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5.xml" ContentType="application/vnd.openxmlformats-officedocument.drawing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6.xml.rels" ContentType="application/vnd.openxmlformats-package.relationships+xml"/>
  <Override PartName="/xl/worksheets/_rels/sheet4.xml.rels" ContentType="application/vnd.openxmlformats-package.relationships+xml"/>
  <Override PartName="/xl/worksheets/_rels/sheet2.xml.rels" ContentType="application/vnd.openxmlformats-package.relationships+xml"/>
  <Override PartName="/xl/worksheets/_rels/sheet9.xml.rels" ContentType="application/vnd.openxmlformats-package.relationships+xml"/>
  <Override PartName="/xl/worksheets/_rels/sheet1.xml.rels" ContentType="application/vnd.openxmlformats-package.relationships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13.xml" ContentType="application/vnd.openxmlformats-officedocument.spreadsheetml.worksheet+xml"/>
  <Override PartName="/xl/worksheets/sheet3.xml" ContentType="application/vnd.openxmlformats-officedocument.spreadsheetml.worksheet+xml"/>
  <Override PartName="/xl/worksheets/sheet12.xml" ContentType="application/vnd.openxmlformats-officedocument.spreadsheetml.worksheet+xml"/>
  <Override PartName="/xl/worksheets/sheet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280" firstSheet="0" activeTab="8"/>
  </bookViews>
  <sheets>
    <sheet name="Cout_Intangibles_Bati" sheetId="1" state="visible" r:id="rId2"/>
    <sheet name="Cout_Intangibles" sheetId="2" state="visible" r:id="rId3"/>
    <sheet name="Cout_Intangibles2" sheetId="3" state="visible" r:id="rId4"/>
    <sheet name="Calc CI" sheetId="4" state="visible" r:id="rId5"/>
    <sheet name="calc CI mutl" sheetId="5" state="visible" r:id="rId6"/>
    <sheet name="CI ref gaz" sheetId="6" state="visible" r:id="rId7"/>
    <sheet name="calcCI2" sheetId="7" state="visible" r:id="rId8"/>
    <sheet name="paramètres CI" sheetId="8" state="visible" r:id="rId9"/>
    <sheet name="bibliRdtCHauff" sheetId="9" state="visible" r:id="rId10"/>
    <sheet name="Nomenclature" sheetId="10" state="visible" r:id="rId11"/>
    <sheet name="BesoinU" sheetId="11" state="visible" r:id="rId12"/>
    <sheet name="entreesparc" sheetId="12" state="visible" r:id="rId13"/>
    <sheet name="parc init" sheetId="13" state="visible" r:id="rId14"/>
  </sheets>
  <definedNames>
    <definedName function="false" hidden="true" localSheetId="8" name="_xlnm._FilterDatabase" vbProcedure="false">bibliRdtCHauff!$A$1:$K$1398</definedName>
    <definedName function="false" hidden="true" localSheetId="3" name="_xlnm._FilterDatabase" vbProcedure="false">'Calc CI'!$A$1:$Z$1250</definedName>
    <definedName function="false" hidden="true" localSheetId="5" name="_xlnm._FilterDatabase" vbProcedure="false">'CI ref gaz'!$A$1:$AO$97</definedName>
    <definedName function="false" hidden="true" localSheetId="1" name="_xlnm._FilterDatabase" vbProcedure="false">Cout_Intangibles!$A$1:$G$1250</definedName>
    <definedName function="false" hidden="true" localSheetId="0" name="_xlnm._FilterDatabase" vbProcedure="false">Cout_Intangibles_Bati!$A$1:$G$65</definedName>
    <definedName function="false" hidden="false" localSheetId="0" name="_xlnm._FilterDatabase" vbProcedure="false">Cout_Intangibles_Bati!$A$1:$G$65</definedName>
    <definedName function="false" hidden="false" localSheetId="0" name="_xlnm._FilterDatabase_0" vbProcedure="false">Cout_Intangibles_Bati!$A$1:$G$65</definedName>
    <definedName function="false" hidden="false" localSheetId="0" name="_xlnm._FilterDatabase_0_0" vbProcedure="false">Cout_Intangibles_Bati!$A$1:$G$65</definedName>
    <definedName function="false" hidden="false" localSheetId="0" name="_xlnm._FilterDatabase_0_0_0" vbProcedure="false">Cout_Intangibles_Bati!$A$1:$G$65</definedName>
    <definedName function="false" hidden="false" localSheetId="0" name="_xlnm._FilterDatabase_0_0_0_0" vbProcedure="false">Cout_Intangibles_Bati!$A$1:$G$65</definedName>
    <definedName function="false" hidden="false" localSheetId="0" name="_xlnm._FilterDatabase_0_0_0_0_0" vbProcedure="false">Cout_Intangibles_Bati!$A$1:$G$65</definedName>
    <definedName function="false" hidden="false" localSheetId="1" name="_xlnm._FilterDatabase" vbProcedure="false">Cout_Intangibles!$A$1:$J$1250</definedName>
    <definedName function="false" hidden="false" localSheetId="1" name="_xlnm._FilterDatabase_0" vbProcedure="false">Cout_Intangibles!$A$1:$G$1250</definedName>
    <definedName function="false" hidden="false" localSheetId="1" name="_xlnm._FilterDatabase_0_0" vbProcedure="false">Cout_Intangibles!$A$1:$J$1250</definedName>
    <definedName function="false" hidden="false" localSheetId="1" name="_xlnm._FilterDatabase_0_0_0" vbProcedure="false">Cout_Intangibles!$A$1:$G$1</definedName>
    <definedName function="false" hidden="false" localSheetId="1" name="_xlnm._FilterDatabase_0_0_0_0" vbProcedure="false">Cout_Intangibles!$A$1:$J$1250</definedName>
    <definedName function="false" hidden="false" localSheetId="1" name="_xlnm._FilterDatabase_0_0_0_0_0" vbProcedure="false">Cout_Intangibles!$A$1:$G$1</definedName>
    <definedName function="false" hidden="false" localSheetId="3" name="_xlnm._FilterDatabase" vbProcedure="false">'Calc CI'!$A:$Z</definedName>
    <definedName function="false" hidden="false" localSheetId="3" name="_xlnm._FilterDatabase_0" vbProcedure="false">'Calc CI'!$A$1:$Z$1250</definedName>
    <definedName function="false" hidden="false" localSheetId="3" name="_xlnm._FilterDatabase_0_0" vbProcedure="false">'Calc CI'!$A:$Z</definedName>
    <definedName function="false" hidden="false" localSheetId="3" name="_xlnm._FilterDatabase_0_0_0" vbProcedure="false">'Calc CI'!$A:$Z</definedName>
    <definedName function="false" hidden="false" localSheetId="3" name="_xlnm._FilterDatabase_0_0_0_0" vbProcedure="false">'Calc CI'!$A:$Z</definedName>
    <definedName function="false" hidden="false" localSheetId="5" name="_xlnm._FilterDatabase" vbProcedure="false">'CI ref gaz'!$A$1:$AO$97</definedName>
    <definedName function="false" hidden="false" localSheetId="5" name="_xlnm._FilterDatabase_0" vbProcedure="false">'CI ref gaz'!$A$1:$AO$97</definedName>
    <definedName function="false" hidden="false" localSheetId="8" name="_xlnm._FilterDatabase" vbProcedure="false">bibliRdtCHauff!$A$1:$K$1398</definedName>
    <definedName function="false" hidden="false" localSheetId="8" name="_xlnm._FilterDatabase_0" vbProcedure="false">bibliRdtCHauff!$A$1:$K$1398</definedName>
    <definedName function="false" hidden="false" localSheetId="8" name="_xlnm._FilterDatabase_0_0" vbProcedure="false">bibliRdtCHauff!$A$1:$K$1398</definedName>
    <definedName function="false" hidden="false" localSheetId="8" name="_xlnm._FilterDatabase_0_0_0" vbProcedure="false">bibliRdtCHauff!$A$1:$K$1398</definedName>
    <definedName function="false" hidden="false" localSheetId="8" name="_xlnm._FilterDatabase_0_0_0_0" vbProcedure="false">bibliRdtCHauff!$A$1:$K$1398</definedName>
  </definedNames>
  <calcPr iterateCount="100" refMode="A1" iterate="false" iterateDelta="0.0001"/>
</workbook>
</file>

<file path=xl/sharedStrings.xml><?xml version="1.0" encoding="utf-8"?>
<sst xmlns="http://schemas.openxmlformats.org/spreadsheetml/2006/main" count="53344" uniqueCount="9153">
  <si>
    <t>BRANCHE</t>
  </si>
  <si>
    <t>GESTE</t>
  </si>
  <si>
    <t>CHARGE_INIT</t>
  </si>
  <si>
    <t>COUT_MOY</t>
  </si>
  <si>
    <t>GAIN_MOY</t>
  </si>
  <si>
    <t>PART_MARCHE</t>
  </si>
  <si>
    <t>DUREE_VIE</t>
  </si>
  <si>
    <t>Bureaux Administration</t>
  </si>
  <si>
    <t>ENSBBC</t>
  </si>
  <si>
    <t>ENSMOD</t>
  </si>
  <si>
    <t>FEN_MURBBC</t>
  </si>
  <si>
    <t>FEN_MURMOD</t>
  </si>
  <si>
    <t>FENBBC</t>
  </si>
  <si>
    <t>FENMOD</t>
  </si>
  <si>
    <t>Café Hôtel Restaurant</t>
  </si>
  <si>
    <t>Commerce</t>
  </si>
  <si>
    <t>Enseignement Recherche</t>
  </si>
  <si>
    <t>Habitat Communautaire</t>
  </si>
  <si>
    <t>Santé Action Sociale</t>
  </si>
  <si>
    <t>Sport Loisir Culture</t>
  </si>
  <si>
    <t>Transport</t>
  </si>
  <si>
    <t>GTB</t>
  </si>
  <si>
    <t>Etat initial</t>
  </si>
  <si>
    <t>BAT_TYPE</t>
  </si>
  <si>
    <t>PRODUCTION_CHAUD</t>
  </si>
  <si>
    <t>ENERGIE</t>
  </si>
  <si>
    <t>COUT</t>
  </si>
  <si>
    <t>BESOIN_U</t>
  </si>
  <si>
    <t>RDT</t>
  </si>
  <si>
    <t>PM_2009</t>
  </si>
  <si>
    <t>COUT_ENERGIE</t>
  </si>
  <si>
    <t>immeuble peri urbain</t>
  </si>
  <si>
    <t>Autre système centralisé</t>
  </si>
  <si>
    <t>Autres</t>
  </si>
  <si>
    <t>Urbain</t>
  </si>
  <si>
    <t>Autre système centralisé performant</t>
  </si>
  <si>
    <t>Chaudière condensation fioul</t>
  </si>
  <si>
    <t>Fioul</t>
  </si>
  <si>
    <t>Chaudière condensation gaz</t>
  </si>
  <si>
    <t>Gaz</t>
  </si>
  <si>
    <t>Chaudière fioul</t>
  </si>
  <si>
    <t>Chaudière gaz</t>
  </si>
  <si>
    <t>DRV</t>
  </si>
  <si>
    <t>Electricité</t>
  </si>
  <si>
    <t>DRV performant</t>
  </si>
  <si>
    <t>Electrique direct</t>
  </si>
  <si>
    <t>Electrique direct performant</t>
  </si>
  <si>
    <t>immeuble rénové</t>
  </si>
  <si>
    <t>PAC</t>
  </si>
  <si>
    <t>PAC performant</t>
  </si>
  <si>
    <t>immeuble résidentiel</t>
  </si>
  <si>
    <t>plateau large bureau paysagés</t>
  </si>
  <si>
    <t>plateau large bureaux cloisonnés</t>
  </si>
  <si>
    <t>plateau mince</t>
  </si>
  <si>
    <t>Grand bar café tabac</t>
  </si>
  <si>
    <t>Rooftop</t>
  </si>
  <si>
    <t>Rooftop performant</t>
  </si>
  <si>
    <t>Grand Hotel avec restaurant Bas de gamme</t>
  </si>
  <si>
    <t>Grand Hotel avec restaurant Haut de gamme</t>
  </si>
  <si>
    <t>Grand Hotel avec restaurant Luxe</t>
  </si>
  <si>
    <t>Grand Hotel sans restaurant Bas de gamme</t>
  </si>
  <si>
    <t>Grand Hotel sans restaurant Haut de gamme</t>
  </si>
  <si>
    <t>Grand Hotel sans restaurant Luxe</t>
  </si>
  <si>
    <t>Grand restaurant rapide</t>
  </si>
  <si>
    <t>Grand restaurant traditionnel</t>
  </si>
  <si>
    <t>Grande cantine</t>
  </si>
  <si>
    <t>Hotel d'affaire avec restaurant Haut de gamme</t>
  </si>
  <si>
    <t>Hotel d'affaire avec restaurant Luxe</t>
  </si>
  <si>
    <t>Hotel d'affaire sans restaurant Haut de Gamme</t>
  </si>
  <si>
    <t>Hotel d'affaire sans restaurant Luxe</t>
  </si>
  <si>
    <t>Moyen Hotel avec restaurant Bas de gamme</t>
  </si>
  <si>
    <t>Moyen Hotel avec restaurant Haut de gamme</t>
  </si>
  <si>
    <t>Moyen Hotel avec restaurant Luxe</t>
  </si>
  <si>
    <t>Moyen Hotel sans restaurant Bas de gamme</t>
  </si>
  <si>
    <t>Moyen Hotel sans restaurant Haut de gamme</t>
  </si>
  <si>
    <t>Moyen Hotel sans restaurant Luxe</t>
  </si>
  <si>
    <t>Petit bar café tabac</t>
  </si>
  <si>
    <t>Petit Hotel avec restaurant Bas de gamme</t>
  </si>
  <si>
    <t>Petit Hotel avec restaurant Haut de gamme</t>
  </si>
  <si>
    <t>Petit Hotel avec restaurant Luxe</t>
  </si>
  <si>
    <t>Petit Hotel sans restaurant Bas de gamme</t>
  </si>
  <si>
    <t>Petit Hotel sans restaurant Haut de gamme</t>
  </si>
  <si>
    <t>Petit Hotel sans restaurant Luxe</t>
  </si>
  <si>
    <t>Petit restaurant rapide</t>
  </si>
  <si>
    <t>Petit restaurant traditionnel</t>
  </si>
  <si>
    <t>Petite cantine</t>
  </si>
  <si>
    <t>Complexe brico</t>
  </si>
  <si>
    <t>Entrepôt</t>
  </si>
  <si>
    <t>Grand alimentaire</t>
  </si>
  <si>
    <t>Grand brico</t>
  </si>
  <si>
    <t>Grand commerce de gros</t>
  </si>
  <si>
    <t>Grand librairie</t>
  </si>
  <si>
    <t>Grand Mode</t>
  </si>
  <si>
    <t>Grand process</t>
  </si>
  <si>
    <t>Hypermarché</t>
  </si>
  <si>
    <t>Petit boulangerie</t>
  </si>
  <si>
    <t>Petit brico</t>
  </si>
  <si>
    <t>Petit commerce de gros</t>
  </si>
  <si>
    <t>Petit librairie</t>
  </si>
  <si>
    <t>Petit mode</t>
  </si>
  <si>
    <t>Petit poissonnerie</t>
  </si>
  <si>
    <t>Petit process</t>
  </si>
  <si>
    <t>Superette</t>
  </si>
  <si>
    <t>Supermarché</t>
  </si>
  <si>
    <t>ZAC Mode</t>
  </si>
  <si>
    <t>Cantine collége</t>
  </si>
  <si>
    <t>Cantine élémentaire</t>
  </si>
  <si>
    <t>Cantine LEGT</t>
  </si>
  <si>
    <t>Cantine LP</t>
  </si>
  <si>
    <t>Cantine préélémentaire</t>
  </si>
  <si>
    <t>Collège</t>
  </si>
  <si>
    <t>école</t>
  </si>
  <si>
    <t>Elémentaire</t>
  </si>
  <si>
    <t>Internat college</t>
  </si>
  <si>
    <t>Internat LEGT</t>
  </si>
  <si>
    <t>Internat LP</t>
  </si>
  <si>
    <t>Lycée d’enseignement général et technologique (LEGT)</t>
  </si>
  <si>
    <t>Lycée professionnel (LP)</t>
  </si>
  <si>
    <t>Préélémentaire</t>
  </si>
  <si>
    <t>R&amp;D en sciences humaines et sociales</t>
  </si>
  <si>
    <t>R&amp;D sciences physiques et naturelles</t>
  </si>
  <si>
    <t>université</t>
  </si>
  <si>
    <t>Foyers</t>
  </si>
  <si>
    <t>Maison de pré-retraite</t>
  </si>
  <si>
    <t>Maison retraite médicalisée</t>
  </si>
  <si>
    <t>Résidence universitaire</t>
  </si>
  <si>
    <t>Résidentiel</t>
  </si>
  <si>
    <t>Cabinet médical</t>
  </si>
  <si>
    <t>Centre accueil</t>
  </si>
  <si>
    <t>Garderie</t>
  </si>
  <si>
    <t>Hopital bloc</t>
  </si>
  <si>
    <t>Hopital maison</t>
  </si>
  <si>
    <t>Hopital pavillonnaire</t>
  </si>
  <si>
    <t>Grand cinéma</t>
  </si>
  <si>
    <t>Cassette rayonnante</t>
  </si>
  <si>
    <t>Cassette rayonnante performant</t>
  </si>
  <si>
    <t>Grande salle de spectacle</t>
  </si>
  <si>
    <t>Tube radiant</t>
  </si>
  <si>
    <t>Tube radiant performant</t>
  </si>
  <si>
    <t>Grande salle multisport</t>
  </si>
  <si>
    <t>Immeuble péri urbain</t>
  </si>
  <si>
    <t>Musée</t>
  </si>
  <si>
    <t>Patinoire</t>
  </si>
  <si>
    <t>Petit cinéma</t>
  </si>
  <si>
    <t>Petite salle de spectacle</t>
  </si>
  <si>
    <t>Petite salle multisport</t>
  </si>
  <si>
    <t>Piscine</t>
  </si>
  <si>
    <t>Salle non spécialisée</t>
  </si>
  <si>
    <t>Vestiaire et rangement</t>
  </si>
  <si>
    <t>nr</t>
  </si>
  <si>
    <t>ID_BRANCHE</t>
  </si>
  <si>
    <t>ID_BAT_TYPE</t>
  </si>
  <si>
    <t>ID_PRODUCTION_CHAUD</t>
  </si>
  <si>
    <t>ID_ENERGIE</t>
  </si>
  <si>
    <t>ID_AGREG2</t>
  </si>
  <si>
    <t>ID_BESOIN</t>
  </si>
  <si>
    <t>COUTOLD</t>
  </si>
  <si>
    <t>DUREE_VIEOLD</t>
  </si>
  <si>
    <t>BESOIN_UOLD</t>
  </si>
  <si>
    <t>RDTOLD</t>
  </si>
  <si>
    <t>PM_2009_OLD</t>
  </si>
  <si>
    <t>COUT_ENERGIEOLD</t>
  </si>
  <si>
    <t>DIFF COUT</t>
  </si>
  <si>
    <t>DIFF BESOIN</t>
  </si>
  <si>
    <t>DIFF RDT</t>
  </si>
  <si>
    <t>CE</t>
  </si>
  <si>
    <t>CINVactu</t>
  </si>
  <si>
    <t>CE + CINV</t>
  </si>
  <si>
    <t>CG</t>
  </si>
  <si>
    <t>CINT</t>
  </si>
  <si>
    <t>CINT²</t>
  </si>
  <si>
    <t>CINT/(CE+CINV)</t>
  </si>
  <si>
    <t>CG^-nu</t>
  </si>
  <si>
    <t>PM  2009 calc</t>
  </si>
  <si>
    <t>verif</t>
  </si>
  <si>
    <t>BESOIN_2010</t>
  </si>
  <si>
    <t>COUT_2010</t>
  </si>
  <si>
    <t>RDT_2010</t>
  </si>
  <si>
    <t>COUT_ENERGIE_2010</t>
  </si>
  <si>
    <t>CE 2010</t>
  </si>
  <si>
    <t>CINVactu + CE</t>
  </si>
  <si>
    <t>CG 2010</t>
  </si>
  <si>
    <t>PM 2010</t>
  </si>
  <si>
    <t>Diff PM</t>
  </si>
  <si>
    <t>coeff actu</t>
  </si>
  <si>
    <t>CINVactu + CE changement</t>
  </si>
  <si>
    <t>CG 2010 changement</t>
  </si>
  <si>
    <t>CINV</t>
  </si>
  <si>
    <t>log(CINT)²</t>
  </si>
  <si>
    <t>ID segment</t>
  </si>
  <si>
    <t>coeff actu DV</t>
  </si>
  <si>
    <t>CE + CINVactu</t>
  </si>
  <si>
    <t>CINT/CG</t>
  </si>
  <si>
    <t>Somme CINT²</t>
  </si>
  <si>
    <t>ID_segment</t>
  </si>
  <si>
    <t>ID segment ref</t>
  </si>
  <si>
    <t>CINT ref</t>
  </si>
  <si>
    <t>CG ref</t>
  </si>
  <si>
    <t>PM ref</t>
  </si>
  <si>
    <t>Somme CG^-nu</t>
  </si>
  <si>
    <t>Surfaces 2010</t>
  </si>
  <si>
    <t>CG^-nu changement</t>
  </si>
  <si>
    <t>somme CG changement</t>
  </si>
  <si>
    <t>PM 2010 changement</t>
  </si>
  <si>
    <t>Prix pour le calc</t>
  </si>
  <si>
    <t>Prix 2010</t>
  </si>
  <si>
    <t>Prix 2009</t>
  </si>
  <si>
    <t>Prix old calib</t>
  </si>
  <si>
    <t>Prix Vincent Briand</t>
  </si>
  <si>
    <t>paramètres calage prix</t>
  </si>
  <si>
    <t>Coût intangible du système de référence</t>
  </si>
  <si>
    <t>Part du CINT dans le coût global</t>
  </si>
  <si>
    <t>somme CINT²</t>
  </si>
  <si>
    <t>nu</t>
  </si>
  <si>
    <t>Bilan calib</t>
  </si>
  <si>
    <t>PM_2010 moy</t>
  </si>
  <si>
    <t>CINT moy</t>
  </si>
  <si>
    <t>CG moy</t>
  </si>
  <si>
    <t>CINT/Cgmoy</t>
  </si>
  <si>
    <t>PM_2010</t>
  </si>
  <si>
    <t>surfaces</t>
  </si>
  <si>
    <t>SS_BRANCHE</t>
  </si>
  <si>
    <t>ID_AGREG</t>
  </si>
  <si>
    <t>PERIODE</t>
  </si>
  <si>
    <t>CEE</t>
  </si>
  <si>
    <t>Administration</t>
  </si>
  <si>
    <t>0101420101</t>
  </si>
  <si>
    <t>1</t>
  </si>
  <si>
    <t>0101420106</t>
  </si>
  <si>
    <t>0101420303</t>
  </si>
  <si>
    <t>0101420404</t>
  </si>
  <si>
    <t>0101420502</t>
  </si>
  <si>
    <t>0101420602</t>
  </si>
  <si>
    <t>0101422101</t>
  </si>
  <si>
    <t>0101422106</t>
  </si>
  <si>
    <t>0101422303</t>
  </si>
  <si>
    <t>0101422404</t>
  </si>
  <si>
    <t>0101422502</t>
  </si>
  <si>
    <t>0101422602</t>
  </si>
  <si>
    <t>0101440101</t>
  </si>
  <si>
    <t>0101440106</t>
  </si>
  <si>
    <t>0101440303</t>
  </si>
  <si>
    <t>0101440404</t>
  </si>
  <si>
    <t>0101440602</t>
  </si>
  <si>
    <t>0101440902</t>
  </si>
  <si>
    <t>0101442101</t>
  </si>
  <si>
    <t>0101442106</t>
  </si>
  <si>
    <t>0101442303</t>
  </si>
  <si>
    <t>0101442404</t>
  </si>
  <si>
    <t>0101442602</t>
  </si>
  <si>
    <t>0101442902</t>
  </si>
  <si>
    <t>0101840101</t>
  </si>
  <si>
    <t>0101840106</t>
  </si>
  <si>
    <t>0101840303</t>
  </si>
  <si>
    <t>0101840404</t>
  </si>
  <si>
    <t>0101840602</t>
  </si>
  <si>
    <t>0101840902</t>
  </si>
  <si>
    <t>0101842101</t>
  </si>
  <si>
    <t>0101842106</t>
  </si>
  <si>
    <t>0101842303</t>
  </si>
  <si>
    <t>0101842404</t>
  </si>
  <si>
    <t>0101842602</t>
  </si>
  <si>
    <t>0101842902</t>
  </si>
  <si>
    <t>Bureaux</t>
  </si>
  <si>
    <t>0102420101</t>
  </si>
  <si>
    <t>0102420106</t>
  </si>
  <si>
    <t>0102420303</t>
  </si>
  <si>
    <t>0102420404</t>
  </si>
  <si>
    <t>0102420502</t>
  </si>
  <si>
    <t>0102420602</t>
  </si>
  <si>
    <t>0102422101</t>
  </si>
  <si>
    <t>0102422106</t>
  </si>
  <si>
    <t>0102422303</t>
  </si>
  <si>
    <t>0102422404</t>
  </si>
  <si>
    <t>0102422502</t>
  </si>
  <si>
    <t>0102422602</t>
  </si>
  <si>
    <t>0102440101</t>
  </si>
  <si>
    <t>0102440106</t>
  </si>
  <si>
    <t>0102440303</t>
  </si>
  <si>
    <t>0102440404</t>
  </si>
  <si>
    <t>0102440602</t>
  </si>
  <si>
    <t>0102440902</t>
  </si>
  <si>
    <t>0102442101</t>
  </si>
  <si>
    <t>0102442106</t>
  </si>
  <si>
    <t>0102442303</t>
  </si>
  <si>
    <t>0102442404</t>
  </si>
  <si>
    <t>0102442602</t>
  </si>
  <si>
    <t>0102442902</t>
  </si>
  <si>
    <t>0102450101</t>
  </si>
  <si>
    <t>0102450106</t>
  </si>
  <si>
    <t>0102450303</t>
  </si>
  <si>
    <t>0102450404</t>
  </si>
  <si>
    <t>0102450602</t>
  </si>
  <si>
    <t>0102452101</t>
  </si>
  <si>
    <t>0102452106</t>
  </si>
  <si>
    <t>0102452303</t>
  </si>
  <si>
    <t>0102452404</t>
  </si>
  <si>
    <t>0102452602</t>
  </si>
  <si>
    <t>0102830101</t>
  </si>
  <si>
    <t>0102830106</t>
  </si>
  <si>
    <t>0102830303</t>
  </si>
  <si>
    <t>0102830404</t>
  </si>
  <si>
    <t>0102830602</t>
  </si>
  <si>
    <t>0102830902</t>
  </si>
  <si>
    <t>0102832101</t>
  </si>
  <si>
    <t>0102832106</t>
  </si>
  <si>
    <t>0102832303</t>
  </si>
  <si>
    <t>0102832404</t>
  </si>
  <si>
    <t>0102832602</t>
  </si>
  <si>
    <t>0102832902</t>
  </si>
  <si>
    <t>0102840101</t>
  </si>
  <si>
    <t>0102840106</t>
  </si>
  <si>
    <t>0102840303</t>
  </si>
  <si>
    <t>0102840404</t>
  </si>
  <si>
    <t>0102840602</t>
  </si>
  <si>
    <t>0102840902</t>
  </si>
  <si>
    <t>0102842101</t>
  </si>
  <si>
    <t>0102842106</t>
  </si>
  <si>
    <t>0102842303</t>
  </si>
  <si>
    <t>0102842404</t>
  </si>
  <si>
    <t>0102842602</t>
  </si>
  <si>
    <t>0102842902</t>
  </si>
  <si>
    <t>0102850101</t>
  </si>
  <si>
    <t>0102850106</t>
  </si>
  <si>
    <t>0102850303</t>
  </si>
  <si>
    <t>0102850404</t>
  </si>
  <si>
    <t>0102850602</t>
  </si>
  <si>
    <t>0102850902</t>
  </si>
  <si>
    <t>0102852101</t>
  </si>
  <si>
    <t>0102852106</t>
  </si>
  <si>
    <t>0102852303</t>
  </si>
  <si>
    <t>0102852404</t>
  </si>
  <si>
    <t>0102852602</t>
  </si>
  <si>
    <t>0102852902</t>
  </si>
  <si>
    <t>Café, cantine, traiteur</t>
  </si>
  <si>
    <t>0204160101</t>
  </si>
  <si>
    <t>0204160106</t>
  </si>
  <si>
    <t>0204160303</t>
  </si>
  <si>
    <t>0204160404</t>
  </si>
  <si>
    <t>0204160602</t>
  </si>
  <si>
    <t>0204160902</t>
  </si>
  <si>
    <t>0204161002</t>
  </si>
  <si>
    <t>0204162101</t>
  </si>
  <si>
    <t>0204162106</t>
  </si>
  <si>
    <t>0204162303</t>
  </si>
  <si>
    <t>0204162404</t>
  </si>
  <si>
    <t>0204162602</t>
  </si>
  <si>
    <t>0204162902</t>
  </si>
  <si>
    <t>0204163002</t>
  </si>
  <si>
    <t>0204310101</t>
  </si>
  <si>
    <t>0204310106</t>
  </si>
  <si>
    <t>0204310303</t>
  </si>
  <si>
    <t>0204310404</t>
  </si>
  <si>
    <t>0204310602</t>
  </si>
  <si>
    <t>0204310902</t>
  </si>
  <si>
    <t>0204311002</t>
  </si>
  <si>
    <t>0204312101</t>
  </si>
  <si>
    <t>0204312106</t>
  </si>
  <si>
    <t>0204312303</t>
  </si>
  <si>
    <t>0204312404</t>
  </si>
  <si>
    <t>0204312602</t>
  </si>
  <si>
    <t>0204312902</t>
  </si>
  <si>
    <t>0204313002</t>
  </si>
  <si>
    <t>0204620101</t>
  </si>
  <si>
    <t>0204620106</t>
  </si>
  <si>
    <t>0204620303</t>
  </si>
  <si>
    <t>0204620404</t>
  </si>
  <si>
    <t>0204620602</t>
  </si>
  <si>
    <t>0204620902</t>
  </si>
  <si>
    <t>0204621002</t>
  </si>
  <si>
    <t>0204622101</t>
  </si>
  <si>
    <t>0204622106</t>
  </si>
  <si>
    <t>0204622303</t>
  </si>
  <si>
    <t>0204622404</t>
  </si>
  <si>
    <t>0204622602</t>
  </si>
  <si>
    <t>0204622902</t>
  </si>
  <si>
    <t>0204623002</t>
  </si>
  <si>
    <t>0204790101</t>
  </si>
  <si>
    <t>0204790106</t>
  </si>
  <si>
    <t>0204790303</t>
  </si>
  <si>
    <t>0204790404</t>
  </si>
  <si>
    <t>0204790602</t>
  </si>
  <si>
    <t>0204790902</t>
  </si>
  <si>
    <t>0204791002</t>
  </si>
  <si>
    <t>0204792101</t>
  </si>
  <si>
    <t>0204792106</t>
  </si>
  <si>
    <t>0204792303</t>
  </si>
  <si>
    <t>0204792404</t>
  </si>
  <si>
    <t>0204792602</t>
  </si>
  <si>
    <t>0204792902</t>
  </si>
  <si>
    <t>0204793002</t>
  </si>
  <si>
    <t>Hôtel avec restaurant</t>
  </si>
  <si>
    <t>0218200101</t>
  </si>
  <si>
    <t>0218200106</t>
  </si>
  <si>
    <t>0218200303</t>
  </si>
  <si>
    <t>0218200404</t>
  </si>
  <si>
    <t>0218200602</t>
  </si>
  <si>
    <t>0218200902</t>
  </si>
  <si>
    <t>0218201002</t>
  </si>
  <si>
    <t>0218202101</t>
  </si>
  <si>
    <t>0218202106</t>
  </si>
  <si>
    <t>0218202303</t>
  </si>
  <si>
    <t>0218202404</t>
  </si>
  <si>
    <t>0218202602</t>
  </si>
  <si>
    <t>0218202902</t>
  </si>
  <si>
    <t>0218203002</t>
  </si>
  <si>
    <t>0218210101</t>
  </si>
  <si>
    <t>0218210106</t>
  </si>
  <si>
    <t>0218210303</t>
  </si>
  <si>
    <t>0218210404</t>
  </si>
  <si>
    <t>0218210602</t>
  </si>
  <si>
    <t>0218210902</t>
  </si>
  <si>
    <t>0218211002</t>
  </si>
  <si>
    <t>0218212101</t>
  </si>
  <si>
    <t>0218212106</t>
  </si>
  <si>
    <t>0218212303</t>
  </si>
  <si>
    <t>0218212404</t>
  </si>
  <si>
    <t>0218212602</t>
  </si>
  <si>
    <t>0218212902</t>
  </si>
  <si>
    <t>0218213002</t>
  </si>
  <si>
    <t>0218220101</t>
  </si>
  <si>
    <t>0218220106</t>
  </si>
  <si>
    <t>0218220303</t>
  </si>
  <si>
    <t>0218220404</t>
  </si>
  <si>
    <t>0218220602</t>
  </si>
  <si>
    <t>0218220902</t>
  </si>
  <si>
    <t>0218221002</t>
  </si>
  <si>
    <t>0218222101</t>
  </si>
  <si>
    <t>0218222106</t>
  </si>
  <si>
    <t>0218222303</t>
  </si>
  <si>
    <t>0218222404</t>
  </si>
  <si>
    <t>0218222602</t>
  </si>
  <si>
    <t>0218222902</t>
  </si>
  <si>
    <t>0218223002</t>
  </si>
  <si>
    <t>0218370106</t>
  </si>
  <si>
    <t>0218370303</t>
  </si>
  <si>
    <t>0218370404</t>
  </si>
  <si>
    <t>0218370602</t>
  </si>
  <si>
    <t>0218370902</t>
  </si>
  <si>
    <t>0218371002</t>
  </si>
  <si>
    <t>0218372106</t>
  </si>
  <si>
    <t>0218372303</t>
  </si>
  <si>
    <t>0218372404</t>
  </si>
  <si>
    <t>0218372602</t>
  </si>
  <si>
    <t>0218372902</t>
  </si>
  <si>
    <t>0218373002</t>
  </si>
  <si>
    <t>0218380101</t>
  </si>
  <si>
    <t>0218380106</t>
  </si>
  <si>
    <t>0218380303</t>
  </si>
  <si>
    <t>0218380404</t>
  </si>
  <si>
    <t>0218380602</t>
  </si>
  <si>
    <t>0218380902</t>
  </si>
  <si>
    <t>0218381002</t>
  </si>
  <si>
    <t>0218382101</t>
  </si>
  <si>
    <t>0218382106</t>
  </si>
  <si>
    <t>0218382303</t>
  </si>
  <si>
    <t>0218382404</t>
  </si>
  <si>
    <t>0218382602</t>
  </si>
  <si>
    <t>0218382902</t>
  </si>
  <si>
    <t>0218383002</t>
  </si>
  <si>
    <t>0218530101</t>
  </si>
  <si>
    <t>0218530106</t>
  </si>
  <si>
    <t>0218530303</t>
  </si>
  <si>
    <t>0218530404</t>
  </si>
  <si>
    <t>0218530602</t>
  </si>
  <si>
    <t>0218530902</t>
  </si>
  <si>
    <t>0218531002</t>
  </si>
  <si>
    <t>0218532101</t>
  </si>
  <si>
    <t>0218532106</t>
  </si>
  <si>
    <t>0218532303</t>
  </si>
  <si>
    <t>0218532404</t>
  </si>
  <si>
    <t>0218532602</t>
  </si>
  <si>
    <t>0218532902</t>
  </si>
  <si>
    <t>0218533002</t>
  </si>
  <si>
    <t>0218540101</t>
  </si>
  <si>
    <t>0218540106</t>
  </si>
  <si>
    <t>0218540303</t>
  </si>
  <si>
    <t>0218540404</t>
  </si>
  <si>
    <t>0218540602</t>
  </si>
  <si>
    <t>0218540902</t>
  </si>
  <si>
    <t>0218541002</t>
  </si>
  <si>
    <t>0218542101</t>
  </si>
  <si>
    <t>0218542106</t>
  </si>
  <si>
    <t>0218542303</t>
  </si>
  <si>
    <t>0218542404</t>
  </si>
  <si>
    <t>0218542602</t>
  </si>
  <si>
    <t>0218542902</t>
  </si>
  <si>
    <t>0218543002</t>
  </si>
  <si>
    <t>0218550101</t>
  </si>
  <si>
    <t>0218550106</t>
  </si>
  <si>
    <t>0218550303</t>
  </si>
  <si>
    <t>0218550404</t>
  </si>
  <si>
    <t>0218550602</t>
  </si>
  <si>
    <t>0218550902</t>
  </si>
  <si>
    <t>0218551002</t>
  </si>
  <si>
    <t>0218552101</t>
  </si>
  <si>
    <t>0218552106</t>
  </si>
  <si>
    <t>0218552303</t>
  </si>
  <si>
    <t>0218552404</t>
  </si>
  <si>
    <t>0218552602</t>
  </si>
  <si>
    <t>0218552902</t>
  </si>
  <si>
    <t>0218553002</t>
  </si>
  <si>
    <t>0218670101</t>
  </si>
  <si>
    <t>0218670106</t>
  </si>
  <si>
    <t>0218670303</t>
  </si>
  <si>
    <t>0218670404</t>
  </si>
  <si>
    <t>0218670602</t>
  </si>
  <si>
    <t>0218670902</t>
  </si>
  <si>
    <t>0218671002</t>
  </si>
  <si>
    <t>0218672101</t>
  </si>
  <si>
    <t>0218672106</t>
  </si>
  <si>
    <t>0218672303</t>
  </si>
  <si>
    <t>0218672404</t>
  </si>
  <si>
    <t>0218672602</t>
  </si>
  <si>
    <t>0218672902</t>
  </si>
  <si>
    <t>0218673002</t>
  </si>
  <si>
    <t>0218680101</t>
  </si>
  <si>
    <t>0218680106</t>
  </si>
  <si>
    <t>0218680303</t>
  </si>
  <si>
    <t>0218680404</t>
  </si>
  <si>
    <t>0218680602</t>
  </si>
  <si>
    <t>0218680902</t>
  </si>
  <si>
    <t>0218681002</t>
  </si>
  <si>
    <t>0218682101</t>
  </si>
  <si>
    <t>0218682106</t>
  </si>
  <si>
    <t>0218682303</t>
  </si>
  <si>
    <t>0218682404</t>
  </si>
  <si>
    <t>0218682602</t>
  </si>
  <si>
    <t>0218682902</t>
  </si>
  <si>
    <t>0218683002</t>
  </si>
  <si>
    <t>0218690106</t>
  </si>
  <si>
    <t>0218690303</t>
  </si>
  <si>
    <t>0218690404</t>
  </si>
  <si>
    <t>0218690602</t>
  </si>
  <si>
    <t>0218690902</t>
  </si>
  <si>
    <t>0218691002</t>
  </si>
  <si>
    <t>0218692106</t>
  </si>
  <si>
    <t>0218692303</t>
  </si>
  <si>
    <t>0218692404</t>
  </si>
  <si>
    <t>0218692602</t>
  </si>
  <si>
    <t>0218692902</t>
  </si>
  <si>
    <t>0218693002</t>
  </si>
  <si>
    <t>Hôtel sans restaurant</t>
  </si>
  <si>
    <t>0219230101</t>
  </si>
  <si>
    <t>0219230106</t>
  </si>
  <si>
    <t>0219230303</t>
  </si>
  <si>
    <t>0219230404</t>
  </si>
  <si>
    <t>0219230602</t>
  </si>
  <si>
    <t>0219230902</t>
  </si>
  <si>
    <t>0219231002</t>
  </si>
  <si>
    <t>0219232101</t>
  </si>
  <si>
    <t>0219232106</t>
  </si>
  <si>
    <t>0219232303</t>
  </si>
  <si>
    <t>0219232404</t>
  </si>
  <si>
    <t>0219232602</t>
  </si>
  <si>
    <t>0219232902</t>
  </si>
  <si>
    <t>0219233002</t>
  </si>
  <si>
    <t>0219240101</t>
  </si>
  <si>
    <t>0219240106</t>
  </si>
  <si>
    <t>0219240303</t>
  </si>
  <si>
    <t>0219240404</t>
  </si>
  <si>
    <t>0219240602</t>
  </si>
  <si>
    <t>0219240902</t>
  </si>
  <si>
    <t>0219241002</t>
  </si>
  <si>
    <t>0219242101</t>
  </si>
  <si>
    <t>0219242106</t>
  </si>
  <si>
    <t>0219242303</t>
  </si>
  <si>
    <t>0219242404</t>
  </si>
  <si>
    <t>0219242602</t>
  </si>
  <si>
    <t>0219242902</t>
  </si>
  <si>
    <t>0219243002</t>
  </si>
  <si>
    <t>0219250106</t>
  </si>
  <si>
    <t>0219250404</t>
  </si>
  <si>
    <t>0219250602</t>
  </si>
  <si>
    <t>0219250902</t>
  </si>
  <si>
    <t>0219251002</t>
  </si>
  <si>
    <t>0219252106</t>
  </si>
  <si>
    <t>0219252404</t>
  </si>
  <si>
    <t>0219252602</t>
  </si>
  <si>
    <t>0219252902</t>
  </si>
  <si>
    <t>0219253002</t>
  </si>
  <si>
    <t>0219390106</t>
  </si>
  <si>
    <t>0219390404</t>
  </si>
  <si>
    <t>0219392106</t>
  </si>
  <si>
    <t>0219392404</t>
  </si>
  <si>
    <t>0219400404</t>
  </si>
  <si>
    <t>0219402404</t>
  </si>
  <si>
    <t>0219560101</t>
  </si>
  <si>
    <t>0219560106</t>
  </si>
  <si>
    <t>0219560303</t>
  </si>
  <si>
    <t>0219560404</t>
  </si>
  <si>
    <t>0219560602</t>
  </si>
  <si>
    <t>0219560902</t>
  </si>
  <si>
    <t>0219561002</t>
  </si>
  <si>
    <t>0219562101</t>
  </si>
  <si>
    <t>0219562106</t>
  </si>
  <si>
    <t>0219562303</t>
  </si>
  <si>
    <t>0219562404</t>
  </si>
  <si>
    <t>0219562602</t>
  </si>
  <si>
    <t>0219562902</t>
  </si>
  <si>
    <t>0219563002</t>
  </si>
  <si>
    <t>0219570106</t>
  </si>
  <si>
    <t>0219570303</t>
  </si>
  <si>
    <t>0219570404</t>
  </si>
  <si>
    <t>0219570602</t>
  </si>
  <si>
    <t>0219570902</t>
  </si>
  <si>
    <t>0219571002</t>
  </si>
  <si>
    <t>0219572106</t>
  </si>
  <si>
    <t>0219572303</t>
  </si>
  <si>
    <t>0219572404</t>
  </si>
  <si>
    <t>0219572602</t>
  </si>
  <si>
    <t>0219572902</t>
  </si>
  <si>
    <t>0219573002</t>
  </si>
  <si>
    <t>0219580106</t>
  </si>
  <si>
    <t>0219580303</t>
  </si>
  <si>
    <t>0219580404</t>
  </si>
  <si>
    <t>0219580602</t>
  </si>
  <si>
    <t>0219580902</t>
  </si>
  <si>
    <t>0219581002</t>
  </si>
  <si>
    <t>0219582106</t>
  </si>
  <si>
    <t>0219582303</t>
  </si>
  <si>
    <t>0219582404</t>
  </si>
  <si>
    <t>0219582602</t>
  </si>
  <si>
    <t>0219582902</t>
  </si>
  <si>
    <t>0219583002</t>
  </si>
  <si>
    <t>0219700101</t>
  </si>
  <si>
    <t>0219700106</t>
  </si>
  <si>
    <t>0219700303</t>
  </si>
  <si>
    <t>0219700404</t>
  </si>
  <si>
    <t>0219700602</t>
  </si>
  <si>
    <t>0219700902</t>
  </si>
  <si>
    <t>0219701002</t>
  </si>
  <si>
    <t>0219702101</t>
  </si>
  <si>
    <t>0219702106</t>
  </si>
  <si>
    <t>0219702303</t>
  </si>
  <si>
    <t>0219702404</t>
  </si>
  <si>
    <t>0219702602</t>
  </si>
  <si>
    <t>0219702902</t>
  </si>
  <si>
    <t>0219703002</t>
  </si>
  <si>
    <t>0219710303</t>
  </si>
  <si>
    <t>0219710404</t>
  </si>
  <si>
    <t>0219710602</t>
  </si>
  <si>
    <t>0219710902</t>
  </si>
  <si>
    <t>0219711002</t>
  </si>
  <si>
    <t>0219712303</t>
  </si>
  <si>
    <t>0219712404</t>
  </si>
  <si>
    <t>0219712602</t>
  </si>
  <si>
    <t>0219712902</t>
  </si>
  <si>
    <t>0219713002</t>
  </si>
  <si>
    <t>0219720404</t>
  </si>
  <si>
    <t>0219720602</t>
  </si>
  <si>
    <t>0219720902</t>
  </si>
  <si>
    <t>0219721002</t>
  </si>
  <si>
    <t>0219722404</t>
  </si>
  <si>
    <t>0219722602</t>
  </si>
  <si>
    <t>0219722902</t>
  </si>
  <si>
    <t>0219723002</t>
  </si>
  <si>
    <t>Restaurant</t>
  </si>
  <si>
    <t>0226290101</t>
  </si>
  <si>
    <t>0226290106</t>
  </si>
  <si>
    <t>0226290303</t>
  </si>
  <si>
    <t>0226290404</t>
  </si>
  <si>
    <t>0226290602</t>
  </si>
  <si>
    <t>0226290902</t>
  </si>
  <si>
    <t>0226291002</t>
  </si>
  <si>
    <t>0226292101</t>
  </si>
  <si>
    <t>0226292106</t>
  </si>
  <si>
    <t>0226292303</t>
  </si>
  <si>
    <t>0226292404</t>
  </si>
  <si>
    <t>0226292602</t>
  </si>
  <si>
    <t>0226292902</t>
  </si>
  <si>
    <t>0226293002</t>
  </si>
  <si>
    <t>0226300101</t>
  </si>
  <si>
    <t>0226300106</t>
  </si>
  <si>
    <t>0226300303</t>
  </si>
  <si>
    <t>0226300404</t>
  </si>
  <si>
    <t>0226300602</t>
  </si>
  <si>
    <t>0226300902</t>
  </si>
  <si>
    <t>0226301002</t>
  </si>
  <si>
    <t>0226302101</t>
  </si>
  <si>
    <t>0226302106</t>
  </si>
  <si>
    <t>0226302303</t>
  </si>
  <si>
    <t>0226302404</t>
  </si>
  <si>
    <t>0226302602</t>
  </si>
  <si>
    <t>0226302902</t>
  </si>
  <si>
    <t>0226303002</t>
  </si>
  <si>
    <t>0226770101</t>
  </si>
  <si>
    <t>0226770106</t>
  </si>
  <si>
    <t>0226770303</t>
  </si>
  <si>
    <t>0226770404</t>
  </si>
  <si>
    <t>0226770602</t>
  </si>
  <si>
    <t>0226770902</t>
  </si>
  <si>
    <t>0226771002</t>
  </si>
  <si>
    <t>0226772101</t>
  </si>
  <si>
    <t>0226772106</t>
  </si>
  <si>
    <t>0226772303</t>
  </si>
  <si>
    <t>0226772404</t>
  </si>
  <si>
    <t>0226772602</t>
  </si>
  <si>
    <t>0226772902</t>
  </si>
  <si>
    <t>0226773002</t>
  </si>
  <si>
    <t>0226780101</t>
  </si>
  <si>
    <t>0226780106</t>
  </si>
  <si>
    <t>0226780303</t>
  </si>
  <si>
    <t>0226780404</t>
  </si>
  <si>
    <t>0226780602</t>
  </si>
  <si>
    <t>0226780902</t>
  </si>
  <si>
    <t>0226781002</t>
  </si>
  <si>
    <t>0226782101</t>
  </si>
  <si>
    <t>0226782106</t>
  </si>
  <si>
    <t>0226782303</t>
  </si>
  <si>
    <t>0226782404</t>
  </si>
  <si>
    <t>0226782602</t>
  </si>
  <si>
    <t>0226782902</t>
  </si>
  <si>
    <t>0226783002</t>
  </si>
  <si>
    <t>Commerce de détail non alimentaire</t>
  </si>
  <si>
    <t>0306090101</t>
  </si>
  <si>
    <t>0306090106</t>
  </si>
  <si>
    <t>0306090303</t>
  </si>
  <si>
    <t>0306090404</t>
  </si>
  <si>
    <t>0306090602</t>
  </si>
  <si>
    <t>0306091002</t>
  </si>
  <si>
    <t>0306092101</t>
  </si>
  <si>
    <t>0306092106</t>
  </si>
  <si>
    <t>0306092303</t>
  </si>
  <si>
    <t>0306092404</t>
  </si>
  <si>
    <t>0306092602</t>
  </si>
  <si>
    <t>0306093002</t>
  </si>
  <si>
    <t>0306170101</t>
  </si>
  <si>
    <t>0306170106</t>
  </si>
  <si>
    <t>0306170303</t>
  </si>
  <si>
    <t>0306170404</t>
  </si>
  <si>
    <t>0306170602</t>
  </si>
  <si>
    <t>0306171002</t>
  </si>
  <si>
    <t>0306172101</t>
  </si>
  <si>
    <t>0306172106</t>
  </si>
  <si>
    <t>0306172303</t>
  </si>
  <si>
    <t>0306172404</t>
  </si>
  <si>
    <t>0306172602</t>
  </si>
  <si>
    <t>0306173002</t>
  </si>
  <si>
    <t>0306260101</t>
  </si>
  <si>
    <t>0306260106</t>
  </si>
  <si>
    <t>0306260303</t>
  </si>
  <si>
    <t>0306260404</t>
  </si>
  <si>
    <t>0306260602</t>
  </si>
  <si>
    <t>0306260902</t>
  </si>
  <si>
    <t>0306262101</t>
  </si>
  <si>
    <t>0306262106</t>
  </si>
  <si>
    <t>0306262303</t>
  </si>
  <si>
    <t>0306262404</t>
  </si>
  <si>
    <t>0306262602</t>
  </si>
  <si>
    <t>0306262902</t>
  </si>
  <si>
    <t>0306270101</t>
  </si>
  <si>
    <t>0306270106</t>
  </si>
  <si>
    <t>0306270303</t>
  </si>
  <si>
    <t>0306270404</t>
  </si>
  <si>
    <t>0306270602</t>
  </si>
  <si>
    <t>0306270902</t>
  </si>
  <si>
    <t>0306272101</t>
  </si>
  <si>
    <t>0306272106</t>
  </si>
  <si>
    <t>0306272303</t>
  </si>
  <si>
    <t>0306272404</t>
  </si>
  <si>
    <t>0306272602</t>
  </si>
  <si>
    <t>0306272902</t>
  </si>
  <si>
    <t>0306640101</t>
  </si>
  <si>
    <t>0306640106</t>
  </si>
  <si>
    <t>0306640303</t>
  </si>
  <si>
    <t>0306640404</t>
  </si>
  <si>
    <t>0306640602</t>
  </si>
  <si>
    <t>0306640902</t>
  </si>
  <si>
    <t>0306642101</t>
  </si>
  <si>
    <t>0306642106</t>
  </si>
  <si>
    <t>0306642303</t>
  </si>
  <si>
    <t>0306642404</t>
  </si>
  <si>
    <t>0306642602</t>
  </si>
  <si>
    <t>0306642902</t>
  </si>
  <si>
    <t>0306730101</t>
  </si>
  <si>
    <t>0306730106</t>
  </si>
  <si>
    <t>0306730303</t>
  </si>
  <si>
    <t>0306730404</t>
  </si>
  <si>
    <t>0306730602</t>
  </si>
  <si>
    <t>0306730902</t>
  </si>
  <si>
    <t>0306732101</t>
  </si>
  <si>
    <t>0306732106</t>
  </si>
  <si>
    <t>0306732303</t>
  </si>
  <si>
    <t>0306732404</t>
  </si>
  <si>
    <t>0306732602</t>
  </si>
  <si>
    <t>0306732902</t>
  </si>
  <si>
    <t>0306740101</t>
  </si>
  <si>
    <t>0306740106</t>
  </si>
  <si>
    <t>0306740303</t>
  </si>
  <si>
    <t>0306740404</t>
  </si>
  <si>
    <t>0306740602</t>
  </si>
  <si>
    <t>0306740902</t>
  </si>
  <si>
    <t>0306742101</t>
  </si>
  <si>
    <t>0306742106</t>
  </si>
  <si>
    <t>0306742303</t>
  </si>
  <si>
    <t>0306742404</t>
  </si>
  <si>
    <t>0306742602</t>
  </si>
  <si>
    <t>0306742902</t>
  </si>
  <si>
    <t>0306960101</t>
  </si>
  <si>
    <t>0306960106</t>
  </si>
  <si>
    <t>0306960303</t>
  </si>
  <si>
    <t>0306960404</t>
  </si>
  <si>
    <t>0306960602</t>
  </si>
  <si>
    <t>0306961002</t>
  </si>
  <si>
    <t>0306962101</t>
  </si>
  <si>
    <t>0306962106</t>
  </si>
  <si>
    <t>0306962303</t>
  </si>
  <si>
    <t>0306962404</t>
  </si>
  <si>
    <t>0306962602</t>
  </si>
  <si>
    <t>0306963002</t>
  </si>
  <si>
    <t>Commerce de gros</t>
  </si>
  <si>
    <t>0307190101</t>
  </si>
  <si>
    <t>0307190106</t>
  </si>
  <si>
    <t>0307190303</t>
  </si>
  <si>
    <t>0307190404</t>
  </si>
  <si>
    <t>0307190602</t>
  </si>
  <si>
    <t>0307191002</t>
  </si>
  <si>
    <t>0307192101</t>
  </si>
  <si>
    <t>0307192106</t>
  </si>
  <si>
    <t>0307192303</t>
  </si>
  <si>
    <t>0307192404</t>
  </si>
  <si>
    <t>0307192602</t>
  </si>
  <si>
    <t>0307193002</t>
  </si>
  <si>
    <t>0307660101</t>
  </si>
  <si>
    <t>0307660106</t>
  </si>
  <si>
    <t>0307660303</t>
  </si>
  <si>
    <t>0307660404</t>
  </si>
  <si>
    <t>0307660602</t>
  </si>
  <si>
    <t>0307661002</t>
  </si>
  <si>
    <t>0307662101</t>
  </si>
  <si>
    <t>0307662106</t>
  </si>
  <si>
    <t>0307662303</t>
  </si>
  <si>
    <t>0307662404</t>
  </si>
  <si>
    <t>0307662602</t>
  </si>
  <si>
    <t>0307663002</t>
  </si>
  <si>
    <t>0312120101</t>
  </si>
  <si>
    <t>0312120106</t>
  </si>
  <si>
    <t>0312120303</t>
  </si>
  <si>
    <t>0312120404</t>
  </si>
  <si>
    <t>0312120602</t>
  </si>
  <si>
    <t>0312121002</t>
  </si>
  <si>
    <t>0312122101</t>
  </si>
  <si>
    <t>0312122106</t>
  </si>
  <si>
    <t>0312122303</t>
  </si>
  <si>
    <t>0312122404</t>
  </si>
  <si>
    <t>0312122602</t>
  </si>
  <si>
    <t>0312123002</t>
  </si>
  <si>
    <t>Grand commerce alimentaire</t>
  </si>
  <si>
    <t>0316150101</t>
  </si>
  <si>
    <t>0316150106</t>
  </si>
  <si>
    <t>0316150303</t>
  </si>
  <si>
    <t>0316150404</t>
  </si>
  <si>
    <t>0316150602</t>
  </si>
  <si>
    <t>0316150902</t>
  </si>
  <si>
    <t>0316152101</t>
  </si>
  <si>
    <t>0316152106</t>
  </si>
  <si>
    <t>0316152303</t>
  </si>
  <si>
    <t>0316152404</t>
  </si>
  <si>
    <t>0316152602</t>
  </si>
  <si>
    <t>0316152902</t>
  </si>
  <si>
    <t>0316410101</t>
  </si>
  <si>
    <t>0316410106</t>
  </si>
  <si>
    <t>0316410303</t>
  </si>
  <si>
    <t>0316410404</t>
  </si>
  <si>
    <t>0316410602</t>
  </si>
  <si>
    <t>0316411002</t>
  </si>
  <si>
    <t>0316412101</t>
  </si>
  <si>
    <t>0316412106</t>
  </si>
  <si>
    <t>0316412303</t>
  </si>
  <si>
    <t>0316412404</t>
  </si>
  <si>
    <t>0316412602</t>
  </si>
  <si>
    <t>0316413002</t>
  </si>
  <si>
    <t>0316920101</t>
  </si>
  <si>
    <t>0316920106</t>
  </si>
  <si>
    <t>0316920303</t>
  </si>
  <si>
    <t>0316920404</t>
  </si>
  <si>
    <t>0316920602</t>
  </si>
  <si>
    <t>0316920902</t>
  </si>
  <si>
    <t>0316922101</t>
  </si>
  <si>
    <t>0316922106</t>
  </si>
  <si>
    <t>0316922303</t>
  </si>
  <si>
    <t>0316922404</t>
  </si>
  <si>
    <t>0316922602</t>
  </si>
  <si>
    <t>0316922902</t>
  </si>
  <si>
    <t>0316930101</t>
  </si>
  <si>
    <t>0316930106</t>
  </si>
  <si>
    <t>0316930303</t>
  </si>
  <si>
    <t>0316930404</t>
  </si>
  <si>
    <t>0316930602</t>
  </si>
  <si>
    <t>0316931002</t>
  </si>
  <si>
    <t>0316932101</t>
  </si>
  <si>
    <t>0316932106</t>
  </si>
  <si>
    <t>0316932303</t>
  </si>
  <si>
    <t>0316932404</t>
  </si>
  <si>
    <t>0316932602</t>
  </si>
  <si>
    <t>0316933002</t>
  </si>
  <si>
    <t>Petit commerce alimentaire</t>
  </si>
  <si>
    <t>0323630101</t>
  </si>
  <si>
    <t>0323630106</t>
  </si>
  <si>
    <t>0323630303</t>
  </si>
  <si>
    <t>0323630404</t>
  </si>
  <si>
    <t>0323630602</t>
  </si>
  <si>
    <t>0323630902</t>
  </si>
  <si>
    <t>0323632101</t>
  </si>
  <si>
    <t>0323632106</t>
  </si>
  <si>
    <t>0323632303</t>
  </si>
  <si>
    <t>0323632404</t>
  </si>
  <si>
    <t>0323632602</t>
  </si>
  <si>
    <t>0323632902</t>
  </si>
  <si>
    <t>0323730101</t>
  </si>
  <si>
    <t>0323730106</t>
  </si>
  <si>
    <t>0323730303</t>
  </si>
  <si>
    <t>0323730404</t>
  </si>
  <si>
    <t>0323730602</t>
  </si>
  <si>
    <t>0323730902</t>
  </si>
  <si>
    <t>0323732101</t>
  </si>
  <si>
    <t>0323732106</t>
  </si>
  <si>
    <t>0323732303</t>
  </si>
  <si>
    <t>0323732404</t>
  </si>
  <si>
    <t>0323732602</t>
  </si>
  <si>
    <t>0323732902</t>
  </si>
  <si>
    <t>0323750101</t>
  </si>
  <si>
    <t>0323750106</t>
  </si>
  <si>
    <t>0323750303</t>
  </si>
  <si>
    <t>0323750404</t>
  </si>
  <si>
    <t>0323750602</t>
  </si>
  <si>
    <t>0323750902</t>
  </si>
  <si>
    <t>0323752101</t>
  </si>
  <si>
    <t>0323752106</t>
  </si>
  <si>
    <t>0323752303</t>
  </si>
  <si>
    <t>0323752404</t>
  </si>
  <si>
    <t>0323752602</t>
  </si>
  <si>
    <t>0323752902</t>
  </si>
  <si>
    <t>Process</t>
  </si>
  <si>
    <t>0324260101</t>
  </si>
  <si>
    <t>0324260106</t>
  </si>
  <si>
    <t>0324260303</t>
  </si>
  <si>
    <t>0324260404</t>
  </si>
  <si>
    <t>0324260602</t>
  </si>
  <si>
    <t>0324260902</t>
  </si>
  <si>
    <t>0324262101</t>
  </si>
  <si>
    <t>0324262106</t>
  </si>
  <si>
    <t>0324262303</t>
  </si>
  <si>
    <t>0324262404</t>
  </si>
  <si>
    <t>0324262602</t>
  </si>
  <si>
    <t>0324262902</t>
  </si>
  <si>
    <t>0324280101</t>
  </si>
  <si>
    <t>0324280106</t>
  </si>
  <si>
    <t>0324280303</t>
  </si>
  <si>
    <t>0324280404</t>
  </si>
  <si>
    <t>0324280602</t>
  </si>
  <si>
    <t>0324280902</t>
  </si>
  <si>
    <t>0324282101</t>
  </si>
  <si>
    <t>0324282106</t>
  </si>
  <si>
    <t>0324282303</t>
  </si>
  <si>
    <t>0324282404</t>
  </si>
  <si>
    <t>0324282602</t>
  </si>
  <si>
    <t>0324282902</t>
  </si>
  <si>
    <t>0324760101</t>
  </si>
  <si>
    <t>0324760106</t>
  </si>
  <si>
    <t>0324760303</t>
  </si>
  <si>
    <t>0324760404</t>
  </si>
  <si>
    <t>0324760602</t>
  </si>
  <si>
    <t>0324760902</t>
  </si>
  <si>
    <t>0324762101</t>
  </si>
  <si>
    <t>0324762106</t>
  </si>
  <si>
    <t>0324762303</t>
  </si>
  <si>
    <t>0324762404</t>
  </si>
  <si>
    <t>0324762602</t>
  </si>
  <si>
    <t>0324762902</t>
  </si>
  <si>
    <t>Enseignement primaire</t>
  </si>
  <si>
    <t>0409030101</t>
  </si>
  <si>
    <t>0409030106</t>
  </si>
  <si>
    <t>0409030303</t>
  </si>
  <si>
    <t>0409030404</t>
  </si>
  <si>
    <t>0409030602</t>
  </si>
  <si>
    <t>0409030902</t>
  </si>
  <si>
    <t>0409032101</t>
  </si>
  <si>
    <t>0409032106</t>
  </si>
  <si>
    <t>0409032303</t>
  </si>
  <si>
    <t>0409032404</t>
  </si>
  <si>
    <t>0409032602</t>
  </si>
  <si>
    <t>0409032902</t>
  </si>
  <si>
    <t>0409060101</t>
  </si>
  <si>
    <t>0409060106</t>
  </si>
  <si>
    <t>0409060303</t>
  </si>
  <si>
    <t>0409060404</t>
  </si>
  <si>
    <t>0409060602</t>
  </si>
  <si>
    <t>0409060902</t>
  </si>
  <si>
    <t>0409062101</t>
  </si>
  <si>
    <t>0409062106</t>
  </si>
  <si>
    <t>0409062303</t>
  </si>
  <si>
    <t>0409062404</t>
  </si>
  <si>
    <t>0409062602</t>
  </si>
  <si>
    <t>0409062902</t>
  </si>
  <si>
    <t>0409110101</t>
  </si>
  <si>
    <t>0409110106</t>
  </si>
  <si>
    <t>0409110303</t>
  </si>
  <si>
    <t>0409110404</t>
  </si>
  <si>
    <t>0409110602</t>
  </si>
  <si>
    <t>0409110902</t>
  </si>
  <si>
    <t>0409112101</t>
  </si>
  <si>
    <t>0409112106</t>
  </si>
  <si>
    <t>0409112303</t>
  </si>
  <si>
    <t>0409112404</t>
  </si>
  <si>
    <t>0409112602</t>
  </si>
  <si>
    <t>0409112902</t>
  </si>
  <si>
    <t>0409860101</t>
  </si>
  <si>
    <t>0409860106</t>
  </si>
  <si>
    <t>0409860303</t>
  </si>
  <si>
    <t>0409860404</t>
  </si>
  <si>
    <t>0409860602</t>
  </si>
  <si>
    <t>0409860902</t>
  </si>
  <si>
    <t>0409862101</t>
  </si>
  <si>
    <t>0409862106</t>
  </si>
  <si>
    <t>0409862303</t>
  </si>
  <si>
    <t>0409862404</t>
  </si>
  <si>
    <t>0409862602</t>
  </si>
  <si>
    <t>0409862902</t>
  </si>
  <si>
    <t>Enseignement secondaire</t>
  </si>
  <si>
    <t>0410020101</t>
  </si>
  <si>
    <t>0410020106</t>
  </si>
  <si>
    <t>0410020303</t>
  </si>
  <si>
    <t>0410020404</t>
  </si>
  <si>
    <t>0410020602</t>
  </si>
  <si>
    <t>0410020902</t>
  </si>
  <si>
    <t>0410022101</t>
  </si>
  <si>
    <t>0410022106</t>
  </si>
  <si>
    <t>0410022303</t>
  </si>
  <si>
    <t>0410022404</t>
  </si>
  <si>
    <t>0410022602</t>
  </si>
  <si>
    <t>0410022902</t>
  </si>
  <si>
    <t>0410040101</t>
  </si>
  <si>
    <t>0410040106</t>
  </si>
  <si>
    <t>0410040303</t>
  </si>
  <si>
    <t>0410040404</t>
  </si>
  <si>
    <t>0410040602</t>
  </si>
  <si>
    <t>0410040902</t>
  </si>
  <si>
    <t>0410042101</t>
  </si>
  <si>
    <t>0410042106</t>
  </si>
  <si>
    <t>0410042303</t>
  </si>
  <si>
    <t>0410042404</t>
  </si>
  <si>
    <t>0410042602</t>
  </si>
  <si>
    <t>0410042902</t>
  </si>
  <si>
    <t>0410050101</t>
  </si>
  <si>
    <t>0410050106</t>
  </si>
  <si>
    <t>0410050303</t>
  </si>
  <si>
    <t>0410050404</t>
  </si>
  <si>
    <t>0410050602</t>
  </si>
  <si>
    <t>0410050902</t>
  </si>
  <si>
    <t>0410052101</t>
  </si>
  <si>
    <t>0410052106</t>
  </si>
  <si>
    <t>0410052303</t>
  </si>
  <si>
    <t>0410052404</t>
  </si>
  <si>
    <t>0410052602</t>
  </si>
  <si>
    <t>0410052902</t>
  </si>
  <si>
    <t>0410080101</t>
  </si>
  <si>
    <t>0410080106</t>
  </si>
  <si>
    <t>0410080303</t>
  </si>
  <si>
    <t>0410080404</t>
  </si>
  <si>
    <t>0410080602</t>
  </si>
  <si>
    <t>0410080902</t>
  </si>
  <si>
    <t>0410082101</t>
  </si>
  <si>
    <t>0410082106</t>
  </si>
  <si>
    <t>0410082303</t>
  </si>
  <si>
    <t>0410082404</t>
  </si>
  <si>
    <t>0410082602</t>
  </si>
  <si>
    <t>0410082902</t>
  </si>
  <si>
    <t>0410460101</t>
  </si>
  <si>
    <t>0410460106</t>
  </si>
  <si>
    <t>0410460303</t>
  </si>
  <si>
    <t>0410460404</t>
  </si>
  <si>
    <t>0410460602</t>
  </si>
  <si>
    <t>0410460902</t>
  </si>
  <si>
    <t>0410462101</t>
  </si>
  <si>
    <t>0410462106</t>
  </si>
  <si>
    <t>0410462303</t>
  </si>
  <si>
    <t>0410462404</t>
  </si>
  <si>
    <t>0410462602</t>
  </si>
  <si>
    <t>0410462902</t>
  </si>
  <si>
    <t>0410470101</t>
  </si>
  <si>
    <t>0410470106</t>
  </si>
  <si>
    <t>0410470303</t>
  </si>
  <si>
    <t>0410470404</t>
  </si>
  <si>
    <t>0410470602</t>
  </si>
  <si>
    <t>0410470902</t>
  </si>
  <si>
    <t>0410472101</t>
  </si>
  <si>
    <t>0410472106</t>
  </si>
  <si>
    <t>0410472303</t>
  </si>
  <si>
    <t>0410472404</t>
  </si>
  <si>
    <t>0410472602</t>
  </si>
  <si>
    <t>0410472902</t>
  </si>
  <si>
    <t>0410480101</t>
  </si>
  <si>
    <t>0410480106</t>
  </si>
  <si>
    <t>0410480303</t>
  </si>
  <si>
    <t>0410480404</t>
  </si>
  <si>
    <t>0410480602</t>
  </si>
  <si>
    <t>0410480902</t>
  </si>
  <si>
    <t>0410482101</t>
  </si>
  <si>
    <t>0410482106</t>
  </si>
  <si>
    <t>0410482303</t>
  </si>
  <si>
    <t>0410482404</t>
  </si>
  <si>
    <t>0410482602</t>
  </si>
  <si>
    <t>0410482902</t>
  </si>
  <si>
    <t>0410490101</t>
  </si>
  <si>
    <t>0410490106</t>
  </si>
  <si>
    <t>0410490303</t>
  </si>
  <si>
    <t>0410490404</t>
  </si>
  <si>
    <t>0410490602</t>
  </si>
  <si>
    <t>0410490902</t>
  </si>
  <si>
    <t>0410492101</t>
  </si>
  <si>
    <t>0410492106</t>
  </si>
  <si>
    <t>0410492303</t>
  </si>
  <si>
    <t>0410492404</t>
  </si>
  <si>
    <t>0410492602</t>
  </si>
  <si>
    <t>0410492902</t>
  </si>
  <si>
    <t>0410500101</t>
  </si>
  <si>
    <t>0410500106</t>
  </si>
  <si>
    <t>0410500303</t>
  </si>
  <si>
    <t>0410500404</t>
  </si>
  <si>
    <t>0410500602</t>
  </si>
  <si>
    <t>0410500902</t>
  </si>
  <si>
    <t>0410502101</t>
  </si>
  <si>
    <t>0410502106</t>
  </si>
  <si>
    <t>0410502303</t>
  </si>
  <si>
    <t>0410502404</t>
  </si>
  <si>
    <t>0410502602</t>
  </si>
  <si>
    <t>0410502902</t>
  </si>
  <si>
    <t>Enseignement supérieur et recherche</t>
  </si>
  <si>
    <t>0411100101</t>
  </si>
  <si>
    <t>0411100106</t>
  </si>
  <si>
    <t>0411100303</t>
  </si>
  <si>
    <t>0411100404</t>
  </si>
  <si>
    <t>0411100602</t>
  </si>
  <si>
    <t>0411100902</t>
  </si>
  <si>
    <t>0411102101</t>
  </si>
  <si>
    <t>0411102106</t>
  </si>
  <si>
    <t>0411102303</t>
  </si>
  <si>
    <t>0411102404</t>
  </si>
  <si>
    <t>0411102602</t>
  </si>
  <si>
    <t>0411102902</t>
  </si>
  <si>
    <t>0411870101</t>
  </si>
  <si>
    <t>0411870106</t>
  </si>
  <si>
    <t>0411870303</t>
  </si>
  <si>
    <t>0411870404</t>
  </si>
  <si>
    <t>0411870602</t>
  </si>
  <si>
    <t>0411870902</t>
  </si>
  <si>
    <t>0411872101</t>
  </si>
  <si>
    <t>0411872106</t>
  </si>
  <si>
    <t>0411872303</t>
  </si>
  <si>
    <t>0411872404</t>
  </si>
  <si>
    <t>0411872602</t>
  </si>
  <si>
    <t>0411872902</t>
  </si>
  <si>
    <t>0411880101</t>
  </si>
  <si>
    <t>0411880106</t>
  </si>
  <si>
    <t>0411880303</t>
  </si>
  <si>
    <t>0411880404</t>
  </si>
  <si>
    <t>0411880602</t>
  </si>
  <si>
    <t>0411880902</t>
  </si>
  <si>
    <t>0411882101</t>
  </si>
  <si>
    <t>0411882106</t>
  </si>
  <si>
    <t>0411882303</t>
  </si>
  <si>
    <t>0411882404</t>
  </si>
  <si>
    <t>0411882602</t>
  </si>
  <si>
    <t>0411882902</t>
  </si>
  <si>
    <t>0411940101</t>
  </si>
  <si>
    <t>0411940106</t>
  </si>
  <si>
    <t>0411940303</t>
  </si>
  <si>
    <t>0411940404</t>
  </si>
  <si>
    <t>0411940602</t>
  </si>
  <si>
    <t>0411940902</t>
  </si>
  <si>
    <t>0411942101</t>
  </si>
  <si>
    <t>0411942106</t>
  </si>
  <si>
    <t>0411942303</t>
  </si>
  <si>
    <t>0411942404</t>
  </si>
  <si>
    <t>0411942602</t>
  </si>
  <si>
    <t>0411942902</t>
  </si>
  <si>
    <t>Foyer</t>
  </si>
  <si>
    <t>0514130101</t>
  </si>
  <si>
    <t>0514130106</t>
  </si>
  <si>
    <t>0514130303</t>
  </si>
  <si>
    <t>0514130404</t>
  </si>
  <si>
    <t>0514130602</t>
  </si>
  <si>
    <t>0514130902</t>
  </si>
  <si>
    <t>0514132101</t>
  </si>
  <si>
    <t>0514132106</t>
  </si>
  <si>
    <t>0514132303</t>
  </si>
  <si>
    <t>0514132404</t>
  </si>
  <si>
    <t>0514132602</t>
  </si>
  <si>
    <t>0514132902</t>
  </si>
  <si>
    <t>0521510101</t>
  </si>
  <si>
    <t>0521510106</t>
  </si>
  <si>
    <t>0521510303</t>
  </si>
  <si>
    <t>0521510404</t>
  </si>
  <si>
    <t>0521510602</t>
  </si>
  <si>
    <t>0521510902</t>
  </si>
  <si>
    <t>0521512101</t>
  </si>
  <si>
    <t>0521512106</t>
  </si>
  <si>
    <t>0521512303</t>
  </si>
  <si>
    <t>0521512404</t>
  </si>
  <si>
    <t>0521512602</t>
  </si>
  <si>
    <t>0521512902</t>
  </si>
  <si>
    <t>0522520101</t>
  </si>
  <si>
    <t>0522520106</t>
  </si>
  <si>
    <t>0522520303</t>
  </si>
  <si>
    <t>0522520404</t>
  </si>
  <si>
    <t>0522520602</t>
  </si>
  <si>
    <t>0522520902</t>
  </si>
  <si>
    <t>0522522101</t>
  </si>
  <si>
    <t>0522522106</t>
  </si>
  <si>
    <t>0522522303</t>
  </si>
  <si>
    <t>0522522404</t>
  </si>
  <si>
    <t>0522522602</t>
  </si>
  <si>
    <t>0522522902</t>
  </si>
  <si>
    <t>0525890101</t>
  </si>
  <si>
    <t>0525890106</t>
  </si>
  <si>
    <t>0525890303</t>
  </si>
  <si>
    <t>0525890404</t>
  </si>
  <si>
    <t>0525890602</t>
  </si>
  <si>
    <t>0525890902</t>
  </si>
  <si>
    <t>0525892101</t>
  </si>
  <si>
    <t>0525892106</t>
  </si>
  <si>
    <t>0525892303</t>
  </si>
  <si>
    <t>0525892404</t>
  </si>
  <si>
    <t>0525892602</t>
  </si>
  <si>
    <t>0525892902</t>
  </si>
  <si>
    <t>Service à la personne</t>
  </si>
  <si>
    <t>0528900101</t>
  </si>
  <si>
    <t>0528900106</t>
  </si>
  <si>
    <t>0528900303</t>
  </si>
  <si>
    <t>0528900404</t>
  </si>
  <si>
    <t>0528900602</t>
  </si>
  <si>
    <t>0528900902</t>
  </si>
  <si>
    <t>0528902101</t>
  </si>
  <si>
    <t>0528902106</t>
  </si>
  <si>
    <t>0528902303</t>
  </si>
  <si>
    <t>0528902404</t>
  </si>
  <si>
    <t>0528902602</t>
  </si>
  <si>
    <t>0528902902</t>
  </si>
  <si>
    <t>0603010101</t>
  </si>
  <si>
    <t>0603010106</t>
  </si>
  <si>
    <t>0603010303</t>
  </si>
  <si>
    <t>0603010404</t>
  </si>
  <si>
    <t>0603010602</t>
  </si>
  <si>
    <t>0603010902</t>
  </si>
  <si>
    <t>0603012101</t>
  </si>
  <si>
    <t>0603012106</t>
  </si>
  <si>
    <t>0603012303</t>
  </si>
  <si>
    <t>0603012404</t>
  </si>
  <si>
    <t>0603012602</t>
  </si>
  <si>
    <t>0603012902</t>
  </si>
  <si>
    <t>0605070101</t>
  </si>
  <si>
    <t>0605070106</t>
  </si>
  <si>
    <t>0605070303</t>
  </si>
  <si>
    <t>0605070404</t>
  </si>
  <si>
    <t>0605070602</t>
  </si>
  <si>
    <t>0605070902</t>
  </si>
  <si>
    <t>0605072101</t>
  </si>
  <si>
    <t>0605072106</t>
  </si>
  <si>
    <t>0605072303</t>
  </si>
  <si>
    <t>0605072404</t>
  </si>
  <si>
    <t>0605072602</t>
  </si>
  <si>
    <t>0605072902</t>
  </si>
  <si>
    <t>0615140101</t>
  </si>
  <si>
    <t>0615140106</t>
  </si>
  <si>
    <t>0615140303</t>
  </si>
  <si>
    <t>0615140404</t>
  </si>
  <si>
    <t>0615140602</t>
  </si>
  <si>
    <t>0615140902</t>
  </si>
  <si>
    <t>0615142101</t>
  </si>
  <si>
    <t>0615142106</t>
  </si>
  <si>
    <t>0615142303</t>
  </si>
  <si>
    <t>0615142404</t>
  </si>
  <si>
    <t>0615142602</t>
  </si>
  <si>
    <t>0615142902</t>
  </si>
  <si>
    <t>Hôpital</t>
  </si>
  <si>
    <t>0617340101</t>
  </si>
  <si>
    <t>0617340106</t>
  </si>
  <si>
    <t>0617340303</t>
  </si>
  <si>
    <t>0617340404</t>
  </si>
  <si>
    <t>0617340602</t>
  </si>
  <si>
    <t>0617340902</t>
  </si>
  <si>
    <t>0617342101</t>
  </si>
  <si>
    <t>0617342106</t>
  </si>
  <si>
    <t>0617342303</t>
  </si>
  <si>
    <t>0617342404</t>
  </si>
  <si>
    <t>0617342602</t>
  </si>
  <si>
    <t>0617342902</t>
  </si>
  <si>
    <t>0617350101</t>
  </si>
  <si>
    <t>0617350106</t>
  </si>
  <si>
    <t>0617350303</t>
  </si>
  <si>
    <t>0617350404</t>
  </si>
  <si>
    <t>0617350602</t>
  </si>
  <si>
    <t>0617350902</t>
  </si>
  <si>
    <t>0617352101</t>
  </si>
  <si>
    <t>0617352106</t>
  </si>
  <si>
    <t>0617352303</t>
  </si>
  <si>
    <t>0617352404</t>
  </si>
  <si>
    <t>0617352602</t>
  </si>
  <si>
    <t>0617352902</t>
  </si>
  <si>
    <t>0617360101</t>
  </si>
  <si>
    <t>0617360106</t>
  </si>
  <si>
    <t>0617360303</t>
  </si>
  <si>
    <t>0617360404</t>
  </si>
  <si>
    <t>0617360602</t>
  </si>
  <si>
    <t>0617360902</t>
  </si>
  <si>
    <t>0617362101</t>
  </si>
  <si>
    <t>0617362106</t>
  </si>
  <si>
    <t>0617362303</t>
  </si>
  <si>
    <t>0617362404</t>
  </si>
  <si>
    <t>0617362602</t>
  </si>
  <si>
    <t>0617362902</t>
  </si>
  <si>
    <t>Culture</t>
  </si>
  <si>
    <t>0708180101</t>
  </si>
  <si>
    <t>0708180106</t>
  </si>
  <si>
    <t>0708180202</t>
  </si>
  <si>
    <t>0708180303</t>
  </si>
  <si>
    <t>0708180404</t>
  </si>
  <si>
    <t>0708180602</t>
  </si>
  <si>
    <t>0708180902</t>
  </si>
  <si>
    <t>0708181002</t>
  </si>
  <si>
    <t>0708182101</t>
  </si>
  <si>
    <t>0708182106</t>
  </si>
  <si>
    <t>0708182202</t>
  </si>
  <si>
    <t>0708182303</t>
  </si>
  <si>
    <t>0708182404</t>
  </si>
  <si>
    <t>0708182602</t>
  </si>
  <si>
    <t>0708182902</t>
  </si>
  <si>
    <t>0708183002</t>
  </si>
  <si>
    <t>0708320101</t>
  </si>
  <si>
    <t>0708320106</t>
  </si>
  <si>
    <t>0708320202</t>
  </si>
  <si>
    <t>0708320303</t>
  </si>
  <si>
    <t>0708320404</t>
  </si>
  <si>
    <t>0708320602</t>
  </si>
  <si>
    <t>0708320902</t>
  </si>
  <si>
    <t>0708321002</t>
  </si>
  <si>
    <t>0708322101</t>
  </si>
  <si>
    <t>0708322106</t>
  </si>
  <si>
    <t>0708322202</t>
  </si>
  <si>
    <t>0708322303</t>
  </si>
  <si>
    <t>0708322404</t>
  </si>
  <si>
    <t>0708322602</t>
  </si>
  <si>
    <t>0708322902</t>
  </si>
  <si>
    <t>0708323002</t>
  </si>
  <si>
    <t>0708430101</t>
  </si>
  <si>
    <t>0708430106</t>
  </si>
  <si>
    <t>0708430303</t>
  </si>
  <si>
    <t>0708430404</t>
  </si>
  <si>
    <t>0708430502</t>
  </si>
  <si>
    <t>0708430602</t>
  </si>
  <si>
    <t>0708432101</t>
  </si>
  <si>
    <t>0708432106</t>
  </si>
  <si>
    <t>0708432303</t>
  </si>
  <si>
    <t>0708432404</t>
  </si>
  <si>
    <t>0708432502</t>
  </si>
  <si>
    <t>0708432602</t>
  </si>
  <si>
    <t>0708590101</t>
  </si>
  <si>
    <t>0708590106</t>
  </si>
  <si>
    <t>0708590202</t>
  </si>
  <si>
    <t>0708590303</t>
  </si>
  <si>
    <t>0708590404</t>
  </si>
  <si>
    <t>0708590602</t>
  </si>
  <si>
    <t>0708590902</t>
  </si>
  <si>
    <t>0708592101</t>
  </si>
  <si>
    <t>0708592106</t>
  </si>
  <si>
    <t>0708592202</t>
  </si>
  <si>
    <t>0708592303</t>
  </si>
  <si>
    <t>0708592404</t>
  </si>
  <si>
    <t>0708592602</t>
  </si>
  <si>
    <t>0708592902</t>
  </si>
  <si>
    <t>0708650101</t>
  </si>
  <si>
    <t>0708650106</t>
  </si>
  <si>
    <t>0708650202</t>
  </si>
  <si>
    <t>0708650303</t>
  </si>
  <si>
    <t>0708650404</t>
  </si>
  <si>
    <t>0708650602</t>
  </si>
  <si>
    <t>0708650902</t>
  </si>
  <si>
    <t>0708651002</t>
  </si>
  <si>
    <t>0708652101</t>
  </si>
  <si>
    <t>0708652106</t>
  </si>
  <si>
    <t>0708652202</t>
  </si>
  <si>
    <t>0708652303</t>
  </si>
  <si>
    <t>0708652404</t>
  </si>
  <si>
    <t>0708652602</t>
  </si>
  <si>
    <t>0708652902</t>
  </si>
  <si>
    <t>0708653002</t>
  </si>
  <si>
    <t>0708800101</t>
  </si>
  <si>
    <t>0708800106</t>
  </si>
  <si>
    <t>0708800202</t>
  </si>
  <si>
    <t>0708800303</t>
  </si>
  <si>
    <t>0708800404</t>
  </si>
  <si>
    <t>0708800602</t>
  </si>
  <si>
    <t>0708800902</t>
  </si>
  <si>
    <t>0708801002</t>
  </si>
  <si>
    <t>0708802101</t>
  </si>
  <si>
    <t>0708802106</t>
  </si>
  <si>
    <t>0708802202</t>
  </si>
  <si>
    <t>0708802303</t>
  </si>
  <si>
    <t>0708802404</t>
  </si>
  <si>
    <t>0708802602</t>
  </si>
  <si>
    <t>0708802902</t>
  </si>
  <si>
    <t>0708803002</t>
  </si>
  <si>
    <t>0713430101</t>
  </si>
  <si>
    <t>Equipement collectif</t>
  </si>
  <si>
    <t>0713430106</t>
  </si>
  <si>
    <t>0713430303</t>
  </si>
  <si>
    <t>0713430404</t>
  </si>
  <si>
    <t>0713430502</t>
  </si>
  <si>
    <t>0713430602</t>
  </si>
  <si>
    <t>0713432101</t>
  </si>
  <si>
    <t>0713432106</t>
  </si>
  <si>
    <t>0713432303</t>
  </si>
  <si>
    <t>0713432404</t>
  </si>
  <si>
    <t>0713432502</t>
  </si>
  <si>
    <t>0713432602</t>
  </si>
  <si>
    <t>Loisir</t>
  </si>
  <si>
    <t>0720160101</t>
  </si>
  <si>
    <t>0720160106</t>
  </si>
  <si>
    <t>0720160303</t>
  </si>
  <si>
    <t>0720160404</t>
  </si>
  <si>
    <t>0720160602</t>
  </si>
  <si>
    <t>0720160902</t>
  </si>
  <si>
    <t>0720161002</t>
  </si>
  <si>
    <t>0720162101</t>
  </si>
  <si>
    <t>0720162106</t>
  </si>
  <si>
    <t>0720162303</t>
  </si>
  <si>
    <t>0720162404</t>
  </si>
  <si>
    <t>0720162602</t>
  </si>
  <si>
    <t>0720162902</t>
  </si>
  <si>
    <t>0720163002</t>
  </si>
  <si>
    <t>0720910101</t>
  </si>
  <si>
    <t>0720910106</t>
  </si>
  <si>
    <t>0720910202</t>
  </si>
  <si>
    <t>0720910303</t>
  </si>
  <si>
    <t>0720910404</t>
  </si>
  <si>
    <t>0720910602</t>
  </si>
  <si>
    <t>0720910902</t>
  </si>
  <si>
    <t>0720911104</t>
  </si>
  <si>
    <t>0720912101</t>
  </si>
  <si>
    <t>0720912106</t>
  </si>
  <si>
    <t>0720912202</t>
  </si>
  <si>
    <t>0720912303</t>
  </si>
  <si>
    <t>0720912404</t>
  </si>
  <si>
    <t>0720912602</t>
  </si>
  <si>
    <t>0720912902</t>
  </si>
  <si>
    <t>0720913104</t>
  </si>
  <si>
    <t>0720950101</t>
  </si>
  <si>
    <t>0720950106</t>
  </si>
  <si>
    <t>0720950202</t>
  </si>
  <si>
    <t>0720950303</t>
  </si>
  <si>
    <t>0720950404</t>
  </si>
  <si>
    <t>0720950602</t>
  </si>
  <si>
    <t>0720950902</t>
  </si>
  <si>
    <t>0720951104</t>
  </si>
  <si>
    <t>0720952101</t>
  </si>
  <si>
    <t>0720952106</t>
  </si>
  <si>
    <t>0720952202</t>
  </si>
  <si>
    <t>0720952303</t>
  </si>
  <si>
    <t>0720952404</t>
  </si>
  <si>
    <t>0720952602</t>
  </si>
  <si>
    <t>0720952902</t>
  </si>
  <si>
    <t>0720953104</t>
  </si>
  <si>
    <t>Sport</t>
  </si>
  <si>
    <t>0729160101</t>
  </si>
  <si>
    <t>0729160106</t>
  </si>
  <si>
    <t>0729160303</t>
  </si>
  <si>
    <t>0729160404</t>
  </si>
  <si>
    <t>0729160602</t>
  </si>
  <si>
    <t>0729160902</t>
  </si>
  <si>
    <t>0729161002</t>
  </si>
  <si>
    <t>0729162101</t>
  </si>
  <si>
    <t>0729162106</t>
  </si>
  <si>
    <t>0729162303</t>
  </si>
  <si>
    <t>0729162404</t>
  </si>
  <si>
    <t>0729162602</t>
  </si>
  <si>
    <t>0729162902</t>
  </si>
  <si>
    <t>0729163002</t>
  </si>
  <si>
    <t>0729330101</t>
  </si>
  <si>
    <t>0729330106</t>
  </si>
  <si>
    <t>0729330202</t>
  </si>
  <si>
    <t>0729330303</t>
  </si>
  <si>
    <t>0729330404</t>
  </si>
  <si>
    <t>0729330602</t>
  </si>
  <si>
    <t>0729330902</t>
  </si>
  <si>
    <t>0729331002</t>
  </si>
  <si>
    <t>0729331104</t>
  </si>
  <si>
    <t>0729332101</t>
  </si>
  <si>
    <t>0729332106</t>
  </si>
  <si>
    <t>0729332202</t>
  </si>
  <si>
    <t>0729332303</t>
  </si>
  <si>
    <t>0729332404</t>
  </si>
  <si>
    <t>0729332602</t>
  </si>
  <si>
    <t>0729332902</t>
  </si>
  <si>
    <t>0729333002</t>
  </si>
  <si>
    <t>0729333104</t>
  </si>
  <si>
    <t>0729610101</t>
  </si>
  <si>
    <t>0729610106</t>
  </si>
  <si>
    <t>0729610202</t>
  </si>
  <si>
    <t>0729610303</t>
  </si>
  <si>
    <t>0729610404</t>
  </si>
  <si>
    <t>0729610602</t>
  </si>
  <si>
    <t>0729610902</t>
  </si>
  <si>
    <t>0729611002</t>
  </si>
  <si>
    <t>0729612101</t>
  </si>
  <si>
    <t>0729612106</t>
  </si>
  <si>
    <t>0729612202</t>
  </si>
  <si>
    <t>0729612303</t>
  </si>
  <si>
    <t>0729612404</t>
  </si>
  <si>
    <t>0729612602</t>
  </si>
  <si>
    <t>0729612902</t>
  </si>
  <si>
    <t>0729613002</t>
  </si>
  <si>
    <t>0729810101</t>
  </si>
  <si>
    <t>0729810106</t>
  </si>
  <si>
    <t>0729810202</t>
  </si>
  <si>
    <t>0729810303</t>
  </si>
  <si>
    <t>0729810404</t>
  </si>
  <si>
    <t>0729810602</t>
  </si>
  <si>
    <t>0729810902</t>
  </si>
  <si>
    <t>0729811002</t>
  </si>
  <si>
    <t>0729811104</t>
  </si>
  <si>
    <t>0729812101</t>
  </si>
  <si>
    <t>0729812106</t>
  </si>
  <si>
    <t>0729812202</t>
  </si>
  <si>
    <t>0729812303</t>
  </si>
  <si>
    <t>0729812404</t>
  </si>
  <si>
    <t>0729812602</t>
  </si>
  <si>
    <t>0729812902</t>
  </si>
  <si>
    <t>0729813002</t>
  </si>
  <si>
    <t>0729813104</t>
  </si>
  <si>
    <t>0729820101</t>
  </si>
  <si>
    <t>0729820106</t>
  </si>
  <si>
    <t>0729820202</t>
  </si>
  <si>
    <t>0729820303</t>
  </si>
  <si>
    <t>0729820404</t>
  </si>
  <si>
    <t>0729820602</t>
  </si>
  <si>
    <t>0729820902</t>
  </si>
  <si>
    <t>0729821002</t>
  </si>
  <si>
    <t>0729822101</t>
  </si>
  <si>
    <t>0729822106</t>
  </si>
  <si>
    <t>0729822202</t>
  </si>
  <si>
    <t>0729822303</t>
  </si>
  <si>
    <t>0729822404</t>
  </si>
  <si>
    <t>0729822602</t>
  </si>
  <si>
    <t>0729822902</t>
  </si>
  <si>
    <t>0729823002</t>
  </si>
  <si>
    <t>0729910101</t>
  </si>
  <si>
    <t>0729910106</t>
  </si>
  <si>
    <t>0729910202</t>
  </si>
  <si>
    <t>0729910303</t>
  </si>
  <si>
    <t>0729910404</t>
  </si>
  <si>
    <t>0729910602</t>
  </si>
  <si>
    <t>0729910902</t>
  </si>
  <si>
    <t>0729911104</t>
  </si>
  <si>
    <t>0729912101</t>
  </si>
  <si>
    <t>0729912106</t>
  </si>
  <si>
    <t>0729912202</t>
  </si>
  <si>
    <t>0729912303</t>
  </si>
  <si>
    <t>0729912404</t>
  </si>
  <si>
    <t>0729912602</t>
  </si>
  <si>
    <t>0729912902</t>
  </si>
  <si>
    <t>0729913104</t>
  </si>
  <si>
    <t>0729950101</t>
  </si>
  <si>
    <t>0729950106</t>
  </si>
  <si>
    <t>0729950202</t>
  </si>
  <si>
    <t>0729950303</t>
  </si>
  <si>
    <t>0729950404</t>
  </si>
  <si>
    <t>0729950602</t>
  </si>
  <si>
    <t>0729950902</t>
  </si>
  <si>
    <t>0729951104</t>
  </si>
  <si>
    <t>0729952101</t>
  </si>
  <si>
    <t>0729952106</t>
  </si>
  <si>
    <t>0729952202</t>
  </si>
  <si>
    <t>0729952303</t>
  </si>
  <si>
    <t>0729952404</t>
  </si>
  <si>
    <t>0729952602</t>
  </si>
  <si>
    <t>0729952902</t>
  </si>
  <si>
    <t>0729953104</t>
  </si>
  <si>
    <t>0219390303</t>
  </si>
  <si>
    <t>0219390602</t>
  </si>
  <si>
    <t>0219390902</t>
  </si>
  <si>
    <t>0219391002</t>
  </si>
  <si>
    <t>0219392303</t>
  </si>
  <si>
    <t>0219392602</t>
  </si>
  <si>
    <t>0219392902</t>
  </si>
  <si>
    <t>0219393002</t>
  </si>
  <si>
    <t>0219570101</t>
  </si>
  <si>
    <t>0219572101</t>
  </si>
  <si>
    <t>0219710101</t>
  </si>
  <si>
    <t>0219712101</t>
  </si>
  <si>
    <t>0708321104</t>
  </si>
  <si>
    <t>0708323104</t>
  </si>
  <si>
    <t>0708801104</t>
  </si>
  <si>
    <t>0708803104</t>
  </si>
  <si>
    <t>0729611104</t>
  </si>
  <si>
    <t>0729613104</t>
  </si>
  <si>
    <t>0729821104</t>
  </si>
  <si>
    <t>0729823104</t>
  </si>
  <si>
    <t>0218690101</t>
  </si>
  <si>
    <t>0218692101</t>
  </si>
  <si>
    <t>0219720101</t>
  </si>
  <si>
    <t>0219720303</t>
  </si>
  <si>
    <t>0219722101</t>
  </si>
  <si>
    <t>0219722303</t>
  </si>
  <si>
    <t>0219580101</t>
  </si>
  <si>
    <t>0219582101</t>
  </si>
  <si>
    <t>0219250303</t>
  </si>
  <si>
    <t>0219252303</t>
  </si>
  <si>
    <t>Transport routier</t>
  </si>
  <si>
    <t>0834600802</t>
  </si>
  <si>
    <t>Service</t>
  </si>
  <si>
    <t>0827600801</t>
  </si>
  <si>
    <t>0834600806</t>
  </si>
  <si>
    <t>Transport urbain</t>
  </si>
  <si>
    <t>0835600801</t>
  </si>
  <si>
    <t>0827600804</t>
  </si>
  <si>
    <t>Transport ferroviaire</t>
  </si>
  <si>
    <t>0832600802</t>
  </si>
  <si>
    <t>0835600803</t>
  </si>
  <si>
    <t>0832600803</t>
  </si>
  <si>
    <t>0835600802</t>
  </si>
  <si>
    <t>0835600804</t>
  </si>
  <si>
    <t>0827600803</t>
  </si>
  <si>
    <t>Transport autre</t>
  </si>
  <si>
    <t>0831600803</t>
  </si>
  <si>
    <t>0834600801</t>
  </si>
  <si>
    <t>0834600804</t>
  </si>
  <si>
    <t>0827600806</t>
  </si>
  <si>
    <t>0832600806</t>
  </si>
  <si>
    <t>0831600804</t>
  </si>
  <si>
    <t>0832600804</t>
  </si>
  <si>
    <t>0834600803</t>
  </si>
  <si>
    <t>0827600802</t>
  </si>
  <si>
    <t>Transport maritime et fluvial</t>
  </si>
  <si>
    <t>0833600806</t>
  </si>
  <si>
    <t>Transport aérien</t>
  </si>
  <si>
    <t>0830600804</t>
  </si>
  <si>
    <t>0830600803</t>
  </si>
  <si>
    <t>0833600801</t>
  </si>
  <si>
    <t>0830600802</t>
  </si>
  <si>
    <t>0833600802</t>
  </si>
  <si>
    <t>0833600804</t>
  </si>
  <si>
    <t>0830600801</t>
  </si>
  <si>
    <t>0832600801</t>
  </si>
  <si>
    <t>0833600803</t>
  </si>
  <si>
    <t>0831600802</t>
  </si>
  <si>
    <t>0831600801</t>
  </si>
  <si>
    <t>0830600806</t>
  </si>
  <si>
    <t>0835600806</t>
  </si>
  <si>
    <t>0831600806</t>
  </si>
  <si>
    <t>ZONE_CLIMAT</t>
  </si>
  <si>
    <t>Code</t>
  </si>
  <si>
    <t>SYSTEME_CHAUD</t>
  </si>
  <si>
    <t>USAGE</t>
  </si>
  <si>
    <t>H1a</t>
  </si>
  <si>
    <t>01</t>
  </si>
  <si>
    <t>Autre</t>
  </si>
  <si>
    <t>H1b</t>
  </si>
  <si>
    <t>02</t>
  </si>
  <si>
    <t>Auxiliaires</t>
  </si>
  <si>
    <t>H1c</t>
  </si>
  <si>
    <t>03</t>
  </si>
  <si>
    <t>Bureautique</t>
  </si>
  <si>
    <t>H2a</t>
  </si>
  <si>
    <t>04</t>
  </si>
  <si>
    <t>Chauffage</t>
  </si>
  <si>
    <t>H2b</t>
  </si>
  <si>
    <t>05</t>
  </si>
  <si>
    <t>Climatisation</t>
  </si>
  <si>
    <t>H2c</t>
  </si>
  <si>
    <t>06</t>
  </si>
  <si>
    <t>Cuisson</t>
  </si>
  <si>
    <t>H2d</t>
  </si>
  <si>
    <t>Non chauffé</t>
  </si>
  <si>
    <t>07</t>
  </si>
  <si>
    <t>Eclairage</t>
  </si>
  <si>
    <t>H3</t>
  </si>
  <si>
    <t>08</t>
  </si>
  <si>
    <t>ECS</t>
  </si>
  <si>
    <t>09</t>
  </si>
  <si>
    <t>Froid_alimentaire</t>
  </si>
  <si>
    <t>10</t>
  </si>
  <si>
    <t>Parc</t>
  </si>
  <si>
    <t>11</t>
  </si>
  <si>
    <t>OCCUPANT</t>
  </si>
  <si>
    <t>PERIODE_DETAIL</t>
  </si>
  <si>
    <t>12</t>
  </si>
  <si>
    <t>21</t>
  </si>
  <si>
    <t>Ventilation</t>
  </si>
  <si>
    <t>Bloc communal</t>
  </si>
  <si>
    <t>1916-1948</t>
  </si>
  <si>
    <t>13</t>
  </si>
  <si>
    <t>22</t>
  </si>
  <si>
    <t>Départements</t>
  </si>
  <si>
    <t>1949-1978</t>
  </si>
  <si>
    <t>14</t>
  </si>
  <si>
    <t>23</t>
  </si>
  <si>
    <t>SYSTEME_FROID</t>
  </si>
  <si>
    <t>Etat</t>
  </si>
  <si>
    <t>1961-1980</t>
  </si>
  <si>
    <t>15</t>
  </si>
  <si>
    <t>24</t>
  </si>
  <si>
    <t>Aucun</t>
  </si>
  <si>
    <t>Para public</t>
  </si>
  <si>
    <t>1975-1982</t>
  </si>
  <si>
    <t>16</t>
  </si>
  <si>
    <t>25</t>
  </si>
  <si>
    <t>Privé</t>
  </si>
  <si>
    <t>1979-1999</t>
  </si>
  <si>
    <t>17</t>
  </si>
  <si>
    <t>26</t>
  </si>
  <si>
    <t>Groupe ancien</t>
  </si>
  <si>
    <t>Régions</t>
  </si>
  <si>
    <t>1980-1999</t>
  </si>
  <si>
    <t>18</t>
  </si>
  <si>
    <t>29</t>
  </si>
  <si>
    <t>1981-1998</t>
  </si>
  <si>
    <t>19</t>
  </si>
  <si>
    <t>30</t>
  </si>
  <si>
    <t>1981-1999</t>
  </si>
  <si>
    <t>20</t>
  </si>
  <si>
    <t>31</t>
  </si>
  <si>
    <t>PERIODE_SIMPLE</t>
  </si>
  <si>
    <t>1983-1988</t>
  </si>
  <si>
    <t>1989-1999</t>
  </si>
  <si>
    <t>1999-2008</t>
  </si>
  <si>
    <t>Av 1980</t>
  </si>
  <si>
    <t>2000-2007</t>
  </si>
  <si>
    <t>2009-2015</t>
  </si>
  <si>
    <t>Av 1915</t>
  </si>
  <si>
    <t>2016-2020</t>
  </si>
  <si>
    <t>Av 1948</t>
  </si>
  <si>
    <t>2021-2030</t>
  </si>
  <si>
    <t>Av 1960</t>
  </si>
  <si>
    <t>27</t>
  </si>
  <si>
    <t>2031-2040</t>
  </si>
  <si>
    <t>Av 1974</t>
  </si>
  <si>
    <t>28</t>
  </si>
  <si>
    <t>2041-2050</t>
  </si>
  <si>
    <t>avant 1960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</si>
  <si>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</si>
  <si>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</si>
  <si>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</si>
  <si>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</si>
  <si>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</si>
  <si>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</si>
  <si>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</si>
  <si>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</si>
  <si>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</si>
  <si>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</si>
  <si>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</si>
  <si>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</si>
  <si>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</si>
  <si>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</si>
  <si>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</si>
  <si>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</si>
  <si>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</si>
  <si>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</si>
  <si>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</si>
  <si>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</si>
  <si>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</si>
  <si>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</si>
  <si>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</si>
  <si>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</si>
  <si>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</si>
  <si>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</si>
  <si>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</si>
  <si>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</si>
  <si>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</si>
  <si>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</si>
  <si>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</si>
  <si>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</si>
  <si>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</si>
  <si>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</si>
  <si>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</si>
  <si>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</si>
  <si>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</si>
  <si>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</si>
  <si>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</si>
  <si>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</si>
  <si>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</si>
  <si>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</si>
  <si>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</si>
  <si>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</si>
  <si>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</si>
  <si>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</si>
  <si>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</si>
  <si>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</si>
  <si>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</si>
  <si>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</si>
  <si>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</si>
  <si>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</si>
  <si>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</si>
  <si>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</si>
  <si>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</si>
  <si>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</si>
  <si>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</si>
  <si>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</si>
  <si>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</si>
  <si>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</si>
  <si>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</si>
  <si>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</si>
  <si>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</si>
  <si>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</si>
  <si>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</si>
  <si>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Etat de référence RT2000</t>
  </si>
  <si>
    <t>2010-2015</t>
  </si>
  <si>
    <t>2015-2020</t>
  </si>
  <si>
    <t>2020-2030</t>
  </si>
  <si>
    <t>2030-2040</t>
  </si>
  <si>
    <t>2040-2050</t>
  </si>
  <si>
    <t>Entrées dans le parc - en pourcentage du parc existant</t>
  </si>
  <si>
    <t>Branche</t>
  </si>
  <si>
    <t>Surface 2009</t>
  </si>
  <si>
    <t>Tx entrée 2010</t>
  </si>
  <si>
    <t>Entrants 2010</t>
  </si>
  <si>
    <t>0601</t>
  </si>
  <si>
    <t>0402</t>
  </si>
  <si>
    <t>0403</t>
  </si>
  <si>
    <t>0405</t>
  </si>
  <si>
    <t>0406</t>
  </si>
  <si>
    <t>0404</t>
  </si>
  <si>
    <t>0607</t>
  </si>
  <si>
    <t>0408</t>
  </si>
  <si>
    <t>0411</t>
  </si>
  <si>
    <t>0410</t>
  </si>
  <si>
    <t>0309</t>
  </si>
  <si>
    <t>0513</t>
  </si>
  <si>
    <t>0312</t>
  </si>
  <si>
    <t>0216</t>
  </si>
  <si>
    <t>0315</t>
  </si>
  <si>
    <t>0614</t>
  </si>
  <si>
    <t>0317</t>
  </si>
  <si>
    <t>0319</t>
  </si>
  <si>
    <t>0221</t>
  </si>
  <si>
    <t>0220</t>
  </si>
  <si>
    <t>0326</t>
  </si>
  <si>
    <t>0223</t>
  </si>
  <si>
    <t>0222</t>
  </si>
  <si>
    <t>0328</t>
  </si>
  <si>
    <t>0327</t>
  </si>
  <si>
    <t>0230</t>
  </si>
  <si>
    <t>0229</t>
  </si>
  <si>
    <t>0635</t>
  </si>
  <si>
    <t>0634</t>
  </si>
  <si>
    <t>0142</t>
  </si>
  <si>
    <t>0341</t>
  </si>
  <si>
    <t>0237</t>
  </si>
  <si>
    <t>0238</t>
  </si>
  <si>
    <t>0144</t>
  </si>
  <si>
    <t>0145</t>
  </si>
  <si>
    <t>0363</t>
  </si>
  <si>
    <t>0262</t>
  </si>
  <si>
    <t>0257</t>
  </si>
  <si>
    <t>0256</t>
  </si>
  <si>
    <t>0255</t>
  </si>
  <si>
    <t>0446</t>
  </si>
  <si>
    <t>0448</t>
  </si>
  <si>
    <t>0447</t>
  </si>
  <si>
    <t>0253</t>
  </si>
  <si>
    <t>0254</t>
  </si>
  <si>
    <t>0552</t>
  </si>
  <si>
    <t>0551</t>
  </si>
  <si>
    <t>0450</t>
  </si>
  <si>
    <t>0449</t>
  </si>
  <si>
    <t>0364</t>
  </si>
  <si>
    <t>0366</t>
  </si>
  <si>
    <t>0267</t>
  </si>
  <si>
    <t>0373</t>
  </si>
  <si>
    <t>0270</t>
  </si>
  <si>
    <t>0268</t>
  </si>
  <si>
    <t>0376</t>
  </si>
  <si>
    <t>0375</t>
  </si>
  <si>
    <t>0374</t>
  </si>
  <si>
    <t>0277</t>
  </si>
  <si>
    <t>0278</t>
  </si>
  <si>
    <t>0279</t>
  </si>
  <si>
    <t>0396</t>
  </si>
  <si>
    <t>0392</t>
  </si>
  <si>
    <t>0184</t>
  </si>
  <si>
    <t>0486</t>
  </si>
  <si>
    <t>0185</t>
  </si>
  <si>
    <t>0590</t>
  </si>
  <si>
    <t>0183</t>
  </si>
  <si>
    <t>0488</t>
  </si>
  <si>
    <t>0487</t>
  </si>
  <si>
    <t>0589</t>
  </si>
  <si>
    <t>0393</t>
  </si>
  <si>
    <t>0494</t>
  </si>
  <si>
    <t>0231</t>
  </si>
  <si>
    <t>0224</t>
  </si>
  <si>
    <t>0258</t>
  </si>
  <si>
    <t>0271</t>
  </si>
  <si>
    <t>0272</t>
  </si>
  <si>
    <t>0860</t>
  </si>
  <si>
    <t>0795</t>
  </si>
  <si>
    <t>0716</t>
  </si>
  <si>
    <t>0781</t>
  </si>
  <si>
    <t>0791</t>
  </si>
  <si>
    <t>0733</t>
  </si>
  <si>
    <t>0782</t>
  </si>
  <si>
    <t>0780</t>
  </si>
  <si>
    <t>0743</t>
  </si>
  <si>
    <t>0718</t>
  </si>
  <si>
    <t>0732</t>
  </si>
  <si>
    <t>0759</t>
  </si>
  <si>
    <t>0761</t>
  </si>
  <si>
    <t>0765</t>
  </si>
  <si>
    <t>0269</t>
  </si>
  <si>
    <t>0240</t>
  </si>
  <si>
    <t>0225</t>
  </si>
  <si>
    <t>0636</t>
  </si>
  <si>
    <t>0239</t>
  </si>
  <si>
    <t>ID</t>
  </si>
  <si>
    <t>SURFACES</t>
  </si>
  <si>
    <t>06030103</t>
  </si>
  <si>
    <t>060301031703040204</t>
  </si>
  <si>
    <t>060301031202010206</t>
  </si>
  <si>
    <t>06030101</t>
  </si>
  <si>
    <t>060301010801030203</t>
  </si>
  <si>
    <t>06030104</t>
  </si>
  <si>
    <t>060301041202030203</t>
  </si>
  <si>
    <t>04100202</t>
  </si>
  <si>
    <t>041002021803010206</t>
  </si>
  <si>
    <t>041002020801060202</t>
  </si>
  <si>
    <t>041002020801040204</t>
  </si>
  <si>
    <t>04090301</t>
  </si>
  <si>
    <t>040903010303040204</t>
  </si>
  <si>
    <t>04100205</t>
  </si>
  <si>
    <t>041002050801010206</t>
  </si>
  <si>
    <t>041002021803090202</t>
  </si>
  <si>
    <t>060301041703060202</t>
  </si>
  <si>
    <t>04100505</t>
  </si>
  <si>
    <t>041005050801060202</t>
  </si>
  <si>
    <t>041005050303030203</t>
  </si>
  <si>
    <t>04090601</t>
  </si>
  <si>
    <t>040906010303040204</t>
  </si>
  <si>
    <t>04100405</t>
  </si>
  <si>
    <t>041004050303010201</t>
  </si>
  <si>
    <t>041004051803040204</t>
  </si>
  <si>
    <t>040906010801040204</t>
  </si>
  <si>
    <t>04100406</t>
  </si>
  <si>
    <t>041004061803010201</t>
  </si>
  <si>
    <t>041004061202040204</t>
  </si>
  <si>
    <t>040906011202060202</t>
  </si>
  <si>
    <t>041004050801010206</t>
  </si>
  <si>
    <t>041004060801010206</t>
  </si>
  <si>
    <t>041005051803060202</t>
  </si>
  <si>
    <t>04090305</t>
  </si>
  <si>
    <t>040903051202040204</t>
  </si>
  <si>
    <t>041005050303010201</t>
  </si>
  <si>
    <t>041005050303090202</t>
  </si>
  <si>
    <t>040906011202010206</t>
  </si>
  <si>
    <t>041004060801060202</t>
  </si>
  <si>
    <t>040903011202060202</t>
  </si>
  <si>
    <t>06050701</t>
  </si>
  <si>
    <t>060507010801040204</t>
  </si>
  <si>
    <t>06050705</t>
  </si>
  <si>
    <t>060507051202060202</t>
  </si>
  <si>
    <t>060507050801060202</t>
  </si>
  <si>
    <t>04100802</t>
  </si>
  <si>
    <t>041008020303090202</t>
  </si>
  <si>
    <t>06050702</t>
  </si>
  <si>
    <t>060507020801040204</t>
  </si>
  <si>
    <t>06050703</t>
  </si>
  <si>
    <t>060507030801030203</t>
  </si>
  <si>
    <t>040906011202040204</t>
  </si>
  <si>
    <t>060507031703010201</t>
  </si>
  <si>
    <t>04091101</t>
  </si>
  <si>
    <t>040911010303060202</t>
  </si>
  <si>
    <t>04091105</t>
  </si>
  <si>
    <t>040911050303040204</t>
  </si>
  <si>
    <t>040911010303090202</t>
  </si>
  <si>
    <t>040911011803010206</t>
  </si>
  <si>
    <t>040911051202090202</t>
  </si>
  <si>
    <t>040911050303010201</t>
  </si>
  <si>
    <t>040911050801090202</t>
  </si>
  <si>
    <t>04111005</t>
  </si>
  <si>
    <t>041110051803060102</t>
  </si>
  <si>
    <t>040911010801010206</t>
  </si>
  <si>
    <t>03060905</t>
  </si>
  <si>
    <t>030609051102040204</t>
  </si>
  <si>
    <t>041110051202040104</t>
  </si>
  <si>
    <t>04100805</t>
  </si>
  <si>
    <t>041008051803030203</t>
  </si>
  <si>
    <t>030609051703010201</t>
  </si>
  <si>
    <t>05141305</t>
  </si>
  <si>
    <t>051413051703030203</t>
  </si>
  <si>
    <t>03121205</t>
  </si>
  <si>
    <t>031212051703060202</t>
  </si>
  <si>
    <t>05141304</t>
  </si>
  <si>
    <t>051413041703040204</t>
  </si>
  <si>
    <t>051413041202010206</t>
  </si>
  <si>
    <t>05141303</t>
  </si>
  <si>
    <t>051413030601010201</t>
  </si>
  <si>
    <t>051413031202030203</t>
  </si>
  <si>
    <t>051413031703060202</t>
  </si>
  <si>
    <t>02041605</t>
  </si>
  <si>
    <t>020416050701090202</t>
  </si>
  <si>
    <t>03161505</t>
  </si>
  <si>
    <t>031615051703010106</t>
  </si>
  <si>
    <t>020416050701090102</t>
  </si>
  <si>
    <t>020416051102040104</t>
  </si>
  <si>
    <t>031615050701060102</t>
  </si>
  <si>
    <t>020416050701040204</t>
  </si>
  <si>
    <t>020416051102090102</t>
  </si>
  <si>
    <t>020416050701060202</t>
  </si>
  <si>
    <t>020416051703010201</t>
  </si>
  <si>
    <t>031615050701030103</t>
  </si>
  <si>
    <t>020416050701060102</t>
  </si>
  <si>
    <t>020416050701030203</t>
  </si>
  <si>
    <t>06151401</t>
  </si>
  <si>
    <t>061514011202010206</t>
  </si>
  <si>
    <t>06151405</t>
  </si>
  <si>
    <t>061514051202040204</t>
  </si>
  <si>
    <t>061514051202030203</t>
  </si>
  <si>
    <t>03061705</t>
  </si>
  <si>
    <t>030617051102040104</t>
  </si>
  <si>
    <t>030617051703040204</t>
  </si>
  <si>
    <t>030617051102040204</t>
  </si>
  <si>
    <t>030617051703030203</t>
  </si>
  <si>
    <t>030617050701010201</t>
  </si>
  <si>
    <t>030617050701010101</t>
  </si>
  <si>
    <t>030617051703010201</t>
  </si>
  <si>
    <t>03071905</t>
  </si>
  <si>
    <t>030719051703060102</t>
  </si>
  <si>
    <t>02182105</t>
  </si>
  <si>
    <t>021821051703040104</t>
  </si>
  <si>
    <t>030719051703060202</t>
  </si>
  <si>
    <t>02182005</t>
  </si>
  <si>
    <t>021820050701100102</t>
  </si>
  <si>
    <t>030719050701030203</t>
  </si>
  <si>
    <t>021821050701100102</t>
  </si>
  <si>
    <t>021820051102090202</t>
  </si>
  <si>
    <t>021821051703090102</t>
  </si>
  <si>
    <t>021820051703010201</t>
  </si>
  <si>
    <t>030719050701100102</t>
  </si>
  <si>
    <t>03242605</t>
  </si>
  <si>
    <t>032426051703040104</t>
  </si>
  <si>
    <t>02192305</t>
  </si>
  <si>
    <t>021923051703090102</t>
  </si>
  <si>
    <t>03062605</t>
  </si>
  <si>
    <t>030626051703010201</t>
  </si>
  <si>
    <t>032426051102090102</t>
  </si>
  <si>
    <t>032426051102030203</t>
  </si>
  <si>
    <t>030626051703030103</t>
  </si>
  <si>
    <t>02182205</t>
  </si>
  <si>
    <t>021822050701010206</t>
  </si>
  <si>
    <t>032426051102010101</t>
  </si>
  <si>
    <t>030626051102010201</t>
  </si>
  <si>
    <t>032426050701090202</t>
  </si>
  <si>
    <t>021822050701100102</t>
  </si>
  <si>
    <t>032426051102010201</t>
  </si>
  <si>
    <t>032426050701010101</t>
  </si>
  <si>
    <t>021822050701030203</t>
  </si>
  <si>
    <t>021923051102010206</t>
  </si>
  <si>
    <t>021923051703060202</t>
  </si>
  <si>
    <t>021923050701040204</t>
  </si>
  <si>
    <t>021822051703010101</t>
  </si>
  <si>
    <t>021822051102060102</t>
  </si>
  <si>
    <t>021923051102040204</t>
  </si>
  <si>
    <t>03242805</t>
  </si>
  <si>
    <t>032428050701040204</t>
  </si>
  <si>
    <t>03062705</t>
  </si>
  <si>
    <t>030627051703030103</t>
  </si>
  <si>
    <t>030627050701030203</t>
  </si>
  <si>
    <t>030627051102010101</t>
  </si>
  <si>
    <t>030627051102010201</t>
  </si>
  <si>
    <t>032428051102010201</t>
  </si>
  <si>
    <t>030627051703040204</t>
  </si>
  <si>
    <t>02263005</t>
  </si>
  <si>
    <t>022630051703030203</t>
  </si>
  <si>
    <t>02262905</t>
  </si>
  <si>
    <t>022629050701010206</t>
  </si>
  <si>
    <t>032428051102030103</t>
  </si>
  <si>
    <t>022629050701060202</t>
  </si>
  <si>
    <t>022630050701060102</t>
  </si>
  <si>
    <t>022630050701030103</t>
  </si>
  <si>
    <t>022630051703010206</t>
  </si>
  <si>
    <t>022629050701010101</t>
  </si>
  <si>
    <t>022630051102010101</t>
  </si>
  <si>
    <t>022630051102010201</t>
  </si>
  <si>
    <t>06173504</t>
  </si>
  <si>
    <t>061735040203030203</t>
  </si>
  <si>
    <t>061735041202040204</t>
  </si>
  <si>
    <t>06173404</t>
  </si>
  <si>
    <t>061734040103060102</t>
  </si>
  <si>
    <t>061735040203030103</t>
  </si>
  <si>
    <t>06173403</t>
  </si>
  <si>
    <t>061734030103040204</t>
  </si>
  <si>
    <t>06173503</t>
  </si>
  <si>
    <t>061735031202090102</t>
  </si>
  <si>
    <t>061734030103060102</t>
  </si>
  <si>
    <t>061734040103060202</t>
  </si>
  <si>
    <t>01024205</t>
  </si>
  <si>
    <t>010242050701040204</t>
  </si>
  <si>
    <t>010242051102050202</t>
  </si>
  <si>
    <t>01024203</t>
  </si>
  <si>
    <t>010242031703050202</t>
  </si>
  <si>
    <t>010242051703010206</t>
  </si>
  <si>
    <t>010242051703010106</t>
  </si>
  <si>
    <t>01014203</t>
  </si>
  <si>
    <t>010142031703010201</t>
  </si>
  <si>
    <t>010142031703050102</t>
  </si>
  <si>
    <t>010142031703040104</t>
  </si>
  <si>
    <t>01014205</t>
  </si>
  <si>
    <t>010142051703050202</t>
  </si>
  <si>
    <t>03164105</t>
  </si>
  <si>
    <t>031641051102100102</t>
  </si>
  <si>
    <t>031641051102030203</t>
  </si>
  <si>
    <t>031641051102060102</t>
  </si>
  <si>
    <t>02183705</t>
  </si>
  <si>
    <t>021837051703060102</t>
  </si>
  <si>
    <t>02183805</t>
  </si>
  <si>
    <t>021838050701100202</t>
  </si>
  <si>
    <t>021838051703040204</t>
  </si>
  <si>
    <t>021838051703010106</t>
  </si>
  <si>
    <t>021838051703030103</t>
  </si>
  <si>
    <t>031641050701060102</t>
  </si>
  <si>
    <t>010142030701050102</t>
  </si>
  <si>
    <t>01014201</t>
  </si>
  <si>
    <t>010142011102040104</t>
  </si>
  <si>
    <t>010142050701040204</t>
  </si>
  <si>
    <t>010142010701060202</t>
  </si>
  <si>
    <t>010142011102030103</t>
  </si>
  <si>
    <t>01024204</t>
  </si>
  <si>
    <t>010242040701040104</t>
  </si>
  <si>
    <t>010142051102010206</t>
  </si>
  <si>
    <t>010142030701030103</t>
  </si>
  <si>
    <t>010142011102010201</t>
  </si>
  <si>
    <t>010242041703040104</t>
  </si>
  <si>
    <t>010242041102040204</t>
  </si>
  <si>
    <t>010142050701060202</t>
  </si>
  <si>
    <t>010142051703010201</t>
  </si>
  <si>
    <t>01014202</t>
  </si>
  <si>
    <t>010142020701060202</t>
  </si>
  <si>
    <t>010142030701010201</t>
  </si>
  <si>
    <t>010142051703060202</t>
  </si>
  <si>
    <t>01024201</t>
  </si>
  <si>
    <t>010242011102040104</t>
  </si>
  <si>
    <t>010242031703030203</t>
  </si>
  <si>
    <t>010142051703030103</t>
  </si>
  <si>
    <t>010142051102040104</t>
  </si>
  <si>
    <t>010242011703060202</t>
  </si>
  <si>
    <t>010242011703030203</t>
  </si>
  <si>
    <t>01024405</t>
  </si>
  <si>
    <t>010244050701060202</t>
  </si>
  <si>
    <t>01014401</t>
  </si>
  <si>
    <t>010144011703090102</t>
  </si>
  <si>
    <t>010244051102060202</t>
  </si>
  <si>
    <t>010244051102030203</t>
  </si>
  <si>
    <t>010244051703010201</t>
  </si>
  <si>
    <t>010144011102090202</t>
  </si>
  <si>
    <t>010144010701060202</t>
  </si>
  <si>
    <t>01024404</t>
  </si>
  <si>
    <t>010244040701060202</t>
  </si>
  <si>
    <t>010144010701040204</t>
  </si>
  <si>
    <t>010244051102010101</t>
  </si>
  <si>
    <t>01014402</t>
  </si>
  <si>
    <t>010144020701060202</t>
  </si>
  <si>
    <t>010244040701030203</t>
  </si>
  <si>
    <t>010144011102010101</t>
  </si>
  <si>
    <t>01024403</t>
  </si>
  <si>
    <t>010244031703040204</t>
  </si>
  <si>
    <t>01014403</t>
  </si>
  <si>
    <t>010144031102010201</t>
  </si>
  <si>
    <t>010244041102030103</t>
  </si>
  <si>
    <t>01014405</t>
  </si>
  <si>
    <t>010144050701030103</t>
  </si>
  <si>
    <t>010244031703010206</t>
  </si>
  <si>
    <t>01024401</t>
  </si>
  <si>
    <t>010244011703010101</t>
  </si>
  <si>
    <t>010144021102040204</t>
  </si>
  <si>
    <t>01024402</t>
  </si>
  <si>
    <t>010244021102090202</t>
  </si>
  <si>
    <t>01024505</t>
  </si>
  <si>
    <t>010245051703030203</t>
  </si>
  <si>
    <t>010245050701060202</t>
  </si>
  <si>
    <t>010245050701010206</t>
  </si>
  <si>
    <t>010245051102010206</t>
  </si>
  <si>
    <t>01024501</t>
  </si>
  <si>
    <t>010245010701040204</t>
  </si>
  <si>
    <t>01024504</t>
  </si>
  <si>
    <t>010245040701010206</t>
  </si>
  <si>
    <t>03236305</t>
  </si>
  <si>
    <t>032363050701040204</t>
  </si>
  <si>
    <t>02046205</t>
  </si>
  <si>
    <t>020462051703060102</t>
  </si>
  <si>
    <t>020462051703030203</t>
  </si>
  <si>
    <t>020462050701030103</t>
  </si>
  <si>
    <t>02195705</t>
  </si>
  <si>
    <t>021957051703010106</t>
  </si>
  <si>
    <t>032363051703030103</t>
  </si>
  <si>
    <t>032363051102090202</t>
  </si>
  <si>
    <t>032363051703060102</t>
  </si>
  <si>
    <t>020462050701090202</t>
  </si>
  <si>
    <t>02195605</t>
  </si>
  <si>
    <t>021956051703040104</t>
  </si>
  <si>
    <t>02185505</t>
  </si>
  <si>
    <t>021855051703060202</t>
  </si>
  <si>
    <t>020462050701010106</t>
  </si>
  <si>
    <t>020462051102040104</t>
  </si>
  <si>
    <t>021957050701090102</t>
  </si>
  <si>
    <t>021956051102090102</t>
  </si>
  <si>
    <t>021957050701060102</t>
  </si>
  <si>
    <t>021855051102090202</t>
  </si>
  <si>
    <t>021956051102090202</t>
  </si>
  <si>
    <t>021855051703100202</t>
  </si>
  <si>
    <t>021957051102040104</t>
  </si>
  <si>
    <t>010245041102030203</t>
  </si>
  <si>
    <t>04104605</t>
  </si>
  <si>
    <t>041046051202040204</t>
  </si>
  <si>
    <t>04104602</t>
  </si>
  <si>
    <t>041046021202060202</t>
  </si>
  <si>
    <t>04104806</t>
  </si>
  <si>
    <t>041048060303010206</t>
  </si>
  <si>
    <t>04104705</t>
  </si>
  <si>
    <t>041047050303010206</t>
  </si>
  <si>
    <t>04104805</t>
  </si>
  <si>
    <t>041048050303060202</t>
  </si>
  <si>
    <t>041047050303010201</t>
  </si>
  <si>
    <t>02185305</t>
  </si>
  <si>
    <t>021853051703040104</t>
  </si>
  <si>
    <t>02185405</t>
  </si>
  <si>
    <t>021854051703100102</t>
  </si>
  <si>
    <t>05225201</t>
  </si>
  <si>
    <t>052252011202010106</t>
  </si>
  <si>
    <t>052252011202030203</t>
  </si>
  <si>
    <t>052252011603030103</t>
  </si>
  <si>
    <t>05225204</t>
  </si>
  <si>
    <t>052252041001090202</t>
  </si>
  <si>
    <t>021853050701030203</t>
  </si>
  <si>
    <t>021853051703040204</t>
  </si>
  <si>
    <t>05215101</t>
  </si>
  <si>
    <t>052151011603010206</t>
  </si>
  <si>
    <t>021853050701030103</t>
  </si>
  <si>
    <t>021854050701060202</t>
  </si>
  <si>
    <t>052252041603030203</t>
  </si>
  <si>
    <t>052252010901060202</t>
  </si>
  <si>
    <t>052252040901090102</t>
  </si>
  <si>
    <t>052252041001060102</t>
  </si>
  <si>
    <t>052252041001060202</t>
  </si>
  <si>
    <t>052252010403040104</t>
  </si>
  <si>
    <t>052252041603010101</t>
  </si>
  <si>
    <t>05215104</t>
  </si>
  <si>
    <t>052151041202060102</t>
  </si>
  <si>
    <t>052252011202030103</t>
  </si>
  <si>
    <t>052151010901040204</t>
  </si>
  <si>
    <t>052252011001090202</t>
  </si>
  <si>
    <t>052252041603010206</t>
  </si>
  <si>
    <t>052151011001010101</t>
  </si>
  <si>
    <t>052151010403010201</t>
  </si>
  <si>
    <t>052151040403010101</t>
  </si>
  <si>
    <t>021854051102010101</t>
  </si>
  <si>
    <t>052252011603090102</t>
  </si>
  <si>
    <t>04105005</t>
  </si>
  <si>
    <t>041050050303090202</t>
  </si>
  <si>
    <t>052151040403060102</t>
  </si>
  <si>
    <t>052151011001010201</t>
  </si>
  <si>
    <t>052151041202040204</t>
  </si>
  <si>
    <t>052151040901010206</t>
  </si>
  <si>
    <t>041050050303040204</t>
  </si>
  <si>
    <t>04104905</t>
  </si>
  <si>
    <t>041049050801030203</t>
  </si>
  <si>
    <t>052252041001010106</t>
  </si>
  <si>
    <t>021855051102090102</t>
  </si>
  <si>
    <t>021956050701010206</t>
  </si>
  <si>
    <t>052151011001060202</t>
  </si>
  <si>
    <t>03066405</t>
  </si>
  <si>
    <t>030664051703030203</t>
  </si>
  <si>
    <t>030664051703010101</t>
  </si>
  <si>
    <t>020462051102010206</t>
  </si>
  <si>
    <t>03076605</t>
  </si>
  <si>
    <t>030766051703060102</t>
  </si>
  <si>
    <t>030766051102040204</t>
  </si>
  <si>
    <t>030766050701010101</t>
  </si>
  <si>
    <t>030766050701010206</t>
  </si>
  <si>
    <t>02186705</t>
  </si>
  <si>
    <t>021867050701100202</t>
  </si>
  <si>
    <t>021867051703010101</t>
  </si>
  <si>
    <t>021867051102010101</t>
  </si>
  <si>
    <t>03067305</t>
  </si>
  <si>
    <t>030673050701040104</t>
  </si>
  <si>
    <t>030673051703090202</t>
  </si>
  <si>
    <t>030673050701040204</t>
  </si>
  <si>
    <t>030673051703010106</t>
  </si>
  <si>
    <t>030673051703060202</t>
  </si>
  <si>
    <t>03237305</t>
  </si>
  <si>
    <t>032373051102060102</t>
  </si>
  <si>
    <t>032373050701040204</t>
  </si>
  <si>
    <t>030673051102040104</t>
  </si>
  <si>
    <t>030673051703010201</t>
  </si>
  <si>
    <t>032373051703030103</t>
  </si>
  <si>
    <t>02197005</t>
  </si>
  <si>
    <t>021970050701010206</t>
  </si>
  <si>
    <t>021970050701090202</t>
  </si>
  <si>
    <t>021970050701100102</t>
  </si>
  <si>
    <t>021970051102100102</t>
  </si>
  <si>
    <t>02186805</t>
  </si>
  <si>
    <t>021868051102040104</t>
  </si>
  <si>
    <t>021868050701030103</t>
  </si>
  <si>
    <t>021970051102030103</t>
  </si>
  <si>
    <t>021867051703010206</t>
  </si>
  <si>
    <t>021868051102040204</t>
  </si>
  <si>
    <t>021970050701100202</t>
  </si>
  <si>
    <t>021970050701040204</t>
  </si>
  <si>
    <t>021867050701030103</t>
  </si>
  <si>
    <t>021868050701100102</t>
  </si>
  <si>
    <t>021970051102010101</t>
  </si>
  <si>
    <t>03247605</t>
  </si>
  <si>
    <t>032476050701030203</t>
  </si>
  <si>
    <t>032476051703030203</t>
  </si>
  <si>
    <t>032476051703030103</t>
  </si>
  <si>
    <t>032476051102040104</t>
  </si>
  <si>
    <t>03237505</t>
  </si>
  <si>
    <t>032375051703030103</t>
  </si>
  <si>
    <t>032375051703010206</t>
  </si>
  <si>
    <t>032375051102090202</t>
  </si>
  <si>
    <t>032476051703010101</t>
  </si>
  <si>
    <t>032375051102040104</t>
  </si>
  <si>
    <t>032375051102040204</t>
  </si>
  <si>
    <t>032375050701060102</t>
  </si>
  <si>
    <t>032375051102010201</t>
  </si>
  <si>
    <t>032476051102010101</t>
  </si>
  <si>
    <t>032476050701010206</t>
  </si>
  <si>
    <t>03067405</t>
  </si>
  <si>
    <t>030674050701060102</t>
  </si>
  <si>
    <t>030674051102090102</t>
  </si>
  <si>
    <t>030674050701030103</t>
  </si>
  <si>
    <t>030674051703060202</t>
  </si>
  <si>
    <t>030674051102090202</t>
  </si>
  <si>
    <t>030674051703010106</t>
  </si>
  <si>
    <t>03247601</t>
  </si>
  <si>
    <t>032476011703030203</t>
  </si>
  <si>
    <t>02267705</t>
  </si>
  <si>
    <t>022677051102090102</t>
  </si>
  <si>
    <t>02267805</t>
  </si>
  <si>
    <t>022678051703090102</t>
  </si>
  <si>
    <t>022677051102100202</t>
  </si>
  <si>
    <t>022677051703010106</t>
  </si>
  <si>
    <t>022677050701090202</t>
  </si>
  <si>
    <t>022677050701030203</t>
  </si>
  <si>
    <t>032476011102060102</t>
  </si>
  <si>
    <t>022678050701040204</t>
  </si>
  <si>
    <t>022678050701010201</t>
  </si>
  <si>
    <t>022678051102030103</t>
  </si>
  <si>
    <t>02047905</t>
  </si>
  <si>
    <t>020479051703040204</t>
  </si>
  <si>
    <t>02047903</t>
  </si>
  <si>
    <t>020479030701040104</t>
  </si>
  <si>
    <t>02047901</t>
  </si>
  <si>
    <t>020479011703030203</t>
  </si>
  <si>
    <t>020479051703100102</t>
  </si>
  <si>
    <t>020479050701060102</t>
  </si>
  <si>
    <t>020479050701040204</t>
  </si>
  <si>
    <t>020479051102060102</t>
  </si>
  <si>
    <t>03069605</t>
  </si>
  <si>
    <t>030696050701030103</t>
  </si>
  <si>
    <t>030696051703030203</t>
  </si>
  <si>
    <t>030696051102040104</t>
  </si>
  <si>
    <t>03169205</t>
  </si>
  <si>
    <t>031692051703030103</t>
  </si>
  <si>
    <t>031692050701060102</t>
  </si>
  <si>
    <t>031692051703090102</t>
  </si>
  <si>
    <t>031692051102060102</t>
  </si>
  <si>
    <t>030696050701040104</t>
  </si>
  <si>
    <t>031692050701030203</t>
  </si>
  <si>
    <t>031692051102040104</t>
  </si>
  <si>
    <t>031692051703040204</t>
  </si>
  <si>
    <t>031692051703010101</t>
  </si>
  <si>
    <t>030696050701060102</t>
  </si>
  <si>
    <t>031692050701010206</t>
  </si>
  <si>
    <t>020479031703100102</t>
  </si>
  <si>
    <t>020479031703040204</t>
  </si>
  <si>
    <t>020479031102010106</t>
  </si>
  <si>
    <t>01018403</t>
  </si>
  <si>
    <t>010184030701030203</t>
  </si>
  <si>
    <t>04098601</t>
  </si>
  <si>
    <t>040986010303010201</t>
  </si>
  <si>
    <t>010184030701010101</t>
  </si>
  <si>
    <t>010184031703090102</t>
  </si>
  <si>
    <t>010184031102040204</t>
  </si>
  <si>
    <t>01028505</t>
  </si>
  <si>
    <t>010285050701090102</t>
  </si>
  <si>
    <t>01028404</t>
  </si>
  <si>
    <t>010284041703010101</t>
  </si>
  <si>
    <t>05289004</t>
  </si>
  <si>
    <t>052890040701030203</t>
  </si>
  <si>
    <t>01018405</t>
  </si>
  <si>
    <t>010184050701040104</t>
  </si>
  <si>
    <t>01028304</t>
  </si>
  <si>
    <t>010283041703040204</t>
  </si>
  <si>
    <t>04118805</t>
  </si>
  <si>
    <t>041188051803040104</t>
  </si>
  <si>
    <t>04118705</t>
  </si>
  <si>
    <t>041187050801060202</t>
  </si>
  <si>
    <t>010184030701040104</t>
  </si>
  <si>
    <t>010184031703010106</t>
  </si>
  <si>
    <t>052890041703030203</t>
  </si>
  <si>
    <t>041188050801010106</t>
  </si>
  <si>
    <t>010285051102030103</t>
  </si>
  <si>
    <t>04118703</t>
  </si>
  <si>
    <t>041187031803060202</t>
  </si>
  <si>
    <t>01018401</t>
  </si>
  <si>
    <t>010184010701040104</t>
  </si>
  <si>
    <t>01028405</t>
  </si>
  <si>
    <t>010284050701040104</t>
  </si>
  <si>
    <t>041187050303040104</t>
  </si>
  <si>
    <t>010184031102030103</t>
  </si>
  <si>
    <t>010284041703040204</t>
  </si>
  <si>
    <t>05258903</t>
  </si>
  <si>
    <t>052589030801040204</t>
  </si>
  <si>
    <t>010284051703010101</t>
  </si>
  <si>
    <t>041187050801040104</t>
  </si>
  <si>
    <t>04118803</t>
  </si>
  <si>
    <t>041188031202060202</t>
  </si>
  <si>
    <t>010184011102060102</t>
  </si>
  <si>
    <t>041188031202040104</t>
  </si>
  <si>
    <t>041187051202010106</t>
  </si>
  <si>
    <t>03169305</t>
  </si>
  <si>
    <t>031693050701040204</t>
  </si>
  <si>
    <t>031693051102030103</t>
  </si>
  <si>
    <t>031693051102100202</t>
  </si>
  <si>
    <t>04119403</t>
  </si>
  <si>
    <t>041194031202040104</t>
  </si>
  <si>
    <t>031693051102010201</t>
  </si>
  <si>
    <t>031692050701010101</t>
  </si>
  <si>
    <t>010184031102010206</t>
  </si>
  <si>
    <t>041194030303010101</t>
  </si>
  <si>
    <t>06151402</t>
  </si>
  <si>
    <t>061514020203010206</t>
  </si>
  <si>
    <t>020416050701010106</t>
  </si>
  <si>
    <t>06151403</t>
  </si>
  <si>
    <t>061514031403090202</t>
  </si>
  <si>
    <t>031615050701090202</t>
  </si>
  <si>
    <t>06030102</t>
  </si>
  <si>
    <t>060301021202010206</t>
  </si>
  <si>
    <t>030609051102010101</t>
  </si>
  <si>
    <t>041004050303010206</t>
  </si>
  <si>
    <t>05141301</t>
  </si>
  <si>
    <t>051413011202030203</t>
  </si>
  <si>
    <t>02043105</t>
  </si>
  <si>
    <t>020431050701090102</t>
  </si>
  <si>
    <t>02192405</t>
  </si>
  <si>
    <t>021924051703100102</t>
  </si>
  <si>
    <t>021821051703010101</t>
  </si>
  <si>
    <t>021923051102060202</t>
  </si>
  <si>
    <t>021924050701040104</t>
  </si>
  <si>
    <t>021923051102100102</t>
  </si>
  <si>
    <t>021820051102030203</t>
  </si>
  <si>
    <t>021821051703010206</t>
  </si>
  <si>
    <t>030626051102010106</t>
  </si>
  <si>
    <t>021838051102060202</t>
  </si>
  <si>
    <t>021837051703030103</t>
  </si>
  <si>
    <t>021838050701100102</t>
  </si>
  <si>
    <t>061735040203010101</t>
  </si>
  <si>
    <t>031641050701030203</t>
  </si>
  <si>
    <t>010144021703090202</t>
  </si>
  <si>
    <t>01014206</t>
  </si>
  <si>
    <t>010142061102060202</t>
  </si>
  <si>
    <t>010244030701010206</t>
  </si>
  <si>
    <t>010244010701030103</t>
  </si>
  <si>
    <t>01014406</t>
  </si>
  <si>
    <t>010144060701040204</t>
  </si>
  <si>
    <t>01024503</t>
  </si>
  <si>
    <t>010245030701030203</t>
  </si>
  <si>
    <t>041046020801060202</t>
  </si>
  <si>
    <t>041047051803010206</t>
  </si>
  <si>
    <t>041048061202030203</t>
  </si>
  <si>
    <t>052252041001010201</t>
  </si>
  <si>
    <t>052252010403010201</t>
  </si>
  <si>
    <t>052151041001090102</t>
  </si>
  <si>
    <t>052151010901090102</t>
  </si>
  <si>
    <t>052151011202010201</t>
  </si>
  <si>
    <t>02195805</t>
  </si>
  <si>
    <t>021958050701100102</t>
  </si>
  <si>
    <t>041049050303010206</t>
  </si>
  <si>
    <t>041050051803030203</t>
  </si>
  <si>
    <t>052151041202030103</t>
  </si>
  <si>
    <t>021867050701010201</t>
  </si>
  <si>
    <t>010285051102010206</t>
  </si>
  <si>
    <t>04098605</t>
  </si>
  <si>
    <t>040986051202030203</t>
  </si>
  <si>
    <t>052589030801090202</t>
  </si>
  <si>
    <t>010284050701030103</t>
  </si>
  <si>
    <t>041188030801060202</t>
  </si>
  <si>
    <t>010184050701010101</t>
  </si>
  <si>
    <t>01028305</t>
  </si>
  <si>
    <t>010283051703010206</t>
  </si>
  <si>
    <t>010184030701010206</t>
  </si>
  <si>
    <t>05289001</t>
  </si>
  <si>
    <t>052890010701090202</t>
  </si>
  <si>
    <t>01028504</t>
  </si>
  <si>
    <t>010285040701040204</t>
  </si>
  <si>
    <t>010184051703090102</t>
  </si>
  <si>
    <t>041004061803090202</t>
  </si>
  <si>
    <t>04100506</t>
  </si>
  <si>
    <t>041005061202060202</t>
  </si>
  <si>
    <t>041002050801060202</t>
  </si>
  <si>
    <t>040903051202060202</t>
  </si>
  <si>
    <t>041004051803060202</t>
  </si>
  <si>
    <t>041004061803030203</t>
  </si>
  <si>
    <t>03121203</t>
  </si>
  <si>
    <t>031212030701040204</t>
  </si>
  <si>
    <t>031615051102030203</t>
  </si>
  <si>
    <t>061734040103090102</t>
  </si>
  <si>
    <t>021838051703100102</t>
  </si>
  <si>
    <t>061735030203010106</t>
  </si>
  <si>
    <t>022629050701010201</t>
  </si>
  <si>
    <t>01014204</t>
  </si>
  <si>
    <t>010142040701040204</t>
  </si>
  <si>
    <t>010242041703010106</t>
  </si>
  <si>
    <t>010142051703010206</t>
  </si>
  <si>
    <t>010142021102040104</t>
  </si>
  <si>
    <t>010144011102010106</t>
  </si>
  <si>
    <t>01014404</t>
  </si>
  <si>
    <t>010144040701040104</t>
  </si>
  <si>
    <t>04104906</t>
  </si>
  <si>
    <t>041049061202030203</t>
  </si>
  <si>
    <t>04104706</t>
  </si>
  <si>
    <t>041047061803010206</t>
  </si>
  <si>
    <t>052252040403010101</t>
  </si>
  <si>
    <t>041050051202060202</t>
  </si>
  <si>
    <t>052252011202010206</t>
  </si>
  <si>
    <t>021957050701010101</t>
  </si>
  <si>
    <t>021958051102010206</t>
  </si>
  <si>
    <t>021958051703010106</t>
  </si>
  <si>
    <t>02197105</t>
  </si>
  <si>
    <t>021971051703010201</t>
  </si>
  <si>
    <t>010285050701010201</t>
  </si>
  <si>
    <t>020479011102060102</t>
  </si>
  <si>
    <t>041004051803090202</t>
  </si>
  <si>
    <t>010284051102010101</t>
  </si>
  <si>
    <t>060301031202010201</t>
  </si>
  <si>
    <t>030627051102010106</t>
  </si>
  <si>
    <t>021924050701100102</t>
  </si>
  <si>
    <t>051413011703030203</t>
  </si>
  <si>
    <t>021821051102010106</t>
  </si>
  <si>
    <t>010142041703040204</t>
  </si>
  <si>
    <t>010144060701040104</t>
  </si>
  <si>
    <t>010244021102030103</t>
  </si>
  <si>
    <t>041047051803030203</t>
  </si>
  <si>
    <t>052252010901010206</t>
  </si>
  <si>
    <t>040986051202060202</t>
  </si>
  <si>
    <t>041188031803030103</t>
  </si>
  <si>
    <t>060301010801010201</t>
  </si>
  <si>
    <t>041005051202040204</t>
  </si>
  <si>
    <t>04090605</t>
  </si>
  <si>
    <t>040906050801030203</t>
  </si>
  <si>
    <t>040903051202090202</t>
  </si>
  <si>
    <t>031212031703040204</t>
  </si>
  <si>
    <t>061514020501010206</t>
  </si>
  <si>
    <t>041049050303010201</t>
  </si>
  <si>
    <t>05215103</t>
  </si>
  <si>
    <t>052151030403040104</t>
  </si>
  <si>
    <t>021958050701040104</t>
  </si>
  <si>
    <t>021958050701030103</t>
  </si>
  <si>
    <t>021958051102100102</t>
  </si>
  <si>
    <t>01018402</t>
  </si>
  <si>
    <t>010184021102010206</t>
  </si>
  <si>
    <t>041188051803060202</t>
  </si>
  <si>
    <t>010184050701090102</t>
  </si>
  <si>
    <t>010284041703030203</t>
  </si>
  <si>
    <t>060301041202060202</t>
  </si>
  <si>
    <t>041005050303040204</t>
  </si>
  <si>
    <t>060507020801010206</t>
  </si>
  <si>
    <t>03242803</t>
  </si>
  <si>
    <t>032428031703030103</t>
  </si>
  <si>
    <t>061514011403010206</t>
  </si>
  <si>
    <t>061514030203010206</t>
  </si>
  <si>
    <t>031615051102060202</t>
  </si>
  <si>
    <t>021924051703010201</t>
  </si>
  <si>
    <t>010142020701010106</t>
  </si>
  <si>
    <t>041048061803090202</t>
  </si>
  <si>
    <t>021868051703010206</t>
  </si>
  <si>
    <t>021971051102040204</t>
  </si>
  <si>
    <t>032476011102040204</t>
  </si>
  <si>
    <t>032476010701060202</t>
  </si>
  <si>
    <t>05289003</t>
  </si>
  <si>
    <t>052890031703060202</t>
  </si>
  <si>
    <t>010184051102010201</t>
  </si>
  <si>
    <t>041047051202040204</t>
  </si>
  <si>
    <t>021971050701060102</t>
  </si>
  <si>
    <t>060301040801030203</t>
  </si>
  <si>
    <t>041187051202040104</t>
  </si>
  <si>
    <t>02197205</t>
  </si>
  <si>
    <t>021972051703030103</t>
  </si>
  <si>
    <t>08336005</t>
  </si>
  <si>
    <t>083360051703080103</t>
  </si>
  <si>
    <t>08276005</t>
  </si>
  <si>
    <t>082760051703080104</t>
  </si>
  <si>
    <t>08346001</t>
  </si>
  <si>
    <t>083460011703080104</t>
  </si>
  <si>
    <t>08326004</t>
  </si>
  <si>
    <t>083260041703080106</t>
  </si>
  <si>
    <t>08306005</t>
  </si>
  <si>
    <t>083060051102080104</t>
  </si>
  <si>
    <t>08316005</t>
  </si>
  <si>
    <t>083160051703080104</t>
  </si>
  <si>
    <t>08356001</t>
  </si>
  <si>
    <t>083560011102080103</t>
  </si>
  <si>
    <t>08276001</t>
  </si>
  <si>
    <t>082760011703080103</t>
  </si>
  <si>
    <t>082760011703080102</t>
  </si>
  <si>
    <t>08356004</t>
  </si>
  <si>
    <t>083560041703080102</t>
  </si>
  <si>
    <t>082760011703080104</t>
  </si>
  <si>
    <t>083360050701080104</t>
  </si>
  <si>
    <t>08326005</t>
  </si>
  <si>
    <t>083260051703080102</t>
  </si>
  <si>
    <t>083060051102080103</t>
  </si>
  <si>
    <t>083060050701080102</t>
  </si>
  <si>
    <t>083360050701080102</t>
  </si>
  <si>
    <t>05258904</t>
  </si>
  <si>
    <t>052589041503030203</t>
  </si>
  <si>
    <t>08346004</t>
  </si>
  <si>
    <t>083460041703080103</t>
  </si>
  <si>
    <t>08276004</t>
  </si>
  <si>
    <t>082760040701080102</t>
  </si>
  <si>
    <t>07299501</t>
  </si>
  <si>
    <t>072995011102040204</t>
  </si>
  <si>
    <t>07291601</t>
  </si>
  <si>
    <t>072916011703030103</t>
  </si>
  <si>
    <t>07298105</t>
  </si>
  <si>
    <t>072981051703040204</t>
  </si>
  <si>
    <t>07298101</t>
  </si>
  <si>
    <t>072981011703040204</t>
  </si>
  <si>
    <t>072981010701010201</t>
  </si>
  <si>
    <t>072981010701020202</t>
  </si>
  <si>
    <t>072981011102110204</t>
  </si>
  <si>
    <t>07299102</t>
  </si>
  <si>
    <t>072991021703030103</t>
  </si>
  <si>
    <t>07299101</t>
  </si>
  <si>
    <t>072991011703110204</t>
  </si>
  <si>
    <t>072991011102060202</t>
  </si>
  <si>
    <t>07209101</t>
  </si>
  <si>
    <t>072091010701010101</t>
  </si>
  <si>
    <t>072991021102060102</t>
  </si>
  <si>
    <t>072991010701110204</t>
  </si>
  <si>
    <t>07299505</t>
  </si>
  <si>
    <t>072995050701090202</t>
  </si>
  <si>
    <t>07209505</t>
  </si>
  <si>
    <t>072095051703090202</t>
  </si>
  <si>
    <t>07293301</t>
  </si>
  <si>
    <t>072933011102110104</t>
  </si>
  <si>
    <t>072933010701020102</t>
  </si>
  <si>
    <t>07298201</t>
  </si>
  <si>
    <t>072982011102010106</t>
  </si>
  <si>
    <t>072981011102020202</t>
  </si>
  <si>
    <t>072981051703010201</t>
  </si>
  <si>
    <t>072981011703100202</t>
  </si>
  <si>
    <t>072091011102030203</t>
  </si>
  <si>
    <t>072991010701090202</t>
  </si>
  <si>
    <t>07299502</t>
  </si>
  <si>
    <t>072995021703010206</t>
  </si>
  <si>
    <t>072933010701100202</t>
  </si>
  <si>
    <t>072982011102020102</t>
  </si>
  <si>
    <t>072982011703030203</t>
  </si>
  <si>
    <t>072091011102110204</t>
  </si>
  <si>
    <t>072991020701020202</t>
  </si>
  <si>
    <t>072095050701030203</t>
  </si>
  <si>
    <t>072933011102040204</t>
  </si>
  <si>
    <t>072933011703030203</t>
  </si>
  <si>
    <t>072933010701090202</t>
  </si>
  <si>
    <t>07088001</t>
  </si>
  <si>
    <t>070880011703040204</t>
  </si>
  <si>
    <t>072981050701090102</t>
  </si>
  <si>
    <t>072991021102020202</t>
  </si>
  <si>
    <t>072095051102040204</t>
  </si>
  <si>
    <t>07299503</t>
  </si>
  <si>
    <t>072995031703030203</t>
  </si>
  <si>
    <t>07134301</t>
  </si>
  <si>
    <t>071343011703030203</t>
  </si>
  <si>
    <t>07088005</t>
  </si>
  <si>
    <t>070880051703090102</t>
  </si>
  <si>
    <t>072933010701010101</t>
  </si>
  <si>
    <t>070880051102040204</t>
  </si>
  <si>
    <t>072095051102020202</t>
  </si>
  <si>
    <t>07293303</t>
  </si>
  <si>
    <t>072933030701100202</t>
  </si>
  <si>
    <t>07201605</t>
  </si>
  <si>
    <t>072016051102010106</t>
  </si>
  <si>
    <t>07299506</t>
  </si>
  <si>
    <t>072995061703020202</t>
  </si>
  <si>
    <t>070880050701010206</t>
  </si>
  <si>
    <t>072982011703010206</t>
  </si>
  <si>
    <t>07298103</t>
  </si>
  <si>
    <t>072981030701060102</t>
  </si>
  <si>
    <t>07209105</t>
  </si>
  <si>
    <t>072091051703110204</t>
  </si>
  <si>
    <t>072982011703010101</t>
  </si>
  <si>
    <t>072916011703100202</t>
  </si>
  <si>
    <t>072916011102030103</t>
  </si>
  <si>
    <t>07299105</t>
  </si>
  <si>
    <t>072991050701110204</t>
  </si>
  <si>
    <t>07081805</t>
  </si>
  <si>
    <t>070818050701040204</t>
  </si>
  <si>
    <t>070818051102040204</t>
  </si>
  <si>
    <t>072982011703060102</t>
  </si>
  <si>
    <t>072991051703030203</t>
  </si>
  <si>
    <t>07081801</t>
  </si>
  <si>
    <t>070818011703030203</t>
  </si>
  <si>
    <t>07081804</t>
  </si>
  <si>
    <t>070818041703090102</t>
  </si>
  <si>
    <t>07083201</t>
  </si>
  <si>
    <t>070832011703010101</t>
  </si>
  <si>
    <t>07293302</t>
  </si>
  <si>
    <t>072933021102010101</t>
  </si>
  <si>
    <t>072981031102020102</t>
  </si>
  <si>
    <t>072991021102040204</t>
  </si>
  <si>
    <t>070832011102090202</t>
  </si>
  <si>
    <t>07209103</t>
  </si>
  <si>
    <t>072091031703110104</t>
  </si>
  <si>
    <t>070832010701030103</t>
  </si>
  <si>
    <t>072995051102020202</t>
  </si>
  <si>
    <t>07134305</t>
  </si>
  <si>
    <t>071343050701030203</t>
  </si>
  <si>
    <t>07084305</t>
  </si>
  <si>
    <t>070843051102060102</t>
  </si>
  <si>
    <t>071343051703050102</t>
  </si>
  <si>
    <t>07085905</t>
  </si>
  <si>
    <t>070859050701040204</t>
  </si>
  <si>
    <t>070818010701090202</t>
  </si>
  <si>
    <t>070843051102060202</t>
  </si>
  <si>
    <t>071343011703030103</t>
  </si>
  <si>
    <t>070859051102040104</t>
  </si>
  <si>
    <t>072933021102060202</t>
  </si>
  <si>
    <t>071343051102060102</t>
  </si>
  <si>
    <t>072933031703030203</t>
  </si>
  <si>
    <t>07293305</t>
  </si>
  <si>
    <t>072933050701110204</t>
  </si>
  <si>
    <t>071343050701060202</t>
  </si>
  <si>
    <t>071343011703010106</t>
  </si>
  <si>
    <t>070859050701030103</t>
  </si>
  <si>
    <t>07085903</t>
  </si>
  <si>
    <t>070859031703090102</t>
  </si>
  <si>
    <t>070818051102090102</t>
  </si>
  <si>
    <t>070859051102090202</t>
  </si>
  <si>
    <t>07083205</t>
  </si>
  <si>
    <t>070832051703090202</t>
  </si>
  <si>
    <t>070832011703100102</t>
  </si>
  <si>
    <t>071343051703010106</t>
  </si>
  <si>
    <t>083560010701080103</t>
  </si>
  <si>
    <t>070832011102030103</t>
  </si>
  <si>
    <t>072916011703060102</t>
  </si>
  <si>
    <t>072933021102090202</t>
  </si>
  <si>
    <t>070818050701060202</t>
  </si>
  <si>
    <t>070859031703060202</t>
  </si>
  <si>
    <t>07085901</t>
  </si>
  <si>
    <t>070859011102060202</t>
  </si>
  <si>
    <t>072995031102040204</t>
  </si>
  <si>
    <t>072933021102100202</t>
  </si>
  <si>
    <t>072933050701010101</t>
  </si>
  <si>
    <t>070832011703090102</t>
  </si>
  <si>
    <t>070859011703040104</t>
  </si>
  <si>
    <t>072995050701010201</t>
  </si>
  <si>
    <t>070832011703020202</t>
  </si>
  <si>
    <t>07296101</t>
  </si>
  <si>
    <t>072961011703100202</t>
  </si>
  <si>
    <t>072961011102020102</t>
  </si>
  <si>
    <t>07293306</t>
  </si>
  <si>
    <t>072933060701060102</t>
  </si>
  <si>
    <t>072995060701030203</t>
  </si>
  <si>
    <t>072961010701010101</t>
  </si>
  <si>
    <t>07086505</t>
  </si>
  <si>
    <t>070865051703020202</t>
  </si>
  <si>
    <t>070865051703060102</t>
  </si>
  <si>
    <t>070865050701010106</t>
  </si>
  <si>
    <t>070865051102060202</t>
  </si>
  <si>
    <t>07298106</t>
  </si>
  <si>
    <t>072981061703010201</t>
  </si>
  <si>
    <t>07134304</t>
  </si>
  <si>
    <t>071343041703030203</t>
  </si>
  <si>
    <t>071343011102010206</t>
  </si>
  <si>
    <t>070859031102040204</t>
  </si>
  <si>
    <t>072095050701010201</t>
  </si>
  <si>
    <t>072933021703040204</t>
  </si>
  <si>
    <t>07299106</t>
  </si>
  <si>
    <t>072991060701110104</t>
  </si>
  <si>
    <t>072916011703010206</t>
  </si>
  <si>
    <t>07085902</t>
  </si>
  <si>
    <t>070859020701030103</t>
  </si>
  <si>
    <t>070859051703010106</t>
  </si>
  <si>
    <t>072991020701030203</t>
  </si>
  <si>
    <t>072981061703110204</t>
  </si>
  <si>
    <t>07298102</t>
  </si>
  <si>
    <t>072981021703030103</t>
  </si>
  <si>
    <t>072961011703040204</t>
  </si>
  <si>
    <t>070880050701010101</t>
  </si>
  <si>
    <t>070880051102010106</t>
  </si>
  <si>
    <t>07084301</t>
  </si>
  <si>
    <t>070843011102050202</t>
  </si>
  <si>
    <t>071343040701030103</t>
  </si>
  <si>
    <t>070865050701020202</t>
  </si>
  <si>
    <t>072981021703020102</t>
  </si>
  <si>
    <t>070859021102060202</t>
  </si>
  <si>
    <t>072981021102060102</t>
  </si>
  <si>
    <t>072981020701090102</t>
  </si>
  <si>
    <t>072091050701110204</t>
  </si>
  <si>
    <t>07086501</t>
  </si>
  <si>
    <t>070865011102040104</t>
  </si>
  <si>
    <t>07088004</t>
  </si>
  <si>
    <t>070880041703020202</t>
  </si>
  <si>
    <t>072995050701010206</t>
  </si>
  <si>
    <t>072991051703020202</t>
  </si>
  <si>
    <t>072981020701060202</t>
  </si>
  <si>
    <t>07299103</t>
  </si>
  <si>
    <t>072991030701010201</t>
  </si>
  <si>
    <t>072981031703040204</t>
  </si>
  <si>
    <t>072991051102060102</t>
  </si>
  <si>
    <t>072981020701060102</t>
  </si>
  <si>
    <t>072991061102010206</t>
  </si>
  <si>
    <t>072982011102110204</t>
  </si>
  <si>
    <t>072091051703020202</t>
  </si>
  <si>
    <t>072933061703110104</t>
  </si>
  <si>
    <t>072991061703040104</t>
  </si>
  <si>
    <t>070865050701010101</t>
  </si>
  <si>
    <t>07209102</t>
  </si>
  <si>
    <t>072091020701110204</t>
  </si>
  <si>
    <t>072981031102060102</t>
  </si>
  <si>
    <t>070832011102060202</t>
  </si>
  <si>
    <t>070832010701060102</t>
  </si>
  <si>
    <t>072981021102020202</t>
  </si>
  <si>
    <t>072933050701090202</t>
  </si>
  <si>
    <t>070818010701030203</t>
  </si>
  <si>
    <t>07298205</t>
  </si>
  <si>
    <t>072982050701060202</t>
  </si>
  <si>
    <t>072933050701090102</t>
  </si>
  <si>
    <t>070859011102010201</t>
  </si>
  <si>
    <t>072933010701010206</t>
  </si>
  <si>
    <t>072991021703030203</t>
  </si>
  <si>
    <t>072091050701020102</t>
  </si>
  <si>
    <t>072091050701090202</t>
  </si>
  <si>
    <t>072991061102090202</t>
  </si>
  <si>
    <t>072982051703010201</t>
  </si>
  <si>
    <t>072991021102110104</t>
  </si>
  <si>
    <t>07209106</t>
  </si>
  <si>
    <t>072091061102040204</t>
  </si>
  <si>
    <t>072933031102110204</t>
  </si>
  <si>
    <t>07084304</t>
  </si>
  <si>
    <t>070843041703050202</t>
  </si>
  <si>
    <t>07291605</t>
  </si>
  <si>
    <t>072916051703030103</t>
  </si>
  <si>
    <t>070859031102030103</t>
  </si>
  <si>
    <t>07298203</t>
  </si>
  <si>
    <t>072982030701040204</t>
  </si>
  <si>
    <t>07085904</t>
  </si>
  <si>
    <t>070859041703010206</t>
  </si>
  <si>
    <t>07084303</t>
  </si>
  <si>
    <t>070843031703050102</t>
  </si>
  <si>
    <t>07134302</t>
  </si>
  <si>
    <t>071343021703040104</t>
  </si>
  <si>
    <t>072091031703020202</t>
  </si>
  <si>
    <t>072091031703010201</t>
  </si>
  <si>
    <t>010142061703060202</t>
  </si>
  <si>
    <t>010142040701010206</t>
  </si>
  <si>
    <t>02186905</t>
  </si>
  <si>
    <t>021869051102030203</t>
  </si>
  <si>
    <t>021956051102030103</t>
  </si>
  <si>
    <t>051413041202010201</t>
  </si>
  <si>
    <t>041004051202090202</t>
  </si>
  <si>
    <t>072991061102010101</t>
  </si>
  <si>
    <t>070832010701060202</t>
  </si>
  <si>
    <t>072933051102090202</t>
  </si>
  <si>
    <t>072995061703010201</t>
  </si>
  <si>
    <t>072995061102010206</t>
  </si>
  <si>
    <t>070880041102040104</t>
  </si>
  <si>
    <t>072961011703020202</t>
  </si>
  <si>
    <t>041110050303030103</t>
  </si>
  <si>
    <t>05225203</t>
  </si>
  <si>
    <t>052252031001040204</t>
  </si>
  <si>
    <t>030719051102010106</t>
  </si>
  <si>
    <t>010283051102010201</t>
  </si>
  <si>
    <t>021972051703060202</t>
  </si>
  <si>
    <t>030609050701010106</t>
  </si>
  <si>
    <t>040906051803030203</t>
  </si>
  <si>
    <t>010142041102060202</t>
  </si>
  <si>
    <t>021924051102100102</t>
  </si>
  <si>
    <t>083060050701080106</t>
  </si>
  <si>
    <t>070818041703100102</t>
  </si>
  <si>
    <t>070832051102010106</t>
  </si>
  <si>
    <t>07298206</t>
  </si>
  <si>
    <t>072982061102010201</t>
  </si>
  <si>
    <t>072991061703060202</t>
  </si>
  <si>
    <t>052890030701040204</t>
  </si>
  <si>
    <t>021837051703010206</t>
  </si>
  <si>
    <t>021958051703010101</t>
  </si>
  <si>
    <t>061514021403040204</t>
  </si>
  <si>
    <t>05141302</t>
  </si>
  <si>
    <t>051413021703090202</t>
  </si>
  <si>
    <t>051413021703040204</t>
  </si>
  <si>
    <t>010142041102030203</t>
  </si>
  <si>
    <t>010144020701010201</t>
  </si>
  <si>
    <t>083560041102080103</t>
  </si>
  <si>
    <t>072982031703010101</t>
  </si>
  <si>
    <t>072933051102010101</t>
  </si>
  <si>
    <t>072091031102030203</t>
  </si>
  <si>
    <t>010284040701010101</t>
  </si>
  <si>
    <t>041046021803010201</t>
  </si>
  <si>
    <t>060507030801010201</t>
  </si>
  <si>
    <t>01028503</t>
  </si>
  <si>
    <t>010285031703040204</t>
  </si>
  <si>
    <t>02263004</t>
  </si>
  <si>
    <t>022630041703060202</t>
  </si>
  <si>
    <t>070843010701040104</t>
  </si>
  <si>
    <t>021868050701010206</t>
  </si>
  <si>
    <t>020479010701010201</t>
  </si>
  <si>
    <t>060301011703010201</t>
  </si>
  <si>
    <t>02194005</t>
  </si>
  <si>
    <t>021940051703040104</t>
  </si>
  <si>
    <t>021838051102010206</t>
  </si>
  <si>
    <t>070843041703060202</t>
  </si>
  <si>
    <t>072933050701060202</t>
  </si>
  <si>
    <t>070832010701010206</t>
  </si>
  <si>
    <t>070859051102010201</t>
  </si>
  <si>
    <t>072933050701100202</t>
  </si>
  <si>
    <t>072933030701030203</t>
  </si>
  <si>
    <t>021958050701090102</t>
  </si>
  <si>
    <t>010184020701010101</t>
  </si>
  <si>
    <t>072982051102060202</t>
  </si>
  <si>
    <t>072933051102020102</t>
  </si>
  <si>
    <t>02192505</t>
  </si>
  <si>
    <t>021925051703040104</t>
  </si>
  <si>
    <t>010283041703030103</t>
  </si>
  <si>
    <t>051413021202040204</t>
  </si>
  <si>
    <t>041048061803060202</t>
  </si>
  <si>
    <t>01028403</t>
  </si>
  <si>
    <t>010284031102030203</t>
  </si>
  <si>
    <t>05258901</t>
  </si>
  <si>
    <t>052589011202040204</t>
  </si>
  <si>
    <t>05225202</t>
  </si>
  <si>
    <t>052252021603090202</t>
  </si>
  <si>
    <t>032428030701060102</t>
  </si>
  <si>
    <t>010283041102030203</t>
  </si>
  <si>
    <t>072982060701040204</t>
  </si>
  <si>
    <t>070859041102010106</t>
  </si>
  <si>
    <t>060301041703090202</t>
  </si>
  <si>
    <t>02185303</t>
  </si>
  <si>
    <t>021853031703030203</t>
  </si>
  <si>
    <t>022630041703060102</t>
  </si>
  <si>
    <t>020431051102010201</t>
  </si>
  <si>
    <t>072981060701090102</t>
  </si>
  <si>
    <t>072933031703010201</t>
  </si>
  <si>
    <t>072933061703030203</t>
  </si>
  <si>
    <t>072933050701030203</t>
  </si>
  <si>
    <t>040986050303090202</t>
  </si>
  <si>
    <t>08336001</t>
  </si>
  <si>
    <t>083360010701080103</t>
  </si>
  <si>
    <t>070818041703010201</t>
  </si>
  <si>
    <t>07296105</t>
  </si>
  <si>
    <t>072961051703060202</t>
  </si>
  <si>
    <t>072933031703010206</t>
  </si>
  <si>
    <t>010244021703010101</t>
  </si>
  <si>
    <t>03121204</t>
  </si>
  <si>
    <t>031212041703010201</t>
  </si>
  <si>
    <t>021925051703090102</t>
  </si>
  <si>
    <t>03071904</t>
  </si>
  <si>
    <t>030719041703010206</t>
  </si>
  <si>
    <t>070859011102010106</t>
  </si>
  <si>
    <t>072933021102110204</t>
  </si>
  <si>
    <t>072933061102010101</t>
  </si>
  <si>
    <t>040906050303060202</t>
  </si>
  <si>
    <t>072961010701110204</t>
  </si>
  <si>
    <t>032428030701040104</t>
  </si>
  <si>
    <t>051413011202010206</t>
  </si>
  <si>
    <t>01018406</t>
  </si>
  <si>
    <t>010184061703010101</t>
  </si>
  <si>
    <t>03076604</t>
  </si>
  <si>
    <t>030766041703010206</t>
  </si>
  <si>
    <t>051413020601030203</t>
  </si>
  <si>
    <t>052252021603060202</t>
  </si>
  <si>
    <t>021958051102030103</t>
  </si>
  <si>
    <t>070880041703030203</t>
  </si>
  <si>
    <t>070880040701030103</t>
  </si>
  <si>
    <t>070818010701040104</t>
  </si>
  <si>
    <t>052252021202040204</t>
  </si>
  <si>
    <t>020479031102100102</t>
  </si>
  <si>
    <t>08276003</t>
  </si>
  <si>
    <t>082760030701080101</t>
  </si>
  <si>
    <t>021958051102040204</t>
  </si>
  <si>
    <t>010285040701010206</t>
  </si>
  <si>
    <t>022630041703100202</t>
  </si>
  <si>
    <t>070818040701020102</t>
  </si>
  <si>
    <t>070818041703030203</t>
  </si>
  <si>
    <t>072933050701010201</t>
  </si>
  <si>
    <t>07088003</t>
  </si>
  <si>
    <t>070880031703030203</t>
  </si>
  <si>
    <t>070880031703020202</t>
  </si>
  <si>
    <t>070818011102090202</t>
  </si>
  <si>
    <t>070880011703110204</t>
  </si>
  <si>
    <t>06030105</t>
  </si>
  <si>
    <t>060301051202040204</t>
  </si>
  <si>
    <t>060301040801040204</t>
  </si>
  <si>
    <t>060301050801030203</t>
  </si>
  <si>
    <t>060301050801090202</t>
  </si>
  <si>
    <t>060301021703010201</t>
  </si>
  <si>
    <t>060301020801060202</t>
  </si>
  <si>
    <t>060301031703060202</t>
  </si>
  <si>
    <t>040903010801030203</t>
  </si>
  <si>
    <t>041002050801090202</t>
  </si>
  <si>
    <t>041002020303010206</t>
  </si>
  <si>
    <t>041002051202040204</t>
  </si>
  <si>
    <t>040903010303010206</t>
  </si>
  <si>
    <t>041005060801060202</t>
  </si>
  <si>
    <t>041004051803030203</t>
  </si>
  <si>
    <t>040906011202030203</t>
  </si>
  <si>
    <t>041004050801030203</t>
  </si>
  <si>
    <t>041005061202040204</t>
  </si>
  <si>
    <t>041005050303010206</t>
  </si>
  <si>
    <t>041004060303030203</t>
  </si>
  <si>
    <t>041004051803010206</t>
  </si>
  <si>
    <t>041005060801040204</t>
  </si>
  <si>
    <t>040903051803010206</t>
  </si>
  <si>
    <t>040903050303090202</t>
  </si>
  <si>
    <t>030609050701010206</t>
  </si>
  <si>
    <t>060507030801040204</t>
  </si>
  <si>
    <t>041008050801030203</t>
  </si>
  <si>
    <t>041008021202060202</t>
  </si>
  <si>
    <t>030609050701100102</t>
  </si>
  <si>
    <t>060507011202030203</t>
  </si>
  <si>
    <t>041008020801040204</t>
  </si>
  <si>
    <t>060507031202030203</t>
  </si>
  <si>
    <t>060507051703090202</t>
  </si>
  <si>
    <t>060507021202040204</t>
  </si>
  <si>
    <t>060507010801010206</t>
  </si>
  <si>
    <t>040906011803090202</t>
  </si>
  <si>
    <t>060507011202010201</t>
  </si>
  <si>
    <t>040911010303030203</t>
  </si>
  <si>
    <t>040911050303010206</t>
  </si>
  <si>
    <t>040911050303090202</t>
  </si>
  <si>
    <t>040911050801030203</t>
  </si>
  <si>
    <t>040911050801040204</t>
  </si>
  <si>
    <t>040911051803060202</t>
  </si>
  <si>
    <t>030609050701040204</t>
  </si>
  <si>
    <t>030609051703040204</t>
  </si>
  <si>
    <t>041008021202030203</t>
  </si>
  <si>
    <t>04111003</t>
  </si>
  <si>
    <t>041110030801030103</t>
  </si>
  <si>
    <t>031212050701100202</t>
  </si>
  <si>
    <t>051413011202060202</t>
  </si>
  <si>
    <t>020416051703100102</t>
  </si>
  <si>
    <t>020416051703010106</t>
  </si>
  <si>
    <t>061514011403040204</t>
  </si>
  <si>
    <t>020416051703090102</t>
  </si>
  <si>
    <t>020416051703060102</t>
  </si>
  <si>
    <t>061514010501060202</t>
  </si>
  <si>
    <t>051413041202040204</t>
  </si>
  <si>
    <t>051413011202040204</t>
  </si>
  <si>
    <t>030617051102030103</t>
  </si>
  <si>
    <t>030617050701040104</t>
  </si>
  <si>
    <t>030617050701010106</t>
  </si>
  <si>
    <t>030617051102010201</t>
  </si>
  <si>
    <t>030617051703010101</t>
  </si>
  <si>
    <t>030719051703100202</t>
  </si>
  <si>
    <t>021820051703030103</t>
  </si>
  <si>
    <t>030719051102100202</t>
  </si>
  <si>
    <t>030719051703040104</t>
  </si>
  <si>
    <t>030719050701100202</t>
  </si>
  <si>
    <t>021822051102090102</t>
  </si>
  <si>
    <t>021820051703100102</t>
  </si>
  <si>
    <t>030719050701060202</t>
  </si>
  <si>
    <t>021820050701090202</t>
  </si>
  <si>
    <t>021820051703030203</t>
  </si>
  <si>
    <t>021820051703100202</t>
  </si>
  <si>
    <t>021821051703100102</t>
  </si>
  <si>
    <t>021821050701040204</t>
  </si>
  <si>
    <t>021821051703090202</t>
  </si>
  <si>
    <t>021821051703060102</t>
  </si>
  <si>
    <t>021821050701030103</t>
  </si>
  <si>
    <t>030719051703010106</t>
  </si>
  <si>
    <t>030719051102010101</t>
  </si>
  <si>
    <t>032426051102040104</t>
  </si>
  <si>
    <t>032426051102090202</t>
  </si>
  <si>
    <t>021822050701040104</t>
  </si>
  <si>
    <t>030626051102090202</t>
  </si>
  <si>
    <t>032426050701010201</t>
  </si>
  <si>
    <t>021923050701060102</t>
  </si>
  <si>
    <t>032426050701090102</t>
  </si>
  <si>
    <t>021822050701090202</t>
  </si>
  <si>
    <t>032426050701030103</t>
  </si>
  <si>
    <t>021923051703060102</t>
  </si>
  <si>
    <t>021822051703090202</t>
  </si>
  <si>
    <t>021822050701060202</t>
  </si>
  <si>
    <t>021923050701010106</t>
  </si>
  <si>
    <t>021822051703010206</t>
  </si>
  <si>
    <t>021924051703040104</t>
  </si>
  <si>
    <t>032428051102040204</t>
  </si>
  <si>
    <t>030627051703060102</t>
  </si>
  <si>
    <t>032428050701010201</t>
  </si>
  <si>
    <t>032428050701090202</t>
  </si>
  <si>
    <t>030627051703090102</t>
  </si>
  <si>
    <t>032428051102090102</t>
  </si>
  <si>
    <t>022630051703100202</t>
  </si>
  <si>
    <t>022630050701040104</t>
  </si>
  <si>
    <t>032428050701010101</t>
  </si>
  <si>
    <t>022629051102030103</t>
  </si>
  <si>
    <t>022629050701100202</t>
  </si>
  <si>
    <t>022629051703010201</t>
  </si>
  <si>
    <t>022629051703010106</t>
  </si>
  <si>
    <t>030627050701010106</t>
  </si>
  <si>
    <t>032428051703010201</t>
  </si>
  <si>
    <t>030627051703010106</t>
  </si>
  <si>
    <t>022629050701010106</t>
  </si>
  <si>
    <t>022629051102010206</t>
  </si>
  <si>
    <t>061735030203060202</t>
  </si>
  <si>
    <t>061735040501010206</t>
  </si>
  <si>
    <t>06173603</t>
  </si>
  <si>
    <t>061736031303030203</t>
  </si>
  <si>
    <t>061735040501030203</t>
  </si>
  <si>
    <t>061736031303040204</t>
  </si>
  <si>
    <t>061734040103030103</t>
  </si>
  <si>
    <t>061735041202090202</t>
  </si>
  <si>
    <t>061735040501060102</t>
  </si>
  <si>
    <t>061735030203060102</t>
  </si>
  <si>
    <t>061735031202060202</t>
  </si>
  <si>
    <t>020431051703090202</t>
  </si>
  <si>
    <t>020431051703040204</t>
  </si>
  <si>
    <t>020431051102040104</t>
  </si>
  <si>
    <t>020431051703100202</t>
  </si>
  <si>
    <t>020431051703100102</t>
  </si>
  <si>
    <t>010242041703050202</t>
  </si>
  <si>
    <t>010142030701050202</t>
  </si>
  <si>
    <t>010242050701010206</t>
  </si>
  <si>
    <t>031641051703100202</t>
  </si>
  <si>
    <t>010242011703010201</t>
  </si>
  <si>
    <t>06173604</t>
  </si>
  <si>
    <t>061736041303030203</t>
  </si>
  <si>
    <t>031641051102030103</t>
  </si>
  <si>
    <t>031641051102040204</t>
  </si>
  <si>
    <t>021838050701090102</t>
  </si>
  <si>
    <t>021838051703100202</t>
  </si>
  <si>
    <t>021838051102040104</t>
  </si>
  <si>
    <t>010242011703030103</t>
  </si>
  <si>
    <t>010142011102030203</t>
  </si>
  <si>
    <t>010142010701030203</t>
  </si>
  <si>
    <t>010142011102060202</t>
  </si>
  <si>
    <t>010242031703060202</t>
  </si>
  <si>
    <t>010142030701010206</t>
  </si>
  <si>
    <t>010142031703060202</t>
  </si>
  <si>
    <t>010242041703040204</t>
  </si>
  <si>
    <t>010142030701060202</t>
  </si>
  <si>
    <t>010242010701050102</t>
  </si>
  <si>
    <t>010242041102050202</t>
  </si>
  <si>
    <t>010142051703050102</t>
  </si>
  <si>
    <t>010242041102010206</t>
  </si>
  <si>
    <t>010142050701050102</t>
  </si>
  <si>
    <t>010142051102010201</t>
  </si>
  <si>
    <t>01024202</t>
  </si>
  <si>
    <t>010242020701060202</t>
  </si>
  <si>
    <t>010244051703040204</t>
  </si>
  <si>
    <t>010244051703030203</t>
  </si>
  <si>
    <t>010244051703090202</t>
  </si>
  <si>
    <t>010244051703060202</t>
  </si>
  <si>
    <t>010244051102010106</t>
  </si>
  <si>
    <t>010144031703040204</t>
  </si>
  <si>
    <t>010244051102010206</t>
  </si>
  <si>
    <t>010244041703030103</t>
  </si>
  <si>
    <t>010144030701090202</t>
  </si>
  <si>
    <t>010144031703040104</t>
  </si>
  <si>
    <t>010144031703030103</t>
  </si>
  <si>
    <t>010244040701090202</t>
  </si>
  <si>
    <t>010244041703060202</t>
  </si>
  <si>
    <t>010244031703040104</t>
  </si>
  <si>
    <t>010244011703040104</t>
  </si>
  <si>
    <t>010144051703090102</t>
  </si>
  <si>
    <t>010244040701010206</t>
  </si>
  <si>
    <t>010144021703060202</t>
  </si>
  <si>
    <t>010244030701090102</t>
  </si>
  <si>
    <t>010144021102090202</t>
  </si>
  <si>
    <t>010144050701010201</t>
  </si>
  <si>
    <t>010144020701030103</t>
  </si>
  <si>
    <t>010244041703010206</t>
  </si>
  <si>
    <t>010244020701090102</t>
  </si>
  <si>
    <t>010144031102030203</t>
  </si>
  <si>
    <t>010244030701030203</t>
  </si>
  <si>
    <t>010144061703040204</t>
  </si>
  <si>
    <t>010244031102030103</t>
  </si>
  <si>
    <t>010244031102060202</t>
  </si>
  <si>
    <t>010144051703010106</t>
  </si>
  <si>
    <t>010244021102060202</t>
  </si>
  <si>
    <t>010245051102040204</t>
  </si>
  <si>
    <t>010245011703030203</t>
  </si>
  <si>
    <t>010144051102010201</t>
  </si>
  <si>
    <t>010245030701040204</t>
  </si>
  <si>
    <t>01024502</t>
  </si>
  <si>
    <t>010245021703040204</t>
  </si>
  <si>
    <t>032363051703060202</t>
  </si>
  <si>
    <t>032363051102060102</t>
  </si>
  <si>
    <t>020462051703090202</t>
  </si>
  <si>
    <t>032363050701060102</t>
  </si>
  <si>
    <t>032363051703040204</t>
  </si>
  <si>
    <t>020462051703100102</t>
  </si>
  <si>
    <t>020462050701060102</t>
  </si>
  <si>
    <t>020462051703100202</t>
  </si>
  <si>
    <t>021956051102010106</t>
  </si>
  <si>
    <t>021957051102090102</t>
  </si>
  <si>
    <t>020462051102090102</t>
  </si>
  <si>
    <t>021855051102060102</t>
  </si>
  <si>
    <t>021957051703040104</t>
  </si>
  <si>
    <t>041047050303060202</t>
  </si>
  <si>
    <t>041047060303040204</t>
  </si>
  <si>
    <t>041047050303030203</t>
  </si>
  <si>
    <t>041047060801010206</t>
  </si>
  <si>
    <t>041048060801010206</t>
  </si>
  <si>
    <t>041048060801030203</t>
  </si>
  <si>
    <t>041049050303060202</t>
  </si>
  <si>
    <t>041046050801090202</t>
  </si>
  <si>
    <t>041049061803090202</t>
  </si>
  <si>
    <t>041047061803040204</t>
  </si>
  <si>
    <t>041046020801090202</t>
  </si>
  <si>
    <t>021854051703060102</t>
  </si>
  <si>
    <t>021853050701010106</t>
  </si>
  <si>
    <t>021853050701040204</t>
  </si>
  <si>
    <t>021854051703100202</t>
  </si>
  <si>
    <t>021854050701030103</t>
  </si>
  <si>
    <t>052252041603040204</t>
  </si>
  <si>
    <t>052252040901030203</t>
  </si>
  <si>
    <t>021853051703030103</t>
  </si>
  <si>
    <t>021854051703040204</t>
  </si>
  <si>
    <t>052151011603030103</t>
  </si>
  <si>
    <t>052151041603060102</t>
  </si>
  <si>
    <t>052151011202040204</t>
  </si>
  <si>
    <t>052151010403030203</t>
  </si>
  <si>
    <t>052252041001030103</t>
  </si>
  <si>
    <t>052252040403040104</t>
  </si>
  <si>
    <t>052252041202030103</t>
  </si>
  <si>
    <t>052252041603090202</t>
  </si>
  <si>
    <t>052252011603090202</t>
  </si>
  <si>
    <t>021853051703010106</t>
  </si>
  <si>
    <t>021853050701060202</t>
  </si>
  <si>
    <t>052252041603030103</t>
  </si>
  <si>
    <t>052151011603090202</t>
  </si>
  <si>
    <t>052252010901040204</t>
  </si>
  <si>
    <t>052252041202090102</t>
  </si>
  <si>
    <t>052151010403060202</t>
  </si>
  <si>
    <t>021854050701010201</t>
  </si>
  <si>
    <t>052252040901010101</t>
  </si>
  <si>
    <t>052252011603040204</t>
  </si>
  <si>
    <t>052151041001010106</t>
  </si>
  <si>
    <t>041049050801010201</t>
  </si>
  <si>
    <t>041050050303010201</t>
  </si>
  <si>
    <t>021957051703030103</t>
  </si>
  <si>
    <t>052252040403010206</t>
  </si>
  <si>
    <t>041049051803030203</t>
  </si>
  <si>
    <t>021855051102100102</t>
  </si>
  <si>
    <t>052151010901010201</t>
  </si>
  <si>
    <t>04105006</t>
  </si>
  <si>
    <t>041050060303060202</t>
  </si>
  <si>
    <t>052151011603090102</t>
  </si>
  <si>
    <t>052151041001060102</t>
  </si>
  <si>
    <t>052151041001090202</t>
  </si>
  <si>
    <t>021956051102040204</t>
  </si>
  <si>
    <t>052252011603010101</t>
  </si>
  <si>
    <t>052151041001010101</t>
  </si>
  <si>
    <t>021958051703040204</t>
  </si>
  <si>
    <t>021957050701100102</t>
  </si>
  <si>
    <t>041050050303010206</t>
  </si>
  <si>
    <t>052151040403010201</t>
  </si>
  <si>
    <t>052252040901010206</t>
  </si>
  <si>
    <t>052252041202010206</t>
  </si>
  <si>
    <t>041050060801090202</t>
  </si>
  <si>
    <t>052151010901010101</t>
  </si>
  <si>
    <t>030664051703040204</t>
  </si>
  <si>
    <t>030664051703030103</t>
  </si>
  <si>
    <t>030664050701030203</t>
  </si>
  <si>
    <t>030664051703060102</t>
  </si>
  <si>
    <t>030664050701060102</t>
  </si>
  <si>
    <t>030766051703060202</t>
  </si>
  <si>
    <t>030766051102010106</t>
  </si>
  <si>
    <t>030766051703010201</t>
  </si>
  <si>
    <t>021867051703060102</t>
  </si>
  <si>
    <t>021867051102060202</t>
  </si>
  <si>
    <t>021867051102100202</t>
  </si>
  <si>
    <t>030673051102010206</t>
  </si>
  <si>
    <t>030673050701010206</t>
  </si>
  <si>
    <t>030673051703060102</t>
  </si>
  <si>
    <t>030673051102090102</t>
  </si>
  <si>
    <t>030673051102030203</t>
  </si>
  <si>
    <t>032373051102030103</t>
  </si>
  <si>
    <t>032373051102010101</t>
  </si>
  <si>
    <t>021970051703040104</t>
  </si>
  <si>
    <t>032373050701040104</t>
  </si>
  <si>
    <t>03067303</t>
  </si>
  <si>
    <t>030673030701040104</t>
  </si>
  <si>
    <t>021970051703100102</t>
  </si>
  <si>
    <t>021868051703090102</t>
  </si>
  <si>
    <t>021970051703060202</t>
  </si>
  <si>
    <t>021868051703060102</t>
  </si>
  <si>
    <t>021867050701030203</t>
  </si>
  <si>
    <t>021868051703040204</t>
  </si>
  <si>
    <t>021869051703060202</t>
  </si>
  <si>
    <t>021970050701010201</t>
  </si>
  <si>
    <t>021868050701060102</t>
  </si>
  <si>
    <t>021868050701040204</t>
  </si>
  <si>
    <t>032375051703090102</t>
  </si>
  <si>
    <t>032375051703090202</t>
  </si>
  <si>
    <t>032476051703010201</t>
  </si>
  <si>
    <t>032375050701010106</t>
  </si>
  <si>
    <t>030674050701030203</t>
  </si>
  <si>
    <t>030674051703030103</t>
  </si>
  <si>
    <t>030674051102010201</t>
  </si>
  <si>
    <t>030674051703010201</t>
  </si>
  <si>
    <t>022677051703060102</t>
  </si>
  <si>
    <t>022678051703100202</t>
  </si>
  <si>
    <t>022678050701040104</t>
  </si>
  <si>
    <t>022678051703060102</t>
  </si>
  <si>
    <t>022678051703060202</t>
  </si>
  <si>
    <t>022677051703030203</t>
  </si>
  <si>
    <t>022678051102040104</t>
  </si>
  <si>
    <t>022677050701040204</t>
  </si>
  <si>
    <t>022678050701030203</t>
  </si>
  <si>
    <t>022678051102060202</t>
  </si>
  <si>
    <t>022678050701090202</t>
  </si>
  <si>
    <t>032476011703060102</t>
  </si>
  <si>
    <t>022678051102010206</t>
  </si>
  <si>
    <t>022677051703010201</t>
  </si>
  <si>
    <t>022677050701010101</t>
  </si>
  <si>
    <t>022678051102010201</t>
  </si>
  <si>
    <t>020479051703060102</t>
  </si>
  <si>
    <t>020479050701030103</t>
  </si>
  <si>
    <t>020479050701010101</t>
  </si>
  <si>
    <t>020479050701090202</t>
  </si>
  <si>
    <t>020479050701100202</t>
  </si>
  <si>
    <t>020479050701010201</t>
  </si>
  <si>
    <t>020479031703090202</t>
  </si>
  <si>
    <t>020479031703030103</t>
  </si>
  <si>
    <t>030696051102030103</t>
  </si>
  <si>
    <t>030696051102100102</t>
  </si>
  <si>
    <t>030696050701030203</t>
  </si>
  <si>
    <t>030696050701100102</t>
  </si>
  <si>
    <t>030696051102010101</t>
  </si>
  <si>
    <t>031692051102060202</t>
  </si>
  <si>
    <t>031692051102030103</t>
  </si>
  <si>
    <t>031692051703010201</t>
  </si>
  <si>
    <t>031692051703010106</t>
  </si>
  <si>
    <t>030696051102010106</t>
  </si>
  <si>
    <t>030696051102010206</t>
  </si>
  <si>
    <t>020479051102060202</t>
  </si>
  <si>
    <t>010283050701090102</t>
  </si>
  <si>
    <t>010283051102030203</t>
  </si>
  <si>
    <t>010285051102040104</t>
  </si>
  <si>
    <t>010285051102040204</t>
  </si>
  <si>
    <t>040986010801040204</t>
  </si>
  <si>
    <t>040986010303030203</t>
  </si>
  <si>
    <t>041188050303040104</t>
  </si>
  <si>
    <t>010284050701010206</t>
  </si>
  <si>
    <t>010184011703040204</t>
  </si>
  <si>
    <t>010184030701090102</t>
  </si>
  <si>
    <t>010284051703040204</t>
  </si>
  <si>
    <t>010184010701010101</t>
  </si>
  <si>
    <t>052890041703010206</t>
  </si>
  <si>
    <t>052890040701090202</t>
  </si>
  <si>
    <t>052890010701040204</t>
  </si>
  <si>
    <t>010285050701060102</t>
  </si>
  <si>
    <t>010283050701060102</t>
  </si>
  <si>
    <t>052589040801040204</t>
  </si>
  <si>
    <t>010285051703010206</t>
  </si>
  <si>
    <t>041188050303060202</t>
  </si>
  <si>
    <t>010184021703090102</t>
  </si>
  <si>
    <t>010284051102030203</t>
  </si>
  <si>
    <t>010285051703030203</t>
  </si>
  <si>
    <t>010184011102040104</t>
  </si>
  <si>
    <t>010184031102090102</t>
  </si>
  <si>
    <t>010184031102040104</t>
  </si>
  <si>
    <t>010184031703010206</t>
  </si>
  <si>
    <t>052589031202010206</t>
  </si>
  <si>
    <t>020479010701030103</t>
  </si>
  <si>
    <t>041187030801010101</t>
  </si>
  <si>
    <t>041188030303010106</t>
  </si>
  <si>
    <t>052589040801060202</t>
  </si>
  <si>
    <t>031693050701100102</t>
  </si>
  <si>
    <t>031693051102100102</t>
  </si>
  <si>
    <t>031693051102060102</t>
  </si>
  <si>
    <t>031693051703010201</t>
  </si>
  <si>
    <t>010184010701010106</t>
  </si>
  <si>
    <t>031693050701030103</t>
  </si>
  <si>
    <t>010284050701010106</t>
  </si>
  <si>
    <t>01028301</t>
  </si>
  <si>
    <t>010283011703090102</t>
  </si>
  <si>
    <t>041194031803040104</t>
  </si>
  <si>
    <t>031693051102010106</t>
  </si>
  <si>
    <t>010184050701010106</t>
  </si>
  <si>
    <t>020416050701100202</t>
  </si>
  <si>
    <t>051413010601010201</t>
  </si>
  <si>
    <t>041002051803010201</t>
  </si>
  <si>
    <t>040906050303030203</t>
  </si>
  <si>
    <t>041008021803010206</t>
  </si>
  <si>
    <t>031212051102010201</t>
  </si>
  <si>
    <t>061735040501010101</t>
  </si>
  <si>
    <t>020431051703010101</t>
  </si>
  <si>
    <t>061735030501010201</t>
  </si>
  <si>
    <t>061734030103030203</t>
  </si>
  <si>
    <t>021923051703090202</t>
  </si>
  <si>
    <t>030719050701010101</t>
  </si>
  <si>
    <t>030719050701010106</t>
  </si>
  <si>
    <t>021820051703010106</t>
  </si>
  <si>
    <t>030627051102060102</t>
  </si>
  <si>
    <t>021838051102090202</t>
  </si>
  <si>
    <t>010142041703030203</t>
  </si>
  <si>
    <t>010142030701010101</t>
  </si>
  <si>
    <t>010244011102030103</t>
  </si>
  <si>
    <t>010144041703060202</t>
  </si>
  <si>
    <t>010144010701010101</t>
  </si>
  <si>
    <t>010244040701010106</t>
  </si>
  <si>
    <t>010144041703030203</t>
  </si>
  <si>
    <t>041048061202010201</t>
  </si>
  <si>
    <t>052151011202040104</t>
  </si>
  <si>
    <t>052151040901010106</t>
  </si>
  <si>
    <t>052151040403010206</t>
  </si>
  <si>
    <t>052151041001040104</t>
  </si>
  <si>
    <t>052252021603030203</t>
  </si>
  <si>
    <t>041050061202060202</t>
  </si>
  <si>
    <t>041050050801030203</t>
  </si>
  <si>
    <t>021956051703010201</t>
  </si>
  <si>
    <t>03066401</t>
  </si>
  <si>
    <t>030664011703030203</t>
  </si>
  <si>
    <t>021971051102030103</t>
  </si>
  <si>
    <t>021971051102060102</t>
  </si>
  <si>
    <t>021971051703060202</t>
  </si>
  <si>
    <t>021970051102030203</t>
  </si>
  <si>
    <t>021868050701060202</t>
  </si>
  <si>
    <t>021970051102010201</t>
  </si>
  <si>
    <t>022677051102010201</t>
  </si>
  <si>
    <t>020479031703010206</t>
  </si>
  <si>
    <t>052589030303030203</t>
  </si>
  <si>
    <t>052589030303040204</t>
  </si>
  <si>
    <t>052890041102060202</t>
  </si>
  <si>
    <t>052589041503040204</t>
  </si>
  <si>
    <t>041188030303060202</t>
  </si>
  <si>
    <t>052589030801060202</t>
  </si>
  <si>
    <t>041188051202010101</t>
  </si>
  <si>
    <t>041187051803010106</t>
  </si>
  <si>
    <t>010285040701040104</t>
  </si>
  <si>
    <t>040986050801090202</t>
  </si>
  <si>
    <t>010283051703010106</t>
  </si>
  <si>
    <t>041194030303010106</t>
  </si>
  <si>
    <t>041002021202030203</t>
  </si>
  <si>
    <t>060507031202060202</t>
  </si>
  <si>
    <t>041004060303090202</t>
  </si>
  <si>
    <t>060507030801090202</t>
  </si>
  <si>
    <t>041110050303010101</t>
  </si>
  <si>
    <t>030609051703010206</t>
  </si>
  <si>
    <t>061514011403030203</t>
  </si>
  <si>
    <t>031615050701060202</t>
  </si>
  <si>
    <t>021821050701010206</t>
  </si>
  <si>
    <t>021821050701090102</t>
  </si>
  <si>
    <t>021821051102090102</t>
  </si>
  <si>
    <t>032426051102010106</t>
  </si>
  <si>
    <t>010242021703050102</t>
  </si>
  <si>
    <t>010242011703010101</t>
  </si>
  <si>
    <t>010144060701060202</t>
  </si>
  <si>
    <t>010244021102040104</t>
  </si>
  <si>
    <t>010144061703090102</t>
  </si>
  <si>
    <t>010244021703030203</t>
  </si>
  <si>
    <t>010144060701090102</t>
  </si>
  <si>
    <t>010245021102040204</t>
  </si>
  <si>
    <t>041047051202030203</t>
  </si>
  <si>
    <t>041048060303060202</t>
  </si>
  <si>
    <t>041049051803040204</t>
  </si>
  <si>
    <t>052151011001010106</t>
  </si>
  <si>
    <t>052252011603010106</t>
  </si>
  <si>
    <t>052252031603090202</t>
  </si>
  <si>
    <t>021855051102040204</t>
  </si>
  <si>
    <t>052589040303010206</t>
  </si>
  <si>
    <t>040986011803010201</t>
  </si>
  <si>
    <t>052589040303040204</t>
  </si>
  <si>
    <t>041188030801010101</t>
  </si>
  <si>
    <t>040986011202010206</t>
  </si>
  <si>
    <t>010184031102010201</t>
  </si>
  <si>
    <t>052589040303010201</t>
  </si>
  <si>
    <t>020479011102090102</t>
  </si>
  <si>
    <t>040906051202030203</t>
  </si>
  <si>
    <t>010284031703060102</t>
  </si>
  <si>
    <t>060301011202060202</t>
  </si>
  <si>
    <t>021924051102060202</t>
  </si>
  <si>
    <t>041008050801010201</t>
  </si>
  <si>
    <t>061514020203040204</t>
  </si>
  <si>
    <t>020416051102010201</t>
  </si>
  <si>
    <t>061514011403090202</t>
  </si>
  <si>
    <t>021821051102090202</t>
  </si>
  <si>
    <t>010242041102010101</t>
  </si>
  <si>
    <t>010242021102040104</t>
  </si>
  <si>
    <t>010144061703060202</t>
  </si>
  <si>
    <t>010144061102040204</t>
  </si>
  <si>
    <t>052151011603010201</t>
  </si>
  <si>
    <t>052151041603010201</t>
  </si>
  <si>
    <t>052151041202090202</t>
  </si>
  <si>
    <t>041049060801010201</t>
  </si>
  <si>
    <t>041050050801060202</t>
  </si>
  <si>
    <t>021958051102010106</t>
  </si>
  <si>
    <t>021855050701010101</t>
  </si>
  <si>
    <t>021971051102090202</t>
  </si>
  <si>
    <t>032476010701060102</t>
  </si>
  <si>
    <t>041187031803010101</t>
  </si>
  <si>
    <t>01018404</t>
  </si>
  <si>
    <t>010184040701040104</t>
  </si>
  <si>
    <t>010184061703060102</t>
  </si>
  <si>
    <t>060507020801090202</t>
  </si>
  <si>
    <t>031615051703060202</t>
  </si>
  <si>
    <t>021923050701100202</t>
  </si>
  <si>
    <t>021837051703100102</t>
  </si>
  <si>
    <t>010142041703010106</t>
  </si>
  <si>
    <t>010144051102030103</t>
  </si>
  <si>
    <t>010244020701090202</t>
  </si>
  <si>
    <t>010144040701010101</t>
  </si>
  <si>
    <t>010244021102040204</t>
  </si>
  <si>
    <t>052151011202030103</t>
  </si>
  <si>
    <t>041050051803010201</t>
  </si>
  <si>
    <t>052252031001040104</t>
  </si>
  <si>
    <t>052252031202060202</t>
  </si>
  <si>
    <t>02047902</t>
  </si>
  <si>
    <t>020479021703090202</t>
  </si>
  <si>
    <t>061514030501090202</t>
  </si>
  <si>
    <t>061514031202060202</t>
  </si>
  <si>
    <t>03062601</t>
  </si>
  <si>
    <t>030626011703040104</t>
  </si>
  <si>
    <t>022629051102010201</t>
  </si>
  <si>
    <t>020431050701060202</t>
  </si>
  <si>
    <t>06173501</t>
  </si>
  <si>
    <t>061735010501010201</t>
  </si>
  <si>
    <t>010245041102010206</t>
  </si>
  <si>
    <t>041049060303090202</t>
  </si>
  <si>
    <t>041049061202060202</t>
  </si>
  <si>
    <t>052589030801010201</t>
  </si>
  <si>
    <t>052589031503030203</t>
  </si>
  <si>
    <t>052589031202010201</t>
  </si>
  <si>
    <t>06050704</t>
  </si>
  <si>
    <t>060507040801030203</t>
  </si>
  <si>
    <t>010144021102030103</t>
  </si>
  <si>
    <t>041047051202010201</t>
  </si>
  <si>
    <t>041047061202030203</t>
  </si>
  <si>
    <t>052252031603030103</t>
  </si>
  <si>
    <t>021853050701010101</t>
  </si>
  <si>
    <t>02047904</t>
  </si>
  <si>
    <t>020479041703040204</t>
  </si>
  <si>
    <t>052890031703010206</t>
  </si>
  <si>
    <t>010244020701030103</t>
  </si>
  <si>
    <t>010144041102090102</t>
  </si>
  <si>
    <t>041049051202090202</t>
  </si>
  <si>
    <t>08346005</t>
  </si>
  <si>
    <t>083460051703080101</t>
  </si>
  <si>
    <t>083460011703080102</t>
  </si>
  <si>
    <t>083260041703080103</t>
  </si>
  <si>
    <t>082760010701080104</t>
  </si>
  <si>
    <t>082760050701080106</t>
  </si>
  <si>
    <t>082760050701080103</t>
  </si>
  <si>
    <t>082760051703080106</t>
  </si>
  <si>
    <t>083460041703080104</t>
  </si>
  <si>
    <t>083260041102080103</t>
  </si>
  <si>
    <t>083360051102080104</t>
  </si>
  <si>
    <t>083260041102080102</t>
  </si>
  <si>
    <t>083060051703080101</t>
  </si>
  <si>
    <t>083560040701080104</t>
  </si>
  <si>
    <t>083160051102080104</t>
  </si>
  <si>
    <t>08346002</t>
  </si>
  <si>
    <t>083460021703080102</t>
  </si>
  <si>
    <t>020479011102100202</t>
  </si>
  <si>
    <t>082760030701080104</t>
  </si>
  <si>
    <t>052589031503010206</t>
  </si>
  <si>
    <t>072091011703040104</t>
  </si>
  <si>
    <t>072995011703030203</t>
  </si>
  <si>
    <t>072995010701040204</t>
  </si>
  <si>
    <t>072995010701110204</t>
  </si>
  <si>
    <t>072995011102090202</t>
  </si>
  <si>
    <t>072995011102030203</t>
  </si>
  <si>
    <t>072995031102030203</t>
  </si>
  <si>
    <t>072995011102110204</t>
  </si>
  <si>
    <t>072095051703060202</t>
  </si>
  <si>
    <t>072016051102030103</t>
  </si>
  <si>
    <t>072016051102090102</t>
  </si>
  <si>
    <t>072916010701030203</t>
  </si>
  <si>
    <t>072981011703010106</t>
  </si>
  <si>
    <t>072982010701030103</t>
  </si>
  <si>
    <t>072982011703040104</t>
  </si>
  <si>
    <t>070880011703060102</t>
  </si>
  <si>
    <t>070880011703020202</t>
  </si>
  <si>
    <t>070880051703020202</t>
  </si>
  <si>
    <t>072981011703020202</t>
  </si>
  <si>
    <t>072981011703040104</t>
  </si>
  <si>
    <t>072981011703110104</t>
  </si>
  <si>
    <t>072981021102110104</t>
  </si>
  <si>
    <t>072991011102110204</t>
  </si>
  <si>
    <t>072991011102030203</t>
  </si>
  <si>
    <t>072091010701110104</t>
  </si>
  <si>
    <t>072991011102010101</t>
  </si>
  <si>
    <t>072991011703090102</t>
  </si>
  <si>
    <t>072091010701030103</t>
  </si>
  <si>
    <t>072991011703020202</t>
  </si>
  <si>
    <t>072995020701020202</t>
  </si>
  <si>
    <t>072995011703010206</t>
  </si>
  <si>
    <t>072982011703060202</t>
  </si>
  <si>
    <t>070880010701090202</t>
  </si>
  <si>
    <t>070880010701060202</t>
  </si>
  <si>
    <t>072981021703110104</t>
  </si>
  <si>
    <t>072981010701060202</t>
  </si>
  <si>
    <t>072091011703090202</t>
  </si>
  <si>
    <t>072091011703020102</t>
  </si>
  <si>
    <t>072091010701020102</t>
  </si>
  <si>
    <t>072091010701040104</t>
  </si>
  <si>
    <t>072995061102020202</t>
  </si>
  <si>
    <t>072933010701040204</t>
  </si>
  <si>
    <t>072991051102030203</t>
  </si>
  <si>
    <t>072991051102060202</t>
  </si>
  <si>
    <t>072991011703090202</t>
  </si>
  <si>
    <t>072933011102110204</t>
  </si>
  <si>
    <t>072933010701090102</t>
  </si>
  <si>
    <t>072933011703100202</t>
  </si>
  <si>
    <t>072982011703090102</t>
  </si>
  <si>
    <t>072981061703060202</t>
  </si>
  <si>
    <t>070880051703010201</t>
  </si>
  <si>
    <t>072933011102060202</t>
  </si>
  <si>
    <t>070843051703010106</t>
  </si>
  <si>
    <t>070880011102040204</t>
  </si>
  <si>
    <t>070880051703060102</t>
  </si>
  <si>
    <t>070880011102090202</t>
  </si>
  <si>
    <t>070880010701010201</t>
  </si>
  <si>
    <t>072995051102110204</t>
  </si>
  <si>
    <t>072995051703030203</t>
  </si>
  <si>
    <t>072981051703110104</t>
  </si>
  <si>
    <t>070880051102040104</t>
  </si>
  <si>
    <t>072991051102010101</t>
  </si>
  <si>
    <t>072916010701090102</t>
  </si>
  <si>
    <t>072916011102100202</t>
  </si>
  <si>
    <t>072916011102100102</t>
  </si>
  <si>
    <t>070880011102010101</t>
  </si>
  <si>
    <t>072091051703020102</t>
  </si>
  <si>
    <t>072991051102010206</t>
  </si>
  <si>
    <t>072991050701010201</t>
  </si>
  <si>
    <t>072995061703060202</t>
  </si>
  <si>
    <t>072916010701090202</t>
  </si>
  <si>
    <t>072916011102040204</t>
  </si>
  <si>
    <t>072916011703090102</t>
  </si>
  <si>
    <t>072016051102040104</t>
  </si>
  <si>
    <t>072981031102030103</t>
  </si>
  <si>
    <t>072981021703110204</t>
  </si>
  <si>
    <t>072016051703040204</t>
  </si>
  <si>
    <t>070818051703090102</t>
  </si>
  <si>
    <t>072981050701020102</t>
  </si>
  <si>
    <t>072916011102030203</t>
  </si>
  <si>
    <t>070818050701060102</t>
  </si>
  <si>
    <t>072991050701020202</t>
  </si>
  <si>
    <t>072991031703110204</t>
  </si>
  <si>
    <t>072995031102010206</t>
  </si>
  <si>
    <t>070818051102060102</t>
  </si>
  <si>
    <t>072933011102010201</t>
  </si>
  <si>
    <t>072933011703020202</t>
  </si>
  <si>
    <t>070832051703030203</t>
  </si>
  <si>
    <t>070880011102030103</t>
  </si>
  <si>
    <t>072916011703090202</t>
  </si>
  <si>
    <t>070832050701040104</t>
  </si>
  <si>
    <t>072933031703110104</t>
  </si>
  <si>
    <t>072991021703010201</t>
  </si>
  <si>
    <t>072933021102030203</t>
  </si>
  <si>
    <t>072981031102030203</t>
  </si>
  <si>
    <t>072991050701060102</t>
  </si>
  <si>
    <t>071343051703050202</t>
  </si>
  <si>
    <t>071343050701030103</t>
  </si>
  <si>
    <t>070859051102030203</t>
  </si>
  <si>
    <t>070859051703020202</t>
  </si>
  <si>
    <t>072933051102110104</t>
  </si>
  <si>
    <t>071343051102010206</t>
  </si>
  <si>
    <t>071343050701040104</t>
  </si>
  <si>
    <t>071343010701050202</t>
  </si>
  <si>
    <t>070859050701020202</t>
  </si>
  <si>
    <t>072933061102090202</t>
  </si>
  <si>
    <t>070843051102010206</t>
  </si>
  <si>
    <t>070859011703060102</t>
  </si>
  <si>
    <t>070859031703040204</t>
  </si>
  <si>
    <t>070843050701010106</t>
  </si>
  <si>
    <t>070843050701010201</t>
  </si>
  <si>
    <t>070859011102090202</t>
  </si>
  <si>
    <t>071343051102050202</t>
  </si>
  <si>
    <t>070818051102010201</t>
  </si>
  <si>
    <t>083460010701080102</t>
  </si>
  <si>
    <t>070843011703010201</t>
  </si>
  <si>
    <t>072933050701040204</t>
  </si>
  <si>
    <t>070859031703040104</t>
  </si>
  <si>
    <t>070818051102100202</t>
  </si>
  <si>
    <t>070859011102060102</t>
  </si>
  <si>
    <t>070859050701040104</t>
  </si>
  <si>
    <t>072016051102010201</t>
  </si>
  <si>
    <t>070818050701100202</t>
  </si>
  <si>
    <t>070859051102060102</t>
  </si>
  <si>
    <t>070818010701020102</t>
  </si>
  <si>
    <t>072933051703020202</t>
  </si>
  <si>
    <t>070859031703010206</t>
  </si>
  <si>
    <t>070859011102030103</t>
  </si>
  <si>
    <t>072982010701010201</t>
  </si>
  <si>
    <t>070859031703030103</t>
  </si>
  <si>
    <t>072995061703090202</t>
  </si>
  <si>
    <t>070859051703010206</t>
  </si>
  <si>
    <t>072961011703020102</t>
  </si>
  <si>
    <t>072016051102010101</t>
  </si>
  <si>
    <t>070859021703020102</t>
  </si>
  <si>
    <t>072961010701090202</t>
  </si>
  <si>
    <t>072961011703030203</t>
  </si>
  <si>
    <t>070865051703090202</t>
  </si>
  <si>
    <t>070865051703090102</t>
  </si>
  <si>
    <t>070865050701030103</t>
  </si>
  <si>
    <t>070865050701010206</t>
  </si>
  <si>
    <t>070832010701010106</t>
  </si>
  <si>
    <t>07298202</t>
  </si>
  <si>
    <t>072982021703030203</t>
  </si>
  <si>
    <t>072933021102030103</t>
  </si>
  <si>
    <t>072981061102020202</t>
  </si>
  <si>
    <t>070859031703020102</t>
  </si>
  <si>
    <t>071343041703060102</t>
  </si>
  <si>
    <t>070832011703060102</t>
  </si>
  <si>
    <t>070843041102030203</t>
  </si>
  <si>
    <t>072991061102010201</t>
  </si>
  <si>
    <t>072995031102020202</t>
  </si>
  <si>
    <t>072091030701040204</t>
  </si>
  <si>
    <t>072995021102010206</t>
  </si>
  <si>
    <t>072933030701060202</t>
  </si>
  <si>
    <t>072933030701060102</t>
  </si>
  <si>
    <t>070859030701090102</t>
  </si>
  <si>
    <t>072991021703020202</t>
  </si>
  <si>
    <t>072981031102110204</t>
  </si>
  <si>
    <t>071343040701050102</t>
  </si>
  <si>
    <t>072981051703030203</t>
  </si>
  <si>
    <t>070859051102010206</t>
  </si>
  <si>
    <t>072961011102100102</t>
  </si>
  <si>
    <t>070880011703100202</t>
  </si>
  <si>
    <t>072981061102030203</t>
  </si>
  <si>
    <t>072981011102010206</t>
  </si>
  <si>
    <t>070865011703040204</t>
  </si>
  <si>
    <t>070880051703010101</t>
  </si>
  <si>
    <t>070865011703030203</t>
  </si>
  <si>
    <t>070865051703010101</t>
  </si>
  <si>
    <t>072995060701020202</t>
  </si>
  <si>
    <t>072982051703040204</t>
  </si>
  <si>
    <t>072981031102040104</t>
  </si>
  <si>
    <t>072991021703040204</t>
  </si>
  <si>
    <t>072995061102110204</t>
  </si>
  <si>
    <t>072961010701100202</t>
  </si>
  <si>
    <t>072091051703030103</t>
  </si>
  <si>
    <t>072991050701010206</t>
  </si>
  <si>
    <t>072991010701010106</t>
  </si>
  <si>
    <t>072991030701060102</t>
  </si>
  <si>
    <t>072991061102040104</t>
  </si>
  <si>
    <t>072091031703030203</t>
  </si>
  <si>
    <t>070843011102050102</t>
  </si>
  <si>
    <t>072991061102020202</t>
  </si>
  <si>
    <t>070818050701010101</t>
  </si>
  <si>
    <t>072991020701030103</t>
  </si>
  <si>
    <t>072981031703010101</t>
  </si>
  <si>
    <t>072981050701010101</t>
  </si>
  <si>
    <t>072961010701090102</t>
  </si>
  <si>
    <t>072982031703040204</t>
  </si>
  <si>
    <t>072982010701010206</t>
  </si>
  <si>
    <t>072981031703090202</t>
  </si>
  <si>
    <t>072982011703100202</t>
  </si>
  <si>
    <t>072981021102090102</t>
  </si>
  <si>
    <t>072982010701100202</t>
  </si>
  <si>
    <t>070865011102040204</t>
  </si>
  <si>
    <t>072982021703040104</t>
  </si>
  <si>
    <t>070859031703010106</t>
  </si>
  <si>
    <t>072991051703060202</t>
  </si>
  <si>
    <t>070880031703030103</t>
  </si>
  <si>
    <t>072981060701040204</t>
  </si>
  <si>
    <t>070865011703090102</t>
  </si>
  <si>
    <t>072091061703110104</t>
  </si>
  <si>
    <t>072961011703100102</t>
  </si>
  <si>
    <t>072981031102060202</t>
  </si>
  <si>
    <t>072982061102010101</t>
  </si>
  <si>
    <t>072995020701110204</t>
  </si>
  <si>
    <t>070818010701090102</t>
  </si>
  <si>
    <t>072933061102010201</t>
  </si>
  <si>
    <t>072981021102010206</t>
  </si>
  <si>
    <t>072091021102040204</t>
  </si>
  <si>
    <t>070832051102030203</t>
  </si>
  <si>
    <t>010142040701030203</t>
  </si>
  <si>
    <t>010242031102010106</t>
  </si>
  <si>
    <t>010244021102030203</t>
  </si>
  <si>
    <t>03247603</t>
  </si>
  <si>
    <t>032476031703040204</t>
  </si>
  <si>
    <t>021869051102100102</t>
  </si>
  <si>
    <t>052252010901010106</t>
  </si>
  <si>
    <t>010184020701030203</t>
  </si>
  <si>
    <t>041008051803010201</t>
  </si>
  <si>
    <t>040906051202010206</t>
  </si>
  <si>
    <t>031641050701010206</t>
  </si>
  <si>
    <t>021821051703010201</t>
  </si>
  <si>
    <t>010285041703060102</t>
  </si>
  <si>
    <t>072981051102090102</t>
  </si>
  <si>
    <t>072933051703110104</t>
  </si>
  <si>
    <t>072933031102110104</t>
  </si>
  <si>
    <t>072981020701020102</t>
  </si>
  <si>
    <t>072981051703010206</t>
  </si>
  <si>
    <t>070843031703040104</t>
  </si>
  <si>
    <t>010144061703010206</t>
  </si>
  <si>
    <t>052589010801010206</t>
  </si>
  <si>
    <t>03242801</t>
  </si>
  <si>
    <t>032428010701040104</t>
  </si>
  <si>
    <t>021958050701040204</t>
  </si>
  <si>
    <t>010142021703010206</t>
  </si>
  <si>
    <t>01028303</t>
  </si>
  <si>
    <t>010283030701040204</t>
  </si>
  <si>
    <t>072933021102040104</t>
  </si>
  <si>
    <t>041004061202060202</t>
  </si>
  <si>
    <t>010184041102010106</t>
  </si>
  <si>
    <t>052252031001060202</t>
  </si>
  <si>
    <t>061514031202030203</t>
  </si>
  <si>
    <t>061735031202010101</t>
  </si>
  <si>
    <t>072933060701100202</t>
  </si>
  <si>
    <t>070859041703030103</t>
  </si>
  <si>
    <t>070832050701090102</t>
  </si>
  <si>
    <t>072982021703020202</t>
  </si>
  <si>
    <t>072981031102010201</t>
  </si>
  <si>
    <t>072091020701060202</t>
  </si>
  <si>
    <t>072933060701090202</t>
  </si>
  <si>
    <t>070818010701100102</t>
  </si>
  <si>
    <t>010284030701090102</t>
  </si>
  <si>
    <t>020479020701040104</t>
  </si>
  <si>
    <t>021972051703010101</t>
  </si>
  <si>
    <t>021838051703010201</t>
  </si>
  <si>
    <t>071343041102050202</t>
  </si>
  <si>
    <t>070832051703010206</t>
  </si>
  <si>
    <t>070832011102020202</t>
  </si>
  <si>
    <t>02182004</t>
  </si>
  <si>
    <t>021820041703030103</t>
  </si>
  <si>
    <t>021853031703030103</t>
  </si>
  <si>
    <t>082760041703080103</t>
  </si>
  <si>
    <t>072933021703090202</t>
  </si>
  <si>
    <t>082760041703080106</t>
  </si>
  <si>
    <t>070843030701040104</t>
  </si>
  <si>
    <t>070859011102010206</t>
  </si>
  <si>
    <t>072961051102110204</t>
  </si>
  <si>
    <t>070880030701030203</t>
  </si>
  <si>
    <t>010242010701010101</t>
  </si>
  <si>
    <t>02185404</t>
  </si>
  <si>
    <t>021854041703100202</t>
  </si>
  <si>
    <t>032428011102040204</t>
  </si>
  <si>
    <t>070843030701030103</t>
  </si>
  <si>
    <t>070832011102100202</t>
  </si>
  <si>
    <t>07086504</t>
  </si>
  <si>
    <t>070865041703020202</t>
  </si>
  <si>
    <t>072933060701110204</t>
  </si>
  <si>
    <t>070832010701030203</t>
  </si>
  <si>
    <t>052252031202060102</t>
  </si>
  <si>
    <t>070865041703020102</t>
  </si>
  <si>
    <t>070865010701020202</t>
  </si>
  <si>
    <t>03247604</t>
  </si>
  <si>
    <t>032476041703030203</t>
  </si>
  <si>
    <t>010285030701040204</t>
  </si>
  <si>
    <t>040906050801060202</t>
  </si>
  <si>
    <t>010283031703040104</t>
  </si>
  <si>
    <t>010285031703040104</t>
  </si>
  <si>
    <t>071343041703010206</t>
  </si>
  <si>
    <t>061514011202010201</t>
  </si>
  <si>
    <t>041047061202010201</t>
  </si>
  <si>
    <t>021971050701100202</t>
  </si>
  <si>
    <t>052252021603030103</t>
  </si>
  <si>
    <t>010184041703090102</t>
  </si>
  <si>
    <t>02185301</t>
  </si>
  <si>
    <t>021853011703060202</t>
  </si>
  <si>
    <t>072961011102010101</t>
  </si>
  <si>
    <t>070865011703020102</t>
  </si>
  <si>
    <t>020479041703010101</t>
  </si>
  <si>
    <t>072982031102020202</t>
  </si>
  <si>
    <t>032476031703030203</t>
  </si>
  <si>
    <t>021855050701010206</t>
  </si>
  <si>
    <t>070818011102040104</t>
  </si>
  <si>
    <t>070859040701030203</t>
  </si>
  <si>
    <t>070880041102090202</t>
  </si>
  <si>
    <t>052252031603060202</t>
  </si>
  <si>
    <t>070859020701060102</t>
  </si>
  <si>
    <t>072933031703100202</t>
  </si>
  <si>
    <t>070818010701040204</t>
  </si>
  <si>
    <t>031615050701010106</t>
  </si>
  <si>
    <t>070865011102030203</t>
  </si>
  <si>
    <t>021958051703010201</t>
  </si>
  <si>
    <t>010184041703010106</t>
  </si>
  <si>
    <t>070832051703030103</t>
  </si>
  <si>
    <t>07081803</t>
  </si>
  <si>
    <t>070818030701040104</t>
  </si>
  <si>
    <t>020479040701040104</t>
  </si>
  <si>
    <t>032476041703010206</t>
  </si>
  <si>
    <t>02185503</t>
  </si>
  <si>
    <t>021855031703100202</t>
  </si>
  <si>
    <t>01028401</t>
  </si>
  <si>
    <t>010284011703040104</t>
  </si>
  <si>
    <t>06173502</t>
  </si>
  <si>
    <t>061735021202040104</t>
  </si>
  <si>
    <t>072091021703110104</t>
  </si>
  <si>
    <t>021958051102030203</t>
  </si>
  <si>
    <t>070865041703010206</t>
  </si>
  <si>
    <t>02197001</t>
  </si>
  <si>
    <t>021970011703030203</t>
  </si>
  <si>
    <t>010144061102010101</t>
  </si>
  <si>
    <t>072982051102090202</t>
  </si>
  <si>
    <t>072982021703010201</t>
  </si>
  <si>
    <t>021971050701010201</t>
  </si>
  <si>
    <t>072091061703010106</t>
  </si>
  <si>
    <t>070880040701060202</t>
  </si>
  <si>
    <t>070832050701030103</t>
  </si>
  <si>
    <t>070865041703010101</t>
  </si>
  <si>
    <t>060301011202010201</t>
  </si>
  <si>
    <t>031615050701010206</t>
  </si>
  <si>
    <t>061735010203040104</t>
  </si>
  <si>
    <t>010184040701010201</t>
  </si>
  <si>
    <t>083460021102080104</t>
  </si>
  <si>
    <t>070832011102110104</t>
  </si>
  <si>
    <t>060301050801010206</t>
  </si>
  <si>
    <t>060301021703060202</t>
  </si>
  <si>
    <t>060301051703060202</t>
  </si>
  <si>
    <t>060301031202040204</t>
  </si>
  <si>
    <t>060301020801040204</t>
  </si>
  <si>
    <t>060301041703040204</t>
  </si>
  <si>
    <t>060301041202040204</t>
  </si>
  <si>
    <t>060301021202090202</t>
  </si>
  <si>
    <t>060301030801010206</t>
  </si>
  <si>
    <t>041002020801010201</t>
  </si>
  <si>
    <t>041002020303030203</t>
  </si>
  <si>
    <t>041002020801090202</t>
  </si>
  <si>
    <t>040903011202030203</t>
  </si>
  <si>
    <t>041002020303060202</t>
  </si>
  <si>
    <t>041002051202010206</t>
  </si>
  <si>
    <t>040903050303010206</t>
  </si>
  <si>
    <t>040903051803060202</t>
  </si>
  <si>
    <t>040903011803010201</t>
  </si>
  <si>
    <t>040903011803010206</t>
  </si>
  <si>
    <t>040906010303060202</t>
  </si>
  <si>
    <t>040906011803060202</t>
  </si>
  <si>
    <t>041004060303010201</t>
  </si>
  <si>
    <t>041004050303040204</t>
  </si>
  <si>
    <t>041004051202030203</t>
  </si>
  <si>
    <t>041005061202010206</t>
  </si>
  <si>
    <t>041004061803060202</t>
  </si>
  <si>
    <t>040903011202010201</t>
  </si>
  <si>
    <t>041002051803090202</t>
  </si>
  <si>
    <t>040903051803010201</t>
  </si>
  <si>
    <t>040903051202010206</t>
  </si>
  <si>
    <t>030609051703100102</t>
  </si>
  <si>
    <t>030609050701060102</t>
  </si>
  <si>
    <t>060507011703040204</t>
  </si>
  <si>
    <t>060507051703040204</t>
  </si>
  <si>
    <t>060507011202090202</t>
  </si>
  <si>
    <t>060507051202090202</t>
  </si>
  <si>
    <t>041008051202060202</t>
  </si>
  <si>
    <t>041008050303090202</t>
  </si>
  <si>
    <t>060507050801010201</t>
  </si>
  <si>
    <t>060507010801010201</t>
  </si>
  <si>
    <t>040911010801030203</t>
  </si>
  <si>
    <t>040911051202040204</t>
  </si>
  <si>
    <t>040911011202090202</t>
  </si>
  <si>
    <t>040911010801090202</t>
  </si>
  <si>
    <t>040911051803090202</t>
  </si>
  <si>
    <t>041110051202090102</t>
  </si>
  <si>
    <t>041110050303040104</t>
  </si>
  <si>
    <t>041110051803010106</t>
  </si>
  <si>
    <t>041110051803040104</t>
  </si>
  <si>
    <t>041110031202010106</t>
  </si>
  <si>
    <t>041110051202060102</t>
  </si>
  <si>
    <t>041008050303010201</t>
  </si>
  <si>
    <t>031212051703040204</t>
  </si>
  <si>
    <t>031212051703100202</t>
  </si>
  <si>
    <t>031212050701040204</t>
  </si>
  <si>
    <t>051413051703040204</t>
  </si>
  <si>
    <t>051413051703090202</t>
  </si>
  <si>
    <t>051413051703010201</t>
  </si>
  <si>
    <t>031212050701060202</t>
  </si>
  <si>
    <t>051413030601090202</t>
  </si>
  <si>
    <t>051413030601030203</t>
  </si>
  <si>
    <t>051413010601040204</t>
  </si>
  <si>
    <t>031212050701030203</t>
  </si>
  <si>
    <t>051413030601060202</t>
  </si>
  <si>
    <t>031212050701010201</t>
  </si>
  <si>
    <t>031212051703010201</t>
  </si>
  <si>
    <t>061514010203030203</t>
  </si>
  <si>
    <t>061514011202040204</t>
  </si>
  <si>
    <t>051413021703060202</t>
  </si>
  <si>
    <t>031615051703090102</t>
  </si>
  <si>
    <t>061514050203040204</t>
  </si>
  <si>
    <t>020416051102030203</t>
  </si>
  <si>
    <t>061514050203060202</t>
  </si>
  <si>
    <t>031615051703040204</t>
  </si>
  <si>
    <t>061514050501090202</t>
  </si>
  <si>
    <t>020416051703010206</t>
  </si>
  <si>
    <t>061514050203030203</t>
  </si>
  <si>
    <t>030617050701030103</t>
  </si>
  <si>
    <t>030617051102100102</t>
  </si>
  <si>
    <t>030617051703100102</t>
  </si>
  <si>
    <t>030617051703040104</t>
  </si>
  <si>
    <t>030617051102010206</t>
  </si>
  <si>
    <t>030617051102010106</t>
  </si>
  <si>
    <t>030719051102060202</t>
  </si>
  <si>
    <t>021822050701010106</t>
  </si>
  <si>
    <t>021822050701090102</t>
  </si>
  <si>
    <t>021822050701030103</t>
  </si>
  <si>
    <t>021820050701030203</t>
  </si>
  <si>
    <t>021821050701060102</t>
  </si>
  <si>
    <t>021820050701010206</t>
  </si>
  <si>
    <t>030719051102060102</t>
  </si>
  <si>
    <t>030719051703030203</t>
  </si>
  <si>
    <t>032426051703040204</t>
  </si>
  <si>
    <t>032426051703090102</t>
  </si>
  <si>
    <t>021923051102040104</t>
  </si>
  <si>
    <t>030626051102030103</t>
  </si>
  <si>
    <t>030626050701060102</t>
  </si>
  <si>
    <t>030626051102060102</t>
  </si>
  <si>
    <t>030626051703090102</t>
  </si>
  <si>
    <t>030626051703090202</t>
  </si>
  <si>
    <t>030626051703010101</t>
  </si>
  <si>
    <t>021822051102090202</t>
  </si>
  <si>
    <t>021923051703100102</t>
  </si>
  <si>
    <t>021923050701030103</t>
  </si>
  <si>
    <t>021822051102030203</t>
  </si>
  <si>
    <t>021924050701100202</t>
  </si>
  <si>
    <t>021822051102040204</t>
  </si>
  <si>
    <t>021923051102030103</t>
  </si>
  <si>
    <t>030719050701010201</t>
  </si>
  <si>
    <t>030719051703010101</t>
  </si>
  <si>
    <t>032428051102010101</t>
  </si>
  <si>
    <t>032428051102060202</t>
  </si>
  <si>
    <t>032426050701010206</t>
  </si>
  <si>
    <t>030627051102090202</t>
  </si>
  <si>
    <t>032428051703010101</t>
  </si>
  <si>
    <t>032428051703060102</t>
  </si>
  <si>
    <t>022630051703040104</t>
  </si>
  <si>
    <t>022630051102030103</t>
  </si>
  <si>
    <t>022630051102040104</t>
  </si>
  <si>
    <t>022629051703040204</t>
  </si>
  <si>
    <t>022630051703030103</t>
  </si>
  <si>
    <t>022630051102100202</t>
  </si>
  <si>
    <t>022629050701030203</t>
  </si>
  <si>
    <t>030627051703090202</t>
  </si>
  <si>
    <t>030627050701040104</t>
  </si>
  <si>
    <t>030627051703010201</t>
  </si>
  <si>
    <t>030627051703010206</t>
  </si>
  <si>
    <t>022630051703090102</t>
  </si>
  <si>
    <t>022630051102060102</t>
  </si>
  <si>
    <t>022630051102090202</t>
  </si>
  <si>
    <t>022630051703010201</t>
  </si>
  <si>
    <t>022629051102040204</t>
  </si>
  <si>
    <t>061735031202090202</t>
  </si>
  <si>
    <t>061735030203030103</t>
  </si>
  <si>
    <t>061736031303090202</t>
  </si>
  <si>
    <t>061735041202030203</t>
  </si>
  <si>
    <t>061735040203090202</t>
  </si>
  <si>
    <t>061735030203090102</t>
  </si>
  <si>
    <t>061734040103030203</t>
  </si>
  <si>
    <t>061735040501090202</t>
  </si>
  <si>
    <t>061735030203040204</t>
  </si>
  <si>
    <t>061735040203010106</t>
  </si>
  <si>
    <t>061735041202060202</t>
  </si>
  <si>
    <t>061736041303060202</t>
  </si>
  <si>
    <t>061735041202010206</t>
  </si>
  <si>
    <t>061735040501010106</t>
  </si>
  <si>
    <t>020431051703030103</t>
  </si>
  <si>
    <t>020431051703060102</t>
  </si>
  <si>
    <t>020431051703040104</t>
  </si>
  <si>
    <t>020431051703010206</t>
  </si>
  <si>
    <t>020431050701040204</t>
  </si>
  <si>
    <t>020431050701060102</t>
  </si>
  <si>
    <t>010242051102040204</t>
  </si>
  <si>
    <t>010242050701050202</t>
  </si>
  <si>
    <t>010142011703050102</t>
  </si>
  <si>
    <t>010142011703030103</t>
  </si>
  <si>
    <t>010142031703040204</t>
  </si>
  <si>
    <t>031641050701030103</t>
  </si>
  <si>
    <t>010142010701040204</t>
  </si>
  <si>
    <t>010142011703030203</t>
  </si>
  <si>
    <t>010142051102030103</t>
  </si>
  <si>
    <t>031641051703040104</t>
  </si>
  <si>
    <t>031641051703060202</t>
  </si>
  <si>
    <t>021838050701060102</t>
  </si>
  <si>
    <t>010242031102040104</t>
  </si>
  <si>
    <t>010142031102010201</t>
  </si>
  <si>
    <t>010242031102050102</t>
  </si>
  <si>
    <t>010242030701050102</t>
  </si>
  <si>
    <t>010142021703030203</t>
  </si>
  <si>
    <t>010242041703060202</t>
  </si>
  <si>
    <t>010142031703010101</t>
  </si>
  <si>
    <t>010242031102060202</t>
  </si>
  <si>
    <t>010142040701030103</t>
  </si>
  <si>
    <t>010142051102060202</t>
  </si>
  <si>
    <t>010142021102010101</t>
  </si>
  <si>
    <t>010142020701040104</t>
  </si>
  <si>
    <t>010142011703010206</t>
  </si>
  <si>
    <t>010242031102030103</t>
  </si>
  <si>
    <t>010244051102030103</t>
  </si>
  <si>
    <t>010244051703010206</t>
  </si>
  <si>
    <t>010144011703060202</t>
  </si>
  <si>
    <t>010144011703030103</t>
  </si>
  <si>
    <t>010244031703090102</t>
  </si>
  <si>
    <t>010244050701010101</t>
  </si>
  <si>
    <t>010144011102040104</t>
  </si>
  <si>
    <t>010244041703040104</t>
  </si>
  <si>
    <t>010244021703040104</t>
  </si>
  <si>
    <t>010244031703090202</t>
  </si>
  <si>
    <t>010244041703030203</t>
  </si>
  <si>
    <t>010144011102030203</t>
  </si>
  <si>
    <t>010144030701030103</t>
  </si>
  <si>
    <t>010244031703030103</t>
  </si>
  <si>
    <t>010244041102090202</t>
  </si>
  <si>
    <t>010144030701040204</t>
  </si>
  <si>
    <t>010244040701030103</t>
  </si>
  <si>
    <t>010244011703090102</t>
  </si>
  <si>
    <t>010144051703090202</t>
  </si>
  <si>
    <t>010144020701040104</t>
  </si>
  <si>
    <t>010144051703060202</t>
  </si>
  <si>
    <t>010144021102090102</t>
  </si>
  <si>
    <t>010244031703010106</t>
  </si>
  <si>
    <t>010244030701030103</t>
  </si>
  <si>
    <t>010144060701090202</t>
  </si>
  <si>
    <t>010144050701040104</t>
  </si>
  <si>
    <t>010244031102090102</t>
  </si>
  <si>
    <t>010144011102010201</t>
  </si>
  <si>
    <t>010245041703060202</t>
  </si>
  <si>
    <t>010245011703060202</t>
  </si>
  <si>
    <t>010144010701010201</t>
  </si>
  <si>
    <t>010244011102030203</t>
  </si>
  <si>
    <t>032363050701060202</t>
  </si>
  <si>
    <t>032363050701090102</t>
  </si>
  <si>
    <t>020462050701100102</t>
  </si>
  <si>
    <t>020462051102030203</t>
  </si>
  <si>
    <t>020462051703040204</t>
  </si>
  <si>
    <t>021956051703030103</t>
  </si>
  <si>
    <t>032363051102060202</t>
  </si>
  <si>
    <t>032363051703010206</t>
  </si>
  <si>
    <t>020462050701040204</t>
  </si>
  <si>
    <t>032363050701030203</t>
  </si>
  <si>
    <t>032363051703010101</t>
  </si>
  <si>
    <t>021956050701060102</t>
  </si>
  <si>
    <t>021956050701100102</t>
  </si>
  <si>
    <t>021957051703090102</t>
  </si>
  <si>
    <t>021957051703060202</t>
  </si>
  <si>
    <t>021956050701040204</t>
  </si>
  <si>
    <t>021957051102100202</t>
  </si>
  <si>
    <t>021855051102060202</t>
  </si>
  <si>
    <t>021957050701100202</t>
  </si>
  <si>
    <t>041047050801010206</t>
  </si>
  <si>
    <t>041046050303090202</t>
  </si>
  <si>
    <t>041047050801010201</t>
  </si>
  <si>
    <t>041047060801060202</t>
  </si>
  <si>
    <t>041047051803060202</t>
  </si>
  <si>
    <t>052252040901060102</t>
  </si>
  <si>
    <t>021853051102060102</t>
  </si>
  <si>
    <t>052151011603040104</t>
  </si>
  <si>
    <t>052151040403040104</t>
  </si>
  <si>
    <t>052151041603040204</t>
  </si>
  <si>
    <t>052151040403040204</t>
  </si>
  <si>
    <t>052151010403030103</t>
  </si>
  <si>
    <t>021854050701010101</t>
  </si>
  <si>
    <t>021854051102100102</t>
  </si>
  <si>
    <t>021854051703030203</t>
  </si>
  <si>
    <t>021854051102060202</t>
  </si>
  <si>
    <t>021854051703010206</t>
  </si>
  <si>
    <t>052252011001030103</t>
  </si>
  <si>
    <t>052151040901030203</t>
  </si>
  <si>
    <t>052151010901030203</t>
  </si>
  <si>
    <t>052252041202090202</t>
  </si>
  <si>
    <t>052252041001030203</t>
  </si>
  <si>
    <t>052151040403090202</t>
  </si>
  <si>
    <t>052151040403030203</t>
  </si>
  <si>
    <t>021854051102100202</t>
  </si>
  <si>
    <t>052252041202040204</t>
  </si>
  <si>
    <t>052151040403060202</t>
  </si>
  <si>
    <t>052252010403060202</t>
  </si>
  <si>
    <t>021956050701100202</t>
  </si>
  <si>
    <t>041050060303040204</t>
  </si>
  <si>
    <t>052252040901090202</t>
  </si>
  <si>
    <t>052252011202060102</t>
  </si>
  <si>
    <t>041049061803040204</t>
  </si>
  <si>
    <t>041050060303090202</t>
  </si>
  <si>
    <t>052151040901010201</t>
  </si>
  <si>
    <t>021956051703010106</t>
  </si>
  <si>
    <t>041050060801060202</t>
  </si>
  <si>
    <t>052151040901090202</t>
  </si>
  <si>
    <t>021958051703030103</t>
  </si>
  <si>
    <t>052151031603030203</t>
  </si>
  <si>
    <t>041050061803030203</t>
  </si>
  <si>
    <t>021956051703030203</t>
  </si>
  <si>
    <t>052151041603010206</t>
  </si>
  <si>
    <t>030664051102060102</t>
  </si>
  <si>
    <t>030664051102030203</t>
  </si>
  <si>
    <t>030664051102090102</t>
  </si>
  <si>
    <t>030664051102040104</t>
  </si>
  <si>
    <t>020462051102010201</t>
  </si>
  <si>
    <t>020462050701010201</t>
  </si>
  <si>
    <t>030766051703030103</t>
  </si>
  <si>
    <t>030766051102060202</t>
  </si>
  <si>
    <t>030766050701040104</t>
  </si>
  <si>
    <t>030766050701060202</t>
  </si>
  <si>
    <t>030766051703100102</t>
  </si>
  <si>
    <t>030766050701030103</t>
  </si>
  <si>
    <t>030766050701010201</t>
  </si>
  <si>
    <t>021867051102030103</t>
  </si>
  <si>
    <t>032373051703090202</t>
  </si>
  <si>
    <t>032373051703060202</t>
  </si>
  <si>
    <t>032373050701030103</t>
  </si>
  <si>
    <t>030673050701010101</t>
  </si>
  <si>
    <t>032373051703060102</t>
  </si>
  <si>
    <t>030673051102090202</t>
  </si>
  <si>
    <t>030673050701030103</t>
  </si>
  <si>
    <t>030673051102060102</t>
  </si>
  <si>
    <t>030673051703010101</t>
  </si>
  <si>
    <t>021970051102100202</t>
  </si>
  <si>
    <t>032373051703040204</t>
  </si>
  <si>
    <t>032373051102010201</t>
  </si>
  <si>
    <t>021971051703090102</t>
  </si>
  <si>
    <t>021970051703090202</t>
  </si>
  <si>
    <t>021971051703030103</t>
  </si>
  <si>
    <t>021972051703040104</t>
  </si>
  <si>
    <t>021868051703060202</t>
  </si>
  <si>
    <t>021869050701040204</t>
  </si>
  <si>
    <t>021869051102100202</t>
  </si>
  <si>
    <t>021970051102060202</t>
  </si>
  <si>
    <t>021970051102010106</t>
  </si>
  <si>
    <t>021869051703040204</t>
  </si>
  <si>
    <t>021970051102010206</t>
  </si>
  <si>
    <t>032476051102060202</t>
  </si>
  <si>
    <t>032476050701060102</t>
  </si>
  <si>
    <t>032375050701010101</t>
  </si>
  <si>
    <t>032375050701030203</t>
  </si>
  <si>
    <t>032476051102060102</t>
  </si>
  <si>
    <t>030674051102040204</t>
  </si>
  <si>
    <t>022678051102090202</t>
  </si>
  <si>
    <t>022677051102060102</t>
  </si>
  <si>
    <t>022678050701100102</t>
  </si>
  <si>
    <t>032476011102090202</t>
  </si>
  <si>
    <t>022678051703010201</t>
  </si>
  <si>
    <t>020479050701040104</t>
  </si>
  <si>
    <t>020479051102090202</t>
  </si>
  <si>
    <t>020479051703030203</t>
  </si>
  <si>
    <t>020479050701010206</t>
  </si>
  <si>
    <t>020479011703040104</t>
  </si>
  <si>
    <t>020479031703040104</t>
  </si>
  <si>
    <t>020479031703060102</t>
  </si>
  <si>
    <t>020479030701090102</t>
  </si>
  <si>
    <t>020479010701040204</t>
  </si>
  <si>
    <t>030696050701040204</t>
  </si>
  <si>
    <t>060301011703010206</t>
  </si>
  <si>
    <t>031692051102010201</t>
  </si>
  <si>
    <t>060301021202030203</t>
  </si>
  <si>
    <t>010283051703040104</t>
  </si>
  <si>
    <t>020479051703010201</t>
  </si>
  <si>
    <t>010283050701010106</t>
  </si>
  <si>
    <t>020479030701060102</t>
  </si>
  <si>
    <t>010284051102090102</t>
  </si>
  <si>
    <t>010284051703030203</t>
  </si>
  <si>
    <t>010184031703030103</t>
  </si>
  <si>
    <t>010184011703060102</t>
  </si>
  <si>
    <t>010284051703040104</t>
  </si>
  <si>
    <t>052890011703040204</t>
  </si>
  <si>
    <t>040986010303060202</t>
  </si>
  <si>
    <t>010284050701090102</t>
  </si>
  <si>
    <t>010184010701040204</t>
  </si>
  <si>
    <t>052890011703030203</t>
  </si>
  <si>
    <t>052589041202040204</t>
  </si>
  <si>
    <t>041188050801040104</t>
  </si>
  <si>
    <t>052589041202090202</t>
  </si>
  <si>
    <t>010284051703030103</t>
  </si>
  <si>
    <t>040986010801010206</t>
  </si>
  <si>
    <t>010283051703090102</t>
  </si>
  <si>
    <t>010285050701030203</t>
  </si>
  <si>
    <t>052890041102090202</t>
  </si>
  <si>
    <t>041188050801010101</t>
  </si>
  <si>
    <t>010184031703030203</t>
  </si>
  <si>
    <t>010284050701040204</t>
  </si>
  <si>
    <t>010283050701030103</t>
  </si>
  <si>
    <t>052589040303090202</t>
  </si>
  <si>
    <t>010184011703030103</t>
  </si>
  <si>
    <t>052890010701060202</t>
  </si>
  <si>
    <t>010184021703040204</t>
  </si>
  <si>
    <t>010284051102010106</t>
  </si>
  <si>
    <t>010283050701030203</t>
  </si>
  <si>
    <t>010285050701010206</t>
  </si>
  <si>
    <t>010184030701040204</t>
  </si>
  <si>
    <t>040986050303060202</t>
  </si>
  <si>
    <t>010184020701090102</t>
  </si>
  <si>
    <t>010184051703040104</t>
  </si>
  <si>
    <t>031693051102030203</t>
  </si>
  <si>
    <t>031693051102010101</t>
  </si>
  <si>
    <t>031693050701030203</t>
  </si>
  <si>
    <t>031693051703030103</t>
  </si>
  <si>
    <t>041194030801030103</t>
  </si>
  <si>
    <t>031693051102010206</t>
  </si>
  <si>
    <t>041194030801040104</t>
  </si>
  <si>
    <t>010284051102060102</t>
  </si>
  <si>
    <t>041194030801010101</t>
  </si>
  <si>
    <t>052890011102040204</t>
  </si>
  <si>
    <t>010184051102010206</t>
  </si>
  <si>
    <t>061514051202010201</t>
  </si>
  <si>
    <t>041002051803060202</t>
  </si>
  <si>
    <t>041002051803010206</t>
  </si>
  <si>
    <t>041005061803060202</t>
  </si>
  <si>
    <t>041005061202010201</t>
  </si>
  <si>
    <t>041110031803090102</t>
  </si>
  <si>
    <t>051413031202010206</t>
  </si>
  <si>
    <t>020431051703010201</t>
  </si>
  <si>
    <t>061734040103090202</t>
  </si>
  <si>
    <t>021821051102100102</t>
  </si>
  <si>
    <t>021923050701090202</t>
  </si>
  <si>
    <t>021820051703010101</t>
  </si>
  <si>
    <t>032428011703060202</t>
  </si>
  <si>
    <t>022629051102010106</t>
  </si>
  <si>
    <t>010142021703060202</t>
  </si>
  <si>
    <t>010142050701010206</t>
  </si>
  <si>
    <t>010242031102050202</t>
  </si>
  <si>
    <t>010142061703050102</t>
  </si>
  <si>
    <t>010144021703010206</t>
  </si>
  <si>
    <t>010144031703010201</t>
  </si>
  <si>
    <t>010245030701060202</t>
  </si>
  <si>
    <t>021853051102010106</t>
  </si>
  <si>
    <t>041046050303010201</t>
  </si>
  <si>
    <t>010245011102060202</t>
  </si>
  <si>
    <t>041046021202030203</t>
  </si>
  <si>
    <t>041047061202040204</t>
  </si>
  <si>
    <t>041047050801040204</t>
  </si>
  <si>
    <t>052252011202090202</t>
  </si>
  <si>
    <t>052151011202090202</t>
  </si>
  <si>
    <t>052151010901090202</t>
  </si>
  <si>
    <t>041049051202010206</t>
  </si>
  <si>
    <t>021855050701010106</t>
  </si>
  <si>
    <t>052151041202010106</t>
  </si>
  <si>
    <t>021867051102010201</t>
  </si>
  <si>
    <t>021971050701040104</t>
  </si>
  <si>
    <t>021869051102090202</t>
  </si>
  <si>
    <t>021971051102030203</t>
  </si>
  <si>
    <t>032476030701060102</t>
  </si>
  <si>
    <t>060301040801010201</t>
  </si>
  <si>
    <t>052589041503090202</t>
  </si>
  <si>
    <t>052589031202090202</t>
  </si>
  <si>
    <t>041188051803010101</t>
  </si>
  <si>
    <t>052589031202040204</t>
  </si>
  <si>
    <t>052890011102060202</t>
  </si>
  <si>
    <t>010184050701040204</t>
  </si>
  <si>
    <t>010184010701010206</t>
  </si>
  <si>
    <t>040986011803090202</t>
  </si>
  <si>
    <t>041187030801060202</t>
  </si>
  <si>
    <t>010184041703040104</t>
  </si>
  <si>
    <t>010284041102010106</t>
  </si>
  <si>
    <t>010284011703060102</t>
  </si>
  <si>
    <t>010184021102030203</t>
  </si>
  <si>
    <t>010283050701010201</t>
  </si>
  <si>
    <t>041002051202030203</t>
  </si>
  <si>
    <t>041005050801040204</t>
  </si>
  <si>
    <t>040906010801010201</t>
  </si>
  <si>
    <t>041008020801010206</t>
  </si>
  <si>
    <t>06173601</t>
  </si>
  <si>
    <t>061736011303040204</t>
  </si>
  <si>
    <t>061736031303010201</t>
  </si>
  <si>
    <t>061735040203010201</t>
  </si>
  <si>
    <t>020431050701010106</t>
  </si>
  <si>
    <t>02263001</t>
  </si>
  <si>
    <t>022630011703040204</t>
  </si>
  <si>
    <t>021822050701040204</t>
  </si>
  <si>
    <t>021924051102040204</t>
  </si>
  <si>
    <t>010142050701030203</t>
  </si>
  <si>
    <t>010142021102060202</t>
  </si>
  <si>
    <t>010242030701030203</t>
  </si>
  <si>
    <t>010144011102010206</t>
  </si>
  <si>
    <t>010144051102060202</t>
  </si>
  <si>
    <t>010244021703040204</t>
  </si>
  <si>
    <t>021854050701010206</t>
  </si>
  <si>
    <t>021853051102010101</t>
  </si>
  <si>
    <t>041049051803060202</t>
  </si>
  <si>
    <t>041050060303010201</t>
  </si>
  <si>
    <t>021957050701010106</t>
  </si>
  <si>
    <t>021957051703010206</t>
  </si>
  <si>
    <t>030673030701040204</t>
  </si>
  <si>
    <t>021972051703060102</t>
  </si>
  <si>
    <t>041005051202010206</t>
  </si>
  <si>
    <t>031693050701010206</t>
  </si>
  <si>
    <t>021923050701010201</t>
  </si>
  <si>
    <t>021924051703010101</t>
  </si>
  <si>
    <t>032428011703060102</t>
  </si>
  <si>
    <t>031641050701010106</t>
  </si>
  <si>
    <t>010142041703010206</t>
  </si>
  <si>
    <t>010244011703010206</t>
  </si>
  <si>
    <t>010144060701030203</t>
  </si>
  <si>
    <t>010245011102040204</t>
  </si>
  <si>
    <t>052252010901010101</t>
  </si>
  <si>
    <t>041046021202040204</t>
  </si>
  <si>
    <t>041046020801010206</t>
  </si>
  <si>
    <t>021958051703100102</t>
  </si>
  <si>
    <t>021868051703010106</t>
  </si>
  <si>
    <t>010184031703010201</t>
  </si>
  <si>
    <t>052589010303030203</t>
  </si>
  <si>
    <t>010283040701030203</t>
  </si>
  <si>
    <t>060507021202010206</t>
  </si>
  <si>
    <t>041194031803060102</t>
  </si>
  <si>
    <t>041005051202060202</t>
  </si>
  <si>
    <t>041005061803010201</t>
  </si>
  <si>
    <t>030627051703010101</t>
  </si>
  <si>
    <t>021924050701030103</t>
  </si>
  <si>
    <t>010242021102060202</t>
  </si>
  <si>
    <t>010242031703010201</t>
  </si>
  <si>
    <t>010244041102010101</t>
  </si>
  <si>
    <t>052151011603010101</t>
  </si>
  <si>
    <t>020479031102040204</t>
  </si>
  <si>
    <t>041187051803060202</t>
  </si>
  <si>
    <t>041188031202030103</t>
  </si>
  <si>
    <t>041005051803090202</t>
  </si>
  <si>
    <t>010242030701030103</t>
  </si>
  <si>
    <t>010244020701040204</t>
  </si>
  <si>
    <t>032476030701010206</t>
  </si>
  <si>
    <t>032476011102030203</t>
  </si>
  <si>
    <t>040911050801010206</t>
  </si>
  <si>
    <t>021820051102010101</t>
  </si>
  <si>
    <t>021924050701010106</t>
  </si>
  <si>
    <t>021924051102030103</t>
  </si>
  <si>
    <t>06173401</t>
  </si>
  <si>
    <t>061734010103060102</t>
  </si>
  <si>
    <t>041048051202090202</t>
  </si>
  <si>
    <t>052151030403040204</t>
  </si>
  <si>
    <t>052252031001090202</t>
  </si>
  <si>
    <t>021971050701040204</t>
  </si>
  <si>
    <t>021869051102010201</t>
  </si>
  <si>
    <t>032476010701010201</t>
  </si>
  <si>
    <t>010283041703040104</t>
  </si>
  <si>
    <t>020479030701100202</t>
  </si>
  <si>
    <t>010184060701060102</t>
  </si>
  <si>
    <t>031615051102010101</t>
  </si>
  <si>
    <t>061734040103010101</t>
  </si>
  <si>
    <t>061735030203010101</t>
  </si>
  <si>
    <t>021924050701030203</t>
  </si>
  <si>
    <t>021924050701010206</t>
  </si>
  <si>
    <t>05215102</t>
  </si>
  <si>
    <t>052151020403060202</t>
  </si>
  <si>
    <t>052252031202090202</t>
  </si>
  <si>
    <t>041049051202040204</t>
  </si>
  <si>
    <t>021972051703100202</t>
  </si>
  <si>
    <t>021869050701100202</t>
  </si>
  <si>
    <t>083460051703080104</t>
  </si>
  <si>
    <t>083460051703080103</t>
  </si>
  <si>
    <t>083460051703080106</t>
  </si>
  <si>
    <t>083260041703080102</t>
  </si>
  <si>
    <t>082760051102080104</t>
  </si>
  <si>
    <t>08356005</t>
  </si>
  <si>
    <t>083560051703080103</t>
  </si>
  <si>
    <t>083160051703080106</t>
  </si>
  <si>
    <t>082760051102080102</t>
  </si>
  <si>
    <t>083060050701080104</t>
  </si>
  <si>
    <t>083260040701080103</t>
  </si>
  <si>
    <t>083560041703080104</t>
  </si>
  <si>
    <t>083260041102080104</t>
  </si>
  <si>
    <t>083560010701080104</t>
  </si>
  <si>
    <t>082760051102080106</t>
  </si>
  <si>
    <t>072995010701010201</t>
  </si>
  <si>
    <t>072995010701020202</t>
  </si>
  <si>
    <t>072995010701060202</t>
  </si>
  <si>
    <t>072916010701010101</t>
  </si>
  <si>
    <t>072981010701110104</t>
  </si>
  <si>
    <t>070880010701060102</t>
  </si>
  <si>
    <t>072981011703110204</t>
  </si>
  <si>
    <t>072981050701110104</t>
  </si>
  <si>
    <t>072981011703020102</t>
  </si>
  <si>
    <t>072981011703060102</t>
  </si>
  <si>
    <t>072981011703060202</t>
  </si>
  <si>
    <t>072981030701010201</t>
  </si>
  <si>
    <t>072991010701020202</t>
  </si>
  <si>
    <t>072991011102020102</t>
  </si>
  <si>
    <t>072991011703030103</t>
  </si>
  <si>
    <t>072995051102010201</t>
  </si>
  <si>
    <t>072995021102020202</t>
  </si>
  <si>
    <t>072095051102010201</t>
  </si>
  <si>
    <t>072995051703090202</t>
  </si>
  <si>
    <t>072933011703060202</t>
  </si>
  <si>
    <t>072981011703090102</t>
  </si>
  <si>
    <t>072981021703040204</t>
  </si>
  <si>
    <t>072991051102020102</t>
  </si>
  <si>
    <t>072091010701040204</t>
  </si>
  <si>
    <t>072091011102060202</t>
  </si>
  <si>
    <t>072991030701090102</t>
  </si>
  <si>
    <t>072982010701090202</t>
  </si>
  <si>
    <t>072981051703060202</t>
  </si>
  <si>
    <t>070880010701030203</t>
  </si>
  <si>
    <t>072091011102040104</t>
  </si>
  <si>
    <t>072991011703060202</t>
  </si>
  <si>
    <t>072991051102040104</t>
  </si>
  <si>
    <t>072991011703060102</t>
  </si>
  <si>
    <t>072995020701090202</t>
  </si>
  <si>
    <t>072933011703040204</t>
  </si>
  <si>
    <t>072982011102030103</t>
  </si>
  <si>
    <t>072982010701060102</t>
  </si>
  <si>
    <t>072981011102100202</t>
  </si>
  <si>
    <t>072981020701010201</t>
  </si>
  <si>
    <t>072991030701020202</t>
  </si>
  <si>
    <t>072991060701060202</t>
  </si>
  <si>
    <t>072933021102100102</t>
  </si>
  <si>
    <t>071343050701050102</t>
  </si>
  <si>
    <t>071343011703050102</t>
  </si>
  <si>
    <t>070880051703010106</t>
  </si>
  <si>
    <t>072995021703110204</t>
  </si>
  <si>
    <t>071343011102060202</t>
  </si>
  <si>
    <t>072981050701110204</t>
  </si>
  <si>
    <t>072981020701040204</t>
  </si>
  <si>
    <t>070880051703030203</t>
  </si>
  <si>
    <t>072991031703020102</t>
  </si>
  <si>
    <t>072091051703110104</t>
  </si>
  <si>
    <t>072016050701030203</t>
  </si>
  <si>
    <t>072016051703060202</t>
  </si>
  <si>
    <t>072016051703030203</t>
  </si>
  <si>
    <t>072916011703010201</t>
  </si>
  <si>
    <t>070880011703010201</t>
  </si>
  <si>
    <t>072995050701030203</t>
  </si>
  <si>
    <t>072016050701100102</t>
  </si>
  <si>
    <t>072982010701020202</t>
  </si>
  <si>
    <t>072982011703110104</t>
  </si>
  <si>
    <t>072981020701030103</t>
  </si>
  <si>
    <t>072981020701110204</t>
  </si>
  <si>
    <t>072995021102030203</t>
  </si>
  <si>
    <t>070818051703100202</t>
  </si>
  <si>
    <t>072981031703090102</t>
  </si>
  <si>
    <t>072991050701040204</t>
  </si>
  <si>
    <t>072991010701010101</t>
  </si>
  <si>
    <t>072995051703020202</t>
  </si>
  <si>
    <t>070818051703030203</t>
  </si>
  <si>
    <t>070818051703040204</t>
  </si>
  <si>
    <t>072981061102110104</t>
  </si>
  <si>
    <t>072981021102040204</t>
  </si>
  <si>
    <t>070880051102030203</t>
  </si>
  <si>
    <t>072095051703010201</t>
  </si>
  <si>
    <t>070818050701010106</t>
  </si>
  <si>
    <t>070818041703100202</t>
  </si>
  <si>
    <t>070818051703020202</t>
  </si>
  <si>
    <t>072981051703030103</t>
  </si>
  <si>
    <t>072933021703040104</t>
  </si>
  <si>
    <t>072981060701060102</t>
  </si>
  <si>
    <t>072991011703010206</t>
  </si>
  <si>
    <t>070880051703010206</t>
  </si>
  <si>
    <t>072981020701020202</t>
  </si>
  <si>
    <t>072981051102030103</t>
  </si>
  <si>
    <t>072991031102010201</t>
  </si>
  <si>
    <t>072933030701110204</t>
  </si>
  <si>
    <t>071343011703010206</t>
  </si>
  <si>
    <t>071343010701060102</t>
  </si>
  <si>
    <t>070859051703030203</t>
  </si>
  <si>
    <t>070843051102050102</t>
  </si>
  <si>
    <t>071343050701010206</t>
  </si>
  <si>
    <t>070843051102040204</t>
  </si>
  <si>
    <t>071343011703050202</t>
  </si>
  <si>
    <t>070843050701060102</t>
  </si>
  <si>
    <t>070859051703090102</t>
  </si>
  <si>
    <t>071343051703030203</t>
  </si>
  <si>
    <t>071343051102030103</t>
  </si>
  <si>
    <t>071343051102060202</t>
  </si>
  <si>
    <t>071343051703010201</t>
  </si>
  <si>
    <t>070859011703020202</t>
  </si>
  <si>
    <t>071343011102030103</t>
  </si>
  <si>
    <t>071343011102050202</t>
  </si>
  <si>
    <t>070859031703090202</t>
  </si>
  <si>
    <t>070859031703060102</t>
  </si>
  <si>
    <t>070832011102040104</t>
  </si>
  <si>
    <t>070859010701060102</t>
  </si>
  <si>
    <t>072933011102090202</t>
  </si>
  <si>
    <t>071343011703010101</t>
  </si>
  <si>
    <t>070859051703020102</t>
  </si>
  <si>
    <t>070832011703030103</t>
  </si>
  <si>
    <t>083460011102080103</t>
  </si>
  <si>
    <t>072916011703010101</t>
  </si>
  <si>
    <t>072933021102020102</t>
  </si>
  <si>
    <t>07083204</t>
  </si>
  <si>
    <t>070832041102100102</t>
  </si>
  <si>
    <t>070859031102090202</t>
  </si>
  <si>
    <t>070859031703030203</t>
  </si>
  <si>
    <t>070818050701010201</t>
  </si>
  <si>
    <t>071343040701060202</t>
  </si>
  <si>
    <t>070843031102060102</t>
  </si>
  <si>
    <t>070818051102020202</t>
  </si>
  <si>
    <t>070859010701090202</t>
  </si>
  <si>
    <t>072982050701020202</t>
  </si>
  <si>
    <t>070859010701020202</t>
  </si>
  <si>
    <t>070859051703010101</t>
  </si>
  <si>
    <t>072961011703060202</t>
  </si>
  <si>
    <t>070859050701010201</t>
  </si>
  <si>
    <t>070865051102020202</t>
  </si>
  <si>
    <t>070865051102030203</t>
  </si>
  <si>
    <t>070859051102010106</t>
  </si>
  <si>
    <t>070859011102020202</t>
  </si>
  <si>
    <t>070865010701030203</t>
  </si>
  <si>
    <t>072933060701040104</t>
  </si>
  <si>
    <t>072991031703090202</t>
  </si>
  <si>
    <t>072091050701090102</t>
  </si>
  <si>
    <t>072991031703060202</t>
  </si>
  <si>
    <t>070832010701040104</t>
  </si>
  <si>
    <t>070832050701040204</t>
  </si>
  <si>
    <t>072991051102090202</t>
  </si>
  <si>
    <t>070859041703010106</t>
  </si>
  <si>
    <t>070859011703010106</t>
  </si>
  <si>
    <t>070859031703020202</t>
  </si>
  <si>
    <t>072995031102090202</t>
  </si>
  <si>
    <t>070859040701090102</t>
  </si>
  <si>
    <t>070843011102040104</t>
  </si>
  <si>
    <t>071343041703050202</t>
  </si>
  <si>
    <t>070843031703030203</t>
  </si>
  <si>
    <t>072961010701020202</t>
  </si>
  <si>
    <t>072981061703090202</t>
  </si>
  <si>
    <t>072982031102060202</t>
  </si>
  <si>
    <t>072982031703030103</t>
  </si>
  <si>
    <t>072982011703110204</t>
  </si>
  <si>
    <t>072981031703060102</t>
  </si>
  <si>
    <t>072981021703020202</t>
  </si>
  <si>
    <t>070859011102010101</t>
  </si>
  <si>
    <t>070859021703030103</t>
  </si>
  <si>
    <t>072961011102020202</t>
  </si>
  <si>
    <t>072982031703030203</t>
  </si>
  <si>
    <t>072981021703060202</t>
  </si>
  <si>
    <t>072982021703040204</t>
  </si>
  <si>
    <t>072991011102010206</t>
  </si>
  <si>
    <t>070880050701040104</t>
  </si>
  <si>
    <t>072991050701030103</t>
  </si>
  <si>
    <t>072991061703010201</t>
  </si>
  <si>
    <t>072995030701090202</t>
  </si>
  <si>
    <t>070865011703060202</t>
  </si>
  <si>
    <t>072961011703090102</t>
  </si>
  <si>
    <t>072961011102040104</t>
  </si>
  <si>
    <t>071343041102030103</t>
  </si>
  <si>
    <t>072991051703010201</t>
  </si>
  <si>
    <t>072091021703010101</t>
  </si>
  <si>
    <t>072991051703060102</t>
  </si>
  <si>
    <t>071343020701030203</t>
  </si>
  <si>
    <t>072981021102060202</t>
  </si>
  <si>
    <t>072995031703010206</t>
  </si>
  <si>
    <t>070832010701020202</t>
  </si>
  <si>
    <t>070880041102010106</t>
  </si>
  <si>
    <t>070865050701090202</t>
  </si>
  <si>
    <t>072961011703060102</t>
  </si>
  <si>
    <t>072991031703030103</t>
  </si>
  <si>
    <t>072981021102030103</t>
  </si>
  <si>
    <t>072981030701110204</t>
  </si>
  <si>
    <t>072981021703060102</t>
  </si>
  <si>
    <t>070880041703060102</t>
  </si>
  <si>
    <t>072981021102040104</t>
  </si>
  <si>
    <t>072981061703020202</t>
  </si>
  <si>
    <t>070832051703090102</t>
  </si>
  <si>
    <t>072933050701100102</t>
  </si>
  <si>
    <t>072982061703040104</t>
  </si>
  <si>
    <t>072981061703030103</t>
  </si>
  <si>
    <t>072981051102010201</t>
  </si>
  <si>
    <t>072981021703040104</t>
  </si>
  <si>
    <t>072961011102100202</t>
  </si>
  <si>
    <t>072991021102030103</t>
  </si>
  <si>
    <t>072991031703040204</t>
  </si>
  <si>
    <t>072981061102090202</t>
  </si>
  <si>
    <t>072991031703010206</t>
  </si>
  <si>
    <t>072933031703040104</t>
  </si>
  <si>
    <t>072933051102100102</t>
  </si>
  <si>
    <t>072933051703100102</t>
  </si>
  <si>
    <t>072933031703030103</t>
  </si>
  <si>
    <t>072091020701040104</t>
  </si>
  <si>
    <t>072091031703040204</t>
  </si>
  <si>
    <t>072916051703030203</t>
  </si>
  <si>
    <t>070832011102040204</t>
  </si>
  <si>
    <t>070859030701010106</t>
  </si>
  <si>
    <t>070818010701100202</t>
  </si>
  <si>
    <t>072982020701020202</t>
  </si>
  <si>
    <t>072991020701010201</t>
  </si>
  <si>
    <t>072995030701010201</t>
  </si>
  <si>
    <t>032428011102090202</t>
  </si>
  <si>
    <t>010284040701030103</t>
  </si>
  <si>
    <t>041188031202090202</t>
  </si>
  <si>
    <t>010184020701010201</t>
  </si>
  <si>
    <t>030609051102010106</t>
  </si>
  <si>
    <t>010242030701010206</t>
  </si>
  <si>
    <t>010285030701060102</t>
  </si>
  <si>
    <t>061514031403030203</t>
  </si>
  <si>
    <t>032476011703010201</t>
  </si>
  <si>
    <t>052151031603030103</t>
  </si>
  <si>
    <t>030673031102010201</t>
  </si>
  <si>
    <t>052252030403030103</t>
  </si>
  <si>
    <t>070843041703050102</t>
  </si>
  <si>
    <t>072982021102010201</t>
  </si>
  <si>
    <t>072982051703020202</t>
  </si>
  <si>
    <t>072091051102030203</t>
  </si>
  <si>
    <t>021854041703040104</t>
  </si>
  <si>
    <t>021923050701010101</t>
  </si>
  <si>
    <t>020479010701010101</t>
  </si>
  <si>
    <t>010242021102010106</t>
  </si>
  <si>
    <t>010244030701010201</t>
  </si>
  <si>
    <t>021855031703060102</t>
  </si>
  <si>
    <t>010184051703010201</t>
  </si>
  <si>
    <t>010283040701010106</t>
  </si>
  <si>
    <t>072991060701040104</t>
  </si>
  <si>
    <t>072933031703010101</t>
  </si>
  <si>
    <t>070859031102060202</t>
  </si>
  <si>
    <t>072981020701090202</t>
  </si>
  <si>
    <t>070880041703090102</t>
  </si>
  <si>
    <t>070880040701040204</t>
  </si>
  <si>
    <t>072091021102030203</t>
  </si>
  <si>
    <t>072091030701030203</t>
  </si>
  <si>
    <t>070843030701040204</t>
  </si>
  <si>
    <t>032428010701060102</t>
  </si>
  <si>
    <t>021924050701090102</t>
  </si>
  <si>
    <t>010244011102010106</t>
  </si>
  <si>
    <t>010144041102060202</t>
  </si>
  <si>
    <t>052589040801010201</t>
  </si>
  <si>
    <t>072933060701110104</t>
  </si>
  <si>
    <t>072961011703090202</t>
  </si>
  <si>
    <t>070843031703050202</t>
  </si>
  <si>
    <t>072091020701040204</t>
  </si>
  <si>
    <t>072933061703110204</t>
  </si>
  <si>
    <t>072982051102040204</t>
  </si>
  <si>
    <t>06151404</t>
  </si>
  <si>
    <t>061514040203040204</t>
  </si>
  <si>
    <t>010142021102010106</t>
  </si>
  <si>
    <t>010244010701010106</t>
  </si>
  <si>
    <t>052252030901040204</t>
  </si>
  <si>
    <t>010142020701010206</t>
  </si>
  <si>
    <t>010142040701040104</t>
  </si>
  <si>
    <t>052252021202040104</t>
  </si>
  <si>
    <t>070818041703020102</t>
  </si>
  <si>
    <t>071343021703010206</t>
  </si>
  <si>
    <t>072982031703010201</t>
  </si>
  <si>
    <t>070859031102040104</t>
  </si>
  <si>
    <t>010142021102010206</t>
  </si>
  <si>
    <t>010285041102030203</t>
  </si>
  <si>
    <t>041187050303090202</t>
  </si>
  <si>
    <t>072091010701010206</t>
  </si>
  <si>
    <t>070832051102040204</t>
  </si>
  <si>
    <t>070865010701030103</t>
  </si>
  <si>
    <t>072981060701020202</t>
  </si>
  <si>
    <t>072991021703060202</t>
  </si>
  <si>
    <t>041046021803060202</t>
  </si>
  <si>
    <t>060507041703040204</t>
  </si>
  <si>
    <t>010144041102090202</t>
  </si>
  <si>
    <t>010144041703010206</t>
  </si>
  <si>
    <t>072933020701060202</t>
  </si>
  <si>
    <t>070832011102100102</t>
  </si>
  <si>
    <t>071343020701040204</t>
  </si>
  <si>
    <t>060507031202010201</t>
  </si>
  <si>
    <t>072933020701060102</t>
  </si>
  <si>
    <t>070818010701010201</t>
  </si>
  <si>
    <t>070859040701010106</t>
  </si>
  <si>
    <t>072991020701090202</t>
  </si>
  <si>
    <t>070865040701040204</t>
  </si>
  <si>
    <t>020479021703010106</t>
  </si>
  <si>
    <t>041048051202010201</t>
  </si>
  <si>
    <t>052252030403030203</t>
  </si>
  <si>
    <t>083060051102080101</t>
  </si>
  <si>
    <t>010144061703030103</t>
  </si>
  <si>
    <t>020479030701010206</t>
  </si>
  <si>
    <t>010285041102010201</t>
  </si>
  <si>
    <t>072091051102040204</t>
  </si>
  <si>
    <t>052589031503090202</t>
  </si>
  <si>
    <t>03169304</t>
  </si>
  <si>
    <t>031693041102100102</t>
  </si>
  <si>
    <t>010184041102010206</t>
  </si>
  <si>
    <t>070859031102030203</t>
  </si>
  <si>
    <t>070880041102030203</t>
  </si>
  <si>
    <t>072091031703060202</t>
  </si>
  <si>
    <t>010184021102010101</t>
  </si>
  <si>
    <t>032476040701060202</t>
  </si>
  <si>
    <t>082760011102080104</t>
  </si>
  <si>
    <t>031212041703030203</t>
  </si>
  <si>
    <t>07134303</t>
  </si>
  <si>
    <t>071343031703040204</t>
  </si>
  <si>
    <t>03121201</t>
  </si>
  <si>
    <t>031212011703030203</t>
  </si>
  <si>
    <t>052151030403010206</t>
  </si>
  <si>
    <t>010144041703010201</t>
  </si>
  <si>
    <t>032428011102060102</t>
  </si>
  <si>
    <t>021855031102010201</t>
  </si>
  <si>
    <t>07088002</t>
  </si>
  <si>
    <t>070880021703030203</t>
  </si>
  <si>
    <t>021822050701010201</t>
  </si>
  <si>
    <t>010242020701010206</t>
  </si>
  <si>
    <t>03242804</t>
  </si>
  <si>
    <t>032428041102030203</t>
  </si>
  <si>
    <t>061514011403010201</t>
  </si>
  <si>
    <t>070859040701040204</t>
  </si>
  <si>
    <t>070818010701010101</t>
  </si>
  <si>
    <t>071343041102010206</t>
  </si>
  <si>
    <t>070818041703030103</t>
  </si>
  <si>
    <t>072933021703100202</t>
  </si>
  <si>
    <t>010283011703060102</t>
  </si>
  <si>
    <t>052151020403040104</t>
  </si>
  <si>
    <t>021855030701060102</t>
  </si>
  <si>
    <t>010283030701040104</t>
  </si>
  <si>
    <t>083460010701080101</t>
  </si>
  <si>
    <t>072091051703010206</t>
  </si>
  <si>
    <t>010184051102010101</t>
  </si>
  <si>
    <t>010184041102030103</t>
  </si>
  <si>
    <t>070818040701020202</t>
  </si>
  <si>
    <t>072961011703110204</t>
  </si>
  <si>
    <t>02182001</t>
  </si>
  <si>
    <t>021820011703090202</t>
  </si>
  <si>
    <t>072961051703100202</t>
  </si>
  <si>
    <t>031615050701010101</t>
  </si>
  <si>
    <t>032428011102040104</t>
  </si>
  <si>
    <t>070865040701060102</t>
  </si>
  <si>
    <t>02193905</t>
  </si>
  <si>
    <t>021939051703030203</t>
  </si>
  <si>
    <t>041047051202090202</t>
  </si>
  <si>
    <t>070865011102010106</t>
  </si>
  <si>
    <t>072933061102100202</t>
  </si>
  <si>
    <t>021924050701010201</t>
  </si>
  <si>
    <t>060301021202060202</t>
  </si>
  <si>
    <t>060301021703030203</t>
  </si>
  <si>
    <t>060301031202030203</t>
  </si>
  <si>
    <t>041002020303040204</t>
  </si>
  <si>
    <t>041002051803040204</t>
  </si>
  <si>
    <t>040903050303040204</t>
  </si>
  <si>
    <t>040903050801060202</t>
  </si>
  <si>
    <t>041002021202060202</t>
  </si>
  <si>
    <t>040903050801040204</t>
  </si>
  <si>
    <t>060301020801010201</t>
  </si>
  <si>
    <t>060301011703060202</t>
  </si>
  <si>
    <t>041004060801010201</t>
  </si>
  <si>
    <t>040906010303030203</t>
  </si>
  <si>
    <t>040906011803040204</t>
  </si>
  <si>
    <t>040906010801030203</t>
  </si>
  <si>
    <t>041004060303060202</t>
  </si>
  <si>
    <t>041004060801040204</t>
  </si>
  <si>
    <t>040903010801010206</t>
  </si>
  <si>
    <t>040903010801090202</t>
  </si>
  <si>
    <t>041005060801030203</t>
  </si>
  <si>
    <t>040906010801060202</t>
  </si>
  <si>
    <t>041005061803010206</t>
  </si>
  <si>
    <t>040903011202010206</t>
  </si>
  <si>
    <t>030609051102030203</t>
  </si>
  <si>
    <t>030609050701030103</t>
  </si>
  <si>
    <t>060507051202010206</t>
  </si>
  <si>
    <t>041008020303040204</t>
  </si>
  <si>
    <t>041008020303060202</t>
  </si>
  <si>
    <t>041008050801060202</t>
  </si>
  <si>
    <t>060507050801090202</t>
  </si>
  <si>
    <t>060507051703010206</t>
  </si>
  <si>
    <t>060507011202060202</t>
  </si>
  <si>
    <t>041008020801060202</t>
  </si>
  <si>
    <t>060507051202030203</t>
  </si>
  <si>
    <t>060507011703030203</t>
  </si>
  <si>
    <t>041008021803040204</t>
  </si>
  <si>
    <t>041008020801090202</t>
  </si>
  <si>
    <t>041008051202030203</t>
  </si>
  <si>
    <t>060507011703010206</t>
  </si>
  <si>
    <t>060507031202090202</t>
  </si>
  <si>
    <t>060507021703030203</t>
  </si>
  <si>
    <t>040911010303010206</t>
  </si>
  <si>
    <t>040911010303010201</t>
  </si>
  <si>
    <t>040911011803090202</t>
  </si>
  <si>
    <t>040911051803040204</t>
  </si>
  <si>
    <t>040911010801060202</t>
  </si>
  <si>
    <t>040911051803010201</t>
  </si>
  <si>
    <t>030609051102100102</t>
  </si>
  <si>
    <t>041110031202060102</t>
  </si>
  <si>
    <t>041110050303010106</t>
  </si>
  <si>
    <t>041110051202010106</t>
  </si>
  <si>
    <t>040911050801060202</t>
  </si>
  <si>
    <t>041008021803010201</t>
  </si>
  <si>
    <t>041110050801010101</t>
  </si>
  <si>
    <t>030609051703030203</t>
  </si>
  <si>
    <t>041110031202010101</t>
  </si>
  <si>
    <t>041110030303060102</t>
  </si>
  <si>
    <t>041110050303090102</t>
  </si>
  <si>
    <t>030609050701030203</t>
  </si>
  <si>
    <t>031212051703030203</t>
  </si>
  <si>
    <t>051413050601030203</t>
  </si>
  <si>
    <t>051413031703010206</t>
  </si>
  <si>
    <t>051413030601040204</t>
  </si>
  <si>
    <t>040911011803010201</t>
  </si>
  <si>
    <t>061514050203090202</t>
  </si>
  <si>
    <t>020416051703040204</t>
  </si>
  <si>
    <t>031615050701040204</t>
  </si>
  <si>
    <t>061514010501030203</t>
  </si>
  <si>
    <t>031615051703010101</t>
  </si>
  <si>
    <t>020416051703010101</t>
  </si>
  <si>
    <t>020416050701100102</t>
  </si>
  <si>
    <t>061514050501030203</t>
  </si>
  <si>
    <t>061514010203010206</t>
  </si>
  <si>
    <t>020416051102100202</t>
  </si>
  <si>
    <t>061514030203040204</t>
  </si>
  <si>
    <t>030617050701030203</t>
  </si>
  <si>
    <t>030617050701100202</t>
  </si>
  <si>
    <t>030617050701040204</t>
  </si>
  <si>
    <t>030719051703040204</t>
  </si>
  <si>
    <t>021822051102010106</t>
  </si>
  <si>
    <t>021822051703060102</t>
  </si>
  <si>
    <t>021820050701040104</t>
  </si>
  <si>
    <t>030719051102040204</t>
  </si>
  <si>
    <t>021821051102060102</t>
  </si>
  <si>
    <t>021820050701100202</t>
  </si>
  <si>
    <t>021820051102040204</t>
  </si>
  <si>
    <t>021820050701010101</t>
  </si>
  <si>
    <t>021822051703040104</t>
  </si>
  <si>
    <t>030626051703040204</t>
  </si>
  <si>
    <t>032426051102060202</t>
  </si>
  <si>
    <t>021923051102030203</t>
  </si>
  <si>
    <t>021923051703030103</t>
  </si>
  <si>
    <t>030626050701040104</t>
  </si>
  <si>
    <t>021822051102060202</t>
  </si>
  <si>
    <t>030626051102030203</t>
  </si>
  <si>
    <t>021923051703010101</t>
  </si>
  <si>
    <t>021923051102010106</t>
  </si>
  <si>
    <t>030626051102040204</t>
  </si>
  <si>
    <t>021923050701040104</t>
  </si>
  <si>
    <t>021924051703040204</t>
  </si>
  <si>
    <t>021924051703010106</t>
  </si>
  <si>
    <t>021924050701040204</t>
  </si>
  <si>
    <t>032428051703090202</t>
  </si>
  <si>
    <t>032428051703060202</t>
  </si>
  <si>
    <t>032428051102030203</t>
  </si>
  <si>
    <t>030627050701090102</t>
  </si>
  <si>
    <t>032428051102090202</t>
  </si>
  <si>
    <t>022629050701060102</t>
  </si>
  <si>
    <t>022629051703060202</t>
  </si>
  <si>
    <t>030627050701010206</t>
  </si>
  <si>
    <t>032428011703030203</t>
  </si>
  <si>
    <t>022630050701060202</t>
  </si>
  <si>
    <t>022630051102100102</t>
  </si>
  <si>
    <t>061735040501040104</t>
  </si>
  <si>
    <t>061735030501090102</t>
  </si>
  <si>
    <t>061735030203030203</t>
  </si>
  <si>
    <t>061735041202030103</t>
  </si>
  <si>
    <t>061735041202060102</t>
  </si>
  <si>
    <t>061735030501040204</t>
  </si>
  <si>
    <t>061735030501040104</t>
  </si>
  <si>
    <t>061736031303060102</t>
  </si>
  <si>
    <t>061734030103060202</t>
  </si>
  <si>
    <t>061735041202090102</t>
  </si>
  <si>
    <t>061736041303040204</t>
  </si>
  <si>
    <t>061734030103040104</t>
  </si>
  <si>
    <t>020431050701090202</t>
  </si>
  <si>
    <t>010242051703030203</t>
  </si>
  <si>
    <t>010242051102050102</t>
  </si>
  <si>
    <t>010142011703060202</t>
  </si>
  <si>
    <t>010242051703030103</t>
  </si>
  <si>
    <t>010242051102040104</t>
  </si>
  <si>
    <t>010242050701010201</t>
  </si>
  <si>
    <t>010242051703060202</t>
  </si>
  <si>
    <t>010242051703010101</t>
  </si>
  <si>
    <t>010242050701030203</t>
  </si>
  <si>
    <t>010242030701040204</t>
  </si>
  <si>
    <t>010242051703010201</t>
  </si>
  <si>
    <t>010142010701050202</t>
  </si>
  <si>
    <t>010142030701010106</t>
  </si>
  <si>
    <t>010242041102050102</t>
  </si>
  <si>
    <t>021838051703090202</t>
  </si>
  <si>
    <t>021838051102100202</t>
  </si>
  <si>
    <t>021838051703030203</t>
  </si>
  <si>
    <t>031641050701100102</t>
  </si>
  <si>
    <t>010142031703030103</t>
  </si>
  <si>
    <t>021838051703040104</t>
  </si>
  <si>
    <t>031641051102010201</t>
  </si>
  <si>
    <t>010142010701010106</t>
  </si>
  <si>
    <t>010142031102040104</t>
  </si>
  <si>
    <t>010142031102050202</t>
  </si>
  <si>
    <t>010242041703050102</t>
  </si>
  <si>
    <t>010242011703050102</t>
  </si>
  <si>
    <t>010142031102030203</t>
  </si>
  <si>
    <t>010142021703050102</t>
  </si>
  <si>
    <t>010242011102040204</t>
  </si>
  <si>
    <t>010242011102050102</t>
  </si>
  <si>
    <t>010142011102010101</t>
  </si>
  <si>
    <t>010142050701040104</t>
  </si>
  <si>
    <t>010142031703010106</t>
  </si>
  <si>
    <t>010242040701060202</t>
  </si>
  <si>
    <t>010142021102040204</t>
  </si>
  <si>
    <t>010142020701040204</t>
  </si>
  <si>
    <t>010242010701040104</t>
  </si>
  <si>
    <t>010242041703010206</t>
  </si>
  <si>
    <t>010244050701040204</t>
  </si>
  <si>
    <t>010144011703040104</t>
  </si>
  <si>
    <t>010244041102090102</t>
  </si>
  <si>
    <t>010244051703010106</t>
  </si>
  <si>
    <t>010144031102060202</t>
  </si>
  <si>
    <t>010244041703090102</t>
  </si>
  <si>
    <t>010244041703090202</t>
  </si>
  <si>
    <t>010144031703090102</t>
  </si>
  <si>
    <t>010144031703090202</t>
  </si>
  <si>
    <t>010144011102040204</t>
  </si>
  <si>
    <t>010144031102040104</t>
  </si>
  <si>
    <t>010144031102040204</t>
  </si>
  <si>
    <t>010144011703010101</t>
  </si>
  <si>
    <t>010144030701090102</t>
  </si>
  <si>
    <t>010144051703010206</t>
  </si>
  <si>
    <t>010144051703040104</t>
  </si>
  <si>
    <t>010244011102040204</t>
  </si>
  <si>
    <t>010144050701010106</t>
  </si>
  <si>
    <t>010144021703090102</t>
  </si>
  <si>
    <t>010144051102010106</t>
  </si>
  <si>
    <t>010144011703010106</t>
  </si>
  <si>
    <t>010144031703010206</t>
  </si>
  <si>
    <t>010144050701040204</t>
  </si>
  <si>
    <t>010144051102090102</t>
  </si>
  <si>
    <t>010244040701010201</t>
  </si>
  <si>
    <t>010144030701010206</t>
  </si>
  <si>
    <t>010144031703010101</t>
  </si>
  <si>
    <t>010245041102040204</t>
  </si>
  <si>
    <t>010245050701010201</t>
  </si>
  <si>
    <t>010245040701040204</t>
  </si>
  <si>
    <t>010244021703060202</t>
  </si>
  <si>
    <t>010245021703030203</t>
  </si>
  <si>
    <t>032363051703090202</t>
  </si>
  <si>
    <t>032363050701030103</t>
  </si>
  <si>
    <t>020462050701040104</t>
  </si>
  <si>
    <t>020462051703090102</t>
  </si>
  <si>
    <t>021957051703100102</t>
  </si>
  <si>
    <t>032363051703030203</t>
  </si>
  <si>
    <t>020462051703010201</t>
  </si>
  <si>
    <t>021957051703060102</t>
  </si>
  <si>
    <t>032363051703010201</t>
  </si>
  <si>
    <t>020462051703010106</t>
  </si>
  <si>
    <t>021956051102100202</t>
  </si>
  <si>
    <t>021855050701090202</t>
  </si>
  <si>
    <t>021957051102040204</t>
  </si>
  <si>
    <t>020462051102100102</t>
  </si>
  <si>
    <t>021956051703010206</t>
  </si>
  <si>
    <t>021956050701040104</t>
  </si>
  <si>
    <t>021855051102030103</t>
  </si>
  <si>
    <t>021957050701040104</t>
  </si>
  <si>
    <t>021957050701030103</t>
  </si>
  <si>
    <t>020462051102060202</t>
  </si>
  <si>
    <t>041046020303010201</t>
  </si>
  <si>
    <t>041047050303090202</t>
  </si>
  <si>
    <t>041046020303030203</t>
  </si>
  <si>
    <t>041048050303040204</t>
  </si>
  <si>
    <t>041046051202030203</t>
  </si>
  <si>
    <t>041048060303040204</t>
  </si>
  <si>
    <t>041048060303090202</t>
  </si>
  <si>
    <t>041047060801040204</t>
  </si>
  <si>
    <t>041049051803010206</t>
  </si>
  <si>
    <t>021854050701090202</t>
  </si>
  <si>
    <t>052252041202010201</t>
  </si>
  <si>
    <t>052252011603040104</t>
  </si>
  <si>
    <t>052252041603060102</t>
  </si>
  <si>
    <t>021853051703060202</t>
  </si>
  <si>
    <t>052151041603030203</t>
  </si>
  <si>
    <t>052151011603030203</t>
  </si>
  <si>
    <t>052151010403040204</t>
  </si>
  <si>
    <t>052252010901030103</t>
  </si>
  <si>
    <t>052151041603040104</t>
  </si>
  <si>
    <t>021853051703030203</t>
  </si>
  <si>
    <t>021853051102090102</t>
  </si>
  <si>
    <t>052252041202040104</t>
  </si>
  <si>
    <t>052252040403010106</t>
  </si>
  <si>
    <t>021854050701090102</t>
  </si>
  <si>
    <t>052151011603060202</t>
  </si>
  <si>
    <t>052252011202060202</t>
  </si>
  <si>
    <t>052252010403040204</t>
  </si>
  <si>
    <t>052252041603010106</t>
  </si>
  <si>
    <t>052252011001060202</t>
  </si>
  <si>
    <t>021854050701010106</t>
  </si>
  <si>
    <t>041050061803040204</t>
  </si>
  <si>
    <t>052151011202030203</t>
  </si>
  <si>
    <t>021855051102040104</t>
  </si>
  <si>
    <t>021958051703090102</t>
  </si>
  <si>
    <t>021957050701060202</t>
  </si>
  <si>
    <t>021855051703010106</t>
  </si>
  <si>
    <t>052252011202090102</t>
  </si>
  <si>
    <t>052151011001090102</t>
  </si>
  <si>
    <t>041049061803030203</t>
  </si>
  <si>
    <t>052252010901090202</t>
  </si>
  <si>
    <t>052151010901010106</t>
  </si>
  <si>
    <t>052252010901090102</t>
  </si>
  <si>
    <t>052252021001060202</t>
  </si>
  <si>
    <t>052151041001040204</t>
  </si>
  <si>
    <t>021957051703090202</t>
  </si>
  <si>
    <t>021958051703060102</t>
  </si>
  <si>
    <t>052252010403010101</t>
  </si>
  <si>
    <t>052252040901060202</t>
  </si>
  <si>
    <t>052151041001030203</t>
  </si>
  <si>
    <t>052151010403010101</t>
  </si>
  <si>
    <t>041050050801010201</t>
  </si>
  <si>
    <t>021855051102100202</t>
  </si>
  <si>
    <t>052151041202010201</t>
  </si>
  <si>
    <t>052151011202060102</t>
  </si>
  <si>
    <t>030664050701040104</t>
  </si>
  <si>
    <t>030664050701010201</t>
  </si>
  <si>
    <t>030766050701100102</t>
  </si>
  <si>
    <t>030766050701040204</t>
  </si>
  <si>
    <t>030766051102030103</t>
  </si>
  <si>
    <t>030766051102060102</t>
  </si>
  <si>
    <t>030766051703010106</t>
  </si>
  <si>
    <t>030766050701100202</t>
  </si>
  <si>
    <t>030766051703010206</t>
  </si>
  <si>
    <t>030766051102010206</t>
  </si>
  <si>
    <t>021867051703090102</t>
  </si>
  <si>
    <t>021867051703100102</t>
  </si>
  <si>
    <t>021867050701090202</t>
  </si>
  <si>
    <t>021867051703030103</t>
  </si>
  <si>
    <t>021867050701100102</t>
  </si>
  <si>
    <t>032373050701090202</t>
  </si>
  <si>
    <t>032373051102030203</t>
  </si>
  <si>
    <t>021970051102060102</t>
  </si>
  <si>
    <t>021970051703060102</t>
  </si>
  <si>
    <t>021970051102040104</t>
  </si>
  <si>
    <t>032373051703010206</t>
  </si>
  <si>
    <t>021970050701060102</t>
  </si>
  <si>
    <t>032373051703010106</t>
  </si>
  <si>
    <t>032373050701010101</t>
  </si>
  <si>
    <t>030673050701010106</t>
  </si>
  <si>
    <t>021868051703100102</t>
  </si>
  <si>
    <t>021868051703100202</t>
  </si>
  <si>
    <t>021869051703060102</t>
  </si>
  <si>
    <t>021868051102060102</t>
  </si>
  <si>
    <t>021970050701030103</t>
  </si>
  <si>
    <t>021868051102100102</t>
  </si>
  <si>
    <t>032476050701090102</t>
  </si>
  <si>
    <t>032476051703040204</t>
  </si>
  <si>
    <t>032375050701090202</t>
  </si>
  <si>
    <t>032375050701040204</t>
  </si>
  <si>
    <t>032476051102030203</t>
  </si>
  <si>
    <t>032476051102040204</t>
  </si>
  <si>
    <t>032476051703060202</t>
  </si>
  <si>
    <t>032476051102030103</t>
  </si>
  <si>
    <t>032476051703010106</t>
  </si>
  <si>
    <t>030673031703040204</t>
  </si>
  <si>
    <t>030674051102040104</t>
  </si>
  <si>
    <t>030674051102010106</t>
  </si>
  <si>
    <t>030674050701010106</t>
  </si>
  <si>
    <t>032476051102010106</t>
  </si>
  <si>
    <t>022677050701040104</t>
  </si>
  <si>
    <t>022678051703010106</t>
  </si>
  <si>
    <t>022677051703040104</t>
  </si>
  <si>
    <t>022678051703100102</t>
  </si>
  <si>
    <t>022678051703090202</t>
  </si>
  <si>
    <t>022677051703010206</t>
  </si>
  <si>
    <t>022678050701060202</t>
  </si>
  <si>
    <t>022678051102040204</t>
  </si>
  <si>
    <t>032476031102090202</t>
  </si>
  <si>
    <t>022678051703010101</t>
  </si>
  <si>
    <t>022678050701010106</t>
  </si>
  <si>
    <t>022678051102090102</t>
  </si>
  <si>
    <t>022678051102030203</t>
  </si>
  <si>
    <t>022677051102030203</t>
  </si>
  <si>
    <t>020479051102030103</t>
  </si>
  <si>
    <t>020479050701060202</t>
  </si>
  <si>
    <t>020479051703010106</t>
  </si>
  <si>
    <t>020479051102030203</t>
  </si>
  <si>
    <t>020479050701090102</t>
  </si>
  <si>
    <t>020479051102100202</t>
  </si>
  <si>
    <t>020479011703090102</t>
  </si>
  <si>
    <t>030696051703100102</t>
  </si>
  <si>
    <t>030696051703100202</t>
  </si>
  <si>
    <t>030696051703060102</t>
  </si>
  <si>
    <t>030696051102060202</t>
  </si>
  <si>
    <t>031692051102030203</t>
  </si>
  <si>
    <t>030696051102100202</t>
  </si>
  <si>
    <t>060301030801090202</t>
  </si>
  <si>
    <t>020479010701060102</t>
  </si>
  <si>
    <t>020479031703090102</t>
  </si>
  <si>
    <t>010285050701040204</t>
  </si>
  <si>
    <t>010184011102040204</t>
  </si>
  <si>
    <t>040986050303030203</t>
  </si>
  <si>
    <t>040986011803040204</t>
  </si>
  <si>
    <t>010283051102060102</t>
  </si>
  <si>
    <t>052890041703010201</t>
  </si>
  <si>
    <t>052890040701040204</t>
  </si>
  <si>
    <t>052890041102040204</t>
  </si>
  <si>
    <t>040986011202090202</t>
  </si>
  <si>
    <t>040986011202030203</t>
  </si>
  <si>
    <t>010184011703030203</t>
  </si>
  <si>
    <t>010285051102010106</t>
  </si>
  <si>
    <t>010284051703060102</t>
  </si>
  <si>
    <t>040986010801090202</t>
  </si>
  <si>
    <t>052589040303060202</t>
  </si>
  <si>
    <t>010184031703060102</t>
  </si>
  <si>
    <t>010283051102010101</t>
  </si>
  <si>
    <t>052589040303030203</t>
  </si>
  <si>
    <t>010184021102040104</t>
  </si>
  <si>
    <t>010285041703040204</t>
  </si>
  <si>
    <t>052890040701010201</t>
  </si>
  <si>
    <t>041187030801010106</t>
  </si>
  <si>
    <t>052890011703060202</t>
  </si>
  <si>
    <t>052890011102030203</t>
  </si>
  <si>
    <t>010285051102090102</t>
  </si>
  <si>
    <t>031693051703040204</t>
  </si>
  <si>
    <t>031693051703060102</t>
  </si>
  <si>
    <t>031693051703060202</t>
  </si>
  <si>
    <t>031693051703010101</t>
  </si>
  <si>
    <t>031615051102040204</t>
  </si>
  <si>
    <t>061514050203010206</t>
  </si>
  <si>
    <t>061514030501030203</t>
  </si>
  <si>
    <t>060301040801010206</t>
  </si>
  <si>
    <t>060301020801010206</t>
  </si>
  <si>
    <t>041004050303060202</t>
  </si>
  <si>
    <t>041004051803010201</t>
  </si>
  <si>
    <t>060507031703090202</t>
  </si>
  <si>
    <t>041110030801090102</t>
  </si>
  <si>
    <t>031212051102060202</t>
  </si>
  <si>
    <t>031212051703010206</t>
  </si>
  <si>
    <t>020431051703060202</t>
  </si>
  <si>
    <t>061734030103030103</t>
  </si>
  <si>
    <t>021821050701010101</t>
  </si>
  <si>
    <t>021924050701060202</t>
  </si>
  <si>
    <t>030719051102030203</t>
  </si>
  <si>
    <t>021821050701060202</t>
  </si>
  <si>
    <t>022630011102060102</t>
  </si>
  <si>
    <t>031641051703010201</t>
  </si>
  <si>
    <t>021837051703090202</t>
  </si>
  <si>
    <t>021838051102060102</t>
  </si>
  <si>
    <t>061736041303010206</t>
  </si>
  <si>
    <t>010242031102030203</t>
  </si>
  <si>
    <t>010142021102050202</t>
  </si>
  <si>
    <t>010242040701010201</t>
  </si>
  <si>
    <t>010142010701010201</t>
  </si>
  <si>
    <t>010144061102090102</t>
  </si>
  <si>
    <t>010144020701010206</t>
  </si>
  <si>
    <t>010144031102010206</t>
  </si>
  <si>
    <t>010144061102040104</t>
  </si>
  <si>
    <t>010144021102030203</t>
  </si>
  <si>
    <t>041048061202040204</t>
  </si>
  <si>
    <t>041047050801060202</t>
  </si>
  <si>
    <t>041046050303060202</t>
  </si>
  <si>
    <t>041046050303040204</t>
  </si>
  <si>
    <t>052252021001040204</t>
  </si>
  <si>
    <t>052252011001010101</t>
  </si>
  <si>
    <t>052252031603040204</t>
  </si>
  <si>
    <t>052151041202090102</t>
  </si>
  <si>
    <t>021956051102060202</t>
  </si>
  <si>
    <t>041050051803040204</t>
  </si>
  <si>
    <t>021958051703040104</t>
  </si>
  <si>
    <t>021958051102060102</t>
  </si>
  <si>
    <t>021855031703090102</t>
  </si>
  <si>
    <t>021868050701100202</t>
  </si>
  <si>
    <t>021972051703090202</t>
  </si>
  <si>
    <t>021869050701040104</t>
  </si>
  <si>
    <t>032476011703090202</t>
  </si>
  <si>
    <t>032476010701040104</t>
  </si>
  <si>
    <t>010284050701010201</t>
  </si>
  <si>
    <t>010283051703010101</t>
  </si>
  <si>
    <t>041188030801030103</t>
  </si>
  <si>
    <t>020479031102030203</t>
  </si>
  <si>
    <t>010285051102010201</t>
  </si>
  <si>
    <t>020479031703010101</t>
  </si>
  <si>
    <t>020479030701040204</t>
  </si>
  <si>
    <t>010184030701010106</t>
  </si>
  <si>
    <t>041187031202010106</t>
  </si>
  <si>
    <t>041194031803010101</t>
  </si>
  <si>
    <t>041004050303090202</t>
  </si>
  <si>
    <t>051413041202090202</t>
  </si>
  <si>
    <t>031615050701040104</t>
  </si>
  <si>
    <t>020431051703030203</t>
  </si>
  <si>
    <t>021854041703090202</t>
  </si>
  <si>
    <t>021854051102010201</t>
  </si>
  <si>
    <t>041047060801090202</t>
  </si>
  <si>
    <t>041047051202010206</t>
  </si>
  <si>
    <t>041046020303040204</t>
  </si>
  <si>
    <t>021958051102100202</t>
  </si>
  <si>
    <t>021867050701010206</t>
  </si>
  <si>
    <t>010184060701030103</t>
  </si>
  <si>
    <t>041188030303010101</t>
  </si>
  <si>
    <t>052589030801030203</t>
  </si>
  <si>
    <t>010285050701010101</t>
  </si>
  <si>
    <t>041188050303030103</t>
  </si>
  <si>
    <t>010285051102010101</t>
  </si>
  <si>
    <t>041188050801090202</t>
  </si>
  <si>
    <t>021924051102040104</t>
  </si>
  <si>
    <t>021923051102010101</t>
  </si>
  <si>
    <t>061514010501010201</t>
  </si>
  <si>
    <t>061514020501060202</t>
  </si>
  <si>
    <t>061514050501010201</t>
  </si>
  <si>
    <t>030719051703010206</t>
  </si>
  <si>
    <t>010242011102030203</t>
  </si>
  <si>
    <t>010142040701060202</t>
  </si>
  <si>
    <t>010242031703010101</t>
  </si>
  <si>
    <t>010142041102050102</t>
  </si>
  <si>
    <t>041046050303030203</t>
  </si>
  <si>
    <t>021869051102040204</t>
  </si>
  <si>
    <t>020479021703100202</t>
  </si>
  <si>
    <t>032476030701090202</t>
  </si>
  <si>
    <t>041187031803010106</t>
  </si>
  <si>
    <t>010285041102040104</t>
  </si>
  <si>
    <t>010184061102040204</t>
  </si>
  <si>
    <t>010285041703090102</t>
  </si>
  <si>
    <t>052589030801010206</t>
  </si>
  <si>
    <t>032428031703090102</t>
  </si>
  <si>
    <t>030719050701010206</t>
  </si>
  <si>
    <t>021924051703090102</t>
  </si>
  <si>
    <t>010142051703010101</t>
  </si>
  <si>
    <t>021838051102090102</t>
  </si>
  <si>
    <t>021939051703030103</t>
  </si>
  <si>
    <t>010142041703030103</t>
  </si>
  <si>
    <t>010144061703030203</t>
  </si>
  <si>
    <t>010245030701010206</t>
  </si>
  <si>
    <t>052252031202040204</t>
  </si>
  <si>
    <t>041047061202060202</t>
  </si>
  <si>
    <t>021958050701090202</t>
  </si>
  <si>
    <t>021971051102060202</t>
  </si>
  <si>
    <t>021869051102010206</t>
  </si>
  <si>
    <t>010184051703030203</t>
  </si>
  <si>
    <t>041188051202090202</t>
  </si>
  <si>
    <t>010184020701010206</t>
  </si>
  <si>
    <t>052589031202060202</t>
  </si>
  <si>
    <t>041002051803030203</t>
  </si>
  <si>
    <t>022629051102010101</t>
  </si>
  <si>
    <t>061735041202010201</t>
  </si>
  <si>
    <t>052151010901010206</t>
  </si>
  <si>
    <t>021971050701060202</t>
  </si>
  <si>
    <t>020479020701040204</t>
  </si>
  <si>
    <t>010284041102010206</t>
  </si>
  <si>
    <t>061514031202090202</t>
  </si>
  <si>
    <t>010142050701010101</t>
  </si>
  <si>
    <t>010142011102010106</t>
  </si>
  <si>
    <t>010144051703010101</t>
  </si>
  <si>
    <t>010245011102030203</t>
  </si>
  <si>
    <t>041048050801010206</t>
  </si>
  <si>
    <t>010184051102010106</t>
  </si>
  <si>
    <t>010184051703010206</t>
  </si>
  <si>
    <t>010283040701060102</t>
  </si>
  <si>
    <t>021923051102010201</t>
  </si>
  <si>
    <t>052252010403010206</t>
  </si>
  <si>
    <t>021855030701090102</t>
  </si>
  <si>
    <t>083460051102080101</t>
  </si>
  <si>
    <t>083360051703080104</t>
  </si>
  <si>
    <t>082760051703080103</t>
  </si>
  <si>
    <t>083560051703080104</t>
  </si>
  <si>
    <t>082760041703080102</t>
  </si>
  <si>
    <t>083260040701080104</t>
  </si>
  <si>
    <t>083260041102080101</t>
  </si>
  <si>
    <t>083560051102080103</t>
  </si>
  <si>
    <t>083060051102080102</t>
  </si>
  <si>
    <t>083060051102080106</t>
  </si>
  <si>
    <t>083260040701080101</t>
  </si>
  <si>
    <t>082760031703080101</t>
  </si>
  <si>
    <t>083260050701080104</t>
  </si>
  <si>
    <t>040986051803040204</t>
  </si>
  <si>
    <t>010184021102060102</t>
  </si>
  <si>
    <t>072995011703060202</t>
  </si>
  <si>
    <t>072995011102060202</t>
  </si>
  <si>
    <t>072995050701110204</t>
  </si>
  <si>
    <t>072995011102010206</t>
  </si>
  <si>
    <t>072016051102090202</t>
  </si>
  <si>
    <t>072016051102100202</t>
  </si>
  <si>
    <t>072981011102040204</t>
  </si>
  <si>
    <t>072982010701040104</t>
  </si>
  <si>
    <t>072982010701020102</t>
  </si>
  <si>
    <t>070880010701020202</t>
  </si>
  <si>
    <t>072981011102010101</t>
  </si>
  <si>
    <t>072981011703010101</t>
  </si>
  <si>
    <t>072981050701040104</t>
  </si>
  <si>
    <t>072991011703110104</t>
  </si>
  <si>
    <t>072991011102020202</t>
  </si>
  <si>
    <t>072991011102040204</t>
  </si>
  <si>
    <t>072091010701060202</t>
  </si>
  <si>
    <t>072091010701090102</t>
  </si>
  <si>
    <t>072991011703020102</t>
  </si>
  <si>
    <t>072091010701030203</t>
  </si>
  <si>
    <t>072091010701010201</t>
  </si>
  <si>
    <t>072095051703020202</t>
  </si>
  <si>
    <t>072933011102040104</t>
  </si>
  <si>
    <t>070880051703090202</t>
  </si>
  <si>
    <t>070880011102020202</t>
  </si>
  <si>
    <t>072981011102090202</t>
  </si>
  <si>
    <t>072981010701010101</t>
  </si>
  <si>
    <t>072091011102090102</t>
  </si>
  <si>
    <t>072991021102060202</t>
  </si>
  <si>
    <t>072995061703040204</t>
  </si>
  <si>
    <t>072933010701010201</t>
  </si>
  <si>
    <t>072981011102030203</t>
  </si>
  <si>
    <t>072991011703010201</t>
  </si>
  <si>
    <t>072095051703040204</t>
  </si>
  <si>
    <t>072933010701060202</t>
  </si>
  <si>
    <t>072982011102090202</t>
  </si>
  <si>
    <t>070880051703030103</t>
  </si>
  <si>
    <t>070880050701030203</t>
  </si>
  <si>
    <t>070880051703040104</t>
  </si>
  <si>
    <t>070880051102060102</t>
  </si>
  <si>
    <t>070880011102060202</t>
  </si>
  <si>
    <t>070880011102090102</t>
  </si>
  <si>
    <t>072991030701020102</t>
  </si>
  <si>
    <t>070843051703010201</t>
  </si>
  <si>
    <t>070880010701040104</t>
  </si>
  <si>
    <t>072091011703110104</t>
  </si>
  <si>
    <t>072991061703030103</t>
  </si>
  <si>
    <t>070880051703020102</t>
  </si>
  <si>
    <t>070880051102060202</t>
  </si>
  <si>
    <t>072995030701030203</t>
  </si>
  <si>
    <t>072933050701020202</t>
  </si>
  <si>
    <t>072916010701040104</t>
  </si>
  <si>
    <t>072016051102030203</t>
  </si>
  <si>
    <t>072016051703010201</t>
  </si>
  <si>
    <t>072016050701100202</t>
  </si>
  <si>
    <t>072916011703040104</t>
  </si>
  <si>
    <t>072016051102060202</t>
  </si>
  <si>
    <t>070880010701040204</t>
  </si>
  <si>
    <t>072995021703030203</t>
  </si>
  <si>
    <t>072016051703010101</t>
  </si>
  <si>
    <t>072016051703100102</t>
  </si>
  <si>
    <t>072981061703030203</t>
  </si>
  <si>
    <t>072916010701010106</t>
  </si>
  <si>
    <t>072982011703100102</t>
  </si>
  <si>
    <t>072995051102040204</t>
  </si>
  <si>
    <t>070818051102010106</t>
  </si>
  <si>
    <t>072981030701040104</t>
  </si>
  <si>
    <t>072991050701060202</t>
  </si>
  <si>
    <t>072995061703030203</t>
  </si>
  <si>
    <t>072981031703010201</t>
  </si>
  <si>
    <t>072995021703020202</t>
  </si>
  <si>
    <t>070818050701090102</t>
  </si>
  <si>
    <t>070818050701030203</t>
  </si>
  <si>
    <t>070832011703040204</t>
  </si>
  <si>
    <t>072981051102040104</t>
  </si>
  <si>
    <t>072933011102020202</t>
  </si>
  <si>
    <t>070880050701060202</t>
  </si>
  <si>
    <t>072916011102010201</t>
  </si>
  <si>
    <t>072933030701040204</t>
  </si>
  <si>
    <t>072981050701040204</t>
  </si>
  <si>
    <t>072982011102090102</t>
  </si>
  <si>
    <t>072991051703030103</t>
  </si>
  <si>
    <t>072091051703090202</t>
  </si>
  <si>
    <t>071343051703010206</t>
  </si>
  <si>
    <t>082760051102080103</t>
  </si>
  <si>
    <t>070818050701090202</t>
  </si>
  <si>
    <t>072933020701110204</t>
  </si>
  <si>
    <t>070843051703010101</t>
  </si>
  <si>
    <t>070843051102040104</t>
  </si>
  <si>
    <t>071343051102040104</t>
  </si>
  <si>
    <t>071343011703060202</t>
  </si>
  <si>
    <t>070843050701010101</t>
  </si>
  <si>
    <t>071343011102050102</t>
  </si>
  <si>
    <t>070843051703030203</t>
  </si>
  <si>
    <t>072933011703090102</t>
  </si>
  <si>
    <t>071343010701030203</t>
  </si>
  <si>
    <t>071343010701010206</t>
  </si>
  <si>
    <t>071343051102040204</t>
  </si>
  <si>
    <t>070859051703040204</t>
  </si>
  <si>
    <t>070859051703040104</t>
  </si>
  <si>
    <t>072916011102060102</t>
  </si>
  <si>
    <t>070832011703030203</t>
  </si>
  <si>
    <t>070859050701010106</t>
  </si>
  <si>
    <t>070818051102030203</t>
  </si>
  <si>
    <t>082760010701080101</t>
  </si>
  <si>
    <t>072933030701010201</t>
  </si>
  <si>
    <t>071343010701010101</t>
  </si>
  <si>
    <t>070859051102020102</t>
  </si>
  <si>
    <t>072995051703040204</t>
  </si>
  <si>
    <t>071343020701030103</t>
  </si>
  <si>
    <t>070859010701060202</t>
  </si>
  <si>
    <t>072982031703020102</t>
  </si>
  <si>
    <t>072995061102090202</t>
  </si>
  <si>
    <t>070865051703040204</t>
  </si>
  <si>
    <t>070865051703030103</t>
  </si>
  <si>
    <t>070865051703020102</t>
  </si>
  <si>
    <t>070865051102030103</t>
  </si>
  <si>
    <t>070865050701040104</t>
  </si>
  <si>
    <t>070859010701040204</t>
  </si>
  <si>
    <t>070865051102010206</t>
  </si>
  <si>
    <t>072982010701010101</t>
  </si>
  <si>
    <t>072981031703040104</t>
  </si>
  <si>
    <t>072933010701010106</t>
  </si>
  <si>
    <t>072991031703060102</t>
  </si>
  <si>
    <t>070818011703090202</t>
  </si>
  <si>
    <t>072991031703010201</t>
  </si>
  <si>
    <t>070859030701030103</t>
  </si>
  <si>
    <t>072933051703060202</t>
  </si>
  <si>
    <t>070843030701030203</t>
  </si>
  <si>
    <t>070859040701030103</t>
  </si>
  <si>
    <t>070832051102010206</t>
  </si>
  <si>
    <t>072982010701110204</t>
  </si>
  <si>
    <t>072981030701020202</t>
  </si>
  <si>
    <t>072981021703010201</t>
  </si>
  <si>
    <t>070865010701020102</t>
  </si>
  <si>
    <t>070865050701020102</t>
  </si>
  <si>
    <t>072961010701040104</t>
  </si>
  <si>
    <t>072091011703010206</t>
  </si>
  <si>
    <t>072991011102010106</t>
  </si>
  <si>
    <t>070880051102010206</t>
  </si>
  <si>
    <t>072091061102110204</t>
  </si>
  <si>
    <t>072933021102040204</t>
  </si>
  <si>
    <t>072991061102060202</t>
  </si>
  <si>
    <t>072995060701040204</t>
  </si>
  <si>
    <t>070818041102010106</t>
  </si>
  <si>
    <t>072933060701030203</t>
  </si>
  <si>
    <t>072916050701060202</t>
  </si>
  <si>
    <t>072981051102020102</t>
  </si>
  <si>
    <t>070843011102060102</t>
  </si>
  <si>
    <t>072982061102030203</t>
  </si>
  <si>
    <t>072981031703010106</t>
  </si>
  <si>
    <t>072982051102040104</t>
  </si>
  <si>
    <t>070832010701100202</t>
  </si>
  <si>
    <t>071343041102040204</t>
  </si>
  <si>
    <t>072982061703060202</t>
  </si>
  <si>
    <t>072981030701010206</t>
  </si>
  <si>
    <t>072933061102040104</t>
  </si>
  <si>
    <t>072981030701030203</t>
  </si>
  <si>
    <t>072982051102020202</t>
  </si>
  <si>
    <t>072933030701040104</t>
  </si>
  <si>
    <t>072091051703010101</t>
  </si>
  <si>
    <t>072991031102010206</t>
  </si>
  <si>
    <t>072981051703090102</t>
  </si>
  <si>
    <t>072982061703020202</t>
  </si>
  <si>
    <t>072991031703010106</t>
  </si>
  <si>
    <t>072995021703040204</t>
  </si>
  <si>
    <t>070880041703090202</t>
  </si>
  <si>
    <t>072982051102010201</t>
  </si>
  <si>
    <t>072995030701060202</t>
  </si>
  <si>
    <t>072091020701020202</t>
  </si>
  <si>
    <t>072933060701040204</t>
  </si>
  <si>
    <t>070818011703090102</t>
  </si>
  <si>
    <t>072933061102040204</t>
  </si>
  <si>
    <t>070859021102020102</t>
  </si>
  <si>
    <t>070859031102010101</t>
  </si>
  <si>
    <t>072961011703010106</t>
  </si>
  <si>
    <t>072981021102090202</t>
  </si>
  <si>
    <t>072961050701030103</t>
  </si>
  <si>
    <t>070859011102040104</t>
  </si>
  <si>
    <t>070880051703100102</t>
  </si>
  <si>
    <t>072091061703040204</t>
  </si>
  <si>
    <t>021924050701090202</t>
  </si>
  <si>
    <t>010142040701050202</t>
  </si>
  <si>
    <t>041005051202030203</t>
  </si>
  <si>
    <t>041046051803040204</t>
  </si>
  <si>
    <t>052252031001030103</t>
  </si>
  <si>
    <t>082760051102080101</t>
  </si>
  <si>
    <t>070859041703010101</t>
  </si>
  <si>
    <t>070865041703060102</t>
  </si>
  <si>
    <t>070832051703040104</t>
  </si>
  <si>
    <t>070818041703010101</t>
  </si>
  <si>
    <t>072982051703010101</t>
  </si>
  <si>
    <t>072981060701020102</t>
  </si>
  <si>
    <t>072091051102010201</t>
  </si>
  <si>
    <t>010144060701030103</t>
  </si>
  <si>
    <t>060301041703010206</t>
  </si>
  <si>
    <t>032428010701060202</t>
  </si>
  <si>
    <t>010144040701090102</t>
  </si>
  <si>
    <t>082760011703080101</t>
  </si>
  <si>
    <t>010184021102010106</t>
  </si>
  <si>
    <t>083560050701080103</t>
  </si>
  <si>
    <t>08336002</t>
  </si>
  <si>
    <t>083360021703080101</t>
  </si>
  <si>
    <t>010184040701030203</t>
  </si>
  <si>
    <t>010284031703040204</t>
  </si>
  <si>
    <t>010283040701040104</t>
  </si>
  <si>
    <t>02267801</t>
  </si>
  <si>
    <t>022678011703040204</t>
  </si>
  <si>
    <t>010142020701030103</t>
  </si>
  <si>
    <t>041047051202060202</t>
  </si>
  <si>
    <t>032428011703030103</t>
  </si>
  <si>
    <t>052151030403030203</t>
  </si>
  <si>
    <t>021971050701100102</t>
  </si>
  <si>
    <t>072981030701010106</t>
  </si>
  <si>
    <t>070859010701010101</t>
  </si>
  <si>
    <t>072933051102090102</t>
  </si>
  <si>
    <t>070832051703020202</t>
  </si>
  <si>
    <t>072981061102010101</t>
  </si>
  <si>
    <t>070843031703040204</t>
  </si>
  <si>
    <t>010245021102060202</t>
  </si>
  <si>
    <t>041187031202060202</t>
  </si>
  <si>
    <t>031212031102040204</t>
  </si>
  <si>
    <t>010144061703010101</t>
  </si>
  <si>
    <t>082760041703080101</t>
  </si>
  <si>
    <t>070818011102060202</t>
  </si>
  <si>
    <t>070832011703010206</t>
  </si>
  <si>
    <t>070880041102040204</t>
  </si>
  <si>
    <t>070859041703030203</t>
  </si>
  <si>
    <t>070865041703040104</t>
  </si>
  <si>
    <t>070859021703040204</t>
  </si>
  <si>
    <t>010245021703010206</t>
  </si>
  <si>
    <t>032476030701040204</t>
  </si>
  <si>
    <t>072991030701010206</t>
  </si>
  <si>
    <t>072091061102010201</t>
  </si>
  <si>
    <t>072091051102020202</t>
  </si>
  <si>
    <t>070859041703040204</t>
  </si>
  <si>
    <t>070880040701010106</t>
  </si>
  <si>
    <t>021820011703060202</t>
  </si>
  <si>
    <t>041048051202060202</t>
  </si>
  <si>
    <t>030609051102010206</t>
  </si>
  <si>
    <t>041188030303090202</t>
  </si>
  <si>
    <t>021924051102100202</t>
  </si>
  <si>
    <t>040986050801010201</t>
  </si>
  <si>
    <t>070832051703040204</t>
  </si>
  <si>
    <t>021822051102010201</t>
  </si>
  <si>
    <t>010242021102050202</t>
  </si>
  <si>
    <t>032476011102030103</t>
  </si>
  <si>
    <t>030719051102010206</t>
  </si>
  <si>
    <t>010184061703010201</t>
  </si>
  <si>
    <t>010142041703010101</t>
  </si>
  <si>
    <t>070859040701040104</t>
  </si>
  <si>
    <t>072982031703010106</t>
  </si>
  <si>
    <t>041048051803040204</t>
  </si>
  <si>
    <t>010142061703040204</t>
  </si>
  <si>
    <t>052151031202040204</t>
  </si>
  <si>
    <t>061735010501010101</t>
  </si>
  <si>
    <t>083160050701080104</t>
  </si>
  <si>
    <t>072933051703100202</t>
  </si>
  <si>
    <t>072933051703010201</t>
  </si>
  <si>
    <t>072961011102030203</t>
  </si>
  <si>
    <t>070832051102040104</t>
  </si>
  <si>
    <t>070832011102010206</t>
  </si>
  <si>
    <t>010184061102030103</t>
  </si>
  <si>
    <t>070818041703020202</t>
  </si>
  <si>
    <t>072982051703100202</t>
  </si>
  <si>
    <t>021855031703100102</t>
  </si>
  <si>
    <t>021853051102010201</t>
  </si>
  <si>
    <t>061735021202040204</t>
  </si>
  <si>
    <t>083260041102080106</t>
  </si>
  <si>
    <t>070843010701040204</t>
  </si>
  <si>
    <t>010144051102010101</t>
  </si>
  <si>
    <t>022630041703040104</t>
  </si>
  <si>
    <t>010144040701010106</t>
  </si>
  <si>
    <t>052252030901040104</t>
  </si>
  <si>
    <t>010284040701010201</t>
  </si>
  <si>
    <t>070859021102040104</t>
  </si>
  <si>
    <t>010283031102040104</t>
  </si>
  <si>
    <t>052252021001030103</t>
  </si>
  <si>
    <t>070832041102090102</t>
  </si>
  <si>
    <t>030719041703010106</t>
  </si>
  <si>
    <t>083460020701080104</t>
  </si>
  <si>
    <t>070859041102090102</t>
  </si>
  <si>
    <t>070818041102010206</t>
  </si>
  <si>
    <t>070832051102010101</t>
  </si>
  <si>
    <t>070880041102010206</t>
  </si>
  <si>
    <t>052151030901040104</t>
  </si>
  <si>
    <t>070880041703040104</t>
  </si>
  <si>
    <t>072933060701020102</t>
  </si>
  <si>
    <t>070832050701020102</t>
  </si>
  <si>
    <t>072961051102040204</t>
  </si>
  <si>
    <t>022630011102040104</t>
  </si>
  <si>
    <t>052151030901010201</t>
  </si>
  <si>
    <t>020479021703010206</t>
  </si>
  <si>
    <t>08326003</t>
  </si>
  <si>
    <t>083260031703080104</t>
  </si>
  <si>
    <t>072916051102040204</t>
  </si>
  <si>
    <t>021925051703010206</t>
  </si>
  <si>
    <t>020479021703030203</t>
  </si>
  <si>
    <t>031693041703030103</t>
  </si>
  <si>
    <t>071343021102040204</t>
  </si>
  <si>
    <t>010285030701090102</t>
  </si>
  <si>
    <t>020479040701040204</t>
  </si>
  <si>
    <t>083460040701080104</t>
  </si>
  <si>
    <t>032428031102040204</t>
  </si>
  <si>
    <t>010284031102030103</t>
  </si>
  <si>
    <t>070880041703010201</t>
  </si>
  <si>
    <t>072091031102020202</t>
  </si>
  <si>
    <t>070880031703090202</t>
  </si>
  <si>
    <t>070832041703030103</t>
  </si>
  <si>
    <t>061514020203010201</t>
  </si>
  <si>
    <t>010184040701030103</t>
  </si>
  <si>
    <t>070859040701020202</t>
  </si>
  <si>
    <t>010184041703010206</t>
  </si>
  <si>
    <t>021855030701100202</t>
  </si>
  <si>
    <t>061735010501040204</t>
  </si>
  <si>
    <t>070865040701010201</t>
  </si>
  <si>
    <t>070832041102060102</t>
  </si>
  <si>
    <t>060301051703030203</t>
  </si>
  <si>
    <t>060301051703040204</t>
  </si>
  <si>
    <t>060301051703010206</t>
  </si>
  <si>
    <t>060301051202010206</t>
  </si>
  <si>
    <t>060301050801010201</t>
  </si>
  <si>
    <t>060301011703030203</t>
  </si>
  <si>
    <t>060301021202040204</t>
  </si>
  <si>
    <t>060301010801040204</t>
  </si>
  <si>
    <t>060301030801030203</t>
  </si>
  <si>
    <t>060301021703010206</t>
  </si>
  <si>
    <t>060301041703030203</t>
  </si>
  <si>
    <t>060301031703030203</t>
  </si>
  <si>
    <t>060301031703010206</t>
  </si>
  <si>
    <t>041002051202010201</t>
  </si>
  <si>
    <t>040903010303090202</t>
  </si>
  <si>
    <t>040903050801090202</t>
  </si>
  <si>
    <t>040903011803030203</t>
  </si>
  <si>
    <t>041002021202010206</t>
  </si>
  <si>
    <t>041002050303040204</t>
  </si>
  <si>
    <t>041002021803030203</t>
  </si>
  <si>
    <t>040903051803030203</t>
  </si>
  <si>
    <t>040903051202030203</t>
  </si>
  <si>
    <t>041005050801010206</t>
  </si>
  <si>
    <t>041005060303040204</t>
  </si>
  <si>
    <t>040906010801010206</t>
  </si>
  <si>
    <t>041004060303010206</t>
  </si>
  <si>
    <t>040903011803060202</t>
  </si>
  <si>
    <t>040906010303010206</t>
  </si>
  <si>
    <t>041004050801060202</t>
  </si>
  <si>
    <t>040903051803040204</t>
  </si>
  <si>
    <t>040903050303060202</t>
  </si>
  <si>
    <t>040903010801010201</t>
  </si>
  <si>
    <t>041008050303040204</t>
  </si>
  <si>
    <t>060507010801090202</t>
  </si>
  <si>
    <t>030609051102060102</t>
  </si>
  <si>
    <t>060507050801010206</t>
  </si>
  <si>
    <t>030609051102100202</t>
  </si>
  <si>
    <t>060507051202040204</t>
  </si>
  <si>
    <t>060507031703040204</t>
  </si>
  <si>
    <t>060507031202040204</t>
  </si>
  <si>
    <t>060507051703010201</t>
  </si>
  <si>
    <t>060507031703030203</t>
  </si>
  <si>
    <t>060507051202010201</t>
  </si>
  <si>
    <t>040911011803030203</t>
  </si>
  <si>
    <t>040911051202030203</t>
  </si>
  <si>
    <t>041110030303010106</t>
  </si>
  <si>
    <t>041110051803010101</t>
  </si>
  <si>
    <t>041110030801010106</t>
  </si>
  <si>
    <t>030609051703100202</t>
  </si>
  <si>
    <t>041008020801010201</t>
  </si>
  <si>
    <t>041110051803090102</t>
  </si>
  <si>
    <t>041008020303010201</t>
  </si>
  <si>
    <t>041110031803040104</t>
  </si>
  <si>
    <t>051413051202090202</t>
  </si>
  <si>
    <t>051413050601010206</t>
  </si>
  <si>
    <t>051413031703090202</t>
  </si>
  <si>
    <t>051413051202010206</t>
  </si>
  <si>
    <t>040911051202010201</t>
  </si>
  <si>
    <t>040911051803030203</t>
  </si>
  <si>
    <t>040911011202010201</t>
  </si>
  <si>
    <t>061514051403030203</t>
  </si>
  <si>
    <t>061514010501040204</t>
  </si>
  <si>
    <t>061514010501090202</t>
  </si>
  <si>
    <t>031615050701030203</t>
  </si>
  <si>
    <t>031615051703040104</t>
  </si>
  <si>
    <t>061514051202090202</t>
  </si>
  <si>
    <t>051413040601060202</t>
  </si>
  <si>
    <t>051413051703010206</t>
  </si>
  <si>
    <t>020416051102040204</t>
  </si>
  <si>
    <t>061514050203010201</t>
  </si>
  <si>
    <t>030617051703060202</t>
  </si>
  <si>
    <t>030617051703030103</t>
  </si>
  <si>
    <t>030617051102010101</t>
  </si>
  <si>
    <t>020416051102030103</t>
  </si>
  <si>
    <t>020416050701010201</t>
  </si>
  <si>
    <t>021820051703060102</t>
  </si>
  <si>
    <t>021821051703060202</t>
  </si>
  <si>
    <t>021820051102030103</t>
  </si>
  <si>
    <t>021820051703090202</t>
  </si>
  <si>
    <t>030719050701030103</t>
  </si>
  <si>
    <t>021821050701100202</t>
  </si>
  <si>
    <t>021821051703030103</t>
  </si>
  <si>
    <t>021821051703100202</t>
  </si>
  <si>
    <t>030719051703100102</t>
  </si>
  <si>
    <t>021821051703030203</t>
  </si>
  <si>
    <t>030719050701040204</t>
  </si>
  <si>
    <t>021821050701030203</t>
  </si>
  <si>
    <t>021923051102060102</t>
  </si>
  <si>
    <t>030626051703060202</t>
  </si>
  <si>
    <t>030626051703040104</t>
  </si>
  <si>
    <t>021822050701060102</t>
  </si>
  <si>
    <t>021822051102030103</t>
  </si>
  <si>
    <t>030626051102040104</t>
  </si>
  <si>
    <t>021822051703010106</t>
  </si>
  <si>
    <t>021822051703100202</t>
  </si>
  <si>
    <t>032426051102060102</t>
  </si>
  <si>
    <t>030626050701060202</t>
  </si>
  <si>
    <t>021923051102090102</t>
  </si>
  <si>
    <t>021923051703040204</t>
  </si>
  <si>
    <t>030627051102040104</t>
  </si>
  <si>
    <t>030627051703040104</t>
  </si>
  <si>
    <t>022630051703060102</t>
  </si>
  <si>
    <t>022629051703030203</t>
  </si>
  <si>
    <t>032428050701090102</t>
  </si>
  <si>
    <t>022630050701100202</t>
  </si>
  <si>
    <t>022629050701030103</t>
  </si>
  <si>
    <t>022630050701090202</t>
  </si>
  <si>
    <t>022629051703010101</t>
  </si>
  <si>
    <t>022629050701100102</t>
  </si>
  <si>
    <t>022629051102090202</t>
  </si>
  <si>
    <t>022629050701040204</t>
  </si>
  <si>
    <t>022630050701010201</t>
  </si>
  <si>
    <t>022630051102010106</t>
  </si>
  <si>
    <t>061735040203040104</t>
  </si>
  <si>
    <t>061735040203060102</t>
  </si>
  <si>
    <t>061735040501040204</t>
  </si>
  <si>
    <t>061735040203040204</t>
  </si>
  <si>
    <t>061735041202040104</t>
  </si>
  <si>
    <t>061735030501060102</t>
  </si>
  <si>
    <t>061735030501010206</t>
  </si>
  <si>
    <t>061734030103090102</t>
  </si>
  <si>
    <t>061736041303030103</t>
  </si>
  <si>
    <t>061735031202040104</t>
  </si>
  <si>
    <t>061735040501030103</t>
  </si>
  <si>
    <t>061736031303060202</t>
  </si>
  <si>
    <t>061735030501010101</t>
  </si>
  <si>
    <t>020431051102060202</t>
  </si>
  <si>
    <t>020431050701040104</t>
  </si>
  <si>
    <t>020431051703090102</t>
  </si>
  <si>
    <t>010242050701030103</t>
  </si>
  <si>
    <t>010142050701050202</t>
  </si>
  <si>
    <t>010142010701030103</t>
  </si>
  <si>
    <t>010242050701060202</t>
  </si>
  <si>
    <t>010142011703040104</t>
  </si>
  <si>
    <t>010142031703030203</t>
  </si>
  <si>
    <t>010142011102040204</t>
  </si>
  <si>
    <t>010142010701050102</t>
  </si>
  <si>
    <t>010142031102040204</t>
  </si>
  <si>
    <t>031641051102060202</t>
  </si>
  <si>
    <t>021837051703030203</t>
  </si>
  <si>
    <t>031641050701060202</t>
  </si>
  <si>
    <t>031641051102010101</t>
  </si>
  <si>
    <t>031641050701040104</t>
  </si>
  <si>
    <t>021838051703090102</t>
  </si>
  <si>
    <t>010142050701010106</t>
  </si>
  <si>
    <t>010242051102010101</t>
  </si>
  <si>
    <t>010242050701010101</t>
  </si>
  <si>
    <t>010142050701010201</t>
  </si>
  <si>
    <t>010242040701050202</t>
  </si>
  <si>
    <t>010142011703010201</t>
  </si>
  <si>
    <t>010142030701040104</t>
  </si>
  <si>
    <t>010242041102030103</t>
  </si>
  <si>
    <t>010142021703040104</t>
  </si>
  <si>
    <t>010242031703040204</t>
  </si>
  <si>
    <t>010242011703040104</t>
  </si>
  <si>
    <t>010142051102050102</t>
  </si>
  <si>
    <t>010142051703040104</t>
  </si>
  <si>
    <t>010242031703030103</t>
  </si>
  <si>
    <t>010142021703040204</t>
  </si>
  <si>
    <t>010242041703010201</t>
  </si>
  <si>
    <t>010242040701050102</t>
  </si>
  <si>
    <t>010242021703040104</t>
  </si>
  <si>
    <t>010244051102040204</t>
  </si>
  <si>
    <t>010244051703010101</t>
  </si>
  <si>
    <t>010244050701090102</t>
  </si>
  <si>
    <t>010244050701010201</t>
  </si>
  <si>
    <t>010244051102090102</t>
  </si>
  <si>
    <t>010144031703010106</t>
  </si>
  <si>
    <t>010144011102090102</t>
  </si>
  <si>
    <t>010244010701010201</t>
  </si>
  <si>
    <t>010244040701040104</t>
  </si>
  <si>
    <t>010142021703030103</t>
  </si>
  <si>
    <t>010244040701040204</t>
  </si>
  <si>
    <t>010144051703040204</t>
  </si>
  <si>
    <t>010144011102030103</t>
  </si>
  <si>
    <t>010144030701040104</t>
  </si>
  <si>
    <t>010244031102040204</t>
  </si>
  <si>
    <t>010144051703030103</t>
  </si>
  <si>
    <t>010144011703010206</t>
  </si>
  <si>
    <t>010144050701030203</t>
  </si>
  <si>
    <t>010244041102060202</t>
  </si>
  <si>
    <t>010144030701010106</t>
  </si>
  <si>
    <t>010144061703040104</t>
  </si>
  <si>
    <t>010144021703010201</t>
  </si>
  <si>
    <t>010144020701090202</t>
  </si>
  <si>
    <t>010244010701060202</t>
  </si>
  <si>
    <t>010244030701040104</t>
  </si>
  <si>
    <t>010244030701040204</t>
  </si>
  <si>
    <t>010144061703090202</t>
  </si>
  <si>
    <t>010144021703010106</t>
  </si>
  <si>
    <t>010244011102060202</t>
  </si>
  <si>
    <t>010244011703010201</t>
  </si>
  <si>
    <t>010244030701060202</t>
  </si>
  <si>
    <t>010245051703010206</t>
  </si>
  <si>
    <t>010245051703010201</t>
  </si>
  <si>
    <t>010245041703030203</t>
  </si>
  <si>
    <t>010245041703040204</t>
  </si>
  <si>
    <t>010245040701030203</t>
  </si>
  <si>
    <t>010245041703010201</t>
  </si>
  <si>
    <t>010245031102010206</t>
  </si>
  <si>
    <t>010245031102060202</t>
  </si>
  <si>
    <t>021956051703060102</t>
  </si>
  <si>
    <t>021956050701090202</t>
  </si>
  <si>
    <t>032363051102010201</t>
  </si>
  <si>
    <t>021855050701060202</t>
  </si>
  <si>
    <t>021957051102030103</t>
  </si>
  <si>
    <t>032363050701010106</t>
  </si>
  <si>
    <t>020462050701100202</t>
  </si>
  <si>
    <t>021855051703040204</t>
  </si>
  <si>
    <t>032363051102010106</t>
  </si>
  <si>
    <t>021956050701090102</t>
  </si>
  <si>
    <t>020462051102030103</t>
  </si>
  <si>
    <t>021855051703060102</t>
  </si>
  <si>
    <t>041047061803010201</t>
  </si>
  <si>
    <t>041049060801040204</t>
  </si>
  <si>
    <t>041048051202040204</t>
  </si>
  <si>
    <t>041048060801010201</t>
  </si>
  <si>
    <t>041049050303040204</t>
  </si>
  <si>
    <t>041046020303090202</t>
  </si>
  <si>
    <t>041046050801010201</t>
  </si>
  <si>
    <t>041046020303060202</t>
  </si>
  <si>
    <t>021853051703060102</t>
  </si>
  <si>
    <t>021854051703010101</t>
  </si>
  <si>
    <t>021854051102040104</t>
  </si>
  <si>
    <t>052252011001040104</t>
  </si>
  <si>
    <t>052252010901040104</t>
  </si>
  <si>
    <t>021853051703090102</t>
  </si>
  <si>
    <t>052252011001060102</t>
  </si>
  <si>
    <t>052252011202040104</t>
  </si>
  <si>
    <t>052151040403030103</t>
  </si>
  <si>
    <t>021854050701100202</t>
  </si>
  <si>
    <t>021853050701040104</t>
  </si>
  <si>
    <t>021854051102030103</t>
  </si>
  <si>
    <t>021854050701100102</t>
  </si>
  <si>
    <t>021854051102040204</t>
  </si>
  <si>
    <t>052252041202060102</t>
  </si>
  <si>
    <t>052252011603060102</t>
  </si>
  <si>
    <t>052252040403060102</t>
  </si>
  <si>
    <t>052252040403030203</t>
  </si>
  <si>
    <t>021853051102040204</t>
  </si>
  <si>
    <t>052252010901060102</t>
  </si>
  <si>
    <t>052151010403090202</t>
  </si>
  <si>
    <t>052151010901060202</t>
  </si>
  <si>
    <t>021853051102060202</t>
  </si>
  <si>
    <t>052252010403090102</t>
  </si>
  <si>
    <t>021853050701010206</t>
  </si>
  <si>
    <t>052252010403030203</t>
  </si>
  <si>
    <t>021855051703010201</t>
  </si>
  <si>
    <t>021853051102100102</t>
  </si>
  <si>
    <t>041049051202030203</t>
  </si>
  <si>
    <t>041050060801040204</t>
  </si>
  <si>
    <t>021956051703040204</t>
  </si>
  <si>
    <t>052151010901060102</t>
  </si>
  <si>
    <t>052252040403090102</t>
  </si>
  <si>
    <t>041049051803090202</t>
  </si>
  <si>
    <t>041049050801060202</t>
  </si>
  <si>
    <t>041049051803010201</t>
  </si>
  <si>
    <t>041049050801090202</t>
  </si>
  <si>
    <t>052252011001030203</t>
  </si>
  <si>
    <t>041049050303030203</t>
  </si>
  <si>
    <t>052151041001030103</t>
  </si>
  <si>
    <t>041050051803010206</t>
  </si>
  <si>
    <t>041049061803010201</t>
  </si>
  <si>
    <t>041050050303030203</t>
  </si>
  <si>
    <t>021957051703010101</t>
  </si>
  <si>
    <t>052252041603060202</t>
  </si>
  <si>
    <t>052252010403010106</t>
  </si>
  <si>
    <t>021956050701060202</t>
  </si>
  <si>
    <t>021958051703030203</t>
  </si>
  <si>
    <t>030664051102060202</t>
  </si>
  <si>
    <t>030664050701010106</t>
  </si>
  <si>
    <t>030664050701040204</t>
  </si>
  <si>
    <t>030664051102010201</t>
  </si>
  <si>
    <t>030664051102010101</t>
  </si>
  <si>
    <t>030766051102100102</t>
  </si>
  <si>
    <t>030766051703010101</t>
  </si>
  <si>
    <t>030766050701060102</t>
  </si>
  <si>
    <t>030766050701030203</t>
  </si>
  <si>
    <t>030766051102030203</t>
  </si>
  <si>
    <t>030766050701010106</t>
  </si>
  <si>
    <t>021867051703010201</t>
  </si>
  <si>
    <t>021867051102090202</t>
  </si>
  <si>
    <t>021867050701040204</t>
  </si>
  <si>
    <t>030673051703090102</t>
  </si>
  <si>
    <t>030673051102040204</t>
  </si>
  <si>
    <t>032373051102090102</t>
  </si>
  <si>
    <t>030673050701090102</t>
  </si>
  <si>
    <t>032373051102060202</t>
  </si>
  <si>
    <t>032373051703010201</t>
  </si>
  <si>
    <t>030673051102010106</t>
  </si>
  <si>
    <t>032373051102010106</t>
  </si>
  <si>
    <t>032373050701010206</t>
  </si>
  <si>
    <t>021971051703090202</t>
  </si>
  <si>
    <t>021868051703030103</t>
  </si>
  <si>
    <t>021868051703090202</t>
  </si>
  <si>
    <t>021970050701060202</t>
  </si>
  <si>
    <t>021970050701030203</t>
  </si>
  <si>
    <t>021970050701040104</t>
  </si>
  <si>
    <t>021867050701060202</t>
  </si>
  <si>
    <t>021970051703010101</t>
  </si>
  <si>
    <t>021868050701090102</t>
  </si>
  <si>
    <t>021869051102030103</t>
  </si>
  <si>
    <t>021970050701090102</t>
  </si>
  <si>
    <t>032476050701010106</t>
  </si>
  <si>
    <t>032476050701040104</t>
  </si>
  <si>
    <t>032476051703090102</t>
  </si>
  <si>
    <t>032375050701060202</t>
  </si>
  <si>
    <t>032375051102060202</t>
  </si>
  <si>
    <t>032375051703060102</t>
  </si>
  <si>
    <t>032375051102090102</t>
  </si>
  <si>
    <t>032375051703010106</t>
  </si>
  <si>
    <t>032476051102010201</t>
  </si>
  <si>
    <t>030674051703060102</t>
  </si>
  <si>
    <t>030674051102060202</t>
  </si>
  <si>
    <t>030674051703010101</t>
  </si>
  <si>
    <t>030674050701090202</t>
  </si>
  <si>
    <t>030674051102030203</t>
  </si>
  <si>
    <t>030674050701010201</t>
  </si>
  <si>
    <t>022677051102090202</t>
  </si>
  <si>
    <t>022677051703030103</t>
  </si>
  <si>
    <t>022678050701010206</t>
  </si>
  <si>
    <t>022677051703100202</t>
  </si>
  <si>
    <t>022677051703100102</t>
  </si>
  <si>
    <t>022678050701030103</t>
  </si>
  <si>
    <t>022678051703040204</t>
  </si>
  <si>
    <t>022677051102100102</t>
  </si>
  <si>
    <t>022678051102010106</t>
  </si>
  <si>
    <t>022677051102010106</t>
  </si>
  <si>
    <t>022677051703010101</t>
  </si>
  <si>
    <t>020479051703090102</t>
  </si>
  <si>
    <t>020479051102010101</t>
  </si>
  <si>
    <t>020479010701030203</t>
  </si>
  <si>
    <t>030696051102040204</t>
  </si>
  <si>
    <t>030696051703030103</t>
  </si>
  <si>
    <t>030696051703040104</t>
  </si>
  <si>
    <t>031692050701040204</t>
  </si>
  <si>
    <t>031692051703060102</t>
  </si>
  <si>
    <t>030696051703010101</t>
  </si>
  <si>
    <t>031692051102010206</t>
  </si>
  <si>
    <t>030696050701010101</t>
  </si>
  <si>
    <t>030696051703010201</t>
  </si>
  <si>
    <t>010283051703040204</t>
  </si>
  <si>
    <t>010283051102030103</t>
  </si>
  <si>
    <t>010283051703060102</t>
  </si>
  <si>
    <t>010285051703040104</t>
  </si>
  <si>
    <t>040986010303040204</t>
  </si>
  <si>
    <t>041188050801030103</t>
  </si>
  <si>
    <t>010184021102010201</t>
  </si>
  <si>
    <t>052890041102030203</t>
  </si>
  <si>
    <t>052890011703090202</t>
  </si>
  <si>
    <t>040986011803060202</t>
  </si>
  <si>
    <t>010184011703040104</t>
  </si>
  <si>
    <t>010284040701090102</t>
  </si>
  <si>
    <t>052589040801030203</t>
  </si>
  <si>
    <t>010184031703040204</t>
  </si>
  <si>
    <t>040986011202060202</t>
  </si>
  <si>
    <t>010284051102040104</t>
  </si>
  <si>
    <t>041188051202030103</t>
  </si>
  <si>
    <t>010184030701030103</t>
  </si>
  <si>
    <t>041188051202040104</t>
  </si>
  <si>
    <t>010284051102010206</t>
  </si>
  <si>
    <t>010184031102060102</t>
  </si>
  <si>
    <t>010284050701060102</t>
  </si>
  <si>
    <t>010184020701010106</t>
  </si>
  <si>
    <t>052589041202010206</t>
  </si>
  <si>
    <t>010184011102030103</t>
  </si>
  <si>
    <t>010184021703030203</t>
  </si>
  <si>
    <t>052890010701010206</t>
  </si>
  <si>
    <t>040986011202010201</t>
  </si>
  <si>
    <t>010184050701030103</t>
  </si>
  <si>
    <t>031693050701060202</t>
  </si>
  <si>
    <t>031693051102040104</t>
  </si>
  <si>
    <t>031693050701100202</t>
  </si>
  <si>
    <t>031693051703100102</t>
  </si>
  <si>
    <t>010284051102040204</t>
  </si>
  <si>
    <t>031693051703030203</t>
  </si>
  <si>
    <t>031693051703010106</t>
  </si>
  <si>
    <t>041194031202060102</t>
  </si>
  <si>
    <t>020416050701010206</t>
  </si>
  <si>
    <t>061514031403040204</t>
  </si>
  <si>
    <t>060507021202060202</t>
  </si>
  <si>
    <t>041008021803060202</t>
  </si>
  <si>
    <t>030609051703010106</t>
  </si>
  <si>
    <t>040906011803010201</t>
  </si>
  <si>
    <t>060507020801030203</t>
  </si>
  <si>
    <t>041005050801010201</t>
  </si>
  <si>
    <t>041110031803060102</t>
  </si>
  <si>
    <t>041008050303010206</t>
  </si>
  <si>
    <t>051413011202090202</t>
  </si>
  <si>
    <t>051413010601060202</t>
  </si>
  <si>
    <t>031212050701010206</t>
  </si>
  <si>
    <t>061735030501090202</t>
  </si>
  <si>
    <t>021821050701010106</t>
  </si>
  <si>
    <t>021821051102030203</t>
  </si>
  <si>
    <t>021821051703040204</t>
  </si>
  <si>
    <t>021923050701060202</t>
  </si>
  <si>
    <t>030626051703010106</t>
  </si>
  <si>
    <t>030626051102010206</t>
  </si>
  <si>
    <t>030626050701010201</t>
  </si>
  <si>
    <t>030627050701010201</t>
  </si>
  <si>
    <t>010242010701030203</t>
  </si>
  <si>
    <t>061736031303010101</t>
  </si>
  <si>
    <t>061736041303010201</t>
  </si>
  <si>
    <t>021837051703100202</t>
  </si>
  <si>
    <t>010242021703050202</t>
  </si>
  <si>
    <t>010142041703050202</t>
  </si>
  <si>
    <t>010142041703060202</t>
  </si>
  <si>
    <t>010244011703010106</t>
  </si>
  <si>
    <t>010244020701030203</t>
  </si>
  <si>
    <t>041047051803090202</t>
  </si>
  <si>
    <t>041047050801090202</t>
  </si>
  <si>
    <t>021853050701060102</t>
  </si>
  <si>
    <t>052252010403090202</t>
  </si>
  <si>
    <t>052252010901010201</t>
  </si>
  <si>
    <t>052252020901040204</t>
  </si>
  <si>
    <t>052151040901090102</t>
  </si>
  <si>
    <t>021855050701090102</t>
  </si>
  <si>
    <t>041049060303060202</t>
  </si>
  <si>
    <t>041050050303060202</t>
  </si>
  <si>
    <t>041050051803060202</t>
  </si>
  <si>
    <t>021957050701030203</t>
  </si>
  <si>
    <t>021867051102010206</t>
  </si>
  <si>
    <t>021867051102030203</t>
  </si>
  <si>
    <t>041188030801040104</t>
  </si>
  <si>
    <t>010283051102010206</t>
  </si>
  <si>
    <t>010184041703040204</t>
  </si>
  <si>
    <t>041187050801010106</t>
  </si>
  <si>
    <t>010184061703090102</t>
  </si>
  <si>
    <t>040906051803040204</t>
  </si>
  <si>
    <t>041110030801010101</t>
  </si>
  <si>
    <t>060507020801010201</t>
  </si>
  <si>
    <t>030609050701010101</t>
  </si>
  <si>
    <t>041110051202010101</t>
  </si>
  <si>
    <t>031615051102010201</t>
  </si>
  <si>
    <t>020431051102040204</t>
  </si>
  <si>
    <t>021822050701010101</t>
  </si>
  <si>
    <t>021924051703100202</t>
  </si>
  <si>
    <t>021821051102030103</t>
  </si>
  <si>
    <t>010142051102030203</t>
  </si>
  <si>
    <t>041047061202090202</t>
  </si>
  <si>
    <t>052252041202010101</t>
  </si>
  <si>
    <t>041050051202040204</t>
  </si>
  <si>
    <t>052890031703010201</t>
  </si>
  <si>
    <t>020479021703030103</t>
  </si>
  <si>
    <t>052589030303060202</t>
  </si>
  <si>
    <t>060507021202090202</t>
  </si>
  <si>
    <t>041005050303060202</t>
  </si>
  <si>
    <t>010184041102040204</t>
  </si>
  <si>
    <t>041194031803010106</t>
  </si>
  <si>
    <t>060301030801060202</t>
  </si>
  <si>
    <t>060301040801090202</t>
  </si>
  <si>
    <t>021924050701060102</t>
  </si>
  <si>
    <t>02262904</t>
  </si>
  <si>
    <t>022629041703030103</t>
  </si>
  <si>
    <t>061734030103090202</t>
  </si>
  <si>
    <t>061736031303010106</t>
  </si>
  <si>
    <t>010242011102010101</t>
  </si>
  <si>
    <t>021837051703010106</t>
  </si>
  <si>
    <t>061736031303010206</t>
  </si>
  <si>
    <t>010144040701040204</t>
  </si>
  <si>
    <t>041048061803030203</t>
  </si>
  <si>
    <t>041047060303030203</t>
  </si>
  <si>
    <t>041046020801030203</t>
  </si>
  <si>
    <t>021956051102010201</t>
  </si>
  <si>
    <t>041050051202010201</t>
  </si>
  <si>
    <t>021958050701060202</t>
  </si>
  <si>
    <t>021958051703060202</t>
  </si>
  <si>
    <t>041049061803010206</t>
  </si>
  <si>
    <t>041050061803060202</t>
  </si>
  <si>
    <t>032476010701030103</t>
  </si>
  <si>
    <t>010284040701060102</t>
  </si>
  <si>
    <t>052589030303010201</t>
  </si>
  <si>
    <t>010184051703030103</t>
  </si>
  <si>
    <t>010184050701030203</t>
  </si>
  <si>
    <t>041187030801040104</t>
  </si>
  <si>
    <t>010285041703030203</t>
  </si>
  <si>
    <t>052890011102010206</t>
  </si>
  <si>
    <t>041188030303040104</t>
  </si>
  <si>
    <t>052589040801090202</t>
  </si>
  <si>
    <t>041005061202030203</t>
  </si>
  <si>
    <t>021820050701010201</t>
  </si>
  <si>
    <t>021837051703060202</t>
  </si>
  <si>
    <t>010242021703040204</t>
  </si>
  <si>
    <t>010144040701030203</t>
  </si>
  <si>
    <t>010244030701010106</t>
  </si>
  <si>
    <t>010244031102010201</t>
  </si>
  <si>
    <t>041049061202090202</t>
  </si>
  <si>
    <t>052252011202010201</t>
  </si>
  <si>
    <t>052151041202010206</t>
  </si>
  <si>
    <t>021869051102090102</t>
  </si>
  <si>
    <t>021868050701010101</t>
  </si>
  <si>
    <t>032476010701040204</t>
  </si>
  <si>
    <t>010184051102040204</t>
  </si>
  <si>
    <t>010184051102030103</t>
  </si>
  <si>
    <t>010283040701030103</t>
  </si>
  <si>
    <t>010284050701010101</t>
  </si>
  <si>
    <t>051413010601010206</t>
  </si>
  <si>
    <t>031212031703030203</t>
  </si>
  <si>
    <t>060507021703010201</t>
  </si>
  <si>
    <t>060507021202010201</t>
  </si>
  <si>
    <t>031615051102090102</t>
  </si>
  <si>
    <t>021820051102010206</t>
  </si>
  <si>
    <t>032428030701060202</t>
  </si>
  <si>
    <t>010244010701010206</t>
  </si>
  <si>
    <t>041049051202060202</t>
  </si>
  <si>
    <t>021855050701010201</t>
  </si>
  <si>
    <t>052252021001060102</t>
  </si>
  <si>
    <t>021868051102010206</t>
  </si>
  <si>
    <t>020479031102030103</t>
  </si>
  <si>
    <t>010184060701040104</t>
  </si>
  <si>
    <t>052890031703040204</t>
  </si>
  <si>
    <t>040986051803030203</t>
  </si>
  <si>
    <t>031615050701090102</t>
  </si>
  <si>
    <t>041110030303030103</t>
  </si>
  <si>
    <t>031212031703010206</t>
  </si>
  <si>
    <t>032428011703040204</t>
  </si>
  <si>
    <t>021924051703010206</t>
  </si>
  <si>
    <t>010142041102010201</t>
  </si>
  <si>
    <t>010144041102040104</t>
  </si>
  <si>
    <t>052151041001010201</t>
  </si>
  <si>
    <t>020479031102010206</t>
  </si>
  <si>
    <t>010184021703010201</t>
  </si>
  <si>
    <t>041188051803030103</t>
  </si>
  <si>
    <t>051413021703030203</t>
  </si>
  <si>
    <t>021939051703010206</t>
  </si>
  <si>
    <t>021925051703030103</t>
  </si>
  <si>
    <t>032428031703040204</t>
  </si>
  <si>
    <t>010144061703010106</t>
  </si>
  <si>
    <t>021957051102030203</t>
  </si>
  <si>
    <t>052151011202010101</t>
  </si>
  <si>
    <t>052252031603060102</t>
  </si>
  <si>
    <t>083460051703080102</t>
  </si>
  <si>
    <t>083460050701080101</t>
  </si>
  <si>
    <t>083460050701080104</t>
  </si>
  <si>
    <t>083360051703080102</t>
  </si>
  <si>
    <t>083560051703080102</t>
  </si>
  <si>
    <t>082760050701080102</t>
  </si>
  <si>
    <t>083460050701080102</t>
  </si>
  <si>
    <t>083060051703080103</t>
  </si>
  <si>
    <t>083260041703080101</t>
  </si>
  <si>
    <t>083260040701080106</t>
  </si>
  <si>
    <t>083260040701080102</t>
  </si>
  <si>
    <t>083460041703080101</t>
  </si>
  <si>
    <t>082760010701080102</t>
  </si>
  <si>
    <t>083560041703080103</t>
  </si>
  <si>
    <t>083560050701080102</t>
  </si>
  <si>
    <t>072091010701090202</t>
  </si>
  <si>
    <t>072995011102020202</t>
  </si>
  <si>
    <t>072995011703090202</t>
  </si>
  <si>
    <t>072995051703010206</t>
  </si>
  <si>
    <t>072995010701030203</t>
  </si>
  <si>
    <t>072995011703020202</t>
  </si>
  <si>
    <t>072095050701060202</t>
  </si>
  <si>
    <t>072095051703030203</t>
  </si>
  <si>
    <t>072995030701040204</t>
  </si>
  <si>
    <t>072995011703040204</t>
  </si>
  <si>
    <t>072995051102090202</t>
  </si>
  <si>
    <t>072916010701060102</t>
  </si>
  <si>
    <t>072916010701040204</t>
  </si>
  <si>
    <t>072981031703030103</t>
  </si>
  <si>
    <t>072982010701030203</t>
  </si>
  <si>
    <t>070880050701090202</t>
  </si>
  <si>
    <t>070880050701020102</t>
  </si>
  <si>
    <t>072981011102040104</t>
  </si>
  <si>
    <t>072981010701090202</t>
  </si>
  <si>
    <t>072981010701040204</t>
  </si>
  <si>
    <t>072981010701040104</t>
  </si>
  <si>
    <t>072981010701020102</t>
  </si>
  <si>
    <t>072981011102110104</t>
  </si>
  <si>
    <t>072981061703040104</t>
  </si>
  <si>
    <t>070880011102040104</t>
  </si>
  <si>
    <t>072091011102020202</t>
  </si>
  <si>
    <t>072991010701030203</t>
  </si>
  <si>
    <t>072991011102090102</t>
  </si>
  <si>
    <t>072991010701040204</t>
  </si>
  <si>
    <t>072091011102040204</t>
  </si>
  <si>
    <t>072991010701060102</t>
  </si>
  <si>
    <t>072995061102030203</t>
  </si>
  <si>
    <t>072016051703060102</t>
  </si>
  <si>
    <t>072933011703040104</t>
  </si>
  <si>
    <t>070880011102060102</t>
  </si>
  <si>
    <t>070880010701020102</t>
  </si>
  <si>
    <t>072981011703030103</t>
  </si>
  <si>
    <t>072981011102090102</t>
  </si>
  <si>
    <t>072981011703010201</t>
  </si>
  <si>
    <t>072991031703110104</t>
  </si>
  <si>
    <t>072991031102060202</t>
  </si>
  <si>
    <t>072091011102010101</t>
  </si>
  <si>
    <t>072991061102110204</t>
  </si>
  <si>
    <t>072991011703040104</t>
  </si>
  <si>
    <t>072991010701090102</t>
  </si>
  <si>
    <t>072933011102100102</t>
  </si>
  <si>
    <t>072933011102010101</t>
  </si>
  <si>
    <t>072933010701030103</t>
  </si>
  <si>
    <t>072982011102040204</t>
  </si>
  <si>
    <t>072982010701090102</t>
  </si>
  <si>
    <t>070880011703060202</t>
  </si>
  <si>
    <t>072991051703110204</t>
  </si>
  <si>
    <t>072991031102020102</t>
  </si>
  <si>
    <t>072995051703110204</t>
  </si>
  <si>
    <t>072933011703090202</t>
  </si>
  <si>
    <t>072933061102060102</t>
  </si>
  <si>
    <t>072981051102110104</t>
  </si>
  <si>
    <t>072091011703060102</t>
  </si>
  <si>
    <t>072995051102010206</t>
  </si>
  <si>
    <t>072933011102100202</t>
  </si>
  <si>
    <t>072933011703110204</t>
  </si>
  <si>
    <t>070880011102010206</t>
  </si>
  <si>
    <t>072091051703060102</t>
  </si>
  <si>
    <t>072933011102060102</t>
  </si>
  <si>
    <t>070880011703090202</t>
  </si>
  <si>
    <t>072091011102030103</t>
  </si>
  <si>
    <t>072016051703090202</t>
  </si>
  <si>
    <t>072916010701030103</t>
  </si>
  <si>
    <t>070880010701100202</t>
  </si>
  <si>
    <t>072991030701090202</t>
  </si>
  <si>
    <t>072933011102030203</t>
  </si>
  <si>
    <t>072016050701010201</t>
  </si>
  <si>
    <t>072916011102040104</t>
  </si>
  <si>
    <t>072916010701100202</t>
  </si>
  <si>
    <t>072016051703090102</t>
  </si>
  <si>
    <t>070880051102010101</t>
  </si>
  <si>
    <t>072995021102010201</t>
  </si>
  <si>
    <t>072981050701020202</t>
  </si>
  <si>
    <t>072981020701110104</t>
  </si>
  <si>
    <t>072916010701010206</t>
  </si>
  <si>
    <t>072991051703010101</t>
  </si>
  <si>
    <t>070818051102030103</t>
  </si>
  <si>
    <t>070818051703060202</t>
  </si>
  <si>
    <t>070818051703090202</t>
  </si>
  <si>
    <t>072981031703110104</t>
  </si>
  <si>
    <t>070818051703010101</t>
  </si>
  <si>
    <t>070818051703060102</t>
  </si>
  <si>
    <t>070818050701030103</t>
  </si>
  <si>
    <t>070832011102060102</t>
  </si>
  <si>
    <t>072981051102060202</t>
  </si>
  <si>
    <t>072016051102100102</t>
  </si>
  <si>
    <t>070818011102060102</t>
  </si>
  <si>
    <t>072991031703090102</t>
  </si>
  <si>
    <t>072995030701010206</t>
  </si>
  <si>
    <t>070880011703010206</t>
  </si>
  <si>
    <t>072982011102060102</t>
  </si>
  <si>
    <t>072991061703040204</t>
  </si>
  <si>
    <t>072991050701110104</t>
  </si>
  <si>
    <t>071343011703060102</t>
  </si>
  <si>
    <t>070859051703060102</t>
  </si>
  <si>
    <t>070859051703030103</t>
  </si>
  <si>
    <t>070843011703030203</t>
  </si>
  <si>
    <t>071343010701050102</t>
  </si>
  <si>
    <t>070843050701050102</t>
  </si>
  <si>
    <t>070843050701030203</t>
  </si>
  <si>
    <t>070843050701040204</t>
  </si>
  <si>
    <t>072933011102030103</t>
  </si>
  <si>
    <t>071343011102010201</t>
  </si>
  <si>
    <t>070843050701050202</t>
  </si>
  <si>
    <t>071343011703040104</t>
  </si>
  <si>
    <t>072916011102010206</t>
  </si>
  <si>
    <t>071343011102040204</t>
  </si>
  <si>
    <t>071343051703060102</t>
  </si>
  <si>
    <t>071343051102010201</t>
  </si>
  <si>
    <t>070859051102030103</t>
  </si>
  <si>
    <t>070859011703010101</t>
  </si>
  <si>
    <t>070832051703060102</t>
  </si>
  <si>
    <t>072933031102040204</t>
  </si>
  <si>
    <t>072916011703060202</t>
  </si>
  <si>
    <t>070859021102060102</t>
  </si>
  <si>
    <t>072916011102090102</t>
  </si>
  <si>
    <t>072933051102020202</t>
  </si>
  <si>
    <t>071343011102010106</t>
  </si>
  <si>
    <t>070843011102040204</t>
  </si>
  <si>
    <t>071343040701050202</t>
  </si>
  <si>
    <t>070859010701090102</t>
  </si>
  <si>
    <t>070832010701040204</t>
  </si>
  <si>
    <t>070843010701030103</t>
  </si>
  <si>
    <t>072981011102010106</t>
  </si>
  <si>
    <t>070818051102040104</t>
  </si>
  <si>
    <t>072933061102020202</t>
  </si>
  <si>
    <t>072933060701100102</t>
  </si>
  <si>
    <t>072933021102010201</t>
  </si>
  <si>
    <t>070865051102020102</t>
  </si>
  <si>
    <t>072961011703010206</t>
  </si>
  <si>
    <t>070865050701040204</t>
  </si>
  <si>
    <t>070865011102020202</t>
  </si>
  <si>
    <t>070865011703020202</t>
  </si>
  <si>
    <t>070865051102090102</t>
  </si>
  <si>
    <t>071343021703040204</t>
  </si>
  <si>
    <t>072091051703090102</t>
  </si>
  <si>
    <t>072991051102010201</t>
  </si>
  <si>
    <t>072091051102110204</t>
  </si>
  <si>
    <t>070832011703060202</t>
  </si>
  <si>
    <t>072933031102020202</t>
  </si>
  <si>
    <t>072091031703110204</t>
  </si>
  <si>
    <t>070843011102060202</t>
  </si>
  <si>
    <t>072933020701040204</t>
  </si>
  <si>
    <t>071343041703040104</t>
  </si>
  <si>
    <t>072991011703010106</t>
  </si>
  <si>
    <t>072995021703090202</t>
  </si>
  <si>
    <t>070859020701020102</t>
  </si>
  <si>
    <t>070859011102020102</t>
  </si>
  <si>
    <t>070859011102040204</t>
  </si>
  <si>
    <t>070859041703060202</t>
  </si>
  <si>
    <t>072995020701060202</t>
  </si>
  <si>
    <t>072916011102010101</t>
  </si>
  <si>
    <t>071343041703050102</t>
  </si>
  <si>
    <t>072995050701040204</t>
  </si>
  <si>
    <t>070865051102040104</t>
  </si>
  <si>
    <t>072981031703030203</t>
  </si>
  <si>
    <t>072982011703010106</t>
  </si>
  <si>
    <t>070859031703010201</t>
  </si>
  <si>
    <t>070859030701060202</t>
  </si>
  <si>
    <t>070859051102090102</t>
  </si>
  <si>
    <t>070880050701060102</t>
  </si>
  <si>
    <t>070859020701030203</t>
  </si>
  <si>
    <t>070865050701010201</t>
  </si>
  <si>
    <t>070865041703040204</t>
  </si>
  <si>
    <t>070880011102100202</t>
  </si>
  <si>
    <t>072982011102110104</t>
  </si>
  <si>
    <t>072981031102110104</t>
  </si>
  <si>
    <t>072982011102100202</t>
  </si>
  <si>
    <t>072995031703020202</t>
  </si>
  <si>
    <t>072981060701060202</t>
  </si>
  <si>
    <t>072981051703020102</t>
  </si>
  <si>
    <t>070818011102100202</t>
  </si>
  <si>
    <t>072091061102040104</t>
  </si>
  <si>
    <t>070880011102010106</t>
  </si>
  <si>
    <t>072981031703020202</t>
  </si>
  <si>
    <t>072981050701010201</t>
  </si>
  <si>
    <t>070859040701010206</t>
  </si>
  <si>
    <t>072981061703010101</t>
  </si>
  <si>
    <t>072961010701040204</t>
  </si>
  <si>
    <t>072982010701110104</t>
  </si>
  <si>
    <t>072981020701040104</t>
  </si>
  <si>
    <t>072991021703110204</t>
  </si>
  <si>
    <t>070859021102020202</t>
  </si>
  <si>
    <t>070818051102100102</t>
  </si>
  <si>
    <t>070843011102030203</t>
  </si>
  <si>
    <t>070859021703040104</t>
  </si>
  <si>
    <t>072982031102030203</t>
  </si>
  <si>
    <t>072981021102010201</t>
  </si>
  <si>
    <t>072981061703060102</t>
  </si>
  <si>
    <t>072091021703090202</t>
  </si>
  <si>
    <t>072991031102040104</t>
  </si>
  <si>
    <t>072981060701040104</t>
  </si>
  <si>
    <t>072982031703040104</t>
  </si>
  <si>
    <t>072991051703090202</t>
  </si>
  <si>
    <t>072995061703010206</t>
  </si>
  <si>
    <t>070859041703040104</t>
  </si>
  <si>
    <t>070859040701020102</t>
  </si>
  <si>
    <t>072933060701060202</t>
  </si>
  <si>
    <t>070859030701060102</t>
  </si>
  <si>
    <t>072991051703090102</t>
  </si>
  <si>
    <t>020431051102100202</t>
  </si>
  <si>
    <t>041048051803090202</t>
  </si>
  <si>
    <t>010142041703010201</t>
  </si>
  <si>
    <t>052252021001090202</t>
  </si>
  <si>
    <t>020431051102090202</t>
  </si>
  <si>
    <t>010245010701010206</t>
  </si>
  <si>
    <t>031641051703010206</t>
  </si>
  <si>
    <t>041050051202090202</t>
  </si>
  <si>
    <t>041008051202090202</t>
  </si>
  <si>
    <t>040911051803010206</t>
  </si>
  <si>
    <t>052151031603040204</t>
  </si>
  <si>
    <t>021838051102010106</t>
  </si>
  <si>
    <t>052252031603090102</t>
  </si>
  <si>
    <t>070859021102040204</t>
  </si>
  <si>
    <t>070859021703020202</t>
  </si>
  <si>
    <t>072991060701030203</t>
  </si>
  <si>
    <t>070865011102030103</t>
  </si>
  <si>
    <t>070865051703100202</t>
  </si>
  <si>
    <t>020431050701010201</t>
  </si>
  <si>
    <t>010242020701050102</t>
  </si>
  <si>
    <t>010184041102040104</t>
  </si>
  <si>
    <t>041050061202010206</t>
  </si>
  <si>
    <t>041187031803090202</t>
  </si>
  <si>
    <t>020431051102010101</t>
  </si>
  <si>
    <t>021925051703060202</t>
  </si>
  <si>
    <t>052252021603040204</t>
  </si>
  <si>
    <t>010144020701010106</t>
  </si>
  <si>
    <t>052589041202010201</t>
  </si>
  <si>
    <t>070859030701040204</t>
  </si>
  <si>
    <t>072982021703060202</t>
  </si>
  <si>
    <t>021869050701090202</t>
  </si>
  <si>
    <t>010144041703030103</t>
  </si>
  <si>
    <t>021958051102090202</t>
  </si>
  <si>
    <t>041008051202010206</t>
  </si>
  <si>
    <t>051413011703060202</t>
  </si>
  <si>
    <t>083560051102080102</t>
  </si>
  <si>
    <t>070832051703100102</t>
  </si>
  <si>
    <t>072981061703010206</t>
  </si>
  <si>
    <t>051413011703010201</t>
  </si>
  <si>
    <t>052589010303040204</t>
  </si>
  <si>
    <t>070818011102020102</t>
  </si>
  <si>
    <t>072981061703010106</t>
  </si>
  <si>
    <t>010242041102010201</t>
  </si>
  <si>
    <t>061514011403060202</t>
  </si>
  <si>
    <t>032428030701090102</t>
  </si>
  <si>
    <t>022630011102040204</t>
  </si>
  <si>
    <t>083160051703080101</t>
  </si>
  <si>
    <t>072982051102030203</t>
  </si>
  <si>
    <t>072982050701030203</t>
  </si>
  <si>
    <t>072933051703030103</t>
  </si>
  <si>
    <t>041048051202010206</t>
  </si>
  <si>
    <t>010283040701040204</t>
  </si>
  <si>
    <t>010284051102010201</t>
  </si>
  <si>
    <t>021925051703100202</t>
  </si>
  <si>
    <t>010283031703040204</t>
  </si>
  <si>
    <t>070880040701010206</t>
  </si>
  <si>
    <t>070818011102030103</t>
  </si>
  <si>
    <t>052252031603010101</t>
  </si>
  <si>
    <t>052252031202030203</t>
  </si>
  <si>
    <t>083560010701080101</t>
  </si>
  <si>
    <t>072991020701060202</t>
  </si>
  <si>
    <t>072981021703010206</t>
  </si>
  <si>
    <t>021957051102010201</t>
  </si>
  <si>
    <t>070843010701050202</t>
  </si>
  <si>
    <t>070859040701060202</t>
  </si>
  <si>
    <t>072933060701090102</t>
  </si>
  <si>
    <t>061735020203030203</t>
  </si>
  <si>
    <t>082760040701080103</t>
  </si>
  <si>
    <t>010283040701090102</t>
  </si>
  <si>
    <t>070865010701040204</t>
  </si>
  <si>
    <t>072933051703110204</t>
  </si>
  <si>
    <t>070832010701010101</t>
  </si>
  <si>
    <t>072933020701030103</t>
  </si>
  <si>
    <t>041048051803010201</t>
  </si>
  <si>
    <t>041004061202010201</t>
  </si>
  <si>
    <t>010184040701040204</t>
  </si>
  <si>
    <t>010184050701010201</t>
  </si>
  <si>
    <t>032428011102090102</t>
  </si>
  <si>
    <t>021869051102010101</t>
  </si>
  <si>
    <t>070865011102060202</t>
  </si>
  <si>
    <t>070880041102060202</t>
  </si>
  <si>
    <t>070859021102090102</t>
  </si>
  <si>
    <t>070865040701040104</t>
  </si>
  <si>
    <t>032428010701030203</t>
  </si>
  <si>
    <t>041048051803010206</t>
  </si>
  <si>
    <t>010184041703060102</t>
  </si>
  <si>
    <t>070859041703090202</t>
  </si>
  <si>
    <t>070818041703090202</t>
  </si>
  <si>
    <t>041048061202090202</t>
  </si>
  <si>
    <t>010144041703010106</t>
  </si>
  <si>
    <t>061734010103090202</t>
  </si>
  <si>
    <t>021939051703090102</t>
  </si>
  <si>
    <t>072933031703060102</t>
  </si>
  <si>
    <t>070859041703060102</t>
  </si>
  <si>
    <t>072981060701010101</t>
  </si>
  <si>
    <t>032428031703060202</t>
  </si>
  <si>
    <t>082760040701080104</t>
  </si>
  <si>
    <t>071343020701050202</t>
  </si>
  <si>
    <t>010142060701040204</t>
  </si>
  <si>
    <t>02046201</t>
  </si>
  <si>
    <t>020462011703040204</t>
  </si>
  <si>
    <t>072091021102010201</t>
  </si>
  <si>
    <t>020479021703010201</t>
  </si>
  <si>
    <t>010285041703010206</t>
  </si>
  <si>
    <t>022630011703030203</t>
  </si>
  <si>
    <t>070832011102010106</t>
  </si>
  <si>
    <t>072961011102010206</t>
  </si>
  <si>
    <t>032476010701010206</t>
  </si>
  <si>
    <t>020431051102010206</t>
  </si>
  <si>
    <t>010144061102010201</t>
  </si>
  <si>
    <t>083260051102080101</t>
  </si>
  <si>
    <t>021838050701010101</t>
  </si>
  <si>
    <t>052252031603010201</t>
  </si>
  <si>
    <t>072091061703060202</t>
  </si>
  <si>
    <t>070859020701090102</t>
  </si>
  <si>
    <t>021855030701100102</t>
  </si>
  <si>
    <t>071343021102030103</t>
  </si>
  <si>
    <t>070843011703010206</t>
  </si>
  <si>
    <t>072933031102010201</t>
  </si>
  <si>
    <t>070818040701060102</t>
  </si>
  <si>
    <t>040986050801010206</t>
  </si>
  <si>
    <t>032428031703060102</t>
  </si>
  <si>
    <t>070880040701020202</t>
  </si>
  <si>
    <t>072091061703090202</t>
  </si>
  <si>
    <t>072933021703020202</t>
  </si>
  <si>
    <t>072933031703010106</t>
  </si>
  <si>
    <t>070818011703040204</t>
  </si>
  <si>
    <t>071343021102040104</t>
  </si>
  <si>
    <t>022630041703040204</t>
  </si>
  <si>
    <t>070818011703040104</t>
  </si>
  <si>
    <t>070818010701030103</t>
  </si>
  <si>
    <t>072982050701010201</t>
  </si>
  <si>
    <t>060301050801040204</t>
  </si>
  <si>
    <t>060301051202060202</t>
  </si>
  <si>
    <t>060301050801060202</t>
  </si>
  <si>
    <t>060301011703090202</t>
  </si>
  <si>
    <t>060301030801040204</t>
  </si>
  <si>
    <t>060301031703090202</t>
  </si>
  <si>
    <t>060301011202040204</t>
  </si>
  <si>
    <t>040903050303030203</t>
  </si>
  <si>
    <t>040903010303030203</t>
  </si>
  <si>
    <t>041002050801030203</t>
  </si>
  <si>
    <t>041002021803040204</t>
  </si>
  <si>
    <t>041002050801010201</t>
  </si>
  <si>
    <t>040903011202090202</t>
  </si>
  <si>
    <t>041002020801030203</t>
  </si>
  <si>
    <t>041005060303090202</t>
  </si>
  <si>
    <t>040906010303010201</t>
  </si>
  <si>
    <t>040906050303040204</t>
  </si>
  <si>
    <t>041004061202010206</t>
  </si>
  <si>
    <t>041004051202040204</t>
  </si>
  <si>
    <t>041005061803030203</t>
  </si>
  <si>
    <t>041005060801010201</t>
  </si>
  <si>
    <t>041005061803040204</t>
  </si>
  <si>
    <t>041004050801090202</t>
  </si>
  <si>
    <t>041002021202090202</t>
  </si>
  <si>
    <t>041008051202040204</t>
  </si>
  <si>
    <t>030609050701040104</t>
  </si>
  <si>
    <t>060507051703030203</t>
  </si>
  <si>
    <t>041008050801090202</t>
  </si>
  <si>
    <t>060507050801030203</t>
  </si>
  <si>
    <t>060507010801030203</t>
  </si>
  <si>
    <t>060507021202030203</t>
  </si>
  <si>
    <t>041008050303060202</t>
  </si>
  <si>
    <t>060507030801010206</t>
  </si>
  <si>
    <t>040911010801040204</t>
  </si>
  <si>
    <t>040911050303030203</t>
  </si>
  <si>
    <t>040911011202060202</t>
  </si>
  <si>
    <t>040911051202060202</t>
  </si>
  <si>
    <t>030609051102040104</t>
  </si>
  <si>
    <t>030609051703060102</t>
  </si>
  <si>
    <t>030609051703060202</t>
  </si>
  <si>
    <t>041110050801040104</t>
  </si>
  <si>
    <t>041110030801060102</t>
  </si>
  <si>
    <t>030609050701100202</t>
  </si>
  <si>
    <t>041110031803010106</t>
  </si>
  <si>
    <t>041110031202030103</t>
  </si>
  <si>
    <t>051413051202010201</t>
  </si>
  <si>
    <t>051413031202040204</t>
  </si>
  <si>
    <t>051413050601060202</t>
  </si>
  <si>
    <t>051413041202030203</t>
  </si>
  <si>
    <t>051413031703030203</t>
  </si>
  <si>
    <t>061514010501010206</t>
  </si>
  <si>
    <t>061514051202010206</t>
  </si>
  <si>
    <t>020416050701040104</t>
  </si>
  <si>
    <t>020416051703030103</t>
  </si>
  <si>
    <t>061514020501030203</t>
  </si>
  <si>
    <t>051413011202010201</t>
  </si>
  <si>
    <t>031615051703090202</t>
  </si>
  <si>
    <t>061514051403090202</t>
  </si>
  <si>
    <t>051413040601090202</t>
  </si>
  <si>
    <t>020416051102100102</t>
  </si>
  <si>
    <t>061514051202060202</t>
  </si>
  <si>
    <t>020416051102060202</t>
  </si>
  <si>
    <t>051413041703030203</t>
  </si>
  <si>
    <t>061514010203090202</t>
  </si>
  <si>
    <t>061514010203060202</t>
  </si>
  <si>
    <t>061514051403040204</t>
  </si>
  <si>
    <t>061514020501040204</t>
  </si>
  <si>
    <t>030617051102060202</t>
  </si>
  <si>
    <t>030617051102060102</t>
  </si>
  <si>
    <t>030617050701100102</t>
  </si>
  <si>
    <t>030617051102100202</t>
  </si>
  <si>
    <t>030617051703100202</t>
  </si>
  <si>
    <t>021822050701100202</t>
  </si>
  <si>
    <t>021822051703060202</t>
  </si>
  <si>
    <t>021820050701060202</t>
  </si>
  <si>
    <t>030719050701060102</t>
  </si>
  <si>
    <t>021820050701030103</t>
  </si>
  <si>
    <t>021820051102100202</t>
  </si>
  <si>
    <t>021820051102060102</t>
  </si>
  <si>
    <t>021821051102040204</t>
  </si>
  <si>
    <t>021821050701040104</t>
  </si>
  <si>
    <t>030626051703010206</t>
  </si>
  <si>
    <t>032426051703030203</t>
  </si>
  <si>
    <t>032426051703010101</t>
  </si>
  <si>
    <t>032426050701040204</t>
  </si>
  <si>
    <t>021822051703030103</t>
  </si>
  <si>
    <t>030626051102060202</t>
  </si>
  <si>
    <t>030626050701030103</t>
  </si>
  <si>
    <t>021923051102100202</t>
  </si>
  <si>
    <t>021923050701100102</t>
  </si>
  <si>
    <t>032426051102030103</t>
  </si>
  <si>
    <t>032426051703010106</t>
  </si>
  <si>
    <t>032426050701060102</t>
  </si>
  <si>
    <t>032426050701030203</t>
  </si>
  <si>
    <t>021923051703030203</t>
  </si>
  <si>
    <t>021924051703060102</t>
  </si>
  <si>
    <t>032428051703040104</t>
  </si>
  <si>
    <t>032428051102040104</t>
  </si>
  <si>
    <t>030627051102030103</t>
  </si>
  <si>
    <t>030627051102040204</t>
  </si>
  <si>
    <t>030627050701040204</t>
  </si>
  <si>
    <t>030627051703060202</t>
  </si>
  <si>
    <t>032428050701060102</t>
  </si>
  <si>
    <t>030627051102030203</t>
  </si>
  <si>
    <t>032426050701010106</t>
  </si>
  <si>
    <t>032428050701030203</t>
  </si>
  <si>
    <t>032428050701040104</t>
  </si>
  <si>
    <t>032428051703010106</t>
  </si>
  <si>
    <t>022629051703100202</t>
  </si>
  <si>
    <t>022629051703090102</t>
  </si>
  <si>
    <t>022629051102060202</t>
  </si>
  <si>
    <t>022629050701090102</t>
  </si>
  <si>
    <t>022630051703060202</t>
  </si>
  <si>
    <t>022630050701040204</t>
  </si>
  <si>
    <t>022630051102040204</t>
  </si>
  <si>
    <t>022629051102100102</t>
  </si>
  <si>
    <t>022630050701010101</t>
  </si>
  <si>
    <t>061735040203090102</t>
  </si>
  <si>
    <t>061735030501030203</t>
  </si>
  <si>
    <t>061736031303040104</t>
  </si>
  <si>
    <t>061736031303090102</t>
  </si>
  <si>
    <t>061735031202030103</t>
  </si>
  <si>
    <t>061734040103040204</t>
  </si>
  <si>
    <t>061735011202040204</t>
  </si>
  <si>
    <t>061735030501060202</t>
  </si>
  <si>
    <t>061735031202060102</t>
  </si>
  <si>
    <t>061735030501010106</t>
  </si>
  <si>
    <t>020431050701030203</t>
  </si>
  <si>
    <t>020431050701100202</t>
  </si>
  <si>
    <t>010242051703040104</t>
  </si>
  <si>
    <t>010242051102010106</t>
  </si>
  <si>
    <t>010142030701040204</t>
  </si>
  <si>
    <t>010242051102060202</t>
  </si>
  <si>
    <t>010142011703050202</t>
  </si>
  <si>
    <t>010142011102050202</t>
  </si>
  <si>
    <t>010242051102030203</t>
  </si>
  <si>
    <t>031641051703060102</t>
  </si>
  <si>
    <t>031641051703030203</t>
  </si>
  <si>
    <t>031641051102040104</t>
  </si>
  <si>
    <t>021838051703060102</t>
  </si>
  <si>
    <t>021838050701090202</t>
  </si>
  <si>
    <t>031641051703030103</t>
  </si>
  <si>
    <t>031641050701040204</t>
  </si>
  <si>
    <t>021838051703010101</t>
  </si>
  <si>
    <t>010242051102010201</t>
  </si>
  <si>
    <t>010142010701040104</t>
  </si>
  <si>
    <t>010142011102050102</t>
  </si>
  <si>
    <t>010242041102060202</t>
  </si>
  <si>
    <t>010242010701040204</t>
  </si>
  <si>
    <t>010242010701010106</t>
  </si>
  <si>
    <t>010242010701050202</t>
  </si>
  <si>
    <t>010242031703050102</t>
  </si>
  <si>
    <t>010142031102010106</t>
  </si>
  <si>
    <t>010242011703040204</t>
  </si>
  <si>
    <t>010142030701030203</t>
  </si>
  <si>
    <t>010142051703030203</t>
  </si>
  <si>
    <t>010242031102040204</t>
  </si>
  <si>
    <t>010242030701050202</t>
  </si>
  <si>
    <t>010142031703010206</t>
  </si>
  <si>
    <t>010242040701030203</t>
  </si>
  <si>
    <t>010242040701010106</t>
  </si>
  <si>
    <t>010142051102040204</t>
  </si>
  <si>
    <t>010142010701010206</t>
  </si>
  <si>
    <t>010142031102010101</t>
  </si>
  <si>
    <t>010142011703010106</t>
  </si>
  <si>
    <t>010244051703040104</t>
  </si>
  <si>
    <t>010244050701030103</t>
  </si>
  <si>
    <t>010244051102090202</t>
  </si>
  <si>
    <t>010244051703090102</t>
  </si>
  <si>
    <t>010244050701010106</t>
  </si>
  <si>
    <t>010244050701040104</t>
  </si>
  <si>
    <t>010144010701030203</t>
  </si>
  <si>
    <t>010244050701090202</t>
  </si>
  <si>
    <t>010244050701010206</t>
  </si>
  <si>
    <t>010244010701040104</t>
  </si>
  <si>
    <t>010244041703040204</t>
  </si>
  <si>
    <t>010144011703040204</t>
  </si>
  <si>
    <t>010244011102040104</t>
  </si>
  <si>
    <t>010144031703060202</t>
  </si>
  <si>
    <t>010244031703060202</t>
  </si>
  <si>
    <t>010144010701030103</t>
  </si>
  <si>
    <t>010144010701040104</t>
  </si>
  <si>
    <t>010244041102040104</t>
  </si>
  <si>
    <t>010144050701060202</t>
  </si>
  <si>
    <t>010144031102090102</t>
  </si>
  <si>
    <t>010244031703030203</t>
  </si>
  <si>
    <t>010144061102060202</t>
  </si>
  <si>
    <t>010244011703060202</t>
  </si>
  <si>
    <t>010244010701090202</t>
  </si>
  <si>
    <t>010144021102060202</t>
  </si>
  <si>
    <t>010144021102040104</t>
  </si>
  <si>
    <t>010244041102010106</t>
  </si>
  <si>
    <t>010144021703040104</t>
  </si>
  <si>
    <t>010245050701030203</t>
  </si>
  <si>
    <t>010245051102060202</t>
  </si>
  <si>
    <t>010245040701060202</t>
  </si>
  <si>
    <t>010245020701010206</t>
  </si>
  <si>
    <t>010245031703060202</t>
  </si>
  <si>
    <t>010245041102010201</t>
  </si>
  <si>
    <t>010244041102010206</t>
  </si>
  <si>
    <t>010245041703010206</t>
  </si>
  <si>
    <t>032363051102040204</t>
  </si>
  <si>
    <t>020462051102060102</t>
  </si>
  <si>
    <t>020462051102100202</t>
  </si>
  <si>
    <t>020462051102090202</t>
  </si>
  <si>
    <t>021956051102060102</t>
  </si>
  <si>
    <t>021956050701010106</t>
  </si>
  <si>
    <t>032363051703010106</t>
  </si>
  <si>
    <t>032363051102040104</t>
  </si>
  <si>
    <t>020462051102040204</t>
  </si>
  <si>
    <t>020462050701060202</t>
  </si>
  <si>
    <t>032363051102030103</t>
  </si>
  <si>
    <t>021956051102010206</t>
  </si>
  <si>
    <t>021956051703090102</t>
  </si>
  <si>
    <t>021957051703100202</t>
  </si>
  <si>
    <t>032363050701010206</t>
  </si>
  <si>
    <t>020462050701030203</t>
  </si>
  <si>
    <t>021855051703030203</t>
  </si>
  <si>
    <t>032363050701010201</t>
  </si>
  <si>
    <t>032363050701010101</t>
  </si>
  <si>
    <t>021855051102010201</t>
  </si>
  <si>
    <t>021957051102060102</t>
  </si>
  <si>
    <t>021855050701100202</t>
  </si>
  <si>
    <t>021957051102060202</t>
  </si>
  <si>
    <t>041048050801040204</t>
  </si>
  <si>
    <t>041048061803010201</t>
  </si>
  <si>
    <t>041048050801010201</t>
  </si>
  <si>
    <t>041048050303030203</t>
  </si>
  <si>
    <t>041046020801010201</t>
  </si>
  <si>
    <t>041046051202010206</t>
  </si>
  <si>
    <t>041047061803030203</t>
  </si>
  <si>
    <t>021854051703030103</t>
  </si>
  <si>
    <t>021854051703090202</t>
  </si>
  <si>
    <t>021854051703060202</t>
  </si>
  <si>
    <t>021854051703090102</t>
  </si>
  <si>
    <t>021853051102040104</t>
  </si>
  <si>
    <t>021854051703040104</t>
  </si>
  <si>
    <t>052151011603040204</t>
  </si>
  <si>
    <t>052252041202060202</t>
  </si>
  <si>
    <t>052151041603090102</t>
  </si>
  <si>
    <t>052151041202030203</t>
  </si>
  <si>
    <t>052252041001040204</t>
  </si>
  <si>
    <t>052252040901040204</t>
  </si>
  <si>
    <t>052252040901040104</t>
  </si>
  <si>
    <t>052252040403090202</t>
  </si>
  <si>
    <t>052252040901030103</t>
  </si>
  <si>
    <t>052151011001030103</t>
  </si>
  <si>
    <t>052151041603010101</t>
  </si>
  <si>
    <t>021853050701100202</t>
  </si>
  <si>
    <t>021855050701040204</t>
  </si>
  <si>
    <t>041050060801030203</t>
  </si>
  <si>
    <t>052151010403060102</t>
  </si>
  <si>
    <t>052151010901030103</t>
  </si>
  <si>
    <t>021853051703010206</t>
  </si>
  <si>
    <t>041050060303030203</t>
  </si>
  <si>
    <t>052151040901010101</t>
  </si>
  <si>
    <t>041050050801040204</t>
  </si>
  <si>
    <t>041050060801010201</t>
  </si>
  <si>
    <t>052252041603010201</t>
  </si>
  <si>
    <t>041049060303030203</t>
  </si>
  <si>
    <t>052151041202040104</t>
  </si>
  <si>
    <t>041050050801090202</t>
  </si>
  <si>
    <t>021855050701030103</t>
  </si>
  <si>
    <t>052151010403090102</t>
  </si>
  <si>
    <t>021958051703090202</t>
  </si>
  <si>
    <t>030664050701090102</t>
  </si>
  <si>
    <t>030664050701090202</t>
  </si>
  <si>
    <t>030664050701010206</t>
  </si>
  <si>
    <t>030664051703090202</t>
  </si>
  <si>
    <t>030664050701060202</t>
  </si>
  <si>
    <t>030664051703010206</t>
  </si>
  <si>
    <t>030664051102030103</t>
  </si>
  <si>
    <t>030664051703010201</t>
  </si>
  <si>
    <t>030766051703040204</t>
  </si>
  <si>
    <t>030766051102040104</t>
  </si>
  <si>
    <t>030766051102100202</t>
  </si>
  <si>
    <t>030766051102010101</t>
  </si>
  <si>
    <t>021867051703100202</t>
  </si>
  <si>
    <t>021867051703030203</t>
  </si>
  <si>
    <t>021867051703010106</t>
  </si>
  <si>
    <t>021867050701090102</t>
  </si>
  <si>
    <t>021867050701060102</t>
  </si>
  <si>
    <t>021867051102060102</t>
  </si>
  <si>
    <t>030673050701060102</t>
  </si>
  <si>
    <t>030673051703040204</t>
  </si>
  <si>
    <t>032373050701060202</t>
  </si>
  <si>
    <t>030673051102060202</t>
  </si>
  <si>
    <t>030673050701090202</t>
  </si>
  <si>
    <t>030673051703030103</t>
  </si>
  <si>
    <t>032373050701090102</t>
  </si>
  <si>
    <t>030673050701010201</t>
  </si>
  <si>
    <t>032373051102040204</t>
  </si>
  <si>
    <t>030673051102010101</t>
  </si>
  <si>
    <t>021971051703040104</t>
  </si>
  <si>
    <t>021971051703100202</t>
  </si>
  <si>
    <t>021970051703100202</t>
  </si>
  <si>
    <t>021868050701040104</t>
  </si>
  <si>
    <t>021868051703040104</t>
  </si>
  <si>
    <t>021869051102060102</t>
  </si>
  <si>
    <t>021970051703040204</t>
  </si>
  <si>
    <t>021868051703030203</t>
  </si>
  <si>
    <t>021869051703040104</t>
  </si>
  <si>
    <t>021970051703010106</t>
  </si>
  <si>
    <t>021869051703090202</t>
  </si>
  <si>
    <t>021868050701090202</t>
  </si>
  <si>
    <t>021867051102100102</t>
  </si>
  <si>
    <t>021868050701030203</t>
  </si>
  <si>
    <t>021868051102090202</t>
  </si>
  <si>
    <t>021868051703010201</t>
  </si>
  <si>
    <t>021867051102040204</t>
  </si>
  <si>
    <t>032375051703060202</t>
  </si>
  <si>
    <t>032375051703030203</t>
  </si>
  <si>
    <t>032375050701090102</t>
  </si>
  <si>
    <t>032375051102010101</t>
  </si>
  <si>
    <t>032476050701030103</t>
  </si>
  <si>
    <t>032476050701060202</t>
  </si>
  <si>
    <t>032476050701010101</t>
  </si>
  <si>
    <t>032375050701030103</t>
  </si>
  <si>
    <t>032476011102090102</t>
  </si>
  <si>
    <t>032375051102010206</t>
  </si>
  <si>
    <t>030674050701010101</t>
  </si>
  <si>
    <t>030674050701060202</t>
  </si>
  <si>
    <t>030674051102010101</t>
  </si>
  <si>
    <t>030674051102010206</t>
  </si>
  <si>
    <t>030674050701010206</t>
  </si>
  <si>
    <t>022677051703090102</t>
  </si>
  <si>
    <t>022677050701060102</t>
  </si>
  <si>
    <t>022678051102060102</t>
  </si>
  <si>
    <t>022678051703030203</t>
  </si>
  <si>
    <t>022678051102100102</t>
  </si>
  <si>
    <t>022677051102040104</t>
  </si>
  <si>
    <t>022678051703040104</t>
  </si>
  <si>
    <t>022677050701010206</t>
  </si>
  <si>
    <t>020479051703100202</t>
  </si>
  <si>
    <t>020479050701010106</t>
  </si>
  <si>
    <t>020479050701100102</t>
  </si>
  <si>
    <t>020479010701100102</t>
  </si>
  <si>
    <t>020479051703010206</t>
  </si>
  <si>
    <t>020479051102040204</t>
  </si>
  <si>
    <t>020479051102090102</t>
  </si>
  <si>
    <t>020479030701010201</t>
  </si>
  <si>
    <t>020479011703010101</t>
  </si>
  <si>
    <t>030696051703010106</t>
  </si>
  <si>
    <t>031692051102090202</t>
  </si>
  <si>
    <t>031692051703060202</t>
  </si>
  <si>
    <t>031692051102040204</t>
  </si>
  <si>
    <t>030696050701010106</t>
  </si>
  <si>
    <t>031692050701010106</t>
  </si>
  <si>
    <t>031692051703090202</t>
  </si>
  <si>
    <t>031692051703010206</t>
  </si>
  <si>
    <t>020479030701090202</t>
  </si>
  <si>
    <t>010283050701040204</t>
  </si>
  <si>
    <t>010283051102040204</t>
  </si>
  <si>
    <t>010285051703090102</t>
  </si>
  <si>
    <t>040986011202040204</t>
  </si>
  <si>
    <t>040986011803030203</t>
  </si>
  <si>
    <t>052890040701010206</t>
  </si>
  <si>
    <t>052890041703090202</t>
  </si>
  <si>
    <t>010285051703060102</t>
  </si>
  <si>
    <t>040986010801060202</t>
  </si>
  <si>
    <t>040986010801010201</t>
  </si>
  <si>
    <t>041188050801060202</t>
  </si>
  <si>
    <t>010184011703090102</t>
  </si>
  <si>
    <t>010283051102090102</t>
  </si>
  <si>
    <t>041188030801010106</t>
  </si>
  <si>
    <t>052589030303010206</t>
  </si>
  <si>
    <t>010284041703060102</t>
  </si>
  <si>
    <t>010285051703040204</t>
  </si>
  <si>
    <t>040986010303010206</t>
  </si>
  <si>
    <t>010184011703010201</t>
  </si>
  <si>
    <t>010285051703010106</t>
  </si>
  <si>
    <t>010184011703010206</t>
  </si>
  <si>
    <t>041187030303010106</t>
  </si>
  <si>
    <t>010284051703090102</t>
  </si>
  <si>
    <t>010184050701060102</t>
  </si>
  <si>
    <t>010184051703040204</t>
  </si>
  <si>
    <t>040986010303090202</t>
  </si>
  <si>
    <t>010184010701030203</t>
  </si>
  <si>
    <t>052589030303090202</t>
  </si>
  <si>
    <t>041188031202010106</t>
  </si>
  <si>
    <t>040986050801040204</t>
  </si>
  <si>
    <t>041187051202090202</t>
  </si>
  <si>
    <t>052589041202030203</t>
  </si>
  <si>
    <t>020479051102010106</t>
  </si>
  <si>
    <t>031693051703040104</t>
  </si>
  <si>
    <t>031693051102040204</t>
  </si>
  <si>
    <t>031693050701010201</t>
  </si>
  <si>
    <t>010284041102040204</t>
  </si>
  <si>
    <t>031693050701010101</t>
  </si>
  <si>
    <t>031693050701060102</t>
  </si>
  <si>
    <t>041194030801060102</t>
  </si>
  <si>
    <t>041194030801010106</t>
  </si>
  <si>
    <t>010283041703010106</t>
  </si>
  <si>
    <t>041194031803090102</t>
  </si>
  <si>
    <t>061514030203090202</t>
  </si>
  <si>
    <t>061514011202060202</t>
  </si>
  <si>
    <t>041002050303030203</t>
  </si>
  <si>
    <t>060507031703010206</t>
  </si>
  <si>
    <t>040903051803090202</t>
  </si>
  <si>
    <t>020431050701100102</t>
  </si>
  <si>
    <t>021821051102060202</t>
  </si>
  <si>
    <t>021820050701010106</t>
  </si>
  <si>
    <t>021820050701040204</t>
  </si>
  <si>
    <t>021923050701010206</t>
  </si>
  <si>
    <t>021924051102060102</t>
  </si>
  <si>
    <t>021822051102100102</t>
  </si>
  <si>
    <t>032428050701010206</t>
  </si>
  <si>
    <t>032428051102010106</t>
  </si>
  <si>
    <t>031641051102010206</t>
  </si>
  <si>
    <t>021838050701040104</t>
  </si>
  <si>
    <t>021838051703060202</t>
  </si>
  <si>
    <t>021838050701030203</t>
  </si>
  <si>
    <t>010242041102010106</t>
  </si>
  <si>
    <t>010242010701010201</t>
  </si>
  <si>
    <t>010242040701010101</t>
  </si>
  <si>
    <t>010144020701030203</t>
  </si>
  <si>
    <t>010144050701010206</t>
  </si>
  <si>
    <t>010144040701090202</t>
  </si>
  <si>
    <t>010144041703090202</t>
  </si>
  <si>
    <t>010244020701060202</t>
  </si>
  <si>
    <t>010245030701010201</t>
  </si>
  <si>
    <t>010245011703010201</t>
  </si>
  <si>
    <t>021854051703010201</t>
  </si>
  <si>
    <t>041047051803040204</t>
  </si>
  <si>
    <t>041046050801060202</t>
  </si>
  <si>
    <t>041047060303010206</t>
  </si>
  <si>
    <t>041048060303030203</t>
  </si>
  <si>
    <t>052252011202010101</t>
  </si>
  <si>
    <t>052151041603010106</t>
  </si>
  <si>
    <t>041049061202040204</t>
  </si>
  <si>
    <t>041049061803060202</t>
  </si>
  <si>
    <t>052151020403060102</t>
  </si>
  <si>
    <t>021867051102010106</t>
  </si>
  <si>
    <t>021868051102060202</t>
  </si>
  <si>
    <t>021970051703010201</t>
  </si>
  <si>
    <t>052890011102010201</t>
  </si>
  <si>
    <t>020479051102010201</t>
  </si>
  <si>
    <t>010184011703010101</t>
  </si>
  <si>
    <t>010285051102030203</t>
  </si>
  <si>
    <t>010285051703010101</t>
  </si>
  <si>
    <t>010184020701040104</t>
  </si>
  <si>
    <t>010284041703030103</t>
  </si>
  <si>
    <t>010283041703010206</t>
  </si>
  <si>
    <t>031693050701010106</t>
  </si>
  <si>
    <t>041194031202010106</t>
  </si>
  <si>
    <t>041005061803090202</t>
  </si>
  <si>
    <t>041005061202090202</t>
  </si>
  <si>
    <t>041004050303030203</t>
  </si>
  <si>
    <t>030609050701010201</t>
  </si>
  <si>
    <t>021838051102040204</t>
  </si>
  <si>
    <t>021838051102030203</t>
  </si>
  <si>
    <t>030719051102010201</t>
  </si>
  <si>
    <t>021822051703010201</t>
  </si>
  <si>
    <t>030627050701010101</t>
  </si>
  <si>
    <t>032428011703090102</t>
  </si>
  <si>
    <t>022630011703040104</t>
  </si>
  <si>
    <t>010242030701010106</t>
  </si>
  <si>
    <t>010142060701010201</t>
  </si>
  <si>
    <t>010242010701060202</t>
  </si>
  <si>
    <t>010244021703090202</t>
  </si>
  <si>
    <t>010144010701010106</t>
  </si>
  <si>
    <t>010244021102010106</t>
  </si>
  <si>
    <t>010144041703040204</t>
  </si>
  <si>
    <t>010244011703030103</t>
  </si>
  <si>
    <t>010244031102010206</t>
  </si>
  <si>
    <t>010244021703030103</t>
  </si>
  <si>
    <t>021853051102030203</t>
  </si>
  <si>
    <t>041048050801060202</t>
  </si>
  <si>
    <t>041050061803010201</t>
  </si>
  <si>
    <t>052252011001010206</t>
  </si>
  <si>
    <t>052151041202060202</t>
  </si>
  <si>
    <t>021956050701010201</t>
  </si>
  <si>
    <t>021957051102010106</t>
  </si>
  <si>
    <t>020479030701060202</t>
  </si>
  <si>
    <t>041188030303030103</t>
  </si>
  <si>
    <t>010184011102010106</t>
  </si>
  <si>
    <t>040906050801040204</t>
  </si>
  <si>
    <t>010184020701030103</t>
  </si>
  <si>
    <t>010184051703060102</t>
  </si>
  <si>
    <t>021923051703010201</t>
  </si>
  <si>
    <t>021924051703060202</t>
  </si>
  <si>
    <t>021924051703090202</t>
  </si>
  <si>
    <t>021925051703100102</t>
  </si>
  <si>
    <t>061514051403010206</t>
  </si>
  <si>
    <t>031641051703010101</t>
  </si>
  <si>
    <t>010144041703090102</t>
  </si>
  <si>
    <t>052252031603040104</t>
  </si>
  <si>
    <t>041048050801030203</t>
  </si>
  <si>
    <t>041046020801040204</t>
  </si>
  <si>
    <t>041046051803060202</t>
  </si>
  <si>
    <t>021957051102010206</t>
  </si>
  <si>
    <t>032476031703090202</t>
  </si>
  <si>
    <t>020479011102100102</t>
  </si>
  <si>
    <t>032476010701030203</t>
  </si>
  <si>
    <t>040986050801030203</t>
  </si>
  <si>
    <t>01028502</t>
  </si>
  <si>
    <t>010285021703040204</t>
  </si>
  <si>
    <t>010184051102060102</t>
  </si>
  <si>
    <t>010184031102010106</t>
  </si>
  <si>
    <t>020479011703010201</t>
  </si>
  <si>
    <t>020479031102060102</t>
  </si>
  <si>
    <t>020479030701100102</t>
  </si>
  <si>
    <t>041008051202010201</t>
  </si>
  <si>
    <t>040906051202040204</t>
  </si>
  <si>
    <t>032428011703040104</t>
  </si>
  <si>
    <t>021925051703090202</t>
  </si>
  <si>
    <t>020431051102100102</t>
  </si>
  <si>
    <t>010242041703010101</t>
  </si>
  <si>
    <t>010184040701010101</t>
  </si>
  <si>
    <t>010284041703010201</t>
  </si>
  <si>
    <t>010284031703040104</t>
  </si>
  <si>
    <t>021939051703010106</t>
  </si>
  <si>
    <t>010242010701010206</t>
  </si>
  <si>
    <t>010144060701010206</t>
  </si>
  <si>
    <t>010244031102010106</t>
  </si>
  <si>
    <t>021854051102010106</t>
  </si>
  <si>
    <t>021869051703010201</t>
  </si>
  <si>
    <t>032476010701090202</t>
  </si>
  <si>
    <t>032476011703040104</t>
  </si>
  <si>
    <t>052890011102090202</t>
  </si>
  <si>
    <t>010184051102030203</t>
  </si>
  <si>
    <t>061514030501060202</t>
  </si>
  <si>
    <t>041008021202010206</t>
  </si>
  <si>
    <t>020479021703040104</t>
  </si>
  <si>
    <t>020479021703040204</t>
  </si>
  <si>
    <t>031641051102010106</t>
  </si>
  <si>
    <t>021939051703040104</t>
  </si>
  <si>
    <t>010242020701040204</t>
  </si>
  <si>
    <t>041046051202090202</t>
  </si>
  <si>
    <t>083060051703080102</t>
  </si>
  <si>
    <t>083460051102080104</t>
  </si>
  <si>
    <t>083560011703080103</t>
  </si>
  <si>
    <t>083460050701080106</t>
  </si>
  <si>
    <t>083360051703080101</t>
  </si>
  <si>
    <t>083160051703080102</t>
  </si>
  <si>
    <t>083060050701080103</t>
  </si>
  <si>
    <t>083460011703080106</t>
  </si>
  <si>
    <t>082760031102080103</t>
  </si>
  <si>
    <t>020479031102090102</t>
  </si>
  <si>
    <t>020479011102040204</t>
  </si>
  <si>
    <t>082760030701080102</t>
  </si>
  <si>
    <t>082760050701080101</t>
  </si>
  <si>
    <t>083360051102080103</t>
  </si>
  <si>
    <t>072995011703010201</t>
  </si>
  <si>
    <t>072995011703110204</t>
  </si>
  <si>
    <t>072995021703060202</t>
  </si>
  <si>
    <t>070880010701030103</t>
  </si>
  <si>
    <t>070880011703020102</t>
  </si>
  <si>
    <t>072981010701090102</t>
  </si>
  <si>
    <t>072981011703030203</t>
  </si>
  <si>
    <t>072981011102020102</t>
  </si>
  <si>
    <t>072981051703020202</t>
  </si>
  <si>
    <t>072091011703110204</t>
  </si>
  <si>
    <t>072991011703040204</t>
  </si>
  <si>
    <t>072991011703030203</t>
  </si>
  <si>
    <t>072991011102060102</t>
  </si>
  <si>
    <t>072091010701060102</t>
  </si>
  <si>
    <t>072991010701110104</t>
  </si>
  <si>
    <t>072091011703030203</t>
  </si>
  <si>
    <t>072091011102060102</t>
  </si>
  <si>
    <t>072016050701030103</t>
  </si>
  <si>
    <t>072016050701060102</t>
  </si>
  <si>
    <t>072933031703040204</t>
  </si>
  <si>
    <t>072933011703110104</t>
  </si>
  <si>
    <t>072933010701020202</t>
  </si>
  <si>
    <t>072933010701110204</t>
  </si>
  <si>
    <t>072933011703020102</t>
  </si>
  <si>
    <t>072982011703010201</t>
  </si>
  <si>
    <t>070880011703100102</t>
  </si>
  <si>
    <t>072981051703040104</t>
  </si>
  <si>
    <t>072981010701010106</t>
  </si>
  <si>
    <t>070880050701030103</t>
  </si>
  <si>
    <t>072991010701040104</t>
  </si>
  <si>
    <t>072991051102020202</t>
  </si>
  <si>
    <t>072091010701110204</t>
  </si>
  <si>
    <t>072933010701110104</t>
  </si>
  <si>
    <t>072981011102010201</t>
  </si>
  <si>
    <t>072991010701010206</t>
  </si>
  <si>
    <t>072991050701020102</t>
  </si>
  <si>
    <t>072991011102030103</t>
  </si>
  <si>
    <t>072991051102040204</t>
  </si>
  <si>
    <t>072095051703110204</t>
  </si>
  <si>
    <t>072095050701040204</t>
  </si>
  <si>
    <t>072995030701020202</t>
  </si>
  <si>
    <t>070880011703030203</t>
  </si>
  <si>
    <t>072981030701110104</t>
  </si>
  <si>
    <t>072991030701010101</t>
  </si>
  <si>
    <t>071343011102060102</t>
  </si>
  <si>
    <t>072982031102090202</t>
  </si>
  <si>
    <t>070880011703040104</t>
  </si>
  <si>
    <t>070880011102030203</t>
  </si>
  <si>
    <t>070880011703010106</t>
  </si>
  <si>
    <t>070880011703010101</t>
  </si>
  <si>
    <t>072933011703060102</t>
  </si>
  <si>
    <t>072933011102090102</t>
  </si>
  <si>
    <t>072016050701090202</t>
  </si>
  <si>
    <t>072016051102040204</t>
  </si>
  <si>
    <t>072982011703090202</t>
  </si>
  <si>
    <t>070880050701090102</t>
  </si>
  <si>
    <t>072991061703090102</t>
  </si>
  <si>
    <t>072991031102020202</t>
  </si>
  <si>
    <t>072916010701100102</t>
  </si>
  <si>
    <t>072016050701010106</t>
  </si>
  <si>
    <t>072916011102090202</t>
  </si>
  <si>
    <t>072016050701040104</t>
  </si>
  <si>
    <t>070880051703040204</t>
  </si>
  <si>
    <t>070880051102090102</t>
  </si>
  <si>
    <t>072981060701110204</t>
  </si>
  <si>
    <t>072981010701100202</t>
  </si>
  <si>
    <t>072981031703110204</t>
  </si>
  <si>
    <t>072016051703010106</t>
  </si>
  <si>
    <t>072995051102060202</t>
  </si>
  <si>
    <t>072095050701110204</t>
  </si>
  <si>
    <t>072982011102060202</t>
  </si>
  <si>
    <t>072991030701060202</t>
  </si>
  <si>
    <t>072991021102030203</t>
  </si>
  <si>
    <t>072016051703010206</t>
  </si>
  <si>
    <t>072991011703010101</t>
  </si>
  <si>
    <t>070818051703020102</t>
  </si>
  <si>
    <t>070818050701020202</t>
  </si>
  <si>
    <t>072981030701010101</t>
  </si>
  <si>
    <t>072991021102110204</t>
  </si>
  <si>
    <t>072991051703020102</t>
  </si>
  <si>
    <t>070818051703010206</t>
  </si>
  <si>
    <t>072933031703060202</t>
  </si>
  <si>
    <t>072991051703110104</t>
  </si>
  <si>
    <t>072933011703010101</t>
  </si>
  <si>
    <t>072995031703040204</t>
  </si>
  <si>
    <t>072933051703040204</t>
  </si>
  <si>
    <t>072995051703060202</t>
  </si>
  <si>
    <t>072995021102090202</t>
  </si>
  <si>
    <t>071343051703040104</t>
  </si>
  <si>
    <t>070843051703010206</t>
  </si>
  <si>
    <t>071343051703060202</t>
  </si>
  <si>
    <t>070843050701060202</t>
  </si>
  <si>
    <t>070843050701040104</t>
  </si>
  <si>
    <t>070859011703020102</t>
  </si>
  <si>
    <t>070843051102010101</t>
  </si>
  <si>
    <t>070843051102050202</t>
  </si>
  <si>
    <t>070859051102020202</t>
  </si>
  <si>
    <t>08336004</t>
  </si>
  <si>
    <t>083360041102080102</t>
  </si>
  <si>
    <t>071343011102040104</t>
  </si>
  <si>
    <t>070843051703040104</t>
  </si>
  <si>
    <t>071343051703010101</t>
  </si>
  <si>
    <t>070843011703050102</t>
  </si>
  <si>
    <t>072933051102060202</t>
  </si>
  <si>
    <t>070859051703090202</t>
  </si>
  <si>
    <t>071343041102030203</t>
  </si>
  <si>
    <t>071343040701040104</t>
  </si>
  <si>
    <t>071343051102010106</t>
  </si>
  <si>
    <t>071343050701010101</t>
  </si>
  <si>
    <t>071343011102010101</t>
  </si>
  <si>
    <t>070832010701020102</t>
  </si>
  <si>
    <t>072961011102090202</t>
  </si>
  <si>
    <t>070859051102060202</t>
  </si>
  <si>
    <t>070818051102010206</t>
  </si>
  <si>
    <t>071343041102050102</t>
  </si>
  <si>
    <t>072961011102040204</t>
  </si>
  <si>
    <t>070865050701060202</t>
  </si>
  <si>
    <t>070865051102100202</t>
  </si>
  <si>
    <t>070865051703030203</t>
  </si>
  <si>
    <t>070865050701060102</t>
  </si>
  <si>
    <t>072982010701010106</t>
  </si>
  <si>
    <t>070859050701020102</t>
  </si>
  <si>
    <t>072933051703060102</t>
  </si>
  <si>
    <t>072916011102010106</t>
  </si>
  <si>
    <t>072981030701090102</t>
  </si>
  <si>
    <t>072991031102090102</t>
  </si>
  <si>
    <t>071343040701060102</t>
  </si>
  <si>
    <t>070843011703060202</t>
  </si>
  <si>
    <t>070859030701010206</t>
  </si>
  <si>
    <t>070818051703010201</t>
  </si>
  <si>
    <t>072991021102040104</t>
  </si>
  <si>
    <t>070843040701030203</t>
  </si>
  <si>
    <t>072991031703030203</t>
  </si>
  <si>
    <t>072961010701060102</t>
  </si>
  <si>
    <t>070880050701010106</t>
  </si>
  <si>
    <t>072981061102060102</t>
  </si>
  <si>
    <t>070859021703090202</t>
  </si>
  <si>
    <t>072961010701060202</t>
  </si>
  <si>
    <t>072981061102040204</t>
  </si>
  <si>
    <t>072982020701040104</t>
  </si>
  <si>
    <t>072981050701060102</t>
  </si>
  <si>
    <t>070859021703060102</t>
  </si>
  <si>
    <t>072981060701010201</t>
  </si>
  <si>
    <t>072981031703020102</t>
  </si>
  <si>
    <t>070880010701010101</t>
  </si>
  <si>
    <t>072981050701010206</t>
  </si>
  <si>
    <t>072981061102060202</t>
  </si>
  <si>
    <t>072995020701010201</t>
  </si>
  <si>
    <t>072091050701030203</t>
  </si>
  <si>
    <t>072961051703020202</t>
  </si>
  <si>
    <t>072982020701060202</t>
  </si>
  <si>
    <t>072091061703010201</t>
  </si>
  <si>
    <t>072916051703060202</t>
  </si>
  <si>
    <t>072995020701010206</t>
  </si>
  <si>
    <t>072981051102030203</t>
  </si>
  <si>
    <t>070880041703060202</t>
  </si>
  <si>
    <t>072991020701040204</t>
  </si>
  <si>
    <t>072991051703040104</t>
  </si>
  <si>
    <t>070859051102010101</t>
  </si>
  <si>
    <t>072982061703040204</t>
  </si>
  <si>
    <t>072982031703060102</t>
  </si>
  <si>
    <t>072981061102030103</t>
  </si>
  <si>
    <t>070859040701090202</t>
  </si>
  <si>
    <t>072995031703060202</t>
  </si>
  <si>
    <t>072933030701110104</t>
  </si>
  <si>
    <t>072933061703030103</t>
  </si>
  <si>
    <t>072933031102040104</t>
  </si>
  <si>
    <t>072091010701010106</t>
  </si>
  <si>
    <t>072991061703090202</t>
  </si>
  <si>
    <t>072091051703040104</t>
  </si>
  <si>
    <t>072981021102110204</t>
  </si>
  <si>
    <t>070865051102010106</t>
  </si>
  <si>
    <t>072991021703110104</t>
  </si>
  <si>
    <t>072091050701110104</t>
  </si>
  <si>
    <t>072981050701090202</t>
  </si>
  <si>
    <t>070880040701040104</t>
  </si>
  <si>
    <t>072981021102020102</t>
  </si>
  <si>
    <t>070818011703060202</t>
  </si>
  <si>
    <t>072933020701020202</t>
  </si>
  <si>
    <t>072933020701030203</t>
  </si>
  <si>
    <t>072933011703010206</t>
  </si>
  <si>
    <t>070843041703030203</t>
  </si>
  <si>
    <t>072981020701010101</t>
  </si>
  <si>
    <t>072982031102040104</t>
  </si>
  <si>
    <t>072982031102040204</t>
  </si>
  <si>
    <t>072961011703010201</t>
  </si>
  <si>
    <t>070859030701030203</t>
  </si>
  <si>
    <t>072991021703090202</t>
  </si>
  <si>
    <t>072091030701110204</t>
  </si>
  <si>
    <t>072981031703010206</t>
  </si>
  <si>
    <t>072091061703020202</t>
  </si>
  <si>
    <t>052151011001010206</t>
  </si>
  <si>
    <t>010244010701010101</t>
  </si>
  <si>
    <t>020479011102010101</t>
  </si>
  <si>
    <t>082760011102080103</t>
  </si>
  <si>
    <t>072933060701020202</t>
  </si>
  <si>
    <t>072933030701090102</t>
  </si>
  <si>
    <t>072982031703020202</t>
  </si>
  <si>
    <t>072091021102110204</t>
  </si>
  <si>
    <t>072995030701110204</t>
  </si>
  <si>
    <t>070880051703100202</t>
  </si>
  <si>
    <t>072981051102010206</t>
  </si>
  <si>
    <t>070859030701040104</t>
  </si>
  <si>
    <t>070843041102030103</t>
  </si>
  <si>
    <t>070832051703060202</t>
  </si>
  <si>
    <t>041048050303010206</t>
  </si>
  <si>
    <t>010184060701040204</t>
  </si>
  <si>
    <t>021837051703040104</t>
  </si>
  <si>
    <t>041050061803010206</t>
  </si>
  <si>
    <t>052890031703030203</t>
  </si>
  <si>
    <t>030627051102010206</t>
  </si>
  <si>
    <t>041048051202030203</t>
  </si>
  <si>
    <t>010144040701060202</t>
  </si>
  <si>
    <t>082760031102080102</t>
  </si>
  <si>
    <t>070880041703010206</t>
  </si>
  <si>
    <t>083160050701080102</t>
  </si>
  <si>
    <t>070832010701090202</t>
  </si>
  <si>
    <t>071343021703050202</t>
  </si>
  <si>
    <t>070859031703010101</t>
  </si>
  <si>
    <t>070865040701060202</t>
  </si>
  <si>
    <t>072981021703010106</t>
  </si>
  <si>
    <t>070865041703010106</t>
  </si>
  <si>
    <t>072991050701010106</t>
  </si>
  <si>
    <t>071343040701040204</t>
  </si>
  <si>
    <t>021958051102040104</t>
  </si>
  <si>
    <t>041005051202010201</t>
  </si>
  <si>
    <t>052252030403040204</t>
  </si>
  <si>
    <t>010144021703010101</t>
  </si>
  <si>
    <t>021868051102010201</t>
  </si>
  <si>
    <t>041004061202030203</t>
  </si>
  <si>
    <t>010284041102030203</t>
  </si>
  <si>
    <t>08356002</t>
  </si>
  <si>
    <t>083560021703080102</t>
  </si>
  <si>
    <t>072933021102020202</t>
  </si>
  <si>
    <t>072991021102010101</t>
  </si>
  <si>
    <t>070859020701020202</t>
  </si>
  <si>
    <t>040986050801060202</t>
  </si>
  <si>
    <t>010184061703030203</t>
  </si>
  <si>
    <t>052151030901060202</t>
  </si>
  <si>
    <t>061735030203010201</t>
  </si>
  <si>
    <t>010144061102030203</t>
  </si>
  <si>
    <t>072091051102030103</t>
  </si>
  <si>
    <t>072916050701040204</t>
  </si>
  <si>
    <t>072091031102110204</t>
  </si>
  <si>
    <t>072982051703090202</t>
  </si>
  <si>
    <t>070818010701060202</t>
  </si>
  <si>
    <t>040986050303010201</t>
  </si>
  <si>
    <t>010184051703010101</t>
  </si>
  <si>
    <t>052252030403040104</t>
  </si>
  <si>
    <t>021925051703010106</t>
  </si>
  <si>
    <t>052589010801040204</t>
  </si>
  <si>
    <t>010283041703090102</t>
  </si>
  <si>
    <t>070818041703040104</t>
  </si>
  <si>
    <t>072982020701040204</t>
  </si>
  <si>
    <t>072091021703060202</t>
  </si>
  <si>
    <t>070832051703020102</t>
  </si>
  <si>
    <t>070865011102010101</t>
  </si>
  <si>
    <t>072091031102060202</t>
  </si>
  <si>
    <t>021972051703010201</t>
  </si>
  <si>
    <t>010184061102060102</t>
  </si>
  <si>
    <t>010284041703010106</t>
  </si>
  <si>
    <t>020479041703010201</t>
  </si>
  <si>
    <t>010184040701060102</t>
  </si>
  <si>
    <t>082760030701080103</t>
  </si>
  <si>
    <t>070859010701010206</t>
  </si>
  <si>
    <t>071343021703010106</t>
  </si>
  <si>
    <t>070859010701010106</t>
  </si>
  <si>
    <t>070832010701100102</t>
  </si>
  <si>
    <t>010284041102010101</t>
  </si>
  <si>
    <t>010184061102090102</t>
  </si>
  <si>
    <t>072933031102060202</t>
  </si>
  <si>
    <t>070865041703010201</t>
  </si>
  <si>
    <t>072933051703090102</t>
  </si>
  <si>
    <t>071343041102060202</t>
  </si>
  <si>
    <t>010284011703040204</t>
  </si>
  <si>
    <t>083260050701080103</t>
  </si>
  <si>
    <t>072933021703020102</t>
  </si>
  <si>
    <t>070832051703010106</t>
  </si>
  <si>
    <t>072933051703010101</t>
  </si>
  <si>
    <t>021939051703090202</t>
  </si>
  <si>
    <t>02185401</t>
  </si>
  <si>
    <t>021854010701040204</t>
  </si>
  <si>
    <t>072933021703110104</t>
  </si>
  <si>
    <t>022630011703060202</t>
  </si>
  <si>
    <t>052151020403090202</t>
  </si>
  <si>
    <t>021838050701010201</t>
  </si>
  <si>
    <t>070818011703020202</t>
  </si>
  <si>
    <t>070865041703060202</t>
  </si>
  <si>
    <t>031212031703100202</t>
  </si>
  <si>
    <t>010184061703030103</t>
  </si>
  <si>
    <t>032428011102060202</t>
  </si>
  <si>
    <t>021940051703040204</t>
  </si>
  <si>
    <t>010285041703010106</t>
  </si>
  <si>
    <t>010285021102030203</t>
  </si>
  <si>
    <t>052151031603010201</t>
  </si>
  <si>
    <t>072982031703090102</t>
  </si>
  <si>
    <t>010285041102030103</t>
  </si>
  <si>
    <t>040906050801090202</t>
  </si>
  <si>
    <t>072091061102020202</t>
  </si>
  <si>
    <t>070832051703010101</t>
  </si>
  <si>
    <t>010285040701010106</t>
  </si>
  <si>
    <t>030766041703040204</t>
  </si>
  <si>
    <t>083460021703080104</t>
  </si>
  <si>
    <t>010283040701010206</t>
  </si>
  <si>
    <t>010285041102090102</t>
  </si>
  <si>
    <t>052252021001030203</t>
  </si>
  <si>
    <t>021855031703060202</t>
  </si>
  <si>
    <t>070859021703010106</t>
  </si>
  <si>
    <t>020479031102010201</t>
  </si>
  <si>
    <t>020479031102010101</t>
  </si>
  <si>
    <t>022629041703030203</t>
  </si>
  <si>
    <t>071343031703030203</t>
  </si>
  <si>
    <t>052151030403090202</t>
  </si>
  <si>
    <t>04090303</t>
  </si>
  <si>
    <t>040903030801040204</t>
  </si>
  <si>
    <t>070818030701040204</t>
  </si>
  <si>
    <t>072091060701060202</t>
  </si>
  <si>
    <t>032476031102030203</t>
  </si>
  <si>
    <t>083460041102080103</t>
  </si>
  <si>
    <t>031615050701010201</t>
  </si>
  <si>
    <t>010283041703030203</t>
  </si>
  <si>
    <t>070818010701020202</t>
  </si>
  <si>
    <t>070859020701090202</t>
  </si>
  <si>
    <t>070832050701060102</t>
  </si>
  <si>
    <t>032428010701090202</t>
  </si>
  <si>
    <t>032428030701090202</t>
  </si>
  <si>
    <t>083460041102080102</t>
  </si>
  <si>
    <t>060301051202090202</t>
  </si>
  <si>
    <t>060301051703010201</t>
  </si>
  <si>
    <t>060301020801030203</t>
  </si>
  <si>
    <t>040903010303010201</t>
  </si>
  <si>
    <t>041002020303090202</t>
  </si>
  <si>
    <t>041002020303010201</t>
  </si>
  <si>
    <t>041002021202010201</t>
  </si>
  <si>
    <t>041002050303010206</t>
  </si>
  <si>
    <t>040903011202040204</t>
  </si>
  <si>
    <t>040903010801040204</t>
  </si>
  <si>
    <t>041002051202090202</t>
  </si>
  <si>
    <t>041002021803010201</t>
  </si>
  <si>
    <t>041002050801040204</t>
  </si>
  <si>
    <t>040903010303060202</t>
  </si>
  <si>
    <t>040903011803090202</t>
  </si>
  <si>
    <t>041002021202040204</t>
  </si>
  <si>
    <t>060301021703040204</t>
  </si>
  <si>
    <t>040906011803030203</t>
  </si>
  <si>
    <t>041005060801010206</t>
  </si>
  <si>
    <t>040903050801010206</t>
  </si>
  <si>
    <t>041004050801010201</t>
  </si>
  <si>
    <t>040906010303090202</t>
  </si>
  <si>
    <t>041005060303010206</t>
  </si>
  <si>
    <t>040906010801090202</t>
  </si>
  <si>
    <t>041005060303060202</t>
  </si>
  <si>
    <t>041005051803030203</t>
  </si>
  <si>
    <t>040903010801060202</t>
  </si>
  <si>
    <t>041004061803010206</t>
  </si>
  <si>
    <t>041004050801040204</t>
  </si>
  <si>
    <t>041005050801030203</t>
  </si>
  <si>
    <t>040903050801030203</t>
  </si>
  <si>
    <t>041004051202010206</t>
  </si>
  <si>
    <t>040903050303010201</t>
  </si>
  <si>
    <t>041002020801010206</t>
  </si>
  <si>
    <t>060507050801040204</t>
  </si>
  <si>
    <t>041008050801040204</t>
  </si>
  <si>
    <t>060507011202040204</t>
  </si>
  <si>
    <t>041008020303030203</t>
  </si>
  <si>
    <t>060507021703060202</t>
  </si>
  <si>
    <t>041008021202010201</t>
  </si>
  <si>
    <t>060507021703090202</t>
  </si>
  <si>
    <t>060507031703060202</t>
  </si>
  <si>
    <t>040911011803060202</t>
  </si>
  <si>
    <t>040911011202040204</t>
  </si>
  <si>
    <t>040911010303040204</t>
  </si>
  <si>
    <t>040911011202030203</t>
  </si>
  <si>
    <t>040911010801010201</t>
  </si>
  <si>
    <t>041110030303040104</t>
  </si>
  <si>
    <t>030609051703040104</t>
  </si>
  <si>
    <t>041110031202090102</t>
  </si>
  <si>
    <t>030609051703030103</t>
  </si>
  <si>
    <t>041110050801010106</t>
  </si>
  <si>
    <t>030609051102030103</t>
  </si>
  <si>
    <t>030609051102060202</t>
  </si>
  <si>
    <t>041110031803010101</t>
  </si>
  <si>
    <t>030609050701060202</t>
  </si>
  <si>
    <t>030609051102010201</t>
  </si>
  <si>
    <t>051413051202060202</t>
  </si>
  <si>
    <t>031212051102030203</t>
  </si>
  <si>
    <t>051413051202030203</t>
  </si>
  <si>
    <t>051413040601010206</t>
  </si>
  <si>
    <t>051413050601090202</t>
  </si>
  <si>
    <t>051413040601040204</t>
  </si>
  <si>
    <t>051413050601010201</t>
  </si>
  <si>
    <t>051413031202090202</t>
  </si>
  <si>
    <t>051413041703010206</t>
  </si>
  <si>
    <t>061514050501060202</t>
  </si>
  <si>
    <t>020416051703040104</t>
  </si>
  <si>
    <t>061514020203090202</t>
  </si>
  <si>
    <t>061514030203030203</t>
  </si>
  <si>
    <t>051413011703040204</t>
  </si>
  <si>
    <t>031615051703010201</t>
  </si>
  <si>
    <t>020416051102060102</t>
  </si>
  <si>
    <t>061514011202030203</t>
  </si>
  <si>
    <t>051413031703010201</t>
  </si>
  <si>
    <t>051413041703090202</t>
  </si>
  <si>
    <t>061514051403060202</t>
  </si>
  <si>
    <t>051413031202060202</t>
  </si>
  <si>
    <t>030617050701060202</t>
  </si>
  <si>
    <t>030617050701060102</t>
  </si>
  <si>
    <t>030617051703010106</t>
  </si>
  <si>
    <t>030617051703010206</t>
  </si>
  <si>
    <t>020416050701010101</t>
  </si>
  <si>
    <t>030719051703030103</t>
  </si>
  <si>
    <t>030719051102040104</t>
  </si>
  <si>
    <t>030719051102100102</t>
  </si>
  <si>
    <t>021822051703040204</t>
  </si>
  <si>
    <t>021822051703100102</t>
  </si>
  <si>
    <t>021820051102060202</t>
  </si>
  <si>
    <t>030719050701040104</t>
  </si>
  <si>
    <t>021822051703090102</t>
  </si>
  <si>
    <t>021820051703040204</t>
  </si>
  <si>
    <t>021821051102040104</t>
  </si>
  <si>
    <t>021821051102100202</t>
  </si>
  <si>
    <t>021821050701090202</t>
  </si>
  <si>
    <t>021820051102010201</t>
  </si>
  <si>
    <t>030719051703010201</t>
  </si>
  <si>
    <t>030719051102030103</t>
  </si>
  <si>
    <t>030626051703030203</t>
  </si>
  <si>
    <t>021923051703040104</t>
  </si>
  <si>
    <t>032426050701040104</t>
  </si>
  <si>
    <t>032426050701060202</t>
  </si>
  <si>
    <t>030626050701040204</t>
  </si>
  <si>
    <t>032426051102040204</t>
  </si>
  <si>
    <t>032426051703030103</t>
  </si>
  <si>
    <t>030626051102090102</t>
  </si>
  <si>
    <t>030626050701030203</t>
  </si>
  <si>
    <t>030626050701010101</t>
  </si>
  <si>
    <t>030626050701010106</t>
  </si>
  <si>
    <t>032428051703030103</t>
  </si>
  <si>
    <t>032428051703030203</t>
  </si>
  <si>
    <t>032428050701030103</t>
  </si>
  <si>
    <t>030627051703030203</t>
  </si>
  <si>
    <t>030627051102060202</t>
  </si>
  <si>
    <t>030627050701060102</t>
  </si>
  <si>
    <t>032428051102060102</t>
  </si>
  <si>
    <t>032428051703010206</t>
  </si>
  <si>
    <t>032428050701060202</t>
  </si>
  <si>
    <t>022629051703060102</t>
  </si>
  <si>
    <t>022629051703100102</t>
  </si>
  <si>
    <t>022629050701040104</t>
  </si>
  <si>
    <t>022630050701100102</t>
  </si>
  <si>
    <t>022630050701090102</t>
  </si>
  <si>
    <t>022629051102090102</t>
  </si>
  <si>
    <t>022629051102040104</t>
  </si>
  <si>
    <t>030627050701030103</t>
  </si>
  <si>
    <t>030627050701060202</t>
  </si>
  <si>
    <t>022630051703010101</t>
  </si>
  <si>
    <t>022630051703040204</t>
  </si>
  <si>
    <t>022630051703010106</t>
  </si>
  <si>
    <t>022630011703060102</t>
  </si>
  <si>
    <t>022630051102060202</t>
  </si>
  <si>
    <t>022630050701010206</t>
  </si>
  <si>
    <t>061735040501090102</t>
  </si>
  <si>
    <t>061736041303040104</t>
  </si>
  <si>
    <t>061736041303090202</t>
  </si>
  <si>
    <t>061735031202030203</t>
  </si>
  <si>
    <t>061734030103010201</t>
  </si>
  <si>
    <t>061736041303090102</t>
  </si>
  <si>
    <t>061735040203060202</t>
  </si>
  <si>
    <t>061735031202040204</t>
  </si>
  <si>
    <t>061735030203010206</t>
  </si>
  <si>
    <t>061735030203090202</t>
  </si>
  <si>
    <t>061735040501010201</t>
  </si>
  <si>
    <t>061734040103010106</t>
  </si>
  <si>
    <t>061735030203040104</t>
  </si>
  <si>
    <t>061736031303030103</t>
  </si>
  <si>
    <t>020431051102090102</t>
  </si>
  <si>
    <t>020431051102030203</t>
  </si>
  <si>
    <t>010242050701050102</t>
  </si>
  <si>
    <t>010142031102030103</t>
  </si>
  <si>
    <t>010242051703050202</t>
  </si>
  <si>
    <t>010242050701010106</t>
  </si>
  <si>
    <t>010242051102030103</t>
  </si>
  <si>
    <t>010142011703010101</t>
  </si>
  <si>
    <t>010142051102050202</t>
  </si>
  <si>
    <t>031641050701100202</t>
  </si>
  <si>
    <t>021838051102030103</t>
  </si>
  <si>
    <t>031641050701010201</t>
  </si>
  <si>
    <t>021838050701010106</t>
  </si>
  <si>
    <t>010142031102050102</t>
  </si>
  <si>
    <t>010242031703010106</t>
  </si>
  <si>
    <t>010242041703030103</t>
  </si>
  <si>
    <t>010242011102060202</t>
  </si>
  <si>
    <t>010142031102010206</t>
  </si>
  <si>
    <t>010142051703010106</t>
  </si>
  <si>
    <t>010142020701030203</t>
  </si>
  <si>
    <t>010142020701050102</t>
  </si>
  <si>
    <t>010142021703050202</t>
  </si>
  <si>
    <t>010242021703030103</t>
  </si>
  <si>
    <t>010242030701060202</t>
  </si>
  <si>
    <t>010242040701030103</t>
  </si>
  <si>
    <t>010242011102050202</t>
  </si>
  <si>
    <t>010142051703040204</t>
  </si>
  <si>
    <t>010242041102040104</t>
  </si>
  <si>
    <t>010142051102010101</t>
  </si>
  <si>
    <t>010142010701010101</t>
  </si>
  <si>
    <t>010144011703090202</t>
  </si>
  <si>
    <t>010244050701030203</t>
  </si>
  <si>
    <t>010244041102030203</t>
  </si>
  <si>
    <t>010244011703090202</t>
  </si>
  <si>
    <t>010244031102010101</t>
  </si>
  <si>
    <t>010144010701090102</t>
  </si>
  <si>
    <t>010244051102010201</t>
  </si>
  <si>
    <t>010144011102060202</t>
  </si>
  <si>
    <t>010144011703030203</t>
  </si>
  <si>
    <t>010144021703040204</t>
  </si>
  <si>
    <t>010144061102030103</t>
  </si>
  <si>
    <t>010144031102010101</t>
  </si>
  <si>
    <t>010244040701090102</t>
  </si>
  <si>
    <t>010144030701030203</t>
  </si>
  <si>
    <t>010244031102040104</t>
  </si>
  <si>
    <t>010144031102090202</t>
  </si>
  <si>
    <t>010144051703030203</t>
  </si>
  <si>
    <t>010144031102030103</t>
  </si>
  <si>
    <t>010144020701090102</t>
  </si>
  <si>
    <t>010144021703030103</t>
  </si>
  <si>
    <t>010144020701040204</t>
  </si>
  <si>
    <t>010244021102090102</t>
  </si>
  <si>
    <t>010244011102090102</t>
  </si>
  <si>
    <t>010244030701090202</t>
  </si>
  <si>
    <t>010244041703010106</t>
  </si>
  <si>
    <t>010245051703040204</t>
  </si>
  <si>
    <t>010245031703030203</t>
  </si>
  <si>
    <t>010245051102030203</t>
  </si>
  <si>
    <t>010245041102060202</t>
  </si>
  <si>
    <t>010245051102010201</t>
  </si>
  <si>
    <t>010245031102040204</t>
  </si>
  <si>
    <t>010245011703040204</t>
  </si>
  <si>
    <t>032363050701040104</t>
  </si>
  <si>
    <t>020462051703030103</t>
  </si>
  <si>
    <t>020462051703010101</t>
  </si>
  <si>
    <t>020462051703040104</t>
  </si>
  <si>
    <t>020462050701090102</t>
  </si>
  <si>
    <t>021855051703040104</t>
  </si>
  <si>
    <t>021956051703100202</t>
  </si>
  <si>
    <t>021957051703030203</t>
  </si>
  <si>
    <t>020462051102010106</t>
  </si>
  <si>
    <t>021956050701030203</t>
  </si>
  <si>
    <t>021855051703100102</t>
  </si>
  <si>
    <t>021956051102040104</t>
  </si>
  <si>
    <t>021957051102090202</t>
  </si>
  <si>
    <t>020462051102010101</t>
  </si>
  <si>
    <t>041049060801030203</t>
  </si>
  <si>
    <t>041049060303040204</t>
  </si>
  <si>
    <t>041048060801090202</t>
  </si>
  <si>
    <t>041046051202010201</t>
  </si>
  <si>
    <t>010245031703010201</t>
  </si>
  <si>
    <t>021853051703100202</t>
  </si>
  <si>
    <t>021853051703100102</t>
  </si>
  <si>
    <t>052252041603040104</t>
  </si>
  <si>
    <t>052151010403010206</t>
  </si>
  <si>
    <t>052252041001040104</t>
  </si>
  <si>
    <t>052252040403030103</t>
  </si>
  <si>
    <t>021854051102060102</t>
  </si>
  <si>
    <t>021854050701040104</t>
  </si>
  <si>
    <t>021854051102090102</t>
  </si>
  <si>
    <t>021854050701030203</t>
  </si>
  <si>
    <t>021853051703090202</t>
  </si>
  <si>
    <t>021853051102030103</t>
  </si>
  <si>
    <t>052151040901030103</t>
  </si>
  <si>
    <t>052151041603060202</t>
  </si>
  <si>
    <t>052252011603030203</t>
  </si>
  <si>
    <t>052252011001040204</t>
  </si>
  <si>
    <t>021853051102100202</t>
  </si>
  <si>
    <t>021853051703010101</t>
  </si>
  <si>
    <t>021853051102010206</t>
  </si>
  <si>
    <t>052151040403010106</t>
  </si>
  <si>
    <t>052252040403060202</t>
  </si>
  <si>
    <t>052151040901040204</t>
  </si>
  <si>
    <t>052252011001090102</t>
  </si>
  <si>
    <t>052252041001010206</t>
  </si>
  <si>
    <t>052151040403090102</t>
  </si>
  <si>
    <t>052151041001010206</t>
  </si>
  <si>
    <t>041049060303010206</t>
  </si>
  <si>
    <t>021957050701040204</t>
  </si>
  <si>
    <t>021957051102100102</t>
  </si>
  <si>
    <t>052252011603010201</t>
  </si>
  <si>
    <t>052151011001090202</t>
  </si>
  <si>
    <t>030664051102090202</t>
  </si>
  <si>
    <t>030664051102040204</t>
  </si>
  <si>
    <t>030664050701030103</t>
  </si>
  <si>
    <t>030664051102010106</t>
  </si>
  <si>
    <t>030766051703030203</t>
  </si>
  <si>
    <t>021867050701010101</t>
  </si>
  <si>
    <t>021867051102040104</t>
  </si>
  <si>
    <t>021867050701040104</t>
  </si>
  <si>
    <t>030673051703030203</t>
  </si>
  <si>
    <t>030673051703010206</t>
  </si>
  <si>
    <t>032373051703090102</t>
  </si>
  <si>
    <t>032373051102090202</t>
  </si>
  <si>
    <t>021970051703090102</t>
  </si>
  <si>
    <t>032373050701060102</t>
  </si>
  <si>
    <t>032373050701030203</t>
  </si>
  <si>
    <t>032373051703010101</t>
  </si>
  <si>
    <t>021971051703100102</t>
  </si>
  <si>
    <t>021970051703030203</t>
  </si>
  <si>
    <t>021970050701010106</t>
  </si>
  <si>
    <t>021869051703100202</t>
  </si>
  <si>
    <t>021869051703030103</t>
  </si>
  <si>
    <t>021869051703100102</t>
  </si>
  <si>
    <t>021869051703090102</t>
  </si>
  <si>
    <t>021869051102040104</t>
  </si>
  <si>
    <t>021868051102090102</t>
  </si>
  <si>
    <t>021869051703010101</t>
  </si>
  <si>
    <t>021867051102090102</t>
  </si>
  <si>
    <t>032373050701010201</t>
  </si>
  <si>
    <t>032476051703040104</t>
  </si>
  <si>
    <t>032476050701040204</t>
  </si>
  <si>
    <t>032476051703090202</t>
  </si>
  <si>
    <t>032375051703010201</t>
  </si>
  <si>
    <t>032375051102030203</t>
  </si>
  <si>
    <t>032476051102090202</t>
  </si>
  <si>
    <t>032375050701010201</t>
  </si>
  <si>
    <t>032375051703040204</t>
  </si>
  <si>
    <t>032375051102030103</t>
  </si>
  <si>
    <t>032476051102010206</t>
  </si>
  <si>
    <t>032375050701010206</t>
  </si>
  <si>
    <t>030674051703040204</t>
  </si>
  <si>
    <t>030674050701040204</t>
  </si>
  <si>
    <t>030674051703010206</t>
  </si>
  <si>
    <t>030674051703040104</t>
  </si>
  <si>
    <t>022678050701100202</t>
  </si>
  <si>
    <t>022678050701060102</t>
  </si>
  <si>
    <t>022678050701090102</t>
  </si>
  <si>
    <t>022677050701060202</t>
  </si>
  <si>
    <t>022677051703040204</t>
  </si>
  <si>
    <t>022677050701090102</t>
  </si>
  <si>
    <t>022678051102100202</t>
  </si>
  <si>
    <t>022678051703010206</t>
  </si>
  <si>
    <t>022677050701010106</t>
  </si>
  <si>
    <t>022677051102010101</t>
  </si>
  <si>
    <t>022677051102010206</t>
  </si>
  <si>
    <t>020479051703040104</t>
  </si>
  <si>
    <t>020479051703060202</t>
  </si>
  <si>
    <t>020479051703030103</t>
  </si>
  <si>
    <t>020479050701030203</t>
  </si>
  <si>
    <t>020479051102040104</t>
  </si>
  <si>
    <t>020479051102100102</t>
  </si>
  <si>
    <t>020479010701060202</t>
  </si>
  <si>
    <t>020479011703090202</t>
  </si>
  <si>
    <t>020479011703060102</t>
  </si>
  <si>
    <t>020479011703030103</t>
  </si>
  <si>
    <t>020479030701030103</t>
  </si>
  <si>
    <t>020479011703040204</t>
  </si>
  <si>
    <t>020479031703010106</t>
  </si>
  <si>
    <t>020479011102030103</t>
  </si>
  <si>
    <t>020479031703100202</t>
  </si>
  <si>
    <t>020479031703010201</t>
  </si>
  <si>
    <t>030696051102060102</t>
  </si>
  <si>
    <t>030696051703040204</t>
  </si>
  <si>
    <t>030696050701060202</t>
  </si>
  <si>
    <t>030696050701100202</t>
  </si>
  <si>
    <t>060301020801090202</t>
  </si>
  <si>
    <t>031692051703030203</t>
  </si>
  <si>
    <t>031692050701060202</t>
  </si>
  <si>
    <t>030696051102030203</t>
  </si>
  <si>
    <t>030696051703010206</t>
  </si>
  <si>
    <t>031692050701090202</t>
  </si>
  <si>
    <t>031692050701010201</t>
  </si>
  <si>
    <t>031692050701030103</t>
  </si>
  <si>
    <t>031692051102010101</t>
  </si>
  <si>
    <t>030696051102010201</t>
  </si>
  <si>
    <t>020479030701010106</t>
  </si>
  <si>
    <t>020479011703100202</t>
  </si>
  <si>
    <t>010184021703040104</t>
  </si>
  <si>
    <t>052890040701060202</t>
  </si>
  <si>
    <t>052890011703010201</t>
  </si>
  <si>
    <t>010184021102040204</t>
  </si>
  <si>
    <t>010184020701060102</t>
  </si>
  <si>
    <t>010184030701060102</t>
  </si>
  <si>
    <t>041188051202060202</t>
  </si>
  <si>
    <t>010285051703030103</t>
  </si>
  <si>
    <t>041187030303040104</t>
  </si>
  <si>
    <t>010285050701040104</t>
  </si>
  <si>
    <t>052589041202060202</t>
  </si>
  <si>
    <t>041188050303010101</t>
  </si>
  <si>
    <t>010284040701040204</t>
  </si>
  <si>
    <t>010184061703040104</t>
  </si>
  <si>
    <t>010184031102030203</t>
  </si>
  <si>
    <t>041188031202010101</t>
  </si>
  <si>
    <t>010283050701010206</t>
  </si>
  <si>
    <t>010284041703090102</t>
  </si>
  <si>
    <t>010284051703010206</t>
  </si>
  <si>
    <t>010284040701030203</t>
  </si>
  <si>
    <t>010283041102040204</t>
  </si>
  <si>
    <t>010283041102030103</t>
  </si>
  <si>
    <t>010184021703030103</t>
  </si>
  <si>
    <t>031693050701040104</t>
  </si>
  <si>
    <t>031693051703100202</t>
  </si>
  <si>
    <t>031692051102010106</t>
  </si>
  <si>
    <t>031693051102060202</t>
  </si>
  <si>
    <t>041194030303060102</t>
  </si>
  <si>
    <t>010284051102030103</t>
  </si>
  <si>
    <t>041194031202030103</t>
  </si>
  <si>
    <t>041194030801090102</t>
  </si>
  <si>
    <t>041194031202090102</t>
  </si>
  <si>
    <t>061514020203030203</t>
  </si>
  <si>
    <t>031615051703030103</t>
  </si>
  <si>
    <t>060301011202010206</t>
  </si>
  <si>
    <t>041005060303010201</t>
  </si>
  <si>
    <t>041110030303010101</t>
  </si>
  <si>
    <t>041008021803090202</t>
  </si>
  <si>
    <t>040906011202010201</t>
  </si>
  <si>
    <t>060507020801060202</t>
  </si>
  <si>
    <t>040911051202010206</t>
  </si>
  <si>
    <t>061514030203060202</t>
  </si>
  <si>
    <t>051413011703090202</t>
  </si>
  <si>
    <t>021923051703010106</t>
  </si>
  <si>
    <t>032428031102040104</t>
  </si>
  <si>
    <t>032428051102010206</t>
  </si>
  <si>
    <t>021838051102100102</t>
  </si>
  <si>
    <t>061735031202010106</t>
  </si>
  <si>
    <t>010142011102010206</t>
  </si>
  <si>
    <t>010242030701040104</t>
  </si>
  <si>
    <t>010242031102010206</t>
  </si>
  <si>
    <t>010242031703010206</t>
  </si>
  <si>
    <t>010144051102090202</t>
  </si>
  <si>
    <t>010144051102010206</t>
  </si>
  <si>
    <t>010244031703010101</t>
  </si>
  <si>
    <t>010144051102040204</t>
  </si>
  <si>
    <t>010144040701010206</t>
  </si>
  <si>
    <t>041046050801030203</t>
  </si>
  <si>
    <t>021853050701010201</t>
  </si>
  <si>
    <t>041047060801010201</t>
  </si>
  <si>
    <t>041047060303060202</t>
  </si>
  <si>
    <t>021853051703010201</t>
  </si>
  <si>
    <t>041049060801010206</t>
  </si>
  <si>
    <t>052151041603090202</t>
  </si>
  <si>
    <t>052252040901010106</t>
  </si>
  <si>
    <t>052151011603060102</t>
  </si>
  <si>
    <t>041049060303010201</t>
  </si>
  <si>
    <t>052151011603010106</t>
  </si>
  <si>
    <t>021958051102060202</t>
  </si>
  <si>
    <t>041049061202010206</t>
  </si>
  <si>
    <t>021957050701010201</t>
  </si>
  <si>
    <t>021956051102010101</t>
  </si>
  <si>
    <t>032373051102010206</t>
  </si>
  <si>
    <t>021970051703010206</t>
  </si>
  <si>
    <t>021971051703040204</t>
  </si>
  <si>
    <t>021868050701010201</t>
  </si>
  <si>
    <t>021868051102030103</t>
  </si>
  <si>
    <t>021869050701060102</t>
  </si>
  <si>
    <t>021869050701090102</t>
  </si>
  <si>
    <t>032476011703060202</t>
  </si>
  <si>
    <t>020479011703100102</t>
  </si>
  <si>
    <t>020479010701090202</t>
  </si>
  <si>
    <t>010285050701010106</t>
  </si>
  <si>
    <t>052589031503040204</t>
  </si>
  <si>
    <t>020479010701100202</t>
  </si>
  <si>
    <t>010184011102010206</t>
  </si>
  <si>
    <t>041187051202030103</t>
  </si>
  <si>
    <t>010284041703040104</t>
  </si>
  <si>
    <t>010184030701010201</t>
  </si>
  <si>
    <t>010285041102040204</t>
  </si>
  <si>
    <t>010184051703010106</t>
  </si>
  <si>
    <t>040986050303040204</t>
  </si>
  <si>
    <t>010283051102010106</t>
  </si>
  <si>
    <t>060301010801090202</t>
  </si>
  <si>
    <t>040903050801010201</t>
  </si>
  <si>
    <t>041110030303090102</t>
  </si>
  <si>
    <t>061514011202090202</t>
  </si>
  <si>
    <t>061514040501040204</t>
  </si>
  <si>
    <t>031212031102010201</t>
  </si>
  <si>
    <t>061514010203010201</t>
  </si>
  <si>
    <t>051413031202010201</t>
  </si>
  <si>
    <t>061734030103010101</t>
  </si>
  <si>
    <t>022630051102010206</t>
  </si>
  <si>
    <t>032428031703040104</t>
  </si>
  <si>
    <t>010242021102050102</t>
  </si>
  <si>
    <t>010242020701010106</t>
  </si>
  <si>
    <t>010142021102050102</t>
  </si>
  <si>
    <t>041047050801030203</t>
  </si>
  <si>
    <t>041050061202090202</t>
  </si>
  <si>
    <t>052252021603040104</t>
  </si>
  <si>
    <t>041049060801060202</t>
  </si>
  <si>
    <t>021855051703010206</t>
  </si>
  <si>
    <t>032476030701060202</t>
  </si>
  <si>
    <t>040986051202090202</t>
  </si>
  <si>
    <t>052589041503010206</t>
  </si>
  <si>
    <t>020479030701030203</t>
  </si>
  <si>
    <t>010184031703010101</t>
  </si>
  <si>
    <t>010284040701010106</t>
  </si>
  <si>
    <t>041194031202010101</t>
  </si>
  <si>
    <t>060301011202030203</t>
  </si>
  <si>
    <t>060301010801060202</t>
  </si>
  <si>
    <t>060301030801010201</t>
  </si>
  <si>
    <t>021924051102030203</t>
  </si>
  <si>
    <t>020416051102010106</t>
  </si>
  <si>
    <t>010142041703050102</t>
  </si>
  <si>
    <t>010144051703010201</t>
  </si>
  <si>
    <t>010244031703010201</t>
  </si>
  <si>
    <t>021854010701040104</t>
  </si>
  <si>
    <t>041047050303040204</t>
  </si>
  <si>
    <t>041047060801030203</t>
  </si>
  <si>
    <t>041046021202010201</t>
  </si>
  <si>
    <t>021853051102090202</t>
  </si>
  <si>
    <t>021958051703100202</t>
  </si>
  <si>
    <t>041050061202030203</t>
  </si>
  <si>
    <t>052252040403010201</t>
  </si>
  <si>
    <t>030766040701100202</t>
  </si>
  <si>
    <t>021971051102100202</t>
  </si>
  <si>
    <t>020479011102040104</t>
  </si>
  <si>
    <t>020479021703060202</t>
  </si>
  <si>
    <t>010284051703010201</t>
  </si>
  <si>
    <t>010184061102040104</t>
  </si>
  <si>
    <t>01028302</t>
  </si>
  <si>
    <t>010283020701090102</t>
  </si>
  <si>
    <t>041194030303030103</t>
  </si>
  <si>
    <t>060301011202090202</t>
  </si>
  <si>
    <t>041005051202090202</t>
  </si>
  <si>
    <t>021939051703100202</t>
  </si>
  <si>
    <t>010142041703040104</t>
  </si>
  <si>
    <t>010142061703050202</t>
  </si>
  <si>
    <t>010144051102030203</t>
  </si>
  <si>
    <t>010285040701090102</t>
  </si>
  <si>
    <t>041187031202040104</t>
  </si>
  <si>
    <t>041187030801030103</t>
  </si>
  <si>
    <t>032428031703030203</t>
  </si>
  <si>
    <t>021957051102010101</t>
  </si>
  <si>
    <t>021957050701010206</t>
  </si>
  <si>
    <t>052151011202090102</t>
  </si>
  <si>
    <t>030673031102040204</t>
  </si>
  <si>
    <t>021971051703030203</t>
  </si>
  <si>
    <t>041187051803040104</t>
  </si>
  <si>
    <t>010283030701090102</t>
  </si>
  <si>
    <t>060301040801060202</t>
  </si>
  <si>
    <t>040906050303090202</t>
  </si>
  <si>
    <t>010242011703010206</t>
  </si>
  <si>
    <t>021868050701010106</t>
  </si>
  <si>
    <t>010284041102060102</t>
  </si>
  <si>
    <t>010184010701010201</t>
  </si>
  <si>
    <t>010284040701010206</t>
  </si>
  <si>
    <t>031212031703010201</t>
  </si>
  <si>
    <t>061514031403060202</t>
  </si>
  <si>
    <t>010242021703060202</t>
  </si>
  <si>
    <t>010142021102010201</t>
  </si>
  <si>
    <t>010144061703010201</t>
  </si>
  <si>
    <t>083260041703080104</t>
  </si>
  <si>
    <t>083160051703080103</t>
  </si>
  <si>
    <t>083460050701080103</t>
  </si>
  <si>
    <t>083460051102080102</t>
  </si>
  <si>
    <t>083260051703080104</t>
  </si>
  <si>
    <t>083360050701080106</t>
  </si>
  <si>
    <t>083560011703080104</t>
  </si>
  <si>
    <t>083460011703080103</t>
  </si>
  <si>
    <t>083360051102080102</t>
  </si>
  <si>
    <t>083460010701080104</t>
  </si>
  <si>
    <t>083560051102080104</t>
  </si>
  <si>
    <t>083360050701080103</t>
  </si>
  <si>
    <t>083460011102080104</t>
  </si>
  <si>
    <t>083560050701080104</t>
  </si>
  <si>
    <t>082760031703080106</t>
  </si>
  <si>
    <t>020479021703010101</t>
  </si>
  <si>
    <t>010283031703030203</t>
  </si>
  <si>
    <t>083260051703080101</t>
  </si>
  <si>
    <t>041187031803040104</t>
  </si>
  <si>
    <t>083560011102080102</t>
  </si>
  <si>
    <t>072095051102060202</t>
  </si>
  <si>
    <t>072095051102030203</t>
  </si>
  <si>
    <t>072095050701010206</t>
  </si>
  <si>
    <t>072995060701090202</t>
  </si>
  <si>
    <t>072095051102110204</t>
  </si>
  <si>
    <t>072016051703040104</t>
  </si>
  <si>
    <t>072982011102030203</t>
  </si>
  <si>
    <t>072982011703040204</t>
  </si>
  <si>
    <t>070880050701020202</t>
  </si>
  <si>
    <t>072981010701030203</t>
  </si>
  <si>
    <t>072981011102060202</t>
  </si>
  <si>
    <t>070880011703030103</t>
  </si>
  <si>
    <t>072091011703010201</t>
  </si>
  <si>
    <t>072091010701020202</t>
  </si>
  <si>
    <t>072991010701060202</t>
  </si>
  <si>
    <t>072991011102090202</t>
  </si>
  <si>
    <t>072091011102020102</t>
  </si>
  <si>
    <t>072991031102110204</t>
  </si>
  <si>
    <t>072016050701010101</t>
  </si>
  <si>
    <t>072982011102020202</t>
  </si>
  <si>
    <t>072981050701030203</t>
  </si>
  <si>
    <t>070880011703090102</t>
  </si>
  <si>
    <t>072091011102090202</t>
  </si>
  <si>
    <t>072933010701100102</t>
  </si>
  <si>
    <t>072982010701060202</t>
  </si>
  <si>
    <t>072981051703110204</t>
  </si>
  <si>
    <t>072991011102010201</t>
  </si>
  <si>
    <t>072991031102030203</t>
  </si>
  <si>
    <t>072095051703010206</t>
  </si>
  <si>
    <t>072981011703010206</t>
  </si>
  <si>
    <t>072991051102110204</t>
  </si>
  <si>
    <t>072991061703110104</t>
  </si>
  <si>
    <t>070843051703060102</t>
  </si>
  <si>
    <t>071343010701030103</t>
  </si>
  <si>
    <t>070880051703060202</t>
  </si>
  <si>
    <t>072991060701110204</t>
  </si>
  <si>
    <t>072933011703030103</t>
  </si>
  <si>
    <t>072981061703020102</t>
  </si>
  <si>
    <t>072981050701030103</t>
  </si>
  <si>
    <t>072981051703090202</t>
  </si>
  <si>
    <t>072991020701040104</t>
  </si>
  <si>
    <t>072933011102020102</t>
  </si>
  <si>
    <t>072933031102020102</t>
  </si>
  <si>
    <t>072991050701030203</t>
  </si>
  <si>
    <t>072991031703040104</t>
  </si>
  <si>
    <t>072995051703010201</t>
  </si>
  <si>
    <t>072016050701060202</t>
  </si>
  <si>
    <t>072016050701010206</t>
  </si>
  <si>
    <t>072016051102010206</t>
  </si>
  <si>
    <t>072981030701040204</t>
  </si>
  <si>
    <t>072981021703090202</t>
  </si>
  <si>
    <t>070880051102010201</t>
  </si>
  <si>
    <t>072981011102030103</t>
  </si>
  <si>
    <t>072991061703020202</t>
  </si>
  <si>
    <t>072995050701020202</t>
  </si>
  <si>
    <t>072995050701060202</t>
  </si>
  <si>
    <t>072916011703100102</t>
  </si>
  <si>
    <t>070880051102020102</t>
  </si>
  <si>
    <t>072991020701110104</t>
  </si>
  <si>
    <t>072981051102020202</t>
  </si>
  <si>
    <t>070818051703100102</t>
  </si>
  <si>
    <t>072991030701040104</t>
  </si>
  <si>
    <t>070818051703040104</t>
  </si>
  <si>
    <t>070818050701010206</t>
  </si>
  <si>
    <t>072091050701060202</t>
  </si>
  <si>
    <t>072995021102110204</t>
  </si>
  <si>
    <t>070818050701020102</t>
  </si>
  <si>
    <t>070818050701100102</t>
  </si>
  <si>
    <t>070818050701040104</t>
  </si>
  <si>
    <t>072933051102040204</t>
  </si>
  <si>
    <t>070832011703100202</t>
  </si>
  <si>
    <t>072981030701060202</t>
  </si>
  <si>
    <t>072991061102030103</t>
  </si>
  <si>
    <t>072981051102110204</t>
  </si>
  <si>
    <t>072981031102040204</t>
  </si>
  <si>
    <t>070832011703040104</t>
  </si>
  <si>
    <t>072933050701040104</t>
  </si>
  <si>
    <t>072933051102110204</t>
  </si>
  <si>
    <t>072981050701060202</t>
  </si>
  <si>
    <t>072981051102090202</t>
  </si>
  <si>
    <t>072091050701060102</t>
  </si>
  <si>
    <t>071343051102010101</t>
  </si>
  <si>
    <t>071343050701040204</t>
  </si>
  <si>
    <t>070859010701040104</t>
  </si>
  <si>
    <t>070859011703040204</t>
  </si>
  <si>
    <t>083460041703080102</t>
  </si>
  <si>
    <t>072916011703040204</t>
  </si>
  <si>
    <t>071343051102030203</t>
  </si>
  <si>
    <t>070843051703040204</t>
  </si>
  <si>
    <t>071343010701040104</t>
  </si>
  <si>
    <t>070843050701030103</t>
  </si>
  <si>
    <t>071343010701060202</t>
  </si>
  <si>
    <t>070843051703060202</t>
  </si>
  <si>
    <t>071343011703040204</t>
  </si>
  <si>
    <t>070843051703050102</t>
  </si>
  <si>
    <t>070843050701010206</t>
  </si>
  <si>
    <t>070859051703060202</t>
  </si>
  <si>
    <t>070843051102030203</t>
  </si>
  <si>
    <t>070859011703030203</t>
  </si>
  <si>
    <t>070859021703030203</t>
  </si>
  <si>
    <t>070832011703020102</t>
  </si>
  <si>
    <t>070843051102010201</t>
  </si>
  <si>
    <t>070859050701090102</t>
  </si>
  <si>
    <t>070832011102090102</t>
  </si>
  <si>
    <t>070843011703050202</t>
  </si>
  <si>
    <t>070859010701010201</t>
  </si>
  <si>
    <t>070843031102050102</t>
  </si>
  <si>
    <t>070843031102050202</t>
  </si>
  <si>
    <t>070859050701090202</t>
  </si>
  <si>
    <t>072933051703020102</t>
  </si>
  <si>
    <t>070859050701010206</t>
  </si>
  <si>
    <t>070832010701090102</t>
  </si>
  <si>
    <t>070859051703010201</t>
  </si>
  <si>
    <t>072961011703030103</t>
  </si>
  <si>
    <t>070818011703060102</t>
  </si>
  <si>
    <t>070818051703010106</t>
  </si>
  <si>
    <t>070865051102010101</t>
  </si>
  <si>
    <t>070865051703060202</t>
  </si>
  <si>
    <t>072961010701030203</t>
  </si>
  <si>
    <t>070865051102060102</t>
  </si>
  <si>
    <t>070865050701030203</t>
  </si>
  <si>
    <t>070865051703040104</t>
  </si>
  <si>
    <t>070859010701030103</t>
  </si>
  <si>
    <t>070865051102040204</t>
  </si>
  <si>
    <t>072981061703110104</t>
  </si>
  <si>
    <t>072981030701090202</t>
  </si>
  <si>
    <t>072933021703030103</t>
  </si>
  <si>
    <t>072982050701040104</t>
  </si>
  <si>
    <t>072981060701110104</t>
  </si>
  <si>
    <t>072981030701020102</t>
  </si>
  <si>
    <t>072982011102010201</t>
  </si>
  <si>
    <t>072933061102060202</t>
  </si>
  <si>
    <t>072091051703030203</t>
  </si>
  <si>
    <t>072991061703030203</t>
  </si>
  <si>
    <t>072991061703110204</t>
  </si>
  <si>
    <t>072095051102010206</t>
  </si>
  <si>
    <t>072916050701030203</t>
  </si>
  <si>
    <t>070859031102020202</t>
  </si>
  <si>
    <t>072995061102060202</t>
  </si>
  <si>
    <t>070859011703010201</t>
  </si>
  <si>
    <t>072982050701040204</t>
  </si>
  <si>
    <t>070859020701040104</t>
  </si>
  <si>
    <t>070859041703090102</t>
  </si>
  <si>
    <t>071343040701030203</t>
  </si>
  <si>
    <t>070880010701010106</t>
  </si>
  <si>
    <t>072961011703040104</t>
  </si>
  <si>
    <t>072981051102040204</t>
  </si>
  <si>
    <t>072981010701010206</t>
  </si>
  <si>
    <t>071343041703030103</t>
  </si>
  <si>
    <t>070865051102090202</t>
  </si>
  <si>
    <t>072991050701090102</t>
  </si>
  <si>
    <t>072991051102090102</t>
  </si>
  <si>
    <t>072091051703060202</t>
  </si>
  <si>
    <t>072995061102040204</t>
  </si>
  <si>
    <t>072995060701010201</t>
  </si>
  <si>
    <t>070865051703010206</t>
  </si>
  <si>
    <t>072981051703060102</t>
  </si>
  <si>
    <t>072981051703010106</t>
  </si>
  <si>
    <t>072991020701110204</t>
  </si>
  <si>
    <t>072091050701020202</t>
  </si>
  <si>
    <t>072991060701020202</t>
  </si>
  <si>
    <t>072991031102010101</t>
  </si>
  <si>
    <t>072961010701100102</t>
  </si>
  <si>
    <t>072981031102090202</t>
  </si>
  <si>
    <t>072933030701020102</t>
  </si>
  <si>
    <t>070843010701060202</t>
  </si>
  <si>
    <t>072981031102010101</t>
  </si>
  <si>
    <t>070865011703030103</t>
  </si>
  <si>
    <t>070843031703060202</t>
  </si>
  <si>
    <t>072961011102060202</t>
  </si>
  <si>
    <t>072991060701090202</t>
  </si>
  <si>
    <t>072981031102090102</t>
  </si>
  <si>
    <t>070865011102010206</t>
  </si>
  <si>
    <t>072981060701030103</t>
  </si>
  <si>
    <t>072091051102010101</t>
  </si>
  <si>
    <t>072933011703010106</t>
  </si>
  <si>
    <t>070859021703090102</t>
  </si>
  <si>
    <t>070818011102040204</t>
  </si>
  <si>
    <t>072933021102090102</t>
  </si>
  <si>
    <t>070859020701040204</t>
  </si>
  <si>
    <t>041008051803010206</t>
  </si>
  <si>
    <t>021925051703060102</t>
  </si>
  <si>
    <t>052890031703090202</t>
  </si>
  <si>
    <t>021939051703100102</t>
  </si>
  <si>
    <t>021838050701010206</t>
  </si>
  <si>
    <t>032476031703060202</t>
  </si>
  <si>
    <t>021925051703040204</t>
  </si>
  <si>
    <t>021958050701060102</t>
  </si>
  <si>
    <t>010283041102040104</t>
  </si>
  <si>
    <t>040906050303010201</t>
  </si>
  <si>
    <t>070880031102110204</t>
  </si>
  <si>
    <t>082760031102080101</t>
  </si>
  <si>
    <t>070843011703030103</t>
  </si>
  <si>
    <t>070859031102090102</t>
  </si>
  <si>
    <t>072995061102010201</t>
  </si>
  <si>
    <t>021924051102090202</t>
  </si>
  <si>
    <t>010142041102040204</t>
  </si>
  <si>
    <t>041046021202010206</t>
  </si>
  <si>
    <t>020479011703010206</t>
  </si>
  <si>
    <t>052252031202090102</t>
  </si>
  <si>
    <t>010244021102010206</t>
  </si>
  <si>
    <t>083560051703080106</t>
  </si>
  <si>
    <t>070880011703110104</t>
  </si>
  <si>
    <t>083160050701080103</t>
  </si>
  <si>
    <t>070818011703030103</t>
  </si>
  <si>
    <t>070859030701010201</t>
  </si>
  <si>
    <t>072933031703110204</t>
  </si>
  <si>
    <t>070859021102090202</t>
  </si>
  <si>
    <t>072982021703010101</t>
  </si>
  <si>
    <t>070843041703060102</t>
  </si>
  <si>
    <t>072091050701010101</t>
  </si>
  <si>
    <t>021939051703040204</t>
  </si>
  <si>
    <t>021971050701030103</t>
  </si>
  <si>
    <t>030673031703040104</t>
  </si>
  <si>
    <t>021869050701060202</t>
  </si>
  <si>
    <t>032476040701030203</t>
  </si>
  <si>
    <t>020479011703010106</t>
  </si>
  <si>
    <t>041046051803090202</t>
  </si>
  <si>
    <t>010283031703030103</t>
  </si>
  <si>
    <t>010244011102010201</t>
  </si>
  <si>
    <t>010245021703060202</t>
  </si>
  <si>
    <t>010285041102010101</t>
  </si>
  <si>
    <t>031212031102010206</t>
  </si>
  <si>
    <t>072981021703090102</t>
  </si>
  <si>
    <t>082760041102080104</t>
  </si>
  <si>
    <t>072991030701010106</t>
  </si>
  <si>
    <t>031615051703010206</t>
  </si>
  <si>
    <t>010244011102010206</t>
  </si>
  <si>
    <t>041048061202060202</t>
  </si>
  <si>
    <t>010142021703010106</t>
  </si>
  <si>
    <t>010285031703010206</t>
  </si>
  <si>
    <t>041046021803090202</t>
  </si>
  <si>
    <t>02185501</t>
  </si>
  <si>
    <t>021855010701040104</t>
  </si>
  <si>
    <t>083160051102080102</t>
  </si>
  <si>
    <t>072091030701020202</t>
  </si>
  <si>
    <t>072933051102100202</t>
  </si>
  <si>
    <t>072933021703110204</t>
  </si>
  <si>
    <t>070843031102030203</t>
  </si>
  <si>
    <t>072982061703100202</t>
  </si>
  <si>
    <t>020479011102010201</t>
  </si>
  <si>
    <t>022630010701040104</t>
  </si>
  <si>
    <t>010144060701010201</t>
  </si>
  <si>
    <t>021855030701090202</t>
  </si>
  <si>
    <t>052589041503060202</t>
  </si>
  <si>
    <t>022630010701040204</t>
  </si>
  <si>
    <t>020479030701010101</t>
  </si>
  <si>
    <t>070859050701010101</t>
  </si>
  <si>
    <t>021854041703060202</t>
  </si>
  <si>
    <t>072933020701110104</t>
  </si>
  <si>
    <t>070818011703100102</t>
  </si>
  <si>
    <t>072091051703010201</t>
  </si>
  <si>
    <t>072991021703040104</t>
  </si>
  <si>
    <t>072933051703090202</t>
  </si>
  <si>
    <t>072091030701060202</t>
  </si>
  <si>
    <t>010144041102010106</t>
  </si>
  <si>
    <t>021820011703100202</t>
  </si>
  <si>
    <t>070880040701030203</t>
  </si>
  <si>
    <t>010244020701010106</t>
  </si>
  <si>
    <t>072982051703060202</t>
  </si>
  <si>
    <t>070865011102010201</t>
  </si>
  <si>
    <t>052151030901040204</t>
  </si>
  <si>
    <t>021854041703040204</t>
  </si>
  <si>
    <t>021855010701040204</t>
  </si>
  <si>
    <t>032476031102040204</t>
  </si>
  <si>
    <t>070880041703020102</t>
  </si>
  <si>
    <t>072091060701110204</t>
  </si>
  <si>
    <t>072982051703030203</t>
  </si>
  <si>
    <t>041049051202010201</t>
  </si>
  <si>
    <t>072933060701030103</t>
  </si>
  <si>
    <t>070843031703030103</t>
  </si>
  <si>
    <t>041046021803040204</t>
  </si>
  <si>
    <t>052151030901090202</t>
  </si>
  <si>
    <t>010283031102040204</t>
  </si>
  <si>
    <t>070859020701060202</t>
  </si>
  <si>
    <t>072933031703090202</t>
  </si>
  <si>
    <t>070818011102020202</t>
  </si>
  <si>
    <t>031212030701030203</t>
  </si>
  <si>
    <t>010144041102030103</t>
  </si>
  <si>
    <t>01028501</t>
  </si>
  <si>
    <t>010285011703060102</t>
  </si>
  <si>
    <t>010283030701060102</t>
  </si>
  <si>
    <t>010142061703040104</t>
  </si>
  <si>
    <t>041050061202010201</t>
  </si>
  <si>
    <t>061735020203030103</t>
  </si>
  <si>
    <t>010244021703010106</t>
  </si>
  <si>
    <t>083260051102080103</t>
  </si>
  <si>
    <t>010142040701010201</t>
  </si>
  <si>
    <t>041187031202090202</t>
  </si>
  <si>
    <t>010285040701060102</t>
  </si>
  <si>
    <t>030626011703040204</t>
  </si>
  <si>
    <t>032428041703040204</t>
  </si>
  <si>
    <t>070843011703040204</t>
  </si>
  <si>
    <t>070832041102020102</t>
  </si>
  <si>
    <t>010144041102030203</t>
  </si>
  <si>
    <t>072933021703060202</t>
  </si>
  <si>
    <t>072933031703020202</t>
  </si>
  <si>
    <t>032428010701040204</t>
  </si>
  <si>
    <t>072091021102010101</t>
  </si>
  <si>
    <t>031693041102060102</t>
  </si>
  <si>
    <t>072982031703060202</t>
  </si>
  <si>
    <t>010144041102010206</t>
  </si>
  <si>
    <t>071343040701010206</t>
  </si>
  <si>
    <t>021855030701060202</t>
  </si>
  <si>
    <t>021958050701010206</t>
  </si>
  <si>
    <t>070859031102010106</t>
  </si>
  <si>
    <t>070818011102100102</t>
  </si>
  <si>
    <t>070880041102020202</t>
  </si>
  <si>
    <t>010244021703010201</t>
  </si>
  <si>
    <t>010285011703090102</t>
  </si>
  <si>
    <t>060301051202030203</t>
  </si>
  <si>
    <t>060301051202010201</t>
  </si>
  <si>
    <t>060301051703090202</t>
  </si>
  <si>
    <t>060301021703090202</t>
  </si>
  <si>
    <t>060301041202090202</t>
  </si>
  <si>
    <t>060301011703040204</t>
  </si>
  <si>
    <t>060301010801010206</t>
  </si>
  <si>
    <t>060301021202010201</t>
  </si>
  <si>
    <t>060301031202060202</t>
  </si>
  <si>
    <t>060301031703010201</t>
  </si>
  <si>
    <t>060301031202090202</t>
  </si>
  <si>
    <t>040903011803040204</t>
  </si>
  <si>
    <t>041002021803060202</t>
  </si>
  <si>
    <t>041002050303090202</t>
  </si>
  <si>
    <t>041002051202060202</t>
  </si>
  <si>
    <t>041002050303010201</t>
  </si>
  <si>
    <t>041002050303060202</t>
  </si>
  <si>
    <t>041005060801090202</t>
  </si>
  <si>
    <t>041004061803040204</t>
  </si>
  <si>
    <t>041005060303030203</t>
  </si>
  <si>
    <t>041004060303040204</t>
  </si>
  <si>
    <t>040906011803010206</t>
  </si>
  <si>
    <t>040906011202090202</t>
  </si>
  <si>
    <t>041004060801090202</t>
  </si>
  <si>
    <t>041008021202040204</t>
  </si>
  <si>
    <t>060507010801060202</t>
  </si>
  <si>
    <t>060507051703060202</t>
  </si>
  <si>
    <t>041008020801030203</t>
  </si>
  <si>
    <t>041008050303030203</t>
  </si>
  <si>
    <t>041008021202090202</t>
  </si>
  <si>
    <t>060507011703090202</t>
  </si>
  <si>
    <t>041008051803040204</t>
  </si>
  <si>
    <t>041008021803030203</t>
  </si>
  <si>
    <t>060507011703060202</t>
  </si>
  <si>
    <t>060507011703010201</t>
  </si>
  <si>
    <t>060507021703010206</t>
  </si>
  <si>
    <t>060507011202010206</t>
  </si>
  <si>
    <t>060507030801060202</t>
  </si>
  <si>
    <t>060507021703040204</t>
  </si>
  <si>
    <t>060507031202010206</t>
  </si>
  <si>
    <t>040911011803040204</t>
  </si>
  <si>
    <t>040911011202010206</t>
  </si>
  <si>
    <t>041008051803060202</t>
  </si>
  <si>
    <t>041110031202040104</t>
  </si>
  <si>
    <t>041110030801040104</t>
  </si>
  <si>
    <t>041110050303060102</t>
  </si>
  <si>
    <t>041110050801090102</t>
  </si>
  <si>
    <t>031212051102040204</t>
  </si>
  <si>
    <t>051413051703060202</t>
  </si>
  <si>
    <t>051413041703060202</t>
  </si>
  <si>
    <t>051413050601040204</t>
  </si>
  <si>
    <t>051413051202040204</t>
  </si>
  <si>
    <t>031212051102100202</t>
  </si>
  <si>
    <t>051413031703040204</t>
  </si>
  <si>
    <t>051413040601030203</t>
  </si>
  <si>
    <t>040911050303060202</t>
  </si>
  <si>
    <t>040911050801010201</t>
  </si>
  <si>
    <t>061514010203040204</t>
  </si>
  <si>
    <t>061514050501010206</t>
  </si>
  <si>
    <t>061514030501040204</t>
  </si>
  <si>
    <t>031615051703060102</t>
  </si>
  <si>
    <t>031615051102090202</t>
  </si>
  <si>
    <t>020416051703030203</t>
  </si>
  <si>
    <t>020416051703060202</t>
  </si>
  <si>
    <t>020416051703090202</t>
  </si>
  <si>
    <t>061514050501040204</t>
  </si>
  <si>
    <t>020416051703100202</t>
  </si>
  <si>
    <t>020416050701030103</t>
  </si>
  <si>
    <t>020416051102090202</t>
  </si>
  <si>
    <t>030617051102030203</t>
  </si>
  <si>
    <t>030617051703060102</t>
  </si>
  <si>
    <t>020416051102010101</t>
  </si>
  <si>
    <t>030617050701010206</t>
  </si>
  <si>
    <t>021820051703060202</t>
  </si>
  <si>
    <t>021820051703040104</t>
  </si>
  <si>
    <t>021820051102040104</t>
  </si>
  <si>
    <t>021820050701060102</t>
  </si>
  <si>
    <t>021820051703090102</t>
  </si>
  <si>
    <t>021820050701090102</t>
  </si>
  <si>
    <t>021820051102100102</t>
  </si>
  <si>
    <t>032426051703090202</t>
  </si>
  <si>
    <t>021923051703100202</t>
  </si>
  <si>
    <t>032426051703060202</t>
  </si>
  <si>
    <t>032426051703060102</t>
  </si>
  <si>
    <t>030626051703060102</t>
  </si>
  <si>
    <t>032426051102010206</t>
  </si>
  <si>
    <t>021822051102040104</t>
  </si>
  <si>
    <t>030626050701090102</t>
  </si>
  <si>
    <t>032426051703010206</t>
  </si>
  <si>
    <t>021923050701030203</t>
  </si>
  <si>
    <t>021822051703030203</t>
  </si>
  <si>
    <t>021924051703030103</t>
  </si>
  <si>
    <t>021923051102090202</t>
  </si>
  <si>
    <t>021923050701090102</t>
  </si>
  <si>
    <t>032426051703010201</t>
  </si>
  <si>
    <t>030626051102010101</t>
  </si>
  <si>
    <t>030626050701090202</t>
  </si>
  <si>
    <t>032428051703090102</t>
  </si>
  <si>
    <t>032428051703040204</t>
  </si>
  <si>
    <t>030627050701090202</t>
  </si>
  <si>
    <t>030627051102090102</t>
  </si>
  <si>
    <t>022630051703100102</t>
  </si>
  <si>
    <t>022629051703010206</t>
  </si>
  <si>
    <t>022629051703040104</t>
  </si>
  <si>
    <t>032428050701010106</t>
  </si>
  <si>
    <t>022629051703030103</t>
  </si>
  <si>
    <t>022630051703090202</t>
  </si>
  <si>
    <t>022629050701090202</t>
  </si>
  <si>
    <t>022629051703090202</t>
  </si>
  <si>
    <t>022629051102060102</t>
  </si>
  <si>
    <t>022630051102090102</t>
  </si>
  <si>
    <t>022629051102100202</t>
  </si>
  <si>
    <t>022630050701030203</t>
  </si>
  <si>
    <t>022630050701010106</t>
  </si>
  <si>
    <t>022629051102030203</t>
  </si>
  <si>
    <t>022630051102030203</t>
  </si>
  <si>
    <t>061735030501030103</t>
  </si>
  <si>
    <t>061735040501060202</t>
  </si>
  <si>
    <t>061735011202040104</t>
  </si>
  <si>
    <t>061736041303060102</t>
  </si>
  <si>
    <t>061735040203010206</t>
  </si>
  <si>
    <t>061734010103090102</t>
  </si>
  <si>
    <t>061735041202010101</t>
  </si>
  <si>
    <t>061734040103040104</t>
  </si>
  <si>
    <t>020431051703010106</t>
  </si>
  <si>
    <t>020431050701030103</t>
  </si>
  <si>
    <t>020431051102060102</t>
  </si>
  <si>
    <t>020431050701010101</t>
  </si>
  <si>
    <t>010242051703040204</t>
  </si>
  <si>
    <t>010242050701040104</t>
  </si>
  <si>
    <t>010242051703050102</t>
  </si>
  <si>
    <t>010242011703050202</t>
  </si>
  <si>
    <t>010142011703040204</t>
  </si>
  <si>
    <t>031641051703100102</t>
  </si>
  <si>
    <t>010242051102010206</t>
  </si>
  <si>
    <t>021939051703060102</t>
  </si>
  <si>
    <t>031641051703040204</t>
  </si>
  <si>
    <t>021838050701060202</t>
  </si>
  <si>
    <t>031641051102100202</t>
  </si>
  <si>
    <t>010242040701040204</t>
  </si>
  <si>
    <t>010142031102060202</t>
  </si>
  <si>
    <t>010142031703050202</t>
  </si>
  <si>
    <t>010242041102030203</t>
  </si>
  <si>
    <t>010142021703010201</t>
  </si>
  <si>
    <t>010242010701030103</t>
  </si>
  <si>
    <t>010242040701010206</t>
  </si>
  <si>
    <t>010242031703040104</t>
  </si>
  <si>
    <t>010142051102010106</t>
  </si>
  <si>
    <t>010242041703030203</t>
  </si>
  <si>
    <t>010242020701040104</t>
  </si>
  <si>
    <t>010144011703010201</t>
  </si>
  <si>
    <t>010244011703040204</t>
  </si>
  <si>
    <t>010244051102040104</t>
  </si>
  <si>
    <t>010244051703030103</t>
  </si>
  <si>
    <t>010144010701090202</t>
  </si>
  <si>
    <t>010244041102040204</t>
  </si>
  <si>
    <t>010144030701060202</t>
  </si>
  <si>
    <t>010144031703030203</t>
  </si>
  <si>
    <t>010244011102090202</t>
  </si>
  <si>
    <t>010244011703030203</t>
  </si>
  <si>
    <t>010144030701010101</t>
  </si>
  <si>
    <t>010244041703010101</t>
  </si>
  <si>
    <t>010144021703030203</t>
  </si>
  <si>
    <t>010244010701040204</t>
  </si>
  <si>
    <t>010244041703010201</t>
  </si>
  <si>
    <t>010144010701010206</t>
  </si>
  <si>
    <t>010144051102040104</t>
  </si>
  <si>
    <t>010144050701090102</t>
  </si>
  <si>
    <t>010144050701090202</t>
  </si>
  <si>
    <t>010244041102010201</t>
  </si>
  <si>
    <t>010244010701090102</t>
  </si>
  <si>
    <t>010144031102010106</t>
  </si>
  <si>
    <t>010244040701010101</t>
  </si>
  <si>
    <t>010244031102090202</t>
  </si>
  <si>
    <t>010245051703060202</t>
  </si>
  <si>
    <t>010245050701040204</t>
  </si>
  <si>
    <t>010245031703040204</t>
  </si>
  <si>
    <t>010245010701060202</t>
  </si>
  <si>
    <t>010245040701010201</t>
  </si>
  <si>
    <t>010245010701030203</t>
  </si>
  <si>
    <t>032363050701090202</t>
  </si>
  <si>
    <t>020462051703060202</t>
  </si>
  <si>
    <t>021956051102100102</t>
  </si>
  <si>
    <t>021956051703090202</t>
  </si>
  <si>
    <t>032363051102030203</t>
  </si>
  <si>
    <t>032363051703090102</t>
  </si>
  <si>
    <t>032363051102090102</t>
  </si>
  <si>
    <t>032363051703040104</t>
  </si>
  <si>
    <t>020462050701010101</t>
  </si>
  <si>
    <t>020462051703010206</t>
  </si>
  <si>
    <t>021855051703090202</t>
  </si>
  <si>
    <t>021957050701090202</t>
  </si>
  <si>
    <t>021956051703100102</t>
  </si>
  <si>
    <t>021855050701060102</t>
  </si>
  <si>
    <t>032363051102010206</t>
  </si>
  <si>
    <t>021956050701010101</t>
  </si>
  <si>
    <t>021855051703030103</t>
  </si>
  <si>
    <t>021956051703060202</t>
  </si>
  <si>
    <t>032363051102010101</t>
  </si>
  <si>
    <t>021957051703040204</t>
  </si>
  <si>
    <t>021855051703090102</t>
  </si>
  <si>
    <t>021855050701040104</t>
  </si>
  <si>
    <t>020462050701010206</t>
  </si>
  <si>
    <t>041046051803010201</t>
  </si>
  <si>
    <t>041046050801040204</t>
  </si>
  <si>
    <t>041047060303090202</t>
  </si>
  <si>
    <t>041048060801040204</t>
  </si>
  <si>
    <t>010245031703010206</t>
  </si>
  <si>
    <t>010245011703010206</t>
  </si>
  <si>
    <t>041048060801060202</t>
  </si>
  <si>
    <t>041048060303010201</t>
  </si>
  <si>
    <t>041048050303010201</t>
  </si>
  <si>
    <t>052252011603060202</t>
  </si>
  <si>
    <t>021854050701060102</t>
  </si>
  <si>
    <t>021854051102030203</t>
  </si>
  <si>
    <t>021854051102010206</t>
  </si>
  <si>
    <t>021853050701090102</t>
  </si>
  <si>
    <t>052151010403040104</t>
  </si>
  <si>
    <t>052151040901040104</t>
  </si>
  <si>
    <t>021854051703010106</t>
  </si>
  <si>
    <t>052151011001040104</t>
  </si>
  <si>
    <t>021854051102090202</t>
  </si>
  <si>
    <t>021855050701030203</t>
  </si>
  <si>
    <t>052252041001090102</t>
  </si>
  <si>
    <t>052252011202040204</t>
  </si>
  <si>
    <t>052151040901060202</t>
  </si>
  <si>
    <t>052252010901030203</t>
  </si>
  <si>
    <t>021854050701040204</t>
  </si>
  <si>
    <t>052252040403040204</t>
  </si>
  <si>
    <t>021853050701100102</t>
  </si>
  <si>
    <t>052252011001010106</t>
  </si>
  <si>
    <t>052252010403060102</t>
  </si>
  <si>
    <t>052151011001030203</t>
  </si>
  <si>
    <t>021853050701090202</t>
  </si>
  <si>
    <t>052252041603090102</t>
  </si>
  <si>
    <t>052151040901060102</t>
  </si>
  <si>
    <t>041049050303090202</t>
  </si>
  <si>
    <t>052151010901040104</t>
  </si>
  <si>
    <t>021855051703010101</t>
  </si>
  <si>
    <t>052252041202010106</t>
  </si>
  <si>
    <t>052252041202030203</t>
  </si>
  <si>
    <t>021855050701100102</t>
  </si>
  <si>
    <t>052252010403030103</t>
  </si>
  <si>
    <t>052151041603030103</t>
  </si>
  <si>
    <t>041050051202030203</t>
  </si>
  <si>
    <t>041050060303010206</t>
  </si>
  <si>
    <t>052151011001060102</t>
  </si>
  <si>
    <t>021956050701030103</t>
  </si>
  <si>
    <t>052151011001040204</t>
  </si>
  <si>
    <t>041049050801040204</t>
  </si>
  <si>
    <t>052252041001010101</t>
  </si>
  <si>
    <t>021956051703010101</t>
  </si>
  <si>
    <t>030664051703010106</t>
  </si>
  <si>
    <t>030664051703060202</t>
  </si>
  <si>
    <t>030664051703040104</t>
  </si>
  <si>
    <t>030664051703090102</t>
  </si>
  <si>
    <t>030664050701010101</t>
  </si>
  <si>
    <t>030664051102010206</t>
  </si>
  <si>
    <t>030766051703040104</t>
  </si>
  <si>
    <t>030766051703100202</t>
  </si>
  <si>
    <t>030766051102010201</t>
  </si>
  <si>
    <t>021867051703060202</t>
  </si>
  <si>
    <t>021867051703090202</t>
  </si>
  <si>
    <t>021867051703040204</t>
  </si>
  <si>
    <t>021867051703040104</t>
  </si>
  <si>
    <t>030673051102030103</t>
  </si>
  <si>
    <t>030673051703040104</t>
  </si>
  <si>
    <t>032373051703040104</t>
  </si>
  <si>
    <t>030673050701030203</t>
  </si>
  <si>
    <t>030673050701060202</t>
  </si>
  <si>
    <t>032373051703030203</t>
  </si>
  <si>
    <t>021970051703030103</t>
  </si>
  <si>
    <t>032373051102040104</t>
  </si>
  <si>
    <t>032373050701010106</t>
  </si>
  <si>
    <t>030673051102010201</t>
  </si>
  <si>
    <t>021971051703060102</t>
  </si>
  <si>
    <t>021972051703040204</t>
  </si>
  <si>
    <t>021971051102040104</t>
  </si>
  <si>
    <t>021868051102100202</t>
  </si>
  <si>
    <t>021869051703030203</t>
  </si>
  <si>
    <t>021868051703010101</t>
  </si>
  <si>
    <t>021869050701100102</t>
  </si>
  <si>
    <t>021970051102090202</t>
  </si>
  <si>
    <t>021970051102090102</t>
  </si>
  <si>
    <t>021970050701010101</t>
  </si>
  <si>
    <t>021970051102040204</t>
  </si>
  <si>
    <t>021869050701030103</t>
  </si>
  <si>
    <t>021869051102010106</t>
  </si>
  <si>
    <t>021868051102030203</t>
  </si>
  <si>
    <t>032476051703060102</t>
  </si>
  <si>
    <t>032476050701090202</t>
  </si>
  <si>
    <t>032375051703040104</t>
  </si>
  <si>
    <t>032375051102060102</t>
  </si>
  <si>
    <t>032375050701040104</t>
  </si>
  <si>
    <t>032476051102090102</t>
  </si>
  <si>
    <t>032375051703010101</t>
  </si>
  <si>
    <t>032476050701010201</t>
  </si>
  <si>
    <t>032476051703010206</t>
  </si>
  <si>
    <t>032375051102010106</t>
  </si>
  <si>
    <t>030674050701090102</t>
  </si>
  <si>
    <t>030674051703090102</t>
  </si>
  <si>
    <t>030674050701040104</t>
  </si>
  <si>
    <t>030674051703090202</t>
  </si>
  <si>
    <t>030674051703030203</t>
  </si>
  <si>
    <t>030674051102060102</t>
  </si>
  <si>
    <t>030674051102030103</t>
  </si>
  <si>
    <t>022677051102040204</t>
  </si>
  <si>
    <t>022677050701100102</t>
  </si>
  <si>
    <t>022678051703030103</t>
  </si>
  <si>
    <t>022677050701100202</t>
  </si>
  <si>
    <t>022677051703090202</t>
  </si>
  <si>
    <t>022677051703060202</t>
  </si>
  <si>
    <t>022677050701030103</t>
  </si>
  <si>
    <t>022678050701010101</t>
  </si>
  <si>
    <t>022677051102030103</t>
  </si>
  <si>
    <t>022678051102010101</t>
  </si>
  <si>
    <t>032476011703090102</t>
  </si>
  <si>
    <t>022677051102060202</t>
  </si>
  <si>
    <t>022677050701010201</t>
  </si>
  <si>
    <t>020479051703090202</t>
  </si>
  <si>
    <t>020479010701040104</t>
  </si>
  <si>
    <t>020479051703010101</t>
  </si>
  <si>
    <t>020479031703030203</t>
  </si>
  <si>
    <t>020479031703060202</t>
  </si>
  <si>
    <t>030696051703060202</t>
  </si>
  <si>
    <t>031692050701040104</t>
  </si>
  <si>
    <t>031692051703040104</t>
  </si>
  <si>
    <t>031692050701090102</t>
  </si>
  <si>
    <t>031692051102090102</t>
  </si>
  <si>
    <t>030696050701010201</t>
  </si>
  <si>
    <t>030696050701010206</t>
  </si>
  <si>
    <t>020479031102040104</t>
  </si>
  <si>
    <t>010283050701040104</t>
  </si>
  <si>
    <t>010283050701010101</t>
  </si>
  <si>
    <t>010184031703040104</t>
  </si>
  <si>
    <t>010285050701030103</t>
  </si>
  <si>
    <t>040986010801030203</t>
  </si>
  <si>
    <t>041188050303010106</t>
  </si>
  <si>
    <t>052890041703060202</t>
  </si>
  <si>
    <t>010285051102060102</t>
  </si>
  <si>
    <t>010285040701030203</t>
  </si>
  <si>
    <t>041187050303010106</t>
  </si>
  <si>
    <t>010184010701090102</t>
  </si>
  <si>
    <t>010283051703030103</t>
  </si>
  <si>
    <t>052890041703040204</t>
  </si>
  <si>
    <t>041188051202010106</t>
  </si>
  <si>
    <t>041187030303060202</t>
  </si>
  <si>
    <t>010184010701030103</t>
  </si>
  <si>
    <t>010184010701060102</t>
  </si>
  <si>
    <t>010285051703010201</t>
  </si>
  <si>
    <t>010184011102090102</t>
  </si>
  <si>
    <t>010283051102040104</t>
  </si>
  <si>
    <t>010285041703040104</t>
  </si>
  <si>
    <t>020479011703060202</t>
  </si>
  <si>
    <t>040986051202010201</t>
  </si>
  <si>
    <t>010184031102010101</t>
  </si>
  <si>
    <t>052890011703010206</t>
  </si>
  <si>
    <t>052890010701030203</t>
  </si>
  <si>
    <t>010184021703060102</t>
  </si>
  <si>
    <t>010284031102040204</t>
  </si>
  <si>
    <t>041187050801030103</t>
  </si>
  <si>
    <t>010283051703030203</t>
  </si>
  <si>
    <t>020479010701090102</t>
  </si>
  <si>
    <t>010184011102030203</t>
  </si>
  <si>
    <t>010284050701030203</t>
  </si>
  <si>
    <t>041187050801090202</t>
  </si>
  <si>
    <t>010184011102010201</t>
  </si>
  <si>
    <t>041188031803010106</t>
  </si>
  <si>
    <t>031693051703010206</t>
  </si>
  <si>
    <t>010283051703010201</t>
  </si>
  <si>
    <t>041194030303040104</t>
  </si>
  <si>
    <t>041194030303090102</t>
  </si>
  <si>
    <t>010184011703010106</t>
  </si>
  <si>
    <t>020416051102010206</t>
  </si>
  <si>
    <t>031615051102040104</t>
  </si>
  <si>
    <t>031615051102030103</t>
  </si>
  <si>
    <t>060301041202010206</t>
  </si>
  <si>
    <t>041110050801060102</t>
  </si>
  <si>
    <t>041008020303010206</t>
  </si>
  <si>
    <t>041005051803010206</t>
  </si>
  <si>
    <t>041005050801090202</t>
  </si>
  <si>
    <t>041110050801030103</t>
  </si>
  <si>
    <t>041004060801030203</t>
  </si>
  <si>
    <t>040906050303010206</t>
  </si>
  <si>
    <t>051413030601010206</t>
  </si>
  <si>
    <t>031212051102010206</t>
  </si>
  <si>
    <t>061735031202010206</t>
  </si>
  <si>
    <t>020431051102030103</t>
  </si>
  <si>
    <t>061735041202010106</t>
  </si>
  <si>
    <t>021924050701010101</t>
  </si>
  <si>
    <t>021820051102010106</t>
  </si>
  <si>
    <t>021822051102100202</t>
  </si>
  <si>
    <t>021820051102090102</t>
  </si>
  <si>
    <t>061736041303010106</t>
  </si>
  <si>
    <t>061736041303010101</t>
  </si>
  <si>
    <t>021838050701030103</t>
  </si>
  <si>
    <t>021939051703060202</t>
  </si>
  <si>
    <t>021838050701040204</t>
  </si>
  <si>
    <t>061735031202010201</t>
  </si>
  <si>
    <t>010142040701050102</t>
  </si>
  <si>
    <t>010244010701030203</t>
  </si>
  <si>
    <t>010144040701030103</t>
  </si>
  <si>
    <t>010144050701010101</t>
  </si>
  <si>
    <t>010244021703090102</t>
  </si>
  <si>
    <t>041046050801010206</t>
  </si>
  <si>
    <t>052151041001060202</t>
  </si>
  <si>
    <t>041047060303010201</t>
  </si>
  <si>
    <t>041047051803010201</t>
  </si>
  <si>
    <t>021855051102010206</t>
  </si>
  <si>
    <t>041046050303010206</t>
  </si>
  <si>
    <t>052252011001010201</t>
  </si>
  <si>
    <t>052252040901010201</t>
  </si>
  <si>
    <t>052252011603010206</t>
  </si>
  <si>
    <t>041050050801010206</t>
  </si>
  <si>
    <t>041049060801090202</t>
  </si>
  <si>
    <t>021867050701010106</t>
  </si>
  <si>
    <t>021869051102060202</t>
  </si>
  <si>
    <t>021868051102010101</t>
  </si>
  <si>
    <t>032476011703030103</t>
  </si>
  <si>
    <t>032476011703040204</t>
  </si>
  <si>
    <t>020479011102060202</t>
  </si>
  <si>
    <t>020479051102010206</t>
  </si>
  <si>
    <t>041188051803010106</t>
  </si>
  <si>
    <t>010283041703060102</t>
  </si>
  <si>
    <t>052890041102010206</t>
  </si>
  <si>
    <t>052589040801010206</t>
  </si>
  <si>
    <t>052589031202030203</t>
  </si>
  <si>
    <t>052890041102010201</t>
  </si>
  <si>
    <t>010184021703010101</t>
  </si>
  <si>
    <t>041187051202060202</t>
  </si>
  <si>
    <t>041187050303060202</t>
  </si>
  <si>
    <t>010184020701040204</t>
  </si>
  <si>
    <t>010284040701040104</t>
  </si>
  <si>
    <t>040986011803010206</t>
  </si>
  <si>
    <t>010184061703040204</t>
  </si>
  <si>
    <t>041005051803040204</t>
  </si>
  <si>
    <t>031212010701010201</t>
  </si>
  <si>
    <t>041008051803090202</t>
  </si>
  <si>
    <t>051413041202060202</t>
  </si>
  <si>
    <t>051413040601010201</t>
  </si>
  <si>
    <t>051413010601090202</t>
  </si>
  <si>
    <t>061514020203060202</t>
  </si>
  <si>
    <t>051413010601030203</t>
  </si>
  <si>
    <t>061734030103010206</t>
  </si>
  <si>
    <t>031641050701010101</t>
  </si>
  <si>
    <t>021923051703010206</t>
  </si>
  <si>
    <t>021821051102010206</t>
  </si>
  <si>
    <t>021820051703010206</t>
  </si>
  <si>
    <t>022630011703030103</t>
  </si>
  <si>
    <t>010142021102030203</t>
  </si>
  <si>
    <t>010242011102030103</t>
  </si>
  <si>
    <t>010244031102030203</t>
  </si>
  <si>
    <t>010244020701040104</t>
  </si>
  <si>
    <t>010245031102030203</t>
  </si>
  <si>
    <t>041048061803010206</t>
  </si>
  <si>
    <t>041048051803060202</t>
  </si>
  <si>
    <t>041048050801090202</t>
  </si>
  <si>
    <t>041047061202010206</t>
  </si>
  <si>
    <t>041050051803090202</t>
  </si>
  <si>
    <t>041050060801010206</t>
  </si>
  <si>
    <t>041050061202040204</t>
  </si>
  <si>
    <t>041049050801010206</t>
  </si>
  <si>
    <t>021958051102090102</t>
  </si>
  <si>
    <t>021855051102010106</t>
  </si>
  <si>
    <t>021855051102030203</t>
  </si>
  <si>
    <t>021855051102010101</t>
  </si>
  <si>
    <t>021958051703010206</t>
  </si>
  <si>
    <t>021971051703010101</t>
  </si>
  <si>
    <t>021971051102100102</t>
  </si>
  <si>
    <t>032476011102060202</t>
  </si>
  <si>
    <t>010284051703010106</t>
  </si>
  <si>
    <t>040986051202040204</t>
  </si>
  <si>
    <t>041188031803010101</t>
  </si>
  <si>
    <t>020479011102030203</t>
  </si>
  <si>
    <t>040903051202010201</t>
  </si>
  <si>
    <t>041005051803010201</t>
  </si>
  <si>
    <t>052890010701010201</t>
  </si>
  <si>
    <t>010184051102090102</t>
  </si>
  <si>
    <t>041188031803040104</t>
  </si>
  <si>
    <t>041187030303010101</t>
  </si>
  <si>
    <t>010283041102060102</t>
  </si>
  <si>
    <t>010284041102040104</t>
  </si>
  <si>
    <t>010184021102030103</t>
  </si>
  <si>
    <t>030609051703010101</t>
  </si>
  <si>
    <t>021821051703010106</t>
  </si>
  <si>
    <t>061734040103010206</t>
  </si>
  <si>
    <t>021838051703010206</t>
  </si>
  <si>
    <t>010142021102030103</t>
  </si>
  <si>
    <t>010144041102040204</t>
  </si>
  <si>
    <t>010144030701010201</t>
  </si>
  <si>
    <t>010144041703040104</t>
  </si>
  <si>
    <t>041047061803090202</t>
  </si>
  <si>
    <t>021958050701100202</t>
  </si>
  <si>
    <t>052151011202060202</t>
  </si>
  <si>
    <t>052151010403010106</t>
  </si>
  <si>
    <t>021972051703100102</t>
  </si>
  <si>
    <t>021868051102010106</t>
  </si>
  <si>
    <t>010184021703010206</t>
  </si>
  <si>
    <t>010184051102040104</t>
  </si>
  <si>
    <t>010284041102090102</t>
  </si>
  <si>
    <t>041188050303090202</t>
  </si>
  <si>
    <t>041008050801010206</t>
  </si>
  <si>
    <t>031615051102060102</t>
  </si>
  <si>
    <t>020431050701010206</t>
  </si>
  <si>
    <t>061734040103010201</t>
  </si>
  <si>
    <t>010142041102050202</t>
  </si>
  <si>
    <t>052252031001030203</t>
  </si>
  <si>
    <t>021957051703010201</t>
  </si>
  <si>
    <t>041048061803040204</t>
  </si>
  <si>
    <t>021971051102090102</t>
  </si>
  <si>
    <t>032476031102060202</t>
  </si>
  <si>
    <t>041194031803030103</t>
  </si>
  <si>
    <t>020479011102090202</t>
  </si>
  <si>
    <t>051413041703010201</t>
  </si>
  <si>
    <t>041004051202060202</t>
  </si>
  <si>
    <t>041004061202090202</t>
  </si>
  <si>
    <t>031615051703030203</t>
  </si>
  <si>
    <t>030626050701010206</t>
  </si>
  <si>
    <t>021822051102010101</t>
  </si>
  <si>
    <t>021822051102010206</t>
  </si>
  <si>
    <t>010242011102010201</t>
  </si>
  <si>
    <t>021837051703090102</t>
  </si>
  <si>
    <t>021837051703040204</t>
  </si>
  <si>
    <t>010142020701050202</t>
  </si>
  <si>
    <t>052151031001040204</t>
  </si>
  <si>
    <t>052151020403040204</t>
  </si>
  <si>
    <t>010245031102010201</t>
  </si>
  <si>
    <t>041047061803060202</t>
  </si>
  <si>
    <t>041048061202010206</t>
  </si>
  <si>
    <t>041046021803030203</t>
  </si>
  <si>
    <t>032476011102040104</t>
  </si>
  <si>
    <t>041188031803060202</t>
  </si>
  <si>
    <t>010184041102090102</t>
  </si>
  <si>
    <t>010284041703010206</t>
  </si>
  <si>
    <t>041110051202030103</t>
  </si>
  <si>
    <t>020431051102010106</t>
  </si>
  <si>
    <t>031641051703010106</t>
  </si>
  <si>
    <t>010142050701030103</t>
  </si>
  <si>
    <t>010244020701010206</t>
  </si>
  <si>
    <t>021855031703090202</t>
  </si>
  <si>
    <t>021972051703090102</t>
  </si>
  <si>
    <t>032476030701030203</t>
  </si>
  <si>
    <t>010184060701030203</t>
  </si>
  <si>
    <t>041187031202010101</t>
  </si>
  <si>
    <t>010184011102010101</t>
  </si>
  <si>
    <t>032428010701030103</t>
  </si>
  <si>
    <t>041046051803030203</t>
  </si>
  <si>
    <t>021972051703030203</t>
  </si>
  <si>
    <t>083460051102080106</t>
  </si>
  <si>
    <t>082760031703080103</t>
  </si>
  <si>
    <t>082760050701080104</t>
  </si>
  <si>
    <t>083560011703080102</t>
  </si>
  <si>
    <t>082760031703080104</t>
  </si>
  <si>
    <t>083360051703080106</t>
  </si>
  <si>
    <t>082760051703080102</t>
  </si>
  <si>
    <t>082760051703080101</t>
  </si>
  <si>
    <t>083460051102080103</t>
  </si>
  <si>
    <t>083060051703080104</t>
  </si>
  <si>
    <t>082760031703080102</t>
  </si>
  <si>
    <t>083560051703080101</t>
  </si>
  <si>
    <t>083060051703080106</t>
  </si>
  <si>
    <t>083460011703080101</t>
  </si>
  <si>
    <t>08276002</t>
  </si>
  <si>
    <t>082760021703080104</t>
  </si>
  <si>
    <t>083560041102080104</t>
  </si>
  <si>
    <t>082760041703080104</t>
  </si>
  <si>
    <t>083260051703080106</t>
  </si>
  <si>
    <t>083560041703080101</t>
  </si>
  <si>
    <t>083560041703080106</t>
  </si>
  <si>
    <t>083260051703080103</t>
  </si>
  <si>
    <t>083560011703080101</t>
  </si>
  <si>
    <t>010184021102090102</t>
  </si>
  <si>
    <t>072995010701090202</t>
  </si>
  <si>
    <t>070880011102020102</t>
  </si>
  <si>
    <t>072981010701110204</t>
  </si>
  <si>
    <t>072981010701030103</t>
  </si>
  <si>
    <t>072981010701060102</t>
  </si>
  <si>
    <t>072991010701020102</t>
  </si>
  <si>
    <t>072091011703020202</t>
  </si>
  <si>
    <t>072991011102110104</t>
  </si>
  <si>
    <t>072991011102040104</t>
  </si>
  <si>
    <t>072991031703020202</t>
  </si>
  <si>
    <t>072091011703010101</t>
  </si>
  <si>
    <t>072091011703030103</t>
  </si>
  <si>
    <t>072991010701030103</t>
  </si>
  <si>
    <t>072091050701010201</t>
  </si>
  <si>
    <t>072995010701010206</t>
  </si>
  <si>
    <t>072995021102060202</t>
  </si>
  <si>
    <t>072933010701060102</t>
  </si>
  <si>
    <t>072982011102040104</t>
  </si>
  <si>
    <t>072982011703030103</t>
  </si>
  <si>
    <t>072982011703020202</t>
  </si>
  <si>
    <t>072982011102010101</t>
  </si>
  <si>
    <t>072981061102040104</t>
  </si>
  <si>
    <t>072981061703040204</t>
  </si>
  <si>
    <t>072981011102060102</t>
  </si>
  <si>
    <t>072981011703090202</t>
  </si>
  <si>
    <t>072091011102110104</t>
  </si>
  <si>
    <t>072991031703010101</t>
  </si>
  <si>
    <t>072091011703060202</t>
  </si>
  <si>
    <t>072091061102010101</t>
  </si>
  <si>
    <t>072995060701060202</t>
  </si>
  <si>
    <t>072933010701040104</t>
  </si>
  <si>
    <t>072933011703010201</t>
  </si>
  <si>
    <t>072991010701010201</t>
  </si>
  <si>
    <t>072091011703040204</t>
  </si>
  <si>
    <t>072091011703090102</t>
  </si>
  <si>
    <t>072095051102090202</t>
  </si>
  <si>
    <t>072995011102010201</t>
  </si>
  <si>
    <t>072933061703040204</t>
  </si>
  <si>
    <t>072933030701020202</t>
  </si>
  <si>
    <t>072991051102030103</t>
  </si>
  <si>
    <t>072091011102010201</t>
  </si>
  <si>
    <t>072995061703110204</t>
  </si>
  <si>
    <t>072095050701090202</t>
  </si>
  <si>
    <t>072095050701020202</t>
  </si>
  <si>
    <t>072933020701040104</t>
  </si>
  <si>
    <t>070880050701040204</t>
  </si>
  <si>
    <t>072981061703090102</t>
  </si>
  <si>
    <t>072933011703100102</t>
  </si>
  <si>
    <t>072982011703020102</t>
  </si>
  <si>
    <t>072991050701010101</t>
  </si>
  <si>
    <t>070880011102010201</t>
  </si>
  <si>
    <t>072991051703040204</t>
  </si>
  <si>
    <t>072916010701060202</t>
  </si>
  <si>
    <t>072016051102060102</t>
  </si>
  <si>
    <t>072016050701040204</t>
  </si>
  <si>
    <t>072982010701040204</t>
  </si>
  <si>
    <t>070880051102030103</t>
  </si>
  <si>
    <t>072991030701110104</t>
  </si>
  <si>
    <t>072991021703010101</t>
  </si>
  <si>
    <t>072995031102060202</t>
  </si>
  <si>
    <t>072016051703030103</t>
  </si>
  <si>
    <t>072016051703100202</t>
  </si>
  <si>
    <t>072916011102060202</t>
  </si>
  <si>
    <t>072016050701090102</t>
  </si>
  <si>
    <t>070880010701090102</t>
  </si>
  <si>
    <t>070880051102020202</t>
  </si>
  <si>
    <t>072991030701110204</t>
  </si>
  <si>
    <t>072991031102090202</t>
  </si>
  <si>
    <t>072916011703030203</t>
  </si>
  <si>
    <t>072091050701030103</t>
  </si>
  <si>
    <t>072991021102020102</t>
  </si>
  <si>
    <t>072991050701040104</t>
  </si>
  <si>
    <t>072991030701040204</t>
  </si>
  <si>
    <t>072995021102040204</t>
  </si>
  <si>
    <t>072995031703090202</t>
  </si>
  <si>
    <t>070818051102020102</t>
  </si>
  <si>
    <t>072991050701090202</t>
  </si>
  <si>
    <t>072995020701040204</t>
  </si>
  <si>
    <t>072981021102030203</t>
  </si>
  <si>
    <t>070818051703030103</t>
  </si>
  <si>
    <t>072933051703030203</t>
  </si>
  <si>
    <t>072981061102010201</t>
  </si>
  <si>
    <t>071343051102050102</t>
  </si>
  <si>
    <t>071343051703040204</t>
  </si>
  <si>
    <t>070843051703030103</t>
  </si>
  <si>
    <t>070843051102030103</t>
  </si>
  <si>
    <t>070843051703050202</t>
  </si>
  <si>
    <t>071343041703060202</t>
  </si>
  <si>
    <t>071343050701050202</t>
  </si>
  <si>
    <t>071343010701040204</t>
  </si>
  <si>
    <t>071343051703030103</t>
  </si>
  <si>
    <t>071343011102030203</t>
  </si>
  <si>
    <t>070843051102010106</t>
  </si>
  <si>
    <t>071343010701010106</t>
  </si>
  <si>
    <t>070859011703030103</t>
  </si>
  <si>
    <t>070859010701030203</t>
  </si>
  <si>
    <t>070818051102060202</t>
  </si>
  <si>
    <t>070859050701060102</t>
  </si>
  <si>
    <t>072916010701010201</t>
  </si>
  <si>
    <t>070859011703090102</t>
  </si>
  <si>
    <t>070818051102090202</t>
  </si>
  <si>
    <t>083560010701080102</t>
  </si>
  <si>
    <t>071343050701060102</t>
  </si>
  <si>
    <t>070859011703090202</t>
  </si>
  <si>
    <t>070832011703090202</t>
  </si>
  <si>
    <t>070843010701030203</t>
  </si>
  <si>
    <t>071343050701010201</t>
  </si>
  <si>
    <t>070859051102040204</t>
  </si>
  <si>
    <t>071343010701010201</t>
  </si>
  <si>
    <t>070859011703060202</t>
  </si>
  <si>
    <t>072933030701030103</t>
  </si>
  <si>
    <t>072933010701030203</t>
  </si>
  <si>
    <t>070859050701030203</t>
  </si>
  <si>
    <t>070859050701060202</t>
  </si>
  <si>
    <t>070859031102060102</t>
  </si>
  <si>
    <t>070832011703010106</t>
  </si>
  <si>
    <t>070818011703020102</t>
  </si>
  <si>
    <t>070859011102090102</t>
  </si>
  <si>
    <t>071343011703010201</t>
  </si>
  <si>
    <t>070865051703010106</t>
  </si>
  <si>
    <t>070865050701090102</t>
  </si>
  <si>
    <t>070865010701040104</t>
  </si>
  <si>
    <t>072982011102010206</t>
  </si>
  <si>
    <t>072933051102040104</t>
  </si>
  <si>
    <t>070859031102020102</t>
  </si>
  <si>
    <t>071343050701010106</t>
  </si>
  <si>
    <t>070859011703010206</t>
  </si>
  <si>
    <t>072091051703040204</t>
  </si>
  <si>
    <t>072933021102060102</t>
  </si>
  <si>
    <t>072995051102030203</t>
  </si>
  <si>
    <t>072995031703110204</t>
  </si>
  <si>
    <t>072995021703010201</t>
  </si>
  <si>
    <t>072995060701010206</t>
  </si>
  <si>
    <t>072995020701030203</t>
  </si>
  <si>
    <t>072995031703010201</t>
  </si>
  <si>
    <t>072991031102110104</t>
  </si>
  <si>
    <t>072995031102110204</t>
  </si>
  <si>
    <t>072995060701110204</t>
  </si>
  <si>
    <t>070859010701020102</t>
  </si>
  <si>
    <t>070859041102040104</t>
  </si>
  <si>
    <t>070859011102030203</t>
  </si>
  <si>
    <t>070859031102010201</t>
  </si>
  <si>
    <t>072991051102110104</t>
  </si>
  <si>
    <t>070859030701090202</t>
  </si>
  <si>
    <t>072933030701100102</t>
  </si>
  <si>
    <t>072981021703030203</t>
  </si>
  <si>
    <t>070859030701010101</t>
  </si>
  <si>
    <t>070880051102090202</t>
  </si>
  <si>
    <t>070865010701060102</t>
  </si>
  <si>
    <t>072981031703060202</t>
  </si>
  <si>
    <t>072981021102010101</t>
  </si>
  <si>
    <t>072981061102110204</t>
  </si>
  <si>
    <t>072991030701030103</t>
  </si>
  <si>
    <t>072091021703010201</t>
  </si>
  <si>
    <t>072091061703110204</t>
  </si>
  <si>
    <t>070880010701010206</t>
  </si>
  <si>
    <t>072991030701030203</t>
  </si>
  <si>
    <t>072961010701010201</t>
  </si>
  <si>
    <t>072961011102060102</t>
  </si>
  <si>
    <t>070865051102010201</t>
  </si>
  <si>
    <t>072091050701040204</t>
  </si>
  <si>
    <t>072991031102030103</t>
  </si>
  <si>
    <t>072981030701030103</t>
  </si>
  <si>
    <t>072991031102060102</t>
  </si>
  <si>
    <t>072991061102030203</t>
  </si>
  <si>
    <t>072933050701110104</t>
  </si>
  <si>
    <t>072933051102060102</t>
  </si>
  <si>
    <t>072091050701040104</t>
  </si>
  <si>
    <t>072991021102010201</t>
  </si>
  <si>
    <t>072981051102060102</t>
  </si>
  <si>
    <t>072991031102040204</t>
  </si>
  <si>
    <t>072991061102110104</t>
  </si>
  <si>
    <t>072991060701040204</t>
  </si>
  <si>
    <t>072961010701030103</t>
  </si>
  <si>
    <t>072981060701090202</t>
  </si>
  <si>
    <t>070865051703010201</t>
  </si>
  <si>
    <t>070818041703040204</t>
  </si>
  <si>
    <t>072961010701020102</t>
  </si>
  <si>
    <t>072933061703040104</t>
  </si>
  <si>
    <t>070865041703090202</t>
  </si>
  <si>
    <t>072981021703010101</t>
  </si>
  <si>
    <t>072982051703040104</t>
  </si>
  <si>
    <t>072933051703040104</t>
  </si>
  <si>
    <t>072933050701020102</t>
  </si>
  <si>
    <t>072091021703110204</t>
  </si>
  <si>
    <t>072991021102090202</t>
  </si>
  <si>
    <t>072091051102110104</t>
  </si>
  <si>
    <t>072981051703010101</t>
  </si>
  <si>
    <t>072991061102040204</t>
  </si>
  <si>
    <t>072991060701010201</t>
  </si>
  <si>
    <t>070865010701060202</t>
  </si>
  <si>
    <t>072091051102090202</t>
  </si>
  <si>
    <t>070818010701060102</t>
  </si>
  <si>
    <t>070832011102110204</t>
  </si>
  <si>
    <t>070832011102020102</t>
  </si>
  <si>
    <t>072981060701030203</t>
  </si>
  <si>
    <t>072933061703010201</t>
  </si>
  <si>
    <t>070859030701020102</t>
  </si>
  <si>
    <t>070859030701020202</t>
  </si>
  <si>
    <t>070843031102060202</t>
  </si>
  <si>
    <t>071343041703040204</t>
  </si>
  <si>
    <t>072091021703030203</t>
  </si>
  <si>
    <t>052589010801030203</t>
  </si>
  <si>
    <t>041188030801090202</t>
  </si>
  <si>
    <t>052151041202010101</t>
  </si>
  <si>
    <t>020479041703040104</t>
  </si>
  <si>
    <t>052151031603040104</t>
  </si>
  <si>
    <t>061514031202040204</t>
  </si>
  <si>
    <t>021924051703030203</t>
  </si>
  <si>
    <t>072933011102010106</t>
  </si>
  <si>
    <t>072961011703010101</t>
  </si>
  <si>
    <t>072933050701030103</t>
  </si>
  <si>
    <t>070865011703090202</t>
  </si>
  <si>
    <t>072933011102010206</t>
  </si>
  <si>
    <t>070880050701010201</t>
  </si>
  <si>
    <t>070859021703060202</t>
  </si>
  <si>
    <t>072933050701060102</t>
  </si>
  <si>
    <t>072981031102020202</t>
  </si>
  <si>
    <t>072961011102090102</t>
  </si>
  <si>
    <t>072091021703040204</t>
  </si>
  <si>
    <t>041050061803090202</t>
  </si>
  <si>
    <t>010142021703010101</t>
  </si>
  <si>
    <t>041050051202010206</t>
  </si>
  <si>
    <t>030673031703030203</t>
  </si>
  <si>
    <t>010285040701030103</t>
  </si>
  <si>
    <t>072981031102010106</t>
  </si>
  <si>
    <t>070818011703100202</t>
  </si>
  <si>
    <t>082760031102080104</t>
  </si>
  <si>
    <t>072961011102010201</t>
  </si>
  <si>
    <t>070832051703100202</t>
  </si>
  <si>
    <t>070832011102030203</t>
  </si>
  <si>
    <t>021958050701010106</t>
  </si>
  <si>
    <t>021924051102090102</t>
  </si>
  <si>
    <t>010144021102010106</t>
  </si>
  <si>
    <t>010283041102090102</t>
  </si>
  <si>
    <t>041046051202060202</t>
  </si>
  <si>
    <t>010144061102090202</t>
  </si>
  <si>
    <t>072982030701040104</t>
  </si>
  <si>
    <t>072933030701010101</t>
  </si>
  <si>
    <t>070880050701100202</t>
  </si>
  <si>
    <t>070832050701100102</t>
  </si>
  <si>
    <t>010242021703030203</t>
  </si>
  <si>
    <t>052151021603010206</t>
  </si>
  <si>
    <t>010142041102040104</t>
  </si>
  <si>
    <t>031212031703060202</t>
  </si>
  <si>
    <t>061735010501040104</t>
  </si>
  <si>
    <t>032476011703010206</t>
  </si>
  <si>
    <t>021820041703030203</t>
  </si>
  <si>
    <t>061734030103010106</t>
  </si>
  <si>
    <t>041048050303090202</t>
  </si>
  <si>
    <t>032428011703090202</t>
  </si>
  <si>
    <t>041046020303010206</t>
  </si>
  <si>
    <t>010285030701040104</t>
  </si>
  <si>
    <t>040986050303010206</t>
  </si>
  <si>
    <t>082760040701080106</t>
  </si>
  <si>
    <t>072933021703030203</t>
  </si>
  <si>
    <t>070859040701060102</t>
  </si>
  <si>
    <t>072091051102060202</t>
  </si>
  <si>
    <t>070865011703060102</t>
  </si>
  <si>
    <t>070818040701060202</t>
  </si>
  <si>
    <t>010142061102010201</t>
  </si>
  <si>
    <t>010242021102010206</t>
  </si>
  <si>
    <t>010245020701040204</t>
  </si>
  <si>
    <t>021956051102030203</t>
  </si>
  <si>
    <t>083360051102080106</t>
  </si>
  <si>
    <t>010285041102010106</t>
  </si>
  <si>
    <t>072933051102010201</t>
  </si>
  <si>
    <t>072933030701090202</t>
  </si>
  <si>
    <t>072982061102040204</t>
  </si>
  <si>
    <t>072991021703060102</t>
  </si>
  <si>
    <t>021821050701010201</t>
  </si>
  <si>
    <t>052151030901030203</t>
  </si>
  <si>
    <t>052589041503010201</t>
  </si>
  <si>
    <t>010244021703010206</t>
  </si>
  <si>
    <t>052252031202040104</t>
  </si>
  <si>
    <t>052252031603030203</t>
  </si>
  <si>
    <t>021971050701030203</t>
  </si>
  <si>
    <t>021958050701030203</t>
  </si>
  <si>
    <t>070880031102040204</t>
  </si>
  <si>
    <t>021869050701030203</t>
  </si>
  <si>
    <t>010184050701010206</t>
  </si>
  <si>
    <t>052252020901040104</t>
  </si>
  <si>
    <t>010284011703090102</t>
  </si>
  <si>
    <t>010142041102030103</t>
  </si>
  <si>
    <t>072982030701030203</t>
  </si>
  <si>
    <t>072982031703010206</t>
  </si>
  <si>
    <t>032476011102010201</t>
  </si>
  <si>
    <t>052589031503060202</t>
  </si>
  <si>
    <t>022630040701060202</t>
  </si>
  <si>
    <t>041046051803010206</t>
  </si>
  <si>
    <t>030673031102030203</t>
  </si>
  <si>
    <t>020479021703060102</t>
  </si>
  <si>
    <t>010144021102010206</t>
  </si>
  <si>
    <t>010284031703090102</t>
  </si>
  <si>
    <t>010184040701090102</t>
  </si>
  <si>
    <t>010284031102040104</t>
  </si>
  <si>
    <t>070818011102030203</t>
  </si>
  <si>
    <t>072981020701030203</t>
  </si>
  <si>
    <t>061735010203040204</t>
  </si>
  <si>
    <t>061514020501090202</t>
  </si>
  <si>
    <t>041004051202010201</t>
  </si>
  <si>
    <t>083460011102080102</t>
  </si>
  <si>
    <t>070818051102010101</t>
  </si>
  <si>
    <t>052151031202030203</t>
  </si>
  <si>
    <t>010184021703010106</t>
  </si>
  <si>
    <t>032428031703090202</t>
  </si>
  <si>
    <t>072933021102110104</t>
  </si>
  <si>
    <t>070859041102040204</t>
  </si>
  <si>
    <t>070818041703060202</t>
  </si>
  <si>
    <t>070818041703060102</t>
  </si>
  <si>
    <t>072982031703090202</t>
  </si>
  <si>
    <t>010144040701010201</t>
  </si>
  <si>
    <t>061514030501010206</t>
  </si>
  <si>
    <t>010285041703030103</t>
  </si>
  <si>
    <t>010245011102010206</t>
  </si>
  <si>
    <t>010284041102010201</t>
  </si>
  <si>
    <t>052252021001040104</t>
  </si>
  <si>
    <t>052151030403060202</t>
  </si>
  <si>
    <t>010284030701060102</t>
  </si>
  <si>
    <t>070880041703010101</t>
  </si>
  <si>
    <t>072933031102010101</t>
  </si>
  <si>
    <t>072933031102060102</t>
  </si>
  <si>
    <t>010285021703040104</t>
  </si>
  <si>
    <t>010184041102030203</t>
  </si>
  <si>
    <t>070832051102030103</t>
  </si>
  <si>
    <t>070880010701110204</t>
  </si>
  <si>
    <t>070880041703040204</t>
  </si>
  <si>
    <t>072933061703010101</t>
  </si>
  <si>
    <t>070880030701030103</t>
  </si>
  <si>
    <t>041049061202010201</t>
  </si>
  <si>
    <t>083560021703080104</t>
  </si>
  <si>
    <t>070832041703030203</t>
  </si>
  <si>
    <t>072916051102060202</t>
  </si>
  <si>
    <t>010184060701090102</t>
  </si>
  <si>
    <t>010285031703010106</t>
  </si>
  <si>
    <t>010285021102030103</t>
  </si>
  <si>
    <t>010284041102030103</t>
  </si>
  <si>
    <t>052252031202030103</t>
  </si>
  <si>
    <t>070865040701010101</t>
  </si>
  <si>
    <t>070865011703040104</t>
  </si>
  <si>
    <t>032428030701040204</t>
  </si>
  <si>
    <t>070880031703060202</t>
  </si>
  <si>
    <t>070880041102030103</t>
  </si>
  <si>
    <t>061734010103060202</t>
  </si>
  <si>
    <t>051413011703010206</t>
  </si>
  <si>
    <t>021855031102010101</t>
  </si>
  <si>
    <t>072091061703010206</t>
  </si>
  <si>
    <t>032428041703040104</t>
  </si>
  <si>
    <t>072961050701030203</t>
  </si>
  <si>
    <t>071343021102030203</t>
  </si>
</sst>
</file>

<file path=xl/styles.xml><?xml version="1.0" encoding="utf-8"?>
<styleSheet xmlns="http://schemas.openxmlformats.org/spreadsheetml/2006/main">
  <numFmts count="11">
    <numFmt numFmtId="164" formatCode="GENERAL"/>
    <numFmt numFmtId="165" formatCode="0.00%"/>
    <numFmt numFmtId="166" formatCode="0.0000"/>
    <numFmt numFmtId="167" formatCode="0"/>
    <numFmt numFmtId="168" formatCode="&quot;VRAI&quot;;&quot;VRAI&quot;;&quot;FAUX&quot;"/>
    <numFmt numFmtId="169" formatCode="0%"/>
    <numFmt numFmtId="170" formatCode="* #,##0.00,&quot;   &quot;;\-* #,##0.00,&quot;   &quot;;* \-#&quot;    &quot;;@\ "/>
    <numFmt numFmtId="171" formatCode="* #,##0,&quot;   &quot;;\-* #,##0,&quot;   &quot;;* \-#&quot;    &quot;;@\ "/>
    <numFmt numFmtId="172" formatCode="0.00"/>
    <numFmt numFmtId="173" formatCode="* #,##0&quot;    &quot;;\-* #,##0&quot;    &quot;;* \-#&quot;    &quot;;@\ "/>
    <numFmt numFmtId="174" formatCode="@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Segoe UI"/>
      <family val="0"/>
      <charset val="1"/>
    </font>
    <font>
      <b val="true"/>
      <sz val="11"/>
      <color rgb="FF000000"/>
      <name val="Calibri"/>
      <family val="2"/>
      <charset val="1"/>
    </font>
    <font>
      <b val="true"/>
      <sz val="9"/>
      <color rgb="FF000000"/>
      <name val="Calibri"/>
      <family val="2"/>
      <charset val="1"/>
    </font>
    <font>
      <b val="true"/>
      <i val="true"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14">
    <border diagonalUp="false" diagonalDown="false">
      <left/>
      <right/>
      <top/>
      <bottom/>
      <diagonal/>
    </border>
    <border diagonalUp="false" diagonalDown="false">
      <left style="hair"/>
      <right/>
      <top style="hair"/>
      <bottom/>
      <diagonal/>
    </border>
    <border diagonalUp="false" diagonalDown="false">
      <left/>
      <right/>
      <top style="hair"/>
      <bottom/>
      <diagonal/>
    </border>
    <border diagonalUp="false" diagonalDown="false">
      <left style="hair"/>
      <right/>
      <top/>
      <bottom/>
      <diagonal/>
    </border>
    <border diagonalUp="false" diagonalDown="false">
      <left style="hair"/>
      <right/>
      <top/>
      <bottom style="hair"/>
      <diagonal/>
    </border>
    <border diagonalUp="false" diagonalDown="false">
      <left/>
      <right/>
      <top/>
      <bottom style="hair"/>
      <diagonal/>
    </border>
    <border diagonalUp="false" diagonalDown="false">
      <left/>
      <right/>
      <top style="hair"/>
      <bottom style="hair"/>
      <diagonal/>
    </border>
    <border diagonalUp="false" diagonalDown="false">
      <left style="thin">
        <color rgb="FF333399"/>
      </left>
      <right style="thin">
        <color rgb="FF333399"/>
      </right>
      <top style="thin">
        <color rgb="FF333399"/>
      </top>
      <bottom style="thin">
        <color rgb="FF333399"/>
      </bottom>
      <diagonal/>
    </border>
    <border diagonalUp="false" diagonalDown="false">
      <left style="thin">
        <color rgb="FF333399"/>
      </left>
      <right style="thin">
        <color rgb="FF333399"/>
      </right>
      <top/>
      <bottom style="thin">
        <color rgb="FF333399"/>
      </bottom>
      <diagonal/>
    </border>
    <border diagonalUp="false" diagonalDown="false">
      <left style="medium">
        <color rgb="FF333399"/>
      </left>
      <right/>
      <top style="medium">
        <color rgb="FF333399"/>
      </top>
      <bottom/>
      <diagonal/>
    </border>
    <border diagonalUp="false" diagonalDown="false">
      <left style="medium">
        <color rgb="FF333399"/>
      </left>
      <right style="thin">
        <color rgb="FF333399"/>
      </right>
      <top/>
      <bottom style="thin">
        <color rgb="FF333399"/>
      </bottom>
      <diagonal/>
    </border>
    <border diagonalUp="false" diagonalDown="false">
      <left/>
      <right style="thin">
        <color rgb="FF333399"/>
      </right>
      <top/>
      <bottom style="thin">
        <color rgb="FF333399"/>
      </bottom>
      <diagonal/>
    </border>
    <border diagonalUp="false" diagonalDown="false">
      <left style="medium">
        <color rgb="FF333399"/>
      </left>
      <right style="thin">
        <color rgb="FF333399"/>
      </right>
      <top style="thin">
        <color rgb="FF333399"/>
      </top>
      <bottom style="thin">
        <color rgb="FF333399"/>
      </bottom>
      <diagonal/>
    </border>
    <border diagonalUp="false" diagonalDown="false">
      <left/>
      <right style="thin">
        <color rgb="FF333399"/>
      </right>
      <top style="thin">
        <color rgb="FF333399"/>
      </top>
      <bottom style="thin">
        <color rgb="FF333399"/>
      </bottom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0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  <xf numFmtId="169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4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6" fillId="2" borderId="7" xfId="2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0" fillId="2" borderId="8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0" fillId="2" borderId="7" xfId="15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7" fillId="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6" fillId="2" borderId="7" xfId="21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6" fillId="2" borderId="8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3" fontId="6" fillId="2" borderId="11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2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6" fillId="2" borderId="7" xfId="19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73" fontId="6" fillId="2" borderId="13" xfId="15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8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cel Built-in Excel Built-in Excel Built-in Excel Built-in Pourcentage 3" xfId="20" builtinId="54" customBuiltin="true"/>
    <cellStyle name="Excel Built-in Excel Built-in Pourcentage 3" xfId="21" builtinId="54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6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H2" activeCellId="0" sqref="H2"/>
    </sheetView>
  </sheetViews>
  <sheetFormatPr defaultRowHeight="15"/>
  <cols>
    <col collapsed="false" hidden="false" max="1" min="1" style="0" width="10.6734693877551"/>
    <col collapsed="false" hidden="false" max="2" min="2" style="0" width="28.1428571428571"/>
    <col collapsed="false" hidden="false" max="3" min="3" style="0" width="23.6938775510204"/>
    <col collapsed="false" hidden="false" max="4" min="4" style="0" width="17.484693877551"/>
    <col collapsed="false" hidden="false" max="5" min="5" style="0" width="14.9489795918367"/>
    <col collapsed="false" hidden="false" max="6" min="6" style="0" width="20.7091836734694"/>
    <col collapsed="false" hidden="false" max="1025" min="7" style="0" width="10.6734693877551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5" hidden="false" customHeight="false" outlineLevel="0" collapsed="false">
      <c r="A2" s="1" t="s">
        <v>7</v>
      </c>
      <c r="B2" s="1" t="s">
        <v>8</v>
      </c>
      <c r="C2" s="1" t="n">
        <v>35.9649741618421</v>
      </c>
      <c r="D2" s="1" t="n">
        <v>114.869421579401</v>
      </c>
      <c r="E2" s="1" t="n">
        <v>0.522983745681959</v>
      </c>
      <c r="F2" s="1" t="n">
        <v>0.02</v>
      </c>
      <c r="G2" s="1" t="n">
        <v>50</v>
      </c>
    </row>
    <row r="3" customFormat="false" ht="15" hidden="false" customHeight="false" outlineLevel="0" collapsed="false">
      <c r="A3" s="1" t="s">
        <v>7</v>
      </c>
      <c r="B3" s="1" t="s">
        <v>9</v>
      </c>
      <c r="C3" s="1" t="n">
        <v>35.9649741618421</v>
      </c>
      <c r="D3" s="1" t="n">
        <v>32.1992224529089</v>
      </c>
      <c r="E3" s="1" t="n">
        <v>0.290263253351329</v>
      </c>
      <c r="F3" s="1" t="n">
        <v>0.1</v>
      </c>
      <c r="G3" s="1" t="n">
        <v>50</v>
      </c>
    </row>
    <row r="4" customFormat="false" ht="15" hidden="false" customHeight="false" outlineLevel="0" collapsed="false">
      <c r="A4" s="1" t="s">
        <v>7</v>
      </c>
      <c r="B4" s="1" t="s">
        <v>10</v>
      </c>
      <c r="C4" s="1" t="n">
        <v>35.9649741618421</v>
      </c>
      <c r="D4" s="1" t="n">
        <v>107.574081401367</v>
      </c>
      <c r="E4" s="1" t="n">
        <v>0.31138083403797</v>
      </c>
      <c r="F4" s="1" t="n">
        <v>0.1</v>
      </c>
      <c r="G4" s="1" t="n">
        <v>20</v>
      </c>
    </row>
    <row r="5" customFormat="false" ht="15" hidden="false" customHeight="false" outlineLevel="0" collapsed="false">
      <c r="A5" s="1" t="s">
        <v>7</v>
      </c>
      <c r="B5" s="1" t="s">
        <v>11</v>
      </c>
      <c r="C5" s="1" t="n">
        <v>35.9649741618421</v>
      </c>
      <c r="D5" s="1" t="n">
        <v>28.3153594888889</v>
      </c>
      <c r="E5" s="1" t="n">
        <v>0.145544080821762</v>
      </c>
      <c r="F5" s="1" t="n">
        <v>0.1</v>
      </c>
      <c r="G5" s="1" t="n">
        <v>20</v>
      </c>
    </row>
    <row r="6" customFormat="false" ht="15" hidden="false" customHeight="false" outlineLevel="0" collapsed="false">
      <c r="A6" s="1" t="s">
        <v>7</v>
      </c>
      <c r="B6" s="1" t="s">
        <v>12</v>
      </c>
      <c r="C6" s="1" t="n">
        <v>35.9649741618421</v>
      </c>
      <c r="D6" s="1" t="n">
        <v>69.8981154844909</v>
      </c>
      <c r="E6" s="1" t="n">
        <v>0.201913628233039</v>
      </c>
      <c r="F6" s="1" t="n">
        <v>0.15</v>
      </c>
      <c r="G6" s="1" t="n">
        <v>20</v>
      </c>
    </row>
    <row r="7" customFormat="false" ht="15" hidden="false" customHeight="false" outlineLevel="0" collapsed="false">
      <c r="A7" s="1" t="s">
        <v>7</v>
      </c>
      <c r="B7" s="1" t="s">
        <v>13</v>
      </c>
      <c r="C7" s="1" t="n">
        <v>35.9649741618421</v>
      </c>
      <c r="D7" s="1" t="n">
        <v>20.6349206</v>
      </c>
      <c r="E7" s="1" t="n">
        <v>0.0982312563323364</v>
      </c>
      <c r="F7" s="1" t="n">
        <v>0.15</v>
      </c>
      <c r="G7" s="1" t="n">
        <v>20</v>
      </c>
    </row>
    <row r="8" customFormat="false" ht="15" hidden="false" customHeight="false" outlineLevel="0" collapsed="false">
      <c r="A8" s="1" t="s">
        <v>14</v>
      </c>
      <c r="B8" s="1" t="s">
        <v>8</v>
      </c>
      <c r="C8" s="1" t="n">
        <v>95.4300893351938</v>
      </c>
      <c r="D8" s="1" t="n">
        <v>160.049661720125</v>
      </c>
      <c r="E8" s="1" t="n">
        <v>0.451788412509471</v>
      </c>
      <c r="F8" s="1" t="n">
        <v>0.01</v>
      </c>
      <c r="G8" s="1" t="n">
        <v>50</v>
      </c>
    </row>
    <row r="9" customFormat="false" ht="15" hidden="false" customHeight="false" outlineLevel="0" collapsed="false">
      <c r="A9" s="1" t="s">
        <v>14</v>
      </c>
      <c r="B9" s="1" t="s">
        <v>9</v>
      </c>
      <c r="C9" s="1" t="n">
        <v>95.4300893351938</v>
      </c>
      <c r="D9" s="1" t="n">
        <v>156.880905852482</v>
      </c>
      <c r="E9" s="1" t="n">
        <v>0.202865909366623</v>
      </c>
      <c r="F9" s="1" t="n">
        <v>0.01</v>
      </c>
      <c r="G9" s="1" t="n">
        <v>50</v>
      </c>
    </row>
    <row r="10" customFormat="false" ht="15" hidden="false" customHeight="false" outlineLevel="0" collapsed="false">
      <c r="A10" s="1" t="s">
        <v>14</v>
      </c>
      <c r="B10" s="1" t="s">
        <v>10</v>
      </c>
      <c r="C10" s="1" t="n">
        <v>95.4300893351938</v>
      </c>
      <c r="D10" s="1" t="n">
        <v>142.887996509621</v>
      </c>
      <c r="E10" s="1" t="n">
        <v>0.165435488543353</v>
      </c>
      <c r="F10" s="1" t="n">
        <v>0.05</v>
      </c>
      <c r="G10" s="1" t="n">
        <v>20</v>
      </c>
    </row>
    <row r="11" customFormat="false" ht="15" hidden="false" customHeight="false" outlineLevel="0" collapsed="false">
      <c r="A11" s="1" t="s">
        <v>14</v>
      </c>
      <c r="B11" s="1" t="s">
        <v>11</v>
      </c>
      <c r="C11" s="1" t="n">
        <v>95.4300893351938</v>
      </c>
      <c r="D11" s="1" t="n">
        <v>140.788190620694</v>
      </c>
      <c r="E11" s="1" t="n">
        <v>0.0747149097288851</v>
      </c>
      <c r="F11" s="1" t="n">
        <v>0.05</v>
      </c>
      <c r="G11" s="1" t="n">
        <v>20</v>
      </c>
    </row>
    <row r="12" customFormat="false" ht="15" hidden="false" customHeight="false" outlineLevel="0" collapsed="false">
      <c r="A12" s="1" t="s">
        <v>14</v>
      </c>
      <c r="B12" s="1" t="s">
        <v>12</v>
      </c>
      <c r="C12" s="1" t="n">
        <v>95.4300893351938</v>
      </c>
      <c r="D12" s="1" t="n">
        <v>120.295749564747</v>
      </c>
      <c r="E12" s="1" t="n">
        <v>0.100115405968915</v>
      </c>
      <c r="F12" s="1" t="n">
        <v>0.2</v>
      </c>
      <c r="G12" s="1" t="n">
        <v>20</v>
      </c>
    </row>
    <row r="13" customFormat="false" ht="15" hidden="false" customHeight="false" outlineLevel="0" collapsed="false">
      <c r="A13" s="1" t="s">
        <v>14</v>
      </c>
      <c r="B13" s="1" t="s">
        <v>13</v>
      </c>
      <c r="C13" s="1" t="n">
        <v>95.4300893351938</v>
      </c>
      <c r="D13" s="1" t="n">
        <v>140.273223733277</v>
      </c>
      <c r="E13" s="1" t="n">
        <v>0.0455325582625778</v>
      </c>
      <c r="F13" s="1" t="n">
        <v>0.2</v>
      </c>
      <c r="G13" s="1" t="n">
        <v>20</v>
      </c>
    </row>
    <row r="14" customFormat="false" ht="15" hidden="false" customHeight="false" outlineLevel="0" collapsed="false">
      <c r="A14" s="1" t="s">
        <v>15</v>
      </c>
      <c r="B14" s="1" t="s">
        <v>8</v>
      </c>
      <c r="C14" s="1" t="n">
        <v>44.5350376355406</v>
      </c>
      <c r="D14" s="1" t="n">
        <v>135.808683446994</v>
      </c>
      <c r="E14" s="1" t="n">
        <v>0.49002261240159</v>
      </c>
      <c r="F14" s="1" t="n">
        <v>0.0001</v>
      </c>
      <c r="G14" s="1" t="n">
        <v>50</v>
      </c>
    </row>
    <row r="15" customFormat="false" ht="15" hidden="false" customHeight="false" outlineLevel="0" collapsed="false">
      <c r="A15" s="1" t="s">
        <v>15</v>
      </c>
      <c r="B15" s="1" t="s">
        <v>9</v>
      </c>
      <c r="C15" s="1" t="n">
        <v>44.5350376355406</v>
      </c>
      <c r="D15" s="1" t="n">
        <v>166.406328714076</v>
      </c>
      <c r="E15" s="1" t="n">
        <v>0.43396867183121</v>
      </c>
      <c r="F15" s="1" t="n">
        <v>0.01</v>
      </c>
      <c r="G15" s="1" t="n">
        <v>50</v>
      </c>
    </row>
    <row r="16" customFormat="false" ht="15" hidden="false" customHeight="false" outlineLevel="0" collapsed="false">
      <c r="A16" s="1" t="s">
        <v>15</v>
      </c>
      <c r="B16" s="1" t="s">
        <v>10</v>
      </c>
      <c r="C16" s="1" t="n">
        <v>44.5350376355406</v>
      </c>
      <c r="D16" s="1" t="n">
        <v>94.3904665137947</v>
      </c>
      <c r="E16" s="1" t="n">
        <v>0.116931181345012</v>
      </c>
      <c r="F16" s="1" t="n">
        <v>0.01</v>
      </c>
      <c r="G16" s="1" t="n">
        <v>20</v>
      </c>
    </row>
    <row r="17" customFormat="false" ht="15" hidden="false" customHeight="false" outlineLevel="0" collapsed="false">
      <c r="A17" s="1" t="s">
        <v>15</v>
      </c>
      <c r="B17" s="1" t="s">
        <v>11</v>
      </c>
      <c r="C17" s="1" t="n">
        <v>44.5350376355406</v>
      </c>
      <c r="D17" s="1" t="n">
        <v>115.124022551054</v>
      </c>
      <c r="E17" s="1" t="n">
        <v>0.108492167957803</v>
      </c>
      <c r="F17" s="1" t="n">
        <v>0.01</v>
      </c>
      <c r="G17" s="1" t="n">
        <v>20</v>
      </c>
    </row>
    <row r="18" customFormat="false" ht="15" hidden="false" customHeight="false" outlineLevel="0" collapsed="false">
      <c r="A18" s="1" t="s">
        <v>15</v>
      </c>
      <c r="B18" s="1" t="s">
        <v>12</v>
      </c>
      <c r="C18" s="1" t="n">
        <v>44.5350376355406</v>
      </c>
      <c r="D18" s="1" t="n">
        <v>84.2415060957616</v>
      </c>
      <c r="E18" s="1" t="n">
        <v>0.0561269670456057</v>
      </c>
      <c r="F18" s="1" t="n">
        <v>0.01</v>
      </c>
      <c r="G18" s="1" t="n">
        <v>20</v>
      </c>
    </row>
    <row r="19" customFormat="false" ht="15" hidden="false" customHeight="false" outlineLevel="0" collapsed="false">
      <c r="A19" s="1" t="s">
        <v>15</v>
      </c>
      <c r="B19" s="1" t="s">
        <v>13</v>
      </c>
      <c r="C19" s="1" t="n">
        <v>44.5350376355406</v>
      </c>
      <c r="D19" s="1" t="n">
        <v>112.277170334195</v>
      </c>
      <c r="E19" s="1" t="n">
        <v>0.0520762406197453</v>
      </c>
      <c r="F19" s="1" t="n">
        <v>0.01</v>
      </c>
      <c r="G19" s="1" t="n">
        <v>20</v>
      </c>
    </row>
    <row r="20" customFormat="false" ht="15" hidden="false" customHeight="false" outlineLevel="0" collapsed="false">
      <c r="A20" s="1" t="s">
        <v>16</v>
      </c>
      <c r="B20" s="1" t="s">
        <v>8</v>
      </c>
      <c r="C20" s="1" t="n">
        <v>11.2344562185902</v>
      </c>
      <c r="D20" s="1" t="n">
        <v>101.688144324582</v>
      </c>
      <c r="E20" s="1" t="n">
        <v>0.564157556497719</v>
      </c>
      <c r="F20" s="1" t="n">
        <v>0.0001</v>
      </c>
      <c r="G20" s="1" t="n">
        <v>50</v>
      </c>
    </row>
    <row r="21" customFormat="false" ht="15" hidden="false" customHeight="false" outlineLevel="0" collapsed="false">
      <c r="A21" s="1" t="s">
        <v>16</v>
      </c>
      <c r="B21" s="1" t="s">
        <v>9</v>
      </c>
      <c r="C21" s="1" t="n">
        <v>11.2344562185902</v>
      </c>
      <c r="D21" s="1" t="n">
        <v>132.478959851017</v>
      </c>
      <c r="E21" s="1" t="n">
        <v>0.57822140606167</v>
      </c>
      <c r="F21" s="1" t="n">
        <v>0.01</v>
      </c>
      <c r="G21" s="1" t="n">
        <v>50</v>
      </c>
    </row>
    <row r="22" customFormat="false" ht="15" hidden="false" customHeight="false" outlineLevel="0" collapsed="false">
      <c r="A22" s="1" t="s">
        <v>16</v>
      </c>
      <c r="B22" s="1" t="s">
        <v>10</v>
      </c>
      <c r="C22" s="1" t="n">
        <v>11.2344562185902</v>
      </c>
      <c r="D22" s="1" t="n">
        <v>64.1641599163555</v>
      </c>
      <c r="E22" s="1" t="n">
        <v>0.125138710799376</v>
      </c>
      <c r="F22" s="1" t="n">
        <v>0.01</v>
      </c>
      <c r="G22" s="1" t="n">
        <v>20</v>
      </c>
    </row>
    <row r="23" customFormat="false" ht="15" hidden="false" customHeight="false" outlineLevel="0" collapsed="false">
      <c r="A23" s="1" t="s">
        <v>16</v>
      </c>
      <c r="B23" s="1" t="s">
        <v>11</v>
      </c>
      <c r="C23" s="1" t="n">
        <v>11.2344562185902</v>
      </c>
      <c r="D23" s="1" t="n">
        <v>108.303256292933</v>
      </c>
      <c r="E23" s="1" t="n">
        <v>0.135882030424493</v>
      </c>
      <c r="F23" s="1" t="n">
        <v>0.01</v>
      </c>
      <c r="G23" s="1" t="n">
        <v>20</v>
      </c>
    </row>
    <row r="24" customFormat="false" ht="15" hidden="false" customHeight="false" outlineLevel="0" collapsed="false">
      <c r="A24" s="1" t="s">
        <v>16</v>
      </c>
      <c r="B24" s="1" t="s">
        <v>12</v>
      </c>
      <c r="C24" s="1" t="n">
        <v>11.2344562185902</v>
      </c>
      <c r="D24" s="1" t="n">
        <v>41.6755270209084</v>
      </c>
      <c r="E24" s="1" t="n">
        <v>0.0893847934281293</v>
      </c>
      <c r="F24" s="1" t="n">
        <v>0.01</v>
      </c>
      <c r="G24" s="1" t="n">
        <v>20</v>
      </c>
    </row>
    <row r="25" customFormat="false" ht="15" hidden="false" customHeight="false" outlineLevel="0" collapsed="false">
      <c r="A25" s="1" t="s">
        <v>16</v>
      </c>
      <c r="B25" s="1" t="s">
        <v>13</v>
      </c>
      <c r="C25" s="1" t="n">
        <v>11.2344562185902</v>
      </c>
      <c r="D25" s="1" t="n">
        <v>75.8977015037595</v>
      </c>
      <c r="E25" s="1" t="n">
        <v>0.0970585931603519</v>
      </c>
      <c r="F25" s="1" t="n">
        <v>0.01</v>
      </c>
      <c r="G25" s="1" t="n">
        <v>20</v>
      </c>
    </row>
    <row r="26" customFormat="false" ht="15" hidden="false" customHeight="false" outlineLevel="0" collapsed="false">
      <c r="A26" s="1" t="s">
        <v>17</v>
      </c>
      <c r="B26" s="1" t="s">
        <v>8</v>
      </c>
      <c r="C26" s="1" t="n">
        <v>23.5477071722206</v>
      </c>
      <c r="D26" s="1" t="n">
        <v>66.4126950120063</v>
      </c>
      <c r="E26" s="1" t="n">
        <v>0.46441727167436</v>
      </c>
      <c r="F26" s="1" t="n">
        <v>0.0001156114699263</v>
      </c>
      <c r="G26" s="1" t="n">
        <v>50</v>
      </c>
    </row>
    <row r="27" customFormat="false" ht="15" hidden="false" customHeight="false" outlineLevel="0" collapsed="false">
      <c r="A27" s="1" t="s">
        <v>17</v>
      </c>
      <c r="B27" s="1" t="s">
        <v>9</v>
      </c>
      <c r="C27" s="1" t="n">
        <v>23.5477071722206</v>
      </c>
      <c r="D27" s="1" t="n">
        <v>30.120506423237</v>
      </c>
      <c r="E27" s="1" t="n">
        <v>0.183742675392382</v>
      </c>
      <c r="F27" s="1" t="n">
        <v>0.1</v>
      </c>
      <c r="G27" s="1" t="n">
        <v>50</v>
      </c>
    </row>
    <row r="28" customFormat="false" ht="15" hidden="false" customHeight="false" outlineLevel="0" collapsed="false">
      <c r="A28" s="1" t="s">
        <v>17</v>
      </c>
      <c r="B28" s="1" t="s">
        <v>10</v>
      </c>
      <c r="C28" s="1" t="n">
        <v>23.5477071722206</v>
      </c>
      <c r="D28" s="1" t="n">
        <v>59.4306501733776</v>
      </c>
      <c r="E28" s="1" t="n">
        <v>0.158425607428734</v>
      </c>
      <c r="F28" s="1" t="n">
        <v>0.1</v>
      </c>
      <c r="G28" s="1" t="n">
        <v>20</v>
      </c>
    </row>
    <row r="29" customFormat="false" ht="15" hidden="false" customHeight="false" outlineLevel="0" collapsed="false">
      <c r="A29" s="1" t="s">
        <v>17</v>
      </c>
      <c r="B29" s="1" t="s">
        <v>11</v>
      </c>
      <c r="C29" s="1" t="n">
        <v>23.5477071722206</v>
      </c>
      <c r="D29" s="1" t="n">
        <v>27.8672437458228</v>
      </c>
      <c r="E29" s="1" t="n">
        <v>0.0643735247736637</v>
      </c>
      <c r="F29" s="1" t="n">
        <v>0.15</v>
      </c>
      <c r="G29" s="1" t="n">
        <v>20</v>
      </c>
    </row>
    <row r="30" customFormat="false" ht="15" hidden="false" customHeight="false" outlineLevel="0" collapsed="false">
      <c r="A30" s="1" t="s">
        <v>17</v>
      </c>
      <c r="B30" s="1" t="s">
        <v>12</v>
      </c>
      <c r="C30" s="1" t="n">
        <v>23.5477071722206</v>
      </c>
      <c r="D30" s="1" t="n">
        <v>41.9081046334559</v>
      </c>
      <c r="E30" s="1" t="n">
        <v>0.0976472781910894</v>
      </c>
      <c r="F30" s="1" t="n">
        <v>0.2</v>
      </c>
      <c r="G30" s="1" t="n">
        <v>20</v>
      </c>
    </row>
    <row r="31" customFormat="false" ht="15" hidden="false" customHeight="false" outlineLevel="0" collapsed="false">
      <c r="A31" s="1" t="s">
        <v>17</v>
      </c>
      <c r="B31" s="1" t="s">
        <v>13</v>
      </c>
      <c r="C31" s="1" t="n">
        <v>23.5477071722206</v>
      </c>
      <c r="D31" s="1" t="n">
        <v>17.9007653316456</v>
      </c>
      <c r="E31" s="1" t="n">
        <v>0.04016197104304</v>
      </c>
      <c r="F31" s="1" t="n">
        <v>0.2</v>
      </c>
      <c r="G31" s="1" t="n">
        <v>20</v>
      </c>
    </row>
    <row r="32" customFormat="false" ht="15" hidden="false" customHeight="false" outlineLevel="0" collapsed="false">
      <c r="A32" s="1" t="s">
        <v>18</v>
      </c>
      <c r="B32" s="1" t="s">
        <v>8</v>
      </c>
      <c r="C32" s="1" t="n">
        <v>28.7005606893206</v>
      </c>
      <c r="D32" s="1" t="n">
        <v>42.8418575394556</v>
      </c>
      <c r="E32" s="1" t="n">
        <v>0.497794787885515</v>
      </c>
      <c r="F32" s="1" t="n">
        <v>0.01</v>
      </c>
      <c r="G32" s="1" t="n">
        <v>50</v>
      </c>
    </row>
    <row r="33" customFormat="false" ht="15" hidden="false" customHeight="false" outlineLevel="0" collapsed="false">
      <c r="A33" s="1" t="s">
        <v>18</v>
      </c>
      <c r="B33" s="1" t="s">
        <v>9</v>
      </c>
      <c r="C33" s="1" t="n">
        <v>28.7005606893206</v>
      </c>
      <c r="D33" s="1" t="n">
        <v>63.9622820488254</v>
      </c>
      <c r="E33" s="1" t="n">
        <v>0.437623334757833</v>
      </c>
      <c r="F33" s="1" t="n">
        <v>0.1</v>
      </c>
      <c r="G33" s="1" t="n">
        <v>50</v>
      </c>
    </row>
    <row r="34" customFormat="false" ht="15" hidden="false" customHeight="false" outlineLevel="0" collapsed="false">
      <c r="A34" s="1" t="s">
        <v>18</v>
      </c>
      <c r="B34" s="1" t="s">
        <v>10</v>
      </c>
      <c r="C34" s="1" t="n">
        <v>28.7005606893206</v>
      </c>
      <c r="D34" s="1" t="n">
        <v>33.8730721621266</v>
      </c>
      <c r="E34" s="1" t="n">
        <v>0.215480733351105</v>
      </c>
      <c r="F34" s="1" t="n">
        <v>0.1</v>
      </c>
      <c r="G34" s="1" t="n">
        <v>20</v>
      </c>
    </row>
    <row r="35" customFormat="false" ht="15" hidden="false" customHeight="false" outlineLevel="0" collapsed="false">
      <c r="A35" s="1" t="s">
        <v>18</v>
      </c>
      <c r="B35" s="1" t="s">
        <v>11</v>
      </c>
      <c r="C35" s="1" t="n">
        <v>28.7005606893206</v>
      </c>
      <c r="D35" s="1" t="n">
        <v>55.1417976994545</v>
      </c>
      <c r="E35" s="1" t="n">
        <v>0.178904646628914</v>
      </c>
      <c r="F35" s="1" t="n">
        <v>0.1</v>
      </c>
      <c r="G35" s="1" t="n">
        <v>20</v>
      </c>
    </row>
    <row r="36" customFormat="false" ht="15" hidden="false" customHeight="false" outlineLevel="0" collapsed="false">
      <c r="A36" s="1" t="s">
        <v>18</v>
      </c>
      <c r="B36" s="1" t="s">
        <v>12</v>
      </c>
      <c r="C36" s="1" t="n">
        <v>28.7005606893206</v>
      </c>
      <c r="D36" s="1" t="n">
        <v>23.1759486943758</v>
      </c>
      <c r="E36" s="1" t="n">
        <v>0.134970333737963</v>
      </c>
      <c r="F36" s="1" t="n">
        <v>0.12</v>
      </c>
      <c r="G36" s="1" t="n">
        <v>20</v>
      </c>
    </row>
    <row r="37" customFormat="false" ht="15" hidden="false" customHeight="false" outlineLevel="0" collapsed="false">
      <c r="A37" s="1" t="s">
        <v>18</v>
      </c>
      <c r="B37" s="1" t="s">
        <v>13</v>
      </c>
      <c r="C37" s="1" t="n">
        <v>28.7005606893206</v>
      </c>
      <c r="D37" s="1" t="n">
        <v>40.5510644827272</v>
      </c>
      <c r="E37" s="1" t="n">
        <v>0.109061144283523</v>
      </c>
      <c r="F37" s="1" t="n">
        <v>0.13</v>
      </c>
      <c r="G37" s="1" t="n">
        <v>20</v>
      </c>
    </row>
    <row r="38" customFormat="false" ht="15" hidden="false" customHeight="false" outlineLevel="0" collapsed="false">
      <c r="A38" s="1" t="s">
        <v>19</v>
      </c>
      <c r="B38" s="1" t="s">
        <v>8</v>
      </c>
      <c r="C38" s="1" t="n">
        <v>42.3645154084128</v>
      </c>
      <c r="D38" s="1" t="n">
        <v>116.64280338275</v>
      </c>
      <c r="E38" s="1" t="n">
        <v>0.511741684355641</v>
      </c>
      <c r="F38" s="1" t="n">
        <v>0.01</v>
      </c>
      <c r="G38" s="1" t="n">
        <v>50</v>
      </c>
    </row>
    <row r="39" customFormat="false" ht="15" hidden="false" customHeight="false" outlineLevel="0" collapsed="false">
      <c r="A39" s="1" t="s">
        <v>19</v>
      </c>
      <c r="B39" s="1" t="s">
        <v>9</v>
      </c>
      <c r="C39" s="1" t="n">
        <v>42.3645154084128</v>
      </c>
      <c r="D39" s="1" t="n">
        <v>93.7767601177775</v>
      </c>
      <c r="E39" s="1" t="n">
        <v>0.371909777935018</v>
      </c>
      <c r="F39" s="1" t="n">
        <v>0.1</v>
      </c>
      <c r="G39" s="1" t="n">
        <v>50</v>
      </c>
    </row>
    <row r="40" customFormat="false" ht="15" hidden="false" customHeight="false" outlineLevel="0" collapsed="false">
      <c r="A40" s="1" t="s">
        <v>19</v>
      </c>
      <c r="B40" s="1" t="s">
        <v>10</v>
      </c>
      <c r="C40" s="1" t="n">
        <v>42.3645154084128</v>
      </c>
      <c r="D40" s="1" t="n">
        <v>83.4617138486913</v>
      </c>
      <c r="E40" s="1" t="n">
        <v>0.121360223775524</v>
      </c>
      <c r="F40" s="1" t="n">
        <v>0.15</v>
      </c>
      <c r="G40" s="1" t="n">
        <v>20</v>
      </c>
    </row>
    <row r="41" customFormat="false" ht="15" hidden="false" customHeight="false" outlineLevel="0" collapsed="false">
      <c r="A41" s="1" t="s">
        <v>19</v>
      </c>
      <c r="B41" s="1" t="s">
        <v>11</v>
      </c>
      <c r="C41" s="1" t="n">
        <v>42.3645154084128</v>
      </c>
      <c r="D41" s="1" t="n">
        <v>71.2885786406269</v>
      </c>
      <c r="E41" s="1" t="n">
        <v>0.0915658849544633</v>
      </c>
      <c r="F41" s="1" t="n">
        <v>0.15</v>
      </c>
      <c r="G41" s="1" t="n">
        <v>20</v>
      </c>
    </row>
    <row r="42" customFormat="false" ht="15" hidden="false" customHeight="false" outlineLevel="0" collapsed="false">
      <c r="A42" s="1" t="s">
        <v>19</v>
      </c>
      <c r="B42" s="1" t="s">
        <v>12</v>
      </c>
      <c r="C42" s="1" t="n">
        <v>42.3645154084128</v>
      </c>
      <c r="D42" s="1" t="n">
        <v>36.6981480304124</v>
      </c>
      <c r="E42" s="1" t="n">
        <v>0.065515658599338</v>
      </c>
      <c r="F42" s="1" t="n">
        <v>0.2</v>
      </c>
      <c r="G42" s="1" t="n">
        <v>20</v>
      </c>
    </row>
    <row r="43" customFormat="false" ht="15" hidden="false" customHeight="false" outlineLevel="0" collapsed="false">
      <c r="A43" s="1" t="s">
        <v>19</v>
      </c>
      <c r="B43" s="1" t="s">
        <v>13</v>
      </c>
      <c r="C43" s="1" t="n">
        <v>42.3645154084128</v>
      </c>
      <c r="D43" s="1" t="n">
        <v>35.139628030528</v>
      </c>
      <c r="E43" s="1" t="n">
        <v>0.0506143688632011</v>
      </c>
      <c r="F43" s="1" t="n">
        <v>0.2</v>
      </c>
      <c r="G43" s="1" t="n">
        <v>20</v>
      </c>
    </row>
    <row r="44" customFormat="false" ht="15" hidden="false" customHeight="false" outlineLevel="0" collapsed="false">
      <c r="A44" s="1" t="s">
        <v>20</v>
      </c>
      <c r="B44" s="1" t="s">
        <v>8</v>
      </c>
      <c r="C44" s="1" t="n">
        <v>20.2496470510332</v>
      </c>
      <c r="D44" s="1" t="n">
        <v>116.64280338275</v>
      </c>
      <c r="E44" s="1" t="n">
        <v>0.511741684355641</v>
      </c>
      <c r="F44" s="1" t="n">
        <v>0.0001</v>
      </c>
      <c r="G44" s="1" t="n">
        <v>50</v>
      </c>
    </row>
    <row r="45" customFormat="false" ht="15" hidden="false" customHeight="false" outlineLevel="0" collapsed="false">
      <c r="A45" s="1" t="s">
        <v>20</v>
      </c>
      <c r="B45" s="1" t="s">
        <v>9</v>
      </c>
      <c r="C45" s="1" t="n">
        <v>20.2496470510332</v>
      </c>
      <c r="D45" s="1" t="n">
        <v>93.7767601177775</v>
      </c>
      <c r="E45" s="1" t="n">
        <v>0.371909777935018</v>
      </c>
      <c r="F45" s="1" t="n">
        <v>0.1</v>
      </c>
      <c r="G45" s="1" t="n">
        <v>50</v>
      </c>
    </row>
    <row r="46" customFormat="false" ht="15" hidden="false" customHeight="false" outlineLevel="0" collapsed="false">
      <c r="A46" s="1" t="s">
        <v>20</v>
      </c>
      <c r="B46" s="1" t="s">
        <v>10</v>
      </c>
      <c r="C46" s="1" t="n">
        <v>20.2496470510332</v>
      </c>
      <c r="D46" s="1" t="n">
        <v>83.4617138486913</v>
      </c>
      <c r="E46" s="1" t="n">
        <v>0.121360223775524</v>
      </c>
      <c r="F46" s="1" t="n">
        <v>0.1</v>
      </c>
      <c r="G46" s="1" t="n">
        <v>20</v>
      </c>
    </row>
    <row r="47" customFormat="false" ht="15" hidden="false" customHeight="false" outlineLevel="0" collapsed="false">
      <c r="A47" s="1" t="s">
        <v>20</v>
      </c>
      <c r="B47" s="1" t="s">
        <v>11</v>
      </c>
      <c r="C47" s="1" t="n">
        <v>20.2496470510332</v>
      </c>
      <c r="D47" s="1" t="n">
        <v>71.2885786406269</v>
      </c>
      <c r="E47" s="1" t="n">
        <v>0.0915658849544633</v>
      </c>
      <c r="F47" s="1" t="n">
        <v>0.1</v>
      </c>
      <c r="G47" s="1" t="n">
        <v>20</v>
      </c>
    </row>
    <row r="48" customFormat="false" ht="15" hidden="false" customHeight="false" outlineLevel="0" collapsed="false">
      <c r="A48" s="1" t="s">
        <v>20</v>
      </c>
      <c r="B48" s="1" t="s">
        <v>12</v>
      </c>
      <c r="C48" s="1" t="n">
        <v>20.2496470510332</v>
      </c>
      <c r="D48" s="1" t="n">
        <v>36.6981480304124</v>
      </c>
      <c r="E48" s="1" t="n">
        <v>0.065515658599338</v>
      </c>
      <c r="F48" s="1" t="n">
        <v>0.15</v>
      </c>
      <c r="G48" s="1" t="n">
        <v>20</v>
      </c>
    </row>
    <row r="49" customFormat="false" ht="15" hidden="false" customHeight="false" outlineLevel="0" collapsed="false">
      <c r="A49" s="1" t="s">
        <v>20</v>
      </c>
      <c r="B49" s="1" t="s">
        <v>13</v>
      </c>
      <c r="C49" s="1" t="n">
        <v>20.2496470510332</v>
      </c>
      <c r="D49" s="1" t="n">
        <v>35.139628030528</v>
      </c>
      <c r="E49" s="1" t="n">
        <v>0.0506143688632011</v>
      </c>
      <c r="F49" s="1" t="n">
        <v>0.15</v>
      </c>
      <c r="G49" s="1" t="n">
        <v>20</v>
      </c>
    </row>
    <row r="50" customFormat="false" ht="15" hidden="false" customHeight="false" outlineLevel="0" collapsed="false">
      <c r="A50" s="1" t="s">
        <v>7</v>
      </c>
      <c r="B50" s="1" t="s">
        <v>21</v>
      </c>
      <c r="C50" s="1" t="n">
        <v>35.9649741618421</v>
      </c>
      <c r="D50" s="1" t="n">
        <v>20</v>
      </c>
      <c r="E50" s="1" t="n">
        <v>0.15</v>
      </c>
      <c r="F50" s="1" t="n">
        <v>0.1</v>
      </c>
      <c r="G50" s="1" t="n">
        <v>10</v>
      </c>
    </row>
    <row r="51" customFormat="false" ht="15" hidden="false" customHeight="false" outlineLevel="0" collapsed="false">
      <c r="A51" s="1" t="s">
        <v>14</v>
      </c>
      <c r="B51" s="1" t="s">
        <v>21</v>
      </c>
      <c r="C51" s="1" t="n">
        <v>95.4300893351938</v>
      </c>
      <c r="D51" s="1" t="n">
        <v>20</v>
      </c>
      <c r="E51" s="1" t="n">
        <v>0.15</v>
      </c>
      <c r="F51" s="1" t="n">
        <v>0.2</v>
      </c>
      <c r="G51" s="1" t="n">
        <v>10</v>
      </c>
    </row>
    <row r="52" customFormat="false" ht="15" hidden="false" customHeight="false" outlineLevel="0" collapsed="false">
      <c r="A52" s="1" t="s">
        <v>15</v>
      </c>
      <c r="B52" s="1" t="s">
        <v>21</v>
      </c>
      <c r="C52" s="1" t="n">
        <v>44.5350376355406</v>
      </c>
      <c r="D52" s="1" t="n">
        <v>20</v>
      </c>
      <c r="E52" s="1" t="n">
        <v>0.15</v>
      </c>
      <c r="F52" s="1" t="n">
        <v>0.5</v>
      </c>
      <c r="G52" s="1" t="n">
        <v>10</v>
      </c>
    </row>
    <row r="53" customFormat="false" ht="15" hidden="false" customHeight="false" outlineLevel="0" collapsed="false">
      <c r="A53" s="1" t="s">
        <v>16</v>
      </c>
      <c r="B53" s="1" t="s">
        <v>21</v>
      </c>
      <c r="C53" s="1" t="n">
        <v>11.2344562185902</v>
      </c>
      <c r="D53" s="1" t="n">
        <v>20</v>
      </c>
      <c r="E53" s="1" t="n">
        <v>0.15</v>
      </c>
      <c r="F53" s="1" t="n">
        <v>0.005</v>
      </c>
      <c r="G53" s="1" t="n">
        <v>10</v>
      </c>
    </row>
    <row r="54" customFormat="false" ht="15" hidden="false" customHeight="false" outlineLevel="0" collapsed="false">
      <c r="A54" s="1" t="s">
        <v>17</v>
      </c>
      <c r="B54" s="1" t="s">
        <v>21</v>
      </c>
      <c r="C54" s="1" t="n">
        <v>23.5477071722206</v>
      </c>
      <c r="D54" s="1" t="n">
        <v>20</v>
      </c>
      <c r="E54" s="1" t="n">
        <v>0.15</v>
      </c>
      <c r="F54" s="1" t="n">
        <v>0.05</v>
      </c>
      <c r="G54" s="1" t="n">
        <v>10</v>
      </c>
    </row>
    <row r="55" customFormat="false" ht="15" hidden="false" customHeight="false" outlineLevel="0" collapsed="false">
      <c r="A55" s="1" t="s">
        <v>18</v>
      </c>
      <c r="B55" s="1" t="s">
        <v>21</v>
      </c>
      <c r="C55" s="1" t="n">
        <v>28.7005606893206</v>
      </c>
      <c r="D55" s="1" t="n">
        <v>20</v>
      </c>
      <c r="E55" s="1" t="n">
        <v>0.15</v>
      </c>
      <c r="F55" s="1" t="n">
        <v>0.05</v>
      </c>
      <c r="G55" s="1" t="n">
        <v>10</v>
      </c>
    </row>
    <row r="56" customFormat="false" ht="15" hidden="false" customHeight="false" outlineLevel="0" collapsed="false">
      <c r="A56" s="1" t="s">
        <v>19</v>
      </c>
      <c r="B56" s="1" t="s">
        <v>21</v>
      </c>
      <c r="C56" s="1" t="n">
        <v>42.3645154084128</v>
      </c>
      <c r="D56" s="1" t="n">
        <v>20</v>
      </c>
      <c r="E56" s="1" t="n">
        <v>0.15</v>
      </c>
      <c r="F56" s="1" t="n">
        <v>0.05</v>
      </c>
      <c r="G56" s="1" t="n">
        <v>10</v>
      </c>
    </row>
    <row r="57" customFormat="false" ht="15" hidden="false" customHeight="false" outlineLevel="0" collapsed="false">
      <c r="A57" s="1" t="s">
        <v>20</v>
      </c>
      <c r="B57" s="1" t="s">
        <v>21</v>
      </c>
      <c r="C57" s="1" t="n">
        <v>20.2496470510332</v>
      </c>
      <c r="D57" s="1" t="n">
        <v>20</v>
      </c>
      <c r="E57" s="1" t="n">
        <v>0.15</v>
      </c>
      <c r="F57" s="1" t="n">
        <v>0.1</v>
      </c>
      <c r="G57" s="1" t="n">
        <v>10</v>
      </c>
    </row>
    <row r="58" customFormat="false" ht="15" hidden="false" customHeight="false" outlineLevel="0" collapsed="false">
      <c r="A58" s="1" t="s">
        <v>7</v>
      </c>
      <c r="B58" s="1" t="s">
        <v>22</v>
      </c>
      <c r="C58" s="1" t="n">
        <v>35.9649741618421</v>
      </c>
      <c r="D58" s="1" t="n">
        <v>0</v>
      </c>
      <c r="E58" s="1" t="n">
        <v>0</v>
      </c>
      <c r="F58" s="1" t="n">
        <v>0.28</v>
      </c>
      <c r="G58" s="1" t="n">
        <v>1</v>
      </c>
    </row>
    <row r="59" customFormat="false" ht="15" hidden="false" customHeight="false" outlineLevel="0" collapsed="false">
      <c r="A59" s="1" t="s">
        <v>14</v>
      </c>
      <c r="B59" s="1" t="s">
        <v>22</v>
      </c>
      <c r="C59" s="1" t="n">
        <v>95.4300893351938</v>
      </c>
      <c r="D59" s="1" t="n">
        <v>0</v>
      </c>
      <c r="E59" s="1" t="n">
        <v>0</v>
      </c>
      <c r="F59" s="1" t="n">
        <v>0.28</v>
      </c>
      <c r="G59" s="1" t="n">
        <v>1</v>
      </c>
    </row>
    <row r="60" customFormat="false" ht="15" hidden="false" customHeight="false" outlineLevel="0" collapsed="false">
      <c r="A60" s="1" t="s">
        <v>15</v>
      </c>
      <c r="B60" s="1" t="s">
        <v>22</v>
      </c>
      <c r="C60" s="1" t="n">
        <v>44.5350376355406</v>
      </c>
      <c r="D60" s="1" t="n">
        <v>0</v>
      </c>
      <c r="E60" s="1" t="n">
        <v>0</v>
      </c>
      <c r="F60" s="1" t="n">
        <v>0.4499</v>
      </c>
      <c r="G60" s="1" t="n">
        <v>1</v>
      </c>
    </row>
    <row r="61" customFormat="false" ht="15" hidden="false" customHeight="false" outlineLevel="0" collapsed="false">
      <c r="A61" s="1" t="s">
        <v>16</v>
      </c>
      <c r="B61" s="1" t="s">
        <v>22</v>
      </c>
      <c r="C61" s="1" t="n">
        <v>11.2344562185902</v>
      </c>
      <c r="D61" s="1" t="n">
        <v>0</v>
      </c>
      <c r="E61" s="1" t="n">
        <v>0</v>
      </c>
      <c r="F61" s="1" t="n">
        <v>0.9449</v>
      </c>
      <c r="G61" s="1" t="n">
        <v>1</v>
      </c>
    </row>
    <row r="62" customFormat="false" ht="15" hidden="false" customHeight="false" outlineLevel="0" collapsed="false">
      <c r="A62" s="1" t="s">
        <v>17</v>
      </c>
      <c r="B62" s="1" t="s">
        <v>22</v>
      </c>
      <c r="C62" s="1" t="n">
        <v>23.5477071722206</v>
      </c>
      <c r="D62" s="1" t="n">
        <v>0</v>
      </c>
      <c r="E62" s="1" t="n">
        <v>0</v>
      </c>
      <c r="F62" s="1" t="n">
        <v>0.199884388530074</v>
      </c>
      <c r="G62" s="1" t="n">
        <v>1</v>
      </c>
    </row>
    <row r="63" customFormat="false" ht="15" hidden="false" customHeight="false" outlineLevel="0" collapsed="false">
      <c r="A63" s="1" t="s">
        <v>18</v>
      </c>
      <c r="B63" s="1" t="s">
        <v>22</v>
      </c>
      <c r="C63" s="1" t="n">
        <v>28.7005606893206</v>
      </c>
      <c r="D63" s="1" t="n">
        <v>0</v>
      </c>
      <c r="E63" s="1" t="n">
        <v>0</v>
      </c>
      <c r="F63" s="1" t="n">
        <v>0.39</v>
      </c>
      <c r="G63" s="1" t="n">
        <v>1</v>
      </c>
    </row>
    <row r="64" customFormat="false" ht="15" hidden="false" customHeight="false" outlineLevel="0" collapsed="false">
      <c r="A64" s="1" t="s">
        <v>19</v>
      </c>
      <c r="B64" s="1" t="s">
        <v>22</v>
      </c>
      <c r="C64" s="1" t="n">
        <v>42.3645154084128</v>
      </c>
      <c r="D64" s="1" t="n">
        <v>0</v>
      </c>
      <c r="E64" s="1" t="n">
        <v>0</v>
      </c>
      <c r="F64" s="1" t="n">
        <v>0.14</v>
      </c>
      <c r="G64" s="1" t="n">
        <v>1</v>
      </c>
    </row>
    <row r="65" customFormat="false" ht="15" hidden="false" customHeight="false" outlineLevel="0" collapsed="false">
      <c r="A65" s="1" t="s">
        <v>20</v>
      </c>
      <c r="B65" s="1" t="s">
        <v>22</v>
      </c>
      <c r="C65" s="1" t="n">
        <v>20.2496470510332</v>
      </c>
      <c r="D65" s="1" t="n">
        <v>0</v>
      </c>
      <c r="E65" s="1" t="n">
        <v>0</v>
      </c>
      <c r="F65" s="1" t="n">
        <v>0.2999</v>
      </c>
      <c r="G65" s="1" t="n">
        <v>1</v>
      </c>
    </row>
    <row r="69" customFormat="false" ht="15.8" hidden="false" customHeight="false" outlineLevel="0" collapsed="false"/>
  </sheetData>
  <autoFilter ref="A1:G65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J1250"/>
  <sheetViews>
    <sheetView windowProtection="false" showFormulas="false" showGridLines="true" showRowColHeaders="true" showZeros="true" rightToLeft="false" tabSelected="false" showOutlineSymbols="true" defaultGridColor="true" view="normal" topLeftCell="A84" colorId="64" zoomScale="90" zoomScaleNormal="90" zoomScalePageLayoutView="100" workbookViewId="0">
      <selection pane="topLeft" activeCell="D1142" activeCellId="0" sqref="D1142"/>
    </sheetView>
  </sheetViews>
  <sheetFormatPr defaultRowHeight="15"/>
  <cols>
    <col collapsed="false" hidden="false" max="1" min="1" style="0" width="25.3877551020408"/>
    <col collapsed="false" hidden="false" max="2" min="2" style="0" width="37.0408163265306"/>
    <col collapsed="false" hidden="false" max="3" min="3" style="0" width="45.3214285714286"/>
    <col collapsed="false" hidden="false" max="10" min="4" style="0" width="25.3877551020408"/>
    <col collapsed="false" hidden="false" max="1025" min="11" style="0" width="10.6734693877551"/>
  </cols>
  <sheetData>
    <row r="1" customFormat="false" ht="15.8" hidden="false" customHeight="false" outlineLevel="0" collapsed="false">
      <c r="A1" s="1" t="s">
        <v>0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6</v>
      </c>
      <c r="G1" s="1" t="s">
        <v>27</v>
      </c>
      <c r="H1" s="1" t="s">
        <v>28</v>
      </c>
      <c r="I1" s="1" t="s">
        <v>29</v>
      </c>
      <c r="J1" s="1" t="s">
        <v>30</v>
      </c>
    </row>
    <row r="2" customFormat="false" ht="15.8" hidden="true" customHeight="false" outlineLevel="0" collapsed="false">
      <c r="A2" s="0" t="s">
        <v>7</v>
      </c>
      <c r="B2" s="0" t="s">
        <v>31</v>
      </c>
      <c r="C2" s="0" t="s">
        <v>32</v>
      </c>
      <c r="D2" s="0" t="s">
        <v>33</v>
      </c>
      <c r="E2" s="0" t="n">
        <v>21.5340518239234</v>
      </c>
      <c r="F2" s="0" t="n">
        <v>25</v>
      </c>
      <c r="G2" s="0" t="n">
        <v>154.230139094057</v>
      </c>
      <c r="H2" s="0" t="n">
        <v>0.637420160060837</v>
      </c>
      <c r="I2" s="0" t="n">
        <v>0.022568086050229</v>
      </c>
      <c r="J2" s="0" t="n">
        <f aca="false">VLOOKUP(D2,'paramètres CI'!$A$2:$B$6,2)</f>
        <v>0.033584731604575</v>
      </c>
    </row>
    <row r="3" customFormat="false" ht="15.8" hidden="true" customHeight="false" outlineLevel="0" collapsed="false">
      <c r="A3" s="0" t="s">
        <v>7</v>
      </c>
      <c r="B3" s="0" t="s">
        <v>31</v>
      </c>
      <c r="C3" s="0" t="s">
        <v>32</v>
      </c>
      <c r="D3" s="0" t="s">
        <v>34</v>
      </c>
      <c r="E3" s="0" t="n">
        <v>21.3034712000329</v>
      </c>
      <c r="F3" s="0" t="n">
        <v>25</v>
      </c>
      <c r="G3" s="0" t="n">
        <v>183.088040055196</v>
      </c>
      <c r="H3" s="0" t="n">
        <v>0.64942465204819</v>
      </c>
      <c r="I3" s="0" t="n">
        <v>0.0626123709395426</v>
      </c>
      <c r="J3" s="0" t="n">
        <f aca="false">VLOOKUP(D3,'paramètres CI'!$A$2:$B$6,2)</f>
        <v>0.0424847883250769</v>
      </c>
    </row>
    <row r="4" customFormat="false" ht="15.8" hidden="true" customHeight="false" outlineLevel="0" collapsed="false">
      <c r="A4" s="0" t="s">
        <v>7</v>
      </c>
      <c r="B4" s="0" t="s">
        <v>31</v>
      </c>
      <c r="C4" s="0" t="s">
        <v>35</v>
      </c>
      <c r="D4" s="0" t="s">
        <v>33</v>
      </c>
      <c r="E4" s="0" t="n">
        <v>26.9175647799042</v>
      </c>
      <c r="F4" s="0" t="n">
        <v>25</v>
      </c>
      <c r="G4" s="0" t="n">
        <v>154.230139094057</v>
      </c>
      <c r="H4" s="0" t="n">
        <v>0.764904192073004</v>
      </c>
      <c r="I4" s="0" t="n">
        <v>9.99400359784131E-005</v>
      </c>
      <c r="J4" s="0" t="n">
        <f aca="false">VLOOKUP(D4,'paramètres CI'!$A$2:$B$6,2)</f>
        <v>0.033584731604575</v>
      </c>
    </row>
    <row r="5" customFormat="false" ht="15.8" hidden="true" customHeight="false" outlineLevel="0" collapsed="false">
      <c r="A5" s="0" t="s">
        <v>7</v>
      </c>
      <c r="B5" s="0" t="s">
        <v>31</v>
      </c>
      <c r="C5" s="0" t="s">
        <v>35</v>
      </c>
      <c r="D5" s="0" t="s">
        <v>34</v>
      </c>
      <c r="E5" s="0" t="n">
        <v>26.6293390000412</v>
      </c>
      <c r="F5" s="0" t="n">
        <v>25</v>
      </c>
      <c r="G5" s="0" t="n">
        <v>183.088040055196</v>
      </c>
      <c r="H5" s="0" t="n">
        <v>0.779309582457829</v>
      </c>
      <c r="I5" s="0" t="n">
        <v>9.99400359784131E-005</v>
      </c>
      <c r="J5" s="0" t="n">
        <f aca="false">VLOOKUP(D5,'paramètres CI'!$A$2:$B$6,2)</f>
        <v>0.0424847883250769</v>
      </c>
    </row>
    <row r="6" customFormat="false" ht="15.8" hidden="true" customHeight="false" outlineLevel="0" collapsed="false">
      <c r="A6" s="0" t="s">
        <v>7</v>
      </c>
      <c r="B6" s="0" t="s">
        <v>31</v>
      </c>
      <c r="C6" s="0" t="s">
        <v>36</v>
      </c>
      <c r="D6" s="0" t="s">
        <v>37</v>
      </c>
      <c r="E6" s="0" t="n">
        <v>14.7935991895081</v>
      </c>
      <c r="F6" s="0" t="n">
        <v>20</v>
      </c>
      <c r="G6" s="0" t="n">
        <v>158.498334052588</v>
      </c>
      <c r="H6" s="0" t="n">
        <v>0.720201467643463</v>
      </c>
      <c r="I6" s="0" t="n">
        <v>9.99400359784131E-005</v>
      </c>
      <c r="J6" s="0" t="n">
        <f aca="false">VLOOKUP(D6,'paramètres CI'!$A$2:$B$6,2)</f>
        <v>0.0385046990211696</v>
      </c>
    </row>
    <row r="7" customFormat="false" ht="15.8" hidden="true" customHeight="false" outlineLevel="0" collapsed="false">
      <c r="A7" s="0" t="s">
        <v>7</v>
      </c>
      <c r="B7" s="0" t="s">
        <v>31</v>
      </c>
      <c r="C7" s="0" t="s">
        <v>38</v>
      </c>
      <c r="D7" s="0" t="s">
        <v>39</v>
      </c>
      <c r="E7" s="0" t="n">
        <v>10.4913102745548</v>
      </c>
      <c r="F7" s="0" t="n">
        <v>20</v>
      </c>
      <c r="G7" s="0" t="n">
        <v>151.476159950436</v>
      </c>
      <c r="H7" s="0" t="n">
        <v>0.950520162316615</v>
      </c>
      <c r="I7" s="0" t="n">
        <v>9.99400359784131E-005</v>
      </c>
      <c r="J7" s="0" t="n">
        <f aca="false">VLOOKUP(D7,'paramètres CI'!$A$2:$B$6,2)</f>
        <v>0.022045059962018</v>
      </c>
    </row>
    <row r="8" customFormat="false" ht="15.8" hidden="true" customHeight="false" outlineLevel="0" collapsed="false">
      <c r="A8" s="0" t="s">
        <v>7</v>
      </c>
      <c r="B8" s="0" t="s">
        <v>31</v>
      </c>
      <c r="C8" s="0" t="s">
        <v>40</v>
      </c>
      <c r="D8" s="0" t="s">
        <v>37</v>
      </c>
      <c r="E8" s="0" t="n">
        <v>11.8348793516065</v>
      </c>
      <c r="F8" s="0" t="n">
        <v>20</v>
      </c>
      <c r="G8" s="0" t="n">
        <v>158.498334052588</v>
      </c>
      <c r="H8" s="0" t="n">
        <v>0.508932358001474</v>
      </c>
      <c r="I8" s="0" t="n">
        <v>0.0355200803689642</v>
      </c>
      <c r="J8" s="0" t="n">
        <f aca="false">VLOOKUP(D8,'paramètres CI'!$A$2:$B$6,2)</f>
        <v>0.0385046990211696</v>
      </c>
    </row>
    <row r="9" customFormat="false" ht="15.8" hidden="true" customHeight="false" outlineLevel="0" collapsed="false">
      <c r="A9" s="0" t="s">
        <v>7</v>
      </c>
      <c r="B9" s="0" t="s">
        <v>31</v>
      </c>
      <c r="C9" s="0" t="s">
        <v>41</v>
      </c>
      <c r="D9" s="0" t="s">
        <v>39</v>
      </c>
      <c r="E9" s="0" t="n">
        <v>8.39304821964383</v>
      </c>
      <c r="F9" s="0" t="n">
        <v>20</v>
      </c>
      <c r="G9" s="0" t="n">
        <v>151.476159950436</v>
      </c>
      <c r="H9" s="0" t="n">
        <v>0.671181772556996</v>
      </c>
      <c r="I9" s="0" t="n">
        <v>0.442893313394724</v>
      </c>
      <c r="J9" s="0" t="n">
        <f aca="false">VLOOKUP(D9,'paramètres CI'!$A$2:$B$6,2)</f>
        <v>0.022045059962018</v>
      </c>
    </row>
    <row r="10" customFormat="false" ht="15.8" hidden="false" customHeight="false" outlineLevel="0" collapsed="false">
      <c r="A10" s="0" t="s">
        <v>7</v>
      </c>
      <c r="B10" s="0" t="s">
        <v>31</v>
      </c>
      <c r="C10" s="0" t="s">
        <v>42</v>
      </c>
      <c r="D10" s="0" t="s">
        <v>43</v>
      </c>
      <c r="E10" s="0" t="n">
        <v>26.3296673295953</v>
      </c>
      <c r="F10" s="0" t="n">
        <v>17</v>
      </c>
      <c r="G10" s="0" t="n">
        <v>162.022391406333</v>
      </c>
      <c r="H10" s="0" t="n">
        <v>2.27694394622092</v>
      </c>
      <c r="I10" s="0" t="n">
        <v>0.156316374644757</v>
      </c>
      <c r="J10" s="0" t="n">
        <f aca="false">VLOOKUP(D10,'paramètres CI'!$A$2:$B$6,2)</f>
        <v>0.0935912806596305</v>
      </c>
    </row>
    <row r="11" customFormat="false" ht="15.8" hidden="true" customHeight="false" outlineLevel="0" collapsed="false">
      <c r="A11" s="0" t="s">
        <v>7</v>
      </c>
      <c r="B11" s="0" t="s">
        <v>31</v>
      </c>
      <c r="C11" s="0" t="s">
        <v>44</v>
      </c>
      <c r="D11" s="0" t="s">
        <v>43</v>
      </c>
      <c r="E11" s="0" t="n">
        <v>32.9120841619941</v>
      </c>
      <c r="F11" s="0" t="n">
        <v>17</v>
      </c>
      <c r="G11" s="0" t="n">
        <v>162.022391406333</v>
      </c>
      <c r="H11" s="0" t="n">
        <v>3.17730976744185</v>
      </c>
      <c r="I11" s="0" t="n">
        <v>9.99400359784131E-005</v>
      </c>
      <c r="J11" s="0" t="n">
        <f aca="false">VLOOKUP(D11,'paramètres CI'!$A$2:$B$6,2)</f>
        <v>0.0935912806596305</v>
      </c>
    </row>
    <row r="12" customFormat="false" ht="15.8" hidden="true" customHeight="false" outlineLevel="0" collapsed="false">
      <c r="A12" s="0" t="s">
        <v>7</v>
      </c>
      <c r="B12" s="0" t="s">
        <v>31</v>
      </c>
      <c r="C12" s="0" t="s">
        <v>45</v>
      </c>
      <c r="D12" s="0" t="s">
        <v>43</v>
      </c>
      <c r="E12" s="0" t="n">
        <v>10</v>
      </c>
      <c r="F12" s="0" t="n">
        <v>13</v>
      </c>
      <c r="G12" s="0" t="n">
        <v>150.05335784412</v>
      </c>
      <c r="H12" s="0" t="n">
        <v>0.9</v>
      </c>
      <c r="I12" s="0" t="n">
        <v>0.279490134385912</v>
      </c>
      <c r="J12" s="0" t="n">
        <f aca="false">VLOOKUP(D12,'paramètres CI'!$A$2:$B$6,2)</f>
        <v>0.0935912806596305</v>
      </c>
    </row>
    <row r="13" customFormat="false" ht="15.8" hidden="true" customHeight="false" outlineLevel="0" collapsed="false">
      <c r="A13" s="0" t="s">
        <v>7</v>
      </c>
      <c r="B13" s="0" t="s">
        <v>31</v>
      </c>
      <c r="C13" s="0" t="s">
        <v>46</v>
      </c>
      <c r="D13" s="0" t="s">
        <v>43</v>
      </c>
      <c r="E13" s="0" t="n">
        <v>12</v>
      </c>
      <c r="F13" s="0" t="n">
        <v>13</v>
      </c>
      <c r="G13" s="0" t="n">
        <v>150.05335784412</v>
      </c>
      <c r="H13" s="0" t="n">
        <v>1</v>
      </c>
      <c r="I13" s="0" t="n">
        <v>9.99400359784131E-005</v>
      </c>
      <c r="J13" s="0" t="n">
        <f aca="false">VLOOKUP(D13,'paramètres CI'!$A$2:$B$6,2)</f>
        <v>0.0935912806596305</v>
      </c>
    </row>
    <row r="14" customFormat="false" ht="15.8" hidden="true" customHeight="false" outlineLevel="0" collapsed="false">
      <c r="A14" s="0" t="s">
        <v>7</v>
      </c>
      <c r="B14" s="0" t="s">
        <v>47</v>
      </c>
      <c r="C14" s="0" t="s">
        <v>32</v>
      </c>
      <c r="D14" s="0" t="s">
        <v>33</v>
      </c>
      <c r="E14" s="0" t="n">
        <v>16.7615768608474</v>
      </c>
      <c r="F14" s="0" t="n">
        <v>25</v>
      </c>
      <c r="G14" s="0" t="n">
        <v>118.056432407415</v>
      </c>
      <c r="H14" s="0" t="n">
        <v>0.635779803220098</v>
      </c>
      <c r="I14" s="0" t="n">
        <v>0.0203451973062938</v>
      </c>
      <c r="J14" s="0" t="n">
        <f aca="false">VLOOKUP(D14,'paramètres CI'!$A$2:$B$6,2)</f>
        <v>0.033584731604575</v>
      </c>
    </row>
    <row r="15" customFormat="false" ht="15.8" hidden="true" customHeight="false" outlineLevel="0" collapsed="false">
      <c r="A15" s="0" t="s">
        <v>7</v>
      </c>
      <c r="B15" s="0" t="s">
        <v>47</v>
      </c>
      <c r="C15" s="0" t="s">
        <v>32</v>
      </c>
      <c r="D15" s="0" t="s">
        <v>34</v>
      </c>
      <c r="E15" s="0" t="n">
        <v>15.2189675271416</v>
      </c>
      <c r="F15" s="0" t="n">
        <v>25</v>
      </c>
      <c r="G15" s="0" t="n">
        <v>129.861957654416</v>
      </c>
      <c r="H15" s="0" t="n">
        <v>0.646595963315521</v>
      </c>
      <c r="I15" s="0" t="n">
        <v>0.0693870827850743</v>
      </c>
      <c r="J15" s="0" t="n">
        <f aca="false">VLOOKUP(D15,'paramètres CI'!$A$2:$B$6,2)</f>
        <v>0.0424847883250769</v>
      </c>
    </row>
    <row r="16" customFormat="false" ht="15.8" hidden="true" customHeight="false" outlineLevel="0" collapsed="false">
      <c r="A16" s="0" t="s">
        <v>7</v>
      </c>
      <c r="B16" s="0" t="s">
        <v>47</v>
      </c>
      <c r="C16" s="0" t="s">
        <v>35</v>
      </c>
      <c r="D16" s="0" t="s">
        <v>33</v>
      </c>
      <c r="E16" s="0" t="n">
        <v>20.9519710760593</v>
      </c>
      <c r="F16" s="0" t="n">
        <v>25</v>
      </c>
      <c r="G16" s="0" t="n">
        <v>118.056432407415</v>
      </c>
      <c r="H16" s="0" t="n">
        <v>0.762935763864118</v>
      </c>
      <c r="I16" s="0" t="n">
        <v>9.99400359784131E-005</v>
      </c>
      <c r="J16" s="0" t="n">
        <f aca="false">VLOOKUP(D16,'paramètres CI'!$A$2:$B$6,2)</f>
        <v>0.033584731604575</v>
      </c>
    </row>
    <row r="17" customFormat="false" ht="15.8" hidden="true" customHeight="false" outlineLevel="0" collapsed="false">
      <c r="A17" s="0" t="s">
        <v>7</v>
      </c>
      <c r="B17" s="0" t="s">
        <v>47</v>
      </c>
      <c r="C17" s="0" t="s">
        <v>35</v>
      </c>
      <c r="D17" s="0" t="s">
        <v>34</v>
      </c>
      <c r="E17" s="0" t="n">
        <v>19.023709408927</v>
      </c>
      <c r="F17" s="0" t="n">
        <v>25</v>
      </c>
      <c r="G17" s="0" t="n">
        <v>129.861957654416</v>
      </c>
      <c r="H17" s="0" t="n">
        <v>0.775915155978626</v>
      </c>
      <c r="I17" s="0" t="n">
        <v>9.99400359784131E-005</v>
      </c>
      <c r="J17" s="0" t="n">
        <f aca="false">VLOOKUP(D17,'paramètres CI'!$A$2:$B$6,2)</f>
        <v>0.0424847883250769</v>
      </c>
    </row>
    <row r="18" customFormat="false" ht="15.8" hidden="true" customHeight="false" outlineLevel="0" collapsed="false">
      <c r="A18" s="0" t="s">
        <v>7</v>
      </c>
      <c r="B18" s="0" t="s">
        <v>47</v>
      </c>
      <c r="C18" s="0" t="s">
        <v>36</v>
      </c>
      <c r="D18" s="0" t="s">
        <v>37</v>
      </c>
      <c r="E18" s="0" t="n">
        <v>10.8280219909422</v>
      </c>
      <c r="F18" s="0" t="n">
        <v>20</v>
      </c>
      <c r="G18" s="0" t="n">
        <v>118.648517658552</v>
      </c>
      <c r="H18" s="0" t="n">
        <v>0.723246620580549</v>
      </c>
      <c r="I18" s="0" t="n">
        <v>9.99400359784131E-005</v>
      </c>
      <c r="J18" s="0" t="n">
        <f aca="false">VLOOKUP(D18,'paramètres CI'!$A$2:$B$6,2)</f>
        <v>0.0385046990211696</v>
      </c>
    </row>
    <row r="19" customFormat="false" ht="15.8" hidden="true" customHeight="false" outlineLevel="0" collapsed="false">
      <c r="A19" s="0" t="s">
        <v>7</v>
      </c>
      <c r="B19" s="0" t="s">
        <v>47</v>
      </c>
      <c r="C19" s="0" t="s">
        <v>38</v>
      </c>
      <c r="D19" s="0" t="s">
        <v>39</v>
      </c>
      <c r="E19" s="0" t="n">
        <v>7.64503047883704</v>
      </c>
      <c r="F19" s="0" t="n">
        <v>20</v>
      </c>
      <c r="G19" s="0" t="n">
        <v>114.839854744374</v>
      </c>
      <c r="H19" s="0" t="n">
        <v>0.95469233771952</v>
      </c>
      <c r="I19" s="0" t="n">
        <v>9.99400359784131E-005</v>
      </c>
      <c r="J19" s="0" t="n">
        <f aca="false">VLOOKUP(D19,'paramètres CI'!$A$2:$B$6,2)</f>
        <v>0.022045059962018</v>
      </c>
    </row>
    <row r="20" customFormat="false" ht="15.8" hidden="true" customHeight="false" outlineLevel="0" collapsed="false">
      <c r="A20" s="0" t="s">
        <v>7</v>
      </c>
      <c r="B20" s="0" t="s">
        <v>47</v>
      </c>
      <c r="C20" s="0" t="s">
        <v>40</v>
      </c>
      <c r="D20" s="0" t="s">
        <v>37</v>
      </c>
      <c r="E20" s="0" t="n">
        <v>8.66241759275375</v>
      </c>
      <c r="F20" s="0" t="n">
        <v>20</v>
      </c>
      <c r="G20" s="0" t="n">
        <v>118.648517658552</v>
      </c>
      <c r="H20" s="0" t="n">
        <v>0.511963949993065</v>
      </c>
      <c r="I20" s="0" t="n">
        <v>0.0335802087430137</v>
      </c>
      <c r="J20" s="0" t="n">
        <f aca="false">VLOOKUP(D20,'paramètres CI'!$A$2:$B$6,2)</f>
        <v>0.0385046990211696</v>
      </c>
    </row>
    <row r="21" customFormat="false" ht="15.8" hidden="true" customHeight="false" outlineLevel="0" collapsed="false">
      <c r="A21" s="0" t="s">
        <v>7</v>
      </c>
      <c r="B21" s="0" t="s">
        <v>47</v>
      </c>
      <c r="C21" s="0" t="s">
        <v>41</v>
      </c>
      <c r="D21" s="0" t="s">
        <v>39</v>
      </c>
      <c r="E21" s="0" t="n">
        <v>6.11602438306963</v>
      </c>
      <c r="F21" s="0" t="n">
        <v>20</v>
      </c>
      <c r="G21" s="0" t="n">
        <v>114.839854744374</v>
      </c>
      <c r="H21" s="0" t="n">
        <v>0.675773916707859</v>
      </c>
      <c r="I21" s="0" t="n">
        <v>0.456391455766687</v>
      </c>
      <c r="J21" s="0" t="n">
        <f aca="false">VLOOKUP(D21,'paramètres CI'!$A$2:$B$6,2)</f>
        <v>0.022045059962018</v>
      </c>
    </row>
    <row r="22" customFormat="false" ht="15.8" hidden="true" customHeight="false" outlineLevel="0" collapsed="false">
      <c r="A22" s="0" t="s">
        <v>7</v>
      </c>
      <c r="B22" s="0" t="s">
        <v>47</v>
      </c>
      <c r="C22" s="0" t="s">
        <v>45</v>
      </c>
      <c r="D22" s="0" t="s">
        <v>43</v>
      </c>
      <c r="E22" s="0" t="n">
        <v>10</v>
      </c>
      <c r="F22" s="0" t="n">
        <v>13</v>
      </c>
      <c r="G22" s="0" t="n">
        <v>114.926215083826</v>
      </c>
      <c r="H22" s="0" t="n">
        <v>0.9</v>
      </c>
      <c r="I22" s="0" t="n">
        <v>0.281710788089215</v>
      </c>
      <c r="J22" s="0" t="n">
        <f aca="false">VLOOKUP(D22,'paramètres CI'!$A$2:$B$6,2)</f>
        <v>0.0935912806596305</v>
      </c>
    </row>
    <row r="23" customFormat="false" ht="15.8" hidden="true" customHeight="false" outlineLevel="0" collapsed="false">
      <c r="A23" s="0" t="s">
        <v>7</v>
      </c>
      <c r="B23" s="0" t="s">
        <v>47</v>
      </c>
      <c r="C23" s="0" t="s">
        <v>46</v>
      </c>
      <c r="D23" s="0" t="s">
        <v>43</v>
      </c>
      <c r="E23" s="0" t="n">
        <v>12</v>
      </c>
      <c r="F23" s="0" t="n">
        <v>13</v>
      </c>
      <c r="G23" s="0" t="n">
        <v>114.926215083826</v>
      </c>
      <c r="H23" s="0" t="n">
        <v>1</v>
      </c>
      <c r="I23" s="0" t="n">
        <v>9.99400359784131E-005</v>
      </c>
      <c r="J23" s="0" t="n">
        <f aca="false">VLOOKUP(D23,'paramètres CI'!$A$2:$B$6,2)</f>
        <v>0.0935912806596305</v>
      </c>
    </row>
    <row r="24" customFormat="false" ht="15.8" hidden="true" customHeight="false" outlineLevel="0" collapsed="false">
      <c r="A24" s="0" t="s">
        <v>7</v>
      </c>
      <c r="B24" s="0" t="s">
        <v>47</v>
      </c>
      <c r="C24" s="0" t="s">
        <v>48</v>
      </c>
      <c r="D24" s="0" t="s">
        <v>43</v>
      </c>
      <c r="E24" s="0" t="n">
        <v>45.3140174308937</v>
      </c>
      <c r="F24" s="0" t="n">
        <v>20</v>
      </c>
      <c r="G24" s="0" t="n">
        <v>113.07488400291</v>
      </c>
      <c r="H24" s="0" t="n">
        <v>2.83163023255814</v>
      </c>
      <c r="I24" s="0" t="n">
        <v>0.137985627093845</v>
      </c>
      <c r="J24" s="0" t="n">
        <f aca="false">VLOOKUP(D24,'paramètres CI'!$A$2:$B$6,2)</f>
        <v>0.0935912806596305</v>
      </c>
    </row>
    <row r="25" customFormat="false" ht="15.8" hidden="true" customHeight="false" outlineLevel="0" collapsed="false">
      <c r="A25" s="0" t="s">
        <v>7</v>
      </c>
      <c r="B25" s="0" t="s">
        <v>47</v>
      </c>
      <c r="C25" s="0" t="s">
        <v>49</v>
      </c>
      <c r="D25" s="0" t="s">
        <v>43</v>
      </c>
      <c r="E25" s="0" t="n">
        <v>56.6425217886171</v>
      </c>
      <c r="F25" s="0" t="n">
        <v>20</v>
      </c>
      <c r="G25" s="0" t="n">
        <v>113.07488400291</v>
      </c>
      <c r="H25" s="0" t="n">
        <v>3.39795627906976</v>
      </c>
      <c r="I25" s="0" t="n">
        <v>9.99400359784131E-005</v>
      </c>
      <c r="J25" s="0" t="n">
        <f aca="false">VLOOKUP(D25,'paramètres CI'!$A$2:$B$6,2)</f>
        <v>0.0935912806596305</v>
      </c>
    </row>
    <row r="26" customFormat="false" ht="15.8" hidden="true" customHeight="false" outlineLevel="0" collapsed="false">
      <c r="A26" s="0" t="s">
        <v>7</v>
      </c>
      <c r="B26" s="0" t="s">
        <v>50</v>
      </c>
      <c r="C26" s="0" t="s">
        <v>32</v>
      </c>
      <c r="D26" s="0" t="s">
        <v>33</v>
      </c>
      <c r="E26" s="0" t="n">
        <v>24.5731771193731</v>
      </c>
      <c r="F26" s="0" t="n">
        <v>25</v>
      </c>
      <c r="G26" s="0" t="n">
        <v>168.423853194384</v>
      </c>
      <c r="H26" s="0" t="n">
        <v>0.641862295727705</v>
      </c>
      <c r="I26" s="0" t="n">
        <v>0.0213912960282357</v>
      </c>
      <c r="J26" s="0" t="n">
        <f aca="false">VLOOKUP(D26,'paramètres CI'!$A$2:$B$6,2)</f>
        <v>0.033584731604575</v>
      </c>
    </row>
    <row r="27" customFormat="false" ht="15.8" hidden="true" customHeight="false" outlineLevel="0" collapsed="false">
      <c r="A27" s="0" t="s">
        <v>7</v>
      </c>
      <c r="B27" s="0" t="s">
        <v>50</v>
      </c>
      <c r="C27" s="0" t="s">
        <v>32</v>
      </c>
      <c r="D27" s="0" t="s">
        <v>34</v>
      </c>
      <c r="E27" s="0" t="n">
        <v>24.5852079728929</v>
      </c>
      <c r="F27" s="0" t="n">
        <v>25</v>
      </c>
      <c r="G27" s="0" t="n">
        <v>182.535839559057</v>
      </c>
      <c r="H27" s="0" t="n">
        <v>0.652030365462826</v>
      </c>
      <c r="I27" s="0" t="n">
        <v>0.100830799663122</v>
      </c>
      <c r="J27" s="0" t="n">
        <f aca="false">VLOOKUP(D27,'paramètres CI'!$A$2:$B$6,2)</f>
        <v>0.0424847883250769</v>
      </c>
    </row>
    <row r="28" customFormat="false" ht="13.8" hidden="true" customHeight="false" outlineLevel="0" collapsed="false">
      <c r="A28" s="0" t="s">
        <v>7</v>
      </c>
      <c r="B28" s="0" t="s">
        <v>50</v>
      </c>
      <c r="C28" s="0" t="s">
        <v>35</v>
      </c>
      <c r="D28" s="0" t="s">
        <v>33</v>
      </c>
      <c r="E28" s="0" t="n">
        <v>30.7164713992164</v>
      </c>
      <c r="F28" s="0" t="n">
        <v>25</v>
      </c>
      <c r="G28" s="0" t="n">
        <v>168.423853194384</v>
      </c>
      <c r="H28" s="0" t="n">
        <v>0.770234754873246</v>
      </c>
      <c r="I28" s="0" t="n">
        <v>9.99500249875065E-005</v>
      </c>
      <c r="J28" s="0" t="n">
        <f aca="false">VLOOKUP(D28,'paramètres CI'!$A$2:$B$6,2)</f>
        <v>0.033584731604575</v>
      </c>
    </row>
    <row r="29" customFormat="false" ht="13.8" hidden="true" customHeight="false" outlineLevel="0" collapsed="false">
      <c r="A29" s="0" t="s">
        <v>7</v>
      </c>
      <c r="B29" s="0" t="s">
        <v>50</v>
      </c>
      <c r="C29" s="0" t="s">
        <v>35</v>
      </c>
      <c r="D29" s="0" t="s">
        <v>34</v>
      </c>
      <c r="E29" s="0" t="n">
        <v>30.7315099661162</v>
      </c>
      <c r="F29" s="0" t="n">
        <v>25</v>
      </c>
      <c r="G29" s="0" t="n">
        <v>182.535839559057</v>
      </c>
      <c r="H29" s="0" t="n">
        <v>0.782436438555391</v>
      </c>
      <c r="I29" s="0" t="n">
        <v>9.99500249875065E-005</v>
      </c>
      <c r="J29" s="0" t="n">
        <f aca="false">VLOOKUP(D29,'paramètres CI'!$A$2:$B$6,2)</f>
        <v>0.0424847883250769</v>
      </c>
    </row>
    <row r="30" customFormat="false" ht="13.8" hidden="true" customHeight="false" outlineLevel="0" collapsed="false">
      <c r="A30" s="0" t="s">
        <v>7</v>
      </c>
      <c r="B30" s="0" t="s">
        <v>50</v>
      </c>
      <c r="C30" s="0" t="s">
        <v>36</v>
      </c>
      <c r="D30" s="0" t="s">
        <v>37</v>
      </c>
      <c r="E30" s="0" t="n">
        <v>33.0085308173708</v>
      </c>
      <c r="F30" s="0" t="n">
        <v>20</v>
      </c>
      <c r="G30" s="0" t="n">
        <v>166.658651396789</v>
      </c>
      <c r="H30" s="0" t="n">
        <v>0.718621645149003</v>
      </c>
      <c r="I30" s="0" t="n">
        <v>9.99500249875065E-005</v>
      </c>
      <c r="J30" s="0" t="n">
        <f aca="false">VLOOKUP(D30,'paramètres CI'!$A$2:$B$6,2)</f>
        <v>0.0385046990211696</v>
      </c>
    </row>
    <row r="31" customFormat="false" ht="13.8" hidden="true" customHeight="false" outlineLevel="0" collapsed="false">
      <c r="A31" s="0" t="s">
        <v>7</v>
      </c>
      <c r="B31" s="0" t="s">
        <v>50</v>
      </c>
      <c r="C31" s="0" t="s">
        <v>38</v>
      </c>
      <c r="D31" s="0" t="s">
        <v>39</v>
      </c>
      <c r="E31" s="0" t="n">
        <v>33.1144937456576</v>
      </c>
      <c r="F31" s="0" t="n">
        <v>20</v>
      </c>
      <c r="G31" s="0" t="n">
        <v>169.599324426027</v>
      </c>
      <c r="H31" s="0" t="n">
        <v>0.948575888067158</v>
      </c>
      <c r="I31" s="0" t="n">
        <v>9.99500249875065E-005</v>
      </c>
      <c r="J31" s="0" t="n">
        <f aca="false">VLOOKUP(D31,'paramètres CI'!$A$2:$B$6,2)</f>
        <v>0.022045059962018</v>
      </c>
    </row>
    <row r="32" customFormat="false" ht="13.8" hidden="true" customHeight="false" outlineLevel="0" collapsed="false">
      <c r="A32" s="0" t="s">
        <v>7</v>
      </c>
      <c r="B32" s="0" t="s">
        <v>50</v>
      </c>
      <c r="C32" s="0" t="s">
        <v>40</v>
      </c>
      <c r="D32" s="0" t="s">
        <v>37</v>
      </c>
      <c r="E32" s="0" t="n">
        <v>26.4068246538966</v>
      </c>
      <c r="F32" s="0" t="n">
        <v>20</v>
      </c>
      <c r="G32" s="0" t="n">
        <v>166.658651396789</v>
      </c>
      <c r="H32" s="0" t="n">
        <v>0.500037634300075</v>
      </c>
      <c r="I32" s="0" t="n">
        <v>0.0336400270604422</v>
      </c>
      <c r="J32" s="0" t="n">
        <f aca="false">VLOOKUP(D32,'paramètres CI'!$A$2:$B$6,2)</f>
        <v>0.0385046990211696</v>
      </c>
    </row>
    <row r="33" customFormat="false" ht="13.8" hidden="true" customHeight="false" outlineLevel="0" collapsed="false">
      <c r="A33" s="0" t="s">
        <v>7</v>
      </c>
      <c r="B33" s="0" t="s">
        <v>50</v>
      </c>
      <c r="C33" s="0" t="s">
        <v>41</v>
      </c>
      <c r="D33" s="0" t="s">
        <v>39</v>
      </c>
      <c r="E33" s="0" t="n">
        <v>26.4915949965261</v>
      </c>
      <c r="F33" s="0" t="n">
        <v>20</v>
      </c>
      <c r="G33" s="0" t="n">
        <v>169.599324426027</v>
      </c>
      <c r="H33" s="0" t="n">
        <v>0.66003946294353</v>
      </c>
      <c r="I33" s="0" t="n">
        <v>0.506798995134273</v>
      </c>
      <c r="J33" s="0" t="n">
        <f aca="false">VLOOKUP(D33,'paramètres CI'!$A$2:$B$6,2)</f>
        <v>0.022045059962018</v>
      </c>
    </row>
    <row r="34" customFormat="false" ht="13.8" hidden="true" customHeight="false" outlineLevel="0" collapsed="false">
      <c r="A34" s="0" t="s">
        <v>7</v>
      </c>
      <c r="B34" s="0" t="s">
        <v>50</v>
      </c>
      <c r="C34" s="0" t="s">
        <v>45</v>
      </c>
      <c r="D34" s="0" t="s">
        <v>43</v>
      </c>
      <c r="E34" s="0" t="n">
        <v>10</v>
      </c>
      <c r="F34" s="0" t="n">
        <v>13</v>
      </c>
      <c r="G34" s="0" t="n">
        <v>159.797181607856</v>
      </c>
      <c r="H34" s="0" t="n">
        <v>0.9</v>
      </c>
      <c r="I34" s="0" t="n">
        <v>0.33683913198899</v>
      </c>
      <c r="J34" s="0" t="n">
        <f aca="false">VLOOKUP(D34,'paramètres CI'!$A$2:$B$6,2)</f>
        <v>0.0935912806596305</v>
      </c>
    </row>
    <row r="35" customFormat="false" ht="13.8" hidden="true" customHeight="false" outlineLevel="0" collapsed="false">
      <c r="A35" s="0" t="s">
        <v>7</v>
      </c>
      <c r="B35" s="0" t="s">
        <v>50</v>
      </c>
      <c r="C35" s="0" t="s">
        <v>46</v>
      </c>
      <c r="D35" s="0" t="s">
        <v>43</v>
      </c>
      <c r="E35" s="0" t="n">
        <v>12</v>
      </c>
      <c r="F35" s="0" t="n">
        <v>13</v>
      </c>
      <c r="G35" s="0" t="n">
        <v>159.797181607856</v>
      </c>
      <c r="H35" s="0" t="n">
        <v>1</v>
      </c>
      <c r="I35" s="0" t="n">
        <v>9.99500249875065E-005</v>
      </c>
      <c r="J35" s="0" t="n">
        <f aca="false">VLOOKUP(D35,'paramètres CI'!$A$2:$B$6,2)</f>
        <v>0.0935912806596305</v>
      </c>
    </row>
    <row r="36" customFormat="false" ht="13.8" hidden="true" customHeight="false" outlineLevel="0" collapsed="false">
      <c r="A36" s="0" t="s">
        <v>7</v>
      </c>
      <c r="B36" s="0" t="s">
        <v>51</v>
      </c>
      <c r="C36" s="0" t="s">
        <v>32</v>
      </c>
      <c r="D36" s="0" t="s">
        <v>33</v>
      </c>
      <c r="E36" s="0" t="n">
        <v>14.7568328942438</v>
      </c>
      <c r="F36" s="0" t="n">
        <v>25</v>
      </c>
      <c r="G36" s="0" t="n">
        <v>69.947492946875</v>
      </c>
      <c r="H36" s="0" t="n">
        <v>0.64241996953609</v>
      </c>
      <c r="I36" s="0" t="n">
        <v>0.0166589850297538</v>
      </c>
      <c r="J36" s="0" t="n">
        <f aca="false">VLOOKUP(D36,'paramètres CI'!$A$2:$B$6,2)</f>
        <v>0.033584731604575</v>
      </c>
    </row>
    <row r="37" customFormat="false" ht="13.8" hidden="true" customHeight="false" outlineLevel="0" collapsed="false">
      <c r="A37" s="0" t="s">
        <v>7</v>
      </c>
      <c r="B37" s="0" t="s">
        <v>51</v>
      </c>
      <c r="C37" s="0" t="s">
        <v>32</v>
      </c>
      <c r="D37" s="0" t="s">
        <v>34</v>
      </c>
      <c r="E37" s="0" t="n">
        <v>15.6737062864342</v>
      </c>
      <c r="F37" s="0" t="n">
        <v>25</v>
      </c>
      <c r="G37" s="0" t="n">
        <v>67.8413209232194</v>
      </c>
      <c r="H37" s="0" t="n">
        <v>0.656103595680806</v>
      </c>
      <c r="I37" s="0" t="n">
        <v>0.0863693279061366</v>
      </c>
      <c r="J37" s="0" t="n">
        <f aca="false">VLOOKUP(D37,'paramètres CI'!$A$2:$B$6,2)</f>
        <v>0.0424847883250769</v>
      </c>
    </row>
    <row r="38" customFormat="false" ht="13.8" hidden="true" customHeight="false" outlineLevel="0" collapsed="false">
      <c r="A38" s="0" t="s">
        <v>7</v>
      </c>
      <c r="B38" s="0" t="s">
        <v>51</v>
      </c>
      <c r="C38" s="0" t="s">
        <v>35</v>
      </c>
      <c r="D38" s="0" t="s">
        <v>33</v>
      </c>
      <c r="E38" s="0" t="n">
        <v>18.4460411178048</v>
      </c>
      <c r="F38" s="0" t="n">
        <v>25</v>
      </c>
      <c r="G38" s="0" t="n">
        <v>69.947492946875</v>
      </c>
      <c r="H38" s="0" t="n">
        <v>0.770903963443307</v>
      </c>
      <c r="I38" s="0" t="n">
        <v>9.9940035978413E-005</v>
      </c>
      <c r="J38" s="0" t="n">
        <f aca="false">VLOOKUP(D38,'paramètres CI'!$A$2:$B$6,2)</f>
        <v>0.033584731604575</v>
      </c>
    </row>
    <row r="39" customFormat="false" ht="13.8" hidden="true" customHeight="false" outlineLevel="0" collapsed="false">
      <c r="A39" s="0" t="s">
        <v>7</v>
      </c>
      <c r="B39" s="0" t="s">
        <v>51</v>
      </c>
      <c r="C39" s="0" t="s">
        <v>35</v>
      </c>
      <c r="D39" s="0" t="s">
        <v>34</v>
      </c>
      <c r="E39" s="0" t="n">
        <v>19.5921328580428</v>
      </c>
      <c r="F39" s="0" t="n">
        <v>25</v>
      </c>
      <c r="G39" s="0" t="n">
        <v>67.8413209232194</v>
      </c>
      <c r="H39" s="0" t="n">
        <v>0.787324314816967</v>
      </c>
      <c r="I39" s="0" t="n">
        <v>9.9940035978413E-005</v>
      </c>
      <c r="J39" s="0" t="n">
        <f aca="false">VLOOKUP(D39,'paramètres CI'!$A$2:$B$6,2)</f>
        <v>0.0424847883250769</v>
      </c>
    </row>
    <row r="40" customFormat="false" ht="13.8" hidden="true" customHeight="false" outlineLevel="0" collapsed="false">
      <c r="A40" s="0" t="s">
        <v>7</v>
      </c>
      <c r="B40" s="0" t="s">
        <v>51</v>
      </c>
      <c r="C40" s="0" t="s">
        <v>36</v>
      </c>
      <c r="D40" s="0" t="s">
        <v>37</v>
      </c>
      <c r="E40" s="0" t="n">
        <v>5.24053548673392</v>
      </c>
      <c r="F40" s="0" t="n">
        <v>20</v>
      </c>
      <c r="G40" s="0" t="n">
        <v>74.2519312621673</v>
      </c>
      <c r="H40" s="0" t="n">
        <v>0.725216305705104</v>
      </c>
      <c r="I40" s="0" t="n">
        <v>9.9940035978413E-005</v>
      </c>
      <c r="J40" s="0" t="n">
        <f aca="false">VLOOKUP(D40,'paramètres CI'!$A$2:$B$6,2)</f>
        <v>0.0385046990211696</v>
      </c>
    </row>
    <row r="41" customFormat="false" ht="13.8" hidden="true" customHeight="false" outlineLevel="0" collapsed="false">
      <c r="A41" s="0" t="s">
        <v>7</v>
      </c>
      <c r="B41" s="0" t="s">
        <v>51</v>
      </c>
      <c r="C41" s="0" t="s">
        <v>38</v>
      </c>
      <c r="D41" s="0" t="s">
        <v>39</v>
      </c>
      <c r="E41" s="0" t="n">
        <v>3.89748889156372</v>
      </c>
      <c r="F41" s="0" t="n">
        <v>20</v>
      </c>
      <c r="G41" s="0" t="n">
        <v>71.7820661262618</v>
      </c>
      <c r="H41" s="0" t="n">
        <v>0.957295666038883</v>
      </c>
      <c r="I41" s="0" t="n">
        <v>9.9940035978413E-005</v>
      </c>
      <c r="J41" s="0" t="n">
        <f aca="false">VLOOKUP(D41,'paramètres CI'!$A$2:$B$6,2)</f>
        <v>0.022045059962018</v>
      </c>
    </row>
    <row r="42" customFormat="false" ht="13.8" hidden="true" customHeight="false" outlineLevel="0" collapsed="false">
      <c r="A42" s="0" t="s">
        <v>7</v>
      </c>
      <c r="B42" s="0" t="s">
        <v>51</v>
      </c>
      <c r="C42" s="0" t="s">
        <v>40</v>
      </c>
      <c r="D42" s="0" t="s">
        <v>37</v>
      </c>
      <c r="E42" s="0" t="n">
        <v>4.19242838938713</v>
      </c>
      <c r="F42" s="0" t="n">
        <v>20</v>
      </c>
      <c r="G42" s="0" t="n">
        <v>74.2519312621673</v>
      </c>
      <c r="H42" s="0" t="n">
        <v>0.512052005741341</v>
      </c>
      <c r="I42" s="0" t="n">
        <v>0.0339486194507883</v>
      </c>
      <c r="J42" s="0" t="n">
        <f aca="false">VLOOKUP(D42,'paramètres CI'!$A$2:$B$6,2)</f>
        <v>0.0385046990211696</v>
      </c>
    </row>
    <row r="43" customFormat="false" ht="13.8" hidden="true" customHeight="false" outlineLevel="0" collapsed="false">
      <c r="A43" s="0" t="s">
        <v>7</v>
      </c>
      <c r="B43" s="0" t="s">
        <v>51</v>
      </c>
      <c r="C43" s="0" t="s">
        <v>41</v>
      </c>
      <c r="D43" s="0" t="s">
        <v>39</v>
      </c>
      <c r="E43" s="0" t="n">
        <v>3.11799111325097</v>
      </c>
      <c r="F43" s="0" t="n">
        <v>20</v>
      </c>
      <c r="G43" s="0" t="n">
        <v>71.7820661262618</v>
      </c>
      <c r="H43" s="0" t="n">
        <v>0.675908647578571</v>
      </c>
      <c r="I43" s="0" t="n">
        <v>0.462749288738</v>
      </c>
      <c r="J43" s="0" t="n">
        <f aca="false">VLOOKUP(D43,'paramètres CI'!$A$2:$B$6,2)</f>
        <v>0.022045059962018</v>
      </c>
    </row>
    <row r="44" customFormat="false" ht="13.8" hidden="true" customHeight="false" outlineLevel="0" collapsed="false">
      <c r="A44" s="0" t="s">
        <v>7</v>
      </c>
      <c r="B44" s="0" t="s">
        <v>51</v>
      </c>
      <c r="C44" s="0" t="s">
        <v>45</v>
      </c>
      <c r="D44" s="0" t="s">
        <v>43</v>
      </c>
      <c r="E44" s="0" t="n">
        <v>10</v>
      </c>
      <c r="F44" s="0" t="n">
        <v>13</v>
      </c>
      <c r="G44" s="0" t="n">
        <v>69.2481504665355</v>
      </c>
      <c r="H44" s="0" t="n">
        <v>0.9</v>
      </c>
      <c r="I44" s="0" t="n">
        <v>0.107439865483432</v>
      </c>
      <c r="J44" s="0" t="n">
        <f aca="false">VLOOKUP(D44,'paramètres CI'!$A$2:$B$6,2)</f>
        <v>0.0935912806596305</v>
      </c>
    </row>
    <row r="45" customFormat="false" ht="13.8" hidden="true" customHeight="false" outlineLevel="0" collapsed="false">
      <c r="A45" s="0" t="s">
        <v>7</v>
      </c>
      <c r="B45" s="0" t="s">
        <v>51</v>
      </c>
      <c r="C45" s="0" t="s">
        <v>46</v>
      </c>
      <c r="D45" s="0" t="s">
        <v>43</v>
      </c>
      <c r="E45" s="0" t="n">
        <v>12</v>
      </c>
      <c r="F45" s="0" t="n">
        <v>13</v>
      </c>
      <c r="G45" s="0" t="n">
        <v>69.2481504665355</v>
      </c>
      <c r="H45" s="0" t="n">
        <v>1</v>
      </c>
      <c r="I45" s="0" t="n">
        <v>9.9940035978413E-005</v>
      </c>
      <c r="J45" s="0" t="n">
        <f aca="false">VLOOKUP(D45,'paramètres CI'!$A$2:$B$6,2)</f>
        <v>0.0935912806596305</v>
      </c>
    </row>
    <row r="46" customFormat="false" ht="13.8" hidden="true" customHeight="false" outlineLevel="0" collapsed="false">
      <c r="A46" s="0" t="s">
        <v>7</v>
      </c>
      <c r="B46" s="0" t="s">
        <v>51</v>
      </c>
      <c r="C46" s="0" t="s">
        <v>48</v>
      </c>
      <c r="D46" s="0" t="s">
        <v>43</v>
      </c>
      <c r="E46" s="0" t="n">
        <v>42.6271020422258</v>
      </c>
      <c r="F46" s="0" t="n">
        <v>20</v>
      </c>
      <c r="G46" s="0" t="n">
        <v>72.3689533762215</v>
      </c>
      <c r="H46" s="0" t="n">
        <v>2.83163023255814</v>
      </c>
      <c r="I46" s="0" t="n">
        <v>0.292234273176018</v>
      </c>
      <c r="J46" s="0" t="n">
        <f aca="false">VLOOKUP(D46,'paramètres CI'!$A$2:$B$6,2)</f>
        <v>0.0935912806596305</v>
      </c>
    </row>
    <row r="47" customFormat="false" ht="13.8" hidden="true" customHeight="false" outlineLevel="0" collapsed="false">
      <c r="A47" s="0" t="s">
        <v>7</v>
      </c>
      <c r="B47" s="0" t="s">
        <v>51</v>
      </c>
      <c r="C47" s="0" t="s">
        <v>49</v>
      </c>
      <c r="D47" s="0" t="s">
        <v>43</v>
      </c>
      <c r="E47" s="0" t="n">
        <v>53.2838775527823</v>
      </c>
      <c r="F47" s="0" t="n">
        <v>20</v>
      </c>
      <c r="G47" s="0" t="n">
        <v>72.3689533762215</v>
      </c>
      <c r="H47" s="0" t="n">
        <v>3.39795627906976</v>
      </c>
      <c r="I47" s="0" t="n">
        <v>9.9940035978413E-005</v>
      </c>
      <c r="J47" s="0" t="n">
        <f aca="false">VLOOKUP(D47,'paramètres CI'!$A$2:$B$6,2)</f>
        <v>0.0935912806596305</v>
      </c>
    </row>
    <row r="48" customFormat="false" ht="13.8" hidden="true" customHeight="false" outlineLevel="0" collapsed="false">
      <c r="A48" s="0" t="s">
        <v>7</v>
      </c>
      <c r="B48" s="0" t="s">
        <v>52</v>
      </c>
      <c r="C48" s="0" t="s">
        <v>32</v>
      </c>
      <c r="D48" s="0" t="s">
        <v>33</v>
      </c>
      <c r="E48" s="0" t="n">
        <v>15.9493438957776</v>
      </c>
      <c r="F48" s="0" t="n">
        <v>25</v>
      </c>
      <c r="G48" s="0" t="n">
        <v>87.6484813847384</v>
      </c>
      <c r="H48" s="0" t="n">
        <v>0.636451018717298</v>
      </c>
      <c r="I48" s="0" t="n">
        <v>0.0211169983504891</v>
      </c>
      <c r="J48" s="0" t="n">
        <f aca="false">VLOOKUP(D48,'paramètres CI'!$A$2:$B$6,2)</f>
        <v>0.033584731604575</v>
      </c>
    </row>
    <row r="49" customFormat="false" ht="13.8" hidden="true" customHeight="false" outlineLevel="0" collapsed="false">
      <c r="A49" s="0" t="s">
        <v>7</v>
      </c>
      <c r="B49" s="0" t="s">
        <v>52</v>
      </c>
      <c r="C49" s="0" t="s">
        <v>32</v>
      </c>
      <c r="D49" s="0" t="s">
        <v>34</v>
      </c>
      <c r="E49" s="0" t="n">
        <v>16.5762948363053</v>
      </c>
      <c r="F49" s="0" t="n">
        <v>25</v>
      </c>
      <c r="G49" s="0" t="n">
        <v>99.671901868229</v>
      </c>
      <c r="H49" s="0" t="n">
        <v>0.652663574892972</v>
      </c>
      <c r="I49" s="0" t="n">
        <v>0.0782341848088168</v>
      </c>
      <c r="J49" s="0" t="n">
        <f aca="false">VLOOKUP(D49,'paramètres CI'!$A$2:$B$6,2)</f>
        <v>0.0424847883250769</v>
      </c>
    </row>
    <row r="50" customFormat="false" ht="13.8" hidden="true" customHeight="false" outlineLevel="0" collapsed="false">
      <c r="A50" s="0" t="s">
        <v>7</v>
      </c>
      <c r="B50" s="0" t="s">
        <v>52</v>
      </c>
      <c r="C50" s="0" t="s">
        <v>35</v>
      </c>
      <c r="D50" s="0" t="s">
        <v>33</v>
      </c>
      <c r="E50" s="0" t="n">
        <v>19.936679869722</v>
      </c>
      <c r="F50" s="0" t="n">
        <v>25</v>
      </c>
      <c r="G50" s="0" t="n">
        <v>87.6484813847384</v>
      </c>
      <c r="H50" s="0" t="n">
        <v>0.763741222460757</v>
      </c>
      <c r="I50" s="0" t="n">
        <v>9.99400359784131E-005</v>
      </c>
      <c r="J50" s="0" t="n">
        <f aca="false">VLOOKUP(D50,'paramètres CI'!$A$2:$B$6,2)</f>
        <v>0.033584731604575</v>
      </c>
    </row>
    <row r="51" customFormat="false" ht="13.8" hidden="true" customHeight="false" outlineLevel="0" collapsed="false">
      <c r="A51" s="0" t="s">
        <v>7</v>
      </c>
      <c r="B51" s="0" t="s">
        <v>52</v>
      </c>
      <c r="C51" s="0" t="s">
        <v>35</v>
      </c>
      <c r="D51" s="0" t="s">
        <v>34</v>
      </c>
      <c r="E51" s="0" t="n">
        <v>20.7203685453816</v>
      </c>
      <c r="F51" s="0" t="n">
        <v>25</v>
      </c>
      <c r="G51" s="0" t="n">
        <v>99.671901868229</v>
      </c>
      <c r="H51" s="0" t="n">
        <v>0.783196289871566</v>
      </c>
      <c r="I51" s="0" t="n">
        <v>9.99400359784131E-005</v>
      </c>
      <c r="J51" s="0" t="n">
        <f aca="false">VLOOKUP(D51,'paramètres CI'!$A$2:$B$6,2)</f>
        <v>0.0424847883250769</v>
      </c>
    </row>
    <row r="52" customFormat="false" ht="13.8" hidden="true" customHeight="false" outlineLevel="0" collapsed="false">
      <c r="A52" s="0" t="s">
        <v>7</v>
      </c>
      <c r="B52" s="0" t="s">
        <v>52</v>
      </c>
      <c r="C52" s="0" t="s">
        <v>36</v>
      </c>
      <c r="D52" s="0" t="s">
        <v>37</v>
      </c>
      <c r="E52" s="0" t="n">
        <v>5.28716353710751</v>
      </c>
      <c r="F52" s="0" t="n">
        <v>20</v>
      </c>
      <c r="G52" s="0" t="n">
        <v>94.3121489494089</v>
      </c>
      <c r="H52" s="0" t="n">
        <v>0.725259074191673</v>
      </c>
      <c r="I52" s="0" t="n">
        <v>9.99400359784131E-005</v>
      </c>
      <c r="J52" s="0" t="n">
        <f aca="false">VLOOKUP(D52,'paramètres CI'!$A$2:$B$6,2)</f>
        <v>0.0385046990211696</v>
      </c>
    </row>
    <row r="53" customFormat="false" ht="13.8" hidden="true" customHeight="false" outlineLevel="0" collapsed="false">
      <c r="A53" s="0" t="s">
        <v>7</v>
      </c>
      <c r="B53" s="0" t="s">
        <v>52</v>
      </c>
      <c r="C53" s="0" t="s">
        <v>38</v>
      </c>
      <c r="D53" s="0" t="s">
        <v>39</v>
      </c>
      <c r="E53" s="0" t="n">
        <v>4.11741849491161</v>
      </c>
      <c r="F53" s="0" t="n">
        <v>20</v>
      </c>
      <c r="G53" s="0" t="n">
        <v>94.1059497707279</v>
      </c>
      <c r="H53" s="0" t="n">
        <v>0.957312129966055</v>
      </c>
      <c r="I53" s="0" t="n">
        <v>9.99400359784131E-005</v>
      </c>
      <c r="J53" s="0" t="n">
        <f aca="false">VLOOKUP(D53,'paramètres CI'!$A$2:$B$6,2)</f>
        <v>0.022045059962018</v>
      </c>
    </row>
    <row r="54" customFormat="false" ht="13.8" hidden="true" customHeight="false" outlineLevel="0" collapsed="false">
      <c r="A54" s="0" t="s">
        <v>7</v>
      </c>
      <c r="B54" s="0" t="s">
        <v>52</v>
      </c>
      <c r="C54" s="0" t="s">
        <v>40</v>
      </c>
      <c r="D54" s="0" t="s">
        <v>37</v>
      </c>
      <c r="E54" s="0" t="n">
        <v>4.229730829686</v>
      </c>
      <c r="F54" s="0" t="n">
        <v>20</v>
      </c>
      <c r="G54" s="0" t="n">
        <v>94.3121489494089</v>
      </c>
      <c r="H54" s="0" t="n">
        <v>0.512052005741341</v>
      </c>
      <c r="I54" s="0" t="n">
        <v>0.0352432999626002</v>
      </c>
      <c r="J54" s="0" t="n">
        <f aca="false">VLOOKUP(D54,'paramètres CI'!$A$2:$B$6,2)</f>
        <v>0.0385046990211696</v>
      </c>
    </row>
    <row r="55" customFormat="false" ht="13.8" hidden="true" customHeight="false" outlineLevel="0" collapsed="false">
      <c r="A55" s="0" t="s">
        <v>7</v>
      </c>
      <c r="B55" s="0" t="s">
        <v>52</v>
      </c>
      <c r="C55" s="0" t="s">
        <v>41</v>
      </c>
      <c r="D55" s="0" t="s">
        <v>39</v>
      </c>
      <c r="E55" s="0" t="n">
        <v>3.29393479592929</v>
      </c>
      <c r="F55" s="0" t="n">
        <v>20</v>
      </c>
      <c r="G55" s="0" t="n">
        <v>94.1059497707279</v>
      </c>
      <c r="H55" s="0" t="n">
        <v>0.675908647578571</v>
      </c>
      <c r="I55" s="0" t="n">
        <v>0.465833946357787</v>
      </c>
      <c r="J55" s="0" t="n">
        <f aca="false">VLOOKUP(D55,'paramètres CI'!$A$2:$B$6,2)</f>
        <v>0.022045059962018</v>
      </c>
    </row>
    <row r="56" customFormat="false" ht="13.8" hidden="true" customHeight="false" outlineLevel="0" collapsed="false">
      <c r="A56" s="0" t="s">
        <v>7</v>
      </c>
      <c r="B56" s="0" t="s">
        <v>52</v>
      </c>
      <c r="C56" s="0" t="s">
        <v>45</v>
      </c>
      <c r="D56" s="0" t="s">
        <v>43</v>
      </c>
      <c r="E56" s="0" t="n">
        <v>10</v>
      </c>
      <c r="F56" s="0" t="n">
        <v>13</v>
      </c>
      <c r="G56" s="0" t="n">
        <v>84.3001089202288</v>
      </c>
      <c r="H56" s="0" t="n">
        <v>0.9</v>
      </c>
      <c r="I56" s="0" t="n">
        <v>0.120354272970061</v>
      </c>
      <c r="J56" s="0" t="n">
        <f aca="false">VLOOKUP(D56,'paramètres CI'!$A$2:$B$6,2)</f>
        <v>0.0935912806596305</v>
      </c>
    </row>
    <row r="57" customFormat="false" ht="13.8" hidden="true" customHeight="false" outlineLevel="0" collapsed="false">
      <c r="A57" s="0" t="s">
        <v>7</v>
      </c>
      <c r="B57" s="0" t="s">
        <v>52</v>
      </c>
      <c r="C57" s="0" t="s">
        <v>46</v>
      </c>
      <c r="D57" s="0" t="s">
        <v>43</v>
      </c>
      <c r="E57" s="0" t="n">
        <v>12</v>
      </c>
      <c r="F57" s="0" t="n">
        <v>13</v>
      </c>
      <c r="G57" s="0" t="n">
        <v>84.3001089202288</v>
      </c>
      <c r="H57" s="0" t="n">
        <v>1</v>
      </c>
      <c r="I57" s="0" t="n">
        <v>9.99400359784131E-005</v>
      </c>
      <c r="J57" s="0" t="n">
        <f aca="false">VLOOKUP(D57,'paramètres CI'!$A$2:$B$6,2)</f>
        <v>0.0935912806596305</v>
      </c>
    </row>
    <row r="58" customFormat="false" ht="13.8" hidden="true" customHeight="false" outlineLevel="0" collapsed="false">
      <c r="A58" s="0" t="s">
        <v>7</v>
      </c>
      <c r="B58" s="0" t="s">
        <v>52</v>
      </c>
      <c r="C58" s="0" t="s">
        <v>48</v>
      </c>
      <c r="D58" s="0" t="s">
        <v>43</v>
      </c>
      <c r="E58" s="0" t="n">
        <v>46.5155903775818</v>
      </c>
      <c r="F58" s="0" t="n">
        <v>20</v>
      </c>
      <c r="G58" s="0" t="n">
        <v>94.543658040392</v>
      </c>
      <c r="H58" s="0" t="n">
        <v>2.83163023255814</v>
      </c>
      <c r="I58" s="0" t="n">
        <v>0.278617657334375</v>
      </c>
      <c r="J58" s="0" t="n">
        <f aca="false">VLOOKUP(D58,'paramètres CI'!$A$2:$B$6,2)</f>
        <v>0.0935912806596305</v>
      </c>
    </row>
    <row r="59" customFormat="false" ht="13.8" hidden="true" customHeight="false" outlineLevel="0" collapsed="false">
      <c r="A59" s="0" t="s">
        <v>7</v>
      </c>
      <c r="B59" s="0" t="s">
        <v>52</v>
      </c>
      <c r="C59" s="0" t="s">
        <v>49</v>
      </c>
      <c r="D59" s="0" t="s">
        <v>43</v>
      </c>
      <c r="E59" s="0" t="n">
        <v>58.1444879719772</v>
      </c>
      <c r="F59" s="0" t="n">
        <v>20</v>
      </c>
      <c r="G59" s="0" t="n">
        <v>94.543658040392</v>
      </c>
      <c r="H59" s="0" t="n">
        <v>3.39795627906976</v>
      </c>
      <c r="I59" s="0" t="n">
        <v>9.99400359784131E-005</v>
      </c>
      <c r="J59" s="0" t="n">
        <f aca="false">VLOOKUP(D59,'paramètres CI'!$A$2:$B$6,2)</f>
        <v>0.0935912806596305</v>
      </c>
    </row>
    <row r="60" customFormat="false" ht="13.8" hidden="true" customHeight="false" outlineLevel="0" collapsed="false">
      <c r="A60" s="0" t="s">
        <v>7</v>
      </c>
      <c r="B60" s="0" t="s">
        <v>53</v>
      </c>
      <c r="C60" s="0" t="s">
        <v>32</v>
      </c>
      <c r="D60" s="0" t="s">
        <v>33</v>
      </c>
      <c r="E60" s="0" t="n">
        <v>19.5135520387433</v>
      </c>
      <c r="F60" s="0" t="n">
        <v>25</v>
      </c>
      <c r="G60" s="0" t="n">
        <v>97.1356885295634</v>
      </c>
      <c r="H60" s="0" t="n">
        <v>0.649001026574308</v>
      </c>
      <c r="I60" s="0" t="n">
        <v>0.0158108850221979</v>
      </c>
      <c r="J60" s="0" t="n">
        <f aca="false">VLOOKUP(D60,'paramètres CI'!$A$2:$B$6,2)</f>
        <v>0.033584731604575</v>
      </c>
    </row>
    <row r="61" customFormat="false" ht="13.8" hidden="true" customHeight="false" outlineLevel="0" collapsed="false">
      <c r="A61" s="0" t="s">
        <v>7</v>
      </c>
      <c r="B61" s="0" t="s">
        <v>53</v>
      </c>
      <c r="C61" s="0" t="s">
        <v>32</v>
      </c>
      <c r="D61" s="0" t="s">
        <v>34</v>
      </c>
      <c r="E61" s="0" t="n">
        <v>19.8937807000967</v>
      </c>
      <c r="F61" s="0" t="n">
        <v>25</v>
      </c>
      <c r="G61" s="0" t="n">
        <v>105.46649306633</v>
      </c>
      <c r="H61" s="0" t="n">
        <v>0.652381639748828</v>
      </c>
      <c r="I61" s="0" t="n">
        <v>0.092374157720969</v>
      </c>
      <c r="J61" s="0" t="n">
        <f aca="false">VLOOKUP(D61,'paramètres CI'!$A$2:$B$6,2)</f>
        <v>0.0424847883250769</v>
      </c>
    </row>
    <row r="62" customFormat="false" ht="13.8" hidden="true" customHeight="false" outlineLevel="0" collapsed="false">
      <c r="A62" s="0" t="s">
        <v>7</v>
      </c>
      <c r="B62" s="0" t="s">
        <v>53</v>
      </c>
      <c r="C62" s="0" t="s">
        <v>35</v>
      </c>
      <c r="D62" s="0" t="s">
        <v>33</v>
      </c>
      <c r="E62" s="0" t="n">
        <v>24.3919400484291</v>
      </c>
      <c r="F62" s="0" t="n">
        <v>25</v>
      </c>
      <c r="G62" s="0" t="n">
        <v>97.1356885295634</v>
      </c>
      <c r="H62" s="0" t="n">
        <v>0.77880123188917</v>
      </c>
      <c r="I62" s="0" t="n">
        <v>9.99400359784132E-005</v>
      </c>
      <c r="J62" s="0" t="n">
        <f aca="false">VLOOKUP(D62,'paramètres CI'!$A$2:$B$6,2)</f>
        <v>0.033584731604575</v>
      </c>
    </row>
    <row r="63" customFormat="false" ht="13.8" hidden="true" customHeight="false" outlineLevel="0" collapsed="false">
      <c r="A63" s="0" t="s">
        <v>7</v>
      </c>
      <c r="B63" s="0" t="s">
        <v>53</v>
      </c>
      <c r="C63" s="0" t="s">
        <v>35</v>
      </c>
      <c r="D63" s="0" t="s">
        <v>34</v>
      </c>
      <c r="E63" s="0" t="n">
        <v>24.8672258751209</v>
      </c>
      <c r="F63" s="0" t="n">
        <v>25</v>
      </c>
      <c r="G63" s="0" t="n">
        <v>105.46649306633</v>
      </c>
      <c r="H63" s="0" t="n">
        <v>0.782857967698593</v>
      </c>
      <c r="I63" s="0" t="n">
        <v>9.99400359784132E-005</v>
      </c>
      <c r="J63" s="0" t="n">
        <f aca="false">VLOOKUP(D63,'paramètres CI'!$A$2:$B$6,2)</f>
        <v>0.0424847883250769</v>
      </c>
    </row>
    <row r="64" customFormat="false" ht="13.8" hidden="true" customHeight="false" outlineLevel="0" collapsed="false">
      <c r="A64" s="0" t="s">
        <v>7</v>
      </c>
      <c r="B64" s="0" t="s">
        <v>53</v>
      </c>
      <c r="C64" s="0" t="s">
        <v>36</v>
      </c>
      <c r="D64" s="0" t="s">
        <v>37</v>
      </c>
      <c r="E64" s="0" t="n">
        <v>5.96552431785496</v>
      </c>
      <c r="F64" s="0" t="n">
        <v>20</v>
      </c>
      <c r="G64" s="0" t="n">
        <v>101.952244456307</v>
      </c>
      <c r="H64" s="0" t="n">
        <v>0.725278393136078</v>
      </c>
      <c r="I64" s="0" t="n">
        <v>9.99400359784132E-005</v>
      </c>
      <c r="J64" s="0" t="n">
        <f aca="false">VLOOKUP(D64,'paramètres CI'!$A$2:$B$6,2)</f>
        <v>0.0385046990211696</v>
      </c>
    </row>
    <row r="65" customFormat="false" ht="13.8" hidden="true" customHeight="false" outlineLevel="0" collapsed="false">
      <c r="A65" s="0" t="s">
        <v>7</v>
      </c>
      <c r="B65" s="0" t="s">
        <v>53</v>
      </c>
      <c r="C65" s="0" t="s">
        <v>38</v>
      </c>
      <c r="D65" s="0" t="s">
        <v>39</v>
      </c>
      <c r="E65" s="0" t="n">
        <v>4.57382632582496</v>
      </c>
      <c r="F65" s="0" t="n">
        <v>20</v>
      </c>
      <c r="G65" s="0" t="n">
        <v>105.53610566243</v>
      </c>
      <c r="H65" s="0" t="n">
        <v>0.957368830057749</v>
      </c>
      <c r="I65" s="0" t="n">
        <v>9.99400359784132E-005</v>
      </c>
      <c r="J65" s="0" t="n">
        <f aca="false">VLOOKUP(D65,'paramètres CI'!$A$2:$B$6,2)</f>
        <v>0.022045059962018</v>
      </c>
    </row>
    <row r="66" customFormat="false" ht="13.8" hidden="true" customHeight="false" outlineLevel="0" collapsed="false">
      <c r="A66" s="0" t="s">
        <v>7</v>
      </c>
      <c r="B66" s="0" t="s">
        <v>53</v>
      </c>
      <c r="C66" s="0" t="s">
        <v>40</v>
      </c>
      <c r="D66" s="0" t="s">
        <v>37</v>
      </c>
      <c r="E66" s="0" t="n">
        <v>4.77241945428397</v>
      </c>
      <c r="F66" s="0" t="n">
        <v>20</v>
      </c>
      <c r="G66" s="0" t="n">
        <v>101.952244456307</v>
      </c>
      <c r="H66" s="0" t="n">
        <v>0.512052005741341</v>
      </c>
      <c r="I66" s="0" t="n">
        <v>0.0276381992546513</v>
      </c>
      <c r="J66" s="0" t="n">
        <f aca="false">VLOOKUP(D66,'paramètres CI'!$A$2:$B$6,2)</f>
        <v>0.0385046990211696</v>
      </c>
    </row>
    <row r="67" customFormat="false" ht="13.8" hidden="true" customHeight="false" outlineLevel="0" collapsed="false">
      <c r="A67" s="0" t="s">
        <v>7</v>
      </c>
      <c r="B67" s="0" t="s">
        <v>53</v>
      </c>
      <c r="C67" s="0" t="s">
        <v>41</v>
      </c>
      <c r="D67" s="0" t="s">
        <v>39</v>
      </c>
      <c r="E67" s="0" t="n">
        <v>3.65906106065997</v>
      </c>
      <c r="F67" s="0" t="n">
        <v>20</v>
      </c>
      <c r="G67" s="0" t="n">
        <v>105.53610566243</v>
      </c>
      <c r="H67" s="0" t="n">
        <v>0.675908647578571</v>
      </c>
      <c r="I67" s="0" t="n">
        <v>0.465014294836305</v>
      </c>
      <c r="J67" s="0" t="n">
        <f aca="false">VLOOKUP(D67,'paramètres CI'!$A$2:$B$6,2)</f>
        <v>0.022045059962018</v>
      </c>
    </row>
    <row r="68" customFormat="false" ht="13.8" hidden="true" customHeight="false" outlineLevel="0" collapsed="false">
      <c r="A68" s="0" t="s">
        <v>7</v>
      </c>
      <c r="B68" s="0" t="s">
        <v>53</v>
      </c>
      <c r="C68" s="0" t="s">
        <v>45</v>
      </c>
      <c r="D68" s="0" t="s">
        <v>43</v>
      </c>
      <c r="E68" s="0" t="n">
        <v>10</v>
      </c>
      <c r="F68" s="0" t="n">
        <v>13</v>
      </c>
      <c r="G68" s="0" t="n">
        <v>99.5689345469583</v>
      </c>
      <c r="H68" s="0" t="n">
        <v>0.9</v>
      </c>
      <c r="I68" s="0" t="n">
        <v>0.100956906184941</v>
      </c>
      <c r="J68" s="0" t="n">
        <f aca="false">VLOOKUP(D68,'paramètres CI'!$A$2:$B$6,2)</f>
        <v>0.0935912806596305</v>
      </c>
    </row>
    <row r="69" customFormat="false" ht="13.8" hidden="true" customHeight="false" outlineLevel="0" collapsed="false">
      <c r="A69" s="0" t="s">
        <v>7</v>
      </c>
      <c r="B69" s="0" t="s">
        <v>53</v>
      </c>
      <c r="C69" s="0" t="s">
        <v>46</v>
      </c>
      <c r="D69" s="0" t="s">
        <v>43</v>
      </c>
      <c r="E69" s="0" t="n">
        <v>12</v>
      </c>
      <c r="F69" s="0" t="n">
        <v>13</v>
      </c>
      <c r="G69" s="0" t="n">
        <v>99.5689345469583</v>
      </c>
      <c r="H69" s="0" t="n">
        <v>1</v>
      </c>
      <c r="I69" s="0" t="n">
        <v>9.99400359784132E-005</v>
      </c>
      <c r="J69" s="0" t="n">
        <f aca="false">VLOOKUP(D69,'paramètres CI'!$A$2:$B$6,2)</f>
        <v>0.0935912806596305</v>
      </c>
    </row>
    <row r="70" customFormat="false" ht="13.8" hidden="true" customHeight="false" outlineLevel="0" collapsed="false">
      <c r="A70" s="0" t="s">
        <v>7</v>
      </c>
      <c r="B70" s="0" t="s">
        <v>53</v>
      </c>
      <c r="C70" s="0" t="s">
        <v>48</v>
      </c>
      <c r="D70" s="0" t="s">
        <v>43</v>
      </c>
      <c r="E70" s="0" t="n">
        <v>55.5870178452051</v>
      </c>
      <c r="F70" s="0" t="n">
        <v>20</v>
      </c>
      <c r="G70" s="0" t="n">
        <v>105.196159176303</v>
      </c>
      <c r="H70" s="0" t="n">
        <v>2.83163023255814</v>
      </c>
      <c r="I70" s="0" t="n">
        <v>0.297605916765065</v>
      </c>
      <c r="J70" s="0" t="n">
        <f aca="false">VLOOKUP(D70,'paramètres CI'!$A$2:$B$6,2)</f>
        <v>0.0935912806596305</v>
      </c>
    </row>
    <row r="71" customFormat="false" ht="13.8" hidden="true" customHeight="false" outlineLevel="0" collapsed="false">
      <c r="A71" s="0" t="s">
        <v>7</v>
      </c>
      <c r="B71" s="0" t="s">
        <v>53</v>
      </c>
      <c r="C71" s="0" t="s">
        <v>49</v>
      </c>
      <c r="D71" s="0" t="s">
        <v>43</v>
      </c>
      <c r="E71" s="0" t="n">
        <v>69.4837723065064</v>
      </c>
      <c r="F71" s="0" t="n">
        <v>20</v>
      </c>
      <c r="G71" s="0" t="n">
        <v>105.196159176303</v>
      </c>
      <c r="H71" s="0" t="n">
        <v>3.39795627906976</v>
      </c>
      <c r="I71" s="0" t="n">
        <v>9.99400359784132E-005</v>
      </c>
      <c r="J71" s="0" t="n">
        <f aca="false">VLOOKUP(D71,'paramètres CI'!$A$2:$B$6,2)</f>
        <v>0.0935912806596305</v>
      </c>
    </row>
    <row r="72" customFormat="false" ht="13.8" hidden="true" customHeight="false" outlineLevel="0" collapsed="false">
      <c r="A72" s="0" t="s">
        <v>14</v>
      </c>
      <c r="B72" s="0" t="s">
        <v>54</v>
      </c>
      <c r="C72" s="0" t="s">
        <v>32</v>
      </c>
      <c r="D72" s="0" t="s">
        <v>33</v>
      </c>
      <c r="E72" s="0" t="n">
        <v>24.2688888409957</v>
      </c>
      <c r="F72" s="0" t="n">
        <v>25</v>
      </c>
      <c r="G72" s="0" t="n">
        <v>114.356595170033</v>
      </c>
      <c r="H72" s="0" t="n">
        <v>0.707731523456902</v>
      </c>
      <c r="I72" s="0" t="n">
        <v>0.0310190585599317</v>
      </c>
      <c r="J72" s="0" t="n">
        <f aca="false">VLOOKUP(D72,'paramètres CI'!$A$2:$B$6,2)</f>
        <v>0.033584731604575</v>
      </c>
    </row>
    <row r="73" customFormat="false" ht="13.8" hidden="true" customHeight="false" outlineLevel="0" collapsed="false">
      <c r="A73" s="0" t="s">
        <v>14</v>
      </c>
      <c r="B73" s="0" t="s">
        <v>54</v>
      </c>
      <c r="C73" s="0" t="s">
        <v>32</v>
      </c>
      <c r="D73" s="0" t="s">
        <v>34</v>
      </c>
      <c r="E73" s="0" t="n">
        <v>24.4386014590214</v>
      </c>
      <c r="F73" s="0" t="n">
        <v>25</v>
      </c>
      <c r="G73" s="0" t="n">
        <v>124.088283871185</v>
      </c>
      <c r="H73" s="0" t="n">
        <v>0.672936868983774</v>
      </c>
      <c r="I73" s="0" t="n">
        <v>0.04124899826696</v>
      </c>
      <c r="J73" s="0" t="n">
        <f aca="false">VLOOKUP(D73,'paramètres CI'!$A$2:$B$6,2)</f>
        <v>0.0424847883250769</v>
      </c>
    </row>
    <row r="74" customFormat="false" ht="13.8" hidden="true" customHeight="false" outlineLevel="0" collapsed="false">
      <c r="A74" s="0" t="s">
        <v>14</v>
      </c>
      <c r="B74" s="0" t="s">
        <v>54</v>
      </c>
      <c r="C74" s="0" t="s">
        <v>35</v>
      </c>
      <c r="D74" s="0" t="s">
        <v>33</v>
      </c>
      <c r="E74" s="0" t="n">
        <v>30.3361110512446</v>
      </c>
      <c r="F74" s="0" t="n">
        <v>25</v>
      </c>
      <c r="G74" s="0" t="n">
        <v>114.356595170033</v>
      </c>
      <c r="H74" s="0" t="n">
        <v>0.849277828148282</v>
      </c>
      <c r="I74" s="0" t="n">
        <v>9.99300489657242E-005</v>
      </c>
      <c r="J74" s="0" t="n">
        <f aca="false">VLOOKUP(D74,'paramètres CI'!$A$2:$B$6,2)</f>
        <v>0.033584731604575</v>
      </c>
    </row>
    <row r="75" customFormat="false" ht="13.8" hidden="true" customHeight="false" outlineLevel="0" collapsed="false">
      <c r="A75" s="0" t="s">
        <v>14</v>
      </c>
      <c r="B75" s="0" t="s">
        <v>54</v>
      </c>
      <c r="C75" s="0" t="s">
        <v>35</v>
      </c>
      <c r="D75" s="0" t="s">
        <v>34</v>
      </c>
      <c r="E75" s="0" t="n">
        <v>30.5482518237768</v>
      </c>
      <c r="F75" s="0" t="n">
        <v>25</v>
      </c>
      <c r="G75" s="0" t="n">
        <v>124.088283871185</v>
      </c>
      <c r="H75" s="0" t="n">
        <v>0.807524242780528</v>
      </c>
      <c r="I75" s="0" t="n">
        <v>9.99300489657242E-005</v>
      </c>
      <c r="J75" s="0" t="n">
        <f aca="false">VLOOKUP(D75,'paramètres CI'!$A$2:$B$6,2)</f>
        <v>0.0424847883250769</v>
      </c>
    </row>
    <row r="76" customFormat="false" ht="13.8" hidden="true" customHeight="false" outlineLevel="0" collapsed="false">
      <c r="A76" s="0" t="s">
        <v>14</v>
      </c>
      <c r="B76" s="0" t="s">
        <v>54</v>
      </c>
      <c r="C76" s="0" t="s">
        <v>36</v>
      </c>
      <c r="D76" s="0" t="s">
        <v>37</v>
      </c>
      <c r="E76" s="0" t="n">
        <v>21.0515219161506</v>
      </c>
      <c r="F76" s="0" t="n">
        <v>20</v>
      </c>
      <c r="G76" s="0" t="n">
        <v>92.6710151265746</v>
      </c>
      <c r="H76" s="0" t="n">
        <v>0.754189753101437</v>
      </c>
      <c r="I76" s="0" t="n">
        <v>9.99300489657242E-005</v>
      </c>
      <c r="J76" s="0" t="n">
        <f aca="false">VLOOKUP(D76,'paramètres CI'!$A$2:$B$6,2)</f>
        <v>0.0385046990211696</v>
      </c>
    </row>
    <row r="77" customFormat="false" ht="13.8" hidden="true" customHeight="false" outlineLevel="0" collapsed="false">
      <c r="A77" s="0" t="s">
        <v>14</v>
      </c>
      <c r="B77" s="0" t="s">
        <v>54</v>
      </c>
      <c r="C77" s="0" t="s">
        <v>38</v>
      </c>
      <c r="D77" s="0" t="s">
        <v>39</v>
      </c>
      <c r="E77" s="0" t="n">
        <v>14.9997759369219</v>
      </c>
      <c r="F77" s="0" t="n">
        <v>20</v>
      </c>
      <c r="G77" s="0" t="n">
        <v>91.6337872150287</v>
      </c>
      <c r="H77" s="0" t="n">
        <v>0.981787082244074</v>
      </c>
      <c r="I77" s="0" t="n">
        <v>9.99300489657242E-005</v>
      </c>
      <c r="J77" s="0" t="n">
        <f aca="false">VLOOKUP(D77,'paramètres CI'!$A$2:$B$6,2)</f>
        <v>0.022045059962018</v>
      </c>
    </row>
    <row r="78" customFormat="false" ht="13.8" hidden="true" customHeight="false" outlineLevel="0" collapsed="false">
      <c r="A78" s="0" t="s">
        <v>14</v>
      </c>
      <c r="B78" s="0" t="s">
        <v>54</v>
      </c>
      <c r="C78" s="0" t="s">
        <v>40</v>
      </c>
      <c r="D78" s="0" t="s">
        <v>37</v>
      </c>
      <c r="E78" s="0" t="n">
        <v>16.8412175329205</v>
      </c>
      <c r="F78" s="0" t="n">
        <v>20</v>
      </c>
      <c r="G78" s="0" t="n">
        <v>92.6710151265746</v>
      </c>
      <c r="H78" s="0" t="n">
        <v>0.524491823665969</v>
      </c>
      <c r="I78" s="0" t="n">
        <v>0.0597804752534849</v>
      </c>
      <c r="J78" s="0" t="n">
        <f aca="false">VLOOKUP(D78,'paramètres CI'!$A$2:$B$6,2)</f>
        <v>0.0385046990211696</v>
      </c>
    </row>
    <row r="79" customFormat="false" ht="13.8" hidden="true" customHeight="false" outlineLevel="0" collapsed="false">
      <c r="A79" s="0" t="s">
        <v>14</v>
      </c>
      <c r="B79" s="0" t="s">
        <v>54</v>
      </c>
      <c r="C79" s="0" t="s">
        <v>41</v>
      </c>
      <c r="D79" s="0" t="s">
        <v>39</v>
      </c>
      <c r="E79" s="0" t="n">
        <v>11.9998207495375</v>
      </c>
      <c r="F79" s="0" t="n">
        <v>20</v>
      </c>
      <c r="G79" s="0" t="n">
        <v>91.6337872150287</v>
      </c>
      <c r="H79" s="0" t="n">
        <v>0.612227734213524</v>
      </c>
      <c r="I79" s="0" t="n">
        <v>0.525865935146803</v>
      </c>
      <c r="J79" s="0" t="n">
        <f aca="false">VLOOKUP(D79,'paramètres CI'!$A$2:$B$6,2)</f>
        <v>0.022045059962018</v>
      </c>
    </row>
    <row r="80" customFormat="false" ht="13.8" hidden="true" customHeight="false" outlineLevel="0" collapsed="false">
      <c r="A80" s="0" t="s">
        <v>14</v>
      </c>
      <c r="B80" s="0" t="s">
        <v>54</v>
      </c>
      <c r="C80" s="0" t="s">
        <v>45</v>
      </c>
      <c r="D80" s="0" t="s">
        <v>43</v>
      </c>
      <c r="E80" s="0" t="n">
        <v>10</v>
      </c>
      <c r="F80" s="0" t="n">
        <v>13</v>
      </c>
      <c r="G80" s="0" t="n">
        <v>76.7237816661824</v>
      </c>
      <c r="H80" s="0" t="n">
        <v>0.899999999999999</v>
      </c>
      <c r="I80" s="0" t="n">
        <v>0.140802773588288</v>
      </c>
      <c r="J80" s="0" t="n">
        <f aca="false">VLOOKUP(D80,'paramètres CI'!$A$2:$B$6,2)</f>
        <v>0.0935912806596305</v>
      </c>
    </row>
    <row r="81" customFormat="false" ht="13.8" hidden="true" customHeight="false" outlineLevel="0" collapsed="false">
      <c r="A81" s="0" t="s">
        <v>14</v>
      </c>
      <c r="B81" s="0" t="s">
        <v>54</v>
      </c>
      <c r="C81" s="0" t="s">
        <v>46</v>
      </c>
      <c r="D81" s="0" t="s">
        <v>43</v>
      </c>
      <c r="E81" s="0" t="n">
        <v>12</v>
      </c>
      <c r="F81" s="0" t="n">
        <v>13</v>
      </c>
      <c r="G81" s="0" t="n">
        <v>76.7237816661824</v>
      </c>
      <c r="H81" s="0" t="n">
        <v>1</v>
      </c>
      <c r="I81" s="0" t="n">
        <v>9.99300489657242E-005</v>
      </c>
      <c r="J81" s="0" t="n">
        <f aca="false">VLOOKUP(D81,'paramètres CI'!$A$2:$B$6,2)</f>
        <v>0.0935912806596305</v>
      </c>
    </row>
    <row r="82" customFormat="false" ht="13.8" hidden="true" customHeight="false" outlineLevel="0" collapsed="false">
      <c r="A82" s="0" t="s">
        <v>14</v>
      </c>
      <c r="B82" s="0" t="s">
        <v>54</v>
      </c>
      <c r="C82" s="0" t="s">
        <v>48</v>
      </c>
      <c r="D82" s="0" t="s">
        <v>43</v>
      </c>
      <c r="E82" s="0" t="n">
        <v>63.0580518648046</v>
      </c>
      <c r="F82" s="0" t="n">
        <v>20</v>
      </c>
      <c r="G82" s="0" t="n">
        <v>89.5450597505965</v>
      </c>
      <c r="H82" s="0" t="n">
        <v>2.83163023255814</v>
      </c>
      <c r="I82" s="0" t="n">
        <v>0.092189394587406</v>
      </c>
      <c r="J82" s="0" t="n">
        <f aca="false">VLOOKUP(D82,'paramètres CI'!$A$2:$B$6,2)</f>
        <v>0.0935912806596305</v>
      </c>
    </row>
    <row r="83" customFormat="false" ht="13.8" hidden="true" customHeight="false" outlineLevel="0" collapsed="false">
      <c r="A83" s="0" t="s">
        <v>14</v>
      </c>
      <c r="B83" s="0" t="s">
        <v>54</v>
      </c>
      <c r="C83" s="0" t="s">
        <v>49</v>
      </c>
      <c r="D83" s="0" t="s">
        <v>43</v>
      </c>
      <c r="E83" s="0" t="n">
        <v>78.8225648310057</v>
      </c>
      <c r="F83" s="0" t="n">
        <v>20</v>
      </c>
      <c r="G83" s="0" t="n">
        <v>89.5450597505965</v>
      </c>
      <c r="H83" s="0" t="n">
        <v>3.39795627906976</v>
      </c>
      <c r="I83" s="0" t="n">
        <v>9.99300489657242E-005</v>
      </c>
      <c r="J83" s="0" t="n">
        <f aca="false">VLOOKUP(D83,'paramètres CI'!$A$2:$B$6,2)</f>
        <v>0.0935912806596305</v>
      </c>
    </row>
    <row r="84" customFormat="false" ht="13.8" hidden="false" customHeight="false" outlineLevel="0" collapsed="false">
      <c r="A84" s="0" t="s">
        <v>14</v>
      </c>
      <c r="B84" s="0" t="s">
        <v>54</v>
      </c>
      <c r="C84" s="0" t="s">
        <v>55</v>
      </c>
      <c r="D84" s="0" t="s">
        <v>43</v>
      </c>
      <c r="E84" s="0" t="n">
        <v>31.5019210527976</v>
      </c>
      <c r="F84" s="0" t="n">
        <v>17</v>
      </c>
      <c r="G84" s="0" t="n">
        <v>81.6897116092011</v>
      </c>
      <c r="H84" s="0" t="n">
        <v>2.67297488372093</v>
      </c>
      <c r="I84" s="0" t="n">
        <v>0.108393854254367</v>
      </c>
      <c r="J84" s="0" t="n">
        <f aca="false">VLOOKUP(D84,'paramètres CI'!$A$2:$B$6,2)</f>
        <v>0.0935912806596305</v>
      </c>
    </row>
    <row r="85" customFormat="false" ht="13.8" hidden="true" customHeight="false" outlineLevel="0" collapsed="false">
      <c r="A85" s="0" t="s">
        <v>14</v>
      </c>
      <c r="B85" s="0" t="s">
        <v>54</v>
      </c>
      <c r="C85" s="0" t="s">
        <v>56</v>
      </c>
      <c r="D85" s="0" t="s">
        <v>43</v>
      </c>
      <c r="E85" s="0" t="n">
        <v>39.377401315997</v>
      </c>
      <c r="F85" s="0" t="n">
        <v>17</v>
      </c>
      <c r="G85" s="0" t="n">
        <v>81.6897116092011</v>
      </c>
      <c r="H85" s="0" t="n">
        <v>3.32861023255814</v>
      </c>
      <c r="I85" s="0" t="n">
        <v>9.99300489657242E-005</v>
      </c>
      <c r="J85" s="0" t="n">
        <f aca="false">VLOOKUP(D85,'paramètres CI'!$A$2:$B$6,2)</f>
        <v>0.0935912806596305</v>
      </c>
    </row>
    <row r="86" customFormat="false" ht="13.8" hidden="true" customHeight="false" outlineLevel="0" collapsed="false">
      <c r="A86" s="0" t="s">
        <v>14</v>
      </c>
      <c r="B86" s="0" t="s">
        <v>57</v>
      </c>
      <c r="C86" s="0" t="s">
        <v>32</v>
      </c>
      <c r="D86" s="0" t="s">
        <v>33</v>
      </c>
      <c r="E86" s="0" t="n">
        <v>18.8886974987309</v>
      </c>
      <c r="F86" s="0" t="n">
        <v>25</v>
      </c>
      <c r="G86" s="0" t="n">
        <v>84.0981278987508</v>
      </c>
      <c r="H86" s="0" t="n">
        <v>0.672082949679412</v>
      </c>
      <c r="I86" s="0" t="n">
        <v>0.0266809902006412</v>
      </c>
      <c r="J86" s="0" t="n">
        <f aca="false">VLOOKUP(D86,'paramètres CI'!$A$2:$B$6,2)</f>
        <v>0.033584731604575</v>
      </c>
    </row>
    <row r="87" customFormat="false" ht="13.8" hidden="true" customHeight="false" outlineLevel="0" collapsed="false">
      <c r="A87" s="0" t="s">
        <v>14</v>
      </c>
      <c r="B87" s="0" t="s">
        <v>57</v>
      </c>
      <c r="C87" s="0" t="s">
        <v>32</v>
      </c>
      <c r="D87" s="0" t="s">
        <v>34</v>
      </c>
      <c r="E87" s="0" t="n">
        <v>19.0431111750521</v>
      </c>
      <c r="F87" s="0" t="n">
        <v>25</v>
      </c>
      <c r="G87" s="0" t="n">
        <v>98.4408259665107</v>
      </c>
      <c r="H87" s="0" t="n">
        <v>0.590482149536327</v>
      </c>
      <c r="I87" s="0" t="n">
        <v>0.0524834545333624</v>
      </c>
      <c r="J87" s="0" t="n">
        <f aca="false">VLOOKUP(D87,'paramètres CI'!$A$2:$B$6,2)</f>
        <v>0.0424847883250769</v>
      </c>
    </row>
    <row r="88" customFormat="false" ht="13.8" hidden="true" customHeight="false" outlineLevel="0" collapsed="false">
      <c r="A88" s="0" t="s">
        <v>14</v>
      </c>
      <c r="B88" s="0" t="s">
        <v>57</v>
      </c>
      <c r="C88" s="0" t="s">
        <v>35</v>
      </c>
      <c r="D88" s="0" t="s">
        <v>33</v>
      </c>
      <c r="E88" s="0" t="n">
        <v>23.6108718734136</v>
      </c>
      <c r="F88" s="0" t="n">
        <v>25</v>
      </c>
      <c r="G88" s="0" t="n">
        <v>84.0981278987508</v>
      </c>
      <c r="H88" s="0" t="n">
        <v>0.806499539615295</v>
      </c>
      <c r="I88" s="0" t="n">
        <v>9.99300489657242E-005</v>
      </c>
      <c r="J88" s="0" t="n">
        <f aca="false">VLOOKUP(D88,'paramètres CI'!$A$2:$B$6,2)</f>
        <v>0.033584731604575</v>
      </c>
    </row>
    <row r="89" customFormat="false" ht="13.8" hidden="true" customHeight="false" outlineLevel="0" collapsed="false">
      <c r="A89" s="0" t="s">
        <v>14</v>
      </c>
      <c r="B89" s="0" t="s">
        <v>57</v>
      </c>
      <c r="C89" s="0" t="s">
        <v>35</v>
      </c>
      <c r="D89" s="0" t="s">
        <v>34</v>
      </c>
      <c r="E89" s="0" t="n">
        <v>23.8038889688152</v>
      </c>
      <c r="F89" s="0" t="n">
        <v>25</v>
      </c>
      <c r="G89" s="0" t="n">
        <v>98.4408259665107</v>
      </c>
      <c r="H89" s="0" t="n">
        <v>0.708578579443592</v>
      </c>
      <c r="I89" s="0" t="n">
        <v>9.99300489657242E-005</v>
      </c>
      <c r="J89" s="0" t="n">
        <f aca="false">VLOOKUP(D89,'paramètres CI'!$A$2:$B$6,2)</f>
        <v>0.0424847883250769</v>
      </c>
    </row>
    <row r="90" customFormat="false" ht="13.8" hidden="true" customHeight="false" outlineLevel="0" collapsed="false">
      <c r="A90" s="0" t="s">
        <v>14</v>
      </c>
      <c r="B90" s="0" t="s">
        <v>57</v>
      </c>
      <c r="C90" s="0" t="s">
        <v>36</v>
      </c>
      <c r="D90" s="0" t="s">
        <v>37</v>
      </c>
      <c r="E90" s="0" t="n">
        <v>14.750958507103</v>
      </c>
      <c r="F90" s="0" t="n">
        <v>20</v>
      </c>
      <c r="G90" s="0" t="n">
        <v>74.8763676652235</v>
      </c>
      <c r="H90" s="0" t="n">
        <v>0.753837865780885</v>
      </c>
      <c r="I90" s="0" t="n">
        <v>9.99300489657242E-005</v>
      </c>
      <c r="J90" s="0" t="n">
        <f aca="false">VLOOKUP(D90,'paramètres CI'!$A$2:$B$6,2)</f>
        <v>0.0385046990211696</v>
      </c>
    </row>
    <row r="91" customFormat="false" ht="13.8" hidden="true" customHeight="false" outlineLevel="0" collapsed="false">
      <c r="A91" s="0" t="s">
        <v>14</v>
      </c>
      <c r="B91" s="0" t="s">
        <v>57</v>
      </c>
      <c r="C91" s="0" t="s">
        <v>38</v>
      </c>
      <c r="D91" s="0" t="s">
        <v>39</v>
      </c>
      <c r="E91" s="0" t="n">
        <v>10.7516033617141</v>
      </c>
      <c r="F91" s="0" t="n">
        <v>20</v>
      </c>
      <c r="G91" s="0" t="n">
        <v>74.9839102056833</v>
      </c>
      <c r="H91" s="0" t="n">
        <v>0.981434950501124</v>
      </c>
      <c r="I91" s="0" t="n">
        <v>9.99300489657242E-005</v>
      </c>
      <c r="J91" s="0" t="n">
        <f aca="false">VLOOKUP(D91,'paramètres CI'!$A$2:$B$6,2)</f>
        <v>0.022045059962018</v>
      </c>
    </row>
    <row r="92" customFormat="false" ht="13.8" hidden="true" customHeight="false" outlineLevel="0" collapsed="false">
      <c r="A92" s="0" t="s">
        <v>14</v>
      </c>
      <c r="B92" s="0" t="s">
        <v>57</v>
      </c>
      <c r="C92" s="0" t="s">
        <v>40</v>
      </c>
      <c r="D92" s="0" t="s">
        <v>37</v>
      </c>
      <c r="E92" s="0" t="n">
        <v>11.8007668056824</v>
      </c>
      <c r="F92" s="0" t="n">
        <v>20</v>
      </c>
      <c r="G92" s="0" t="n">
        <v>74.8763676652235</v>
      </c>
      <c r="H92" s="0" t="n">
        <v>0.518167350431247</v>
      </c>
      <c r="I92" s="0" t="n">
        <v>0.048849082471291</v>
      </c>
      <c r="J92" s="0" t="n">
        <f aca="false">VLOOKUP(D92,'paramètres CI'!$A$2:$B$6,2)</f>
        <v>0.0385046990211696</v>
      </c>
    </row>
    <row r="93" customFormat="false" ht="13.8" hidden="true" customHeight="false" outlineLevel="0" collapsed="false">
      <c r="A93" s="0" t="s">
        <v>14</v>
      </c>
      <c r="B93" s="0" t="s">
        <v>57</v>
      </c>
      <c r="C93" s="0" t="s">
        <v>41</v>
      </c>
      <c r="D93" s="0" t="s">
        <v>39</v>
      </c>
      <c r="E93" s="0" t="n">
        <v>8.60128268937127</v>
      </c>
      <c r="F93" s="0" t="n">
        <v>20</v>
      </c>
      <c r="G93" s="0" t="n">
        <v>74.9839102056833</v>
      </c>
      <c r="H93" s="0" t="n">
        <v>0.605900421788364</v>
      </c>
      <c r="I93" s="0" t="n">
        <v>0.320223120346143</v>
      </c>
      <c r="J93" s="0" t="n">
        <f aca="false">VLOOKUP(D93,'paramètres CI'!$A$2:$B$6,2)</f>
        <v>0.022045059962018</v>
      </c>
    </row>
    <row r="94" customFormat="false" ht="13.8" hidden="true" customHeight="false" outlineLevel="0" collapsed="false">
      <c r="A94" s="0" t="s">
        <v>14</v>
      </c>
      <c r="B94" s="0" t="s">
        <v>57</v>
      </c>
      <c r="C94" s="0" t="s">
        <v>45</v>
      </c>
      <c r="D94" s="0" t="s">
        <v>43</v>
      </c>
      <c r="E94" s="0" t="n">
        <v>10</v>
      </c>
      <c r="F94" s="0" t="n">
        <v>13</v>
      </c>
      <c r="G94" s="0" t="n">
        <v>60.1501151944586</v>
      </c>
      <c r="H94" s="0" t="n">
        <v>0.9</v>
      </c>
      <c r="I94" s="0" t="n">
        <v>0.251107379817255</v>
      </c>
      <c r="J94" s="0" t="n">
        <f aca="false">VLOOKUP(D94,'paramètres CI'!$A$2:$B$6,2)</f>
        <v>0.0935912806596305</v>
      </c>
    </row>
    <row r="95" customFormat="false" ht="13.8" hidden="true" customHeight="false" outlineLevel="0" collapsed="false">
      <c r="A95" s="0" t="s">
        <v>14</v>
      </c>
      <c r="B95" s="0" t="s">
        <v>57</v>
      </c>
      <c r="C95" s="0" t="s">
        <v>46</v>
      </c>
      <c r="D95" s="0" t="s">
        <v>43</v>
      </c>
      <c r="E95" s="0" t="n">
        <v>12</v>
      </c>
      <c r="F95" s="0" t="n">
        <v>13</v>
      </c>
      <c r="G95" s="0" t="n">
        <v>60.1501151944586</v>
      </c>
      <c r="H95" s="0" t="n">
        <v>1</v>
      </c>
      <c r="I95" s="0" t="n">
        <v>9.99300489657242E-005</v>
      </c>
      <c r="J95" s="0" t="n">
        <f aca="false">VLOOKUP(D95,'paramètres CI'!$A$2:$B$6,2)</f>
        <v>0.0935912806596305</v>
      </c>
    </row>
    <row r="96" customFormat="false" ht="13.8" hidden="true" customHeight="false" outlineLevel="0" collapsed="false">
      <c r="A96" s="0" t="s">
        <v>14</v>
      </c>
      <c r="B96" s="0" t="s">
        <v>57</v>
      </c>
      <c r="C96" s="0" t="s">
        <v>48</v>
      </c>
      <c r="D96" s="0" t="s">
        <v>43</v>
      </c>
      <c r="E96" s="0" t="n">
        <v>50.8346003058345</v>
      </c>
      <c r="F96" s="0" t="n">
        <v>20</v>
      </c>
      <c r="G96" s="0" t="n">
        <v>70.5546690991855</v>
      </c>
      <c r="H96" s="0" t="n">
        <v>2.83163023255814</v>
      </c>
      <c r="I96" s="0" t="n">
        <v>0.129752401409677</v>
      </c>
      <c r="J96" s="0" t="n">
        <f aca="false">VLOOKUP(D96,'paramètres CI'!$A$2:$B$6,2)</f>
        <v>0.0935912806596305</v>
      </c>
    </row>
    <row r="97" customFormat="false" ht="13.8" hidden="true" customHeight="false" outlineLevel="0" collapsed="false">
      <c r="A97" s="0" t="s">
        <v>14</v>
      </c>
      <c r="B97" s="0" t="s">
        <v>57</v>
      </c>
      <c r="C97" s="0" t="s">
        <v>49</v>
      </c>
      <c r="D97" s="0" t="s">
        <v>43</v>
      </c>
      <c r="E97" s="0" t="n">
        <v>63.5432503822932</v>
      </c>
      <c r="F97" s="0" t="n">
        <v>20</v>
      </c>
      <c r="G97" s="0" t="n">
        <v>70.5546690991855</v>
      </c>
      <c r="H97" s="0" t="n">
        <v>3.39795627906976</v>
      </c>
      <c r="I97" s="0" t="n">
        <v>9.99300489657242E-005</v>
      </c>
      <c r="J97" s="0" t="n">
        <f aca="false">VLOOKUP(D97,'paramètres CI'!$A$2:$B$6,2)</f>
        <v>0.0935912806596305</v>
      </c>
    </row>
    <row r="98" customFormat="false" ht="13.8" hidden="false" customHeight="false" outlineLevel="0" collapsed="false">
      <c r="A98" s="0" t="s">
        <v>14</v>
      </c>
      <c r="B98" s="0" t="s">
        <v>57</v>
      </c>
      <c r="C98" s="0" t="s">
        <v>55</v>
      </c>
      <c r="D98" s="0" t="s">
        <v>43</v>
      </c>
      <c r="E98" s="0" t="n">
        <v>23.1520107185474</v>
      </c>
      <c r="F98" s="0" t="n">
        <v>17</v>
      </c>
      <c r="G98" s="0" t="n">
        <v>71.5723375308425</v>
      </c>
      <c r="H98" s="0" t="n">
        <v>2.67297488372093</v>
      </c>
      <c r="I98" s="0" t="n">
        <v>0.17020406087887</v>
      </c>
      <c r="J98" s="0" t="n">
        <f aca="false">VLOOKUP(D98,'paramètres CI'!$A$2:$B$6,2)</f>
        <v>0.0935912806596305</v>
      </c>
    </row>
    <row r="99" customFormat="false" ht="13.8" hidden="true" customHeight="false" outlineLevel="0" collapsed="false">
      <c r="A99" s="0" t="s">
        <v>14</v>
      </c>
      <c r="B99" s="0" t="s">
        <v>57</v>
      </c>
      <c r="C99" s="0" t="s">
        <v>56</v>
      </c>
      <c r="D99" s="0" t="s">
        <v>43</v>
      </c>
      <c r="E99" s="0" t="n">
        <v>28.9400133981843</v>
      </c>
      <c r="F99" s="0" t="n">
        <v>17</v>
      </c>
      <c r="G99" s="0" t="n">
        <v>71.5723375308425</v>
      </c>
      <c r="H99" s="0" t="n">
        <v>3.32861023255814</v>
      </c>
      <c r="I99" s="0" t="n">
        <v>9.99300489657242E-005</v>
      </c>
      <c r="J99" s="0" t="n">
        <f aca="false">VLOOKUP(D99,'paramètres CI'!$A$2:$B$6,2)</f>
        <v>0.0935912806596305</v>
      </c>
    </row>
    <row r="100" customFormat="false" ht="13.8" hidden="true" customHeight="false" outlineLevel="0" collapsed="false">
      <c r="A100" s="0" t="s">
        <v>14</v>
      </c>
      <c r="B100" s="0" t="s">
        <v>58</v>
      </c>
      <c r="C100" s="0" t="s">
        <v>32</v>
      </c>
      <c r="D100" s="0" t="s">
        <v>33</v>
      </c>
      <c r="E100" s="0" t="n">
        <v>17.8738158643559</v>
      </c>
      <c r="F100" s="0" t="n">
        <v>25</v>
      </c>
      <c r="G100" s="0" t="n">
        <v>87.5248583470563</v>
      </c>
      <c r="H100" s="0" t="n">
        <v>0.692062597256639</v>
      </c>
      <c r="I100" s="0" t="n">
        <v>0.0204042141136439</v>
      </c>
      <c r="J100" s="0" t="n">
        <f aca="false">VLOOKUP(D100,'paramètres CI'!$A$2:$B$6,2)</f>
        <v>0.033584731604575</v>
      </c>
    </row>
    <row r="101" customFormat="false" ht="13.8" hidden="true" customHeight="false" outlineLevel="0" collapsed="false">
      <c r="A101" s="0" t="s">
        <v>14</v>
      </c>
      <c r="B101" s="0" t="s">
        <v>58</v>
      </c>
      <c r="C101" s="0" t="s">
        <v>32</v>
      </c>
      <c r="D101" s="0" t="s">
        <v>34</v>
      </c>
      <c r="E101" s="0" t="n">
        <v>17.9651333541642</v>
      </c>
      <c r="F101" s="0" t="n">
        <v>25</v>
      </c>
      <c r="G101" s="0" t="n">
        <v>88.0756482456508</v>
      </c>
      <c r="H101" s="0" t="n">
        <v>0.621999029070617</v>
      </c>
      <c r="I101" s="0" t="n">
        <v>0.059742190055142</v>
      </c>
      <c r="J101" s="0" t="n">
        <f aca="false">VLOOKUP(D101,'paramètres CI'!$A$2:$B$6,2)</f>
        <v>0.0424847883250769</v>
      </c>
    </row>
    <row r="102" customFormat="false" ht="13.8" hidden="true" customHeight="false" outlineLevel="0" collapsed="false">
      <c r="A102" s="0" t="s">
        <v>14</v>
      </c>
      <c r="B102" s="0" t="s">
        <v>58</v>
      </c>
      <c r="C102" s="0" t="s">
        <v>35</v>
      </c>
      <c r="D102" s="0" t="s">
        <v>33</v>
      </c>
      <c r="E102" s="0" t="n">
        <v>22.3422698304449</v>
      </c>
      <c r="F102" s="0" t="n">
        <v>25</v>
      </c>
      <c r="G102" s="0" t="n">
        <v>87.5248583470563</v>
      </c>
      <c r="H102" s="0" t="n">
        <v>0.830475116707967</v>
      </c>
      <c r="I102" s="0" t="n">
        <v>9.99300489657242E-005</v>
      </c>
      <c r="J102" s="0" t="n">
        <f aca="false">VLOOKUP(D102,'paramètres CI'!$A$2:$B$6,2)</f>
        <v>0.033584731604575</v>
      </c>
    </row>
    <row r="103" customFormat="false" ht="13.8" hidden="true" customHeight="false" outlineLevel="0" collapsed="false">
      <c r="A103" s="0" t="s">
        <v>14</v>
      </c>
      <c r="B103" s="0" t="s">
        <v>58</v>
      </c>
      <c r="C103" s="0" t="s">
        <v>35</v>
      </c>
      <c r="D103" s="0" t="s">
        <v>34</v>
      </c>
      <c r="E103" s="0" t="n">
        <v>22.4564166927053</v>
      </c>
      <c r="F103" s="0" t="n">
        <v>25</v>
      </c>
      <c r="G103" s="0" t="n">
        <v>88.0756482456508</v>
      </c>
      <c r="H103" s="0" t="n">
        <v>0.74639883488474</v>
      </c>
      <c r="I103" s="0" t="n">
        <v>9.99300489657242E-005</v>
      </c>
      <c r="J103" s="0" t="n">
        <f aca="false">VLOOKUP(D103,'paramètres CI'!$A$2:$B$6,2)</f>
        <v>0.0424847883250769</v>
      </c>
    </row>
    <row r="104" customFormat="false" ht="13.8" hidden="true" customHeight="false" outlineLevel="0" collapsed="false">
      <c r="A104" s="0" t="s">
        <v>14</v>
      </c>
      <c r="B104" s="0" t="s">
        <v>58</v>
      </c>
      <c r="C104" s="0" t="s">
        <v>36</v>
      </c>
      <c r="D104" s="0" t="s">
        <v>37</v>
      </c>
      <c r="E104" s="0" t="n">
        <v>13.3024459269928</v>
      </c>
      <c r="F104" s="0" t="n">
        <v>20</v>
      </c>
      <c r="G104" s="0" t="n">
        <v>70.4471064150026</v>
      </c>
      <c r="H104" s="0" t="n">
        <v>0.758352405063247</v>
      </c>
      <c r="I104" s="0" t="n">
        <v>9.99300489657242E-005</v>
      </c>
      <c r="J104" s="0" t="n">
        <f aca="false">VLOOKUP(D104,'paramètres CI'!$A$2:$B$6,2)</f>
        <v>0.0385046990211696</v>
      </c>
    </row>
    <row r="105" customFormat="false" ht="13.8" hidden="true" customHeight="false" outlineLevel="0" collapsed="false">
      <c r="A105" s="0" t="s">
        <v>14</v>
      </c>
      <c r="B105" s="0" t="s">
        <v>58</v>
      </c>
      <c r="C105" s="0" t="s">
        <v>38</v>
      </c>
      <c r="D105" s="0" t="s">
        <v>39</v>
      </c>
      <c r="E105" s="0" t="n">
        <v>9.75162550512279</v>
      </c>
      <c r="F105" s="0" t="n">
        <v>20</v>
      </c>
      <c r="G105" s="0" t="n">
        <v>70.8659583316674</v>
      </c>
      <c r="H105" s="0" t="n">
        <v>0.982298920385733</v>
      </c>
      <c r="I105" s="0" t="n">
        <v>9.99300489657242E-005</v>
      </c>
      <c r="J105" s="0" t="n">
        <f aca="false">VLOOKUP(D105,'paramètres CI'!$A$2:$B$6,2)</f>
        <v>0.022045059962018</v>
      </c>
    </row>
    <row r="106" customFormat="false" ht="13.8" hidden="true" customHeight="false" outlineLevel="0" collapsed="false">
      <c r="A106" s="0" t="s">
        <v>14</v>
      </c>
      <c r="B106" s="0" t="s">
        <v>58</v>
      </c>
      <c r="C106" s="0" t="s">
        <v>40</v>
      </c>
      <c r="D106" s="0" t="s">
        <v>37</v>
      </c>
      <c r="E106" s="0" t="n">
        <v>10.6419567415942</v>
      </c>
      <c r="F106" s="0" t="n">
        <v>20</v>
      </c>
      <c r="G106" s="0" t="n">
        <v>70.4471064150026</v>
      </c>
      <c r="H106" s="0" t="n">
        <v>0.537119373432375</v>
      </c>
      <c r="I106" s="0" t="n">
        <v>0.0406747844312844</v>
      </c>
      <c r="J106" s="0" t="n">
        <f aca="false">VLOOKUP(D106,'paramètres CI'!$A$2:$B$6,2)</f>
        <v>0.0385046990211696</v>
      </c>
    </row>
    <row r="107" customFormat="false" ht="13.8" hidden="true" customHeight="false" outlineLevel="0" collapsed="false">
      <c r="A107" s="0" t="s">
        <v>14</v>
      </c>
      <c r="B107" s="0" t="s">
        <v>58</v>
      </c>
      <c r="C107" s="0" t="s">
        <v>41</v>
      </c>
      <c r="D107" s="0" t="s">
        <v>39</v>
      </c>
      <c r="E107" s="0" t="n">
        <v>7.80130040409823</v>
      </c>
      <c r="F107" s="0" t="n">
        <v>20</v>
      </c>
      <c r="G107" s="0" t="n">
        <v>70.8659583316674</v>
      </c>
      <c r="H107" s="0" t="n">
        <v>0.607565552588503</v>
      </c>
      <c r="I107" s="0" t="n">
        <v>0.390820693201578</v>
      </c>
      <c r="J107" s="0" t="n">
        <f aca="false">VLOOKUP(D107,'paramètres CI'!$A$2:$B$6,2)</f>
        <v>0.022045059962018</v>
      </c>
    </row>
    <row r="108" customFormat="false" ht="13.8" hidden="true" customHeight="false" outlineLevel="0" collapsed="false">
      <c r="A108" s="0" t="s">
        <v>14</v>
      </c>
      <c r="B108" s="0" t="s">
        <v>58</v>
      </c>
      <c r="C108" s="0" t="s">
        <v>45</v>
      </c>
      <c r="D108" s="0" t="s">
        <v>43</v>
      </c>
      <c r="E108" s="0" t="n">
        <v>10</v>
      </c>
      <c r="F108" s="0" t="n">
        <v>13</v>
      </c>
      <c r="G108" s="0" t="n">
        <v>53.9519934844452</v>
      </c>
      <c r="H108" s="0" t="n">
        <v>0.9</v>
      </c>
      <c r="I108" s="0" t="n">
        <v>0.223491911712154</v>
      </c>
      <c r="J108" s="0" t="n">
        <f aca="false">VLOOKUP(D108,'paramètres CI'!$A$2:$B$6,2)</f>
        <v>0.0935912806596305</v>
      </c>
    </row>
    <row r="109" customFormat="false" ht="13.8" hidden="true" customHeight="false" outlineLevel="0" collapsed="false">
      <c r="A109" s="0" t="s">
        <v>14</v>
      </c>
      <c r="B109" s="0" t="s">
        <v>58</v>
      </c>
      <c r="C109" s="0" t="s">
        <v>46</v>
      </c>
      <c r="D109" s="0" t="s">
        <v>43</v>
      </c>
      <c r="E109" s="0" t="n">
        <v>12</v>
      </c>
      <c r="F109" s="0" t="n">
        <v>13</v>
      </c>
      <c r="G109" s="0" t="n">
        <v>53.9519934844452</v>
      </c>
      <c r="H109" s="0" t="n">
        <v>1</v>
      </c>
      <c r="I109" s="0" t="n">
        <v>9.99300489657242E-005</v>
      </c>
      <c r="J109" s="0" t="n">
        <f aca="false">VLOOKUP(D109,'paramètres CI'!$A$2:$B$6,2)</f>
        <v>0.0935912806596305</v>
      </c>
    </row>
    <row r="110" customFormat="false" ht="13.8" hidden="true" customHeight="false" outlineLevel="0" collapsed="false">
      <c r="A110" s="0" t="s">
        <v>14</v>
      </c>
      <c r="B110" s="0" t="s">
        <v>58</v>
      </c>
      <c r="C110" s="0" t="s">
        <v>48</v>
      </c>
      <c r="D110" s="0" t="s">
        <v>43</v>
      </c>
      <c r="E110" s="0" t="n">
        <v>48.6083814234528</v>
      </c>
      <c r="F110" s="0" t="n">
        <v>20</v>
      </c>
      <c r="G110" s="0" t="n">
        <v>65.0744285672961</v>
      </c>
      <c r="H110" s="0" t="n">
        <v>2.83163023255814</v>
      </c>
      <c r="I110" s="0" t="n">
        <v>0.113801635343632</v>
      </c>
      <c r="J110" s="0" t="n">
        <f aca="false">VLOOKUP(D110,'paramètres CI'!$A$2:$B$6,2)</f>
        <v>0.0935912806596305</v>
      </c>
    </row>
    <row r="111" customFormat="false" ht="13.8" hidden="true" customHeight="false" outlineLevel="0" collapsed="false">
      <c r="A111" s="0" t="s">
        <v>14</v>
      </c>
      <c r="B111" s="0" t="s">
        <v>58</v>
      </c>
      <c r="C111" s="0" t="s">
        <v>49</v>
      </c>
      <c r="D111" s="0" t="s">
        <v>43</v>
      </c>
      <c r="E111" s="0" t="n">
        <v>60.760476779316</v>
      </c>
      <c r="F111" s="0" t="n">
        <v>20</v>
      </c>
      <c r="G111" s="0" t="n">
        <v>65.0744285672961</v>
      </c>
      <c r="H111" s="0" t="n">
        <v>3.39795627906976</v>
      </c>
      <c r="I111" s="0" t="n">
        <v>9.99300489657242E-005</v>
      </c>
      <c r="J111" s="0" t="n">
        <f aca="false">VLOOKUP(D111,'paramètres CI'!$A$2:$B$6,2)</f>
        <v>0.0935912806596305</v>
      </c>
    </row>
    <row r="112" customFormat="false" ht="13.8" hidden="false" customHeight="false" outlineLevel="0" collapsed="false">
      <c r="A112" s="0" t="s">
        <v>14</v>
      </c>
      <c r="B112" s="0" t="s">
        <v>58</v>
      </c>
      <c r="C112" s="0" t="s">
        <v>55</v>
      </c>
      <c r="D112" s="0" t="s">
        <v>43</v>
      </c>
      <c r="E112" s="0" t="n">
        <v>21.5613811423655</v>
      </c>
      <c r="F112" s="0" t="n">
        <v>17</v>
      </c>
      <c r="G112" s="0" t="n">
        <v>65.9860332979509</v>
      </c>
      <c r="H112" s="0" t="n">
        <v>2.67297488372093</v>
      </c>
      <c r="I112" s="0" t="n">
        <v>0.150365060799806</v>
      </c>
      <c r="J112" s="0" t="n">
        <f aca="false">VLOOKUP(D112,'paramètres CI'!$A$2:$B$6,2)</f>
        <v>0.0935912806596305</v>
      </c>
    </row>
    <row r="113" customFormat="false" ht="13.8" hidden="true" customHeight="false" outlineLevel="0" collapsed="false">
      <c r="A113" s="0" t="s">
        <v>14</v>
      </c>
      <c r="B113" s="0" t="s">
        <v>58</v>
      </c>
      <c r="C113" s="0" t="s">
        <v>56</v>
      </c>
      <c r="D113" s="0" t="s">
        <v>43</v>
      </c>
      <c r="E113" s="0" t="n">
        <v>26.9517264279569</v>
      </c>
      <c r="F113" s="0" t="n">
        <v>17</v>
      </c>
      <c r="G113" s="0" t="n">
        <v>65.9860332979509</v>
      </c>
      <c r="H113" s="0" t="n">
        <v>3.32861023255814</v>
      </c>
      <c r="I113" s="0" t="n">
        <v>9.99300489657242E-005</v>
      </c>
      <c r="J113" s="0" t="n">
        <f aca="false">VLOOKUP(D113,'paramètres CI'!$A$2:$B$6,2)</f>
        <v>0.0935912806596305</v>
      </c>
    </row>
    <row r="114" customFormat="false" ht="13.8" hidden="true" customHeight="false" outlineLevel="0" collapsed="false">
      <c r="A114" s="0" t="s">
        <v>14</v>
      </c>
      <c r="B114" s="0" t="s">
        <v>59</v>
      </c>
      <c r="C114" s="0" t="s">
        <v>32</v>
      </c>
      <c r="D114" s="0" t="s">
        <v>33</v>
      </c>
      <c r="E114" s="0" t="n">
        <v>23.272298215883</v>
      </c>
      <c r="F114" s="0" t="n">
        <v>25</v>
      </c>
      <c r="G114" s="0" t="n">
        <v>122.035445951757</v>
      </c>
      <c r="H114" s="0" t="n">
        <v>0.681399259318716</v>
      </c>
      <c r="I114" s="0" t="n">
        <v>0.0221053095589249</v>
      </c>
      <c r="J114" s="0" t="n">
        <f aca="false">VLOOKUP(D114,'paramètres CI'!$A$2:$B$6,2)</f>
        <v>0.033584731604575</v>
      </c>
    </row>
    <row r="115" customFormat="false" ht="13.8" hidden="true" customHeight="false" outlineLevel="0" collapsed="false">
      <c r="A115" s="0" t="s">
        <v>14</v>
      </c>
      <c r="B115" s="0" t="s">
        <v>59</v>
      </c>
      <c r="C115" s="0" t="s">
        <v>32</v>
      </c>
      <c r="D115" s="0" t="s">
        <v>34</v>
      </c>
      <c r="E115" s="0" t="n">
        <v>23.3830061065129</v>
      </c>
      <c r="F115" s="0" t="n">
        <v>25</v>
      </c>
      <c r="G115" s="0" t="n">
        <v>132.684491326781</v>
      </c>
      <c r="H115" s="0" t="n">
        <v>0.657553506435935</v>
      </c>
      <c r="I115" s="0" t="n">
        <v>0.0461717006138075</v>
      </c>
      <c r="J115" s="0" t="n">
        <f aca="false">VLOOKUP(D115,'paramètres CI'!$A$2:$B$6,2)</f>
        <v>0.0424847883250769</v>
      </c>
    </row>
    <row r="116" customFormat="false" ht="13.8" hidden="true" customHeight="false" outlineLevel="0" collapsed="false">
      <c r="A116" s="0" t="s">
        <v>14</v>
      </c>
      <c r="B116" s="0" t="s">
        <v>59</v>
      </c>
      <c r="C116" s="0" t="s">
        <v>35</v>
      </c>
      <c r="D116" s="0" t="s">
        <v>33</v>
      </c>
      <c r="E116" s="0" t="n">
        <v>29.0903727698538</v>
      </c>
      <c r="F116" s="0" t="n">
        <v>25</v>
      </c>
      <c r="G116" s="0" t="n">
        <v>122.035445951757</v>
      </c>
      <c r="H116" s="0" t="n">
        <v>0.817679111182459</v>
      </c>
      <c r="I116" s="0" t="n">
        <v>9.99300489657242E-005</v>
      </c>
      <c r="J116" s="0" t="n">
        <f aca="false">VLOOKUP(D116,'paramètres CI'!$A$2:$B$6,2)</f>
        <v>0.033584731604575</v>
      </c>
    </row>
    <row r="117" customFormat="false" ht="13.8" hidden="true" customHeight="false" outlineLevel="0" collapsed="false">
      <c r="A117" s="0" t="s">
        <v>14</v>
      </c>
      <c r="B117" s="0" t="s">
        <v>59</v>
      </c>
      <c r="C117" s="0" t="s">
        <v>35</v>
      </c>
      <c r="D117" s="0" t="s">
        <v>34</v>
      </c>
      <c r="E117" s="0" t="n">
        <v>29.2287576331411</v>
      </c>
      <c r="F117" s="0" t="n">
        <v>25</v>
      </c>
      <c r="G117" s="0" t="n">
        <v>132.684491326781</v>
      </c>
      <c r="H117" s="0" t="n">
        <v>0.789064207723122</v>
      </c>
      <c r="I117" s="0" t="n">
        <v>9.99300489657242E-005</v>
      </c>
      <c r="J117" s="0" t="n">
        <f aca="false">VLOOKUP(D117,'paramètres CI'!$A$2:$B$6,2)</f>
        <v>0.0424847883250769</v>
      </c>
    </row>
    <row r="118" customFormat="false" ht="13.8" hidden="true" customHeight="false" outlineLevel="0" collapsed="false">
      <c r="A118" s="0" t="s">
        <v>14</v>
      </c>
      <c r="B118" s="0" t="s">
        <v>59</v>
      </c>
      <c r="C118" s="0" t="s">
        <v>36</v>
      </c>
      <c r="D118" s="0" t="s">
        <v>37</v>
      </c>
      <c r="E118" s="0" t="n">
        <v>13.1461311575859</v>
      </c>
      <c r="F118" s="0" t="n">
        <v>20</v>
      </c>
      <c r="G118" s="0" t="n">
        <v>101.401590321244</v>
      </c>
      <c r="H118" s="0" t="n">
        <v>0.762498659845602</v>
      </c>
      <c r="I118" s="0" t="n">
        <v>9.99300489657242E-005</v>
      </c>
      <c r="J118" s="0" t="n">
        <f aca="false">VLOOKUP(D118,'paramètres CI'!$A$2:$B$6,2)</f>
        <v>0.0385046990211696</v>
      </c>
    </row>
    <row r="119" customFormat="false" ht="13.8" hidden="true" customHeight="false" outlineLevel="0" collapsed="false">
      <c r="A119" s="0" t="s">
        <v>14</v>
      </c>
      <c r="B119" s="0" t="s">
        <v>59</v>
      </c>
      <c r="C119" s="0" t="s">
        <v>38</v>
      </c>
      <c r="D119" s="0" t="s">
        <v>39</v>
      </c>
      <c r="E119" s="0" t="n">
        <v>9.78451822295977</v>
      </c>
      <c r="F119" s="0" t="n">
        <v>20</v>
      </c>
      <c r="G119" s="0" t="n">
        <v>100.737577613299</v>
      </c>
      <c r="H119" s="0" t="n">
        <v>0.990094639762869</v>
      </c>
      <c r="I119" s="0" t="n">
        <v>9.99300489657242E-005</v>
      </c>
      <c r="J119" s="0" t="n">
        <f aca="false">VLOOKUP(D119,'paramètres CI'!$A$2:$B$6,2)</f>
        <v>0.022045059962018</v>
      </c>
    </row>
    <row r="120" customFormat="false" ht="13.8" hidden="true" customHeight="false" outlineLevel="0" collapsed="false">
      <c r="A120" s="0" t="s">
        <v>14</v>
      </c>
      <c r="B120" s="0" t="s">
        <v>59</v>
      </c>
      <c r="C120" s="0" t="s">
        <v>40</v>
      </c>
      <c r="D120" s="0" t="s">
        <v>37</v>
      </c>
      <c r="E120" s="0" t="n">
        <v>10.5169049260687</v>
      </c>
      <c r="F120" s="0" t="n">
        <v>20</v>
      </c>
      <c r="G120" s="0" t="n">
        <v>101.401590321244</v>
      </c>
      <c r="H120" s="0" t="n">
        <v>0.527817078385255</v>
      </c>
      <c r="I120" s="0" t="n">
        <v>0.0435007620478552</v>
      </c>
      <c r="J120" s="0" t="n">
        <f aca="false">VLOOKUP(D120,'paramètres CI'!$A$2:$B$6,2)</f>
        <v>0.0385046990211696</v>
      </c>
    </row>
    <row r="121" customFormat="false" ht="13.8" hidden="true" customHeight="false" outlineLevel="0" collapsed="false">
      <c r="A121" s="0" t="s">
        <v>14</v>
      </c>
      <c r="B121" s="0" t="s">
        <v>59</v>
      </c>
      <c r="C121" s="0" t="s">
        <v>41</v>
      </c>
      <c r="D121" s="0" t="s">
        <v>39</v>
      </c>
      <c r="E121" s="0" t="n">
        <v>7.82761457836782</v>
      </c>
      <c r="F121" s="0" t="n">
        <v>20</v>
      </c>
      <c r="G121" s="0" t="n">
        <v>100.737577613299</v>
      </c>
      <c r="H121" s="0" t="n">
        <v>0.615548800795565</v>
      </c>
      <c r="I121" s="0" t="n">
        <v>0.360549698499923</v>
      </c>
      <c r="J121" s="0" t="n">
        <f aca="false">VLOOKUP(D121,'paramètres CI'!$A$2:$B$6,2)</f>
        <v>0.022045059962018</v>
      </c>
    </row>
    <row r="122" customFormat="false" ht="13.8" hidden="true" customHeight="false" outlineLevel="0" collapsed="false">
      <c r="A122" s="0" t="s">
        <v>14</v>
      </c>
      <c r="B122" s="0" t="s">
        <v>59</v>
      </c>
      <c r="C122" s="0" t="s">
        <v>45</v>
      </c>
      <c r="D122" s="0" t="s">
        <v>43</v>
      </c>
      <c r="E122" s="0" t="n">
        <v>10</v>
      </c>
      <c r="F122" s="0" t="n">
        <v>13</v>
      </c>
      <c r="G122" s="0" t="n">
        <v>82.0566081058028</v>
      </c>
      <c r="H122" s="0" t="n">
        <v>0.9</v>
      </c>
      <c r="I122" s="0" t="n">
        <v>0.241736128444437</v>
      </c>
      <c r="J122" s="0" t="n">
        <f aca="false">VLOOKUP(D122,'paramètres CI'!$A$2:$B$6,2)</f>
        <v>0.0935912806596305</v>
      </c>
    </row>
    <row r="123" customFormat="false" ht="13.8" hidden="true" customHeight="false" outlineLevel="0" collapsed="false">
      <c r="A123" s="0" t="s">
        <v>14</v>
      </c>
      <c r="B123" s="0" t="s">
        <v>59</v>
      </c>
      <c r="C123" s="0" t="s">
        <v>46</v>
      </c>
      <c r="D123" s="0" t="s">
        <v>43</v>
      </c>
      <c r="E123" s="0" t="n">
        <v>12</v>
      </c>
      <c r="F123" s="0" t="n">
        <v>13</v>
      </c>
      <c r="G123" s="0" t="n">
        <v>82.0566081058028</v>
      </c>
      <c r="H123" s="0" t="n">
        <v>1</v>
      </c>
      <c r="I123" s="0" t="n">
        <v>9.99300489657242E-005</v>
      </c>
      <c r="J123" s="0" t="n">
        <f aca="false">VLOOKUP(D123,'paramètres CI'!$A$2:$B$6,2)</f>
        <v>0.0935912806596305</v>
      </c>
    </row>
    <row r="124" customFormat="false" ht="13.8" hidden="true" customHeight="false" outlineLevel="0" collapsed="false">
      <c r="A124" s="0" t="s">
        <v>14</v>
      </c>
      <c r="B124" s="0" t="s">
        <v>59</v>
      </c>
      <c r="C124" s="0" t="s">
        <v>48</v>
      </c>
      <c r="D124" s="0" t="s">
        <v>43</v>
      </c>
      <c r="E124" s="0" t="n">
        <v>64.6743248264011</v>
      </c>
      <c r="F124" s="0" t="n">
        <v>20</v>
      </c>
      <c r="G124" s="0" t="n">
        <v>95.4052802919774</v>
      </c>
      <c r="H124" s="0" t="n">
        <v>2.83163023255814</v>
      </c>
      <c r="I124" s="0" t="n">
        <v>0.122794908606488</v>
      </c>
      <c r="J124" s="0" t="n">
        <f aca="false">VLOOKUP(D124,'paramètres CI'!$A$2:$B$6,2)</f>
        <v>0.0935912806596305</v>
      </c>
    </row>
    <row r="125" customFormat="false" ht="13.8" hidden="true" customHeight="false" outlineLevel="0" collapsed="false">
      <c r="A125" s="0" t="s">
        <v>14</v>
      </c>
      <c r="B125" s="0" t="s">
        <v>59</v>
      </c>
      <c r="C125" s="0" t="s">
        <v>49</v>
      </c>
      <c r="D125" s="0" t="s">
        <v>43</v>
      </c>
      <c r="E125" s="0" t="n">
        <v>80.8429060330013</v>
      </c>
      <c r="F125" s="0" t="n">
        <v>20</v>
      </c>
      <c r="G125" s="0" t="n">
        <v>95.4052802919774</v>
      </c>
      <c r="H125" s="0" t="n">
        <v>3.39795627906976</v>
      </c>
      <c r="I125" s="0" t="n">
        <v>9.99300489657242E-005</v>
      </c>
      <c r="J125" s="0" t="n">
        <f aca="false">VLOOKUP(D125,'paramètres CI'!$A$2:$B$6,2)</f>
        <v>0.0935912806596305</v>
      </c>
    </row>
    <row r="126" customFormat="false" ht="13.8" hidden="false" customHeight="false" outlineLevel="0" collapsed="false">
      <c r="A126" s="0" t="s">
        <v>14</v>
      </c>
      <c r="B126" s="0" t="s">
        <v>59</v>
      </c>
      <c r="C126" s="0" t="s">
        <v>55</v>
      </c>
      <c r="D126" s="0" t="s">
        <v>43</v>
      </c>
      <c r="E126" s="0" t="n">
        <v>27.0327833716727</v>
      </c>
      <c r="F126" s="0" t="n">
        <v>17</v>
      </c>
      <c r="G126" s="0" t="n">
        <v>92.2217289342037</v>
      </c>
      <c r="H126" s="0" t="n">
        <v>2.67297488372093</v>
      </c>
      <c r="I126" s="0" t="n">
        <v>0.162441981885804</v>
      </c>
      <c r="J126" s="0" t="n">
        <f aca="false">VLOOKUP(D126,'paramètres CI'!$A$2:$B$6,2)</f>
        <v>0.0935912806596305</v>
      </c>
    </row>
    <row r="127" customFormat="false" ht="13.8" hidden="true" customHeight="false" outlineLevel="0" collapsed="false">
      <c r="A127" s="0" t="s">
        <v>14</v>
      </c>
      <c r="B127" s="0" t="s">
        <v>59</v>
      </c>
      <c r="C127" s="0" t="s">
        <v>56</v>
      </c>
      <c r="D127" s="0" t="s">
        <v>43</v>
      </c>
      <c r="E127" s="0" t="n">
        <v>33.7909792145908</v>
      </c>
      <c r="F127" s="0" t="n">
        <v>17</v>
      </c>
      <c r="G127" s="0" t="n">
        <v>92.2217289342037</v>
      </c>
      <c r="H127" s="0" t="n">
        <v>3.32861023255814</v>
      </c>
      <c r="I127" s="0" t="n">
        <v>9.99300489657242E-005</v>
      </c>
      <c r="J127" s="0" t="n">
        <f aca="false">VLOOKUP(D127,'paramètres CI'!$A$2:$B$6,2)</f>
        <v>0.0935912806596305</v>
      </c>
    </row>
    <row r="128" customFormat="false" ht="13.8" hidden="true" customHeight="false" outlineLevel="0" collapsed="false">
      <c r="A128" s="0" t="s">
        <v>14</v>
      </c>
      <c r="B128" s="0" t="s">
        <v>60</v>
      </c>
      <c r="C128" s="0" t="s">
        <v>32</v>
      </c>
      <c r="D128" s="0" t="s">
        <v>33</v>
      </c>
      <c r="E128" s="0" t="n">
        <v>19.3217407538575</v>
      </c>
      <c r="F128" s="0" t="n">
        <v>25</v>
      </c>
      <c r="G128" s="0" t="n">
        <v>76.1033951813317</v>
      </c>
      <c r="H128" s="0" t="n">
        <v>0.705404987797399</v>
      </c>
      <c r="I128" s="0" t="n">
        <v>0.0182388402293409</v>
      </c>
      <c r="J128" s="0" t="n">
        <f aca="false">VLOOKUP(D128,'paramètres CI'!$A$2:$B$6,2)</f>
        <v>0.033584731604575</v>
      </c>
    </row>
    <row r="129" customFormat="false" ht="13.8" hidden="true" customHeight="false" outlineLevel="0" collapsed="false">
      <c r="A129" s="0" t="s">
        <v>14</v>
      </c>
      <c r="B129" s="0" t="s">
        <v>60</v>
      </c>
      <c r="C129" s="0" t="s">
        <v>32</v>
      </c>
      <c r="D129" s="0" t="s">
        <v>34</v>
      </c>
      <c r="E129" s="0" t="n">
        <v>19.4140532555467</v>
      </c>
      <c r="F129" s="0" t="n">
        <v>25</v>
      </c>
      <c r="G129" s="0" t="n">
        <v>72.7924942010558</v>
      </c>
      <c r="H129" s="0" t="n">
        <v>0.638080698745828</v>
      </c>
      <c r="I129" s="0" t="n">
        <v>0.0641461665235448</v>
      </c>
      <c r="J129" s="0" t="n">
        <f aca="false">VLOOKUP(D129,'paramètres CI'!$A$2:$B$6,2)</f>
        <v>0.0424847883250769</v>
      </c>
    </row>
    <row r="130" customFormat="false" ht="13.8" hidden="true" customHeight="false" outlineLevel="0" collapsed="false">
      <c r="A130" s="0" t="s">
        <v>14</v>
      </c>
      <c r="B130" s="0" t="s">
        <v>60</v>
      </c>
      <c r="C130" s="0" t="s">
        <v>35</v>
      </c>
      <c r="D130" s="0" t="s">
        <v>33</v>
      </c>
      <c r="E130" s="0" t="n">
        <v>24.1521759423219</v>
      </c>
      <c r="F130" s="0" t="n">
        <v>25</v>
      </c>
      <c r="G130" s="0" t="n">
        <v>76.1033951813317</v>
      </c>
      <c r="H130" s="0" t="n">
        <v>0.84648598535688</v>
      </c>
      <c r="I130" s="0" t="n">
        <v>9.99300489657241E-005</v>
      </c>
      <c r="J130" s="0" t="n">
        <f aca="false">VLOOKUP(D130,'paramètres CI'!$A$2:$B$6,2)</f>
        <v>0.033584731604575</v>
      </c>
    </row>
    <row r="131" customFormat="false" ht="13.8" hidden="true" customHeight="false" outlineLevel="0" collapsed="false">
      <c r="A131" s="0" t="s">
        <v>14</v>
      </c>
      <c r="B131" s="0" t="s">
        <v>60</v>
      </c>
      <c r="C131" s="0" t="s">
        <v>35</v>
      </c>
      <c r="D131" s="0" t="s">
        <v>34</v>
      </c>
      <c r="E131" s="0" t="n">
        <v>24.2675665694334</v>
      </c>
      <c r="F131" s="0" t="n">
        <v>25</v>
      </c>
      <c r="G131" s="0" t="n">
        <v>72.7924942010558</v>
      </c>
      <c r="H131" s="0" t="n">
        <v>0.765696838494994</v>
      </c>
      <c r="I131" s="0" t="n">
        <v>9.99300489657241E-005</v>
      </c>
      <c r="J131" s="0" t="n">
        <f aca="false">VLOOKUP(D131,'paramètres CI'!$A$2:$B$6,2)</f>
        <v>0.0424847883250769</v>
      </c>
    </row>
    <row r="132" customFormat="false" ht="13.8" hidden="true" customHeight="false" outlineLevel="0" collapsed="false">
      <c r="A132" s="0" t="s">
        <v>14</v>
      </c>
      <c r="B132" s="0" t="s">
        <v>60</v>
      </c>
      <c r="C132" s="0" t="s">
        <v>36</v>
      </c>
      <c r="D132" s="0" t="s">
        <v>37</v>
      </c>
      <c r="E132" s="0" t="n">
        <v>15.0146862223916</v>
      </c>
      <c r="F132" s="0" t="n">
        <v>20</v>
      </c>
      <c r="G132" s="0" t="n">
        <v>81.4526365659435</v>
      </c>
      <c r="H132" s="0" t="n">
        <v>0.753844297192812</v>
      </c>
      <c r="I132" s="0" t="n">
        <v>9.99300489657241E-005</v>
      </c>
      <c r="J132" s="0" t="n">
        <f aca="false">VLOOKUP(D132,'paramètres CI'!$A$2:$B$6,2)</f>
        <v>0.0385046990211696</v>
      </c>
    </row>
    <row r="133" customFormat="false" ht="13.8" hidden="true" customHeight="false" outlineLevel="0" collapsed="false">
      <c r="A133" s="0" t="s">
        <v>14</v>
      </c>
      <c r="B133" s="0" t="s">
        <v>60</v>
      </c>
      <c r="C133" s="0" t="s">
        <v>38</v>
      </c>
      <c r="D133" s="0" t="s">
        <v>39</v>
      </c>
      <c r="E133" s="0" t="n">
        <v>10.9373943252307</v>
      </c>
      <c r="F133" s="0" t="n">
        <v>20</v>
      </c>
      <c r="G133" s="0" t="n">
        <v>78.6862079056155</v>
      </c>
      <c r="H133" s="0" t="n">
        <v>0.981436514185371</v>
      </c>
      <c r="I133" s="0" t="n">
        <v>9.99300489657241E-005</v>
      </c>
      <c r="J133" s="0" t="n">
        <f aca="false">VLOOKUP(D133,'paramètres CI'!$A$2:$B$6,2)</f>
        <v>0.022045059962018</v>
      </c>
    </row>
    <row r="134" customFormat="false" ht="13.8" hidden="true" customHeight="false" outlineLevel="0" collapsed="false">
      <c r="A134" s="0" t="s">
        <v>14</v>
      </c>
      <c r="B134" s="0" t="s">
        <v>60</v>
      </c>
      <c r="C134" s="0" t="s">
        <v>40</v>
      </c>
      <c r="D134" s="0" t="s">
        <v>37</v>
      </c>
      <c r="E134" s="0" t="n">
        <v>12.0117489779133</v>
      </c>
      <c r="F134" s="0" t="n">
        <v>20</v>
      </c>
      <c r="G134" s="0" t="n">
        <v>81.4526365659435</v>
      </c>
      <c r="H134" s="0" t="n">
        <v>0.518684062507685</v>
      </c>
      <c r="I134" s="0" t="n">
        <v>0.0338057148276425</v>
      </c>
      <c r="J134" s="0" t="n">
        <f aca="false">VLOOKUP(D134,'paramètres CI'!$A$2:$B$6,2)</f>
        <v>0.0385046990211696</v>
      </c>
    </row>
    <row r="135" customFormat="false" ht="13.8" hidden="true" customHeight="false" outlineLevel="0" collapsed="false">
      <c r="A135" s="0" t="s">
        <v>14</v>
      </c>
      <c r="B135" s="0" t="s">
        <v>60</v>
      </c>
      <c r="C135" s="0" t="s">
        <v>41</v>
      </c>
      <c r="D135" s="0" t="s">
        <v>39</v>
      </c>
      <c r="E135" s="0" t="n">
        <v>8.74991546018455</v>
      </c>
      <c r="F135" s="0" t="n">
        <v>20</v>
      </c>
      <c r="G135" s="0" t="n">
        <v>78.6862079056155</v>
      </c>
      <c r="H135" s="0" t="n">
        <v>0.606403040067035</v>
      </c>
      <c r="I135" s="0" t="n">
        <v>0.390893925477755</v>
      </c>
      <c r="J135" s="0" t="n">
        <f aca="false">VLOOKUP(D135,'paramètres CI'!$A$2:$B$6,2)</f>
        <v>0.022045059962018</v>
      </c>
    </row>
    <row r="136" customFormat="false" ht="13.8" hidden="true" customHeight="false" outlineLevel="0" collapsed="false">
      <c r="A136" s="0" t="s">
        <v>14</v>
      </c>
      <c r="B136" s="0" t="s">
        <v>60</v>
      </c>
      <c r="C136" s="0" t="s">
        <v>45</v>
      </c>
      <c r="D136" s="0" t="s">
        <v>43</v>
      </c>
      <c r="E136" s="0" t="n">
        <v>10</v>
      </c>
      <c r="F136" s="0" t="n">
        <v>13</v>
      </c>
      <c r="G136" s="0" t="n">
        <v>64.1466954841767</v>
      </c>
      <c r="H136" s="0" t="n">
        <v>0.9</v>
      </c>
      <c r="I136" s="0" t="n">
        <v>0.229205063885657</v>
      </c>
      <c r="J136" s="0" t="n">
        <f aca="false">VLOOKUP(D136,'paramètres CI'!$A$2:$B$6,2)</f>
        <v>0.0935912806596305</v>
      </c>
    </row>
    <row r="137" customFormat="false" ht="13.8" hidden="true" customHeight="false" outlineLevel="0" collapsed="false">
      <c r="A137" s="0" t="s">
        <v>14</v>
      </c>
      <c r="B137" s="0" t="s">
        <v>60</v>
      </c>
      <c r="C137" s="0" t="s">
        <v>46</v>
      </c>
      <c r="D137" s="0" t="s">
        <v>43</v>
      </c>
      <c r="E137" s="0" t="n">
        <v>12</v>
      </c>
      <c r="F137" s="0" t="n">
        <v>13</v>
      </c>
      <c r="G137" s="0" t="n">
        <v>64.1466954841767</v>
      </c>
      <c r="H137" s="0" t="n">
        <v>1</v>
      </c>
      <c r="I137" s="0" t="n">
        <v>9.99300489657241E-005</v>
      </c>
      <c r="J137" s="0" t="n">
        <f aca="false">VLOOKUP(D137,'paramètres CI'!$A$2:$B$6,2)</f>
        <v>0.0935912806596305</v>
      </c>
    </row>
    <row r="138" customFormat="false" ht="13.8" hidden="true" customHeight="false" outlineLevel="0" collapsed="false">
      <c r="A138" s="0" t="s">
        <v>14</v>
      </c>
      <c r="B138" s="0" t="s">
        <v>60</v>
      </c>
      <c r="C138" s="0" t="s">
        <v>48</v>
      </c>
      <c r="D138" s="0" t="s">
        <v>43</v>
      </c>
      <c r="E138" s="0" t="n">
        <v>51.9670480595727</v>
      </c>
      <c r="F138" s="0" t="n">
        <v>20</v>
      </c>
      <c r="G138" s="0" t="n">
        <v>76.1635937550408</v>
      </c>
      <c r="H138" s="0" t="n">
        <v>2.83163023255814</v>
      </c>
      <c r="I138" s="0" t="n">
        <v>0.111965454450848</v>
      </c>
      <c r="J138" s="0" t="n">
        <f aca="false">VLOOKUP(D138,'paramètres CI'!$A$2:$B$6,2)</f>
        <v>0.0935912806596305</v>
      </c>
    </row>
    <row r="139" customFormat="false" ht="13.8" hidden="true" customHeight="false" outlineLevel="0" collapsed="false">
      <c r="A139" s="0" t="s">
        <v>14</v>
      </c>
      <c r="B139" s="0" t="s">
        <v>60</v>
      </c>
      <c r="C139" s="0" t="s">
        <v>49</v>
      </c>
      <c r="D139" s="0" t="s">
        <v>43</v>
      </c>
      <c r="E139" s="0" t="n">
        <v>64.9588100744659</v>
      </c>
      <c r="F139" s="0" t="n">
        <v>20</v>
      </c>
      <c r="G139" s="0" t="n">
        <v>76.1635937550408</v>
      </c>
      <c r="H139" s="0" t="n">
        <v>3.39795627906976</v>
      </c>
      <c r="I139" s="0" t="n">
        <v>9.99300489657241E-005</v>
      </c>
      <c r="J139" s="0" t="n">
        <f aca="false">VLOOKUP(D139,'paramètres CI'!$A$2:$B$6,2)</f>
        <v>0.0935912806596305</v>
      </c>
    </row>
    <row r="140" customFormat="false" ht="13.8" hidden="false" customHeight="false" outlineLevel="0" collapsed="false">
      <c r="A140" s="0" t="s">
        <v>14</v>
      </c>
      <c r="B140" s="0" t="s">
        <v>60</v>
      </c>
      <c r="C140" s="0" t="s">
        <v>55</v>
      </c>
      <c r="D140" s="0" t="s">
        <v>43</v>
      </c>
      <c r="E140" s="0" t="n">
        <v>23.6512297830776</v>
      </c>
      <c r="F140" s="0" t="n">
        <v>17</v>
      </c>
      <c r="G140" s="0" t="n">
        <v>74.7269462193548</v>
      </c>
      <c r="H140" s="0" t="n">
        <v>2.67297488372093</v>
      </c>
      <c r="I140" s="0" t="n">
        <v>0.151045324262451</v>
      </c>
      <c r="J140" s="0" t="n">
        <f aca="false">VLOOKUP(D140,'paramètres CI'!$A$2:$B$6,2)</f>
        <v>0.0935912806596305</v>
      </c>
    </row>
    <row r="141" customFormat="false" ht="13.8" hidden="true" customHeight="false" outlineLevel="0" collapsed="false">
      <c r="A141" s="0" t="s">
        <v>14</v>
      </c>
      <c r="B141" s="0" t="s">
        <v>60</v>
      </c>
      <c r="C141" s="0" t="s">
        <v>56</v>
      </c>
      <c r="D141" s="0" t="s">
        <v>43</v>
      </c>
      <c r="E141" s="0" t="n">
        <v>29.564037228847</v>
      </c>
      <c r="F141" s="0" t="n">
        <v>17</v>
      </c>
      <c r="G141" s="0" t="n">
        <v>74.7269462193548</v>
      </c>
      <c r="H141" s="0" t="n">
        <v>3.32861023255814</v>
      </c>
      <c r="I141" s="0" t="n">
        <v>9.99300489657241E-005</v>
      </c>
      <c r="J141" s="0" t="n">
        <f aca="false">VLOOKUP(D141,'paramètres CI'!$A$2:$B$6,2)</f>
        <v>0.0935912806596305</v>
      </c>
    </row>
    <row r="142" customFormat="false" ht="13.8" hidden="true" customHeight="false" outlineLevel="0" collapsed="false">
      <c r="A142" s="0" t="s">
        <v>14</v>
      </c>
      <c r="B142" s="0" t="s">
        <v>61</v>
      </c>
      <c r="C142" s="0" t="s">
        <v>32</v>
      </c>
      <c r="D142" s="0" t="s">
        <v>33</v>
      </c>
      <c r="E142" s="0" t="n">
        <v>18.3778836127821</v>
      </c>
      <c r="F142" s="0" t="n">
        <v>25</v>
      </c>
      <c r="G142" s="0" t="n">
        <v>64.5491215994264</v>
      </c>
      <c r="H142" s="0" t="n">
        <v>0.75</v>
      </c>
      <c r="I142" s="0" t="n">
        <v>0.0208634857940015</v>
      </c>
      <c r="J142" s="0" t="n">
        <f aca="false">VLOOKUP(D142,'paramètres CI'!$A$2:$B$6,2)</f>
        <v>0.033584731604575</v>
      </c>
    </row>
    <row r="143" customFormat="false" ht="13.8" hidden="true" customHeight="false" outlineLevel="0" collapsed="false">
      <c r="A143" s="0" t="s">
        <v>14</v>
      </c>
      <c r="B143" s="0" t="s">
        <v>61</v>
      </c>
      <c r="C143" s="0" t="s">
        <v>32</v>
      </c>
      <c r="D143" s="0" t="s">
        <v>34</v>
      </c>
      <c r="E143" s="0" t="n">
        <v>18.3746803405582</v>
      </c>
      <c r="F143" s="0" t="n">
        <v>25</v>
      </c>
      <c r="G143" s="0" t="n">
        <v>68.4190793865432</v>
      </c>
      <c r="H143" s="0" t="n">
        <v>0.69222353031531</v>
      </c>
      <c r="I143" s="0" t="n">
        <v>0.0723251023997692</v>
      </c>
      <c r="J143" s="0" t="n">
        <f aca="false">VLOOKUP(D143,'paramètres CI'!$A$2:$B$6,2)</f>
        <v>0.0424847883250769</v>
      </c>
    </row>
    <row r="144" customFormat="false" ht="13.8" hidden="true" customHeight="false" outlineLevel="0" collapsed="false">
      <c r="A144" s="0" t="s">
        <v>14</v>
      </c>
      <c r="B144" s="0" t="s">
        <v>61</v>
      </c>
      <c r="C144" s="0" t="s">
        <v>35</v>
      </c>
      <c r="D144" s="0" t="s">
        <v>33</v>
      </c>
      <c r="E144" s="0" t="n">
        <v>22.9723545159776</v>
      </c>
      <c r="F144" s="0" t="n">
        <v>25</v>
      </c>
      <c r="G144" s="0" t="n">
        <v>64.5491215994264</v>
      </c>
      <c r="H144" s="0" t="n">
        <v>0.9</v>
      </c>
      <c r="I144" s="0" t="n">
        <v>9.99300489657243E-005</v>
      </c>
      <c r="J144" s="0" t="n">
        <f aca="false">VLOOKUP(D144,'paramètres CI'!$A$2:$B$6,2)</f>
        <v>0.033584731604575</v>
      </c>
    </row>
    <row r="145" customFormat="false" ht="13.8" hidden="true" customHeight="false" outlineLevel="0" collapsed="false">
      <c r="A145" s="0" t="s">
        <v>14</v>
      </c>
      <c r="B145" s="0" t="s">
        <v>61</v>
      </c>
      <c r="C145" s="0" t="s">
        <v>35</v>
      </c>
      <c r="D145" s="0" t="s">
        <v>34</v>
      </c>
      <c r="E145" s="0" t="n">
        <v>22.9683504256977</v>
      </c>
      <c r="F145" s="0" t="n">
        <v>25</v>
      </c>
      <c r="G145" s="0" t="n">
        <v>68.4190793865432</v>
      </c>
      <c r="H145" s="0" t="n">
        <v>0.830668236378372</v>
      </c>
      <c r="I145" s="0" t="n">
        <v>9.99300489657243E-005</v>
      </c>
      <c r="J145" s="0" t="n">
        <f aca="false">VLOOKUP(D145,'paramètres CI'!$A$2:$B$6,2)</f>
        <v>0.0424847883250769</v>
      </c>
    </row>
    <row r="146" customFormat="false" ht="13.8" hidden="true" customHeight="false" outlineLevel="0" collapsed="false">
      <c r="A146" s="0" t="s">
        <v>14</v>
      </c>
      <c r="B146" s="0" t="s">
        <v>61</v>
      </c>
      <c r="C146" s="0" t="s">
        <v>36</v>
      </c>
      <c r="D146" s="0" t="s">
        <v>37</v>
      </c>
      <c r="E146" s="0" t="n">
        <v>13.582986459796</v>
      </c>
      <c r="F146" s="0" t="n">
        <v>20</v>
      </c>
      <c r="G146" s="0" t="n">
        <v>83.7698590930517</v>
      </c>
      <c r="H146" s="0" t="n">
        <v>0.762990495237197</v>
      </c>
      <c r="I146" s="0" t="n">
        <v>9.99300489657243E-005</v>
      </c>
      <c r="J146" s="0" t="n">
        <f aca="false">VLOOKUP(D146,'paramètres CI'!$A$2:$B$6,2)</f>
        <v>0.0385046990211696</v>
      </c>
    </row>
    <row r="147" customFormat="false" ht="13.8" hidden="true" customHeight="false" outlineLevel="0" collapsed="false">
      <c r="A147" s="0" t="s">
        <v>14</v>
      </c>
      <c r="B147" s="0" t="s">
        <v>61</v>
      </c>
      <c r="C147" s="0" t="s">
        <v>38</v>
      </c>
      <c r="D147" s="0" t="s">
        <v>39</v>
      </c>
      <c r="E147" s="0" t="n">
        <v>9.9211641549632</v>
      </c>
      <c r="F147" s="0" t="n">
        <v>20</v>
      </c>
      <c r="G147" s="0" t="n">
        <v>78.1663810211212</v>
      </c>
      <c r="H147" s="0" t="n">
        <v>0.98802655068553</v>
      </c>
      <c r="I147" s="0" t="n">
        <v>9.99300489657243E-005</v>
      </c>
      <c r="J147" s="0" t="n">
        <f aca="false">VLOOKUP(D147,'paramètres CI'!$A$2:$B$6,2)</f>
        <v>0.022045059962018</v>
      </c>
    </row>
    <row r="148" customFormat="false" ht="13.8" hidden="true" customHeight="false" outlineLevel="0" collapsed="false">
      <c r="A148" s="0" t="s">
        <v>14</v>
      </c>
      <c r="B148" s="0" t="s">
        <v>61</v>
      </c>
      <c r="C148" s="0" t="s">
        <v>40</v>
      </c>
      <c r="D148" s="0" t="s">
        <v>37</v>
      </c>
      <c r="E148" s="0" t="n">
        <v>10.8663891678368</v>
      </c>
      <c r="F148" s="0" t="n">
        <v>20</v>
      </c>
      <c r="G148" s="0" t="n">
        <v>83.7698590930517</v>
      </c>
      <c r="H148" s="0" t="n">
        <v>0.559300710234107</v>
      </c>
      <c r="I148" s="0" t="n">
        <v>0.0361236897730791</v>
      </c>
      <c r="J148" s="0" t="n">
        <f aca="false">VLOOKUP(D148,'paramètres CI'!$A$2:$B$6,2)</f>
        <v>0.0385046990211696</v>
      </c>
    </row>
    <row r="149" customFormat="false" ht="13.8" hidden="true" customHeight="false" outlineLevel="0" collapsed="false">
      <c r="A149" s="0" t="s">
        <v>14</v>
      </c>
      <c r="B149" s="0" t="s">
        <v>61</v>
      </c>
      <c r="C149" s="0" t="s">
        <v>41</v>
      </c>
      <c r="D149" s="0" t="s">
        <v>39</v>
      </c>
      <c r="E149" s="0" t="n">
        <v>7.93693132397056</v>
      </c>
      <c r="F149" s="0" t="n">
        <v>20</v>
      </c>
      <c r="G149" s="0" t="n">
        <v>78.1663810211212</v>
      </c>
      <c r="H149" s="0" t="n">
        <v>0.649060634297473</v>
      </c>
      <c r="I149" s="0" t="n">
        <v>0.295204161959495</v>
      </c>
      <c r="J149" s="0" t="n">
        <f aca="false">VLOOKUP(D149,'paramètres CI'!$A$2:$B$6,2)</f>
        <v>0.022045059962018</v>
      </c>
    </row>
    <row r="150" customFormat="false" ht="13.8" hidden="true" customHeight="false" outlineLevel="0" collapsed="false">
      <c r="A150" s="0" t="s">
        <v>14</v>
      </c>
      <c r="B150" s="0" t="s">
        <v>61</v>
      </c>
      <c r="C150" s="0" t="s">
        <v>45</v>
      </c>
      <c r="D150" s="0" t="s">
        <v>43</v>
      </c>
      <c r="E150" s="0" t="n">
        <v>10</v>
      </c>
      <c r="F150" s="0" t="n">
        <v>13</v>
      </c>
      <c r="G150" s="0" t="n">
        <v>60.9563137770493</v>
      </c>
      <c r="H150" s="0" t="n">
        <v>0.9</v>
      </c>
      <c r="I150" s="0" t="n">
        <v>0.269330179978908</v>
      </c>
      <c r="J150" s="0" t="n">
        <f aca="false">VLOOKUP(D150,'paramètres CI'!$A$2:$B$6,2)</f>
        <v>0.0935912806596305</v>
      </c>
    </row>
    <row r="151" customFormat="false" ht="13.8" hidden="true" customHeight="false" outlineLevel="0" collapsed="false">
      <c r="A151" s="0" t="s">
        <v>14</v>
      </c>
      <c r="B151" s="0" t="s">
        <v>61</v>
      </c>
      <c r="C151" s="0" t="s">
        <v>46</v>
      </c>
      <c r="D151" s="0" t="s">
        <v>43</v>
      </c>
      <c r="E151" s="0" t="n">
        <v>12</v>
      </c>
      <c r="F151" s="0" t="n">
        <v>13</v>
      </c>
      <c r="G151" s="0" t="n">
        <v>60.9563137770493</v>
      </c>
      <c r="H151" s="0" t="n">
        <v>1</v>
      </c>
      <c r="I151" s="0" t="n">
        <v>9.99300489657243E-005</v>
      </c>
      <c r="J151" s="0" t="n">
        <f aca="false">VLOOKUP(D151,'paramètres CI'!$A$2:$B$6,2)</f>
        <v>0.0935912806596305</v>
      </c>
    </row>
    <row r="152" customFormat="false" ht="13.8" hidden="true" customHeight="false" outlineLevel="0" collapsed="false">
      <c r="A152" s="0" t="s">
        <v>14</v>
      </c>
      <c r="B152" s="0" t="s">
        <v>61</v>
      </c>
      <c r="C152" s="0" t="s">
        <v>48</v>
      </c>
      <c r="D152" s="0" t="s">
        <v>43</v>
      </c>
      <c r="E152" s="0" t="n">
        <v>49.8191453617937</v>
      </c>
      <c r="F152" s="0" t="n">
        <v>20</v>
      </c>
      <c r="G152" s="0" t="n">
        <v>74.2083665489407</v>
      </c>
      <c r="H152" s="0" t="n">
        <v>2.83163023255814</v>
      </c>
      <c r="I152" s="0" t="n">
        <v>0.129406285855411</v>
      </c>
      <c r="J152" s="0" t="n">
        <f aca="false">VLOOKUP(D152,'paramètres CI'!$A$2:$B$6,2)</f>
        <v>0.0935912806596305</v>
      </c>
    </row>
    <row r="153" customFormat="false" ht="13.8" hidden="true" customHeight="false" outlineLevel="0" collapsed="false">
      <c r="A153" s="0" t="s">
        <v>14</v>
      </c>
      <c r="B153" s="0" t="s">
        <v>61</v>
      </c>
      <c r="C153" s="0" t="s">
        <v>49</v>
      </c>
      <c r="D153" s="0" t="s">
        <v>43</v>
      </c>
      <c r="E153" s="0" t="n">
        <v>62.2739317022421</v>
      </c>
      <c r="F153" s="0" t="n">
        <v>20</v>
      </c>
      <c r="G153" s="0" t="n">
        <v>74.2083665489407</v>
      </c>
      <c r="H153" s="0" t="n">
        <v>3.39795627906976</v>
      </c>
      <c r="I153" s="0" t="n">
        <v>9.99300489657243E-005</v>
      </c>
      <c r="J153" s="0" t="n">
        <f aca="false">VLOOKUP(D153,'paramètres CI'!$A$2:$B$6,2)</f>
        <v>0.0935912806596305</v>
      </c>
    </row>
    <row r="154" customFormat="false" ht="13.8" hidden="false" customHeight="false" outlineLevel="0" collapsed="false">
      <c r="A154" s="0" t="s">
        <v>14</v>
      </c>
      <c r="B154" s="0" t="s">
        <v>61</v>
      </c>
      <c r="C154" s="0" t="s">
        <v>55</v>
      </c>
      <c r="D154" s="0" t="s">
        <v>43</v>
      </c>
      <c r="E154" s="0" t="n">
        <v>22.1171274563993</v>
      </c>
      <c r="F154" s="0" t="n">
        <v>17</v>
      </c>
      <c r="G154" s="0" t="n">
        <v>72.5129362564117</v>
      </c>
      <c r="H154" s="0" t="n">
        <v>2.67297488372093</v>
      </c>
      <c r="I154" s="0" t="n">
        <v>0.176047583896576</v>
      </c>
      <c r="J154" s="0" t="n">
        <f aca="false">VLOOKUP(D154,'paramètres CI'!$A$2:$B$6,2)</f>
        <v>0.0935912806596305</v>
      </c>
    </row>
    <row r="155" customFormat="false" ht="13.8" hidden="true" customHeight="false" outlineLevel="0" collapsed="false">
      <c r="A155" s="0" t="s">
        <v>14</v>
      </c>
      <c r="B155" s="0" t="s">
        <v>61</v>
      </c>
      <c r="C155" s="0" t="s">
        <v>56</v>
      </c>
      <c r="D155" s="0" t="s">
        <v>43</v>
      </c>
      <c r="E155" s="0" t="n">
        <v>27.6464093204992</v>
      </c>
      <c r="F155" s="0" t="n">
        <v>17</v>
      </c>
      <c r="G155" s="0" t="n">
        <v>72.5129362564117</v>
      </c>
      <c r="H155" s="0" t="n">
        <v>3.32861023255814</v>
      </c>
      <c r="I155" s="0" t="n">
        <v>9.99300489657243E-005</v>
      </c>
      <c r="J155" s="0" t="n">
        <f aca="false">VLOOKUP(D155,'paramètres CI'!$A$2:$B$6,2)</f>
        <v>0.0935912806596305</v>
      </c>
    </row>
    <row r="156" customFormat="false" ht="13.8" hidden="true" customHeight="false" outlineLevel="0" collapsed="false">
      <c r="A156" s="0" t="s">
        <v>14</v>
      </c>
      <c r="B156" s="0" t="s">
        <v>62</v>
      </c>
      <c r="C156" s="0" t="s">
        <v>32</v>
      </c>
      <c r="D156" s="0" t="s">
        <v>34</v>
      </c>
      <c r="E156" s="0" t="n">
        <v>23.6471806901235</v>
      </c>
      <c r="F156" s="0" t="n">
        <v>25</v>
      </c>
      <c r="G156" s="0" t="n">
        <v>98.5217585199909</v>
      </c>
      <c r="H156" s="0" t="n">
        <v>0.7</v>
      </c>
      <c r="I156" s="0" t="n">
        <v>0.154914227721527</v>
      </c>
      <c r="J156" s="0" t="n">
        <f aca="false">VLOOKUP(D156,'paramètres CI'!$A$2:$B$6,2)</f>
        <v>0.0424847883250769</v>
      </c>
    </row>
    <row r="157" customFormat="false" ht="13.8" hidden="true" customHeight="false" outlineLevel="0" collapsed="false">
      <c r="A157" s="0" t="s">
        <v>14</v>
      </c>
      <c r="B157" s="0" t="s">
        <v>62</v>
      </c>
      <c r="C157" s="0" t="s">
        <v>35</v>
      </c>
      <c r="D157" s="0" t="s">
        <v>34</v>
      </c>
      <c r="E157" s="0" t="n">
        <v>29.5589758626543</v>
      </c>
      <c r="F157" s="0" t="n">
        <v>25</v>
      </c>
      <c r="G157" s="0" t="n">
        <v>98.5217585199909</v>
      </c>
      <c r="H157" s="0" t="n">
        <v>0.84</v>
      </c>
      <c r="I157" s="0" t="n">
        <v>9.99400359784132E-005</v>
      </c>
      <c r="J157" s="0" t="n">
        <f aca="false">VLOOKUP(D157,'paramètres CI'!$A$2:$B$6,2)</f>
        <v>0.0424847883250769</v>
      </c>
    </row>
    <row r="158" customFormat="false" ht="13.8" hidden="true" customHeight="false" outlineLevel="0" collapsed="false">
      <c r="A158" s="0" t="s">
        <v>14</v>
      </c>
      <c r="B158" s="0" t="s">
        <v>62</v>
      </c>
      <c r="C158" s="0" t="s">
        <v>36</v>
      </c>
      <c r="D158" s="0" t="s">
        <v>37</v>
      </c>
      <c r="E158" s="0" t="n">
        <v>13.3511780099698</v>
      </c>
      <c r="F158" s="0" t="n">
        <v>20</v>
      </c>
      <c r="G158" s="0" t="n">
        <v>67.6814564044572</v>
      </c>
      <c r="H158" s="0" t="n">
        <v>0.73690396322077</v>
      </c>
      <c r="I158" s="0" t="n">
        <v>9.99400359784132E-005</v>
      </c>
      <c r="J158" s="0" t="n">
        <f aca="false">VLOOKUP(D158,'paramètres CI'!$A$2:$B$6,2)</f>
        <v>0.0385046990211696</v>
      </c>
    </row>
    <row r="159" customFormat="false" ht="13.8" hidden="true" customHeight="false" outlineLevel="0" collapsed="false">
      <c r="A159" s="0" t="s">
        <v>14</v>
      </c>
      <c r="B159" s="0" t="s">
        <v>62</v>
      </c>
      <c r="C159" s="0" t="s">
        <v>38</v>
      </c>
      <c r="D159" s="0" t="s">
        <v>39</v>
      </c>
      <c r="E159" s="0" t="n">
        <v>9.90196063836284</v>
      </c>
      <c r="F159" s="0" t="n">
        <v>20</v>
      </c>
      <c r="G159" s="0" t="n">
        <v>83.9520278774416</v>
      </c>
      <c r="H159" s="0" t="n">
        <v>0.988723648691933</v>
      </c>
      <c r="I159" s="0" t="n">
        <v>9.99400359784132E-005</v>
      </c>
      <c r="J159" s="0" t="n">
        <f aca="false">VLOOKUP(D159,'paramètres CI'!$A$2:$B$6,2)</f>
        <v>0.022045059962018</v>
      </c>
    </row>
    <row r="160" customFormat="false" ht="13.8" hidden="true" customHeight="false" outlineLevel="0" collapsed="false">
      <c r="A160" s="0" t="s">
        <v>14</v>
      </c>
      <c r="B160" s="0" t="s">
        <v>62</v>
      </c>
      <c r="C160" s="0" t="s">
        <v>40</v>
      </c>
      <c r="D160" s="0" t="s">
        <v>37</v>
      </c>
      <c r="E160" s="0" t="n">
        <v>10.6809424079758</v>
      </c>
      <c r="F160" s="0" t="n">
        <v>20</v>
      </c>
      <c r="G160" s="0" t="n">
        <v>67.6814564044572</v>
      </c>
      <c r="H160" s="0" t="n">
        <v>0.406568380070769</v>
      </c>
      <c r="I160" s="0" t="n">
        <v>0.0186378288310129</v>
      </c>
      <c r="J160" s="0" t="n">
        <f aca="false">VLOOKUP(D160,'paramètres CI'!$A$2:$B$6,2)</f>
        <v>0.0385046990211696</v>
      </c>
    </row>
    <row r="161" customFormat="false" ht="13.8" hidden="true" customHeight="false" outlineLevel="0" collapsed="false">
      <c r="A161" s="0" t="s">
        <v>14</v>
      </c>
      <c r="B161" s="0" t="s">
        <v>62</v>
      </c>
      <c r="C161" s="0" t="s">
        <v>41</v>
      </c>
      <c r="D161" s="0" t="s">
        <v>39</v>
      </c>
      <c r="E161" s="0" t="n">
        <v>7.92156851069027</v>
      </c>
      <c r="F161" s="0" t="n">
        <v>20</v>
      </c>
      <c r="G161" s="0" t="n">
        <v>83.9520278774416</v>
      </c>
      <c r="H161" s="0" t="n">
        <v>0.606819682004707</v>
      </c>
      <c r="I161" s="0" t="n">
        <v>0.365390284788338</v>
      </c>
      <c r="J161" s="0" t="n">
        <f aca="false">VLOOKUP(D161,'paramètres CI'!$A$2:$B$6,2)</f>
        <v>0.022045059962018</v>
      </c>
    </row>
    <row r="162" customFormat="false" ht="13.8" hidden="true" customHeight="false" outlineLevel="0" collapsed="false">
      <c r="A162" s="0" t="s">
        <v>14</v>
      </c>
      <c r="B162" s="0" t="s">
        <v>62</v>
      </c>
      <c r="C162" s="0" t="s">
        <v>45</v>
      </c>
      <c r="D162" s="0" t="s">
        <v>43</v>
      </c>
      <c r="E162" s="0" t="n">
        <v>10</v>
      </c>
      <c r="F162" s="0" t="n">
        <v>13</v>
      </c>
      <c r="G162" s="0" t="n">
        <v>88.0141611660272</v>
      </c>
      <c r="H162" s="0" t="n">
        <v>0.9</v>
      </c>
      <c r="I162" s="0" t="n">
        <v>0.220910094806119</v>
      </c>
      <c r="J162" s="0" t="n">
        <f aca="false">VLOOKUP(D162,'paramètres CI'!$A$2:$B$6,2)</f>
        <v>0.0935912806596305</v>
      </c>
    </row>
    <row r="163" customFormat="false" ht="13.8" hidden="true" customHeight="false" outlineLevel="0" collapsed="false">
      <c r="A163" s="0" t="s">
        <v>14</v>
      </c>
      <c r="B163" s="0" t="s">
        <v>62</v>
      </c>
      <c r="C163" s="0" t="s">
        <v>46</v>
      </c>
      <c r="D163" s="0" t="s">
        <v>43</v>
      </c>
      <c r="E163" s="0" t="n">
        <v>12</v>
      </c>
      <c r="F163" s="0" t="n">
        <v>13</v>
      </c>
      <c r="G163" s="0" t="n">
        <v>88.0141611660272</v>
      </c>
      <c r="H163" s="0" t="n">
        <v>1</v>
      </c>
      <c r="I163" s="0" t="n">
        <v>9.99400359784132E-005</v>
      </c>
      <c r="J163" s="0" t="n">
        <f aca="false">VLOOKUP(D163,'paramètres CI'!$A$2:$B$6,2)</f>
        <v>0.0935912806596305</v>
      </c>
    </row>
    <row r="164" customFormat="false" ht="13.8" hidden="true" customHeight="false" outlineLevel="0" collapsed="false">
      <c r="A164" s="0" t="s">
        <v>14</v>
      </c>
      <c r="B164" s="0" t="s">
        <v>62</v>
      </c>
      <c r="C164" s="0" t="s">
        <v>48</v>
      </c>
      <c r="D164" s="0" t="s">
        <v>43</v>
      </c>
      <c r="E164" s="0" t="n">
        <v>65.8190467270587</v>
      </c>
      <c r="F164" s="0" t="n">
        <v>20</v>
      </c>
      <c r="G164" s="0" t="n">
        <v>100.617984552262</v>
      </c>
      <c r="H164" s="0" t="n">
        <v>2.90057209302325</v>
      </c>
      <c r="I164" s="0" t="n">
        <v>0.0995467352210556</v>
      </c>
      <c r="J164" s="0" t="n">
        <f aca="false">VLOOKUP(D164,'paramètres CI'!$A$2:$B$6,2)</f>
        <v>0.0935912806596305</v>
      </c>
    </row>
    <row r="165" customFormat="false" ht="13.8" hidden="true" customHeight="false" outlineLevel="0" collapsed="false">
      <c r="A165" s="0" t="s">
        <v>14</v>
      </c>
      <c r="B165" s="0" t="s">
        <v>62</v>
      </c>
      <c r="C165" s="0" t="s">
        <v>49</v>
      </c>
      <c r="D165" s="0" t="s">
        <v>43</v>
      </c>
      <c r="E165" s="0" t="n">
        <v>82.2738084088234</v>
      </c>
      <c r="F165" s="0" t="n">
        <v>20</v>
      </c>
      <c r="G165" s="0" t="n">
        <v>100.617984552262</v>
      </c>
      <c r="H165" s="0" t="n">
        <v>3.4806865116279</v>
      </c>
      <c r="I165" s="0" t="n">
        <v>9.99400359784132E-005</v>
      </c>
      <c r="J165" s="0" t="n">
        <f aca="false">VLOOKUP(D165,'paramètres CI'!$A$2:$B$6,2)</f>
        <v>0.0935912806596305</v>
      </c>
    </row>
    <row r="166" customFormat="false" ht="13.8" hidden="false" customHeight="false" outlineLevel="0" collapsed="false">
      <c r="A166" s="0" t="s">
        <v>14</v>
      </c>
      <c r="B166" s="0" t="s">
        <v>62</v>
      </c>
      <c r="C166" s="0" t="s">
        <v>55</v>
      </c>
      <c r="D166" s="0" t="s">
        <v>43</v>
      </c>
      <c r="E166" s="0" t="n">
        <v>27.5589399878112</v>
      </c>
      <c r="F166" s="0" t="n">
        <v>17</v>
      </c>
      <c r="G166" s="0" t="n">
        <v>95.9776201049277</v>
      </c>
      <c r="H166" s="0" t="n">
        <v>2.73805395348837</v>
      </c>
      <c r="I166" s="0" t="n">
        <v>0.140001188416076</v>
      </c>
      <c r="J166" s="0" t="n">
        <f aca="false">VLOOKUP(D166,'paramètres CI'!$A$2:$B$6,2)</f>
        <v>0.0935912806596305</v>
      </c>
    </row>
    <row r="167" customFormat="false" ht="13.8" hidden="true" customHeight="false" outlineLevel="0" collapsed="false">
      <c r="A167" s="0" t="s">
        <v>14</v>
      </c>
      <c r="B167" s="0" t="s">
        <v>62</v>
      </c>
      <c r="C167" s="0" t="s">
        <v>56</v>
      </c>
      <c r="D167" s="0" t="s">
        <v>43</v>
      </c>
      <c r="E167" s="0" t="n">
        <v>34.448674984764</v>
      </c>
      <c r="F167" s="0" t="n">
        <v>17</v>
      </c>
      <c r="G167" s="0" t="n">
        <v>95.9776201049277</v>
      </c>
      <c r="H167" s="0" t="n">
        <v>3.40965209302325</v>
      </c>
      <c r="I167" s="0" t="n">
        <v>9.99400359784132E-005</v>
      </c>
      <c r="J167" s="0" t="n">
        <f aca="false">VLOOKUP(D167,'paramètres CI'!$A$2:$B$6,2)</f>
        <v>0.0935912806596305</v>
      </c>
    </row>
    <row r="168" customFormat="false" ht="13.8" hidden="true" customHeight="false" outlineLevel="0" collapsed="false">
      <c r="A168" s="0" t="s">
        <v>14</v>
      </c>
      <c r="B168" s="0" t="s">
        <v>63</v>
      </c>
      <c r="C168" s="0" t="s">
        <v>32</v>
      </c>
      <c r="D168" s="0" t="s">
        <v>33</v>
      </c>
      <c r="E168" s="0" t="n">
        <v>48.756423273278</v>
      </c>
      <c r="F168" s="0" t="n">
        <v>25</v>
      </c>
      <c r="G168" s="0" t="n">
        <v>141.705604403019</v>
      </c>
      <c r="H168" s="0" t="n">
        <v>0.719009165537241</v>
      </c>
      <c r="I168" s="0" t="n">
        <v>0.0131972098070873</v>
      </c>
      <c r="J168" s="0" t="n">
        <f aca="false">VLOOKUP(D168,'paramètres CI'!$A$2:$B$6,2)</f>
        <v>0.033584731604575</v>
      </c>
    </row>
    <row r="169" customFormat="false" ht="13.8" hidden="true" customHeight="false" outlineLevel="0" collapsed="false">
      <c r="A169" s="0" t="s">
        <v>14</v>
      </c>
      <c r="B169" s="0" t="s">
        <v>63</v>
      </c>
      <c r="C169" s="0" t="s">
        <v>32</v>
      </c>
      <c r="D169" s="0" t="s">
        <v>34</v>
      </c>
      <c r="E169" s="0" t="n">
        <v>49.1067579974766</v>
      </c>
      <c r="F169" s="0" t="n">
        <v>25</v>
      </c>
      <c r="G169" s="0" t="n">
        <v>132.704264912761</v>
      </c>
      <c r="H169" s="0" t="n">
        <v>0.676860227330094</v>
      </c>
      <c r="I169" s="0" t="n">
        <v>0.0539383699468397</v>
      </c>
      <c r="J169" s="0" t="n">
        <f aca="false">VLOOKUP(D169,'paramètres CI'!$A$2:$B$6,2)</f>
        <v>0.0424847883250769</v>
      </c>
    </row>
    <row r="170" customFormat="false" ht="13.8" hidden="true" customHeight="false" outlineLevel="0" collapsed="false">
      <c r="A170" s="0" t="s">
        <v>14</v>
      </c>
      <c r="B170" s="0" t="s">
        <v>63</v>
      </c>
      <c r="C170" s="0" t="s">
        <v>35</v>
      </c>
      <c r="D170" s="0" t="s">
        <v>33</v>
      </c>
      <c r="E170" s="0" t="n">
        <v>60.9455290915975</v>
      </c>
      <c r="F170" s="0" t="n">
        <v>25</v>
      </c>
      <c r="G170" s="0" t="n">
        <v>141.705604403019</v>
      </c>
      <c r="H170" s="0" t="n">
        <v>0.862810998644689</v>
      </c>
      <c r="I170" s="0" t="n">
        <v>9.99300489657241E-005</v>
      </c>
      <c r="J170" s="0" t="n">
        <f aca="false">VLOOKUP(D170,'paramètres CI'!$A$2:$B$6,2)</f>
        <v>0.033584731604575</v>
      </c>
    </row>
    <row r="171" customFormat="false" ht="13.8" hidden="true" customHeight="false" outlineLevel="0" collapsed="false">
      <c r="A171" s="0" t="s">
        <v>14</v>
      </c>
      <c r="B171" s="0" t="s">
        <v>63</v>
      </c>
      <c r="C171" s="0" t="s">
        <v>35</v>
      </c>
      <c r="D171" s="0" t="s">
        <v>34</v>
      </c>
      <c r="E171" s="0" t="n">
        <v>61.3834474968458</v>
      </c>
      <c r="F171" s="0" t="n">
        <v>25</v>
      </c>
      <c r="G171" s="0" t="n">
        <v>132.704264912761</v>
      </c>
      <c r="H171" s="0" t="n">
        <v>0.812232272796113</v>
      </c>
      <c r="I171" s="0" t="n">
        <v>9.99300489657241E-005</v>
      </c>
      <c r="J171" s="0" t="n">
        <f aca="false">VLOOKUP(D171,'paramètres CI'!$A$2:$B$6,2)</f>
        <v>0.0424847883250769</v>
      </c>
    </row>
    <row r="172" customFormat="false" ht="13.8" hidden="true" customHeight="false" outlineLevel="0" collapsed="false">
      <c r="A172" s="0" t="s">
        <v>14</v>
      </c>
      <c r="B172" s="0" t="s">
        <v>63</v>
      </c>
      <c r="C172" s="0" t="s">
        <v>36</v>
      </c>
      <c r="D172" s="0" t="s">
        <v>37</v>
      </c>
      <c r="E172" s="0" t="n">
        <v>38.6158469831696</v>
      </c>
      <c r="F172" s="0" t="n">
        <v>20</v>
      </c>
      <c r="G172" s="0" t="n">
        <v>179.704583077321</v>
      </c>
      <c r="H172" s="0" t="n">
        <v>0.757492449422588</v>
      </c>
      <c r="I172" s="0" t="n">
        <v>9.99300489657241E-005</v>
      </c>
      <c r="J172" s="0" t="n">
        <f aca="false">VLOOKUP(D172,'paramètres CI'!$A$2:$B$6,2)</f>
        <v>0.0385046990211696</v>
      </c>
    </row>
    <row r="173" customFormat="false" ht="13.8" hidden="true" customHeight="false" outlineLevel="0" collapsed="false">
      <c r="A173" s="0" t="s">
        <v>14</v>
      </c>
      <c r="B173" s="0" t="s">
        <v>63</v>
      </c>
      <c r="C173" s="0" t="s">
        <v>38</v>
      </c>
      <c r="D173" s="0" t="s">
        <v>39</v>
      </c>
      <c r="E173" s="0" t="n">
        <v>28.0998666951511</v>
      </c>
      <c r="F173" s="0" t="n">
        <v>20</v>
      </c>
      <c r="G173" s="0" t="n">
        <v>178.878407560727</v>
      </c>
      <c r="H173" s="0" t="n">
        <v>0.985089870618627</v>
      </c>
      <c r="I173" s="0" t="n">
        <v>9.99300489657241E-005</v>
      </c>
      <c r="J173" s="0" t="n">
        <f aca="false">VLOOKUP(D173,'paramètres CI'!$A$2:$B$6,2)</f>
        <v>0.022045059962018</v>
      </c>
    </row>
    <row r="174" customFormat="false" ht="13.8" hidden="true" customHeight="false" outlineLevel="0" collapsed="false">
      <c r="A174" s="0" t="s">
        <v>14</v>
      </c>
      <c r="B174" s="0" t="s">
        <v>63</v>
      </c>
      <c r="C174" s="0" t="s">
        <v>40</v>
      </c>
      <c r="D174" s="0" t="s">
        <v>37</v>
      </c>
      <c r="E174" s="0" t="n">
        <v>30.8926775865357</v>
      </c>
      <c r="F174" s="0" t="n">
        <v>20</v>
      </c>
      <c r="G174" s="0" t="n">
        <v>179.704583077321</v>
      </c>
      <c r="H174" s="0" t="n">
        <v>0.525688220737511</v>
      </c>
      <c r="I174" s="0" t="n">
        <v>0.0364625172317081</v>
      </c>
      <c r="J174" s="0" t="n">
        <f aca="false">VLOOKUP(D174,'paramètres CI'!$A$2:$B$6,2)</f>
        <v>0.0385046990211696</v>
      </c>
    </row>
    <row r="175" customFormat="false" ht="13.8" hidden="true" customHeight="false" outlineLevel="0" collapsed="false">
      <c r="A175" s="0" t="s">
        <v>14</v>
      </c>
      <c r="B175" s="0" t="s">
        <v>63</v>
      </c>
      <c r="C175" s="0" t="s">
        <v>41</v>
      </c>
      <c r="D175" s="0" t="s">
        <v>39</v>
      </c>
      <c r="E175" s="0" t="n">
        <v>22.4798933561209</v>
      </c>
      <c r="F175" s="0" t="n">
        <v>20</v>
      </c>
      <c r="G175" s="0" t="n">
        <v>178.878407560727</v>
      </c>
      <c r="H175" s="0" t="n">
        <v>0.613422238695177</v>
      </c>
      <c r="I175" s="0" t="n">
        <v>0.427556754014814</v>
      </c>
      <c r="J175" s="0" t="n">
        <f aca="false">VLOOKUP(D175,'paramètres CI'!$A$2:$B$6,2)</f>
        <v>0.022045059962018</v>
      </c>
    </row>
    <row r="176" customFormat="false" ht="13.8" hidden="true" customHeight="false" outlineLevel="0" collapsed="false">
      <c r="A176" s="0" t="s">
        <v>14</v>
      </c>
      <c r="B176" s="0" t="s">
        <v>63</v>
      </c>
      <c r="C176" s="0" t="s">
        <v>45</v>
      </c>
      <c r="D176" s="0" t="s">
        <v>43</v>
      </c>
      <c r="E176" s="0" t="n">
        <v>10</v>
      </c>
      <c r="F176" s="0" t="n">
        <v>13</v>
      </c>
      <c r="G176" s="0" t="n">
        <v>145.275807293729</v>
      </c>
      <c r="H176" s="0" t="n">
        <v>0.9</v>
      </c>
      <c r="I176" s="0" t="n">
        <v>0.251717369408708</v>
      </c>
      <c r="J176" s="0" t="n">
        <f aca="false">VLOOKUP(D176,'paramètres CI'!$A$2:$B$6,2)</f>
        <v>0.0935912806596305</v>
      </c>
    </row>
    <row r="177" customFormat="false" ht="13.8" hidden="true" customHeight="false" outlineLevel="0" collapsed="false">
      <c r="A177" s="0" t="s">
        <v>14</v>
      </c>
      <c r="B177" s="0" t="s">
        <v>63</v>
      </c>
      <c r="C177" s="0" t="s">
        <v>46</v>
      </c>
      <c r="D177" s="0" t="s">
        <v>43</v>
      </c>
      <c r="E177" s="0" t="n">
        <v>12</v>
      </c>
      <c r="F177" s="0" t="n">
        <v>13</v>
      </c>
      <c r="G177" s="0" t="n">
        <v>145.275807293729</v>
      </c>
      <c r="H177" s="0" t="n">
        <v>1</v>
      </c>
      <c r="I177" s="0" t="n">
        <v>9.99300489657241E-005</v>
      </c>
      <c r="J177" s="0" t="n">
        <f aca="false">VLOOKUP(D177,'paramètres CI'!$A$2:$B$6,2)</f>
        <v>0.0935912806596305</v>
      </c>
    </row>
    <row r="178" customFormat="false" ht="13.8" hidden="true" customHeight="false" outlineLevel="0" collapsed="false">
      <c r="A178" s="0" t="s">
        <v>14</v>
      </c>
      <c r="B178" s="0" t="s">
        <v>63</v>
      </c>
      <c r="C178" s="0" t="s">
        <v>48</v>
      </c>
      <c r="D178" s="0" t="s">
        <v>43</v>
      </c>
      <c r="E178" s="0" t="n">
        <v>131.205465233609</v>
      </c>
      <c r="F178" s="0" t="n">
        <v>20</v>
      </c>
      <c r="G178" s="0" t="n">
        <v>170.352956090428</v>
      </c>
      <c r="H178" s="0" t="n">
        <v>2.83163023255814</v>
      </c>
      <c r="I178" s="0" t="n">
        <v>0.0938638111455748</v>
      </c>
      <c r="J178" s="0" t="n">
        <f aca="false">VLOOKUP(D178,'paramètres CI'!$A$2:$B$6,2)</f>
        <v>0.0935912806596305</v>
      </c>
    </row>
    <row r="179" customFormat="false" ht="13.8" hidden="true" customHeight="false" outlineLevel="0" collapsed="false">
      <c r="A179" s="0" t="s">
        <v>14</v>
      </c>
      <c r="B179" s="0" t="s">
        <v>63</v>
      </c>
      <c r="C179" s="0" t="s">
        <v>49</v>
      </c>
      <c r="D179" s="0" t="s">
        <v>43</v>
      </c>
      <c r="E179" s="0" t="n">
        <v>164.006831542011</v>
      </c>
      <c r="F179" s="0" t="n">
        <v>20</v>
      </c>
      <c r="G179" s="0" t="n">
        <v>170.352956090428</v>
      </c>
      <c r="H179" s="0" t="n">
        <v>3.39795627906976</v>
      </c>
      <c r="I179" s="0" t="n">
        <v>9.99300489657241E-005</v>
      </c>
      <c r="J179" s="0" t="n">
        <f aca="false">VLOOKUP(D179,'paramètres CI'!$A$2:$B$6,2)</f>
        <v>0.0935912806596305</v>
      </c>
    </row>
    <row r="180" customFormat="false" ht="13.8" hidden="false" customHeight="false" outlineLevel="0" collapsed="false">
      <c r="A180" s="0" t="s">
        <v>14</v>
      </c>
      <c r="B180" s="0" t="s">
        <v>63</v>
      </c>
      <c r="C180" s="0" t="s">
        <v>55</v>
      </c>
      <c r="D180" s="0" t="s">
        <v>43</v>
      </c>
      <c r="E180" s="0" t="n">
        <v>60.2081210623408</v>
      </c>
      <c r="F180" s="0" t="n">
        <v>17</v>
      </c>
      <c r="G180" s="0" t="n">
        <v>162.440149532629</v>
      </c>
      <c r="H180" s="0" t="n">
        <v>2.67297488372093</v>
      </c>
      <c r="I180" s="0" t="n">
        <v>0.122564458102508</v>
      </c>
      <c r="J180" s="0" t="n">
        <f aca="false">VLOOKUP(D180,'paramètres CI'!$A$2:$B$6,2)</f>
        <v>0.0935912806596305</v>
      </c>
    </row>
    <row r="181" customFormat="false" ht="13.8" hidden="true" customHeight="false" outlineLevel="0" collapsed="false">
      <c r="A181" s="0" t="s">
        <v>14</v>
      </c>
      <c r="B181" s="0" t="s">
        <v>63</v>
      </c>
      <c r="C181" s="0" t="s">
        <v>56</v>
      </c>
      <c r="D181" s="0" t="s">
        <v>43</v>
      </c>
      <c r="E181" s="0" t="n">
        <v>75.2601513279259</v>
      </c>
      <c r="F181" s="0" t="n">
        <v>17</v>
      </c>
      <c r="G181" s="0" t="n">
        <v>162.440149532629</v>
      </c>
      <c r="H181" s="0" t="n">
        <v>3.32861023255814</v>
      </c>
      <c r="I181" s="0" t="n">
        <v>9.99300489657241E-005</v>
      </c>
      <c r="J181" s="0" t="n">
        <f aca="false">VLOOKUP(D181,'paramètres CI'!$A$2:$B$6,2)</f>
        <v>0.0935912806596305</v>
      </c>
    </row>
    <row r="182" customFormat="false" ht="13.8" hidden="true" customHeight="false" outlineLevel="0" collapsed="false">
      <c r="A182" s="0" t="s">
        <v>14</v>
      </c>
      <c r="B182" s="0" t="s">
        <v>64</v>
      </c>
      <c r="C182" s="0" t="s">
        <v>32</v>
      </c>
      <c r="D182" s="0" t="s">
        <v>33</v>
      </c>
      <c r="E182" s="0" t="n">
        <v>34.1511452228886</v>
      </c>
      <c r="F182" s="0" t="n">
        <v>25</v>
      </c>
      <c r="G182" s="0" t="n">
        <v>83.8835621867833</v>
      </c>
      <c r="H182" s="0" t="n">
        <v>0.692732827952922</v>
      </c>
      <c r="I182" s="0" t="n">
        <v>0.0179498034248297</v>
      </c>
      <c r="J182" s="0" t="n">
        <f aca="false">VLOOKUP(D182,'paramètres CI'!$A$2:$B$6,2)</f>
        <v>0.033584731604575</v>
      </c>
    </row>
    <row r="183" customFormat="false" ht="13.8" hidden="true" customHeight="false" outlineLevel="0" collapsed="false">
      <c r="A183" s="0" t="s">
        <v>14</v>
      </c>
      <c r="B183" s="0" t="s">
        <v>64</v>
      </c>
      <c r="C183" s="0" t="s">
        <v>32</v>
      </c>
      <c r="D183" s="0" t="s">
        <v>34</v>
      </c>
      <c r="E183" s="0" t="n">
        <v>34.1652346387987</v>
      </c>
      <c r="F183" s="0" t="n">
        <v>25</v>
      </c>
      <c r="G183" s="0" t="n">
        <v>81.2939017370253</v>
      </c>
      <c r="H183" s="0" t="n">
        <v>0.671587901583563</v>
      </c>
      <c r="I183" s="0" t="n">
        <v>0.0383267927017996</v>
      </c>
      <c r="J183" s="0" t="n">
        <f aca="false">VLOOKUP(D183,'paramètres CI'!$A$2:$B$6,2)</f>
        <v>0.0424847883250769</v>
      </c>
    </row>
    <row r="184" customFormat="false" ht="13.8" hidden="true" customHeight="false" outlineLevel="0" collapsed="false">
      <c r="A184" s="0" t="s">
        <v>14</v>
      </c>
      <c r="B184" s="0" t="s">
        <v>64</v>
      </c>
      <c r="C184" s="0" t="s">
        <v>35</v>
      </c>
      <c r="D184" s="0" t="s">
        <v>33</v>
      </c>
      <c r="E184" s="0" t="n">
        <v>42.6889315286107</v>
      </c>
      <c r="F184" s="0" t="n">
        <v>25</v>
      </c>
      <c r="G184" s="0" t="n">
        <v>83.8835621867833</v>
      </c>
      <c r="H184" s="0" t="n">
        <v>0.831279393543507</v>
      </c>
      <c r="I184" s="0" t="n">
        <v>9.99300489657241E-005</v>
      </c>
      <c r="J184" s="0" t="n">
        <f aca="false">VLOOKUP(D184,'paramètres CI'!$A$2:$B$6,2)</f>
        <v>0.033584731604575</v>
      </c>
    </row>
    <row r="185" customFormat="false" ht="13.8" hidden="true" customHeight="false" outlineLevel="0" collapsed="false">
      <c r="A185" s="0" t="s">
        <v>14</v>
      </c>
      <c r="B185" s="0" t="s">
        <v>64</v>
      </c>
      <c r="C185" s="0" t="s">
        <v>35</v>
      </c>
      <c r="D185" s="0" t="s">
        <v>34</v>
      </c>
      <c r="E185" s="0" t="n">
        <v>42.7065432984984</v>
      </c>
      <c r="F185" s="0" t="n">
        <v>25</v>
      </c>
      <c r="G185" s="0" t="n">
        <v>81.2939017370253</v>
      </c>
      <c r="H185" s="0" t="n">
        <v>0.805905481900275</v>
      </c>
      <c r="I185" s="0" t="n">
        <v>9.99300489657241E-005</v>
      </c>
      <c r="J185" s="0" t="n">
        <f aca="false">VLOOKUP(D185,'paramètres CI'!$A$2:$B$6,2)</f>
        <v>0.0424847883250769</v>
      </c>
    </row>
    <row r="186" customFormat="false" ht="13.8" hidden="true" customHeight="false" outlineLevel="0" collapsed="false">
      <c r="A186" s="0" t="s">
        <v>14</v>
      </c>
      <c r="B186" s="0" t="s">
        <v>64</v>
      </c>
      <c r="C186" s="0" t="s">
        <v>36</v>
      </c>
      <c r="D186" s="0" t="s">
        <v>37</v>
      </c>
      <c r="E186" s="0" t="n">
        <v>29.0145646436672</v>
      </c>
      <c r="F186" s="0" t="n">
        <v>20</v>
      </c>
      <c r="G186" s="0" t="n">
        <v>111.400692046695</v>
      </c>
      <c r="H186" s="0" t="n">
        <v>0.756818940629301</v>
      </c>
      <c r="I186" s="0" t="n">
        <v>9.99300489657241E-005</v>
      </c>
      <c r="J186" s="0" t="n">
        <f aca="false">VLOOKUP(D186,'paramètres CI'!$A$2:$B$6,2)</f>
        <v>0.0385046990211696</v>
      </c>
    </row>
    <row r="187" customFormat="false" ht="13.8" hidden="true" customHeight="false" outlineLevel="0" collapsed="false">
      <c r="A187" s="0" t="s">
        <v>14</v>
      </c>
      <c r="B187" s="0" t="s">
        <v>64</v>
      </c>
      <c r="C187" s="0" t="s">
        <v>38</v>
      </c>
      <c r="D187" s="0" t="s">
        <v>39</v>
      </c>
      <c r="E187" s="0" t="n">
        <v>20.7966362825318</v>
      </c>
      <c r="F187" s="0" t="n">
        <v>20</v>
      </c>
      <c r="G187" s="0" t="n">
        <v>109.900241712184</v>
      </c>
      <c r="H187" s="0" t="n">
        <v>0.984414425847987</v>
      </c>
      <c r="I187" s="0" t="n">
        <v>9.99300489657241E-005</v>
      </c>
      <c r="J187" s="0" t="n">
        <f aca="false">VLOOKUP(D187,'paramètres CI'!$A$2:$B$6,2)</f>
        <v>0.022045059962018</v>
      </c>
    </row>
    <row r="188" customFormat="false" ht="13.8" hidden="true" customHeight="false" outlineLevel="0" collapsed="false">
      <c r="A188" s="0" t="s">
        <v>14</v>
      </c>
      <c r="B188" s="0" t="s">
        <v>64</v>
      </c>
      <c r="C188" s="0" t="s">
        <v>40</v>
      </c>
      <c r="D188" s="0" t="s">
        <v>37</v>
      </c>
      <c r="E188" s="0" t="n">
        <v>23.2116517149338</v>
      </c>
      <c r="F188" s="0" t="n">
        <v>20</v>
      </c>
      <c r="G188" s="0" t="n">
        <v>111.400692046695</v>
      </c>
      <c r="H188" s="0" t="n">
        <v>0.525148973693886</v>
      </c>
      <c r="I188" s="0" t="n">
        <v>0.0386885606662912</v>
      </c>
      <c r="J188" s="0" t="n">
        <f aca="false">VLOOKUP(D188,'paramètres CI'!$A$2:$B$6,2)</f>
        <v>0.0385046990211696</v>
      </c>
    </row>
    <row r="189" customFormat="false" ht="13.8" hidden="true" customHeight="false" outlineLevel="0" collapsed="false">
      <c r="A189" s="0" t="s">
        <v>14</v>
      </c>
      <c r="B189" s="0" t="s">
        <v>64</v>
      </c>
      <c r="C189" s="0" t="s">
        <v>41</v>
      </c>
      <c r="D189" s="0" t="s">
        <v>39</v>
      </c>
      <c r="E189" s="0" t="n">
        <v>16.6373090260254</v>
      </c>
      <c r="F189" s="0" t="n">
        <v>20</v>
      </c>
      <c r="G189" s="0" t="n">
        <v>109.900241712184</v>
      </c>
      <c r="H189" s="0" t="n">
        <v>0.612868158085982</v>
      </c>
      <c r="I189" s="0" t="n">
        <v>0.425535076488247</v>
      </c>
      <c r="J189" s="0" t="n">
        <f aca="false">VLOOKUP(D189,'paramètres CI'!$A$2:$B$6,2)</f>
        <v>0.022045059962018</v>
      </c>
    </row>
    <row r="190" customFormat="false" ht="13.8" hidden="true" customHeight="false" outlineLevel="0" collapsed="false">
      <c r="A190" s="0" t="s">
        <v>14</v>
      </c>
      <c r="B190" s="0" t="s">
        <v>64</v>
      </c>
      <c r="C190" s="0" t="s">
        <v>45</v>
      </c>
      <c r="D190" s="0" t="s">
        <v>43</v>
      </c>
      <c r="E190" s="0" t="n">
        <v>10</v>
      </c>
      <c r="F190" s="0" t="n">
        <v>13</v>
      </c>
      <c r="G190" s="0" t="n">
        <v>92.5207924164208</v>
      </c>
      <c r="H190" s="0" t="n">
        <v>0.9</v>
      </c>
      <c r="I190" s="0" t="n">
        <v>0.25632930529261</v>
      </c>
      <c r="J190" s="0" t="n">
        <f aca="false">VLOOKUP(D190,'paramètres CI'!$A$2:$B$6,2)</f>
        <v>0.0935912806596305</v>
      </c>
    </row>
    <row r="191" customFormat="false" ht="13.8" hidden="true" customHeight="false" outlineLevel="0" collapsed="false">
      <c r="A191" s="0" t="s">
        <v>14</v>
      </c>
      <c r="B191" s="0" t="s">
        <v>64</v>
      </c>
      <c r="C191" s="0" t="s">
        <v>46</v>
      </c>
      <c r="D191" s="0" t="s">
        <v>43</v>
      </c>
      <c r="E191" s="0" t="n">
        <v>12</v>
      </c>
      <c r="F191" s="0" t="n">
        <v>13</v>
      </c>
      <c r="G191" s="0" t="n">
        <v>92.5207924164208</v>
      </c>
      <c r="H191" s="0" t="n">
        <v>1</v>
      </c>
      <c r="I191" s="0" t="n">
        <v>9.99300489657241E-005</v>
      </c>
      <c r="J191" s="0" t="n">
        <f aca="false">VLOOKUP(D191,'paramètres CI'!$A$2:$B$6,2)</f>
        <v>0.0935912806596305</v>
      </c>
    </row>
    <row r="192" customFormat="false" ht="13.8" hidden="true" customHeight="false" outlineLevel="0" collapsed="false">
      <c r="A192" s="0" t="s">
        <v>14</v>
      </c>
      <c r="B192" s="0" t="s">
        <v>64</v>
      </c>
      <c r="C192" s="0" t="s">
        <v>48</v>
      </c>
      <c r="D192" s="0" t="s">
        <v>43</v>
      </c>
      <c r="E192" s="0" t="n">
        <v>89.3944987315304</v>
      </c>
      <c r="F192" s="0" t="n">
        <v>20</v>
      </c>
      <c r="G192" s="0" t="n">
        <v>106.606762837476</v>
      </c>
      <c r="H192" s="0" t="n">
        <v>2.83163023255814</v>
      </c>
      <c r="I192" s="0" t="n">
        <v>0.096726092566643</v>
      </c>
      <c r="J192" s="0" t="n">
        <f aca="false">VLOOKUP(D192,'paramètres CI'!$A$2:$B$6,2)</f>
        <v>0.0935912806596305</v>
      </c>
    </row>
    <row r="193" customFormat="false" ht="13.8" hidden="true" customHeight="false" outlineLevel="0" collapsed="false">
      <c r="A193" s="0" t="s">
        <v>14</v>
      </c>
      <c r="B193" s="0" t="s">
        <v>64</v>
      </c>
      <c r="C193" s="0" t="s">
        <v>49</v>
      </c>
      <c r="D193" s="0" t="s">
        <v>43</v>
      </c>
      <c r="E193" s="0" t="n">
        <v>111.743123414413</v>
      </c>
      <c r="F193" s="0" t="n">
        <v>20</v>
      </c>
      <c r="G193" s="0" t="n">
        <v>106.606762837476</v>
      </c>
      <c r="H193" s="0" t="n">
        <v>3.39795627906976</v>
      </c>
      <c r="I193" s="0" t="n">
        <v>9.99300489657241E-005</v>
      </c>
      <c r="J193" s="0" t="n">
        <f aca="false">VLOOKUP(D193,'paramètres CI'!$A$2:$B$6,2)</f>
        <v>0.0935912806596305</v>
      </c>
    </row>
    <row r="194" customFormat="false" ht="13.8" hidden="false" customHeight="false" outlineLevel="0" collapsed="false">
      <c r="A194" s="0" t="s">
        <v>14</v>
      </c>
      <c r="B194" s="0" t="s">
        <v>64</v>
      </c>
      <c r="C194" s="0" t="s">
        <v>55</v>
      </c>
      <c r="D194" s="0" t="s">
        <v>43</v>
      </c>
      <c r="E194" s="0" t="n">
        <v>43.6230906316348</v>
      </c>
      <c r="F194" s="0" t="n">
        <v>17</v>
      </c>
      <c r="G194" s="0" t="n">
        <v>98.9386870911196</v>
      </c>
      <c r="H194" s="0" t="n">
        <v>2.67297488372093</v>
      </c>
      <c r="I194" s="0" t="n">
        <v>0.125744858516819</v>
      </c>
      <c r="J194" s="0" t="n">
        <f aca="false">VLOOKUP(D194,'paramètres CI'!$A$2:$B$6,2)</f>
        <v>0.0935912806596305</v>
      </c>
    </row>
    <row r="195" customFormat="false" ht="13.8" hidden="true" customHeight="false" outlineLevel="0" collapsed="false">
      <c r="A195" s="0" t="s">
        <v>14</v>
      </c>
      <c r="B195" s="0" t="s">
        <v>64</v>
      </c>
      <c r="C195" s="0" t="s">
        <v>56</v>
      </c>
      <c r="D195" s="0" t="s">
        <v>43</v>
      </c>
      <c r="E195" s="0" t="n">
        <v>54.5288632895435</v>
      </c>
      <c r="F195" s="0" t="n">
        <v>17</v>
      </c>
      <c r="G195" s="0" t="n">
        <v>98.9386870911196</v>
      </c>
      <c r="H195" s="0" t="n">
        <v>3.32861023255814</v>
      </c>
      <c r="I195" s="0" t="n">
        <v>9.99300489657241E-005</v>
      </c>
      <c r="J195" s="0" t="n">
        <f aca="false">VLOOKUP(D195,'paramètres CI'!$A$2:$B$6,2)</f>
        <v>0.0935912806596305</v>
      </c>
    </row>
    <row r="196" customFormat="false" ht="13.8" hidden="true" customHeight="false" outlineLevel="0" collapsed="false">
      <c r="A196" s="0" t="s">
        <v>14</v>
      </c>
      <c r="B196" s="0" t="s">
        <v>65</v>
      </c>
      <c r="C196" s="0" t="s">
        <v>32</v>
      </c>
      <c r="D196" s="0" t="s">
        <v>33</v>
      </c>
      <c r="E196" s="0" t="n">
        <v>32.8960962260667</v>
      </c>
      <c r="F196" s="0" t="n">
        <v>25</v>
      </c>
      <c r="G196" s="0" t="n">
        <v>107.871961656734</v>
      </c>
      <c r="H196" s="0" t="n">
        <v>0.700614018883415</v>
      </c>
      <c r="I196" s="0" t="n">
        <v>0.0309233323384642</v>
      </c>
      <c r="J196" s="0" t="n">
        <f aca="false">VLOOKUP(D196,'paramètres CI'!$A$2:$B$6,2)</f>
        <v>0.033584731604575</v>
      </c>
    </row>
    <row r="197" customFormat="false" ht="13.8" hidden="true" customHeight="false" outlineLevel="0" collapsed="false">
      <c r="A197" s="0" t="s">
        <v>14</v>
      </c>
      <c r="B197" s="0" t="s">
        <v>65</v>
      </c>
      <c r="C197" s="0" t="s">
        <v>32</v>
      </c>
      <c r="D197" s="0" t="s">
        <v>34</v>
      </c>
      <c r="E197" s="0" t="n">
        <v>33.1527989483129</v>
      </c>
      <c r="F197" s="0" t="n">
        <v>25</v>
      </c>
      <c r="G197" s="0" t="n">
        <v>113.30868167392</v>
      </c>
      <c r="H197" s="0" t="n">
        <v>0.659609186871186</v>
      </c>
      <c r="I197" s="0" t="n">
        <v>0.0752130583279001</v>
      </c>
      <c r="J197" s="0" t="n">
        <f aca="false">VLOOKUP(D197,'paramètres CI'!$A$2:$B$6,2)</f>
        <v>0.0424847883250769</v>
      </c>
    </row>
    <row r="198" customFormat="false" ht="13.8" hidden="true" customHeight="false" outlineLevel="0" collapsed="false">
      <c r="A198" s="0" t="s">
        <v>14</v>
      </c>
      <c r="B198" s="0" t="s">
        <v>65</v>
      </c>
      <c r="C198" s="0" t="s">
        <v>35</v>
      </c>
      <c r="D198" s="0" t="s">
        <v>33</v>
      </c>
      <c r="E198" s="0" t="n">
        <v>41.1201202825834</v>
      </c>
      <c r="F198" s="0" t="n">
        <v>25</v>
      </c>
      <c r="G198" s="0" t="n">
        <v>107.871961656734</v>
      </c>
      <c r="H198" s="0" t="n">
        <v>0.840736822660098</v>
      </c>
      <c r="I198" s="0" t="n">
        <v>9.99300489657241E-005</v>
      </c>
      <c r="J198" s="0" t="n">
        <f aca="false">VLOOKUP(D198,'paramètres CI'!$A$2:$B$6,2)</f>
        <v>0.033584731604575</v>
      </c>
    </row>
    <row r="199" customFormat="false" ht="13.8" hidden="true" customHeight="false" outlineLevel="0" collapsed="false">
      <c r="A199" s="0" t="s">
        <v>14</v>
      </c>
      <c r="B199" s="0" t="s">
        <v>65</v>
      </c>
      <c r="C199" s="0" t="s">
        <v>35</v>
      </c>
      <c r="D199" s="0" t="s">
        <v>34</v>
      </c>
      <c r="E199" s="0" t="n">
        <v>41.4409986853911</v>
      </c>
      <c r="F199" s="0" t="n">
        <v>25</v>
      </c>
      <c r="G199" s="0" t="n">
        <v>113.30868167392</v>
      </c>
      <c r="H199" s="0" t="n">
        <v>0.791531024245423</v>
      </c>
      <c r="I199" s="0" t="n">
        <v>9.99300489657241E-005</v>
      </c>
      <c r="J199" s="0" t="n">
        <f aca="false">VLOOKUP(D199,'paramètres CI'!$A$2:$B$6,2)</f>
        <v>0.0424847883250769</v>
      </c>
    </row>
    <row r="200" customFormat="false" ht="13.8" hidden="true" customHeight="false" outlineLevel="0" collapsed="false">
      <c r="A200" s="0" t="s">
        <v>14</v>
      </c>
      <c r="B200" s="0" t="s">
        <v>65</v>
      </c>
      <c r="C200" s="0" t="s">
        <v>36</v>
      </c>
      <c r="D200" s="0" t="s">
        <v>37</v>
      </c>
      <c r="E200" s="0" t="n">
        <v>28.1781196508507</v>
      </c>
      <c r="F200" s="0" t="n">
        <v>20</v>
      </c>
      <c r="G200" s="0" t="n">
        <v>86.0998062399138</v>
      </c>
      <c r="H200" s="0" t="n">
        <v>0.756655537934347</v>
      </c>
      <c r="I200" s="0" t="n">
        <v>9.99300489657241E-005</v>
      </c>
      <c r="J200" s="0" t="n">
        <f aca="false">VLOOKUP(D200,'paramètres CI'!$A$2:$B$6,2)</f>
        <v>0.0385046990211696</v>
      </c>
    </row>
    <row r="201" customFormat="false" ht="13.8" hidden="true" customHeight="false" outlineLevel="0" collapsed="false">
      <c r="A201" s="0" t="s">
        <v>14</v>
      </c>
      <c r="B201" s="0" t="s">
        <v>65</v>
      </c>
      <c r="C201" s="0" t="s">
        <v>38</v>
      </c>
      <c r="D201" s="0" t="s">
        <v>39</v>
      </c>
      <c r="E201" s="0" t="n">
        <v>20.2613812921179</v>
      </c>
      <c r="F201" s="0" t="n">
        <v>20</v>
      </c>
      <c r="G201" s="0" t="n">
        <v>88.4032065134121</v>
      </c>
      <c r="H201" s="0" t="n">
        <v>0.984276466931565</v>
      </c>
      <c r="I201" s="0" t="n">
        <v>9.99300489657241E-005</v>
      </c>
      <c r="J201" s="0" t="n">
        <f aca="false">VLOOKUP(D201,'paramètres CI'!$A$2:$B$6,2)</f>
        <v>0.022045059962018</v>
      </c>
    </row>
    <row r="202" customFormat="false" ht="13.8" hidden="true" customHeight="false" outlineLevel="0" collapsed="false">
      <c r="A202" s="0" t="s">
        <v>14</v>
      </c>
      <c r="B202" s="0" t="s">
        <v>65</v>
      </c>
      <c r="C202" s="0" t="s">
        <v>40</v>
      </c>
      <c r="D202" s="0" t="s">
        <v>37</v>
      </c>
      <c r="E202" s="0" t="n">
        <v>22.5424957206806</v>
      </c>
      <c r="F202" s="0" t="n">
        <v>20</v>
      </c>
      <c r="G202" s="0" t="n">
        <v>86.0998062399138</v>
      </c>
      <c r="H202" s="0" t="n">
        <v>0.524199696154612</v>
      </c>
      <c r="I202" s="0" t="n">
        <v>0.0565290075271365</v>
      </c>
      <c r="J202" s="0" t="n">
        <f aca="false">VLOOKUP(D202,'paramètres CI'!$A$2:$B$6,2)</f>
        <v>0.0385046990211696</v>
      </c>
    </row>
    <row r="203" customFormat="false" ht="13.8" hidden="true" customHeight="false" outlineLevel="0" collapsed="false">
      <c r="A203" s="0" t="s">
        <v>14</v>
      </c>
      <c r="B203" s="0" t="s">
        <v>65</v>
      </c>
      <c r="C203" s="0" t="s">
        <v>41</v>
      </c>
      <c r="D203" s="0" t="s">
        <v>39</v>
      </c>
      <c r="E203" s="0" t="n">
        <v>16.2091050336943</v>
      </c>
      <c r="F203" s="0" t="n">
        <v>20</v>
      </c>
      <c r="G203" s="0" t="n">
        <v>88.4032065134121</v>
      </c>
      <c r="H203" s="0" t="n">
        <v>0.611974759754725</v>
      </c>
      <c r="I203" s="0" t="n">
        <v>0.488010644735801</v>
      </c>
      <c r="J203" s="0" t="n">
        <f aca="false">VLOOKUP(D203,'paramètres CI'!$A$2:$B$6,2)</f>
        <v>0.022045059962018</v>
      </c>
    </row>
    <row r="204" customFormat="false" ht="13.8" hidden="true" customHeight="false" outlineLevel="0" collapsed="false">
      <c r="A204" s="0" t="s">
        <v>14</v>
      </c>
      <c r="B204" s="0" t="s">
        <v>65</v>
      </c>
      <c r="C204" s="0" t="s">
        <v>45</v>
      </c>
      <c r="D204" s="0" t="s">
        <v>43</v>
      </c>
      <c r="E204" s="0" t="n">
        <v>10</v>
      </c>
      <c r="F204" s="0" t="n">
        <v>13</v>
      </c>
      <c r="G204" s="0" t="n">
        <v>69.8572268540823</v>
      </c>
      <c r="H204" s="0" t="n">
        <v>0.9</v>
      </c>
      <c r="I204" s="0" t="n">
        <v>0.146047719600401</v>
      </c>
      <c r="J204" s="0" t="n">
        <f aca="false">VLOOKUP(D204,'paramètres CI'!$A$2:$B$6,2)</f>
        <v>0.0935912806596305</v>
      </c>
    </row>
    <row r="205" customFormat="false" ht="13.8" hidden="true" customHeight="false" outlineLevel="0" collapsed="false">
      <c r="A205" s="0" t="s">
        <v>14</v>
      </c>
      <c r="B205" s="0" t="s">
        <v>65</v>
      </c>
      <c r="C205" s="0" t="s">
        <v>46</v>
      </c>
      <c r="D205" s="0" t="s">
        <v>43</v>
      </c>
      <c r="E205" s="0" t="n">
        <v>12</v>
      </c>
      <c r="F205" s="0" t="n">
        <v>13</v>
      </c>
      <c r="G205" s="0" t="n">
        <v>69.8572268540823</v>
      </c>
      <c r="H205" s="0" t="n">
        <v>1</v>
      </c>
      <c r="I205" s="0" t="n">
        <v>9.99300489657241E-005</v>
      </c>
      <c r="J205" s="0" t="n">
        <f aca="false">VLOOKUP(D205,'paramètres CI'!$A$2:$B$6,2)</f>
        <v>0.0935912806596305</v>
      </c>
    </row>
    <row r="206" customFormat="false" ht="13.8" hidden="true" customHeight="false" outlineLevel="0" collapsed="false">
      <c r="A206" s="0" t="s">
        <v>14</v>
      </c>
      <c r="B206" s="0" t="s">
        <v>65</v>
      </c>
      <c r="C206" s="0" t="s">
        <v>48</v>
      </c>
      <c r="D206" s="0" t="s">
        <v>43</v>
      </c>
      <c r="E206" s="0" t="n">
        <v>86.3722723975094</v>
      </c>
      <c r="F206" s="0" t="n">
        <v>20</v>
      </c>
      <c r="G206" s="0" t="n">
        <v>84.254890855854</v>
      </c>
      <c r="H206" s="0" t="n">
        <v>2.83163023255814</v>
      </c>
      <c r="I206" s="0" t="n">
        <v>0.0923364923564422</v>
      </c>
      <c r="J206" s="0" t="n">
        <f aca="false">VLOOKUP(D206,'paramètres CI'!$A$2:$B$6,2)</f>
        <v>0.0935912806596305</v>
      </c>
    </row>
    <row r="207" customFormat="false" ht="13.8" hidden="true" customHeight="false" outlineLevel="0" collapsed="false">
      <c r="A207" s="0" t="s">
        <v>14</v>
      </c>
      <c r="B207" s="0" t="s">
        <v>65</v>
      </c>
      <c r="C207" s="0" t="s">
        <v>49</v>
      </c>
      <c r="D207" s="0" t="s">
        <v>43</v>
      </c>
      <c r="E207" s="0" t="n">
        <v>107.965340496887</v>
      </c>
      <c r="F207" s="0" t="n">
        <v>20</v>
      </c>
      <c r="G207" s="0" t="n">
        <v>84.254890855854</v>
      </c>
      <c r="H207" s="0" t="n">
        <v>3.39795627906976</v>
      </c>
      <c r="I207" s="0" t="n">
        <v>9.99300489657241E-005</v>
      </c>
      <c r="J207" s="0" t="n">
        <f aca="false">VLOOKUP(D207,'paramètres CI'!$A$2:$B$6,2)</f>
        <v>0.0935912806596305</v>
      </c>
    </row>
    <row r="208" customFormat="false" ht="13.8" hidden="false" customHeight="false" outlineLevel="0" collapsed="false">
      <c r="A208" s="0" t="s">
        <v>14</v>
      </c>
      <c r="B208" s="0" t="s">
        <v>65</v>
      </c>
      <c r="C208" s="0" t="s">
        <v>55</v>
      </c>
      <c r="D208" s="0" t="s">
        <v>43</v>
      </c>
      <c r="E208" s="0" t="n">
        <v>42.4755500612198</v>
      </c>
      <c r="F208" s="0" t="n">
        <v>17</v>
      </c>
      <c r="G208" s="0" t="n">
        <v>81.3582842100875</v>
      </c>
      <c r="H208" s="0" t="n">
        <v>2.67297488372093</v>
      </c>
      <c r="I208" s="0" t="n">
        <v>0.110240234771095</v>
      </c>
      <c r="J208" s="0" t="n">
        <f aca="false">VLOOKUP(D208,'paramètres CI'!$A$2:$B$6,2)</f>
        <v>0.0935912806596305</v>
      </c>
    </row>
    <row r="209" customFormat="false" ht="13.8" hidden="true" customHeight="false" outlineLevel="0" collapsed="false">
      <c r="A209" s="0" t="s">
        <v>14</v>
      </c>
      <c r="B209" s="0" t="s">
        <v>65</v>
      </c>
      <c r="C209" s="0" t="s">
        <v>56</v>
      </c>
      <c r="D209" s="0" t="s">
        <v>43</v>
      </c>
      <c r="E209" s="0" t="n">
        <v>53.0944375765247</v>
      </c>
      <c r="F209" s="0" t="n">
        <v>17</v>
      </c>
      <c r="G209" s="0" t="n">
        <v>81.3582842100875</v>
      </c>
      <c r="H209" s="0" t="n">
        <v>3.32861023255814</v>
      </c>
      <c r="I209" s="0" t="n">
        <v>9.99300489657241E-005</v>
      </c>
      <c r="J209" s="0" t="n">
        <f aca="false">VLOOKUP(D209,'paramètres CI'!$A$2:$B$6,2)</f>
        <v>0.0935912806596305</v>
      </c>
    </row>
    <row r="210" customFormat="false" ht="13.8" hidden="true" customHeight="false" outlineLevel="0" collapsed="false">
      <c r="A210" s="0" t="s">
        <v>14</v>
      </c>
      <c r="B210" s="0" t="s">
        <v>66</v>
      </c>
      <c r="C210" s="0" t="s">
        <v>32</v>
      </c>
      <c r="D210" s="0" t="s">
        <v>34</v>
      </c>
      <c r="E210" s="0" t="n">
        <v>25.3687560436288</v>
      </c>
      <c r="F210" s="0" t="n">
        <v>25</v>
      </c>
      <c r="G210" s="0" t="n">
        <v>119.363921400134</v>
      </c>
      <c r="H210" s="0" t="n">
        <v>0.7</v>
      </c>
      <c r="I210" s="0" t="n">
        <v>0.143300808041904</v>
      </c>
      <c r="J210" s="0" t="n">
        <f aca="false">VLOOKUP(D210,'paramètres CI'!$A$2:$B$6,2)</f>
        <v>0.0424847883250769</v>
      </c>
    </row>
    <row r="211" customFormat="false" ht="13.8" hidden="true" customHeight="false" outlineLevel="0" collapsed="false">
      <c r="A211" s="0" t="s">
        <v>14</v>
      </c>
      <c r="B211" s="0" t="s">
        <v>66</v>
      </c>
      <c r="C211" s="0" t="s">
        <v>35</v>
      </c>
      <c r="D211" s="0" t="s">
        <v>34</v>
      </c>
      <c r="E211" s="0" t="n">
        <v>31.7109450545359</v>
      </c>
      <c r="F211" s="0" t="n">
        <v>25</v>
      </c>
      <c r="G211" s="0" t="n">
        <v>119.363921400134</v>
      </c>
      <c r="H211" s="0" t="n">
        <v>0.84</v>
      </c>
      <c r="I211" s="0" t="n">
        <v>9.99400359784133E-005</v>
      </c>
      <c r="J211" s="0" t="n">
        <f aca="false">VLOOKUP(D211,'paramètres CI'!$A$2:$B$6,2)</f>
        <v>0.0424847883250769</v>
      </c>
    </row>
    <row r="212" customFormat="false" ht="13.8" hidden="true" customHeight="false" outlineLevel="0" collapsed="false">
      <c r="A212" s="0" t="s">
        <v>14</v>
      </c>
      <c r="B212" s="0" t="s">
        <v>66</v>
      </c>
      <c r="C212" s="0" t="s">
        <v>36</v>
      </c>
      <c r="D212" s="0" t="s">
        <v>37</v>
      </c>
      <c r="E212" s="0" t="n">
        <v>16.9681074654706</v>
      </c>
      <c r="F212" s="0" t="n">
        <v>20</v>
      </c>
      <c r="G212" s="0" t="n">
        <v>96.3970278711018</v>
      </c>
      <c r="H212" s="0" t="n">
        <v>0.766407066544978</v>
      </c>
      <c r="I212" s="0" t="n">
        <v>9.99400359784133E-005</v>
      </c>
      <c r="J212" s="0" t="n">
        <f aca="false">VLOOKUP(D212,'paramètres CI'!$A$2:$B$6,2)</f>
        <v>0.0385046990211696</v>
      </c>
    </row>
    <row r="213" customFormat="false" ht="13.8" hidden="true" customHeight="false" outlineLevel="0" collapsed="false">
      <c r="A213" s="0" t="s">
        <v>14</v>
      </c>
      <c r="B213" s="0" t="s">
        <v>66</v>
      </c>
      <c r="C213" s="0" t="s">
        <v>38</v>
      </c>
      <c r="D213" s="0" t="s">
        <v>39</v>
      </c>
      <c r="E213" s="0" t="n">
        <v>12.5304656849695</v>
      </c>
      <c r="F213" s="0" t="n">
        <v>20</v>
      </c>
      <c r="G213" s="0" t="n">
        <v>97.7665393598231</v>
      </c>
      <c r="H213" s="0" t="n">
        <v>0.990807302183952</v>
      </c>
      <c r="I213" s="0" t="n">
        <v>9.99400359784133E-005</v>
      </c>
      <c r="J213" s="0" t="n">
        <f aca="false">VLOOKUP(D213,'paramètres CI'!$A$2:$B$6,2)</f>
        <v>0.022045059962018</v>
      </c>
    </row>
    <row r="214" customFormat="false" ht="13.8" hidden="true" customHeight="false" outlineLevel="0" collapsed="false">
      <c r="A214" s="0" t="s">
        <v>14</v>
      </c>
      <c r="B214" s="0" t="s">
        <v>66</v>
      </c>
      <c r="C214" s="0" t="s">
        <v>40</v>
      </c>
      <c r="D214" s="0" t="s">
        <v>37</v>
      </c>
      <c r="E214" s="0" t="n">
        <v>13.5744859723765</v>
      </c>
      <c r="F214" s="0" t="n">
        <v>20</v>
      </c>
      <c r="G214" s="0" t="n">
        <v>96.3970278711018</v>
      </c>
      <c r="H214" s="0" t="n">
        <v>0.576295955274993</v>
      </c>
      <c r="I214" s="0" t="n">
        <v>0.0397799814853785</v>
      </c>
      <c r="J214" s="0" t="n">
        <f aca="false">VLOOKUP(D214,'paramètres CI'!$A$2:$B$6,2)</f>
        <v>0.0385046990211696</v>
      </c>
    </row>
    <row r="215" customFormat="false" ht="13.8" hidden="true" customHeight="false" outlineLevel="0" collapsed="false">
      <c r="A215" s="0" t="s">
        <v>14</v>
      </c>
      <c r="B215" s="0" t="s">
        <v>66</v>
      </c>
      <c r="C215" s="0" t="s">
        <v>41</v>
      </c>
      <c r="D215" s="0" t="s">
        <v>39</v>
      </c>
      <c r="E215" s="0" t="n">
        <v>10.0243725479756</v>
      </c>
      <c r="F215" s="0" t="n">
        <v>20</v>
      </c>
      <c r="G215" s="0" t="n">
        <v>97.7665393598231</v>
      </c>
      <c r="H215" s="0" t="n">
        <v>0.664330809165609</v>
      </c>
      <c r="I215" s="0" t="n">
        <v>0.34336447577171</v>
      </c>
      <c r="J215" s="0" t="n">
        <f aca="false">VLOOKUP(D215,'paramètres CI'!$A$2:$B$6,2)</f>
        <v>0.022045059962018</v>
      </c>
    </row>
    <row r="216" customFormat="false" ht="13.8" hidden="true" customHeight="false" outlineLevel="0" collapsed="false">
      <c r="A216" s="0" t="s">
        <v>14</v>
      </c>
      <c r="B216" s="0" t="s">
        <v>66</v>
      </c>
      <c r="C216" s="0" t="s">
        <v>45</v>
      </c>
      <c r="D216" s="0" t="s">
        <v>43</v>
      </c>
      <c r="E216" s="0" t="n">
        <v>10</v>
      </c>
      <c r="F216" s="0" t="n">
        <v>13</v>
      </c>
      <c r="G216" s="0" t="n">
        <v>75.425880309509</v>
      </c>
      <c r="H216" s="0" t="n">
        <v>0.9</v>
      </c>
      <c r="I216" s="0" t="n">
        <v>0.216587556499879</v>
      </c>
      <c r="J216" s="0" t="n">
        <f aca="false">VLOOKUP(D216,'paramètres CI'!$A$2:$B$6,2)</f>
        <v>0.0935912806596305</v>
      </c>
    </row>
    <row r="217" customFormat="false" ht="13.8" hidden="true" customHeight="false" outlineLevel="0" collapsed="false">
      <c r="A217" s="0" t="s">
        <v>14</v>
      </c>
      <c r="B217" s="0" t="s">
        <v>66</v>
      </c>
      <c r="C217" s="0" t="s">
        <v>46</v>
      </c>
      <c r="D217" s="0" t="s">
        <v>43</v>
      </c>
      <c r="E217" s="0" t="n">
        <v>12</v>
      </c>
      <c r="F217" s="0" t="n">
        <v>13</v>
      </c>
      <c r="G217" s="0" t="n">
        <v>75.425880309509</v>
      </c>
      <c r="H217" s="0" t="n">
        <v>1</v>
      </c>
      <c r="I217" s="0" t="n">
        <v>9.99400359784133E-005</v>
      </c>
      <c r="J217" s="0" t="n">
        <f aca="false">VLOOKUP(D217,'paramètres CI'!$A$2:$B$6,2)</f>
        <v>0.0935912806596305</v>
      </c>
    </row>
    <row r="218" customFormat="false" ht="13.8" hidden="true" customHeight="false" outlineLevel="0" collapsed="false">
      <c r="A218" s="0" t="s">
        <v>14</v>
      </c>
      <c r="B218" s="0" t="s">
        <v>66</v>
      </c>
      <c r="C218" s="0" t="s">
        <v>48</v>
      </c>
      <c r="D218" s="0" t="s">
        <v>43</v>
      </c>
      <c r="E218" s="0" t="n">
        <v>69.9768987273415</v>
      </c>
      <c r="F218" s="0" t="n">
        <v>20</v>
      </c>
      <c r="G218" s="0" t="n">
        <v>89.0341638815793</v>
      </c>
      <c r="H218" s="0" t="n">
        <v>2.86171395348837</v>
      </c>
      <c r="I218" s="0" t="n">
        <v>0.110503011491179</v>
      </c>
      <c r="J218" s="0" t="n">
        <f aca="false">VLOOKUP(D218,'paramètres CI'!$A$2:$B$6,2)</f>
        <v>0.0935912806596305</v>
      </c>
    </row>
    <row r="219" customFormat="false" ht="13.8" hidden="true" customHeight="false" outlineLevel="0" collapsed="false">
      <c r="A219" s="0" t="s">
        <v>14</v>
      </c>
      <c r="B219" s="0" t="s">
        <v>66</v>
      </c>
      <c r="C219" s="0" t="s">
        <v>49</v>
      </c>
      <c r="D219" s="0" t="s">
        <v>43</v>
      </c>
      <c r="E219" s="0" t="n">
        <v>87.4711234091769</v>
      </c>
      <c r="F219" s="0" t="n">
        <v>20</v>
      </c>
      <c r="G219" s="0" t="n">
        <v>89.0341638815793</v>
      </c>
      <c r="H219" s="0" t="n">
        <v>3.43405674418604</v>
      </c>
      <c r="I219" s="0" t="n">
        <v>9.99400359784133E-005</v>
      </c>
      <c r="J219" s="0" t="n">
        <f aca="false">VLOOKUP(D219,'paramètres CI'!$A$2:$B$6,2)</f>
        <v>0.0935912806596305</v>
      </c>
    </row>
    <row r="220" customFormat="false" ht="13.8" hidden="false" customHeight="false" outlineLevel="0" collapsed="false">
      <c r="A220" s="0" t="s">
        <v>14</v>
      </c>
      <c r="B220" s="0" t="s">
        <v>66</v>
      </c>
      <c r="C220" s="0" t="s">
        <v>55</v>
      </c>
      <c r="D220" s="0" t="s">
        <v>43</v>
      </c>
      <c r="E220" s="0" t="n">
        <v>30.0742924018444</v>
      </c>
      <c r="F220" s="0" t="n">
        <v>17</v>
      </c>
      <c r="G220" s="0" t="n">
        <v>90.1321702312352</v>
      </c>
      <c r="H220" s="0" t="n">
        <v>2.70137302325581</v>
      </c>
      <c r="I220" s="0" t="n">
        <v>0.145864526494079</v>
      </c>
      <c r="J220" s="0" t="n">
        <f aca="false">VLOOKUP(D220,'paramètres CI'!$A$2:$B$6,2)</f>
        <v>0.0935912806596305</v>
      </c>
    </row>
    <row r="221" customFormat="false" ht="13.8" hidden="true" customHeight="false" outlineLevel="0" collapsed="false">
      <c r="A221" s="0" t="s">
        <v>14</v>
      </c>
      <c r="B221" s="0" t="s">
        <v>66</v>
      </c>
      <c r="C221" s="0" t="s">
        <v>56</v>
      </c>
      <c r="D221" s="0" t="s">
        <v>43</v>
      </c>
      <c r="E221" s="0" t="n">
        <v>37.5928655023054</v>
      </c>
      <c r="F221" s="0" t="n">
        <v>17</v>
      </c>
      <c r="G221" s="0" t="n">
        <v>90.1321702312352</v>
      </c>
      <c r="H221" s="0" t="n">
        <v>3.36397395348837</v>
      </c>
      <c r="I221" s="0" t="n">
        <v>9.99400359784133E-005</v>
      </c>
      <c r="J221" s="0" t="n">
        <f aca="false">VLOOKUP(D221,'paramètres CI'!$A$2:$B$6,2)</f>
        <v>0.0935912806596305</v>
      </c>
    </row>
    <row r="222" customFormat="false" ht="13.8" hidden="true" customHeight="false" outlineLevel="0" collapsed="false">
      <c r="A222" s="0" t="s">
        <v>14</v>
      </c>
      <c r="B222" s="0" t="s">
        <v>67</v>
      </c>
      <c r="C222" s="0" t="s">
        <v>32</v>
      </c>
      <c r="D222" s="0" t="s">
        <v>33</v>
      </c>
      <c r="E222" s="0" t="n">
        <v>21.5606035803345</v>
      </c>
      <c r="F222" s="0" t="n">
        <v>25</v>
      </c>
      <c r="G222" s="0" t="n">
        <v>71.8478313678962</v>
      </c>
      <c r="H222" s="0" t="n">
        <v>0.6275</v>
      </c>
      <c r="I222" s="0" t="n">
        <v>0.0138232278943847</v>
      </c>
      <c r="J222" s="0" t="n">
        <f aca="false">VLOOKUP(D222,'paramètres CI'!$A$2:$B$6,2)</f>
        <v>0.033584731604575</v>
      </c>
    </row>
    <row r="223" customFormat="false" ht="13.8" hidden="true" customHeight="false" outlineLevel="0" collapsed="false">
      <c r="A223" s="0" t="s">
        <v>14</v>
      </c>
      <c r="B223" s="0" t="s">
        <v>67</v>
      </c>
      <c r="C223" s="0" t="s">
        <v>32</v>
      </c>
      <c r="D223" s="0" t="s">
        <v>34</v>
      </c>
      <c r="E223" s="0" t="n">
        <v>21.5806950650445</v>
      </c>
      <c r="F223" s="0" t="n">
        <v>25</v>
      </c>
      <c r="G223" s="0" t="n">
        <v>90.4253170597834</v>
      </c>
      <c r="H223" s="0" t="n">
        <v>0.616666666666667</v>
      </c>
      <c r="I223" s="0" t="n">
        <v>0.0854046966145258</v>
      </c>
      <c r="J223" s="0" t="n">
        <f aca="false">VLOOKUP(D223,'paramètres CI'!$A$2:$B$6,2)</f>
        <v>0.0424847883250769</v>
      </c>
    </row>
    <row r="224" customFormat="false" ht="13.8" hidden="true" customHeight="false" outlineLevel="0" collapsed="false">
      <c r="A224" s="0" t="s">
        <v>14</v>
      </c>
      <c r="B224" s="0" t="s">
        <v>67</v>
      </c>
      <c r="C224" s="0" t="s">
        <v>35</v>
      </c>
      <c r="D224" s="0" t="s">
        <v>33</v>
      </c>
      <c r="E224" s="0" t="n">
        <v>26.9507544754181</v>
      </c>
      <c r="F224" s="0" t="n">
        <v>25</v>
      </c>
      <c r="G224" s="0" t="n">
        <v>71.8478313678962</v>
      </c>
      <c r="H224" s="0" t="n">
        <v>0.753</v>
      </c>
      <c r="I224" s="0" t="n">
        <v>9.99300489657242E-005</v>
      </c>
      <c r="J224" s="0" t="n">
        <f aca="false">VLOOKUP(D224,'paramètres CI'!$A$2:$B$6,2)</f>
        <v>0.033584731604575</v>
      </c>
    </row>
    <row r="225" customFormat="false" ht="13.8" hidden="true" customHeight="false" outlineLevel="0" collapsed="false">
      <c r="A225" s="0" t="s">
        <v>14</v>
      </c>
      <c r="B225" s="0" t="s">
        <v>67</v>
      </c>
      <c r="C225" s="0" t="s">
        <v>35</v>
      </c>
      <c r="D225" s="0" t="s">
        <v>34</v>
      </c>
      <c r="E225" s="0" t="n">
        <v>26.9758688313056</v>
      </c>
      <c r="F225" s="0" t="n">
        <v>25</v>
      </c>
      <c r="G225" s="0" t="n">
        <v>90.4253170597834</v>
      </c>
      <c r="H225" s="0" t="n">
        <v>0.74</v>
      </c>
      <c r="I225" s="0" t="n">
        <v>9.99300489657242E-005</v>
      </c>
      <c r="J225" s="0" t="n">
        <f aca="false">VLOOKUP(D225,'paramètres CI'!$A$2:$B$6,2)</f>
        <v>0.0424847883250769</v>
      </c>
    </row>
    <row r="226" customFormat="false" ht="13.8" hidden="true" customHeight="false" outlineLevel="0" collapsed="false">
      <c r="A226" s="0" t="s">
        <v>14</v>
      </c>
      <c r="B226" s="0" t="s">
        <v>67</v>
      </c>
      <c r="C226" s="0" t="s">
        <v>36</v>
      </c>
      <c r="D226" s="0" t="s">
        <v>37</v>
      </c>
      <c r="E226" s="0" t="n">
        <v>12.4843825824403</v>
      </c>
      <c r="F226" s="0" t="n">
        <v>20</v>
      </c>
      <c r="G226" s="0" t="n">
        <v>66.6664741304854</v>
      </c>
      <c r="H226" s="0" t="n">
        <v>0.761834183123975</v>
      </c>
      <c r="I226" s="0" t="n">
        <v>9.99300489657242E-005</v>
      </c>
      <c r="J226" s="0" t="n">
        <f aca="false">VLOOKUP(D226,'paramètres CI'!$A$2:$B$6,2)</f>
        <v>0.0385046990211696</v>
      </c>
    </row>
    <row r="227" customFormat="false" ht="13.8" hidden="true" customHeight="false" outlineLevel="0" collapsed="false">
      <c r="A227" s="0" t="s">
        <v>14</v>
      </c>
      <c r="B227" s="0" t="s">
        <v>67</v>
      </c>
      <c r="C227" s="0" t="s">
        <v>38</v>
      </c>
      <c r="D227" s="0" t="s">
        <v>39</v>
      </c>
      <c r="E227" s="0" t="n">
        <v>9.3027715414817</v>
      </c>
      <c r="F227" s="0" t="n">
        <v>20</v>
      </c>
      <c r="G227" s="0" t="n">
        <v>63.8326329479935</v>
      </c>
      <c r="H227" s="0" t="n">
        <v>0.987567162789052</v>
      </c>
      <c r="I227" s="0" t="n">
        <v>9.99300489657242E-005</v>
      </c>
      <c r="J227" s="0" t="n">
        <f aca="false">VLOOKUP(D227,'paramètres CI'!$A$2:$B$6,2)</f>
        <v>0.022045059962018</v>
      </c>
    </row>
    <row r="228" customFormat="false" ht="13.8" hidden="true" customHeight="false" outlineLevel="0" collapsed="false">
      <c r="A228" s="0" t="s">
        <v>14</v>
      </c>
      <c r="B228" s="0" t="s">
        <v>67</v>
      </c>
      <c r="C228" s="0" t="s">
        <v>40</v>
      </c>
      <c r="D228" s="0" t="s">
        <v>37</v>
      </c>
      <c r="E228" s="0" t="n">
        <v>9.9875060659522</v>
      </c>
      <c r="F228" s="0" t="n">
        <v>20</v>
      </c>
      <c r="G228" s="0" t="n">
        <v>66.6664741304854</v>
      </c>
      <c r="H228" s="0" t="n">
        <v>0.544916427367622</v>
      </c>
      <c r="I228" s="0" t="n">
        <v>0.0417889915193202</v>
      </c>
      <c r="J228" s="0" t="n">
        <f aca="false">VLOOKUP(D228,'paramètres CI'!$A$2:$B$6,2)</f>
        <v>0.0385046990211696</v>
      </c>
    </row>
    <row r="229" customFormat="false" ht="13.8" hidden="true" customHeight="false" outlineLevel="0" collapsed="false">
      <c r="A229" s="0" t="s">
        <v>14</v>
      </c>
      <c r="B229" s="0" t="s">
        <v>67</v>
      </c>
      <c r="C229" s="0" t="s">
        <v>41</v>
      </c>
      <c r="D229" s="0" t="s">
        <v>39</v>
      </c>
      <c r="E229" s="0" t="n">
        <v>7.44221723318536</v>
      </c>
      <c r="F229" s="0" t="n">
        <v>20</v>
      </c>
      <c r="G229" s="0" t="n">
        <v>63.8326329479935</v>
      </c>
      <c r="H229" s="0" t="n">
        <v>0.627699345511063</v>
      </c>
      <c r="I229" s="0" t="n">
        <v>0.369821101091327</v>
      </c>
      <c r="J229" s="0" t="n">
        <f aca="false">VLOOKUP(D229,'paramètres CI'!$A$2:$B$6,2)</f>
        <v>0.022045059962018</v>
      </c>
    </row>
    <row r="230" customFormat="false" ht="13.8" hidden="true" customHeight="false" outlineLevel="0" collapsed="false">
      <c r="A230" s="0" t="s">
        <v>14</v>
      </c>
      <c r="B230" s="0" t="s">
        <v>67</v>
      </c>
      <c r="C230" s="0" t="s">
        <v>45</v>
      </c>
      <c r="D230" s="0" t="s">
        <v>43</v>
      </c>
      <c r="E230" s="0" t="n">
        <v>10</v>
      </c>
      <c r="F230" s="0" t="n">
        <v>13</v>
      </c>
      <c r="G230" s="0" t="n">
        <v>53.7571572893234</v>
      </c>
      <c r="H230" s="0" t="n">
        <v>0.9</v>
      </c>
      <c r="I230" s="0" t="n">
        <v>0.223336740509181</v>
      </c>
      <c r="J230" s="0" t="n">
        <f aca="false">VLOOKUP(D230,'paramètres CI'!$A$2:$B$6,2)</f>
        <v>0.0935912806596305</v>
      </c>
    </row>
    <row r="231" customFormat="false" ht="13.8" hidden="true" customHeight="false" outlineLevel="0" collapsed="false">
      <c r="A231" s="0" t="s">
        <v>14</v>
      </c>
      <c r="B231" s="0" t="s">
        <v>67</v>
      </c>
      <c r="C231" s="0" t="s">
        <v>46</v>
      </c>
      <c r="D231" s="0" t="s">
        <v>43</v>
      </c>
      <c r="E231" s="0" t="n">
        <v>12</v>
      </c>
      <c r="F231" s="0" t="n">
        <v>13</v>
      </c>
      <c r="G231" s="0" t="n">
        <v>53.7571572893234</v>
      </c>
      <c r="H231" s="0" t="n">
        <v>1</v>
      </c>
      <c r="I231" s="0" t="n">
        <v>9.99300489657242E-005</v>
      </c>
      <c r="J231" s="0" t="n">
        <f aca="false">VLOOKUP(D231,'paramètres CI'!$A$2:$B$6,2)</f>
        <v>0.0935912806596305</v>
      </c>
    </row>
    <row r="232" customFormat="false" ht="13.8" hidden="true" customHeight="false" outlineLevel="0" collapsed="false">
      <c r="A232" s="0" t="s">
        <v>14</v>
      </c>
      <c r="B232" s="0" t="s">
        <v>67</v>
      </c>
      <c r="C232" s="0" t="s">
        <v>48</v>
      </c>
      <c r="D232" s="0" t="s">
        <v>43</v>
      </c>
      <c r="E232" s="0" t="n">
        <v>59.5614747794185</v>
      </c>
      <c r="F232" s="0" t="n">
        <v>20</v>
      </c>
      <c r="G232" s="0" t="n">
        <v>63.1218855965995</v>
      </c>
      <c r="H232" s="0" t="n">
        <v>2.83163023255814</v>
      </c>
      <c r="I232" s="0" t="n">
        <v>0.114408091115264</v>
      </c>
      <c r="J232" s="0" t="n">
        <f aca="false">VLOOKUP(D232,'paramètres CI'!$A$2:$B$6,2)</f>
        <v>0.0935912806596305</v>
      </c>
    </row>
    <row r="233" customFormat="false" ht="13.8" hidden="true" customHeight="false" outlineLevel="0" collapsed="false">
      <c r="A233" s="0" t="s">
        <v>14</v>
      </c>
      <c r="B233" s="0" t="s">
        <v>67</v>
      </c>
      <c r="C233" s="0" t="s">
        <v>49</v>
      </c>
      <c r="D233" s="0" t="s">
        <v>43</v>
      </c>
      <c r="E233" s="0" t="n">
        <v>74.4518434742731</v>
      </c>
      <c r="F233" s="0" t="n">
        <v>20</v>
      </c>
      <c r="G233" s="0" t="n">
        <v>63.1218855965995</v>
      </c>
      <c r="H233" s="0" t="n">
        <v>3.39795627906976</v>
      </c>
      <c r="I233" s="0" t="n">
        <v>9.99300489657242E-005</v>
      </c>
      <c r="J233" s="0" t="n">
        <f aca="false">VLOOKUP(D233,'paramètres CI'!$A$2:$B$6,2)</f>
        <v>0.0935912806596305</v>
      </c>
    </row>
    <row r="234" customFormat="false" ht="13.8" hidden="false" customHeight="false" outlineLevel="0" collapsed="false">
      <c r="A234" s="0" t="s">
        <v>14</v>
      </c>
      <c r="B234" s="0" t="s">
        <v>67</v>
      </c>
      <c r="C234" s="0" t="s">
        <v>55</v>
      </c>
      <c r="D234" s="0" t="s">
        <v>43</v>
      </c>
      <c r="E234" s="0" t="n">
        <v>25.0049030881081</v>
      </c>
      <c r="F234" s="0" t="n">
        <v>17</v>
      </c>
      <c r="G234" s="0" t="n">
        <v>60.0600596347148</v>
      </c>
      <c r="H234" s="0" t="n">
        <v>2.67297488372093</v>
      </c>
      <c r="I234" s="0" t="n">
        <v>0.150717640913237</v>
      </c>
      <c r="J234" s="0" t="n">
        <f aca="false">VLOOKUP(D234,'paramètres CI'!$A$2:$B$6,2)</f>
        <v>0.0935912806596305</v>
      </c>
    </row>
    <row r="235" customFormat="false" ht="13.8" hidden="true" customHeight="false" outlineLevel="0" collapsed="false">
      <c r="A235" s="0" t="s">
        <v>14</v>
      </c>
      <c r="B235" s="0" t="s">
        <v>67</v>
      </c>
      <c r="C235" s="0" t="s">
        <v>56</v>
      </c>
      <c r="D235" s="0" t="s">
        <v>43</v>
      </c>
      <c r="E235" s="0" t="n">
        <v>31.2561288601351</v>
      </c>
      <c r="F235" s="0" t="n">
        <v>17</v>
      </c>
      <c r="G235" s="0" t="n">
        <v>60.0600596347148</v>
      </c>
      <c r="H235" s="0" t="n">
        <v>3.32861023255814</v>
      </c>
      <c r="I235" s="0" t="n">
        <v>9.99300489657242E-005</v>
      </c>
      <c r="J235" s="0" t="n">
        <f aca="false">VLOOKUP(D235,'paramètres CI'!$A$2:$B$6,2)</f>
        <v>0.0935912806596305</v>
      </c>
    </row>
    <row r="236" customFormat="false" ht="13.8" hidden="true" customHeight="false" outlineLevel="0" collapsed="false">
      <c r="A236" s="0" t="s">
        <v>14</v>
      </c>
      <c r="B236" s="0" t="s">
        <v>68</v>
      </c>
      <c r="C236" s="0" t="s">
        <v>32</v>
      </c>
      <c r="D236" s="0" t="s">
        <v>34</v>
      </c>
      <c r="E236" s="0" t="n">
        <v>25.8157327279217</v>
      </c>
      <c r="F236" s="0" t="n">
        <v>25</v>
      </c>
      <c r="G236" s="0" t="n">
        <v>85.8820668520965</v>
      </c>
      <c r="H236" s="0" t="n">
        <v>0.7</v>
      </c>
      <c r="I236" s="0" t="n">
        <v>0.067017709786183</v>
      </c>
      <c r="J236" s="0" t="n">
        <f aca="false">VLOOKUP(D236,'paramètres CI'!$A$2:$B$6,2)</f>
        <v>0.0424847883250769</v>
      </c>
    </row>
    <row r="237" customFormat="false" ht="13.8" hidden="true" customHeight="false" outlineLevel="0" collapsed="false">
      <c r="A237" s="0" t="s">
        <v>14</v>
      </c>
      <c r="B237" s="0" t="s">
        <v>68</v>
      </c>
      <c r="C237" s="0" t="s">
        <v>35</v>
      </c>
      <c r="D237" s="0" t="s">
        <v>34</v>
      </c>
      <c r="E237" s="0" t="n">
        <v>32.2696659099021</v>
      </c>
      <c r="F237" s="0" t="n">
        <v>25</v>
      </c>
      <c r="G237" s="0" t="n">
        <v>85.8820668520965</v>
      </c>
      <c r="H237" s="0" t="n">
        <v>0.84</v>
      </c>
      <c r="I237" s="0" t="n">
        <v>9.99400359784133E-005</v>
      </c>
      <c r="J237" s="0" t="n">
        <f aca="false">VLOOKUP(D237,'paramètres CI'!$A$2:$B$6,2)</f>
        <v>0.0424847883250769</v>
      </c>
    </row>
    <row r="238" customFormat="false" ht="13.8" hidden="true" customHeight="false" outlineLevel="0" collapsed="false">
      <c r="A238" s="0" t="s">
        <v>14</v>
      </c>
      <c r="B238" s="0" t="s">
        <v>68</v>
      </c>
      <c r="C238" s="0" t="s">
        <v>36</v>
      </c>
      <c r="D238" s="0" t="s">
        <v>37</v>
      </c>
      <c r="E238" s="0" t="n">
        <v>17.2216293397872</v>
      </c>
      <c r="F238" s="0" t="n">
        <v>20</v>
      </c>
      <c r="G238" s="0" t="n">
        <v>79.5442480241867</v>
      </c>
      <c r="H238" s="0" t="n">
        <v>0.754640940200166</v>
      </c>
      <c r="I238" s="0" t="n">
        <v>9.99400359784133E-005</v>
      </c>
      <c r="J238" s="0" t="n">
        <f aca="false">VLOOKUP(D238,'paramètres CI'!$A$2:$B$6,2)</f>
        <v>0.0385046990211696</v>
      </c>
    </row>
    <row r="239" customFormat="false" ht="13.8" hidden="true" customHeight="false" outlineLevel="0" collapsed="false">
      <c r="A239" s="0" t="s">
        <v>14</v>
      </c>
      <c r="B239" s="0" t="s">
        <v>68</v>
      </c>
      <c r="C239" s="0" t="s">
        <v>38</v>
      </c>
      <c r="D239" s="0" t="s">
        <v>39</v>
      </c>
      <c r="E239" s="0" t="n">
        <v>12.683926369216</v>
      </c>
      <c r="F239" s="0" t="n">
        <v>20</v>
      </c>
      <c r="G239" s="0" t="n">
        <v>98.1509335452532</v>
      </c>
      <c r="H239" s="0" t="n">
        <v>0.990797516492237</v>
      </c>
      <c r="I239" s="0" t="n">
        <v>9.99400359784133E-005</v>
      </c>
      <c r="J239" s="0" t="n">
        <f aca="false">VLOOKUP(D239,'paramètres CI'!$A$2:$B$6,2)</f>
        <v>0.022045059962018</v>
      </c>
    </row>
    <row r="240" customFormat="false" ht="13.8" hidden="true" customHeight="false" outlineLevel="0" collapsed="false">
      <c r="A240" s="0" t="s">
        <v>14</v>
      </c>
      <c r="B240" s="0" t="s">
        <v>68</v>
      </c>
      <c r="C240" s="0" t="s">
        <v>40</v>
      </c>
      <c r="D240" s="0" t="s">
        <v>37</v>
      </c>
      <c r="E240" s="0" t="n">
        <v>13.7773034718298</v>
      </c>
      <c r="F240" s="0" t="n">
        <v>20</v>
      </c>
      <c r="G240" s="0" t="n">
        <v>79.5442480241867</v>
      </c>
      <c r="H240" s="0" t="n">
        <v>0.520176749852936</v>
      </c>
      <c r="I240" s="0" t="n">
        <v>0.0519733723493216</v>
      </c>
      <c r="J240" s="0" t="n">
        <f aca="false">VLOOKUP(D240,'paramètres CI'!$A$2:$B$6,2)</f>
        <v>0.0385046990211696</v>
      </c>
    </row>
    <row r="241" customFormat="false" ht="13.8" hidden="true" customHeight="false" outlineLevel="0" collapsed="false">
      <c r="A241" s="0" t="s">
        <v>14</v>
      </c>
      <c r="B241" s="0" t="s">
        <v>68</v>
      </c>
      <c r="C241" s="0" t="s">
        <v>41</v>
      </c>
      <c r="D241" s="0" t="s">
        <v>39</v>
      </c>
      <c r="E241" s="0" t="n">
        <v>10.1471410953728</v>
      </c>
      <c r="F241" s="0" t="n">
        <v>20</v>
      </c>
      <c r="G241" s="0" t="n">
        <v>98.1509335452532</v>
      </c>
      <c r="H241" s="0" t="n">
        <v>0.664516373055231</v>
      </c>
      <c r="I241" s="0" t="n">
        <v>0.352563144529151</v>
      </c>
      <c r="J241" s="0" t="n">
        <f aca="false">VLOOKUP(D241,'paramètres CI'!$A$2:$B$6,2)</f>
        <v>0.022045059962018</v>
      </c>
    </row>
    <row r="242" customFormat="false" ht="13.8" hidden="true" customHeight="false" outlineLevel="0" collapsed="false">
      <c r="A242" s="0" t="s">
        <v>14</v>
      </c>
      <c r="B242" s="0" t="s">
        <v>68</v>
      </c>
      <c r="C242" s="0" t="s">
        <v>45</v>
      </c>
      <c r="D242" s="0" t="s">
        <v>43</v>
      </c>
      <c r="E242" s="0" t="n">
        <v>10</v>
      </c>
      <c r="F242" s="0" t="n">
        <v>13</v>
      </c>
      <c r="G242" s="0" t="n">
        <v>61.5959856705013</v>
      </c>
      <c r="H242" s="0" t="n">
        <v>0.9</v>
      </c>
      <c r="I242" s="0" t="n">
        <v>0.237936380385077</v>
      </c>
      <c r="J242" s="0" t="n">
        <f aca="false">VLOOKUP(D242,'paramètres CI'!$A$2:$B$6,2)</f>
        <v>0.0935912806596305</v>
      </c>
    </row>
    <row r="243" customFormat="false" ht="13.8" hidden="true" customHeight="false" outlineLevel="0" collapsed="false">
      <c r="A243" s="0" t="s">
        <v>14</v>
      </c>
      <c r="B243" s="0" t="s">
        <v>68</v>
      </c>
      <c r="C243" s="0" t="s">
        <v>46</v>
      </c>
      <c r="D243" s="0" t="s">
        <v>43</v>
      </c>
      <c r="E243" s="0" t="n">
        <v>12</v>
      </c>
      <c r="F243" s="0" t="n">
        <v>13</v>
      </c>
      <c r="G243" s="0" t="n">
        <v>61.5959856705013</v>
      </c>
      <c r="H243" s="0" t="n">
        <v>1</v>
      </c>
      <c r="I243" s="0" t="n">
        <v>9.99400359784133E-005</v>
      </c>
      <c r="J243" s="0" t="n">
        <f aca="false">VLOOKUP(D243,'paramètres CI'!$A$2:$B$6,2)</f>
        <v>0.0935912806596305</v>
      </c>
    </row>
    <row r="244" customFormat="false" ht="13.8" hidden="true" customHeight="false" outlineLevel="0" collapsed="false">
      <c r="A244" s="0" t="s">
        <v>14</v>
      </c>
      <c r="B244" s="0" t="s">
        <v>68</v>
      </c>
      <c r="C244" s="0" t="s">
        <v>48</v>
      </c>
      <c r="D244" s="0" t="s">
        <v>43</v>
      </c>
      <c r="E244" s="0" t="n">
        <v>71.1796735942275</v>
      </c>
      <c r="F244" s="0" t="n">
        <v>20</v>
      </c>
      <c r="G244" s="0" t="n">
        <v>74.3101425823345</v>
      </c>
      <c r="H244" s="0" t="n">
        <v>2.81846860465116</v>
      </c>
      <c r="I244" s="0" t="n">
        <v>0.126358575563624</v>
      </c>
      <c r="J244" s="0" t="n">
        <f aca="false">VLOOKUP(D244,'paramètres CI'!$A$2:$B$6,2)</f>
        <v>0.0935912806596305</v>
      </c>
    </row>
    <row r="245" customFormat="false" ht="13.8" hidden="true" customHeight="false" outlineLevel="0" collapsed="false">
      <c r="A245" s="0" t="s">
        <v>14</v>
      </c>
      <c r="B245" s="0" t="s">
        <v>68</v>
      </c>
      <c r="C245" s="0" t="s">
        <v>49</v>
      </c>
      <c r="D245" s="0" t="s">
        <v>43</v>
      </c>
      <c r="E245" s="0" t="n">
        <v>88.9745919927844</v>
      </c>
      <c r="F245" s="0" t="n">
        <v>20</v>
      </c>
      <c r="G245" s="0" t="n">
        <v>74.3101425823345</v>
      </c>
      <c r="H245" s="0" t="n">
        <v>3.38216232558139</v>
      </c>
      <c r="I245" s="0" t="n">
        <v>9.99400359784133E-005</v>
      </c>
      <c r="J245" s="0" t="n">
        <f aca="false">VLOOKUP(D245,'paramètres CI'!$A$2:$B$6,2)</f>
        <v>0.0935912806596305</v>
      </c>
    </row>
    <row r="246" customFormat="false" ht="13.8" hidden="false" customHeight="false" outlineLevel="0" collapsed="false">
      <c r="A246" s="0" t="s">
        <v>14</v>
      </c>
      <c r="B246" s="0" t="s">
        <v>68</v>
      </c>
      <c r="C246" s="0" t="s">
        <v>55</v>
      </c>
      <c r="D246" s="0" t="s">
        <v>43</v>
      </c>
      <c r="E246" s="0" t="n">
        <v>30.6102780976116</v>
      </c>
      <c r="F246" s="0" t="n">
        <v>17</v>
      </c>
      <c r="G246" s="0" t="n">
        <v>73.0511615443369</v>
      </c>
      <c r="H246" s="0" t="n">
        <v>2.66055069767441</v>
      </c>
      <c r="I246" s="0" t="n">
        <v>0.163551177170774</v>
      </c>
      <c r="J246" s="0" t="n">
        <f aca="false">VLOOKUP(D246,'paramètres CI'!$A$2:$B$6,2)</f>
        <v>0.0935912806596305</v>
      </c>
    </row>
    <row r="247" customFormat="false" ht="13.8" hidden="true" customHeight="false" outlineLevel="0" collapsed="false">
      <c r="A247" s="0" t="s">
        <v>14</v>
      </c>
      <c r="B247" s="0" t="s">
        <v>68</v>
      </c>
      <c r="C247" s="0" t="s">
        <v>56</v>
      </c>
      <c r="D247" s="0" t="s">
        <v>43</v>
      </c>
      <c r="E247" s="0" t="n">
        <v>38.2628476220144</v>
      </c>
      <c r="F247" s="0" t="n">
        <v>17</v>
      </c>
      <c r="G247" s="0" t="n">
        <v>73.0511615443369</v>
      </c>
      <c r="H247" s="0" t="n">
        <v>3.31313860465116</v>
      </c>
      <c r="I247" s="0" t="n">
        <v>9.99400359784133E-005</v>
      </c>
      <c r="J247" s="0" t="n">
        <f aca="false">VLOOKUP(D247,'paramètres CI'!$A$2:$B$6,2)</f>
        <v>0.0935912806596305</v>
      </c>
    </row>
    <row r="248" customFormat="false" ht="13.8" hidden="true" customHeight="false" outlineLevel="0" collapsed="false">
      <c r="A248" s="0" t="s">
        <v>14</v>
      </c>
      <c r="B248" s="0" t="s">
        <v>69</v>
      </c>
      <c r="C248" s="0" t="s">
        <v>38</v>
      </c>
      <c r="D248" s="0" t="s">
        <v>39</v>
      </c>
      <c r="E248" s="0" t="n">
        <v>9.29276540117716</v>
      </c>
      <c r="F248" s="0" t="n">
        <v>20</v>
      </c>
      <c r="G248" s="0" t="n">
        <v>73.1416226421315</v>
      </c>
      <c r="H248" s="0" t="n">
        <v>0.992334403709151</v>
      </c>
      <c r="I248" s="0" t="n">
        <v>9.99900009999E-005</v>
      </c>
      <c r="J248" s="0" t="n">
        <f aca="false">VLOOKUP(D248,'paramètres CI'!$A$2:$B$6,2)</f>
        <v>0.022045059962018</v>
      </c>
    </row>
    <row r="249" customFormat="false" ht="13.8" hidden="true" customHeight="false" outlineLevel="0" collapsed="false">
      <c r="A249" s="0" t="s">
        <v>14</v>
      </c>
      <c r="B249" s="0" t="s">
        <v>69</v>
      </c>
      <c r="C249" s="0" t="s">
        <v>41</v>
      </c>
      <c r="D249" s="0" t="s">
        <v>39</v>
      </c>
      <c r="E249" s="0" t="n">
        <v>7.43421232094173</v>
      </c>
      <c r="F249" s="0" t="n">
        <v>20</v>
      </c>
      <c r="G249" s="0" t="n">
        <v>73.1416226421315</v>
      </c>
      <c r="H249" s="0" t="n">
        <v>0.663571928112542</v>
      </c>
      <c r="I249" s="0" t="n">
        <v>0.999900009999</v>
      </c>
      <c r="J249" s="0" t="n">
        <f aca="false">VLOOKUP(D249,'paramètres CI'!$A$2:$B$6,2)</f>
        <v>0.022045059962018</v>
      </c>
    </row>
    <row r="250" customFormat="false" ht="13.8" hidden="true" customHeight="false" outlineLevel="0" collapsed="false">
      <c r="A250" s="0" t="s">
        <v>14</v>
      </c>
      <c r="B250" s="0" t="s">
        <v>70</v>
      </c>
      <c r="C250" s="0" t="s">
        <v>32</v>
      </c>
      <c r="D250" s="0" t="s">
        <v>33</v>
      </c>
      <c r="E250" s="0" t="n">
        <v>30.5258255329691</v>
      </c>
      <c r="F250" s="0" t="n">
        <v>25</v>
      </c>
      <c r="G250" s="0" t="n">
        <v>164.548964514246</v>
      </c>
      <c r="H250" s="0" t="n">
        <v>0.660410744613746</v>
      </c>
      <c r="I250" s="0" t="n">
        <v>0.0183454789212092</v>
      </c>
      <c r="J250" s="0" t="n">
        <f aca="false">VLOOKUP(D250,'paramètres CI'!$A$2:$B$6,2)</f>
        <v>0.033584731604575</v>
      </c>
    </row>
    <row r="251" customFormat="false" ht="13.8" hidden="true" customHeight="false" outlineLevel="0" collapsed="false">
      <c r="A251" s="0" t="s">
        <v>14</v>
      </c>
      <c r="B251" s="0" t="s">
        <v>70</v>
      </c>
      <c r="C251" s="0" t="s">
        <v>32</v>
      </c>
      <c r="D251" s="0" t="s">
        <v>34</v>
      </c>
      <c r="E251" s="0" t="n">
        <v>30.6827900887839</v>
      </c>
      <c r="F251" s="0" t="n">
        <v>25</v>
      </c>
      <c r="G251" s="0" t="n">
        <v>187.929968324071</v>
      </c>
      <c r="H251" s="0" t="n">
        <v>0.686636949113994</v>
      </c>
      <c r="I251" s="0" t="n">
        <v>0.0503450208502998</v>
      </c>
      <c r="J251" s="0" t="n">
        <f aca="false">VLOOKUP(D251,'paramètres CI'!$A$2:$B$6,2)</f>
        <v>0.0424847883250769</v>
      </c>
    </row>
    <row r="252" customFormat="false" ht="13.8" hidden="true" customHeight="false" outlineLevel="0" collapsed="false">
      <c r="A252" s="0" t="s">
        <v>14</v>
      </c>
      <c r="B252" s="0" t="s">
        <v>70</v>
      </c>
      <c r="C252" s="0" t="s">
        <v>35</v>
      </c>
      <c r="D252" s="0" t="s">
        <v>33</v>
      </c>
      <c r="E252" s="0" t="n">
        <v>38.1572819162113</v>
      </c>
      <c r="F252" s="0" t="n">
        <v>25</v>
      </c>
      <c r="G252" s="0" t="n">
        <v>164.548964514246</v>
      </c>
      <c r="H252" s="0" t="n">
        <v>0.792492893536496</v>
      </c>
      <c r="I252" s="0" t="n">
        <v>9.99300489657242E-005</v>
      </c>
      <c r="J252" s="0" t="n">
        <f aca="false">VLOOKUP(D252,'paramètres CI'!$A$2:$B$6,2)</f>
        <v>0.033584731604575</v>
      </c>
    </row>
    <row r="253" customFormat="false" ht="13.8" hidden="true" customHeight="false" outlineLevel="0" collapsed="false">
      <c r="A253" s="0" t="s">
        <v>14</v>
      </c>
      <c r="B253" s="0" t="s">
        <v>70</v>
      </c>
      <c r="C253" s="0" t="s">
        <v>35</v>
      </c>
      <c r="D253" s="0" t="s">
        <v>34</v>
      </c>
      <c r="E253" s="0" t="n">
        <v>38.3534876109799</v>
      </c>
      <c r="F253" s="0" t="n">
        <v>25</v>
      </c>
      <c r="G253" s="0" t="n">
        <v>187.929968324071</v>
      </c>
      <c r="H253" s="0" t="n">
        <v>0.823964338936793</v>
      </c>
      <c r="I253" s="0" t="n">
        <v>9.99300489657242E-005</v>
      </c>
      <c r="J253" s="0" t="n">
        <f aca="false">VLOOKUP(D253,'paramètres CI'!$A$2:$B$6,2)</f>
        <v>0.0424847883250769</v>
      </c>
    </row>
    <row r="254" customFormat="false" ht="13.8" hidden="true" customHeight="false" outlineLevel="0" collapsed="false">
      <c r="A254" s="0" t="s">
        <v>14</v>
      </c>
      <c r="B254" s="0" t="s">
        <v>70</v>
      </c>
      <c r="C254" s="0" t="s">
        <v>36</v>
      </c>
      <c r="D254" s="0" t="s">
        <v>37</v>
      </c>
      <c r="E254" s="0" t="n">
        <v>24.9821343918007</v>
      </c>
      <c r="F254" s="0" t="n">
        <v>20</v>
      </c>
      <c r="G254" s="0" t="n">
        <v>142.56953394517</v>
      </c>
      <c r="H254" s="0" t="n">
        <v>0.754205893077403</v>
      </c>
      <c r="I254" s="0" t="n">
        <v>9.99300489657242E-005</v>
      </c>
      <c r="J254" s="0" t="n">
        <f aca="false">VLOOKUP(D254,'paramètres CI'!$A$2:$B$6,2)</f>
        <v>0.0385046990211696</v>
      </c>
    </row>
    <row r="255" customFormat="false" ht="13.8" hidden="true" customHeight="false" outlineLevel="0" collapsed="false">
      <c r="A255" s="0" t="s">
        <v>14</v>
      </c>
      <c r="B255" s="0" t="s">
        <v>70</v>
      </c>
      <c r="C255" s="0" t="s">
        <v>38</v>
      </c>
      <c r="D255" s="0" t="s">
        <v>39</v>
      </c>
      <c r="E255" s="0" t="n">
        <v>18.0675110461821</v>
      </c>
      <c r="F255" s="0" t="n">
        <v>20</v>
      </c>
      <c r="G255" s="0" t="n">
        <v>142.760701233343</v>
      </c>
      <c r="H255" s="0" t="n">
        <v>0.981803553628876</v>
      </c>
      <c r="I255" s="0" t="n">
        <v>9.99300489657242E-005</v>
      </c>
      <c r="J255" s="0" t="n">
        <f aca="false">VLOOKUP(D255,'paramètres CI'!$A$2:$B$6,2)</f>
        <v>0.022045059962018</v>
      </c>
    </row>
    <row r="256" customFormat="false" ht="13.8" hidden="true" customHeight="false" outlineLevel="0" collapsed="false">
      <c r="A256" s="0" t="s">
        <v>14</v>
      </c>
      <c r="B256" s="0" t="s">
        <v>70</v>
      </c>
      <c r="C256" s="0" t="s">
        <v>40</v>
      </c>
      <c r="D256" s="0" t="s">
        <v>37</v>
      </c>
      <c r="E256" s="0" t="n">
        <v>19.9857075134405</v>
      </c>
      <c r="F256" s="0" t="n">
        <v>20</v>
      </c>
      <c r="G256" s="0" t="n">
        <v>142.56953394517</v>
      </c>
      <c r="H256" s="0" t="n">
        <v>0.521636977683193</v>
      </c>
      <c r="I256" s="0" t="n">
        <v>0.03406034616033</v>
      </c>
      <c r="J256" s="0" t="n">
        <f aca="false">VLOOKUP(D256,'paramètres CI'!$A$2:$B$6,2)</f>
        <v>0.0385046990211696</v>
      </c>
    </row>
    <row r="257" customFormat="false" ht="13.8" hidden="true" customHeight="false" outlineLevel="0" collapsed="false">
      <c r="A257" s="0" t="s">
        <v>14</v>
      </c>
      <c r="B257" s="0" t="s">
        <v>70</v>
      </c>
      <c r="C257" s="0" t="s">
        <v>41</v>
      </c>
      <c r="D257" s="0" t="s">
        <v>39</v>
      </c>
      <c r="E257" s="0" t="n">
        <v>14.4540088369457</v>
      </c>
      <c r="F257" s="0" t="n">
        <v>20</v>
      </c>
      <c r="G257" s="0" t="n">
        <v>142.760701233343</v>
      </c>
      <c r="H257" s="0" t="n">
        <v>0.609370656337584</v>
      </c>
      <c r="I257" s="0" t="n">
        <v>0.518888771425183</v>
      </c>
      <c r="J257" s="0" t="n">
        <f aca="false">VLOOKUP(D257,'paramètres CI'!$A$2:$B$6,2)</f>
        <v>0.022045059962018</v>
      </c>
    </row>
    <row r="258" customFormat="false" ht="13.8" hidden="true" customHeight="false" outlineLevel="0" collapsed="false">
      <c r="A258" s="0" t="s">
        <v>14</v>
      </c>
      <c r="B258" s="0" t="s">
        <v>70</v>
      </c>
      <c r="C258" s="0" t="s">
        <v>45</v>
      </c>
      <c r="D258" s="0" t="s">
        <v>43</v>
      </c>
      <c r="E258" s="0" t="n">
        <v>10</v>
      </c>
      <c r="F258" s="0" t="n">
        <v>13</v>
      </c>
      <c r="G258" s="0" t="n">
        <v>111.693472202338</v>
      </c>
      <c r="H258" s="0" t="n">
        <v>0.9</v>
      </c>
      <c r="I258" s="0" t="n">
        <v>0.171800263069944</v>
      </c>
      <c r="J258" s="0" t="n">
        <f aca="false">VLOOKUP(D258,'paramètres CI'!$A$2:$B$6,2)</f>
        <v>0.0935912806596305</v>
      </c>
    </row>
    <row r="259" customFormat="false" ht="13.8" hidden="true" customHeight="false" outlineLevel="0" collapsed="false">
      <c r="A259" s="0" t="s">
        <v>14</v>
      </c>
      <c r="B259" s="0" t="s">
        <v>70</v>
      </c>
      <c r="C259" s="0" t="s">
        <v>46</v>
      </c>
      <c r="D259" s="0" t="s">
        <v>43</v>
      </c>
      <c r="E259" s="0" t="n">
        <v>12</v>
      </c>
      <c r="F259" s="0" t="n">
        <v>13</v>
      </c>
      <c r="G259" s="0" t="n">
        <v>111.693472202338</v>
      </c>
      <c r="H259" s="0" t="n">
        <v>1</v>
      </c>
      <c r="I259" s="0" t="n">
        <v>9.99300489657242E-005</v>
      </c>
      <c r="J259" s="0" t="n">
        <f aca="false">VLOOKUP(D259,'paramètres CI'!$A$2:$B$6,2)</f>
        <v>0.0935912806596305</v>
      </c>
    </row>
    <row r="260" customFormat="false" ht="13.8" hidden="true" customHeight="false" outlineLevel="0" collapsed="false">
      <c r="A260" s="0" t="s">
        <v>14</v>
      </c>
      <c r="B260" s="0" t="s">
        <v>70</v>
      </c>
      <c r="C260" s="0" t="s">
        <v>48</v>
      </c>
      <c r="D260" s="0" t="s">
        <v>43</v>
      </c>
      <c r="E260" s="0" t="n">
        <v>81.4879499032674</v>
      </c>
      <c r="F260" s="0" t="n">
        <v>20</v>
      </c>
      <c r="G260" s="0" t="n">
        <v>130.740950725223</v>
      </c>
      <c r="H260" s="0" t="n">
        <v>2.83163023255814</v>
      </c>
      <c r="I260" s="0" t="n">
        <v>0.0891563129241756</v>
      </c>
      <c r="J260" s="0" t="n">
        <f aca="false">VLOOKUP(D260,'paramètres CI'!$A$2:$B$6,2)</f>
        <v>0.0935912806596305</v>
      </c>
    </row>
    <row r="261" customFormat="false" ht="13.8" hidden="true" customHeight="false" outlineLevel="0" collapsed="false">
      <c r="A261" s="0" t="s">
        <v>14</v>
      </c>
      <c r="B261" s="0" t="s">
        <v>70</v>
      </c>
      <c r="C261" s="0" t="s">
        <v>49</v>
      </c>
      <c r="D261" s="0" t="s">
        <v>43</v>
      </c>
      <c r="E261" s="0" t="n">
        <v>101.859937379084</v>
      </c>
      <c r="F261" s="0" t="n">
        <v>20</v>
      </c>
      <c r="G261" s="0" t="n">
        <v>130.740950725223</v>
      </c>
      <c r="H261" s="0" t="n">
        <v>3.39795627906976</v>
      </c>
      <c r="I261" s="0" t="n">
        <v>9.99300489657242E-005</v>
      </c>
      <c r="J261" s="0" t="n">
        <f aca="false">VLOOKUP(D261,'paramètres CI'!$A$2:$B$6,2)</f>
        <v>0.0935912806596305</v>
      </c>
    </row>
    <row r="262" customFormat="false" ht="13.8" hidden="false" customHeight="false" outlineLevel="0" collapsed="false">
      <c r="A262" s="0" t="s">
        <v>14</v>
      </c>
      <c r="B262" s="0" t="s">
        <v>70</v>
      </c>
      <c r="C262" s="0" t="s">
        <v>55</v>
      </c>
      <c r="D262" s="0" t="s">
        <v>43</v>
      </c>
      <c r="E262" s="0" t="n">
        <v>37.9111916854524</v>
      </c>
      <c r="F262" s="0" t="n">
        <v>17</v>
      </c>
      <c r="G262" s="0" t="n">
        <v>132.357751555374</v>
      </c>
      <c r="H262" s="0" t="n">
        <v>2.67297488372093</v>
      </c>
      <c r="I262" s="0" t="n">
        <v>0.116704296306099</v>
      </c>
      <c r="J262" s="0" t="n">
        <f aca="false">VLOOKUP(D262,'paramètres CI'!$A$2:$B$6,2)</f>
        <v>0.0935912806596305</v>
      </c>
    </row>
    <row r="263" customFormat="false" ht="13.8" hidden="true" customHeight="false" outlineLevel="0" collapsed="false">
      <c r="A263" s="0" t="s">
        <v>14</v>
      </c>
      <c r="B263" s="0" t="s">
        <v>70</v>
      </c>
      <c r="C263" s="0" t="s">
        <v>56</v>
      </c>
      <c r="D263" s="0" t="s">
        <v>43</v>
      </c>
      <c r="E263" s="0" t="n">
        <v>47.3889896068154</v>
      </c>
      <c r="F263" s="0" t="n">
        <v>17</v>
      </c>
      <c r="G263" s="0" t="n">
        <v>132.357751555374</v>
      </c>
      <c r="H263" s="0" t="n">
        <v>3.32861023255814</v>
      </c>
      <c r="I263" s="0" t="n">
        <v>9.99300489657242E-005</v>
      </c>
      <c r="J263" s="0" t="n">
        <f aca="false">VLOOKUP(D263,'paramètres CI'!$A$2:$B$6,2)</f>
        <v>0.0935912806596305</v>
      </c>
    </row>
    <row r="264" customFormat="false" ht="13.8" hidden="true" customHeight="false" outlineLevel="0" collapsed="false">
      <c r="A264" s="0" t="s">
        <v>14</v>
      </c>
      <c r="B264" s="0" t="s">
        <v>71</v>
      </c>
      <c r="C264" s="0" t="s">
        <v>32</v>
      </c>
      <c r="D264" s="0" t="s">
        <v>34</v>
      </c>
      <c r="E264" s="0" t="n">
        <v>28.735300087943</v>
      </c>
      <c r="F264" s="0" t="n">
        <v>25</v>
      </c>
      <c r="G264" s="0" t="n">
        <v>165.395474205129</v>
      </c>
      <c r="H264" s="0" t="n">
        <v>0.649588348750569</v>
      </c>
      <c r="I264" s="0" t="n">
        <v>0.0159487647885483</v>
      </c>
      <c r="J264" s="0" t="n">
        <f aca="false">VLOOKUP(D264,'paramètres CI'!$A$2:$B$6,2)</f>
        <v>0.0424847883250769</v>
      </c>
    </row>
    <row r="265" customFormat="false" ht="13.8" hidden="true" customHeight="false" outlineLevel="0" collapsed="false">
      <c r="A265" s="0" t="s">
        <v>14</v>
      </c>
      <c r="B265" s="0" t="s">
        <v>71</v>
      </c>
      <c r="C265" s="0" t="s">
        <v>32</v>
      </c>
      <c r="D265" s="0" t="s">
        <v>33</v>
      </c>
      <c r="E265" s="0" t="n">
        <v>28.67925949</v>
      </c>
      <c r="F265" s="0" t="n">
        <v>25</v>
      </c>
      <c r="G265" s="0" t="n">
        <v>151.795299133309</v>
      </c>
      <c r="H265" s="0" t="n">
        <v>0.692375954400716</v>
      </c>
      <c r="I265" s="0" t="n">
        <v>0.0263724581265019</v>
      </c>
      <c r="J265" s="0" t="n">
        <f aca="false">VLOOKUP(D265,'paramètres CI'!$A$2:$B$6,2)</f>
        <v>0.033584731604575</v>
      </c>
    </row>
    <row r="266" customFormat="false" ht="13.8" hidden="true" customHeight="false" outlineLevel="0" collapsed="false">
      <c r="A266" s="0" t="s">
        <v>14</v>
      </c>
      <c r="B266" s="0" t="s">
        <v>71</v>
      </c>
      <c r="C266" s="0" t="s">
        <v>35</v>
      </c>
      <c r="D266" s="0" t="s">
        <v>33</v>
      </c>
      <c r="E266" s="0" t="n">
        <v>35.8490743625</v>
      </c>
      <c r="F266" s="0" t="n">
        <v>25</v>
      </c>
      <c r="G266" s="0" t="n">
        <v>151.795299133309</v>
      </c>
      <c r="H266" s="0" t="n">
        <v>0.83085114528086</v>
      </c>
      <c r="I266" s="0" t="n">
        <v>9.99300489657242E-005</v>
      </c>
      <c r="J266" s="0" t="n">
        <f aca="false">VLOOKUP(D266,'paramètres CI'!$A$2:$B$6,2)</f>
        <v>0.033584731604575</v>
      </c>
    </row>
    <row r="267" customFormat="false" ht="13.8" hidden="true" customHeight="false" outlineLevel="0" collapsed="false">
      <c r="A267" s="0" t="s">
        <v>14</v>
      </c>
      <c r="B267" s="0" t="s">
        <v>71</v>
      </c>
      <c r="C267" s="0" t="s">
        <v>35</v>
      </c>
      <c r="D267" s="0" t="s">
        <v>34</v>
      </c>
      <c r="E267" s="0" t="n">
        <v>35.9191251099288</v>
      </c>
      <c r="F267" s="0" t="n">
        <v>25</v>
      </c>
      <c r="G267" s="0" t="n">
        <v>165.395474205129</v>
      </c>
      <c r="H267" s="0" t="n">
        <v>0.779506018500683</v>
      </c>
      <c r="I267" s="0" t="n">
        <v>9.99300489657242E-005</v>
      </c>
      <c r="J267" s="0" t="n">
        <f aca="false">VLOOKUP(D267,'paramètres CI'!$A$2:$B$6,2)</f>
        <v>0.0424847883250769</v>
      </c>
    </row>
    <row r="268" customFormat="false" ht="13.8" hidden="true" customHeight="false" outlineLevel="0" collapsed="false">
      <c r="A268" s="0" t="s">
        <v>14</v>
      </c>
      <c r="B268" s="0" t="s">
        <v>71</v>
      </c>
      <c r="C268" s="0" t="s">
        <v>36</v>
      </c>
      <c r="D268" s="0" t="s">
        <v>37</v>
      </c>
      <c r="E268" s="0" t="n">
        <v>22.5548069270979</v>
      </c>
      <c r="F268" s="0" t="n">
        <v>20</v>
      </c>
      <c r="G268" s="0" t="n">
        <v>133.421049579506</v>
      </c>
      <c r="H268" s="0" t="n">
        <v>0.755009135385139</v>
      </c>
      <c r="I268" s="0" t="n">
        <v>9.99300489657242E-005</v>
      </c>
      <c r="J268" s="0" t="n">
        <f aca="false">VLOOKUP(D268,'paramètres CI'!$A$2:$B$6,2)</f>
        <v>0.0385046990211696</v>
      </c>
    </row>
    <row r="269" customFormat="false" ht="13.8" hidden="true" customHeight="false" outlineLevel="0" collapsed="false">
      <c r="A269" s="0" t="s">
        <v>14</v>
      </c>
      <c r="B269" s="0" t="s">
        <v>71</v>
      </c>
      <c r="C269" s="0" t="s">
        <v>38</v>
      </c>
      <c r="D269" s="0" t="s">
        <v>39</v>
      </c>
      <c r="E269" s="0" t="n">
        <v>16.3975767285925</v>
      </c>
      <c r="F269" s="0" t="n">
        <v>20</v>
      </c>
      <c r="G269" s="0" t="n">
        <v>130.043676915367</v>
      </c>
      <c r="H269" s="0" t="n">
        <v>0.982603523081288</v>
      </c>
      <c r="I269" s="0" t="n">
        <v>9.99300489657242E-005</v>
      </c>
      <c r="J269" s="0" t="n">
        <f aca="false">VLOOKUP(D269,'paramètres CI'!$A$2:$B$6,2)</f>
        <v>0.022045059962018</v>
      </c>
    </row>
    <row r="270" customFormat="false" ht="13.8" hidden="true" customHeight="false" outlineLevel="0" collapsed="false">
      <c r="A270" s="0" t="s">
        <v>14</v>
      </c>
      <c r="B270" s="0" t="s">
        <v>71</v>
      </c>
      <c r="C270" s="0" t="s">
        <v>40</v>
      </c>
      <c r="D270" s="0" t="s">
        <v>37</v>
      </c>
      <c r="E270" s="0" t="n">
        <v>18.0438455416783</v>
      </c>
      <c r="F270" s="0" t="n">
        <v>20</v>
      </c>
      <c r="G270" s="0" t="n">
        <v>133.421049579506</v>
      </c>
      <c r="H270" s="0" t="n">
        <v>0.523098269881419</v>
      </c>
      <c r="I270" s="0" t="n">
        <v>0.0472075906359741</v>
      </c>
      <c r="J270" s="0" t="n">
        <f aca="false">VLOOKUP(D270,'paramètres CI'!$A$2:$B$6,2)</f>
        <v>0.0385046990211696</v>
      </c>
    </row>
    <row r="271" customFormat="false" ht="13.8" hidden="true" customHeight="false" outlineLevel="0" collapsed="false">
      <c r="A271" s="0" t="s">
        <v>14</v>
      </c>
      <c r="B271" s="0" t="s">
        <v>71</v>
      </c>
      <c r="C271" s="0" t="s">
        <v>41</v>
      </c>
      <c r="D271" s="0" t="s">
        <v>39</v>
      </c>
      <c r="E271" s="0" t="n">
        <v>13.118061382874</v>
      </c>
      <c r="F271" s="0" t="n">
        <v>20</v>
      </c>
      <c r="G271" s="0" t="n">
        <v>130.043676915367</v>
      </c>
      <c r="H271" s="0" t="n">
        <v>0.610823001484362</v>
      </c>
      <c r="I271" s="0" t="n">
        <v>0.387620945535529</v>
      </c>
      <c r="J271" s="0" t="n">
        <f aca="false">VLOOKUP(D271,'paramètres CI'!$A$2:$B$6,2)</f>
        <v>0.022045059962018</v>
      </c>
    </row>
    <row r="272" customFormat="false" ht="13.8" hidden="true" customHeight="false" outlineLevel="0" collapsed="false">
      <c r="A272" s="0" t="s">
        <v>14</v>
      </c>
      <c r="B272" s="0" t="s">
        <v>71</v>
      </c>
      <c r="C272" s="0" t="s">
        <v>45</v>
      </c>
      <c r="D272" s="0" t="s">
        <v>43</v>
      </c>
      <c r="E272" s="0" t="n">
        <v>10</v>
      </c>
      <c r="F272" s="0" t="n">
        <v>13</v>
      </c>
      <c r="G272" s="0" t="n">
        <v>104.757923243993</v>
      </c>
      <c r="H272" s="0" t="n">
        <v>0.9</v>
      </c>
      <c r="I272" s="0" t="n">
        <v>0.237471569967356</v>
      </c>
      <c r="J272" s="0" t="n">
        <f aca="false">VLOOKUP(D272,'paramètres CI'!$A$2:$B$6,2)</f>
        <v>0.0935912806596305</v>
      </c>
    </row>
    <row r="273" customFormat="false" ht="13.8" hidden="true" customHeight="false" outlineLevel="0" collapsed="false">
      <c r="A273" s="0" t="s">
        <v>14</v>
      </c>
      <c r="B273" s="0" t="s">
        <v>71</v>
      </c>
      <c r="C273" s="0" t="s">
        <v>46</v>
      </c>
      <c r="D273" s="0" t="s">
        <v>43</v>
      </c>
      <c r="E273" s="0" t="n">
        <v>12</v>
      </c>
      <c r="F273" s="0" t="n">
        <v>13</v>
      </c>
      <c r="G273" s="0" t="n">
        <v>104.757923243993</v>
      </c>
      <c r="H273" s="0" t="n">
        <v>1</v>
      </c>
      <c r="I273" s="0" t="n">
        <v>9.99300489657242E-005</v>
      </c>
      <c r="J273" s="0" t="n">
        <f aca="false">VLOOKUP(D273,'paramètres CI'!$A$2:$B$6,2)</f>
        <v>0.0935912806596305</v>
      </c>
    </row>
    <row r="274" customFormat="false" ht="13.8" hidden="true" customHeight="false" outlineLevel="0" collapsed="false">
      <c r="A274" s="0" t="s">
        <v>14</v>
      </c>
      <c r="B274" s="0" t="s">
        <v>71</v>
      </c>
      <c r="C274" s="0" t="s">
        <v>48</v>
      </c>
      <c r="D274" s="0" t="s">
        <v>43</v>
      </c>
      <c r="E274" s="0" t="n">
        <v>77.1264721362345</v>
      </c>
      <c r="F274" s="0" t="n">
        <v>20</v>
      </c>
      <c r="G274" s="0" t="n">
        <v>122.832792420401</v>
      </c>
      <c r="H274" s="0" t="n">
        <v>2.83163023255814</v>
      </c>
      <c r="I274" s="0" t="n">
        <v>0.123313182368527</v>
      </c>
      <c r="J274" s="0" t="n">
        <f aca="false">VLOOKUP(D274,'paramètres CI'!$A$2:$B$6,2)</f>
        <v>0.0935912806596305</v>
      </c>
    </row>
    <row r="275" customFormat="false" ht="13.8" hidden="true" customHeight="false" outlineLevel="0" collapsed="false">
      <c r="A275" s="0" t="s">
        <v>14</v>
      </c>
      <c r="B275" s="0" t="s">
        <v>71</v>
      </c>
      <c r="C275" s="0" t="s">
        <v>49</v>
      </c>
      <c r="D275" s="0" t="s">
        <v>43</v>
      </c>
      <c r="E275" s="0" t="n">
        <v>96.4080901702931</v>
      </c>
      <c r="F275" s="0" t="n">
        <v>20</v>
      </c>
      <c r="G275" s="0" t="n">
        <v>122.832792420401</v>
      </c>
      <c r="H275" s="0" t="n">
        <v>3.39795627906976</v>
      </c>
      <c r="I275" s="0" t="n">
        <v>9.99300489657242E-005</v>
      </c>
      <c r="J275" s="0" t="n">
        <f aca="false">VLOOKUP(D275,'paramètres CI'!$A$2:$B$6,2)</f>
        <v>0.0935912806596305</v>
      </c>
    </row>
    <row r="276" customFormat="false" ht="13.8" hidden="false" customHeight="false" outlineLevel="0" collapsed="false">
      <c r="A276" s="0" t="s">
        <v>14</v>
      </c>
      <c r="B276" s="0" t="s">
        <v>71</v>
      </c>
      <c r="C276" s="0" t="s">
        <v>55</v>
      </c>
      <c r="D276" s="0" t="s">
        <v>43</v>
      </c>
      <c r="E276" s="0" t="n">
        <v>35.0166952550237</v>
      </c>
      <c r="F276" s="0" t="n">
        <v>17</v>
      </c>
      <c r="G276" s="0" t="n">
        <v>124.373840642565</v>
      </c>
      <c r="H276" s="0" t="n">
        <v>2.67297488372093</v>
      </c>
      <c r="I276" s="0" t="n">
        <v>0.161365978234803</v>
      </c>
      <c r="J276" s="0" t="n">
        <f aca="false">VLOOKUP(D276,'paramètres CI'!$A$2:$B$6,2)</f>
        <v>0.0935912806596305</v>
      </c>
    </row>
    <row r="277" customFormat="false" ht="13.8" hidden="true" customHeight="false" outlineLevel="0" collapsed="false">
      <c r="A277" s="0" t="s">
        <v>14</v>
      </c>
      <c r="B277" s="0" t="s">
        <v>71</v>
      </c>
      <c r="C277" s="0" t="s">
        <v>56</v>
      </c>
      <c r="D277" s="0" t="s">
        <v>43</v>
      </c>
      <c r="E277" s="0" t="n">
        <v>43.7708690687796</v>
      </c>
      <c r="F277" s="0" t="n">
        <v>17</v>
      </c>
      <c r="G277" s="0" t="n">
        <v>124.373840642565</v>
      </c>
      <c r="H277" s="0" t="n">
        <v>3.32861023255814</v>
      </c>
      <c r="I277" s="0" t="n">
        <v>9.99300489657242E-005</v>
      </c>
      <c r="J277" s="0" t="n">
        <f aca="false">VLOOKUP(D277,'paramètres CI'!$A$2:$B$6,2)</f>
        <v>0.0935912806596305</v>
      </c>
    </row>
    <row r="278" customFormat="false" ht="13.8" hidden="true" customHeight="false" outlineLevel="0" collapsed="false">
      <c r="A278" s="0" t="s">
        <v>14</v>
      </c>
      <c r="B278" s="0" t="s">
        <v>72</v>
      </c>
      <c r="C278" s="0" t="s">
        <v>32</v>
      </c>
      <c r="D278" s="0" t="s">
        <v>33</v>
      </c>
      <c r="E278" s="0" t="n">
        <v>25.8952413057325</v>
      </c>
      <c r="F278" s="0" t="n">
        <v>25</v>
      </c>
      <c r="G278" s="0" t="n">
        <v>134.946856404224</v>
      </c>
      <c r="H278" s="0" t="n">
        <v>0.684212278429666</v>
      </c>
      <c r="I278" s="0" t="n">
        <v>0.0249152847041379</v>
      </c>
      <c r="J278" s="0" t="n">
        <f aca="false">VLOOKUP(D278,'paramètres CI'!$A$2:$B$6,2)</f>
        <v>0.033584731604575</v>
      </c>
    </row>
    <row r="279" customFormat="false" ht="13.8" hidden="true" customHeight="false" outlineLevel="0" collapsed="false">
      <c r="A279" s="0" t="s">
        <v>14</v>
      </c>
      <c r="B279" s="0" t="s">
        <v>72</v>
      </c>
      <c r="C279" s="0" t="s">
        <v>32</v>
      </c>
      <c r="D279" s="0" t="s">
        <v>34</v>
      </c>
      <c r="E279" s="0" t="n">
        <v>25.9844620495916</v>
      </c>
      <c r="F279" s="0" t="n">
        <v>25</v>
      </c>
      <c r="G279" s="0" t="n">
        <v>154.352649489736</v>
      </c>
      <c r="H279" s="0" t="n">
        <v>0.620586105453722</v>
      </c>
      <c r="I279" s="0" t="n">
        <v>0.0296977204267382</v>
      </c>
      <c r="J279" s="0" t="n">
        <f aca="false">VLOOKUP(D279,'paramètres CI'!$A$2:$B$6,2)</f>
        <v>0.0424847883250769</v>
      </c>
    </row>
    <row r="280" customFormat="false" ht="13.8" hidden="true" customHeight="false" outlineLevel="0" collapsed="false">
      <c r="A280" s="0" t="s">
        <v>14</v>
      </c>
      <c r="B280" s="0" t="s">
        <v>72</v>
      </c>
      <c r="C280" s="0" t="s">
        <v>35</v>
      </c>
      <c r="D280" s="0" t="s">
        <v>33</v>
      </c>
      <c r="E280" s="0" t="n">
        <v>32.3690516321656</v>
      </c>
      <c r="F280" s="0" t="n">
        <v>25</v>
      </c>
      <c r="G280" s="0" t="n">
        <v>134.946856404224</v>
      </c>
      <c r="H280" s="0" t="n">
        <v>0.8210547341156</v>
      </c>
      <c r="I280" s="0" t="n">
        <v>9.99300489657242E-005</v>
      </c>
      <c r="J280" s="0" t="n">
        <f aca="false">VLOOKUP(D280,'paramètres CI'!$A$2:$B$6,2)</f>
        <v>0.033584731604575</v>
      </c>
    </row>
    <row r="281" customFormat="false" ht="13.8" hidden="true" customHeight="false" outlineLevel="0" collapsed="false">
      <c r="A281" s="0" t="s">
        <v>14</v>
      </c>
      <c r="B281" s="0" t="s">
        <v>72</v>
      </c>
      <c r="C281" s="0" t="s">
        <v>35</v>
      </c>
      <c r="D281" s="0" t="s">
        <v>34</v>
      </c>
      <c r="E281" s="0" t="n">
        <v>32.4805775619894</v>
      </c>
      <c r="F281" s="0" t="n">
        <v>25</v>
      </c>
      <c r="G281" s="0" t="n">
        <v>154.352649489736</v>
      </c>
      <c r="H281" s="0" t="n">
        <v>0.744703326544467</v>
      </c>
      <c r="I281" s="0" t="n">
        <v>9.99300489657242E-005</v>
      </c>
      <c r="J281" s="0" t="n">
        <f aca="false">VLOOKUP(D281,'paramètres CI'!$A$2:$B$6,2)</f>
        <v>0.0424847883250769</v>
      </c>
    </row>
    <row r="282" customFormat="false" ht="13.8" hidden="true" customHeight="false" outlineLevel="0" collapsed="false">
      <c r="A282" s="0" t="s">
        <v>14</v>
      </c>
      <c r="B282" s="0" t="s">
        <v>72</v>
      </c>
      <c r="C282" s="0" t="s">
        <v>36</v>
      </c>
      <c r="D282" s="0" t="s">
        <v>37</v>
      </c>
      <c r="E282" s="0" t="n">
        <v>18.1489982135864</v>
      </c>
      <c r="F282" s="0" t="n">
        <v>20</v>
      </c>
      <c r="G282" s="0" t="n">
        <v>113.328905777362</v>
      </c>
      <c r="H282" s="0" t="n">
        <v>0.7625007083061</v>
      </c>
      <c r="I282" s="0" t="n">
        <v>9.99300489657242E-005</v>
      </c>
      <c r="J282" s="0" t="n">
        <f aca="false">VLOOKUP(D282,'paramètres CI'!$A$2:$B$6,2)</f>
        <v>0.0385046990211696</v>
      </c>
    </row>
    <row r="283" customFormat="false" ht="13.8" hidden="true" customHeight="false" outlineLevel="0" collapsed="false">
      <c r="A283" s="0" t="s">
        <v>14</v>
      </c>
      <c r="B283" s="0" t="s">
        <v>72</v>
      </c>
      <c r="C283" s="0" t="s">
        <v>38</v>
      </c>
      <c r="D283" s="0" t="s">
        <v>39</v>
      </c>
      <c r="E283" s="0" t="n">
        <v>13.3628422949428</v>
      </c>
      <c r="F283" s="0" t="n">
        <v>20</v>
      </c>
      <c r="G283" s="0" t="n">
        <v>114.769679826888</v>
      </c>
      <c r="H283" s="0" t="n">
        <v>0.990096728379375</v>
      </c>
      <c r="I283" s="0" t="n">
        <v>9.99300489657242E-005</v>
      </c>
      <c r="J283" s="0" t="n">
        <f aca="false">VLOOKUP(D283,'paramètres CI'!$A$2:$B$6,2)</f>
        <v>0.022045059962018</v>
      </c>
    </row>
    <row r="284" customFormat="false" ht="13.8" hidden="true" customHeight="false" outlineLevel="0" collapsed="false">
      <c r="A284" s="0" t="s">
        <v>14</v>
      </c>
      <c r="B284" s="0" t="s">
        <v>72</v>
      </c>
      <c r="C284" s="0" t="s">
        <v>40</v>
      </c>
      <c r="D284" s="0" t="s">
        <v>37</v>
      </c>
      <c r="E284" s="0" t="n">
        <v>14.5191985708692</v>
      </c>
      <c r="F284" s="0" t="n">
        <v>20</v>
      </c>
      <c r="G284" s="0" t="n">
        <v>113.328905777362</v>
      </c>
      <c r="H284" s="0" t="n">
        <v>0.527579062834811</v>
      </c>
      <c r="I284" s="0" t="n">
        <v>0.0505493227095069</v>
      </c>
      <c r="J284" s="0" t="n">
        <f aca="false">VLOOKUP(D284,'paramètres CI'!$A$2:$B$6,2)</f>
        <v>0.0385046990211696</v>
      </c>
    </row>
    <row r="285" customFormat="false" ht="13.8" hidden="true" customHeight="false" outlineLevel="0" collapsed="false">
      <c r="A285" s="0" t="s">
        <v>14</v>
      </c>
      <c r="B285" s="0" t="s">
        <v>72</v>
      </c>
      <c r="C285" s="0" t="s">
        <v>41</v>
      </c>
      <c r="D285" s="0" t="s">
        <v>39</v>
      </c>
      <c r="E285" s="0" t="n">
        <v>10.6902738359543</v>
      </c>
      <c r="F285" s="0" t="n">
        <v>20</v>
      </c>
      <c r="G285" s="0" t="n">
        <v>114.769679826888</v>
      </c>
      <c r="H285" s="0" t="n">
        <v>0.615305979741019</v>
      </c>
      <c r="I285" s="0" t="n">
        <v>0.301362452334253</v>
      </c>
      <c r="J285" s="0" t="n">
        <f aca="false">VLOOKUP(D285,'paramètres CI'!$A$2:$B$6,2)</f>
        <v>0.022045059962018</v>
      </c>
    </row>
    <row r="286" customFormat="false" ht="13.8" hidden="true" customHeight="false" outlineLevel="0" collapsed="false">
      <c r="A286" s="0" t="s">
        <v>14</v>
      </c>
      <c r="B286" s="0" t="s">
        <v>72</v>
      </c>
      <c r="C286" s="0" t="s">
        <v>45</v>
      </c>
      <c r="D286" s="0" t="s">
        <v>43</v>
      </c>
      <c r="E286" s="0" t="n">
        <v>10</v>
      </c>
      <c r="F286" s="0" t="n">
        <v>13</v>
      </c>
      <c r="G286" s="0" t="n">
        <v>93.0814507712618</v>
      </c>
      <c r="H286" s="0" t="n">
        <v>0.9</v>
      </c>
      <c r="I286" s="0" t="n">
        <v>0.271113193386548</v>
      </c>
      <c r="J286" s="0" t="n">
        <f aca="false">VLOOKUP(D286,'paramètres CI'!$A$2:$B$6,2)</f>
        <v>0.0935912806596305</v>
      </c>
    </row>
    <row r="287" customFormat="false" ht="13.8" hidden="true" customHeight="false" outlineLevel="0" collapsed="false">
      <c r="A287" s="0" t="s">
        <v>14</v>
      </c>
      <c r="B287" s="0" t="s">
        <v>72</v>
      </c>
      <c r="C287" s="0" t="s">
        <v>46</v>
      </c>
      <c r="D287" s="0" t="s">
        <v>43</v>
      </c>
      <c r="E287" s="0" t="n">
        <v>12</v>
      </c>
      <c r="F287" s="0" t="n">
        <v>13</v>
      </c>
      <c r="G287" s="0" t="n">
        <v>93.0814507712618</v>
      </c>
      <c r="H287" s="0" t="n">
        <v>1</v>
      </c>
      <c r="I287" s="0" t="n">
        <v>9.99300489657242E-005</v>
      </c>
      <c r="J287" s="0" t="n">
        <f aca="false">VLOOKUP(D287,'paramètres CI'!$A$2:$B$6,2)</f>
        <v>0.0935912806596305</v>
      </c>
    </row>
    <row r="288" customFormat="false" ht="13.8" hidden="true" customHeight="false" outlineLevel="0" collapsed="false">
      <c r="A288" s="0" t="s">
        <v>14</v>
      </c>
      <c r="B288" s="0" t="s">
        <v>72</v>
      </c>
      <c r="C288" s="0" t="s">
        <v>48</v>
      </c>
      <c r="D288" s="0" t="s">
        <v>43</v>
      </c>
      <c r="E288" s="0" t="n">
        <v>70.9845637665783</v>
      </c>
      <c r="F288" s="0" t="n">
        <v>20</v>
      </c>
      <c r="G288" s="0" t="n">
        <v>107.412249128189</v>
      </c>
      <c r="H288" s="0" t="n">
        <v>2.83163023255814</v>
      </c>
      <c r="I288" s="0" t="n">
        <v>0.138774870980324</v>
      </c>
      <c r="J288" s="0" t="n">
        <f aca="false">VLOOKUP(D288,'paramètres CI'!$A$2:$B$6,2)</f>
        <v>0.0935912806596305</v>
      </c>
    </row>
    <row r="289" customFormat="false" ht="13.8" hidden="true" customHeight="false" outlineLevel="0" collapsed="false">
      <c r="A289" s="0" t="s">
        <v>14</v>
      </c>
      <c r="B289" s="0" t="s">
        <v>72</v>
      </c>
      <c r="C289" s="0" t="s">
        <v>49</v>
      </c>
      <c r="D289" s="0" t="s">
        <v>43</v>
      </c>
      <c r="E289" s="0" t="n">
        <v>88.7307047082229</v>
      </c>
      <c r="F289" s="0" t="n">
        <v>20</v>
      </c>
      <c r="G289" s="0" t="n">
        <v>107.412249128189</v>
      </c>
      <c r="H289" s="0" t="n">
        <v>3.39795627906976</v>
      </c>
      <c r="I289" s="0" t="n">
        <v>9.99300489657242E-005</v>
      </c>
      <c r="J289" s="0" t="n">
        <f aca="false">VLOOKUP(D289,'paramètres CI'!$A$2:$B$6,2)</f>
        <v>0.0935912806596305</v>
      </c>
    </row>
    <row r="290" customFormat="false" ht="13.8" hidden="false" customHeight="false" outlineLevel="0" collapsed="false">
      <c r="A290" s="0" t="s">
        <v>14</v>
      </c>
      <c r="B290" s="0" t="s">
        <v>72</v>
      </c>
      <c r="C290" s="0" t="s">
        <v>55</v>
      </c>
      <c r="D290" s="0" t="s">
        <v>43</v>
      </c>
      <c r="E290" s="0" t="n">
        <v>30.8510880889322</v>
      </c>
      <c r="F290" s="0" t="n">
        <v>17</v>
      </c>
      <c r="G290" s="0" t="n">
        <v>105.46536770578</v>
      </c>
      <c r="H290" s="0" t="n">
        <v>2.67297488372093</v>
      </c>
      <c r="I290" s="0" t="n">
        <v>0.182887645115732</v>
      </c>
      <c r="J290" s="0" t="n">
        <f aca="false">VLOOKUP(D290,'paramètres CI'!$A$2:$B$6,2)</f>
        <v>0.0935912806596305</v>
      </c>
    </row>
    <row r="291" customFormat="false" ht="13.8" hidden="true" customHeight="false" outlineLevel="0" collapsed="false">
      <c r="A291" s="0" t="s">
        <v>14</v>
      </c>
      <c r="B291" s="0" t="s">
        <v>72</v>
      </c>
      <c r="C291" s="0" t="s">
        <v>56</v>
      </c>
      <c r="D291" s="0" t="s">
        <v>43</v>
      </c>
      <c r="E291" s="0" t="n">
        <v>38.5638601111652</v>
      </c>
      <c r="F291" s="0" t="n">
        <v>17</v>
      </c>
      <c r="G291" s="0" t="n">
        <v>105.46536770578</v>
      </c>
      <c r="H291" s="0" t="n">
        <v>3.32861023255814</v>
      </c>
      <c r="I291" s="0" t="n">
        <v>9.99300489657242E-005</v>
      </c>
      <c r="J291" s="0" t="n">
        <f aca="false">VLOOKUP(D291,'paramètres CI'!$A$2:$B$6,2)</f>
        <v>0.0935912806596305</v>
      </c>
    </row>
    <row r="292" customFormat="false" ht="13.8" hidden="true" customHeight="false" outlineLevel="0" collapsed="false">
      <c r="A292" s="0" t="s">
        <v>14</v>
      </c>
      <c r="B292" s="0" t="s">
        <v>73</v>
      </c>
      <c r="C292" s="0" t="s">
        <v>32</v>
      </c>
      <c r="D292" s="0" t="s">
        <v>33</v>
      </c>
      <c r="E292" s="0" t="n">
        <v>30.8740399799469</v>
      </c>
      <c r="F292" s="0" t="n">
        <v>25</v>
      </c>
      <c r="G292" s="0" t="n">
        <v>133.184940067256</v>
      </c>
      <c r="H292" s="0" t="n">
        <v>0.703613015462689</v>
      </c>
      <c r="I292" s="0" t="n">
        <v>0.0177324814162354</v>
      </c>
      <c r="J292" s="0" t="n">
        <f aca="false">VLOOKUP(D292,'paramètres CI'!$A$2:$B$6,2)</f>
        <v>0.033584731604575</v>
      </c>
    </row>
    <row r="293" customFormat="false" ht="13.8" hidden="true" customHeight="false" outlineLevel="0" collapsed="false">
      <c r="A293" s="0" t="s">
        <v>14</v>
      </c>
      <c r="B293" s="0" t="s">
        <v>73</v>
      </c>
      <c r="C293" s="0" t="s">
        <v>32</v>
      </c>
      <c r="D293" s="0" t="s">
        <v>34</v>
      </c>
      <c r="E293" s="0" t="n">
        <v>31.1410584407985</v>
      </c>
      <c r="F293" s="0" t="n">
        <v>25</v>
      </c>
      <c r="G293" s="0" t="n">
        <v>135.469213415896</v>
      </c>
      <c r="H293" s="0" t="n">
        <v>0.637288873631747</v>
      </c>
      <c r="I293" s="0" t="n">
        <v>0.0633191268130047</v>
      </c>
      <c r="J293" s="0" t="n">
        <f aca="false">VLOOKUP(D293,'paramètres CI'!$A$2:$B$6,2)</f>
        <v>0.0424847883250769</v>
      </c>
    </row>
    <row r="294" customFormat="false" ht="13.8" hidden="true" customHeight="false" outlineLevel="0" collapsed="false">
      <c r="A294" s="0" t="s">
        <v>14</v>
      </c>
      <c r="B294" s="0" t="s">
        <v>73</v>
      </c>
      <c r="C294" s="0" t="s">
        <v>35</v>
      </c>
      <c r="D294" s="0" t="s">
        <v>33</v>
      </c>
      <c r="E294" s="0" t="n">
        <v>38.5925499749336</v>
      </c>
      <c r="F294" s="0" t="n">
        <v>25</v>
      </c>
      <c r="G294" s="0" t="n">
        <v>133.184940067256</v>
      </c>
      <c r="H294" s="0" t="n">
        <v>0.844335618555227</v>
      </c>
      <c r="I294" s="0" t="n">
        <v>9.99300489657243E-005</v>
      </c>
      <c r="J294" s="0" t="n">
        <f aca="false">VLOOKUP(D294,'paramètres CI'!$A$2:$B$6,2)</f>
        <v>0.033584731604575</v>
      </c>
    </row>
    <row r="295" customFormat="false" ht="13.8" hidden="true" customHeight="false" outlineLevel="0" collapsed="false">
      <c r="A295" s="0" t="s">
        <v>14</v>
      </c>
      <c r="B295" s="0" t="s">
        <v>73</v>
      </c>
      <c r="C295" s="0" t="s">
        <v>35</v>
      </c>
      <c r="D295" s="0" t="s">
        <v>34</v>
      </c>
      <c r="E295" s="0" t="n">
        <v>38.9263230509982</v>
      </c>
      <c r="F295" s="0" t="n">
        <v>25</v>
      </c>
      <c r="G295" s="0" t="n">
        <v>135.469213415896</v>
      </c>
      <c r="H295" s="0" t="n">
        <v>0.764746648358096</v>
      </c>
      <c r="I295" s="0" t="n">
        <v>9.99300489657243E-005</v>
      </c>
      <c r="J295" s="0" t="n">
        <f aca="false">VLOOKUP(D295,'paramètres CI'!$A$2:$B$6,2)</f>
        <v>0.0424847883250769</v>
      </c>
    </row>
    <row r="296" customFormat="false" ht="13.8" hidden="true" customHeight="false" outlineLevel="0" collapsed="false">
      <c r="A296" s="0" t="s">
        <v>14</v>
      </c>
      <c r="B296" s="0" t="s">
        <v>73</v>
      </c>
      <c r="C296" s="0" t="s">
        <v>36</v>
      </c>
      <c r="D296" s="0" t="s">
        <v>37</v>
      </c>
      <c r="E296" s="0" t="n">
        <v>25.2895126281697</v>
      </c>
      <c r="F296" s="0" t="n">
        <v>20</v>
      </c>
      <c r="G296" s="0" t="n">
        <v>145.245343366975</v>
      </c>
      <c r="H296" s="0" t="n">
        <v>0.754216465033923</v>
      </c>
      <c r="I296" s="0" t="n">
        <v>9.99300489657243E-005</v>
      </c>
      <c r="J296" s="0" t="n">
        <f aca="false">VLOOKUP(D296,'paramètres CI'!$A$2:$B$6,2)</f>
        <v>0.0385046990211696</v>
      </c>
    </row>
    <row r="297" customFormat="false" ht="13.8" hidden="true" customHeight="false" outlineLevel="0" collapsed="false">
      <c r="A297" s="0" t="s">
        <v>14</v>
      </c>
      <c r="B297" s="0" t="s">
        <v>73</v>
      </c>
      <c r="C297" s="0" t="s">
        <v>38</v>
      </c>
      <c r="D297" s="0" t="s">
        <v>39</v>
      </c>
      <c r="E297" s="0" t="n">
        <v>18.2749370361447</v>
      </c>
      <c r="F297" s="0" t="n">
        <v>20</v>
      </c>
      <c r="G297" s="0" t="n">
        <v>139.783973856326</v>
      </c>
      <c r="H297" s="0" t="n">
        <v>0.981810997448415</v>
      </c>
      <c r="I297" s="0" t="n">
        <v>9.99300489657243E-005</v>
      </c>
      <c r="J297" s="0" t="n">
        <f aca="false">VLOOKUP(D297,'paramètres CI'!$A$2:$B$6,2)</f>
        <v>0.022045059962018</v>
      </c>
    </row>
    <row r="298" customFormat="false" ht="13.8" hidden="true" customHeight="false" outlineLevel="0" collapsed="false">
      <c r="A298" s="0" t="s">
        <v>14</v>
      </c>
      <c r="B298" s="0" t="s">
        <v>73</v>
      </c>
      <c r="C298" s="0" t="s">
        <v>40</v>
      </c>
      <c r="D298" s="0" t="s">
        <v>37</v>
      </c>
      <c r="E298" s="0" t="n">
        <v>20.2316101025358</v>
      </c>
      <c r="F298" s="0" t="n">
        <v>20</v>
      </c>
      <c r="G298" s="0" t="n">
        <v>145.245343366975</v>
      </c>
      <c r="H298" s="0" t="n">
        <v>0.521972851272404</v>
      </c>
      <c r="I298" s="0" t="n">
        <v>0.00475745955284684</v>
      </c>
      <c r="J298" s="0" t="n">
        <f aca="false">VLOOKUP(D298,'paramètres CI'!$A$2:$B$6,2)</f>
        <v>0.0385046990211696</v>
      </c>
    </row>
    <row r="299" customFormat="false" ht="13.8" hidden="true" customHeight="false" outlineLevel="0" collapsed="false">
      <c r="A299" s="0" t="s">
        <v>14</v>
      </c>
      <c r="B299" s="0" t="s">
        <v>73</v>
      </c>
      <c r="C299" s="0" t="s">
        <v>41</v>
      </c>
      <c r="D299" s="0" t="s">
        <v>39</v>
      </c>
      <c r="E299" s="0" t="n">
        <v>14.6199496289157</v>
      </c>
      <c r="F299" s="0" t="n">
        <v>20</v>
      </c>
      <c r="G299" s="0" t="n">
        <v>139.783973856326</v>
      </c>
      <c r="H299" s="0" t="n">
        <v>0.609696501386005</v>
      </c>
      <c r="I299" s="0" t="n">
        <v>0.422146804697137</v>
      </c>
      <c r="J299" s="0" t="n">
        <f aca="false">VLOOKUP(D299,'paramètres CI'!$A$2:$B$6,2)</f>
        <v>0.022045059962018</v>
      </c>
    </row>
    <row r="300" customFormat="false" ht="13.8" hidden="true" customHeight="false" outlineLevel="0" collapsed="false">
      <c r="A300" s="0" t="s">
        <v>14</v>
      </c>
      <c r="B300" s="0" t="s">
        <v>73</v>
      </c>
      <c r="C300" s="0" t="s">
        <v>45</v>
      </c>
      <c r="D300" s="0" t="s">
        <v>43</v>
      </c>
      <c r="E300" s="0" t="n">
        <v>10</v>
      </c>
      <c r="F300" s="0" t="n">
        <v>13</v>
      </c>
      <c r="G300" s="0" t="n">
        <v>113.20119966569</v>
      </c>
      <c r="H300" s="0" t="n">
        <v>0.9</v>
      </c>
      <c r="I300" s="0" t="n">
        <v>0.243293578812585</v>
      </c>
      <c r="J300" s="0" t="n">
        <f aca="false">VLOOKUP(D300,'paramètres CI'!$A$2:$B$6,2)</f>
        <v>0.0935912806596305</v>
      </c>
    </row>
    <row r="301" customFormat="false" ht="13.8" hidden="true" customHeight="false" outlineLevel="0" collapsed="false">
      <c r="A301" s="0" t="s">
        <v>14</v>
      </c>
      <c r="B301" s="0" t="s">
        <v>73</v>
      </c>
      <c r="C301" s="0" t="s">
        <v>46</v>
      </c>
      <c r="D301" s="0" t="s">
        <v>43</v>
      </c>
      <c r="E301" s="0" t="n">
        <v>12</v>
      </c>
      <c r="F301" s="0" t="n">
        <v>13</v>
      </c>
      <c r="G301" s="0" t="n">
        <v>113.20119966569</v>
      </c>
      <c r="H301" s="0" t="n">
        <v>1</v>
      </c>
      <c r="I301" s="0" t="n">
        <v>9.99300489657243E-005</v>
      </c>
      <c r="J301" s="0" t="n">
        <f aca="false">VLOOKUP(D301,'paramètres CI'!$A$2:$B$6,2)</f>
        <v>0.0935912806596305</v>
      </c>
    </row>
    <row r="302" customFormat="false" ht="13.8" hidden="true" customHeight="false" outlineLevel="0" collapsed="false">
      <c r="A302" s="0" t="s">
        <v>14</v>
      </c>
      <c r="B302" s="0" t="s">
        <v>73</v>
      </c>
      <c r="C302" s="0" t="s">
        <v>48</v>
      </c>
      <c r="D302" s="0" t="s">
        <v>43</v>
      </c>
      <c r="E302" s="0" t="n">
        <v>82.6935334299357</v>
      </c>
      <c r="F302" s="0" t="n">
        <v>20</v>
      </c>
      <c r="G302" s="0" t="n">
        <v>130.899733992324</v>
      </c>
      <c r="H302" s="0" t="n">
        <v>2.83163023255814</v>
      </c>
      <c r="I302" s="0" t="n">
        <v>0.100171907256742</v>
      </c>
      <c r="J302" s="0" t="n">
        <f aca="false">VLOOKUP(D302,'paramètres CI'!$A$2:$B$6,2)</f>
        <v>0.0935912806596305</v>
      </c>
    </row>
    <row r="303" customFormat="false" ht="13.8" hidden="true" customHeight="false" outlineLevel="0" collapsed="false">
      <c r="A303" s="0" t="s">
        <v>14</v>
      </c>
      <c r="B303" s="0" t="s">
        <v>73</v>
      </c>
      <c r="C303" s="0" t="s">
        <v>49</v>
      </c>
      <c r="D303" s="0" t="s">
        <v>43</v>
      </c>
      <c r="E303" s="0" t="n">
        <v>103.36691678742</v>
      </c>
      <c r="F303" s="0" t="n">
        <v>20</v>
      </c>
      <c r="G303" s="0" t="n">
        <v>130.899733992324</v>
      </c>
      <c r="H303" s="0" t="n">
        <v>3.39795627906976</v>
      </c>
      <c r="I303" s="0" t="n">
        <v>9.99300489657243E-005</v>
      </c>
      <c r="J303" s="0" t="n">
        <f aca="false">VLOOKUP(D303,'paramètres CI'!$A$2:$B$6,2)</f>
        <v>0.0935912806596305</v>
      </c>
    </row>
    <row r="304" customFormat="false" ht="13.8" hidden="false" customHeight="false" outlineLevel="0" collapsed="false">
      <c r="A304" s="0" t="s">
        <v>14</v>
      </c>
      <c r="B304" s="0" t="s">
        <v>73</v>
      </c>
      <c r="C304" s="0" t="s">
        <v>55</v>
      </c>
      <c r="D304" s="0" t="s">
        <v>43</v>
      </c>
      <c r="E304" s="0" t="n">
        <v>38.4323873283894</v>
      </c>
      <c r="F304" s="0" t="n">
        <v>17</v>
      </c>
      <c r="G304" s="0" t="n">
        <v>130.091052233815</v>
      </c>
      <c r="H304" s="0" t="n">
        <v>2.67297488372093</v>
      </c>
      <c r="I304" s="0" t="n">
        <v>0.147879131108689</v>
      </c>
      <c r="J304" s="0" t="n">
        <f aca="false">VLOOKUP(D304,'paramètres CI'!$A$2:$B$6,2)</f>
        <v>0.0935912806596305</v>
      </c>
    </row>
    <row r="305" customFormat="false" ht="13.8" hidden="true" customHeight="false" outlineLevel="0" collapsed="false">
      <c r="A305" s="0" t="s">
        <v>14</v>
      </c>
      <c r="B305" s="0" t="s">
        <v>73</v>
      </c>
      <c r="C305" s="0" t="s">
        <v>56</v>
      </c>
      <c r="D305" s="0" t="s">
        <v>43</v>
      </c>
      <c r="E305" s="0" t="n">
        <v>48.0404841604868</v>
      </c>
      <c r="F305" s="0" t="n">
        <v>17</v>
      </c>
      <c r="G305" s="0" t="n">
        <v>130.091052233815</v>
      </c>
      <c r="H305" s="0" t="n">
        <v>3.32861023255814</v>
      </c>
      <c r="I305" s="0" t="n">
        <v>9.99300489657243E-005</v>
      </c>
      <c r="J305" s="0" t="n">
        <f aca="false">VLOOKUP(D305,'paramètres CI'!$A$2:$B$6,2)</f>
        <v>0.0935912806596305</v>
      </c>
    </row>
    <row r="306" customFormat="false" ht="13.8" hidden="true" customHeight="false" outlineLevel="0" collapsed="false">
      <c r="A306" s="0" t="s">
        <v>14</v>
      </c>
      <c r="B306" s="0" t="s">
        <v>74</v>
      </c>
      <c r="C306" s="0" t="s">
        <v>32</v>
      </c>
      <c r="D306" s="0" t="s">
        <v>33</v>
      </c>
      <c r="E306" s="0" t="n">
        <v>28.7261433556372</v>
      </c>
      <c r="F306" s="0" t="n">
        <v>25</v>
      </c>
      <c r="G306" s="0" t="n">
        <v>114.674567344035</v>
      </c>
      <c r="H306" s="0" t="n">
        <v>0.664292086597526</v>
      </c>
      <c r="I306" s="0" t="n">
        <v>0.0209622152218304</v>
      </c>
      <c r="J306" s="0" t="n">
        <f aca="false">VLOOKUP(D306,'paramètres CI'!$A$2:$B$6,2)</f>
        <v>0.033584731604575</v>
      </c>
    </row>
    <row r="307" customFormat="false" ht="13.8" hidden="true" customHeight="false" outlineLevel="0" collapsed="false">
      <c r="A307" s="0" t="s">
        <v>14</v>
      </c>
      <c r="B307" s="0" t="s">
        <v>74</v>
      </c>
      <c r="C307" s="0" t="s">
        <v>32</v>
      </c>
      <c r="D307" s="0" t="s">
        <v>34</v>
      </c>
      <c r="E307" s="0" t="n">
        <v>28.8633036616381</v>
      </c>
      <c r="F307" s="0" t="n">
        <v>25</v>
      </c>
      <c r="G307" s="0" t="n">
        <v>125.076256857053</v>
      </c>
      <c r="H307" s="0" t="n">
        <v>0.644980103207555</v>
      </c>
      <c r="I307" s="0" t="n">
        <v>0.0621825052826723</v>
      </c>
      <c r="J307" s="0" t="n">
        <f aca="false">VLOOKUP(D307,'paramètres CI'!$A$2:$B$6,2)</f>
        <v>0.0424847883250769</v>
      </c>
    </row>
    <row r="308" customFormat="false" ht="13.8" hidden="true" customHeight="false" outlineLevel="0" collapsed="false">
      <c r="A308" s="0" t="s">
        <v>14</v>
      </c>
      <c r="B308" s="0" t="s">
        <v>74</v>
      </c>
      <c r="C308" s="0" t="s">
        <v>35</v>
      </c>
      <c r="D308" s="0" t="s">
        <v>33</v>
      </c>
      <c r="E308" s="0" t="n">
        <v>35.9076791945465</v>
      </c>
      <c r="F308" s="0" t="n">
        <v>25</v>
      </c>
      <c r="G308" s="0" t="n">
        <v>114.674567344035</v>
      </c>
      <c r="H308" s="0" t="n">
        <v>0.797150503917031</v>
      </c>
      <c r="I308" s="0" t="n">
        <v>9.99300489657241E-005</v>
      </c>
      <c r="J308" s="0" t="n">
        <f aca="false">VLOOKUP(D308,'paramètres CI'!$A$2:$B$6,2)</f>
        <v>0.033584731604575</v>
      </c>
    </row>
    <row r="309" customFormat="false" ht="13.8" hidden="true" customHeight="false" outlineLevel="0" collapsed="false">
      <c r="A309" s="0" t="s">
        <v>14</v>
      </c>
      <c r="B309" s="0" t="s">
        <v>74</v>
      </c>
      <c r="C309" s="0" t="s">
        <v>35</v>
      </c>
      <c r="D309" s="0" t="s">
        <v>34</v>
      </c>
      <c r="E309" s="0" t="n">
        <v>36.0791295770476</v>
      </c>
      <c r="F309" s="0" t="n">
        <v>25</v>
      </c>
      <c r="G309" s="0" t="n">
        <v>125.076256857053</v>
      </c>
      <c r="H309" s="0" t="n">
        <v>0.773976123849066</v>
      </c>
      <c r="I309" s="0" t="n">
        <v>9.99300489657241E-005</v>
      </c>
      <c r="J309" s="0" t="n">
        <f aca="false">VLOOKUP(D309,'paramètres CI'!$A$2:$B$6,2)</f>
        <v>0.0424847883250769</v>
      </c>
    </row>
    <row r="310" customFormat="false" ht="13.8" hidden="true" customHeight="false" outlineLevel="0" collapsed="false">
      <c r="A310" s="0" t="s">
        <v>14</v>
      </c>
      <c r="B310" s="0" t="s">
        <v>74</v>
      </c>
      <c r="C310" s="0" t="s">
        <v>36</v>
      </c>
      <c r="D310" s="0" t="s">
        <v>37</v>
      </c>
      <c r="E310" s="0" t="n">
        <v>22.642373519764</v>
      </c>
      <c r="F310" s="0" t="n">
        <v>20</v>
      </c>
      <c r="G310" s="0" t="n">
        <v>135.155876509973</v>
      </c>
      <c r="H310" s="0" t="n">
        <v>0.754990906044746</v>
      </c>
      <c r="I310" s="0" t="n">
        <v>9.99300489657241E-005</v>
      </c>
      <c r="J310" s="0" t="n">
        <f aca="false">VLOOKUP(D310,'paramètres CI'!$A$2:$B$6,2)</f>
        <v>0.0385046990211696</v>
      </c>
    </row>
    <row r="311" customFormat="false" ht="13.8" hidden="true" customHeight="false" outlineLevel="0" collapsed="false">
      <c r="A311" s="0" t="s">
        <v>14</v>
      </c>
      <c r="B311" s="0" t="s">
        <v>74</v>
      </c>
      <c r="C311" s="0" t="s">
        <v>38</v>
      </c>
      <c r="D311" s="0" t="s">
        <v>39</v>
      </c>
      <c r="E311" s="0" t="n">
        <v>16.4614859424868</v>
      </c>
      <c r="F311" s="0" t="n">
        <v>20</v>
      </c>
      <c r="G311" s="0" t="n">
        <v>130.055185085662</v>
      </c>
      <c r="H311" s="0" t="n">
        <v>0.982585748025649</v>
      </c>
      <c r="I311" s="0" t="n">
        <v>9.99300489657241E-005</v>
      </c>
      <c r="J311" s="0" t="n">
        <f aca="false">VLOOKUP(D311,'paramètres CI'!$A$2:$B$6,2)</f>
        <v>0.022045059962018</v>
      </c>
    </row>
    <row r="312" customFormat="false" ht="13.8" hidden="true" customHeight="false" outlineLevel="0" collapsed="false">
      <c r="A312" s="0" t="s">
        <v>14</v>
      </c>
      <c r="B312" s="0" t="s">
        <v>74</v>
      </c>
      <c r="C312" s="0" t="s">
        <v>40</v>
      </c>
      <c r="D312" s="0" t="s">
        <v>37</v>
      </c>
      <c r="E312" s="0" t="n">
        <v>18.1138988158112</v>
      </c>
      <c r="F312" s="0" t="n">
        <v>20</v>
      </c>
      <c r="G312" s="0" t="n">
        <v>135.155876509973</v>
      </c>
      <c r="H312" s="0" t="n">
        <v>0.523449438930963</v>
      </c>
      <c r="I312" s="0" t="n">
        <v>0.0239655304179838</v>
      </c>
      <c r="J312" s="0" t="n">
        <f aca="false">VLOOKUP(D312,'paramètres CI'!$A$2:$B$6,2)</f>
        <v>0.0385046990211696</v>
      </c>
    </row>
    <row r="313" customFormat="false" ht="13.8" hidden="true" customHeight="false" outlineLevel="0" collapsed="false">
      <c r="A313" s="0" t="s">
        <v>14</v>
      </c>
      <c r="B313" s="0" t="s">
        <v>74</v>
      </c>
      <c r="C313" s="0" t="s">
        <v>41</v>
      </c>
      <c r="D313" s="0" t="s">
        <v>39</v>
      </c>
      <c r="E313" s="0" t="n">
        <v>13.1691887539894</v>
      </c>
      <c r="F313" s="0" t="n">
        <v>20</v>
      </c>
      <c r="G313" s="0" t="n">
        <v>130.055185085662</v>
      </c>
      <c r="H313" s="0" t="n">
        <v>0.611174023585893</v>
      </c>
      <c r="I313" s="0" t="n">
        <v>0.379624643362474</v>
      </c>
      <c r="J313" s="0" t="n">
        <f aca="false">VLOOKUP(D313,'paramètres CI'!$A$2:$B$6,2)</f>
        <v>0.022045059962018</v>
      </c>
    </row>
    <row r="314" customFormat="false" ht="13.8" hidden="true" customHeight="false" outlineLevel="0" collapsed="false">
      <c r="A314" s="0" t="s">
        <v>14</v>
      </c>
      <c r="B314" s="0" t="s">
        <v>74</v>
      </c>
      <c r="C314" s="0" t="s">
        <v>45</v>
      </c>
      <c r="D314" s="0" t="s">
        <v>43</v>
      </c>
      <c r="E314" s="0" t="n">
        <v>10</v>
      </c>
      <c r="F314" s="0" t="n">
        <v>13</v>
      </c>
      <c r="G314" s="0" t="n">
        <v>105.251262526922</v>
      </c>
      <c r="H314" s="0" t="n">
        <v>0.9</v>
      </c>
      <c r="I314" s="0" t="n">
        <v>0.244300032477148</v>
      </c>
      <c r="J314" s="0" t="n">
        <f aca="false">VLOOKUP(D314,'paramètres CI'!$A$2:$B$6,2)</f>
        <v>0.0935912806596305</v>
      </c>
    </row>
    <row r="315" customFormat="false" ht="13.8" hidden="true" customHeight="false" outlineLevel="0" collapsed="false">
      <c r="A315" s="0" t="s">
        <v>14</v>
      </c>
      <c r="B315" s="0" t="s">
        <v>74</v>
      </c>
      <c r="C315" s="0" t="s">
        <v>46</v>
      </c>
      <c r="D315" s="0" t="s">
        <v>43</v>
      </c>
      <c r="E315" s="0" t="n">
        <v>12</v>
      </c>
      <c r="F315" s="0" t="n">
        <v>13</v>
      </c>
      <c r="G315" s="0" t="n">
        <v>105.251262526922</v>
      </c>
      <c r="H315" s="0" t="n">
        <v>1</v>
      </c>
      <c r="I315" s="0" t="n">
        <v>9.99300489657241E-005</v>
      </c>
      <c r="J315" s="0" t="n">
        <f aca="false">VLOOKUP(D315,'paramètres CI'!$A$2:$B$6,2)</f>
        <v>0.0935912806596305</v>
      </c>
    </row>
    <row r="316" customFormat="false" ht="13.8" hidden="true" customHeight="false" outlineLevel="0" collapsed="false">
      <c r="A316" s="0" t="s">
        <v>14</v>
      </c>
      <c r="B316" s="0" t="s">
        <v>74</v>
      </c>
      <c r="C316" s="0" t="s">
        <v>48</v>
      </c>
      <c r="D316" s="0" t="s">
        <v>43</v>
      </c>
      <c r="E316" s="0" t="n">
        <v>77.417229440295</v>
      </c>
      <c r="F316" s="0" t="n">
        <v>20</v>
      </c>
      <c r="G316" s="0" t="n">
        <v>121.67897818319</v>
      </c>
      <c r="H316" s="0" t="n">
        <v>2.83163023255814</v>
      </c>
      <c r="I316" s="0" t="n">
        <v>0.112099331241649</v>
      </c>
      <c r="J316" s="0" t="n">
        <f aca="false">VLOOKUP(D316,'paramètres CI'!$A$2:$B$6,2)</f>
        <v>0.0935912806596305</v>
      </c>
    </row>
    <row r="317" customFormat="false" ht="13.8" hidden="true" customHeight="false" outlineLevel="0" collapsed="false">
      <c r="A317" s="0" t="s">
        <v>14</v>
      </c>
      <c r="B317" s="0" t="s">
        <v>74</v>
      </c>
      <c r="C317" s="0" t="s">
        <v>49</v>
      </c>
      <c r="D317" s="0" t="s">
        <v>43</v>
      </c>
      <c r="E317" s="0" t="n">
        <v>96.7715368003687</v>
      </c>
      <c r="F317" s="0" t="n">
        <v>20</v>
      </c>
      <c r="G317" s="0" t="n">
        <v>121.67897818319</v>
      </c>
      <c r="H317" s="0" t="n">
        <v>3.39795627906976</v>
      </c>
      <c r="I317" s="0" t="n">
        <v>9.99300489657241E-005</v>
      </c>
      <c r="J317" s="0" t="n">
        <f aca="false">VLOOKUP(D317,'paramètres CI'!$A$2:$B$6,2)</f>
        <v>0.0935912806596305</v>
      </c>
    </row>
    <row r="318" customFormat="false" ht="13.8" hidden="false" customHeight="false" outlineLevel="0" collapsed="false">
      <c r="A318" s="0" t="s">
        <v>14</v>
      </c>
      <c r="B318" s="0" t="s">
        <v>74</v>
      </c>
      <c r="C318" s="0" t="s">
        <v>55</v>
      </c>
      <c r="D318" s="0" t="s">
        <v>43</v>
      </c>
      <c r="E318" s="0" t="n">
        <v>35.1771075841041</v>
      </c>
      <c r="F318" s="0" t="n">
        <v>17</v>
      </c>
      <c r="G318" s="0" t="n">
        <v>120.55830240337</v>
      </c>
      <c r="H318" s="0" t="n">
        <v>2.67297488372093</v>
      </c>
      <c r="I318" s="0" t="n">
        <v>0.156166231653482</v>
      </c>
      <c r="J318" s="0" t="n">
        <f aca="false">VLOOKUP(D318,'paramètres CI'!$A$2:$B$6,2)</f>
        <v>0.0935912806596305</v>
      </c>
    </row>
    <row r="319" customFormat="false" ht="13.8" hidden="true" customHeight="false" outlineLevel="0" collapsed="false">
      <c r="A319" s="0" t="s">
        <v>14</v>
      </c>
      <c r="B319" s="0" t="s">
        <v>74</v>
      </c>
      <c r="C319" s="0" t="s">
        <v>56</v>
      </c>
      <c r="D319" s="0" t="s">
        <v>43</v>
      </c>
      <c r="E319" s="0" t="n">
        <v>43.9713844801302</v>
      </c>
      <c r="F319" s="0" t="n">
        <v>17</v>
      </c>
      <c r="G319" s="0" t="n">
        <v>120.55830240337</v>
      </c>
      <c r="H319" s="0" t="n">
        <v>3.32861023255814</v>
      </c>
      <c r="I319" s="0" t="n">
        <v>9.99300489657241E-005</v>
      </c>
      <c r="J319" s="0" t="n">
        <f aca="false">VLOOKUP(D319,'paramètres CI'!$A$2:$B$6,2)</f>
        <v>0.0935912806596305</v>
      </c>
    </row>
    <row r="320" customFormat="false" ht="13.8" hidden="true" customHeight="false" outlineLevel="0" collapsed="false">
      <c r="A320" s="0" t="s">
        <v>14</v>
      </c>
      <c r="B320" s="0" t="s">
        <v>75</v>
      </c>
      <c r="C320" s="0" t="s">
        <v>32</v>
      </c>
      <c r="D320" s="0" t="s">
        <v>33</v>
      </c>
      <c r="E320" s="0" t="n">
        <v>26.1177011388709</v>
      </c>
      <c r="F320" s="0" t="n">
        <v>25</v>
      </c>
      <c r="G320" s="0" t="n">
        <v>93.0773117089222</v>
      </c>
      <c r="H320" s="0" t="n">
        <v>0.84</v>
      </c>
      <c r="I320" s="0" t="n">
        <v>0.0032721868936286</v>
      </c>
      <c r="J320" s="0" t="n">
        <f aca="false">VLOOKUP(D320,'paramètres CI'!$A$2:$B$6,2)</f>
        <v>0.033584731604575</v>
      </c>
    </row>
    <row r="321" customFormat="false" ht="13.8" hidden="true" customHeight="false" outlineLevel="0" collapsed="false">
      <c r="A321" s="0" t="s">
        <v>14</v>
      </c>
      <c r="B321" s="0" t="s">
        <v>75</v>
      </c>
      <c r="C321" s="0" t="s">
        <v>32</v>
      </c>
      <c r="D321" s="0" t="s">
        <v>34</v>
      </c>
      <c r="E321" s="0" t="n">
        <v>26.1114202070814</v>
      </c>
      <c r="F321" s="0" t="n">
        <v>25</v>
      </c>
      <c r="G321" s="0" t="n">
        <v>112.836151818645</v>
      </c>
      <c r="H321" s="0" t="n">
        <v>0.685</v>
      </c>
      <c r="I321" s="0" t="n">
        <v>0.15241472933226</v>
      </c>
      <c r="J321" s="0" t="n">
        <f aca="false">VLOOKUP(D321,'paramètres CI'!$A$2:$B$6,2)</f>
        <v>0.0424847883250769</v>
      </c>
    </row>
    <row r="322" customFormat="false" ht="13.8" hidden="true" customHeight="false" outlineLevel="0" collapsed="false">
      <c r="A322" s="0" t="s">
        <v>14</v>
      </c>
      <c r="B322" s="0" t="s">
        <v>75</v>
      </c>
      <c r="C322" s="0" t="s">
        <v>35</v>
      </c>
      <c r="D322" s="0" t="s">
        <v>33</v>
      </c>
      <c r="E322" s="0" t="n">
        <v>32.6471264235886</v>
      </c>
      <c r="F322" s="0" t="n">
        <v>25</v>
      </c>
      <c r="G322" s="0" t="n">
        <v>93.0773117089222</v>
      </c>
      <c r="H322" s="0" t="n">
        <v>1.008</v>
      </c>
      <c r="I322" s="0" t="n">
        <v>9.99300489657242E-005</v>
      </c>
      <c r="J322" s="0" t="n">
        <f aca="false">VLOOKUP(D322,'paramètres CI'!$A$2:$B$6,2)</f>
        <v>0.033584731604575</v>
      </c>
    </row>
    <row r="323" customFormat="false" ht="13.8" hidden="true" customHeight="false" outlineLevel="0" collapsed="false">
      <c r="A323" s="0" t="s">
        <v>14</v>
      </c>
      <c r="B323" s="0" t="s">
        <v>75</v>
      </c>
      <c r="C323" s="0" t="s">
        <v>35</v>
      </c>
      <c r="D323" s="0" t="s">
        <v>34</v>
      </c>
      <c r="E323" s="0" t="n">
        <v>32.6392752588518</v>
      </c>
      <c r="F323" s="0" t="n">
        <v>25</v>
      </c>
      <c r="G323" s="0" t="n">
        <v>112.836151818645</v>
      </c>
      <c r="H323" s="0" t="n">
        <v>0.822</v>
      </c>
      <c r="I323" s="0" t="n">
        <v>9.99300489657242E-005</v>
      </c>
      <c r="J323" s="0" t="n">
        <f aca="false">VLOOKUP(D323,'paramètres CI'!$A$2:$B$6,2)</f>
        <v>0.0424847883250769</v>
      </c>
    </row>
    <row r="324" customFormat="false" ht="13.8" hidden="true" customHeight="false" outlineLevel="0" collapsed="false">
      <c r="A324" s="0" t="s">
        <v>14</v>
      </c>
      <c r="B324" s="0" t="s">
        <v>75</v>
      </c>
      <c r="C324" s="0" t="s">
        <v>36</v>
      </c>
      <c r="D324" s="0" t="s">
        <v>37</v>
      </c>
      <c r="E324" s="0" t="n">
        <v>18.2812825405657</v>
      </c>
      <c r="F324" s="0" t="n">
        <v>20</v>
      </c>
      <c r="G324" s="0" t="n">
        <v>120.106033443803</v>
      </c>
      <c r="H324" s="0" t="n">
        <v>0.763718224222217</v>
      </c>
      <c r="I324" s="0" t="n">
        <v>9.99300489657242E-005</v>
      </c>
      <c r="J324" s="0" t="n">
        <f aca="false">VLOOKUP(D324,'paramètres CI'!$A$2:$B$6,2)</f>
        <v>0.0385046990211696</v>
      </c>
    </row>
    <row r="325" customFormat="false" ht="13.8" hidden="true" customHeight="false" outlineLevel="0" collapsed="false">
      <c r="A325" s="0" t="s">
        <v>14</v>
      </c>
      <c r="B325" s="0" t="s">
        <v>75</v>
      </c>
      <c r="C325" s="0" t="s">
        <v>38</v>
      </c>
      <c r="D325" s="0" t="s">
        <v>39</v>
      </c>
      <c r="E325" s="0" t="n">
        <v>13.4610981492437</v>
      </c>
      <c r="F325" s="0" t="n">
        <v>20</v>
      </c>
      <c r="G325" s="0" t="n">
        <v>129.26062430771</v>
      </c>
      <c r="H325" s="0" t="n">
        <v>0.99092357134619</v>
      </c>
      <c r="I325" s="0" t="n">
        <v>9.99300489657242E-005</v>
      </c>
      <c r="J325" s="0" t="n">
        <f aca="false">VLOOKUP(D325,'paramètres CI'!$A$2:$B$6,2)</f>
        <v>0.022045059962018</v>
      </c>
    </row>
    <row r="326" customFormat="false" ht="13.8" hidden="true" customHeight="false" outlineLevel="0" collapsed="false">
      <c r="A326" s="0" t="s">
        <v>14</v>
      </c>
      <c r="B326" s="0" t="s">
        <v>75</v>
      </c>
      <c r="C326" s="0" t="s">
        <v>40</v>
      </c>
      <c r="D326" s="0" t="s">
        <v>37</v>
      </c>
      <c r="E326" s="0" t="n">
        <v>14.6250260324526</v>
      </c>
      <c r="F326" s="0" t="n">
        <v>20</v>
      </c>
      <c r="G326" s="0" t="n">
        <v>120.106033443803</v>
      </c>
      <c r="H326" s="0" t="n">
        <v>0.53259541583478</v>
      </c>
      <c r="I326" s="0" t="n">
        <v>0.0336421969105189</v>
      </c>
      <c r="J326" s="0" t="n">
        <f aca="false">VLOOKUP(D326,'paramètres CI'!$A$2:$B$6,2)</f>
        <v>0.0385046990211696</v>
      </c>
    </row>
    <row r="327" customFormat="false" ht="13.8" hidden="true" customHeight="false" outlineLevel="0" collapsed="false">
      <c r="A327" s="0" t="s">
        <v>14</v>
      </c>
      <c r="B327" s="0" t="s">
        <v>75</v>
      </c>
      <c r="C327" s="0" t="s">
        <v>41</v>
      </c>
      <c r="D327" s="0" t="s">
        <v>39</v>
      </c>
      <c r="E327" s="0" t="n">
        <v>10.7688785193949</v>
      </c>
      <c r="F327" s="0" t="n">
        <v>20</v>
      </c>
      <c r="G327" s="0" t="n">
        <v>129.26062430771</v>
      </c>
      <c r="H327" s="0" t="n">
        <v>0.620538583648709</v>
      </c>
      <c r="I327" s="0" t="n">
        <v>0.317727122906979</v>
      </c>
      <c r="J327" s="0" t="n">
        <f aca="false">VLOOKUP(D327,'paramètres CI'!$A$2:$B$6,2)</f>
        <v>0.022045059962018</v>
      </c>
    </row>
    <row r="328" customFormat="false" ht="13.8" hidden="true" customHeight="false" outlineLevel="0" collapsed="false">
      <c r="A328" s="0" t="s">
        <v>14</v>
      </c>
      <c r="B328" s="0" t="s">
        <v>75</v>
      </c>
      <c r="C328" s="0" t="s">
        <v>45</v>
      </c>
      <c r="D328" s="0" t="s">
        <v>43</v>
      </c>
      <c r="E328" s="0" t="n">
        <v>10</v>
      </c>
      <c r="F328" s="0" t="n">
        <v>13</v>
      </c>
      <c r="G328" s="0" t="n">
        <v>103.999637762328</v>
      </c>
      <c r="H328" s="0" t="n">
        <v>0.9</v>
      </c>
      <c r="I328" s="0" t="n">
        <v>0.229301028351667</v>
      </c>
      <c r="J328" s="0" t="n">
        <f aca="false">VLOOKUP(D328,'paramètres CI'!$A$2:$B$6,2)</f>
        <v>0.0935912806596305</v>
      </c>
    </row>
    <row r="329" customFormat="false" ht="13.8" hidden="true" customHeight="false" outlineLevel="0" collapsed="false">
      <c r="A329" s="0" t="s">
        <v>14</v>
      </c>
      <c r="B329" s="0" t="s">
        <v>75</v>
      </c>
      <c r="C329" s="0" t="s">
        <v>46</v>
      </c>
      <c r="D329" s="0" t="s">
        <v>43</v>
      </c>
      <c r="E329" s="0" t="n">
        <v>12</v>
      </c>
      <c r="F329" s="0" t="n">
        <v>13</v>
      </c>
      <c r="G329" s="0" t="n">
        <v>103.999637762328</v>
      </c>
      <c r="H329" s="0" t="n">
        <v>1</v>
      </c>
      <c r="I329" s="0" t="n">
        <v>9.99300489657242E-005</v>
      </c>
      <c r="J329" s="0" t="n">
        <f aca="false">VLOOKUP(D329,'paramètres CI'!$A$2:$B$6,2)</f>
        <v>0.0935912806596305</v>
      </c>
    </row>
    <row r="330" customFormat="false" ht="13.8" hidden="true" customHeight="false" outlineLevel="0" collapsed="false">
      <c r="A330" s="0" t="s">
        <v>14</v>
      </c>
      <c r="B330" s="0" t="s">
        <v>75</v>
      </c>
      <c r="C330" s="0" t="s">
        <v>48</v>
      </c>
      <c r="D330" s="0" t="s">
        <v>43</v>
      </c>
      <c r="E330" s="0" t="n">
        <v>71.3655284098846</v>
      </c>
      <c r="F330" s="0" t="n">
        <v>20</v>
      </c>
      <c r="G330" s="0" t="n">
        <v>126.162375661661</v>
      </c>
      <c r="H330" s="0" t="n">
        <v>2.83861395348837</v>
      </c>
      <c r="I330" s="0" t="n">
        <v>0.111905729486979</v>
      </c>
      <c r="J330" s="0" t="n">
        <f aca="false">VLOOKUP(D330,'paramètres CI'!$A$2:$B$6,2)</f>
        <v>0.0935912806596305</v>
      </c>
    </row>
    <row r="331" customFormat="false" ht="13.8" hidden="true" customHeight="false" outlineLevel="0" collapsed="false">
      <c r="A331" s="0" t="s">
        <v>14</v>
      </c>
      <c r="B331" s="0" t="s">
        <v>75</v>
      </c>
      <c r="C331" s="0" t="s">
        <v>49</v>
      </c>
      <c r="D331" s="0" t="s">
        <v>43</v>
      </c>
      <c r="E331" s="0" t="n">
        <v>89.2069105123557</v>
      </c>
      <c r="F331" s="0" t="n">
        <v>20</v>
      </c>
      <c r="G331" s="0" t="n">
        <v>126.162375661661</v>
      </c>
      <c r="H331" s="0" t="n">
        <v>3.40633674418604</v>
      </c>
      <c r="I331" s="0" t="n">
        <v>9.99300489657242E-005</v>
      </c>
      <c r="J331" s="0" t="n">
        <f aca="false">VLOOKUP(D331,'paramètres CI'!$A$2:$B$6,2)</f>
        <v>0.0935912806596305</v>
      </c>
    </row>
    <row r="332" customFormat="false" ht="13.8" hidden="false" customHeight="false" outlineLevel="0" collapsed="false">
      <c r="A332" s="0" t="s">
        <v>14</v>
      </c>
      <c r="B332" s="0" t="s">
        <v>75</v>
      </c>
      <c r="C332" s="0" t="s">
        <v>55</v>
      </c>
      <c r="D332" s="0" t="s">
        <v>43</v>
      </c>
      <c r="E332" s="0" t="n">
        <v>31.0464435633832</v>
      </c>
      <c r="F332" s="0" t="n">
        <v>17</v>
      </c>
      <c r="G332" s="0" t="n">
        <v>122.226702479515</v>
      </c>
      <c r="H332" s="0" t="n">
        <v>2.67956730897009</v>
      </c>
      <c r="I332" s="0" t="n">
        <v>0.151037495775208</v>
      </c>
      <c r="J332" s="0" t="n">
        <f aca="false">VLOOKUP(D332,'paramètres CI'!$A$2:$B$6,2)</f>
        <v>0.0935912806596305</v>
      </c>
    </row>
    <row r="333" customFormat="false" ht="13.8" hidden="true" customHeight="false" outlineLevel="0" collapsed="false">
      <c r="A333" s="0" t="s">
        <v>14</v>
      </c>
      <c r="B333" s="0" t="s">
        <v>75</v>
      </c>
      <c r="C333" s="0" t="s">
        <v>56</v>
      </c>
      <c r="D333" s="0" t="s">
        <v>43</v>
      </c>
      <c r="E333" s="0" t="n">
        <v>38.808054454229</v>
      </c>
      <c r="F333" s="0" t="n">
        <v>17</v>
      </c>
      <c r="G333" s="0" t="n">
        <v>122.226702479515</v>
      </c>
      <c r="H333" s="0" t="n">
        <v>3.33681966777408</v>
      </c>
      <c r="I333" s="0" t="n">
        <v>9.99300489657242E-005</v>
      </c>
      <c r="J333" s="0" t="n">
        <f aca="false">VLOOKUP(D333,'paramètres CI'!$A$2:$B$6,2)</f>
        <v>0.0935912806596305</v>
      </c>
    </row>
    <row r="334" customFormat="false" ht="13.8" hidden="true" customHeight="false" outlineLevel="0" collapsed="false">
      <c r="A334" s="0" t="s">
        <v>14</v>
      </c>
      <c r="B334" s="0" t="s">
        <v>76</v>
      </c>
      <c r="C334" s="0" t="s">
        <v>32</v>
      </c>
      <c r="D334" s="0" t="s">
        <v>33</v>
      </c>
      <c r="E334" s="0" t="n">
        <v>36.9780054219126</v>
      </c>
      <c r="F334" s="0" t="n">
        <v>25</v>
      </c>
      <c r="G334" s="0" t="n">
        <v>173.79971904829</v>
      </c>
      <c r="H334" s="0" t="n">
        <v>0.703925876906615</v>
      </c>
      <c r="I334" s="0" t="n">
        <v>0.0617248088149537</v>
      </c>
      <c r="J334" s="0" t="n">
        <f aca="false">VLOOKUP(D334,'paramètres CI'!$A$2:$B$6,2)</f>
        <v>0.033584731604575</v>
      </c>
    </row>
    <row r="335" customFormat="false" ht="13.8" hidden="true" customHeight="false" outlineLevel="0" collapsed="false">
      <c r="A335" s="0" t="s">
        <v>14</v>
      </c>
      <c r="B335" s="0" t="s">
        <v>76</v>
      </c>
      <c r="C335" s="0" t="s">
        <v>32</v>
      </c>
      <c r="D335" s="0" t="s">
        <v>34</v>
      </c>
      <c r="E335" s="0" t="n">
        <v>36.9889106391166</v>
      </c>
      <c r="F335" s="0" t="n">
        <v>25</v>
      </c>
      <c r="G335" s="0" t="n">
        <v>183.500935937303</v>
      </c>
      <c r="H335" s="0" t="n">
        <v>0.690991690960993</v>
      </c>
      <c r="I335" s="0" t="n">
        <v>0.101183534883165</v>
      </c>
      <c r="J335" s="0" t="n">
        <f aca="false">VLOOKUP(D335,'paramètres CI'!$A$2:$B$6,2)</f>
        <v>0.0424847883250769</v>
      </c>
    </row>
    <row r="336" customFormat="false" ht="13.8" hidden="true" customHeight="false" outlineLevel="0" collapsed="false">
      <c r="A336" s="0" t="s">
        <v>14</v>
      </c>
      <c r="B336" s="0" t="s">
        <v>76</v>
      </c>
      <c r="C336" s="0" t="s">
        <v>35</v>
      </c>
      <c r="D336" s="0" t="s">
        <v>33</v>
      </c>
      <c r="E336" s="0" t="n">
        <v>46.2225067773907</v>
      </c>
      <c r="F336" s="0" t="n">
        <v>25</v>
      </c>
      <c r="G336" s="0" t="n">
        <v>173.79971904829</v>
      </c>
      <c r="H336" s="0" t="n">
        <v>0.844711052287937</v>
      </c>
      <c r="I336" s="0" t="n">
        <v>9.99300489657242E-005</v>
      </c>
      <c r="J336" s="0" t="n">
        <f aca="false">VLOOKUP(D336,'paramètres CI'!$A$2:$B$6,2)</f>
        <v>0.033584731604575</v>
      </c>
    </row>
    <row r="337" customFormat="false" ht="13.8" hidden="true" customHeight="false" outlineLevel="0" collapsed="false">
      <c r="A337" s="0" t="s">
        <v>14</v>
      </c>
      <c r="B337" s="0" t="s">
        <v>76</v>
      </c>
      <c r="C337" s="0" t="s">
        <v>35</v>
      </c>
      <c r="D337" s="0" t="s">
        <v>34</v>
      </c>
      <c r="E337" s="0" t="n">
        <v>46.2361382988958</v>
      </c>
      <c r="F337" s="0" t="n">
        <v>25</v>
      </c>
      <c r="G337" s="0" t="n">
        <v>183.500935937303</v>
      </c>
      <c r="H337" s="0" t="n">
        <v>0.829190029153191</v>
      </c>
      <c r="I337" s="0" t="n">
        <v>9.99300489657242E-005</v>
      </c>
      <c r="J337" s="0" t="n">
        <f aca="false">VLOOKUP(D337,'paramètres CI'!$A$2:$B$6,2)</f>
        <v>0.0424847883250769</v>
      </c>
    </row>
    <row r="338" customFormat="false" ht="13.8" hidden="true" customHeight="false" outlineLevel="0" collapsed="false">
      <c r="A338" s="0" t="s">
        <v>14</v>
      </c>
      <c r="B338" s="0" t="s">
        <v>76</v>
      </c>
      <c r="C338" s="0" t="s">
        <v>36</v>
      </c>
      <c r="D338" s="0" t="s">
        <v>37</v>
      </c>
      <c r="E338" s="0" t="n">
        <v>50.194</v>
      </c>
      <c r="F338" s="0" t="n">
        <v>20</v>
      </c>
      <c r="G338" s="0" t="n">
        <v>133.068879519955</v>
      </c>
      <c r="H338" s="0" t="n">
        <v>0.747392581912613</v>
      </c>
      <c r="I338" s="0" t="n">
        <v>9.99300489657242E-005</v>
      </c>
      <c r="J338" s="0" t="n">
        <f aca="false">VLOOKUP(D338,'paramètres CI'!$A$2:$B$6,2)</f>
        <v>0.0385046990211696</v>
      </c>
    </row>
    <row r="339" customFormat="false" ht="13.8" hidden="true" customHeight="false" outlineLevel="0" collapsed="false">
      <c r="A339" s="0" t="s">
        <v>14</v>
      </c>
      <c r="B339" s="0" t="s">
        <v>76</v>
      </c>
      <c r="C339" s="0" t="s">
        <v>38</v>
      </c>
      <c r="D339" s="0" t="s">
        <v>39</v>
      </c>
      <c r="E339" s="0" t="n">
        <v>50.194</v>
      </c>
      <c r="F339" s="0" t="n">
        <v>20</v>
      </c>
      <c r="G339" s="0" t="n">
        <v>133.883883422471</v>
      </c>
      <c r="H339" s="0" t="n">
        <v>0.974998744269499</v>
      </c>
      <c r="I339" s="0" t="n">
        <v>9.99300489657242E-005</v>
      </c>
      <c r="J339" s="0" t="n">
        <f aca="false">VLOOKUP(D339,'paramètres CI'!$A$2:$B$6,2)</f>
        <v>0.022045059962018</v>
      </c>
    </row>
    <row r="340" customFormat="false" ht="13.8" hidden="true" customHeight="false" outlineLevel="0" collapsed="false">
      <c r="A340" s="0" t="s">
        <v>14</v>
      </c>
      <c r="B340" s="0" t="s">
        <v>76</v>
      </c>
      <c r="C340" s="0" t="s">
        <v>40</v>
      </c>
      <c r="D340" s="0" t="s">
        <v>37</v>
      </c>
      <c r="E340" s="0" t="n">
        <v>40.1552</v>
      </c>
      <c r="F340" s="0" t="n">
        <v>20</v>
      </c>
      <c r="G340" s="0" t="n">
        <v>133.068879519955</v>
      </c>
      <c r="H340" s="0" t="n">
        <v>0.509774421630622</v>
      </c>
      <c r="I340" s="0" t="n">
        <v>0.0309426829268968</v>
      </c>
      <c r="J340" s="0" t="n">
        <f aca="false">VLOOKUP(D340,'paramètres CI'!$A$2:$B$6,2)</f>
        <v>0.0385046990211696</v>
      </c>
    </row>
    <row r="341" customFormat="false" ht="13.8" hidden="true" customHeight="false" outlineLevel="0" collapsed="false">
      <c r="A341" s="0" t="s">
        <v>14</v>
      </c>
      <c r="B341" s="0" t="s">
        <v>76</v>
      </c>
      <c r="C341" s="0" t="s">
        <v>41</v>
      </c>
      <c r="D341" s="0" t="s">
        <v>39</v>
      </c>
      <c r="E341" s="0" t="n">
        <v>40.1552</v>
      </c>
      <c r="F341" s="0" t="n">
        <v>20</v>
      </c>
      <c r="G341" s="0" t="n">
        <v>133.883883422471</v>
      </c>
      <c r="H341" s="0" t="n">
        <v>0.597523753334697</v>
      </c>
      <c r="I341" s="0" t="n">
        <v>0.450876765476642</v>
      </c>
      <c r="J341" s="0" t="n">
        <f aca="false">VLOOKUP(D341,'paramètres CI'!$A$2:$B$6,2)</f>
        <v>0.022045059962018</v>
      </c>
    </row>
    <row r="342" customFormat="false" ht="13.8" hidden="true" customHeight="false" outlineLevel="0" collapsed="false">
      <c r="A342" s="0" t="s">
        <v>14</v>
      </c>
      <c r="B342" s="0" t="s">
        <v>76</v>
      </c>
      <c r="C342" s="0" t="s">
        <v>45</v>
      </c>
      <c r="D342" s="0" t="s">
        <v>43</v>
      </c>
      <c r="E342" s="0" t="n">
        <v>10</v>
      </c>
      <c r="F342" s="0" t="n">
        <v>13</v>
      </c>
      <c r="G342" s="0" t="n">
        <v>105.452692458718</v>
      </c>
      <c r="H342" s="0" t="n">
        <v>0.9</v>
      </c>
      <c r="I342" s="0" t="n">
        <v>0.161815007314343</v>
      </c>
      <c r="J342" s="0" t="n">
        <f aca="false">VLOOKUP(D342,'paramètres CI'!$A$2:$B$6,2)</f>
        <v>0.0935912806596305</v>
      </c>
    </row>
    <row r="343" customFormat="false" ht="13.8" hidden="true" customHeight="false" outlineLevel="0" collapsed="false">
      <c r="A343" s="0" t="s">
        <v>14</v>
      </c>
      <c r="B343" s="0" t="s">
        <v>76</v>
      </c>
      <c r="C343" s="0" t="s">
        <v>46</v>
      </c>
      <c r="D343" s="0" t="s">
        <v>43</v>
      </c>
      <c r="E343" s="0" t="n">
        <v>12</v>
      </c>
      <c r="F343" s="0" t="n">
        <v>13</v>
      </c>
      <c r="G343" s="0" t="n">
        <v>105.452692458718</v>
      </c>
      <c r="H343" s="0" t="n">
        <v>1</v>
      </c>
      <c r="I343" s="0" t="n">
        <v>9.99300489657242E-005</v>
      </c>
      <c r="J343" s="0" t="n">
        <f aca="false">VLOOKUP(D343,'paramètres CI'!$A$2:$B$6,2)</f>
        <v>0.0935912806596305</v>
      </c>
    </row>
    <row r="344" customFormat="false" ht="13.8" hidden="true" customHeight="false" outlineLevel="0" collapsed="false">
      <c r="A344" s="0" t="s">
        <v>14</v>
      </c>
      <c r="B344" s="0" t="s">
        <v>76</v>
      </c>
      <c r="C344" s="0" t="s">
        <v>48</v>
      </c>
      <c r="D344" s="0" t="s">
        <v>43</v>
      </c>
      <c r="E344" s="0" t="n">
        <v>68.8544414701044</v>
      </c>
      <c r="F344" s="0" t="n">
        <v>20</v>
      </c>
      <c r="G344" s="0" t="n">
        <v>128.602331937925</v>
      </c>
      <c r="H344" s="0" t="n">
        <v>2.83163023255814</v>
      </c>
      <c r="I344" s="0" t="n">
        <v>0.0832916126818753</v>
      </c>
      <c r="J344" s="0" t="n">
        <f aca="false">VLOOKUP(D344,'paramètres CI'!$A$2:$B$6,2)</f>
        <v>0.0935912806596305</v>
      </c>
    </row>
    <row r="345" customFormat="false" ht="13.8" hidden="true" customHeight="false" outlineLevel="0" collapsed="false">
      <c r="A345" s="0" t="s">
        <v>14</v>
      </c>
      <c r="B345" s="0" t="s">
        <v>76</v>
      </c>
      <c r="C345" s="0" t="s">
        <v>49</v>
      </c>
      <c r="D345" s="0" t="s">
        <v>43</v>
      </c>
      <c r="E345" s="0" t="n">
        <v>86.0680518376305</v>
      </c>
      <c r="F345" s="0" t="n">
        <v>20</v>
      </c>
      <c r="G345" s="0" t="n">
        <v>128.602331937925</v>
      </c>
      <c r="H345" s="0" t="n">
        <v>3.39795627906976</v>
      </c>
      <c r="I345" s="0" t="n">
        <v>9.99300489657242E-005</v>
      </c>
      <c r="J345" s="0" t="n">
        <f aca="false">VLOOKUP(D345,'paramètres CI'!$A$2:$B$6,2)</f>
        <v>0.0935912806596305</v>
      </c>
    </row>
    <row r="346" customFormat="false" ht="13.8" hidden="false" customHeight="false" outlineLevel="0" collapsed="false">
      <c r="A346" s="0" t="s">
        <v>14</v>
      </c>
      <c r="B346" s="0" t="s">
        <v>76</v>
      </c>
      <c r="C346" s="0" t="s">
        <v>55</v>
      </c>
      <c r="D346" s="0" t="s">
        <v>43</v>
      </c>
      <c r="E346" s="0" t="n">
        <v>66.5287</v>
      </c>
      <c r="F346" s="0" t="n">
        <v>17</v>
      </c>
      <c r="G346" s="0" t="n">
        <v>119.693896167109</v>
      </c>
      <c r="H346" s="0" t="n">
        <v>2.67297488372093</v>
      </c>
      <c r="I346" s="0" t="n">
        <v>0.109466077559365</v>
      </c>
      <c r="J346" s="0" t="n">
        <f aca="false">VLOOKUP(D346,'paramètres CI'!$A$2:$B$6,2)</f>
        <v>0.0935912806596305</v>
      </c>
    </row>
    <row r="347" customFormat="false" ht="13.8" hidden="true" customHeight="false" outlineLevel="0" collapsed="false">
      <c r="A347" s="0" t="s">
        <v>14</v>
      </c>
      <c r="B347" s="0" t="s">
        <v>76</v>
      </c>
      <c r="C347" s="0" t="s">
        <v>56</v>
      </c>
      <c r="D347" s="0" t="s">
        <v>43</v>
      </c>
      <c r="E347" s="0" t="n">
        <v>83.160875</v>
      </c>
      <c r="F347" s="0" t="n">
        <v>17</v>
      </c>
      <c r="G347" s="0" t="n">
        <v>119.693896167109</v>
      </c>
      <c r="H347" s="0" t="n">
        <v>3.32861023255814</v>
      </c>
      <c r="I347" s="0" t="n">
        <v>9.99300489657242E-005</v>
      </c>
      <c r="J347" s="0" t="n">
        <f aca="false">VLOOKUP(D347,'paramètres CI'!$A$2:$B$6,2)</f>
        <v>0.0935912806596305</v>
      </c>
    </row>
    <row r="348" customFormat="false" ht="13.8" hidden="true" customHeight="false" outlineLevel="0" collapsed="false">
      <c r="A348" s="0" t="s">
        <v>14</v>
      </c>
      <c r="B348" s="0" t="s">
        <v>77</v>
      </c>
      <c r="C348" s="0" t="s">
        <v>32</v>
      </c>
      <c r="D348" s="0" t="s">
        <v>33</v>
      </c>
      <c r="E348" s="0" t="n">
        <v>43.3627731086876</v>
      </c>
      <c r="F348" s="0" t="n">
        <v>25</v>
      </c>
      <c r="G348" s="0" t="n">
        <v>248.480283046184</v>
      </c>
      <c r="H348" s="0" t="n">
        <v>0.68625326270954</v>
      </c>
      <c r="I348" s="0" t="n">
        <v>0.0505409114254885</v>
      </c>
      <c r="J348" s="0" t="n">
        <f aca="false">VLOOKUP(D348,'paramètres CI'!$A$2:$B$6,2)</f>
        <v>0.033584731604575</v>
      </c>
    </row>
    <row r="349" customFormat="false" ht="13.8" hidden="true" customHeight="false" outlineLevel="0" collapsed="false">
      <c r="A349" s="0" t="s">
        <v>14</v>
      </c>
      <c r="B349" s="0" t="s">
        <v>77</v>
      </c>
      <c r="C349" s="0" t="s">
        <v>32</v>
      </c>
      <c r="D349" s="0" t="s">
        <v>34</v>
      </c>
      <c r="E349" s="0" t="n">
        <v>43.6234537530813</v>
      </c>
      <c r="F349" s="0" t="n">
        <v>25</v>
      </c>
      <c r="G349" s="0" t="n">
        <v>274.055412490485</v>
      </c>
      <c r="H349" s="0" t="n">
        <v>0.688439238479469</v>
      </c>
      <c r="I349" s="0" t="n">
        <v>0.0674426019713892</v>
      </c>
      <c r="J349" s="0" t="n">
        <f aca="false">VLOOKUP(D349,'paramètres CI'!$A$2:$B$6,2)</f>
        <v>0.0424847883250769</v>
      </c>
    </row>
    <row r="350" customFormat="false" ht="13.8" hidden="true" customHeight="false" outlineLevel="0" collapsed="false">
      <c r="A350" s="0" t="s">
        <v>14</v>
      </c>
      <c r="B350" s="0" t="s">
        <v>77</v>
      </c>
      <c r="C350" s="0" t="s">
        <v>35</v>
      </c>
      <c r="D350" s="0" t="s">
        <v>33</v>
      </c>
      <c r="E350" s="0" t="n">
        <v>54.2034663858594</v>
      </c>
      <c r="F350" s="0" t="n">
        <v>25</v>
      </c>
      <c r="G350" s="0" t="n">
        <v>248.480283046184</v>
      </c>
      <c r="H350" s="0" t="n">
        <v>0.823503915251448</v>
      </c>
      <c r="I350" s="0" t="n">
        <v>9.99300489657243E-005</v>
      </c>
      <c r="J350" s="0" t="n">
        <f aca="false">VLOOKUP(D350,'paramètres CI'!$A$2:$B$6,2)</f>
        <v>0.033584731604575</v>
      </c>
    </row>
    <row r="351" customFormat="false" ht="13.8" hidden="true" customHeight="false" outlineLevel="0" collapsed="false">
      <c r="A351" s="0" t="s">
        <v>14</v>
      </c>
      <c r="B351" s="0" t="s">
        <v>77</v>
      </c>
      <c r="C351" s="0" t="s">
        <v>35</v>
      </c>
      <c r="D351" s="0" t="s">
        <v>34</v>
      </c>
      <c r="E351" s="0" t="n">
        <v>54.5293171913516</v>
      </c>
      <c r="F351" s="0" t="n">
        <v>25</v>
      </c>
      <c r="G351" s="0" t="n">
        <v>274.055412490485</v>
      </c>
      <c r="H351" s="0" t="n">
        <v>0.826127086175363</v>
      </c>
      <c r="I351" s="0" t="n">
        <v>9.99300489657243E-005</v>
      </c>
      <c r="J351" s="0" t="n">
        <f aca="false">VLOOKUP(D351,'paramètres CI'!$A$2:$B$6,2)</f>
        <v>0.0424847883250769</v>
      </c>
    </row>
    <row r="352" customFormat="false" ht="13.8" hidden="true" customHeight="false" outlineLevel="0" collapsed="false">
      <c r="A352" s="0" t="s">
        <v>14</v>
      </c>
      <c r="B352" s="0" t="s">
        <v>77</v>
      </c>
      <c r="C352" s="0" t="s">
        <v>36</v>
      </c>
      <c r="D352" s="0" t="s">
        <v>37</v>
      </c>
      <c r="E352" s="0" t="n">
        <v>38.1040692689214</v>
      </c>
      <c r="F352" s="0" t="n">
        <v>20</v>
      </c>
      <c r="G352" s="0" t="n">
        <v>197.1354542275</v>
      </c>
      <c r="H352" s="0" t="n">
        <v>0.75177960704484</v>
      </c>
      <c r="I352" s="0" t="n">
        <v>9.99300489657243E-005</v>
      </c>
      <c r="J352" s="0" t="n">
        <f aca="false">VLOOKUP(D352,'paramètres CI'!$A$2:$B$6,2)</f>
        <v>0.0385046990211696</v>
      </c>
    </row>
    <row r="353" customFormat="false" ht="13.8" hidden="true" customHeight="false" outlineLevel="0" collapsed="false">
      <c r="A353" s="0" t="s">
        <v>14</v>
      </c>
      <c r="B353" s="0" t="s">
        <v>77</v>
      </c>
      <c r="C353" s="0" t="s">
        <v>38</v>
      </c>
      <c r="D353" s="0" t="s">
        <v>39</v>
      </c>
      <c r="E353" s="0" t="n">
        <v>26.5273635420682</v>
      </c>
      <c r="F353" s="0" t="n">
        <v>20</v>
      </c>
      <c r="G353" s="0" t="n">
        <v>211.627264875026</v>
      </c>
      <c r="H353" s="0" t="n">
        <v>0.979378944549163</v>
      </c>
      <c r="I353" s="0" t="n">
        <v>9.99300489657243E-005</v>
      </c>
      <c r="J353" s="0" t="n">
        <f aca="false">VLOOKUP(D353,'paramètres CI'!$A$2:$B$6,2)</f>
        <v>0.022045059962018</v>
      </c>
    </row>
    <row r="354" customFormat="false" ht="13.8" hidden="true" customHeight="false" outlineLevel="0" collapsed="false">
      <c r="A354" s="0" t="s">
        <v>14</v>
      </c>
      <c r="B354" s="0" t="s">
        <v>77</v>
      </c>
      <c r="C354" s="0" t="s">
        <v>40</v>
      </c>
      <c r="D354" s="0" t="s">
        <v>37</v>
      </c>
      <c r="E354" s="0" t="n">
        <v>30.4832554151371</v>
      </c>
      <c r="F354" s="0" t="n">
        <v>20</v>
      </c>
      <c r="G354" s="0" t="n">
        <v>197.1354542275</v>
      </c>
      <c r="H354" s="0" t="n">
        <v>0.514991450847268</v>
      </c>
      <c r="I354" s="0" t="n">
        <v>0.0498895482226531</v>
      </c>
      <c r="J354" s="0" t="n">
        <f aca="false">VLOOKUP(D354,'paramètres CI'!$A$2:$B$6,2)</f>
        <v>0.0385046990211696</v>
      </c>
    </row>
    <row r="355" customFormat="false" ht="13.8" hidden="true" customHeight="false" outlineLevel="0" collapsed="false">
      <c r="A355" s="0" t="s">
        <v>14</v>
      </c>
      <c r="B355" s="0" t="s">
        <v>77</v>
      </c>
      <c r="C355" s="0" t="s">
        <v>41</v>
      </c>
      <c r="D355" s="0" t="s">
        <v>39</v>
      </c>
      <c r="E355" s="0" t="n">
        <v>21.2218908336545</v>
      </c>
      <c r="F355" s="0" t="n">
        <v>20</v>
      </c>
      <c r="G355" s="0" t="n">
        <v>211.627264875026</v>
      </c>
      <c r="H355" s="0" t="n">
        <v>0.602726199593731</v>
      </c>
      <c r="I355" s="0" t="n">
        <v>0.216441283640691</v>
      </c>
      <c r="J355" s="0" t="n">
        <f aca="false">VLOOKUP(D355,'paramètres CI'!$A$2:$B$6,2)</f>
        <v>0.022045059962018</v>
      </c>
    </row>
    <row r="356" customFormat="false" ht="13.8" hidden="true" customHeight="false" outlineLevel="0" collapsed="false">
      <c r="A356" s="0" t="s">
        <v>14</v>
      </c>
      <c r="B356" s="0" t="s">
        <v>77</v>
      </c>
      <c r="C356" s="0" t="s">
        <v>45</v>
      </c>
      <c r="D356" s="0" t="s">
        <v>43</v>
      </c>
      <c r="E356" s="0" t="n">
        <v>10</v>
      </c>
      <c r="F356" s="0" t="n">
        <v>13</v>
      </c>
      <c r="G356" s="0" t="n">
        <v>149.799811205985</v>
      </c>
      <c r="H356" s="0" t="n">
        <v>0.9</v>
      </c>
      <c r="I356" s="0" t="n">
        <v>0.282548298087183</v>
      </c>
      <c r="J356" s="0" t="n">
        <f aca="false">VLOOKUP(D356,'paramètres CI'!$A$2:$B$6,2)</f>
        <v>0.0935912806596305</v>
      </c>
    </row>
    <row r="357" customFormat="false" ht="13.8" hidden="true" customHeight="false" outlineLevel="0" collapsed="false">
      <c r="A357" s="0" t="s">
        <v>14</v>
      </c>
      <c r="B357" s="0" t="s">
        <v>77</v>
      </c>
      <c r="C357" s="0" t="s">
        <v>46</v>
      </c>
      <c r="D357" s="0" t="s">
        <v>43</v>
      </c>
      <c r="E357" s="0" t="n">
        <v>12</v>
      </c>
      <c r="F357" s="0" t="n">
        <v>13</v>
      </c>
      <c r="G357" s="0" t="n">
        <v>149.799811205985</v>
      </c>
      <c r="H357" s="0" t="n">
        <v>1</v>
      </c>
      <c r="I357" s="0" t="n">
        <v>9.99300489657243E-005</v>
      </c>
      <c r="J357" s="0" t="n">
        <f aca="false">VLOOKUP(D357,'paramètres CI'!$A$2:$B$6,2)</f>
        <v>0.0935912806596305</v>
      </c>
    </row>
    <row r="358" customFormat="false" ht="13.8" hidden="true" customHeight="false" outlineLevel="0" collapsed="false">
      <c r="A358" s="0" t="s">
        <v>14</v>
      </c>
      <c r="B358" s="0" t="s">
        <v>77</v>
      </c>
      <c r="C358" s="0" t="s">
        <v>48</v>
      </c>
      <c r="D358" s="0" t="s">
        <v>43</v>
      </c>
      <c r="E358" s="0" t="n">
        <v>109.58241128049</v>
      </c>
      <c r="F358" s="0" t="n">
        <v>20</v>
      </c>
      <c r="G358" s="0" t="n">
        <v>178.719785281282</v>
      </c>
      <c r="H358" s="0" t="n">
        <v>2.83163023255814</v>
      </c>
      <c r="I358" s="0" t="n">
        <v>0.142953048168465</v>
      </c>
      <c r="J358" s="0" t="n">
        <f aca="false">VLOOKUP(D358,'paramètres CI'!$A$2:$B$6,2)</f>
        <v>0.0935912806596305</v>
      </c>
    </row>
    <row r="359" customFormat="false" ht="13.8" hidden="true" customHeight="false" outlineLevel="0" collapsed="false">
      <c r="A359" s="0" t="s">
        <v>14</v>
      </c>
      <c r="B359" s="0" t="s">
        <v>77</v>
      </c>
      <c r="C359" s="0" t="s">
        <v>49</v>
      </c>
      <c r="D359" s="0" t="s">
        <v>43</v>
      </c>
      <c r="E359" s="0" t="n">
        <v>136.978014100612</v>
      </c>
      <c r="F359" s="0" t="n">
        <v>20</v>
      </c>
      <c r="G359" s="0" t="n">
        <v>178.719785281282</v>
      </c>
      <c r="H359" s="0" t="n">
        <v>3.39795627906976</v>
      </c>
      <c r="I359" s="0" t="n">
        <v>9.99300489657243E-005</v>
      </c>
      <c r="J359" s="0" t="n">
        <f aca="false">VLOOKUP(D359,'paramètres CI'!$A$2:$B$6,2)</f>
        <v>0.0935912806596305</v>
      </c>
    </row>
    <row r="360" customFormat="false" ht="13.8" hidden="false" customHeight="false" outlineLevel="0" collapsed="false">
      <c r="A360" s="0" t="s">
        <v>14</v>
      </c>
      <c r="B360" s="0" t="s">
        <v>77</v>
      </c>
      <c r="C360" s="0" t="s">
        <v>55</v>
      </c>
      <c r="D360" s="0" t="s">
        <v>43</v>
      </c>
      <c r="E360" s="0" t="n">
        <v>58.8089395859577</v>
      </c>
      <c r="F360" s="0" t="n">
        <v>17</v>
      </c>
      <c r="G360" s="0" t="n">
        <v>181.043514094264</v>
      </c>
      <c r="H360" s="0" t="n">
        <v>2.67297488372093</v>
      </c>
      <c r="I360" s="0" t="n">
        <v>0.18948479814137</v>
      </c>
      <c r="J360" s="0" t="n">
        <f aca="false">VLOOKUP(D360,'paramètres CI'!$A$2:$B$6,2)</f>
        <v>0.0935912806596305</v>
      </c>
    </row>
    <row r="361" customFormat="false" ht="13.8" hidden="true" customHeight="false" outlineLevel="0" collapsed="false">
      <c r="A361" s="0" t="s">
        <v>14</v>
      </c>
      <c r="B361" s="0" t="s">
        <v>77</v>
      </c>
      <c r="C361" s="0" t="s">
        <v>56</v>
      </c>
      <c r="D361" s="0" t="s">
        <v>43</v>
      </c>
      <c r="E361" s="0" t="n">
        <v>73.5111744824471</v>
      </c>
      <c r="F361" s="0" t="n">
        <v>17</v>
      </c>
      <c r="G361" s="0" t="n">
        <v>181.043514094264</v>
      </c>
      <c r="H361" s="0" t="n">
        <v>3.32861023255814</v>
      </c>
      <c r="I361" s="0" t="n">
        <v>9.99300489657243E-005</v>
      </c>
      <c r="J361" s="0" t="n">
        <f aca="false">VLOOKUP(D361,'paramètres CI'!$A$2:$B$6,2)</f>
        <v>0.0935912806596305</v>
      </c>
    </row>
    <row r="362" customFormat="false" ht="13.8" hidden="true" customHeight="false" outlineLevel="0" collapsed="false">
      <c r="A362" s="0" t="s">
        <v>14</v>
      </c>
      <c r="B362" s="0" t="s">
        <v>78</v>
      </c>
      <c r="C362" s="0" t="s">
        <v>32</v>
      </c>
      <c r="D362" s="0" t="s">
        <v>34</v>
      </c>
      <c r="E362" s="0" t="n">
        <v>40.6438544563316</v>
      </c>
      <c r="F362" s="0" t="n">
        <v>25</v>
      </c>
      <c r="G362" s="0" t="n">
        <v>237.531664230421</v>
      </c>
      <c r="H362" s="0" t="n">
        <v>0.686629244994218</v>
      </c>
      <c r="I362" s="0" t="n">
        <v>0.006425098295603</v>
      </c>
      <c r="J362" s="0" t="n">
        <f aca="false">VLOOKUP(D362,'paramètres CI'!$A$2:$B$6,2)</f>
        <v>0.0424847883250769</v>
      </c>
    </row>
    <row r="363" customFormat="false" ht="13.8" hidden="true" customHeight="false" outlineLevel="0" collapsed="false">
      <c r="A363" s="0" t="s">
        <v>14</v>
      </c>
      <c r="B363" s="0" t="s">
        <v>78</v>
      </c>
      <c r="C363" s="0" t="s">
        <v>32</v>
      </c>
      <c r="D363" s="0" t="s">
        <v>33</v>
      </c>
      <c r="E363" s="0" t="n">
        <v>40.4129397469202</v>
      </c>
      <c r="F363" s="0" t="n">
        <v>25</v>
      </c>
      <c r="G363" s="0" t="n">
        <v>209.212692936724</v>
      </c>
      <c r="H363" s="0" t="n">
        <v>0.70483001500807</v>
      </c>
      <c r="I363" s="0" t="n">
        <v>0.0332266761906357</v>
      </c>
      <c r="J363" s="0" t="n">
        <f aca="false">VLOOKUP(D363,'paramètres CI'!$A$2:$B$6,2)</f>
        <v>0.033584731604575</v>
      </c>
    </row>
    <row r="364" customFormat="false" ht="13.8" hidden="true" customHeight="false" outlineLevel="0" collapsed="false">
      <c r="A364" s="0" t="s">
        <v>14</v>
      </c>
      <c r="B364" s="0" t="s">
        <v>78</v>
      </c>
      <c r="C364" s="0" t="s">
        <v>35</v>
      </c>
      <c r="D364" s="0" t="s">
        <v>33</v>
      </c>
      <c r="E364" s="0" t="n">
        <v>50.5161746836502</v>
      </c>
      <c r="F364" s="0" t="n">
        <v>25</v>
      </c>
      <c r="G364" s="0" t="n">
        <v>209.212692936724</v>
      </c>
      <c r="H364" s="0" t="n">
        <v>0.845796018009684</v>
      </c>
      <c r="I364" s="0" t="n">
        <v>9.99300489657242E-005</v>
      </c>
      <c r="J364" s="0" t="n">
        <f aca="false">VLOOKUP(D364,'paramètres CI'!$A$2:$B$6,2)</f>
        <v>0.033584731604575</v>
      </c>
    </row>
    <row r="365" customFormat="false" ht="13.8" hidden="true" customHeight="false" outlineLevel="0" collapsed="false">
      <c r="A365" s="0" t="s">
        <v>14</v>
      </c>
      <c r="B365" s="0" t="s">
        <v>78</v>
      </c>
      <c r="C365" s="0" t="s">
        <v>35</v>
      </c>
      <c r="D365" s="0" t="s">
        <v>34</v>
      </c>
      <c r="E365" s="0" t="n">
        <v>50.8048180704144</v>
      </c>
      <c r="F365" s="0" t="n">
        <v>25</v>
      </c>
      <c r="G365" s="0" t="n">
        <v>237.531664230421</v>
      </c>
      <c r="H365" s="0" t="n">
        <v>0.823955093993061</v>
      </c>
      <c r="I365" s="0" t="n">
        <v>9.99300489657242E-005</v>
      </c>
      <c r="J365" s="0" t="n">
        <f aca="false">VLOOKUP(D365,'paramètres CI'!$A$2:$B$6,2)</f>
        <v>0.0424847883250769</v>
      </c>
    </row>
    <row r="366" customFormat="false" ht="13.8" hidden="true" customHeight="false" outlineLevel="0" collapsed="false">
      <c r="A366" s="0" t="s">
        <v>14</v>
      </c>
      <c r="B366" s="0" t="s">
        <v>78</v>
      </c>
      <c r="C366" s="0" t="s">
        <v>36</v>
      </c>
      <c r="D366" s="0" t="s">
        <v>37</v>
      </c>
      <c r="E366" s="0" t="n">
        <v>35.5814425293523</v>
      </c>
      <c r="F366" s="0" t="n">
        <v>20</v>
      </c>
      <c r="G366" s="0" t="n">
        <v>181.950686351398</v>
      </c>
      <c r="H366" s="0" t="n">
        <v>0.752377036543849</v>
      </c>
      <c r="I366" s="0" t="n">
        <v>9.99300489657242E-005</v>
      </c>
      <c r="J366" s="0" t="n">
        <f aca="false">VLOOKUP(D366,'paramètres CI'!$A$2:$B$6,2)</f>
        <v>0.0385046990211696</v>
      </c>
    </row>
    <row r="367" customFormat="false" ht="13.8" hidden="true" customHeight="false" outlineLevel="0" collapsed="false">
      <c r="A367" s="0" t="s">
        <v>14</v>
      </c>
      <c r="B367" s="0" t="s">
        <v>78</v>
      </c>
      <c r="C367" s="0" t="s">
        <v>38</v>
      </c>
      <c r="D367" s="0" t="s">
        <v>39</v>
      </c>
      <c r="E367" s="0" t="n">
        <v>24.962670833247</v>
      </c>
      <c r="F367" s="0" t="n">
        <v>20</v>
      </c>
      <c r="G367" s="0" t="n">
        <v>192.914323768079</v>
      </c>
      <c r="H367" s="0" t="n">
        <v>0.979975515103783</v>
      </c>
      <c r="I367" s="0" t="n">
        <v>9.99300489657242E-005</v>
      </c>
      <c r="J367" s="0" t="n">
        <f aca="false">VLOOKUP(D367,'paramètres CI'!$A$2:$B$6,2)</f>
        <v>0.022045059962018</v>
      </c>
    </row>
    <row r="368" customFormat="false" ht="13.8" hidden="true" customHeight="false" outlineLevel="0" collapsed="false">
      <c r="A368" s="0" t="s">
        <v>14</v>
      </c>
      <c r="B368" s="0" t="s">
        <v>78</v>
      </c>
      <c r="C368" s="0" t="s">
        <v>40</v>
      </c>
      <c r="D368" s="0" t="s">
        <v>37</v>
      </c>
      <c r="E368" s="0" t="n">
        <v>28.4651540234819</v>
      </c>
      <c r="F368" s="0" t="n">
        <v>20</v>
      </c>
      <c r="G368" s="0" t="n">
        <v>181.950686351398</v>
      </c>
      <c r="H368" s="0" t="n">
        <v>0.516455072255538</v>
      </c>
      <c r="I368" s="0" t="n">
        <v>0.0486163946067582</v>
      </c>
      <c r="J368" s="0" t="n">
        <f aca="false">VLOOKUP(D368,'paramètres CI'!$A$2:$B$6,2)</f>
        <v>0.0385046990211696</v>
      </c>
    </row>
    <row r="369" customFormat="false" ht="13.8" hidden="true" customHeight="false" outlineLevel="0" collapsed="false">
      <c r="A369" s="0" t="s">
        <v>14</v>
      </c>
      <c r="B369" s="0" t="s">
        <v>78</v>
      </c>
      <c r="C369" s="0" t="s">
        <v>41</v>
      </c>
      <c r="D369" s="0" t="s">
        <v>39</v>
      </c>
      <c r="E369" s="0" t="n">
        <v>19.9701366665976</v>
      </c>
      <c r="F369" s="0" t="n">
        <v>20</v>
      </c>
      <c r="G369" s="0" t="n">
        <v>192.914323768079</v>
      </c>
      <c r="H369" s="0" t="n">
        <v>0.604187855567395</v>
      </c>
      <c r="I369" s="0" t="n">
        <v>0.427558618267015</v>
      </c>
      <c r="J369" s="0" t="n">
        <f aca="false">VLOOKUP(D369,'paramètres CI'!$A$2:$B$6,2)</f>
        <v>0.022045059962018</v>
      </c>
    </row>
    <row r="370" customFormat="false" ht="13.8" hidden="true" customHeight="false" outlineLevel="0" collapsed="false">
      <c r="A370" s="0" t="s">
        <v>14</v>
      </c>
      <c r="B370" s="0" t="s">
        <v>78</v>
      </c>
      <c r="C370" s="0" t="s">
        <v>45</v>
      </c>
      <c r="D370" s="0" t="s">
        <v>43</v>
      </c>
      <c r="E370" s="0" t="n">
        <v>10</v>
      </c>
      <c r="F370" s="0" t="n">
        <v>13</v>
      </c>
      <c r="G370" s="0" t="n">
        <v>137.164709903512</v>
      </c>
      <c r="H370" s="0" t="n">
        <v>0.9</v>
      </c>
      <c r="I370" s="0" t="n">
        <v>0.217428653845235</v>
      </c>
      <c r="J370" s="0" t="n">
        <f aca="false">VLOOKUP(D370,'paramètres CI'!$A$2:$B$6,2)</f>
        <v>0.0935912806596305</v>
      </c>
    </row>
    <row r="371" customFormat="false" ht="13.8" hidden="true" customHeight="false" outlineLevel="0" collapsed="false">
      <c r="A371" s="0" t="s">
        <v>14</v>
      </c>
      <c r="B371" s="0" t="s">
        <v>78</v>
      </c>
      <c r="C371" s="0" t="s">
        <v>46</v>
      </c>
      <c r="D371" s="0" t="s">
        <v>43</v>
      </c>
      <c r="E371" s="0" t="n">
        <v>12</v>
      </c>
      <c r="F371" s="0" t="n">
        <v>13</v>
      </c>
      <c r="G371" s="0" t="n">
        <v>137.164709903512</v>
      </c>
      <c r="H371" s="0" t="n">
        <v>1</v>
      </c>
      <c r="I371" s="0" t="n">
        <v>9.99300489657242E-005</v>
      </c>
      <c r="J371" s="0" t="n">
        <f aca="false">VLOOKUP(D371,'paramètres CI'!$A$2:$B$6,2)</f>
        <v>0.0935912806596305</v>
      </c>
    </row>
    <row r="372" customFormat="false" ht="13.8" hidden="true" customHeight="false" outlineLevel="0" collapsed="false">
      <c r="A372" s="0" t="s">
        <v>14</v>
      </c>
      <c r="B372" s="0" t="s">
        <v>78</v>
      </c>
      <c r="C372" s="0" t="s">
        <v>48</v>
      </c>
      <c r="D372" s="0" t="s">
        <v>43</v>
      </c>
      <c r="E372" s="0" t="n">
        <v>104.137276237759</v>
      </c>
      <c r="F372" s="0" t="n">
        <v>20</v>
      </c>
      <c r="G372" s="0" t="n">
        <v>160.022932234116</v>
      </c>
      <c r="H372" s="0" t="n">
        <v>2.83163023255814</v>
      </c>
      <c r="I372" s="0" t="n">
        <v>0.116141298302149</v>
      </c>
      <c r="J372" s="0" t="n">
        <f aca="false">VLOOKUP(D372,'paramètres CI'!$A$2:$B$6,2)</f>
        <v>0.0935912806596305</v>
      </c>
    </row>
    <row r="373" customFormat="false" ht="13.8" hidden="true" customHeight="false" outlineLevel="0" collapsed="false">
      <c r="A373" s="0" t="s">
        <v>14</v>
      </c>
      <c r="B373" s="0" t="s">
        <v>78</v>
      </c>
      <c r="C373" s="0" t="s">
        <v>49</v>
      </c>
      <c r="D373" s="0" t="s">
        <v>43</v>
      </c>
      <c r="E373" s="0" t="n">
        <v>130.171595297199</v>
      </c>
      <c r="F373" s="0" t="n">
        <v>20</v>
      </c>
      <c r="G373" s="0" t="n">
        <v>160.022932234116</v>
      </c>
      <c r="H373" s="0" t="n">
        <v>3.39795627906976</v>
      </c>
      <c r="I373" s="0" t="n">
        <v>9.99300489657242E-005</v>
      </c>
      <c r="J373" s="0" t="n">
        <f aca="false">VLOOKUP(D373,'paramètres CI'!$A$2:$B$6,2)</f>
        <v>0.0935912806596305</v>
      </c>
    </row>
    <row r="374" customFormat="false" ht="13.8" hidden="false" customHeight="false" outlineLevel="0" collapsed="false">
      <c r="A374" s="0" t="s">
        <v>14</v>
      </c>
      <c r="B374" s="0" t="s">
        <v>78</v>
      </c>
      <c r="C374" s="0" t="s">
        <v>55</v>
      </c>
      <c r="D374" s="0" t="s">
        <v>43</v>
      </c>
      <c r="E374" s="0" t="n">
        <v>53.6233323832569</v>
      </c>
      <c r="F374" s="0" t="n">
        <v>17</v>
      </c>
      <c r="G374" s="0" t="n">
        <v>162.320024729409</v>
      </c>
      <c r="H374" s="0" t="n">
        <v>2.67297488372093</v>
      </c>
      <c r="I374" s="0" t="n">
        <v>0.149903750149844</v>
      </c>
      <c r="J374" s="0" t="n">
        <f aca="false">VLOOKUP(D374,'paramètres CI'!$A$2:$B$6,2)</f>
        <v>0.0935912806596305</v>
      </c>
    </row>
    <row r="375" customFormat="false" ht="13.8" hidden="true" customHeight="false" outlineLevel="0" collapsed="false">
      <c r="A375" s="0" t="s">
        <v>14</v>
      </c>
      <c r="B375" s="0" t="s">
        <v>78</v>
      </c>
      <c r="C375" s="0" t="s">
        <v>56</v>
      </c>
      <c r="D375" s="0" t="s">
        <v>43</v>
      </c>
      <c r="E375" s="0" t="n">
        <v>67.0291654790711</v>
      </c>
      <c r="F375" s="0" t="n">
        <v>17</v>
      </c>
      <c r="G375" s="0" t="n">
        <v>162.320024729409</v>
      </c>
      <c r="H375" s="0" t="n">
        <v>3.32861023255814</v>
      </c>
      <c r="I375" s="0" t="n">
        <v>9.99300489657242E-005</v>
      </c>
      <c r="J375" s="0" t="n">
        <f aca="false">VLOOKUP(D375,'paramètres CI'!$A$2:$B$6,2)</f>
        <v>0.0935912806596305</v>
      </c>
    </row>
    <row r="376" customFormat="false" ht="13.8" hidden="true" customHeight="false" outlineLevel="0" collapsed="false">
      <c r="A376" s="0" t="s">
        <v>14</v>
      </c>
      <c r="B376" s="0" t="s">
        <v>79</v>
      </c>
      <c r="C376" s="0" t="s">
        <v>32</v>
      </c>
      <c r="D376" s="0" t="s">
        <v>34</v>
      </c>
      <c r="E376" s="0" t="n">
        <v>37.1777841897052</v>
      </c>
      <c r="F376" s="0" t="n">
        <v>25</v>
      </c>
      <c r="G376" s="0" t="n">
        <v>227.988054785901</v>
      </c>
      <c r="H376" s="0" t="n">
        <v>0.7</v>
      </c>
      <c r="I376" s="0" t="n">
        <v>0.00240517381073639</v>
      </c>
      <c r="J376" s="0" t="n">
        <f aca="false">VLOOKUP(D376,'paramètres CI'!$A$2:$B$6,2)</f>
        <v>0.0424847883250769</v>
      </c>
    </row>
    <row r="377" customFormat="false" ht="13.8" hidden="true" customHeight="false" outlineLevel="0" collapsed="false">
      <c r="A377" s="0" t="s">
        <v>14</v>
      </c>
      <c r="B377" s="0" t="s">
        <v>79</v>
      </c>
      <c r="C377" s="0" t="s">
        <v>32</v>
      </c>
      <c r="D377" s="0" t="s">
        <v>33</v>
      </c>
      <c r="E377" s="0" t="n">
        <v>37.1637953872181</v>
      </c>
      <c r="F377" s="0" t="n">
        <v>25</v>
      </c>
      <c r="G377" s="0" t="n">
        <v>165.615772585658</v>
      </c>
      <c r="H377" s="0" t="n">
        <v>0.614</v>
      </c>
      <c r="I377" s="0" t="n">
        <v>0.0323221603337556</v>
      </c>
      <c r="J377" s="0" t="n">
        <f aca="false">VLOOKUP(D377,'paramètres CI'!$A$2:$B$6,2)</f>
        <v>0.033584731604575</v>
      </c>
    </row>
    <row r="378" customFormat="false" ht="13.8" hidden="true" customHeight="false" outlineLevel="0" collapsed="false">
      <c r="A378" s="0" t="s">
        <v>14</v>
      </c>
      <c r="B378" s="0" t="s">
        <v>79</v>
      </c>
      <c r="C378" s="0" t="s">
        <v>35</v>
      </c>
      <c r="D378" s="0" t="s">
        <v>33</v>
      </c>
      <c r="E378" s="0" t="n">
        <v>46.4547442340226</v>
      </c>
      <c r="F378" s="0" t="n">
        <v>25</v>
      </c>
      <c r="G378" s="0" t="n">
        <v>165.615772585658</v>
      </c>
      <c r="H378" s="0" t="n">
        <v>0.7368</v>
      </c>
      <c r="I378" s="0" t="n">
        <v>9.99300489657242E-005</v>
      </c>
      <c r="J378" s="0" t="n">
        <f aca="false">VLOOKUP(D378,'paramètres CI'!$A$2:$B$6,2)</f>
        <v>0.033584731604575</v>
      </c>
    </row>
    <row r="379" customFormat="false" ht="13.8" hidden="true" customHeight="false" outlineLevel="0" collapsed="false">
      <c r="A379" s="0" t="s">
        <v>14</v>
      </c>
      <c r="B379" s="0" t="s">
        <v>79</v>
      </c>
      <c r="C379" s="0" t="s">
        <v>35</v>
      </c>
      <c r="D379" s="0" t="s">
        <v>34</v>
      </c>
      <c r="E379" s="0" t="n">
        <v>46.4722302371316</v>
      </c>
      <c r="F379" s="0" t="n">
        <v>25</v>
      </c>
      <c r="G379" s="0" t="n">
        <v>227.988054785901</v>
      </c>
      <c r="H379" s="0" t="n">
        <v>0.84</v>
      </c>
      <c r="I379" s="0" t="n">
        <v>9.99300489657242E-005</v>
      </c>
      <c r="J379" s="0" t="n">
        <f aca="false">VLOOKUP(D379,'paramètres CI'!$A$2:$B$6,2)</f>
        <v>0.0424847883250769</v>
      </c>
    </row>
    <row r="380" customFormat="false" ht="13.8" hidden="true" customHeight="false" outlineLevel="0" collapsed="false">
      <c r="A380" s="0" t="s">
        <v>14</v>
      </c>
      <c r="B380" s="0" t="s">
        <v>79</v>
      </c>
      <c r="C380" s="0" t="s">
        <v>36</v>
      </c>
      <c r="D380" s="0" t="s">
        <v>37</v>
      </c>
      <c r="E380" s="0" t="n">
        <v>31.0087421678093</v>
      </c>
      <c r="F380" s="0" t="n">
        <v>20</v>
      </c>
      <c r="G380" s="0" t="n">
        <v>151.913093664788</v>
      </c>
      <c r="H380" s="0" t="n">
        <v>0.760442591056032</v>
      </c>
      <c r="I380" s="0" t="n">
        <v>9.99300489657242E-005</v>
      </c>
      <c r="J380" s="0" t="n">
        <f aca="false">VLOOKUP(D380,'paramètres CI'!$A$2:$B$6,2)</f>
        <v>0.0385046990211696</v>
      </c>
    </row>
    <row r="381" customFormat="false" ht="13.8" hidden="true" customHeight="false" outlineLevel="0" collapsed="false">
      <c r="A381" s="0" t="s">
        <v>14</v>
      </c>
      <c r="B381" s="0" t="s">
        <v>79</v>
      </c>
      <c r="C381" s="0" t="s">
        <v>38</v>
      </c>
      <c r="D381" s="0" t="s">
        <v>39</v>
      </c>
      <c r="E381" s="0" t="n">
        <v>22.3442898042191</v>
      </c>
      <c r="F381" s="0" t="n">
        <v>20</v>
      </c>
      <c r="G381" s="0" t="n">
        <v>165.701526349335</v>
      </c>
      <c r="H381" s="0" t="n">
        <v>0.98804509048525</v>
      </c>
      <c r="I381" s="0" t="n">
        <v>9.99300489657242E-005</v>
      </c>
      <c r="J381" s="0" t="n">
        <f aca="false">VLOOKUP(D381,'paramètres CI'!$A$2:$B$6,2)</f>
        <v>0.022045059962018</v>
      </c>
    </row>
    <row r="382" customFormat="false" ht="13.8" hidden="true" customHeight="false" outlineLevel="0" collapsed="false">
      <c r="A382" s="0" t="s">
        <v>14</v>
      </c>
      <c r="B382" s="0" t="s">
        <v>79</v>
      </c>
      <c r="C382" s="0" t="s">
        <v>40</v>
      </c>
      <c r="D382" s="0" t="s">
        <v>37</v>
      </c>
      <c r="E382" s="0" t="n">
        <v>24.8069937342474</v>
      </c>
      <c r="F382" s="0" t="n">
        <v>20</v>
      </c>
      <c r="G382" s="0" t="n">
        <v>151.913093664788</v>
      </c>
      <c r="H382" s="0" t="n">
        <v>0.526258645243969</v>
      </c>
      <c r="I382" s="0" t="n">
        <v>0.0398752500201032</v>
      </c>
      <c r="J382" s="0" t="n">
        <f aca="false">VLOOKUP(D382,'paramètres CI'!$A$2:$B$6,2)</f>
        <v>0.0385046990211696</v>
      </c>
    </row>
    <row r="383" customFormat="false" ht="13.8" hidden="true" customHeight="false" outlineLevel="0" collapsed="false">
      <c r="A383" s="0" t="s">
        <v>14</v>
      </c>
      <c r="B383" s="0" t="s">
        <v>79</v>
      </c>
      <c r="C383" s="0" t="s">
        <v>41</v>
      </c>
      <c r="D383" s="0" t="s">
        <v>39</v>
      </c>
      <c r="E383" s="0" t="n">
        <v>17.8754318433753</v>
      </c>
      <c r="F383" s="0" t="n">
        <v>20</v>
      </c>
      <c r="G383" s="0" t="n">
        <v>165.701526349335</v>
      </c>
      <c r="H383" s="0" t="n">
        <v>0.613999361338389</v>
      </c>
      <c r="I383" s="0" t="n">
        <v>0.516207498849314</v>
      </c>
      <c r="J383" s="0" t="n">
        <f aca="false">VLOOKUP(D383,'paramètres CI'!$A$2:$B$6,2)</f>
        <v>0.022045059962018</v>
      </c>
    </row>
    <row r="384" customFormat="false" ht="13.8" hidden="true" customHeight="false" outlineLevel="0" collapsed="false">
      <c r="A384" s="0" t="s">
        <v>14</v>
      </c>
      <c r="B384" s="0" t="s">
        <v>79</v>
      </c>
      <c r="C384" s="0" t="s">
        <v>45</v>
      </c>
      <c r="D384" s="0" t="s">
        <v>43</v>
      </c>
      <c r="E384" s="0" t="n">
        <v>10</v>
      </c>
      <c r="F384" s="0" t="n">
        <v>13</v>
      </c>
      <c r="G384" s="0" t="n">
        <v>120.507167667388</v>
      </c>
      <c r="H384" s="0" t="n">
        <v>0.9</v>
      </c>
      <c r="I384" s="0" t="n">
        <v>0.184307578311613</v>
      </c>
      <c r="J384" s="0" t="n">
        <f aca="false">VLOOKUP(D384,'paramètres CI'!$A$2:$B$6,2)</f>
        <v>0.0935912806596305</v>
      </c>
    </row>
    <row r="385" customFormat="false" ht="13.8" hidden="true" customHeight="false" outlineLevel="0" collapsed="false">
      <c r="A385" s="0" t="s">
        <v>14</v>
      </c>
      <c r="B385" s="0" t="s">
        <v>79</v>
      </c>
      <c r="C385" s="0" t="s">
        <v>46</v>
      </c>
      <c r="D385" s="0" t="s">
        <v>43</v>
      </c>
      <c r="E385" s="0" t="n">
        <v>12</v>
      </c>
      <c r="F385" s="0" t="n">
        <v>13</v>
      </c>
      <c r="G385" s="0" t="n">
        <v>120.507167667388</v>
      </c>
      <c r="H385" s="0" t="n">
        <v>1</v>
      </c>
      <c r="I385" s="0" t="n">
        <v>9.99300489657242E-005</v>
      </c>
      <c r="J385" s="0" t="n">
        <f aca="false">VLOOKUP(D385,'paramètres CI'!$A$2:$B$6,2)</f>
        <v>0.0935912806596305</v>
      </c>
    </row>
    <row r="386" customFormat="false" ht="13.8" hidden="true" customHeight="false" outlineLevel="0" collapsed="false">
      <c r="A386" s="0" t="s">
        <v>14</v>
      </c>
      <c r="B386" s="0" t="s">
        <v>79</v>
      </c>
      <c r="C386" s="0" t="s">
        <v>48</v>
      </c>
      <c r="D386" s="0" t="s">
        <v>43</v>
      </c>
      <c r="E386" s="0" t="n">
        <v>98.4799753572639</v>
      </c>
      <c r="F386" s="0" t="n">
        <v>20</v>
      </c>
      <c r="G386" s="0" t="n">
        <v>139.075994864382</v>
      </c>
      <c r="H386" s="0" t="n">
        <v>2.83163023255814</v>
      </c>
      <c r="I386" s="0" t="n">
        <v>0.0976481813367076</v>
      </c>
      <c r="J386" s="0" t="n">
        <f aca="false">VLOOKUP(D386,'paramètres CI'!$A$2:$B$6,2)</f>
        <v>0.0935912806596305</v>
      </c>
    </row>
    <row r="387" customFormat="false" ht="13.8" hidden="true" customHeight="false" outlineLevel="0" collapsed="false">
      <c r="A387" s="0" t="s">
        <v>14</v>
      </c>
      <c r="B387" s="0" t="s">
        <v>79</v>
      </c>
      <c r="C387" s="0" t="s">
        <v>49</v>
      </c>
      <c r="D387" s="0" t="s">
        <v>43</v>
      </c>
      <c r="E387" s="0" t="n">
        <v>123.09996919658</v>
      </c>
      <c r="F387" s="0" t="n">
        <v>20</v>
      </c>
      <c r="G387" s="0" t="n">
        <v>139.075994864382</v>
      </c>
      <c r="H387" s="0" t="n">
        <v>3.39795627906976</v>
      </c>
      <c r="I387" s="0" t="n">
        <v>9.99300489657242E-005</v>
      </c>
      <c r="J387" s="0" t="n">
        <f aca="false">VLOOKUP(D387,'paramètres CI'!$A$2:$B$6,2)</f>
        <v>0.0935912806596305</v>
      </c>
    </row>
    <row r="388" customFormat="false" ht="13.8" hidden="false" customHeight="false" outlineLevel="0" collapsed="false">
      <c r="A388" s="0" t="s">
        <v>14</v>
      </c>
      <c r="B388" s="0" t="s">
        <v>79</v>
      </c>
      <c r="C388" s="0" t="s">
        <v>55</v>
      </c>
      <c r="D388" s="0" t="s">
        <v>43</v>
      </c>
      <c r="E388" s="0" t="n">
        <v>46.5044684935935</v>
      </c>
      <c r="F388" s="0" t="n">
        <v>17</v>
      </c>
      <c r="G388" s="0" t="n">
        <v>141.219911062933</v>
      </c>
      <c r="H388" s="0" t="n">
        <v>2.67297488372093</v>
      </c>
      <c r="I388" s="0" t="n">
        <v>0.12653464699501</v>
      </c>
      <c r="J388" s="0" t="n">
        <f aca="false">VLOOKUP(D388,'paramètres CI'!$A$2:$B$6,2)</f>
        <v>0.0935912806596305</v>
      </c>
    </row>
    <row r="389" customFormat="false" ht="13.8" hidden="true" customHeight="false" outlineLevel="0" collapsed="false">
      <c r="A389" s="0" t="s">
        <v>14</v>
      </c>
      <c r="B389" s="0" t="s">
        <v>79</v>
      </c>
      <c r="C389" s="0" t="s">
        <v>56</v>
      </c>
      <c r="D389" s="0" t="s">
        <v>43</v>
      </c>
      <c r="E389" s="0" t="n">
        <v>58.1305856169919</v>
      </c>
      <c r="F389" s="0" t="n">
        <v>17</v>
      </c>
      <c r="G389" s="0" t="n">
        <v>141.219911062933</v>
      </c>
      <c r="H389" s="0" t="n">
        <v>3.32861023255814</v>
      </c>
      <c r="I389" s="0" t="n">
        <v>9.99300489657242E-005</v>
      </c>
      <c r="J389" s="0" t="n">
        <f aca="false">VLOOKUP(D389,'paramètres CI'!$A$2:$B$6,2)</f>
        <v>0.0935912806596305</v>
      </c>
    </row>
    <row r="390" customFormat="false" ht="13.8" hidden="true" customHeight="false" outlineLevel="0" collapsed="false">
      <c r="A390" s="0" t="s">
        <v>14</v>
      </c>
      <c r="B390" s="0" t="s">
        <v>80</v>
      </c>
      <c r="C390" s="0" t="s">
        <v>32</v>
      </c>
      <c r="D390" s="0" t="s">
        <v>33</v>
      </c>
      <c r="E390" s="0" t="n">
        <v>44.3494539046402</v>
      </c>
      <c r="F390" s="0" t="n">
        <v>25</v>
      </c>
      <c r="G390" s="0" t="n">
        <v>197.724106358336</v>
      </c>
      <c r="H390" s="0" t="n">
        <v>0.691045412941901</v>
      </c>
      <c r="I390" s="0" t="n">
        <v>0.0264894406119424</v>
      </c>
      <c r="J390" s="0" t="n">
        <f aca="false">VLOOKUP(D390,'paramètres CI'!$A$2:$B$6,2)</f>
        <v>0.033584731604575</v>
      </c>
    </row>
    <row r="391" customFormat="false" ht="13.8" hidden="true" customHeight="false" outlineLevel="0" collapsed="false">
      <c r="A391" s="0" t="s">
        <v>14</v>
      </c>
      <c r="B391" s="0" t="s">
        <v>80</v>
      </c>
      <c r="C391" s="0" t="s">
        <v>32</v>
      </c>
      <c r="D391" s="0" t="s">
        <v>34</v>
      </c>
      <c r="E391" s="0" t="n">
        <v>44.4992544768793</v>
      </c>
      <c r="F391" s="0" t="n">
        <v>25</v>
      </c>
      <c r="G391" s="0" t="n">
        <v>196.863830779811</v>
      </c>
      <c r="H391" s="0" t="n">
        <v>0.643333333333333</v>
      </c>
      <c r="I391" s="0" t="n">
        <v>0.0996126326902293</v>
      </c>
      <c r="J391" s="0" t="n">
        <f aca="false">VLOOKUP(D391,'paramètres CI'!$A$2:$B$6,2)</f>
        <v>0.0424847883250769</v>
      </c>
    </row>
    <row r="392" customFormat="false" ht="13.8" hidden="true" customHeight="false" outlineLevel="0" collapsed="false">
      <c r="A392" s="0" t="s">
        <v>14</v>
      </c>
      <c r="B392" s="0" t="s">
        <v>80</v>
      </c>
      <c r="C392" s="0" t="s">
        <v>35</v>
      </c>
      <c r="D392" s="0" t="s">
        <v>33</v>
      </c>
      <c r="E392" s="0" t="n">
        <v>55.4368173808002</v>
      </c>
      <c r="F392" s="0" t="n">
        <v>25</v>
      </c>
      <c r="G392" s="0" t="n">
        <v>197.724106358336</v>
      </c>
      <c r="H392" s="0" t="n">
        <v>0.82925449553028</v>
      </c>
      <c r="I392" s="0" t="n">
        <v>9.99300489657243E-005</v>
      </c>
      <c r="J392" s="0" t="n">
        <f aca="false">VLOOKUP(D392,'paramètres CI'!$A$2:$B$6,2)</f>
        <v>0.033584731604575</v>
      </c>
    </row>
    <row r="393" customFormat="false" ht="13.8" hidden="true" customHeight="false" outlineLevel="0" collapsed="false">
      <c r="A393" s="0" t="s">
        <v>14</v>
      </c>
      <c r="B393" s="0" t="s">
        <v>80</v>
      </c>
      <c r="C393" s="0" t="s">
        <v>35</v>
      </c>
      <c r="D393" s="0" t="s">
        <v>34</v>
      </c>
      <c r="E393" s="0" t="n">
        <v>55.6240680960991</v>
      </c>
      <c r="F393" s="0" t="n">
        <v>25</v>
      </c>
      <c r="G393" s="0" t="n">
        <v>196.863830779811</v>
      </c>
      <c r="H393" s="0" t="n">
        <v>0.772</v>
      </c>
      <c r="I393" s="0" t="n">
        <v>9.99300489657243E-005</v>
      </c>
      <c r="J393" s="0" t="n">
        <f aca="false">VLOOKUP(D393,'paramètres CI'!$A$2:$B$6,2)</f>
        <v>0.0424847883250769</v>
      </c>
    </row>
    <row r="394" customFormat="false" ht="13.8" hidden="true" customHeight="false" outlineLevel="0" collapsed="false">
      <c r="A394" s="0" t="s">
        <v>14</v>
      </c>
      <c r="B394" s="0" t="s">
        <v>80</v>
      </c>
      <c r="C394" s="0" t="s">
        <v>36</v>
      </c>
      <c r="D394" s="0" t="s">
        <v>37</v>
      </c>
      <c r="E394" s="0" t="n">
        <v>38.9785656067641</v>
      </c>
      <c r="F394" s="0" t="n">
        <v>20</v>
      </c>
      <c r="G394" s="0" t="n">
        <v>221.258453413886</v>
      </c>
      <c r="H394" s="0" t="n">
        <v>0.751794894187846</v>
      </c>
      <c r="I394" s="0" t="n">
        <v>9.99300489657243E-005</v>
      </c>
      <c r="J394" s="0" t="n">
        <f aca="false">VLOOKUP(D394,'paramètres CI'!$A$2:$B$6,2)</f>
        <v>0.0385046990211696</v>
      </c>
    </row>
    <row r="395" customFormat="false" ht="13.8" hidden="true" customHeight="false" outlineLevel="0" collapsed="false">
      <c r="A395" s="0" t="s">
        <v>14</v>
      </c>
      <c r="B395" s="0" t="s">
        <v>80</v>
      </c>
      <c r="C395" s="0" t="s">
        <v>38</v>
      </c>
      <c r="D395" s="0" t="s">
        <v>39</v>
      </c>
      <c r="E395" s="0" t="n">
        <v>27.0854463350274</v>
      </c>
      <c r="F395" s="0" t="n">
        <v>20</v>
      </c>
      <c r="G395" s="0" t="n">
        <v>199.750638608237</v>
      </c>
      <c r="H395" s="0" t="n">
        <v>0.979389222027567</v>
      </c>
      <c r="I395" s="0" t="n">
        <v>9.99300489657243E-005</v>
      </c>
      <c r="J395" s="0" t="n">
        <f aca="false">VLOOKUP(D395,'paramètres CI'!$A$2:$B$6,2)</f>
        <v>0.022045059962018</v>
      </c>
    </row>
    <row r="396" customFormat="false" ht="13.8" hidden="true" customHeight="false" outlineLevel="0" collapsed="false">
      <c r="A396" s="0" t="s">
        <v>14</v>
      </c>
      <c r="B396" s="0" t="s">
        <v>80</v>
      </c>
      <c r="C396" s="0" t="s">
        <v>40</v>
      </c>
      <c r="D396" s="0" t="s">
        <v>37</v>
      </c>
      <c r="E396" s="0" t="n">
        <v>31.1828524854113</v>
      </c>
      <c r="F396" s="0" t="n">
        <v>20</v>
      </c>
      <c r="G396" s="0" t="n">
        <v>221.258453413886</v>
      </c>
      <c r="H396" s="0" t="n">
        <v>0.515390381041094</v>
      </c>
      <c r="I396" s="0" t="n">
        <v>0.0243032076521274</v>
      </c>
      <c r="J396" s="0" t="n">
        <f aca="false">VLOOKUP(D396,'paramètres CI'!$A$2:$B$6,2)</f>
        <v>0.0385046990211696</v>
      </c>
    </row>
    <row r="397" customFormat="false" ht="13.8" hidden="true" customHeight="false" outlineLevel="0" collapsed="false">
      <c r="A397" s="0" t="s">
        <v>14</v>
      </c>
      <c r="B397" s="0" t="s">
        <v>80</v>
      </c>
      <c r="C397" s="0" t="s">
        <v>41</v>
      </c>
      <c r="D397" s="0" t="s">
        <v>39</v>
      </c>
      <c r="E397" s="0" t="n">
        <v>21.6683570680219</v>
      </c>
      <c r="F397" s="0" t="n">
        <v>20</v>
      </c>
      <c r="G397" s="0" t="n">
        <v>199.750638608237</v>
      </c>
      <c r="H397" s="0" t="n">
        <v>0.603118028908939</v>
      </c>
      <c r="I397" s="0" t="n">
        <v>0.256551152454624</v>
      </c>
      <c r="J397" s="0" t="n">
        <f aca="false">VLOOKUP(D397,'paramètres CI'!$A$2:$B$6,2)</f>
        <v>0.022045059962018</v>
      </c>
    </row>
    <row r="398" customFormat="false" ht="13.8" hidden="true" customHeight="false" outlineLevel="0" collapsed="false">
      <c r="A398" s="0" t="s">
        <v>14</v>
      </c>
      <c r="B398" s="0" t="s">
        <v>80</v>
      </c>
      <c r="C398" s="0" t="s">
        <v>45</v>
      </c>
      <c r="D398" s="0" t="s">
        <v>43</v>
      </c>
      <c r="E398" s="0" t="n">
        <v>10</v>
      </c>
      <c r="F398" s="0" t="n">
        <v>13</v>
      </c>
      <c r="G398" s="0" t="n">
        <v>169.088091336808</v>
      </c>
      <c r="H398" s="0" t="n">
        <v>0.9</v>
      </c>
      <c r="I398" s="0" t="n">
        <v>0.284020424298095</v>
      </c>
      <c r="J398" s="0" t="n">
        <f aca="false">VLOOKUP(D398,'paramètres CI'!$A$2:$B$6,2)</f>
        <v>0.0935912806596305</v>
      </c>
    </row>
    <row r="399" customFormat="false" ht="13.8" hidden="true" customHeight="false" outlineLevel="0" collapsed="false">
      <c r="A399" s="0" t="s">
        <v>14</v>
      </c>
      <c r="B399" s="0" t="s">
        <v>80</v>
      </c>
      <c r="C399" s="0" t="s">
        <v>46</v>
      </c>
      <c r="D399" s="0" t="s">
        <v>43</v>
      </c>
      <c r="E399" s="0" t="n">
        <v>12</v>
      </c>
      <c r="F399" s="0" t="n">
        <v>13</v>
      </c>
      <c r="G399" s="0" t="n">
        <v>169.088091336808</v>
      </c>
      <c r="H399" s="0" t="n">
        <v>1</v>
      </c>
      <c r="I399" s="0" t="n">
        <v>9.99300489657243E-005</v>
      </c>
      <c r="J399" s="0" t="n">
        <f aca="false">VLOOKUP(D399,'paramètres CI'!$A$2:$B$6,2)</f>
        <v>0.0935912806596305</v>
      </c>
    </row>
    <row r="400" customFormat="false" ht="13.8" hidden="true" customHeight="false" outlineLevel="0" collapsed="false">
      <c r="A400" s="0" t="s">
        <v>14</v>
      </c>
      <c r="B400" s="0" t="s">
        <v>80</v>
      </c>
      <c r="C400" s="0" t="s">
        <v>48</v>
      </c>
      <c r="D400" s="0" t="s">
        <v>43</v>
      </c>
      <c r="E400" s="0" t="n">
        <v>112.170066305616</v>
      </c>
      <c r="F400" s="0" t="n">
        <v>20</v>
      </c>
      <c r="G400" s="0" t="n">
        <v>193.534768781185</v>
      </c>
      <c r="H400" s="0" t="n">
        <v>2.83163023255814</v>
      </c>
      <c r="I400" s="0" t="n">
        <v>0.128190094310514</v>
      </c>
      <c r="J400" s="0" t="n">
        <f aca="false">VLOOKUP(D400,'paramètres CI'!$A$2:$B$6,2)</f>
        <v>0.0935912806596305</v>
      </c>
    </row>
    <row r="401" customFormat="false" ht="13.8" hidden="true" customHeight="false" outlineLevel="0" collapsed="false">
      <c r="A401" s="0" t="s">
        <v>14</v>
      </c>
      <c r="B401" s="0" t="s">
        <v>80</v>
      </c>
      <c r="C401" s="0" t="s">
        <v>49</v>
      </c>
      <c r="D401" s="0" t="s">
        <v>43</v>
      </c>
      <c r="E401" s="0" t="n">
        <v>140.21258288202</v>
      </c>
      <c r="F401" s="0" t="n">
        <v>20</v>
      </c>
      <c r="G401" s="0" t="n">
        <v>193.534768781185</v>
      </c>
      <c r="H401" s="0" t="n">
        <v>3.39795627906976</v>
      </c>
      <c r="I401" s="0" t="n">
        <v>9.99300489657243E-005</v>
      </c>
      <c r="J401" s="0" t="n">
        <f aca="false">VLOOKUP(D401,'paramètres CI'!$A$2:$B$6,2)</f>
        <v>0.0935912806596305</v>
      </c>
    </row>
    <row r="402" customFormat="false" ht="13.8" hidden="false" customHeight="false" outlineLevel="0" collapsed="false">
      <c r="A402" s="0" t="s">
        <v>14</v>
      </c>
      <c r="B402" s="0" t="s">
        <v>80</v>
      </c>
      <c r="C402" s="0" t="s">
        <v>55</v>
      </c>
      <c r="D402" s="0" t="s">
        <v>43</v>
      </c>
      <c r="E402" s="0" t="n">
        <v>59.895874619497</v>
      </c>
      <c r="F402" s="0" t="n">
        <v>17</v>
      </c>
      <c r="G402" s="0" t="n">
        <v>197.16744179217</v>
      </c>
      <c r="H402" s="0" t="n">
        <v>2.67297488372093</v>
      </c>
      <c r="I402" s="0" t="n">
        <v>0.180133537639708</v>
      </c>
      <c r="J402" s="0" t="n">
        <f aca="false">VLOOKUP(D402,'paramètres CI'!$A$2:$B$6,2)</f>
        <v>0.0935912806596305</v>
      </c>
    </row>
    <row r="403" customFormat="false" ht="13.8" hidden="true" customHeight="false" outlineLevel="0" collapsed="false">
      <c r="A403" s="0" t="s">
        <v>14</v>
      </c>
      <c r="B403" s="0" t="s">
        <v>80</v>
      </c>
      <c r="C403" s="0" t="s">
        <v>56</v>
      </c>
      <c r="D403" s="0" t="s">
        <v>43</v>
      </c>
      <c r="E403" s="0" t="n">
        <v>74.8698432743713</v>
      </c>
      <c r="F403" s="0" t="n">
        <v>17</v>
      </c>
      <c r="G403" s="0" t="n">
        <v>197.16744179217</v>
      </c>
      <c r="H403" s="0" t="n">
        <v>3.32861023255814</v>
      </c>
      <c r="I403" s="0" t="n">
        <v>9.99300489657243E-005</v>
      </c>
      <c r="J403" s="0" t="n">
        <f aca="false">VLOOKUP(D403,'paramètres CI'!$A$2:$B$6,2)</f>
        <v>0.0935912806596305</v>
      </c>
    </row>
    <row r="404" customFormat="false" ht="13.8" hidden="true" customHeight="false" outlineLevel="0" collapsed="false">
      <c r="A404" s="0" t="s">
        <v>14</v>
      </c>
      <c r="B404" s="0" t="s">
        <v>81</v>
      </c>
      <c r="C404" s="0" t="s">
        <v>32</v>
      </c>
      <c r="D404" s="0" t="s">
        <v>33</v>
      </c>
      <c r="E404" s="0" t="n">
        <v>40.8741779974623</v>
      </c>
      <c r="F404" s="0" t="n">
        <v>25</v>
      </c>
      <c r="G404" s="0" t="n">
        <v>187.196857600967</v>
      </c>
      <c r="H404" s="0" t="n">
        <v>0.74071704699906</v>
      </c>
      <c r="I404" s="0" t="n">
        <v>0.0464539312498316</v>
      </c>
      <c r="J404" s="0" t="n">
        <f aca="false">VLOOKUP(D404,'paramètres CI'!$A$2:$B$6,2)</f>
        <v>0.033584731604575</v>
      </c>
    </row>
    <row r="405" customFormat="false" ht="13.8" hidden="true" customHeight="false" outlineLevel="0" collapsed="false">
      <c r="A405" s="0" t="s">
        <v>14</v>
      </c>
      <c r="B405" s="0" t="s">
        <v>81</v>
      </c>
      <c r="C405" s="0" t="s">
        <v>35</v>
      </c>
      <c r="D405" s="0" t="s">
        <v>33</v>
      </c>
      <c r="E405" s="0" t="n">
        <v>51.0927224968279</v>
      </c>
      <c r="F405" s="0" t="n">
        <v>25</v>
      </c>
      <c r="G405" s="0" t="n">
        <v>187.196857600967</v>
      </c>
      <c r="H405" s="0" t="n">
        <v>0.888860456398872</v>
      </c>
      <c r="I405" s="0" t="n">
        <v>9.99400359784132E-005</v>
      </c>
      <c r="J405" s="0" t="n">
        <f aca="false">VLOOKUP(D405,'paramètres CI'!$A$2:$B$6,2)</f>
        <v>0.033584731604575</v>
      </c>
    </row>
    <row r="406" customFormat="false" ht="13.8" hidden="true" customHeight="false" outlineLevel="0" collapsed="false">
      <c r="A406" s="0" t="s">
        <v>14</v>
      </c>
      <c r="B406" s="0" t="s">
        <v>81</v>
      </c>
      <c r="C406" s="0" t="s">
        <v>36</v>
      </c>
      <c r="D406" s="0" t="s">
        <v>37</v>
      </c>
      <c r="E406" s="0" t="n">
        <v>35.8985809393672</v>
      </c>
      <c r="F406" s="0" t="n">
        <v>20</v>
      </c>
      <c r="G406" s="0" t="n">
        <v>167.29864187849</v>
      </c>
      <c r="H406" s="0" t="n">
        <v>0.752510185819243</v>
      </c>
      <c r="I406" s="0" t="n">
        <v>9.99400359784132E-005</v>
      </c>
      <c r="J406" s="0" t="n">
        <f aca="false">VLOOKUP(D406,'paramètres CI'!$A$2:$B$6,2)</f>
        <v>0.0385046990211696</v>
      </c>
    </row>
    <row r="407" customFormat="false" ht="13.8" hidden="true" customHeight="false" outlineLevel="0" collapsed="false">
      <c r="A407" s="0" t="s">
        <v>14</v>
      </c>
      <c r="B407" s="0" t="s">
        <v>81</v>
      </c>
      <c r="C407" s="0" t="s">
        <v>38</v>
      </c>
      <c r="D407" s="0" t="s">
        <v>39</v>
      </c>
      <c r="E407" s="0" t="n">
        <v>25.1837768069426</v>
      </c>
      <c r="F407" s="0" t="n">
        <v>20</v>
      </c>
      <c r="G407" s="0" t="n">
        <v>180.725165582326</v>
      </c>
      <c r="H407" s="0" t="n">
        <v>0.980105766965097</v>
      </c>
      <c r="I407" s="0" t="n">
        <v>9.99400359784132E-005</v>
      </c>
      <c r="J407" s="0" t="n">
        <f aca="false">VLOOKUP(D407,'paramètres CI'!$A$2:$B$6,2)</f>
        <v>0.022045059962018</v>
      </c>
    </row>
    <row r="408" customFormat="false" ht="13.8" hidden="true" customHeight="false" outlineLevel="0" collapsed="false">
      <c r="A408" s="0" t="s">
        <v>14</v>
      </c>
      <c r="B408" s="0" t="s">
        <v>81</v>
      </c>
      <c r="C408" s="0" t="s">
        <v>40</v>
      </c>
      <c r="D408" s="0" t="s">
        <v>37</v>
      </c>
      <c r="E408" s="0" t="n">
        <v>28.7188647514938</v>
      </c>
      <c r="F408" s="0" t="n">
        <v>20</v>
      </c>
      <c r="G408" s="0" t="n">
        <v>167.29864187849</v>
      </c>
      <c r="H408" s="0" t="n">
        <v>0.516901602634915</v>
      </c>
      <c r="I408" s="0" t="n">
        <v>0.0254330842266834</v>
      </c>
      <c r="J408" s="0" t="n">
        <f aca="false">VLOOKUP(D408,'paramètres CI'!$A$2:$B$6,2)</f>
        <v>0.0385046990211696</v>
      </c>
    </row>
    <row r="409" customFormat="false" ht="13.8" hidden="true" customHeight="false" outlineLevel="0" collapsed="false">
      <c r="A409" s="0" t="s">
        <v>14</v>
      </c>
      <c r="B409" s="0" t="s">
        <v>81</v>
      </c>
      <c r="C409" s="0" t="s">
        <v>41</v>
      </c>
      <c r="D409" s="0" t="s">
        <v>39</v>
      </c>
      <c r="E409" s="0" t="n">
        <v>20.1470214455541</v>
      </c>
      <c r="F409" s="0" t="n">
        <v>20</v>
      </c>
      <c r="G409" s="0" t="n">
        <v>180.725165582326</v>
      </c>
      <c r="H409" s="0" t="n">
        <v>0.604630993326967</v>
      </c>
      <c r="I409" s="0" t="n">
        <v>0.352499029590739</v>
      </c>
      <c r="J409" s="0" t="n">
        <f aca="false">VLOOKUP(D409,'paramètres CI'!$A$2:$B$6,2)</f>
        <v>0.022045059962018</v>
      </c>
    </row>
    <row r="410" customFormat="false" ht="13.8" hidden="true" customHeight="false" outlineLevel="0" collapsed="false">
      <c r="A410" s="0" t="s">
        <v>14</v>
      </c>
      <c r="B410" s="0" t="s">
        <v>81</v>
      </c>
      <c r="C410" s="0" t="s">
        <v>45</v>
      </c>
      <c r="D410" s="0" t="s">
        <v>43</v>
      </c>
      <c r="E410" s="0" t="n">
        <v>10</v>
      </c>
      <c r="F410" s="0" t="n">
        <v>13</v>
      </c>
      <c r="G410" s="0" t="n">
        <v>135.443337155461</v>
      </c>
      <c r="H410" s="0" t="n">
        <v>0.9</v>
      </c>
      <c r="I410" s="0" t="n">
        <v>0.274790615245096</v>
      </c>
      <c r="J410" s="0" t="n">
        <f aca="false">VLOOKUP(D410,'paramètres CI'!$A$2:$B$6,2)</f>
        <v>0.0935912806596305</v>
      </c>
    </row>
    <row r="411" customFormat="false" ht="13.8" hidden="true" customHeight="false" outlineLevel="0" collapsed="false">
      <c r="A411" s="0" t="s">
        <v>14</v>
      </c>
      <c r="B411" s="0" t="s">
        <v>81</v>
      </c>
      <c r="C411" s="0" t="s">
        <v>46</v>
      </c>
      <c r="D411" s="0" t="s">
        <v>43</v>
      </c>
      <c r="E411" s="0" t="n">
        <v>12</v>
      </c>
      <c r="F411" s="0" t="n">
        <v>13</v>
      </c>
      <c r="G411" s="0" t="n">
        <v>135.443337155461</v>
      </c>
      <c r="H411" s="0" t="n">
        <v>1</v>
      </c>
      <c r="I411" s="0" t="n">
        <v>9.99400359784132E-005</v>
      </c>
      <c r="J411" s="0" t="n">
        <f aca="false">VLOOKUP(D411,'paramètres CI'!$A$2:$B$6,2)</f>
        <v>0.0935912806596305</v>
      </c>
    </row>
    <row r="412" customFormat="false" ht="13.8" hidden="true" customHeight="false" outlineLevel="0" collapsed="false">
      <c r="A412" s="0" t="s">
        <v>14</v>
      </c>
      <c r="B412" s="0" t="s">
        <v>81</v>
      </c>
      <c r="C412" s="0" t="s">
        <v>48</v>
      </c>
      <c r="D412" s="0" t="s">
        <v>43</v>
      </c>
      <c r="E412" s="0" t="n">
        <v>104.872356980766</v>
      </c>
      <c r="F412" s="0" t="n">
        <v>20</v>
      </c>
      <c r="G412" s="0" t="n">
        <v>151.937301693778</v>
      </c>
      <c r="H412" s="0" t="n">
        <v>2.83163023255814</v>
      </c>
      <c r="I412" s="0" t="n">
        <v>0.125176096634049</v>
      </c>
      <c r="J412" s="0" t="n">
        <f aca="false">VLOOKUP(D412,'paramètres CI'!$A$2:$B$6,2)</f>
        <v>0.0935912806596305</v>
      </c>
    </row>
    <row r="413" customFormat="false" ht="13.8" hidden="true" customHeight="false" outlineLevel="0" collapsed="false">
      <c r="A413" s="0" t="s">
        <v>14</v>
      </c>
      <c r="B413" s="0" t="s">
        <v>81</v>
      </c>
      <c r="C413" s="0" t="s">
        <v>49</v>
      </c>
      <c r="D413" s="0" t="s">
        <v>43</v>
      </c>
      <c r="E413" s="0" t="n">
        <v>131.090446225958</v>
      </c>
      <c r="F413" s="0" t="n">
        <v>20</v>
      </c>
      <c r="G413" s="0" t="n">
        <v>151.937301693778</v>
      </c>
      <c r="H413" s="0" t="n">
        <v>3.39795627906976</v>
      </c>
      <c r="I413" s="0" t="n">
        <v>9.99400359784132E-005</v>
      </c>
      <c r="J413" s="0" t="n">
        <f aca="false">VLOOKUP(D413,'paramètres CI'!$A$2:$B$6,2)</f>
        <v>0.0935912806596305</v>
      </c>
    </row>
    <row r="414" customFormat="false" ht="13.8" hidden="false" customHeight="false" outlineLevel="0" collapsed="false">
      <c r="A414" s="0" t="s">
        <v>14</v>
      </c>
      <c r="B414" s="0" t="s">
        <v>81</v>
      </c>
      <c r="C414" s="0" t="s">
        <v>55</v>
      </c>
      <c r="D414" s="0" t="s">
        <v>43</v>
      </c>
      <c r="E414" s="0" t="n">
        <v>53.9754461641502</v>
      </c>
      <c r="F414" s="0" t="n">
        <v>17</v>
      </c>
      <c r="G414" s="0" t="n">
        <v>155.428702526351</v>
      </c>
      <c r="H414" s="0" t="n">
        <v>2.67297488372093</v>
      </c>
      <c r="I414" s="0" t="n">
        <v>0.175047602837731</v>
      </c>
      <c r="J414" s="0" t="n">
        <f aca="false">VLOOKUP(D414,'paramètres CI'!$A$2:$B$6,2)</f>
        <v>0.0935912806596305</v>
      </c>
    </row>
    <row r="415" customFormat="false" ht="13.8" hidden="true" customHeight="false" outlineLevel="0" collapsed="false">
      <c r="A415" s="0" t="s">
        <v>14</v>
      </c>
      <c r="B415" s="0" t="s">
        <v>81</v>
      </c>
      <c r="C415" s="0" t="s">
        <v>56</v>
      </c>
      <c r="D415" s="0" t="s">
        <v>43</v>
      </c>
      <c r="E415" s="0" t="n">
        <v>67.4693077051877</v>
      </c>
      <c r="F415" s="0" t="n">
        <v>17</v>
      </c>
      <c r="G415" s="0" t="n">
        <v>155.428702526351</v>
      </c>
      <c r="H415" s="0" t="n">
        <v>3.32861023255814</v>
      </c>
      <c r="I415" s="0" t="n">
        <v>9.99400359784132E-005</v>
      </c>
      <c r="J415" s="0" t="n">
        <f aca="false">VLOOKUP(D415,'paramètres CI'!$A$2:$B$6,2)</f>
        <v>0.0935912806596305</v>
      </c>
    </row>
    <row r="416" customFormat="false" ht="13.8" hidden="true" customHeight="false" outlineLevel="0" collapsed="false">
      <c r="A416" s="0" t="s">
        <v>14</v>
      </c>
      <c r="B416" s="0" t="s">
        <v>82</v>
      </c>
      <c r="C416" s="0" t="s">
        <v>32</v>
      </c>
      <c r="D416" s="0" t="s">
        <v>33</v>
      </c>
      <c r="E416" s="0" t="n">
        <v>37.7705556014825</v>
      </c>
      <c r="F416" s="0" t="n">
        <v>25</v>
      </c>
      <c r="G416" s="0" t="n">
        <v>157.710010201329</v>
      </c>
      <c r="H416" s="0" t="n">
        <v>0.720037313432835</v>
      </c>
      <c r="I416" s="0" t="n">
        <v>0.130806454591788</v>
      </c>
      <c r="J416" s="0" t="n">
        <f aca="false">VLOOKUP(D416,'paramètres CI'!$A$2:$B$6,2)</f>
        <v>0.033584731604575</v>
      </c>
    </row>
    <row r="417" customFormat="false" ht="13.8" hidden="true" customHeight="false" outlineLevel="0" collapsed="false">
      <c r="A417" s="0" t="s">
        <v>14</v>
      </c>
      <c r="B417" s="0" t="s">
        <v>82</v>
      </c>
      <c r="C417" s="0" t="s">
        <v>35</v>
      </c>
      <c r="D417" s="0" t="s">
        <v>33</v>
      </c>
      <c r="E417" s="0" t="n">
        <v>47.2131945018532</v>
      </c>
      <c r="F417" s="0" t="n">
        <v>25</v>
      </c>
      <c r="G417" s="0" t="n">
        <v>157.710010201329</v>
      </c>
      <c r="H417" s="0" t="n">
        <v>0.864044776119403</v>
      </c>
      <c r="I417" s="0" t="n">
        <v>9.99400359784132E-005</v>
      </c>
      <c r="J417" s="0" t="n">
        <f aca="false">VLOOKUP(D417,'paramètres CI'!$A$2:$B$6,2)</f>
        <v>0.033584731604575</v>
      </c>
    </row>
    <row r="418" customFormat="false" ht="13.8" hidden="true" customHeight="false" outlineLevel="0" collapsed="false">
      <c r="A418" s="0" t="s">
        <v>14</v>
      </c>
      <c r="B418" s="0" t="s">
        <v>82</v>
      </c>
      <c r="C418" s="0" t="s">
        <v>36</v>
      </c>
      <c r="D418" s="0" t="s">
        <v>37</v>
      </c>
      <c r="E418" s="0" t="n">
        <v>31.4946943532671</v>
      </c>
      <c r="F418" s="0" t="n">
        <v>20</v>
      </c>
      <c r="G418" s="0" t="n">
        <v>160.922603226603</v>
      </c>
      <c r="H418" s="0" t="n">
        <v>0.767832329983296</v>
      </c>
      <c r="I418" s="0" t="n">
        <v>9.99400359784132E-005</v>
      </c>
      <c r="J418" s="0" t="n">
        <f aca="false">VLOOKUP(D418,'paramètres CI'!$A$2:$B$6,2)</f>
        <v>0.0385046990211696</v>
      </c>
    </row>
    <row r="419" customFormat="false" ht="13.8" hidden="true" customHeight="false" outlineLevel="0" collapsed="false">
      <c r="A419" s="0" t="s">
        <v>14</v>
      </c>
      <c r="B419" s="0" t="s">
        <v>82</v>
      </c>
      <c r="C419" s="0" t="s">
        <v>38</v>
      </c>
      <c r="D419" s="0" t="s">
        <v>39</v>
      </c>
      <c r="E419" s="0" t="n">
        <v>22.7816478737495</v>
      </c>
      <c r="F419" s="0" t="n">
        <v>20</v>
      </c>
      <c r="G419" s="0" t="n">
        <v>135.088082860758</v>
      </c>
      <c r="H419" s="0" t="n">
        <v>0.98279976359244</v>
      </c>
      <c r="I419" s="0" t="n">
        <v>9.99400359784132E-005</v>
      </c>
      <c r="J419" s="0" t="n">
        <f aca="false">VLOOKUP(D419,'paramètres CI'!$A$2:$B$6,2)</f>
        <v>0.022045059962018</v>
      </c>
    </row>
    <row r="420" customFormat="false" ht="13.8" hidden="true" customHeight="false" outlineLevel="0" collapsed="false">
      <c r="A420" s="0" t="s">
        <v>14</v>
      </c>
      <c r="B420" s="0" t="s">
        <v>82</v>
      </c>
      <c r="C420" s="0" t="s">
        <v>40</v>
      </c>
      <c r="D420" s="0" t="s">
        <v>37</v>
      </c>
      <c r="E420" s="0" t="n">
        <v>25.1957554826137</v>
      </c>
      <c r="F420" s="0" t="n">
        <v>20</v>
      </c>
      <c r="G420" s="0" t="n">
        <v>160.922603226603</v>
      </c>
      <c r="H420" s="0" t="n">
        <v>0.559487020564018</v>
      </c>
      <c r="I420" s="0" t="n">
        <v>0.0354934529026675</v>
      </c>
      <c r="J420" s="0" t="n">
        <f aca="false">VLOOKUP(D420,'paramètres CI'!$A$2:$B$6,2)</f>
        <v>0.0385046990211696</v>
      </c>
    </row>
    <row r="421" customFormat="false" ht="13.8" hidden="true" customHeight="false" outlineLevel="0" collapsed="false">
      <c r="A421" s="0" t="s">
        <v>14</v>
      </c>
      <c r="B421" s="0" t="s">
        <v>82</v>
      </c>
      <c r="C421" s="0" t="s">
        <v>41</v>
      </c>
      <c r="D421" s="0" t="s">
        <v>39</v>
      </c>
      <c r="E421" s="0" t="n">
        <v>18.2253182989996</v>
      </c>
      <c r="F421" s="0" t="n">
        <v>20</v>
      </c>
      <c r="G421" s="0" t="n">
        <v>135.088082860758</v>
      </c>
      <c r="H421" s="0" t="n">
        <v>0.577211061459759</v>
      </c>
      <c r="I421" s="0" t="n">
        <v>0.221062908260123</v>
      </c>
      <c r="J421" s="0" t="n">
        <f aca="false">VLOOKUP(D421,'paramètres CI'!$A$2:$B$6,2)</f>
        <v>0.022045059962018</v>
      </c>
    </row>
    <row r="422" customFormat="false" ht="13.8" hidden="true" customHeight="false" outlineLevel="0" collapsed="false">
      <c r="A422" s="0" t="s">
        <v>14</v>
      </c>
      <c r="B422" s="0" t="s">
        <v>82</v>
      </c>
      <c r="C422" s="0" t="s">
        <v>45</v>
      </c>
      <c r="D422" s="0" t="s">
        <v>43</v>
      </c>
      <c r="E422" s="0" t="n">
        <v>10</v>
      </c>
      <c r="F422" s="0" t="n">
        <v>13</v>
      </c>
      <c r="G422" s="0" t="n">
        <v>118.683058314076</v>
      </c>
      <c r="H422" s="0" t="n">
        <v>0.9</v>
      </c>
      <c r="I422" s="0" t="n">
        <v>0.288272045563442</v>
      </c>
      <c r="J422" s="0" t="n">
        <f aca="false">VLOOKUP(D422,'paramètres CI'!$A$2:$B$6,2)</f>
        <v>0.0935912806596305</v>
      </c>
    </row>
    <row r="423" customFormat="false" ht="13.8" hidden="true" customHeight="false" outlineLevel="0" collapsed="false">
      <c r="A423" s="0" t="s">
        <v>14</v>
      </c>
      <c r="B423" s="0" t="s">
        <v>82</v>
      </c>
      <c r="C423" s="0" t="s">
        <v>46</v>
      </c>
      <c r="D423" s="0" t="s">
        <v>43</v>
      </c>
      <c r="E423" s="0" t="n">
        <v>12</v>
      </c>
      <c r="F423" s="0" t="n">
        <v>13</v>
      </c>
      <c r="G423" s="0" t="n">
        <v>118.683058314076</v>
      </c>
      <c r="H423" s="0" t="n">
        <v>1</v>
      </c>
      <c r="I423" s="0" t="n">
        <v>9.99400359784132E-005</v>
      </c>
      <c r="J423" s="0" t="n">
        <f aca="false">VLOOKUP(D423,'paramètres CI'!$A$2:$B$6,2)</f>
        <v>0.0935912806596305</v>
      </c>
    </row>
    <row r="424" customFormat="false" ht="13.8" hidden="true" customHeight="false" outlineLevel="0" collapsed="false">
      <c r="A424" s="0" t="s">
        <v>14</v>
      </c>
      <c r="B424" s="0" t="s">
        <v>82</v>
      </c>
      <c r="C424" s="0" t="s">
        <v>48</v>
      </c>
      <c r="D424" s="0" t="s">
        <v>43</v>
      </c>
      <c r="E424" s="0" t="n">
        <v>100.596183615789</v>
      </c>
      <c r="F424" s="0" t="n">
        <v>20</v>
      </c>
      <c r="G424" s="0" t="n">
        <v>140.541183576443</v>
      </c>
      <c r="H424" s="0" t="n">
        <v>2.84935813953488</v>
      </c>
      <c r="I424" s="0" t="n">
        <v>0.136604889966977</v>
      </c>
      <c r="J424" s="0" t="n">
        <f aca="false">VLOOKUP(D424,'paramètres CI'!$A$2:$B$6,2)</f>
        <v>0.0935912806596305</v>
      </c>
    </row>
    <row r="425" customFormat="false" ht="13.8" hidden="true" customHeight="false" outlineLevel="0" collapsed="false">
      <c r="A425" s="0" t="s">
        <v>14</v>
      </c>
      <c r="B425" s="0" t="s">
        <v>82</v>
      </c>
      <c r="C425" s="0" t="s">
        <v>49</v>
      </c>
      <c r="D425" s="0" t="s">
        <v>43</v>
      </c>
      <c r="E425" s="0" t="n">
        <v>125.745229519737</v>
      </c>
      <c r="F425" s="0" t="n">
        <v>20</v>
      </c>
      <c r="G425" s="0" t="n">
        <v>140.541183576443</v>
      </c>
      <c r="H425" s="0" t="n">
        <v>3.41922976744186</v>
      </c>
      <c r="I425" s="0" t="n">
        <v>9.99400359784132E-005</v>
      </c>
      <c r="J425" s="0" t="n">
        <f aca="false">VLOOKUP(D425,'paramètres CI'!$A$2:$B$6,2)</f>
        <v>0.0935912806596305</v>
      </c>
    </row>
    <row r="426" customFormat="false" ht="13.8" hidden="false" customHeight="false" outlineLevel="0" collapsed="false">
      <c r="A426" s="0" t="s">
        <v>14</v>
      </c>
      <c r="B426" s="0" t="s">
        <v>82</v>
      </c>
      <c r="C426" s="0" t="s">
        <v>55</v>
      </c>
      <c r="D426" s="0" t="s">
        <v>43</v>
      </c>
      <c r="E426" s="0" t="n">
        <v>47.4383773330619</v>
      </c>
      <c r="F426" s="0" t="n">
        <v>17</v>
      </c>
      <c r="G426" s="0" t="n">
        <v>138.392804234409</v>
      </c>
      <c r="H426" s="0" t="n">
        <v>2.68970950166112</v>
      </c>
      <c r="I426" s="0" t="n">
        <v>0.187160608499132</v>
      </c>
      <c r="J426" s="0" t="n">
        <f aca="false">VLOOKUP(D426,'paramètres CI'!$A$2:$B$6,2)</f>
        <v>0.0935912806596305</v>
      </c>
    </row>
    <row r="427" customFormat="false" ht="13.8" hidden="true" customHeight="false" outlineLevel="0" collapsed="false">
      <c r="A427" s="0" t="s">
        <v>14</v>
      </c>
      <c r="B427" s="0" t="s">
        <v>82</v>
      </c>
      <c r="C427" s="0" t="s">
        <v>56</v>
      </c>
      <c r="D427" s="0" t="s">
        <v>43</v>
      </c>
      <c r="E427" s="0" t="n">
        <v>59.2979716663273</v>
      </c>
      <c r="F427" s="0" t="n">
        <v>17</v>
      </c>
      <c r="G427" s="0" t="n">
        <v>138.392804234409</v>
      </c>
      <c r="H427" s="0" t="n">
        <v>3.34944956810631</v>
      </c>
      <c r="I427" s="0" t="n">
        <v>9.99400359784132E-005</v>
      </c>
      <c r="J427" s="0" t="n">
        <f aca="false">VLOOKUP(D427,'paramètres CI'!$A$2:$B$6,2)</f>
        <v>0.0935912806596305</v>
      </c>
    </row>
    <row r="428" customFormat="false" ht="13.8" hidden="true" customHeight="false" outlineLevel="0" collapsed="false">
      <c r="A428" s="0" t="s">
        <v>14</v>
      </c>
      <c r="B428" s="0" t="s">
        <v>83</v>
      </c>
      <c r="C428" s="0" t="s">
        <v>32</v>
      </c>
      <c r="D428" s="0" t="s">
        <v>33</v>
      </c>
      <c r="E428" s="0" t="n">
        <v>73.78</v>
      </c>
      <c r="F428" s="0" t="n">
        <v>25</v>
      </c>
      <c r="G428" s="0" t="n">
        <v>124.160132150428</v>
      </c>
      <c r="H428" s="0" t="n">
        <v>0.703169805394075</v>
      </c>
      <c r="I428" s="0" t="n">
        <v>0.0122633992695623</v>
      </c>
      <c r="J428" s="0" t="n">
        <f aca="false">VLOOKUP(D428,'paramètres CI'!$A$2:$B$6,2)</f>
        <v>0.033584731604575</v>
      </c>
    </row>
    <row r="429" customFormat="false" ht="13.8" hidden="true" customHeight="false" outlineLevel="0" collapsed="false">
      <c r="A429" s="0" t="s">
        <v>14</v>
      </c>
      <c r="B429" s="0" t="s">
        <v>83</v>
      </c>
      <c r="C429" s="0" t="s">
        <v>32</v>
      </c>
      <c r="D429" s="0" t="s">
        <v>34</v>
      </c>
      <c r="E429" s="0" t="n">
        <v>73.78</v>
      </c>
      <c r="F429" s="0" t="n">
        <v>25</v>
      </c>
      <c r="G429" s="0" t="n">
        <v>108.843645281403</v>
      </c>
      <c r="H429" s="0" t="n">
        <v>0.67915261293325</v>
      </c>
      <c r="I429" s="0" t="n">
        <v>0.261774047453139</v>
      </c>
      <c r="J429" s="0" t="n">
        <f aca="false">VLOOKUP(D429,'paramètres CI'!$A$2:$B$6,2)</f>
        <v>0.0424847883250769</v>
      </c>
    </row>
    <row r="430" customFormat="false" ht="13.8" hidden="true" customHeight="false" outlineLevel="0" collapsed="false">
      <c r="A430" s="0" t="s">
        <v>14</v>
      </c>
      <c r="B430" s="0" t="s">
        <v>83</v>
      </c>
      <c r="C430" s="0" t="s">
        <v>35</v>
      </c>
      <c r="D430" s="0" t="s">
        <v>33</v>
      </c>
      <c r="E430" s="0" t="n">
        <v>92.225</v>
      </c>
      <c r="F430" s="0" t="n">
        <v>25</v>
      </c>
      <c r="G430" s="0" t="n">
        <v>124.160132150428</v>
      </c>
      <c r="H430" s="0" t="n">
        <v>0.84380376647289</v>
      </c>
      <c r="I430" s="0" t="n">
        <v>9.99300489657242E-005</v>
      </c>
      <c r="J430" s="0" t="n">
        <f aca="false">VLOOKUP(D430,'paramètres CI'!$A$2:$B$6,2)</f>
        <v>0.033584731604575</v>
      </c>
    </row>
    <row r="431" customFormat="false" ht="13.8" hidden="true" customHeight="false" outlineLevel="0" collapsed="false">
      <c r="A431" s="0" t="s">
        <v>14</v>
      </c>
      <c r="B431" s="0" t="s">
        <v>83</v>
      </c>
      <c r="C431" s="0" t="s">
        <v>35</v>
      </c>
      <c r="D431" s="0" t="s">
        <v>34</v>
      </c>
      <c r="E431" s="0" t="n">
        <v>92.225</v>
      </c>
      <c r="F431" s="0" t="n">
        <v>25</v>
      </c>
      <c r="G431" s="0" t="n">
        <v>108.843645281403</v>
      </c>
      <c r="H431" s="0" t="n">
        <v>0.8149831355199</v>
      </c>
      <c r="I431" s="0" t="n">
        <v>9.99300489657242E-005</v>
      </c>
      <c r="J431" s="0" t="n">
        <f aca="false">VLOOKUP(D431,'paramètres CI'!$A$2:$B$6,2)</f>
        <v>0.0424847883250769</v>
      </c>
    </row>
    <row r="432" customFormat="false" ht="13.8" hidden="true" customHeight="false" outlineLevel="0" collapsed="false">
      <c r="A432" s="0" t="s">
        <v>14</v>
      </c>
      <c r="B432" s="0" t="s">
        <v>83</v>
      </c>
      <c r="C432" s="0" t="s">
        <v>36</v>
      </c>
      <c r="D432" s="0" t="s">
        <v>37</v>
      </c>
      <c r="E432" s="0" t="n">
        <v>100.388</v>
      </c>
      <c r="F432" s="0" t="n">
        <v>20</v>
      </c>
      <c r="G432" s="0" t="n">
        <v>150.865035815392</v>
      </c>
      <c r="H432" s="0" t="n">
        <v>0.746284322795158</v>
      </c>
      <c r="I432" s="0" t="n">
        <v>9.99300489657242E-005</v>
      </c>
      <c r="J432" s="0" t="n">
        <f aca="false">VLOOKUP(D432,'paramètres CI'!$A$2:$B$6,2)</f>
        <v>0.0385046990211696</v>
      </c>
    </row>
    <row r="433" customFormat="false" ht="13.8" hidden="true" customHeight="false" outlineLevel="0" collapsed="false">
      <c r="A433" s="0" t="s">
        <v>14</v>
      </c>
      <c r="B433" s="0" t="s">
        <v>83</v>
      </c>
      <c r="C433" s="0" t="s">
        <v>38</v>
      </c>
      <c r="D433" s="0" t="s">
        <v>39</v>
      </c>
      <c r="E433" s="0" t="n">
        <v>100.388</v>
      </c>
      <c r="F433" s="0" t="n">
        <v>20</v>
      </c>
      <c r="G433" s="0" t="n">
        <v>132.7414794688</v>
      </c>
      <c r="H433" s="0" t="n">
        <v>0.973878889551827</v>
      </c>
      <c r="I433" s="0" t="n">
        <v>9.99300489657242E-005</v>
      </c>
      <c r="J433" s="0" t="n">
        <f aca="false">VLOOKUP(D433,'paramètres CI'!$A$2:$B$6,2)</f>
        <v>0.022045059962018</v>
      </c>
    </row>
    <row r="434" customFormat="false" ht="13.8" hidden="true" customHeight="false" outlineLevel="0" collapsed="false">
      <c r="A434" s="0" t="s">
        <v>14</v>
      </c>
      <c r="B434" s="0" t="s">
        <v>83</v>
      </c>
      <c r="C434" s="0" t="s">
        <v>40</v>
      </c>
      <c r="D434" s="0" t="s">
        <v>37</v>
      </c>
      <c r="E434" s="0" t="n">
        <v>80.3104</v>
      </c>
      <c r="F434" s="0" t="n">
        <v>20</v>
      </c>
      <c r="G434" s="0" t="n">
        <v>150.865035815392</v>
      </c>
      <c r="H434" s="0" t="n">
        <v>0.50606329995538</v>
      </c>
      <c r="I434" s="0" t="n">
        <v>0.0271723267017794</v>
      </c>
      <c r="J434" s="0" t="n">
        <f aca="false">VLOOKUP(D434,'paramètres CI'!$A$2:$B$6,2)</f>
        <v>0.0385046990211696</v>
      </c>
    </row>
    <row r="435" customFormat="false" ht="13.8" hidden="true" customHeight="false" outlineLevel="0" collapsed="false">
      <c r="A435" s="0" t="s">
        <v>14</v>
      </c>
      <c r="B435" s="0" t="s">
        <v>83</v>
      </c>
      <c r="C435" s="0" t="s">
        <v>41</v>
      </c>
      <c r="D435" s="0" t="s">
        <v>39</v>
      </c>
      <c r="E435" s="0" t="n">
        <v>80.3104</v>
      </c>
      <c r="F435" s="0" t="n">
        <v>20</v>
      </c>
      <c r="G435" s="0" t="n">
        <v>132.7414794688</v>
      </c>
      <c r="H435" s="0" t="n">
        <v>0.593795146080999</v>
      </c>
      <c r="I435" s="0" t="n">
        <v>0.250823769849468</v>
      </c>
      <c r="J435" s="0" t="n">
        <f aca="false">VLOOKUP(D435,'paramètres CI'!$A$2:$B$6,2)</f>
        <v>0.022045059962018</v>
      </c>
    </row>
    <row r="436" customFormat="false" ht="13.8" hidden="true" customHeight="false" outlineLevel="0" collapsed="false">
      <c r="A436" s="0" t="s">
        <v>14</v>
      </c>
      <c r="B436" s="0" t="s">
        <v>83</v>
      </c>
      <c r="C436" s="0" t="s">
        <v>45</v>
      </c>
      <c r="D436" s="0" t="s">
        <v>43</v>
      </c>
      <c r="E436" s="0" t="n">
        <v>10</v>
      </c>
      <c r="F436" s="0" t="n">
        <v>13</v>
      </c>
      <c r="G436" s="0" t="n">
        <v>107.273807447792</v>
      </c>
      <c r="H436" s="0" t="n">
        <v>0.9</v>
      </c>
      <c r="I436" s="0" t="n">
        <v>0.246622306468551</v>
      </c>
      <c r="J436" s="0" t="n">
        <f aca="false">VLOOKUP(D436,'paramètres CI'!$A$2:$B$6,2)</f>
        <v>0.0935912806596305</v>
      </c>
    </row>
    <row r="437" customFormat="false" ht="13.8" hidden="true" customHeight="false" outlineLevel="0" collapsed="false">
      <c r="A437" s="0" t="s">
        <v>14</v>
      </c>
      <c r="B437" s="0" t="s">
        <v>83</v>
      </c>
      <c r="C437" s="0" t="s">
        <v>46</v>
      </c>
      <c r="D437" s="0" t="s">
        <v>43</v>
      </c>
      <c r="E437" s="0" t="n">
        <v>12</v>
      </c>
      <c r="F437" s="0" t="n">
        <v>13</v>
      </c>
      <c r="G437" s="0" t="n">
        <v>107.273807447792</v>
      </c>
      <c r="H437" s="0" t="n">
        <v>1</v>
      </c>
      <c r="I437" s="0" t="n">
        <v>9.99300489657242E-005</v>
      </c>
      <c r="J437" s="0" t="n">
        <f aca="false">VLOOKUP(D437,'paramètres CI'!$A$2:$B$6,2)</f>
        <v>0.0935912806596305</v>
      </c>
    </row>
    <row r="438" customFormat="false" ht="13.8" hidden="true" customHeight="false" outlineLevel="0" collapsed="false">
      <c r="A438" s="0" t="s">
        <v>14</v>
      </c>
      <c r="B438" s="0" t="s">
        <v>83</v>
      </c>
      <c r="C438" s="0" t="s">
        <v>48</v>
      </c>
      <c r="D438" s="0" t="s">
        <v>43</v>
      </c>
      <c r="E438" s="0" t="n">
        <v>47.0799288319637</v>
      </c>
      <c r="F438" s="0" t="n">
        <v>20</v>
      </c>
      <c r="G438" s="0" t="n">
        <v>114.3499718888</v>
      </c>
      <c r="H438" s="0" t="n">
        <v>2.83163023255814</v>
      </c>
      <c r="I438" s="0" t="n">
        <v>0.085692321306252</v>
      </c>
      <c r="J438" s="0" t="n">
        <f aca="false">VLOOKUP(D438,'paramètres CI'!$A$2:$B$6,2)</f>
        <v>0.0935912806596305</v>
      </c>
    </row>
    <row r="439" customFormat="false" ht="13.8" hidden="true" customHeight="false" outlineLevel="0" collapsed="false">
      <c r="A439" s="0" t="s">
        <v>14</v>
      </c>
      <c r="B439" s="0" t="s">
        <v>83</v>
      </c>
      <c r="C439" s="0" t="s">
        <v>49</v>
      </c>
      <c r="D439" s="0" t="s">
        <v>43</v>
      </c>
      <c r="E439" s="0" t="n">
        <v>58.8499110399546</v>
      </c>
      <c r="F439" s="0" t="n">
        <v>20</v>
      </c>
      <c r="G439" s="0" t="n">
        <v>114.3499718888</v>
      </c>
      <c r="H439" s="0" t="n">
        <v>3.39795627906976</v>
      </c>
      <c r="I439" s="0" t="n">
        <v>9.99300489657242E-005</v>
      </c>
      <c r="J439" s="0" t="n">
        <f aca="false">VLOOKUP(D439,'paramètres CI'!$A$2:$B$6,2)</f>
        <v>0.0935912806596305</v>
      </c>
    </row>
    <row r="440" customFormat="false" ht="13.8" hidden="false" customHeight="false" outlineLevel="0" collapsed="false">
      <c r="A440" s="0" t="s">
        <v>14</v>
      </c>
      <c r="B440" s="0" t="s">
        <v>83</v>
      </c>
      <c r="C440" s="0" t="s">
        <v>55</v>
      </c>
      <c r="D440" s="0" t="s">
        <v>43</v>
      </c>
      <c r="E440" s="0" t="n">
        <v>133.0574</v>
      </c>
      <c r="F440" s="0" t="n">
        <v>17</v>
      </c>
      <c r="G440" s="0" t="n">
        <v>120.324935785651</v>
      </c>
      <c r="H440" s="0" t="n">
        <v>2.67297488372093</v>
      </c>
      <c r="I440" s="0" t="n">
        <v>0.114952318608488</v>
      </c>
      <c r="J440" s="0" t="n">
        <f aca="false">VLOOKUP(D440,'paramètres CI'!$A$2:$B$6,2)</f>
        <v>0.0935912806596305</v>
      </c>
    </row>
    <row r="441" customFormat="false" ht="13.8" hidden="true" customHeight="false" outlineLevel="0" collapsed="false">
      <c r="A441" s="0" t="s">
        <v>14</v>
      </c>
      <c r="B441" s="0" t="s">
        <v>83</v>
      </c>
      <c r="C441" s="0" t="s">
        <v>56</v>
      </c>
      <c r="D441" s="0" t="s">
        <v>43</v>
      </c>
      <c r="E441" s="0" t="n">
        <v>166.32175</v>
      </c>
      <c r="F441" s="0" t="n">
        <v>17</v>
      </c>
      <c r="G441" s="0" t="n">
        <v>120.324935785651</v>
      </c>
      <c r="H441" s="0" t="n">
        <v>3.32861023255814</v>
      </c>
      <c r="I441" s="0" t="n">
        <v>9.99300489657242E-005</v>
      </c>
      <c r="J441" s="0" t="n">
        <f aca="false">VLOOKUP(D441,'paramètres CI'!$A$2:$B$6,2)</f>
        <v>0.0935912806596305</v>
      </c>
    </row>
    <row r="442" customFormat="false" ht="13.8" hidden="true" customHeight="false" outlineLevel="0" collapsed="false">
      <c r="A442" s="0" t="s">
        <v>14</v>
      </c>
      <c r="B442" s="0" t="s">
        <v>84</v>
      </c>
      <c r="C442" s="0" t="s">
        <v>32</v>
      </c>
      <c r="D442" s="0" t="s">
        <v>33</v>
      </c>
      <c r="E442" s="0" t="n">
        <v>73.78</v>
      </c>
      <c r="F442" s="0" t="n">
        <v>25</v>
      </c>
      <c r="G442" s="0" t="n">
        <v>114.433064816473</v>
      </c>
      <c r="H442" s="0" t="n">
        <v>0.701480109375971</v>
      </c>
      <c r="I442" s="0" t="n">
        <v>0.0176743839176615</v>
      </c>
      <c r="J442" s="0" t="n">
        <f aca="false">VLOOKUP(D442,'paramètres CI'!$A$2:$B$6,2)</f>
        <v>0.033584731604575</v>
      </c>
    </row>
    <row r="443" customFormat="false" ht="13.8" hidden="true" customHeight="false" outlineLevel="0" collapsed="false">
      <c r="A443" s="0" t="s">
        <v>14</v>
      </c>
      <c r="B443" s="0" t="s">
        <v>84</v>
      </c>
      <c r="C443" s="0" t="s">
        <v>32</v>
      </c>
      <c r="D443" s="0" t="s">
        <v>34</v>
      </c>
      <c r="E443" s="0" t="n">
        <v>73.78</v>
      </c>
      <c r="F443" s="0" t="n">
        <v>25</v>
      </c>
      <c r="G443" s="0" t="n">
        <v>109.079127730229</v>
      </c>
      <c r="H443" s="0" t="n">
        <v>0.684807124824684</v>
      </c>
      <c r="I443" s="0" t="n">
        <v>0.20885779302119</v>
      </c>
      <c r="J443" s="0" t="n">
        <f aca="false">VLOOKUP(D443,'paramètres CI'!$A$2:$B$6,2)</f>
        <v>0.0424847883250769</v>
      </c>
    </row>
    <row r="444" customFormat="false" ht="13.8" hidden="true" customHeight="false" outlineLevel="0" collapsed="false">
      <c r="A444" s="0" t="s">
        <v>14</v>
      </c>
      <c r="B444" s="0" t="s">
        <v>84</v>
      </c>
      <c r="C444" s="0" t="s">
        <v>35</v>
      </c>
      <c r="D444" s="0" t="s">
        <v>33</v>
      </c>
      <c r="E444" s="0" t="n">
        <v>92.225</v>
      </c>
      <c r="F444" s="0" t="n">
        <v>25</v>
      </c>
      <c r="G444" s="0" t="n">
        <v>114.433064816473</v>
      </c>
      <c r="H444" s="0" t="n">
        <v>0.841776131251165</v>
      </c>
      <c r="I444" s="0" t="n">
        <v>9.99300489657242E-005</v>
      </c>
      <c r="J444" s="0" t="n">
        <f aca="false">VLOOKUP(D444,'paramètres CI'!$A$2:$B$6,2)</f>
        <v>0.033584731604575</v>
      </c>
    </row>
    <row r="445" customFormat="false" ht="13.8" hidden="true" customHeight="false" outlineLevel="0" collapsed="false">
      <c r="A445" s="0" t="s">
        <v>14</v>
      </c>
      <c r="B445" s="0" t="s">
        <v>84</v>
      </c>
      <c r="C445" s="0" t="s">
        <v>35</v>
      </c>
      <c r="D445" s="0" t="s">
        <v>34</v>
      </c>
      <c r="E445" s="0" t="n">
        <v>92.225</v>
      </c>
      <c r="F445" s="0" t="n">
        <v>25</v>
      </c>
      <c r="G445" s="0" t="n">
        <v>109.079127730229</v>
      </c>
      <c r="H445" s="0" t="n">
        <v>0.821768549789621</v>
      </c>
      <c r="I445" s="0" t="n">
        <v>9.99300489657242E-005</v>
      </c>
      <c r="J445" s="0" t="n">
        <f aca="false">VLOOKUP(D445,'paramètres CI'!$A$2:$B$6,2)</f>
        <v>0.0424847883250769</v>
      </c>
    </row>
    <row r="446" customFormat="false" ht="13.8" hidden="true" customHeight="false" outlineLevel="0" collapsed="false">
      <c r="A446" s="0" t="s">
        <v>14</v>
      </c>
      <c r="B446" s="0" t="s">
        <v>84</v>
      </c>
      <c r="C446" s="0" t="s">
        <v>36</v>
      </c>
      <c r="D446" s="0" t="s">
        <v>37</v>
      </c>
      <c r="E446" s="0" t="n">
        <v>100.388</v>
      </c>
      <c r="F446" s="0" t="n">
        <v>20</v>
      </c>
      <c r="G446" s="0" t="n">
        <v>145.012525117915</v>
      </c>
      <c r="H446" s="0" t="n">
        <v>0.746282122129223</v>
      </c>
      <c r="I446" s="0" t="n">
        <v>9.99300489657242E-005</v>
      </c>
      <c r="J446" s="0" t="n">
        <f aca="false">VLOOKUP(D446,'paramètres CI'!$A$2:$B$6,2)</f>
        <v>0.0385046990211696</v>
      </c>
    </row>
    <row r="447" customFormat="false" ht="13.8" hidden="true" customHeight="false" outlineLevel="0" collapsed="false">
      <c r="A447" s="0" t="s">
        <v>14</v>
      </c>
      <c r="B447" s="0" t="s">
        <v>84</v>
      </c>
      <c r="C447" s="0" t="s">
        <v>38</v>
      </c>
      <c r="D447" s="0" t="s">
        <v>39</v>
      </c>
      <c r="E447" s="0" t="n">
        <v>100.388</v>
      </c>
      <c r="F447" s="0" t="n">
        <v>20</v>
      </c>
      <c r="G447" s="0" t="n">
        <v>132.361322280761</v>
      </c>
      <c r="H447" s="0" t="n">
        <v>0.97387745580958</v>
      </c>
      <c r="I447" s="0" t="n">
        <v>9.99300489657242E-005</v>
      </c>
      <c r="J447" s="0" t="n">
        <f aca="false">VLOOKUP(D447,'paramètres CI'!$A$2:$B$6,2)</f>
        <v>0.022045059962018</v>
      </c>
    </row>
    <row r="448" customFormat="false" ht="13.8" hidden="true" customHeight="false" outlineLevel="0" collapsed="false">
      <c r="A448" s="0" t="s">
        <v>14</v>
      </c>
      <c r="B448" s="0" t="s">
        <v>84</v>
      </c>
      <c r="C448" s="0" t="s">
        <v>40</v>
      </c>
      <c r="D448" s="0" t="s">
        <v>37</v>
      </c>
      <c r="E448" s="0" t="n">
        <v>80.3104</v>
      </c>
      <c r="F448" s="0" t="n">
        <v>20</v>
      </c>
      <c r="G448" s="0" t="n">
        <v>145.012525117915</v>
      </c>
      <c r="H448" s="0" t="n">
        <v>0.506059799841932</v>
      </c>
      <c r="I448" s="0" t="n">
        <v>0.0355517290898338</v>
      </c>
      <c r="J448" s="0" t="n">
        <f aca="false">VLOOKUP(D448,'paramètres CI'!$A$2:$B$6,2)</f>
        <v>0.0385046990211696</v>
      </c>
    </row>
    <row r="449" customFormat="false" ht="13.8" hidden="true" customHeight="false" outlineLevel="0" collapsed="false">
      <c r="A449" s="0" t="s">
        <v>14</v>
      </c>
      <c r="B449" s="0" t="s">
        <v>84</v>
      </c>
      <c r="C449" s="0" t="s">
        <v>41</v>
      </c>
      <c r="D449" s="0" t="s">
        <v>39</v>
      </c>
      <c r="E449" s="0" t="n">
        <v>80.3104</v>
      </c>
      <c r="F449" s="0" t="n">
        <v>20</v>
      </c>
      <c r="G449" s="0" t="n">
        <v>132.361322280761</v>
      </c>
      <c r="H449" s="0" t="n">
        <v>0.593792737088286</v>
      </c>
      <c r="I449" s="0" t="n">
        <v>0.237776154280676</v>
      </c>
      <c r="J449" s="0" t="n">
        <f aca="false">VLOOKUP(D449,'paramètres CI'!$A$2:$B$6,2)</f>
        <v>0.022045059962018</v>
      </c>
    </row>
    <row r="450" customFormat="false" ht="13.8" hidden="true" customHeight="false" outlineLevel="0" collapsed="false">
      <c r="A450" s="0" t="s">
        <v>14</v>
      </c>
      <c r="B450" s="0" t="s">
        <v>84</v>
      </c>
      <c r="C450" s="0" t="s">
        <v>45</v>
      </c>
      <c r="D450" s="0" t="s">
        <v>43</v>
      </c>
      <c r="E450" s="0" t="n">
        <v>10</v>
      </c>
      <c r="F450" s="0" t="n">
        <v>13</v>
      </c>
      <c r="G450" s="0" t="n">
        <v>107.210036292133</v>
      </c>
      <c r="H450" s="0" t="n">
        <v>0.9</v>
      </c>
      <c r="I450" s="0" t="n">
        <v>0.27122287433686</v>
      </c>
      <c r="J450" s="0" t="n">
        <f aca="false">VLOOKUP(D450,'paramètres CI'!$A$2:$B$6,2)</f>
        <v>0.0935912806596305</v>
      </c>
    </row>
    <row r="451" customFormat="false" ht="13.8" hidden="true" customHeight="false" outlineLevel="0" collapsed="false">
      <c r="A451" s="0" t="s">
        <v>14</v>
      </c>
      <c r="B451" s="0" t="s">
        <v>84</v>
      </c>
      <c r="C451" s="0" t="s">
        <v>46</v>
      </c>
      <c r="D451" s="0" t="s">
        <v>43</v>
      </c>
      <c r="E451" s="0" t="n">
        <v>12</v>
      </c>
      <c r="F451" s="0" t="n">
        <v>13</v>
      </c>
      <c r="G451" s="0" t="n">
        <v>107.210036292133</v>
      </c>
      <c r="H451" s="0" t="n">
        <v>1</v>
      </c>
      <c r="I451" s="0" t="n">
        <v>9.99300489657242E-005</v>
      </c>
      <c r="J451" s="0" t="n">
        <f aca="false">VLOOKUP(D451,'paramètres CI'!$A$2:$B$6,2)</f>
        <v>0.0935912806596305</v>
      </c>
    </row>
    <row r="452" customFormat="false" ht="13.8" hidden="true" customHeight="false" outlineLevel="0" collapsed="false">
      <c r="A452" s="0" t="s">
        <v>14</v>
      </c>
      <c r="B452" s="0" t="s">
        <v>84</v>
      </c>
      <c r="C452" s="0" t="s">
        <v>48</v>
      </c>
      <c r="D452" s="0" t="s">
        <v>43</v>
      </c>
      <c r="E452" s="0" t="n">
        <v>46.8469923300422</v>
      </c>
      <c r="F452" s="0" t="n">
        <v>20</v>
      </c>
      <c r="G452" s="0" t="n">
        <v>117.443989819366</v>
      </c>
      <c r="H452" s="0" t="n">
        <v>2.83163023255814</v>
      </c>
      <c r="I452" s="0" t="n">
        <v>0.0983973678223741</v>
      </c>
      <c r="J452" s="0" t="n">
        <f aca="false">VLOOKUP(D452,'paramètres CI'!$A$2:$B$6,2)</f>
        <v>0.0935912806596305</v>
      </c>
    </row>
    <row r="453" customFormat="false" ht="13.8" hidden="true" customHeight="false" outlineLevel="0" collapsed="false">
      <c r="A453" s="0" t="s">
        <v>14</v>
      </c>
      <c r="B453" s="0" t="s">
        <v>84</v>
      </c>
      <c r="C453" s="0" t="s">
        <v>49</v>
      </c>
      <c r="D453" s="0" t="s">
        <v>43</v>
      </c>
      <c r="E453" s="0" t="n">
        <v>58.5587404125527</v>
      </c>
      <c r="F453" s="0" t="n">
        <v>20</v>
      </c>
      <c r="G453" s="0" t="n">
        <v>117.443989819366</v>
      </c>
      <c r="H453" s="0" t="n">
        <v>3.39795627906976</v>
      </c>
      <c r="I453" s="0" t="n">
        <v>9.99300489657242E-005</v>
      </c>
      <c r="J453" s="0" t="n">
        <f aca="false">VLOOKUP(D453,'paramètres CI'!$A$2:$B$6,2)</f>
        <v>0.0935912806596305</v>
      </c>
    </row>
    <row r="454" customFormat="false" ht="13.8" hidden="false" customHeight="false" outlineLevel="0" collapsed="false">
      <c r="A454" s="0" t="s">
        <v>14</v>
      </c>
      <c r="B454" s="0" t="s">
        <v>84</v>
      </c>
      <c r="C454" s="0" t="s">
        <v>55</v>
      </c>
      <c r="D454" s="0" t="s">
        <v>43</v>
      </c>
      <c r="E454" s="0" t="n">
        <v>133.0574</v>
      </c>
      <c r="F454" s="0" t="n">
        <v>17</v>
      </c>
      <c r="G454" s="0" t="n">
        <v>123.3511514568</v>
      </c>
      <c r="H454" s="0" t="n">
        <v>2.67297488372093</v>
      </c>
      <c r="I454" s="0" t="n">
        <v>0.129820187188644</v>
      </c>
      <c r="J454" s="0" t="n">
        <f aca="false">VLOOKUP(D454,'paramètres CI'!$A$2:$B$6,2)</f>
        <v>0.0935912806596305</v>
      </c>
    </row>
    <row r="455" customFormat="false" ht="13.8" hidden="true" customHeight="false" outlineLevel="0" collapsed="false">
      <c r="A455" s="0" t="s">
        <v>14</v>
      </c>
      <c r="B455" s="0" t="s">
        <v>84</v>
      </c>
      <c r="C455" s="0" t="s">
        <v>56</v>
      </c>
      <c r="D455" s="0" t="s">
        <v>43</v>
      </c>
      <c r="E455" s="0" t="n">
        <v>166.32175</v>
      </c>
      <c r="F455" s="0" t="n">
        <v>17</v>
      </c>
      <c r="G455" s="0" t="n">
        <v>123.3511514568</v>
      </c>
      <c r="H455" s="0" t="n">
        <v>3.32861023255814</v>
      </c>
      <c r="I455" s="0" t="n">
        <v>9.99300489657242E-005</v>
      </c>
      <c r="J455" s="0" t="n">
        <f aca="false">VLOOKUP(D455,'paramètres CI'!$A$2:$B$6,2)</f>
        <v>0.0935912806596305</v>
      </c>
    </row>
    <row r="456" customFormat="false" ht="13.8" hidden="true" customHeight="false" outlineLevel="0" collapsed="false">
      <c r="A456" s="0" t="s">
        <v>14</v>
      </c>
      <c r="B456" s="0" t="s">
        <v>85</v>
      </c>
      <c r="C456" s="0" t="s">
        <v>32</v>
      </c>
      <c r="D456" s="0" t="s">
        <v>33</v>
      </c>
      <c r="E456" s="0" t="n">
        <v>73.78</v>
      </c>
      <c r="F456" s="0" t="n">
        <v>25</v>
      </c>
      <c r="G456" s="0" t="n">
        <v>154.87935878569</v>
      </c>
      <c r="H456" s="0" t="n">
        <v>0.707371445130722</v>
      </c>
      <c r="I456" s="0" t="n">
        <v>0.0319877061815984</v>
      </c>
      <c r="J456" s="0" t="n">
        <f aca="false">VLOOKUP(D456,'paramètres CI'!$A$2:$B$6,2)</f>
        <v>0.033584731604575</v>
      </c>
    </row>
    <row r="457" customFormat="false" ht="13.8" hidden="true" customHeight="false" outlineLevel="0" collapsed="false">
      <c r="A457" s="0" t="s">
        <v>14</v>
      </c>
      <c r="B457" s="0" t="s">
        <v>85</v>
      </c>
      <c r="C457" s="0" t="s">
        <v>32</v>
      </c>
      <c r="D457" s="0" t="s">
        <v>34</v>
      </c>
      <c r="E457" s="0" t="n">
        <v>73.78</v>
      </c>
      <c r="F457" s="0" t="n">
        <v>25</v>
      </c>
      <c r="G457" s="0" t="n">
        <v>151.527646690786</v>
      </c>
      <c r="H457" s="0" t="n">
        <v>0.66477671530074</v>
      </c>
      <c r="I457" s="0" t="n">
        <v>0.0583211255577827</v>
      </c>
      <c r="J457" s="0" t="n">
        <f aca="false">VLOOKUP(D457,'paramètres CI'!$A$2:$B$6,2)</f>
        <v>0.0424847883250769</v>
      </c>
    </row>
    <row r="458" customFormat="false" ht="13.8" hidden="true" customHeight="false" outlineLevel="0" collapsed="false">
      <c r="A458" s="0" t="s">
        <v>14</v>
      </c>
      <c r="B458" s="0" t="s">
        <v>85</v>
      </c>
      <c r="C458" s="0" t="s">
        <v>35</v>
      </c>
      <c r="D458" s="0" t="s">
        <v>33</v>
      </c>
      <c r="E458" s="0" t="n">
        <v>92.225</v>
      </c>
      <c r="F458" s="0" t="n">
        <v>25</v>
      </c>
      <c r="G458" s="0" t="n">
        <v>154.87935878569</v>
      </c>
      <c r="H458" s="0" t="n">
        <v>0.848845734156867</v>
      </c>
      <c r="I458" s="0" t="n">
        <v>9.99300489657242E-005</v>
      </c>
      <c r="J458" s="0" t="n">
        <f aca="false">VLOOKUP(D458,'paramètres CI'!$A$2:$B$6,2)</f>
        <v>0.033584731604575</v>
      </c>
    </row>
    <row r="459" customFormat="false" ht="13.8" hidden="true" customHeight="false" outlineLevel="0" collapsed="false">
      <c r="A459" s="0" t="s">
        <v>14</v>
      </c>
      <c r="B459" s="0" t="s">
        <v>85</v>
      </c>
      <c r="C459" s="0" t="s">
        <v>35</v>
      </c>
      <c r="D459" s="0" t="s">
        <v>34</v>
      </c>
      <c r="E459" s="0" t="n">
        <v>92.225</v>
      </c>
      <c r="F459" s="0" t="n">
        <v>25</v>
      </c>
      <c r="G459" s="0" t="n">
        <v>151.527646690786</v>
      </c>
      <c r="H459" s="0" t="n">
        <v>0.797732058360888</v>
      </c>
      <c r="I459" s="0" t="n">
        <v>9.99300489657242E-005</v>
      </c>
      <c r="J459" s="0" t="n">
        <f aca="false">VLOOKUP(D459,'paramètres CI'!$A$2:$B$6,2)</f>
        <v>0.0424847883250769</v>
      </c>
    </row>
    <row r="460" customFormat="false" ht="13.8" hidden="true" customHeight="false" outlineLevel="0" collapsed="false">
      <c r="A460" s="0" t="s">
        <v>14</v>
      </c>
      <c r="B460" s="0" t="s">
        <v>85</v>
      </c>
      <c r="C460" s="0" t="s">
        <v>36</v>
      </c>
      <c r="D460" s="0" t="s">
        <v>37</v>
      </c>
      <c r="E460" s="0" t="n">
        <v>100.388</v>
      </c>
      <c r="F460" s="0" t="n">
        <v>20</v>
      </c>
      <c r="G460" s="0" t="n">
        <v>124.780438280235</v>
      </c>
      <c r="H460" s="0" t="n">
        <v>0.746208777785911</v>
      </c>
      <c r="I460" s="0" t="n">
        <v>9.99300489657242E-005</v>
      </c>
      <c r="J460" s="0" t="n">
        <f aca="false">VLOOKUP(D460,'paramètres CI'!$A$2:$B$6,2)</f>
        <v>0.0385046990211696</v>
      </c>
    </row>
    <row r="461" customFormat="false" ht="13.8" hidden="true" customHeight="false" outlineLevel="0" collapsed="false">
      <c r="A461" s="0" t="s">
        <v>14</v>
      </c>
      <c r="B461" s="0" t="s">
        <v>85</v>
      </c>
      <c r="C461" s="0" t="s">
        <v>38</v>
      </c>
      <c r="D461" s="0" t="s">
        <v>39</v>
      </c>
      <c r="E461" s="0" t="n">
        <v>100.388</v>
      </c>
      <c r="F461" s="0" t="n">
        <v>20</v>
      </c>
      <c r="G461" s="0" t="n">
        <v>126.792168521792</v>
      </c>
      <c r="H461" s="0" t="n">
        <v>0.973811599538727</v>
      </c>
      <c r="I461" s="0" t="n">
        <v>9.99300489657242E-005</v>
      </c>
      <c r="J461" s="0" t="n">
        <f aca="false">VLOOKUP(D461,'paramètres CI'!$A$2:$B$6,2)</f>
        <v>0.022045059962018</v>
      </c>
    </row>
    <row r="462" customFormat="false" ht="13.8" hidden="true" customHeight="false" outlineLevel="0" collapsed="false">
      <c r="A462" s="0" t="s">
        <v>14</v>
      </c>
      <c r="B462" s="0" t="s">
        <v>85</v>
      </c>
      <c r="C462" s="0" t="s">
        <v>40</v>
      </c>
      <c r="D462" s="0" t="s">
        <v>37</v>
      </c>
      <c r="E462" s="0" t="n">
        <v>80.3104</v>
      </c>
      <c r="F462" s="0" t="n">
        <v>20</v>
      </c>
      <c r="G462" s="0" t="n">
        <v>124.780438280235</v>
      </c>
      <c r="H462" s="0" t="n">
        <v>0.505489344353489</v>
      </c>
      <c r="I462" s="0" t="n">
        <v>0.0575809406965186</v>
      </c>
      <c r="J462" s="0" t="n">
        <f aca="false">VLOOKUP(D462,'paramètres CI'!$A$2:$B$6,2)</f>
        <v>0.0385046990211696</v>
      </c>
    </row>
    <row r="463" customFormat="false" ht="13.8" hidden="true" customHeight="false" outlineLevel="0" collapsed="false">
      <c r="A463" s="0" t="s">
        <v>14</v>
      </c>
      <c r="B463" s="0" t="s">
        <v>85</v>
      </c>
      <c r="C463" s="0" t="s">
        <v>41</v>
      </c>
      <c r="D463" s="0" t="s">
        <v>39</v>
      </c>
      <c r="E463" s="0" t="n">
        <v>80.3104</v>
      </c>
      <c r="F463" s="0" t="n">
        <v>20</v>
      </c>
      <c r="G463" s="0" t="n">
        <v>126.792168521792</v>
      </c>
      <c r="H463" s="0" t="n">
        <v>0.593241288765446</v>
      </c>
      <c r="I463" s="0" t="n">
        <v>0.511116831513036</v>
      </c>
      <c r="J463" s="0" t="n">
        <f aca="false">VLOOKUP(D463,'paramètres CI'!$A$2:$B$6,2)</f>
        <v>0.022045059962018</v>
      </c>
    </row>
    <row r="464" customFormat="false" ht="13.8" hidden="true" customHeight="false" outlineLevel="0" collapsed="false">
      <c r="A464" s="0" t="s">
        <v>14</v>
      </c>
      <c r="B464" s="0" t="s">
        <v>85</v>
      </c>
      <c r="C464" s="0" t="s">
        <v>45</v>
      </c>
      <c r="D464" s="0" t="s">
        <v>43</v>
      </c>
      <c r="E464" s="0" t="n">
        <v>10</v>
      </c>
      <c r="F464" s="0" t="n">
        <v>13</v>
      </c>
      <c r="G464" s="0" t="n">
        <v>96.3535323633254</v>
      </c>
      <c r="H464" s="0" t="n">
        <v>0.9</v>
      </c>
      <c r="I464" s="0" t="n">
        <v>0.141356472505893</v>
      </c>
      <c r="J464" s="0" t="n">
        <f aca="false">VLOOKUP(D464,'paramètres CI'!$A$2:$B$6,2)</f>
        <v>0.0935912806596305</v>
      </c>
    </row>
    <row r="465" customFormat="false" ht="13.8" hidden="true" customHeight="false" outlineLevel="0" collapsed="false">
      <c r="A465" s="0" t="s">
        <v>14</v>
      </c>
      <c r="B465" s="0" t="s">
        <v>85</v>
      </c>
      <c r="C465" s="0" t="s">
        <v>46</v>
      </c>
      <c r="D465" s="0" t="s">
        <v>43</v>
      </c>
      <c r="E465" s="0" t="n">
        <v>12</v>
      </c>
      <c r="F465" s="0" t="n">
        <v>13</v>
      </c>
      <c r="G465" s="0" t="n">
        <v>96.3535323633254</v>
      </c>
      <c r="H465" s="0" t="n">
        <v>1</v>
      </c>
      <c r="I465" s="0" t="n">
        <v>9.99300489657242E-005</v>
      </c>
      <c r="J465" s="0" t="n">
        <f aca="false">VLOOKUP(D465,'paramètres CI'!$A$2:$B$6,2)</f>
        <v>0.0935912806596305</v>
      </c>
    </row>
    <row r="466" customFormat="false" ht="13.8" hidden="true" customHeight="false" outlineLevel="0" collapsed="false">
      <c r="A466" s="0" t="s">
        <v>14</v>
      </c>
      <c r="B466" s="0" t="s">
        <v>85</v>
      </c>
      <c r="C466" s="0" t="s">
        <v>48</v>
      </c>
      <c r="D466" s="0" t="s">
        <v>43</v>
      </c>
      <c r="E466" s="0" t="n">
        <v>45.6017771426846</v>
      </c>
      <c r="F466" s="0" t="n">
        <v>20</v>
      </c>
      <c r="G466" s="0" t="n">
        <v>112.164326750724</v>
      </c>
      <c r="H466" s="0" t="n">
        <v>2.83163023255814</v>
      </c>
      <c r="I466" s="0" t="n">
        <v>0.0910911534202683</v>
      </c>
      <c r="J466" s="0" t="n">
        <f aca="false">VLOOKUP(D466,'paramètres CI'!$A$2:$B$6,2)</f>
        <v>0.0935912806596305</v>
      </c>
    </row>
    <row r="467" customFormat="false" ht="13.8" hidden="true" customHeight="false" outlineLevel="0" collapsed="false">
      <c r="A467" s="0" t="s">
        <v>14</v>
      </c>
      <c r="B467" s="0" t="s">
        <v>85</v>
      </c>
      <c r="C467" s="0" t="s">
        <v>49</v>
      </c>
      <c r="D467" s="0" t="s">
        <v>43</v>
      </c>
      <c r="E467" s="0" t="n">
        <v>57.0022214283558</v>
      </c>
      <c r="F467" s="0" t="n">
        <v>20</v>
      </c>
      <c r="G467" s="0" t="n">
        <v>112.164326750724</v>
      </c>
      <c r="H467" s="0" t="n">
        <v>3.39795627906976</v>
      </c>
      <c r="I467" s="0" t="n">
        <v>9.99300489657242E-005</v>
      </c>
      <c r="J467" s="0" t="n">
        <f aca="false">VLOOKUP(D467,'paramètres CI'!$A$2:$B$6,2)</f>
        <v>0.0935912806596305</v>
      </c>
    </row>
    <row r="468" customFormat="false" ht="13.8" hidden="false" customHeight="false" outlineLevel="0" collapsed="false">
      <c r="A468" s="0" t="s">
        <v>14</v>
      </c>
      <c r="B468" s="0" t="s">
        <v>85</v>
      </c>
      <c r="C468" s="0" t="s">
        <v>55</v>
      </c>
      <c r="D468" s="0" t="s">
        <v>43</v>
      </c>
      <c r="E468" s="0" t="n">
        <v>133.0574</v>
      </c>
      <c r="F468" s="0" t="n">
        <v>17</v>
      </c>
      <c r="G468" s="0" t="n">
        <v>120.161689621118</v>
      </c>
      <c r="H468" s="0" t="n">
        <v>2.67297488372093</v>
      </c>
      <c r="I468" s="0" t="n">
        <v>0.107846259782143</v>
      </c>
      <c r="J468" s="0" t="n">
        <f aca="false">VLOOKUP(D468,'paramètres CI'!$A$2:$B$6,2)</f>
        <v>0.0935912806596305</v>
      </c>
    </row>
    <row r="469" customFormat="false" ht="13.8" hidden="true" customHeight="false" outlineLevel="0" collapsed="false">
      <c r="A469" s="0" t="s">
        <v>14</v>
      </c>
      <c r="B469" s="0" t="s">
        <v>85</v>
      </c>
      <c r="C469" s="0" t="s">
        <v>56</v>
      </c>
      <c r="D469" s="0" t="s">
        <v>43</v>
      </c>
      <c r="E469" s="0" t="n">
        <v>166.32175</v>
      </c>
      <c r="F469" s="0" t="n">
        <v>17</v>
      </c>
      <c r="G469" s="0" t="n">
        <v>120.161689621118</v>
      </c>
      <c r="H469" s="0" t="n">
        <v>3.32861023255814</v>
      </c>
      <c r="I469" s="0" t="n">
        <v>9.99300489657242E-005</v>
      </c>
      <c r="J469" s="0" t="n">
        <f aca="false">VLOOKUP(D469,'paramètres CI'!$A$2:$B$6,2)</f>
        <v>0.0935912806596305</v>
      </c>
    </row>
    <row r="470" customFormat="false" ht="13.8" hidden="true" customHeight="false" outlineLevel="0" collapsed="false">
      <c r="A470" s="0" t="s">
        <v>15</v>
      </c>
      <c r="B470" s="0" t="s">
        <v>86</v>
      </c>
      <c r="C470" s="0" t="s">
        <v>32</v>
      </c>
      <c r="D470" s="0" t="s">
        <v>34</v>
      </c>
      <c r="E470" s="0" t="n">
        <v>22.5612061754056</v>
      </c>
      <c r="F470" s="0" t="n">
        <v>25</v>
      </c>
      <c r="G470" s="0" t="n">
        <v>55.693739533021</v>
      </c>
      <c r="H470" s="0" t="n">
        <v>1.54242075315999</v>
      </c>
      <c r="I470" s="0" t="n">
        <v>0.0219381806119231</v>
      </c>
      <c r="J470" s="0" t="n">
        <f aca="false">VLOOKUP(D470,'paramètres CI'!$A$2:$B$6,2)</f>
        <v>0.0424847883250769</v>
      </c>
    </row>
    <row r="471" customFormat="false" ht="13.8" hidden="true" customHeight="false" outlineLevel="0" collapsed="false">
      <c r="A471" s="0" t="s">
        <v>15</v>
      </c>
      <c r="B471" s="0" t="s">
        <v>86</v>
      </c>
      <c r="C471" s="0" t="s">
        <v>32</v>
      </c>
      <c r="D471" s="0" t="s">
        <v>33</v>
      </c>
      <c r="E471" s="0" t="n">
        <v>22.7176336370221</v>
      </c>
      <c r="F471" s="0" t="n">
        <v>25</v>
      </c>
      <c r="G471" s="0" t="n">
        <v>56.3160572223688</v>
      </c>
      <c r="H471" s="0" t="n">
        <v>1.54538578017273</v>
      </c>
      <c r="I471" s="0" t="n">
        <v>0.0380370699233826</v>
      </c>
      <c r="J471" s="0" t="n">
        <f aca="false">VLOOKUP(D471,'paramètres CI'!$A$2:$B$6,2)</f>
        <v>0.033584731604575</v>
      </c>
    </row>
    <row r="472" customFormat="false" ht="13.8" hidden="true" customHeight="false" outlineLevel="0" collapsed="false">
      <c r="A472" s="0" t="s">
        <v>15</v>
      </c>
      <c r="B472" s="0" t="s">
        <v>86</v>
      </c>
      <c r="C472" s="0" t="s">
        <v>35</v>
      </c>
      <c r="D472" s="0" t="s">
        <v>33</v>
      </c>
      <c r="E472" s="0" t="n">
        <v>28.3970420462776</v>
      </c>
      <c r="F472" s="0" t="n">
        <v>25</v>
      </c>
      <c r="G472" s="0" t="n">
        <v>56.3160572223688</v>
      </c>
      <c r="H472" s="0" t="n">
        <v>1.85446293620727</v>
      </c>
      <c r="I472" s="0" t="n">
        <v>9.99400359784132E-005</v>
      </c>
      <c r="J472" s="0" t="n">
        <f aca="false">VLOOKUP(D472,'paramètres CI'!$A$2:$B$6,2)</f>
        <v>0.033584731604575</v>
      </c>
    </row>
    <row r="473" customFormat="false" ht="13.8" hidden="true" customHeight="false" outlineLevel="0" collapsed="false">
      <c r="A473" s="0" t="s">
        <v>15</v>
      </c>
      <c r="B473" s="0" t="s">
        <v>86</v>
      </c>
      <c r="C473" s="0" t="s">
        <v>35</v>
      </c>
      <c r="D473" s="0" t="s">
        <v>34</v>
      </c>
      <c r="E473" s="0" t="n">
        <v>28.201507719257</v>
      </c>
      <c r="F473" s="0" t="n">
        <v>25</v>
      </c>
      <c r="G473" s="0" t="n">
        <v>55.693739533021</v>
      </c>
      <c r="H473" s="0" t="n">
        <v>1.85090490379199</v>
      </c>
      <c r="I473" s="0" t="n">
        <v>9.99400359784132E-005</v>
      </c>
      <c r="J473" s="0" t="n">
        <f aca="false">VLOOKUP(D473,'paramètres CI'!$A$2:$B$6,2)</f>
        <v>0.0424847883250769</v>
      </c>
    </row>
    <row r="474" customFormat="false" ht="13.8" hidden="true" customHeight="false" outlineLevel="0" collapsed="false">
      <c r="A474" s="0" t="s">
        <v>15</v>
      </c>
      <c r="B474" s="0" t="s">
        <v>86</v>
      </c>
      <c r="C474" s="0" t="s">
        <v>36</v>
      </c>
      <c r="D474" s="0" t="s">
        <v>37</v>
      </c>
      <c r="E474" s="0" t="n">
        <v>11.8013555188367</v>
      </c>
      <c r="F474" s="0" t="n">
        <v>20</v>
      </c>
      <c r="G474" s="0" t="n">
        <v>55.635030761672</v>
      </c>
      <c r="H474" s="0" t="n">
        <v>0.761583138885597</v>
      </c>
      <c r="I474" s="0" t="n">
        <v>9.99400359784132E-005</v>
      </c>
      <c r="J474" s="0" t="n">
        <f aca="false">VLOOKUP(D474,'paramètres CI'!$A$2:$B$6,2)</f>
        <v>0.0385046990211696</v>
      </c>
    </row>
    <row r="475" customFormat="false" ht="13.8" hidden="true" customHeight="false" outlineLevel="0" collapsed="false">
      <c r="A475" s="0" t="s">
        <v>15</v>
      </c>
      <c r="B475" s="0" t="s">
        <v>86</v>
      </c>
      <c r="C475" s="0" t="s">
        <v>38</v>
      </c>
      <c r="D475" s="0" t="s">
        <v>39</v>
      </c>
      <c r="E475" s="0" t="n">
        <v>8.79938092122372</v>
      </c>
      <c r="F475" s="0" t="n">
        <v>20</v>
      </c>
      <c r="G475" s="0" t="n">
        <v>57.3189266541885</v>
      </c>
      <c r="H475" s="0" t="n">
        <v>0.989367103465403</v>
      </c>
      <c r="I475" s="0" t="n">
        <v>9.99400359784132E-005</v>
      </c>
      <c r="J475" s="0" t="n">
        <f aca="false">VLOOKUP(D475,'paramètres CI'!$A$2:$B$6,2)</f>
        <v>0.022045059962018</v>
      </c>
    </row>
    <row r="476" customFormat="false" ht="13.8" hidden="true" customHeight="false" outlineLevel="0" collapsed="false">
      <c r="A476" s="0" t="s">
        <v>15</v>
      </c>
      <c r="B476" s="0" t="s">
        <v>86</v>
      </c>
      <c r="C476" s="0" t="s">
        <v>40</v>
      </c>
      <c r="D476" s="0" t="s">
        <v>37</v>
      </c>
      <c r="E476" s="0" t="n">
        <v>9.44108441506935</v>
      </c>
      <c r="F476" s="0" t="n">
        <v>20</v>
      </c>
      <c r="G476" s="0" t="n">
        <v>55.635030761672</v>
      </c>
      <c r="H476" s="0" t="n">
        <v>0.671326600031711</v>
      </c>
      <c r="I476" s="0" t="n">
        <v>0.0648452338502565</v>
      </c>
      <c r="J476" s="0" t="n">
        <f aca="false">VLOOKUP(D476,'paramètres CI'!$A$2:$B$6,2)</f>
        <v>0.0385046990211696</v>
      </c>
    </row>
    <row r="477" customFormat="false" ht="13.8" hidden="true" customHeight="false" outlineLevel="0" collapsed="false">
      <c r="A477" s="0" t="s">
        <v>15</v>
      </c>
      <c r="B477" s="0" t="s">
        <v>86</v>
      </c>
      <c r="C477" s="0" t="s">
        <v>41</v>
      </c>
      <c r="D477" s="0" t="s">
        <v>39</v>
      </c>
      <c r="E477" s="0" t="n">
        <v>7.03950473697898</v>
      </c>
      <c r="F477" s="0" t="n">
        <v>20</v>
      </c>
      <c r="G477" s="0" t="n">
        <v>57.3189266541885</v>
      </c>
      <c r="H477" s="0" t="n">
        <v>0.728585644069648</v>
      </c>
      <c r="I477" s="0" t="n">
        <v>0.436264127425614</v>
      </c>
      <c r="J477" s="0" t="n">
        <f aca="false">VLOOKUP(D477,'paramètres CI'!$A$2:$B$6,2)</f>
        <v>0.022045059962018</v>
      </c>
    </row>
    <row r="478" customFormat="false" ht="13.8" hidden="true" customHeight="false" outlineLevel="0" collapsed="false">
      <c r="A478" s="0" t="s">
        <v>15</v>
      </c>
      <c r="B478" s="0" t="s">
        <v>86</v>
      </c>
      <c r="C478" s="0" t="s">
        <v>45</v>
      </c>
      <c r="D478" s="0" t="s">
        <v>43</v>
      </c>
      <c r="E478" s="0" t="n">
        <v>10</v>
      </c>
      <c r="F478" s="0" t="n">
        <v>13</v>
      </c>
      <c r="G478" s="0" t="n">
        <v>60.8497010170958</v>
      </c>
      <c r="H478" s="0" t="n">
        <v>0.9</v>
      </c>
      <c r="I478" s="0" t="n">
        <v>0.234589138000099</v>
      </c>
      <c r="J478" s="0" t="n">
        <f aca="false">VLOOKUP(D478,'paramètres CI'!$A$2:$B$6,2)</f>
        <v>0.0935912806596305</v>
      </c>
    </row>
    <row r="479" customFormat="false" ht="13.8" hidden="true" customHeight="false" outlineLevel="0" collapsed="false">
      <c r="A479" s="0" t="s">
        <v>15</v>
      </c>
      <c r="B479" s="0" t="s">
        <v>86</v>
      </c>
      <c r="C479" s="0" t="s">
        <v>46</v>
      </c>
      <c r="D479" s="0" t="s">
        <v>43</v>
      </c>
      <c r="E479" s="0" t="n">
        <v>12</v>
      </c>
      <c r="F479" s="0" t="n">
        <v>13</v>
      </c>
      <c r="G479" s="0" t="n">
        <v>60.8497010170958</v>
      </c>
      <c r="H479" s="0" t="n">
        <v>1</v>
      </c>
      <c r="I479" s="0" t="n">
        <v>9.99400359784132E-005</v>
      </c>
      <c r="J479" s="0" t="n">
        <f aca="false">VLOOKUP(D479,'paramètres CI'!$A$2:$B$6,2)</f>
        <v>0.0935912806596305</v>
      </c>
    </row>
    <row r="480" customFormat="false" ht="13.8" hidden="false" customHeight="false" outlineLevel="0" collapsed="false">
      <c r="A480" s="0" t="s">
        <v>15</v>
      </c>
      <c r="B480" s="0" t="s">
        <v>86</v>
      </c>
      <c r="C480" s="0" t="s">
        <v>55</v>
      </c>
      <c r="D480" s="0" t="s">
        <v>43</v>
      </c>
      <c r="E480" s="0" t="n">
        <v>25.7861145017826</v>
      </c>
      <c r="F480" s="0" t="n">
        <v>17</v>
      </c>
      <c r="G480" s="0" t="n">
        <v>54.6692802404265</v>
      </c>
      <c r="H480" s="0" t="n">
        <v>2.67297488372093</v>
      </c>
      <c r="I480" s="0" t="n">
        <v>0.203726609972854</v>
      </c>
      <c r="J480" s="0" t="n">
        <f aca="false">VLOOKUP(D480,'paramètres CI'!$A$2:$B$6,2)</f>
        <v>0.0935912806596305</v>
      </c>
    </row>
    <row r="481" customFormat="false" ht="13.8" hidden="true" customHeight="false" outlineLevel="0" collapsed="false">
      <c r="A481" s="0" t="s">
        <v>15</v>
      </c>
      <c r="B481" s="0" t="s">
        <v>86</v>
      </c>
      <c r="C481" s="0" t="s">
        <v>56</v>
      </c>
      <c r="D481" s="0" t="s">
        <v>43</v>
      </c>
      <c r="E481" s="0" t="n">
        <v>32.2326431272282</v>
      </c>
      <c r="F481" s="0" t="n">
        <v>17</v>
      </c>
      <c r="G481" s="0" t="n">
        <v>54.6692802404265</v>
      </c>
      <c r="H481" s="0" t="n">
        <v>3.32861023255814</v>
      </c>
      <c r="I481" s="0" t="n">
        <v>9.99400359784132E-005</v>
      </c>
      <c r="J481" s="0" t="n">
        <f aca="false">VLOOKUP(D481,'paramètres CI'!$A$2:$B$6,2)</f>
        <v>0.0935912806596305</v>
      </c>
    </row>
    <row r="482" customFormat="false" ht="13.8" hidden="true" customHeight="false" outlineLevel="0" collapsed="false">
      <c r="A482" s="0" t="s">
        <v>15</v>
      </c>
      <c r="B482" s="0" t="s">
        <v>87</v>
      </c>
      <c r="C482" s="0" t="s">
        <v>32</v>
      </c>
      <c r="D482" s="0" t="s">
        <v>34</v>
      </c>
      <c r="E482" s="0" t="n">
        <v>21.2755776465239</v>
      </c>
      <c r="F482" s="0" t="n">
        <v>25</v>
      </c>
      <c r="G482" s="0" t="n">
        <v>57.17201073779</v>
      </c>
      <c r="H482" s="0" t="n">
        <v>1.55730842101957</v>
      </c>
      <c r="I482" s="0" t="n">
        <v>0.0364619281785492</v>
      </c>
      <c r="J482" s="0" t="n">
        <f aca="false">VLOOKUP(D482,'paramètres CI'!$A$2:$B$6,2)</f>
        <v>0.0424847883250769</v>
      </c>
    </row>
    <row r="483" customFormat="false" ht="13.8" hidden="true" customHeight="false" outlineLevel="0" collapsed="false">
      <c r="A483" s="0" t="s">
        <v>15</v>
      </c>
      <c r="B483" s="0" t="s">
        <v>87</v>
      </c>
      <c r="C483" s="0" t="s">
        <v>32</v>
      </c>
      <c r="D483" s="0" t="s">
        <v>33</v>
      </c>
      <c r="E483" s="0" t="n">
        <v>21.0318139071062</v>
      </c>
      <c r="F483" s="0" t="n">
        <v>25</v>
      </c>
      <c r="G483" s="0" t="n">
        <v>61.2504094339622</v>
      </c>
      <c r="H483" s="0" t="n">
        <v>1.5699439429618</v>
      </c>
      <c r="I483" s="0" t="n">
        <v>0.0502030358537352</v>
      </c>
      <c r="J483" s="0" t="n">
        <f aca="false">VLOOKUP(D483,'paramètres CI'!$A$2:$B$6,2)</f>
        <v>0.033584731604575</v>
      </c>
    </row>
    <row r="484" customFormat="false" ht="13.8" hidden="true" customHeight="false" outlineLevel="0" collapsed="false">
      <c r="A484" s="0" t="s">
        <v>15</v>
      </c>
      <c r="B484" s="0" t="s">
        <v>87</v>
      </c>
      <c r="C484" s="0" t="s">
        <v>35</v>
      </c>
      <c r="D484" s="0" t="s">
        <v>33</v>
      </c>
      <c r="E484" s="0" t="n">
        <v>26.2897673838828</v>
      </c>
      <c r="F484" s="0" t="n">
        <v>25</v>
      </c>
      <c r="G484" s="0" t="n">
        <v>61.2504094339622</v>
      </c>
      <c r="H484" s="0" t="n">
        <v>1.88393273155416</v>
      </c>
      <c r="I484" s="0" t="n">
        <v>9.99400359784132E-005</v>
      </c>
      <c r="J484" s="0" t="n">
        <f aca="false">VLOOKUP(D484,'paramètres CI'!$A$2:$B$6,2)</f>
        <v>0.033584731604575</v>
      </c>
    </row>
    <row r="485" customFormat="false" ht="13.8" hidden="true" customHeight="false" outlineLevel="0" collapsed="false">
      <c r="A485" s="0" t="s">
        <v>15</v>
      </c>
      <c r="B485" s="0" t="s">
        <v>87</v>
      </c>
      <c r="C485" s="0" t="s">
        <v>35</v>
      </c>
      <c r="D485" s="0" t="s">
        <v>34</v>
      </c>
      <c r="E485" s="0" t="n">
        <v>26.5944720581549</v>
      </c>
      <c r="F485" s="0" t="n">
        <v>25</v>
      </c>
      <c r="G485" s="0" t="n">
        <v>57.17201073779</v>
      </c>
      <c r="H485" s="0" t="n">
        <v>1.86877010522349</v>
      </c>
      <c r="I485" s="0" t="n">
        <v>9.99400359784132E-005</v>
      </c>
      <c r="J485" s="0" t="n">
        <f aca="false">VLOOKUP(D485,'paramètres CI'!$A$2:$B$6,2)</f>
        <v>0.0424847883250769</v>
      </c>
    </row>
    <row r="486" customFormat="false" ht="13.8" hidden="true" customHeight="false" outlineLevel="0" collapsed="false">
      <c r="A486" s="0" t="s">
        <v>15</v>
      </c>
      <c r="B486" s="0" t="s">
        <v>87</v>
      </c>
      <c r="C486" s="0" t="s">
        <v>36</v>
      </c>
      <c r="D486" s="0" t="s">
        <v>37</v>
      </c>
      <c r="E486" s="0" t="n">
        <v>8.54040989777683</v>
      </c>
      <c r="F486" s="0" t="n">
        <v>20</v>
      </c>
      <c r="G486" s="0" t="n">
        <v>61.8818661608007</v>
      </c>
      <c r="H486" s="0" t="n">
        <v>0.761583138885597</v>
      </c>
      <c r="I486" s="0" t="n">
        <v>9.99400359784132E-005</v>
      </c>
      <c r="J486" s="0" t="n">
        <f aca="false">VLOOKUP(D486,'paramètres CI'!$A$2:$B$6,2)</f>
        <v>0.0385046990211696</v>
      </c>
    </row>
    <row r="487" customFormat="false" ht="13.8" hidden="true" customHeight="false" outlineLevel="0" collapsed="false">
      <c r="A487" s="0" t="s">
        <v>15</v>
      </c>
      <c r="B487" s="0" t="s">
        <v>87</v>
      </c>
      <c r="C487" s="0" t="s">
        <v>38</v>
      </c>
      <c r="D487" s="0" t="s">
        <v>39</v>
      </c>
      <c r="E487" s="0" t="n">
        <v>6.4267749893688</v>
      </c>
      <c r="F487" s="0" t="n">
        <v>20</v>
      </c>
      <c r="G487" s="0" t="n">
        <v>61.48221661598</v>
      </c>
      <c r="H487" s="0" t="n">
        <v>0.989367103465403</v>
      </c>
      <c r="I487" s="0" t="n">
        <v>9.99400359784132E-005</v>
      </c>
      <c r="J487" s="0" t="n">
        <f aca="false">VLOOKUP(D487,'paramètres CI'!$A$2:$B$6,2)</f>
        <v>0.022045059962018</v>
      </c>
    </row>
    <row r="488" customFormat="false" ht="13.8" hidden="true" customHeight="false" outlineLevel="0" collapsed="false">
      <c r="A488" s="0" t="s">
        <v>15</v>
      </c>
      <c r="B488" s="0" t="s">
        <v>87</v>
      </c>
      <c r="C488" s="0" t="s">
        <v>40</v>
      </c>
      <c r="D488" s="0" t="s">
        <v>37</v>
      </c>
      <c r="E488" s="0" t="n">
        <v>6.83232791822146</v>
      </c>
      <c r="F488" s="0" t="n">
        <v>20</v>
      </c>
      <c r="G488" s="0" t="n">
        <v>61.8818661608007</v>
      </c>
      <c r="H488" s="0" t="n">
        <v>0.671326600031711</v>
      </c>
      <c r="I488" s="0" t="n">
        <v>0.0977854100874325</v>
      </c>
      <c r="J488" s="0" t="n">
        <f aca="false">VLOOKUP(D488,'paramètres CI'!$A$2:$B$6,2)</f>
        <v>0.0385046990211696</v>
      </c>
    </row>
    <row r="489" customFormat="false" ht="13.8" hidden="true" customHeight="false" outlineLevel="0" collapsed="false">
      <c r="A489" s="0" t="s">
        <v>15</v>
      </c>
      <c r="B489" s="0" t="s">
        <v>87</v>
      </c>
      <c r="C489" s="0" t="s">
        <v>41</v>
      </c>
      <c r="D489" s="0" t="s">
        <v>39</v>
      </c>
      <c r="E489" s="0" t="n">
        <v>5.14141999149504</v>
      </c>
      <c r="F489" s="0" t="n">
        <v>20</v>
      </c>
      <c r="G489" s="0" t="n">
        <v>61.48221661598</v>
      </c>
      <c r="H489" s="0" t="n">
        <v>0.728585644069648</v>
      </c>
      <c r="I489" s="0" t="n">
        <v>0.508919856916776</v>
      </c>
      <c r="J489" s="0" t="n">
        <f aca="false">VLOOKUP(D489,'paramètres CI'!$A$2:$B$6,2)</f>
        <v>0.022045059962018</v>
      </c>
    </row>
    <row r="490" customFormat="false" ht="13.8" hidden="true" customHeight="false" outlineLevel="0" collapsed="false">
      <c r="A490" s="0" t="s">
        <v>15</v>
      </c>
      <c r="B490" s="0" t="s">
        <v>87</v>
      </c>
      <c r="C490" s="0" t="s">
        <v>45</v>
      </c>
      <c r="D490" s="0" t="s">
        <v>43</v>
      </c>
      <c r="E490" s="0" t="n">
        <v>10</v>
      </c>
      <c r="F490" s="0" t="n">
        <v>13</v>
      </c>
      <c r="G490" s="0" t="n">
        <v>61.1342313629087</v>
      </c>
      <c r="H490" s="0" t="n">
        <v>0.9</v>
      </c>
      <c r="I490" s="0" t="n">
        <v>0.158538029802457</v>
      </c>
      <c r="J490" s="0" t="n">
        <f aca="false">VLOOKUP(D490,'paramètres CI'!$A$2:$B$6,2)</f>
        <v>0.0935912806596305</v>
      </c>
    </row>
    <row r="491" customFormat="false" ht="13.8" hidden="true" customHeight="false" outlineLevel="0" collapsed="false">
      <c r="A491" s="0" t="s">
        <v>15</v>
      </c>
      <c r="B491" s="0" t="s">
        <v>87</v>
      </c>
      <c r="C491" s="0" t="s">
        <v>46</v>
      </c>
      <c r="D491" s="0" t="s">
        <v>43</v>
      </c>
      <c r="E491" s="0" t="n">
        <v>12</v>
      </c>
      <c r="F491" s="0" t="n">
        <v>13</v>
      </c>
      <c r="G491" s="0" t="n">
        <v>61.1342313629087</v>
      </c>
      <c r="H491" s="0" t="n">
        <v>1</v>
      </c>
      <c r="I491" s="0" t="n">
        <v>9.99400359784132E-005</v>
      </c>
      <c r="J491" s="0" t="n">
        <f aca="false">VLOOKUP(D491,'paramètres CI'!$A$2:$B$6,2)</f>
        <v>0.0935912806596305</v>
      </c>
    </row>
    <row r="492" customFormat="false" ht="13.8" hidden="false" customHeight="false" outlineLevel="0" collapsed="false">
      <c r="A492" s="0" t="s">
        <v>15</v>
      </c>
      <c r="B492" s="0" t="s">
        <v>87</v>
      </c>
      <c r="C492" s="0" t="s">
        <v>55</v>
      </c>
      <c r="D492" s="0" t="s">
        <v>43</v>
      </c>
      <c r="E492" s="0" t="n">
        <v>23.9680619094419</v>
      </c>
      <c r="F492" s="0" t="n">
        <v>17</v>
      </c>
      <c r="G492" s="0" t="n">
        <v>61.1342313629087</v>
      </c>
      <c r="H492" s="0" t="n">
        <v>2.67297488372093</v>
      </c>
      <c r="I492" s="0" t="n">
        <v>0.14749209894518</v>
      </c>
      <c r="J492" s="0" t="n">
        <f aca="false">VLOOKUP(D492,'paramètres CI'!$A$2:$B$6,2)</f>
        <v>0.0935912806596305</v>
      </c>
    </row>
    <row r="493" customFormat="false" ht="13.8" hidden="true" customHeight="false" outlineLevel="0" collapsed="false">
      <c r="A493" s="0" t="s">
        <v>15</v>
      </c>
      <c r="B493" s="0" t="s">
        <v>87</v>
      </c>
      <c r="C493" s="0" t="s">
        <v>56</v>
      </c>
      <c r="D493" s="0" t="s">
        <v>43</v>
      </c>
      <c r="E493" s="0" t="n">
        <v>29.9600773868024</v>
      </c>
      <c r="F493" s="0" t="n">
        <v>17</v>
      </c>
      <c r="G493" s="0" t="n">
        <v>61.1342313629087</v>
      </c>
      <c r="H493" s="0" t="n">
        <v>3.32861023255814</v>
      </c>
      <c r="I493" s="0" t="n">
        <v>9.99400359784132E-005</v>
      </c>
      <c r="J493" s="0" t="n">
        <f aca="false">VLOOKUP(D493,'paramètres CI'!$A$2:$B$6,2)</f>
        <v>0.0935912806596305</v>
      </c>
    </row>
    <row r="494" customFormat="false" ht="13.8" hidden="true" customHeight="false" outlineLevel="0" collapsed="false">
      <c r="A494" s="0" t="s">
        <v>15</v>
      </c>
      <c r="B494" s="0" t="s">
        <v>88</v>
      </c>
      <c r="C494" s="0" t="s">
        <v>32</v>
      </c>
      <c r="D494" s="0" t="s">
        <v>34</v>
      </c>
      <c r="E494" s="0" t="n">
        <v>26.3785557423267</v>
      </c>
      <c r="F494" s="0" t="n">
        <v>25</v>
      </c>
      <c r="G494" s="0" t="n">
        <v>91.1912939846743</v>
      </c>
      <c r="H494" s="0" t="n">
        <v>1.685</v>
      </c>
      <c r="I494" s="0" t="n">
        <v>0.0234334560038086</v>
      </c>
      <c r="J494" s="0" t="n">
        <f aca="false">VLOOKUP(D494,'paramètres CI'!$A$2:$B$6,2)</f>
        <v>0.0424847883250769</v>
      </c>
    </row>
    <row r="495" customFormat="false" ht="13.8" hidden="true" customHeight="false" outlineLevel="0" collapsed="false">
      <c r="A495" s="0" t="s">
        <v>15</v>
      </c>
      <c r="B495" s="0" t="s">
        <v>88</v>
      </c>
      <c r="C495" s="0" t="s">
        <v>32</v>
      </c>
      <c r="D495" s="0" t="s">
        <v>33</v>
      </c>
      <c r="E495" s="0" t="n">
        <v>26.8649828338252</v>
      </c>
      <c r="F495" s="0" t="n">
        <v>25</v>
      </c>
      <c r="G495" s="0" t="n">
        <v>91.6173495527991</v>
      </c>
      <c r="H495" s="0" t="n">
        <v>1.65065787282591</v>
      </c>
      <c r="I495" s="0" t="n">
        <v>0.0449376691725858</v>
      </c>
      <c r="J495" s="0" t="n">
        <f aca="false">VLOOKUP(D495,'paramètres CI'!$A$2:$B$6,2)</f>
        <v>0.033584731604575</v>
      </c>
    </row>
    <row r="496" customFormat="false" ht="13.8" hidden="true" customHeight="false" outlineLevel="0" collapsed="false">
      <c r="A496" s="0" t="s">
        <v>15</v>
      </c>
      <c r="B496" s="0" t="s">
        <v>88</v>
      </c>
      <c r="C496" s="0" t="s">
        <v>35</v>
      </c>
      <c r="D496" s="0" t="s">
        <v>33</v>
      </c>
      <c r="E496" s="0" t="n">
        <v>33.5812285422815</v>
      </c>
      <c r="F496" s="0" t="n">
        <v>25</v>
      </c>
      <c r="G496" s="0" t="n">
        <v>91.6173495527991</v>
      </c>
      <c r="H496" s="0" t="n">
        <v>1.9807894473911</v>
      </c>
      <c r="I496" s="0" t="n">
        <v>9.99400359784132E-005</v>
      </c>
      <c r="J496" s="0" t="n">
        <f aca="false">VLOOKUP(D496,'paramètres CI'!$A$2:$B$6,2)</f>
        <v>0.033584731604575</v>
      </c>
    </row>
    <row r="497" customFormat="false" ht="13.8" hidden="true" customHeight="false" outlineLevel="0" collapsed="false">
      <c r="A497" s="0" t="s">
        <v>15</v>
      </c>
      <c r="B497" s="0" t="s">
        <v>88</v>
      </c>
      <c r="C497" s="0" t="s">
        <v>35</v>
      </c>
      <c r="D497" s="0" t="s">
        <v>34</v>
      </c>
      <c r="E497" s="0" t="n">
        <v>32.9731946779084</v>
      </c>
      <c r="F497" s="0" t="n">
        <v>25</v>
      </c>
      <c r="G497" s="0" t="n">
        <v>91.1912939846743</v>
      </c>
      <c r="H497" s="0" t="n">
        <v>2.022</v>
      </c>
      <c r="I497" s="0" t="n">
        <v>9.99400359784132E-005</v>
      </c>
      <c r="J497" s="0" t="n">
        <f aca="false">VLOOKUP(D497,'paramètres CI'!$A$2:$B$6,2)</f>
        <v>0.0424847883250769</v>
      </c>
    </row>
    <row r="498" customFormat="false" ht="13.8" hidden="true" customHeight="false" outlineLevel="0" collapsed="false">
      <c r="A498" s="0" t="s">
        <v>15</v>
      </c>
      <c r="B498" s="0" t="s">
        <v>88</v>
      </c>
      <c r="C498" s="0" t="s">
        <v>36</v>
      </c>
      <c r="D498" s="0" t="s">
        <v>37</v>
      </c>
      <c r="E498" s="0" t="n">
        <v>18.5596836391548</v>
      </c>
      <c r="F498" s="0" t="n">
        <v>20</v>
      </c>
      <c r="G498" s="0" t="n">
        <v>86.0603726264078</v>
      </c>
      <c r="H498" s="0" t="n">
        <v>0.757500176377008</v>
      </c>
      <c r="I498" s="0" t="n">
        <v>9.99400359784132E-005</v>
      </c>
      <c r="J498" s="0" t="n">
        <f aca="false">VLOOKUP(D498,'paramètres CI'!$A$2:$B$6,2)</f>
        <v>0.0385046990211696</v>
      </c>
    </row>
    <row r="499" customFormat="false" ht="13.8" hidden="true" customHeight="false" outlineLevel="0" collapsed="false">
      <c r="A499" s="0" t="s">
        <v>15</v>
      </c>
      <c r="B499" s="0" t="s">
        <v>88</v>
      </c>
      <c r="C499" s="0" t="s">
        <v>38</v>
      </c>
      <c r="D499" s="0" t="s">
        <v>39</v>
      </c>
      <c r="E499" s="0" t="n">
        <v>13.6067536288301</v>
      </c>
      <c r="F499" s="0" t="n">
        <v>20</v>
      </c>
      <c r="G499" s="0" t="n">
        <v>86.475172642582</v>
      </c>
      <c r="H499" s="0" t="n">
        <v>0.98678716433266</v>
      </c>
      <c r="I499" s="0" t="n">
        <v>9.99400359784132E-005</v>
      </c>
      <c r="J499" s="0" t="n">
        <f aca="false">VLOOKUP(D499,'paramètres CI'!$A$2:$B$6,2)</f>
        <v>0.022045059962018</v>
      </c>
    </row>
    <row r="500" customFormat="false" ht="13.8" hidden="true" customHeight="false" outlineLevel="0" collapsed="false">
      <c r="A500" s="0" t="s">
        <v>15</v>
      </c>
      <c r="B500" s="0" t="s">
        <v>88</v>
      </c>
      <c r="C500" s="0" t="s">
        <v>40</v>
      </c>
      <c r="D500" s="0" t="s">
        <v>37</v>
      </c>
      <c r="E500" s="0" t="n">
        <v>14.8477469113238</v>
      </c>
      <c r="F500" s="0" t="n">
        <v>20</v>
      </c>
      <c r="G500" s="0" t="n">
        <v>86.0603726264078</v>
      </c>
      <c r="H500" s="0" t="n">
        <v>0.663769796380101</v>
      </c>
      <c r="I500" s="0" t="n">
        <v>0.0506847824782017</v>
      </c>
      <c r="J500" s="0" t="n">
        <f aca="false">VLOOKUP(D500,'paramètres CI'!$A$2:$B$6,2)</f>
        <v>0.0385046990211696</v>
      </c>
    </row>
    <row r="501" customFormat="false" ht="13.8" hidden="true" customHeight="false" outlineLevel="0" collapsed="false">
      <c r="A501" s="0" t="s">
        <v>15</v>
      </c>
      <c r="B501" s="0" t="s">
        <v>88</v>
      </c>
      <c r="C501" s="0" t="s">
        <v>41</v>
      </c>
      <c r="D501" s="0" t="s">
        <v>39</v>
      </c>
      <c r="E501" s="0" t="n">
        <v>10.8854029030641</v>
      </c>
      <c r="F501" s="0" t="n">
        <v>20</v>
      </c>
      <c r="G501" s="0" t="n">
        <v>86.475172642582</v>
      </c>
      <c r="H501" s="0" t="n">
        <v>0.727447310904645</v>
      </c>
      <c r="I501" s="0" t="n">
        <v>0.541782097659162</v>
      </c>
      <c r="J501" s="0" t="n">
        <f aca="false">VLOOKUP(D501,'paramètres CI'!$A$2:$B$6,2)</f>
        <v>0.022045059962018</v>
      </c>
    </row>
    <row r="502" customFormat="false" ht="13.8" hidden="true" customHeight="false" outlineLevel="0" collapsed="false">
      <c r="A502" s="0" t="s">
        <v>15</v>
      </c>
      <c r="B502" s="0" t="s">
        <v>88</v>
      </c>
      <c r="C502" s="0" t="s">
        <v>45</v>
      </c>
      <c r="D502" s="0" t="s">
        <v>43</v>
      </c>
      <c r="E502" s="0" t="n">
        <v>10</v>
      </c>
      <c r="F502" s="0" t="n">
        <v>13</v>
      </c>
      <c r="G502" s="0" t="n">
        <v>86.3269076911795</v>
      </c>
      <c r="H502" s="0" t="n">
        <v>0.9</v>
      </c>
      <c r="I502" s="0" t="n">
        <v>0.181140816710884</v>
      </c>
      <c r="J502" s="0" t="n">
        <f aca="false">VLOOKUP(D502,'paramètres CI'!$A$2:$B$6,2)</f>
        <v>0.0935912806596305</v>
      </c>
    </row>
    <row r="503" customFormat="false" ht="13.8" hidden="true" customHeight="false" outlineLevel="0" collapsed="false">
      <c r="A503" s="0" t="s">
        <v>15</v>
      </c>
      <c r="B503" s="0" t="s">
        <v>88</v>
      </c>
      <c r="C503" s="0" t="s">
        <v>46</v>
      </c>
      <c r="D503" s="0" t="s">
        <v>43</v>
      </c>
      <c r="E503" s="0" t="n">
        <v>12</v>
      </c>
      <c r="F503" s="0" t="n">
        <v>13</v>
      </c>
      <c r="G503" s="0" t="n">
        <v>86.3269076911795</v>
      </c>
      <c r="H503" s="0" t="n">
        <v>1</v>
      </c>
      <c r="I503" s="0" t="n">
        <v>9.99400359784132E-005</v>
      </c>
      <c r="J503" s="0" t="n">
        <f aca="false">VLOOKUP(D503,'paramètres CI'!$A$2:$B$6,2)</f>
        <v>0.0935912806596305</v>
      </c>
    </row>
    <row r="504" customFormat="false" ht="13.8" hidden="true" customHeight="false" outlineLevel="0" collapsed="false">
      <c r="A504" s="0" t="s">
        <v>15</v>
      </c>
      <c r="B504" s="0" t="s">
        <v>88</v>
      </c>
      <c r="C504" s="0" t="s">
        <v>48</v>
      </c>
      <c r="D504" s="0" t="s">
        <v>43</v>
      </c>
      <c r="E504" s="0" t="n">
        <v>74.8973869117272</v>
      </c>
      <c r="F504" s="0" t="n">
        <v>20</v>
      </c>
      <c r="G504" s="0" t="n">
        <v>80.5456124065631</v>
      </c>
      <c r="H504" s="0" t="n">
        <v>3.21089023255813</v>
      </c>
      <c r="I504" s="0" t="n">
        <v>0.157421537759487</v>
      </c>
      <c r="J504" s="0" t="n">
        <f aca="false">VLOOKUP(D504,'paramètres CI'!$A$2:$B$6,2)</f>
        <v>0.0935912806596305</v>
      </c>
    </row>
    <row r="505" customFormat="false" ht="13.8" hidden="true" customHeight="false" outlineLevel="0" collapsed="false">
      <c r="A505" s="0" t="s">
        <v>15</v>
      </c>
      <c r="B505" s="0" t="s">
        <v>88</v>
      </c>
      <c r="C505" s="0" t="s">
        <v>49</v>
      </c>
      <c r="D505" s="0" t="s">
        <v>43</v>
      </c>
      <c r="E505" s="0" t="n">
        <v>93.6217336396589</v>
      </c>
      <c r="F505" s="0" t="n">
        <v>20</v>
      </c>
      <c r="G505" s="0" t="n">
        <v>80.5456124065631</v>
      </c>
      <c r="H505" s="0" t="n">
        <v>3.36378976744186</v>
      </c>
      <c r="I505" s="0" t="n">
        <v>9.99400359784132E-005</v>
      </c>
      <c r="J505" s="0" t="n">
        <f aca="false">VLOOKUP(D505,'paramètres CI'!$A$2:$B$6,2)</f>
        <v>0.0935912806596305</v>
      </c>
    </row>
    <row r="506" customFormat="false" ht="13.8" hidden="true" customHeight="false" outlineLevel="0" collapsed="false">
      <c r="A506" s="0" t="s">
        <v>15</v>
      </c>
      <c r="B506" s="0" t="s">
        <v>89</v>
      </c>
      <c r="C506" s="0" t="s">
        <v>32</v>
      </c>
      <c r="D506" s="0" t="s">
        <v>34</v>
      </c>
      <c r="E506" s="0" t="n">
        <v>30.3414142069705</v>
      </c>
      <c r="F506" s="0" t="n">
        <v>25</v>
      </c>
      <c r="G506" s="0" t="n">
        <v>111.400286346464</v>
      </c>
      <c r="H506" s="0" t="n">
        <v>1.56514562261725</v>
      </c>
      <c r="I506" s="0" t="n">
        <v>0.0132758620978453</v>
      </c>
      <c r="J506" s="0" t="n">
        <f aca="false">VLOOKUP(D506,'paramètres CI'!$A$2:$B$6,2)</f>
        <v>0.0424847883250769</v>
      </c>
    </row>
    <row r="507" customFormat="false" ht="13.8" hidden="true" customHeight="false" outlineLevel="0" collapsed="false">
      <c r="A507" s="0" t="s">
        <v>15</v>
      </c>
      <c r="B507" s="0" t="s">
        <v>89</v>
      </c>
      <c r="C507" s="0" t="s">
        <v>32</v>
      </c>
      <c r="D507" s="0" t="s">
        <v>33</v>
      </c>
      <c r="E507" s="0" t="n">
        <v>30.5816557153027</v>
      </c>
      <c r="F507" s="0" t="n">
        <v>25</v>
      </c>
      <c r="G507" s="0" t="n">
        <v>113.359435092848</v>
      </c>
      <c r="H507" s="0" t="n">
        <v>1.56827543401491</v>
      </c>
      <c r="I507" s="0" t="n">
        <v>0.0339216023141002</v>
      </c>
      <c r="J507" s="0" t="n">
        <f aca="false">VLOOKUP(D507,'paramètres CI'!$A$2:$B$6,2)</f>
        <v>0.033584731604575</v>
      </c>
    </row>
    <row r="508" customFormat="false" ht="13.8" hidden="true" customHeight="false" outlineLevel="0" collapsed="false">
      <c r="A508" s="0" t="s">
        <v>15</v>
      </c>
      <c r="B508" s="0" t="s">
        <v>89</v>
      </c>
      <c r="C508" s="0" t="s">
        <v>35</v>
      </c>
      <c r="D508" s="0" t="s">
        <v>33</v>
      </c>
      <c r="E508" s="0" t="n">
        <v>38.2270696441284</v>
      </c>
      <c r="F508" s="0" t="n">
        <v>25</v>
      </c>
      <c r="G508" s="0" t="n">
        <v>113.359435092848</v>
      </c>
      <c r="H508" s="0" t="n">
        <v>1.88193052081789</v>
      </c>
      <c r="I508" s="0" t="n">
        <v>9.99400359784131E-005</v>
      </c>
      <c r="J508" s="0" t="n">
        <f aca="false">VLOOKUP(D508,'paramètres CI'!$A$2:$B$6,2)</f>
        <v>0.033584731604575</v>
      </c>
    </row>
    <row r="509" customFormat="false" ht="13.8" hidden="true" customHeight="false" outlineLevel="0" collapsed="false">
      <c r="A509" s="0" t="s">
        <v>15</v>
      </c>
      <c r="B509" s="0" t="s">
        <v>89</v>
      </c>
      <c r="C509" s="0" t="s">
        <v>35</v>
      </c>
      <c r="D509" s="0" t="s">
        <v>34</v>
      </c>
      <c r="E509" s="0" t="n">
        <v>37.9267677587131</v>
      </c>
      <c r="F509" s="0" t="n">
        <v>25</v>
      </c>
      <c r="G509" s="0" t="n">
        <v>111.400286346464</v>
      </c>
      <c r="H509" s="0" t="n">
        <v>1.8781747471407</v>
      </c>
      <c r="I509" s="0" t="n">
        <v>9.99400359784131E-005</v>
      </c>
      <c r="J509" s="0" t="n">
        <f aca="false">VLOOKUP(D509,'paramètres CI'!$A$2:$B$6,2)</f>
        <v>0.0424847883250769</v>
      </c>
    </row>
    <row r="510" customFormat="false" ht="13.8" hidden="true" customHeight="false" outlineLevel="0" collapsed="false">
      <c r="A510" s="0" t="s">
        <v>15</v>
      </c>
      <c r="B510" s="0" t="s">
        <v>89</v>
      </c>
      <c r="C510" s="0" t="s">
        <v>36</v>
      </c>
      <c r="D510" s="0" t="s">
        <v>37</v>
      </c>
      <c r="E510" s="0" t="n">
        <v>26.243932247423</v>
      </c>
      <c r="F510" s="0" t="n">
        <v>20</v>
      </c>
      <c r="G510" s="0" t="n">
        <v>112.954634266633</v>
      </c>
      <c r="H510" s="0" t="n">
        <v>0.761583138885597</v>
      </c>
      <c r="I510" s="0" t="n">
        <v>9.99400359784131E-005</v>
      </c>
      <c r="J510" s="0" t="n">
        <f aca="false">VLOOKUP(D510,'paramètres CI'!$A$2:$B$6,2)</f>
        <v>0.0385046990211696</v>
      </c>
    </row>
    <row r="511" customFormat="false" ht="13.8" hidden="true" customHeight="false" outlineLevel="0" collapsed="false">
      <c r="A511" s="0" t="s">
        <v>15</v>
      </c>
      <c r="B511" s="0" t="s">
        <v>89</v>
      </c>
      <c r="C511" s="0" t="s">
        <v>38</v>
      </c>
      <c r="D511" s="0" t="s">
        <v>39</v>
      </c>
      <c r="E511" s="0" t="n">
        <v>18.7010780705002</v>
      </c>
      <c r="F511" s="0" t="n">
        <v>20</v>
      </c>
      <c r="G511" s="0" t="n">
        <v>114.417388779461</v>
      </c>
      <c r="H511" s="0" t="n">
        <v>0.989367103465403</v>
      </c>
      <c r="I511" s="0" t="n">
        <v>9.99400359784131E-005</v>
      </c>
      <c r="J511" s="0" t="n">
        <f aca="false">VLOOKUP(D511,'paramètres CI'!$A$2:$B$6,2)</f>
        <v>0.022045059962018</v>
      </c>
    </row>
    <row r="512" customFormat="false" ht="13.8" hidden="true" customHeight="false" outlineLevel="0" collapsed="false">
      <c r="A512" s="0" t="s">
        <v>15</v>
      </c>
      <c r="B512" s="0" t="s">
        <v>89</v>
      </c>
      <c r="C512" s="0" t="s">
        <v>40</v>
      </c>
      <c r="D512" s="0" t="s">
        <v>37</v>
      </c>
      <c r="E512" s="0" t="n">
        <v>20.9951457979384</v>
      </c>
      <c r="F512" s="0" t="n">
        <v>20</v>
      </c>
      <c r="G512" s="0" t="n">
        <v>112.954634266633</v>
      </c>
      <c r="H512" s="0" t="n">
        <v>0.671326600031711</v>
      </c>
      <c r="I512" s="0" t="n">
        <v>0.0698066773309585</v>
      </c>
      <c r="J512" s="0" t="n">
        <f aca="false">VLOOKUP(D512,'paramètres CI'!$A$2:$B$6,2)</f>
        <v>0.0385046990211696</v>
      </c>
    </row>
    <row r="513" customFormat="false" ht="13.8" hidden="true" customHeight="false" outlineLevel="0" collapsed="false">
      <c r="A513" s="0" t="s">
        <v>15</v>
      </c>
      <c r="B513" s="0" t="s">
        <v>89</v>
      </c>
      <c r="C513" s="0" t="s">
        <v>41</v>
      </c>
      <c r="D513" s="0" t="s">
        <v>39</v>
      </c>
      <c r="E513" s="0" t="n">
        <v>14.9608624564001</v>
      </c>
      <c r="F513" s="0" t="n">
        <v>20</v>
      </c>
      <c r="G513" s="0" t="n">
        <v>114.417388779461</v>
      </c>
      <c r="H513" s="0" t="n">
        <v>0.728585644069648</v>
      </c>
      <c r="I513" s="0" t="n">
        <v>0.424930427798891</v>
      </c>
      <c r="J513" s="0" t="n">
        <f aca="false">VLOOKUP(D513,'paramètres CI'!$A$2:$B$6,2)</f>
        <v>0.022045059962018</v>
      </c>
    </row>
    <row r="514" customFormat="false" ht="13.8" hidden="true" customHeight="false" outlineLevel="0" collapsed="false">
      <c r="A514" s="0" t="s">
        <v>15</v>
      </c>
      <c r="B514" s="0" t="s">
        <v>89</v>
      </c>
      <c r="C514" s="0" t="s">
        <v>45</v>
      </c>
      <c r="D514" s="0" t="s">
        <v>43</v>
      </c>
      <c r="E514" s="0" t="n">
        <v>10</v>
      </c>
      <c r="F514" s="0" t="n">
        <v>13</v>
      </c>
      <c r="G514" s="0" t="n">
        <v>110.827068825295</v>
      </c>
      <c r="H514" s="0" t="n">
        <v>0.9</v>
      </c>
      <c r="I514" s="0" t="n">
        <v>0.226292128374107</v>
      </c>
      <c r="J514" s="0" t="n">
        <f aca="false">VLOOKUP(D514,'paramètres CI'!$A$2:$B$6,2)</f>
        <v>0.0935912806596305</v>
      </c>
    </row>
    <row r="515" customFormat="false" ht="13.8" hidden="true" customHeight="false" outlineLevel="0" collapsed="false">
      <c r="A515" s="0" t="s">
        <v>15</v>
      </c>
      <c r="B515" s="0" t="s">
        <v>89</v>
      </c>
      <c r="C515" s="0" t="s">
        <v>46</v>
      </c>
      <c r="D515" s="0" t="s">
        <v>43</v>
      </c>
      <c r="E515" s="0" t="n">
        <v>12</v>
      </c>
      <c r="F515" s="0" t="n">
        <v>13</v>
      </c>
      <c r="G515" s="0" t="n">
        <v>110.827068825295</v>
      </c>
      <c r="H515" s="0" t="n">
        <v>1</v>
      </c>
      <c r="I515" s="0" t="n">
        <v>9.99400359784131E-005</v>
      </c>
      <c r="J515" s="0" t="n">
        <f aca="false">VLOOKUP(D515,'paramètres CI'!$A$2:$B$6,2)</f>
        <v>0.0935912806596305</v>
      </c>
    </row>
    <row r="516" customFormat="false" ht="13.8" hidden="false" customHeight="false" outlineLevel="0" collapsed="false">
      <c r="A516" s="0" t="s">
        <v>15</v>
      </c>
      <c r="B516" s="0" t="s">
        <v>89</v>
      </c>
      <c r="C516" s="0" t="s">
        <v>55</v>
      </c>
      <c r="D516" s="0" t="s">
        <v>43</v>
      </c>
      <c r="E516" s="0" t="n">
        <v>38.994356980907</v>
      </c>
      <c r="F516" s="0" t="n">
        <v>17</v>
      </c>
      <c r="G516" s="0" t="n">
        <v>115.658077025711</v>
      </c>
      <c r="H516" s="0" t="n">
        <v>2.67297488372093</v>
      </c>
      <c r="I516" s="0" t="n">
        <v>0.231173661868227</v>
      </c>
      <c r="J516" s="0" t="n">
        <f aca="false">VLOOKUP(D516,'paramètres CI'!$A$2:$B$6,2)</f>
        <v>0.0935912806596305</v>
      </c>
    </row>
    <row r="517" customFormat="false" ht="13.8" hidden="true" customHeight="false" outlineLevel="0" collapsed="false">
      <c r="A517" s="0" t="s">
        <v>15</v>
      </c>
      <c r="B517" s="0" t="s">
        <v>89</v>
      </c>
      <c r="C517" s="0" t="s">
        <v>56</v>
      </c>
      <c r="D517" s="0" t="s">
        <v>43</v>
      </c>
      <c r="E517" s="0" t="n">
        <v>48.7429462261338</v>
      </c>
      <c r="F517" s="0" t="n">
        <v>17</v>
      </c>
      <c r="G517" s="0" t="n">
        <v>115.658077025711</v>
      </c>
      <c r="H517" s="0" t="n">
        <v>3.32861023255814</v>
      </c>
      <c r="I517" s="0" t="n">
        <v>9.99400359784131E-005</v>
      </c>
      <c r="J517" s="0" t="n">
        <f aca="false">VLOOKUP(D517,'paramètres CI'!$A$2:$B$6,2)</f>
        <v>0.0935912806596305</v>
      </c>
    </row>
    <row r="518" customFormat="false" ht="13.8" hidden="true" customHeight="false" outlineLevel="0" collapsed="false">
      <c r="A518" s="0" t="s">
        <v>15</v>
      </c>
      <c r="B518" s="0" t="s">
        <v>90</v>
      </c>
      <c r="C518" s="0" t="s">
        <v>32</v>
      </c>
      <c r="D518" s="0" t="s">
        <v>34</v>
      </c>
      <c r="E518" s="0" t="n">
        <v>27.7860433333333</v>
      </c>
      <c r="F518" s="0" t="n">
        <v>25</v>
      </c>
      <c r="G518" s="0" t="n">
        <v>81.3167865411278</v>
      </c>
      <c r="H518" s="0" t="n">
        <v>1.58533818295799</v>
      </c>
      <c r="I518" s="0" t="n">
        <v>0.0214653871127682</v>
      </c>
      <c r="J518" s="0" t="n">
        <f aca="false">VLOOKUP(D518,'paramètres CI'!$A$2:$B$6,2)</f>
        <v>0.0424847883250769</v>
      </c>
    </row>
    <row r="519" customFormat="false" ht="13.8" hidden="true" customHeight="false" outlineLevel="0" collapsed="false">
      <c r="A519" s="0" t="s">
        <v>15</v>
      </c>
      <c r="B519" s="0" t="s">
        <v>90</v>
      </c>
      <c r="C519" s="0" t="s">
        <v>32</v>
      </c>
      <c r="D519" s="0" t="s">
        <v>33</v>
      </c>
      <c r="E519" s="0" t="n">
        <v>27.8631831326589</v>
      </c>
      <c r="F519" s="0" t="n">
        <v>25</v>
      </c>
      <c r="G519" s="0" t="n">
        <v>85.5068656388857</v>
      </c>
      <c r="H519" s="0" t="n">
        <v>1.56231808578152</v>
      </c>
      <c r="I519" s="0" t="n">
        <v>0.0329053770327361</v>
      </c>
      <c r="J519" s="0" t="n">
        <f aca="false">VLOOKUP(D519,'paramètres CI'!$A$2:$B$6,2)</f>
        <v>0.033584731604575</v>
      </c>
    </row>
    <row r="520" customFormat="false" ht="13.8" hidden="true" customHeight="false" outlineLevel="0" collapsed="false">
      <c r="A520" s="0" t="s">
        <v>15</v>
      </c>
      <c r="B520" s="0" t="s">
        <v>90</v>
      </c>
      <c r="C520" s="0" t="s">
        <v>35</v>
      </c>
      <c r="D520" s="0" t="s">
        <v>33</v>
      </c>
      <c r="E520" s="0" t="n">
        <v>34.8289789158237</v>
      </c>
      <c r="F520" s="0" t="n">
        <v>25</v>
      </c>
      <c r="G520" s="0" t="n">
        <v>85.5068656388857</v>
      </c>
      <c r="H520" s="0" t="n">
        <v>1.87478170293782</v>
      </c>
      <c r="I520" s="0" t="n">
        <v>9.99400359784132E-005</v>
      </c>
      <c r="J520" s="0" t="n">
        <f aca="false">VLOOKUP(D520,'paramètres CI'!$A$2:$B$6,2)</f>
        <v>0.033584731604575</v>
      </c>
    </row>
    <row r="521" customFormat="false" ht="13.8" hidden="true" customHeight="false" outlineLevel="0" collapsed="false">
      <c r="A521" s="0" t="s">
        <v>15</v>
      </c>
      <c r="B521" s="0" t="s">
        <v>90</v>
      </c>
      <c r="C521" s="0" t="s">
        <v>35</v>
      </c>
      <c r="D521" s="0" t="s">
        <v>34</v>
      </c>
      <c r="E521" s="0" t="n">
        <v>34.7325541666666</v>
      </c>
      <c r="F521" s="0" t="n">
        <v>25</v>
      </c>
      <c r="G521" s="0" t="n">
        <v>81.3167865411278</v>
      </c>
      <c r="H521" s="0" t="n">
        <v>1.90240581954959</v>
      </c>
      <c r="I521" s="0" t="n">
        <v>9.99400359784132E-005</v>
      </c>
      <c r="J521" s="0" t="n">
        <f aca="false">VLOOKUP(D521,'paramètres CI'!$A$2:$B$6,2)</f>
        <v>0.0424847883250769</v>
      </c>
    </row>
    <row r="522" customFormat="false" ht="13.8" hidden="true" customHeight="false" outlineLevel="0" collapsed="false">
      <c r="A522" s="0" t="s">
        <v>15</v>
      </c>
      <c r="B522" s="0" t="s">
        <v>90</v>
      </c>
      <c r="C522" s="0" t="s">
        <v>36</v>
      </c>
      <c r="D522" s="0" t="s">
        <v>37</v>
      </c>
      <c r="E522" s="0" t="n">
        <v>10.0509521567137</v>
      </c>
      <c r="F522" s="0" t="n">
        <v>20</v>
      </c>
      <c r="G522" s="0" t="n">
        <v>83.8258153916228</v>
      </c>
      <c r="H522" s="0" t="n">
        <v>0.761583138885597</v>
      </c>
      <c r="I522" s="0" t="n">
        <v>9.99400359784132E-005</v>
      </c>
      <c r="J522" s="0" t="n">
        <f aca="false">VLOOKUP(D522,'paramètres CI'!$A$2:$B$6,2)</f>
        <v>0.0385046990211696</v>
      </c>
    </row>
    <row r="523" customFormat="false" ht="13.8" hidden="true" customHeight="false" outlineLevel="0" collapsed="false">
      <c r="A523" s="0" t="s">
        <v>15</v>
      </c>
      <c r="B523" s="0" t="s">
        <v>90</v>
      </c>
      <c r="C523" s="0" t="s">
        <v>38</v>
      </c>
      <c r="D523" s="0" t="s">
        <v>39</v>
      </c>
      <c r="E523" s="0" t="n">
        <v>7.5558956650813</v>
      </c>
      <c r="F523" s="0" t="n">
        <v>20</v>
      </c>
      <c r="G523" s="0" t="n">
        <v>83.8667454854442</v>
      </c>
      <c r="H523" s="0" t="n">
        <v>0.989367103465403</v>
      </c>
      <c r="I523" s="0" t="n">
        <v>9.99400359784132E-005</v>
      </c>
      <c r="J523" s="0" t="n">
        <f aca="false">VLOOKUP(D523,'paramètres CI'!$A$2:$B$6,2)</f>
        <v>0.022045059962018</v>
      </c>
    </row>
    <row r="524" customFormat="false" ht="13.8" hidden="true" customHeight="false" outlineLevel="0" collapsed="false">
      <c r="A524" s="0" t="s">
        <v>15</v>
      </c>
      <c r="B524" s="0" t="s">
        <v>90</v>
      </c>
      <c r="C524" s="0" t="s">
        <v>40</v>
      </c>
      <c r="D524" s="0" t="s">
        <v>37</v>
      </c>
      <c r="E524" s="0" t="n">
        <v>8.04076172537094</v>
      </c>
      <c r="F524" s="0" t="n">
        <v>20</v>
      </c>
      <c r="G524" s="0" t="n">
        <v>83.8258153916228</v>
      </c>
      <c r="H524" s="0" t="n">
        <v>0.671326600031711</v>
      </c>
      <c r="I524" s="0" t="n">
        <v>0.0566422384272373</v>
      </c>
      <c r="J524" s="0" t="n">
        <f aca="false">VLOOKUP(D524,'paramètres CI'!$A$2:$B$6,2)</f>
        <v>0.0385046990211696</v>
      </c>
    </row>
    <row r="525" customFormat="false" ht="13.8" hidden="true" customHeight="false" outlineLevel="0" collapsed="false">
      <c r="A525" s="0" t="s">
        <v>15</v>
      </c>
      <c r="B525" s="0" t="s">
        <v>90</v>
      </c>
      <c r="C525" s="0" t="s">
        <v>41</v>
      </c>
      <c r="D525" s="0" t="s">
        <v>39</v>
      </c>
      <c r="E525" s="0" t="n">
        <v>6.04471653206504</v>
      </c>
      <c r="F525" s="0" t="n">
        <v>20</v>
      </c>
      <c r="G525" s="0" t="n">
        <v>83.8667454854442</v>
      </c>
      <c r="H525" s="0" t="n">
        <v>0.728585644069648</v>
      </c>
      <c r="I525" s="0" t="n">
        <v>0.480135091332637</v>
      </c>
      <c r="J525" s="0" t="n">
        <f aca="false">VLOOKUP(D525,'paramètres CI'!$A$2:$B$6,2)</f>
        <v>0.022045059962018</v>
      </c>
    </row>
    <row r="526" customFormat="false" ht="13.8" hidden="true" customHeight="false" outlineLevel="0" collapsed="false">
      <c r="A526" s="0" t="s">
        <v>15</v>
      </c>
      <c r="B526" s="0" t="s">
        <v>90</v>
      </c>
      <c r="C526" s="0" t="s">
        <v>45</v>
      </c>
      <c r="D526" s="0" t="s">
        <v>43</v>
      </c>
      <c r="E526" s="0" t="n">
        <v>10</v>
      </c>
      <c r="F526" s="0" t="n">
        <v>13</v>
      </c>
      <c r="G526" s="0" t="n">
        <v>85.4852833839578</v>
      </c>
      <c r="H526" s="0" t="n">
        <v>0.9</v>
      </c>
      <c r="I526" s="0" t="n">
        <v>0.165746669835879</v>
      </c>
      <c r="J526" s="0" t="n">
        <f aca="false">VLOOKUP(D526,'paramètres CI'!$A$2:$B$6,2)</f>
        <v>0.0935912806596305</v>
      </c>
    </row>
    <row r="527" customFormat="false" ht="13.8" hidden="true" customHeight="false" outlineLevel="0" collapsed="false">
      <c r="A527" s="0" t="s">
        <v>15</v>
      </c>
      <c r="B527" s="0" t="s">
        <v>90</v>
      </c>
      <c r="C527" s="0" t="s">
        <v>46</v>
      </c>
      <c r="D527" s="0" t="s">
        <v>43</v>
      </c>
      <c r="E527" s="0" t="n">
        <v>12</v>
      </c>
      <c r="F527" s="0" t="n">
        <v>13</v>
      </c>
      <c r="G527" s="0" t="n">
        <v>85.4852833839578</v>
      </c>
      <c r="H527" s="0" t="n">
        <v>1</v>
      </c>
      <c r="I527" s="0" t="n">
        <v>9.99400359784132E-005</v>
      </c>
      <c r="J527" s="0" t="n">
        <f aca="false">VLOOKUP(D527,'paramètres CI'!$A$2:$B$6,2)</f>
        <v>0.0935912806596305</v>
      </c>
    </row>
    <row r="528" customFormat="false" ht="13.8" hidden="false" customHeight="false" outlineLevel="0" collapsed="false">
      <c r="A528" s="0" t="s">
        <v>15</v>
      </c>
      <c r="B528" s="0" t="s">
        <v>90</v>
      </c>
      <c r="C528" s="0" t="s">
        <v>55</v>
      </c>
      <c r="D528" s="0" t="s">
        <v>43</v>
      </c>
      <c r="E528" s="0" t="n">
        <v>31.3830875643221</v>
      </c>
      <c r="F528" s="0" t="n">
        <v>17</v>
      </c>
      <c r="G528" s="0" t="n">
        <v>82.7020525670487</v>
      </c>
      <c r="H528" s="0" t="n">
        <v>2.67297488372093</v>
      </c>
      <c r="I528" s="0" t="n">
        <v>0.242505596042871</v>
      </c>
      <c r="J528" s="0" t="n">
        <f aca="false">VLOOKUP(D528,'paramètres CI'!$A$2:$B$6,2)</f>
        <v>0.0935912806596305</v>
      </c>
    </row>
    <row r="529" customFormat="false" ht="13.8" hidden="true" customHeight="false" outlineLevel="0" collapsed="false">
      <c r="A529" s="0" t="s">
        <v>15</v>
      </c>
      <c r="B529" s="0" t="s">
        <v>90</v>
      </c>
      <c r="C529" s="0" t="s">
        <v>56</v>
      </c>
      <c r="D529" s="0" t="s">
        <v>43</v>
      </c>
      <c r="E529" s="0" t="n">
        <v>39.2288594554026</v>
      </c>
      <c r="F529" s="0" t="n">
        <v>17</v>
      </c>
      <c r="G529" s="0" t="n">
        <v>82.7020525670487</v>
      </c>
      <c r="H529" s="0" t="n">
        <v>3.32861023255814</v>
      </c>
      <c r="I529" s="0" t="n">
        <v>9.99400359784132E-005</v>
      </c>
      <c r="J529" s="0" t="n">
        <f aca="false">VLOOKUP(D529,'paramètres CI'!$A$2:$B$6,2)</f>
        <v>0.0935912806596305</v>
      </c>
    </row>
    <row r="530" customFormat="false" ht="13.8" hidden="true" customHeight="false" outlineLevel="0" collapsed="false">
      <c r="A530" s="0" t="s">
        <v>15</v>
      </c>
      <c r="B530" s="0" t="s">
        <v>91</v>
      </c>
      <c r="C530" s="0" t="s">
        <v>32</v>
      </c>
      <c r="D530" s="0" t="s">
        <v>34</v>
      </c>
      <c r="E530" s="0" t="n">
        <v>26.3046217400829</v>
      </c>
      <c r="F530" s="0" t="n">
        <v>25</v>
      </c>
      <c r="G530" s="0" t="n">
        <v>76.0973368002741</v>
      </c>
      <c r="H530" s="0" t="n">
        <v>1.56874030519446</v>
      </c>
      <c r="I530" s="0" t="n">
        <v>0.0271910938718544</v>
      </c>
      <c r="J530" s="0" t="n">
        <f aca="false">VLOOKUP(D530,'paramètres CI'!$A$2:$B$6,2)</f>
        <v>0.0424847883250769</v>
      </c>
    </row>
    <row r="531" customFormat="false" ht="13.8" hidden="true" customHeight="false" outlineLevel="0" collapsed="false">
      <c r="A531" s="0" t="s">
        <v>15</v>
      </c>
      <c r="B531" s="0" t="s">
        <v>91</v>
      </c>
      <c r="C531" s="0" t="s">
        <v>32</v>
      </c>
      <c r="D531" s="0" t="s">
        <v>33</v>
      </c>
      <c r="E531" s="0" t="n">
        <v>26.3429253900737</v>
      </c>
      <c r="F531" s="0" t="n">
        <v>25</v>
      </c>
      <c r="G531" s="0" t="n">
        <v>72.0848332895391</v>
      </c>
      <c r="H531" s="0" t="n">
        <v>1.558763513594</v>
      </c>
      <c r="I531" s="0" t="n">
        <v>0.0293493502904136</v>
      </c>
      <c r="J531" s="0" t="n">
        <f aca="false">VLOOKUP(D531,'paramètres CI'!$A$2:$B$6,2)</f>
        <v>0.033584731604575</v>
      </c>
    </row>
    <row r="532" customFormat="false" ht="13.8" hidden="true" customHeight="false" outlineLevel="0" collapsed="false">
      <c r="A532" s="0" t="s">
        <v>15</v>
      </c>
      <c r="B532" s="0" t="s">
        <v>91</v>
      </c>
      <c r="C532" s="0" t="s">
        <v>35</v>
      </c>
      <c r="D532" s="0" t="s">
        <v>33</v>
      </c>
      <c r="E532" s="0" t="n">
        <v>32.9286567375921</v>
      </c>
      <c r="F532" s="0" t="n">
        <v>25</v>
      </c>
      <c r="G532" s="0" t="n">
        <v>72.0848332895391</v>
      </c>
      <c r="H532" s="0" t="n">
        <v>1.8705162163128</v>
      </c>
      <c r="I532" s="0" t="n">
        <v>9.99400359784132E-005</v>
      </c>
      <c r="J532" s="0" t="n">
        <f aca="false">VLOOKUP(D532,'paramètres CI'!$A$2:$B$6,2)</f>
        <v>0.033584731604575</v>
      </c>
    </row>
    <row r="533" customFormat="false" ht="13.8" hidden="true" customHeight="false" outlineLevel="0" collapsed="false">
      <c r="A533" s="0" t="s">
        <v>15</v>
      </c>
      <c r="B533" s="0" t="s">
        <v>91</v>
      </c>
      <c r="C533" s="0" t="s">
        <v>35</v>
      </c>
      <c r="D533" s="0" t="s">
        <v>34</v>
      </c>
      <c r="E533" s="0" t="n">
        <v>32.8807771751036</v>
      </c>
      <c r="F533" s="0" t="n">
        <v>25</v>
      </c>
      <c r="G533" s="0" t="n">
        <v>76.0973368002741</v>
      </c>
      <c r="H533" s="0" t="n">
        <v>1.88248836623335</v>
      </c>
      <c r="I533" s="0" t="n">
        <v>9.99400359784132E-005</v>
      </c>
      <c r="J533" s="0" t="n">
        <f aca="false">VLOOKUP(D533,'paramètres CI'!$A$2:$B$6,2)</f>
        <v>0.0424847883250769</v>
      </c>
    </row>
    <row r="534" customFormat="false" ht="13.8" hidden="true" customHeight="false" outlineLevel="0" collapsed="false">
      <c r="A534" s="0" t="s">
        <v>15</v>
      </c>
      <c r="B534" s="0" t="s">
        <v>91</v>
      </c>
      <c r="C534" s="0" t="s">
        <v>36</v>
      </c>
      <c r="D534" s="0" t="s">
        <v>37</v>
      </c>
      <c r="E534" s="0" t="n">
        <v>18.1120317655083</v>
      </c>
      <c r="F534" s="0" t="n">
        <v>20</v>
      </c>
      <c r="G534" s="0" t="n">
        <v>74.0669898065047</v>
      </c>
      <c r="H534" s="0" t="n">
        <v>0.758865890307111</v>
      </c>
      <c r="I534" s="0" t="n">
        <v>9.99400359784132E-005</v>
      </c>
      <c r="J534" s="0" t="n">
        <f aca="false">VLOOKUP(D534,'paramètres CI'!$A$2:$B$6,2)</f>
        <v>0.0385046990211696</v>
      </c>
    </row>
    <row r="535" customFormat="false" ht="13.8" hidden="true" customHeight="false" outlineLevel="0" collapsed="false">
      <c r="A535" s="0" t="s">
        <v>15</v>
      </c>
      <c r="B535" s="0" t="s">
        <v>91</v>
      </c>
      <c r="C535" s="0" t="s">
        <v>38</v>
      </c>
      <c r="D535" s="0" t="s">
        <v>39</v>
      </c>
      <c r="E535" s="0" t="n">
        <v>13.3321176175419</v>
      </c>
      <c r="F535" s="0" t="n">
        <v>20</v>
      </c>
      <c r="G535" s="0" t="n">
        <v>75.7181780039876</v>
      </c>
      <c r="H535" s="0" t="n">
        <v>0.986637568691151</v>
      </c>
      <c r="I535" s="0" t="n">
        <v>9.99400359784132E-005</v>
      </c>
      <c r="J535" s="0" t="n">
        <f aca="false">VLOOKUP(D535,'paramètres CI'!$A$2:$B$6,2)</f>
        <v>0.022045059962018</v>
      </c>
    </row>
    <row r="536" customFormat="false" ht="13.8" hidden="true" customHeight="false" outlineLevel="0" collapsed="false">
      <c r="A536" s="0" t="s">
        <v>15</v>
      </c>
      <c r="B536" s="0" t="s">
        <v>91</v>
      </c>
      <c r="C536" s="0" t="s">
        <v>40</v>
      </c>
      <c r="D536" s="0" t="s">
        <v>37</v>
      </c>
      <c r="E536" s="0" t="n">
        <v>14.4896254124067</v>
      </c>
      <c r="F536" s="0" t="n">
        <v>20</v>
      </c>
      <c r="G536" s="0" t="n">
        <v>74.0669898065047</v>
      </c>
      <c r="H536" s="0" t="n">
        <v>0.669987218473354</v>
      </c>
      <c r="I536" s="0" t="n">
        <v>0.071932618117349</v>
      </c>
      <c r="J536" s="0" t="n">
        <f aca="false">VLOOKUP(D536,'paramètres CI'!$A$2:$B$6,2)</f>
        <v>0.0385046990211696</v>
      </c>
    </row>
    <row r="537" customFormat="false" ht="13.8" hidden="true" customHeight="false" outlineLevel="0" collapsed="false">
      <c r="A537" s="0" t="s">
        <v>15</v>
      </c>
      <c r="B537" s="0" t="s">
        <v>91</v>
      </c>
      <c r="C537" s="0" t="s">
        <v>41</v>
      </c>
      <c r="D537" s="0" t="s">
        <v>39</v>
      </c>
      <c r="E537" s="0" t="n">
        <v>10.6656940940335</v>
      </c>
      <c r="F537" s="0" t="n">
        <v>20</v>
      </c>
      <c r="G537" s="0" t="n">
        <v>75.7181780039876</v>
      </c>
      <c r="H537" s="0" t="n">
        <v>0.727228811890202</v>
      </c>
      <c r="I537" s="0" t="n">
        <v>0.399486100560237</v>
      </c>
      <c r="J537" s="0" t="n">
        <f aca="false">VLOOKUP(D537,'paramètres CI'!$A$2:$B$6,2)</f>
        <v>0.022045059962018</v>
      </c>
    </row>
    <row r="538" customFormat="false" ht="13.8" hidden="true" customHeight="false" outlineLevel="0" collapsed="false">
      <c r="A538" s="0" t="s">
        <v>15</v>
      </c>
      <c r="B538" s="0" t="s">
        <v>91</v>
      </c>
      <c r="C538" s="0" t="s">
        <v>45</v>
      </c>
      <c r="D538" s="0" t="s">
        <v>43</v>
      </c>
      <c r="E538" s="0" t="n">
        <v>10</v>
      </c>
      <c r="F538" s="0" t="n">
        <v>13</v>
      </c>
      <c r="G538" s="0" t="n">
        <v>76.8210780042243</v>
      </c>
      <c r="H538" s="0" t="n">
        <v>0.9</v>
      </c>
      <c r="I538" s="0" t="n">
        <v>0.252099396507616</v>
      </c>
      <c r="J538" s="0" t="n">
        <f aca="false">VLOOKUP(D538,'paramètres CI'!$A$2:$B$6,2)</f>
        <v>0.0935912806596305</v>
      </c>
    </row>
    <row r="539" customFormat="false" ht="13.8" hidden="true" customHeight="false" outlineLevel="0" collapsed="false">
      <c r="A539" s="0" t="s">
        <v>15</v>
      </c>
      <c r="B539" s="0" t="s">
        <v>91</v>
      </c>
      <c r="C539" s="0" t="s">
        <v>46</v>
      </c>
      <c r="D539" s="0" t="s">
        <v>43</v>
      </c>
      <c r="E539" s="0" t="n">
        <v>12</v>
      </c>
      <c r="F539" s="0" t="n">
        <v>13</v>
      </c>
      <c r="G539" s="0" t="n">
        <v>76.8210780042243</v>
      </c>
      <c r="H539" s="0" t="n">
        <v>1</v>
      </c>
      <c r="I539" s="0" t="n">
        <v>9.99400359784132E-005</v>
      </c>
      <c r="J539" s="0" t="n">
        <f aca="false">VLOOKUP(D539,'paramètres CI'!$A$2:$B$6,2)</f>
        <v>0.0935912806596305</v>
      </c>
    </row>
    <row r="540" customFormat="false" ht="13.8" hidden="true" customHeight="false" outlineLevel="0" collapsed="false">
      <c r="A540" s="0" t="s">
        <v>15</v>
      </c>
      <c r="B540" s="0" t="s">
        <v>91</v>
      </c>
      <c r="C540" s="0" t="s">
        <v>48</v>
      </c>
      <c r="D540" s="0" t="s">
        <v>43</v>
      </c>
      <c r="E540" s="0" t="n">
        <v>72.7147255975931</v>
      </c>
      <c r="F540" s="0" t="n">
        <v>20</v>
      </c>
      <c r="G540" s="0" t="n">
        <v>71.7924475994687</v>
      </c>
      <c r="H540" s="0" t="n">
        <v>3.24350372093023</v>
      </c>
      <c r="I540" s="0" t="n">
        <v>0.219341800436659</v>
      </c>
      <c r="J540" s="0" t="n">
        <f aca="false">VLOOKUP(D540,'paramètres CI'!$A$2:$B$6,2)</f>
        <v>0.0935912806596305</v>
      </c>
    </row>
    <row r="541" customFormat="false" ht="13.8" hidden="true" customHeight="false" outlineLevel="0" collapsed="false">
      <c r="A541" s="0" t="s">
        <v>15</v>
      </c>
      <c r="B541" s="0" t="s">
        <v>91</v>
      </c>
      <c r="C541" s="0" t="s">
        <v>49</v>
      </c>
      <c r="D541" s="0" t="s">
        <v>43</v>
      </c>
      <c r="E541" s="0" t="n">
        <v>90.8934069969913</v>
      </c>
      <c r="F541" s="0" t="n">
        <v>20</v>
      </c>
      <c r="G541" s="0" t="n">
        <v>71.7924475994687</v>
      </c>
      <c r="H541" s="0" t="n">
        <v>3.39795627906976</v>
      </c>
      <c r="I541" s="0" t="n">
        <v>9.99400359784132E-005</v>
      </c>
      <c r="J541" s="0" t="n">
        <f aca="false">VLOOKUP(D541,'paramètres CI'!$A$2:$B$6,2)</f>
        <v>0.0935912806596305</v>
      </c>
    </row>
    <row r="542" customFormat="false" ht="13.8" hidden="true" customHeight="false" outlineLevel="0" collapsed="false">
      <c r="A542" s="0" t="s">
        <v>15</v>
      </c>
      <c r="B542" s="0" t="s">
        <v>92</v>
      </c>
      <c r="C542" s="0" t="s">
        <v>32</v>
      </c>
      <c r="D542" s="0" t="s">
        <v>33</v>
      </c>
      <c r="E542" s="0" t="n">
        <v>26.4154516318034</v>
      </c>
      <c r="F542" s="0" t="n">
        <v>25</v>
      </c>
      <c r="G542" s="0" t="n">
        <v>71.5010218235433</v>
      </c>
      <c r="H542" s="0" t="n">
        <v>1.5564592751127</v>
      </c>
      <c r="I542" s="0" t="n">
        <v>0.03079348425533</v>
      </c>
      <c r="J542" s="0" t="n">
        <f aca="false">VLOOKUP(D542,'paramètres CI'!$A$2:$B$6,2)</f>
        <v>0.033584731604575</v>
      </c>
    </row>
    <row r="543" customFormat="false" ht="13.8" hidden="true" customHeight="false" outlineLevel="0" collapsed="false">
      <c r="A543" s="0" t="s">
        <v>15</v>
      </c>
      <c r="B543" s="0" t="s">
        <v>92</v>
      </c>
      <c r="C543" s="0" t="s">
        <v>32</v>
      </c>
      <c r="D543" s="0" t="s">
        <v>34</v>
      </c>
      <c r="E543" s="0" t="n">
        <v>26.3985523666893</v>
      </c>
      <c r="F543" s="0" t="n">
        <v>25</v>
      </c>
      <c r="G543" s="0" t="n">
        <v>74.8067776759864</v>
      </c>
      <c r="H543" s="0" t="n">
        <v>1.57059033253751</v>
      </c>
      <c r="I543" s="0" t="n">
        <v>0.0356387693903549</v>
      </c>
      <c r="J543" s="0" t="n">
        <f aca="false">VLOOKUP(D543,'paramètres CI'!$A$2:$B$6,2)</f>
        <v>0.0424847883250769</v>
      </c>
    </row>
    <row r="544" customFormat="false" ht="13.8" hidden="true" customHeight="false" outlineLevel="0" collapsed="false">
      <c r="A544" s="0" t="s">
        <v>15</v>
      </c>
      <c r="B544" s="0" t="s">
        <v>92</v>
      </c>
      <c r="C544" s="0" t="s">
        <v>35</v>
      </c>
      <c r="D544" s="0" t="s">
        <v>33</v>
      </c>
      <c r="E544" s="0" t="n">
        <v>33.0193145397543</v>
      </c>
      <c r="F544" s="0" t="n">
        <v>25</v>
      </c>
      <c r="G544" s="0" t="n">
        <v>71.5010218235433</v>
      </c>
      <c r="H544" s="0" t="n">
        <v>1.86775113013524</v>
      </c>
      <c r="I544" s="0" t="n">
        <v>9.99400359784133E-005</v>
      </c>
      <c r="J544" s="0" t="n">
        <f aca="false">VLOOKUP(D544,'paramètres CI'!$A$2:$B$6,2)</f>
        <v>0.033584731604575</v>
      </c>
    </row>
    <row r="545" customFormat="false" ht="13.8" hidden="true" customHeight="false" outlineLevel="0" collapsed="false">
      <c r="A545" s="0" t="s">
        <v>15</v>
      </c>
      <c r="B545" s="0" t="s">
        <v>92</v>
      </c>
      <c r="C545" s="0" t="s">
        <v>35</v>
      </c>
      <c r="D545" s="0" t="s">
        <v>34</v>
      </c>
      <c r="E545" s="0" t="n">
        <v>32.9981904583617</v>
      </c>
      <c r="F545" s="0" t="n">
        <v>25</v>
      </c>
      <c r="G545" s="0" t="n">
        <v>74.8067776759864</v>
      </c>
      <c r="H545" s="0" t="n">
        <v>1.88470839904501</v>
      </c>
      <c r="I545" s="0" t="n">
        <v>9.99400359784133E-005</v>
      </c>
      <c r="J545" s="0" t="n">
        <f aca="false">VLOOKUP(D545,'paramètres CI'!$A$2:$B$6,2)</f>
        <v>0.0424847883250769</v>
      </c>
    </row>
    <row r="546" customFormat="false" ht="13.8" hidden="true" customHeight="false" outlineLevel="0" collapsed="false">
      <c r="A546" s="0" t="s">
        <v>15</v>
      </c>
      <c r="B546" s="0" t="s">
        <v>92</v>
      </c>
      <c r="C546" s="0" t="s">
        <v>36</v>
      </c>
      <c r="D546" s="0" t="s">
        <v>37</v>
      </c>
      <c r="E546" s="0" t="n">
        <v>18.1310072567773</v>
      </c>
      <c r="F546" s="0" t="n">
        <v>20</v>
      </c>
      <c r="G546" s="0" t="n">
        <v>74.5222766786174</v>
      </c>
      <c r="H546" s="0" t="n">
        <v>0.758876620701868</v>
      </c>
      <c r="I546" s="0" t="n">
        <v>9.99400359784133E-005</v>
      </c>
      <c r="J546" s="0" t="n">
        <f aca="false">VLOOKUP(D546,'paramètres CI'!$A$2:$B$6,2)</f>
        <v>0.0385046990211696</v>
      </c>
    </row>
    <row r="547" customFormat="false" ht="13.8" hidden="true" customHeight="false" outlineLevel="0" collapsed="false">
      <c r="A547" s="0" t="s">
        <v>15</v>
      </c>
      <c r="B547" s="0" t="s">
        <v>92</v>
      </c>
      <c r="C547" s="0" t="s">
        <v>38</v>
      </c>
      <c r="D547" s="0" t="s">
        <v>39</v>
      </c>
      <c r="E547" s="0" t="n">
        <v>13.3123889033432</v>
      </c>
      <c r="F547" s="0" t="n">
        <v>20</v>
      </c>
      <c r="G547" s="0" t="n">
        <v>77.0933019370195</v>
      </c>
      <c r="H547" s="0" t="n">
        <v>0.986623666820261</v>
      </c>
      <c r="I547" s="0" t="n">
        <v>9.99400359784133E-005</v>
      </c>
      <c r="J547" s="0" t="n">
        <f aca="false">VLOOKUP(D547,'paramètres CI'!$A$2:$B$6,2)</f>
        <v>0.022045059962018</v>
      </c>
    </row>
    <row r="548" customFormat="false" ht="13.8" hidden="true" customHeight="false" outlineLevel="0" collapsed="false">
      <c r="A548" s="0" t="s">
        <v>15</v>
      </c>
      <c r="B548" s="0" t="s">
        <v>92</v>
      </c>
      <c r="C548" s="0" t="s">
        <v>40</v>
      </c>
      <c r="D548" s="0" t="s">
        <v>37</v>
      </c>
      <c r="E548" s="0" t="n">
        <v>14.5048058054219</v>
      </c>
      <c r="F548" s="0" t="n">
        <v>20</v>
      </c>
      <c r="G548" s="0" t="n">
        <v>74.5222766786174</v>
      </c>
      <c r="H548" s="0" t="n">
        <v>0.670002751847661</v>
      </c>
      <c r="I548" s="0" t="n">
        <v>0.0666326462694753</v>
      </c>
      <c r="J548" s="0" t="n">
        <f aca="false">VLOOKUP(D548,'paramètres CI'!$A$2:$B$6,2)</f>
        <v>0.0385046990211696</v>
      </c>
    </row>
    <row r="549" customFormat="false" ht="13.8" hidden="true" customHeight="false" outlineLevel="0" collapsed="false">
      <c r="A549" s="0" t="s">
        <v>15</v>
      </c>
      <c r="B549" s="0" t="s">
        <v>92</v>
      </c>
      <c r="C549" s="0" t="s">
        <v>41</v>
      </c>
      <c r="D549" s="0" t="s">
        <v>39</v>
      </c>
      <c r="E549" s="0" t="n">
        <v>10.6499111226746</v>
      </c>
      <c r="F549" s="0" t="n">
        <v>20</v>
      </c>
      <c r="G549" s="0" t="n">
        <v>77.0933019370195</v>
      </c>
      <c r="H549" s="0" t="n">
        <v>0.727209469700124</v>
      </c>
      <c r="I549" s="0" t="n">
        <v>0.421788095595651</v>
      </c>
      <c r="J549" s="0" t="n">
        <f aca="false">VLOOKUP(D549,'paramètres CI'!$A$2:$B$6,2)</f>
        <v>0.022045059962018</v>
      </c>
    </row>
    <row r="550" customFormat="false" ht="13.8" hidden="true" customHeight="false" outlineLevel="0" collapsed="false">
      <c r="A550" s="0" t="s">
        <v>15</v>
      </c>
      <c r="B550" s="0" t="s">
        <v>92</v>
      </c>
      <c r="C550" s="0" t="s">
        <v>45</v>
      </c>
      <c r="D550" s="0" t="s">
        <v>43</v>
      </c>
      <c r="E550" s="0" t="n">
        <v>10</v>
      </c>
      <c r="F550" s="0" t="n">
        <v>13</v>
      </c>
      <c r="G550" s="0" t="n">
        <v>77.6090907245925</v>
      </c>
      <c r="H550" s="0" t="n">
        <v>0.9</v>
      </c>
      <c r="I550" s="0" t="n">
        <v>0.237837785723377</v>
      </c>
      <c r="J550" s="0" t="n">
        <f aca="false">VLOOKUP(D550,'paramètres CI'!$A$2:$B$6,2)</f>
        <v>0.0935912806596305</v>
      </c>
    </row>
    <row r="551" customFormat="false" ht="13.8" hidden="true" customHeight="false" outlineLevel="0" collapsed="false">
      <c r="A551" s="0" t="s">
        <v>15</v>
      </c>
      <c r="B551" s="0" t="s">
        <v>92</v>
      </c>
      <c r="C551" s="0" t="s">
        <v>46</v>
      </c>
      <c r="D551" s="0" t="s">
        <v>43</v>
      </c>
      <c r="E551" s="0" t="n">
        <v>12</v>
      </c>
      <c r="F551" s="0" t="n">
        <v>13</v>
      </c>
      <c r="G551" s="0" t="n">
        <v>77.6090907245925</v>
      </c>
      <c r="H551" s="0" t="n">
        <v>1</v>
      </c>
      <c r="I551" s="0" t="n">
        <v>9.99400359784133E-005</v>
      </c>
      <c r="J551" s="0" t="n">
        <f aca="false">VLOOKUP(D551,'paramètres CI'!$A$2:$B$6,2)</f>
        <v>0.0935912806596305</v>
      </c>
    </row>
    <row r="552" customFormat="false" ht="13.8" hidden="true" customHeight="false" outlineLevel="0" collapsed="false">
      <c r="A552" s="0" t="s">
        <v>15</v>
      </c>
      <c r="B552" s="0" t="s">
        <v>92</v>
      </c>
      <c r="C552" s="0" t="s">
        <v>48</v>
      </c>
      <c r="D552" s="0" t="s">
        <v>43</v>
      </c>
      <c r="E552" s="0" t="n">
        <v>72.740329190743</v>
      </c>
      <c r="F552" s="0" t="n">
        <v>20</v>
      </c>
      <c r="G552" s="0" t="n">
        <v>72.5205050457564</v>
      </c>
      <c r="H552" s="0" t="n">
        <v>3.24350372093023</v>
      </c>
      <c r="I552" s="0" t="n">
        <v>0.206709578549941</v>
      </c>
      <c r="J552" s="0" t="n">
        <f aca="false">VLOOKUP(D552,'paramètres CI'!$A$2:$B$6,2)</f>
        <v>0.0935912806596305</v>
      </c>
    </row>
    <row r="553" customFormat="false" ht="13.8" hidden="true" customHeight="false" outlineLevel="0" collapsed="false">
      <c r="A553" s="0" t="s">
        <v>15</v>
      </c>
      <c r="B553" s="0" t="s">
        <v>92</v>
      </c>
      <c r="C553" s="0" t="s">
        <v>49</v>
      </c>
      <c r="D553" s="0" t="s">
        <v>43</v>
      </c>
      <c r="E553" s="0" t="n">
        <v>90.9254114884287</v>
      </c>
      <c r="F553" s="0" t="n">
        <v>20</v>
      </c>
      <c r="G553" s="0" t="n">
        <v>72.5205050457564</v>
      </c>
      <c r="H553" s="0" t="n">
        <v>3.39795627906976</v>
      </c>
      <c r="I553" s="0" t="n">
        <v>9.99400359784133E-005</v>
      </c>
      <c r="J553" s="0" t="n">
        <f aca="false">VLOOKUP(D553,'paramètres CI'!$A$2:$B$6,2)</f>
        <v>0.0935912806596305</v>
      </c>
    </row>
    <row r="554" customFormat="false" ht="13.8" hidden="true" customHeight="false" outlineLevel="0" collapsed="false">
      <c r="A554" s="0" t="s">
        <v>15</v>
      </c>
      <c r="B554" s="0" t="s">
        <v>93</v>
      </c>
      <c r="C554" s="0" t="s">
        <v>32</v>
      </c>
      <c r="D554" s="0" t="s">
        <v>34</v>
      </c>
      <c r="E554" s="0" t="n">
        <v>28.288035880534</v>
      </c>
      <c r="F554" s="0" t="n">
        <v>25</v>
      </c>
      <c r="G554" s="0" t="n">
        <v>100.692310611789</v>
      </c>
      <c r="H554" s="0" t="n">
        <v>1.60331668274045</v>
      </c>
      <c r="I554" s="0" t="n">
        <v>0.0191876612394268</v>
      </c>
      <c r="J554" s="0" t="n">
        <f aca="false">VLOOKUP(D554,'paramètres CI'!$A$2:$B$6,2)</f>
        <v>0.0424847883250769</v>
      </c>
    </row>
    <row r="555" customFormat="false" ht="13.8" hidden="true" customHeight="false" outlineLevel="0" collapsed="false">
      <c r="A555" s="0" t="s">
        <v>15</v>
      </c>
      <c r="B555" s="0" t="s">
        <v>93</v>
      </c>
      <c r="C555" s="0" t="s">
        <v>32</v>
      </c>
      <c r="D555" s="0" t="s">
        <v>33</v>
      </c>
      <c r="E555" s="0" t="n">
        <v>28.2675781994695</v>
      </c>
      <c r="F555" s="0" t="n">
        <v>25</v>
      </c>
      <c r="G555" s="0" t="n">
        <v>99.2594473326074</v>
      </c>
      <c r="H555" s="0" t="n">
        <v>1.54992124561222</v>
      </c>
      <c r="I555" s="0" t="n">
        <v>0.0350921474242709</v>
      </c>
      <c r="J555" s="0" t="n">
        <f aca="false">VLOOKUP(D555,'paramètres CI'!$A$2:$B$6,2)</f>
        <v>0.033584731604575</v>
      </c>
    </row>
    <row r="556" customFormat="false" ht="13.8" hidden="true" customHeight="false" outlineLevel="0" collapsed="false">
      <c r="A556" s="0" t="s">
        <v>15</v>
      </c>
      <c r="B556" s="0" t="s">
        <v>93</v>
      </c>
      <c r="C556" s="0" t="s">
        <v>35</v>
      </c>
      <c r="D556" s="0" t="s">
        <v>33</v>
      </c>
      <c r="E556" s="0" t="n">
        <v>35.3344727493369</v>
      </c>
      <c r="F556" s="0" t="n">
        <v>25</v>
      </c>
      <c r="G556" s="0" t="n">
        <v>99.2594473326074</v>
      </c>
      <c r="H556" s="0" t="n">
        <v>1.85990549473467</v>
      </c>
      <c r="I556" s="0" t="n">
        <v>9.99400359784132E-005</v>
      </c>
      <c r="J556" s="0" t="n">
        <f aca="false">VLOOKUP(D556,'paramètres CI'!$A$2:$B$6,2)</f>
        <v>0.033584731604575</v>
      </c>
    </row>
    <row r="557" customFormat="false" ht="13.8" hidden="true" customHeight="false" outlineLevel="0" collapsed="false">
      <c r="A557" s="0" t="s">
        <v>15</v>
      </c>
      <c r="B557" s="0" t="s">
        <v>93</v>
      </c>
      <c r="C557" s="0" t="s">
        <v>35</v>
      </c>
      <c r="D557" s="0" t="s">
        <v>34</v>
      </c>
      <c r="E557" s="0" t="n">
        <v>35.3600448506675</v>
      </c>
      <c r="F557" s="0" t="n">
        <v>25</v>
      </c>
      <c r="G557" s="0" t="n">
        <v>100.692310611789</v>
      </c>
      <c r="H557" s="0" t="n">
        <v>1.92398001928854</v>
      </c>
      <c r="I557" s="0" t="n">
        <v>9.99400359784132E-005</v>
      </c>
      <c r="J557" s="0" t="n">
        <f aca="false">VLOOKUP(D557,'paramètres CI'!$A$2:$B$6,2)</f>
        <v>0.0424847883250769</v>
      </c>
    </row>
    <row r="558" customFormat="false" ht="13.8" hidden="true" customHeight="false" outlineLevel="0" collapsed="false">
      <c r="A558" s="0" t="s">
        <v>15</v>
      </c>
      <c r="B558" s="0" t="s">
        <v>93</v>
      </c>
      <c r="C558" s="0" t="s">
        <v>36</v>
      </c>
      <c r="D558" s="0" t="s">
        <v>37</v>
      </c>
      <c r="E558" s="0" t="n">
        <v>18.9789197373585</v>
      </c>
      <c r="F558" s="0" t="n">
        <v>20</v>
      </c>
      <c r="G558" s="0" t="n">
        <v>99.8536182936129</v>
      </c>
      <c r="H558" s="0" t="n">
        <v>0.759143863683932</v>
      </c>
      <c r="I558" s="0" t="n">
        <v>9.99400359784132E-005</v>
      </c>
      <c r="J558" s="0" t="n">
        <f aca="false">VLOOKUP(D558,'paramètres CI'!$A$2:$B$6,2)</f>
        <v>0.0385046990211696</v>
      </c>
    </row>
    <row r="559" customFormat="false" ht="13.8" hidden="true" customHeight="false" outlineLevel="0" collapsed="false">
      <c r="A559" s="0" t="s">
        <v>15</v>
      </c>
      <c r="B559" s="0" t="s">
        <v>93</v>
      </c>
      <c r="C559" s="0" t="s">
        <v>38</v>
      </c>
      <c r="D559" s="0" t="s">
        <v>39</v>
      </c>
      <c r="E559" s="0" t="n">
        <v>13.9964547800202</v>
      </c>
      <c r="F559" s="0" t="n">
        <v>20</v>
      </c>
      <c r="G559" s="0" t="n">
        <v>100.861668791184</v>
      </c>
      <c r="H559" s="0" t="n">
        <v>0.986925401150152</v>
      </c>
      <c r="I559" s="0" t="n">
        <v>9.99400359784132E-005</v>
      </c>
      <c r="J559" s="0" t="n">
        <f aca="false">VLOOKUP(D559,'paramètres CI'!$A$2:$B$6,2)</f>
        <v>0.022045059962018</v>
      </c>
    </row>
    <row r="560" customFormat="false" ht="13.8" hidden="true" customHeight="false" outlineLevel="0" collapsed="false">
      <c r="A560" s="0" t="s">
        <v>15</v>
      </c>
      <c r="B560" s="0" t="s">
        <v>93</v>
      </c>
      <c r="C560" s="0" t="s">
        <v>40</v>
      </c>
      <c r="D560" s="0" t="s">
        <v>37</v>
      </c>
      <c r="E560" s="0" t="n">
        <v>15.1831357898868</v>
      </c>
      <c r="F560" s="0" t="n">
        <v>20</v>
      </c>
      <c r="G560" s="0" t="n">
        <v>99.8536182936129</v>
      </c>
      <c r="H560" s="0" t="n">
        <v>0.670406230450988</v>
      </c>
      <c r="I560" s="0" t="n">
        <v>0.0732286923341567</v>
      </c>
      <c r="J560" s="0" t="n">
        <f aca="false">VLOOKUP(D560,'paramètres CI'!$A$2:$B$6,2)</f>
        <v>0.0385046990211696</v>
      </c>
    </row>
    <row r="561" customFormat="false" ht="13.8" hidden="true" customHeight="false" outlineLevel="0" collapsed="false">
      <c r="A561" s="0" t="s">
        <v>15</v>
      </c>
      <c r="B561" s="0" t="s">
        <v>93</v>
      </c>
      <c r="C561" s="0" t="s">
        <v>41</v>
      </c>
      <c r="D561" s="0" t="s">
        <v>39</v>
      </c>
      <c r="E561" s="0" t="n">
        <v>11.1971638240162</v>
      </c>
      <c r="F561" s="0" t="n">
        <v>20</v>
      </c>
      <c r="G561" s="0" t="n">
        <v>100.861668791184</v>
      </c>
      <c r="H561" s="0" t="n">
        <v>0.727660560513703</v>
      </c>
      <c r="I561" s="0" t="n">
        <v>0.382140273186898</v>
      </c>
      <c r="J561" s="0" t="n">
        <f aca="false">VLOOKUP(D561,'paramètres CI'!$A$2:$B$6,2)</f>
        <v>0.022045059962018</v>
      </c>
    </row>
    <row r="562" customFormat="false" ht="13.8" hidden="true" customHeight="false" outlineLevel="0" collapsed="false">
      <c r="A562" s="0" t="s">
        <v>15</v>
      </c>
      <c r="B562" s="0" t="s">
        <v>93</v>
      </c>
      <c r="C562" s="0" t="s">
        <v>45</v>
      </c>
      <c r="D562" s="0" t="s">
        <v>43</v>
      </c>
      <c r="E562" s="0" t="n">
        <v>10</v>
      </c>
      <c r="F562" s="0" t="n">
        <v>13</v>
      </c>
      <c r="G562" s="0" t="n">
        <v>103.435330963095</v>
      </c>
      <c r="H562" s="0" t="n">
        <v>0.9</v>
      </c>
      <c r="I562" s="0" t="n">
        <v>0.262040502846242</v>
      </c>
      <c r="J562" s="0" t="n">
        <f aca="false">VLOOKUP(D562,'paramètres CI'!$A$2:$B$6,2)</f>
        <v>0.0935912806596305</v>
      </c>
    </row>
    <row r="563" customFormat="false" ht="13.8" hidden="true" customHeight="false" outlineLevel="0" collapsed="false">
      <c r="A563" s="0" t="s">
        <v>15</v>
      </c>
      <c r="B563" s="0" t="s">
        <v>93</v>
      </c>
      <c r="C563" s="0" t="s">
        <v>46</v>
      </c>
      <c r="D563" s="0" t="s">
        <v>43</v>
      </c>
      <c r="E563" s="0" t="n">
        <v>12</v>
      </c>
      <c r="F563" s="0" t="n">
        <v>13</v>
      </c>
      <c r="G563" s="0" t="n">
        <v>103.435330963095</v>
      </c>
      <c r="H563" s="0" t="n">
        <v>1</v>
      </c>
      <c r="I563" s="0" t="n">
        <v>9.99400359784132E-005</v>
      </c>
      <c r="J563" s="0" t="n">
        <f aca="false">VLOOKUP(D563,'paramètres CI'!$A$2:$B$6,2)</f>
        <v>0.0935912806596305</v>
      </c>
    </row>
    <row r="564" customFormat="false" ht="13.8" hidden="true" customHeight="false" outlineLevel="0" collapsed="false">
      <c r="A564" s="0" t="s">
        <v>15</v>
      </c>
      <c r="B564" s="0" t="s">
        <v>93</v>
      </c>
      <c r="C564" s="0" t="s">
        <v>48</v>
      </c>
      <c r="D564" s="0" t="s">
        <v>43</v>
      </c>
      <c r="E564" s="0" t="n">
        <v>78.1323886361002</v>
      </c>
      <c r="F564" s="0" t="n">
        <v>20</v>
      </c>
      <c r="G564" s="0" t="n">
        <v>97.2044898857647</v>
      </c>
      <c r="H564" s="0" t="n">
        <v>3.24350372093023</v>
      </c>
      <c r="I564" s="0" t="n">
        <v>0.227711082753136</v>
      </c>
      <c r="J564" s="0" t="n">
        <f aca="false">VLOOKUP(D564,'paramètres CI'!$A$2:$B$6,2)</f>
        <v>0.0935912806596305</v>
      </c>
    </row>
    <row r="565" customFormat="false" ht="13.8" hidden="true" customHeight="false" outlineLevel="0" collapsed="false">
      <c r="A565" s="0" t="s">
        <v>15</v>
      </c>
      <c r="B565" s="0" t="s">
        <v>93</v>
      </c>
      <c r="C565" s="0" t="s">
        <v>49</v>
      </c>
      <c r="D565" s="0" t="s">
        <v>43</v>
      </c>
      <c r="E565" s="0" t="n">
        <v>97.6654857951252</v>
      </c>
      <c r="F565" s="0" t="n">
        <v>20</v>
      </c>
      <c r="G565" s="0" t="n">
        <v>97.2044898857647</v>
      </c>
      <c r="H565" s="0" t="n">
        <v>3.39795627906976</v>
      </c>
      <c r="I565" s="0" t="n">
        <v>9.99400359784132E-005</v>
      </c>
      <c r="J565" s="0" t="n">
        <f aca="false">VLOOKUP(D565,'paramètres CI'!$A$2:$B$6,2)</f>
        <v>0.0935912806596305</v>
      </c>
    </row>
    <row r="566" customFormat="false" ht="13.8" hidden="true" customHeight="false" outlineLevel="0" collapsed="false">
      <c r="A566" s="0" t="s">
        <v>15</v>
      </c>
      <c r="B566" s="0" t="s">
        <v>94</v>
      </c>
      <c r="C566" s="0" t="s">
        <v>32</v>
      </c>
      <c r="D566" s="0" t="s">
        <v>34</v>
      </c>
      <c r="E566" s="0" t="n">
        <v>32.2900525333333</v>
      </c>
      <c r="F566" s="0" t="n">
        <v>25</v>
      </c>
      <c r="G566" s="0" t="n">
        <v>115.508155281942</v>
      </c>
      <c r="H566" s="0" t="n">
        <v>1.53679337060787</v>
      </c>
      <c r="I566" s="0" t="n">
        <v>0.0150962837196389</v>
      </c>
      <c r="J566" s="0" t="n">
        <f aca="false">VLOOKUP(D566,'paramètres CI'!$A$2:$B$6,2)</f>
        <v>0.0424847883250769</v>
      </c>
    </row>
    <row r="567" customFormat="false" ht="13.8" hidden="true" customHeight="false" outlineLevel="0" collapsed="false">
      <c r="A567" s="0" t="s">
        <v>15</v>
      </c>
      <c r="B567" s="0" t="s">
        <v>94</v>
      </c>
      <c r="C567" s="0" t="s">
        <v>32</v>
      </c>
      <c r="D567" s="0" t="s">
        <v>33</v>
      </c>
      <c r="E567" s="0" t="n">
        <v>31.732455259093</v>
      </c>
      <c r="F567" s="0" t="n">
        <v>25</v>
      </c>
      <c r="G567" s="0" t="n">
        <v>111.28797069489</v>
      </c>
      <c r="H567" s="0" t="n">
        <v>1.55895172432673</v>
      </c>
      <c r="I567" s="0" t="n">
        <v>0.0345855689932866</v>
      </c>
      <c r="J567" s="0" t="n">
        <f aca="false">VLOOKUP(D567,'paramètres CI'!$A$2:$B$6,2)</f>
        <v>0.033584731604575</v>
      </c>
    </row>
    <row r="568" customFormat="false" ht="13.8" hidden="true" customHeight="false" outlineLevel="0" collapsed="false">
      <c r="A568" s="0" t="s">
        <v>15</v>
      </c>
      <c r="B568" s="0" t="s">
        <v>94</v>
      </c>
      <c r="C568" s="0" t="s">
        <v>35</v>
      </c>
      <c r="D568" s="0" t="s">
        <v>33</v>
      </c>
      <c r="E568" s="0" t="n">
        <v>39.6655690738663</v>
      </c>
      <c r="F568" s="0" t="n">
        <v>25</v>
      </c>
      <c r="G568" s="0" t="n">
        <v>111.28797069489</v>
      </c>
      <c r="H568" s="0" t="n">
        <v>1.87074206919208</v>
      </c>
      <c r="I568" s="0" t="n">
        <v>9.99400359784133E-005</v>
      </c>
      <c r="J568" s="0" t="n">
        <f aca="false">VLOOKUP(D568,'paramètres CI'!$A$2:$B$6,2)</f>
        <v>0.033584731604575</v>
      </c>
    </row>
    <row r="569" customFormat="false" ht="13.8" hidden="true" customHeight="false" outlineLevel="0" collapsed="false">
      <c r="A569" s="0" t="s">
        <v>15</v>
      </c>
      <c r="B569" s="0" t="s">
        <v>94</v>
      </c>
      <c r="C569" s="0" t="s">
        <v>35</v>
      </c>
      <c r="D569" s="0" t="s">
        <v>34</v>
      </c>
      <c r="E569" s="0" t="n">
        <v>40.3625656666667</v>
      </c>
      <c r="F569" s="0" t="n">
        <v>25</v>
      </c>
      <c r="G569" s="0" t="n">
        <v>115.508155281942</v>
      </c>
      <c r="H569" s="0" t="n">
        <v>1.84415204472944</v>
      </c>
      <c r="I569" s="0" t="n">
        <v>9.99400359784133E-005</v>
      </c>
      <c r="J569" s="0" t="n">
        <f aca="false">VLOOKUP(D569,'paramètres CI'!$A$2:$B$6,2)</f>
        <v>0.0424847883250769</v>
      </c>
    </row>
    <row r="570" customFormat="false" ht="13.8" hidden="true" customHeight="false" outlineLevel="0" collapsed="false">
      <c r="A570" s="0" t="s">
        <v>15</v>
      </c>
      <c r="B570" s="0" t="s">
        <v>94</v>
      </c>
      <c r="C570" s="0" t="s">
        <v>36</v>
      </c>
      <c r="D570" s="0" t="s">
        <v>37</v>
      </c>
      <c r="E570" s="0" t="n">
        <v>10.8487114989812</v>
      </c>
      <c r="F570" s="0" t="n">
        <v>20</v>
      </c>
      <c r="G570" s="0" t="n">
        <v>113.096766939447</v>
      </c>
      <c r="H570" s="0" t="n">
        <v>0.761583138885597</v>
      </c>
      <c r="I570" s="0" t="n">
        <v>9.99400359784133E-005</v>
      </c>
      <c r="J570" s="0" t="n">
        <f aca="false">VLOOKUP(D570,'paramètres CI'!$A$2:$B$6,2)</f>
        <v>0.0385046990211696</v>
      </c>
    </row>
    <row r="571" customFormat="false" ht="13.8" hidden="true" customHeight="false" outlineLevel="0" collapsed="false">
      <c r="A571" s="0" t="s">
        <v>15</v>
      </c>
      <c r="B571" s="0" t="s">
        <v>94</v>
      </c>
      <c r="C571" s="0" t="s">
        <v>38</v>
      </c>
      <c r="D571" s="0" t="s">
        <v>39</v>
      </c>
      <c r="E571" s="0" t="n">
        <v>8.14211857893592</v>
      </c>
      <c r="F571" s="0" t="n">
        <v>20</v>
      </c>
      <c r="G571" s="0" t="n">
        <v>111.555067431955</v>
      </c>
      <c r="H571" s="0" t="n">
        <v>0.989367103465403</v>
      </c>
      <c r="I571" s="0" t="n">
        <v>9.99400359784133E-005</v>
      </c>
      <c r="J571" s="0" t="n">
        <f aca="false">VLOOKUP(D571,'paramètres CI'!$A$2:$B$6,2)</f>
        <v>0.022045059962018</v>
      </c>
    </row>
    <row r="572" customFormat="false" ht="13.8" hidden="true" customHeight="false" outlineLevel="0" collapsed="false">
      <c r="A572" s="0" t="s">
        <v>15</v>
      </c>
      <c r="B572" s="0" t="s">
        <v>94</v>
      </c>
      <c r="C572" s="0" t="s">
        <v>40</v>
      </c>
      <c r="D572" s="0" t="s">
        <v>37</v>
      </c>
      <c r="E572" s="0" t="n">
        <v>8.67896919918499</v>
      </c>
      <c r="F572" s="0" t="n">
        <v>20</v>
      </c>
      <c r="G572" s="0" t="n">
        <v>113.096766939447</v>
      </c>
      <c r="H572" s="0" t="n">
        <v>0.671326600031711</v>
      </c>
      <c r="I572" s="0" t="n">
        <v>0.0565827572043398</v>
      </c>
      <c r="J572" s="0" t="n">
        <f aca="false">VLOOKUP(D572,'paramètres CI'!$A$2:$B$6,2)</f>
        <v>0.0385046990211696</v>
      </c>
    </row>
    <row r="573" customFormat="false" ht="13.8" hidden="true" customHeight="false" outlineLevel="0" collapsed="false">
      <c r="A573" s="0" t="s">
        <v>15</v>
      </c>
      <c r="B573" s="0" t="s">
        <v>94</v>
      </c>
      <c r="C573" s="0" t="s">
        <v>41</v>
      </c>
      <c r="D573" s="0" t="s">
        <v>39</v>
      </c>
      <c r="E573" s="0" t="n">
        <v>6.51369486314873</v>
      </c>
      <c r="F573" s="0" t="n">
        <v>20</v>
      </c>
      <c r="G573" s="0" t="n">
        <v>111.555067431955</v>
      </c>
      <c r="H573" s="0" t="n">
        <v>0.728585644069648</v>
      </c>
      <c r="I573" s="0" t="n">
        <v>0.505111583502222</v>
      </c>
      <c r="J573" s="0" t="n">
        <f aca="false">VLOOKUP(D573,'paramètres CI'!$A$2:$B$6,2)</f>
        <v>0.022045059962018</v>
      </c>
    </row>
    <row r="574" customFormat="false" ht="13.8" hidden="true" customHeight="false" outlineLevel="0" collapsed="false">
      <c r="A574" s="0" t="s">
        <v>15</v>
      </c>
      <c r="B574" s="0" t="s">
        <v>94</v>
      </c>
      <c r="C574" s="0" t="s">
        <v>45</v>
      </c>
      <c r="D574" s="0" t="s">
        <v>43</v>
      </c>
      <c r="E574" s="0" t="n">
        <v>10</v>
      </c>
      <c r="F574" s="0" t="n">
        <v>13</v>
      </c>
      <c r="G574" s="0" t="n">
        <v>113.806452687987</v>
      </c>
      <c r="H574" s="0" t="n">
        <v>0.9</v>
      </c>
      <c r="I574" s="0" t="n">
        <v>0.207755015780119</v>
      </c>
      <c r="J574" s="0" t="n">
        <f aca="false">VLOOKUP(D574,'paramètres CI'!$A$2:$B$6,2)</f>
        <v>0.0935912806596305</v>
      </c>
    </row>
    <row r="575" customFormat="false" ht="13.8" hidden="true" customHeight="false" outlineLevel="0" collapsed="false">
      <c r="A575" s="0" t="s">
        <v>15</v>
      </c>
      <c r="B575" s="0" t="s">
        <v>94</v>
      </c>
      <c r="C575" s="0" t="s">
        <v>46</v>
      </c>
      <c r="D575" s="0" t="s">
        <v>43</v>
      </c>
      <c r="E575" s="0" t="n">
        <v>12</v>
      </c>
      <c r="F575" s="0" t="n">
        <v>13</v>
      </c>
      <c r="G575" s="0" t="n">
        <v>113.806452687987</v>
      </c>
      <c r="H575" s="0" t="n">
        <v>1</v>
      </c>
      <c r="I575" s="0" t="n">
        <v>9.99400359784133E-005</v>
      </c>
      <c r="J575" s="0" t="n">
        <f aca="false">VLOOKUP(D575,'paramètres CI'!$A$2:$B$6,2)</f>
        <v>0.0935912806596305</v>
      </c>
    </row>
    <row r="576" customFormat="false" ht="13.8" hidden="false" customHeight="false" outlineLevel="0" collapsed="false">
      <c r="A576" s="0" t="s">
        <v>15</v>
      </c>
      <c r="B576" s="0" t="s">
        <v>94</v>
      </c>
      <c r="C576" s="0" t="s">
        <v>55</v>
      </c>
      <c r="D576" s="0" t="s">
        <v>43</v>
      </c>
      <c r="E576" s="0" t="n">
        <v>35.998379078223</v>
      </c>
      <c r="F576" s="0" t="n">
        <v>17</v>
      </c>
      <c r="G576" s="0" t="n">
        <v>107.674554141</v>
      </c>
      <c r="H576" s="0" t="n">
        <v>2.67297488372093</v>
      </c>
      <c r="I576" s="0" t="n">
        <v>0.180269150584523</v>
      </c>
      <c r="J576" s="0" t="n">
        <f aca="false">VLOOKUP(D576,'paramètres CI'!$A$2:$B$6,2)</f>
        <v>0.0935912806596305</v>
      </c>
    </row>
    <row r="577" customFormat="false" ht="13.8" hidden="true" customHeight="false" outlineLevel="0" collapsed="false">
      <c r="A577" s="0" t="s">
        <v>15</v>
      </c>
      <c r="B577" s="0" t="s">
        <v>94</v>
      </c>
      <c r="C577" s="0" t="s">
        <v>56</v>
      </c>
      <c r="D577" s="0" t="s">
        <v>43</v>
      </c>
      <c r="E577" s="0" t="n">
        <v>44.9979738477787</v>
      </c>
      <c r="F577" s="0" t="n">
        <v>17</v>
      </c>
      <c r="G577" s="0" t="n">
        <v>107.674554141</v>
      </c>
      <c r="H577" s="0" t="n">
        <v>3.32861023255814</v>
      </c>
      <c r="I577" s="0" t="n">
        <v>9.99400359784133E-005</v>
      </c>
      <c r="J577" s="0" t="n">
        <f aca="false">VLOOKUP(D577,'paramètres CI'!$A$2:$B$6,2)</f>
        <v>0.0935912806596305</v>
      </c>
    </row>
    <row r="578" customFormat="false" ht="13.8" hidden="true" customHeight="false" outlineLevel="0" collapsed="false">
      <c r="A578" s="0" t="s">
        <v>15</v>
      </c>
      <c r="B578" s="0" t="s">
        <v>95</v>
      </c>
      <c r="C578" s="0" t="s">
        <v>32</v>
      </c>
      <c r="D578" s="0" t="s">
        <v>34</v>
      </c>
      <c r="E578" s="0" t="n">
        <v>48.5701357395801</v>
      </c>
      <c r="F578" s="0" t="n">
        <v>25</v>
      </c>
      <c r="G578" s="0" t="n">
        <v>143.80229839383</v>
      </c>
      <c r="H578" s="0" t="n">
        <v>1.63387505248133</v>
      </c>
      <c r="I578" s="0" t="n">
        <v>0.0652310719191035</v>
      </c>
      <c r="J578" s="0" t="n">
        <f aca="false">VLOOKUP(D578,'paramètres CI'!$A$2:$B$6,2)</f>
        <v>0.0424847883250769</v>
      </c>
    </row>
    <row r="579" customFormat="false" ht="13.8" hidden="true" customHeight="false" outlineLevel="0" collapsed="false">
      <c r="A579" s="0" t="s">
        <v>15</v>
      </c>
      <c r="B579" s="0" t="s">
        <v>95</v>
      </c>
      <c r="C579" s="0" t="s">
        <v>32</v>
      </c>
      <c r="D579" s="0" t="s">
        <v>33</v>
      </c>
      <c r="E579" s="0" t="n">
        <v>49.0999443411446</v>
      </c>
      <c r="F579" s="0" t="n">
        <v>25</v>
      </c>
      <c r="G579" s="0" t="n">
        <v>130.83936103619</v>
      </c>
      <c r="H579" s="0" t="n">
        <v>1.55957482928918</v>
      </c>
      <c r="I579" s="0" t="n">
        <v>0.0723140036556016</v>
      </c>
      <c r="J579" s="0" t="n">
        <f aca="false">VLOOKUP(D579,'paramètres CI'!$A$2:$B$6,2)</f>
        <v>0.033584731604575</v>
      </c>
    </row>
    <row r="580" customFormat="false" ht="13.8" hidden="true" customHeight="false" outlineLevel="0" collapsed="false">
      <c r="A580" s="0" t="s">
        <v>15</v>
      </c>
      <c r="B580" s="0" t="s">
        <v>95</v>
      </c>
      <c r="C580" s="0" t="s">
        <v>35</v>
      </c>
      <c r="D580" s="0" t="s">
        <v>33</v>
      </c>
      <c r="E580" s="0" t="n">
        <v>61.3749304264308</v>
      </c>
      <c r="F580" s="0" t="n">
        <v>25</v>
      </c>
      <c r="G580" s="0" t="n">
        <v>130.83936103619</v>
      </c>
      <c r="H580" s="0" t="n">
        <v>1.87148979514701</v>
      </c>
      <c r="I580" s="0" t="n">
        <v>9.99400359784132E-005</v>
      </c>
      <c r="J580" s="0" t="n">
        <f aca="false">VLOOKUP(D580,'paramètres CI'!$A$2:$B$6,2)</f>
        <v>0.033584731604575</v>
      </c>
    </row>
    <row r="581" customFormat="false" ht="13.8" hidden="true" customHeight="false" outlineLevel="0" collapsed="false">
      <c r="A581" s="0" t="s">
        <v>15</v>
      </c>
      <c r="B581" s="0" t="s">
        <v>95</v>
      </c>
      <c r="C581" s="0" t="s">
        <v>35</v>
      </c>
      <c r="D581" s="0" t="s">
        <v>34</v>
      </c>
      <c r="E581" s="0" t="n">
        <v>60.7126696744751</v>
      </c>
      <c r="F581" s="0" t="n">
        <v>25</v>
      </c>
      <c r="G581" s="0" t="n">
        <v>143.80229839383</v>
      </c>
      <c r="H581" s="0" t="n">
        <v>1.9606500629776</v>
      </c>
      <c r="I581" s="0" t="n">
        <v>9.99400359784132E-005</v>
      </c>
      <c r="J581" s="0" t="n">
        <f aca="false">VLOOKUP(D581,'paramètres CI'!$A$2:$B$6,2)</f>
        <v>0.0424847883250769</v>
      </c>
    </row>
    <row r="582" customFormat="false" ht="13.8" hidden="true" customHeight="false" outlineLevel="0" collapsed="false">
      <c r="A582" s="0" t="s">
        <v>15</v>
      </c>
      <c r="B582" s="0" t="s">
        <v>95</v>
      </c>
      <c r="C582" s="0" t="s">
        <v>36</v>
      </c>
      <c r="D582" s="0" t="s">
        <v>37</v>
      </c>
      <c r="E582" s="0" t="n">
        <v>41.5287109684764</v>
      </c>
      <c r="F582" s="0" t="n">
        <v>20</v>
      </c>
      <c r="G582" s="0" t="n">
        <v>133.052856481641</v>
      </c>
      <c r="H582" s="0" t="n">
        <v>0.751617554418763</v>
      </c>
      <c r="I582" s="0" t="n">
        <v>9.99400359784132E-005</v>
      </c>
      <c r="J582" s="0" t="n">
        <f aca="false">VLOOKUP(D582,'paramètres CI'!$A$2:$B$6,2)</f>
        <v>0.0385046990211696</v>
      </c>
    </row>
    <row r="583" customFormat="false" ht="13.8" hidden="true" customHeight="false" outlineLevel="0" collapsed="false">
      <c r="A583" s="0" t="s">
        <v>15</v>
      </c>
      <c r="B583" s="0" t="s">
        <v>95</v>
      </c>
      <c r="C583" s="0" t="s">
        <v>38</v>
      </c>
      <c r="D583" s="0" t="s">
        <v>39</v>
      </c>
      <c r="E583" s="0" t="n">
        <v>30.944260891132</v>
      </c>
      <c r="F583" s="0" t="n">
        <v>20</v>
      </c>
      <c r="G583" s="0" t="n">
        <v>146.596165308394</v>
      </c>
      <c r="H583" s="0" t="n">
        <v>0.98494919666898</v>
      </c>
      <c r="I583" s="0" t="n">
        <v>9.99400359784132E-005</v>
      </c>
      <c r="J583" s="0" t="n">
        <f aca="false">VLOOKUP(D583,'paramètres CI'!$A$2:$B$6,2)</f>
        <v>0.022045059962018</v>
      </c>
    </row>
    <row r="584" customFormat="false" ht="13.8" hidden="true" customHeight="false" outlineLevel="0" collapsed="false">
      <c r="A584" s="0" t="s">
        <v>15</v>
      </c>
      <c r="B584" s="0" t="s">
        <v>95</v>
      </c>
      <c r="C584" s="0" t="s">
        <v>40</v>
      </c>
      <c r="D584" s="0" t="s">
        <v>37</v>
      </c>
      <c r="E584" s="0" t="n">
        <v>33.2229687747811</v>
      </c>
      <c r="F584" s="0" t="n">
        <v>20</v>
      </c>
      <c r="G584" s="0" t="n">
        <v>133.052856481641</v>
      </c>
      <c r="H584" s="0" t="n">
        <v>0.654786860491742</v>
      </c>
      <c r="I584" s="0" t="n">
        <v>0.0526600911976433</v>
      </c>
      <c r="J584" s="0" t="n">
        <f aca="false">VLOOKUP(D584,'paramètres CI'!$A$2:$B$6,2)</f>
        <v>0.0385046990211696</v>
      </c>
    </row>
    <row r="585" customFormat="false" ht="13.8" hidden="true" customHeight="false" outlineLevel="0" collapsed="false">
      <c r="A585" s="0" t="s">
        <v>15</v>
      </c>
      <c r="B585" s="0" t="s">
        <v>95</v>
      </c>
      <c r="C585" s="0" t="s">
        <v>41</v>
      </c>
      <c r="D585" s="0" t="s">
        <v>39</v>
      </c>
      <c r="E585" s="0" t="n">
        <v>24.7554087129056</v>
      </c>
      <c r="F585" s="0" t="n">
        <v>20</v>
      </c>
      <c r="G585" s="0" t="n">
        <v>146.596165308394</v>
      </c>
      <c r="H585" s="0" t="n">
        <v>0.742698247471753</v>
      </c>
      <c r="I585" s="0" t="n">
        <v>0.328326905498679</v>
      </c>
      <c r="J585" s="0" t="n">
        <f aca="false">VLOOKUP(D585,'paramètres CI'!$A$2:$B$6,2)</f>
        <v>0.022045059962018</v>
      </c>
    </row>
    <row r="586" customFormat="false" ht="13.8" hidden="true" customHeight="false" outlineLevel="0" collapsed="false">
      <c r="A586" s="0" t="s">
        <v>15</v>
      </c>
      <c r="B586" s="0" t="s">
        <v>95</v>
      </c>
      <c r="C586" s="0" t="s">
        <v>45</v>
      </c>
      <c r="D586" s="0" t="s">
        <v>43</v>
      </c>
      <c r="E586" s="0" t="n">
        <v>10</v>
      </c>
      <c r="F586" s="0" t="n">
        <v>13</v>
      </c>
      <c r="G586" s="0" t="n">
        <v>125.404290924021</v>
      </c>
      <c r="H586" s="0" t="n">
        <v>0.9</v>
      </c>
      <c r="I586" s="0" t="n">
        <v>0.259211549012442</v>
      </c>
      <c r="J586" s="0" t="n">
        <f aca="false">VLOOKUP(D586,'paramètres CI'!$A$2:$B$6,2)</f>
        <v>0.0935912806596305</v>
      </c>
    </row>
    <row r="587" customFormat="false" ht="13.8" hidden="true" customHeight="false" outlineLevel="0" collapsed="false">
      <c r="A587" s="0" t="s">
        <v>15</v>
      </c>
      <c r="B587" s="0" t="s">
        <v>95</v>
      </c>
      <c r="C587" s="0" t="s">
        <v>46</v>
      </c>
      <c r="D587" s="0" t="s">
        <v>43</v>
      </c>
      <c r="E587" s="0" t="n">
        <v>12</v>
      </c>
      <c r="F587" s="0" t="n">
        <v>13</v>
      </c>
      <c r="G587" s="0" t="n">
        <v>125.404290924021</v>
      </c>
      <c r="H587" s="0" t="n">
        <v>1</v>
      </c>
      <c r="I587" s="0" t="n">
        <v>9.99400359784132E-005</v>
      </c>
      <c r="J587" s="0" t="n">
        <f aca="false">VLOOKUP(D587,'paramètres CI'!$A$2:$B$6,2)</f>
        <v>0.0935912806596305</v>
      </c>
    </row>
    <row r="588" customFormat="false" ht="13.8" hidden="true" customHeight="false" outlineLevel="0" collapsed="false">
      <c r="A588" s="0" t="s">
        <v>15</v>
      </c>
      <c r="B588" s="0" t="s">
        <v>95</v>
      </c>
      <c r="C588" s="0" t="s">
        <v>48</v>
      </c>
      <c r="D588" s="0" t="s">
        <v>43</v>
      </c>
      <c r="E588" s="0" t="n">
        <v>119.777229372829</v>
      </c>
      <c r="F588" s="0" t="n">
        <v>20</v>
      </c>
      <c r="G588" s="0" t="n">
        <v>119.255617135267</v>
      </c>
      <c r="H588" s="0" t="n">
        <v>3.24350372093023</v>
      </c>
      <c r="I588" s="0" t="n">
        <v>0.22165673850066</v>
      </c>
      <c r="J588" s="0" t="n">
        <f aca="false">VLOOKUP(D588,'paramètres CI'!$A$2:$B$6,2)</f>
        <v>0.0935912806596305</v>
      </c>
    </row>
    <row r="589" customFormat="false" ht="13.8" hidden="true" customHeight="false" outlineLevel="0" collapsed="false">
      <c r="A589" s="0" t="s">
        <v>15</v>
      </c>
      <c r="B589" s="0" t="s">
        <v>95</v>
      </c>
      <c r="C589" s="0" t="s">
        <v>49</v>
      </c>
      <c r="D589" s="0" t="s">
        <v>43</v>
      </c>
      <c r="E589" s="0" t="n">
        <v>149.721536716037</v>
      </c>
      <c r="F589" s="0" t="n">
        <v>20</v>
      </c>
      <c r="G589" s="0" t="n">
        <v>119.255617135267</v>
      </c>
      <c r="H589" s="0" t="n">
        <v>3.39795627906976</v>
      </c>
      <c r="I589" s="0" t="n">
        <v>9.99400359784132E-005</v>
      </c>
      <c r="J589" s="0" t="n">
        <f aca="false">VLOOKUP(D589,'paramètres CI'!$A$2:$B$6,2)</f>
        <v>0.0935912806596305</v>
      </c>
    </row>
    <row r="590" customFormat="false" ht="13.8" hidden="true" customHeight="false" outlineLevel="0" collapsed="false">
      <c r="A590" s="0" t="s">
        <v>15</v>
      </c>
      <c r="B590" s="0" t="s">
        <v>96</v>
      </c>
      <c r="C590" s="0" t="s">
        <v>32</v>
      </c>
      <c r="D590" s="0" t="s">
        <v>33</v>
      </c>
      <c r="E590" s="0" t="n">
        <v>32.6885920615636</v>
      </c>
      <c r="F590" s="0" t="n">
        <v>25</v>
      </c>
      <c r="G590" s="0" t="n">
        <v>81.9223757662001</v>
      </c>
      <c r="H590" s="0" t="n">
        <v>1.55919491358568</v>
      </c>
      <c r="I590" s="0" t="n">
        <v>0.0321544554877887</v>
      </c>
      <c r="J590" s="0" t="n">
        <f aca="false">VLOOKUP(D590,'paramètres CI'!$A$2:$B$6,2)</f>
        <v>0.033584731604575</v>
      </c>
    </row>
    <row r="591" customFormat="false" ht="13.8" hidden="true" customHeight="false" outlineLevel="0" collapsed="false">
      <c r="A591" s="0" t="s">
        <v>15</v>
      </c>
      <c r="B591" s="0" t="s">
        <v>96</v>
      </c>
      <c r="C591" s="0" t="s">
        <v>32</v>
      </c>
      <c r="D591" s="0" t="s">
        <v>34</v>
      </c>
      <c r="E591" s="0" t="n">
        <v>32.5003711270346</v>
      </c>
      <c r="F591" s="0" t="n">
        <v>25</v>
      </c>
      <c r="G591" s="0" t="n">
        <v>90.8673292186829</v>
      </c>
      <c r="H591" s="0" t="n">
        <v>1.57661968934847</v>
      </c>
      <c r="I591" s="0" t="n">
        <v>0.0352238274117981</v>
      </c>
      <c r="J591" s="0" t="n">
        <f aca="false">VLOOKUP(D591,'paramètres CI'!$A$2:$B$6,2)</f>
        <v>0.0424847883250769</v>
      </c>
    </row>
    <row r="592" customFormat="false" ht="13.8" hidden="true" customHeight="false" outlineLevel="0" collapsed="false">
      <c r="A592" s="0" t="s">
        <v>15</v>
      </c>
      <c r="B592" s="0" t="s">
        <v>96</v>
      </c>
      <c r="C592" s="0" t="s">
        <v>35</v>
      </c>
      <c r="D592" s="0" t="s">
        <v>33</v>
      </c>
      <c r="E592" s="0" t="n">
        <v>40.8607400769546</v>
      </c>
      <c r="F592" s="0" t="n">
        <v>25</v>
      </c>
      <c r="G592" s="0" t="n">
        <v>81.9223757662001</v>
      </c>
      <c r="H592" s="0" t="n">
        <v>1.87103389630282</v>
      </c>
      <c r="I592" s="0" t="n">
        <v>9.99400359784132E-005</v>
      </c>
      <c r="J592" s="0" t="n">
        <f aca="false">VLOOKUP(D592,'paramètres CI'!$A$2:$B$6,2)</f>
        <v>0.033584731604575</v>
      </c>
    </row>
    <row r="593" customFormat="false" ht="13.8" hidden="true" customHeight="false" outlineLevel="0" collapsed="false">
      <c r="A593" s="0" t="s">
        <v>15</v>
      </c>
      <c r="B593" s="0" t="s">
        <v>96</v>
      </c>
      <c r="C593" s="0" t="s">
        <v>35</v>
      </c>
      <c r="D593" s="0" t="s">
        <v>34</v>
      </c>
      <c r="E593" s="0" t="n">
        <v>40.6254639087933</v>
      </c>
      <c r="F593" s="0" t="n">
        <v>25</v>
      </c>
      <c r="G593" s="0" t="n">
        <v>90.8673292186829</v>
      </c>
      <c r="H593" s="0" t="n">
        <v>1.89194362721816</v>
      </c>
      <c r="I593" s="0" t="n">
        <v>9.99400359784132E-005</v>
      </c>
      <c r="J593" s="0" t="n">
        <f aca="false">VLOOKUP(D593,'paramètres CI'!$A$2:$B$6,2)</f>
        <v>0.0424847883250769</v>
      </c>
    </row>
    <row r="594" customFormat="false" ht="13.8" hidden="true" customHeight="false" outlineLevel="0" collapsed="false">
      <c r="A594" s="0" t="s">
        <v>15</v>
      </c>
      <c r="B594" s="0" t="s">
        <v>96</v>
      </c>
      <c r="C594" s="0" t="s">
        <v>36</v>
      </c>
      <c r="D594" s="0" t="s">
        <v>37</v>
      </c>
      <c r="E594" s="0" t="n">
        <v>30.8886153846153</v>
      </c>
      <c r="F594" s="0" t="n">
        <v>20</v>
      </c>
      <c r="G594" s="0" t="n">
        <v>85.6577714878553</v>
      </c>
      <c r="H594" s="0" t="n">
        <v>0.749223877611474</v>
      </c>
      <c r="I594" s="0" t="n">
        <v>9.99400359784132E-005</v>
      </c>
      <c r="J594" s="0" t="n">
        <f aca="false">VLOOKUP(D594,'paramètres CI'!$A$2:$B$6,2)</f>
        <v>0.0385046990211696</v>
      </c>
    </row>
    <row r="595" customFormat="false" ht="13.8" hidden="true" customHeight="false" outlineLevel="0" collapsed="false">
      <c r="A595" s="0" t="s">
        <v>15</v>
      </c>
      <c r="B595" s="0" t="s">
        <v>96</v>
      </c>
      <c r="C595" s="0" t="s">
        <v>38</v>
      </c>
      <c r="D595" s="0" t="s">
        <v>39</v>
      </c>
      <c r="E595" s="0" t="n">
        <v>30.8886153846153</v>
      </c>
      <c r="F595" s="0" t="n">
        <v>20</v>
      </c>
      <c r="G595" s="0" t="n">
        <v>91.7377348481769</v>
      </c>
      <c r="H595" s="0" t="n">
        <v>0.97699442439909</v>
      </c>
      <c r="I595" s="0" t="n">
        <v>9.99400359784132E-005</v>
      </c>
      <c r="J595" s="0" t="n">
        <f aca="false">VLOOKUP(D595,'paramètres CI'!$A$2:$B$6,2)</f>
        <v>0.022045059962018</v>
      </c>
    </row>
    <row r="596" customFormat="false" ht="13.8" hidden="true" customHeight="false" outlineLevel="0" collapsed="false">
      <c r="A596" s="0" t="s">
        <v>15</v>
      </c>
      <c r="B596" s="0" t="s">
        <v>96</v>
      </c>
      <c r="C596" s="0" t="s">
        <v>40</v>
      </c>
      <c r="D596" s="0" t="s">
        <v>37</v>
      </c>
      <c r="E596" s="0" t="n">
        <v>24.7108923076923</v>
      </c>
      <c r="F596" s="0" t="n">
        <v>20</v>
      </c>
      <c r="G596" s="0" t="n">
        <v>85.6577714878553</v>
      </c>
      <c r="H596" s="0" t="n">
        <v>0.65174413054584</v>
      </c>
      <c r="I596" s="0" t="n">
        <v>0.0719789054305199</v>
      </c>
      <c r="J596" s="0" t="n">
        <f aca="false">VLOOKUP(D596,'paramètres CI'!$A$2:$B$6,2)</f>
        <v>0.0385046990211696</v>
      </c>
    </row>
    <row r="597" customFormat="false" ht="13.8" hidden="true" customHeight="false" outlineLevel="0" collapsed="false">
      <c r="A597" s="0" t="s">
        <v>15</v>
      </c>
      <c r="B597" s="0" t="s">
        <v>96</v>
      </c>
      <c r="C597" s="0" t="s">
        <v>41</v>
      </c>
      <c r="D597" s="0" t="s">
        <v>39</v>
      </c>
      <c r="E597" s="0" t="n">
        <v>24.7108923076923</v>
      </c>
      <c r="F597" s="0" t="n">
        <v>20</v>
      </c>
      <c r="G597" s="0" t="n">
        <v>91.7377348481769</v>
      </c>
      <c r="H597" s="0" t="n">
        <v>0.708986198580485</v>
      </c>
      <c r="I597" s="0" t="n">
        <v>0.393040238953547</v>
      </c>
      <c r="J597" s="0" t="n">
        <f aca="false">VLOOKUP(D597,'paramètres CI'!$A$2:$B$6,2)</f>
        <v>0.022045059962018</v>
      </c>
    </row>
    <row r="598" customFormat="false" ht="13.8" hidden="true" customHeight="false" outlineLevel="0" collapsed="false">
      <c r="A598" s="0" t="s">
        <v>15</v>
      </c>
      <c r="B598" s="0" t="s">
        <v>96</v>
      </c>
      <c r="C598" s="0" t="s">
        <v>45</v>
      </c>
      <c r="D598" s="0" t="s">
        <v>43</v>
      </c>
      <c r="E598" s="0" t="n">
        <v>10</v>
      </c>
      <c r="F598" s="0" t="n">
        <v>13</v>
      </c>
      <c r="G598" s="0" t="n">
        <v>83.3291427539761</v>
      </c>
      <c r="H598" s="0" t="n">
        <v>0.9</v>
      </c>
      <c r="I598" s="0" t="n">
        <v>0.292975225928251</v>
      </c>
      <c r="J598" s="0" t="n">
        <f aca="false">VLOOKUP(D598,'paramètres CI'!$A$2:$B$6,2)</f>
        <v>0.0935912806596305</v>
      </c>
    </row>
    <row r="599" customFormat="false" ht="13.8" hidden="true" customHeight="false" outlineLevel="0" collapsed="false">
      <c r="A599" s="0" t="s">
        <v>15</v>
      </c>
      <c r="B599" s="0" t="s">
        <v>96</v>
      </c>
      <c r="C599" s="0" t="s">
        <v>46</v>
      </c>
      <c r="D599" s="0" t="s">
        <v>43</v>
      </c>
      <c r="E599" s="0" t="n">
        <v>12</v>
      </c>
      <c r="F599" s="0" t="n">
        <v>13</v>
      </c>
      <c r="G599" s="0" t="n">
        <v>83.3291427539761</v>
      </c>
      <c r="H599" s="0" t="n">
        <v>1</v>
      </c>
      <c r="I599" s="0" t="n">
        <v>9.99400359784132E-005</v>
      </c>
      <c r="J599" s="0" t="n">
        <f aca="false">VLOOKUP(D599,'paramètres CI'!$A$2:$B$6,2)</f>
        <v>0.0935912806596305</v>
      </c>
    </row>
    <row r="600" customFormat="false" ht="13.8" hidden="true" customHeight="false" outlineLevel="0" collapsed="false">
      <c r="A600" s="0" t="s">
        <v>15</v>
      </c>
      <c r="B600" s="0" t="s">
        <v>96</v>
      </c>
      <c r="C600" s="0" t="s">
        <v>48</v>
      </c>
      <c r="D600" s="0" t="s">
        <v>43</v>
      </c>
      <c r="E600" s="0" t="n">
        <v>73.2398821094905</v>
      </c>
      <c r="F600" s="0" t="n">
        <v>20</v>
      </c>
      <c r="G600" s="0" t="n">
        <v>81.9372619394211</v>
      </c>
      <c r="H600" s="0" t="n">
        <v>3.24350372093023</v>
      </c>
      <c r="I600" s="0" t="n">
        <v>0.174027706572225</v>
      </c>
      <c r="J600" s="0" t="n">
        <f aca="false">VLOOKUP(D600,'paramètres CI'!$A$2:$B$6,2)</f>
        <v>0.0935912806596305</v>
      </c>
    </row>
    <row r="601" customFormat="false" ht="13.8" hidden="true" customHeight="false" outlineLevel="0" collapsed="false">
      <c r="A601" s="0" t="s">
        <v>15</v>
      </c>
      <c r="B601" s="0" t="s">
        <v>96</v>
      </c>
      <c r="C601" s="0" t="s">
        <v>49</v>
      </c>
      <c r="D601" s="0" t="s">
        <v>43</v>
      </c>
      <c r="E601" s="0" t="n">
        <v>91.5498526368631</v>
      </c>
      <c r="F601" s="0" t="n">
        <v>20</v>
      </c>
      <c r="G601" s="0" t="n">
        <v>81.9372619394211</v>
      </c>
      <c r="H601" s="0" t="n">
        <v>3.39795627906976</v>
      </c>
      <c r="I601" s="0" t="n">
        <v>9.99400359784132E-005</v>
      </c>
      <c r="J601" s="0" t="n">
        <f aca="false">VLOOKUP(D601,'paramètres CI'!$A$2:$B$6,2)</f>
        <v>0.0935912806596305</v>
      </c>
    </row>
    <row r="602" customFormat="false" ht="13.8" hidden="true" customHeight="false" outlineLevel="0" collapsed="false">
      <c r="A602" s="0" t="s">
        <v>15</v>
      </c>
      <c r="B602" s="0" t="s">
        <v>97</v>
      </c>
      <c r="C602" s="0" t="s">
        <v>32</v>
      </c>
      <c r="D602" s="0" t="s">
        <v>34</v>
      </c>
      <c r="E602" s="0" t="n">
        <v>27.950947464592</v>
      </c>
      <c r="F602" s="0" t="n">
        <v>25</v>
      </c>
      <c r="G602" s="0" t="n">
        <v>81.2049989033703</v>
      </c>
      <c r="H602" s="0" t="n">
        <v>1.56721538794675</v>
      </c>
      <c r="I602" s="0" t="n">
        <v>0.0353374191913178</v>
      </c>
      <c r="J602" s="0" t="n">
        <f aca="false">VLOOKUP(D602,'paramètres CI'!$A$2:$B$6,2)</f>
        <v>0.0424847883250769</v>
      </c>
    </row>
    <row r="603" customFormat="false" ht="13.8" hidden="true" customHeight="false" outlineLevel="0" collapsed="false">
      <c r="A603" s="0" t="s">
        <v>15</v>
      </c>
      <c r="B603" s="0" t="s">
        <v>97</v>
      </c>
      <c r="C603" s="0" t="s">
        <v>32</v>
      </c>
      <c r="D603" s="0" t="s">
        <v>33</v>
      </c>
      <c r="E603" s="0" t="n">
        <v>28.2312804721311</v>
      </c>
      <c r="F603" s="0" t="n">
        <v>25</v>
      </c>
      <c r="G603" s="0" t="n">
        <v>83.8371370169685</v>
      </c>
      <c r="H603" s="0" t="n">
        <v>1.55778069050139</v>
      </c>
      <c r="I603" s="0" t="n">
        <v>0.0353834357571494</v>
      </c>
      <c r="J603" s="0" t="n">
        <f aca="false">VLOOKUP(D603,'paramètres CI'!$A$2:$B$6,2)</f>
        <v>0.033584731604575</v>
      </c>
    </row>
    <row r="604" customFormat="false" ht="13.8" hidden="true" customHeight="false" outlineLevel="0" collapsed="false">
      <c r="A604" s="0" t="s">
        <v>15</v>
      </c>
      <c r="B604" s="0" t="s">
        <v>97</v>
      </c>
      <c r="C604" s="0" t="s">
        <v>35</v>
      </c>
      <c r="D604" s="0" t="s">
        <v>33</v>
      </c>
      <c r="E604" s="0" t="n">
        <v>35.2891005901638</v>
      </c>
      <c r="F604" s="0" t="n">
        <v>25</v>
      </c>
      <c r="G604" s="0" t="n">
        <v>83.8371370169685</v>
      </c>
      <c r="H604" s="0" t="n">
        <v>1.86933682860167</v>
      </c>
      <c r="I604" s="0" t="n">
        <v>9.99400359784133E-005</v>
      </c>
      <c r="J604" s="0" t="n">
        <f aca="false">VLOOKUP(D604,'paramètres CI'!$A$2:$B$6,2)</f>
        <v>0.033584731604575</v>
      </c>
    </row>
    <row r="605" customFormat="false" ht="13.8" hidden="true" customHeight="false" outlineLevel="0" collapsed="false">
      <c r="A605" s="0" t="s">
        <v>15</v>
      </c>
      <c r="B605" s="0" t="s">
        <v>97</v>
      </c>
      <c r="C605" s="0" t="s">
        <v>35</v>
      </c>
      <c r="D605" s="0" t="s">
        <v>34</v>
      </c>
      <c r="E605" s="0" t="n">
        <v>34.93868433074</v>
      </c>
      <c r="F605" s="0" t="n">
        <v>25</v>
      </c>
      <c r="G605" s="0" t="n">
        <v>81.2049989033703</v>
      </c>
      <c r="H605" s="0" t="n">
        <v>1.8806584655361</v>
      </c>
      <c r="I605" s="0" t="n">
        <v>9.99400359784133E-005</v>
      </c>
      <c r="J605" s="0" t="n">
        <f aca="false">VLOOKUP(D605,'paramètres CI'!$A$2:$B$6,2)</f>
        <v>0.0424847883250769</v>
      </c>
    </row>
    <row r="606" customFormat="false" ht="13.8" hidden="true" customHeight="false" outlineLevel="0" collapsed="false">
      <c r="A606" s="0" t="s">
        <v>15</v>
      </c>
      <c r="B606" s="0" t="s">
        <v>97</v>
      </c>
      <c r="C606" s="0" t="s">
        <v>36</v>
      </c>
      <c r="D606" s="0" t="s">
        <v>37</v>
      </c>
      <c r="E606" s="0" t="n">
        <v>14.7359319556727</v>
      </c>
      <c r="F606" s="0" t="n">
        <v>20</v>
      </c>
      <c r="G606" s="0" t="n">
        <v>82.7358778118908</v>
      </c>
      <c r="H606" s="0" t="n">
        <v>0.761583138885597</v>
      </c>
      <c r="I606" s="0" t="n">
        <v>9.99400359784133E-005</v>
      </c>
      <c r="J606" s="0" t="n">
        <f aca="false">VLOOKUP(D606,'paramètres CI'!$A$2:$B$6,2)</f>
        <v>0.0385046990211696</v>
      </c>
    </row>
    <row r="607" customFormat="false" ht="13.8" hidden="true" customHeight="false" outlineLevel="0" collapsed="false">
      <c r="A607" s="0" t="s">
        <v>15</v>
      </c>
      <c r="B607" s="0" t="s">
        <v>97</v>
      </c>
      <c r="C607" s="0" t="s">
        <v>38</v>
      </c>
      <c r="D607" s="0" t="s">
        <v>39</v>
      </c>
      <c r="E607" s="0" t="n">
        <v>10.9427703567267</v>
      </c>
      <c r="F607" s="0" t="n">
        <v>20</v>
      </c>
      <c r="G607" s="0" t="n">
        <v>83.048699329924</v>
      </c>
      <c r="H607" s="0" t="n">
        <v>0.989367103465403</v>
      </c>
      <c r="I607" s="0" t="n">
        <v>9.99400359784133E-005</v>
      </c>
      <c r="J607" s="0" t="n">
        <f aca="false">VLOOKUP(D607,'paramètres CI'!$A$2:$B$6,2)</f>
        <v>0.022045059962018</v>
      </c>
    </row>
    <row r="608" customFormat="false" ht="13.8" hidden="true" customHeight="false" outlineLevel="0" collapsed="false">
      <c r="A608" s="0" t="s">
        <v>15</v>
      </c>
      <c r="B608" s="0" t="s">
        <v>97</v>
      </c>
      <c r="C608" s="0" t="s">
        <v>40</v>
      </c>
      <c r="D608" s="0" t="s">
        <v>37</v>
      </c>
      <c r="E608" s="0" t="n">
        <v>11.7887455645382</v>
      </c>
      <c r="F608" s="0" t="n">
        <v>20</v>
      </c>
      <c r="G608" s="0" t="n">
        <v>82.7358778118908</v>
      </c>
      <c r="H608" s="0" t="n">
        <v>0.671326600031711</v>
      </c>
      <c r="I608" s="0" t="n">
        <v>0.0510592080793895</v>
      </c>
      <c r="J608" s="0" t="n">
        <f aca="false">VLOOKUP(D608,'paramètres CI'!$A$2:$B$6,2)</f>
        <v>0.0385046990211696</v>
      </c>
    </row>
    <row r="609" customFormat="false" ht="13.8" hidden="true" customHeight="false" outlineLevel="0" collapsed="false">
      <c r="A609" s="0" t="s">
        <v>15</v>
      </c>
      <c r="B609" s="0" t="s">
        <v>97</v>
      </c>
      <c r="C609" s="0" t="s">
        <v>41</v>
      </c>
      <c r="D609" s="0" t="s">
        <v>39</v>
      </c>
      <c r="E609" s="0" t="n">
        <v>8.75421628538136</v>
      </c>
      <c r="F609" s="0" t="n">
        <v>20</v>
      </c>
      <c r="G609" s="0" t="n">
        <v>83.048699329924</v>
      </c>
      <c r="H609" s="0" t="n">
        <v>0.728585644069648</v>
      </c>
      <c r="I609" s="0" t="n">
        <v>0.426628385698737</v>
      </c>
      <c r="J609" s="0" t="n">
        <f aca="false">VLOOKUP(D609,'paramètres CI'!$A$2:$B$6,2)</f>
        <v>0.022045059962018</v>
      </c>
    </row>
    <row r="610" customFormat="false" ht="13.8" hidden="true" customHeight="false" outlineLevel="0" collapsed="false">
      <c r="A610" s="0" t="s">
        <v>15</v>
      </c>
      <c r="B610" s="0" t="s">
        <v>97</v>
      </c>
      <c r="C610" s="0" t="s">
        <v>45</v>
      </c>
      <c r="D610" s="0" t="s">
        <v>43</v>
      </c>
      <c r="E610" s="0" t="n">
        <v>10</v>
      </c>
      <c r="F610" s="0" t="n">
        <v>13</v>
      </c>
      <c r="G610" s="0" t="n">
        <v>84.1235112741877</v>
      </c>
      <c r="H610" s="0" t="n">
        <v>0.9</v>
      </c>
      <c r="I610" s="0" t="n">
        <v>0.222065882462948</v>
      </c>
      <c r="J610" s="0" t="n">
        <f aca="false">VLOOKUP(D610,'paramètres CI'!$A$2:$B$6,2)</f>
        <v>0.0935912806596305</v>
      </c>
    </row>
    <row r="611" customFormat="false" ht="13.8" hidden="true" customHeight="false" outlineLevel="0" collapsed="false">
      <c r="A611" s="0" t="s">
        <v>15</v>
      </c>
      <c r="B611" s="0" t="s">
        <v>97</v>
      </c>
      <c r="C611" s="0" t="s">
        <v>46</v>
      </c>
      <c r="D611" s="0" t="s">
        <v>43</v>
      </c>
      <c r="E611" s="0" t="n">
        <v>12</v>
      </c>
      <c r="F611" s="0" t="n">
        <v>13</v>
      </c>
      <c r="G611" s="0" t="n">
        <v>84.1235112741877</v>
      </c>
      <c r="H611" s="0" t="n">
        <v>1</v>
      </c>
      <c r="I611" s="0" t="n">
        <v>9.99400359784133E-005</v>
      </c>
      <c r="J611" s="0" t="n">
        <f aca="false">VLOOKUP(D611,'paramètres CI'!$A$2:$B$6,2)</f>
        <v>0.0935912806596305</v>
      </c>
    </row>
    <row r="612" customFormat="false" ht="13.8" hidden="false" customHeight="false" outlineLevel="0" collapsed="false">
      <c r="A612" s="0" t="s">
        <v>15</v>
      </c>
      <c r="B612" s="0" t="s">
        <v>97</v>
      </c>
      <c r="C612" s="0" t="s">
        <v>55</v>
      </c>
      <c r="D612" s="0" t="s">
        <v>43</v>
      </c>
      <c r="E612" s="0" t="n">
        <v>32.0726128393343</v>
      </c>
      <c r="F612" s="0" t="n">
        <v>17</v>
      </c>
      <c r="G612" s="0" t="n">
        <v>82.8086322863161</v>
      </c>
      <c r="H612" s="0" t="n">
        <v>2.67297488372093</v>
      </c>
      <c r="I612" s="0" t="n">
        <v>0.228926028594588</v>
      </c>
      <c r="J612" s="0" t="n">
        <f aca="false">VLOOKUP(D612,'paramètres CI'!$A$2:$B$6,2)</f>
        <v>0.0935912806596305</v>
      </c>
    </row>
    <row r="613" customFormat="false" ht="13.8" hidden="true" customHeight="false" outlineLevel="0" collapsed="false">
      <c r="A613" s="0" t="s">
        <v>15</v>
      </c>
      <c r="B613" s="0" t="s">
        <v>97</v>
      </c>
      <c r="C613" s="0" t="s">
        <v>56</v>
      </c>
      <c r="D613" s="0" t="s">
        <v>43</v>
      </c>
      <c r="E613" s="0" t="n">
        <v>40.0907660491679</v>
      </c>
      <c r="F613" s="0" t="n">
        <v>17</v>
      </c>
      <c r="G613" s="0" t="n">
        <v>82.8086322863161</v>
      </c>
      <c r="H613" s="0" t="n">
        <v>3.32861023255814</v>
      </c>
      <c r="I613" s="0" t="n">
        <v>9.99400359784133E-005</v>
      </c>
      <c r="J613" s="0" t="n">
        <f aca="false">VLOOKUP(D613,'paramètres CI'!$A$2:$B$6,2)</f>
        <v>0.0935912806596305</v>
      </c>
    </row>
    <row r="614" customFormat="false" ht="13.8" hidden="true" customHeight="false" outlineLevel="0" collapsed="false">
      <c r="A614" s="0" t="s">
        <v>15</v>
      </c>
      <c r="B614" s="0" t="s">
        <v>98</v>
      </c>
      <c r="C614" s="0" t="s">
        <v>32</v>
      </c>
      <c r="D614" s="0" t="s">
        <v>33</v>
      </c>
      <c r="E614" s="0" t="n">
        <v>32.8388245305695</v>
      </c>
      <c r="F614" s="0" t="n">
        <v>25</v>
      </c>
      <c r="G614" s="0" t="n">
        <v>79.9981051696783</v>
      </c>
      <c r="H614" s="0" t="n">
        <v>1.55578697993568</v>
      </c>
      <c r="I614" s="0" t="n">
        <v>0.0342736549153468</v>
      </c>
      <c r="J614" s="0" t="n">
        <f aca="false">VLOOKUP(D614,'paramètres CI'!$A$2:$B$6,2)</f>
        <v>0.033584731604575</v>
      </c>
    </row>
    <row r="615" customFormat="false" ht="13.8" hidden="true" customHeight="false" outlineLevel="0" collapsed="false">
      <c r="A615" s="0" t="s">
        <v>15</v>
      </c>
      <c r="B615" s="0" t="s">
        <v>98</v>
      </c>
      <c r="C615" s="0" t="s">
        <v>32</v>
      </c>
      <c r="D615" s="0" t="s">
        <v>34</v>
      </c>
      <c r="E615" s="0" t="n">
        <v>32.5074018213242</v>
      </c>
      <c r="F615" s="0" t="n">
        <v>25</v>
      </c>
      <c r="G615" s="0" t="n">
        <v>90.9849648876236</v>
      </c>
      <c r="H615" s="0" t="n">
        <v>1.60384811245211</v>
      </c>
      <c r="I615" s="0" t="n">
        <v>0.0567016818714552</v>
      </c>
      <c r="J615" s="0" t="n">
        <f aca="false">VLOOKUP(D615,'paramètres CI'!$A$2:$B$6,2)</f>
        <v>0.0424847883250769</v>
      </c>
    </row>
    <row r="616" customFormat="false" ht="13.8" hidden="true" customHeight="false" outlineLevel="0" collapsed="false">
      <c r="A616" s="0" t="s">
        <v>15</v>
      </c>
      <c r="B616" s="0" t="s">
        <v>98</v>
      </c>
      <c r="C616" s="0" t="s">
        <v>35</v>
      </c>
      <c r="D616" s="0" t="s">
        <v>33</v>
      </c>
      <c r="E616" s="0" t="n">
        <v>41.0485306632119</v>
      </c>
      <c r="F616" s="0" t="n">
        <v>25</v>
      </c>
      <c r="G616" s="0" t="n">
        <v>79.9981051696783</v>
      </c>
      <c r="H616" s="0" t="n">
        <v>1.86694437592282</v>
      </c>
      <c r="I616" s="0" t="n">
        <v>9.99400359784132E-005</v>
      </c>
      <c r="J616" s="0" t="n">
        <f aca="false">VLOOKUP(D616,'paramètres CI'!$A$2:$B$6,2)</f>
        <v>0.033584731604575</v>
      </c>
    </row>
    <row r="617" customFormat="false" ht="13.8" hidden="true" customHeight="false" outlineLevel="0" collapsed="false">
      <c r="A617" s="0" t="s">
        <v>15</v>
      </c>
      <c r="B617" s="0" t="s">
        <v>98</v>
      </c>
      <c r="C617" s="0" t="s">
        <v>35</v>
      </c>
      <c r="D617" s="0" t="s">
        <v>34</v>
      </c>
      <c r="E617" s="0" t="n">
        <v>40.6342522766553</v>
      </c>
      <c r="F617" s="0" t="n">
        <v>25</v>
      </c>
      <c r="G617" s="0" t="n">
        <v>90.9849648876236</v>
      </c>
      <c r="H617" s="0" t="n">
        <v>1.92461773494254</v>
      </c>
      <c r="I617" s="0" t="n">
        <v>9.99400359784132E-005</v>
      </c>
      <c r="J617" s="0" t="n">
        <f aca="false">VLOOKUP(D617,'paramètres CI'!$A$2:$B$6,2)</f>
        <v>0.0424847883250769</v>
      </c>
    </row>
    <row r="618" customFormat="false" ht="13.8" hidden="true" customHeight="false" outlineLevel="0" collapsed="false">
      <c r="A618" s="0" t="s">
        <v>15</v>
      </c>
      <c r="B618" s="0" t="s">
        <v>98</v>
      </c>
      <c r="C618" s="0" t="s">
        <v>36</v>
      </c>
      <c r="D618" s="0" t="s">
        <v>37</v>
      </c>
      <c r="E618" s="0" t="n">
        <v>30.8886153846154</v>
      </c>
      <c r="F618" s="0" t="n">
        <v>20</v>
      </c>
      <c r="G618" s="0" t="n">
        <v>85.1974074763815</v>
      </c>
      <c r="H618" s="0" t="n">
        <v>0.749265956604668</v>
      </c>
      <c r="I618" s="0" t="n">
        <v>9.99400359784132E-005</v>
      </c>
      <c r="J618" s="0" t="n">
        <f aca="false">VLOOKUP(D618,'paramètres CI'!$A$2:$B$6,2)</f>
        <v>0.0385046990211696</v>
      </c>
    </row>
    <row r="619" customFormat="false" ht="13.8" hidden="true" customHeight="false" outlineLevel="0" collapsed="false">
      <c r="A619" s="0" t="s">
        <v>15</v>
      </c>
      <c r="B619" s="0" t="s">
        <v>98</v>
      </c>
      <c r="C619" s="0" t="s">
        <v>38</v>
      </c>
      <c r="D619" s="0" t="s">
        <v>39</v>
      </c>
      <c r="E619" s="0" t="n">
        <v>30.8886153846154</v>
      </c>
      <c r="F619" s="0" t="n">
        <v>20</v>
      </c>
      <c r="G619" s="0" t="n">
        <v>93.3022484154702</v>
      </c>
      <c r="H619" s="0" t="n">
        <v>0.979612558752795</v>
      </c>
      <c r="I619" s="0" t="n">
        <v>9.99400359784132E-005</v>
      </c>
      <c r="J619" s="0" t="n">
        <f aca="false">VLOOKUP(D619,'paramètres CI'!$A$2:$B$6,2)</f>
        <v>0.022045059962018</v>
      </c>
    </row>
    <row r="620" customFormat="false" ht="13.8" hidden="true" customHeight="false" outlineLevel="0" collapsed="false">
      <c r="A620" s="0" t="s">
        <v>15</v>
      </c>
      <c r="B620" s="0" t="s">
        <v>98</v>
      </c>
      <c r="C620" s="0" t="s">
        <v>40</v>
      </c>
      <c r="D620" s="0" t="s">
        <v>37</v>
      </c>
      <c r="E620" s="0" t="n">
        <v>24.7108923076923</v>
      </c>
      <c r="F620" s="0" t="n">
        <v>20</v>
      </c>
      <c r="G620" s="0" t="n">
        <v>85.1974074763815</v>
      </c>
      <c r="H620" s="0" t="n">
        <v>0.651799778680406</v>
      </c>
      <c r="I620" s="0" t="n">
        <v>0.060381279591419</v>
      </c>
      <c r="J620" s="0" t="n">
        <f aca="false">VLOOKUP(D620,'paramètres CI'!$A$2:$B$6,2)</f>
        <v>0.0385046990211696</v>
      </c>
    </row>
    <row r="621" customFormat="false" ht="13.8" hidden="true" customHeight="false" outlineLevel="0" collapsed="false">
      <c r="A621" s="0" t="s">
        <v>15</v>
      </c>
      <c r="B621" s="0" t="s">
        <v>98</v>
      </c>
      <c r="C621" s="0" t="s">
        <v>41</v>
      </c>
      <c r="D621" s="0" t="s">
        <v>39</v>
      </c>
      <c r="E621" s="0" t="n">
        <v>24.7108923076923</v>
      </c>
      <c r="F621" s="0" t="n">
        <v>20</v>
      </c>
      <c r="G621" s="0" t="n">
        <v>93.3022484154702</v>
      </c>
      <c r="H621" s="0" t="n">
        <v>0.723341003515191</v>
      </c>
      <c r="I621" s="0" t="n">
        <v>0.390978347491367</v>
      </c>
      <c r="J621" s="0" t="n">
        <f aca="false">VLOOKUP(D621,'paramètres CI'!$A$2:$B$6,2)</f>
        <v>0.022045059962018</v>
      </c>
    </row>
    <row r="622" customFormat="false" ht="13.8" hidden="true" customHeight="false" outlineLevel="0" collapsed="false">
      <c r="A622" s="0" t="s">
        <v>15</v>
      </c>
      <c r="B622" s="0" t="s">
        <v>98</v>
      </c>
      <c r="C622" s="0" t="s">
        <v>45</v>
      </c>
      <c r="D622" s="0" t="s">
        <v>43</v>
      </c>
      <c r="E622" s="0" t="n">
        <v>10</v>
      </c>
      <c r="F622" s="0" t="n">
        <v>13</v>
      </c>
      <c r="G622" s="0" t="n">
        <v>79.9906070970301</v>
      </c>
      <c r="H622" s="0" t="n">
        <v>0.9</v>
      </c>
      <c r="I622" s="0" t="n">
        <v>0.245347839793856</v>
      </c>
      <c r="J622" s="0" t="n">
        <f aca="false">VLOOKUP(D622,'paramètres CI'!$A$2:$B$6,2)</f>
        <v>0.0935912806596305</v>
      </c>
    </row>
    <row r="623" customFormat="false" ht="13.8" hidden="true" customHeight="false" outlineLevel="0" collapsed="false">
      <c r="A623" s="0" t="s">
        <v>15</v>
      </c>
      <c r="B623" s="0" t="s">
        <v>98</v>
      </c>
      <c r="C623" s="0" t="s">
        <v>46</v>
      </c>
      <c r="D623" s="0" t="s">
        <v>43</v>
      </c>
      <c r="E623" s="0" t="n">
        <v>12</v>
      </c>
      <c r="F623" s="0" t="n">
        <v>13</v>
      </c>
      <c r="G623" s="0" t="n">
        <v>79.9906070970301</v>
      </c>
      <c r="H623" s="0" t="n">
        <v>1</v>
      </c>
      <c r="I623" s="0" t="n">
        <v>9.99400359784132E-005</v>
      </c>
      <c r="J623" s="0" t="n">
        <f aca="false">VLOOKUP(D623,'paramètres CI'!$A$2:$B$6,2)</f>
        <v>0.0935912806596305</v>
      </c>
    </row>
    <row r="624" customFormat="false" ht="13.8" hidden="true" customHeight="false" outlineLevel="0" collapsed="false">
      <c r="A624" s="0" t="s">
        <v>15</v>
      </c>
      <c r="B624" s="0" t="s">
        <v>98</v>
      </c>
      <c r="C624" s="0" t="s">
        <v>48</v>
      </c>
      <c r="D624" s="0" t="s">
        <v>43</v>
      </c>
      <c r="E624" s="0" t="n">
        <v>73.6233634505342</v>
      </c>
      <c r="F624" s="0" t="n">
        <v>20</v>
      </c>
      <c r="G624" s="0" t="n">
        <v>74.786180160677</v>
      </c>
      <c r="H624" s="0" t="n">
        <v>3.24350372093023</v>
      </c>
      <c r="I624" s="0" t="n">
        <v>0.211717556120686</v>
      </c>
      <c r="J624" s="0" t="n">
        <f aca="false">VLOOKUP(D624,'paramètres CI'!$A$2:$B$6,2)</f>
        <v>0.0935912806596305</v>
      </c>
    </row>
    <row r="625" customFormat="false" ht="13.8" hidden="true" customHeight="false" outlineLevel="0" collapsed="false">
      <c r="A625" s="0" t="s">
        <v>15</v>
      </c>
      <c r="B625" s="0" t="s">
        <v>98</v>
      </c>
      <c r="C625" s="0" t="s">
        <v>49</v>
      </c>
      <c r="D625" s="0" t="s">
        <v>43</v>
      </c>
      <c r="E625" s="0" t="n">
        <v>92.0292043131678</v>
      </c>
      <c r="F625" s="0" t="n">
        <v>20</v>
      </c>
      <c r="G625" s="0" t="n">
        <v>74.786180160677</v>
      </c>
      <c r="H625" s="0" t="n">
        <v>3.39795627906976</v>
      </c>
      <c r="I625" s="0" t="n">
        <v>9.99400359784132E-005</v>
      </c>
      <c r="J625" s="0" t="n">
        <f aca="false">VLOOKUP(D625,'paramètres CI'!$A$2:$B$6,2)</f>
        <v>0.0935912806596305</v>
      </c>
    </row>
    <row r="626" customFormat="false" ht="13.8" hidden="true" customHeight="false" outlineLevel="0" collapsed="false">
      <c r="A626" s="0" t="s">
        <v>15</v>
      </c>
      <c r="B626" s="0" t="s">
        <v>99</v>
      </c>
      <c r="C626" s="0" t="s">
        <v>32</v>
      </c>
      <c r="D626" s="0" t="s">
        <v>33</v>
      </c>
      <c r="E626" s="0" t="n">
        <v>32.8519390847024</v>
      </c>
      <c r="F626" s="0" t="n">
        <v>25</v>
      </c>
      <c r="G626" s="0" t="n">
        <v>78.2982319873755</v>
      </c>
      <c r="H626" s="0" t="n">
        <v>1.5449196736781</v>
      </c>
      <c r="I626" s="0" t="n">
        <v>0.0294974626691533</v>
      </c>
      <c r="J626" s="0" t="n">
        <f aca="false">VLOOKUP(D626,'paramètres CI'!$A$2:$B$6,2)</f>
        <v>0.033584731604575</v>
      </c>
    </row>
    <row r="627" customFormat="false" ht="13.8" hidden="true" customHeight="false" outlineLevel="0" collapsed="false">
      <c r="A627" s="0" t="s">
        <v>15</v>
      </c>
      <c r="B627" s="0" t="s">
        <v>99</v>
      </c>
      <c r="C627" s="0" t="s">
        <v>32</v>
      </c>
      <c r="D627" s="0" t="s">
        <v>34</v>
      </c>
      <c r="E627" s="0" t="n">
        <v>32.3861464949241</v>
      </c>
      <c r="F627" s="0" t="n">
        <v>25</v>
      </c>
      <c r="G627" s="0" t="n">
        <v>91.3128470289484</v>
      </c>
      <c r="H627" s="0" t="n">
        <v>1.62467967007318</v>
      </c>
      <c r="I627" s="0" t="n">
        <v>0.121515333518703</v>
      </c>
      <c r="J627" s="0" t="n">
        <f aca="false">VLOOKUP(D627,'paramètres CI'!$A$2:$B$6,2)</f>
        <v>0.0424847883250769</v>
      </c>
    </row>
    <row r="628" customFormat="false" ht="13.8" hidden="true" customHeight="false" outlineLevel="0" collapsed="false">
      <c r="A628" s="0" t="s">
        <v>15</v>
      </c>
      <c r="B628" s="0" t="s">
        <v>99</v>
      </c>
      <c r="C628" s="0" t="s">
        <v>35</v>
      </c>
      <c r="D628" s="0" t="s">
        <v>33</v>
      </c>
      <c r="E628" s="0" t="n">
        <v>41.064923855878</v>
      </c>
      <c r="F628" s="0" t="n">
        <v>25</v>
      </c>
      <c r="G628" s="0" t="n">
        <v>78.2982319873755</v>
      </c>
      <c r="H628" s="0" t="n">
        <v>1.85390360841373</v>
      </c>
      <c r="I628" s="0" t="n">
        <v>9.99400359784133E-005</v>
      </c>
      <c r="J628" s="0" t="n">
        <f aca="false">VLOOKUP(D628,'paramètres CI'!$A$2:$B$6,2)</f>
        <v>0.033584731604575</v>
      </c>
    </row>
    <row r="629" customFormat="false" ht="13.8" hidden="true" customHeight="false" outlineLevel="0" collapsed="false">
      <c r="A629" s="0" t="s">
        <v>15</v>
      </c>
      <c r="B629" s="0" t="s">
        <v>99</v>
      </c>
      <c r="C629" s="0" t="s">
        <v>35</v>
      </c>
      <c r="D629" s="0" t="s">
        <v>34</v>
      </c>
      <c r="E629" s="0" t="n">
        <v>40.4826831186552</v>
      </c>
      <c r="F629" s="0" t="n">
        <v>25</v>
      </c>
      <c r="G629" s="0" t="n">
        <v>91.3128470289484</v>
      </c>
      <c r="H629" s="0" t="n">
        <v>1.94961560408781</v>
      </c>
      <c r="I629" s="0" t="n">
        <v>9.99400359784133E-005</v>
      </c>
      <c r="J629" s="0" t="n">
        <f aca="false">VLOOKUP(D629,'paramètres CI'!$A$2:$B$6,2)</f>
        <v>0.0424847883250769</v>
      </c>
    </row>
    <row r="630" customFormat="false" ht="13.8" hidden="true" customHeight="false" outlineLevel="0" collapsed="false">
      <c r="A630" s="0" t="s">
        <v>15</v>
      </c>
      <c r="B630" s="0" t="s">
        <v>99</v>
      </c>
      <c r="C630" s="0" t="s">
        <v>36</v>
      </c>
      <c r="D630" s="0" t="s">
        <v>37</v>
      </c>
      <c r="E630" s="0" t="n">
        <v>30.8886153846153</v>
      </c>
      <c r="F630" s="0" t="n">
        <v>20</v>
      </c>
      <c r="G630" s="0" t="n">
        <v>84.3349544125802</v>
      </c>
      <c r="H630" s="0" t="n">
        <v>0.749259861540958</v>
      </c>
      <c r="I630" s="0" t="n">
        <v>9.99400359784133E-005</v>
      </c>
      <c r="J630" s="0" t="n">
        <f aca="false">VLOOKUP(D630,'paramètres CI'!$A$2:$B$6,2)</f>
        <v>0.0385046990211696</v>
      </c>
    </row>
    <row r="631" customFormat="false" ht="13.8" hidden="true" customHeight="false" outlineLevel="0" collapsed="false">
      <c r="A631" s="0" t="s">
        <v>15</v>
      </c>
      <c r="B631" s="0" t="s">
        <v>99</v>
      </c>
      <c r="C631" s="0" t="s">
        <v>38</v>
      </c>
      <c r="D631" s="0" t="s">
        <v>39</v>
      </c>
      <c r="E631" s="0" t="n">
        <v>30.8886153846153</v>
      </c>
      <c r="F631" s="0" t="n">
        <v>20</v>
      </c>
      <c r="G631" s="0" t="n">
        <v>93.1160836940191</v>
      </c>
      <c r="H631" s="0" t="n">
        <v>0.982567000981661</v>
      </c>
      <c r="I631" s="0" t="n">
        <v>9.99400359784133E-005</v>
      </c>
      <c r="J631" s="0" t="n">
        <f aca="false">VLOOKUP(D631,'paramètres CI'!$A$2:$B$6,2)</f>
        <v>0.022045059962018</v>
      </c>
    </row>
    <row r="632" customFormat="false" ht="13.8" hidden="true" customHeight="false" outlineLevel="0" collapsed="false">
      <c r="A632" s="0" t="s">
        <v>15</v>
      </c>
      <c r="B632" s="0" t="s">
        <v>99</v>
      </c>
      <c r="C632" s="0" t="s">
        <v>40</v>
      </c>
      <c r="D632" s="0" t="s">
        <v>37</v>
      </c>
      <c r="E632" s="0" t="n">
        <v>24.7108923076923</v>
      </c>
      <c r="F632" s="0" t="n">
        <v>20</v>
      </c>
      <c r="G632" s="0" t="n">
        <v>84.3349544125802</v>
      </c>
      <c r="H632" s="0" t="n">
        <v>0.651787464735558</v>
      </c>
      <c r="I632" s="0" t="n">
        <v>0.0594012225205576</v>
      </c>
      <c r="J632" s="0" t="n">
        <f aca="false">VLOOKUP(D632,'paramètres CI'!$A$2:$B$6,2)</f>
        <v>0.0385046990211696</v>
      </c>
    </row>
    <row r="633" customFormat="false" ht="13.8" hidden="true" customHeight="false" outlineLevel="0" collapsed="false">
      <c r="A633" s="0" t="s">
        <v>15</v>
      </c>
      <c r="B633" s="0" t="s">
        <v>99</v>
      </c>
      <c r="C633" s="0" t="s">
        <v>41</v>
      </c>
      <c r="D633" s="0" t="s">
        <v>39</v>
      </c>
      <c r="E633" s="0" t="n">
        <v>24.7108923076923</v>
      </c>
      <c r="F633" s="0" t="n">
        <v>20</v>
      </c>
      <c r="G633" s="0" t="n">
        <v>93.1160836940191</v>
      </c>
      <c r="H633" s="0" t="n">
        <v>0.739689475666645</v>
      </c>
      <c r="I633" s="0" t="n">
        <v>0.345070466734896</v>
      </c>
      <c r="J633" s="0" t="n">
        <f aca="false">VLOOKUP(D633,'paramètres CI'!$A$2:$B$6,2)</f>
        <v>0.022045059962018</v>
      </c>
    </row>
    <row r="634" customFormat="false" ht="13.8" hidden="true" customHeight="false" outlineLevel="0" collapsed="false">
      <c r="A634" s="0" t="s">
        <v>15</v>
      </c>
      <c r="B634" s="0" t="s">
        <v>99</v>
      </c>
      <c r="C634" s="0" t="s">
        <v>45</v>
      </c>
      <c r="D634" s="0" t="s">
        <v>43</v>
      </c>
      <c r="E634" s="0" t="n">
        <v>10</v>
      </c>
      <c r="F634" s="0" t="n">
        <v>13</v>
      </c>
      <c r="G634" s="0" t="n">
        <v>78.172802561176</v>
      </c>
      <c r="H634" s="0" t="n">
        <v>0.9</v>
      </c>
      <c r="I634" s="0" t="n">
        <v>0.238213608635395</v>
      </c>
      <c r="J634" s="0" t="n">
        <f aca="false">VLOOKUP(D634,'paramètres CI'!$A$2:$B$6,2)</f>
        <v>0.0935912806596305</v>
      </c>
    </row>
    <row r="635" customFormat="false" ht="13.8" hidden="true" customHeight="false" outlineLevel="0" collapsed="false">
      <c r="A635" s="0" t="s">
        <v>15</v>
      </c>
      <c r="B635" s="0" t="s">
        <v>99</v>
      </c>
      <c r="C635" s="0" t="s">
        <v>46</v>
      </c>
      <c r="D635" s="0" t="s">
        <v>43</v>
      </c>
      <c r="E635" s="0" t="n">
        <v>12</v>
      </c>
      <c r="F635" s="0" t="n">
        <v>13</v>
      </c>
      <c r="G635" s="0" t="n">
        <v>78.172802561176</v>
      </c>
      <c r="H635" s="0" t="n">
        <v>1</v>
      </c>
      <c r="I635" s="0" t="n">
        <v>9.99400359784133E-005</v>
      </c>
      <c r="J635" s="0" t="n">
        <f aca="false">VLOOKUP(D635,'paramètres CI'!$A$2:$B$6,2)</f>
        <v>0.0935912806596305</v>
      </c>
    </row>
    <row r="636" customFormat="false" ht="13.8" hidden="true" customHeight="false" outlineLevel="0" collapsed="false">
      <c r="A636" s="0" t="s">
        <v>15</v>
      </c>
      <c r="B636" s="0" t="s">
        <v>99</v>
      </c>
      <c r="C636" s="0" t="s">
        <v>48</v>
      </c>
      <c r="D636" s="0" t="s">
        <v>43</v>
      </c>
      <c r="E636" s="0" t="n">
        <v>73.4173749589128</v>
      </c>
      <c r="F636" s="0" t="n">
        <v>20</v>
      </c>
      <c r="G636" s="0" t="n">
        <v>72.9596043223608</v>
      </c>
      <c r="H636" s="0" t="n">
        <v>3.24350372093023</v>
      </c>
      <c r="I636" s="0" t="n">
        <v>0.205702265705424</v>
      </c>
      <c r="J636" s="0" t="n">
        <f aca="false">VLOOKUP(D636,'paramètres CI'!$A$2:$B$6,2)</f>
        <v>0.0935912806596305</v>
      </c>
    </row>
    <row r="637" customFormat="false" ht="13.8" hidden="true" customHeight="false" outlineLevel="0" collapsed="false">
      <c r="A637" s="0" t="s">
        <v>15</v>
      </c>
      <c r="B637" s="0" t="s">
        <v>99</v>
      </c>
      <c r="C637" s="0" t="s">
        <v>49</v>
      </c>
      <c r="D637" s="0" t="s">
        <v>43</v>
      </c>
      <c r="E637" s="0" t="n">
        <v>91.771718698641</v>
      </c>
      <c r="F637" s="0" t="n">
        <v>20</v>
      </c>
      <c r="G637" s="0" t="n">
        <v>72.9596043223608</v>
      </c>
      <c r="H637" s="0" t="n">
        <v>3.39795627906976</v>
      </c>
      <c r="I637" s="0" t="n">
        <v>9.99400359784133E-005</v>
      </c>
      <c r="J637" s="0" t="n">
        <f aca="false">VLOOKUP(D637,'paramètres CI'!$A$2:$B$6,2)</f>
        <v>0.0935912806596305</v>
      </c>
    </row>
    <row r="638" customFormat="false" ht="13.8" hidden="true" customHeight="false" outlineLevel="0" collapsed="false">
      <c r="A638" s="0" t="s">
        <v>15</v>
      </c>
      <c r="B638" s="0" t="s">
        <v>100</v>
      </c>
      <c r="C638" s="0" t="s">
        <v>32</v>
      </c>
      <c r="D638" s="0" t="s">
        <v>33</v>
      </c>
      <c r="E638" s="0" t="n">
        <v>46.2140405900666</v>
      </c>
      <c r="F638" s="0" t="n">
        <v>25</v>
      </c>
      <c r="G638" s="0" t="n">
        <v>123.38059717957</v>
      </c>
      <c r="H638" s="0" t="n">
        <v>1.56079248012049</v>
      </c>
      <c r="I638" s="0" t="n">
        <v>0.065867973960571</v>
      </c>
      <c r="J638" s="0" t="n">
        <f aca="false">VLOOKUP(D638,'paramètres CI'!$A$2:$B$6,2)</f>
        <v>0.033584731604575</v>
      </c>
    </row>
    <row r="639" customFormat="false" ht="13.8" hidden="true" customHeight="false" outlineLevel="0" collapsed="false">
      <c r="A639" s="0" t="s">
        <v>15</v>
      </c>
      <c r="B639" s="0" t="s">
        <v>100</v>
      </c>
      <c r="C639" s="0" t="s">
        <v>32</v>
      </c>
      <c r="D639" s="0" t="s">
        <v>34</v>
      </c>
      <c r="E639" s="0" t="n">
        <v>45.747167900485</v>
      </c>
      <c r="F639" s="0" t="n">
        <v>25</v>
      </c>
      <c r="G639" s="0" t="n">
        <v>139.920578740547</v>
      </c>
      <c r="H639" s="0" t="n">
        <v>1.62729404259699</v>
      </c>
      <c r="I639" s="0" t="n">
        <v>0.0746285853425832</v>
      </c>
      <c r="J639" s="0" t="n">
        <f aca="false">VLOOKUP(D639,'paramètres CI'!$A$2:$B$6,2)</f>
        <v>0.0424847883250769</v>
      </c>
    </row>
    <row r="640" customFormat="false" ht="13.8" hidden="true" customHeight="false" outlineLevel="0" collapsed="false">
      <c r="A640" s="0" t="s">
        <v>15</v>
      </c>
      <c r="B640" s="0" t="s">
        <v>100</v>
      </c>
      <c r="C640" s="0" t="s">
        <v>35</v>
      </c>
      <c r="D640" s="0" t="s">
        <v>33</v>
      </c>
      <c r="E640" s="0" t="n">
        <v>57.7675507375833</v>
      </c>
      <c r="F640" s="0" t="n">
        <v>25</v>
      </c>
      <c r="G640" s="0" t="n">
        <v>123.38059717957</v>
      </c>
      <c r="H640" s="0" t="n">
        <v>1.87295097614459</v>
      </c>
      <c r="I640" s="0" t="n">
        <v>9.99400359784132E-005</v>
      </c>
      <c r="J640" s="0" t="n">
        <f aca="false">VLOOKUP(D640,'paramètres CI'!$A$2:$B$6,2)</f>
        <v>0.033584731604575</v>
      </c>
    </row>
    <row r="641" customFormat="false" ht="13.8" hidden="true" customHeight="false" outlineLevel="0" collapsed="false">
      <c r="A641" s="0" t="s">
        <v>15</v>
      </c>
      <c r="B641" s="0" t="s">
        <v>100</v>
      </c>
      <c r="C641" s="0" t="s">
        <v>35</v>
      </c>
      <c r="D641" s="0" t="s">
        <v>34</v>
      </c>
      <c r="E641" s="0" t="n">
        <v>57.1839598756063</v>
      </c>
      <c r="F641" s="0" t="n">
        <v>25</v>
      </c>
      <c r="G641" s="0" t="n">
        <v>139.920578740547</v>
      </c>
      <c r="H641" s="0" t="n">
        <v>1.9527528511164</v>
      </c>
      <c r="I641" s="0" t="n">
        <v>9.99400359784132E-005</v>
      </c>
      <c r="J641" s="0" t="n">
        <f aca="false">VLOOKUP(D641,'paramètres CI'!$A$2:$B$6,2)</f>
        <v>0.0424847883250769</v>
      </c>
    </row>
    <row r="642" customFormat="false" ht="13.8" hidden="true" customHeight="false" outlineLevel="0" collapsed="false">
      <c r="A642" s="0" t="s">
        <v>15</v>
      </c>
      <c r="B642" s="0" t="s">
        <v>100</v>
      </c>
      <c r="C642" s="0" t="s">
        <v>36</v>
      </c>
      <c r="D642" s="0" t="s">
        <v>37</v>
      </c>
      <c r="E642" s="0" t="n">
        <v>38.5342196774998</v>
      </c>
      <c r="F642" s="0" t="n">
        <v>20</v>
      </c>
      <c r="G642" s="0" t="n">
        <v>127.446613657932</v>
      </c>
      <c r="H642" s="0" t="n">
        <v>0.751367844916462</v>
      </c>
      <c r="I642" s="0" t="n">
        <v>9.99400359784132E-005</v>
      </c>
      <c r="J642" s="0" t="n">
        <f aca="false">VLOOKUP(D642,'paramètres CI'!$A$2:$B$6,2)</f>
        <v>0.0385046990211696</v>
      </c>
    </row>
    <row r="643" customFormat="false" ht="13.8" hidden="true" customHeight="false" outlineLevel="0" collapsed="false">
      <c r="A643" s="0" t="s">
        <v>15</v>
      </c>
      <c r="B643" s="0" t="s">
        <v>100</v>
      </c>
      <c r="C643" s="0" t="s">
        <v>38</v>
      </c>
      <c r="D643" s="0" t="s">
        <v>39</v>
      </c>
      <c r="E643" s="0" t="n">
        <v>30.8886153846153</v>
      </c>
      <c r="F643" s="0" t="n">
        <v>20</v>
      </c>
      <c r="G643" s="0" t="n">
        <v>143.856089683905</v>
      </c>
      <c r="H643" s="0" t="n">
        <v>0.98469085542113</v>
      </c>
      <c r="I643" s="0" t="n">
        <v>9.99400359784132E-005</v>
      </c>
      <c r="J643" s="0" t="n">
        <f aca="false">VLOOKUP(D643,'paramètres CI'!$A$2:$B$6,2)</f>
        <v>0.022045059962018</v>
      </c>
    </row>
    <row r="644" customFormat="false" ht="13.8" hidden="true" customHeight="false" outlineLevel="0" collapsed="false">
      <c r="A644" s="0" t="s">
        <v>15</v>
      </c>
      <c r="B644" s="0" t="s">
        <v>100</v>
      </c>
      <c r="C644" s="0" t="s">
        <v>40</v>
      </c>
      <c r="D644" s="0" t="s">
        <v>37</v>
      </c>
      <c r="E644" s="0" t="n">
        <v>30.8273757419998</v>
      </c>
      <c r="F644" s="0" t="n">
        <v>20</v>
      </c>
      <c r="G644" s="0" t="n">
        <v>127.446613657932</v>
      </c>
      <c r="H644" s="0" t="n">
        <v>0.654348647175133</v>
      </c>
      <c r="I644" s="0" t="n">
        <v>0.0521175406666701</v>
      </c>
      <c r="J644" s="0" t="n">
        <f aca="false">VLOOKUP(D644,'paramètres CI'!$A$2:$B$6,2)</f>
        <v>0.0385046990211696</v>
      </c>
    </row>
    <row r="645" customFormat="false" ht="13.8" hidden="true" customHeight="false" outlineLevel="0" collapsed="false">
      <c r="A645" s="0" t="s">
        <v>15</v>
      </c>
      <c r="B645" s="0" t="s">
        <v>100</v>
      </c>
      <c r="C645" s="0" t="s">
        <v>41</v>
      </c>
      <c r="D645" s="0" t="s">
        <v>39</v>
      </c>
      <c r="E645" s="0" t="n">
        <v>24.7108923076923</v>
      </c>
      <c r="F645" s="0" t="n">
        <v>20</v>
      </c>
      <c r="G645" s="0" t="n">
        <v>143.856089683905</v>
      </c>
      <c r="H645" s="0" t="n">
        <v>0.742244796674409</v>
      </c>
      <c r="I645" s="0" t="n">
        <v>0.319993252612625</v>
      </c>
      <c r="J645" s="0" t="n">
        <f aca="false">VLOOKUP(D645,'paramètres CI'!$A$2:$B$6,2)</f>
        <v>0.022045059962018</v>
      </c>
    </row>
    <row r="646" customFormat="false" ht="13.8" hidden="true" customHeight="false" outlineLevel="0" collapsed="false">
      <c r="A646" s="0" t="s">
        <v>15</v>
      </c>
      <c r="B646" s="0" t="s">
        <v>100</v>
      </c>
      <c r="C646" s="0" t="s">
        <v>45</v>
      </c>
      <c r="D646" s="0" t="s">
        <v>43</v>
      </c>
      <c r="E646" s="0" t="n">
        <v>10</v>
      </c>
      <c r="F646" s="0" t="n">
        <v>13</v>
      </c>
      <c r="G646" s="0" t="n">
        <v>120.221630935818</v>
      </c>
      <c r="H646" s="0" t="n">
        <v>0.9</v>
      </c>
      <c r="I646" s="0" t="n">
        <v>0.262524399894257</v>
      </c>
      <c r="J646" s="0" t="n">
        <f aca="false">VLOOKUP(D646,'paramètres CI'!$A$2:$B$6,2)</f>
        <v>0.0935912806596305</v>
      </c>
    </row>
    <row r="647" customFormat="false" ht="13.8" hidden="true" customHeight="false" outlineLevel="0" collapsed="false">
      <c r="A647" s="0" t="s">
        <v>15</v>
      </c>
      <c r="B647" s="0" t="s">
        <v>100</v>
      </c>
      <c r="C647" s="0" t="s">
        <v>46</v>
      </c>
      <c r="D647" s="0" t="s">
        <v>43</v>
      </c>
      <c r="E647" s="0" t="n">
        <v>12</v>
      </c>
      <c r="F647" s="0" t="n">
        <v>13</v>
      </c>
      <c r="G647" s="0" t="n">
        <v>120.221630935818</v>
      </c>
      <c r="H647" s="0" t="n">
        <v>1</v>
      </c>
      <c r="I647" s="0" t="n">
        <v>9.99400359784132E-005</v>
      </c>
      <c r="J647" s="0" t="n">
        <f aca="false">VLOOKUP(D647,'paramètres CI'!$A$2:$B$6,2)</f>
        <v>0.0935912806596305</v>
      </c>
    </row>
    <row r="648" customFormat="false" ht="13.8" hidden="true" customHeight="false" outlineLevel="0" collapsed="false">
      <c r="A648" s="0" t="s">
        <v>15</v>
      </c>
      <c r="B648" s="0" t="s">
        <v>100</v>
      </c>
      <c r="C648" s="0" t="s">
        <v>48</v>
      </c>
      <c r="D648" s="0" t="s">
        <v>43</v>
      </c>
      <c r="E648" s="0" t="n">
        <v>111.640947607088</v>
      </c>
      <c r="F648" s="0" t="n">
        <v>20</v>
      </c>
      <c r="G648" s="0" t="n">
        <v>114.365528595555</v>
      </c>
      <c r="H648" s="0" t="n">
        <v>3.24350372093023</v>
      </c>
      <c r="I648" s="0" t="n">
        <v>0.224268607307423</v>
      </c>
      <c r="J648" s="0" t="n">
        <f aca="false">VLOOKUP(D648,'paramètres CI'!$A$2:$B$6,2)</f>
        <v>0.0935912806596305</v>
      </c>
    </row>
    <row r="649" customFormat="false" ht="13.8" hidden="true" customHeight="false" outlineLevel="0" collapsed="false">
      <c r="A649" s="0" t="s">
        <v>15</v>
      </c>
      <c r="B649" s="0" t="s">
        <v>100</v>
      </c>
      <c r="C649" s="0" t="s">
        <v>49</v>
      </c>
      <c r="D649" s="0" t="s">
        <v>43</v>
      </c>
      <c r="E649" s="0" t="n">
        <v>139.551184508861</v>
      </c>
      <c r="F649" s="0" t="n">
        <v>20</v>
      </c>
      <c r="G649" s="0" t="n">
        <v>114.365528595555</v>
      </c>
      <c r="H649" s="0" t="n">
        <v>3.39795627906976</v>
      </c>
      <c r="I649" s="0" t="n">
        <v>9.99400359784132E-005</v>
      </c>
      <c r="J649" s="0" t="n">
        <f aca="false">VLOOKUP(D649,'paramètres CI'!$A$2:$B$6,2)</f>
        <v>0.0935912806596305</v>
      </c>
    </row>
    <row r="650" customFormat="false" ht="13.8" hidden="true" customHeight="false" outlineLevel="0" collapsed="false">
      <c r="A650" s="0" t="s">
        <v>15</v>
      </c>
      <c r="B650" s="0" t="s">
        <v>101</v>
      </c>
      <c r="C650" s="0" t="s">
        <v>32</v>
      </c>
      <c r="D650" s="0" t="s">
        <v>33</v>
      </c>
      <c r="E650" s="0" t="n">
        <v>35.1149356840082</v>
      </c>
      <c r="F650" s="0" t="n">
        <v>25</v>
      </c>
      <c r="G650" s="0" t="n">
        <v>104.390636848689</v>
      </c>
      <c r="H650" s="0" t="n">
        <v>1.54982111011862</v>
      </c>
      <c r="I650" s="0" t="n">
        <v>0.0387784548546795</v>
      </c>
      <c r="J650" s="0" t="n">
        <f aca="false">VLOOKUP(D650,'paramètres CI'!$A$2:$B$6,2)</f>
        <v>0.033584731604575</v>
      </c>
    </row>
    <row r="651" customFormat="false" ht="13.8" hidden="true" customHeight="false" outlineLevel="0" collapsed="false">
      <c r="A651" s="0" t="s">
        <v>15</v>
      </c>
      <c r="B651" s="0" t="s">
        <v>101</v>
      </c>
      <c r="C651" s="0" t="s">
        <v>32</v>
      </c>
      <c r="D651" s="0" t="s">
        <v>34</v>
      </c>
      <c r="E651" s="0" t="n">
        <v>34.8036291887527</v>
      </c>
      <c r="F651" s="0" t="n">
        <v>25</v>
      </c>
      <c r="G651" s="0" t="n">
        <v>123.02421919795</v>
      </c>
      <c r="H651" s="0" t="n">
        <v>1.5796657455849</v>
      </c>
      <c r="I651" s="0" t="n">
        <v>0.0423282040410384</v>
      </c>
      <c r="J651" s="0" t="n">
        <f aca="false">VLOOKUP(D651,'paramètres CI'!$A$2:$B$6,2)</f>
        <v>0.0424847883250769</v>
      </c>
    </row>
    <row r="652" customFormat="false" ht="13.8" hidden="true" customHeight="false" outlineLevel="0" collapsed="false">
      <c r="A652" s="0" t="s">
        <v>15</v>
      </c>
      <c r="B652" s="0" t="s">
        <v>101</v>
      </c>
      <c r="C652" s="0" t="s">
        <v>35</v>
      </c>
      <c r="D652" s="0" t="s">
        <v>33</v>
      </c>
      <c r="E652" s="0" t="n">
        <v>43.8936696050102</v>
      </c>
      <c r="F652" s="0" t="n">
        <v>25</v>
      </c>
      <c r="G652" s="0" t="n">
        <v>104.390636848689</v>
      </c>
      <c r="H652" s="0" t="n">
        <v>1.85978533214234</v>
      </c>
      <c r="I652" s="0" t="n">
        <v>9.9940035978413E-005</v>
      </c>
      <c r="J652" s="0" t="n">
        <f aca="false">VLOOKUP(D652,'paramètres CI'!$A$2:$B$6,2)</f>
        <v>0.033584731604575</v>
      </c>
    </row>
    <row r="653" customFormat="false" ht="13.8" hidden="true" customHeight="false" outlineLevel="0" collapsed="false">
      <c r="A653" s="0" t="s">
        <v>15</v>
      </c>
      <c r="B653" s="0" t="s">
        <v>101</v>
      </c>
      <c r="C653" s="0" t="s">
        <v>35</v>
      </c>
      <c r="D653" s="0" t="s">
        <v>34</v>
      </c>
      <c r="E653" s="0" t="n">
        <v>43.5045364859408</v>
      </c>
      <c r="F653" s="0" t="n">
        <v>25</v>
      </c>
      <c r="G653" s="0" t="n">
        <v>123.02421919795</v>
      </c>
      <c r="H653" s="0" t="n">
        <v>1.89559889470188</v>
      </c>
      <c r="I653" s="0" t="n">
        <v>9.9940035978413E-005</v>
      </c>
      <c r="J653" s="0" t="n">
        <f aca="false">VLOOKUP(D653,'paramètres CI'!$A$2:$B$6,2)</f>
        <v>0.0424847883250769</v>
      </c>
    </row>
    <row r="654" customFormat="false" ht="13.8" hidden="true" customHeight="false" outlineLevel="0" collapsed="false">
      <c r="A654" s="0" t="s">
        <v>15</v>
      </c>
      <c r="B654" s="0" t="s">
        <v>101</v>
      </c>
      <c r="C654" s="0" t="s">
        <v>36</v>
      </c>
      <c r="D654" s="0" t="s">
        <v>37</v>
      </c>
      <c r="E654" s="0" t="n">
        <v>30.8886153846153</v>
      </c>
      <c r="F654" s="0" t="n">
        <v>20</v>
      </c>
      <c r="G654" s="0" t="n">
        <v>111.555500590339</v>
      </c>
      <c r="H654" s="0" t="n">
        <v>0.74947052151688</v>
      </c>
      <c r="I654" s="0" t="n">
        <v>9.9940035978413E-005</v>
      </c>
      <c r="J654" s="0" t="n">
        <f aca="false">VLOOKUP(D654,'paramètres CI'!$A$2:$B$6,2)</f>
        <v>0.0385046990211696</v>
      </c>
    </row>
    <row r="655" customFormat="false" ht="13.8" hidden="true" customHeight="false" outlineLevel="0" collapsed="false">
      <c r="A655" s="0" t="s">
        <v>15</v>
      </c>
      <c r="B655" s="0" t="s">
        <v>101</v>
      </c>
      <c r="C655" s="0" t="s">
        <v>38</v>
      </c>
      <c r="D655" s="0" t="s">
        <v>39</v>
      </c>
      <c r="E655" s="0" t="n">
        <v>30.8886153846153</v>
      </c>
      <c r="F655" s="0" t="n">
        <v>20</v>
      </c>
      <c r="G655" s="0" t="n">
        <v>120.245765320167</v>
      </c>
      <c r="H655" s="0" t="n">
        <v>0.977268354683153</v>
      </c>
      <c r="I655" s="0" t="n">
        <v>9.9940035978413E-005</v>
      </c>
      <c r="J655" s="0" t="n">
        <f aca="false">VLOOKUP(D655,'paramètres CI'!$A$2:$B$6,2)</f>
        <v>0.022045059962018</v>
      </c>
    </row>
    <row r="656" customFormat="false" ht="13.8" hidden="true" customHeight="false" outlineLevel="0" collapsed="false">
      <c r="A656" s="0" t="s">
        <v>15</v>
      </c>
      <c r="B656" s="0" t="s">
        <v>101</v>
      </c>
      <c r="C656" s="0" t="s">
        <v>40</v>
      </c>
      <c r="D656" s="0" t="s">
        <v>37</v>
      </c>
      <c r="E656" s="0" t="n">
        <v>24.7108923076923</v>
      </c>
      <c r="F656" s="0" t="n">
        <v>20</v>
      </c>
      <c r="G656" s="0" t="n">
        <v>111.555500590339</v>
      </c>
      <c r="H656" s="0" t="n">
        <v>0.65221845734905</v>
      </c>
      <c r="I656" s="0" t="n">
        <v>0.0681719468415134</v>
      </c>
      <c r="J656" s="0" t="n">
        <f aca="false">VLOOKUP(D656,'paramètres CI'!$A$2:$B$6,2)</f>
        <v>0.0385046990211696</v>
      </c>
    </row>
    <row r="657" customFormat="false" ht="13.8" hidden="true" customHeight="false" outlineLevel="0" collapsed="false">
      <c r="A657" s="0" t="s">
        <v>15</v>
      </c>
      <c r="B657" s="0" t="s">
        <v>101</v>
      </c>
      <c r="C657" s="0" t="s">
        <v>41</v>
      </c>
      <c r="D657" s="0" t="s">
        <v>39</v>
      </c>
      <c r="E657" s="0" t="n">
        <v>24.7108923076923</v>
      </c>
      <c r="F657" s="0" t="n">
        <v>20</v>
      </c>
      <c r="G657" s="0" t="n">
        <v>120.245765320167</v>
      </c>
      <c r="H657" s="0" t="n">
        <v>0.7094827376226</v>
      </c>
      <c r="I657" s="0" t="n">
        <v>0.389780455843064</v>
      </c>
      <c r="J657" s="0" t="n">
        <f aca="false">VLOOKUP(D657,'paramètres CI'!$A$2:$B$6,2)</f>
        <v>0.022045059962018</v>
      </c>
    </row>
    <row r="658" customFormat="false" ht="13.8" hidden="true" customHeight="false" outlineLevel="0" collapsed="false">
      <c r="A658" s="0" t="s">
        <v>15</v>
      </c>
      <c r="B658" s="0" t="s">
        <v>101</v>
      </c>
      <c r="C658" s="0" t="s">
        <v>45</v>
      </c>
      <c r="D658" s="0" t="s">
        <v>43</v>
      </c>
      <c r="E658" s="0" t="n">
        <v>10</v>
      </c>
      <c r="F658" s="0" t="n">
        <v>13</v>
      </c>
      <c r="G658" s="0" t="n">
        <v>109.809273958472</v>
      </c>
      <c r="H658" s="0" t="n">
        <v>0.9</v>
      </c>
      <c r="I658" s="0" t="n">
        <v>0.285140260275797</v>
      </c>
      <c r="J658" s="0" t="n">
        <f aca="false">VLOOKUP(D658,'paramètres CI'!$A$2:$B$6,2)</f>
        <v>0.0935912806596305</v>
      </c>
    </row>
    <row r="659" customFormat="false" ht="13.8" hidden="true" customHeight="false" outlineLevel="0" collapsed="false">
      <c r="A659" s="0" t="s">
        <v>15</v>
      </c>
      <c r="B659" s="0" t="s">
        <v>101</v>
      </c>
      <c r="C659" s="0" t="s">
        <v>46</v>
      </c>
      <c r="D659" s="0" t="s">
        <v>43</v>
      </c>
      <c r="E659" s="0" t="n">
        <v>12</v>
      </c>
      <c r="F659" s="0" t="n">
        <v>13</v>
      </c>
      <c r="G659" s="0" t="n">
        <v>109.809273958472</v>
      </c>
      <c r="H659" s="0" t="n">
        <v>1</v>
      </c>
      <c r="I659" s="0" t="n">
        <v>9.9940035978413E-005</v>
      </c>
      <c r="J659" s="0" t="n">
        <f aca="false">VLOOKUP(D659,'paramètres CI'!$A$2:$B$6,2)</f>
        <v>0.0935912806596305</v>
      </c>
    </row>
    <row r="660" customFormat="false" ht="13.8" hidden="true" customHeight="false" outlineLevel="0" collapsed="false">
      <c r="A660" s="0" t="s">
        <v>15</v>
      </c>
      <c r="B660" s="0" t="s">
        <v>101</v>
      </c>
      <c r="C660" s="0" t="s">
        <v>48</v>
      </c>
      <c r="D660" s="0" t="s">
        <v>43</v>
      </c>
      <c r="E660" s="0" t="n">
        <v>79.3195516734068</v>
      </c>
      <c r="F660" s="0" t="n">
        <v>20</v>
      </c>
      <c r="G660" s="0" t="n">
        <v>106.948980758418</v>
      </c>
      <c r="H660" s="0" t="n">
        <v>3.24350372093023</v>
      </c>
      <c r="I660" s="0" t="n">
        <v>0.175201037928038</v>
      </c>
      <c r="J660" s="0" t="n">
        <f aca="false">VLOOKUP(D660,'paramètres CI'!$A$2:$B$6,2)</f>
        <v>0.0935912806596305</v>
      </c>
    </row>
    <row r="661" customFormat="false" ht="13.8" hidden="true" customHeight="false" outlineLevel="0" collapsed="false">
      <c r="A661" s="0" t="s">
        <v>15</v>
      </c>
      <c r="B661" s="0" t="s">
        <v>101</v>
      </c>
      <c r="C661" s="0" t="s">
        <v>49</v>
      </c>
      <c r="D661" s="0" t="s">
        <v>43</v>
      </c>
      <c r="E661" s="0" t="n">
        <v>99.1494395917585</v>
      </c>
      <c r="F661" s="0" t="n">
        <v>20</v>
      </c>
      <c r="G661" s="0" t="n">
        <v>106.948980758418</v>
      </c>
      <c r="H661" s="0" t="n">
        <v>3.39795627906976</v>
      </c>
      <c r="I661" s="0" t="n">
        <v>9.9940035978413E-005</v>
      </c>
      <c r="J661" s="0" t="n">
        <f aca="false">VLOOKUP(D661,'paramètres CI'!$A$2:$B$6,2)</f>
        <v>0.0935912806596305</v>
      </c>
    </row>
    <row r="662" customFormat="false" ht="13.8" hidden="true" customHeight="false" outlineLevel="0" collapsed="false">
      <c r="A662" s="0" t="s">
        <v>15</v>
      </c>
      <c r="B662" s="0" t="s">
        <v>102</v>
      </c>
      <c r="C662" s="0" t="s">
        <v>32</v>
      </c>
      <c r="D662" s="0" t="s">
        <v>33</v>
      </c>
      <c r="E662" s="0" t="n">
        <v>33.635922547969</v>
      </c>
      <c r="F662" s="0" t="n">
        <v>25</v>
      </c>
      <c r="G662" s="0" t="n">
        <v>86.7539097149503</v>
      </c>
      <c r="H662" s="0" t="n">
        <v>1.55554571065628</v>
      </c>
      <c r="I662" s="0" t="n">
        <v>0.0286380057835671</v>
      </c>
      <c r="J662" s="0" t="n">
        <f aca="false">VLOOKUP(D662,'paramètres CI'!$A$2:$B$6,2)</f>
        <v>0.033584731604575</v>
      </c>
    </row>
    <row r="663" customFormat="false" ht="13.8" hidden="true" customHeight="false" outlineLevel="0" collapsed="false">
      <c r="A663" s="0" t="s">
        <v>15</v>
      </c>
      <c r="B663" s="0" t="s">
        <v>102</v>
      </c>
      <c r="C663" s="0" t="s">
        <v>32</v>
      </c>
      <c r="D663" s="0" t="s">
        <v>34</v>
      </c>
      <c r="E663" s="0" t="n">
        <v>33.5623488225473</v>
      </c>
      <c r="F663" s="0" t="n">
        <v>25</v>
      </c>
      <c r="G663" s="0" t="n">
        <v>104.085716731205</v>
      </c>
      <c r="H663" s="0" t="n">
        <v>1.55084301713634</v>
      </c>
      <c r="I663" s="0" t="n">
        <v>0.150202295261383</v>
      </c>
      <c r="J663" s="0" t="n">
        <f aca="false">VLOOKUP(D663,'paramètres CI'!$A$2:$B$6,2)</f>
        <v>0.0424847883250769</v>
      </c>
    </row>
    <row r="664" customFormat="false" ht="13.8" hidden="true" customHeight="false" outlineLevel="0" collapsed="false">
      <c r="A664" s="0" t="s">
        <v>15</v>
      </c>
      <c r="B664" s="0" t="s">
        <v>102</v>
      </c>
      <c r="C664" s="0" t="s">
        <v>35</v>
      </c>
      <c r="D664" s="0" t="s">
        <v>33</v>
      </c>
      <c r="E664" s="0" t="n">
        <v>42.0449031849613</v>
      </c>
      <c r="F664" s="0" t="n">
        <v>25</v>
      </c>
      <c r="G664" s="0" t="n">
        <v>86.7539097149503</v>
      </c>
      <c r="H664" s="0" t="n">
        <v>1.86665485278754</v>
      </c>
      <c r="I664" s="0" t="n">
        <v>9.99400359784131E-005</v>
      </c>
      <c r="J664" s="0" t="n">
        <f aca="false">VLOOKUP(D664,'paramètres CI'!$A$2:$B$6,2)</f>
        <v>0.033584731604575</v>
      </c>
    </row>
    <row r="665" customFormat="false" ht="13.8" hidden="true" customHeight="false" outlineLevel="0" collapsed="false">
      <c r="A665" s="0" t="s">
        <v>15</v>
      </c>
      <c r="B665" s="0" t="s">
        <v>102</v>
      </c>
      <c r="C665" s="0" t="s">
        <v>35</v>
      </c>
      <c r="D665" s="0" t="s">
        <v>34</v>
      </c>
      <c r="E665" s="0" t="n">
        <v>41.9529360281841</v>
      </c>
      <c r="F665" s="0" t="n">
        <v>25</v>
      </c>
      <c r="G665" s="0" t="n">
        <v>104.085716731205</v>
      </c>
      <c r="H665" s="0" t="n">
        <v>1.8610116205636</v>
      </c>
      <c r="I665" s="0" t="n">
        <v>9.99400359784131E-005</v>
      </c>
      <c r="J665" s="0" t="n">
        <f aca="false">VLOOKUP(D665,'paramètres CI'!$A$2:$B$6,2)</f>
        <v>0.0424847883250769</v>
      </c>
    </row>
    <row r="666" customFormat="false" ht="13.8" hidden="true" customHeight="false" outlineLevel="0" collapsed="false">
      <c r="A666" s="0" t="s">
        <v>15</v>
      </c>
      <c r="B666" s="0" t="s">
        <v>102</v>
      </c>
      <c r="C666" s="0" t="s">
        <v>36</v>
      </c>
      <c r="D666" s="0" t="s">
        <v>37</v>
      </c>
      <c r="E666" s="0" t="n">
        <v>29.3470508163517</v>
      </c>
      <c r="F666" s="0" t="n">
        <v>20</v>
      </c>
      <c r="G666" s="0" t="n">
        <v>92.500117189908</v>
      </c>
      <c r="H666" s="0" t="n">
        <v>0.752057912382312</v>
      </c>
      <c r="I666" s="0" t="n">
        <v>9.99400359784131E-005</v>
      </c>
      <c r="J666" s="0" t="n">
        <f aca="false">VLOOKUP(D666,'paramètres CI'!$A$2:$B$6,2)</f>
        <v>0.0385046990211696</v>
      </c>
    </row>
    <row r="667" customFormat="false" ht="13.8" hidden="true" customHeight="false" outlineLevel="0" collapsed="false">
      <c r="A667" s="0" t="s">
        <v>15</v>
      </c>
      <c r="B667" s="0" t="s">
        <v>102</v>
      </c>
      <c r="C667" s="0" t="s">
        <v>38</v>
      </c>
      <c r="D667" s="0" t="s">
        <v>39</v>
      </c>
      <c r="E667" s="0" t="n">
        <v>20.1486935379523</v>
      </c>
      <c r="F667" s="0" t="n">
        <v>20</v>
      </c>
      <c r="G667" s="0" t="n">
        <v>107.389051819417</v>
      </c>
      <c r="H667" s="0" t="n">
        <v>0.979846856467435</v>
      </c>
      <c r="I667" s="0" t="n">
        <v>9.99400359784131E-005</v>
      </c>
      <c r="J667" s="0" t="n">
        <f aca="false">VLOOKUP(D667,'paramètres CI'!$A$2:$B$6,2)</f>
        <v>0.022045059962018</v>
      </c>
    </row>
    <row r="668" customFormat="false" ht="13.8" hidden="true" customHeight="false" outlineLevel="0" collapsed="false">
      <c r="A668" s="0" t="s">
        <v>15</v>
      </c>
      <c r="B668" s="0" t="s">
        <v>102</v>
      </c>
      <c r="C668" s="0" t="s">
        <v>40</v>
      </c>
      <c r="D668" s="0" t="s">
        <v>37</v>
      </c>
      <c r="E668" s="0" t="n">
        <v>23.4776406530813</v>
      </c>
      <c r="F668" s="0" t="n">
        <v>20</v>
      </c>
      <c r="G668" s="0" t="n">
        <v>92.500117189908</v>
      </c>
      <c r="H668" s="0" t="n">
        <v>0.657877679469978</v>
      </c>
      <c r="I668" s="0" t="n">
        <v>0.0311241484219354</v>
      </c>
      <c r="J668" s="0" t="n">
        <f aca="false">VLOOKUP(D668,'paramètres CI'!$A$2:$B$6,2)</f>
        <v>0.0385046990211696</v>
      </c>
    </row>
    <row r="669" customFormat="false" ht="13.8" hidden="true" customHeight="false" outlineLevel="0" collapsed="false">
      <c r="A669" s="0" t="s">
        <v>15</v>
      </c>
      <c r="B669" s="0" t="s">
        <v>102</v>
      </c>
      <c r="C669" s="0" t="s">
        <v>41</v>
      </c>
      <c r="D669" s="0" t="s">
        <v>39</v>
      </c>
      <c r="E669" s="0" t="n">
        <v>16.1189548303619</v>
      </c>
      <c r="F669" s="0" t="n">
        <v>20</v>
      </c>
      <c r="G669" s="0" t="n">
        <v>107.389051819417</v>
      </c>
      <c r="H669" s="0" t="n">
        <v>0.715122251985074</v>
      </c>
      <c r="I669" s="0" t="n">
        <v>0.530429411228151</v>
      </c>
      <c r="J669" s="0" t="n">
        <f aca="false">VLOOKUP(D669,'paramètres CI'!$A$2:$B$6,2)</f>
        <v>0.022045059962018</v>
      </c>
    </row>
    <row r="670" customFormat="false" ht="13.8" hidden="true" customHeight="false" outlineLevel="0" collapsed="false">
      <c r="A670" s="0" t="s">
        <v>15</v>
      </c>
      <c r="B670" s="0" t="s">
        <v>102</v>
      </c>
      <c r="C670" s="0" t="s">
        <v>45</v>
      </c>
      <c r="D670" s="0" t="s">
        <v>43</v>
      </c>
      <c r="E670" s="0" t="n">
        <v>10</v>
      </c>
      <c r="F670" s="0" t="n">
        <v>13</v>
      </c>
      <c r="G670" s="0" t="n">
        <v>87.9960508824251</v>
      </c>
      <c r="H670" s="0" t="n">
        <v>0.9</v>
      </c>
      <c r="I670" s="0" t="n">
        <v>0.139341159656808</v>
      </c>
      <c r="J670" s="0" t="n">
        <f aca="false">VLOOKUP(D670,'paramètres CI'!$A$2:$B$6,2)</f>
        <v>0.0935912806596305</v>
      </c>
    </row>
    <row r="671" customFormat="false" ht="13.8" hidden="true" customHeight="false" outlineLevel="0" collapsed="false">
      <c r="A671" s="0" t="s">
        <v>15</v>
      </c>
      <c r="B671" s="0" t="s">
        <v>102</v>
      </c>
      <c r="C671" s="0" t="s">
        <v>46</v>
      </c>
      <c r="D671" s="0" t="s">
        <v>43</v>
      </c>
      <c r="E671" s="0" t="n">
        <v>12</v>
      </c>
      <c r="F671" s="0" t="n">
        <v>13</v>
      </c>
      <c r="G671" s="0" t="n">
        <v>87.9960508824251</v>
      </c>
      <c r="H671" s="0" t="n">
        <v>1</v>
      </c>
      <c r="I671" s="0" t="n">
        <v>9.99400359784131E-005</v>
      </c>
      <c r="J671" s="0" t="n">
        <f aca="false">VLOOKUP(D671,'paramètres CI'!$A$2:$B$6,2)</f>
        <v>0.0935912806596305</v>
      </c>
    </row>
    <row r="672" customFormat="false" ht="13.8" hidden="true" customHeight="false" outlineLevel="0" collapsed="false">
      <c r="A672" s="0" t="s">
        <v>15</v>
      </c>
      <c r="B672" s="0" t="s">
        <v>102</v>
      </c>
      <c r="C672" s="0" t="s">
        <v>48</v>
      </c>
      <c r="D672" s="0" t="s">
        <v>43</v>
      </c>
      <c r="E672" s="0" t="n">
        <v>84.8755886707908</v>
      </c>
      <c r="F672" s="0" t="n">
        <v>20</v>
      </c>
      <c r="G672" s="0" t="n">
        <v>82.8849520507442</v>
      </c>
      <c r="H672" s="0" t="n">
        <v>2.83163023255814</v>
      </c>
      <c r="I672" s="0" t="n">
        <v>0.119665339432285</v>
      </c>
      <c r="J672" s="0" t="n">
        <f aca="false">VLOOKUP(D672,'paramètres CI'!$A$2:$B$6,2)</f>
        <v>0.0935912806596305</v>
      </c>
    </row>
    <row r="673" customFormat="false" ht="13.8" hidden="true" customHeight="false" outlineLevel="0" collapsed="false">
      <c r="A673" s="0" t="s">
        <v>15</v>
      </c>
      <c r="B673" s="0" t="s">
        <v>102</v>
      </c>
      <c r="C673" s="0" t="s">
        <v>49</v>
      </c>
      <c r="D673" s="0" t="s">
        <v>43</v>
      </c>
      <c r="E673" s="0" t="n">
        <v>106.094485838488</v>
      </c>
      <c r="F673" s="0" t="n">
        <v>20</v>
      </c>
      <c r="G673" s="0" t="n">
        <v>82.8849520507442</v>
      </c>
      <c r="H673" s="0" t="n">
        <v>3.39795627906976</v>
      </c>
      <c r="I673" s="0" t="n">
        <v>9.99400359784131E-005</v>
      </c>
      <c r="J673" s="0" t="n">
        <f aca="false">VLOOKUP(D673,'paramètres CI'!$A$2:$B$6,2)</f>
        <v>0.0935912806596305</v>
      </c>
    </row>
    <row r="674" customFormat="false" ht="13.8" hidden="true" customHeight="false" outlineLevel="0" collapsed="false">
      <c r="A674" s="0" t="s">
        <v>15</v>
      </c>
      <c r="B674" s="0" t="s">
        <v>103</v>
      </c>
      <c r="C674" s="0" t="s">
        <v>32</v>
      </c>
      <c r="D674" s="0" t="s">
        <v>34</v>
      </c>
      <c r="E674" s="0" t="n">
        <v>30.1788422704467</v>
      </c>
      <c r="F674" s="0" t="n">
        <v>25</v>
      </c>
      <c r="G674" s="0" t="n">
        <v>100.094082287239</v>
      </c>
      <c r="H674" s="0" t="n">
        <v>1.57136811849634</v>
      </c>
      <c r="I674" s="0" t="n">
        <v>0.0206066537638204</v>
      </c>
      <c r="J674" s="0" t="n">
        <f aca="false">VLOOKUP(D674,'paramètres CI'!$A$2:$B$6,2)</f>
        <v>0.0424847883250769</v>
      </c>
    </row>
    <row r="675" customFormat="false" ht="13.8" hidden="true" customHeight="false" outlineLevel="0" collapsed="false">
      <c r="A675" s="0" t="s">
        <v>15</v>
      </c>
      <c r="B675" s="0" t="s">
        <v>103</v>
      </c>
      <c r="C675" s="0" t="s">
        <v>32</v>
      </c>
      <c r="D675" s="0" t="s">
        <v>33</v>
      </c>
      <c r="E675" s="0" t="n">
        <v>30.3939649930119</v>
      </c>
      <c r="F675" s="0" t="n">
        <v>25</v>
      </c>
      <c r="G675" s="0" t="n">
        <v>98.6306276573265</v>
      </c>
      <c r="H675" s="0" t="n">
        <v>1.55845644118265</v>
      </c>
      <c r="I675" s="0" t="n">
        <v>0.0536947968830344</v>
      </c>
      <c r="J675" s="0" t="n">
        <f aca="false">VLOOKUP(D675,'paramètres CI'!$A$2:$B$6,2)</f>
        <v>0.033584731604575</v>
      </c>
    </row>
    <row r="676" customFormat="false" ht="13.8" hidden="true" customHeight="false" outlineLevel="0" collapsed="false">
      <c r="A676" s="0" t="s">
        <v>15</v>
      </c>
      <c r="B676" s="0" t="s">
        <v>103</v>
      </c>
      <c r="C676" s="0" t="s">
        <v>35</v>
      </c>
      <c r="D676" s="0" t="s">
        <v>33</v>
      </c>
      <c r="E676" s="0" t="n">
        <v>37.9924562412649</v>
      </c>
      <c r="F676" s="0" t="n">
        <v>25</v>
      </c>
      <c r="G676" s="0" t="n">
        <v>98.6306276573265</v>
      </c>
      <c r="H676" s="0" t="n">
        <v>1.87014772941919</v>
      </c>
      <c r="I676" s="0" t="n">
        <v>9.99400359784131E-005</v>
      </c>
      <c r="J676" s="0" t="n">
        <f aca="false">VLOOKUP(D676,'paramètres CI'!$A$2:$B$6,2)</f>
        <v>0.033584731604575</v>
      </c>
    </row>
    <row r="677" customFormat="false" ht="13.8" hidden="true" customHeight="false" outlineLevel="0" collapsed="false">
      <c r="A677" s="0" t="s">
        <v>15</v>
      </c>
      <c r="B677" s="0" t="s">
        <v>103</v>
      </c>
      <c r="C677" s="0" t="s">
        <v>35</v>
      </c>
      <c r="D677" s="0" t="s">
        <v>34</v>
      </c>
      <c r="E677" s="0" t="n">
        <v>37.7235528380583</v>
      </c>
      <c r="F677" s="0" t="n">
        <v>25</v>
      </c>
      <c r="G677" s="0" t="n">
        <v>100.094082287239</v>
      </c>
      <c r="H677" s="0" t="n">
        <v>1.88564174219561</v>
      </c>
      <c r="I677" s="0" t="n">
        <v>9.99400359784131E-005</v>
      </c>
      <c r="J677" s="0" t="n">
        <f aca="false">VLOOKUP(D677,'paramètres CI'!$A$2:$B$6,2)</f>
        <v>0.0424847883250769</v>
      </c>
    </row>
    <row r="678" customFormat="false" ht="13.8" hidden="true" customHeight="false" outlineLevel="0" collapsed="false">
      <c r="A678" s="0" t="s">
        <v>15</v>
      </c>
      <c r="B678" s="0" t="s">
        <v>103</v>
      </c>
      <c r="C678" s="0" t="s">
        <v>36</v>
      </c>
      <c r="D678" s="0" t="s">
        <v>37</v>
      </c>
      <c r="E678" s="0" t="n">
        <v>15.5156504987658</v>
      </c>
      <c r="F678" s="0" t="n">
        <v>20</v>
      </c>
      <c r="G678" s="0" t="n">
        <v>103.949782352467</v>
      </c>
      <c r="H678" s="0" t="n">
        <v>0.761583138885597</v>
      </c>
      <c r="I678" s="0" t="n">
        <v>9.99400359784131E-005</v>
      </c>
      <c r="J678" s="0" t="n">
        <f aca="false">VLOOKUP(D678,'paramètres CI'!$A$2:$B$6,2)</f>
        <v>0.0385046990211696</v>
      </c>
    </row>
    <row r="679" customFormat="false" ht="13.8" hidden="true" customHeight="false" outlineLevel="0" collapsed="false">
      <c r="A679" s="0" t="s">
        <v>15</v>
      </c>
      <c r="B679" s="0" t="s">
        <v>103</v>
      </c>
      <c r="C679" s="0" t="s">
        <v>38</v>
      </c>
      <c r="D679" s="0" t="s">
        <v>39</v>
      </c>
      <c r="E679" s="0" t="n">
        <v>11.5329496041162</v>
      </c>
      <c r="F679" s="0" t="n">
        <v>20</v>
      </c>
      <c r="G679" s="0" t="n">
        <v>102.524168129313</v>
      </c>
      <c r="H679" s="0" t="n">
        <v>0.989367103465403</v>
      </c>
      <c r="I679" s="0" t="n">
        <v>9.99400359784131E-005</v>
      </c>
      <c r="J679" s="0" t="n">
        <f aca="false">VLOOKUP(D679,'paramètres CI'!$A$2:$B$6,2)</f>
        <v>0.022045059962018</v>
      </c>
    </row>
    <row r="680" customFormat="false" ht="13.8" hidden="true" customHeight="false" outlineLevel="0" collapsed="false">
      <c r="A680" s="0" t="s">
        <v>15</v>
      </c>
      <c r="B680" s="0" t="s">
        <v>103</v>
      </c>
      <c r="C680" s="0" t="s">
        <v>40</v>
      </c>
      <c r="D680" s="0" t="s">
        <v>37</v>
      </c>
      <c r="E680" s="0" t="n">
        <v>12.4125203990127</v>
      </c>
      <c r="F680" s="0" t="n">
        <v>20</v>
      </c>
      <c r="G680" s="0" t="n">
        <v>103.949782352467</v>
      </c>
      <c r="H680" s="0" t="n">
        <v>0.671326600031711</v>
      </c>
      <c r="I680" s="0" t="n">
        <v>0.047678148858409</v>
      </c>
      <c r="J680" s="0" t="n">
        <f aca="false">VLOOKUP(D680,'paramètres CI'!$A$2:$B$6,2)</f>
        <v>0.0385046990211696</v>
      </c>
    </row>
    <row r="681" customFormat="false" ht="13.8" hidden="true" customHeight="false" outlineLevel="0" collapsed="false">
      <c r="A681" s="0" t="s">
        <v>15</v>
      </c>
      <c r="B681" s="0" t="s">
        <v>103</v>
      </c>
      <c r="C681" s="0" t="s">
        <v>41</v>
      </c>
      <c r="D681" s="0" t="s">
        <v>39</v>
      </c>
      <c r="E681" s="0" t="n">
        <v>9.22635968329293</v>
      </c>
      <c r="F681" s="0" t="n">
        <v>20</v>
      </c>
      <c r="G681" s="0" t="n">
        <v>102.524168129313</v>
      </c>
      <c r="H681" s="0" t="n">
        <v>0.728585644069648</v>
      </c>
      <c r="I681" s="0" t="n">
        <v>0.571635823744235</v>
      </c>
      <c r="J681" s="0" t="n">
        <f aca="false">VLOOKUP(D681,'paramètres CI'!$A$2:$B$6,2)</f>
        <v>0.022045059962018</v>
      </c>
    </row>
    <row r="682" customFormat="false" ht="13.8" hidden="true" customHeight="false" outlineLevel="0" collapsed="false">
      <c r="A682" s="0" t="s">
        <v>15</v>
      </c>
      <c r="B682" s="0" t="s">
        <v>103</v>
      </c>
      <c r="C682" s="0" t="s">
        <v>45</v>
      </c>
      <c r="D682" s="0" t="s">
        <v>43</v>
      </c>
      <c r="E682" s="0" t="n">
        <v>10</v>
      </c>
      <c r="F682" s="0" t="n">
        <v>13</v>
      </c>
      <c r="G682" s="0" t="n">
        <v>102.806312952406</v>
      </c>
      <c r="H682" s="0" t="n">
        <v>0.9</v>
      </c>
      <c r="I682" s="0" t="n">
        <v>0.14566199713604</v>
      </c>
      <c r="J682" s="0" t="n">
        <f aca="false">VLOOKUP(D682,'paramètres CI'!$A$2:$B$6,2)</f>
        <v>0.0935912806596305</v>
      </c>
    </row>
    <row r="683" customFormat="false" ht="13.8" hidden="true" customHeight="false" outlineLevel="0" collapsed="false">
      <c r="A683" s="0" t="s">
        <v>15</v>
      </c>
      <c r="B683" s="0" t="s">
        <v>103</v>
      </c>
      <c r="C683" s="0" t="s">
        <v>46</v>
      </c>
      <c r="D683" s="0" t="s">
        <v>43</v>
      </c>
      <c r="E683" s="0" t="n">
        <v>12</v>
      </c>
      <c r="F683" s="0" t="n">
        <v>13</v>
      </c>
      <c r="G683" s="0" t="n">
        <v>102.806312952406</v>
      </c>
      <c r="H683" s="0" t="n">
        <v>1</v>
      </c>
      <c r="I683" s="0" t="n">
        <v>9.99400359784131E-005</v>
      </c>
      <c r="J683" s="0" t="n">
        <f aca="false">VLOOKUP(D683,'paramètres CI'!$A$2:$B$6,2)</f>
        <v>0.0935912806596305</v>
      </c>
    </row>
    <row r="684" customFormat="false" ht="13.8" hidden="false" customHeight="false" outlineLevel="0" collapsed="false">
      <c r="A684" s="0" t="s">
        <v>15</v>
      </c>
      <c r="B684" s="0" t="s">
        <v>103</v>
      </c>
      <c r="C684" s="0" t="s">
        <v>55</v>
      </c>
      <c r="D684" s="0" t="s">
        <v>43</v>
      </c>
      <c r="E684" s="0" t="n">
        <v>34.9088673911904</v>
      </c>
      <c r="F684" s="0" t="n">
        <v>17</v>
      </c>
      <c r="G684" s="0" t="n">
        <v>103.545756126464</v>
      </c>
      <c r="H684" s="0" t="n">
        <v>2.67297488372093</v>
      </c>
      <c r="I684" s="0" t="n">
        <v>0.16012293939859</v>
      </c>
      <c r="J684" s="0" t="n">
        <f aca="false">VLOOKUP(D684,'paramètres CI'!$A$2:$B$6,2)</f>
        <v>0.0935912806596305</v>
      </c>
    </row>
    <row r="685" customFormat="false" ht="13.8" hidden="true" customHeight="false" outlineLevel="0" collapsed="false">
      <c r="A685" s="0" t="s">
        <v>15</v>
      </c>
      <c r="B685" s="0" t="s">
        <v>103</v>
      </c>
      <c r="C685" s="0" t="s">
        <v>56</v>
      </c>
      <c r="D685" s="0" t="s">
        <v>43</v>
      </c>
      <c r="E685" s="0" t="n">
        <v>43.636084238988</v>
      </c>
      <c r="F685" s="0" t="n">
        <v>17</v>
      </c>
      <c r="G685" s="0" t="n">
        <v>103.545756126464</v>
      </c>
      <c r="H685" s="0" t="n">
        <v>3.32861023255814</v>
      </c>
      <c r="I685" s="0" t="n">
        <v>9.99400359784131E-005</v>
      </c>
      <c r="J685" s="0" t="n">
        <f aca="false">VLOOKUP(D685,'paramètres CI'!$A$2:$B$6,2)</f>
        <v>0.0935912806596305</v>
      </c>
    </row>
    <row r="686" customFormat="false" ht="13.8" hidden="true" customHeight="false" outlineLevel="0" collapsed="false">
      <c r="A686" s="0" t="s">
        <v>15</v>
      </c>
      <c r="B686" s="0" t="s">
        <v>104</v>
      </c>
      <c r="C686" s="0" t="s">
        <v>32</v>
      </c>
      <c r="D686" s="0" t="s">
        <v>34</v>
      </c>
      <c r="E686" s="0" t="n">
        <v>30.2126704553318</v>
      </c>
      <c r="F686" s="0" t="n">
        <v>25</v>
      </c>
      <c r="G686" s="0" t="n">
        <v>106.241908631322</v>
      </c>
      <c r="H686" s="0" t="n">
        <v>1.57561344700244</v>
      </c>
      <c r="I686" s="0" t="n">
        <v>0.0237148748016162</v>
      </c>
      <c r="J686" s="0" t="n">
        <f aca="false">VLOOKUP(D686,'paramètres CI'!$A$2:$B$6,2)</f>
        <v>0.0424847883250769</v>
      </c>
    </row>
    <row r="687" customFormat="false" ht="13.8" hidden="true" customHeight="false" outlineLevel="0" collapsed="false">
      <c r="A687" s="0" t="s">
        <v>15</v>
      </c>
      <c r="B687" s="0" t="s">
        <v>104</v>
      </c>
      <c r="C687" s="0" t="s">
        <v>32</v>
      </c>
      <c r="D687" s="0" t="s">
        <v>33</v>
      </c>
      <c r="E687" s="0" t="n">
        <v>30.5636914665832</v>
      </c>
      <c r="F687" s="0" t="n">
        <v>25</v>
      </c>
      <c r="G687" s="0" t="n">
        <v>101.202772772582</v>
      </c>
      <c r="H687" s="0" t="n">
        <v>1.54841128648688</v>
      </c>
      <c r="I687" s="0" t="n">
        <v>0.0280629765983633</v>
      </c>
      <c r="J687" s="0" t="n">
        <f aca="false">VLOOKUP(D687,'paramètres CI'!$A$2:$B$6,2)</f>
        <v>0.033584731604575</v>
      </c>
    </row>
    <row r="688" customFormat="false" ht="13.8" hidden="true" customHeight="false" outlineLevel="0" collapsed="false">
      <c r="A688" s="0" t="s">
        <v>15</v>
      </c>
      <c r="B688" s="0" t="s">
        <v>104</v>
      </c>
      <c r="C688" s="0" t="s">
        <v>35</v>
      </c>
      <c r="D688" s="0" t="s">
        <v>33</v>
      </c>
      <c r="E688" s="0" t="n">
        <v>38.204614333229</v>
      </c>
      <c r="F688" s="0" t="n">
        <v>25</v>
      </c>
      <c r="G688" s="0" t="n">
        <v>101.202772772582</v>
      </c>
      <c r="H688" s="0" t="n">
        <v>1.85809354378426</v>
      </c>
      <c r="I688" s="0" t="n">
        <v>9.99400359784132E-005</v>
      </c>
      <c r="J688" s="0" t="n">
        <f aca="false">VLOOKUP(D688,'paramètres CI'!$A$2:$B$6,2)</f>
        <v>0.033584731604575</v>
      </c>
    </row>
    <row r="689" customFormat="false" ht="13.8" hidden="true" customHeight="false" outlineLevel="0" collapsed="false">
      <c r="A689" s="0" t="s">
        <v>15</v>
      </c>
      <c r="B689" s="0" t="s">
        <v>104</v>
      </c>
      <c r="C689" s="0" t="s">
        <v>35</v>
      </c>
      <c r="D689" s="0" t="s">
        <v>34</v>
      </c>
      <c r="E689" s="0" t="n">
        <v>37.7658380691647</v>
      </c>
      <c r="F689" s="0" t="n">
        <v>25</v>
      </c>
      <c r="G689" s="0" t="n">
        <v>106.241908631322</v>
      </c>
      <c r="H689" s="0" t="n">
        <v>1.89073613640293</v>
      </c>
      <c r="I689" s="0" t="n">
        <v>9.99400359784132E-005</v>
      </c>
      <c r="J689" s="0" t="n">
        <f aca="false">VLOOKUP(D689,'paramètres CI'!$A$2:$B$6,2)</f>
        <v>0.0424847883250769</v>
      </c>
    </row>
    <row r="690" customFormat="false" ht="13.8" hidden="true" customHeight="false" outlineLevel="0" collapsed="false">
      <c r="A690" s="0" t="s">
        <v>15</v>
      </c>
      <c r="B690" s="0" t="s">
        <v>104</v>
      </c>
      <c r="C690" s="0" t="s">
        <v>36</v>
      </c>
      <c r="D690" s="0" t="s">
        <v>37</v>
      </c>
      <c r="E690" s="0" t="n">
        <v>21.1229109323778</v>
      </c>
      <c r="F690" s="0" t="n">
        <v>20</v>
      </c>
      <c r="G690" s="0" t="n">
        <v>102.9647399779</v>
      </c>
      <c r="H690" s="0" t="n">
        <v>0.761583138885597</v>
      </c>
      <c r="I690" s="0" t="n">
        <v>9.99400359784132E-005</v>
      </c>
      <c r="J690" s="0" t="n">
        <f aca="false">VLOOKUP(D690,'paramètres CI'!$A$2:$B$6,2)</f>
        <v>0.0385046990211696</v>
      </c>
    </row>
    <row r="691" customFormat="false" ht="13.8" hidden="true" customHeight="false" outlineLevel="0" collapsed="false">
      <c r="A691" s="0" t="s">
        <v>15</v>
      </c>
      <c r="B691" s="0" t="s">
        <v>104</v>
      </c>
      <c r="C691" s="0" t="s">
        <v>38</v>
      </c>
      <c r="D691" s="0" t="s">
        <v>39</v>
      </c>
      <c r="E691" s="0" t="n">
        <v>15.51340327746</v>
      </c>
      <c r="F691" s="0" t="n">
        <v>20</v>
      </c>
      <c r="G691" s="0" t="n">
        <v>107.557799492864</v>
      </c>
      <c r="H691" s="0" t="n">
        <v>0.989367103465403</v>
      </c>
      <c r="I691" s="0" t="n">
        <v>9.99400359784132E-005</v>
      </c>
      <c r="J691" s="0" t="n">
        <f aca="false">VLOOKUP(D691,'paramètres CI'!$A$2:$B$6,2)</f>
        <v>0.022045059962018</v>
      </c>
    </row>
    <row r="692" customFormat="false" ht="13.8" hidden="true" customHeight="false" outlineLevel="0" collapsed="false">
      <c r="A692" s="0" t="s">
        <v>15</v>
      </c>
      <c r="B692" s="0" t="s">
        <v>104</v>
      </c>
      <c r="C692" s="0" t="s">
        <v>40</v>
      </c>
      <c r="D692" s="0" t="s">
        <v>37</v>
      </c>
      <c r="E692" s="0" t="n">
        <v>16.8983287459022</v>
      </c>
      <c r="F692" s="0" t="n">
        <v>20</v>
      </c>
      <c r="G692" s="0" t="n">
        <v>102.9647399779</v>
      </c>
      <c r="H692" s="0" t="n">
        <v>0.671326600031711</v>
      </c>
      <c r="I692" s="0" t="n">
        <v>0.0690866018249452</v>
      </c>
      <c r="J692" s="0" t="n">
        <f aca="false">VLOOKUP(D692,'paramètres CI'!$A$2:$B$6,2)</f>
        <v>0.0385046990211696</v>
      </c>
    </row>
    <row r="693" customFormat="false" ht="13.8" hidden="true" customHeight="false" outlineLevel="0" collapsed="false">
      <c r="A693" s="0" t="s">
        <v>15</v>
      </c>
      <c r="B693" s="0" t="s">
        <v>104</v>
      </c>
      <c r="C693" s="0" t="s">
        <v>41</v>
      </c>
      <c r="D693" s="0" t="s">
        <v>39</v>
      </c>
      <c r="E693" s="0" t="n">
        <v>12.410722621968</v>
      </c>
      <c r="F693" s="0" t="n">
        <v>20</v>
      </c>
      <c r="G693" s="0" t="n">
        <v>107.557799492864</v>
      </c>
      <c r="H693" s="0" t="n">
        <v>0.728585644069648</v>
      </c>
      <c r="I693" s="0" t="n">
        <v>0.445759700516607</v>
      </c>
      <c r="J693" s="0" t="n">
        <f aca="false">VLOOKUP(D693,'paramètres CI'!$A$2:$B$6,2)</f>
        <v>0.022045059962018</v>
      </c>
    </row>
    <row r="694" customFormat="false" ht="13.8" hidden="true" customHeight="false" outlineLevel="0" collapsed="false">
      <c r="A694" s="0" t="s">
        <v>15</v>
      </c>
      <c r="B694" s="0" t="s">
        <v>104</v>
      </c>
      <c r="C694" s="0" t="s">
        <v>45</v>
      </c>
      <c r="D694" s="0" t="s">
        <v>43</v>
      </c>
      <c r="E694" s="0" t="n">
        <v>10</v>
      </c>
      <c r="F694" s="0" t="n">
        <v>13</v>
      </c>
      <c r="G694" s="0" t="n">
        <v>101.772302768393</v>
      </c>
      <c r="H694" s="0" t="n">
        <v>0.9</v>
      </c>
      <c r="I694" s="0" t="n">
        <v>0.231118253140934</v>
      </c>
      <c r="J694" s="0" t="n">
        <f aca="false">VLOOKUP(D694,'paramètres CI'!$A$2:$B$6,2)</f>
        <v>0.0935912806596305</v>
      </c>
    </row>
    <row r="695" customFormat="false" ht="13.8" hidden="true" customHeight="false" outlineLevel="0" collapsed="false">
      <c r="A695" s="0" t="s">
        <v>15</v>
      </c>
      <c r="B695" s="0" t="s">
        <v>104</v>
      </c>
      <c r="C695" s="0" t="s">
        <v>46</v>
      </c>
      <c r="D695" s="0" t="s">
        <v>43</v>
      </c>
      <c r="E695" s="0" t="n">
        <v>12</v>
      </c>
      <c r="F695" s="0" t="n">
        <v>13</v>
      </c>
      <c r="G695" s="0" t="n">
        <v>101.772302768393</v>
      </c>
      <c r="H695" s="0" t="n">
        <v>1</v>
      </c>
      <c r="I695" s="0" t="n">
        <v>9.99400359784132E-005</v>
      </c>
      <c r="J695" s="0" t="n">
        <f aca="false">VLOOKUP(D695,'paramètres CI'!$A$2:$B$6,2)</f>
        <v>0.0935912806596305</v>
      </c>
    </row>
    <row r="696" customFormat="false" ht="13.8" hidden="false" customHeight="false" outlineLevel="0" collapsed="false">
      <c r="A696" s="0" t="s">
        <v>15</v>
      </c>
      <c r="B696" s="0" t="s">
        <v>104</v>
      </c>
      <c r="C696" s="0" t="s">
        <v>55</v>
      </c>
      <c r="D696" s="0" t="s">
        <v>43</v>
      </c>
      <c r="E696" s="0" t="n">
        <v>35.9509422996169</v>
      </c>
      <c r="F696" s="0" t="n">
        <v>17</v>
      </c>
      <c r="G696" s="0" t="n">
        <v>96.2883326864821</v>
      </c>
      <c r="H696" s="0" t="n">
        <v>2.67297488372093</v>
      </c>
      <c r="I696" s="0" t="n">
        <v>0.201657952901664</v>
      </c>
      <c r="J696" s="0" t="n">
        <f aca="false">VLOOKUP(D696,'paramètres CI'!$A$2:$B$6,2)</f>
        <v>0.0935912806596305</v>
      </c>
    </row>
    <row r="697" customFormat="false" ht="13.8" hidden="true" customHeight="false" outlineLevel="0" collapsed="false">
      <c r="A697" s="0" t="s">
        <v>15</v>
      </c>
      <c r="B697" s="0" t="s">
        <v>104</v>
      </c>
      <c r="C697" s="0" t="s">
        <v>56</v>
      </c>
      <c r="D697" s="0" t="s">
        <v>43</v>
      </c>
      <c r="E697" s="0" t="n">
        <v>44.9386778745212</v>
      </c>
      <c r="F697" s="0" t="n">
        <v>17</v>
      </c>
      <c r="G697" s="0" t="n">
        <v>96.2883326864821</v>
      </c>
      <c r="H697" s="0" t="n">
        <v>3.32861023255814</v>
      </c>
      <c r="I697" s="0" t="n">
        <v>9.99400359784132E-005</v>
      </c>
      <c r="J697" s="0" t="n">
        <f aca="false">VLOOKUP(D697,'paramètres CI'!$A$2:$B$6,2)</f>
        <v>0.0935912806596305</v>
      </c>
    </row>
    <row r="698" customFormat="false" ht="13.8" hidden="true" customHeight="false" outlineLevel="0" collapsed="false">
      <c r="A698" s="0" t="s">
        <v>16</v>
      </c>
      <c r="B698" s="0" t="s">
        <v>105</v>
      </c>
      <c r="C698" s="0" t="s">
        <v>32</v>
      </c>
      <c r="D698" s="0" t="s">
        <v>33</v>
      </c>
      <c r="E698" s="0" t="n">
        <v>42.5167772726332</v>
      </c>
      <c r="F698" s="0" t="n">
        <v>25</v>
      </c>
      <c r="G698" s="0" t="n">
        <v>305.215020606114</v>
      </c>
      <c r="H698" s="0" t="n">
        <v>0.844222805274592</v>
      </c>
      <c r="I698" s="0" t="n">
        <v>0.128925559962497</v>
      </c>
      <c r="J698" s="0" t="n">
        <f aca="false">VLOOKUP(D698,'paramètres CI'!$A$2:$B$6,2)</f>
        <v>0.033584731604575</v>
      </c>
    </row>
    <row r="699" customFormat="false" ht="13.8" hidden="true" customHeight="false" outlineLevel="0" collapsed="false">
      <c r="A699" s="0" t="s">
        <v>16</v>
      </c>
      <c r="B699" s="0" t="s">
        <v>105</v>
      </c>
      <c r="C699" s="0" t="s">
        <v>32</v>
      </c>
      <c r="D699" s="0" t="s">
        <v>34</v>
      </c>
      <c r="E699" s="0" t="n">
        <v>42.0613173187282</v>
      </c>
      <c r="F699" s="0" t="n">
        <v>25</v>
      </c>
      <c r="G699" s="0" t="n">
        <v>319.752691360435</v>
      </c>
      <c r="H699" s="0" t="n">
        <v>0.842576101982614</v>
      </c>
      <c r="I699" s="0" t="n">
        <v>0.298244367667119</v>
      </c>
      <c r="J699" s="0" t="n">
        <f aca="false">VLOOKUP(D699,'paramètres CI'!$A$2:$B$6,2)</f>
        <v>0.0424847883250769</v>
      </c>
    </row>
    <row r="700" customFormat="false" ht="13.8" hidden="true" customHeight="false" outlineLevel="0" collapsed="false">
      <c r="A700" s="0" t="s">
        <v>16</v>
      </c>
      <c r="B700" s="0" t="s">
        <v>105</v>
      </c>
      <c r="C700" s="0" t="s">
        <v>35</v>
      </c>
      <c r="D700" s="0" t="s">
        <v>33</v>
      </c>
      <c r="E700" s="0" t="n">
        <v>53.1459715907915</v>
      </c>
      <c r="F700" s="0" t="n">
        <v>25</v>
      </c>
      <c r="G700" s="0" t="n">
        <v>305.215020606114</v>
      </c>
      <c r="H700" s="0" t="n">
        <v>1.01306736632951</v>
      </c>
      <c r="I700" s="0" t="n">
        <v>9.99400359784132E-005</v>
      </c>
      <c r="J700" s="0" t="n">
        <f aca="false">VLOOKUP(D700,'paramètres CI'!$A$2:$B$6,2)</f>
        <v>0.033584731604575</v>
      </c>
    </row>
    <row r="701" customFormat="false" ht="13.8" hidden="true" customHeight="false" outlineLevel="0" collapsed="false">
      <c r="A701" s="0" t="s">
        <v>16</v>
      </c>
      <c r="B701" s="0" t="s">
        <v>105</v>
      </c>
      <c r="C701" s="0" t="s">
        <v>35</v>
      </c>
      <c r="D701" s="0" t="s">
        <v>34</v>
      </c>
      <c r="E701" s="0" t="n">
        <v>52.5766466484102</v>
      </c>
      <c r="F701" s="0" t="n">
        <v>25</v>
      </c>
      <c r="G701" s="0" t="n">
        <v>319.752691360435</v>
      </c>
      <c r="H701" s="0" t="n">
        <v>1.01109132237914</v>
      </c>
      <c r="I701" s="0" t="n">
        <v>9.99400359784132E-005</v>
      </c>
      <c r="J701" s="0" t="n">
        <f aca="false">VLOOKUP(D701,'paramètres CI'!$A$2:$B$6,2)</f>
        <v>0.0424847883250769</v>
      </c>
    </row>
    <row r="702" customFormat="false" ht="13.8" hidden="true" customHeight="false" outlineLevel="0" collapsed="false">
      <c r="A702" s="0" t="s">
        <v>16</v>
      </c>
      <c r="B702" s="0" t="s">
        <v>105</v>
      </c>
      <c r="C702" s="0" t="s">
        <v>36</v>
      </c>
      <c r="D702" s="0" t="s">
        <v>37</v>
      </c>
      <c r="E702" s="0" t="n">
        <v>34.4691692061801</v>
      </c>
      <c r="F702" s="0" t="n">
        <v>20</v>
      </c>
      <c r="G702" s="0" t="n">
        <v>283.169274284669</v>
      </c>
      <c r="H702" s="0" t="n">
        <v>0.760067864745672</v>
      </c>
      <c r="I702" s="0" t="n">
        <v>9.99400359784132E-005</v>
      </c>
      <c r="J702" s="0" t="n">
        <f aca="false">VLOOKUP(D702,'paramètres CI'!$A$2:$B$6,2)</f>
        <v>0.0385046990211696</v>
      </c>
    </row>
    <row r="703" customFormat="false" ht="13.8" hidden="true" customHeight="false" outlineLevel="0" collapsed="false">
      <c r="A703" s="0" t="s">
        <v>16</v>
      </c>
      <c r="B703" s="0" t="s">
        <v>105</v>
      </c>
      <c r="C703" s="0" t="s">
        <v>38</v>
      </c>
      <c r="D703" s="0" t="s">
        <v>39</v>
      </c>
      <c r="E703" s="0" t="n">
        <v>24.8915447466718</v>
      </c>
      <c r="F703" s="0" t="n">
        <v>20</v>
      </c>
      <c r="G703" s="0" t="n">
        <v>243.316719547896</v>
      </c>
      <c r="H703" s="0" t="n">
        <v>0.986470315825552</v>
      </c>
      <c r="I703" s="0" t="n">
        <v>9.99400359784132E-005</v>
      </c>
      <c r="J703" s="0" t="n">
        <f aca="false">VLOOKUP(D703,'paramètres CI'!$A$2:$B$6,2)</f>
        <v>0.022045059962018</v>
      </c>
    </row>
    <row r="704" customFormat="false" ht="13.8" hidden="true" customHeight="false" outlineLevel="0" collapsed="false">
      <c r="A704" s="0" t="s">
        <v>16</v>
      </c>
      <c r="B704" s="0" t="s">
        <v>105</v>
      </c>
      <c r="C704" s="0" t="s">
        <v>40</v>
      </c>
      <c r="D704" s="0" t="s">
        <v>37</v>
      </c>
      <c r="E704" s="0" t="n">
        <v>27.5753353649441</v>
      </c>
      <c r="F704" s="0" t="n">
        <v>20</v>
      </c>
      <c r="G704" s="0" t="n">
        <v>283.169274284669</v>
      </c>
      <c r="H704" s="0" t="n">
        <v>0.731578891236875</v>
      </c>
      <c r="I704" s="0" t="n">
        <v>0.0317164389357778</v>
      </c>
      <c r="J704" s="0" t="n">
        <f aca="false">VLOOKUP(D704,'paramètres CI'!$A$2:$B$6,2)</f>
        <v>0.0385046990211696</v>
      </c>
    </row>
    <row r="705" customFormat="false" ht="13.8" hidden="true" customHeight="false" outlineLevel="0" collapsed="false">
      <c r="A705" s="0" t="s">
        <v>16</v>
      </c>
      <c r="B705" s="0" t="s">
        <v>105</v>
      </c>
      <c r="C705" s="0" t="s">
        <v>41</v>
      </c>
      <c r="D705" s="0" t="s">
        <v>39</v>
      </c>
      <c r="E705" s="0" t="n">
        <v>19.9132357973375</v>
      </c>
      <c r="F705" s="0" t="n">
        <v>20</v>
      </c>
      <c r="G705" s="0" t="n">
        <v>243.316719547896</v>
      </c>
      <c r="H705" s="0" t="n">
        <v>0.84803236986695</v>
      </c>
      <c r="I705" s="0" t="n">
        <v>0.331213363829243</v>
      </c>
      <c r="J705" s="0" t="n">
        <f aca="false">VLOOKUP(D705,'paramètres CI'!$A$2:$B$6,2)</f>
        <v>0.022045059962018</v>
      </c>
    </row>
    <row r="706" customFormat="false" ht="13.8" hidden="true" customHeight="false" outlineLevel="0" collapsed="false">
      <c r="A706" s="0" t="s">
        <v>16</v>
      </c>
      <c r="B706" s="0" t="s">
        <v>105</v>
      </c>
      <c r="C706" s="0" t="s">
        <v>45</v>
      </c>
      <c r="D706" s="0" t="s">
        <v>43</v>
      </c>
      <c r="E706" s="0" t="n">
        <v>10</v>
      </c>
      <c r="F706" s="0" t="n">
        <v>13</v>
      </c>
      <c r="G706" s="0" t="n">
        <v>299.541506170469</v>
      </c>
      <c r="H706" s="0" t="n">
        <v>0.9</v>
      </c>
      <c r="I706" s="0" t="n">
        <v>0.100153729441813</v>
      </c>
      <c r="J706" s="0" t="n">
        <f aca="false">VLOOKUP(D706,'paramètres CI'!$A$2:$B$6,2)</f>
        <v>0.0935912806596305</v>
      </c>
    </row>
    <row r="707" customFormat="false" ht="13.8" hidden="true" customHeight="false" outlineLevel="0" collapsed="false">
      <c r="A707" s="0" t="s">
        <v>16</v>
      </c>
      <c r="B707" s="0" t="s">
        <v>105</v>
      </c>
      <c r="C707" s="0" t="s">
        <v>46</v>
      </c>
      <c r="D707" s="0" t="s">
        <v>43</v>
      </c>
      <c r="E707" s="0" t="n">
        <v>12</v>
      </c>
      <c r="F707" s="0" t="n">
        <v>13</v>
      </c>
      <c r="G707" s="0" t="n">
        <v>299.541506170469</v>
      </c>
      <c r="H707" s="0" t="n">
        <v>1</v>
      </c>
      <c r="I707" s="0" t="n">
        <v>9.99400359784132E-005</v>
      </c>
      <c r="J707" s="0" t="n">
        <f aca="false">VLOOKUP(D707,'paramètres CI'!$A$2:$B$6,2)</f>
        <v>0.0935912806596305</v>
      </c>
    </row>
    <row r="708" customFormat="false" ht="13.8" hidden="true" customHeight="false" outlineLevel="0" collapsed="false">
      <c r="A708" s="0" t="s">
        <v>16</v>
      </c>
      <c r="B708" s="0" t="s">
        <v>105</v>
      </c>
      <c r="C708" s="0" t="s">
        <v>48</v>
      </c>
      <c r="D708" s="0" t="s">
        <v>43</v>
      </c>
      <c r="E708" s="0" t="n">
        <v>118.202126057651</v>
      </c>
      <c r="F708" s="0" t="n">
        <v>20</v>
      </c>
      <c r="G708" s="0" t="n">
        <v>318.127720497468</v>
      </c>
      <c r="H708" s="0" t="n">
        <v>2.78381860465116</v>
      </c>
      <c r="I708" s="0" t="n">
        <v>0.109146899947679</v>
      </c>
      <c r="J708" s="0" t="n">
        <f aca="false">VLOOKUP(D708,'paramètres CI'!$A$2:$B$6,2)</f>
        <v>0.0935912806596305</v>
      </c>
    </row>
    <row r="709" customFormat="false" ht="13.8" hidden="true" customHeight="false" outlineLevel="0" collapsed="false">
      <c r="A709" s="0" t="s">
        <v>16</v>
      </c>
      <c r="B709" s="0" t="s">
        <v>105</v>
      </c>
      <c r="C709" s="0" t="s">
        <v>49</v>
      </c>
      <c r="D709" s="0" t="s">
        <v>43</v>
      </c>
      <c r="E709" s="0" t="n">
        <v>147.752657572064</v>
      </c>
      <c r="F709" s="0" t="n">
        <v>20</v>
      </c>
      <c r="G709" s="0" t="n">
        <v>318.127720497468</v>
      </c>
      <c r="H709" s="0" t="n">
        <v>3.34058232558139</v>
      </c>
      <c r="I709" s="0" t="n">
        <v>9.99400359784132E-005</v>
      </c>
      <c r="J709" s="0" t="n">
        <f aca="false">VLOOKUP(D709,'paramètres CI'!$A$2:$B$6,2)</f>
        <v>0.0935912806596305</v>
      </c>
    </row>
    <row r="710" customFormat="false" ht="13.8" hidden="true" customHeight="false" outlineLevel="0" collapsed="false">
      <c r="A710" s="0" t="s">
        <v>16</v>
      </c>
      <c r="B710" s="0" t="s">
        <v>106</v>
      </c>
      <c r="C710" s="0" t="s">
        <v>32</v>
      </c>
      <c r="D710" s="0" t="s">
        <v>33</v>
      </c>
      <c r="E710" s="0" t="n">
        <v>46.1117022251163</v>
      </c>
      <c r="F710" s="0" t="n">
        <v>25</v>
      </c>
      <c r="G710" s="0" t="n">
        <v>263.611734394172</v>
      </c>
      <c r="H710" s="0" t="n">
        <v>0.758511634581454</v>
      </c>
      <c r="I710" s="0" t="n">
        <v>0.0147248574406641</v>
      </c>
      <c r="J710" s="0" t="n">
        <f aca="false">VLOOKUP(D710,'paramètres CI'!$A$2:$B$6,2)</f>
        <v>0.033584731604575</v>
      </c>
    </row>
    <row r="711" customFormat="false" ht="13.8" hidden="true" customHeight="false" outlineLevel="0" collapsed="false">
      <c r="A711" s="0" t="s">
        <v>16</v>
      </c>
      <c r="B711" s="0" t="s">
        <v>106</v>
      </c>
      <c r="C711" s="0" t="s">
        <v>32</v>
      </c>
      <c r="D711" s="0" t="s">
        <v>34</v>
      </c>
      <c r="E711" s="0" t="n">
        <v>46.4679369383159</v>
      </c>
      <c r="F711" s="0" t="n">
        <v>25</v>
      </c>
      <c r="G711" s="0" t="n">
        <v>289.733069865594</v>
      </c>
      <c r="H711" s="0" t="n">
        <v>0.904352629465649</v>
      </c>
      <c r="I711" s="0" t="n">
        <v>0.237004319452977</v>
      </c>
      <c r="J711" s="0" t="n">
        <f aca="false">VLOOKUP(D711,'paramètres CI'!$A$2:$B$6,2)</f>
        <v>0.0424847883250769</v>
      </c>
    </row>
    <row r="712" customFormat="false" ht="13.8" hidden="true" customHeight="false" outlineLevel="0" collapsed="false">
      <c r="A712" s="0" t="s">
        <v>16</v>
      </c>
      <c r="B712" s="0" t="s">
        <v>106</v>
      </c>
      <c r="C712" s="0" t="s">
        <v>35</v>
      </c>
      <c r="D712" s="0" t="s">
        <v>33</v>
      </c>
      <c r="E712" s="0" t="n">
        <v>57.6396277813953</v>
      </c>
      <c r="F712" s="0" t="n">
        <v>25</v>
      </c>
      <c r="G712" s="0" t="n">
        <v>263.611734394172</v>
      </c>
      <c r="H712" s="0" t="n">
        <v>0.910213961497744</v>
      </c>
      <c r="I712" s="0" t="n">
        <v>9.99400359784131E-005</v>
      </c>
      <c r="J712" s="0" t="n">
        <f aca="false">VLOOKUP(D712,'paramètres CI'!$A$2:$B$6,2)</f>
        <v>0.033584731604575</v>
      </c>
    </row>
    <row r="713" customFormat="false" ht="13.8" hidden="true" customHeight="false" outlineLevel="0" collapsed="false">
      <c r="A713" s="0" t="s">
        <v>16</v>
      </c>
      <c r="B713" s="0" t="s">
        <v>106</v>
      </c>
      <c r="C713" s="0" t="s">
        <v>35</v>
      </c>
      <c r="D713" s="0" t="s">
        <v>34</v>
      </c>
      <c r="E713" s="0" t="n">
        <v>58.0849211728948</v>
      </c>
      <c r="F713" s="0" t="n">
        <v>25</v>
      </c>
      <c r="G713" s="0" t="n">
        <v>289.733069865594</v>
      </c>
      <c r="H713" s="0" t="n">
        <v>1.08522315535878</v>
      </c>
      <c r="I713" s="0" t="n">
        <v>9.99400359784131E-005</v>
      </c>
      <c r="J713" s="0" t="n">
        <f aca="false">VLOOKUP(D713,'paramètres CI'!$A$2:$B$6,2)</f>
        <v>0.0424847883250769</v>
      </c>
    </row>
    <row r="714" customFormat="false" ht="13.8" hidden="true" customHeight="false" outlineLevel="0" collapsed="false">
      <c r="A714" s="0" t="s">
        <v>16</v>
      </c>
      <c r="B714" s="0" t="s">
        <v>106</v>
      </c>
      <c r="C714" s="0" t="s">
        <v>36</v>
      </c>
      <c r="D714" s="0" t="s">
        <v>37</v>
      </c>
      <c r="E714" s="0" t="n">
        <v>36.3863085149571</v>
      </c>
      <c r="F714" s="0" t="n">
        <v>20</v>
      </c>
      <c r="G714" s="0" t="n">
        <v>259.551181567408</v>
      </c>
      <c r="H714" s="0" t="n">
        <v>0.760672811892987</v>
      </c>
      <c r="I714" s="0" t="n">
        <v>9.99400359784131E-005</v>
      </c>
      <c r="J714" s="0" t="n">
        <f aca="false">VLOOKUP(D714,'paramètres CI'!$A$2:$B$6,2)</f>
        <v>0.0385046990211696</v>
      </c>
    </row>
    <row r="715" customFormat="false" ht="13.8" hidden="true" customHeight="false" outlineLevel="0" collapsed="false">
      <c r="A715" s="0" t="s">
        <v>16</v>
      </c>
      <c r="B715" s="0" t="s">
        <v>106</v>
      </c>
      <c r="C715" s="0" t="s">
        <v>38</v>
      </c>
      <c r="D715" s="0" t="s">
        <v>39</v>
      </c>
      <c r="E715" s="0" t="n">
        <v>26.5605745053206</v>
      </c>
      <c r="F715" s="0" t="n">
        <v>20</v>
      </c>
      <c r="G715" s="0" t="n">
        <v>230.199308638073</v>
      </c>
      <c r="H715" s="0" t="n">
        <v>0.987070626323076</v>
      </c>
      <c r="I715" s="0" t="n">
        <v>9.99400359784131E-005</v>
      </c>
      <c r="J715" s="0" t="n">
        <f aca="false">VLOOKUP(D715,'paramètres CI'!$A$2:$B$6,2)</f>
        <v>0.022045059962018</v>
      </c>
    </row>
    <row r="716" customFormat="false" ht="13.8" hidden="true" customHeight="false" outlineLevel="0" collapsed="false">
      <c r="A716" s="0" t="s">
        <v>16</v>
      </c>
      <c r="B716" s="0" t="s">
        <v>106</v>
      </c>
      <c r="C716" s="0" t="s">
        <v>40</v>
      </c>
      <c r="D716" s="0" t="s">
        <v>37</v>
      </c>
      <c r="E716" s="0" t="n">
        <v>29.1090468119657</v>
      </c>
      <c r="F716" s="0" t="n">
        <v>20</v>
      </c>
      <c r="G716" s="0" t="n">
        <v>259.551181567408</v>
      </c>
      <c r="H716" s="0" t="n">
        <v>0.559307348415139</v>
      </c>
      <c r="I716" s="0" t="n">
        <v>0.0830274660275643</v>
      </c>
      <c r="J716" s="0" t="n">
        <f aca="false">VLOOKUP(D716,'paramètres CI'!$A$2:$B$6,2)</f>
        <v>0.0385046990211696</v>
      </c>
    </row>
    <row r="717" customFormat="false" ht="13.8" hidden="true" customHeight="false" outlineLevel="0" collapsed="false">
      <c r="A717" s="0" t="s">
        <v>16</v>
      </c>
      <c r="B717" s="0" t="s">
        <v>106</v>
      </c>
      <c r="C717" s="0" t="s">
        <v>41</v>
      </c>
      <c r="D717" s="0" t="s">
        <v>39</v>
      </c>
      <c r="E717" s="0" t="n">
        <v>21.2484596042565</v>
      </c>
      <c r="F717" s="0" t="n">
        <v>20</v>
      </c>
      <c r="G717" s="0" t="n">
        <v>230.199308638073</v>
      </c>
      <c r="H717" s="0" t="n">
        <v>0.875429887616662</v>
      </c>
      <c r="I717" s="0" t="n">
        <v>0.392459638228585</v>
      </c>
      <c r="J717" s="0" t="n">
        <f aca="false">VLOOKUP(D717,'paramètres CI'!$A$2:$B$6,2)</f>
        <v>0.022045059962018</v>
      </c>
    </row>
    <row r="718" customFormat="false" ht="13.8" hidden="true" customHeight="false" outlineLevel="0" collapsed="false">
      <c r="A718" s="0" t="s">
        <v>16</v>
      </c>
      <c r="B718" s="0" t="s">
        <v>106</v>
      </c>
      <c r="C718" s="0" t="s">
        <v>45</v>
      </c>
      <c r="D718" s="0" t="s">
        <v>43</v>
      </c>
      <c r="E718" s="0" t="n">
        <v>10</v>
      </c>
      <c r="F718" s="0" t="n">
        <v>13</v>
      </c>
      <c r="G718" s="0" t="n">
        <v>285.539542875594</v>
      </c>
      <c r="H718" s="0" t="n">
        <v>0.9</v>
      </c>
      <c r="I718" s="0" t="n">
        <v>0.137265753837923</v>
      </c>
      <c r="J718" s="0" t="n">
        <f aca="false">VLOOKUP(D718,'paramètres CI'!$A$2:$B$6,2)</f>
        <v>0.0935912806596305</v>
      </c>
    </row>
    <row r="719" customFormat="false" ht="13.8" hidden="true" customHeight="false" outlineLevel="0" collapsed="false">
      <c r="A719" s="0" t="s">
        <v>16</v>
      </c>
      <c r="B719" s="0" t="s">
        <v>106</v>
      </c>
      <c r="C719" s="0" t="s">
        <v>46</v>
      </c>
      <c r="D719" s="0" t="s">
        <v>43</v>
      </c>
      <c r="E719" s="0" t="n">
        <v>12</v>
      </c>
      <c r="F719" s="0" t="n">
        <v>13</v>
      </c>
      <c r="G719" s="0" t="n">
        <v>285.539542875594</v>
      </c>
      <c r="H719" s="0" t="n">
        <v>1</v>
      </c>
      <c r="I719" s="0" t="n">
        <v>9.99400359784131E-005</v>
      </c>
      <c r="J719" s="0" t="n">
        <f aca="false">VLOOKUP(D719,'paramètres CI'!$A$2:$B$6,2)</f>
        <v>0.0935912806596305</v>
      </c>
    </row>
    <row r="720" customFormat="false" ht="13.8" hidden="true" customHeight="false" outlineLevel="0" collapsed="false">
      <c r="A720" s="0" t="s">
        <v>16</v>
      </c>
      <c r="B720" s="0" t="s">
        <v>106</v>
      </c>
      <c r="C720" s="0" t="s">
        <v>48</v>
      </c>
      <c r="D720" s="0" t="s">
        <v>43</v>
      </c>
      <c r="E720" s="0" t="n">
        <v>128.002615019796</v>
      </c>
      <c r="F720" s="0" t="n">
        <v>20</v>
      </c>
      <c r="G720" s="0" t="n">
        <v>291.495163784843</v>
      </c>
      <c r="H720" s="0" t="n">
        <v>2.78381860465116</v>
      </c>
      <c r="I720" s="0" t="n">
        <v>0.134918324796416</v>
      </c>
      <c r="J720" s="0" t="n">
        <f aca="false">VLOOKUP(D720,'paramètres CI'!$A$2:$B$6,2)</f>
        <v>0.0935912806596305</v>
      </c>
    </row>
    <row r="721" customFormat="false" ht="13.8" hidden="true" customHeight="false" outlineLevel="0" collapsed="false">
      <c r="A721" s="0" t="s">
        <v>16</v>
      </c>
      <c r="B721" s="0" t="s">
        <v>106</v>
      </c>
      <c r="C721" s="0" t="s">
        <v>49</v>
      </c>
      <c r="D721" s="0" t="s">
        <v>43</v>
      </c>
      <c r="E721" s="0" t="n">
        <v>160.003268774745</v>
      </c>
      <c r="F721" s="0" t="n">
        <v>20</v>
      </c>
      <c r="G721" s="0" t="n">
        <v>291.495163784843</v>
      </c>
      <c r="H721" s="0" t="n">
        <v>3.34058232558139</v>
      </c>
      <c r="I721" s="0" t="n">
        <v>9.99400359784131E-005</v>
      </c>
      <c r="J721" s="0" t="n">
        <f aca="false">VLOOKUP(D721,'paramètres CI'!$A$2:$B$6,2)</f>
        <v>0.0935912806596305</v>
      </c>
    </row>
    <row r="722" customFormat="false" ht="13.8" hidden="true" customHeight="false" outlineLevel="0" collapsed="false">
      <c r="A722" s="0" t="s">
        <v>16</v>
      </c>
      <c r="B722" s="0" t="s">
        <v>107</v>
      </c>
      <c r="C722" s="0" t="s">
        <v>32</v>
      </c>
      <c r="D722" s="0" t="s">
        <v>33</v>
      </c>
      <c r="E722" s="0" t="n">
        <v>46.566479712302</v>
      </c>
      <c r="F722" s="0" t="n">
        <v>25</v>
      </c>
      <c r="G722" s="0" t="n">
        <v>326.925051171249</v>
      </c>
      <c r="H722" s="0" t="n">
        <v>0.9016165252081</v>
      </c>
      <c r="I722" s="0" t="n">
        <v>0.0637427214965283</v>
      </c>
      <c r="J722" s="0" t="n">
        <f aca="false">VLOOKUP(D722,'paramètres CI'!$A$2:$B$6,2)</f>
        <v>0.033584731604575</v>
      </c>
    </row>
    <row r="723" customFormat="false" ht="13.8" hidden="true" customHeight="false" outlineLevel="0" collapsed="false">
      <c r="A723" s="0" t="s">
        <v>16</v>
      </c>
      <c r="B723" s="0" t="s">
        <v>107</v>
      </c>
      <c r="C723" s="0" t="s">
        <v>32</v>
      </c>
      <c r="D723" s="0" t="s">
        <v>34</v>
      </c>
      <c r="E723" s="0" t="n">
        <v>43.7218151230186</v>
      </c>
      <c r="F723" s="0" t="n">
        <v>25</v>
      </c>
      <c r="G723" s="0" t="n">
        <v>326.49954680913</v>
      </c>
      <c r="H723" s="0" t="n">
        <v>0.841687159861911</v>
      </c>
      <c r="I723" s="0" t="n">
        <v>0.331399240930038</v>
      </c>
      <c r="J723" s="0" t="n">
        <f aca="false">VLOOKUP(D723,'paramètres CI'!$A$2:$B$6,2)</f>
        <v>0.0424847883250769</v>
      </c>
    </row>
    <row r="724" customFormat="false" ht="13.8" hidden="true" customHeight="false" outlineLevel="0" collapsed="false">
      <c r="A724" s="0" t="s">
        <v>16</v>
      </c>
      <c r="B724" s="0" t="s">
        <v>107</v>
      </c>
      <c r="C724" s="0" t="s">
        <v>35</v>
      </c>
      <c r="D724" s="0" t="s">
        <v>33</v>
      </c>
      <c r="E724" s="0" t="n">
        <v>58.2080996403775</v>
      </c>
      <c r="F724" s="0" t="n">
        <v>25</v>
      </c>
      <c r="G724" s="0" t="n">
        <v>326.925051171249</v>
      </c>
      <c r="H724" s="0" t="n">
        <v>1.08193983024972</v>
      </c>
      <c r="I724" s="0" t="n">
        <v>9.9940035978413E-005</v>
      </c>
      <c r="J724" s="0" t="n">
        <f aca="false">VLOOKUP(D724,'paramètres CI'!$A$2:$B$6,2)</f>
        <v>0.033584731604575</v>
      </c>
    </row>
    <row r="725" customFormat="false" ht="13.8" hidden="true" customHeight="false" outlineLevel="0" collapsed="false">
      <c r="A725" s="0" t="s">
        <v>16</v>
      </c>
      <c r="B725" s="0" t="s">
        <v>107</v>
      </c>
      <c r="C725" s="0" t="s">
        <v>35</v>
      </c>
      <c r="D725" s="0" t="s">
        <v>34</v>
      </c>
      <c r="E725" s="0" t="n">
        <v>54.6522689037733</v>
      </c>
      <c r="F725" s="0" t="n">
        <v>25</v>
      </c>
      <c r="G725" s="0" t="n">
        <v>326.49954680913</v>
      </c>
      <c r="H725" s="0" t="n">
        <v>1.01002459183429</v>
      </c>
      <c r="I725" s="0" t="n">
        <v>9.9940035978413E-005</v>
      </c>
      <c r="J725" s="0" t="n">
        <f aca="false">VLOOKUP(D725,'paramètres CI'!$A$2:$B$6,2)</f>
        <v>0.0424847883250769</v>
      </c>
    </row>
    <row r="726" customFormat="false" ht="13.8" hidden="true" customHeight="false" outlineLevel="0" collapsed="false">
      <c r="A726" s="0" t="s">
        <v>16</v>
      </c>
      <c r="B726" s="0" t="s">
        <v>107</v>
      </c>
      <c r="C726" s="0" t="s">
        <v>36</v>
      </c>
      <c r="D726" s="0" t="s">
        <v>37</v>
      </c>
      <c r="E726" s="0" t="n">
        <v>35.5728756824732</v>
      </c>
      <c r="F726" s="0" t="n">
        <v>20</v>
      </c>
      <c r="G726" s="0" t="n">
        <v>297.281479760752</v>
      </c>
      <c r="H726" s="0" t="n">
        <v>0.760066274056417</v>
      </c>
      <c r="I726" s="0" t="n">
        <v>9.9940035978413E-005</v>
      </c>
      <c r="J726" s="0" t="n">
        <f aca="false">VLOOKUP(D726,'paramètres CI'!$A$2:$B$6,2)</f>
        <v>0.0385046990211696</v>
      </c>
    </row>
    <row r="727" customFormat="false" ht="13.8" hidden="true" customHeight="false" outlineLevel="0" collapsed="false">
      <c r="A727" s="0" t="s">
        <v>16</v>
      </c>
      <c r="B727" s="0" t="s">
        <v>107</v>
      </c>
      <c r="C727" s="0" t="s">
        <v>38</v>
      </c>
      <c r="D727" s="0" t="s">
        <v>39</v>
      </c>
      <c r="E727" s="0" t="n">
        <v>25.5075824397462</v>
      </c>
      <c r="F727" s="0" t="n">
        <v>20</v>
      </c>
      <c r="G727" s="0" t="n">
        <v>277.844315611303</v>
      </c>
      <c r="H727" s="0" t="n">
        <v>0.986474411339795</v>
      </c>
      <c r="I727" s="0" t="n">
        <v>9.9940035978413E-005</v>
      </c>
      <c r="J727" s="0" t="n">
        <f aca="false">VLOOKUP(D727,'paramètres CI'!$A$2:$B$6,2)</f>
        <v>0.022045059962018</v>
      </c>
    </row>
    <row r="728" customFormat="false" ht="13.8" hidden="true" customHeight="false" outlineLevel="0" collapsed="false">
      <c r="A728" s="0" t="s">
        <v>16</v>
      </c>
      <c r="B728" s="0" t="s">
        <v>107</v>
      </c>
      <c r="C728" s="0" t="s">
        <v>40</v>
      </c>
      <c r="D728" s="0" t="s">
        <v>37</v>
      </c>
      <c r="E728" s="0" t="n">
        <v>28.4583005459785</v>
      </c>
      <c r="F728" s="0" t="n">
        <v>20</v>
      </c>
      <c r="G728" s="0" t="n">
        <v>297.281479760752</v>
      </c>
      <c r="H728" s="0" t="n">
        <v>0.731660293471815</v>
      </c>
      <c r="I728" s="0" t="n">
        <v>0.0225479364411131</v>
      </c>
      <c r="J728" s="0" t="n">
        <f aca="false">VLOOKUP(D728,'paramètres CI'!$A$2:$B$6,2)</f>
        <v>0.0385046990211696</v>
      </c>
    </row>
    <row r="729" customFormat="false" ht="13.8" hidden="true" customHeight="false" outlineLevel="0" collapsed="false">
      <c r="A729" s="0" t="s">
        <v>16</v>
      </c>
      <c r="B729" s="0" t="s">
        <v>107</v>
      </c>
      <c r="C729" s="0" t="s">
        <v>41</v>
      </c>
      <c r="D729" s="0" t="s">
        <v>39</v>
      </c>
      <c r="E729" s="0" t="n">
        <v>20.406065951797</v>
      </c>
      <c r="F729" s="0" t="n">
        <v>20</v>
      </c>
      <c r="G729" s="0" t="n">
        <v>277.844315611303</v>
      </c>
      <c r="H729" s="0" t="n">
        <v>0.848095912331507</v>
      </c>
      <c r="I729" s="0" t="n">
        <v>0.482111313649731</v>
      </c>
      <c r="J729" s="0" t="n">
        <f aca="false">VLOOKUP(D729,'paramètres CI'!$A$2:$B$6,2)</f>
        <v>0.022045059962018</v>
      </c>
    </row>
    <row r="730" customFormat="false" ht="13.8" hidden="true" customHeight="false" outlineLevel="0" collapsed="false">
      <c r="A730" s="0" t="s">
        <v>16</v>
      </c>
      <c r="B730" s="0" t="s">
        <v>107</v>
      </c>
      <c r="C730" s="0" t="s">
        <v>45</v>
      </c>
      <c r="D730" s="0" t="s">
        <v>43</v>
      </c>
      <c r="E730" s="0" t="n">
        <v>10</v>
      </c>
      <c r="F730" s="0" t="n">
        <v>13</v>
      </c>
      <c r="G730" s="0" t="n">
        <v>288.185468490551</v>
      </c>
      <c r="H730" s="0" t="n">
        <v>0.9</v>
      </c>
      <c r="I730" s="0" t="n">
        <v>0.0509240966314392</v>
      </c>
      <c r="J730" s="0" t="n">
        <f aca="false">VLOOKUP(D730,'paramètres CI'!$A$2:$B$6,2)</f>
        <v>0.0935912806596305</v>
      </c>
    </row>
    <row r="731" customFormat="false" ht="13.8" hidden="true" customHeight="false" outlineLevel="0" collapsed="false">
      <c r="A731" s="0" t="s">
        <v>16</v>
      </c>
      <c r="B731" s="0" t="s">
        <v>107</v>
      </c>
      <c r="C731" s="0" t="s">
        <v>46</v>
      </c>
      <c r="D731" s="0" t="s">
        <v>43</v>
      </c>
      <c r="E731" s="0" t="n">
        <v>12</v>
      </c>
      <c r="F731" s="0" t="n">
        <v>13</v>
      </c>
      <c r="G731" s="0" t="n">
        <v>288.185468490551</v>
      </c>
      <c r="H731" s="0" t="n">
        <v>1</v>
      </c>
      <c r="I731" s="0" t="n">
        <v>9.9940035978413E-005</v>
      </c>
      <c r="J731" s="0" t="n">
        <f aca="false">VLOOKUP(D731,'paramètres CI'!$A$2:$B$6,2)</f>
        <v>0.0935912806596305</v>
      </c>
    </row>
    <row r="732" customFormat="false" ht="13.8" hidden="true" customHeight="false" outlineLevel="0" collapsed="false">
      <c r="A732" s="0" t="s">
        <v>16</v>
      </c>
      <c r="B732" s="0" t="s">
        <v>107</v>
      </c>
      <c r="C732" s="0" t="s">
        <v>48</v>
      </c>
      <c r="D732" s="0" t="s">
        <v>43</v>
      </c>
      <c r="E732" s="0" t="n">
        <v>121.62331629522</v>
      </c>
      <c r="F732" s="0" t="n">
        <v>20</v>
      </c>
      <c r="G732" s="0" t="n">
        <v>316.786822030974</v>
      </c>
      <c r="H732" s="0" t="n">
        <v>2.78381860465116</v>
      </c>
      <c r="I732" s="0" t="n">
        <v>0.0486750506352793</v>
      </c>
      <c r="J732" s="0" t="n">
        <f aca="false">VLOOKUP(D732,'paramètres CI'!$A$2:$B$6,2)</f>
        <v>0.0935912806596305</v>
      </c>
    </row>
    <row r="733" customFormat="false" ht="13.8" hidden="true" customHeight="false" outlineLevel="0" collapsed="false">
      <c r="A733" s="0" t="s">
        <v>16</v>
      </c>
      <c r="B733" s="0" t="s">
        <v>107</v>
      </c>
      <c r="C733" s="0" t="s">
        <v>49</v>
      </c>
      <c r="D733" s="0" t="s">
        <v>43</v>
      </c>
      <c r="E733" s="0" t="n">
        <v>152.029145369025</v>
      </c>
      <c r="F733" s="0" t="n">
        <v>20</v>
      </c>
      <c r="G733" s="0" t="n">
        <v>316.786822030974</v>
      </c>
      <c r="H733" s="0" t="n">
        <v>3.34058232558139</v>
      </c>
      <c r="I733" s="0" t="n">
        <v>9.9940035978413E-005</v>
      </c>
      <c r="J733" s="0" t="n">
        <f aca="false">VLOOKUP(D733,'paramètres CI'!$A$2:$B$6,2)</f>
        <v>0.0935912806596305</v>
      </c>
    </row>
    <row r="734" customFormat="false" ht="13.8" hidden="true" customHeight="false" outlineLevel="0" collapsed="false">
      <c r="A734" s="0" t="s">
        <v>16</v>
      </c>
      <c r="B734" s="0" t="s">
        <v>108</v>
      </c>
      <c r="C734" s="0" t="s">
        <v>32</v>
      </c>
      <c r="D734" s="0" t="s">
        <v>33</v>
      </c>
      <c r="E734" s="0" t="n">
        <v>43.2194718965804</v>
      </c>
      <c r="F734" s="0" t="n">
        <v>25</v>
      </c>
      <c r="G734" s="0" t="n">
        <v>314.744298861453</v>
      </c>
      <c r="H734" s="0" t="n">
        <v>0.841754793702759</v>
      </c>
      <c r="I734" s="0" t="n">
        <v>0.122097230854387</v>
      </c>
      <c r="J734" s="0" t="n">
        <f aca="false">VLOOKUP(D734,'paramètres CI'!$A$2:$B$6,2)</f>
        <v>0.033584731604575</v>
      </c>
    </row>
    <row r="735" customFormat="false" ht="13.8" hidden="true" customHeight="false" outlineLevel="0" collapsed="false">
      <c r="A735" s="0" t="s">
        <v>16</v>
      </c>
      <c r="B735" s="0" t="s">
        <v>108</v>
      </c>
      <c r="C735" s="0" t="s">
        <v>32</v>
      </c>
      <c r="D735" s="0" t="s">
        <v>34</v>
      </c>
      <c r="E735" s="0" t="n">
        <v>42.3864737413031</v>
      </c>
      <c r="F735" s="0" t="n">
        <v>25</v>
      </c>
      <c r="G735" s="0" t="n">
        <v>320.168215668759</v>
      </c>
      <c r="H735" s="0" t="n">
        <v>0.898396114464804</v>
      </c>
      <c r="I735" s="0" t="n">
        <v>0.283409589350898</v>
      </c>
      <c r="J735" s="0" t="n">
        <f aca="false">VLOOKUP(D735,'paramètres CI'!$A$2:$B$6,2)</f>
        <v>0.0424847883250769</v>
      </c>
    </row>
    <row r="736" customFormat="false" ht="13.8" hidden="true" customHeight="false" outlineLevel="0" collapsed="false">
      <c r="A736" s="0" t="s">
        <v>16</v>
      </c>
      <c r="B736" s="0" t="s">
        <v>108</v>
      </c>
      <c r="C736" s="0" t="s">
        <v>35</v>
      </c>
      <c r="D736" s="0" t="s">
        <v>33</v>
      </c>
      <c r="E736" s="0" t="n">
        <v>54.0243398707255</v>
      </c>
      <c r="F736" s="0" t="n">
        <v>25</v>
      </c>
      <c r="G736" s="0" t="n">
        <v>314.744298861453</v>
      </c>
      <c r="H736" s="0" t="n">
        <v>1.01010575244331</v>
      </c>
      <c r="I736" s="0" t="n">
        <v>9.99400359784131E-005</v>
      </c>
      <c r="J736" s="0" t="n">
        <f aca="false">VLOOKUP(D736,'paramètres CI'!$A$2:$B$6,2)</f>
        <v>0.033584731604575</v>
      </c>
    </row>
    <row r="737" customFormat="false" ht="13.8" hidden="true" customHeight="false" outlineLevel="0" collapsed="false">
      <c r="A737" s="0" t="s">
        <v>16</v>
      </c>
      <c r="B737" s="0" t="s">
        <v>108</v>
      </c>
      <c r="C737" s="0" t="s">
        <v>35</v>
      </c>
      <c r="D737" s="0" t="s">
        <v>34</v>
      </c>
      <c r="E737" s="0" t="n">
        <v>52.9830921766289</v>
      </c>
      <c r="F737" s="0" t="n">
        <v>25</v>
      </c>
      <c r="G737" s="0" t="n">
        <v>320.168215668759</v>
      </c>
      <c r="H737" s="0" t="n">
        <v>1.07807533735776</v>
      </c>
      <c r="I737" s="0" t="n">
        <v>9.99400359784131E-005</v>
      </c>
      <c r="J737" s="0" t="n">
        <f aca="false">VLOOKUP(D737,'paramètres CI'!$A$2:$B$6,2)</f>
        <v>0.0424847883250769</v>
      </c>
    </row>
    <row r="738" customFormat="false" ht="13.8" hidden="true" customHeight="false" outlineLevel="0" collapsed="false">
      <c r="A738" s="0" t="s">
        <v>16</v>
      </c>
      <c r="B738" s="0" t="s">
        <v>108</v>
      </c>
      <c r="C738" s="0" t="s">
        <v>36</v>
      </c>
      <c r="D738" s="0" t="s">
        <v>37</v>
      </c>
      <c r="E738" s="0" t="n">
        <v>34.3372143140076</v>
      </c>
      <c r="F738" s="0" t="n">
        <v>20</v>
      </c>
      <c r="G738" s="0" t="n">
        <v>282.117772121055</v>
      </c>
      <c r="H738" s="0" t="n">
        <v>0.760080244820484</v>
      </c>
      <c r="I738" s="0" t="n">
        <v>9.99400359784131E-005</v>
      </c>
      <c r="J738" s="0" t="n">
        <f aca="false">VLOOKUP(D738,'paramètres CI'!$A$2:$B$6,2)</f>
        <v>0.0385046990211696</v>
      </c>
    </row>
    <row r="739" customFormat="false" ht="13.8" hidden="true" customHeight="false" outlineLevel="0" collapsed="false">
      <c r="A739" s="0" t="s">
        <v>16</v>
      </c>
      <c r="B739" s="0" t="s">
        <v>108</v>
      </c>
      <c r="C739" s="0" t="s">
        <v>38</v>
      </c>
      <c r="D739" s="0" t="s">
        <v>39</v>
      </c>
      <c r="E739" s="0" t="n">
        <v>25.0562633676471</v>
      </c>
      <c r="F739" s="0" t="n">
        <v>20</v>
      </c>
      <c r="G739" s="0" t="n">
        <v>264.529011444588</v>
      </c>
      <c r="H739" s="0" t="n">
        <v>0.986473976610088</v>
      </c>
      <c r="I739" s="0" t="n">
        <v>9.99400359784131E-005</v>
      </c>
      <c r="J739" s="0" t="n">
        <f aca="false">VLOOKUP(D739,'paramètres CI'!$A$2:$B$6,2)</f>
        <v>0.022045059962018</v>
      </c>
    </row>
    <row r="740" customFormat="false" ht="13.8" hidden="true" customHeight="false" outlineLevel="0" collapsed="false">
      <c r="A740" s="0" t="s">
        <v>16</v>
      </c>
      <c r="B740" s="0" t="s">
        <v>108</v>
      </c>
      <c r="C740" s="0" t="s">
        <v>40</v>
      </c>
      <c r="D740" s="0" t="s">
        <v>37</v>
      </c>
      <c r="E740" s="0" t="n">
        <v>27.469771451206</v>
      </c>
      <c r="F740" s="0" t="n">
        <v>20</v>
      </c>
      <c r="G740" s="0" t="n">
        <v>282.117772121055</v>
      </c>
      <c r="H740" s="0" t="n">
        <v>0.731569812487084</v>
      </c>
      <c r="I740" s="0" t="n">
        <v>0.0320535766505807</v>
      </c>
      <c r="J740" s="0" t="n">
        <f aca="false">VLOOKUP(D740,'paramètres CI'!$A$2:$B$6,2)</f>
        <v>0.0385046990211696</v>
      </c>
    </row>
    <row r="741" customFormat="false" ht="13.8" hidden="true" customHeight="false" outlineLevel="0" collapsed="false">
      <c r="A741" s="0" t="s">
        <v>16</v>
      </c>
      <c r="B741" s="0" t="s">
        <v>108</v>
      </c>
      <c r="C741" s="0" t="s">
        <v>41</v>
      </c>
      <c r="D741" s="0" t="s">
        <v>39</v>
      </c>
      <c r="E741" s="0" t="n">
        <v>20.0450106941177</v>
      </c>
      <c r="F741" s="0" t="n">
        <v>20</v>
      </c>
      <c r="G741" s="0" t="n">
        <v>264.529011444588</v>
      </c>
      <c r="H741" s="0" t="n">
        <v>0.848050405027994</v>
      </c>
      <c r="I741" s="0" t="n">
        <v>0.39462687886272</v>
      </c>
      <c r="J741" s="0" t="n">
        <f aca="false">VLOOKUP(D741,'paramètres CI'!$A$2:$B$6,2)</f>
        <v>0.022045059962018</v>
      </c>
    </row>
    <row r="742" customFormat="false" ht="13.8" hidden="true" customHeight="false" outlineLevel="0" collapsed="false">
      <c r="A742" s="0" t="s">
        <v>16</v>
      </c>
      <c r="B742" s="0" t="s">
        <v>108</v>
      </c>
      <c r="C742" s="0" t="s">
        <v>45</v>
      </c>
      <c r="D742" s="0" t="s">
        <v>43</v>
      </c>
      <c r="E742" s="0" t="n">
        <v>10</v>
      </c>
      <c r="F742" s="0" t="n">
        <v>13</v>
      </c>
      <c r="G742" s="0" t="n">
        <v>300.486577340678</v>
      </c>
      <c r="H742" s="0" t="n">
        <v>0.9</v>
      </c>
      <c r="I742" s="0" t="n">
        <v>0.0844310966335116</v>
      </c>
      <c r="J742" s="0" t="n">
        <f aca="false">VLOOKUP(D742,'paramètres CI'!$A$2:$B$6,2)</f>
        <v>0.0935912806596305</v>
      </c>
    </row>
    <row r="743" customFormat="false" ht="13.8" hidden="true" customHeight="false" outlineLevel="0" collapsed="false">
      <c r="A743" s="0" t="s">
        <v>16</v>
      </c>
      <c r="B743" s="0" t="s">
        <v>108</v>
      </c>
      <c r="C743" s="0" t="s">
        <v>46</v>
      </c>
      <c r="D743" s="0" t="s">
        <v>43</v>
      </c>
      <c r="E743" s="0" t="n">
        <v>12</v>
      </c>
      <c r="F743" s="0" t="n">
        <v>13</v>
      </c>
      <c r="G743" s="0" t="n">
        <v>300.486577340678</v>
      </c>
      <c r="H743" s="0" t="n">
        <v>1</v>
      </c>
      <c r="I743" s="0" t="n">
        <v>9.99400359784131E-005</v>
      </c>
      <c r="J743" s="0" t="n">
        <f aca="false">VLOOKUP(D743,'paramètres CI'!$A$2:$B$6,2)</f>
        <v>0.0935912806596305</v>
      </c>
    </row>
    <row r="744" customFormat="false" ht="13.8" hidden="true" customHeight="false" outlineLevel="0" collapsed="false">
      <c r="A744" s="0" t="s">
        <v>16</v>
      </c>
      <c r="B744" s="0" t="s">
        <v>108</v>
      </c>
      <c r="C744" s="0" t="s">
        <v>48</v>
      </c>
      <c r="D744" s="0" t="s">
        <v>43</v>
      </c>
      <c r="E744" s="0" t="n">
        <v>116.008662036648</v>
      </c>
      <c r="F744" s="0" t="n">
        <v>20</v>
      </c>
      <c r="G744" s="0" t="n">
        <v>317.457202349464</v>
      </c>
      <c r="H744" s="0" t="n">
        <v>2.78381860465116</v>
      </c>
      <c r="I744" s="0" t="n">
        <v>0.0827819874320324</v>
      </c>
      <c r="J744" s="0" t="n">
        <f aca="false">VLOOKUP(D744,'paramètres CI'!$A$2:$B$6,2)</f>
        <v>0.0935912806596305</v>
      </c>
    </row>
    <row r="745" customFormat="false" ht="13.8" hidden="true" customHeight="false" outlineLevel="0" collapsed="false">
      <c r="A745" s="0" t="s">
        <v>16</v>
      </c>
      <c r="B745" s="0" t="s">
        <v>108</v>
      </c>
      <c r="C745" s="0" t="s">
        <v>49</v>
      </c>
      <c r="D745" s="0" t="s">
        <v>43</v>
      </c>
      <c r="E745" s="0" t="n">
        <v>145.01082754581</v>
      </c>
      <c r="F745" s="0" t="n">
        <v>20</v>
      </c>
      <c r="G745" s="0" t="n">
        <v>317.457202349464</v>
      </c>
      <c r="H745" s="0" t="n">
        <v>3.34058232558139</v>
      </c>
      <c r="I745" s="0" t="n">
        <v>9.99400359784131E-005</v>
      </c>
      <c r="J745" s="0" t="n">
        <f aca="false">VLOOKUP(D745,'paramètres CI'!$A$2:$B$6,2)</f>
        <v>0.0935912806596305</v>
      </c>
    </row>
    <row r="746" customFormat="false" ht="13.8" hidden="true" customHeight="false" outlineLevel="0" collapsed="false">
      <c r="A746" s="0" t="s">
        <v>16</v>
      </c>
      <c r="B746" s="0" t="s">
        <v>109</v>
      </c>
      <c r="C746" s="0" t="s">
        <v>32</v>
      </c>
      <c r="D746" s="0" t="s">
        <v>33</v>
      </c>
      <c r="E746" s="0" t="n">
        <v>49.58470013987</v>
      </c>
      <c r="F746" s="0" t="n">
        <v>25</v>
      </c>
      <c r="G746" s="0" t="n">
        <v>277.249434669947</v>
      </c>
      <c r="H746" s="0" t="n">
        <v>0.776900515030866</v>
      </c>
      <c r="I746" s="0" t="n">
        <v>0.00670165026989402</v>
      </c>
      <c r="J746" s="0" t="n">
        <f aca="false">VLOOKUP(D746,'paramètres CI'!$A$2:$B$6,2)</f>
        <v>0.033584731604575</v>
      </c>
    </row>
    <row r="747" customFormat="false" ht="13.8" hidden="true" customHeight="false" outlineLevel="0" collapsed="false">
      <c r="A747" s="0" t="s">
        <v>16</v>
      </c>
      <c r="B747" s="0" t="s">
        <v>109</v>
      </c>
      <c r="C747" s="0" t="s">
        <v>32</v>
      </c>
      <c r="D747" s="0" t="s">
        <v>34</v>
      </c>
      <c r="E747" s="0" t="n">
        <v>46.9430119864836</v>
      </c>
      <c r="F747" s="0" t="n">
        <v>25</v>
      </c>
      <c r="G747" s="0" t="n">
        <v>291.829533565171</v>
      </c>
      <c r="H747" s="0" t="n">
        <v>0.913244109516364</v>
      </c>
      <c r="I747" s="0" t="n">
        <v>0.284228775482717</v>
      </c>
      <c r="J747" s="0" t="n">
        <f aca="false">VLOOKUP(D747,'paramètres CI'!$A$2:$B$6,2)</f>
        <v>0.0424847883250769</v>
      </c>
    </row>
    <row r="748" customFormat="false" ht="13.8" hidden="true" customHeight="false" outlineLevel="0" collapsed="false">
      <c r="A748" s="0" t="s">
        <v>16</v>
      </c>
      <c r="B748" s="0" t="s">
        <v>109</v>
      </c>
      <c r="C748" s="0" t="s">
        <v>35</v>
      </c>
      <c r="D748" s="0" t="s">
        <v>33</v>
      </c>
      <c r="E748" s="0" t="n">
        <v>61.9808751748374</v>
      </c>
      <c r="F748" s="0" t="n">
        <v>25</v>
      </c>
      <c r="G748" s="0" t="n">
        <v>277.249434669947</v>
      </c>
      <c r="H748" s="0" t="n">
        <v>0.932280618037037</v>
      </c>
      <c r="I748" s="0" t="n">
        <v>9.99400359784131E-005</v>
      </c>
      <c r="J748" s="0" t="n">
        <f aca="false">VLOOKUP(D748,'paramètres CI'!$A$2:$B$6,2)</f>
        <v>0.033584731604575</v>
      </c>
    </row>
    <row r="749" customFormat="false" ht="13.8" hidden="true" customHeight="false" outlineLevel="0" collapsed="false">
      <c r="A749" s="0" t="s">
        <v>16</v>
      </c>
      <c r="B749" s="0" t="s">
        <v>109</v>
      </c>
      <c r="C749" s="0" t="s">
        <v>35</v>
      </c>
      <c r="D749" s="0" t="s">
        <v>34</v>
      </c>
      <c r="E749" s="0" t="n">
        <v>58.6787649831045</v>
      </c>
      <c r="F749" s="0" t="n">
        <v>25</v>
      </c>
      <c r="G749" s="0" t="n">
        <v>291.829533565171</v>
      </c>
      <c r="H749" s="0" t="n">
        <v>1.09589293141964</v>
      </c>
      <c r="I749" s="0" t="n">
        <v>9.99400359784131E-005</v>
      </c>
      <c r="J749" s="0" t="n">
        <f aca="false">VLOOKUP(D749,'paramètres CI'!$A$2:$B$6,2)</f>
        <v>0.0424847883250769</v>
      </c>
    </row>
    <row r="750" customFormat="false" ht="13.8" hidden="true" customHeight="false" outlineLevel="0" collapsed="false">
      <c r="A750" s="0" t="s">
        <v>16</v>
      </c>
      <c r="B750" s="0" t="s">
        <v>109</v>
      </c>
      <c r="C750" s="0" t="s">
        <v>36</v>
      </c>
      <c r="D750" s="0" t="s">
        <v>37</v>
      </c>
      <c r="E750" s="0" t="n">
        <v>36.3100720996747</v>
      </c>
      <c r="F750" s="0" t="n">
        <v>20</v>
      </c>
      <c r="G750" s="0" t="n">
        <v>263.916186415466</v>
      </c>
      <c r="H750" s="0" t="n">
        <v>0.760673012465402</v>
      </c>
      <c r="I750" s="0" t="n">
        <v>9.99400359784131E-005</v>
      </c>
      <c r="J750" s="0" t="n">
        <f aca="false">VLOOKUP(D750,'paramètres CI'!$A$2:$B$6,2)</f>
        <v>0.0385046990211696</v>
      </c>
    </row>
    <row r="751" customFormat="false" ht="13.8" hidden="true" customHeight="false" outlineLevel="0" collapsed="false">
      <c r="A751" s="0" t="s">
        <v>16</v>
      </c>
      <c r="B751" s="0" t="s">
        <v>109</v>
      </c>
      <c r="C751" s="0" t="s">
        <v>38</v>
      </c>
      <c r="D751" s="0" t="s">
        <v>39</v>
      </c>
      <c r="E751" s="0" t="n">
        <v>26.3389759133417</v>
      </c>
      <c r="F751" s="0" t="n">
        <v>20</v>
      </c>
      <c r="G751" s="0" t="n">
        <v>233.609079466455</v>
      </c>
      <c r="H751" s="0" t="n">
        <v>0.987057730570977</v>
      </c>
      <c r="I751" s="0" t="n">
        <v>9.99400359784131E-005</v>
      </c>
      <c r="J751" s="0" t="n">
        <f aca="false">VLOOKUP(D751,'paramètres CI'!$A$2:$B$6,2)</f>
        <v>0.022045059962018</v>
      </c>
    </row>
    <row r="752" customFormat="false" ht="13.8" hidden="true" customHeight="false" outlineLevel="0" collapsed="false">
      <c r="A752" s="0" t="s">
        <v>16</v>
      </c>
      <c r="B752" s="0" t="s">
        <v>109</v>
      </c>
      <c r="C752" s="0" t="s">
        <v>40</v>
      </c>
      <c r="D752" s="0" t="s">
        <v>37</v>
      </c>
      <c r="E752" s="0" t="n">
        <v>29.0480576797398</v>
      </c>
      <c r="F752" s="0" t="n">
        <v>20</v>
      </c>
      <c r="G752" s="0" t="n">
        <v>263.916186415466</v>
      </c>
      <c r="H752" s="0" t="n">
        <v>0.559301436616277</v>
      </c>
      <c r="I752" s="0" t="n">
        <v>0.0682201739709453</v>
      </c>
      <c r="J752" s="0" t="n">
        <f aca="false">VLOOKUP(D752,'paramètres CI'!$A$2:$B$6,2)</f>
        <v>0.0385046990211696</v>
      </c>
    </row>
    <row r="753" customFormat="false" ht="13.8" hidden="true" customHeight="false" outlineLevel="0" collapsed="false">
      <c r="A753" s="0" t="s">
        <v>16</v>
      </c>
      <c r="B753" s="0" t="s">
        <v>109</v>
      </c>
      <c r="C753" s="0" t="s">
        <v>41</v>
      </c>
      <c r="D753" s="0" t="s">
        <v>39</v>
      </c>
      <c r="E753" s="0" t="n">
        <v>21.0711807306733</v>
      </c>
      <c r="F753" s="0" t="n">
        <v>20</v>
      </c>
      <c r="G753" s="0" t="n">
        <v>233.609079466455</v>
      </c>
      <c r="H753" s="0" t="n">
        <v>0.87540725658073</v>
      </c>
      <c r="I753" s="0" t="n">
        <v>0.445992859781019</v>
      </c>
      <c r="J753" s="0" t="n">
        <f aca="false">VLOOKUP(D753,'paramètres CI'!$A$2:$B$6,2)</f>
        <v>0.022045059962018</v>
      </c>
    </row>
    <row r="754" customFormat="false" ht="13.8" hidden="true" customHeight="false" outlineLevel="0" collapsed="false">
      <c r="A754" s="0" t="s">
        <v>16</v>
      </c>
      <c r="B754" s="0" t="s">
        <v>109</v>
      </c>
      <c r="C754" s="0" t="s">
        <v>45</v>
      </c>
      <c r="D754" s="0" t="s">
        <v>43</v>
      </c>
      <c r="E754" s="0" t="n">
        <v>10</v>
      </c>
      <c r="F754" s="0" t="n">
        <v>13</v>
      </c>
      <c r="G754" s="0" t="n">
        <v>273.871302475928</v>
      </c>
      <c r="H754" s="0" t="n">
        <v>0.9</v>
      </c>
      <c r="I754" s="0" t="n">
        <v>0.0985241413983045</v>
      </c>
      <c r="J754" s="0" t="n">
        <f aca="false">VLOOKUP(D754,'paramètres CI'!$A$2:$B$6,2)</f>
        <v>0.0935912806596305</v>
      </c>
    </row>
    <row r="755" customFormat="false" ht="13.8" hidden="true" customHeight="false" outlineLevel="0" collapsed="false">
      <c r="A755" s="0" t="s">
        <v>16</v>
      </c>
      <c r="B755" s="0" t="s">
        <v>109</v>
      </c>
      <c r="C755" s="0" t="s">
        <v>46</v>
      </c>
      <c r="D755" s="0" t="s">
        <v>43</v>
      </c>
      <c r="E755" s="0" t="n">
        <v>12</v>
      </c>
      <c r="F755" s="0" t="n">
        <v>13</v>
      </c>
      <c r="G755" s="0" t="n">
        <v>273.871302475928</v>
      </c>
      <c r="H755" s="0" t="n">
        <v>1</v>
      </c>
      <c r="I755" s="0" t="n">
        <v>9.99400359784131E-005</v>
      </c>
      <c r="J755" s="0" t="n">
        <f aca="false">VLOOKUP(D755,'paramètres CI'!$A$2:$B$6,2)</f>
        <v>0.0935912806596305</v>
      </c>
    </row>
    <row r="756" customFormat="false" ht="13.8" hidden="true" customHeight="false" outlineLevel="0" collapsed="false">
      <c r="A756" s="0" t="s">
        <v>16</v>
      </c>
      <c r="B756" s="0" t="s">
        <v>109</v>
      </c>
      <c r="C756" s="0" t="s">
        <v>48</v>
      </c>
      <c r="D756" s="0" t="s">
        <v>43</v>
      </c>
      <c r="E756" s="0" t="n">
        <v>128.659468476217</v>
      </c>
      <c r="F756" s="0" t="n">
        <v>20</v>
      </c>
      <c r="G756" s="0" t="n">
        <v>290.32634473413</v>
      </c>
      <c r="H756" s="0" t="n">
        <v>2.78381860465116</v>
      </c>
      <c r="I756" s="0" t="n">
        <v>0.0957327588812504</v>
      </c>
      <c r="J756" s="0" t="n">
        <f aca="false">VLOOKUP(D756,'paramètres CI'!$A$2:$B$6,2)</f>
        <v>0.0935912806596305</v>
      </c>
    </row>
    <row r="757" customFormat="false" ht="13.8" hidden="true" customHeight="false" outlineLevel="0" collapsed="false">
      <c r="A757" s="0" t="s">
        <v>16</v>
      </c>
      <c r="B757" s="0" t="s">
        <v>109</v>
      </c>
      <c r="C757" s="0" t="s">
        <v>49</v>
      </c>
      <c r="D757" s="0" t="s">
        <v>43</v>
      </c>
      <c r="E757" s="0" t="n">
        <v>160.824335595271</v>
      </c>
      <c r="F757" s="0" t="n">
        <v>20</v>
      </c>
      <c r="G757" s="0" t="n">
        <v>290.32634473413</v>
      </c>
      <c r="H757" s="0" t="n">
        <v>3.34058232558139</v>
      </c>
      <c r="I757" s="0" t="n">
        <v>9.99400359784131E-005</v>
      </c>
      <c r="J757" s="0" t="n">
        <f aca="false">VLOOKUP(D757,'paramètres CI'!$A$2:$B$6,2)</f>
        <v>0.0935912806596305</v>
      </c>
    </row>
    <row r="758" customFormat="false" ht="13.8" hidden="true" customHeight="false" outlineLevel="0" collapsed="false">
      <c r="A758" s="0" t="s">
        <v>16</v>
      </c>
      <c r="B758" s="0" t="s">
        <v>110</v>
      </c>
      <c r="C758" s="0" t="s">
        <v>32</v>
      </c>
      <c r="D758" s="0" t="s">
        <v>34</v>
      </c>
      <c r="E758" s="0" t="n">
        <v>17.9499344071318</v>
      </c>
      <c r="F758" s="0" t="n">
        <v>25</v>
      </c>
      <c r="G758" s="0" t="n">
        <v>73.6291857949834</v>
      </c>
      <c r="H758" s="0" t="n">
        <v>0.819674600927377</v>
      </c>
      <c r="I758" s="0" t="n">
        <v>0.0358577213248473</v>
      </c>
      <c r="J758" s="0" t="n">
        <f aca="false">VLOOKUP(D758,'paramètres CI'!$A$2:$B$6,2)</f>
        <v>0.0424847883250769</v>
      </c>
    </row>
    <row r="759" customFormat="false" ht="13.8" hidden="true" customHeight="false" outlineLevel="0" collapsed="false">
      <c r="A759" s="0" t="s">
        <v>16</v>
      </c>
      <c r="B759" s="0" t="s">
        <v>110</v>
      </c>
      <c r="C759" s="0" t="s">
        <v>32</v>
      </c>
      <c r="D759" s="0" t="s">
        <v>33</v>
      </c>
      <c r="E759" s="0" t="n">
        <v>17.2675765528096</v>
      </c>
      <c r="F759" s="0" t="n">
        <v>25</v>
      </c>
      <c r="G759" s="0" t="n">
        <v>67.3131137687953</v>
      </c>
      <c r="H759" s="0" t="n">
        <v>0.787163727070043</v>
      </c>
      <c r="I759" s="0" t="n">
        <v>0.0476325528000936</v>
      </c>
      <c r="J759" s="0" t="n">
        <f aca="false">VLOOKUP(D759,'paramètres CI'!$A$2:$B$6,2)</f>
        <v>0.033584731604575</v>
      </c>
    </row>
    <row r="760" customFormat="false" ht="13.8" hidden="true" customHeight="false" outlineLevel="0" collapsed="false">
      <c r="A760" s="0" t="s">
        <v>16</v>
      </c>
      <c r="B760" s="0" t="s">
        <v>110</v>
      </c>
      <c r="C760" s="0" t="s">
        <v>35</v>
      </c>
      <c r="D760" s="0" t="s">
        <v>33</v>
      </c>
      <c r="E760" s="0" t="n">
        <v>21.5844706910119</v>
      </c>
      <c r="F760" s="0" t="n">
        <v>25</v>
      </c>
      <c r="G760" s="0" t="n">
        <v>67.3131137687953</v>
      </c>
      <c r="H760" s="0" t="n">
        <v>0.94459647248405</v>
      </c>
      <c r="I760" s="0" t="n">
        <v>9.9940035978413E-005</v>
      </c>
      <c r="J760" s="0" t="n">
        <f aca="false">VLOOKUP(D760,'paramètres CI'!$A$2:$B$6,2)</f>
        <v>0.033584731604575</v>
      </c>
    </row>
    <row r="761" customFormat="false" ht="13.8" hidden="true" customHeight="false" outlineLevel="0" collapsed="false">
      <c r="A761" s="0" t="s">
        <v>16</v>
      </c>
      <c r="B761" s="0" t="s">
        <v>110</v>
      </c>
      <c r="C761" s="0" t="s">
        <v>35</v>
      </c>
      <c r="D761" s="0" t="s">
        <v>34</v>
      </c>
      <c r="E761" s="0" t="n">
        <v>22.4374180089147</v>
      </c>
      <c r="F761" s="0" t="n">
        <v>25</v>
      </c>
      <c r="G761" s="0" t="n">
        <v>73.6291857949834</v>
      </c>
      <c r="H761" s="0" t="n">
        <v>0.983609521112851</v>
      </c>
      <c r="I761" s="0" t="n">
        <v>9.9940035978413E-005</v>
      </c>
      <c r="J761" s="0" t="n">
        <f aca="false">VLOOKUP(D761,'paramètres CI'!$A$2:$B$6,2)</f>
        <v>0.0424847883250769</v>
      </c>
    </row>
    <row r="762" customFormat="false" ht="13.8" hidden="true" customHeight="false" outlineLevel="0" collapsed="false">
      <c r="A762" s="0" t="s">
        <v>16</v>
      </c>
      <c r="B762" s="0" t="s">
        <v>110</v>
      </c>
      <c r="C762" s="0" t="s">
        <v>36</v>
      </c>
      <c r="D762" s="0" t="s">
        <v>37</v>
      </c>
      <c r="E762" s="0" t="n">
        <v>9.40722332069077</v>
      </c>
      <c r="F762" s="0" t="n">
        <v>20</v>
      </c>
      <c r="G762" s="0" t="n">
        <v>67.2586902320765</v>
      </c>
      <c r="H762" s="0" t="n">
        <v>0.764069137801932</v>
      </c>
      <c r="I762" s="0" t="n">
        <v>9.9940035978413E-005</v>
      </c>
      <c r="J762" s="0" t="n">
        <f aca="false">VLOOKUP(D762,'paramètres CI'!$A$2:$B$6,2)</f>
        <v>0.0385046990211696</v>
      </c>
    </row>
    <row r="763" customFormat="false" ht="13.8" hidden="true" customHeight="false" outlineLevel="0" collapsed="false">
      <c r="A763" s="0" t="s">
        <v>16</v>
      </c>
      <c r="B763" s="0" t="s">
        <v>110</v>
      </c>
      <c r="C763" s="0" t="s">
        <v>38</v>
      </c>
      <c r="D763" s="0" t="s">
        <v>39</v>
      </c>
      <c r="E763" s="0" t="n">
        <v>7.00977288580548</v>
      </c>
      <c r="F763" s="0" t="n">
        <v>20</v>
      </c>
      <c r="G763" s="0" t="n">
        <v>67.5341214486112</v>
      </c>
      <c r="H763" s="0" t="n">
        <v>0.990459690571957</v>
      </c>
      <c r="I763" s="0" t="n">
        <v>9.9940035978413E-005</v>
      </c>
      <c r="J763" s="0" t="n">
        <f aca="false">VLOOKUP(D763,'paramètres CI'!$A$2:$B$6,2)</f>
        <v>0.022045059962018</v>
      </c>
    </row>
    <row r="764" customFormat="false" ht="13.8" hidden="true" customHeight="false" outlineLevel="0" collapsed="false">
      <c r="A764" s="0" t="s">
        <v>16</v>
      </c>
      <c r="B764" s="0" t="s">
        <v>110</v>
      </c>
      <c r="C764" s="0" t="s">
        <v>40</v>
      </c>
      <c r="D764" s="0" t="s">
        <v>37</v>
      </c>
      <c r="E764" s="0" t="n">
        <v>7.52577865655261</v>
      </c>
      <c r="F764" s="0" t="n">
        <v>20</v>
      </c>
      <c r="G764" s="0" t="n">
        <v>67.2586902320765</v>
      </c>
      <c r="H764" s="0" t="n">
        <v>0.732812339238601</v>
      </c>
      <c r="I764" s="0" t="n">
        <v>0.0618761170301612</v>
      </c>
      <c r="J764" s="0" t="n">
        <f aca="false">VLOOKUP(D764,'paramètres CI'!$A$2:$B$6,2)</f>
        <v>0.0385046990211696</v>
      </c>
    </row>
    <row r="765" customFormat="false" ht="13.8" hidden="true" customHeight="false" outlineLevel="0" collapsed="false">
      <c r="A765" s="0" t="s">
        <v>16</v>
      </c>
      <c r="B765" s="0" t="s">
        <v>110</v>
      </c>
      <c r="C765" s="0" t="s">
        <v>41</v>
      </c>
      <c r="D765" s="0" t="s">
        <v>39</v>
      </c>
      <c r="E765" s="0" t="n">
        <v>5.60781830864439</v>
      </c>
      <c r="F765" s="0" t="n">
        <v>20</v>
      </c>
      <c r="G765" s="0" t="n">
        <v>67.5341214486112</v>
      </c>
      <c r="H765" s="0" t="n">
        <v>0.849278259539653</v>
      </c>
      <c r="I765" s="0" t="n">
        <v>0.627613935312457</v>
      </c>
      <c r="J765" s="0" t="n">
        <f aca="false">VLOOKUP(D765,'paramètres CI'!$A$2:$B$6,2)</f>
        <v>0.022045059962018</v>
      </c>
    </row>
    <row r="766" customFormat="false" ht="13.8" hidden="true" customHeight="false" outlineLevel="0" collapsed="false">
      <c r="A766" s="0" t="s">
        <v>16</v>
      </c>
      <c r="B766" s="0" t="s">
        <v>110</v>
      </c>
      <c r="C766" s="0" t="s">
        <v>45</v>
      </c>
      <c r="D766" s="0" t="s">
        <v>43</v>
      </c>
      <c r="E766" s="0" t="n">
        <v>10</v>
      </c>
      <c r="F766" s="0" t="n">
        <v>13</v>
      </c>
      <c r="G766" s="0" t="n">
        <v>63.205648866851</v>
      </c>
      <c r="H766" s="0" t="n">
        <v>0.9</v>
      </c>
      <c r="I766" s="0" t="n">
        <v>0.121517967901894</v>
      </c>
      <c r="J766" s="0" t="n">
        <f aca="false">VLOOKUP(D766,'paramètres CI'!$A$2:$B$6,2)</f>
        <v>0.0935912806596305</v>
      </c>
    </row>
    <row r="767" customFormat="false" ht="13.8" hidden="true" customHeight="false" outlineLevel="0" collapsed="false">
      <c r="A767" s="0" t="s">
        <v>16</v>
      </c>
      <c r="B767" s="0" t="s">
        <v>110</v>
      </c>
      <c r="C767" s="0" t="s">
        <v>46</v>
      </c>
      <c r="D767" s="0" t="s">
        <v>43</v>
      </c>
      <c r="E767" s="0" t="n">
        <v>12</v>
      </c>
      <c r="F767" s="0" t="n">
        <v>13</v>
      </c>
      <c r="G767" s="0" t="n">
        <v>63.205648866851</v>
      </c>
      <c r="H767" s="0" t="n">
        <v>1</v>
      </c>
      <c r="I767" s="0" t="n">
        <v>9.9940035978413E-005</v>
      </c>
      <c r="J767" s="0" t="n">
        <f aca="false">VLOOKUP(D767,'paramètres CI'!$A$2:$B$6,2)</f>
        <v>0.0935912806596305</v>
      </c>
    </row>
    <row r="768" customFormat="false" ht="13.8" hidden="true" customHeight="false" outlineLevel="0" collapsed="false">
      <c r="A768" s="0" t="s">
        <v>16</v>
      </c>
      <c r="B768" s="0" t="s">
        <v>110</v>
      </c>
      <c r="C768" s="0" t="s">
        <v>48</v>
      </c>
      <c r="D768" s="0" t="s">
        <v>43</v>
      </c>
      <c r="E768" s="0" t="n">
        <v>49.5915827982799</v>
      </c>
      <c r="F768" s="0" t="n">
        <v>20</v>
      </c>
      <c r="G768" s="0" t="n">
        <v>73.8208034439276</v>
      </c>
      <c r="H768" s="0" t="n">
        <v>2.78381860465116</v>
      </c>
      <c r="I768" s="0" t="n">
        <v>0.104902065414676</v>
      </c>
      <c r="J768" s="0" t="n">
        <f aca="false">VLOOKUP(D768,'paramètres CI'!$A$2:$B$6,2)</f>
        <v>0.0935912806596305</v>
      </c>
    </row>
    <row r="769" customFormat="false" ht="13.8" hidden="true" customHeight="false" outlineLevel="0" collapsed="false">
      <c r="A769" s="0" t="s">
        <v>16</v>
      </c>
      <c r="B769" s="0" t="s">
        <v>110</v>
      </c>
      <c r="C769" s="0" t="s">
        <v>49</v>
      </c>
      <c r="D769" s="0" t="s">
        <v>43</v>
      </c>
      <c r="E769" s="0" t="n">
        <v>61.9894784978499</v>
      </c>
      <c r="F769" s="0" t="n">
        <v>20</v>
      </c>
      <c r="G769" s="0" t="n">
        <v>73.8208034439276</v>
      </c>
      <c r="H769" s="0" t="n">
        <v>3.34058232558139</v>
      </c>
      <c r="I769" s="0" t="n">
        <v>9.9940035978413E-005</v>
      </c>
      <c r="J769" s="0" t="n">
        <f aca="false">VLOOKUP(D769,'paramètres CI'!$A$2:$B$6,2)</f>
        <v>0.0935912806596305</v>
      </c>
    </row>
    <row r="770" customFormat="false" ht="13.8" hidden="true" customHeight="false" outlineLevel="0" collapsed="false">
      <c r="A770" s="0" t="s">
        <v>16</v>
      </c>
      <c r="B770" s="0" t="s">
        <v>111</v>
      </c>
      <c r="C770" s="0" t="s">
        <v>32</v>
      </c>
      <c r="D770" s="0" t="s">
        <v>33</v>
      </c>
      <c r="E770" s="0" t="n">
        <v>18.3916349788942</v>
      </c>
      <c r="F770" s="0" t="n">
        <v>25</v>
      </c>
      <c r="G770" s="0" t="n">
        <v>85.7494415014369</v>
      </c>
      <c r="H770" s="0" t="n">
        <v>0.755910153701196</v>
      </c>
      <c r="I770" s="0" t="n">
        <v>0.0563232518059322</v>
      </c>
      <c r="J770" s="0" t="n">
        <f aca="false">VLOOKUP(D770,'paramètres CI'!$A$2:$B$6,2)</f>
        <v>0.033584731604575</v>
      </c>
    </row>
    <row r="771" customFormat="false" ht="13.8" hidden="true" customHeight="false" outlineLevel="0" collapsed="false">
      <c r="A771" s="0" t="s">
        <v>16</v>
      </c>
      <c r="B771" s="0" t="s">
        <v>111</v>
      </c>
      <c r="C771" s="0" t="s">
        <v>32</v>
      </c>
      <c r="D771" s="0" t="s">
        <v>34</v>
      </c>
      <c r="E771" s="0" t="n">
        <v>18.2304188147256</v>
      </c>
      <c r="F771" s="0" t="n">
        <v>25</v>
      </c>
      <c r="G771" s="0" t="n">
        <v>86.4591862294222</v>
      </c>
      <c r="H771" s="0" t="n">
        <v>0.867370345823731</v>
      </c>
      <c r="I771" s="0" t="n">
        <v>0.126136948284568</v>
      </c>
      <c r="J771" s="0" t="n">
        <f aca="false">VLOOKUP(D771,'paramètres CI'!$A$2:$B$6,2)</f>
        <v>0.0424847883250769</v>
      </c>
    </row>
    <row r="772" customFormat="false" ht="13.8" hidden="true" customHeight="false" outlineLevel="0" collapsed="false">
      <c r="A772" s="0" t="s">
        <v>16</v>
      </c>
      <c r="B772" s="0" t="s">
        <v>111</v>
      </c>
      <c r="C772" s="0" t="s">
        <v>35</v>
      </c>
      <c r="D772" s="0" t="s">
        <v>33</v>
      </c>
      <c r="E772" s="0" t="n">
        <v>22.9895437236178</v>
      </c>
      <c r="F772" s="0" t="n">
        <v>25</v>
      </c>
      <c r="G772" s="0" t="n">
        <v>85.7494415014369</v>
      </c>
      <c r="H772" s="0" t="n">
        <v>0.907092184441433</v>
      </c>
      <c r="I772" s="0" t="n">
        <v>9.99400359784131E-005</v>
      </c>
      <c r="J772" s="0" t="n">
        <f aca="false">VLOOKUP(D772,'paramètres CI'!$A$2:$B$6,2)</f>
        <v>0.033584731604575</v>
      </c>
    </row>
    <row r="773" customFormat="false" ht="13.8" hidden="true" customHeight="false" outlineLevel="0" collapsed="false">
      <c r="A773" s="0" t="s">
        <v>16</v>
      </c>
      <c r="B773" s="0" t="s">
        <v>111</v>
      </c>
      <c r="C773" s="0" t="s">
        <v>35</v>
      </c>
      <c r="D773" s="0" t="s">
        <v>34</v>
      </c>
      <c r="E773" s="0" t="n">
        <v>22.7880235184071</v>
      </c>
      <c r="F773" s="0" t="n">
        <v>25</v>
      </c>
      <c r="G773" s="0" t="n">
        <v>86.4591862294222</v>
      </c>
      <c r="H773" s="0" t="n">
        <v>1.04084441498848</v>
      </c>
      <c r="I773" s="0" t="n">
        <v>9.99400359784131E-005</v>
      </c>
      <c r="J773" s="0" t="n">
        <f aca="false">VLOOKUP(D773,'paramètres CI'!$A$2:$B$6,2)</f>
        <v>0.0424847883250769</v>
      </c>
    </row>
    <row r="774" customFormat="false" ht="13.8" hidden="true" customHeight="false" outlineLevel="0" collapsed="false">
      <c r="A774" s="0" t="s">
        <v>16</v>
      </c>
      <c r="B774" s="0" t="s">
        <v>111</v>
      </c>
      <c r="C774" s="0" t="s">
        <v>36</v>
      </c>
      <c r="D774" s="0" t="s">
        <v>37</v>
      </c>
      <c r="E774" s="0" t="n">
        <v>13.8656389136845</v>
      </c>
      <c r="F774" s="0" t="n">
        <v>20</v>
      </c>
      <c r="G774" s="0" t="n">
        <v>78.0157809845251</v>
      </c>
      <c r="H774" s="0" t="n">
        <v>0.766210595717177</v>
      </c>
      <c r="I774" s="0" t="n">
        <v>9.99400359784131E-005</v>
      </c>
      <c r="J774" s="0" t="n">
        <f aca="false">VLOOKUP(D774,'paramètres CI'!$A$2:$B$6,2)</f>
        <v>0.0385046990211696</v>
      </c>
    </row>
    <row r="775" customFormat="false" ht="13.8" hidden="true" customHeight="false" outlineLevel="0" collapsed="false">
      <c r="A775" s="0" t="s">
        <v>16</v>
      </c>
      <c r="B775" s="0" t="s">
        <v>111</v>
      </c>
      <c r="C775" s="0" t="s">
        <v>38</v>
      </c>
      <c r="D775" s="0" t="s">
        <v>39</v>
      </c>
      <c r="E775" s="0" t="n">
        <v>10.2429585592393</v>
      </c>
      <c r="F775" s="0" t="n">
        <v>20</v>
      </c>
      <c r="G775" s="0" t="n">
        <v>74.3233328048219</v>
      </c>
      <c r="H775" s="0" t="n">
        <v>0.992608555568395</v>
      </c>
      <c r="I775" s="0" t="n">
        <v>9.99400359784131E-005</v>
      </c>
      <c r="J775" s="0" t="n">
        <f aca="false">VLOOKUP(D775,'paramètres CI'!$A$2:$B$6,2)</f>
        <v>0.022045059962018</v>
      </c>
    </row>
    <row r="776" customFormat="false" ht="13.8" hidden="true" customHeight="false" outlineLevel="0" collapsed="false">
      <c r="A776" s="0" t="s">
        <v>16</v>
      </c>
      <c r="B776" s="0" t="s">
        <v>111</v>
      </c>
      <c r="C776" s="0" t="s">
        <v>40</v>
      </c>
      <c r="D776" s="0" t="s">
        <v>37</v>
      </c>
      <c r="E776" s="0" t="n">
        <v>11.0925111309476</v>
      </c>
      <c r="F776" s="0" t="n">
        <v>20</v>
      </c>
      <c r="G776" s="0" t="n">
        <v>78.0157809845251</v>
      </c>
      <c r="H776" s="0" t="n">
        <v>0.714680607301863</v>
      </c>
      <c r="I776" s="0" t="n">
        <v>0.0033750725760175</v>
      </c>
      <c r="J776" s="0" t="n">
        <f aca="false">VLOOKUP(D776,'paramètres CI'!$A$2:$B$6,2)</f>
        <v>0.0385046990211696</v>
      </c>
    </row>
    <row r="777" customFormat="false" ht="13.8" hidden="true" customHeight="false" outlineLevel="0" collapsed="false">
      <c r="A777" s="0" t="s">
        <v>16</v>
      </c>
      <c r="B777" s="0" t="s">
        <v>111</v>
      </c>
      <c r="C777" s="0" t="s">
        <v>41</v>
      </c>
      <c r="D777" s="0" t="s">
        <v>39</v>
      </c>
      <c r="E777" s="0" t="n">
        <v>8.19436684739141</v>
      </c>
      <c r="F777" s="0" t="n">
        <v>20</v>
      </c>
      <c r="G777" s="0" t="n">
        <v>74.3233328048219</v>
      </c>
      <c r="H777" s="0" t="n">
        <v>0.731622029767973</v>
      </c>
      <c r="I777" s="0" t="n">
        <v>0.694879543674455</v>
      </c>
      <c r="J777" s="0" t="n">
        <f aca="false">VLOOKUP(D777,'paramètres CI'!$A$2:$B$6,2)</f>
        <v>0.022045059962018</v>
      </c>
    </row>
    <row r="778" customFormat="false" ht="13.8" hidden="true" customHeight="false" outlineLevel="0" collapsed="false">
      <c r="A778" s="0" t="s">
        <v>16</v>
      </c>
      <c r="B778" s="0" t="s">
        <v>111</v>
      </c>
      <c r="C778" s="0" t="s">
        <v>45</v>
      </c>
      <c r="D778" s="0" t="s">
        <v>43</v>
      </c>
      <c r="E778" s="0" t="n">
        <v>10</v>
      </c>
      <c r="F778" s="0" t="n">
        <v>13</v>
      </c>
      <c r="G778" s="0" t="n">
        <v>69.2653832810695</v>
      </c>
      <c r="H778" s="0" t="n">
        <v>0.9</v>
      </c>
      <c r="I778" s="0" t="n">
        <v>0.0783935955857633</v>
      </c>
      <c r="J778" s="0" t="n">
        <f aca="false">VLOOKUP(D778,'paramètres CI'!$A$2:$B$6,2)</f>
        <v>0.0935912806596305</v>
      </c>
    </row>
    <row r="779" customFormat="false" ht="13.8" hidden="true" customHeight="false" outlineLevel="0" collapsed="false">
      <c r="A779" s="0" t="s">
        <v>16</v>
      </c>
      <c r="B779" s="0" t="s">
        <v>111</v>
      </c>
      <c r="C779" s="0" t="s">
        <v>46</v>
      </c>
      <c r="D779" s="0" t="s">
        <v>43</v>
      </c>
      <c r="E779" s="0" t="n">
        <v>12</v>
      </c>
      <c r="F779" s="0" t="n">
        <v>13</v>
      </c>
      <c r="G779" s="0" t="n">
        <v>69.2653832810695</v>
      </c>
      <c r="H779" s="0" t="n">
        <v>1</v>
      </c>
      <c r="I779" s="0" t="n">
        <v>9.99400359784131E-005</v>
      </c>
      <c r="J779" s="0" t="n">
        <f aca="false">VLOOKUP(D779,'paramètres CI'!$A$2:$B$6,2)</f>
        <v>0.0935912806596305</v>
      </c>
    </row>
    <row r="780" customFormat="false" ht="13.8" hidden="true" customHeight="false" outlineLevel="0" collapsed="false">
      <c r="A780" s="0" t="s">
        <v>16</v>
      </c>
      <c r="B780" s="0" t="s">
        <v>111</v>
      </c>
      <c r="C780" s="0" t="s">
        <v>48</v>
      </c>
      <c r="D780" s="0" t="s">
        <v>43</v>
      </c>
      <c r="E780" s="0" t="n">
        <v>60.1564945757394</v>
      </c>
      <c r="F780" s="0" t="n">
        <v>20</v>
      </c>
      <c r="G780" s="0" t="n">
        <v>93.2555919943887</v>
      </c>
      <c r="H780" s="0" t="n">
        <v>2.66616976744185</v>
      </c>
      <c r="I780" s="0" t="n">
        <v>0.0402919478573944</v>
      </c>
      <c r="J780" s="0" t="n">
        <f aca="false">VLOOKUP(D780,'paramètres CI'!$A$2:$B$6,2)</f>
        <v>0.0935912806596305</v>
      </c>
    </row>
    <row r="781" customFormat="false" ht="13.8" hidden="true" customHeight="false" outlineLevel="0" collapsed="false">
      <c r="A781" s="0" t="s">
        <v>16</v>
      </c>
      <c r="B781" s="0" t="s">
        <v>111</v>
      </c>
      <c r="C781" s="0" t="s">
        <v>49</v>
      </c>
      <c r="D781" s="0" t="s">
        <v>43</v>
      </c>
      <c r="E781" s="0" t="n">
        <v>75.1956182196743</v>
      </c>
      <c r="F781" s="0" t="n">
        <v>20</v>
      </c>
      <c r="G781" s="0" t="n">
        <v>93.2555919943887</v>
      </c>
      <c r="H781" s="0" t="n">
        <v>3.19940372093023</v>
      </c>
      <c r="I781" s="0" t="n">
        <v>9.99400359784131E-005</v>
      </c>
      <c r="J781" s="0" t="n">
        <f aca="false">VLOOKUP(D781,'paramètres CI'!$A$2:$B$6,2)</f>
        <v>0.0935912806596305</v>
      </c>
    </row>
    <row r="782" customFormat="false" ht="13.8" hidden="true" customHeight="false" outlineLevel="0" collapsed="false">
      <c r="A782" s="0" t="s">
        <v>16</v>
      </c>
      <c r="B782" s="0" t="s">
        <v>112</v>
      </c>
      <c r="C782" s="0" t="s">
        <v>32</v>
      </c>
      <c r="D782" s="0" t="s">
        <v>33</v>
      </c>
      <c r="E782" s="0" t="n">
        <v>22.4241904167964</v>
      </c>
      <c r="F782" s="0" t="n">
        <v>25</v>
      </c>
      <c r="G782" s="0" t="n">
        <v>95.5929647604742</v>
      </c>
      <c r="H782" s="0" t="n">
        <v>0.768719093918581</v>
      </c>
      <c r="I782" s="0" t="n">
        <v>0.0189287077577265</v>
      </c>
      <c r="J782" s="0" t="n">
        <f aca="false">VLOOKUP(D782,'paramètres CI'!$A$2:$B$6,2)</f>
        <v>0.033584731604575</v>
      </c>
    </row>
    <row r="783" customFormat="false" ht="13.8" hidden="true" customHeight="false" outlineLevel="0" collapsed="false">
      <c r="A783" s="0" t="s">
        <v>16</v>
      </c>
      <c r="B783" s="0" t="s">
        <v>112</v>
      </c>
      <c r="C783" s="0" t="s">
        <v>32</v>
      </c>
      <c r="D783" s="0" t="s">
        <v>34</v>
      </c>
      <c r="E783" s="0" t="n">
        <v>21.1197299921566</v>
      </c>
      <c r="F783" s="0" t="n">
        <v>25</v>
      </c>
      <c r="G783" s="0" t="n">
        <v>89.1393110757099</v>
      </c>
      <c r="H783" s="0" t="n">
        <v>0.896192386786747</v>
      </c>
      <c r="I783" s="0" t="n">
        <v>0.0218282481657337</v>
      </c>
      <c r="J783" s="0" t="n">
        <f aca="false">VLOOKUP(D783,'paramètres CI'!$A$2:$B$6,2)</f>
        <v>0.0424847883250769</v>
      </c>
    </row>
    <row r="784" customFormat="false" ht="13.8" hidden="true" customHeight="false" outlineLevel="0" collapsed="false">
      <c r="A784" s="0" t="s">
        <v>16</v>
      </c>
      <c r="B784" s="0" t="s">
        <v>112</v>
      </c>
      <c r="C784" s="0" t="s">
        <v>35</v>
      </c>
      <c r="D784" s="0" t="s">
        <v>33</v>
      </c>
      <c r="E784" s="0" t="n">
        <v>28.0302380209955</v>
      </c>
      <c r="F784" s="0" t="n">
        <v>25</v>
      </c>
      <c r="G784" s="0" t="n">
        <v>95.5929647604742</v>
      </c>
      <c r="H784" s="0" t="n">
        <v>0.922462912702297</v>
      </c>
      <c r="I784" s="0" t="n">
        <v>9.99400359784131E-005</v>
      </c>
      <c r="J784" s="0" t="n">
        <f aca="false">VLOOKUP(D784,'paramètres CI'!$A$2:$B$6,2)</f>
        <v>0.033584731604575</v>
      </c>
    </row>
    <row r="785" customFormat="false" ht="13.8" hidden="true" customHeight="false" outlineLevel="0" collapsed="false">
      <c r="A785" s="0" t="s">
        <v>16</v>
      </c>
      <c r="B785" s="0" t="s">
        <v>112</v>
      </c>
      <c r="C785" s="0" t="s">
        <v>35</v>
      </c>
      <c r="D785" s="0" t="s">
        <v>34</v>
      </c>
      <c r="E785" s="0" t="n">
        <v>26.3996624901957</v>
      </c>
      <c r="F785" s="0" t="n">
        <v>25</v>
      </c>
      <c r="G785" s="0" t="n">
        <v>89.1393110757099</v>
      </c>
      <c r="H785" s="0" t="n">
        <v>1.07543086414409</v>
      </c>
      <c r="I785" s="0" t="n">
        <v>9.99400359784131E-005</v>
      </c>
      <c r="J785" s="0" t="n">
        <f aca="false">VLOOKUP(D785,'paramètres CI'!$A$2:$B$6,2)</f>
        <v>0.0424847883250769</v>
      </c>
    </row>
    <row r="786" customFormat="false" ht="13.8" hidden="true" customHeight="false" outlineLevel="0" collapsed="false">
      <c r="A786" s="0" t="s">
        <v>16</v>
      </c>
      <c r="B786" s="0" t="s">
        <v>112</v>
      </c>
      <c r="C786" s="0" t="s">
        <v>36</v>
      </c>
      <c r="D786" s="0" t="s">
        <v>37</v>
      </c>
      <c r="E786" s="0" t="n">
        <v>15.2940843030531</v>
      </c>
      <c r="F786" s="0" t="n">
        <v>20</v>
      </c>
      <c r="G786" s="0" t="n">
        <v>87.888048121004</v>
      </c>
      <c r="H786" s="0" t="n">
        <v>0.76016614599945</v>
      </c>
      <c r="I786" s="0" t="n">
        <v>9.99400359784131E-005</v>
      </c>
      <c r="J786" s="0" t="n">
        <f aca="false">VLOOKUP(D786,'paramètres CI'!$A$2:$B$6,2)</f>
        <v>0.0385046990211696</v>
      </c>
    </row>
    <row r="787" customFormat="false" ht="13.8" hidden="true" customHeight="false" outlineLevel="0" collapsed="false">
      <c r="A787" s="0" t="s">
        <v>16</v>
      </c>
      <c r="B787" s="0" t="s">
        <v>112</v>
      </c>
      <c r="C787" s="0" t="s">
        <v>38</v>
      </c>
      <c r="D787" s="0" t="s">
        <v>39</v>
      </c>
      <c r="E787" s="0" t="n">
        <v>11.2591578945877</v>
      </c>
      <c r="F787" s="0" t="n">
        <v>20</v>
      </c>
      <c r="G787" s="0" t="n">
        <v>87.0590550117024</v>
      </c>
      <c r="H787" s="0" t="n">
        <v>0.9864976612936</v>
      </c>
      <c r="I787" s="0" t="n">
        <v>9.99400359784131E-005</v>
      </c>
      <c r="J787" s="0" t="n">
        <f aca="false">VLOOKUP(D787,'paramètres CI'!$A$2:$B$6,2)</f>
        <v>0.022045059962018</v>
      </c>
    </row>
    <row r="788" customFormat="false" ht="13.8" hidden="true" customHeight="false" outlineLevel="0" collapsed="false">
      <c r="A788" s="0" t="s">
        <v>16</v>
      </c>
      <c r="B788" s="0" t="s">
        <v>112</v>
      </c>
      <c r="C788" s="0" t="s">
        <v>40</v>
      </c>
      <c r="D788" s="0" t="s">
        <v>37</v>
      </c>
      <c r="E788" s="0" t="n">
        <v>12.2352674424425</v>
      </c>
      <c r="F788" s="0" t="n">
        <v>20</v>
      </c>
      <c r="G788" s="0" t="n">
        <v>87.888048121004</v>
      </c>
      <c r="H788" s="0" t="n">
        <v>0.557435454227221</v>
      </c>
      <c r="I788" s="0" t="n">
        <v>0.0903657236697962</v>
      </c>
      <c r="J788" s="0" t="n">
        <f aca="false">VLOOKUP(D788,'paramètres CI'!$A$2:$B$6,2)</f>
        <v>0.0385046990211696</v>
      </c>
    </row>
    <row r="789" customFormat="false" ht="13.8" hidden="true" customHeight="false" outlineLevel="0" collapsed="false">
      <c r="A789" s="0" t="s">
        <v>16</v>
      </c>
      <c r="B789" s="0" t="s">
        <v>112</v>
      </c>
      <c r="C789" s="0" t="s">
        <v>41</v>
      </c>
      <c r="D789" s="0" t="s">
        <v>39</v>
      </c>
      <c r="E789" s="0" t="n">
        <v>9.00732631567017</v>
      </c>
      <c r="F789" s="0" t="n">
        <v>20</v>
      </c>
      <c r="G789" s="0" t="n">
        <v>87.0590550117024</v>
      </c>
      <c r="H789" s="0" t="n">
        <v>0.873413767955516</v>
      </c>
      <c r="I789" s="0" t="n">
        <v>0.616739905759724</v>
      </c>
      <c r="J789" s="0" t="n">
        <f aca="false">VLOOKUP(D789,'paramètres CI'!$A$2:$B$6,2)</f>
        <v>0.022045059962018</v>
      </c>
    </row>
    <row r="790" customFormat="false" ht="13.8" hidden="true" customHeight="false" outlineLevel="0" collapsed="false">
      <c r="A790" s="0" t="s">
        <v>16</v>
      </c>
      <c r="B790" s="0" t="s">
        <v>112</v>
      </c>
      <c r="C790" s="0" t="s">
        <v>45</v>
      </c>
      <c r="D790" s="0" t="s">
        <v>43</v>
      </c>
      <c r="E790" s="0" t="n">
        <v>10</v>
      </c>
      <c r="F790" s="0" t="n">
        <v>13</v>
      </c>
      <c r="G790" s="0" t="n">
        <v>84.1110437964154</v>
      </c>
      <c r="H790" s="0" t="n">
        <v>0.9</v>
      </c>
      <c r="I790" s="0" t="n">
        <v>0.129072263272746</v>
      </c>
      <c r="J790" s="0" t="n">
        <f aca="false">VLOOKUP(D790,'paramètres CI'!$A$2:$B$6,2)</f>
        <v>0.0935912806596305</v>
      </c>
    </row>
    <row r="791" customFormat="false" ht="13.8" hidden="true" customHeight="false" outlineLevel="0" collapsed="false">
      <c r="A791" s="0" t="s">
        <v>16</v>
      </c>
      <c r="B791" s="0" t="s">
        <v>112</v>
      </c>
      <c r="C791" s="0" t="s">
        <v>46</v>
      </c>
      <c r="D791" s="0" t="s">
        <v>43</v>
      </c>
      <c r="E791" s="0" t="n">
        <v>12</v>
      </c>
      <c r="F791" s="0" t="n">
        <v>13</v>
      </c>
      <c r="G791" s="0" t="n">
        <v>84.1110437964154</v>
      </c>
      <c r="H791" s="0" t="n">
        <v>1</v>
      </c>
      <c r="I791" s="0" t="n">
        <v>9.99400359784131E-005</v>
      </c>
      <c r="J791" s="0" t="n">
        <f aca="false">VLOOKUP(D791,'paramètres CI'!$A$2:$B$6,2)</f>
        <v>0.0935912806596305</v>
      </c>
    </row>
    <row r="792" customFormat="false" ht="13.8" hidden="true" customHeight="false" outlineLevel="0" collapsed="false">
      <c r="A792" s="0" t="s">
        <v>16</v>
      </c>
      <c r="B792" s="0" t="s">
        <v>112</v>
      </c>
      <c r="C792" s="0" t="s">
        <v>48</v>
      </c>
      <c r="D792" s="0" t="s">
        <v>43</v>
      </c>
      <c r="E792" s="0" t="n">
        <v>62.2340185022036</v>
      </c>
      <c r="F792" s="0" t="n">
        <v>20</v>
      </c>
      <c r="G792" s="0" t="n">
        <v>92.1230773982918</v>
      </c>
      <c r="H792" s="0" t="n">
        <v>2.78381860465116</v>
      </c>
      <c r="I792" s="0" t="n">
        <v>0.122465511158404</v>
      </c>
      <c r="J792" s="0" t="n">
        <f aca="false">VLOOKUP(D792,'paramètres CI'!$A$2:$B$6,2)</f>
        <v>0.0935912806596305</v>
      </c>
    </row>
    <row r="793" customFormat="false" ht="13.8" hidden="true" customHeight="false" outlineLevel="0" collapsed="false">
      <c r="A793" s="0" t="s">
        <v>16</v>
      </c>
      <c r="B793" s="0" t="s">
        <v>112</v>
      </c>
      <c r="C793" s="0" t="s">
        <v>49</v>
      </c>
      <c r="D793" s="0" t="s">
        <v>43</v>
      </c>
      <c r="E793" s="0" t="n">
        <v>77.7925231277545</v>
      </c>
      <c r="F793" s="0" t="n">
        <v>20</v>
      </c>
      <c r="G793" s="0" t="n">
        <v>92.1230773982918</v>
      </c>
      <c r="H793" s="0" t="n">
        <v>3.34058232558139</v>
      </c>
      <c r="I793" s="0" t="n">
        <v>9.99400359784131E-005</v>
      </c>
      <c r="J793" s="0" t="n">
        <f aca="false">VLOOKUP(D793,'paramètres CI'!$A$2:$B$6,2)</f>
        <v>0.0935912806596305</v>
      </c>
    </row>
    <row r="794" customFormat="false" ht="13.8" hidden="true" customHeight="false" outlineLevel="0" collapsed="false">
      <c r="A794" s="0" t="s">
        <v>16</v>
      </c>
      <c r="B794" s="0" t="s">
        <v>113</v>
      </c>
      <c r="C794" s="0" t="s">
        <v>32</v>
      </c>
      <c r="D794" s="0" t="s">
        <v>33</v>
      </c>
      <c r="E794" s="0" t="n">
        <v>15.9438942275628</v>
      </c>
      <c r="F794" s="0" t="n">
        <v>25</v>
      </c>
      <c r="G794" s="0" t="n">
        <v>118.118779540757</v>
      </c>
      <c r="H794" s="0" t="n">
        <v>0.838777456932447</v>
      </c>
      <c r="I794" s="0" t="n">
        <v>0.130384786438855</v>
      </c>
      <c r="J794" s="0" t="n">
        <f aca="false">VLOOKUP(D794,'paramètres CI'!$A$2:$B$6,2)</f>
        <v>0.033584731604575</v>
      </c>
    </row>
    <row r="795" customFormat="false" ht="13.8" hidden="true" customHeight="false" outlineLevel="0" collapsed="false">
      <c r="A795" s="0" t="s">
        <v>16</v>
      </c>
      <c r="B795" s="0" t="s">
        <v>113</v>
      </c>
      <c r="C795" s="0" t="s">
        <v>32</v>
      </c>
      <c r="D795" s="0" t="s">
        <v>34</v>
      </c>
      <c r="E795" s="0" t="n">
        <v>13.5399042348742</v>
      </c>
      <c r="F795" s="0" t="n">
        <v>25</v>
      </c>
      <c r="G795" s="0" t="n">
        <v>116.158248918156</v>
      </c>
      <c r="H795" s="0" t="n">
        <v>0.813699537625801</v>
      </c>
      <c r="I795" s="0" t="n">
        <v>0.295674908695489</v>
      </c>
      <c r="J795" s="0" t="n">
        <f aca="false">VLOOKUP(D795,'paramètres CI'!$A$2:$B$6,2)</f>
        <v>0.0424847883250769</v>
      </c>
    </row>
    <row r="796" customFormat="false" ht="13.8" hidden="true" customHeight="false" outlineLevel="0" collapsed="false">
      <c r="A796" s="0" t="s">
        <v>16</v>
      </c>
      <c r="B796" s="0" t="s">
        <v>113</v>
      </c>
      <c r="C796" s="0" t="s">
        <v>35</v>
      </c>
      <c r="D796" s="0" t="s">
        <v>33</v>
      </c>
      <c r="E796" s="0" t="n">
        <v>19.9298677844536</v>
      </c>
      <c r="F796" s="0" t="n">
        <v>25</v>
      </c>
      <c r="G796" s="0" t="n">
        <v>118.118779540757</v>
      </c>
      <c r="H796" s="0" t="n">
        <v>1.00653294831893</v>
      </c>
      <c r="I796" s="0" t="n">
        <v>9.99400359784132E-005</v>
      </c>
      <c r="J796" s="0" t="n">
        <f aca="false">VLOOKUP(D796,'paramètres CI'!$A$2:$B$6,2)</f>
        <v>0.033584731604575</v>
      </c>
    </row>
    <row r="797" customFormat="false" ht="13.8" hidden="true" customHeight="false" outlineLevel="0" collapsed="false">
      <c r="A797" s="0" t="s">
        <v>16</v>
      </c>
      <c r="B797" s="0" t="s">
        <v>113</v>
      </c>
      <c r="C797" s="0" t="s">
        <v>35</v>
      </c>
      <c r="D797" s="0" t="s">
        <v>34</v>
      </c>
      <c r="E797" s="0" t="n">
        <v>16.9248802935928</v>
      </c>
      <c r="F797" s="0" t="n">
        <v>25</v>
      </c>
      <c r="G797" s="0" t="n">
        <v>116.158248918156</v>
      </c>
      <c r="H797" s="0" t="n">
        <v>0.976439445150961</v>
      </c>
      <c r="I797" s="0" t="n">
        <v>9.99400359784132E-005</v>
      </c>
      <c r="J797" s="0" t="n">
        <f aca="false">VLOOKUP(D797,'paramètres CI'!$A$2:$B$6,2)</f>
        <v>0.0424847883250769</v>
      </c>
    </row>
    <row r="798" customFormat="false" ht="13.8" hidden="true" customHeight="false" outlineLevel="0" collapsed="false">
      <c r="A798" s="0" t="s">
        <v>16</v>
      </c>
      <c r="B798" s="0" t="s">
        <v>113</v>
      </c>
      <c r="C798" s="0" t="s">
        <v>36</v>
      </c>
      <c r="D798" s="0" t="s">
        <v>37</v>
      </c>
      <c r="E798" s="0" t="n">
        <v>8.12738388375423</v>
      </c>
      <c r="F798" s="0" t="n">
        <v>20</v>
      </c>
      <c r="G798" s="0" t="n">
        <v>117.10793857608</v>
      </c>
      <c r="H798" s="0" t="n">
        <v>0.765002326141321</v>
      </c>
      <c r="I798" s="0" t="n">
        <v>9.99400359784132E-005</v>
      </c>
      <c r="J798" s="0" t="n">
        <f aca="false">VLOOKUP(D798,'paramètres CI'!$A$2:$B$6,2)</f>
        <v>0.0385046990211696</v>
      </c>
    </row>
    <row r="799" customFormat="false" ht="13.8" hidden="true" customHeight="false" outlineLevel="0" collapsed="false">
      <c r="A799" s="0" t="s">
        <v>16</v>
      </c>
      <c r="B799" s="0" t="s">
        <v>113</v>
      </c>
      <c r="C799" s="0" t="s">
        <v>38</v>
      </c>
      <c r="D799" s="0" t="s">
        <v>39</v>
      </c>
      <c r="E799" s="0" t="n">
        <v>5.7052255629996</v>
      </c>
      <c r="F799" s="0" t="n">
        <v>20</v>
      </c>
      <c r="G799" s="0" t="n">
        <v>89.6831684246524</v>
      </c>
      <c r="H799" s="0" t="n">
        <v>0.991429044334732</v>
      </c>
      <c r="I799" s="0" t="n">
        <v>9.99400359784132E-005</v>
      </c>
      <c r="J799" s="0" t="n">
        <f aca="false">VLOOKUP(D799,'paramètres CI'!$A$2:$B$6,2)</f>
        <v>0.022045059962018</v>
      </c>
    </row>
    <row r="800" customFormat="false" ht="13.8" hidden="true" customHeight="false" outlineLevel="0" collapsed="false">
      <c r="A800" s="0" t="s">
        <v>16</v>
      </c>
      <c r="B800" s="0" t="s">
        <v>113</v>
      </c>
      <c r="C800" s="0" t="s">
        <v>40</v>
      </c>
      <c r="D800" s="0" t="s">
        <v>37</v>
      </c>
      <c r="E800" s="0" t="n">
        <v>6.50190710700338</v>
      </c>
      <c r="F800" s="0" t="n">
        <v>20</v>
      </c>
      <c r="G800" s="0" t="n">
        <v>117.10793857608</v>
      </c>
      <c r="H800" s="0" t="n">
        <v>0.732812339238601</v>
      </c>
      <c r="I800" s="0" t="n">
        <v>0.0401127096376355</v>
      </c>
      <c r="J800" s="0" t="n">
        <f aca="false">VLOOKUP(D800,'paramètres CI'!$A$2:$B$6,2)</f>
        <v>0.0385046990211696</v>
      </c>
    </row>
    <row r="801" customFormat="false" ht="13.8" hidden="true" customHeight="false" outlineLevel="0" collapsed="false">
      <c r="A801" s="0" t="s">
        <v>16</v>
      </c>
      <c r="B801" s="0" t="s">
        <v>113</v>
      </c>
      <c r="C801" s="0" t="s">
        <v>41</v>
      </c>
      <c r="D801" s="0" t="s">
        <v>39</v>
      </c>
      <c r="E801" s="0" t="n">
        <v>4.56418045039968</v>
      </c>
      <c r="F801" s="0" t="n">
        <v>20</v>
      </c>
      <c r="G801" s="0" t="n">
        <v>89.6831684246524</v>
      </c>
      <c r="H801" s="0" t="n">
        <v>0.849278259539653</v>
      </c>
      <c r="I801" s="0" t="n">
        <v>0.321366519397178</v>
      </c>
      <c r="J801" s="0" t="n">
        <f aca="false">VLOOKUP(D801,'paramètres CI'!$A$2:$B$6,2)</f>
        <v>0.022045059962018</v>
      </c>
    </row>
    <row r="802" customFormat="false" ht="13.8" hidden="true" customHeight="false" outlineLevel="0" collapsed="false">
      <c r="A802" s="0" t="s">
        <v>16</v>
      </c>
      <c r="B802" s="0" t="s">
        <v>113</v>
      </c>
      <c r="C802" s="0" t="s">
        <v>45</v>
      </c>
      <c r="D802" s="0" t="s">
        <v>43</v>
      </c>
      <c r="E802" s="0" t="n">
        <v>10</v>
      </c>
      <c r="F802" s="0" t="n">
        <v>13</v>
      </c>
      <c r="G802" s="0" t="n">
        <v>101.131877130445</v>
      </c>
      <c r="H802" s="0" t="n">
        <v>0.9</v>
      </c>
      <c r="I802" s="0" t="n">
        <v>0.12029959089488</v>
      </c>
      <c r="J802" s="0" t="n">
        <f aca="false">VLOOKUP(D802,'paramètres CI'!$A$2:$B$6,2)</f>
        <v>0.0935912806596305</v>
      </c>
    </row>
    <row r="803" customFormat="false" ht="13.8" hidden="true" customHeight="false" outlineLevel="0" collapsed="false">
      <c r="A803" s="0" t="s">
        <v>16</v>
      </c>
      <c r="B803" s="0" t="s">
        <v>113</v>
      </c>
      <c r="C803" s="0" t="s">
        <v>46</v>
      </c>
      <c r="D803" s="0" t="s">
        <v>43</v>
      </c>
      <c r="E803" s="0" t="n">
        <v>12</v>
      </c>
      <c r="F803" s="0" t="n">
        <v>13</v>
      </c>
      <c r="G803" s="0" t="n">
        <v>101.131877130445</v>
      </c>
      <c r="H803" s="0" t="n">
        <v>1</v>
      </c>
      <c r="I803" s="0" t="n">
        <v>9.99400359784132E-005</v>
      </c>
      <c r="J803" s="0" t="n">
        <f aca="false">VLOOKUP(D803,'paramètres CI'!$A$2:$B$6,2)</f>
        <v>0.0935912806596305</v>
      </c>
    </row>
    <row r="804" customFormat="false" ht="13.8" hidden="true" customHeight="false" outlineLevel="0" collapsed="false">
      <c r="A804" s="0" t="s">
        <v>16</v>
      </c>
      <c r="B804" s="0" t="s">
        <v>113</v>
      </c>
      <c r="C804" s="0" t="s">
        <v>48</v>
      </c>
      <c r="D804" s="0" t="s">
        <v>43</v>
      </c>
      <c r="E804" s="0" t="n">
        <v>45.1720966628104</v>
      </c>
      <c r="F804" s="0" t="n">
        <v>20</v>
      </c>
      <c r="G804" s="0" t="n">
        <v>123.630687941322</v>
      </c>
      <c r="H804" s="0" t="n">
        <v>2.78381860465116</v>
      </c>
      <c r="I804" s="0" t="n">
        <v>0.0915618447200924</v>
      </c>
      <c r="J804" s="0" t="n">
        <f aca="false">VLOOKUP(D804,'paramètres CI'!$A$2:$B$6,2)</f>
        <v>0.0935912806596305</v>
      </c>
    </row>
    <row r="805" customFormat="false" ht="13.8" hidden="true" customHeight="false" outlineLevel="0" collapsed="false">
      <c r="A805" s="0" t="s">
        <v>16</v>
      </c>
      <c r="B805" s="0" t="s">
        <v>113</v>
      </c>
      <c r="C805" s="0" t="s">
        <v>49</v>
      </c>
      <c r="D805" s="0" t="s">
        <v>43</v>
      </c>
      <c r="E805" s="0" t="n">
        <v>56.4651208285131</v>
      </c>
      <c r="F805" s="0" t="n">
        <v>20</v>
      </c>
      <c r="G805" s="0" t="n">
        <v>123.630687941322</v>
      </c>
      <c r="H805" s="0" t="n">
        <v>3.34058232558139</v>
      </c>
      <c r="I805" s="0" t="n">
        <v>9.99400359784132E-005</v>
      </c>
      <c r="J805" s="0" t="n">
        <f aca="false">VLOOKUP(D805,'paramètres CI'!$A$2:$B$6,2)</f>
        <v>0.0935912806596305</v>
      </c>
    </row>
    <row r="806" customFormat="false" ht="13.8" hidden="true" customHeight="false" outlineLevel="0" collapsed="false">
      <c r="A806" s="0" t="s">
        <v>16</v>
      </c>
      <c r="B806" s="0" t="s">
        <v>114</v>
      </c>
      <c r="C806" s="0" t="s">
        <v>32</v>
      </c>
      <c r="D806" s="0" t="s">
        <v>33</v>
      </c>
      <c r="E806" s="0" t="n">
        <v>16.8054336596835</v>
      </c>
      <c r="F806" s="0" t="n">
        <v>25</v>
      </c>
      <c r="G806" s="0" t="n">
        <v>138.782196538963</v>
      </c>
      <c r="H806" s="0" t="n">
        <v>0.826439315895331</v>
      </c>
      <c r="I806" s="0" t="n">
        <v>0.103029060761221</v>
      </c>
      <c r="J806" s="0" t="n">
        <f aca="false">VLOOKUP(D806,'paramètres CI'!$A$2:$B$6,2)</f>
        <v>0.033584731604575</v>
      </c>
    </row>
    <row r="807" customFormat="false" ht="13.8" hidden="true" customHeight="false" outlineLevel="0" collapsed="false">
      <c r="A807" s="0" t="s">
        <v>16</v>
      </c>
      <c r="B807" s="0" t="s">
        <v>114</v>
      </c>
      <c r="C807" s="0" t="s">
        <v>32</v>
      </c>
      <c r="D807" s="0" t="s">
        <v>34</v>
      </c>
      <c r="E807" s="0" t="n">
        <v>17.0953551907046</v>
      </c>
      <c r="F807" s="0" t="n">
        <v>25</v>
      </c>
      <c r="G807" s="0" t="n">
        <v>132.516816685708</v>
      </c>
      <c r="H807" s="0" t="n">
        <v>0.894260827704466</v>
      </c>
      <c r="I807" s="0" t="n">
        <v>0.336230768643695</v>
      </c>
      <c r="J807" s="0" t="n">
        <f aca="false">VLOOKUP(D807,'paramètres CI'!$A$2:$B$6,2)</f>
        <v>0.0424847883250769</v>
      </c>
    </row>
    <row r="808" customFormat="false" ht="13.8" hidden="true" customHeight="false" outlineLevel="0" collapsed="false">
      <c r="A808" s="0" t="s">
        <v>16</v>
      </c>
      <c r="B808" s="0" t="s">
        <v>114</v>
      </c>
      <c r="C808" s="0" t="s">
        <v>35</v>
      </c>
      <c r="D808" s="0" t="s">
        <v>33</v>
      </c>
      <c r="E808" s="0" t="n">
        <v>21.0067920746043</v>
      </c>
      <c r="F808" s="0" t="n">
        <v>25</v>
      </c>
      <c r="G808" s="0" t="n">
        <v>138.782196538963</v>
      </c>
      <c r="H808" s="0" t="n">
        <v>0.991727179074395</v>
      </c>
      <c r="I808" s="0" t="n">
        <v>9.99400359784132E-005</v>
      </c>
      <c r="J808" s="0" t="n">
        <f aca="false">VLOOKUP(D808,'paramètres CI'!$A$2:$B$6,2)</f>
        <v>0.033584731604575</v>
      </c>
    </row>
    <row r="809" customFormat="false" ht="13.8" hidden="true" customHeight="false" outlineLevel="0" collapsed="false">
      <c r="A809" s="0" t="s">
        <v>16</v>
      </c>
      <c r="B809" s="0" t="s">
        <v>114</v>
      </c>
      <c r="C809" s="0" t="s">
        <v>35</v>
      </c>
      <c r="D809" s="0" t="s">
        <v>34</v>
      </c>
      <c r="E809" s="0" t="n">
        <v>21.3691939883807</v>
      </c>
      <c r="F809" s="0" t="n">
        <v>25</v>
      </c>
      <c r="G809" s="0" t="n">
        <v>132.516816685708</v>
      </c>
      <c r="H809" s="0" t="n">
        <v>1.07311299324536</v>
      </c>
      <c r="I809" s="0" t="n">
        <v>9.99400359784132E-005</v>
      </c>
      <c r="J809" s="0" t="n">
        <f aca="false">VLOOKUP(D809,'paramètres CI'!$A$2:$B$6,2)</f>
        <v>0.0424847883250769</v>
      </c>
    </row>
    <row r="810" customFormat="false" ht="13.8" hidden="true" customHeight="false" outlineLevel="0" collapsed="false">
      <c r="A810" s="0" t="s">
        <v>16</v>
      </c>
      <c r="B810" s="0" t="s">
        <v>114</v>
      </c>
      <c r="C810" s="0" t="s">
        <v>36</v>
      </c>
      <c r="D810" s="0" t="s">
        <v>37</v>
      </c>
      <c r="E810" s="0" t="n">
        <v>8.43231481117441</v>
      </c>
      <c r="F810" s="0" t="n">
        <v>20</v>
      </c>
      <c r="G810" s="0" t="n">
        <v>126.375929880591</v>
      </c>
      <c r="H810" s="0" t="n">
        <v>0.764992871952798</v>
      </c>
      <c r="I810" s="0" t="n">
        <v>9.99400359784132E-005</v>
      </c>
      <c r="J810" s="0" t="n">
        <f aca="false">VLOOKUP(D810,'paramètres CI'!$A$2:$B$6,2)</f>
        <v>0.0385046990211696</v>
      </c>
    </row>
    <row r="811" customFormat="false" ht="13.8" hidden="true" customHeight="false" outlineLevel="0" collapsed="false">
      <c r="A811" s="0" t="s">
        <v>16</v>
      </c>
      <c r="B811" s="0" t="s">
        <v>114</v>
      </c>
      <c r="C811" s="0" t="s">
        <v>38</v>
      </c>
      <c r="D811" s="0" t="s">
        <v>39</v>
      </c>
      <c r="E811" s="0" t="n">
        <v>6.33484603843191</v>
      </c>
      <c r="F811" s="0" t="n">
        <v>20</v>
      </c>
      <c r="G811" s="0" t="n">
        <v>110.769703170361</v>
      </c>
      <c r="H811" s="0" t="n">
        <v>0.991389907316624</v>
      </c>
      <c r="I811" s="0" t="n">
        <v>9.99400359784132E-005</v>
      </c>
      <c r="J811" s="0" t="n">
        <f aca="false">VLOOKUP(D811,'paramètres CI'!$A$2:$B$6,2)</f>
        <v>0.022045059962018</v>
      </c>
    </row>
    <row r="812" customFormat="false" ht="13.8" hidden="true" customHeight="false" outlineLevel="0" collapsed="false">
      <c r="A812" s="0" t="s">
        <v>16</v>
      </c>
      <c r="B812" s="0" t="s">
        <v>114</v>
      </c>
      <c r="C812" s="0" t="s">
        <v>40</v>
      </c>
      <c r="D812" s="0" t="s">
        <v>37</v>
      </c>
      <c r="E812" s="0" t="n">
        <v>6.74585184893953</v>
      </c>
      <c r="F812" s="0" t="n">
        <v>20</v>
      </c>
      <c r="G812" s="0" t="n">
        <v>126.375929880591</v>
      </c>
      <c r="H812" s="0" t="n">
        <v>0.732812339238601</v>
      </c>
      <c r="I812" s="0" t="n">
        <v>0.0276254300054465</v>
      </c>
      <c r="J812" s="0" t="n">
        <f aca="false">VLOOKUP(D812,'paramètres CI'!$A$2:$B$6,2)</f>
        <v>0.0385046990211696</v>
      </c>
    </row>
    <row r="813" customFormat="false" ht="13.8" hidden="true" customHeight="false" outlineLevel="0" collapsed="false">
      <c r="A813" s="0" t="s">
        <v>16</v>
      </c>
      <c r="B813" s="0" t="s">
        <v>114</v>
      </c>
      <c r="C813" s="0" t="s">
        <v>41</v>
      </c>
      <c r="D813" s="0" t="s">
        <v>39</v>
      </c>
      <c r="E813" s="0" t="n">
        <v>5.06787683074553</v>
      </c>
      <c r="F813" s="0" t="n">
        <v>20</v>
      </c>
      <c r="G813" s="0" t="n">
        <v>110.769703170361</v>
      </c>
      <c r="H813" s="0" t="n">
        <v>0.849278259539653</v>
      </c>
      <c r="I813" s="0" t="n">
        <v>0.390770836707963</v>
      </c>
      <c r="J813" s="0" t="n">
        <f aca="false">VLOOKUP(D813,'paramètres CI'!$A$2:$B$6,2)</f>
        <v>0.022045059962018</v>
      </c>
    </row>
    <row r="814" customFormat="false" ht="13.8" hidden="true" customHeight="false" outlineLevel="0" collapsed="false">
      <c r="A814" s="0" t="s">
        <v>16</v>
      </c>
      <c r="B814" s="0" t="s">
        <v>114</v>
      </c>
      <c r="C814" s="0" t="s">
        <v>45</v>
      </c>
      <c r="D814" s="0" t="s">
        <v>43</v>
      </c>
      <c r="E814" s="0" t="n">
        <v>10</v>
      </c>
      <c r="F814" s="0" t="n">
        <v>13</v>
      </c>
      <c r="G814" s="0" t="n">
        <v>126.408594023636</v>
      </c>
      <c r="H814" s="0" t="n">
        <v>0.9</v>
      </c>
      <c r="I814" s="0" t="n">
        <v>0.0729173406491549</v>
      </c>
      <c r="J814" s="0" t="n">
        <f aca="false">VLOOKUP(D814,'paramètres CI'!$A$2:$B$6,2)</f>
        <v>0.0935912806596305</v>
      </c>
    </row>
    <row r="815" customFormat="false" ht="13.8" hidden="true" customHeight="false" outlineLevel="0" collapsed="false">
      <c r="A815" s="0" t="s">
        <v>16</v>
      </c>
      <c r="B815" s="0" t="s">
        <v>114</v>
      </c>
      <c r="C815" s="0" t="s">
        <v>46</v>
      </c>
      <c r="D815" s="0" t="s">
        <v>43</v>
      </c>
      <c r="E815" s="0" t="n">
        <v>12</v>
      </c>
      <c r="F815" s="0" t="n">
        <v>13</v>
      </c>
      <c r="G815" s="0" t="n">
        <v>126.408594023636</v>
      </c>
      <c r="H815" s="0" t="n">
        <v>1</v>
      </c>
      <c r="I815" s="0" t="n">
        <v>9.99400359784132E-005</v>
      </c>
      <c r="J815" s="0" t="n">
        <f aca="false">VLOOKUP(D815,'paramètres CI'!$A$2:$B$6,2)</f>
        <v>0.0935912806596305</v>
      </c>
    </row>
    <row r="816" customFormat="false" ht="13.8" hidden="true" customHeight="false" outlineLevel="0" collapsed="false">
      <c r="A816" s="0" t="s">
        <v>16</v>
      </c>
      <c r="B816" s="0" t="s">
        <v>114</v>
      </c>
      <c r="C816" s="0" t="s">
        <v>48</v>
      </c>
      <c r="D816" s="0" t="s">
        <v>43</v>
      </c>
      <c r="E816" s="0" t="n">
        <v>50.3503989796152</v>
      </c>
      <c r="F816" s="0" t="n">
        <v>20</v>
      </c>
      <c r="G816" s="0" t="n">
        <v>131.020012305741</v>
      </c>
      <c r="H816" s="0" t="n">
        <v>2.78381860465116</v>
      </c>
      <c r="I816" s="0" t="n">
        <v>0.0688269230166503</v>
      </c>
      <c r="J816" s="0" t="n">
        <f aca="false">VLOOKUP(D816,'paramètres CI'!$A$2:$B$6,2)</f>
        <v>0.0935912806596305</v>
      </c>
    </row>
    <row r="817" customFormat="false" ht="13.8" hidden="true" customHeight="false" outlineLevel="0" collapsed="false">
      <c r="A817" s="0" t="s">
        <v>16</v>
      </c>
      <c r="B817" s="0" t="s">
        <v>114</v>
      </c>
      <c r="C817" s="0" t="s">
        <v>49</v>
      </c>
      <c r="D817" s="0" t="s">
        <v>43</v>
      </c>
      <c r="E817" s="0" t="n">
        <v>62.937998724519</v>
      </c>
      <c r="F817" s="0" t="n">
        <v>20</v>
      </c>
      <c r="G817" s="0" t="n">
        <v>131.020012305741</v>
      </c>
      <c r="H817" s="0" t="n">
        <v>3.34058232558139</v>
      </c>
      <c r="I817" s="0" t="n">
        <v>9.99400359784132E-005</v>
      </c>
      <c r="J817" s="0" t="n">
        <f aca="false">VLOOKUP(D817,'paramètres CI'!$A$2:$B$6,2)</f>
        <v>0.0935912806596305</v>
      </c>
    </row>
    <row r="818" customFormat="false" ht="13.8" hidden="true" customHeight="false" outlineLevel="0" collapsed="false">
      <c r="A818" s="0" t="s">
        <v>16</v>
      </c>
      <c r="B818" s="0" t="s">
        <v>115</v>
      </c>
      <c r="C818" s="0" t="s">
        <v>32</v>
      </c>
      <c r="D818" s="0" t="s">
        <v>33</v>
      </c>
      <c r="E818" s="0" t="n">
        <v>17.6663245901331</v>
      </c>
      <c r="F818" s="0" t="n">
        <v>25</v>
      </c>
      <c r="G818" s="0" t="n">
        <v>127.075761691201</v>
      </c>
      <c r="H818" s="0" t="n">
        <v>0.882168666238067</v>
      </c>
      <c r="I818" s="0" t="n">
        <v>0.0913292439513213</v>
      </c>
      <c r="J818" s="0" t="n">
        <f aca="false">VLOOKUP(D818,'paramètres CI'!$A$2:$B$6,2)</f>
        <v>0.033584731604575</v>
      </c>
    </row>
    <row r="819" customFormat="false" ht="13.8" hidden="true" customHeight="false" outlineLevel="0" collapsed="false">
      <c r="A819" s="0" t="s">
        <v>16</v>
      </c>
      <c r="B819" s="0" t="s">
        <v>115</v>
      </c>
      <c r="C819" s="0" t="s">
        <v>32</v>
      </c>
      <c r="D819" s="0" t="s">
        <v>34</v>
      </c>
      <c r="E819" s="0" t="n">
        <v>15.1898143141172</v>
      </c>
      <c r="F819" s="0" t="n">
        <v>25</v>
      </c>
      <c r="G819" s="0" t="n">
        <v>125.919775839894</v>
      </c>
      <c r="H819" s="0" t="n">
        <v>0.869124337681673</v>
      </c>
      <c r="I819" s="0" t="n">
        <v>0.266836207756502</v>
      </c>
      <c r="J819" s="0" t="n">
        <f aca="false">VLOOKUP(D819,'paramètres CI'!$A$2:$B$6,2)</f>
        <v>0.0424847883250769</v>
      </c>
    </row>
    <row r="820" customFormat="false" ht="13.8" hidden="true" customHeight="false" outlineLevel="0" collapsed="false">
      <c r="A820" s="0" t="s">
        <v>16</v>
      </c>
      <c r="B820" s="0" t="s">
        <v>115</v>
      </c>
      <c r="C820" s="0" t="s">
        <v>35</v>
      </c>
      <c r="D820" s="0" t="s">
        <v>33</v>
      </c>
      <c r="E820" s="0" t="n">
        <v>22.0829057376664</v>
      </c>
      <c r="F820" s="0" t="n">
        <v>25</v>
      </c>
      <c r="G820" s="0" t="n">
        <v>127.075761691201</v>
      </c>
      <c r="H820" s="0" t="n">
        <v>1.05860239948568</v>
      </c>
      <c r="I820" s="0" t="n">
        <v>9.99400359784132E-005</v>
      </c>
      <c r="J820" s="0" t="n">
        <f aca="false">VLOOKUP(D820,'paramètres CI'!$A$2:$B$6,2)</f>
        <v>0.033584731604575</v>
      </c>
    </row>
    <row r="821" customFormat="false" ht="13.8" hidden="true" customHeight="false" outlineLevel="0" collapsed="false">
      <c r="A821" s="0" t="s">
        <v>16</v>
      </c>
      <c r="B821" s="0" t="s">
        <v>115</v>
      </c>
      <c r="C821" s="0" t="s">
        <v>35</v>
      </c>
      <c r="D821" s="0" t="s">
        <v>34</v>
      </c>
      <c r="E821" s="0" t="n">
        <v>18.9872678926465</v>
      </c>
      <c r="F821" s="0" t="n">
        <v>25</v>
      </c>
      <c r="G821" s="0" t="n">
        <v>125.919775839894</v>
      </c>
      <c r="H821" s="0" t="n">
        <v>1.04294920521801</v>
      </c>
      <c r="I821" s="0" t="n">
        <v>9.99400359784132E-005</v>
      </c>
      <c r="J821" s="0" t="n">
        <f aca="false">VLOOKUP(D821,'paramètres CI'!$A$2:$B$6,2)</f>
        <v>0.0424847883250769</v>
      </c>
    </row>
    <row r="822" customFormat="false" ht="13.8" hidden="true" customHeight="false" outlineLevel="0" collapsed="false">
      <c r="A822" s="0" t="s">
        <v>16</v>
      </c>
      <c r="B822" s="0" t="s">
        <v>115</v>
      </c>
      <c r="C822" s="0" t="s">
        <v>36</v>
      </c>
      <c r="D822" s="0" t="s">
        <v>37</v>
      </c>
      <c r="E822" s="0" t="n">
        <v>8.14584073441247</v>
      </c>
      <c r="F822" s="0" t="n">
        <v>20</v>
      </c>
      <c r="G822" s="0" t="n">
        <v>126.980253204354</v>
      </c>
      <c r="H822" s="0" t="n">
        <v>0.764145481638</v>
      </c>
      <c r="I822" s="0" t="n">
        <v>9.99400359784132E-005</v>
      </c>
      <c r="J822" s="0" t="n">
        <f aca="false">VLOOKUP(D822,'paramètres CI'!$A$2:$B$6,2)</f>
        <v>0.0385046990211696</v>
      </c>
    </row>
    <row r="823" customFormat="false" ht="13.8" hidden="true" customHeight="false" outlineLevel="0" collapsed="false">
      <c r="A823" s="0" t="s">
        <v>16</v>
      </c>
      <c r="B823" s="0" t="s">
        <v>115</v>
      </c>
      <c r="C823" s="0" t="s">
        <v>38</v>
      </c>
      <c r="D823" s="0" t="s">
        <v>39</v>
      </c>
      <c r="E823" s="0" t="n">
        <v>5.96768016664279</v>
      </c>
      <c r="F823" s="0" t="n">
        <v>20</v>
      </c>
      <c r="G823" s="0" t="n">
        <v>103.39462973206</v>
      </c>
      <c r="H823" s="0" t="n">
        <v>0.99141328420126</v>
      </c>
      <c r="I823" s="0" t="n">
        <v>9.99400359784132E-005</v>
      </c>
      <c r="J823" s="0" t="n">
        <f aca="false">VLOOKUP(D823,'paramètres CI'!$A$2:$B$6,2)</f>
        <v>0.022045059962018</v>
      </c>
    </row>
    <row r="824" customFormat="false" ht="13.8" hidden="true" customHeight="false" outlineLevel="0" collapsed="false">
      <c r="A824" s="0" t="s">
        <v>16</v>
      </c>
      <c r="B824" s="0" t="s">
        <v>115</v>
      </c>
      <c r="C824" s="0" t="s">
        <v>40</v>
      </c>
      <c r="D824" s="0" t="s">
        <v>37</v>
      </c>
      <c r="E824" s="0" t="n">
        <v>6.51667258752997</v>
      </c>
      <c r="F824" s="0" t="n">
        <v>20</v>
      </c>
      <c r="G824" s="0" t="n">
        <v>126.980253204354</v>
      </c>
      <c r="H824" s="0" t="n">
        <v>0.728748236560889</v>
      </c>
      <c r="I824" s="0" t="n">
        <v>0.0302971744461239</v>
      </c>
      <c r="J824" s="0" t="n">
        <f aca="false">VLOOKUP(D824,'paramètres CI'!$A$2:$B$6,2)</f>
        <v>0.0385046990211696</v>
      </c>
    </row>
    <row r="825" customFormat="false" ht="13.8" hidden="true" customHeight="false" outlineLevel="0" collapsed="false">
      <c r="A825" s="0" t="s">
        <v>16</v>
      </c>
      <c r="B825" s="0" t="s">
        <v>115</v>
      </c>
      <c r="C825" s="0" t="s">
        <v>41</v>
      </c>
      <c r="D825" s="0" t="s">
        <v>39</v>
      </c>
      <c r="E825" s="0" t="n">
        <v>4.77414413331423</v>
      </c>
      <c r="F825" s="0" t="n">
        <v>20</v>
      </c>
      <c r="G825" s="0" t="n">
        <v>103.39462973206</v>
      </c>
      <c r="H825" s="0" t="n">
        <v>0.849278259539653</v>
      </c>
      <c r="I825" s="0" t="n">
        <v>0.44370337234536</v>
      </c>
      <c r="J825" s="0" t="n">
        <f aca="false">VLOOKUP(D825,'paramètres CI'!$A$2:$B$6,2)</f>
        <v>0.022045059962018</v>
      </c>
    </row>
    <row r="826" customFormat="false" ht="13.8" hidden="true" customHeight="false" outlineLevel="0" collapsed="false">
      <c r="A826" s="0" t="s">
        <v>16</v>
      </c>
      <c r="B826" s="0" t="s">
        <v>115</v>
      </c>
      <c r="C826" s="0" t="s">
        <v>45</v>
      </c>
      <c r="D826" s="0" t="s">
        <v>43</v>
      </c>
      <c r="E826" s="0" t="n">
        <v>10</v>
      </c>
      <c r="F826" s="0" t="n">
        <v>13</v>
      </c>
      <c r="G826" s="0" t="n">
        <v>130.354898391493</v>
      </c>
      <c r="H826" s="0" t="n">
        <v>0.9</v>
      </c>
      <c r="I826" s="0" t="n">
        <v>0.0853658738237482</v>
      </c>
      <c r="J826" s="0" t="n">
        <f aca="false">VLOOKUP(D826,'paramètres CI'!$A$2:$B$6,2)</f>
        <v>0.0935912806596305</v>
      </c>
    </row>
    <row r="827" customFormat="false" ht="13.8" hidden="true" customHeight="false" outlineLevel="0" collapsed="false">
      <c r="A827" s="0" t="s">
        <v>16</v>
      </c>
      <c r="B827" s="0" t="s">
        <v>115</v>
      </c>
      <c r="C827" s="0" t="s">
        <v>46</v>
      </c>
      <c r="D827" s="0" t="s">
        <v>43</v>
      </c>
      <c r="E827" s="0" t="n">
        <v>12</v>
      </c>
      <c r="F827" s="0" t="n">
        <v>13</v>
      </c>
      <c r="G827" s="0" t="n">
        <v>130.354898391493</v>
      </c>
      <c r="H827" s="0" t="n">
        <v>1</v>
      </c>
      <c r="I827" s="0" t="n">
        <v>9.99400359784132E-005</v>
      </c>
      <c r="J827" s="0" t="n">
        <f aca="false">VLOOKUP(D827,'paramètres CI'!$A$2:$B$6,2)</f>
        <v>0.0935912806596305</v>
      </c>
    </row>
    <row r="828" customFormat="false" ht="13.8" hidden="true" customHeight="false" outlineLevel="0" collapsed="false">
      <c r="A828" s="0" t="s">
        <v>16</v>
      </c>
      <c r="B828" s="0" t="s">
        <v>115</v>
      </c>
      <c r="C828" s="0" t="s">
        <v>48</v>
      </c>
      <c r="D828" s="0" t="s">
        <v>43</v>
      </c>
      <c r="E828" s="0" t="n">
        <v>47.0205700244107</v>
      </c>
      <c r="F828" s="0" t="n">
        <v>20</v>
      </c>
      <c r="G828" s="0" t="n">
        <v>134.64962765734</v>
      </c>
      <c r="H828" s="0" t="n">
        <v>2.78381860465116</v>
      </c>
      <c r="I828" s="0" t="n">
        <v>0.0818684874610743</v>
      </c>
      <c r="J828" s="0" t="n">
        <f aca="false">VLOOKUP(D828,'paramètres CI'!$A$2:$B$6,2)</f>
        <v>0.0935912806596305</v>
      </c>
    </row>
    <row r="829" customFormat="false" ht="13.8" hidden="true" customHeight="false" outlineLevel="0" collapsed="false">
      <c r="A829" s="0" t="s">
        <v>16</v>
      </c>
      <c r="B829" s="0" t="s">
        <v>115</v>
      </c>
      <c r="C829" s="0" t="s">
        <v>49</v>
      </c>
      <c r="D829" s="0" t="s">
        <v>43</v>
      </c>
      <c r="E829" s="0" t="n">
        <v>58.7757125305134</v>
      </c>
      <c r="F829" s="0" t="n">
        <v>20</v>
      </c>
      <c r="G829" s="0" t="n">
        <v>134.64962765734</v>
      </c>
      <c r="H829" s="0" t="n">
        <v>3.34058232558139</v>
      </c>
      <c r="I829" s="0" t="n">
        <v>9.99400359784132E-005</v>
      </c>
      <c r="J829" s="0" t="n">
        <f aca="false">VLOOKUP(D829,'paramètres CI'!$A$2:$B$6,2)</f>
        <v>0.0935912806596305</v>
      </c>
    </row>
    <row r="830" customFormat="false" ht="13.8" hidden="true" customHeight="false" outlineLevel="0" collapsed="false">
      <c r="A830" s="0" t="s">
        <v>16</v>
      </c>
      <c r="B830" s="0" t="s">
        <v>116</v>
      </c>
      <c r="C830" s="0" t="s">
        <v>32</v>
      </c>
      <c r="D830" s="0" t="s">
        <v>33</v>
      </c>
      <c r="E830" s="0" t="n">
        <v>19.6120739632056</v>
      </c>
      <c r="F830" s="0" t="n">
        <v>25</v>
      </c>
      <c r="G830" s="0" t="n">
        <v>77.9410297106426</v>
      </c>
      <c r="H830" s="0" t="n">
        <v>0.756825684520986</v>
      </c>
      <c r="I830" s="0" t="n">
        <v>0.0369850571103711</v>
      </c>
      <c r="J830" s="0" t="n">
        <f aca="false">VLOOKUP(D830,'paramètres CI'!$A$2:$B$6,2)</f>
        <v>0.033584731604575</v>
      </c>
    </row>
    <row r="831" customFormat="false" ht="13.8" hidden="true" customHeight="false" outlineLevel="0" collapsed="false">
      <c r="A831" s="0" t="s">
        <v>16</v>
      </c>
      <c r="B831" s="0" t="s">
        <v>116</v>
      </c>
      <c r="C831" s="0" t="s">
        <v>32</v>
      </c>
      <c r="D831" s="0" t="s">
        <v>34</v>
      </c>
      <c r="E831" s="0" t="n">
        <v>19.3390701707183</v>
      </c>
      <c r="F831" s="0" t="n">
        <v>25</v>
      </c>
      <c r="G831" s="0" t="n">
        <v>94.9443815570525</v>
      </c>
      <c r="H831" s="0" t="n">
        <v>0.821475317768496</v>
      </c>
      <c r="I831" s="0" t="n">
        <v>0.0629243242447048</v>
      </c>
      <c r="J831" s="0" t="n">
        <f aca="false">VLOOKUP(D831,'paramètres CI'!$A$2:$B$6,2)</f>
        <v>0.0424847883250769</v>
      </c>
    </row>
    <row r="832" customFormat="false" ht="13.8" hidden="true" customHeight="false" outlineLevel="0" collapsed="false">
      <c r="A832" s="0" t="s">
        <v>16</v>
      </c>
      <c r="B832" s="0" t="s">
        <v>116</v>
      </c>
      <c r="C832" s="0" t="s">
        <v>35</v>
      </c>
      <c r="D832" s="0" t="s">
        <v>33</v>
      </c>
      <c r="E832" s="0" t="n">
        <v>24.515092454007</v>
      </c>
      <c r="F832" s="0" t="n">
        <v>25</v>
      </c>
      <c r="G832" s="0" t="n">
        <v>77.9410297106426</v>
      </c>
      <c r="H832" s="0" t="n">
        <v>0.908190821425183</v>
      </c>
      <c r="I832" s="0" t="n">
        <v>9.9940035978413E-005</v>
      </c>
      <c r="J832" s="0" t="n">
        <f aca="false">VLOOKUP(D832,'paramètres CI'!$A$2:$B$6,2)</f>
        <v>0.033584731604575</v>
      </c>
    </row>
    <row r="833" customFormat="false" ht="13.8" hidden="true" customHeight="false" outlineLevel="0" collapsed="false">
      <c r="A833" s="0" t="s">
        <v>16</v>
      </c>
      <c r="B833" s="0" t="s">
        <v>116</v>
      </c>
      <c r="C833" s="0" t="s">
        <v>35</v>
      </c>
      <c r="D833" s="0" t="s">
        <v>34</v>
      </c>
      <c r="E833" s="0" t="n">
        <v>24.1738377133979</v>
      </c>
      <c r="F833" s="0" t="n">
        <v>25</v>
      </c>
      <c r="G833" s="0" t="n">
        <v>94.9443815570525</v>
      </c>
      <c r="H833" s="0" t="n">
        <v>0.985770381322194</v>
      </c>
      <c r="I833" s="0" t="n">
        <v>9.9940035978413E-005</v>
      </c>
      <c r="J833" s="0" t="n">
        <f aca="false">VLOOKUP(D833,'paramètres CI'!$A$2:$B$6,2)</f>
        <v>0.0424847883250769</v>
      </c>
    </row>
    <row r="834" customFormat="false" ht="13.8" hidden="true" customHeight="false" outlineLevel="0" collapsed="false">
      <c r="A834" s="0" t="s">
        <v>16</v>
      </c>
      <c r="B834" s="0" t="s">
        <v>116</v>
      </c>
      <c r="C834" s="0" t="s">
        <v>36</v>
      </c>
      <c r="D834" s="0" t="s">
        <v>37</v>
      </c>
      <c r="E834" s="0" t="n">
        <v>9.47005762135366</v>
      </c>
      <c r="F834" s="0" t="n">
        <v>20</v>
      </c>
      <c r="G834" s="0" t="n">
        <v>71.4765521990743</v>
      </c>
      <c r="H834" s="0" t="n">
        <v>0.764300861871125</v>
      </c>
      <c r="I834" s="0" t="n">
        <v>9.9940035978413E-005</v>
      </c>
      <c r="J834" s="0" t="n">
        <f aca="false">VLOOKUP(D834,'paramètres CI'!$A$2:$B$6,2)</f>
        <v>0.0385046990211696</v>
      </c>
    </row>
    <row r="835" customFormat="false" ht="13.8" hidden="true" customHeight="false" outlineLevel="0" collapsed="false">
      <c r="A835" s="0" t="s">
        <v>16</v>
      </c>
      <c r="B835" s="0" t="s">
        <v>116</v>
      </c>
      <c r="C835" s="0" t="s">
        <v>38</v>
      </c>
      <c r="D835" s="0" t="s">
        <v>39</v>
      </c>
      <c r="E835" s="0" t="n">
        <v>7.09832858540011</v>
      </c>
      <c r="F835" s="0" t="n">
        <v>20</v>
      </c>
      <c r="G835" s="0" t="n">
        <v>76.1520803679983</v>
      </c>
      <c r="H835" s="0" t="n">
        <v>0.990620621205464</v>
      </c>
      <c r="I835" s="0" t="n">
        <v>9.9940035978413E-005</v>
      </c>
      <c r="J835" s="0" t="n">
        <f aca="false">VLOOKUP(D835,'paramètres CI'!$A$2:$B$6,2)</f>
        <v>0.022045059962018</v>
      </c>
    </row>
    <row r="836" customFormat="false" ht="13.8" hidden="true" customHeight="false" outlineLevel="0" collapsed="false">
      <c r="A836" s="0" t="s">
        <v>16</v>
      </c>
      <c r="B836" s="0" t="s">
        <v>116</v>
      </c>
      <c r="C836" s="0" t="s">
        <v>40</v>
      </c>
      <c r="D836" s="0" t="s">
        <v>37</v>
      </c>
      <c r="E836" s="0" t="n">
        <v>7.57604609708293</v>
      </c>
      <c r="F836" s="0" t="n">
        <v>20</v>
      </c>
      <c r="G836" s="0" t="n">
        <v>71.4765521990743</v>
      </c>
      <c r="H836" s="0" t="n">
        <v>0.732812339238601</v>
      </c>
      <c r="I836" s="0" t="n">
        <v>0.0506763180719968</v>
      </c>
      <c r="J836" s="0" t="n">
        <f aca="false">VLOOKUP(D836,'paramètres CI'!$A$2:$B$6,2)</f>
        <v>0.0385046990211696</v>
      </c>
    </row>
    <row r="837" customFormat="false" ht="13.8" hidden="true" customHeight="false" outlineLevel="0" collapsed="false">
      <c r="A837" s="0" t="s">
        <v>16</v>
      </c>
      <c r="B837" s="0" t="s">
        <v>116</v>
      </c>
      <c r="C837" s="0" t="s">
        <v>41</v>
      </c>
      <c r="D837" s="0" t="s">
        <v>39</v>
      </c>
      <c r="E837" s="0" t="n">
        <v>5.67866286832009</v>
      </c>
      <c r="F837" s="0" t="n">
        <v>20</v>
      </c>
      <c r="G837" s="0" t="n">
        <v>76.1520803679983</v>
      </c>
      <c r="H837" s="0" t="n">
        <v>0.849278259539653</v>
      </c>
      <c r="I837" s="0" t="n">
        <v>0.66039206288608</v>
      </c>
      <c r="J837" s="0" t="n">
        <f aca="false">VLOOKUP(D837,'paramètres CI'!$A$2:$B$6,2)</f>
        <v>0.022045059962018</v>
      </c>
    </row>
    <row r="838" customFormat="false" ht="13.8" hidden="true" customHeight="false" outlineLevel="0" collapsed="false">
      <c r="A838" s="0" t="s">
        <v>16</v>
      </c>
      <c r="B838" s="0" t="s">
        <v>116</v>
      </c>
      <c r="C838" s="0" t="s">
        <v>45</v>
      </c>
      <c r="D838" s="0" t="s">
        <v>43</v>
      </c>
      <c r="E838" s="0" t="n">
        <v>10</v>
      </c>
      <c r="F838" s="0" t="n">
        <v>13</v>
      </c>
      <c r="G838" s="0" t="n">
        <v>64.1235572722441</v>
      </c>
      <c r="H838" s="0" t="n">
        <v>0.9</v>
      </c>
      <c r="I838" s="0" t="n">
        <v>0.103819347114927</v>
      </c>
      <c r="J838" s="0" t="n">
        <f aca="false">VLOOKUP(D838,'paramètres CI'!$A$2:$B$6,2)</f>
        <v>0.0935912806596305</v>
      </c>
    </row>
    <row r="839" customFormat="false" ht="13.8" hidden="true" customHeight="false" outlineLevel="0" collapsed="false">
      <c r="A839" s="0" t="s">
        <v>16</v>
      </c>
      <c r="B839" s="0" t="s">
        <v>116</v>
      </c>
      <c r="C839" s="0" t="s">
        <v>46</v>
      </c>
      <c r="D839" s="0" t="s">
        <v>43</v>
      </c>
      <c r="E839" s="0" t="n">
        <v>12</v>
      </c>
      <c r="F839" s="0" t="n">
        <v>13</v>
      </c>
      <c r="G839" s="0" t="n">
        <v>64.1235572722441</v>
      </c>
      <c r="H839" s="0" t="n">
        <v>1</v>
      </c>
      <c r="I839" s="0" t="n">
        <v>9.9940035978413E-005</v>
      </c>
      <c r="J839" s="0" t="n">
        <f aca="false">VLOOKUP(D839,'paramètres CI'!$A$2:$B$6,2)</f>
        <v>0.0935912806596305</v>
      </c>
    </row>
    <row r="840" customFormat="false" ht="13.8" hidden="true" customHeight="false" outlineLevel="0" collapsed="false">
      <c r="A840" s="0" t="s">
        <v>16</v>
      </c>
      <c r="B840" s="0" t="s">
        <v>116</v>
      </c>
      <c r="C840" s="0" t="s">
        <v>48</v>
      </c>
      <c r="D840" s="0" t="s">
        <v>43</v>
      </c>
      <c r="E840" s="0" t="n">
        <v>49.7164704363704</v>
      </c>
      <c r="F840" s="0" t="n">
        <v>20</v>
      </c>
      <c r="G840" s="0" t="n">
        <v>75.8977863493505</v>
      </c>
      <c r="H840" s="0" t="n">
        <v>2.78381860465116</v>
      </c>
      <c r="I840" s="0" t="n">
        <v>0.0846032503560499</v>
      </c>
      <c r="J840" s="0" t="n">
        <f aca="false">VLOOKUP(D840,'paramètres CI'!$A$2:$B$6,2)</f>
        <v>0.0935912806596305</v>
      </c>
    </row>
    <row r="841" customFormat="false" ht="13.8" hidden="true" customHeight="false" outlineLevel="0" collapsed="false">
      <c r="A841" s="0" t="s">
        <v>16</v>
      </c>
      <c r="B841" s="0" t="s">
        <v>116</v>
      </c>
      <c r="C841" s="0" t="s">
        <v>49</v>
      </c>
      <c r="D841" s="0" t="s">
        <v>43</v>
      </c>
      <c r="E841" s="0" t="n">
        <v>62.145588045463</v>
      </c>
      <c r="F841" s="0" t="n">
        <v>20</v>
      </c>
      <c r="G841" s="0" t="n">
        <v>75.8977863493505</v>
      </c>
      <c r="H841" s="0" t="n">
        <v>3.34058232558139</v>
      </c>
      <c r="I841" s="0" t="n">
        <v>9.9940035978413E-005</v>
      </c>
      <c r="J841" s="0" t="n">
        <f aca="false">VLOOKUP(D841,'paramètres CI'!$A$2:$B$6,2)</f>
        <v>0.0935912806596305</v>
      </c>
    </row>
    <row r="842" customFormat="false" ht="13.8" hidden="true" customHeight="false" outlineLevel="0" collapsed="false">
      <c r="A842" s="0" t="s">
        <v>16</v>
      </c>
      <c r="B842" s="0" t="s">
        <v>117</v>
      </c>
      <c r="C842" s="0" t="s">
        <v>32</v>
      </c>
      <c r="D842" s="0" t="s">
        <v>33</v>
      </c>
      <c r="E842" s="0" t="n">
        <v>18.3712386086762</v>
      </c>
      <c r="F842" s="0" t="n">
        <v>25</v>
      </c>
      <c r="G842" s="0" t="n">
        <v>76.2274214072904</v>
      </c>
      <c r="H842" s="0" t="n">
        <v>0.772846207374989</v>
      </c>
      <c r="I842" s="0" t="n">
        <v>0.0483888849922873</v>
      </c>
      <c r="J842" s="0" t="n">
        <f aca="false">VLOOKUP(D842,'paramètres CI'!$A$2:$B$6,2)</f>
        <v>0.033584731604575</v>
      </c>
    </row>
    <row r="843" customFormat="false" ht="13.8" hidden="true" customHeight="false" outlineLevel="0" collapsed="false">
      <c r="A843" s="0" t="s">
        <v>16</v>
      </c>
      <c r="B843" s="0" t="s">
        <v>117</v>
      </c>
      <c r="C843" s="0" t="s">
        <v>32</v>
      </c>
      <c r="D843" s="0" t="s">
        <v>34</v>
      </c>
      <c r="E843" s="0" t="n">
        <v>18.1060530596376</v>
      </c>
      <c r="F843" s="0" t="n">
        <v>25</v>
      </c>
      <c r="G843" s="0" t="n">
        <v>86.8211915046359</v>
      </c>
      <c r="H843" s="0" t="n">
        <v>0.802734490196715</v>
      </c>
      <c r="I843" s="0" t="n">
        <v>0.0521881070241796</v>
      </c>
      <c r="J843" s="0" t="n">
        <f aca="false">VLOOKUP(D843,'paramètres CI'!$A$2:$B$6,2)</f>
        <v>0.0424847883250769</v>
      </c>
    </row>
    <row r="844" customFormat="false" ht="13.8" hidden="true" customHeight="false" outlineLevel="0" collapsed="false">
      <c r="A844" s="0" t="s">
        <v>16</v>
      </c>
      <c r="B844" s="0" t="s">
        <v>117</v>
      </c>
      <c r="C844" s="0" t="s">
        <v>35</v>
      </c>
      <c r="D844" s="0" t="s">
        <v>33</v>
      </c>
      <c r="E844" s="0" t="n">
        <v>22.9640482608453</v>
      </c>
      <c r="F844" s="0" t="n">
        <v>25</v>
      </c>
      <c r="G844" s="0" t="n">
        <v>76.2274214072904</v>
      </c>
      <c r="H844" s="0" t="n">
        <v>0.927415448849987</v>
      </c>
      <c r="I844" s="0" t="n">
        <v>9.99400359784131E-005</v>
      </c>
      <c r="J844" s="0" t="n">
        <f aca="false">VLOOKUP(D844,'paramètres CI'!$A$2:$B$6,2)</f>
        <v>0.033584731604575</v>
      </c>
    </row>
    <row r="845" customFormat="false" ht="13.8" hidden="true" customHeight="false" outlineLevel="0" collapsed="false">
      <c r="A845" s="0" t="s">
        <v>16</v>
      </c>
      <c r="B845" s="0" t="s">
        <v>117</v>
      </c>
      <c r="C845" s="0" t="s">
        <v>35</v>
      </c>
      <c r="D845" s="0" t="s">
        <v>34</v>
      </c>
      <c r="E845" s="0" t="n">
        <v>22.6325663245471</v>
      </c>
      <c r="F845" s="0" t="n">
        <v>25</v>
      </c>
      <c r="G845" s="0" t="n">
        <v>86.8211915046359</v>
      </c>
      <c r="H845" s="0" t="n">
        <v>0.963281388236056</v>
      </c>
      <c r="I845" s="0" t="n">
        <v>9.99400359784131E-005</v>
      </c>
      <c r="J845" s="0" t="n">
        <f aca="false">VLOOKUP(D845,'paramètres CI'!$A$2:$B$6,2)</f>
        <v>0.0424847883250769</v>
      </c>
    </row>
    <row r="846" customFormat="false" ht="13.8" hidden="true" customHeight="false" outlineLevel="0" collapsed="false">
      <c r="A846" s="0" t="s">
        <v>16</v>
      </c>
      <c r="B846" s="0" t="s">
        <v>117</v>
      </c>
      <c r="C846" s="0" t="s">
        <v>36</v>
      </c>
      <c r="D846" s="0" t="s">
        <v>37</v>
      </c>
      <c r="E846" s="0" t="n">
        <v>9.54147274774737</v>
      </c>
      <c r="F846" s="0" t="n">
        <v>20</v>
      </c>
      <c r="G846" s="0" t="n">
        <v>73.2176674238429</v>
      </c>
      <c r="H846" s="0" t="n">
        <v>0.764229157568996</v>
      </c>
      <c r="I846" s="0" t="n">
        <v>9.99400359784131E-005</v>
      </c>
      <c r="J846" s="0" t="n">
        <f aca="false">VLOOKUP(D846,'paramètres CI'!$A$2:$B$6,2)</f>
        <v>0.0385046990211696</v>
      </c>
    </row>
    <row r="847" customFormat="false" ht="13.8" hidden="true" customHeight="false" outlineLevel="0" collapsed="false">
      <c r="A847" s="0" t="s">
        <v>16</v>
      </c>
      <c r="B847" s="0" t="s">
        <v>117</v>
      </c>
      <c r="C847" s="0" t="s">
        <v>38</v>
      </c>
      <c r="D847" s="0" t="s">
        <v>39</v>
      </c>
      <c r="E847" s="0" t="n">
        <v>7.02385351951862</v>
      </c>
      <c r="F847" s="0" t="n">
        <v>20</v>
      </c>
      <c r="G847" s="0" t="n">
        <v>75.3204572932525</v>
      </c>
      <c r="H847" s="0" t="n">
        <v>0.990636064771512</v>
      </c>
      <c r="I847" s="0" t="n">
        <v>9.99400359784131E-005</v>
      </c>
      <c r="J847" s="0" t="n">
        <f aca="false">VLOOKUP(D847,'paramètres CI'!$A$2:$B$6,2)</f>
        <v>0.022045059962018</v>
      </c>
    </row>
    <row r="848" customFormat="false" ht="13.8" hidden="true" customHeight="false" outlineLevel="0" collapsed="false">
      <c r="A848" s="0" t="s">
        <v>16</v>
      </c>
      <c r="B848" s="0" t="s">
        <v>117</v>
      </c>
      <c r="C848" s="0" t="s">
        <v>40</v>
      </c>
      <c r="D848" s="0" t="s">
        <v>37</v>
      </c>
      <c r="E848" s="0" t="n">
        <v>7.6331781981979</v>
      </c>
      <c r="F848" s="0" t="n">
        <v>20</v>
      </c>
      <c r="G848" s="0" t="n">
        <v>73.2176674238429</v>
      </c>
      <c r="H848" s="0" t="n">
        <v>0.732812339238601</v>
      </c>
      <c r="I848" s="0" t="n">
        <v>0.0511676034583288</v>
      </c>
      <c r="J848" s="0" t="n">
        <f aca="false">VLOOKUP(D848,'paramètres CI'!$A$2:$B$6,2)</f>
        <v>0.0385046990211696</v>
      </c>
    </row>
    <row r="849" customFormat="false" ht="13.8" hidden="true" customHeight="false" outlineLevel="0" collapsed="false">
      <c r="A849" s="0" t="s">
        <v>16</v>
      </c>
      <c r="B849" s="0" t="s">
        <v>117</v>
      </c>
      <c r="C849" s="0" t="s">
        <v>41</v>
      </c>
      <c r="D849" s="0" t="s">
        <v>39</v>
      </c>
      <c r="E849" s="0" t="n">
        <v>5.6190828156149</v>
      </c>
      <c r="F849" s="0" t="n">
        <v>20</v>
      </c>
      <c r="G849" s="0" t="n">
        <v>75.3204572932525</v>
      </c>
      <c r="H849" s="0" t="n">
        <v>0.849278259539653</v>
      </c>
      <c r="I849" s="0" t="n">
        <v>0.6511232145683</v>
      </c>
      <c r="J849" s="0" t="n">
        <f aca="false">VLOOKUP(D849,'paramètres CI'!$A$2:$B$6,2)</f>
        <v>0.022045059962018</v>
      </c>
    </row>
    <row r="850" customFormat="false" ht="13.8" hidden="true" customHeight="false" outlineLevel="0" collapsed="false">
      <c r="A850" s="0" t="s">
        <v>16</v>
      </c>
      <c r="B850" s="0" t="s">
        <v>117</v>
      </c>
      <c r="C850" s="0" t="s">
        <v>45</v>
      </c>
      <c r="D850" s="0" t="s">
        <v>43</v>
      </c>
      <c r="E850" s="0" t="n">
        <v>10</v>
      </c>
      <c r="F850" s="0" t="n">
        <v>13</v>
      </c>
      <c r="G850" s="0" t="n">
        <v>63.3727039568863</v>
      </c>
      <c r="H850" s="0" t="n">
        <v>0.9</v>
      </c>
      <c r="I850" s="0" t="n">
        <v>0.10759580206562</v>
      </c>
      <c r="J850" s="0" t="n">
        <f aca="false">VLOOKUP(D850,'paramètres CI'!$A$2:$B$6,2)</f>
        <v>0.0935912806596305</v>
      </c>
    </row>
    <row r="851" customFormat="false" ht="13.8" hidden="true" customHeight="false" outlineLevel="0" collapsed="false">
      <c r="A851" s="0" t="s">
        <v>16</v>
      </c>
      <c r="B851" s="0" t="s">
        <v>117</v>
      </c>
      <c r="C851" s="0" t="s">
        <v>46</v>
      </c>
      <c r="D851" s="0" t="s">
        <v>43</v>
      </c>
      <c r="E851" s="0" t="n">
        <v>12</v>
      </c>
      <c r="F851" s="0" t="n">
        <v>13</v>
      </c>
      <c r="G851" s="0" t="n">
        <v>63.3727039568863</v>
      </c>
      <c r="H851" s="0" t="n">
        <v>1</v>
      </c>
      <c r="I851" s="0" t="n">
        <v>9.99400359784131E-005</v>
      </c>
      <c r="J851" s="0" t="n">
        <f aca="false">VLOOKUP(D851,'paramètres CI'!$A$2:$B$6,2)</f>
        <v>0.0935912806596305</v>
      </c>
    </row>
    <row r="852" customFormat="false" ht="13.8" hidden="true" customHeight="false" outlineLevel="0" collapsed="false">
      <c r="A852" s="0" t="s">
        <v>16</v>
      </c>
      <c r="B852" s="0" t="s">
        <v>117</v>
      </c>
      <c r="C852" s="0" t="s">
        <v>48</v>
      </c>
      <c r="D852" s="0" t="s">
        <v>43</v>
      </c>
      <c r="E852" s="0" t="n">
        <v>50.8127885456372</v>
      </c>
      <c r="F852" s="0" t="n">
        <v>20</v>
      </c>
      <c r="G852" s="0" t="n">
        <v>73.6068494491838</v>
      </c>
      <c r="H852" s="0" t="n">
        <v>2.78381860465116</v>
      </c>
      <c r="I852" s="0" t="n">
        <v>0.088936747675414</v>
      </c>
      <c r="J852" s="0" t="n">
        <f aca="false">VLOOKUP(D852,'paramètres CI'!$A$2:$B$6,2)</f>
        <v>0.0935912806596305</v>
      </c>
    </row>
    <row r="853" customFormat="false" ht="13.8" hidden="true" customHeight="false" outlineLevel="0" collapsed="false">
      <c r="A853" s="0" t="s">
        <v>16</v>
      </c>
      <c r="B853" s="0" t="s">
        <v>117</v>
      </c>
      <c r="C853" s="0" t="s">
        <v>49</v>
      </c>
      <c r="D853" s="0" t="s">
        <v>43</v>
      </c>
      <c r="E853" s="0" t="n">
        <v>63.5159856820464</v>
      </c>
      <c r="F853" s="0" t="n">
        <v>20</v>
      </c>
      <c r="G853" s="0" t="n">
        <v>73.6068494491838</v>
      </c>
      <c r="H853" s="0" t="n">
        <v>3.34058232558139</v>
      </c>
      <c r="I853" s="0" t="n">
        <v>9.99400359784131E-005</v>
      </c>
      <c r="J853" s="0" t="n">
        <f aca="false">VLOOKUP(D853,'paramètres CI'!$A$2:$B$6,2)</f>
        <v>0.0935912806596305</v>
      </c>
    </row>
    <row r="854" customFormat="false" ht="13.8" hidden="true" customHeight="false" outlineLevel="0" collapsed="false">
      <c r="A854" s="0" t="s">
        <v>16</v>
      </c>
      <c r="B854" s="0" t="s">
        <v>118</v>
      </c>
      <c r="C854" s="0" t="s">
        <v>32</v>
      </c>
      <c r="D854" s="0" t="s">
        <v>33</v>
      </c>
      <c r="E854" s="0" t="n">
        <v>20.6024438987424</v>
      </c>
      <c r="F854" s="0" t="n">
        <v>25</v>
      </c>
      <c r="G854" s="0" t="n">
        <v>96.1165122512631</v>
      </c>
      <c r="H854" s="0" t="n">
        <v>0.78443274938515</v>
      </c>
      <c r="I854" s="0" t="n">
        <v>0.0181915067514793</v>
      </c>
      <c r="J854" s="0" t="n">
        <f aca="false">VLOOKUP(D854,'paramètres CI'!$A$2:$B$6,2)</f>
        <v>0.033584731604575</v>
      </c>
    </row>
    <row r="855" customFormat="false" ht="13.8" hidden="true" customHeight="false" outlineLevel="0" collapsed="false">
      <c r="A855" s="0" t="s">
        <v>16</v>
      </c>
      <c r="B855" s="0" t="s">
        <v>118</v>
      </c>
      <c r="C855" s="0" t="s">
        <v>32</v>
      </c>
      <c r="D855" s="0" t="s">
        <v>34</v>
      </c>
      <c r="E855" s="0" t="n">
        <v>22.828712866623</v>
      </c>
      <c r="F855" s="0" t="n">
        <v>25</v>
      </c>
      <c r="G855" s="0" t="n">
        <v>90.1609856464431</v>
      </c>
      <c r="H855" s="0" t="n">
        <v>0.901379812636646</v>
      </c>
      <c r="I855" s="0" t="n">
        <v>0.0346878372655768</v>
      </c>
      <c r="J855" s="0" t="n">
        <f aca="false">VLOOKUP(D855,'paramètres CI'!$A$2:$B$6,2)</f>
        <v>0.0424847883250769</v>
      </c>
    </row>
    <row r="856" customFormat="false" ht="13.8" hidden="true" customHeight="false" outlineLevel="0" collapsed="false">
      <c r="A856" s="0" t="s">
        <v>16</v>
      </c>
      <c r="B856" s="0" t="s">
        <v>118</v>
      </c>
      <c r="C856" s="0" t="s">
        <v>35</v>
      </c>
      <c r="D856" s="0" t="s">
        <v>33</v>
      </c>
      <c r="E856" s="0" t="n">
        <v>25.753054873428</v>
      </c>
      <c r="F856" s="0" t="n">
        <v>25</v>
      </c>
      <c r="G856" s="0" t="n">
        <v>96.1165122512631</v>
      </c>
      <c r="H856" s="0" t="n">
        <v>0.941319299262179</v>
      </c>
      <c r="I856" s="0" t="n">
        <v>9.99400359784131E-005</v>
      </c>
      <c r="J856" s="0" t="n">
        <f aca="false">VLOOKUP(D856,'paramètres CI'!$A$2:$B$6,2)</f>
        <v>0.033584731604575</v>
      </c>
    </row>
    <row r="857" customFormat="false" ht="13.8" hidden="true" customHeight="false" outlineLevel="0" collapsed="false">
      <c r="A857" s="0" t="s">
        <v>16</v>
      </c>
      <c r="B857" s="0" t="s">
        <v>118</v>
      </c>
      <c r="C857" s="0" t="s">
        <v>35</v>
      </c>
      <c r="D857" s="0" t="s">
        <v>34</v>
      </c>
      <c r="E857" s="0" t="n">
        <v>28.5358910832787</v>
      </c>
      <c r="F857" s="0" t="n">
        <v>25</v>
      </c>
      <c r="G857" s="0" t="n">
        <v>90.1609856464431</v>
      </c>
      <c r="H857" s="0" t="n">
        <v>1.08165577516398</v>
      </c>
      <c r="I857" s="0" t="n">
        <v>9.99400359784131E-005</v>
      </c>
      <c r="J857" s="0" t="n">
        <f aca="false">VLOOKUP(D857,'paramètres CI'!$A$2:$B$6,2)</f>
        <v>0.0424847883250769</v>
      </c>
    </row>
    <row r="858" customFormat="false" ht="13.8" hidden="true" customHeight="false" outlineLevel="0" collapsed="false">
      <c r="A858" s="0" t="s">
        <v>16</v>
      </c>
      <c r="B858" s="0" t="s">
        <v>118</v>
      </c>
      <c r="C858" s="0" t="s">
        <v>36</v>
      </c>
      <c r="D858" s="0" t="s">
        <v>37</v>
      </c>
      <c r="E858" s="0" t="n">
        <v>15.2471192636247</v>
      </c>
      <c r="F858" s="0" t="n">
        <v>20</v>
      </c>
      <c r="G858" s="0" t="n">
        <v>89.1716455026001</v>
      </c>
      <c r="H858" s="0" t="n">
        <v>0.760180594165539</v>
      </c>
      <c r="I858" s="0" t="n">
        <v>9.99400359784131E-005</v>
      </c>
      <c r="J858" s="0" t="n">
        <f aca="false">VLOOKUP(D858,'paramètres CI'!$A$2:$B$6,2)</f>
        <v>0.0385046990211696</v>
      </c>
    </row>
    <row r="859" customFormat="false" ht="13.8" hidden="true" customHeight="false" outlineLevel="0" collapsed="false">
      <c r="A859" s="0" t="s">
        <v>16</v>
      </c>
      <c r="B859" s="0" t="s">
        <v>118</v>
      </c>
      <c r="C859" s="0" t="s">
        <v>38</v>
      </c>
      <c r="D859" s="0" t="s">
        <v>39</v>
      </c>
      <c r="E859" s="0" t="n">
        <v>11.3399059347018</v>
      </c>
      <c r="F859" s="0" t="n">
        <v>20</v>
      </c>
      <c r="G859" s="0" t="n">
        <v>87.7611064060842</v>
      </c>
      <c r="H859" s="0" t="n">
        <v>0.986495619265336</v>
      </c>
      <c r="I859" s="0" t="n">
        <v>9.99400359784131E-005</v>
      </c>
      <c r="J859" s="0" t="n">
        <f aca="false">VLOOKUP(D859,'paramètres CI'!$A$2:$B$6,2)</f>
        <v>0.022045059962018</v>
      </c>
    </row>
    <row r="860" customFormat="false" ht="13.8" hidden="true" customHeight="false" outlineLevel="0" collapsed="false">
      <c r="A860" s="0" t="s">
        <v>16</v>
      </c>
      <c r="B860" s="0" t="s">
        <v>118</v>
      </c>
      <c r="C860" s="0" t="s">
        <v>40</v>
      </c>
      <c r="D860" s="0" t="s">
        <v>37</v>
      </c>
      <c r="E860" s="0" t="n">
        <v>12.1976954108997</v>
      </c>
      <c r="F860" s="0" t="n">
        <v>20</v>
      </c>
      <c r="G860" s="0" t="n">
        <v>89.1716455026001</v>
      </c>
      <c r="H860" s="0" t="n">
        <v>0.55742584562181</v>
      </c>
      <c r="I860" s="0" t="n">
        <v>0.0754849125172588</v>
      </c>
      <c r="J860" s="0" t="n">
        <f aca="false">VLOOKUP(D860,'paramètres CI'!$A$2:$B$6,2)</f>
        <v>0.0385046990211696</v>
      </c>
    </row>
    <row r="861" customFormat="false" ht="13.8" hidden="true" customHeight="false" outlineLevel="0" collapsed="false">
      <c r="A861" s="0" t="s">
        <v>16</v>
      </c>
      <c r="B861" s="0" t="s">
        <v>118</v>
      </c>
      <c r="C861" s="0" t="s">
        <v>41</v>
      </c>
      <c r="D861" s="0" t="s">
        <v>39</v>
      </c>
      <c r="E861" s="0" t="n">
        <v>9.07192474776141</v>
      </c>
      <c r="F861" s="0" t="n">
        <v>20</v>
      </c>
      <c r="G861" s="0" t="n">
        <v>87.7611064060842</v>
      </c>
      <c r="H861" s="0" t="n">
        <v>0.873436477380091</v>
      </c>
      <c r="I861" s="0" t="n">
        <v>0.663682343478983</v>
      </c>
      <c r="J861" s="0" t="n">
        <f aca="false">VLOOKUP(D861,'paramètres CI'!$A$2:$B$6,2)</f>
        <v>0.022045059962018</v>
      </c>
    </row>
    <row r="862" customFormat="false" ht="13.8" hidden="true" customHeight="false" outlineLevel="0" collapsed="false">
      <c r="A862" s="0" t="s">
        <v>16</v>
      </c>
      <c r="B862" s="0" t="s">
        <v>118</v>
      </c>
      <c r="C862" s="0" t="s">
        <v>45</v>
      </c>
      <c r="D862" s="0" t="s">
        <v>43</v>
      </c>
      <c r="E862" s="0" t="n">
        <v>10</v>
      </c>
      <c r="F862" s="0" t="n">
        <v>13</v>
      </c>
      <c r="G862" s="0" t="n">
        <v>83.9943941419106</v>
      </c>
      <c r="H862" s="0" t="n">
        <v>0.9</v>
      </c>
      <c r="I862" s="0" t="n">
        <v>0.105597800098103</v>
      </c>
      <c r="J862" s="0" t="n">
        <f aca="false">VLOOKUP(D862,'paramètres CI'!$A$2:$B$6,2)</f>
        <v>0.0935912806596305</v>
      </c>
    </row>
    <row r="863" customFormat="false" ht="13.8" hidden="true" customHeight="false" outlineLevel="0" collapsed="false">
      <c r="A863" s="0" t="s">
        <v>16</v>
      </c>
      <c r="B863" s="0" t="s">
        <v>118</v>
      </c>
      <c r="C863" s="0" t="s">
        <v>46</v>
      </c>
      <c r="D863" s="0" t="s">
        <v>43</v>
      </c>
      <c r="E863" s="0" t="n">
        <v>12</v>
      </c>
      <c r="F863" s="0" t="n">
        <v>13</v>
      </c>
      <c r="G863" s="0" t="n">
        <v>83.9943941419106</v>
      </c>
      <c r="H863" s="0" t="n">
        <v>1</v>
      </c>
      <c r="I863" s="0" t="n">
        <v>9.99400359784131E-005</v>
      </c>
      <c r="J863" s="0" t="n">
        <f aca="false">VLOOKUP(D863,'paramètres CI'!$A$2:$B$6,2)</f>
        <v>0.0935912806596305</v>
      </c>
    </row>
    <row r="864" customFormat="false" ht="13.8" hidden="true" customHeight="false" outlineLevel="0" collapsed="false">
      <c r="A864" s="0" t="s">
        <v>16</v>
      </c>
      <c r="B864" s="0" t="s">
        <v>118</v>
      </c>
      <c r="C864" s="0" t="s">
        <v>48</v>
      </c>
      <c r="D864" s="0" t="s">
        <v>43</v>
      </c>
      <c r="E864" s="0" t="n">
        <v>59.8660506994984</v>
      </c>
      <c r="F864" s="0" t="n">
        <v>20</v>
      </c>
      <c r="G864" s="0" t="n">
        <v>89.7446579640041</v>
      </c>
      <c r="H864" s="0" t="n">
        <v>2.78381860465116</v>
      </c>
      <c r="I864" s="0" t="n">
        <v>0.101755959672729</v>
      </c>
      <c r="J864" s="0" t="n">
        <f aca="false">VLOOKUP(D864,'paramètres CI'!$A$2:$B$6,2)</f>
        <v>0.0935912806596305</v>
      </c>
    </row>
    <row r="865" customFormat="false" ht="13.8" hidden="true" customHeight="false" outlineLevel="0" collapsed="false">
      <c r="A865" s="0" t="s">
        <v>16</v>
      </c>
      <c r="B865" s="0" t="s">
        <v>118</v>
      </c>
      <c r="C865" s="0" t="s">
        <v>49</v>
      </c>
      <c r="D865" s="0" t="s">
        <v>43</v>
      </c>
      <c r="E865" s="0" t="n">
        <v>74.832563374373</v>
      </c>
      <c r="F865" s="0" t="n">
        <v>20</v>
      </c>
      <c r="G865" s="0" t="n">
        <v>89.7446579640041</v>
      </c>
      <c r="H865" s="0" t="n">
        <v>3.34058232558139</v>
      </c>
      <c r="I865" s="0" t="n">
        <v>9.99400359784131E-005</v>
      </c>
      <c r="J865" s="0" t="n">
        <f aca="false">VLOOKUP(D865,'paramètres CI'!$A$2:$B$6,2)</f>
        <v>0.0935912806596305</v>
      </c>
    </row>
    <row r="866" customFormat="false" ht="13.8" hidden="true" customHeight="false" outlineLevel="0" collapsed="false">
      <c r="A866" s="0" t="s">
        <v>16</v>
      </c>
      <c r="B866" s="0" t="s">
        <v>119</v>
      </c>
      <c r="C866" s="0" t="s">
        <v>32</v>
      </c>
      <c r="D866" s="0" t="s">
        <v>33</v>
      </c>
      <c r="E866" s="0" t="n">
        <v>17.5126500742504</v>
      </c>
      <c r="F866" s="0" t="n">
        <v>25</v>
      </c>
      <c r="G866" s="0" t="n">
        <v>84.9870303965161</v>
      </c>
      <c r="H866" s="0" t="n">
        <v>0.789730031112857</v>
      </c>
      <c r="I866" s="0" t="n">
        <v>0.0798668675993982</v>
      </c>
      <c r="J866" s="0" t="n">
        <f aca="false">VLOOKUP(D866,'paramètres CI'!$A$2:$B$6,2)</f>
        <v>0.033584731604575</v>
      </c>
    </row>
    <row r="867" customFormat="false" ht="13.8" hidden="true" customHeight="false" outlineLevel="0" collapsed="false">
      <c r="A867" s="0" t="s">
        <v>16</v>
      </c>
      <c r="B867" s="0" t="s">
        <v>119</v>
      </c>
      <c r="C867" s="0" t="s">
        <v>32</v>
      </c>
      <c r="D867" s="0" t="s">
        <v>34</v>
      </c>
      <c r="E867" s="0" t="n">
        <v>18.016336430897</v>
      </c>
      <c r="F867" s="0" t="n">
        <v>25</v>
      </c>
      <c r="G867" s="0" t="n">
        <v>84.6488477841346</v>
      </c>
      <c r="H867" s="0" t="n">
        <v>0.916004462724194</v>
      </c>
      <c r="I867" s="0" t="n">
        <v>0.194527500886256</v>
      </c>
      <c r="J867" s="0" t="n">
        <f aca="false">VLOOKUP(D867,'paramètres CI'!$A$2:$B$6,2)</f>
        <v>0.0424847883250769</v>
      </c>
    </row>
    <row r="868" customFormat="false" ht="13.8" hidden="true" customHeight="false" outlineLevel="0" collapsed="false">
      <c r="A868" s="0" t="s">
        <v>16</v>
      </c>
      <c r="B868" s="0" t="s">
        <v>119</v>
      </c>
      <c r="C868" s="0" t="s">
        <v>35</v>
      </c>
      <c r="D868" s="0" t="s">
        <v>33</v>
      </c>
      <c r="E868" s="0" t="n">
        <v>21.890812592813</v>
      </c>
      <c r="F868" s="0" t="n">
        <v>25</v>
      </c>
      <c r="G868" s="0" t="n">
        <v>84.9870303965161</v>
      </c>
      <c r="H868" s="0" t="n">
        <v>0.947676037335427</v>
      </c>
      <c r="I868" s="0" t="n">
        <v>9.99400359784131E-005</v>
      </c>
      <c r="J868" s="0" t="n">
        <f aca="false">VLOOKUP(D868,'paramètres CI'!$A$2:$B$6,2)</f>
        <v>0.033584731604575</v>
      </c>
    </row>
    <row r="869" customFormat="false" ht="13.8" hidden="true" customHeight="false" outlineLevel="0" collapsed="false">
      <c r="A869" s="0" t="s">
        <v>16</v>
      </c>
      <c r="B869" s="0" t="s">
        <v>119</v>
      </c>
      <c r="C869" s="0" t="s">
        <v>35</v>
      </c>
      <c r="D869" s="0" t="s">
        <v>34</v>
      </c>
      <c r="E869" s="0" t="n">
        <v>22.5204205386213</v>
      </c>
      <c r="F869" s="0" t="n">
        <v>25</v>
      </c>
      <c r="G869" s="0" t="n">
        <v>84.6488477841346</v>
      </c>
      <c r="H869" s="0" t="n">
        <v>1.09920535526903</v>
      </c>
      <c r="I869" s="0" t="n">
        <v>9.99400359784131E-005</v>
      </c>
      <c r="J869" s="0" t="n">
        <f aca="false">VLOOKUP(D869,'paramètres CI'!$A$2:$B$6,2)</f>
        <v>0.0424847883250769</v>
      </c>
    </row>
    <row r="870" customFormat="false" ht="13.8" hidden="true" customHeight="false" outlineLevel="0" collapsed="false">
      <c r="A870" s="0" t="s">
        <v>16</v>
      </c>
      <c r="B870" s="0" t="s">
        <v>119</v>
      </c>
      <c r="C870" s="0" t="s">
        <v>36</v>
      </c>
      <c r="D870" s="0" t="s">
        <v>37</v>
      </c>
      <c r="E870" s="0" t="n">
        <v>12.8863218788234</v>
      </c>
      <c r="F870" s="0" t="n">
        <v>20</v>
      </c>
      <c r="G870" s="0" t="n">
        <v>50.7005342812111</v>
      </c>
      <c r="H870" s="0" t="n">
        <v>0.759390536863586</v>
      </c>
      <c r="I870" s="0" t="n">
        <v>9.99400359784131E-005</v>
      </c>
      <c r="J870" s="0" t="n">
        <f aca="false">VLOOKUP(D870,'paramètres CI'!$A$2:$B$6,2)</f>
        <v>0.0385046990211696</v>
      </c>
    </row>
    <row r="871" customFormat="false" ht="13.8" hidden="true" customHeight="false" outlineLevel="0" collapsed="false">
      <c r="A871" s="0" t="s">
        <v>16</v>
      </c>
      <c r="B871" s="0" t="s">
        <v>119</v>
      </c>
      <c r="C871" s="0" t="s">
        <v>38</v>
      </c>
      <c r="D871" s="0" t="s">
        <v>39</v>
      </c>
      <c r="E871" s="0" t="n">
        <v>9.86270623005846</v>
      </c>
      <c r="F871" s="0" t="n">
        <v>20</v>
      </c>
      <c r="G871" s="0" t="n">
        <v>81.7163141651742</v>
      </c>
      <c r="H871" s="0" t="n">
        <v>0.985731096462153</v>
      </c>
      <c r="I871" s="0" t="n">
        <v>9.99400359784131E-005</v>
      </c>
      <c r="J871" s="0" t="n">
        <f aca="false">VLOOKUP(D871,'paramètres CI'!$A$2:$B$6,2)</f>
        <v>0.022045059962018</v>
      </c>
    </row>
    <row r="872" customFormat="false" ht="13.8" hidden="true" customHeight="false" outlineLevel="0" collapsed="false">
      <c r="A872" s="0" t="s">
        <v>16</v>
      </c>
      <c r="B872" s="0" t="s">
        <v>119</v>
      </c>
      <c r="C872" s="0" t="s">
        <v>40</v>
      </c>
      <c r="D872" s="0" t="s">
        <v>37</v>
      </c>
      <c r="E872" s="0" t="n">
        <v>10.3090575030587</v>
      </c>
      <c r="F872" s="0" t="n">
        <v>20</v>
      </c>
      <c r="G872" s="0" t="n">
        <v>50.7005342812111</v>
      </c>
      <c r="H872" s="0" t="n">
        <v>0.708387461708969</v>
      </c>
      <c r="I872" s="0" t="n">
        <v>0.00110777732415969</v>
      </c>
      <c r="J872" s="0" t="n">
        <f aca="false">VLOOKUP(D872,'paramètres CI'!$A$2:$B$6,2)</f>
        <v>0.0385046990211696</v>
      </c>
    </row>
    <row r="873" customFormat="false" ht="13.8" hidden="true" customHeight="false" outlineLevel="0" collapsed="false">
      <c r="A873" s="0" t="s">
        <v>16</v>
      </c>
      <c r="B873" s="0" t="s">
        <v>119</v>
      </c>
      <c r="C873" s="0" t="s">
        <v>41</v>
      </c>
      <c r="D873" s="0" t="s">
        <v>39</v>
      </c>
      <c r="E873" s="0" t="n">
        <v>7.89016498404676</v>
      </c>
      <c r="F873" s="0" t="n">
        <v>20</v>
      </c>
      <c r="G873" s="0" t="n">
        <v>81.7163141651742</v>
      </c>
      <c r="H873" s="0" t="n">
        <v>0.725797805038307</v>
      </c>
      <c r="I873" s="0" t="n">
        <v>0.559172223196571</v>
      </c>
      <c r="J873" s="0" t="n">
        <f aca="false">VLOOKUP(D873,'paramètres CI'!$A$2:$B$6,2)</f>
        <v>0.022045059962018</v>
      </c>
    </row>
    <row r="874" customFormat="false" ht="13.8" hidden="true" customHeight="false" outlineLevel="0" collapsed="false">
      <c r="A874" s="0" t="s">
        <v>16</v>
      </c>
      <c r="B874" s="0" t="s">
        <v>119</v>
      </c>
      <c r="C874" s="0" t="s">
        <v>45</v>
      </c>
      <c r="D874" s="0" t="s">
        <v>43</v>
      </c>
      <c r="E874" s="0" t="n">
        <v>10</v>
      </c>
      <c r="F874" s="0" t="n">
        <v>13</v>
      </c>
      <c r="G874" s="0" t="n">
        <v>106.530101287757</v>
      </c>
      <c r="H874" s="0" t="n">
        <v>0.9</v>
      </c>
      <c r="I874" s="0" t="n">
        <v>0.14736772949972</v>
      </c>
      <c r="J874" s="0" t="n">
        <f aca="false">VLOOKUP(D874,'paramètres CI'!$A$2:$B$6,2)</f>
        <v>0.0935912806596305</v>
      </c>
    </row>
    <row r="875" customFormat="false" ht="13.8" hidden="true" customHeight="false" outlineLevel="0" collapsed="false">
      <c r="A875" s="0" t="s">
        <v>16</v>
      </c>
      <c r="B875" s="0" t="s">
        <v>119</v>
      </c>
      <c r="C875" s="0" t="s">
        <v>46</v>
      </c>
      <c r="D875" s="0" t="s">
        <v>43</v>
      </c>
      <c r="E875" s="0" t="n">
        <v>12</v>
      </c>
      <c r="F875" s="0" t="n">
        <v>13</v>
      </c>
      <c r="G875" s="0" t="n">
        <v>106.530101287757</v>
      </c>
      <c r="H875" s="0" t="n">
        <v>1</v>
      </c>
      <c r="I875" s="0" t="n">
        <v>9.99400359784131E-005</v>
      </c>
      <c r="J875" s="0" t="n">
        <f aca="false">VLOOKUP(D875,'paramètres CI'!$A$2:$B$6,2)</f>
        <v>0.0935912806596305</v>
      </c>
    </row>
    <row r="876" customFormat="false" ht="13.8" hidden="true" customHeight="false" outlineLevel="0" collapsed="false">
      <c r="A876" s="0" t="s">
        <v>16</v>
      </c>
      <c r="B876" s="0" t="s">
        <v>119</v>
      </c>
      <c r="C876" s="0" t="s">
        <v>48</v>
      </c>
      <c r="D876" s="0" t="s">
        <v>43</v>
      </c>
      <c r="E876" s="0" t="n">
        <v>43.8032599558575</v>
      </c>
      <c r="F876" s="0" t="n">
        <v>20</v>
      </c>
      <c r="G876" s="0" t="n">
        <v>93.5163600316188</v>
      </c>
      <c r="H876" s="0" t="n">
        <v>2.66616976744185</v>
      </c>
      <c r="I876" s="0" t="n">
        <v>0.0173582612780254</v>
      </c>
      <c r="J876" s="0" t="n">
        <f aca="false">VLOOKUP(D876,'paramètres CI'!$A$2:$B$6,2)</f>
        <v>0.0935912806596305</v>
      </c>
    </row>
    <row r="877" customFormat="false" ht="13.8" hidden="true" customHeight="false" outlineLevel="0" collapsed="false">
      <c r="A877" s="0" t="s">
        <v>16</v>
      </c>
      <c r="B877" s="0" t="s">
        <v>119</v>
      </c>
      <c r="C877" s="0" t="s">
        <v>49</v>
      </c>
      <c r="D877" s="0" t="s">
        <v>43</v>
      </c>
      <c r="E877" s="0" t="n">
        <v>54.7540749448218</v>
      </c>
      <c r="F877" s="0" t="n">
        <v>20</v>
      </c>
      <c r="G877" s="0" t="n">
        <v>93.5163600316188</v>
      </c>
      <c r="H877" s="0" t="n">
        <v>3.19940372093023</v>
      </c>
      <c r="I877" s="0" t="n">
        <v>9.99400359784131E-005</v>
      </c>
      <c r="J877" s="0" t="n">
        <f aca="false">VLOOKUP(D877,'paramètres CI'!$A$2:$B$6,2)</f>
        <v>0.0935912806596305</v>
      </c>
    </row>
    <row r="878" customFormat="false" ht="13.8" hidden="true" customHeight="false" outlineLevel="0" collapsed="false">
      <c r="A878" s="0" t="s">
        <v>16</v>
      </c>
      <c r="B878" s="0" t="s">
        <v>120</v>
      </c>
      <c r="C878" s="0" t="s">
        <v>32</v>
      </c>
      <c r="D878" s="0" t="s">
        <v>33</v>
      </c>
      <c r="E878" s="0" t="n">
        <v>16.1281161534588</v>
      </c>
      <c r="F878" s="0" t="n">
        <v>25</v>
      </c>
      <c r="G878" s="0" t="n">
        <v>89.0663195053126</v>
      </c>
      <c r="H878" s="0" t="n">
        <v>0.768310526358896</v>
      </c>
      <c r="I878" s="0" t="n">
        <v>0.0698423429961817</v>
      </c>
      <c r="J878" s="0" t="n">
        <f aca="false">VLOOKUP(D878,'paramètres CI'!$A$2:$B$6,2)</f>
        <v>0.033584731604575</v>
      </c>
    </row>
    <row r="879" customFormat="false" ht="13.8" hidden="true" customHeight="false" outlineLevel="0" collapsed="false">
      <c r="A879" s="0" t="s">
        <v>16</v>
      </c>
      <c r="B879" s="0" t="s">
        <v>120</v>
      </c>
      <c r="C879" s="0" t="s">
        <v>32</v>
      </c>
      <c r="D879" s="0" t="s">
        <v>34</v>
      </c>
      <c r="E879" s="0" t="n">
        <v>16.9390442522906</v>
      </c>
      <c r="F879" s="0" t="n">
        <v>25</v>
      </c>
      <c r="G879" s="0" t="n">
        <v>93.0796453288345</v>
      </c>
      <c r="H879" s="0" t="n">
        <v>0.840213935377596</v>
      </c>
      <c r="I879" s="0" t="n">
        <v>0.254527575075613</v>
      </c>
      <c r="J879" s="0" t="n">
        <f aca="false">VLOOKUP(D879,'paramètres CI'!$A$2:$B$6,2)</f>
        <v>0.0424847883250769</v>
      </c>
    </row>
    <row r="880" customFormat="false" ht="13.8" hidden="true" customHeight="false" outlineLevel="0" collapsed="false">
      <c r="A880" s="0" t="s">
        <v>16</v>
      </c>
      <c r="B880" s="0" t="s">
        <v>120</v>
      </c>
      <c r="C880" s="0" t="s">
        <v>35</v>
      </c>
      <c r="D880" s="0" t="s">
        <v>33</v>
      </c>
      <c r="E880" s="0" t="n">
        <v>20.1601451918235</v>
      </c>
      <c r="F880" s="0" t="n">
        <v>25</v>
      </c>
      <c r="G880" s="0" t="n">
        <v>89.0663195053126</v>
      </c>
      <c r="H880" s="0" t="n">
        <v>0.921972631630673</v>
      </c>
      <c r="I880" s="0" t="n">
        <v>9.99400359784131E-005</v>
      </c>
      <c r="J880" s="0" t="n">
        <f aca="false">VLOOKUP(D880,'paramètres CI'!$A$2:$B$6,2)</f>
        <v>0.033584731604575</v>
      </c>
    </row>
    <row r="881" customFormat="false" ht="13.8" hidden="true" customHeight="false" outlineLevel="0" collapsed="false">
      <c r="A881" s="0" t="s">
        <v>16</v>
      </c>
      <c r="B881" s="0" t="s">
        <v>120</v>
      </c>
      <c r="C881" s="0" t="s">
        <v>35</v>
      </c>
      <c r="D881" s="0" t="s">
        <v>34</v>
      </c>
      <c r="E881" s="0" t="n">
        <v>21.1738053153633</v>
      </c>
      <c r="F881" s="0" t="n">
        <v>25</v>
      </c>
      <c r="G881" s="0" t="n">
        <v>93.0796453288345</v>
      </c>
      <c r="H881" s="0" t="n">
        <v>1.00825672245311</v>
      </c>
      <c r="I881" s="0" t="n">
        <v>9.99400359784131E-005</v>
      </c>
      <c r="J881" s="0" t="n">
        <f aca="false">VLOOKUP(D881,'paramètres CI'!$A$2:$B$6,2)</f>
        <v>0.0424847883250769</v>
      </c>
    </row>
    <row r="882" customFormat="false" ht="13.8" hidden="true" customHeight="false" outlineLevel="0" collapsed="false">
      <c r="A882" s="0" t="s">
        <v>16</v>
      </c>
      <c r="B882" s="0" t="s">
        <v>120</v>
      </c>
      <c r="C882" s="0" t="s">
        <v>36</v>
      </c>
      <c r="D882" s="0" t="s">
        <v>37</v>
      </c>
      <c r="E882" s="0" t="n">
        <v>12.6638274861688</v>
      </c>
      <c r="F882" s="0" t="n">
        <v>20</v>
      </c>
      <c r="G882" s="0" t="n">
        <v>61.5183014024804</v>
      </c>
      <c r="H882" s="0" t="n">
        <v>0.759604796623066</v>
      </c>
      <c r="I882" s="0" t="n">
        <v>9.99400359784131E-005</v>
      </c>
      <c r="J882" s="0" t="n">
        <f aca="false">VLOOKUP(D882,'paramètres CI'!$A$2:$B$6,2)</f>
        <v>0.0385046990211696</v>
      </c>
    </row>
    <row r="883" customFormat="false" ht="13.8" hidden="true" customHeight="false" outlineLevel="0" collapsed="false">
      <c r="A883" s="0" t="s">
        <v>16</v>
      </c>
      <c r="B883" s="0" t="s">
        <v>120</v>
      </c>
      <c r="C883" s="0" t="s">
        <v>38</v>
      </c>
      <c r="D883" s="0" t="s">
        <v>39</v>
      </c>
      <c r="E883" s="0" t="n">
        <v>10.3280248657776</v>
      </c>
      <c r="F883" s="0" t="n">
        <v>20</v>
      </c>
      <c r="G883" s="0" t="n">
        <v>80.9085772226015</v>
      </c>
      <c r="H883" s="0" t="n">
        <v>0.985838356140444</v>
      </c>
      <c r="I883" s="0" t="n">
        <v>9.99400359784131E-005</v>
      </c>
      <c r="J883" s="0" t="n">
        <f aca="false">VLOOKUP(D883,'paramètres CI'!$A$2:$B$6,2)</f>
        <v>0.022045059962018</v>
      </c>
    </row>
    <row r="884" customFormat="false" ht="13.8" hidden="true" customHeight="false" outlineLevel="0" collapsed="false">
      <c r="A884" s="0" t="s">
        <v>16</v>
      </c>
      <c r="B884" s="0" t="s">
        <v>120</v>
      </c>
      <c r="C884" s="0" t="s">
        <v>40</v>
      </c>
      <c r="D884" s="0" t="s">
        <v>37</v>
      </c>
      <c r="E884" s="0" t="n">
        <v>10.131061988935</v>
      </c>
      <c r="F884" s="0" t="n">
        <v>20</v>
      </c>
      <c r="G884" s="0" t="n">
        <v>61.5183014024804</v>
      </c>
      <c r="H884" s="0" t="n">
        <v>0.70909065178603</v>
      </c>
      <c r="I884" s="0" t="n">
        <v>0.0159545721499677</v>
      </c>
      <c r="J884" s="0" t="n">
        <f aca="false">VLOOKUP(D884,'paramètres CI'!$A$2:$B$6,2)</f>
        <v>0.0385046990211696</v>
      </c>
    </row>
    <row r="885" customFormat="false" ht="13.8" hidden="true" customHeight="false" outlineLevel="0" collapsed="false">
      <c r="A885" s="0" t="s">
        <v>16</v>
      </c>
      <c r="B885" s="0" t="s">
        <v>120</v>
      </c>
      <c r="C885" s="0" t="s">
        <v>41</v>
      </c>
      <c r="D885" s="0" t="s">
        <v>39</v>
      </c>
      <c r="E885" s="0" t="n">
        <v>8.26241989262209</v>
      </c>
      <c r="F885" s="0" t="n">
        <v>20</v>
      </c>
      <c r="G885" s="0" t="n">
        <v>80.9085772226015</v>
      </c>
      <c r="H885" s="0" t="n">
        <v>0.726766840083657</v>
      </c>
      <c r="I885" s="0" t="n">
        <v>0.408467957802267</v>
      </c>
      <c r="J885" s="0" t="n">
        <f aca="false">VLOOKUP(D885,'paramètres CI'!$A$2:$B$6,2)</f>
        <v>0.022045059962018</v>
      </c>
    </row>
    <row r="886" customFormat="false" ht="13.8" hidden="true" customHeight="false" outlineLevel="0" collapsed="false">
      <c r="A886" s="0" t="s">
        <v>16</v>
      </c>
      <c r="B886" s="0" t="s">
        <v>120</v>
      </c>
      <c r="C886" s="0" t="s">
        <v>45</v>
      </c>
      <c r="D886" s="0" t="s">
        <v>43</v>
      </c>
      <c r="E886" s="0" t="n">
        <v>10</v>
      </c>
      <c r="F886" s="0" t="n">
        <v>13</v>
      </c>
      <c r="G886" s="0" t="n">
        <v>91.8375654432709</v>
      </c>
      <c r="H886" s="0" t="n">
        <v>0.9</v>
      </c>
      <c r="I886" s="0" t="n">
        <v>0.230291502868</v>
      </c>
      <c r="J886" s="0" t="n">
        <f aca="false">VLOOKUP(D886,'paramètres CI'!$A$2:$B$6,2)</f>
        <v>0.0935912806596305</v>
      </c>
    </row>
    <row r="887" customFormat="false" ht="13.8" hidden="true" customHeight="false" outlineLevel="0" collapsed="false">
      <c r="A887" s="0" t="s">
        <v>16</v>
      </c>
      <c r="B887" s="0" t="s">
        <v>120</v>
      </c>
      <c r="C887" s="0" t="s">
        <v>46</v>
      </c>
      <c r="D887" s="0" t="s">
        <v>43</v>
      </c>
      <c r="E887" s="0" t="n">
        <v>12</v>
      </c>
      <c r="F887" s="0" t="n">
        <v>13</v>
      </c>
      <c r="G887" s="0" t="n">
        <v>91.8375654432709</v>
      </c>
      <c r="H887" s="0" t="n">
        <v>1</v>
      </c>
      <c r="I887" s="0" t="n">
        <v>9.99400359784131E-005</v>
      </c>
      <c r="J887" s="0" t="n">
        <f aca="false">VLOOKUP(D887,'paramètres CI'!$A$2:$B$6,2)</f>
        <v>0.0935912806596305</v>
      </c>
    </row>
    <row r="888" customFormat="false" ht="13.8" hidden="true" customHeight="false" outlineLevel="0" collapsed="false">
      <c r="A888" s="0" t="s">
        <v>16</v>
      </c>
      <c r="B888" s="0" t="s">
        <v>120</v>
      </c>
      <c r="C888" s="0" t="s">
        <v>48</v>
      </c>
      <c r="D888" s="0" t="s">
        <v>43</v>
      </c>
      <c r="E888" s="0" t="n">
        <v>41.7412749797355</v>
      </c>
      <c r="F888" s="0" t="n">
        <v>20</v>
      </c>
      <c r="G888" s="0" t="n">
        <v>70.0437490443336</v>
      </c>
      <c r="H888" s="0" t="n">
        <v>2.71317558139534</v>
      </c>
      <c r="I888" s="0" t="n">
        <v>0.0203164088920997</v>
      </c>
      <c r="J888" s="0" t="n">
        <f aca="false">VLOOKUP(D888,'paramètres CI'!$A$2:$B$6,2)</f>
        <v>0.0935912806596305</v>
      </c>
    </row>
    <row r="889" customFormat="false" ht="13.8" hidden="true" customHeight="false" outlineLevel="0" collapsed="false">
      <c r="A889" s="0" t="s">
        <v>16</v>
      </c>
      <c r="B889" s="0" t="s">
        <v>120</v>
      </c>
      <c r="C889" s="0" t="s">
        <v>49</v>
      </c>
      <c r="D889" s="0" t="s">
        <v>43</v>
      </c>
      <c r="E889" s="0" t="n">
        <v>52.1765937246693</v>
      </c>
      <c r="F889" s="0" t="n">
        <v>20</v>
      </c>
      <c r="G889" s="0" t="n">
        <v>70.0437490443336</v>
      </c>
      <c r="H889" s="0" t="n">
        <v>3.25581069767441</v>
      </c>
      <c r="I889" s="0" t="n">
        <v>9.99400359784131E-005</v>
      </c>
      <c r="J889" s="0" t="n">
        <f aca="false">VLOOKUP(D889,'paramètres CI'!$A$2:$B$6,2)</f>
        <v>0.0935912806596305</v>
      </c>
    </row>
    <row r="890" customFormat="false" ht="13.8" hidden="true" customHeight="false" outlineLevel="0" collapsed="false">
      <c r="A890" s="0" t="s">
        <v>16</v>
      </c>
      <c r="B890" s="0" t="s">
        <v>121</v>
      </c>
      <c r="C890" s="0" t="s">
        <v>32</v>
      </c>
      <c r="D890" s="0" t="s">
        <v>33</v>
      </c>
      <c r="E890" s="0" t="n">
        <v>19.4366101747856</v>
      </c>
      <c r="F890" s="0" t="n">
        <v>25</v>
      </c>
      <c r="G890" s="0" t="n">
        <v>74.5855452896821</v>
      </c>
      <c r="H890" s="0" t="n">
        <v>0.77716718337896</v>
      </c>
      <c r="I890" s="0" t="n">
        <v>0.0564873280982882</v>
      </c>
      <c r="J890" s="0" t="n">
        <f aca="false">VLOOKUP(D890,'paramètres CI'!$A$2:$B$6,2)</f>
        <v>0.033584731604575</v>
      </c>
    </row>
    <row r="891" customFormat="false" ht="13.8" hidden="true" customHeight="false" outlineLevel="0" collapsed="false">
      <c r="A891" s="0" t="s">
        <v>16</v>
      </c>
      <c r="B891" s="0" t="s">
        <v>121</v>
      </c>
      <c r="C891" s="0" t="s">
        <v>32</v>
      </c>
      <c r="D891" s="0" t="s">
        <v>34</v>
      </c>
      <c r="E891" s="0" t="n">
        <v>17.9323758369751</v>
      </c>
      <c r="F891" s="0" t="n">
        <v>25</v>
      </c>
      <c r="G891" s="0" t="n">
        <v>76.4389699081382</v>
      </c>
      <c r="H891" s="0" t="n">
        <v>0.754987884335098</v>
      </c>
      <c r="I891" s="0" t="n">
        <v>0.0974771951329507</v>
      </c>
      <c r="J891" s="0" t="n">
        <f aca="false">VLOOKUP(D891,'paramètres CI'!$A$2:$B$6,2)</f>
        <v>0.0424847883250769</v>
      </c>
    </row>
    <row r="892" customFormat="false" ht="13.8" hidden="true" customHeight="false" outlineLevel="0" collapsed="false">
      <c r="A892" s="0" t="s">
        <v>16</v>
      </c>
      <c r="B892" s="0" t="s">
        <v>121</v>
      </c>
      <c r="C892" s="0" t="s">
        <v>35</v>
      </c>
      <c r="D892" s="0" t="s">
        <v>33</v>
      </c>
      <c r="E892" s="0" t="n">
        <v>24.295762718482</v>
      </c>
      <c r="F892" s="0" t="n">
        <v>25</v>
      </c>
      <c r="G892" s="0" t="n">
        <v>74.5855452896821</v>
      </c>
      <c r="H892" s="0" t="n">
        <v>0.932600620054751</v>
      </c>
      <c r="I892" s="0" t="n">
        <v>9.9940035978413E-005</v>
      </c>
      <c r="J892" s="0" t="n">
        <f aca="false">VLOOKUP(D892,'paramètres CI'!$A$2:$B$6,2)</f>
        <v>0.033584731604575</v>
      </c>
    </row>
    <row r="893" customFormat="false" ht="13.8" hidden="true" customHeight="false" outlineLevel="0" collapsed="false">
      <c r="A893" s="0" t="s">
        <v>16</v>
      </c>
      <c r="B893" s="0" t="s">
        <v>121</v>
      </c>
      <c r="C893" s="0" t="s">
        <v>35</v>
      </c>
      <c r="D893" s="0" t="s">
        <v>34</v>
      </c>
      <c r="E893" s="0" t="n">
        <v>22.4154697962189</v>
      </c>
      <c r="F893" s="0" t="n">
        <v>25</v>
      </c>
      <c r="G893" s="0" t="n">
        <v>76.4389699081382</v>
      </c>
      <c r="H893" s="0" t="n">
        <v>0.905985461202116</v>
      </c>
      <c r="I893" s="0" t="n">
        <v>9.9940035978413E-005</v>
      </c>
      <c r="J893" s="0" t="n">
        <f aca="false">VLOOKUP(D893,'paramètres CI'!$A$2:$B$6,2)</f>
        <v>0.0424847883250769</v>
      </c>
    </row>
    <row r="894" customFormat="false" ht="13.8" hidden="true" customHeight="false" outlineLevel="0" collapsed="false">
      <c r="A894" s="0" t="s">
        <v>16</v>
      </c>
      <c r="B894" s="0" t="s">
        <v>121</v>
      </c>
      <c r="C894" s="0" t="s">
        <v>36</v>
      </c>
      <c r="D894" s="0" t="s">
        <v>37</v>
      </c>
      <c r="E894" s="0" t="n">
        <v>6.86326254195674</v>
      </c>
      <c r="F894" s="0" t="n">
        <v>20</v>
      </c>
      <c r="G894" s="0" t="n">
        <v>71.7721263187333</v>
      </c>
      <c r="H894" s="0" t="n">
        <v>0.766210595717177</v>
      </c>
      <c r="I894" s="0" t="n">
        <v>9.9940035978413E-005</v>
      </c>
      <c r="J894" s="0" t="n">
        <f aca="false">VLOOKUP(D894,'paramètres CI'!$A$2:$B$6,2)</f>
        <v>0.0385046990211696</v>
      </c>
    </row>
    <row r="895" customFormat="false" ht="13.8" hidden="true" customHeight="false" outlineLevel="0" collapsed="false">
      <c r="A895" s="0" t="s">
        <v>16</v>
      </c>
      <c r="B895" s="0" t="s">
        <v>121</v>
      </c>
      <c r="C895" s="0" t="s">
        <v>38</v>
      </c>
      <c r="D895" s="0" t="s">
        <v>39</v>
      </c>
      <c r="E895" s="0" t="n">
        <v>5.37697029219955</v>
      </c>
      <c r="F895" s="0" t="n">
        <v>20</v>
      </c>
      <c r="G895" s="0" t="n">
        <v>72.859650069826</v>
      </c>
      <c r="H895" s="0" t="n">
        <v>0.992608555568395</v>
      </c>
      <c r="I895" s="0" t="n">
        <v>9.9940035978413E-005</v>
      </c>
      <c r="J895" s="0" t="n">
        <f aca="false">VLOOKUP(D895,'paramètres CI'!$A$2:$B$6,2)</f>
        <v>0.022045059962018</v>
      </c>
    </row>
    <row r="896" customFormat="false" ht="13.8" hidden="true" customHeight="false" outlineLevel="0" collapsed="false">
      <c r="A896" s="0" t="s">
        <v>16</v>
      </c>
      <c r="B896" s="0" t="s">
        <v>121</v>
      </c>
      <c r="C896" s="0" t="s">
        <v>40</v>
      </c>
      <c r="D896" s="0" t="s">
        <v>37</v>
      </c>
      <c r="E896" s="0" t="n">
        <v>5.49061003356539</v>
      </c>
      <c r="F896" s="0" t="n">
        <v>20</v>
      </c>
      <c r="G896" s="0" t="n">
        <v>71.7721263187333</v>
      </c>
      <c r="H896" s="0" t="n">
        <v>0.714680607301863</v>
      </c>
      <c r="I896" s="0" t="n">
        <v>0.0355235544740808</v>
      </c>
      <c r="J896" s="0" t="n">
        <f aca="false">VLOOKUP(D896,'paramètres CI'!$A$2:$B$6,2)</f>
        <v>0.0385046990211696</v>
      </c>
    </row>
    <row r="897" customFormat="false" ht="13.8" hidden="true" customHeight="false" outlineLevel="0" collapsed="false">
      <c r="A897" s="0" t="s">
        <v>16</v>
      </c>
      <c r="B897" s="0" t="s">
        <v>121</v>
      </c>
      <c r="C897" s="0" t="s">
        <v>41</v>
      </c>
      <c r="D897" s="0" t="s">
        <v>39</v>
      </c>
      <c r="E897" s="0" t="n">
        <v>4.30157623375964</v>
      </c>
      <c r="F897" s="0" t="n">
        <v>20</v>
      </c>
      <c r="G897" s="0" t="n">
        <v>72.859650069826</v>
      </c>
      <c r="H897" s="0" t="n">
        <v>0.731622029767973</v>
      </c>
      <c r="I897" s="0" t="n">
        <v>0.631435876721468</v>
      </c>
      <c r="J897" s="0" t="n">
        <f aca="false">VLOOKUP(D897,'paramètres CI'!$A$2:$B$6,2)</f>
        <v>0.022045059962018</v>
      </c>
    </row>
    <row r="898" customFormat="false" ht="13.8" hidden="true" customHeight="false" outlineLevel="0" collapsed="false">
      <c r="A898" s="0" t="s">
        <v>16</v>
      </c>
      <c r="B898" s="0" t="s">
        <v>121</v>
      </c>
      <c r="C898" s="0" t="s">
        <v>45</v>
      </c>
      <c r="D898" s="0" t="s">
        <v>43</v>
      </c>
      <c r="E898" s="0" t="n">
        <v>10</v>
      </c>
      <c r="F898" s="0" t="n">
        <v>13</v>
      </c>
      <c r="G898" s="0" t="n">
        <v>54.3170919885192</v>
      </c>
      <c r="H898" s="0" t="n">
        <v>0.9</v>
      </c>
      <c r="I898" s="0" t="n">
        <v>0.109992256536487</v>
      </c>
      <c r="J898" s="0" t="n">
        <f aca="false">VLOOKUP(D898,'paramètres CI'!$A$2:$B$6,2)</f>
        <v>0.0935912806596305</v>
      </c>
    </row>
    <row r="899" customFormat="false" ht="13.8" hidden="true" customHeight="false" outlineLevel="0" collapsed="false">
      <c r="A899" s="0" t="s">
        <v>16</v>
      </c>
      <c r="B899" s="0" t="s">
        <v>121</v>
      </c>
      <c r="C899" s="0" t="s">
        <v>46</v>
      </c>
      <c r="D899" s="0" t="s">
        <v>43</v>
      </c>
      <c r="E899" s="0" t="n">
        <v>12</v>
      </c>
      <c r="F899" s="0" t="n">
        <v>13</v>
      </c>
      <c r="G899" s="0" t="n">
        <v>54.3170919885192</v>
      </c>
      <c r="H899" s="0" t="n">
        <v>1</v>
      </c>
      <c r="I899" s="0" t="n">
        <v>9.9940035978413E-005</v>
      </c>
      <c r="J899" s="0" t="n">
        <f aca="false">VLOOKUP(D899,'paramètres CI'!$A$2:$B$6,2)</f>
        <v>0.0935912806596305</v>
      </c>
    </row>
    <row r="900" customFormat="false" ht="13.8" hidden="true" customHeight="false" outlineLevel="0" collapsed="false">
      <c r="A900" s="0" t="s">
        <v>16</v>
      </c>
      <c r="B900" s="0" t="s">
        <v>121</v>
      </c>
      <c r="C900" s="0" t="s">
        <v>48</v>
      </c>
      <c r="D900" s="0" t="s">
        <v>43</v>
      </c>
      <c r="E900" s="0" t="n">
        <v>63.8152689298736</v>
      </c>
      <c r="F900" s="0" t="n">
        <v>20</v>
      </c>
      <c r="G900" s="0" t="n">
        <v>100.389500056627</v>
      </c>
      <c r="H900" s="0" t="n">
        <v>2.70565465116279</v>
      </c>
      <c r="I900" s="0" t="n">
        <v>0.0684841488208551</v>
      </c>
      <c r="J900" s="0" t="n">
        <f aca="false">VLOOKUP(D900,'paramètres CI'!$A$2:$B$6,2)</f>
        <v>0.0935912806596305</v>
      </c>
    </row>
    <row r="901" customFormat="false" ht="13.8" hidden="true" customHeight="false" outlineLevel="0" collapsed="false">
      <c r="A901" s="0" t="s">
        <v>16</v>
      </c>
      <c r="B901" s="0" t="s">
        <v>121</v>
      </c>
      <c r="C901" s="0" t="s">
        <v>49</v>
      </c>
      <c r="D901" s="0" t="s">
        <v>43</v>
      </c>
      <c r="E901" s="0" t="n">
        <v>79.769086162342</v>
      </c>
      <c r="F901" s="0" t="n">
        <v>20</v>
      </c>
      <c r="G901" s="0" t="n">
        <v>100.389500056627</v>
      </c>
      <c r="H901" s="0" t="n">
        <v>3.24678558139534</v>
      </c>
      <c r="I901" s="0" t="n">
        <v>9.9940035978413E-005</v>
      </c>
      <c r="J901" s="0" t="n">
        <f aca="false">VLOOKUP(D901,'paramètres CI'!$A$2:$B$6,2)</f>
        <v>0.0935912806596305</v>
      </c>
    </row>
    <row r="902" customFormat="false" ht="13.8" hidden="true" customHeight="false" outlineLevel="0" collapsed="false">
      <c r="A902" s="0" t="s">
        <v>17</v>
      </c>
      <c r="B902" s="0" t="s">
        <v>122</v>
      </c>
      <c r="C902" s="0" t="s">
        <v>32</v>
      </c>
      <c r="D902" s="0" t="s">
        <v>33</v>
      </c>
      <c r="E902" s="0" t="n">
        <v>16.2067048737374</v>
      </c>
      <c r="F902" s="0" t="n">
        <v>25</v>
      </c>
      <c r="G902" s="0" t="n">
        <v>98.2031178050859</v>
      </c>
      <c r="H902" s="0" t="n">
        <v>1.52989719784344</v>
      </c>
      <c r="I902" s="0" t="n">
        <v>0.0223054875770667</v>
      </c>
      <c r="J902" s="0" t="n">
        <f aca="false">VLOOKUP(D902,'paramètres CI'!$A$2:$B$6,2)</f>
        <v>0.033584731604575</v>
      </c>
    </row>
    <row r="903" customFormat="false" ht="13.8" hidden="true" customHeight="false" outlineLevel="0" collapsed="false">
      <c r="A903" s="0" t="s">
        <v>17</v>
      </c>
      <c r="B903" s="0" t="s">
        <v>122</v>
      </c>
      <c r="C903" s="0" t="s">
        <v>32</v>
      </c>
      <c r="D903" s="0" t="s">
        <v>34</v>
      </c>
      <c r="E903" s="0" t="n">
        <v>16.7523361363929</v>
      </c>
      <c r="F903" s="0" t="n">
        <v>25</v>
      </c>
      <c r="G903" s="0" t="n">
        <v>109.222914788461</v>
      </c>
      <c r="H903" s="0" t="n">
        <v>1.67335610995685</v>
      </c>
      <c r="I903" s="0" t="n">
        <v>0.0526897101340417</v>
      </c>
      <c r="J903" s="0" t="n">
        <f aca="false">VLOOKUP(D903,'paramètres CI'!$A$2:$B$6,2)</f>
        <v>0.0424847883250769</v>
      </c>
    </row>
    <row r="904" customFormat="false" ht="13.8" hidden="true" customHeight="false" outlineLevel="0" collapsed="false">
      <c r="A904" s="0" t="s">
        <v>17</v>
      </c>
      <c r="B904" s="0" t="s">
        <v>122</v>
      </c>
      <c r="C904" s="0" t="s">
        <v>35</v>
      </c>
      <c r="D904" s="0" t="s">
        <v>33</v>
      </c>
      <c r="E904" s="0" t="n">
        <v>20.2583810921717</v>
      </c>
      <c r="F904" s="0" t="n">
        <v>25</v>
      </c>
      <c r="G904" s="0" t="n">
        <v>98.2031178050859</v>
      </c>
      <c r="H904" s="0" t="n">
        <v>1.83587663741213</v>
      </c>
      <c r="I904" s="0" t="n">
        <v>9.99400359784131E-005</v>
      </c>
      <c r="J904" s="0" t="n">
        <f aca="false">VLOOKUP(D904,'paramètres CI'!$A$2:$B$6,2)</f>
        <v>0.033584731604575</v>
      </c>
    </row>
    <row r="905" customFormat="false" ht="13.8" hidden="true" customHeight="false" outlineLevel="0" collapsed="false">
      <c r="A905" s="0" t="s">
        <v>17</v>
      </c>
      <c r="B905" s="0" t="s">
        <v>122</v>
      </c>
      <c r="C905" s="0" t="s">
        <v>35</v>
      </c>
      <c r="D905" s="0" t="s">
        <v>34</v>
      </c>
      <c r="E905" s="0" t="n">
        <v>20.9404201704912</v>
      </c>
      <c r="F905" s="0" t="n">
        <v>25</v>
      </c>
      <c r="G905" s="0" t="n">
        <v>109.222914788461</v>
      </c>
      <c r="H905" s="0" t="n">
        <v>2.00802733194822</v>
      </c>
      <c r="I905" s="0" t="n">
        <v>9.99400359784131E-005</v>
      </c>
      <c r="J905" s="0" t="n">
        <f aca="false">VLOOKUP(D905,'paramètres CI'!$A$2:$B$6,2)</f>
        <v>0.0424847883250769</v>
      </c>
    </row>
    <row r="906" customFormat="false" ht="13.8" hidden="true" customHeight="false" outlineLevel="0" collapsed="false">
      <c r="A906" s="0" t="s">
        <v>17</v>
      </c>
      <c r="B906" s="0" t="s">
        <v>122</v>
      </c>
      <c r="C906" s="0" t="s">
        <v>36</v>
      </c>
      <c r="D906" s="0" t="s">
        <v>37</v>
      </c>
      <c r="E906" s="0" t="n">
        <v>11.8630803135483</v>
      </c>
      <c r="F906" s="0" t="n">
        <v>20</v>
      </c>
      <c r="G906" s="0" t="n">
        <v>100.711409052778</v>
      </c>
      <c r="H906" s="0" t="n">
        <v>0.753311670237354</v>
      </c>
      <c r="I906" s="0" t="n">
        <v>9.99400359784131E-005</v>
      </c>
      <c r="J906" s="0" t="n">
        <f aca="false">VLOOKUP(D906,'paramètres CI'!$A$2:$B$6,2)</f>
        <v>0.0385046990211696</v>
      </c>
    </row>
    <row r="907" customFormat="false" ht="13.8" hidden="true" customHeight="false" outlineLevel="0" collapsed="false">
      <c r="A907" s="0" t="s">
        <v>17</v>
      </c>
      <c r="B907" s="0" t="s">
        <v>122</v>
      </c>
      <c r="C907" s="0" t="s">
        <v>38</v>
      </c>
      <c r="D907" s="0" t="s">
        <v>39</v>
      </c>
      <c r="E907" s="0" t="n">
        <v>8.86414754987847</v>
      </c>
      <c r="F907" s="0" t="n">
        <v>20</v>
      </c>
      <c r="G907" s="0" t="n">
        <v>104.868912052454</v>
      </c>
      <c r="H907" s="0" t="n">
        <v>0.982019516528418</v>
      </c>
      <c r="I907" s="0" t="n">
        <v>9.99400359784131E-005</v>
      </c>
      <c r="J907" s="0" t="n">
        <f aca="false">VLOOKUP(D907,'paramètres CI'!$A$2:$B$6,2)</f>
        <v>0.022045059962018</v>
      </c>
    </row>
    <row r="908" customFormat="false" ht="13.8" hidden="true" customHeight="false" outlineLevel="0" collapsed="false">
      <c r="A908" s="0" t="s">
        <v>17</v>
      </c>
      <c r="B908" s="0" t="s">
        <v>122</v>
      </c>
      <c r="C908" s="0" t="s">
        <v>40</v>
      </c>
      <c r="D908" s="0" t="s">
        <v>37</v>
      </c>
      <c r="E908" s="0" t="n">
        <v>9.49046425083868</v>
      </c>
      <c r="F908" s="0" t="n">
        <v>20</v>
      </c>
      <c r="G908" s="0" t="n">
        <v>100.711409052778</v>
      </c>
      <c r="H908" s="0" t="n">
        <v>0.591581335257759</v>
      </c>
      <c r="I908" s="0" t="n">
        <v>0.0834429264869699</v>
      </c>
      <c r="J908" s="0" t="n">
        <f aca="false">VLOOKUP(D908,'paramètres CI'!$A$2:$B$6,2)</f>
        <v>0.0385046990211696</v>
      </c>
    </row>
    <row r="909" customFormat="false" ht="13.8" hidden="true" customHeight="false" outlineLevel="0" collapsed="false">
      <c r="A909" s="0" t="s">
        <v>17</v>
      </c>
      <c r="B909" s="0" t="s">
        <v>122</v>
      </c>
      <c r="C909" s="0" t="s">
        <v>41</v>
      </c>
      <c r="D909" s="0" t="s">
        <v>39</v>
      </c>
      <c r="E909" s="0" t="n">
        <v>7.09131803990278</v>
      </c>
      <c r="F909" s="0" t="n">
        <v>20</v>
      </c>
      <c r="G909" s="0" t="n">
        <v>104.868912052454</v>
      </c>
      <c r="H909" s="0" t="n">
        <v>0.800823741423235</v>
      </c>
      <c r="I909" s="0" t="n">
        <v>0.498838441713609</v>
      </c>
      <c r="J909" s="0" t="n">
        <f aca="false">VLOOKUP(D909,'paramètres CI'!$A$2:$B$6,2)</f>
        <v>0.022045059962018</v>
      </c>
    </row>
    <row r="910" customFormat="false" ht="13.8" hidden="true" customHeight="false" outlineLevel="0" collapsed="false">
      <c r="A910" s="0" t="s">
        <v>17</v>
      </c>
      <c r="B910" s="0" t="s">
        <v>122</v>
      </c>
      <c r="C910" s="0" t="s">
        <v>45</v>
      </c>
      <c r="D910" s="0" t="s">
        <v>43</v>
      </c>
      <c r="E910" s="0" t="n">
        <v>10</v>
      </c>
      <c r="F910" s="0" t="n">
        <v>13</v>
      </c>
      <c r="G910" s="0" t="n">
        <v>97.8247532377518</v>
      </c>
      <c r="H910" s="0" t="n">
        <v>0.9</v>
      </c>
      <c r="I910" s="0" t="n">
        <v>0.221897608573385</v>
      </c>
      <c r="J910" s="0" t="n">
        <f aca="false">VLOOKUP(D910,'paramètres CI'!$A$2:$B$6,2)</f>
        <v>0.0935912806596305</v>
      </c>
    </row>
    <row r="911" customFormat="false" ht="13.8" hidden="true" customHeight="false" outlineLevel="0" collapsed="false">
      <c r="A911" s="0" t="s">
        <v>17</v>
      </c>
      <c r="B911" s="0" t="s">
        <v>122</v>
      </c>
      <c r="C911" s="0" t="s">
        <v>46</v>
      </c>
      <c r="D911" s="0" t="s">
        <v>43</v>
      </c>
      <c r="E911" s="0" t="n">
        <v>12</v>
      </c>
      <c r="F911" s="0" t="n">
        <v>13</v>
      </c>
      <c r="G911" s="0" t="n">
        <v>97.8247532377518</v>
      </c>
      <c r="H911" s="0" t="n">
        <v>1</v>
      </c>
      <c r="I911" s="0" t="n">
        <v>9.99400359784131E-005</v>
      </c>
      <c r="J911" s="0" t="n">
        <f aca="false">VLOOKUP(D911,'paramètres CI'!$A$2:$B$6,2)</f>
        <v>0.0935912806596305</v>
      </c>
    </row>
    <row r="912" customFormat="false" ht="13.8" hidden="true" customHeight="false" outlineLevel="0" collapsed="false">
      <c r="A912" s="0" t="s">
        <v>17</v>
      </c>
      <c r="B912" s="0" t="s">
        <v>122</v>
      </c>
      <c r="C912" s="0" t="s">
        <v>48</v>
      </c>
      <c r="D912" s="0" t="s">
        <v>43</v>
      </c>
      <c r="E912" s="0" t="n">
        <v>44.4161672367735</v>
      </c>
      <c r="F912" s="0" t="n">
        <v>20</v>
      </c>
      <c r="G912" s="0" t="n">
        <v>102.453628334613</v>
      </c>
      <c r="H912" s="0" t="n">
        <v>2.83163023255814</v>
      </c>
      <c r="I912" s="0" t="n">
        <v>0.120226185299057</v>
      </c>
      <c r="J912" s="0" t="n">
        <f aca="false">VLOOKUP(D912,'paramètres CI'!$A$2:$B$6,2)</f>
        <v>0.0935912806596305</v>
      </c>
    </row>
    <row r="913" customFormat="false" ht="13.8" hidden="true" customHeight="false" outlineLevel="0" collapsed="false">
      <c r="A913" s="0" t="s">
        <v>17</v>
      </c>
      <c r="B913" s="0" t="s">
        <v>122</v>
      </c>
      <c r="C913" s="0" t="s">
        <v>49</v>
      </c>
      <c r="D913" s="0" t="s">
        <v>43</v>
      </c>
      <c r="E913" s="0" t="n">
        <v>55.5202090459668</v>
      </c>
      <c r="F913" s="0" t="n">
        <v>20</v>
      </c>
      <c r="G913" s="0" t="n">
        <v>102.453628334613</v>
      </c>
      <c r="H913" s="0" t="n">
        <v>3.39795627906976</v>
      </c>
      <c r="I913" s="0" t="n">
        <v>9.99400359784131E-005</v>
      </c>
      <c r="J913" s="0" t="n">
        <f aca="false">VLOOKUP(D913,'paramètres CI'!$A$2:$B$6,2)</f>
        <v>0.0935912806596305</v>
      </c>
    </row>
    <row r="914" customFormat="false" ht="13.8" hidden="true" customHeight="false" outlineLevel="0" collapsed="false">
      <c r="A914" s="0" t="s">
        <v>17</v>
      </c>
      <c r="B914" s="0" t="s">
        <v>123</v>
      </c>
      <c r="C914" s="0" t="s">
        <v>32</v>
      </c>
      <c r="D914" s="0" t="s">
        <v>33</v>
      </c>
      <c r="E914" s="0" t="n">
        <v>16.5235357593687</v>
      </c>
      <c r="F914" s="0" t="n">
        <v>25</v>
      </c>
      <c r="G914" s="0" t="n">
        <v>86.9737249087105</v>
      </c>
      <c r="H914" s="0" t="n">
        <v>1.56940337738782</v>
      </c>
      <c r="I914" s="0" t="n">
        <v>0.0254922075145895</v>
      </c>
      <c r="J914" s="0" t="n">
        <f aca="false">VLOOKUP(D914,'paramètres CI'!$A$2:$B$6,2)</f>
        <v>0.033584731604575</v>
      </c>
    </row>
    <row r="915" customFormat="false" ht="13.8" hidden="true" customHeight="false" outlineLevel="0" collapsed="false">
      <c r="A915" s="0" t="s">
        <v>17</v>
      </c>
      <c r="B915" s="0" t="s">
        <v>123</v>
      </c>
      <c r="C915" s="0" t="s">
        <v>32</v>
      </c>
      <c r="D915" s="0" t="s">
        <v>34</v>
      </c>
      <c r="E915" s="0" t="n">
        <v>15.8367757689779</v>
      </c>
      <c r="F915" s="0" t="n">
        <v>25</v>
      </c>
      <c r="G915" s="0" t="n">
        <v>107.961295893599</v>
      </c>
      <c r="H915" s="0" t="n">
        <v>1.7117364668971</v>
      </c>
      <c r="I915" s="0" t="n">
        <v>0.0493287215675009</v>
      </c>
      <c r="J915" s="0" t="n">
        <f aca="false">VLOOKUP(D915,'paramètres CI'!$A$2:$B$6,2)</f>
        <v>0.0424847883250769</v>
      </c>
    </row>
    <row r="916" customFormat="false" ht="13.8" hidden="true" customHeight="false" outlineLevel="0" collapsed="false">
      <c r="A916" s="0" t="s">
        <v>17</v>
      </c>
      <c r="B916" s="0" t="s">
        <v>123</v>
      </c>
      <c r="C916" s="0" t="s">
        <v>35</v>
      </c>
      <c r="D916" s="0" t="s">
        <v>33</v>
      </c>
      <c r="E916" s="0" t="n">
        <v>20.6544196992108</v>
      </c>
      <c r="F916" s="0" t="n">
        <v>25</v>
      </c>
      <c r="G916" s="0" t="n">
        <v>86.9737249087105</v>
      </c>
      <c r="H916" s="0" t="n">
        <v>1.88328405286538</v>
      </c>
      <c r="I916" s="0" t="n">
        <v>9.99400359784131E-005</v>
      </c>
      <c r="J916" s="0" t="n">
        <f aca="false">VLOOKUP(D916,'paramètres CI'!$A$2:$B$6,2)</f>
        <v>0.033584731604575</v>
      </c>
    </row>
    <row r="917" customFormat="false" ht="13.8" hidden="true" customHeight="false" outlineLevel="0" collapsed="false">
      <c r="A917" s="0" t="s">
        <v>17</v>
      </c>
      <c r="B917" s="0" t="s">
        <v>123</v>
      </c>
      <c r="C917" s="0" t="s">
        <v>35</v>
      </c>
      <c r="D917" s="0" t="s">
        <v>34</v>
      </c>
      <c r="E917" s="0" t="n">
        <v>19.7959697112224</v>
      </c>
      <c r="F917" s="0" t="n">
        <v>25</v>
      </c>
      <c r="G917" s="0" t="n">
        <v>107.961295893599</v>
      </c>
      <c r="H917" s="0" t="n">
        <v>2.05408376027652</v>
      </c>
      <c r="I917" s="0" t="n">
        <v>9.99400359784131E-005</v>
      </c>
      <c r="J917" s="0" t="n">
        <f aca="false">VLOOKUP(D917,'paramètres CI'!$A$2:$B$6,2)</f>
        <v>0.0424847883250769</v>
      </c>
    </row>
    <row r="918" customFormat="false" ht="13.8" hidden="true" customHeight="false" outlineLevel="0" collapsed="false">
      <c r="A918" s="0" t="s">
        <v>17</v>
      </c>
      <c r="B918" s="0" t="s">
        <v>123</v>
      </c>
      <c r="C918" s="0" t="s">
        <v>36</v>
      </c>
      <c r="D918" s="0" t="s">
        <v>37</v>
      </c>
      <c r="E918" s="0" t="n">
        <v>12.6861893397271</v>
      </c>
      <c r="F918" s="0" t="n">
        <v>20</v>
      </c>
      <c r="G918" s="0" t="n">
        <v>95.8450232042525</v>
      </c>
      <c r="H918" s="0" t="n">
        <v>0.708990449700104</v>
      </c>
      <c r="I918" s="0" t="n">
        <v>9.99400359784131E-005</v>
      </c>
      <c r="J918" s="0" t="n">
        <f aca="false">VLOOKUP(D918,'paramètres CI'!$A$2:$B$6,2)</f>
        <v>0.0385046990211696</v>
      </c>
    </row>
    <row r="919" customFormat="false" ht="13.8" hidden="true" customHeight="false" outlineLevel="0" collapsed="false">
      <c r="A919" s="0" t="s">
        <v>17</v>
      </c>
      <c r="B919" s="0" t="s">
        <v>123</v>
      </c>
      <c r="C919" s="0" t="s">
        <v>38</v>
      </c>
      <c r="D919" s="0" t="s">
        <v>39</v>
      </c>
      <c r="E919" s="0" t="n">
        <v>9.0461839855864</v>
      </c>
      <c r="F919" s="0" t="n">
        <v>20</v>
      </c>
      <c r="G919" s="0" t="n">
        <v>97.6049240920827</v>
      </c>
      <c r="H919" s="0" t="n">
        <v>0.909550246678663</v>
      </c>
      <c r="I919" s="0" t="n">
        <v>9.99400359784131E-005</v>
      </c>
      <c r="J919" s="0" t="n">
        <f aca="false">VLOOKUP(D919,'paramètres CI'!$A$2:$B$6,2)</f>
        <v>0.022045059962018</v>
      </c>
    </row>
    <row r="920" customFormat="false" ht="13.8" hidden="true" customHeight="false" outlineLevel="0" collapsed="false">
      <c r="A920" s="0" t="s">
        <v>17</v>
      </c>
      <c r="B920" s="0" t="s">
        <v>123</v>
      </c>
      <c r="C920" s="0" t="s">
        <v>40</v>
      </c>
      <c r="D920" s="0" t="s">
        <v>37</v>
      </c>
      <c r="E920" s="0" t="n">
        <v>10.1489514717817</v>
      </c>
      <c r="F920" s="0" t="n">
        <v>20</v>
      </c>
      <c r="G920" s="0" t="n">
        <v>95.8450232042525</v>
      </c>
      <c r="H920" s="0" t="n">
        <v>0.585982551645999</v>
      </c>
      <c r="I920" s="0" t="n">
        <v>0.059386544577738</v>
      </c>
      <c r="J920" s="0" t="n">
        <f aca="false">VLOOKUP(D920,'paramètres CI'!$A$2:$B$6,2)</f>
        <v>0.0385046990211696</v>
      </c>
    </row>
    <row r="921" customFormat="false" ht="13.8" hidden="true" customHeight="false" outlineLevel="0" collapsed="false">
      <c r="A921" s="0" t="s">
        <v>17</v>
      </c>
      <c r="B921" s="0" t="s">
        <v>123</v>
      </c>
      <c r="C921" s="0" t="s">
        <v>41</v>
      </c>
      <c r="D921" s="0" t="s">
        <v>39</v>
      </c>
      <c r="E921" s="0" t="n">
        <v>7.23694718846912</v>
      </c>
      <c r="F921" s="0" t="n">
        <v>20</v>
      </c>
      <c r="G921" s="0" t="n">
        <v>97.6049240920827</v>
      </c>
      <c r="H921" s="0" t="n">
        <v>0.79007051018114</v>
      </c>
      <c r="I921" s="0" t="n">
        <v>0.608665400114688</v>
      </c>
      <c r="J921" s="0" t="n">
        <f aca="false">VLOOKUP(D921,'paramètres CI'!$A$2:$B$6,2)</f>
        <v>0.022045059962018</v>
      </c>
    </row>
    <row r="922" customFormat="false" ht="13.8" hidden="true" customHeight="false" outlineLevel="0" collapsed="false">
      <c r="A922" s="0" t="s">
        <v>17</v>
      </c>
      <c r="B922" s="0" t="s">
        <v>123</v>
      </c>
      <c r="C922" s="0" t="s">
        <v>45</v>
      </c>
      <c r="D922" s="0" t="s">
        <v>43</v>
      </c>
      <c r="E922" s="0" t="n">
        <v>10</v>
      </c>
      <c r="F922" s="0" t="n">
        <v>13</v>
      </c>
      <c r="G922" s="0" t="n">
        <v>90.3544916372871</v>
      </c>
      <c r="H922" s="0" t="n">
        <v>0.886431758814342</v>
      </c>
      <c r="I922" s="0" t="n">
        <v>0.170370493960362</v>
      </c>
      <c r="J922" s="0" t="n">
        <f aca="false">VLOOKUP(D922,'paramètres CI'!$A$2:$B$6,2)</f>
        <v>0.0935912806596305</v>
      </c>
    </row>
    <row r="923" customFormat="false" ht="13.8" hidden="true" customHeight="false" outlineLevel="0" collapsed="false">
      <c r="A923" s="0" t="s">
        <v>17</v>
      </c>
      <c r="B923" s="0" t="s">
        <v>123</v>
      </c>
      <c r="C923" s="0" t="s">
        <v>46</v>
      </c>
      <c r="D923" s="0" t="s">
        <v>43</v>
      </c>
      <c r="E923" s="0" t="n">
        <v>12</v>
      </c>
      <c r="F923" s="0" t="n">
        <v>13</v>
      </c>
      <c r="G923" s="0" t="n">
        <v>90.3544916372871</v>
      </c>
      <c r="H923" s="0" t="n">
        <v>1</v>
      </c>
      <c r="I923" s="0" t="n">
        <v>9.99400359784131E-005</v>
      </c>
      <c r="J923" s="0" t="n">
        <f aca="false">VLOOKUP(D923,'paramètres CI'!$A$2:$B$6,2)</f>
        <v>0.0935912806596305</v>
      </c>
    </row>
    <row r="924" customFormat="false" ht="13.8" hidden="true" customHeight="false" outlineLevel="0" collapsed="false">
      <c r="A924" s="0" t="s">
        <v>17</v>
      </c>
      <c r="B924" s="0" t="s">
        <v>123</v>
      </c>
      <c r="C924" s="0" t="s">
        <v>48</v>
      </c>
      <c r="D924" s="0" t="s">
        <v>43</v>
      </c>
      <c r="E924" s="0" t="n">
        <v>46.4724104558436</v>
      </c>
      <c r="F924" s="0" t="n">
        <v>20</v>
      </c>
      <c r="G924" s="0" t="n">
        <v>92.8608941664512</v>
      </c>
      <c r="H924" s="0" t="n">
        <v>2.69855469480567</v>
      </c>
      <c r="I924" s="0" t="n">
        <v>0.0861569920492517</v>
      </c>
      <c r="J924" s="0" t="n">
        <f aca="false">VLOOKUP(D924,'paramètres CI'!$A$2:$B$6,2)</f>
        <v>0.0935912806596305</v>
      </c>
    </row>
    <row r="925" customFormat="false" ht="13.8" hidden="true" customHeight="false" outlineLevel="0" collapsed="false">
      <c r="A925" s="0" t="s">
        <v>17</v>
      </c>
      <c r="B925" s="0" t="s">
        <v>123</v>
      </c>
      <c r="C925" s="0" t="s">
        <v>49</v>
      </c>
      <c r="D925" s="0" t="s">
        <v>43</v>
      </c>
      <c r="E925" s="0" t="n">
        <v>58.0905130698045</v>
      </c>
      <c r="F925" s="0" t="n">
        <v>20</v>
      </c>
      <c r="G925" s="0" t="n">
        <v>92.8608941664512</v>
      </c>
      <c r="H925" s="0" t="n">
        <v>2.66865839171316</v>
      </c>
      <c r="I925" s="0" t="n">
        <v>9.99400359784131E-005</v>
      </c>
      <c r="J925" s="0" t="n">
        <f aca="false">VLOOKUP(D925,'paramètres CI'!$A$2:$B$6,2)</f>
        <v>0.0935912806596305</v>
      </c>
    </row>
    <row r="926" customFormat="false" ht="13.8" hidden="true" customHeight="false" outlineLevel="0" collapsed="false">
      <c r="A926" s="0" t="s">
        <v>17</v>
      </c>
      <c r="B926" s="0" t="s">
        <v>124</v>
      </c>
      <c r="C926" s="0" t="s">
        <v>32</v>
      </c>
      <c r="D926" s="0" t="s">
        <v>34</v>
      </c>
      <c r="E926" s="0" t="n">
        <v>13.9982247593231</v>
      </c>
      <c r="F926" s="0" t="n">
        <v>25</v>
      </c>
      <c r="G926" s="0" t="n">
        <v>91.9524220898879</v>
      </c>
      <c r="H926" s="0" t="n">
        <v>1.65303591021952</v>
      </c>
      <c r="I926" s="0" t="n">
        <v>0.0229842127093974</v>
      </c>
      <c r="J926" s="0" t="n">
        <f aca="false">VLOOKUP(D926,'paramètres CI'!$A$2:$B$6,2)</f>
        <v>0.0424847883250769</v>
      </c>
    </row>
    <row r="927" customFormat="false" ht="13.8" hidden="true" customHeight="false" outlineLevel="0" collapsed="false">
      <c r="A927" s="0" t="s">
        <v>17</v>
      </c>
      <c r="B927" s="0" t="s">
        <v>124</v>
      </c>
      <c r="C927" s="0" t="s">
        <v>32</v>
      </c>
      <c r="D927" s="0" t="s">
        <v>33</v>
      </c>
      <c r="E927" s="0" t="n">
        <v>14.9298636983161</v>
      </c>
      <c r="F927" s="0" t="n">
        <v>25</v>
      </c>
      <c r="G927" s="0" t="n">
        <v>80.2693903996077</v>
      </c>
      <c r="H927" s="0" t="n">
        <v>1.5326836002098</v>
      </c>
      <c r="I927" s="0" t="n">
        <v>0.0284911509071714</v>
      </c>
      <c r="J927" s="0" t="n">
        <f aca="false">VLOOKUP(D927,'paramètres CI'!$A$2:$B$6,2)</f>
        <v>0.033584731604575</v>
      </c>
    </row>
    <row r="928" customFormat="false" ht="13.8" hidden="true" customHeight="false" outlineLevel="0" collapsed="false">
      <c r="A928" s="0" t="s">
        <v>17</v>
      </c>
      <c r="B928" s="0" t="s">
        <v>124</v>
      </c>
      <c r="C928" s="0" t="s">
        <v>35</v>
      </c>
      <c r="D928" s="0" t="s">
        <v>33</v>
      </c>
      <c r="E928" s="0" t="n">
        <v>18.6623296228952</v>
      </c>
      <c r="F928" s="0" t="n">
        <v>25</v>
      </c>
      <c r="G928" s="0" t="n">
        <v>80.2693903996077</v>
      </c>
      <c r="H928" s="0" t="n">
        <v>1.83922032025177</v>
      </c>
      <c r="I928" s="0" t="n">
        <v>9.99400359784132E-005</v>
      </c>
      <c r="J928" s="0" t="n">
        <f aca="false">VLOOKUP(D928,'paramètres CI'!$A$2:$B$6,2)</f>
        <v>0.033584731604575</v>
      </c>
    </row>
    <row r="929" customFormat="false" ht="13.8" hidden="true" customHeight="false" outlineLevel="0" collapsed="false">
      <c r="A929" s="0" t="s">
        <v>17</v>
      </c>
      <c r="B929" s="0" t="s">
        <v>124</v>
      </c>
      <c r="C929" s="0" t="s">
        <v>35</v>
      </c>
      <c r="D929" s="0" t="s">
        <v>34</v>
      </c>
      <c r="E929" s="0" t="n">
        <v>17.4977809491538</v>
      </c>
      <c r="F929" s="0" t="n">
        <v>25</v>
      </c>
      <c r="G929" s="0" t="n">
        <v>91.9524220898879</v>
      </c>
      <c r="H929" s="0" t="n">
        <v>1.98364309226343</v>
      </c>
      <c r="I929" s="0" t="n">
        <v>9.99400359784132E-005</v>
      </c>
      <c r="J929" s="0" t="n">
        <f aca="false">VLOOKUP(D929,'paramètres CI'!$A$2:$B$6,2)</f>
        <v>0.0424847883250769</v>
      </c>
    </row>
    <row r="930" customFormat="false" ht="13.8" hidden="true" customHeight="false" outlineLevel="0" collapsed="false">
      <c r="A930" s="0" t="s">
        <v>17</v>
      </c>
      <c r="B930" s="0" t="s">
        <v>124</v>
      </c>
      <c r="C930" s="0" t="s">
        <v>36</v>
      </c>
      <c r="D930" s="0" t="s">
        <v>37</v>
      </c>
      <c r="E930" s="0" t="n">
        <v>8.32262144682639</v>
      </c>
      <c r="F930" s="0" t="n">
        <v>20</v>
      </c>
      <c r="G930" s="0" t="n">
        <v>88.1404750494539</v>
      </c>
      <c r="H930" s="0" t="n">
        <v>0.704042145243581</v>
      </c>
      <c r="I930" s="0" t="n">
        <v>9.99400359784132E-005</v>
      </c>
      <c r="J930" s="0" t="n">
        <f aca="false">VLOOKUP(D930,'paramètres CI'!$A$2:$B$6,2)</f>
        <v>0.0385046990211696</v>
      </c>
    </row>
    <row r="931" customFormat="false" ht="13.8" hidden="true" customHeight="false" outlineLevel="0" collapsed="false">
      <c r="A931" s="0" t="s">
        <v>17</v>
      </c>
      <c r="B931" s="0" t="s">
        <v>124</v>
      </c>
      <c r="C931" s="0" t="s">
        <v>38</v>
      </c>
      <c r="D931" s="0" t="s">
        <v>39</v>
      </c>
      <c r="E931" s="0" t="n">
        <v>6.00242373707821</v>
      </c>
      <c r="F931" s="0" t="n">
        <v>20</v>
      </c>
      <c r="G931" s="0" t="n">
        <v>86.5449356310118</v>
      </c>
      <c r="H931" s="0" t="n">
        <v>0.898122668281457</v>
      </c>
      <c r="I931" s="0" t="n">
        <v>9.99400359784132E-005</v>
      </c>
      <c r="J931" s="0" t="n">
        <f aca="false">VLOOKUP(D931,'paramètres CI'!$A$2:$B$6,2)</f>
        <v>0.022045059962018</v>
      </c>
    </row>
    <row r="932" customFormat="false" ht="13.8" hidden="true" customHeight="false" outlineLevel="0" collapsed="false">
      <c r="A932" s="0" t="s">
        <v>17</v>
      </c>
      <c r="B932" s="0" t="s">
        <v>124</v>
      </c>
      <c r="C932" s="0" t="s">
        <v>40</v>
      </c>
      <c r="D932" s="0" t="s">
        <v>37</v>
      </c>
      <c r="E932" s="0" t="n">
        <v>6.65809715746111</v>
      </c>
      <c r="F932" s="0" t="n">
        <v>20</v>
      </c>
      <c r="G932" s="0" t="n">
        <v>88.1404750494539</v>
      </c>
      <c r="H932" s="0" t="n">
        <v>0.589331152418037</v>
      </c>
      <c r="I932" s="0" t="n">
        <v>0.0788121026289228</v>
      </c>
      <c r="J932" s="0" t="n">
        <f aca="false">VLOOKUP(D932,'paramètres CI'!$A$2:$B$6,2)</f>
        <v>0.0385046990211696</v>
      </c>
    </row>
    <row r="933" customFormat="false" ht="13.8" hidden="true" customHeight="false" outlineLevel="0" collapsed="false">
      <c r="A933" s="0" t="s">
        <v>17</v>
      </c>
      <c r="B933" s="0" t="s">
        <v>124</v>
      </c>
      <c r="C933" s="0" t="s">
        <v>41</v>
      </c>
      <c r="D933" s="0" t="s">
        <v>39</v>
      </c>
      <c r="E933" s="0" t="n">
        <v>4.80193898966257</v>
      </c>
      <c r="F933" s="0" t="n">
        <v>20</v>
      </c>
      <c r="G933" s="0" t="n">
        <v>86.5449356310118</v>
      </c>
      <c r="H933" s="0" t="n">
        <v>0.792536301698865</v>
      </c>
      <c r="I933" s="0" t="n">
        <v>0.524963936127474</v>
      </c>
      <c r="J933" s="0" t="n">
        <f aca="false">VLOOKUP(D933,'paramètres CI'!$A$2:$B$6,2)</f>
        <v>0.022045059962018</v>
      </c>
    </row>
    <row r="934" customFormat="false" ht="13.8" hidden="true" customHeight="false" outlineLevel="0" collapsed="false">
      <c r="A934" s="0" t="s">
        <v>17</v>
      </c>
      <c r="B934" s="0" t="s">
        <v>124</v>
      </c>
      <c r="C934" s="0" t="s">
        <v>45</v>
      </c>
      <c r="D934" s="0" t="s">
        <v>43</v>
      </c>
      <c r="E934" s="0" t="n">
        <v>10</v>
      </c>
      <c r="F934" s="0" t="n">
        <v>13</v>
      </c>
      <c r="G934" s="0" t="n">
        <v>85.3068579328838</v>
      </c>
      <c r="H934" s="0" t="n">
        <v>0.885381270501952</v>
      </c>
      <c r="I934" s="0" t="n">
        <v>0.227439953890615</v>
      </c>
      <c r="J934" s="0" t="n">
        <f aca="false">VLOOKUP(D934,'paramètres CI'!$A$2:$B$6,2)</f>
        <v>0.0935912806596305</v>
      </c>
    </row>
    <row r="935" customFormat="false" ht="13.8" hidden="true" customHeight="false" outlineLevel="0" collapsed="false">
      <c r="A935" s="0" t="s">
        <v>17</v>
      </c>
      <c r="B935" s="0" t="s">
        <v>124</v>
      </c>
      <c r="C935" s="0" t="s">
        <v>46</v>
      </c>
      <c r="D935" s="0" t="s">
        <v>43</v>
      </c>
      <c r="E935" s="0" t="n">
        <v>12</v>
      </c>
      <c r="F935" s="0" t="n">
        <v>13</v>
      </c>
      <c r="G935" s="0" t="n">
        <v>85.3068579328838</v>
      </c>
      <c r="H935" s="0" t="n">
        <v>1</v>
      </c>
      <c r="I935" s="0" t="n">
        <v>9.99400359784132E-005</v>
      </c>
      <c r="J935" s="0" t="n">
        <f aca="false">VLOOKUP(D935,'paramètres CI'!$A$2:$B$6,2)</f>
        <v>0.0935912806596305</v>
      </c>
    </row>
    <row r="936" customFormat="false" ht="13.8" hidden="true" customHeight="false" outlineLevel="0" collapsed="false">
      <c r="A936" s="0" t="s">
        <v>17</v>
      </c>
      <c r="B936" s="0" t="s">
        <v>124</v>
      </c>
      <c r="C936" s="0" t="s">
        <v>48</v>
      </c>
      <c r="D936" s="0" t="s">
        <v>43</v>
      </c>
      <c r="E936" s="0" t="n">
        <v>43.0095649595968</v>
      </c>
      <c r="F936" s="0" t="n">
        <v>20</v>
      </c>
      <c r="G936" s="0" t="n">
        <v>90.8612466904461</v>
      </c>
      <c r="H936" s="0" t="n">
        <v>2.68700961095039</v>
      </c>
      <c r="I936" s="0" t="n">
        <v>0.116709003520549</v>
      </c>
      <c r="J936" s="0" t="n">
        <f aca="false">VLOOKUP(D936,'paramètres CI'!$A$2:$B$6,2)</f>
        <v>0.0935912806596305</v>
      </c>
    </row>
    <row r="937" customFormat="false" ht="13.8" hidden="true" customHeight="false" outlineLevel="0" collapsed="false">
      <c r="A937" s="0" t="s">
        <v>17</v>
      </c>
      <c r="B937" s="0" t="s">
        <v>124</v>
      </c>
      <c r="C937" s="0" t="s">
        <v>49</v>
      </c>
      <c r="D937" s="0" t="s">
        <v>43</v>
      </c>
      <c r="E937" s="0" t="n">
        <v>53.761956199496</v>
      </c>
      <c r="F937" s="0" t="n">
        <v>20</v>
      </c>
      <c r="G937" s="0" t="n">
        <v>90.8612466904461</v>
      </c>
      <c r="H937" s="0" t="n">
        <v>2.53657855675673</v>
      </c>
      <c r="I937" s="0" t="n">
        <v>9.99400359784132E-005</v>
      </c>
      <c r="J937" s="0" t="n">
        <f aca="false">VLOOKUP(D937,'paramètres CI'!$A$2:$B$6,2)</f>
        <v>0.0935912806596305</v>
      </c>
    </row>
    <row r="938" customFormat="false" ht="13.8" hidden="true" customHeight="false" outlineLevel="0" collapsed="false">
      <c r="A938" s="0" t="s">
        <v>17</v>
      </c>
      <c r="B938" s="0" t="s">
        <v>125</v>
      </c>
      <c r="C938" s="0" t="s">
        <v>32</v>
      </c>
      <c r="D938" s="0" t="s">
        <v>33</v>
      </c>
      <c r="E938" s="0" t="n">
        <v>14.4672114230217</v>
      </c>
      <c r="F938" s="0" t="n">
        <v>25</v>
      </c>
      <c r="G938" s="0" t="n">
        <v>91.2666177018074</v>
      </c>
      <c r="H938" s="0" t="n">
        <v>1.51598900872601</v>
      </c>
      <c r="I938" s="0" t="n">
        <v>0.0217315349468348</v>
      </c>
      <c r="J938" s="0" t="n">
        <f aca="false">VLOOKUP(D938,'paramètres CI'!$A$2:$B$6,2)</f>
        <v>0.033584731604575</v>
      </c>
    </row>
    <row r="939" customFormat="false" ht="13.8" hidden="true" customHeight="false" outlineLevel="0" collapsed="false">
      <c r="A939" s="0" t="s">
        <v>17</v>
      </c>
      <c r="B939" s="0" t="s">
        <v>125</v>
      </c>
      <c r="C939" s="0" t="s">
        <v>32</v>
      </c>
      <c r="D939" s="0" t="s">
        <v>34</v>
      </c>
      <c r="E939" s="0" t="n">
        <v>12.7918846901085</v>
      </c>
      <c r="F939" s="0" t="n">
        <v>25</v>
      </c>
      <c r="G939" s="0" t="n">
        <v>84.386345940198</v>
      </c>
      <c r="H939" s="0" t="n">
        <v>1.6334323186239</v>
      </c>
      <c r="I939" s="0" t="n">
        <v>0.0669835129487882</v>
      </c>
      <c r="J939" s="0" t="n">
        <f aca="false">VLOOKUP(D939,'paramètres CI'!$A$2:$B$6,2)</f>
        <v>0.0424847883250769</v>
      </c>
    </row>
    <row r="940" customFormat="false" ht="13.8" hidden="true" customHeight="false" outlineLevel="0" collapsed="false">
      <c r="A940" s="0" t="s">
        <v>17</v>
      </c>
      <c r="B940" s="0" t="s">
        <v>125</v>
      </c>
      <c r="C940" s="0" t="s">
        <v>35</v>
      </c>
      <c r="D940" s="0" t="s">
        <v>33</v>
      </c>
      <c r="E940" s="0" t="n">
        <v>18.0840142787772</v>
      </c>
      <c r="F940" s="0" t="n">
        <v>25</v>
      </c>
      <c r="G940" s="0" t="n">
        <v>91.2666177018074</v>
      </c>
      <c r="H940" s="0" t="n">
        <v>1.81918681047121</v>
      </c>
      <c r="I940" s="0" t="n">
        <v>9.99400359784132E-005</v>
      </c>
      <c r="J940" s="0" t="n">
        <f aca="false">VLOOKUP(D940,'paramètres CI'!$A$2:$B$6,2)</f>
        <v>0.033584731604575</v>
      </c>
    </row>
    <row r="941" customFormat="false" ht="13.8" hidden="true" customHeight="false" outlineLevel="0" collapsed="false">
      <c r="A941" s="0" t="s">
        <v>17</v>
      </c>
      <c r="B941" s="0" t="s">
        <v>125</v>
      </c>
      <c r="C941" s="0" t="s">
        <v>35</v>
      </c>
      <c r="D941" s="0" t="s">
        <v>34</v>
      </c>
      <c r="E941" s="0" t="n">
        <v>15.9898558626356</v>
      </c>
      <c r="F941" s="0" t="n">
        <v>25</v>
      </c>
      <c r="G941" s="0" t="n">
        <v>84.386345940198</v>
      </c>
      <c r="H941" s="0" t="n">
        <v>1.96011878234868</v>
      </c>
      <c r="I941" s="0" t="n">
        <v>9.99400359784132E-005</v>
      </c>
      <c r="J941" s="0" t="n">
        <f aca="false">VLOOKUP(D941,'paramètres CI'!$A$2:$B$6,2)</f>
        <v>0.0424847883250769</v>
      </c>
    </row>
    <row r="942" customFormat="false" ht="13.8" hidden="true" customHeight="false" outlineLevel="0" collapsed="false">
      <c r="A942" s="0" t="s">
        <v>17</v>
      </c>
      <c r="B942" s="0" t="s">
        <v>125</v>
      </c>
      <c r="C942" s="0" t="s">
        <v>36</v>
      </c>
      <c r="D942" s="0" t="s">
        <v>37</v>
      </c>
      <c r="E942" s="0" t="n">
        <v>7.2915120521011</v>
      </c>
      <c r="F942" s="0" t="n">
        <v>20</v>
      </c>
      <c r="G942" s="0" t="n">
        <v>78.3321172511611</v>
      </c>
      <c r="H942" s="0" t="n">
        <v>0.756422830434448</v>
      </c>
      <c r="I942" s="0" t="n">
        <v>9.99400359784132E-005</v>
      </c>
      <c r="J942" s="0" t="n">
        <f aca="false">VLOOKUP(D942,'paramètres CI'!$A$2:$B$6,2)</f>
        <v>0.0385046990211696</v>
      </c>
    </row>
    <row r="943" customFormat="false" ht="13.8" hidden="true" customHeight="false" outlineLevel="0" collapsed="false">
      <c r="A943" s="0" t="s">
        <v>17</v>
      </c>
      <c r="B943" s="0" t="s">
        <v>125</v>
      </c>
      <c r="C943" s="0" t="s">
        <v>38</v>
      </c>
      <c r="D943" s="0" t="s">
        <v>39</v>
      </c>
      <c r="E943" s="0" t="n">
        <v>5.52660207754889</v>
      </c>
      <c r="F943" s="0" t="n">
        <v>20</v>
      </c>
      <c r="G943" s="0" t="n">
        <v>79.8598781282222</v>
      </c>
      <c r="H943" s="0" t="n">
        <v>0.985134312763207</v>
      </c>
      <c r="I943" s="0" t="n">
        <v>9.99400359784132E-005</v>
      </c>
      <c r="J943" s="0" t="n">
        <f aca="false">VLOOKUP(D943,'paramètres CI'!$A$2:$B$6,2)</f>
        <v>0.022045059962018</v>
      </c>
    </row>
    <row r="944" customFormat="false" ht="13.8" hidden="true" customHeight="false" outlineLevel="0" collapsed="false">
      <c r="A944" s="0" t="s">
        <v>17</v>
      </c>
      <c r="B944" s="0" t="s">
        <v>125</v>
      </c>
      <c r="C944" s="0" t="s">
        <v>40</v>
      </c>
      <c r="D944" s="0" t="s">
        <v>37</v>
      </c>
      <c r="E944" s="0" t="n">
        <v>5.83320964168088</v>
      </c>
      <c r="F944" s="0" t="n">
        <v>20</v>
      </c>
      <c r="G944" s="0" t="n">
        <v>78.3321172511611</v>
      </c>
      <c r="H944" s="0" t="n">
        <v>0.595090487426262</v>
      </c>
      <c r="I944" s="0" t="n">
        <v>0.0607677902941192</v>
      </c>
      <c r="J944" s="0" t="n">
        <f aca="false">VLOOKUP(D944,'paramètres CI'!$A$2:$B$6,2)</f>
        <v>0.0385046990211696</v>
      </c>
    </row>
    <row r="945" customFormat="false" ht="13.8" hidden="true" customHeight="false" outlineLevel="0" collapsed="false">
      <c r="A945" s="0" t="s">
        <v>17</v>
      </c>
      <c r="B945" s="0" t="s">
        <v>125</v>
      </c>
      <c r="C945" s="0" t="s">
        <v>41</v>
      </c>
      <c r="D945" s="0" t="s">
        <v>39</v>
      </c>
      <c r="E945" s="0" t="n">
        <v>4.42128166203911</v>
      </c>
      <c r="F945" s="0" t="n">
        <v>20</v>
      </c>
      <c r="G945" s="0" t="n">
        <v>79.8598781282222</v>
      </c>
      <c r="H945" s="0" t="n">
        <v>0.804151491903591</v>
      </c>
      <c r="I945" s="0" t="n">
        <v>0.59491459803163</v>
      </c>
      <c r="J945" s="0" t="n">
        <f aca="false">VLOOKUP(D945,'paramètres CI'!$A$2:$B$6,2)</f>
        <v>0.022045059962018</v>
      </c>
    </row>
    <row r="946" customFormat="false" ht="13.8" hidden="true" customHeight="false" outlineLevel="0" collapsed="false">
      <c r="A946" s="0" t="s">
        <v>17</v>
      </c>
      <c r="B946" s="0" t="s">
        <v>125</v>
      </c>
      <c r="C946" s="0" t="s">
        <v>45</v>
      </c>
      <c r="D946" s="0" t="s">
        <v>43</v>
      </c>
      <c r="E946" s="0" t="n">
        <v>10</v>
      </c>
      <c r="F946" s="0" t="n">
        <v>13</v>
      </c>
      <c r="G946" s="0" t="n">
        <v>80.096585190714</v>
      </c>
      <c r="H946" s="0" t="n">
        <v>0.9</v>
      </c>
      <c r="I946" s="0" t="n">
        <v>0.169185604640378</v>
      </c>
      <c r="J946" s="0" t="n">
        <f aca="false">VLOOKUP(D946,'paramètres CI'!$A$2:$B$6,2)</f>
        <v>0.0935912806596305</v>
      </c>
    </row>
    <row r="947" customFormat="false" ht="13.8" hidden="true" customHeight="false" outlineLevel="0" collapsed="false">
      <c r="A947" s="0" t="s">
        <v>17</v>
      </c>
      <c r="B947" s="0" t="s">
        <v>125</v>
      </c>
      <c r="C947" s="0" t="s">
        <v>46</v>
      </c>
      <c r="D947" s="0" t="s">
        <v>43</v>
      </c>
      <c r="E947" s="0" t="n">
        <v>12</v>
      </c>
      <c r="F947" s="0" t="n">
        <v>13</v>
      </c>
      <c r="G947" s="0" t="n">
        <v>80.096585190714</v>
      </c>
      <c r="H947" s="0" t="n">
        <v>1</v>
      </c>
      <c r="I947" s="0" t="n">
        <v>9.99400359784132E-005</v>
      </c>
      <c r="J947" s="0" t="n">
        <f aca="false">VLOOKUP(D947,'paramètres CI'!$A$2:$B$6,2)</f>
        <v>0.0935912806596305</v>
      </c>
    </row>
    <row r="948" customFormat="false" ht="13.8" hidden="true" customHeight="false" outlineLevel="0" collapsed="false">
      <c r="A948" s="0" t="s">
        <v>17</v>
      </c>
      <c r="B948" s="0" t="s">
        <v>125</v>
      </c>
      <c r="C948" s="0" t="s">
        <v>48</v>
      </c>
      <c r="D948" s="0" t="s">
        <v>43</v>
      </c>
      <c r="E948" s="0" t="n">
        <v>38.5094757212699</v>
      </c>
      <c r="F948" s="0" t="n">
        <v>20</v>
      </c>
      <c r="G948" s="0" t="n">
        <v>82.9439376685999</v>
      </c>
      <c r="H948" s="0" t="n">
        <v>2.83163023255814</v>
      </c>
      <c r="I948" s="0" t="n">
        <v>0.0858173189223799</v>
      </c>
      <c r="J948" s="0" t="n">
        <f aca="false">VLOOKUP(D948,'paramètres CI'!$A$2:$B$6,2)</f>
        <v>0.0935912806596305</v>
      </c>
    </row>
    <row r="949" customFormat="false" ht="13.8" hidden="true" customHeight="false" outlineLevel="0" collapsed="false">
      <c r="A949" s="0" t="s">
        <v>17</v>
      </c>
      <c r="B949" s="0" t="s">
        <v>125</v>
      </c>
      <c r="C949" s="0" t="s">
        <v>49</v>
      </c>
      <c r="D949" s="0" t="s">
        <v>43</v>
      </c>
      <c r="E949" s="0" t="n">
        <v>48.1368446515874</v>
      </c>
      <c r="F949" s="0" t="n">
        <v>20</v>
      </c>
      <c r="G949" s="0" t="n">
        <v>82.9439376685999</v>
      </c>
      <c r="H949" s="0" t="n">
        <v>3.39795627906976</v>
      </c>
      <c r="I949" s="0" t="n">
        <v>9.99400359784132E-005</v>
      </c>
      <c r="J949" s="0" t="n">
        <f aca="false">VLOOKUP(D949,'paramètres CI'!$A$2:$B$6,2)</f>
        <v>0.0935912806596305</v>
      </c>
    </row>
    <row r="950" customFormat="false" ht="13.8" hidden="true" customHeight="false" outlineLevel="0" collapsed="false">
      <c r="A950" s="0" t="s">
        <v>17</v>
      </c>
      <c r="B950" s="0" t="s">
        <v>126</v>
      </c>
      <c r="C950" s="0" t="s">
        <v>32</v>
      </c>
      <c r="D950" s="0" t="s">
        <v>33</v>
      </c>
      <c r="E950" s="0" t="n">
        <v>24.8002102408303</v>
      </c>
      <c r="F950" s="0" t="n">
        <v>25</v>
      </c>
      <c r="G950" s="0" t="n">
        <v>87.7834965521851</v>
      </c>
      <c r="H950" s="0" t="n">
        <v>1.58353007161339</v>
      </c>
      <c r="I950" s="0" t="n">
        <v>0.0372872577597008</v>
      </c>
      <c r="J950" s="0" t="n">
        <f aca="false">VLOOKUP(D950,'paramètres CI'!$A$2:$B$6,2)</f>
        <v>0.033584731604575</v>
      </c>
    </row>
    <row r="951" customFormat="false" ht="13.8" hidden="true" customHeight="false" outlineLevel="0" collapsed="false">
      <c r="A951" s="0" t="s">
        <v>17</v>
      </c>
      <c r="B951" s="0" t="s">
        <v>126</v>
      </c>
      <c r="C951" s="0" t="s">
        <v>32</v>
      </c>
      <c r="D951" s="0" t="s">
        <v>34</v>
      </c>
      <c r="E951" s="0" t="n">
        <v>24.7925873182158</v>
      </c>
      <c r="F951" s="0" t="n">
        <v>25</v>
      </c>
      <c r="G951" s="0" t="n">
        <v>91.8429658644617</v>
      </c>
      <c r="H951" s="0" t="n">
        <v>1.64179592373878</v>
      </c>
      <c r="I951" s="0" t="n">
        <v>0.0599747113380406</v>
      </c>
      <c r="J951" s="0" t="n">
        <f aca="false">VLOOKUP(D951,'paramètres CI'!$A$2:$B$6,2)</f>
        <v>0.0424847883250769</v>
      </c>
    </row>
    <row r="952" customFormat="false" ht="13.8" hidden="true" customHeight="false" outlineLevel="0" collapsed="false">
      <c r="A952" s="0" t="s">
        <v>17</v>
      </c>
      <c r="B952" s="0" t="s">
        <v>126</v>
      </c>
      <c r="C952" s="0" t="s">
        <v>35</v>
      </c>
      <c r="D952" s="0" t="s">
        <v>33</v>
      </c>
      <c r="E952" s="0" t="n">
        <v>31.0002628010379</v>
      </c>
      <c r="F952" s="0" t="n">
        <v>25</v>
      </c>
      <c r="G952" s="0" t="n">
        <v>87.7834965521851</v>
      </c>
      <c r="H952" s="0" t="n">
        <v>1.90023608593606</v>
      </c>
      <c r="I952" s="0" t="n">
        <v>9.99400359784131E-005</v>
      </c>
      <c r="J952" s="0" t="n">
        <f aca="false">VLOOKUP(D952,'paramètres CI'!$A$2:$B$6,2)</f>
        <v>0.033584731604575</v>
      </c>
    </row>
    <row r="953" customFormat="false" ht="13.8" hidden="true" customHeight="false" outlineLevel="0" collapsed="false">
      <c r="A953" s="0" t="s">
        <v>17</v>
      </c>
      <c r="B953" s="0" t="s">
        <v>126</v>
      </c>
      <c r="C953" s="0" t="s">
        <v>35</v>
      </c>
      <c r="D953" s="0" t="s">
        <v>34</v>
      </c>
      <c r="E953" s="0" t="n">
        <v>30.9907341477697</v>
      </c>
      <c r="F953" s="0" t="n">
        <v>25</v>
      </c>
      <c r="G953" s="0" t="n">
        <v>91.8429658644617</v>
      </c>
      <c r="H953" s="0" t="n">
        <v>1.97015510848654</v>
      </c>
      <c r="I953" s="0" t="n">
        <v>9.99400359784131E-005</v>
      </c>
      <c r="J953" s="0" t="n">
        <f aca="false">VLOOKUP(D953,'paramètres CI'!$A$2:$B$6,2)</f>
        <v>0.0424847883250769</v>
      </c>
    </row>
    <row r="954" customFormat="false" ht="13.8" hidden="true" customHeight="false" outlineLevel="0" collapsed="false">
      <c r="A954" s="0" t="s">
        <v>17</v>
      </c>
      <c r="B954" s="0" t="s">
        <v>126</v>
      </c>
      <c r="C954" s="0" t="s">
        <v>36</v>
      </c>
      <c r="D954" s="0" t="s">
        <v>37</v>
      </c>
      <c r="E954" s="0" t="n">
        <v>33.4626666666666</v>
      </c>
      <c r="F954" s="0" t="n">
        <v>20</v>
      </c>
      <c r="G954" s="0" t="n">
        <v>88.1852053043774</v>
      </c>
      <c r="H954" s="0" t="n">
        <v>0.751417742745563</v>
      </c>
      <c r="I954" s="0" t="n">
        <v>9.99400359784131E-005</v>
      </c>
      <c r="J954" s="0" t="n">
        <f aca="false">VLOOKUP(D954,'paramètres CI'!$A$2:$B$6,2)</f>
        <v>0.0385046990211696</v>
      </c>
    </row>
    <row r="955" customFormat="false" ht="13.8" hidden="true" customHeight="false" outlineLevel="0" collapsed="false">
      <c r="A955" s="0" t="s">
        <v>17</v>
      </c>
      <c r="B955" s="0" t="s">
        <v>126</v>
      </c>
      <c r="C955" s="0" t="s">
        <v>38</v>
      </c>
      <c r="D955" s="0" t="s">
        <v>39</v>
      </c>
      <c r="E955" s="0" t="n">
        <v>33.4626666666666</v>
      </c>
      <c r="F955" s="0" t="n">
        <v>20</v>
      </c>
      <c r="G955" s="0" t="n">
        <v>88.8189149487011</v>
      </c>
      <c r="H955" s="0" t="n">
        <v>0.980154421996798</v>
      </c>
      <c r="I955" s="0" t="n">
        <v>9.99400359784131E-005</v>
      </c>
      <c r="J955" s="0" t="n">
        <f aca="false">VLOOKUP(D955,'paramètres CI'!$A$2:$B$6,2)</f>
        <v>0.022045059962018</v>
      </c>
    </row>
    <row r="956" customFormat="false" ht="13.8" hidden="true" customHeight="false" outlineLevel="0" collapsed="false">
      <c r="A956" s="0" t="s">
        <v>17</v>
      </c>
      <c r="B956" s="0" t="s">
        <v>126</v>
      </c>
      <c r="C956" s="0" t="s">
        <v>40</v>
      </c>
      <c r="D956" s="0" t="s">
        <v>37</v>
      </c>
      <c r="E956" s="0" t="n">
        <v>26.7701333333333</v>
      </c>
      <c r="F956" s="0" t="n">
        <v>20</v>
      </c>
      <c r="G956" s="0" t="n">
        <v>88.1852053043774</v>
      </c>
      <c r="H956" s="0" t="n">
        <v>0.581465320328633</v>
      </c>
      <c r="I956" s="0" t="n">
        <v>0.0630004872306587</v>
      </c>
      <c r="J956" s="0" t="n">
        <f aca="false">VLOOKUP(D956,'paramètres CI'!$A$2:$B$6,2)</f>
        <v>0.0385046990211696</v>
      </c>
    </row>
    <row r="957" customFormat="false" ht="13.8" hidden="true" customHeight="false" outlineLevel="0" collapsed="false">
      <c r="A957" s="0" t="s">
        <v>17</v>
      </c>
      <c r="B957" s="0" t="s">
        <v>126</v>
      </c>
      <c r="C957" s="0" t="s">
        <v>41</v>
      </c>
      <c r="D957" s="0" t="s">
        <v>39</v>
      </c>
      <c r="E957" s="0" t="n">
        <v>26.7701333333333</v>
      </c>
      <c r="F957" s="0" t="n">
        <v>20</v>
      </c>
      <c r="G957" s="0" t="n">
        <v>88.8189149487011</v>
      </c>
      <c r="H957" s="0" t="n">
        <v>0.790546322249073</v>
      </c>
      <c r="I957" s="0" t="n">
        <v>0.576151882415101</v>
      </c>
      <c r="J957" s="0" t="n">
        <f aca="false">VLOOKUP(D957,'paramètres CI'!$A$2:$B$6,2)</f>
        <v>0.022045059962018</v>
      </c>
    </row>
    <row r="958" customFormat="false" ht="13.8" hidden="true" customHeight="false" outlineLevel="0" collapsed="false">
      <c r="A958" s="0" t="s">
        <v>17</v>
      </c>
      <c r="B958" s="0" t="s">
        <v>126</v>
      </c>
      <c r="C958" s="0" t="s">
        <v>45</v>
      </c>
      <c r="D958" s="0" t="s">
        <v>43</v>
      </c>
      <c r="E958" s="0" t="n">
        <v>10</v>
      </c>
      <c r="F958" s="0" t="n">
        <v>13</v>
      </c>
      <c r="G958" s="0" t="n">
        <v>87.676402160226</v>
      </c>
      <c r="H958" s="0" t="n">
        <v>0.9</v>
      </c>
      <c r="I958" s="0" t="n">
        <v>0.174088025900846</v>
      </c>
      <c r="J958" s="0" t="n">
        <f aca="false">VLOOKUP(D958,'paramètres CI'!$A$2:$B$6,2)</f>
        <v>0.0935912806596305</v>
      </c>
    </row>
    <row r="959" customFormat="false" ht="13.8" hidden="true" customHeight="false" outlineLevel="0" collapsed="false">
      <c r="A959" s="0" t="s">
        <v>17</v>
      </c>
      <c r="B959" s="0" t="s">
        <v>126</v>
      </c>
      <c r="C959" s="0" t="s">
        <v>46</v>
      </c>
      <c r="D959" s="0" t="s">
        <v>43</v>
      </c>
      <c r="E959" s="0" t="n">
        <v>12</v>
      </c>
      <c r="F959" s="0" t="n">
        <v>13</v>
      </c>
      <c r="G959" s="0" t="n">
        <v>87.676402160226</v>
      </c>
      <c r="H959" s="0" t="n">
        <v>1</v>
      </c>
      <c r="I959" s="0" t="n">
        <v>9.99400359784131E-005</v>
      </c>
      <c r="J959" s="0" t="n">
        <f aca="false">VLOOKUP(D959,'paramètres CI'!$A$2:$B$6,2)</f>
        <v>0.0935912806596305</v>
      </c>
    </row>
    <row r="960" customFormat="false" ht="13.8" hidden="true" customHeight="false" outlineLevel="0" collapsed="false">
      <c r="A960" s="0" t="s">
        <v>17</v>
      </c>
      <c r="B960" s="0" t="s">
        <v>126</v>
      </c>
      <c r="C960" s="0" t="s">
        <v>48</v>
      </c>
      <c r="D960" s="0" t="s">
        <v>43</v>
      </c>
      <c r="E960" s="0" t="n">
        <v>42.3630525974817</v>
      </c>
      <c r="F960" s="0" t="n">
        <v>20</v>
      </c>
      <c r="G960" s="0" t="n">
        <v>88.7599323953724</v>
      </c>
      <c r="H960" s="0" t="n">
        <v>2.83163023255814</v>
      </c>
      <c r="I960" s="0" t="n">
        <v>0.0888979951397832</v>
      </c>
      <c r="J960" s="0" t="n">
        <f aca="false">VLOOKUP(D960,'paramètres CI'!$A$2:$B$6,2)</f>
        <v>0.0935912806596305</v>
      </c>
    </row>
    <row r="961" customFormat="false" ht="13.8" hidden="true" customHeight="false" outlineLevel="0" collapsed="false">
      <c r="A961" s="0" t="s">
        <v>17</v>
      </c>
      <c r="B961" s="0" t="s">
        <v>126</v>
      </c>
      <c r="C961" s="0" t="s">
        <v>49</v>
      </c>
      <c r="D961" s="0" t="s">
        <v>43</v>
      </c>
      <c r="E961" s="0" t="n">
        <v>52.9538157468521</v>
      </c>
      <c r="F961" s="0" t="n">
        <v>20</v>
      </c>
      <c r="G961" s="0" t="n">
        <v>88.7599323953724</v>
      </c>
      <c r="H961" s="0" t="n">
        <v>3.39795627906976</v>
      </c>
      <c r="I961" s="0" t="n">
        <v>9.99400359784131E-005</v>
      </c>
      <c r="J961" s="0" t="n">
        <f aca="false">VLOOKUP(D961,'paramètres CI'!$A$2:$B$6,2)</f>
        <v>0.0935912806596305</v>
      </c>
    </row>
    <row r="962" customFormat="false" ht="13.8" hidden="true" customHeight="false" outlineLevel="0" collapsed="false">
      <c r="A962" s="0" t="s">
        <v>18</v>
      </c>
      <c r="B962" s="0" t="s">
        <v>127</v>
      </c>
      <c r="C962" s="0" t="s">
        <v>32</v>
      </c>
      <c r="D962" s="0" t="s">
        <v>33</v>
      </c>
      <c r="E962" s="0" t="n">
        <v>10.8870461724804</v>
      </c>
      <c r="F962" s="0" t="n">
        <v>25</v>
      </c>
      <c r="G962" s="0" t="n">
        <v>79.2036466282157</v>
      </c>
      <c r="H962" s="0" t="n">
        <v>0.730094340512646</v>
      </c>
      <c r="I962" s="0" t="n">
        <v>0.0308424981960447</v>
      </c>
      <c r="J962" s="0" t="n">
        <f aca="false">VLOOKUP(D962,'paramètres CI'!$A$2:$B$6,2)</f>
        <v>0.033584731604575</v>
      </c>
    </row>
    <row r="963" customFormat="false" ht="13.8" hidden="true" customHeight="false" outlineLevel="0" collapsed="false">
      <c r="A963" s="0" t="s">
        <v>18</v>
      </c>
      <c r="B963" s="0" t="s">
        <v>127</v>
      </c>
      <c r="C963" s="0" t="s">
        <v>32</v>
      </c>
      <c r="D963" s="0" t="s">
        <v>34</v>
      </c>
      <c r="E963" s="0" t="n">
        <v>11.9996187494126</v>
      </c>
      <c r="F963" s="0" t="n">
        <v>25</v>
      </c>
      <c r="G963" s="0" t="n">
        <v>79.5285031143838</v>
      </c>
      <c r="H963" s="0" t="n">
        <v>0.721356669462009</v>
      </c>
      <c r="I963" s="0" t="n">
        <v>0.165961591297471</v>
      </c>
      <c r="J963" s="0" t="n">
        <f aca="false">VLOOKUP(D963,'paramètres CI'!$A$2:$B$6,2)</f>
        <v>0.0424847883250769</v>
      </c>
    </row>
    <row r="964" customFormat="false" ht="13.8" hidden="true" customHeight="false" outlineLevel="0" collapsed="false">
      <c r="A964" s="0" t="s">
        <v>18</v>
      </c>
      <c r="B964" s="0" t="s">
        <v>127</v>
      </c>
      <c r="C964" s="0" t="s">
        <v>35</v>
      </c>
      <c r="D964" s="0" t="s">
        <v>33</v>
      </c>
      <c r="E964" s="0" t="n">
        <v>13.6088077156005</v>
      </c>
      <c r="F964" s="0" t="n">
        <v>25</v>
      </c>
      <c r="G964" s="0" t="n">
        <v>79.2036466282157</v>
      </c>
      <c r="H964" s="0" t="n">
        <v>0.876113208615176</v>
      </c>
      <c r="I964" s="0" t="n">
        <v>9.99400359784131E-005</v>
      </c>
      <c r="J964" s="0" t="n">
        <f aca="false">VLOOKUP(D964,'paramètres CI'!$A$2:$B$6,2)</f>
        <v>0.033584731604575</v>
      </c>
    </row>
    <row r="965" customFormat="false" ht="13.8" hidden="true" customHeight="false" outlineLevel="0" collapsed="false">
      <c r="A965" s="0" t="s">
        <v>18</v>
      </c>
      <c r="B965" s="0" t="s">
        <v>127</v>
      </c>
      <c r="C965" s="0" t="s">
        <v>35</v>
      </c>
      <c r="D965" s="0" t="s">
        <v>34</v>
      </c>
      <c r="E965" s="0" t="n">
        <v>14.9995234367657</v>
      </c>
      <c r="F965" s="0" t="n">
        <v>25</v>
      </c>
      <c r="G965" s="0" t="n">
        <v>79.5285031143838</v>
      </c>
      <c r="H965" s="0" t="n">
        <v>0.865628003354412</v>
      </c>
      <c r="I965" s="0" t="n">
        <v>9.99400359784131E-005</v>
      </c>
      <c r="J965" s="0" t="n">
        <f aca="false">VLOOKUP(D965,'paramètres CI'!$A$2:$B$6,2)</f>
        <v>0.0424847883250769</v>
      </c>
    </row>
    <row r="966" customFormat="false" ht="13.8" hidden="true" customHeight="false" outlineLevel="0" collapsed="false">
      <c r="A966" s="0" t="s">
        <v>18</v>
      </c>
      <c r="B966" s="0" t="s">
        <v>127</v>
      </c>
      <c r="C966" s="0" t="s">
        <v>36</v>
      </c>
      <c r="D966" s="0" t="s">
        <v>37</v>
      </c>
      <c r="E966" s="0" t="n">
        <v>8.02824613300228</v>
      </c>
      <c r="F966" s="0" t="n">
        <v>20</v>
      </c>
      <c r="G966" s="0" t="n">
        <v>71.8323030084682</v>
      </c>
      <c r="H966" s="0" t="n">
        <v>0.764099764471662</v>
      </c>
      <c r="I966" s="0" t="n">
        <v>9.99400359784131E-005</v>
      </c>
      <c r="J966" s="0" t="n">
        <f aca="false">VLOOKUP(D966,'paramètres CI'!$A$2:$B$6,2)</f>
        <v>0.0385046990211696</v>
      </c>
    </row>
    <row r="967" customFormat="false" ht="13.8" hidden="true" customHeight="false" outlineLevel="0" collapsed="false">
      <c r="A967" s="0" t="s">
        <v>18</v>
      </c>
      <c r="B967" s="0" t="s">
        <v>127</v>
      </c>
      <c r="C967" s="0" t="s">
        <v>38</v>
      </c>
      <c r="D967" s="0" t="s">
        <v>39</v>
      </c>
      <c r="E967" s="0" t="n">
        <v>5.97470283764326</v>
      </c>
      <c r="F967" s="0" t="n">
        <v>20</v>
      </c>
      <c r="G967" s="0" t="n">
        <v>70.7183449208909</v>
      </c>
      <c r="H967" s="0" t="n">
        <v>0.989965040057115</v>
      </c>
      <c r="I967" s="0" t="n">
        <v>9.99400359784131E-005</v>
      </c>
      <c r="J967" s="0" t="n">
        <f aca="false">VLOOKUP(D967,'paramètres CI'!$A$2:$B$6,2)</f>
        <v>0.022045059962018</v>
      </c>
    </row>
    <row r="968" customFormat="false" ht="13.8" hidden="true" customHeight="false" outlineLevel="0" collapsed="false">
      <c r="A968" s="0" t="s">
        <v>18</v>
      </c>
      <c r="B968" s="0" t="s">
        <v>127</v>
      </c>
      <c r="C968" s="0" t="s">
        <v>40</v>
      </c>
      <c r="D968" s="0" t="s">
        <v>37</v>
      </c>
      <c r="E968" s="0" t="n">
        <v>6.42259690640183</v>
      </c>
      <c r="F968" s="0" t="n">
        <v>20</v>
      </c>
      <c r="G968" s="0" t="n">
        <v>71.8323030084682</v>
      </c>
      <c r="H968" s="0" t="n">
        <v>0.59798918437138</v>
      </c>
      <c r="I968" s="0" t="n">
        <v>0.0460913776334725</v>
      </c>
      <c r="J968" s="0" t="n">
        <f aca="false">VLOOKUP(D968,'paramètres CI'!$A$2:$B$6,2)</f>
        <v>0.0385046990211696</v>
      </c>
    </row>
    <row r="969" customFormat="false" ht="13.8" hidden="true" customHeight="false" outlineLevel="0" collapsed="false">
      <c r="A969" s="0" t="s">
        <v>18</v>
      </c>
      <c r="B969" s="0" t="s">
        <v>127</v>
      </c>
      <c r="C969" s="0" t="s">
        <v>41</v>
      </c>
      <c r="D969" s="0" t="s">
        <v>39</v>
      </c>
      <c r="E969" s="0" t="n">
        <v>4.77976227011461</v>
      </c>
      <c r="F969" s="0" t="n">
        <v>20</v>
      </c>
      <c r="G969" s="0" t="n">
        <v>70.7183449208909</v>
      </c>
      <c r="H969" s="0" t="n">
        <v>0.924122833086827</v>
      </c>
      <c r="I969" s="0" t="n">
        <v>0.543378158728557</v>
      </c>
      <c r="J969" s="0" t="n">
        <f aca="false">VLOOKUP(D969,'paramètres CI'!$A$2:$B$6,2)</f>
        <v>0.022045059962018</v>
      </c>
    </row>
    <row r="970" customFormat="false" ht="13.8" hidden="true" customHeight="false" outlineLevel="0" collapsed="false">
      <c r="A970" s="0" t="s">
        <v>18</v>
      </c>
      <c r="B970" s="0" t="s">
        <v>127</v>
      </c>
      <c r="C970" s="0" t="s">
        <v>45</v>
      </c>
      <c r="D970" s="0" t="s">
        <v>43</v>
      </c>
      <c r="E970" s="0" t="n">
        <v>10</v>
      </c>
      <c r="F970" s="0" t="n">
        <v>13</v>
      </c>
      <c r="G970" s="0" t="n">
        <v>69.2277414377491</v>
      </c>
      <c r="H970" s="0" t="n">
        <v>0.9</v>
      </c>
      <c r="I970" s="0" t="n">
        <v>0.122717463382381</v>
      </c>
      <c r="J970" s="0" t="n">
        <f aca="false">VLOOKUP(D970,'paramètres CI'!$A$2:$B$6,2)</f>
        <v>0.0935912806596305</v>
      </c>
    </row>
    <row r="971" customFormat="false" ht="13.8" hidden="true" customHeight="false" outlineLevel="0" collapsed="false">
      <c r="A971" s="0" t="s">
        <v>18</v>
      </c>
      <c r="B971" s="0" t="s">
        <v>127</v>
      </c>
      <c r="C971" s="0" t="s">
        <v>46</v>
      </c>
      <c r="D971" s="0" t="s">
        <v>43</v>
      </c>
      <c r="E971" s="0" t="n">
        <v>12</v>
      </c>
      <c r="F971" s="0" t="n">
        <v>13</v>
      </c>
      <c r="G971" s="0" t="n">
        <v>69.2277414377491</v>
      </c>
      <c r="H971" s="0" t="n">
        <v>1</v>
      </c>
      <c r="I971" s="0" t="n">
        <v>9.99400359784131E-005</v>
      </c>
      <c r="J971" s="0" t="n">
        <f aca="false">VLOOKUP(D971,'paramètres CI'!$A$2:$B$6,2)</f>
        <v>0.0935912806596305</v>
      </c>
    </row>
    <row r="972" customFormat="false" ht="13.8" hidden="true" customHeight="false" outlineLevel="0" collapsed="false">
      <c r="A972" s="0" t="s">
        <v>18</v>
      </c>
      <c r="B972" s="0" t="s">
        <v>127</v>
      </c>
      <c r="C972" s="0" t="s">
        <v>48</v>
      </c>
      <c r="D972" s="0" t="s">
        <v>43</v>
      </c>
      <c r="E972" s="0" t="n">
        <v>27.3375799245805</v>
      </c>
      <c r="F972" s="0" t="n">
        <v>20</v>
      </c>
      <c r="G972" s="0" t="n">
        <v>71.7400762078789</v>
      </c>
      <c r="H972" s="0" t="n">
        <v>2.83163023255814</v>
      </c>
      <c r="I972" s="0" t="n">
        <v>0.0904092705462038</v>
      </c>
      <c r="J972" s="0" t="n">
        <f aca="false">VLOOKUP(D972,'paramètres CI'!$A$2:$B$6,2)</f>
        <v>0.0935912806596305</v>
      </c>
    </row>
    <row r="973" customFormat="false" ht="13.8" hidden="true" customHeight="false" outlineLevel="0" collapsed="false">
      <c r="A973" s="0" t="s">
        <v>18</v>
      </c>
      <c r="B973" s="0" t="s">
        <v>127</v>
      </c>
      <c r="C973" s="0" t="s">
        <v>49</v>
      </c>
      <c r="D973" s="0" t="s">
        <v>43</v>
      </c>
      <c r="E973" s="0" t="n">
        <v>34.1719749057257</v>
      </c>
      <c r="F973" s="0" t="n">
        <v>20</v>
      </c>
      <c r="G973" s="0" t="n">
        <v>71.7400762078789</v>
      </c>
      <c r="H973" s="0" t="n">
        <v>3.39795627906976</v>
      </c>
      <c r="I973" s="0" t="n">
        <v>9.99400359784131E-005</v>
      </c>
      <c r="J973" s="0" t="n">
        <f aca="false">VLOOKUP(D973,'paramètres CI'!$A$2:$B$6,2)</f>
        <v>0.0935912806596305</v>
      </c>
    </row>
    <row r="974" customFormat="false" ht="13.8" hidden="true" customHeight="false" outlineLevel="0" collapsed="false">
      <c r="A974" s="0" t="s">
        <v>18</v>
      </c>
      <c r="B974" s="0" t="s">
        <v>128</v>
      </c>
      <c r="C974" s="0" t="s">
        <v>32</v>
      </c>
      <c r="D974" s="0" t="s">
        <v>33</v>
      </c>
      <c r="E974" s="0" t="n">
        <v>15.3327863271262</v>
      </c>
      <c r="F974" s="0" t="n">
        <v>25</v>
      </c>
      <c r="G974" s="0" t="n">
        <v>94.7329598844824</v>
      </c>
      <c r="H974" s="0" t="n">
        <v>0.72337742143231</v>
      </c>
      <c r="I974" s="0" t="n">
        <v>0.0140381585577871</v>
      </c>
      <c r="J974" s="0" t="n">
        <f aca="false">VLOOKUP(D974,'paramètres CI'!$A$2:$B$6,2)</f>
        <v>0.033584731604575</v>
      </c>
    </row>
    <row r="975" customFormat="false" ht="13.8" hidden="true" customHeight="false" outlineLevel="0" collapsed="false">
      <c r="A975" s="0" t="s">
        <v>18</v>
      </c>
      <c r="B975" s="0" t="s">
        <v>128</v>
      </c>
      <c r="C975" s="0" t="s">
        <v>32</v>
      </c>
      <c r="D975" s="0" t="s">
        <v>34</v>
      </c>
      <c r="E975" s="0" t="n">
        <v>16.1491009993392</v>
      </c>
      <c r="F975" s="0" t="n">
        <v>25</v>
      </c>
      <c r="G975" s="0" t="n">
        <v>99.6432009964405</v>
      </c>
      <c r="H975" s="0" t="n">
        <v>0.713988634836176</v>
      </c>
      <c r="I975" s="0" t="n">
        <v>0.0565819049957736</v>
      </c>
      <c r="J975" s="0" t="n">
        <f aca="false">VLOOKUP(D975,'paramètres CI'!$A$2:$B$6,2)</f>
        <v>0.0424847883250769</v>
      </c>
    </row>
    <row r="976" customFormat="false" ht="13.8" hidden="true" customHeight="false" outlineLevel="0" collapsed="false">
      <c r="A976" s="0" t="s">
        <v>18</v>
      </c>
      <c r="B976" s="0" t="s">
        <v>128</v>
      </c>
      <c r="C976" s="0" t="s">
        <v>35</v>
      </c>
      <c r="D976" s="0" t="s">
        <v>33</v>
      </c>
      <c r="E976" s="0" t="n">
        <v>19.1659829089077</v>
      </c>
      <c r="F976" s="0" t="n">
        <v>25</v>
      </c>
      <c r="G976" s="0" t="n">
        <v>94.7329598844824</v>
      </c>
      <c r="H976" s="0" t="n">
        <v>0.868052905718771</v>
      </c>
      <c r="I976" s="0" t="n">
        <v>9.9940035978413E-005</v>
      </c>
      <c r="J976" s="0" t="n">
        <f aca="false">VLOOKUP(D976,'paramètres CI'!$A$2:$B$6,2)</f>
        <v>0.033584731604575</v>
      </c>
    </row>
    <row r="977" customFormat="false" ht="13.8" hidden="true" customHeight="false" outlineLevel="0" collapsed="false">
      <c r="A977" s="0" t="s">
        <v>18</v>
      </c>
      <c r="B977" s="0" t="s">
        <v>128</v>
      </c>
      <c r="C977" s="0" t="s">
        <v>35</v>
      </c>
      <c r="D977" s="0" t="s">
        <v>34</v>
      </c>
      <c r="E977" s="0" t="n">
        <v>20.186376249174</v>
      </c>
      <c r="F977" s="0" t="n">
        <v>25</v>
      </c>
      <c r="G977" s="0" t="n">
        <v>99.6432009964405</v>
      </c>
      <c r="H977" s="0" t="n">
        <v>0.856786361803412</v>
      </c>
      <c r="I977" s="0" t="n">
        <v>9.9940035978413E-005</v>
      </c>
      <c r="J977" s="0" t="n">
        <f aca="false">VLOOKUP(D977,'paramètres CI'!$A$2:$B$6,2)</f>
        <v>0.0424847883250769</v>
      </c>
    </row>
    <row r="978" customFormat="false" ht="13.8" hidden="true" customHeight="false" outlineLevel="0" collapsed="false">
      <c r="A978" s="0" t="s">
        <v>18</v>
      </c>
      <c r="B978" s="0" t="s">
        <v>128</v>
      </c>
      <c r="C978" s="0" t="s">
        <v>36</v>
      </c>
      <c r="D978" s="0" t="s">
        <v>37</v>
      </c>
      <c r="E978" s="0" t="n">
        <v>11.9412963571626</v>
      </c>
      <c r="F978" s="0" t="n">
        <v>20</v>
      </c>
      <c r="G978" s="0" t="n">
        <v>92.9376752251226</v>
      </c>
      <c r="H978" s="0" t="n">
        <v>0.761213749029122</v>
      </c>
      <c r="I978" s="0" t="n">
        <v>9.9940035978413E-005</v>
      </c>
      <c r="J978" s="0" t="n">
        <f aca="false">VLOOKUP(D978,'paramètres CI'!$A$2:$B$6,2)</f>
        <v>0.0385046990211696</v>
      </c>
    </row>
    <row r="979" customFormat="false" ht="13.8" hidden="true" customHeight="false" outlineLevel="0" collapsed="false">
      <c r="A979" s="0" t="s">
        <v>18</v>
      </c>
      <c r="B979" s="0" t="s">
        <v>128</v>
      </c>
      <c r="C979" s="0" t="s">
        <v>38</v>
      </c>
      <c r="D979" s="0" t="s">
        <v>39</v>
      </c>
      <c r="E979" s="0" t="n">
        <v>8.47459302966096</v>
      </c>
      <c r="F979" s="0" t="n">
        <v>20</v>
      </c>
      <c r="G979" s="0" t="n">
        <v>92.564189331005</v>
      </c>
      <c r="H979" s="0" t="n">
        <v>0.987107085656158</v>
      </c>
      <c r="I979" s="0" t="n">
        <v>9.9940035978413E-005</v>
      </c>
      <c r="J979" s="0" t="n">
        <f aca="false">VLOOKUP(D979,'paramètres CI'!$A$2:$B$6,2)</f>
        <v>0.022045059962018</v>
      </c>
    </row>
    <row r="980" customFormat="false" ht="13.8" hidden="true" customHeight="false" outlineLevel="0" collapsed="false">
      <c r="A980" s="0" t="s">
        <v>18</v>
      </c>
      <c r="B980" s="0" t="s">
        <v>128</v>
      </c>
      <c r="C980" s="0" t="s">
        <v>40</v>
      </c>
      <c r="D980" s="0" t="s">
        <v>37</v>
      </c>
      <c r="E980" s="0" t="n">
        <v>9.55303708573008</v>
      </c>
      <c r="F980" s="0" t="n">
        <v>20</v>
      </c>
      <c r="G980" s="0" t="n">
        <v>92.9376752251226</v>
      </c>
      <c r="H980" s="0" t="n">
        <v>0.593994727678809</v>
      </c>
      <c r="I980" s="0" t="n">
        <v>0.0539166470080028</v>
      </c>
      <c r="J980" s="0" t="n">
        <f aca="false">VLOOKUP(D980,'paramètres CI'!$A$2:$B$6,2)</f>
        <v>0.0385046990211696</v>
      </c>
    </row>
    <row r="981" customFormat="false" ht="13.8" hidden="true" customHeight="false" outlineLevel="0" collapsed="false">
      <c r="A981" s="0" t="s">
        <v>18</v>
      </c>
      <c r="B981" s="0" t="s">
        <v>128</v>
      </c>
      <c r="C981" s="0" t="s">
        <v>41</v>
      </c>
      <c r="D981" s="0" t="s">
        <v>39</v>
      </c>
      <c r="E981" s="0" t="n">
        <v>6.77967442372877</v>
      </c>
      <c r="F981" s="0" t="n">
        <v>20</v>
      </c>
      <c r="G981" s="0" t="n">
        <v>92.564189331005</v>
      </c>
      <c r="H981" s="0" t="n">
        <v>0.920034530126633</v>
      </c>
      <c r="I981" s="0" t="n">
        <v>0.618136587569833</v>
      </c>
      <c r="J981" s="0" t="n">
        <f aca="false">VLOOKUP(D981,'paramètres CI'!$A$2:$B$6,2)</f>
        <v>0.022045059962018</v>
      </c>
    </row>
    <row r="982" customFormat="false" ht="13.8" hidden="true" customHeight="false" outlineLevel="0" collapsed="false">
      <c r="A982" s="0" t="s">
        <v>18</v>
      </c>
      <c r="B982" s="0" t="s">
        <v>128</v>
      </c>
      <c r="C982" s="0" t="s">
        <v>45</v>
      </c>
      <c r="D982" s="0" t="s">
        <v>43</v>
      </c>
      <c r="E982" s="0" t="n">
        <v>10</v>
      </c>
      <c r="F982" s="0" t="n">
        <v>13</v>
      </c>
      <c r="G982" s="0" t="n">
        <v>84.5692177003957</v>
      </c>
      <c r="H982" s="0" t="n">
        <v>0.9</v>
      </c>
      <c r="I982" s="0" t="n">
        <v>0.151345668842268</v>
      </c>
      <c r="J982" s="0" t="n">
        <f aca="false">VLOOKUP(D982,'paramètres CI'!$A$2:$B$6,2)</f>
        <v>0.0935912806596305</v>
      </c>
    </row>
    <row r="983" customFormat="false" ht="13.8" hidden="true" customHeight="false" outlineLevel="0" collapsed="false">
      <c r="A983" s="0" t="s">
        <v>18</v>
      </c>
      <c r="B983" s="0" t="s">
        <v>128</v>
      </c>
      <c r="C983" s="0" t="s">
        <v>46</v>
      </c>
      <c r="D983" s="0" t="s">
        <v>43</v>
      </c>
      <c r="E983" s="0" t="n">
        <v>12</v>
      </c>
      <c r="F983" s="0" t="n">
        <v>13</v>
      </c>
      <c r="G983" s="0" t="n">
        <v>84.5692177003957</v>
      </c>
      <c r="H983" s="0" t="n">
        <v>1</v>
      </c>
      <c r="I983" s="0" t="n">
        <v>9.9940035978413E-005</v>
      </c>
      <c r="J983" s="0" t="n">
        <f aca="false">VLOOKUP(D983,'paramètres CI'!$A$2:$B$6,2)</f>
        <v>0.0935912806596305</v>
      </c>
    </row>
    <row r="984" customFormat="false" ht="13.8" hidden="true" customHeight="false" outlineLevel="0" collapsed="false">
      <c r="A984" s="0" t="s">
        <v>18</v>
      </c>
      <c r="B984" s="0" t="s">
        <v>128</v>
      </c>
      <c r="C984" s="0" t="s">
        <v>48</v>
      </c>
      <c r="D984" s="0" t="s">
        <v>43</v>
      </c>
      <c r="E984" s="0" t="n">
        <v>41.7480465349646</v>
      </c>
      <c r="F984" s="0" t="n">
        <v>20</v>
      </c>
      <c r="G984" s="0" t="n">
        <v>91.0138835761519</v>
      </c>
      <c r="H984" s="0" t="n">
        <v>2.83163023255814</v>
      </c>
      <c r="I984" s="0" t="n">
        <v>0.105381392810465</v>
      </c>
      <c r="J984" s="0" t="n">
        <f aca="false">VLOOKUP(D984,'paramètres CI'!$A$2:$B$6,2)</f>
        <v>0.0935912806596305</v>
      </c>
    </row>
    <row r="985" customFormat="false" ht="13.8" hidden="true" customHeight="false" outlineLevel="0" collapsed="false">
      <c r="A985" s="0" t="s">
        <v>18</v>
      </c>
      <c r="B985" s="0" t="s">
        <v>128</v>
      </c>
      <c r="C985" s="0" t="s">
        <v>49</v>
      </c>
      <c r="D985" s="0" t="s">
        <v>43</v>
      </c>
      <c r="E985" s="0" t="n">
        <v>52.1850581687057</v>
      </c>
      <c r="F985" s="0" t="n">
        <v>20</v>
      </c>
      <c r="G985" s="0" t="n">
        <v>91.0138835761519</v>
      </c>
      <c r="H985" s="0" t="n">
        <v>3.39795627906976</v>
      </c>
      <c r="I985" s="0" t="n">
        <v>9.9940035978413E-005</v>
      </c>
      <c r="J985" s="0" t="n">
        <f aca="false">VLOOKUP(D985,'paramètres CI'!$A$2:$B$6,2)</f>
        <v>0.0935912806596305</v>
      </c>
    </row>
    <row r="986" customFormat="false" ht="13.8" hidden="true" customHeight="false" outlineLevel="0" collapsed="false">
      <c r="A986" s="0" t="s">
        <v>18</v>
      </c>
      <c r="B986" s="0" t="s">
        <v>129</v>
      </c>
      <c r="C986" s="0" t="s">
        <v>32</v>
      </c>
      <c r="D986" s="0" t="s">
        <v>33</v>
      </c>
      <c r="E986" s="0" t="n">
        <v>12.8768080634001</v>
      </c>
      <c r="F986" s="0" t="n">
        <v>25</v>
      </c>
      <c r="G986" s="0" t="n">
        <v>95.6586397922288</v>
      </c>
      <c r="H986" s="0" t="n">
        <v>0.725788208252146</v>
      </c>
      <c r="I986" s="0" t="n">
        <v>0.0092704597467484</v>
      </c>
      <c r="J986" s="0" t="n">
        <f aca="false">VLOOKUP(D986,'paramètres CI'!$A$2:$B$6,2)</f>
        <v>0.033584731604575</v>
      </c>
    </row>
    <row r="987" customFormat="false" ht="13.8" hidden="true" customHeight="false" outlineLevel="0" collapsed="false">
      <c r="A987" s="0" t="s">
        <v>18</v>
      </c>
      <c r="B987" s="0" t="s">
        <v>129</v>
      </c>
      <c r="C987" s="0" t="s">
        <v>32</v>
      </c>
      <c r="D987" s="0" t="s">
        <v>34</v>
      </c>
      <c r="E987" s="0" t="n">
        <v>12.9858750623193</v>
      </c>
      <c r="F987" s="0" t="n">
        <v>25</v>
      </c>
      <c r="G987" s="0" t="n">
        <v>91.583746490408</v>
      </c>
      <c r="H987" s="0" t="n">
        <v>0.735230584832355</v>
      </c>
      <c r="I987" s="0" t="n">
        <v>0.0965908003315118</v>
      </c>
      <c r="J987" s="0" t="n">
        <f aca="false">VLOOKUP(D987,'paramètres CI'!$A$2:$B$6,2)</f>
        <v>0.0424847883250769</v>
      </c>
    </row>
    <row r="988" customFormat="false" ht="13.8" hidden="true" customHeight="false" outlineLevel="0" collapsed="false">
      <c r="A988" s="0" t="s">
        <v>18</v>
      </c>
      <c r="B988" s="0" t="s">
        <v>129</v>
      </c>
      <c r="C988" s="0" t="s">
        <v>35</v>
      </c>
      <c r="D988" s="0" t="s">
        <v>33</v>
      </c>
      <c r="E988" s="0" t="n">
        <v>16.0960100792501</v>
      </c>
      <c r="F988" s="0" t="n">
        <v>25</v>
      </c>
      <c r="G988" s="0" t="n">
        <v>95.6586397922288</v>
      </c>
      <c r="H988" s="0" t="n">
        <v>0.870945849902573</v>
      </c>
      <c r="I988" s="0" t="n">
        <v>9.9940035978413E-005</v>
      </c>
      <c r="J988" s="0" t="n">
        <f aca="false">VLOOKUP(D988,'paramètres CI'!$A$2:$B$6,2)</f>
        <v>0.033584731604575</v>
      </c>
    </row>
    <row r="989" customFormat="false" ht="13.8" hidden="true" customHeight="false" outlineLevel="0" collapsed="false">
      <c r="A989" s="0" t="s">
        <v>18</v>
      </c>
      <c r="B989" s="0" t="s">
        <v>129</v>
      </c>
      <c r="C989" s="0" t="s">
        <v>35</v>
      </c>
      <c r="D989" s="0" t="s">
        <v>34</v>
      </c>
      <c r="E989" s="0" t="n">
        <v>16.2323438278991</v>
      </c>
      <c r="F989" s="0" t="n">
        <v>25</v>
      </c>
      <c r="G989" s="0" t="n">
        <v>91.583746490408</v>
      </c>
      <c r="H989" s="0" t="n">
        <v>0.882276701798826</v>
      </c>
      <c r="I989" s="0" t="n">
        <v>9.9940035978413E-005</v>
      </c>
      <c r="J989" s="0" t="n">
        <f aca="false">VLOOKUP(D989,'paramètres CI'!$A$2:$B$6,2)</f>
        <v>0.0424847883250769</v>
      </c>
    </row>
    <row r="990" customFormat="false" ht="13.8" hidden="true" customHeight="false" outlineLevel="0" collapsed="false">
      <c r="A990" s="0" t="s">
        <v>18</v>
      </c>
      <c r="B990" s="0" t="s">
        <v>129</v>
      </c>
      <c r="C990" s="0" t="s">
        <v>36</v>
      </c>
      <c r="D990" s="0" t="s">
        <v>37</v>
      </c>
      <c r="E990" s="0" t="n">
        <v>10.0020053703767</v>
      </c>
      <c r="F990" s="0" t="n">
        <v>20</v>
      </c>
      <c r="G990" s="0" t="n">
        <v>88.7035866972034</v>
      </c>
      <c r="H990" s="0" t="n">
        <v>0.760956568284383</v>
      </c>
      <c r="I990" s="0" t="n">
        <v>9.9940035978413E-005</v>
      </c>
      <c r="J990" s="0" t="n">
        <f aca="false">VLOOKUP(D990,'paramètres CI'!$A$2:$B$6,2)</f>
        <v>0.0385046990211696</v>
      </c>
    </row>
    <row r="991" customFormat="false" ht="13.8" hidden="true" customHeight="false" outlineLevel="0" collapsed="false">
      <c r="A991" s="0" t="s">
        <v>18</v>
      </c>
      <c r="B991" s="0" t="s">
        <v>129</v>
      </c>
      <c r="C991" s="0" t="s">
        <v>38</v>
      </c>
      <c r="D991" s="0" t="s">
        <v>39</v>
      </c>
      <c r="E991" s="0" t="n">
        <v>7.17431105409524</v>
      </c>
      <c r="F991" s="0" t="n">
        <v>20</v>
      </c>
      <c r="G991" s="0" t="n">
        <v>88.131309760064</v>
      </c>
      <c r="H991" s="0" t="n">
        <v>0.986854796105332</v>
      </c>
      <c r="I991" s="0" t="n">
        <v>9.9940035978413E-005</v>
      </c>
      <c r="J991" s="0" t="n">
        <f aca="false">VLOOKUP(D991,'paramètres CI'!$A$2:$B$6,2)</f>
        <v>0.022045059962018</v>
      </c>
    </row>
    <row r="992" customFormat="false" ht="13.8" hidden="true" customHeight="false" outlineLevel="0" collapsed="false">
      <c r="A992" s="0" t="s">
        <v>18</v>
      </c>
      <c r="B992" s="0" t="s">
        <v>129</v>
      </c>
      <c r="C992" s="0" t="s">
        <v>40</v>
      </c>
      <c r="D992" s="0" t="s">
        <v>37</v>
      </c>
      <c r="E992" s="0" t="n">
        <v>8.00160429630135</v>
      </c>
      <c r="F992" s="0" t="n">
        <v>20</v>
      </c>
      <c r="G992" s="0" t="n">
        <v>88.7035866972034</v>
      </c>
      <c r="H992" s="0" t="n">
        <v>0.593443480846918</v>
      </c>
      <c r="I992" s="0" t="n">
        <v>0.0557241246781864</v>
      </c>
      <c r="J992" s="0" t="n">
        <f aca="false">VLOOKUP(D992,'paramètres CI'!$A$2:$B$6,2)</f>
        <v>0.0385046990211696</v>
      </c>
    </row>
    <row r="993" customFormat="false" ht="13.8" hidden="true" customHeight="false" outlineLevel="0" collapsed="false">
      <c r="A993" s="0" t="s">
        <v>18</v>
      </c>
      <c r="B993" s="0" t="s">
        <v>129</v>
      </c>
      <c r="C993" s="0" t="s">
        <v>41</v>
      </c>
      <c r="D993" s="0" t="s">
        <v>39</v>
      </c>
      <c r="E993" s="0" t="n">
        <v>5.73944884327619</v>
      </c>
      <c r="F993" s="0" t="n">
        <v>20</v>
      </c>
      <c r="G993" s="0" t="n">
        <v>88.131309760064</v>
      </c>
      <c r="H993" s="0" t="n">
        <v>0.919685340135065</v>
      </c>
      <c r="I993" s="0" t="n">
        <v>0.593135350659937</v>
      </c>
      <c r="J993" s="0" t="n">
        <f aca="false">VLOOKUP(D993,'paramètres CI'!$A$2:$B$6,2)</f>
        <v>0.022045059962018</v>
      </c>
    </row>
    <row r="994" customFormat="false" ht="13.8" hidden="true" customHeight="false" outlineLevel="0" collapsed="false">
      <c r="A994" s="0" t="s">
        <v>18</v>
      </c>
      <c r="B994" s="0" t="s">
        <v>129</v>
      </c>
      <c r="C994" s="0" t="s">
        <v>45</v>
      </c>
      <c r="D994" s="0" t="s">
        <v>43</v>
      </c>
      <c r="E994" s="0" t="n">
        <v>10</v>
      </c>
      <c r="F994" s="0" t="n">
        <v>13</v>
      </c>
      <c r="G994" s="0" t="n">
        <v>81.0288289961818</v>
      </c>
      <c r="H994" s="0" t="n">
        <v>0.9</v>
      </c>
      <c r="I994" s="0" t="n">
        <v>0.143074800627956</v>
      </c>
      <c r="J994" s="0" t="n">
        <f aca="false">VLOOKUP(D994,'paramètres CI'!$A$2:$B$6,2)</f>
        <v>0.0935912806596305</v>
      </c>
    </row>
    <row r="995" customFormat="false" ht="13.8" hidden="true" customHeight="false" outlineLevel="0" collapsed="false">
      <c r="A995" s="0" t="s">
        <v>18</v>
      </c>
      <c r="B995" s="0" t="s">
        <v>129</v>
      </c>
      <c r="C995" s="0" t="s">
        <v>46</v>
      </c>
      <c r="D995" s="0" t="s">
        <v>43</v>
      </c>
      <c r="E995" s="0" t="n">
        <v>12</v>
      </c>
      <c r="F995" s="0" t="n">
        <v>13</v>
      </c>
      <c r="G995" s="0" t="n">
        <v>81.0288289961818</v>
      </c>
      <c r="H995" s="0" t="n">
        <v>1</v>
      </c>
      <c r="I995" s="0" t="n">
        <v>9.9940035978413E-005</v>
      </c>
      <c r="J995" s="0" t="n">
        <f aca="false">VLOOKUP(D995,'paramètres CI'!$A$2:$B$6,2)</f>
        <v>0.0935912806596305</v>
      </c>
    </row>
    <row r="996" customFormat="false" ht="13.8" hidden="true" customHeight="false" outlineLevel="0" collapsed="false">
      <c r="A996" s="0" t="s">
        <v>18</v>
      </c>
      <c r="B996" s="0" t="s">
        <v>129</v>
      </c>
      <c r="C996" s="0" t="s">
        <v>48</v>
      </c>
      <c r="D996" s="0" t="s">
        <v>43</v>
      </c>
      <c r="E996" s="0" t="n">
        <v>33.6603180553776</v>
      </c>
      <c r="F996" s="0" t="n">
        <v>20</v>
      </c>
      <c r="G996" s="0" t="n">
        <v>88.4595289750017</v>
      </c>
      <c r="H996" s="0" t="n">
        <v>2.83163023255814</v>
      </c>
      <c r="I996" s="0" t="n">
        <v>0.10160482373979</v>
      </c>
      <c r="J996" s="0" t="n">
        <f aca="false">VLOOKUP(D996,'paramètres CI'!$A$2:$B$6,2)</f>
        <v>0.0935912806596305</v>
      </c>
    </row>
    <row r="997" customFormat="false" ht="13.8" hidden="true" customHeight="false" outlineLevel="0" collapsed="false">
      <c r="A997" s="0" t="s">
        <v>18</v>
      </c>
      <c r="B997" s="0" t="s">
        <v>129</v>
      </c>
      <c r="C997" s="0" t="s">
        <v>49</v>
      </c>
      <c r="D997" s="0" t="s">
        <v>43</v>
      </c>
      <c r="E997" s="0" t="n">
        <v>42.075397569222</v>
      </c>
      <c r="F997" s="0" t="n">
        <v>20</v>
      </c>
      <c r="G997" s="0" t="n">
        <v>88.4595289750017</v>
      </c>
      <c r="H997" s="0" t="n">
        <v>3.39795627906976</v>
      </c>
      <c r="I997" s="0" t="n">
        <v>9.9940035978413E-005</v>
      </c>
      <c r="J997" s="0" t="n">
        <f aca="false">VLOOKUP(D997,'paramètres CI'!$A$2:$B$6,2)</f>
        <v>0.0935912806596305</v>
      </c>
    </row>
    <row r="998" customFormat="false" ht="13.8" hidden="true" customHeight="false" outlineLevel="0" collapsed="false">
      <c r="A998" s="0" t="s">
        <v>18</v>
      </c>
      <c r="B998" s="0" t="s">
        <v>130</v>
      </c>
      <c r="C998" s="0" t="s">
        <v>32</v>
      </c>
      <c r="D998" s="0" t="s">
        <v>33</v>
      </c>
      <c r="E998" s="0" t="n">
        <v>10.8818952861908</v>
      </c>
      <c r="F998" s="0" t="n">
        <v>25</v>
      </c>
      <c r="G998" s="0" t="n">
        <v>125.674330571696</v>
      </c>
      <c r="H998" s="0" t="n">
        <v>0.759040290434548</v>
      </c>
      <c r="I998" s="0" t="n">
        <v>0.0289253099131947</v>
      </c>
      <c r="J998" s="0" t="n">
        <f aca="false">VLOOKUP(D998,'paramètres CI'!$A$2:$B$6,2)</f>
        <v>0.033584731604575</v>
      </c>
    </row>
    <row r="999" customFormat="false" ht="13.8" hidden="true" customHeight="false" outlineLevel="0" collapsed="false">
      <c r="A999" s="0" t="s">
        <v>18</v>
      </c>
      <c r="B999" s="0" t="s">
        <v>130</v>
      </c>
      <c r="C999" s="0" t="s">
        <v>32</v>
      </c>
      <c r="D999" s="0" t="s">
        <v>34</v>
      </c>
      <c r="E999" s="0" t="n">
        <v>10.7535103040252</v>
      </c>
      <c r="F999" s="0" t="n">
        <v>25</v>
      </c>
      <c r="G999" s="0" t="n">
        <v>136.068425254017</v>
      </c>
      <c r="H999" s="0" t="n">
        <v>0.780175842832889</v>
      </c>
      <c r="I999" s="0" t="n">
        <v>0.0335983150989332</v>
      </c>
      <c r="J999" s="0" t="n">
        <f aca="false">VLOOKUP(D999,'paramètres CI'!$A$2:$B$6,2)</f>
        <v>0.0424847883250769</v>
      </c>
    </row>
    <row r="1000" customFormat="false" ht="13.8" hidden="true" customHeight="false" outlineLevel="0" collapsed="false">
      <c r="A1000" s="0" t="s">
        <v>18</v>
      </c>
      <c r="B1000" s="0" t="s">
        <v>130</v>
      </c>
      <c r="C1000" s="0" t="s">
        <v>35</v>
      </c>
      <c r="D1000" s="0" t="s">
        <v>33</v>
      </c>
      <c r="E1000" s="0" t="n">
        <v>13.6023691077384</v>
      </c>
      <c r="F1000" s="0" t="n">
        <v>25</v>
      </c>
      <c r="G1000" s="0" t="n">
        <v>125.674330571696</v>
      </c>
      <c r="H1000" s="0" t="n">
        <v>0.910848348521457</v>
      </c>
      <c r="I1000" s="0" t="n">
        <v>9.9940035978413E-005</v>
      </c>
      <c r="J1000" s="0" t="n">
        <f aca="false">VLOOKUP(D1000,'paramètres CI'!$A$2:$B$6,2)</f>
        <v>0.033584731604575</v>
      </c>
    </row>
    <row r="1001" customFormat="false" ht="13.8" hidden="true" customHeight="false" outlineLevel="0" collapsed="false">
      <c r="A1001" s="0" t="s">
        <v>18</v>
      </c>
      <c r="B1001" s="0" t="s">
        <v>130</v>
      </c>
      <c r="C1001" s="0" t="s">
        <v>35</v>
      </c>
      <c r="D1001" s="0" t="s">
        <v>34</v>
      </c>
      <c r="E1001" s="0" t="n">
        <v>13.4418878800315</v>
      </c>
      <c r="F1001" s="0" t="n">
        <v>25</v>
      </c>
      <c r="G1001" s="0" t="n">
        <v>136.068425254017</v>
      </c>
      <c r="H1001" s="0" t="n">
        <v>0.936211011399467</v>
      </c>
      <c r="I1001" s="0" t="n">
        <v>9.9940035978413E-005</v>
      </c>
      <c r="J1001" s="0" t="n">
        <f aca="false">VLOOKUP(D1001,'paramètres CI'!$A$2:$B$6,2)</f>
        <v>0.0424847883250769</v>
      </c>
    </row>
    <row r="1002" customFormat="false" ht="13.8" hidden="true" customHeight="false" outlineLevel="0" collapsed="false">
      <c r="A1002" s="0" t="s">
        <v>18</v>
      </c>
      <c r="B1002" s="0" t="s">
        <v>130</v>
      </c>
      <c r="C1002" s="0" t="s">
        <v>36</v>
      </c>
      <c r="D1002" s="0" t="s">
        <v>37</v>
      </c>
      <c r="E1002" s="0" t="n">
        <v>2.85189062154142</v>
      </c>
      <c r="F1002" s="0" t="n">
        <v>20</v>
      </c>
      <c r="G1002" s="0" t="n">
        <v>123.151957464312</v>
      </c>
      <c r="H1002" s="0" t="n">
        <v>0.744777473286268</v>
      </c>
      <c r="I1002" s="0" t="n">
        <v>9.9940035978413E-005</v>
      </c>
      <c r="J1002" s="0" t="n">
        <f aca="false">VLOOKUP(D1002,'paramètres CI'!$A$2:$B$6,2)</f>
        <v>0.0385046990211696</v>
      </c>
    </row>
    <row r="1003" customFormat="false" ht="13.8" hidden="true" customHeight="false" outlineLevel="0" collapsed="false">
      <c r="A1003" s="0" t="s">
        <v>18</v>
      </c>
      <c r="B1003" s="0" t="s">
        <v>130</v>
      </c>
      <c r="C1003" s="0" t="s">
        <v>38</v>
      </c>
      <c r="D1003" s="0" t="s">
        <v>39</v>
      </c>
      <c r="E1003" s="0" t="n">
        <v>2.05503134811388</v>
      </c>
      <c r="F1003" s="0" t="n">
        <v>20</v>
      </c>
      <c r="G1003" s="0" t="n">
        <v>121.396919835355</v>
      </c>
      <c r="H1003" s="0" t="n">
        <v>0.954918999982188</v>
      </c>
      <c r="I1003" s="0" t="n">
        <v>9.9940035978413E-005</v>
      </c>
      <c r="J1003" s="0" t="n">
        <f aca="false">VLOOKUP(D1003,'paramètres CI'!$A$2:$B$6,2)</f>
        <v>0.022045059962018</v>
      </c>
    </row>
    <row r="1004" customFormat="false" ht="13.8" hidden="true" customHeight="false" outlineLevel="0" collapsed="false">
      <c r="A1004" s="0" t="s">
        <v>18</v>
      </c>
      <c r="B1004" s="0" t="s">
        <v>130</v>
      </c>
      <c r="C1004" s="0" t="s">
        <v>40</v>
      </c>
      <c r="D1004" s="0" t="s">
        <v>37</v>
      </c>
      <c r="E1004" s="0" t="n">
        <v>2.28151249723314</v>
      </c>
      <c r="F1004" s="0" t="n">
        <v>20</v>
      </c>
      <c r="G1004" s="0" t="n">
        <v>123.151957464312</v>
      </c>
      <c r="H1004" s="0" t="n">
        <v>0.596593722670607</v>
      </c>
      <c r="I1004" s="0" t="n">
        <v>0.0607947981307339</v>
      </c>
      <c r="J1004" s="0" t="n">
        <f aca="false">VLOOKUP(D1004,'paramètres CI'!$A$2:$B$6,2)</f>
        <v>0.0385046990211696</v>
      </c>
    </row>
    <row r="1005" customFormat="false" ht="13.8" hidden="true" customHeight="false" outlineLevel="0" collapsed="false">
      <c r="A1005" s="0" t="s">
        <v>18</v>
      </c>
      <c r="B1005" s="0" t="s">
        <v>130</v>
      </c>
      <c r="C1005" s="0" t="s">
        <v>41</v>
      </c>
      <c r="D1005" s="0" t="s">
        <v>39</v>
      </c>
      <c r="E1005" s="0" t="n">
        <v>1.6440250784911</v>
      </c>
      <c r="F1005" s="0" t="n">
        <v>20</v>
      </c>
      <c r="G1005" s="0" t="n">
        <v>121.396919835355</v>
      </c>
      <c r="H1005" s="0" t="n">
        <v>0.9192154543563</v>
      </c>
      <c r="I1005" s="0" t="n">
        <v>0.589355008572665</v>
      </c>
      <c r="J1005" s="0" t="n">
        <f aca="false">VLOOKUP(D1005,'paramètres CI'!$A$2:$B$6,2)</f>
        <v>0.022045059962018</v>
      </c>
    </row>
    <row r="1006" customFormat="false" ht="13.8" hidden="true" customHeight="false" outlineLevel="0" collapsed="false">
      <c r="A1006" s="0" t="s">
        <v>18</v>
      </c>
      <c r="B1006" s="0" t="s">
        <v>130</v>
      </c>
      <c r="C1006" s="0" t="s">
        <v>45</v>
      </c>
      <c r="D1006" s="0" t="s">
        <v>43</v>
      </c>
      <c r="E1006" s="0" t="n">
        <v>10</v>
      </c>
      <c r="F1006" s="0" t="n">
        <v>13</v>
      </c>
      <c r="G1006" s="0" t="n">
        <v>107.830360605045</v>
      </c>
      <c r="H1006" s="0" t="n">
        <v>0.895022357248287</v>
      </c>
      <c r="I1006" s="0" t="n">
        <v>0.14830647758635</v>
      </c>
      <c r="J1006" s="0" t="n">
        <f aca="false">VLOOKUP(D1006,'paramètres CI'!$A$2:$B$6,2)</f>
        <v>0.0935912806596305</v>
      </c>
    </row>
    <row r="1007" customFormat="false" ht="13.8" hidden="true" customHeight="false" outlineLevel="0" collapsed="false">
      <c r="A1007" s="0" t="s">
        <v>18</v>
      </c>
      <c r="B1007" s="0" t="s">
        <v>130</v>
      </c>
      <c r="C1007" s="0" t="s">
        <v>46</v>
      </c>
      <c r="D1007" s="0" t="s">
        <v>43</v>
      </c>
      <c r="E1007" s="0" t="n">
        <v>12</v>
      </c>
      <c r="F1007" s="0" t="n">
        <v>13</v>
      </c>
      <c r="G1007" s="0" t="n">
        <v>107.830360605045</v>
      </c>
      <c r="H1007" s="0" t="n">
        <v>1</v>
      </c>
      <c r="I1007" s="0" t="n">
        <v>9.9940035978413E-005</v>
      </c>
      <c r="J1007" s="0" t="n">
        <f aca="false">VLOOKUP(D1007,'paramètres CI'!$A$2:$B$6,2)</f>
        <v>0.0935912806596305</v>
      </c>
    </row>
    <row r="1008" customFormat="false" ht="13.8" hidden="true" customHeight="false" outlineLevel="0" collapsed="false">
      <c r="A1008" s="0" t="s">
        <v>18</v>
      </c>
      <c r="B1008" s="0" t="s">
        <v>130</v>
      </c>
      <c r="C1008" s="0" t="s">
        <v>48</v>
      </c>
      <c r="D1008" s="0" t="s">
        <v>43</v>
      </c>
      <c r="E1008" s="0" t="n">
        <v>30.6434102723303</v>
      </c>
      <c r="F1008" s="0" t="n">
        <v>20</v>
      </c>
      <c r="G1008" s="0" t="n">
        <v>121.987931593701</v>
      </c>
      <c r="H1008" s="0" t="n">
        <v>2.7749776414384</v>
      </c>
      <c r="I1008" s="0" t="n">
        <v>0.138420450482253</v>
      </c>
      <c r="J1008" s="0" t="n">
        <f aca="false">VLOOKUP(D1008,'paramètres CI'!$A$2:$B$6,2)</f>
        <v>0.0935912806596305</v>
      </c>
    </row>
    <row r="1009" customFormat="false" ht="13.8" hidden="true" customHeight="false" outlineLevel="0" collapsed="false">
      <c r="A1009" s="0" t="s">
        <v>18</v>
      </c>
      <c r="B1009" s="0" t="s">
        <v>130</v>
      </c>
      <c r="C1009" s="0" t="s">
        <v>49</v>
      </c>
      <c r="D1009" s="0" t="s">
        <v>43</v>
      </c>
      <c r="E1009" s="0" t="n">
        <v>38.3042628404128</v>
      </c>
      <c r="F1009" s="0" t="n">
        <v>20</v>
      </c>
      <c r="G1009" s="0" t="n">
        <v>121.987931593701</v>
      </c>
      <c r="H1009" s="0" t="n">
        <v>2.97321354256344</v>
      </c>
      <c r="I1009" s="0" t="n">
        <v>9.9940035978413E-005</v>
      </c>
      <c r="J1009" s="0" t="n">
        <f aca="false">VLOOKUP(D1009,'paramètres CI'!$A$2:$B$6,2)</f>
        <v>0.0935912806596305</v>
      </c>
    </row>
    <row r="1010" customFormat="false" ht="13.8" hidden="true" customHeight="false" outlineLevel="0" collapsed="false">
      <c r="A1010" s="0" t="s">
        <v>18</v>
      </c>
      <c r="B1010" s="0" t="s">
        <v>131</v>
      </c>
      <c r="C1010" s="0" t="s">
        <v>32</v>
      </c>
      <c r="D1010" s="0" t="s">
        <v>33</v>
      </c>
      <c r="E1010" s="0" t="n">
        <v>13.1886358712721</v>
      </c>
      <c r="F1010" s="0" t="n">
        <v>25</v>
      </c>
      <c r="G1010" s="0" t="n">
        <v>115.654267841421</v>
      </c>
      <c r="H1010" s="0" t="n">
        <v>0.720585652315291</v>
      </c>
      <c r="I1010" s="0" t="n">
        <v>0.0224477544809014</v>
      </c>
      <c r="J1010" s="0" t="n">
        <f aca="false">VLOOKUP(D1010,'paramètres CI'!$A$2:$B$6,2)</f>
        <v>0.033584731604575</v>
      </c>
    </row>
    <row r="1011" customFormat="false" ht="13.8" hidden="true" customHeight="false" outlineLevel="0" collapsed="false">
      <c r="A1011" s="0" t="s">
        <v>18</v>
      </c>
      <c r="B1011" s="0" t="s">
        <v>131</v>
      </c>
      <c r="C1011" s="0" t="s">
        <v>32</v>
      </c>
      <c r="D1011" s="0" t="s">
        <v>34</v>
      </c>
      <c r="E1011" s="0" t="n">
        <v>12.9306503114208</v>
      </c>
      <c r="F1011" s="0" t="n">
        <v>25</v>
      </c>
      <c r="G1011" s="0" t="n">
        <v>123.930349443706</v>
      </c>
      <c r="H1011" s="0" t="n">
        <v>0.731333674047468</v>
      </c>
      <c r="I1011" s="0" t="n">
        <v>0.0546971936796132</v>
      </c>
      <c r="J1011" s="0" t="n">
        <f aca="false">VLOOKUP(D1011,'paramètres CI'!$A$2:$B$6,2)</f>
        <v>0.0424847883250769</v>
      </c>
    </row>
    <row r="1012" customFormat="false" ht="13.8" hidden="true" customHeight="false" outlineLevel="0" collapsed="false">
      <c r="A1012" s="0" t="s">
        <v>18</v>
      </c>
      <c r="B1012" s="0" t="s">
        <v>131</v>
      </c>
      <c r="C1012" s="0" t="s">
        <v>35</v>
      </c>
      <c r="D1012" s="0" t="s">
        <v>33</v>
      </c>
      <c r="E1012" s="0" t="n">
        <v>16.4857948390901</v>
      </c>
      <c r="F1012" s="0" t="n">
        <v>25</v>
      </c>
      <c r="G1012" s="0" t="n">
        <v>115.654267841421</v>
      </c>
      <c r="H1012" s="0" t="n">
        <v>0.864702782778348</v>
      </c>
      <c r="I1012" s="0" t="n">
        <v>9.99400359784131E-005</v>
      </c>
      <c r="J1012" s="0" t="n">
        <f aca="false">VLOOKUP(D1012,'paramètres CI'!$A$2:$B$6,2)</f>
        <v>0.033584731604575</v>
      </c>
    </row>
    <row r="1013" customFormat="false" ht="13.8" hidden="true" customHeight="false" outlineLevel="0" collapsed="false">
      <c r="A1013" s="0" t="s">
        <v>18</v>
      </c>
      <c r="B1013" s="0" t="s">
        <v>131</v>
      </c>
      <c r="C1013" s="0" t="s">
        <v>35</v>
      </c>
      <c r="D1013" s="0" t="s">
        <v>34</v>
      </c>
      <c r="E1013" s="0" t="n">
        <v>16.163312889276</v>
      </c>
      <c r="F1013" s="0" t="n">
        <v>25</v>
      </c>
      <c r="G1013" s="0" t="n">
        <v>123.930349443706</v>
      </c>
      <c r="H1013" s="0" t="n">
        <v>0.87760040885696</v>
      </c>
      <c r="I1013" s="0" t="n">
        <v>9.99400359784131E-005</v>
      </c>
      <c r="J1013" s="0" t="n">
        <f aca="false">VLOOKUP(D1013,'paramètres CI'!$A$2:$B$6,2)</f>
        <v>0.0424847883250769</v>
      </c>
    </row>
    <row r="1014" customFormat="false" ht="13.8" hidden="true" customHeight="false" outlineLevel="0" collapsed="false">
      <c r="A1014" s="0" t="s">
        <v>18</v>
      </c>
      <c r="B1014" s="0" t="s">
        <v>131</v>
      </c>
      <c r="C1014" s="0" t="s">
        <v>36</v>
      </c>
      <c r="D1014" s="0" t="s">
        <v>37</v>
      </c>
      <c r="E1014" s="0" t="n">
        <v>3.61160708980552</v>
      </c>
      <c r="F1014" s="0" t="n">
        <v>20</v>
      </c>
      <c r="G1014" s="0" t="n">
        <v>115.776516291506</v>
      </c>
      <c r="H1014" s="0" t="n">
        <v>0.743589258182374</v>
      </c>
      <c r="I1014" s="0" t="n">
        <v>9.99400359784131E-005</v>
      </c>
      <c r="J1014" s="0" t="n">
        <f aca="false">VLOOKUP(D1014,'paramètres CI'!$A$2:$B$6,2)</f>
        <v>0.0385046990211696</v>
      </c>
    </row>
    <row r="1015" customFormat="false" ht="13.8" hidden="true" customHeight="false" outlineLevel="0" collapsed="false">
      <c r="A1015" s="0" t="s">
        <v>18</v>
      </c>
      <c r="B1015" s="0" t="s">
        <v>131</v>
      </c>
      <c r="C1015" s="0" t="s">
        <v>38</v>
      </c>
      <c r="D1015" s="0" t="s">
        <v>39</v>
      </c>
      <c r="E1015" s="0" t="n">
        <v>2.73292547605722</v>
      </c>
      <c r="F1015" s="0" t="n">
        <v>20</v>
      </c>
      <c r="G1015" s="0" t="n">
        <v>117.748437145331</v>
      </c>
      <c r="H1015" s="0" t="n">
        <v>0.953613609575628</v>
      </c>
      <c r="I1015" s="0" t="n">
        <v>9.99400359784131E-005</v>
      </c>
      <c r="J1015" s="0" t="n">
        <f aca="false">VLOOKUP(D1015,'paramètres CI'!$A$2:$B$6,2)</f>
        <v>0.022045059962018</v>
      </c>
    </row>
    <row r="1016" customFormat="false" ht="13.8" hidden="true" customHeight="false" outlineLevel="0" collapsed="false">
      <c r="A1016" s="0" t="s">
        <v>18</v>
      </c>
      <c r="B1016" s="0" t="s">
        <v>131</v>
      </c>
      <c r="C1016" s="0" t="s">
        <v>40</v>
      </c>
      <c r="D1016" s="0" t="s">
        <v>37</v>
      </c>
      <c r="E1016" s="0" t="n">
        <v>2.88928567184442</v>
      </c>
      <c r="F1016" s="0" t="n">
        <v>20</v>
      </c>
      <c r="G1016" s="0" t="n">
        <v>115.776516291506</v>
      </c>
      <c r="H1016" s="0" t="n">
        <v>0.596465634412915</v>
      </c>
      <c r="I1016" s="0" t="n">
        <v>0.0591948521410954</v>
      </c>
      <c r="J1016" s="0" t="n">
        <f aca="false">VLOOKUP(D1016,'paramètres CI'!$A$2:$B$6,2)</f>
        <v>0.0385046990211696</v>
      </c>
    </row>
    <row r="1017" customFormat="false" ht="13.8" hidden="true" customHeight="false" outlineLevel="0" collapsed="false">
      <c r="A1017" s="0" t="s">
        <v>18</v>
      </c>
      <c r="B1017" s="0" t="s">
        <v>131</v>
      </c>
      <c r="C1017" s="0" t="s">
        <v>41</v>
      </c>
      <c r="D1017" s="0" t="s">
        <v>39</v>
      </c>
      <c r="E1017" s="0" t="n">
        <v>2.18634038084577</v>
      </c>
      <c r="F1017" s="0" t="n">
        <v>20</v>
      </c>
      <c r="G1017" s="0" t="n">
        <v>117.748437145331</v>
      </c>
      <c r="H1017" s="0" t="n">
        <v>0.918977645780181</v>
      </c>
      <c r="I1017" s="0" t="n">
        <v>0.588660250569982</v>
      </c>
      <c r="J1017" s="0" t="n">
        <f aca="false">VLOOKUP(D1017,'paramètres CI'!$A$2:$B$6,2)</f>
        <v>0.022045059962018</v>
      </c>
    </row>
    <row r="1018" customFormat="false" ht="13.8" hidden="true" customHeight="false" outlineLevel="0" collapsed="false">
      <c r="A1018" s="0" t="s">
        <v>18</v>
      </c>
      <c r="B1018" s="0" t="s">
        <v>131</v>
      </c>
      <c r="C1018" s="0" t="s">
        <v>45</v>
      </c>
      <c r="D1018" s="0" t="s">
        <v>43</v>
      </c>
      <c r="E1018" s="0" t="n">
        <v>10</v>
      </c>
      <c r="F1018" s="0" t="n">
        <v>13</v>
      </c>
      <c r="G1018" s="0" t="n">
        <v>111.509512218686</v>
      </c>
      <c r="H1018" s="0" t="n">
        <v>0.894567400624031</v>
      </c>
      <c r="I1018" s="0" t="n">
        <v>0.132942693696032</v>
      </c>
      <c r="J1018" s="0" t="n">
        <f aca="false">VLOOKUP(D1018,'paramètres CI'!$A$2:$B$6,2)</f>
        <v>0.0935912806596305</v>
      </c>
    </row>
    <row r="1019" customFormat="false" ht="13.8" hidden="true" customHeight="false" outlineLevel="0" collapsed="false">
      <c r="A1019" s="0" t="s">
        <v>18</v>
      </c>
      <c r="B1019" s="0" t="s">
        <v>131</v>
      </c>
      <c r="C1019" s="0" t="s">
        <v>46</v>
      </c>
      <c r="D1019" s="0" t="s">
        <v>43</v>
      </c>
      <c r="E1019" s="0" t="n">
        <v>12</v>
      </c>
      <c r="F1019" s="0" t="n">
        <v>13</v>
      </c>
      <c r="G1019" s="0" t="n">
        <v>111.509512218686</v>
      </c>
      <c r="H1019" s="0" t="n">
        <v>1</v>
      </c>
      <c r="I1019" s="0" t="n">
        <v>9.99400359784131E-005</v>
      </c>
      <c r="J1019" s="0" t="n">
        <f aca="false">VLOOKUP(D1019,'paramètres CI'!$A$2:$B$6,2)</f>
        <v>0.0935912806596305</v>
      </c>
    </row>
    <row r="1020" customFormat="false" ht="13.8" hidden="true" customHeight="false" outlineLevel="0" collapsed="false">
      <c r="A1020" s="0" t="s">
        <v>18</v>
      </c>
      <c r="B1020" s="0" t="s">
        <v>131</v>
      </c>
      <c r="C1020" s="0" t="s">
        <v>48</v>
      </c>
      <c r="D1020" s="0" t="s">
        <v>43</v>
      </c>
      <c r="E1020" s="0" t="n">
        <v>36.6556992443385</v>
      </c>
      <c r="F1020" s="0" t="n">
        <v>20</v>
      </c>
      <c r="G1020" s="0" t="n">
        <v>119.393899532715</v>
      </c>
      <c r="H1020" s="0" t="n">
        <v>2.77371644690057</v>
      </c>
      <c r="I1020" s="0" t="n">
        <v>0.141457615216506</v>
      </c>
      <c r="J1020" s="0" t="n">
        <f aca="false">VLOOKUP(D1020,'paramètres CI'!$A$2:$B$6,2)</f>
        <v>0.0935912806596305</v>
      </c>
    </row>
    <row r="1021" customFormat="false" ht="13.8" hidden="true" customHeight="false" outlineLevel="0" collapsed="false">
      <c r="A1021" s="0" t="s">
        <v>18</v>
      </c>
      <c r="B1021" s="0" t="s">
        <v>131</v>
      </c>
      <c r="C1021" s="0" t="s">
        <v>49</v>
      </c>
      <c r="D1021" s="0" t="s">
        <v>43</v>
      </c>
      <c r="E1021" s="0" t="n">
        <v>45.8196240554231</v>
      </c>
      <c r="F1021" s="0" t="n">
        <v>20</v>
      </c>
      <c r="G1021" s="0" t="n">
        <v>119.393899532715</v>
      </c>
      <c r="H1021" s="0" t="n">
        <v>2.97064346076446</v>
      </c>
      <c r="I1021" s="0" t="n">
        <v>9.99400359784131E-005</v>
      </c>
      <c r="J1021" s="0" t="n">
        <f aca="false">VLOOKUP(D1021,'paramètres CI'!$A$2:$B$6,2)</f>
        <v>0.0935912806596305</v>
      </c>
    </row>
    <row r="1022" customFormat="false" ht="13.8" hidden="true" customHeight="false" outlineLevel="0" collapsed="false">
      <c r="A1022" s="0" t="s">
        <v>18</v>
      </c>
      <c r="B1022" s="0" t="s">
        <v>132</v>
      </c>
      <c r="C1022" s="0" t="s">
        <v>32</v>
      </c>
      <c r="D1022" s="0" t="s">
        <v>33</v>
      </c>
      <c r="E1022" s="0" t="n">
        <v>18.2839216598801</v>
      </c>
      <c r="F1022" s="0" t="n">
        <v>25</v>
      </c>
      <c r="G1022" s="0" t="n">
        <v>178.142515572922</v>
      </c>
      <c r="H1022" s="0" t="n">
        <v>0.735383503424686</v>
      </c>
      <c r="I1022" s="0" t="n">
        <v>0.0243213060512032</v>
      </c>
      <c r="J1022" s="0" t="n">
        <f aca="false">VLOOKUP(D1022,'paramètres CI'!$A$2:$B$6,2)</f>
        <v>0.033584731604575</v>
      </c>
    </row>
    <row r="1023" customFormat="false" ht="13.8" hidden="true" customHeight="false" outlineLevel="0" collapsed="false">
      <c r="A1023" s="0" t="s">
        <v>18</v>
      </c>
      <c r="B1023" s="0" t="s">
        <v>132</v>
      </c>
      <c r="C1023" s="0" t="s">
        <v>32</v>
      </c>
      <c r="D1023" s="0" t="s">
        <v>34</v>
      </c>
      <c r="E1023" s="0" t="n">
        <v>18.2433252606919</v>
      </c>
      <c r="F1023" s="0" t="n">
        <v>25</v>
      </c>
      <c r="G1023" s="0" t="n">
        <v>173.715087906091</v>
      </c>
      <c r="H1023" s="0" t="n">
        <v>0.746529216413173</v>
      </c>
      <c r="I1023" s="0" t="n">
        <v>0.0970667935087075</v>
      </c>
      <c r="J1023" s="0" t="n">
        <f aca="false">VLOOKUP(D1023,'paramètres CI'!$A$2:$B$6,2)</f>
        <v>0.0424847883250769</v>
      </c>
    </row>
    <row r="1024" customFormat="false" ht="13.8" hidden="true" customHeight="false" outlineLevel="0" collapsed="false">
      <c r="A1024" s="0" t="s">
        <v>18</v>
      </c>
      <c r="B1024" s="0" t="s">
        <v>132</v>
      </c>
      <c r="C1024" s="0" t="s">
        <v>35</v>
      </c>
      <c r="D1024" s="0" t="s">
        <v>33</v>
      </c>
      <c r="E1024" s="0" t="n">
        <v>22.8549020748501</v>
      </c>
      <c r="F1024" s="0" t="n">
        <v>25</v>
      </c>
      <c r="G1024" s="0" t="n">
        <v>178.142515572922</v>
      </c>
      <c r="H1024" s="0" t="n">
        <v>0.882460204109622</v>
      </c>
      <c r="I1024" s="0" t="n">
        <v>9.9940035978413E-005</v>
      </c>
      <c r="J1024" s="0" t="n">
        <f aca="false">VLOOKUP(D1024,'paramètres CI'!$A$2:$B$6,2)</f>
        <v>0.033584731604575</v>
      </c>
    </row>
    <row r="1025" customFormat="false" ht="13.8" hidden="true" customHeight="false" outlineLevel="0" collapsed="false">
      <c r="A1025" s="0" t="s">
        <v>18</v>
      </c>
      <c r="B1025" s="0" t="s">
        <v>132</v>
      </c>
      <c r="C1025" s="0" t="s">
        <v>35</v>
      </c>
      <c r="D1025" s="0" t="s">
        <v>34</v>
      </c>
      <c r="E1025" s="0" t="n">
        <v>22.8041565758649</v>
      </c>
      <c r="F1025" s="0" t="n">
        <v>25</v>
      </c>
      <c r="G1025" s="0" t="n">
        <v>173.715087906091</v>
      </c>
      <c r="H1025" s="0" t="n">
        <v>0.895835059695806</v>
      </c>
      <c r="I1025" s="0" t="n">
        <v>9.9940035978413E-005</v>
      </c>
      <c r="J1025" s="0" t="n">
        <f aca="false">VLOOKUP(D1025,'paramètres CI'!$A$2:$B$6,2)</f>
        <v>0.0424847883250769</v>
      </c>
    </row>
    <row r="1026" customFormat="false" ht="13.8" hidden="true" customHeight="false" outlineLevel="0" collapsed="false">
      <c r="A1026" s="0" t="s">
        <v>18</v>
      </c>
      <c r="B1026" s="0" t="s">
        <v>132</v>
      </c>
      <c r="C1026" s="0" t="s">
        <v>36</v>
      </c>
      <c r="D1026" s="0" t="s">
        <v>37</v>
      </c>
      <c r="E1026" s="0" t="n">
        <v>4.54789018638692</v>
      </c>
      <c r="F1026" s="0" t="n">
        <v>20</v>
      </c>
      <c r="G1026" s="0" t="n">
        <v>171.808815011578</v>
      </c>
      <c r="H1026" s="0" t="n">
        <v>0.746685682691834</v>
      </c>
      <c r="I1026" s="0" t="n">
        <v>9.9940035978413E-005</v>
      </c>
      <c r="J1026" s="0" t="n">
        <f aca="false">VLOOKUP(D1026,'paramètres CI'!$A$2:$B$6,2)</f>
        <v>0.0385046990211696</v>
      </c>
    </row>
    <row r="1027" customFormat="false" ht="13.8" hidden="true" customHeight="false" outlineLevel="0" collapsed="false">
      <c r="A1027" s="0" t="s">
        <v>18</v>
      </c>
      <c r="B1027" s="0" t="s">
        <v>132</v>
      </c>
      <c r="C1027" s="0" t="s">
        <v>38</v>
      </c>
      <c r="D1027" s="0" t="s">
        <v>39</v>
      </c>
      <c r="E1027" s="0" t="n">
        <v>3.51850255736673</v>
      </c>
      <c r="F1027" s="0" t="n">
        <v>20</v>
      </c>
      <c r="G1027" s="0" t="n">
        <v>174.506377125868</v>
      </c>
      <c r="H1027" s="0" t="n">
        <v>0.958722249144943</v>
      </c>
      <c r="I1027" s="0" t="n">
        <v>9.9940035978413E-005</v>
      </c>
      <c r="J1027" s="0" t="n">
        <f aca="false">VLOOKUP(D1027,'paramètres CI'!$A$2:$B$6,2)</f>
        <v>0.022045059962018</v>
      </c>
    </row>
    <row r="1028" customFormat="false" ht="13.8" hidden="true" customHeight="false" outlineLevel="0" collapsed="false">
      <c r="A1028" s="0" t="s">
        <v>18</v>
      </c>
      <c r="B1028" s="0" t="s">
        <v>132</v>
      </c>
      <c r="C1028" s="0" t="s">
        <v>40</v>
      </c>
      <c r="D1028" s="0" t="s">
        <v>37</v>
      </c>
      <c r="E1028" s="0" t="n">
        <v>3.63831214910953</v>
      </c>
      <c r="F1028" s="0" t="n">
        <v>20</v>
      </c>
      <c r="G1028" s="0" t="n">
        <v>171.808815011578</v>
      </c>
      <c r="H1028" s="0" t="n">
        <v>0.597235056961842</v>
      </c>
      <c r="I1028" s="0" t="n">
        <v>0.0526582172993107</v>
      </c>
      <c r="J1028" s="0" t="n">
        <f aca="false">VLOOKUP(D1028,'paramètres CI'!$A$2:$B$6,2)</f>
        <v>0.0385046990211696</v>
      </c>
    </row>
    <row r="1029" customFormat="false" ht="13.8" hidden="true" customHeight="false" outlineLevel="0" collapsed="false">
      <c r="A1029" s="0" t="s">
        <v>18</v>
      </c>
      <c r="B1029" s="0" t="s">
        <v>132</v>
      </c>
      <c r="C1029" s="0" t="s">
        <v>41</v>
      </c>
      <c r="D1029" s="0" t="s">
        <v>39</v>
      </c>
      <c r="E1029" s="0" t="n">
        <v>2.81480204589338</v>
      </c>
      <c r="F1029" s="0" t="n">
        <v>20</v>
      </c>
      <c r="G1029" s="0" t="n">
        <v>174.506377125868</v>
      </c>
      <c r="H1029" s="0" t="n">
        <v>0.920892898981092</v>
      </c>
      <c r="I1029" s="0" t="n">
        <v>0.586627547506638</v>
      </c>
      <c r="J1029" s="0" t="n">
        <f aca="false">VLOOKUP(D1029,'paramètres CI'!$A$2:$B$6,2)</f>
        <v>0.022045059962018</v>
      </c>
    </row>
    <row r="1030" customFormat="false" ht="13.8" hidden="true" customHeight="false" outlineLevel="0" collapsed="false">
      <c r="A1030" s="0" t="s">
        <v>18</v>
      </c>
      <c r="B1030" s="0" t="s">
        <v>132</v>
      </c>
      <c r="C1030" s="0" t="s">
        <v>45</v>
      </c>
      <c r="D1030" s="0" t="s">
        <v>43</v>
      </c>
      <c r="E1030" s="0" t="n">
        <v>10</v>
      </c>
      <c r="F1030" s="0" t="n">
        <v>13</v>
      </c>
      <c r="G1030" s="0" t="n">
        <v>175.544047872036</v>
      </c>
      <c r="H1030" s="0" t="n">
        <v>0.896416925748456</v>
      </c>
      <c r="I1030" s="0" t="n">
        <v>0.112032336426349</v>
      </c>
      <c r="J1030" s="0" t="n">
        <f aca="false">VLOOKUP(D1030,'paramètres CI'!$A$2:$B$6,2)</f>
        <v>0.0935912806596305</v>
      </c>
    </row>
    <row r="1031" customFormat="false" ht="13.8" hidden="true" customHeight="false" outlineLevel="0" collapsed="false">
      <c r="A1031" s="0" t="s">
        <v>18</v>
      </c>
      <c r="B1031" s="0" t="s">
        <v>132</v>
      </c>
      <c r="C1031" s="0" t="s">
        <v>46</v>
      </c>
      <c r="D1031" s="0" t="s">
        <v>43</v>
      </c>
      <c r="E1031" s="0" t="n">
        <v>12</v>
      </c>
      <c r="F1031" s="0" t="n">
        <v>13</v>
      </c>
      <c r="G1031" s="0" t="n">
        <v>175.544047872036</v>
      </c>
      <c r="H1031" s="0" t="n">
        <v>1</v>
      </c>
      <c r="I1031" s="0" t="n">
        <v>9.9940035978413E-005</v>
      </c>
      <c r="J1031" s="0" t="n">
        <f aca="false">VLOOKUP(D1031,'paramètres CI'!$A$2:$B$6,2)</f>
        <v>0.0935912806596305</v>
      </c>
    </row>
    <row r="1032" customFormat="false" ht="13.8" hidden="true" customHeight="false" outlineLevel="0" collapsed="false">
      <c r="A1032" s="0" t="s">
        <v>18</v>
      </c>
      <c r="B1032" s="0" t="s">
        <v>132</v>
      </c>
      <c r="C1032" s="0" t="s">
        <v>48</v>
      </c>
      <c r="D1032" s="0" t="s">
        <v>43</v>
      </c>
      <c r="E1032" s="0" t="n">
        <v>48.3826373068397</v>
      </c>
      <c r="F1032" s="0" t="n">
        <v>20</v>
      </c>
      <c r="G1032" s="0" t="n">
        <v>175.665533367856</v>
      </c>
      <c r="H1032" s="0" t="n">
        <v>2.79145895784293</v>
      </c>
      <c r="I1032" s="0" t="n">
        <v>0.126694158991921</v>
      </c>
      <c r="J1032" s="0" t="n">
        <f aca="false">VLOOKUP(D1032,'paramètres CI'!$A$2:$B$6,2)</f>
        <v>0.0935912806596305</v>
      </c>
    </row>
    <row r="1033" customFormat="false" ht="13.8" hidden="true" customHeight="false" outlineLevel="0" collapsed="false">
      <c r="A1033" s="0" t="s">
        <v>18</v>
      </c>
      <c r="B1033" s="0" t="s">
        <v>132</v>
      </c>
      <c r="C1033" s="0" t="s">
        <v>49</v>
      </c>
      <c r="D1033" s="0" t="s">
        <v>43</v>
      </c>
      <c r="E1033" s="0" t="n">
        <v>60.4782966335497</v>
      </c>
      <c r="F1033" s="0" t="n">
        <v>20</v>
      </c>
      <c r="G1033" s="0" t="n">
        <v>175.665533367856</v>
      </c>
      <c r="H1033" s="0" t="n">
        <v>3.01122616213059</v>
      </c>
      <c r="I1033" s="0" t="n">
        <v>9.9940035978413E-005</v>
      </c>
      <c r="J1033" s="0" t="n">
        <f aca="false">VLOOKUP(D1033,'paramètres CI'!$A$2:$B$6,2)</f>
        <v>0.0935912806596305</v>
      </c>
    </row>
    <row r="1034" customFormat="false" ht="13.8" hidden="true" customHeight="false" outlineLevel="0" collapsed="false">
      <c r="A1034" s="0" t="s">
        <v>19</v>
      </c>
      <c r="B1034" s="0" t="s">
        <v>54</v>
      </c>
      <c r="C1034" s="0" t="s">
        <v>32</v>
      </c>
      <c r="D1034" s="0" t="s">
        <v>33</v>
      </c>
      <c r="E1034" s="0" t="n">
        <v>20.3766961393507</v>
      </c>
      <c r="F1034" s="0" t="n">
        <v>25</v>
      </c>
      <c r="G1034" s="0" t="n">
        <v>99.9508800147465</v>
      </c>
      <c r="H1034" s="0" t="n">
        <v>0.898767037494274</v>
      </c>
      <c r="I1034" s="0" t="n">
        <v>0.0430968530005675</v>
      </c>
      <c r="J1034" s="0" t="n">
        <f aca="false">VLOOKUP(D1034,'paramètres CI'!$A$2:$B$6,2)</f>
        <v>0.033584731604575</v>
      </c>
    </row>
    <row r="1035" customFormat="false" ht="13.8" hidden="true" customHeight="false" outlineLevel="0" collapsed="false">
      <c r="A1035" s="0" t="s">
        <v>19</v>
      </c>
      <c r="B1035" s="0" t="s">
        <v>54</v>
      </c>
      <c r="C1035" s="0" t="s">
        <v>32</v>
      </c>
      <c r="D1035" s="0" t="s">
        <v>34</v>
      </c>
      <c r="E1035" s="0" t="n">
        <v>20.5784224963523</v>
      </c>
      <c r="F1035" s="0" t="n">
        <v>25</v>
      </c>
      <c r="G1035" s="0" t="n">
        <v>112.709022327168</v>
      </c>
      <c r="H1035" s="0" t="n">
        <v>0.97378586914246</v>
      </c>
      <c r="I1035" s="0" t="n">
        <v>0.0656489311794007</v>
      </c>
      <c r="J1035" s="0" t="n">
        <f aca="false">VLOOKUP(D1035,'paramètres CI'!$A$2:$B$6,2)</f>
        <v>0.0424847883250769</v>
      </c>
    </row>
    <row r="1036" customFormat="false" ht="13.8" hidden="true" customHeight="false" outlineLevel="0" collapsed="false">
      <c r="A1036" s="0" t="s">
        <v>19</v>
      </c>
      <c r="B1036" s="0" t="s">
        <v>54</v>
      </c>
      <c r="C1036" s="0" t="s">
        <v>35</v>
      </c>
      <c r="D1036" s="0" t="s">
        <v>33</v>
      </c>
      <c r="E1036" s="0" t="n">
        <v>25.4708701741884</v>
      </c>
      <c r="F1036" s="0" t="n">
        <v>25</v>
      </c>
      <c r="G1036" s="0" t="n">
        <v>99.9508800147465</v>
      </c>
      <c r="H1036" s="0" t="n">
        <v>1.01431834836468</v>
      </c>
      <c r="I1036" s="0" t="n">
        <v>9.99300489657242E-005</v>
      </c>
      <c r="J1036" s="0" t="n">
        <f aca="false">VLOOKUP(D1036,'paramètres CI'!$A$2:$B$6,2)</f>
        <v>0.033584731604575</v>
      </c>
    </row>
    <row r="1037" customFormat="false" ht="13.8" hidden="true" customHeight="false" outlineLevel="0" collapsed="false">
      <c r="A1037" s="0" t="s">
        <v>19</v>
      </c>
      <c r="B1037" s="0" t="s">
        <v>54</v>
      </c>
      <c r="C1037" s="0" t="s">
        <v>35</v>
      </c>
      <c r="D1037" s="0" t="s">
        <v>34</v>
      </c>
      <c r="E1037" s="0" t="n">
        <v>25.7230281204404</v>
      </c>
      <c r="F1037" s="0" t="n">
        <v>25</v>
      </c>
      <c r="G1037" s="0" t="n">
        <v>112.709022327168</v>
      </c>
      <c r="H1037" s="0" t="n">
        <v>1.10026156870614</v>
      </c>
      <c r="I1037" s="0" t="n">
        <v>9.99300489657242E-005</v>
      </c>
      <c r="J1037" s="0" t="n">
        <f aca="false">VLOOKUP(D1037,'paramètres CI'!$A$2:$B$6,2)</f>
        <v>0.0424847883250769</v>
      </c>
    </row>
    <row r="1038" customFormat="false" ht="13.8" hidden="true" customHeight="false" outlineLevel="0" collapsed="false">
      <c r="A1038" s="0" t="s">
        <v>19</v>
      </c>
      <c r="B1038" s="0" t="s">
        <v>54</v>
      </c>
      <c r="C1038" s="0" t="s">
        <v>36</v>
      </c>
      <c r="D1038" s="0" t="s">
        <v>37</v>
      </c>
      <c r="E1038" s="0" t="n">
        <v>18.6798017021283</v>
      </c>
      <c r="F1038" s="0" t="n">
        <v>20</v>
      </c>
      <c r="G1038" s="0" t="n">
        <v>103.420199853983</v>
      </c>
      <c r="H1038" s="0" t="n">
        <v>0.754143823162481</v>
      </c>
      <c r="I1038" s="0" t="n">
        <v>9.99300489657242E-005</v>
      </c>
      <c r="J1038" s="0" t="n">
        <f aca="false">VLOOKUP(D1038,'paramètres CI'!$A$2:$B$6,2)</f>
        <v>0.0385046990211696</v>
      </c>
    </row>
    <row r="1039" customFormat="false" ht="13.8" hidden="true" customHeight="false" outlineLevel="0" collapsed="false">
      <c r="A1039" s="0" t="s">
        <v>19</v>
      </c>
      <c r="B1039" s="0" t="s">
        <v>54</v>
      </c>
      <c r="C1039" s="0" t="s">
        <v>38</v>
      </c>
      <c r="D1039" s="0" t="s">
        <v>39</v>
      </c>
      <c r="E1039" s="0" t="n">
        <v>13.3073150217785</v>
      </c>
      <c r="F1039" s="0" t="n">
        <v>20</v>
      </c>
      <c r="G1039" s="0" t="n">
        <v>104.700638598706</v>
      </c>
      <c r="H1039" s="0" t="n">
        <v>0.981730012629207</v>
      </c>
      <c r="I1039" s="0" t="n">
        <v>9.99300489657242E-005</v>
      </c>
      <c r="J1039" s="0" t="n">
        <f aca="false">VLOOKUP(D1039,'paramètres CI'!$A$2:$B$6,2)</f>
        <v>0.022045059962018</v>
      </c>
    </row>
    <row r="1040" customFormat="false" ht="13.8" hidden="true" customHeight="false" outlineLevel="0" collapsed="false">
      <c r="A1040" s="0" t="s">
        <v>19</v>
      </c>
      <c r="B1040" s="0" t="s">
        <v>54</v>
      </c>
      <c r="C1040" s="0" t="s">
        <v>40</v>
      </c>
      <c r="D1040" s="0" t="s">
        <v>37</v>
      </c>
      <c r="E1040" s="0" t="n">
        <v>14.9438413617026</v>
      </c>
      <c r="F1040" s="0" t="n">
        <v>20</v>
      </c>
      <c r="G1040" s="0" t="n">
        <v>103.420199853983</v>
      </c>
      <c r="H1040" s="0" t="n">
        <v>0.524528175091143</v>
      </c>
      <c r="I1040" s="0" t="n">
        <v>0.0524287011700009</v>
      </c>
      <c r="J1040" s="0" t="n">
        <f aca="false">VLOOKUP(D1040,'paramètres CI'!$A$2:$B$6,2)</f>
        <v>0.0385046990211696</v>
      </c>
    </row>
    <row r="1041" customFormat="false" ht="13.8" hidden="true" customHeight="false" outlineLevel="0" collapsed="false">
      <c r="A1041" s="0" t="s">
        <v>19</v>
      </c>
      <c r="B1041" s="0" t="s">
        <v>54</v>
      </c>
      <c r="C1041" s="0" t="s">
        <v>41</v>
      </c>
      <c r="D1041" s="0" t="s">
        <v>39</v>
      </c>
      <c r="E1041" s="0" t="n">
        <v>10.6458520174228</v>
      </c>
      <c r="F1041" s="0" t="n">
        <v>20</v>
      </c>
      <c r="G1041" s="0" t="n">
        <v>104.700638598706</v>
      </c>
      <c r="H1041" s="0" t="n">
        <v>0.612402820077591</v>
      </c>
      <c r="I1041" s="0" t="n">
        <v>0.353604753193557</v>
      </c>
      <c r="J1041" s="0" t="n">
        <f aca="false">VLOOKUP(D1041,'paramètres CI'!$A$2:$B$6,2)</f>
        <v>0.022045059962018</v>
      </c>
    </row>
    <row r="1042" customFormat="false" ht="13.8" hidden="true" customHeight="false" outlineLevel="0" collapsed="false">
      <c r="A1042" s="0" t="s">
        <v>19</v>
      </c>
      <c r="B1042" s="0" t="s">
        <v>54</v>
      </c>
      <c r="C1042" s="0" t="s">
        <v>45</v>
      </c>
      <c r="D1042" s="0" t="s">
        <v>43</v>
      </c>
      <c r="E1042" s="0" t="n">
        <v>10</v>
      </c>
      <c r="F1042" s="0" t="n">
        <v>13</v>
      </c>
      <c r="G1042" s="0" t="n">
        <v>93.7628093610892</v>
      </c>
      <c r="H1042" s="0" t="n">
        <v>0.9</v>
      </c>
      <c r="I1042" s="0" t="n">
        <v>0.275286927696733</v>
      </c>
      <c r="J1042" s="0" t="n">
        <f aca="false">VLOOKUP(D1042,'paramètres CI'!$A$2:$B$6,2)</f>
        <v>0.0935912806596305</v>
      </c>
    </row>
    <row r="1043" customFormat="false" ht="13.8" hidden="true" customHeight="false" outlineLevel="0" collapsed="false">
      <c r="A1043" s="0" t="s">
        <v>19</v>
      </c>
      <c r="B1043" s="0" t="s">
        <v>54</v>
      </c>
      <c r="C1043" s="0" t="s">
        <v>46</v>
      </c>
      <c r="D1043" s="0" t="s">
        <v>43</v>
      </c>
      <c r="E1043" s="0" t="n">
        <v>12</v>
      </c>
      <c r="F1043" s="0" t="n">
        <v>13</v>
      </c>
      <c r="G1043" s="0" t="n">
        <v>93.7628093610892</v>
      </c>
      <c r="H1043" s="0" t="n">
        <v>1</v>
      </c>
      <c r="I1043" s="0" t="n">
        <v>9.99300489657242E-005</v>
      </c>
      <c r="J1043" s="0" t="n">
        <f aca="false">VLOOKUP(D1043,'paramètres CI'!$A$2:$B$6,2)</f>
        <v>0.0935912806596305</v>
      </c>
    </row>
    <row r="1044" customFormat="false" ht="13.8" hidden="true" customHeight="false" outlineLevel="0" collapsed="false">
      <c r="A1044" s="0" t="s">
        <v>19</v>
      </c>
      <c r="B1044" s="0" t="s">
        <v>54</v>
      </c>
      <c r="C1044" s="0" t="s">
        <v>48</v>
      </c>
      <c r="D1044" s="0" t="s">
        <v>43</v>
      </c>
      <c r="E1044" s="0" t="n">
        <v>11.4259999252503</v>
      </c>
      <c r="F1044" s="0" t="n">
        <v>20</v>
      </c>
      <c r="G1044" s="0" t="n">
        <v>105.514575451569</v>
      </c>
      <c r="H1044" s="0" t="n">
        <v>2.83861395348837</v>
      </c>
      <c r="I1044" s="0" t="n">
        <v>0.122068456032102</v>
      </c>
      <c r="J1044" s="0" t="n">
        <f aca="false">VLOOKUP(D1044,'paramètres CI'!$A$2:$B$6,2)</f>
        <v>0.0935912806596305</v>
      </c>
    </row>
    <row r="1045" customFormat="false" ht="13.8" hidden="true" customHeight="false" outlineLevel="0" collapsed="false">
      <c r="A1045" s="0" t="s">
        <v>19</v>
      </c>
      <c r="B1045" s="0" t="s">
        <v>54</v>
      </c>
      <c r="C1045" s="0" t="s">
        <v>49</v>
      </c>
      <c r="D1045" s="0" t="s">
        <v>43</v>
      </c>
      <c r="E1045" s="0" t="n">
        <v>14.2824999065629</v>
      </c>
      <c r="F1045" s="0" t="n">
        <v>20</v>
      </c>
      <c r="G1045" s="0" t="n">
        <v>105.514575451569</v>
      </c>
      <c r="H1045" s="0" t="n">
        <v>3.40633674418604</v>
      </c>
      <c r="I1045" s="0" t="n">
        <v>9.99300489657242E-005</v>
      </c>
      <c r="J1045" s="0" t="n">
        <f aca="false">VLOOKUP(D1045,'paramètres CI'!$A$2:$B$6,2)</f>
        <v>0.0935912806596305</v>
      </c>
    </row>
    <row r="1046" customFormat="false" ht="13.8" hidden="false" customHeight="false" outlineLevel="0" collapsed="false">
      <c r="A1046" s="0" t="s">
        <v>19</v>
      </c>
      <c r="B1046" s="0" t="s">
        <v>54</v>
      </c>
      <c r="C1046" s="0" t="s">
        <v>55</v>
      </c>
      <c r="D1046" s="0" t="s">
        <v>43</v>
      </c>
      <c r="E1046" s="0" t="n">
        <v>10.644592</v>
      </c>
      <c r="F1046" s="0" t="n">
        <v>17</v>
      </c>
      <c r="G1046" s="0" t="n">
        <v>100.129565705507</v>
      </c>
      <c r="H1046" s="0" t="n">
        <v>2.67956730897009</v>
      </c>
      <c r="I1046" s="0" t="n">
        <v>0.0871658673848786</v>
      </c>
      <c r="J1046" s="0" t="n">
        <f aca="false">VLOOKUP(D1046,'paramètres CI'!$A$2:$B$6,2)</f>
        <v>0.0935912806596305</v>
      </c>
    </row>
    <row r="1047" customFormat="false" ht="13.8" hidden="true" customHeight="false" outlineLevel="0" collapsed="false">
      <c r="A1047" s="0" t="s">
        <v>19</v>
      </c>
      <c r="B1047" s="0" t="s">
        <v>54</v>
      </c>
      <c r="C1047" s="0" t="s">
        <v>56</v>
      </c>
      <c r="D1047" s="0" t="s">
        <v>43</v>
      </c>
      <c r="E1047" s="0" t="n">
        <v>13.30574</v>
      </c>
      <c r="F1047" s="0" t="n">
        <v>17</v>
      </c>
      <c r="G1047" s="0" t="n">
        <v>100.129565705507</v>
      </c>
      <c r="H1047" s="0" t="n">
        <v>3.33681966777408</v>
      </c>
      <c r="I1047" s="0" t="n">
        <v>9.99300489657242E-005</v>
      </c>
      <c r="J1047" s="0" t="n">
        <f aca="false">VLOOKUP(D1047,'paramètres CI'!$A$2:$B$6,2)</f>
        <v>0.0935912806596305</v>
      </c>
    </row>
    <row r="1048" customFormat="false" ht="13.8" hidden="true" customHeight="false" outlineLevel="0" collapsed="false">
      <c r="A1048" s="0" t="s">
        <v>19</v>
      </c>
      <c r="B1048" s="0" t="s">
        <v>133</v>
      </c>
      <c r="C1048" s="0" t="s">
        <v>32</v>
      </c>
      <c r="D1048" s="0" t="s">
        <v>33</v>
      </c>
      <c r="E1048" s="0" t="n">
        <v>28.6872511346235</v>
      </c>
      <c r="F1048" s="0" t="n">
        <v>25</v>
      </c>
      <c r="G1048" s="0" t="n">
        <v>71.2116506043416</v>
      </c>
      <c r="H1048" s="0" t="n">
        <v>2.47823586649229</v>
      </c>
      <c r="I1048" s="0" t="n">
        <v>0.0268658950799099</v>
      </c>
      <c r="J1048" s="0" t="n">
        <f aca="false">VLOOKUP(D1048,'paramètres CI'!$A$2:$B$6,2)</f>
        <v>0.033584731604575</v>
      </c>
    </row>
    <row r="1049" customFormat="false" ht="13.8" hidden="true" customHeight="false" outlineLevel="0" collapsed="false">
      <c r="A1049" s="0" t="s">
        <v>19</v>
      </c>
      <c r="B1049" s="0" t="s">
        <v>133</v>
      </c>
      <c r="C1049" s="0" t="s">
        <v>32</v>
      </c>
      <c r="D1049" s="0" t="s">
        <v>34</v>
      </c>
      <c r="E1049" s="0" t="n">
        <v>25.1625954205191</v>
      </c>
      <c r="F1049" s="0" t="n">
        <v>25</v>
      </c>
      <c r="G1049" s="0" t="n">
        <v>74.3808899413388</v>
      </c>
      <c r="H1049" s="0" t="n">
        <v>2.0909704397451</v>
      </c>
      <c r="I1049" s="0" t="n">
        <v>0.16759687762288</v>
      </c>
      <c r="J1049" s="0" t="n">
        <f aca="false">VLOOKUP(D1049,'paramètres CI'!$A$2:$B$6,2)</f>
        <v>0.0424847883250769</v>
      </c>
    </row>
    <row r="1050" customFormat="false" ht="13.8" hidden="true" customHeight="false" outlineLevel="0" collapsed="false">
      <c r="A1050" s="0" t="s">
        <v>19</v>
      </c>
      <c r="B1050" s="0" t="s">
        <v>133</v>
      </c>
      <c r="C1050" s="0" t="s">
        <v>35</v>
      </c>
      <c r="D1050" s="0" t="s">
        <v>33</v>
      </c>
      <c r="E1050" s="0" t="n">
        <v>35.8590639182794</v>
      </c>
      <c r="F1050" s="0" t="n">
        <v>25</v>
      </c>
      <c r="G1050" s="0" t="n">
        <v>71.2116506043416</v>
      </c>
      <c r="H1050" s="0" t="n">
        <v>3.17705777726909</v>
      </c>
      <c r="I1050" s="0" t="n">
        <v>9.9920063948841E-005</v>
      </c>
      <c r="J1050" s="0" t="n">
        <f aca="false">VLOOKUP(D1050,'paramètres CI'!$A$2:$B$6,2)</f>
        <v>0.033584731604575</v>
      </c>
    </row>
    <row r="1051" customFormat="false" ht="13.8" hidden="true" customHeight="false" outlineLevel="0" collapsed="false">
      <c r="A1051" s="0" t="s">
        <v>19</v>
      </c>
      <c r="B1051" s="0" t="s">
        <v>133</v>
      </c>
      <c r="C1051" s="0" t="s">
        <v>35</v>
      </c>
      <c r="D1051" s="0" t="s">
        <v>34</v>
      </c>
      <c r="E1051" s="0" t="n">
        <v>31.4532442756489</v>
      </c>
      <c r="F1051" s="0" t="n">
        <v>25</v>
      </c>
      <c r="G1051" s="0" t="n">
        <v>74.3808899413388</v>
      </c>
      <c r="H1051" s="0" t="n">
        <v>2.66490701053421</v>
      </c>
      <c r="I1051" s="0" t="n">
        <v>9.9920063948841E-005</v>
      </c>
      <c r="J1051" s="0" t="n">
        <f aca="false">VLOOKUP(D1051,'paramètres CI'!$A$2:$B$6,2)</f>
        <v>0.0424847883250769</v>
      </c>
    </row>
    <row r="1052" customFormat="false" ht="13.8" hidden="true" customHeight="false" outlineLevel="0" collapsed="false">
      <c r="A1052" s="0" t="s">
        <v>19</v>
      </c>
      <c r="B1052" s="0" t="s">
        <v>133</v>
      </c>
      <c r="C1052" s="0" t="s">
        <v>134</v>
      </c>
      <c r="D1052" s="0" t="s">
        <v>43</v>
      </c>
      <c r="E1052" s="0" t="n">
        <v>10</v>
      </c>
      <c r="F1052" s="0" t="n">
        <v>10</v>
      </c>
      <c r="G1052" s="0" t="n">
        <v>66.0303319381609</v>
      </c>
      <c r="H1052" s="0" t="n">
        <v>0.8</v>
      </c>
      <c r="I1052" s="0" t="n">
        <v>0.126239138786633</v>
      </c>
      <c r="J1052" s="0" t="n">
        <f aca="false">VLOOKUP(D1052,'paramètres CI'!$A$2:$B$6,2)</f>
        <v>0.0935912806596305</v>
      </c>
    </row>
    <row r="1053" customFormat="false" ht="13.8" hidden="true" customHeight="false" outlineLevel="0" collapsed="false">
      <c r="A1053" s="0" t="s">
        <v>19</v>
      </c>
      <c r="B1053" s="0" t="s">
        <v>133</v>
      </c>
      <c r="C1053" s="0" t="s">
        <v>135</v>
      </c>
      <c r="D1053" s="0" t="s">
        <v>43</v>
      </c>
      <c r="E1053" s="0" t="n">
        <v>12</v>
      </c>
      <c r="F1053" s="0" t="n">
        <v>10</v>
      </c>
      <c r="G1053" s="0" t="n">
        <v>66.0303319381609</v>
      </c>
      <c r="H1053" s="0" t="n">
        <v>1</v>
      </c>
      <c r="I1053" s="0" t="n">
        <v>9.9920063948841E-005</v>
      </c>
      <c r="J1053" s="0" t="n">
        <f aca="false">VLOOKUP(D1053,'paramètres CI'!$A$2:$B$6,2)</f>
        <v>0.0935912806596305</v>
      </c>
    </row>
    <row r="1054" customFormat="false" ht="13.8" hidden="true" customHeight="false" outlineLevel="0" collapsed="false">
      <c r="A1054" s="0" t="s">
        <v>19</v>
      </c>
      <c r="B1054" s="0" t="s">
        <v>133</v>
      </c>
      <c r="C1054" s="0" t="s">
        <v>36</v>
      </c>
      <c r="D1054" s="0" t="s">
        <v>37</v>
      </c>
      <c r="E1054" s="0" t="n">
        <v>14.2944633412635</v>
      </c>
      <c r="F1054" s="0" t="n">
        <v>20</v>
      </c>
      <c r="G1054" s="0" t="n">
        <v>55.4959707573618</v>
      </c>
      <c r="H1054" s="0" t="n">
        <v>0.757256696292313</v>
      </c>
      <c r="I1054" s="0" t="n">
        <v>9.9920063948841E-005</v>
      </c>
      <c r="J1054" s="0" t="n">
        <f aca="false">VLOOKUP(D1054,'paramètres CI'!$A$2:$B$6,2)</f>
        <v>0.0385046990211696</v>
      </c>
    </row>
    <row r="1055" customFormat="false" ht="13.8" hidden="true" customHeight="false" outlineLevel="0" collapsed="false">
      <c r="A1055" s="0" t="s">
        <v>19</v>
      </c>
      <c r="B1055" s="0" t="s">
        <v>133</v>
      </c>
      <c r="C1055" s="0" t="s">
        <v>38</v>
      </c>
      <c r="D1055" s="0" t="s">
        <v>39</v>
      </c>
      <c r="E1055" s="0" t="n">
        <v>10.3443826920532</v>
      </c>
      <c r="F1055" s="0" t="n">
        <v>20</v>
      </c>
      <c r="G1055" s="0" t="n">
        <v>72.2067470167925</v>
      </c>
      <c r="H1055" s="0" t="n">
        <v>0.981239301611903</v>
      </c>
      <c r="I1055" s="0" t="n">
        <v>9.9920063948841E-005</v>
      </c>
      <c r="J1055" s="0" t="n">
        <f aca="false">VLOOKUP(D1055,'paramètres CI'!$A$2:$B$6,2)</f>
        <v>0.022045059962018</v>
      </c>
    </row>
    <row r="1056" customFormat="false" ht="13.8" hidden="true" customHeight="false" outlineLevel="0" collapsed="false">
      <c r="A1056" s="0" t="s">
        <v>19</v>
      </c>
      <c r="B1056" s="0" t="s">
        <v>133</v>
      </c>
      <c r="C1056" s="0" t="s">
        <v>40</v>
      </c>
      <c r="D1056" s="0" t="s">
        <v>37</v>
      </c>
      <c r="E1056" s="0" t="n">
        <v>11.4355706730108</v>
      </c>
      <c r="F1056" s="0" t="n">
        <v>20</v>
      </c>
      <c r="G1056" s="0" t="n">
        <v>55.4959707573618</v>
      </c>
      <c r="H1056" s="0" t="n">
        <v>0.681529751381399</v>
      </c>
      <c r="I1056" s="0" t="n">
        <v>0.0376410402999361</v>
      </c>
      <c r="J1056" s="0" t="n">
        <f aca="false">VLOOKUP(D1056,'paramètres CI'!$A$2:$B$6,2)</f>
        <v>0.0385046990211696</v>
      </c>
    </row>
    <row r="1057" customFormat="false" ht="13.8" hidden="true" customHeight="false" outlineLevel="0" collapsed="false">
      <c r="A1057" s="0" t="s">
        <v>19</v>
      </c>
      <c r="B1057" s="0" t="s">
        <v>133</v>
      </c>
      <c r="C1057" s="0" t="s">
        <v>41</v>
      </c>
      <c r="D1057" s="0" t="s">
        <v>39</v>
      </c>
      <c r="E1057" s="0" t="n">
        <v>8.27550615364255</v>
      </c>
      <c r="F1057" s="0" t="n">
        <v>20</v>
      </c>
      <c r="G1057" s="0" t="n">
        <v>72.2067470167925</v>
      </c>
      <c r="H1057" s="0" t="n">
        <v>0.66377673634905</v>
      </c>
      <c r="I1057" s="0" t="n">
        <v>0.317634970651032</v>
      </c>
      <c r="J1057" s="0" t="n">
        <f aca="false">VLOOKUP(D1057,'paramètres CI'!$A$2:$B$6,2)</f>
        <v>0.022045059962018</v>
      </c>
    </row>
    <row r="1058" customFormat="false" ht="13.8" hidden="true" customHeight="false" outlineLevel="0" collapsed="false">
      <c r="A1058" s="0" t="s">
        <v>19</v>
      </c>
      <c r="B1058" s="0" t="s">
        <v>133</v>
      </c>
      <c r="C1058" s="0" t="s">
        <v>45</v>
      </c>
      <c r="D1058" s="0" t="s">
        <v>43</v>
      </c>
      <c r="E1058" s="0" t="n">
        <v>10</v>
      </c>
      <c r="F1058" s="0" t="n">
        <v>13</v>
      </c>
      <c r="G1058" s="0" t="n">
        <v>59.0797914013044</v>
      </c>
      <c r="H1058" s="0" t="n">
        <v>0.899999999999999</v>
      </c>
      <c r="I1058" s="0" t="n">
        <v>0.134904560016517</v>
      </c>
      <c r="J1058" s="0" t="n">
        <f aca="false">VLOOKUP(D1058,'paramètres CI'!$A$2:$B$6,2)</f>
        <v>0.0935912806596305</v>
      </c>
    </row>
    <row r="1059" customFormat="false" ht="13.8" hidden="true" customHeight="false" outlineLevel="0" collapsed="false">
      <c r="A1059" s="0" t="s">
        <v>19</v>
      </c>
      <c r="B1059" s="0" t="s">
        <v>133</v>
      </c>
      <c r="C1059" s="0" t="s">
        <v>46</v>
      </c>
      <c r="D1059" s="0" t="s">
        <v>43</v>
      </c>
      <c r="E1059" s="0" t="n">
        <v>12</v>
      </c>
      <c r="F1059" s="0" t="n">
        <v>13</v>
      </c>
      <c r="G1059" s="0" t="n">
        <v>59.0797914013044</v>
      </c>
      <c r="H1059" s="0" t="n">
        <v>1</v>
      </c>
      <c r="I1059" s="0" t="n">
        <v>9.9920063948841E-005</v>
      </c>
      <c r="J1059" s="0" t="n">
        <f aca="false">VLOOKUP(D1059,'paramètres CI'!$A$2:$B$6,2)</f>
        <v>0.0935912806596305</v>
      </c>
    </row>
    <row r="1060" customFormat="false" ht="13.8" hidden="true" customHeight="false" outlineLevel="0" collapsed="false">
      <c r="A1060" s="0" t="s">
        <v>19</v>
      </c>
      <c r="B1060" s="0" t="s">
        <v>133</v>
      </c>
      <c r="C1060" s="0" t="s">
        <v>48</v>
      </c>
      <c r="D1060" s="0" t="s">
        <v>43</v>
      </c>
      <c r="E1060" s="0" t="n">
        <v>20.5400865545918</v>
      </c>
      <c r="F1060" s="0" t="n">
        <v>20</v>
      </c>
      <c r="G1060" s="0" t="n">
        <v>68.5006352114649</v>
      </c>
      <c r="H1060" s="0" t="n">
        <v>2.84291162790697</v>
      </c>
      <c r="I1060" s="0" t="n">
        <v>0.1233984460601</v>
      </c>
      <c r="J1060" s="0" t="n">
        <f aca="false">VLOOKUP(D1060,'paramètres CI'!$A$2:$B$6,2)</f>
        <v>0.0935912806596305</v>
      </c>
    </row>
    <row r="1061" customFormat="false" ht="13.8" hidden="true" customHeight="false" outlineLevel="0" collapsed="false">
      <c r="A1061" s="0" t="s">
        <v>19</v>
      </c>
      <c r="B1061" s="0" t="s">
        <v>133</v>
      </c>
      <c r="C1061" s="0" t="s">
        <v>49</v>
      </c>
      <c r="D1061" s="0" t="s">
        <v>43</v>
      </c>
      <c r="E1061" s="0" t="n">
        <v>25.6751081932397</v>
      </c>
      <c r="F1061" s="0" t="n">
        <v>20</v>
      </c>
      <c r="G1061" s="0" t="n">
        <v>68.5006352114649</v>
      </c>
      <c r="H1061" s="0" t="n">
        <v>3.41149395348837</v>
      </c>
      <c r="I1061" s="0" t="n">
        <v>9.9920063948841E-005</v>
      </c>
      <c r="J1061" s="0" t="n">
        <f aca="false">VLOOKUP(D1061,'paramètres CI'!$A$2:$B$6,2)</f>
        <v>0.0935912806596305</v>
      </c>
    </row>
    <row r="1062" customFormat="false" ht="13.8" hidden="false" customHeight="false" outlineLevel="0" collapsed="false">
      <c r="A1062" s="0" t="s">
        <v>19</v>
      </c>
      <c r="B1062" s="0" t="s">
        <v>133</v>
      </c>
      <c r="C1062" s="0" t="s">
        <v>55</v>
      </c>
      <c r="D1062" s="0" t="s">
        <v>43</v>
      </c>
      <c r="E1062" s="0" t="n">
        <v>3.67545036332253</v>
      </c>
      <c r="F1062" s="0" t="n">
        <v>17</v>
      </c>
      <c r="G1062" s="0" t="n">
        <v>63.4958172020287</v>
      </c>
      <c r="H1062" s="0" t="n">
        <v>2.68362418604651</v>
      </c>
      <c r="I1062" s="0" t="n">
        <v>0.0649197109714003</v>
      </c>
      <c r="J1062" s="0" t="n">
        <f aca="false">VLOOKUP(D1062,'paramètres CI'!$A$2:$B$6,2)</f>
        <v>0.0935912806596305</v>
      </c>
    </row>
    <row r="1063" customFormat="false" ht="13.8" hidden="true" customHeight="false" outlineLevel="0" collapsed="false">
      <c r="A1063" s="0" t="s">
        <v>19</v>
      </c>
      <c r="B1063" s="0" t="s">
        <v>133</v>
      </c>
      <c r="C1063" s="0" t="s">
        <v>56</v>
      </c>
      <c r="D1063" s="0" t="s">
        <v>43</v>
      </c>
      <c r="E1063" s="0" t="n">
        <v>4.59431295415316</v>
      </c>
      <c r="F1063" s="0" t="n">
        <v>17</v>
      </c>
      <c r="G1063" s="0" t="n">
        <v>63.4958172020287</v>
      </c>
      <c r="H1063" s="0" t="n">
        <v>3.34187162790697</v>
      </c>
      <c r="I1063" s="0" t="n">
        <v>9.9920063948841E-005</v>
      </c>
      <c r="J1063" s="0" t="n">
        <f aca="false">VLOOKUP(D1063,'paramètres CI'!$A$2:$B$6,2)</f>
        <v>0.0935912806596305</v>
      </c>
    </row>
    <row r="1064" customFormat="false" ht="13.8" hidden="true" customHeight="false" outlineLevel="0" collapsed="false">
      <c r="A1064" s="0" t="s">
        <v>19</v>
      </c>
      <c r="B1064" s="0" t="s">
        <v>136</v>
      </c>
      <c r="C1064" s="0" t="s">
        <v>32</v>
      </c>
      <c r="D1064" s="0" t="s">
        <v>33</v>
      </c>
      <c r="E1064" s="0" t="n">
        <v>34.8529699139414</v>
      </c>
      <c r="F1064" s="0" t="n">
        <v>25</v>
      </c>
      <c r="G1064" s="0" t="n">
        <v>57.6332151670819</v>
      </c>
      <c r="H1064" s="0" t="n">
        <v>2.76744978446373</v>
      </c>
      <c r="I1064" s="0" t="n">
        <v>0.0153202587244434</v>
      </c>
      <c r="J1064" s="0" t="n">
        <f aca="false">VLOOKUP(D1064,'paramètres CI'!$A$2:$B$6,2)</f>
        <v>0.033584731604575</v>
      </c>
    </row>
    <row r="1065" customFormat="false" ht="13.8" hidden="true" customHeight="false" outlineLevel="0" collapsed="false">
      <c r="A1065" s="0" t="s">
        <v>19</v>
      </c>
      <c r="B1065" s="0" t="s">
        <v>136</v>
      </c>
      <c r="C1065" s="0" t="s">
        <v>32</v>
      </c>
      <c r="D1065" s="0" t="s">
        <v>34</v>
      </c>
      <c r="E1065" s="0" t="n">
        <v>26.6501252037893</v>
      </c>
      <c r="F1065" s="0" t="n">
        <v>25</v>
      </c>
      <c r="G1065" s="0" t="n">
        <v>52.3632975395453</v>
      </c>
      <c r="H1065" s="0" t="n">
        <v>2.13448219756728</v>
      </c>
      <c r="I1065" s="0" t="n">
        <v>0.121281828026266</v>
      </c>
      <c r="J1065" s="0" t="n">
        <f aca="false">VLOOKUP(D1065,'paramètres CI'!$A$2:$B$6,2)</f>
        <v>0.0424847883250769</v>
      </c>
    </row>
    <row r="1066" customFormat="false" ht="13.8" hidden="true" customHeight="false" outlineLevel="0" collapsed="false">
      <c r="A1066" s="0" t="s">
        <v>19</v>
      </c>
      <c r="B1066" s="0" t="s">
        <v>136</v>
      </c>
      <c r="C1066" s="0" t="s">
        <v>35</v>
      </c>
      <c r="D1066" s="0" t="s">
        <v>33</v>
      </c>
      <c r="E1066" s="0" t="n">
        <v>43.5662123924268</v>
      </c>
      <c r="F1066" s="0" t="n">
        <v>25</v>
      </c>
      <c r="G1066" s="0" t="n">
        <v>57.6332151670819</v>
      </c>
      <c r="H1066" s="0" t="n">
        <v>3.55058718833836</v>
      </c>
      <c r="I1066" s="0" t="n">
        <v>9.99100809271656E-005</v>
      </c>
      <c r="J1066" s="0" t="n">
        <f aca="false">VLOOKUP(D1066,'paramètres CI'!$A$2:$B$6,2)</f>
        <v>0.033584731604575</v>
      </c>
    </row>
    <row r="1067" customFormat="false" ht="13.8" hidden="true" customHeight="false" outlineLevel="0" collapsed="false">
      <c r="A1067" s="0" t="s">
        <v>19</v>
      </c>
      <c r="B1067" s="0" t="s">
        <v>136</v>
      </c>
      <c r="C1067" s="0" t="s">
        <v>35</v>
      </c>
      <c r="D1067" s="0" t="s">
        <v>34</v>
      </c>
      <c r="E1067" s="0" t="n">
        <v>33.3126565047367</v>
      </c>
      <c r="F1067" s="0" t="n">
        <v>25</v>
      </c>
      <c r="G1067" s="0" t="n">
        <v>52.3632975395453</v>
      </c>
      <c r="H1067" s="0" t="n">
        <v>2.74413334388332</v>
      </c>
      <c r="I1067" s="0" t="n">
        <v>9.99100809271656E-005</v>
      </c>
      <c r="J1067" s="0" t="n">
        <f aca="false">VLOOKUP(D1067,'paramètres CI'!$A$2:$B$6,2)</f>
        <v>0.0424847883250769</v>
      </c>
    </row>
    <row r="1068" customFormat="false" ht="13.8" hidden="true" customHeight="false" outlineLevel="0" collapsed="false">
      <c r="A1068" s="0" t="s">
        <v>19</v>
      </c>
      <c r="B1068" s="0" t="s">
        <v>136</v>
      </c>
      <c r="C1068" s="0" t="s">
        <v>134</v>
      </c>
      <c r="D1068" s="0" t="s">
        <v>43</v>
      </c>
      <c r="E1068" s="0" t="n">
        <v>10</v>
      </c>
      <c r="F1068" s="0" t="n">
        <v>10</v>
      </c>
      <c r="G1068" s="0" t="n">
        <v>45.146981173427</v>
      </c>
      <c r="H1068" s="0" t="n">
        <v>0.8</v>
      </c>
      <c r="I1068" s="0" t="n">
        <v>0.110914432901076</v>
      </c>
      <c r="J1068" s="0" t="n">
        <f aca="false">VLOOKUP(D1068,'paramètres CI'!$A$2:$B$6,2)</f>
        <v>0.0935912806596305</v>
      </c>
    </row>
    <row r="1069" customFormat="false" ht="13.8" hidden="true" customHeight="false" outlineLevel="0" collapsed="false">
      <c r="A1069" s="0" t="s">
        <v>19</v>
      </c>
      <c r="B1069" s="0" t="s">
        <v>136</v>
      </c>
      <c r="C1069" s="0" t="s">
        <v>135</v>
      </c>
      <c r="D1069" s="0" t="s">
        <v>43</v>
      </c>
      <c r="E1069" s="0" t="n">
        <v>12</v>
      </c>
      <c r="F1069" s="0" t="n">
        <v>10</v>
      </c>
      <c r="G1069" s="0" t="n">
        <v>45.146981173427</v>
      </c>
      <c r="H1069" s="0" t="n">
        <v>1</v>
      </c>
      <c r="I1069" s="0" t="n">
        <v>9.99100809271656E-005</v>
      </c>
      <c r="J1069" s="0" t="n">
        <f aca="false">VLOOKUP(D1069,'paramètres CI'!$A$2:$B$6,2)</f>
        <v>0.0935912806596305</v>
      </c>
    </row>
    <row r="1070" customFormat="false" ht="13.8" hidden="true" customHeight="false" outlineLevel="0" collapsed="false">
      <c r="A1070" s="0" t="s">
        <v>19</v>
      </c>
      <c r="B1070" s="0" t="s">
        <v>136</v>
      </c>
      <c r="C1070" s="0" t="s">
        <v>36</v>
      </c>
      <c r="D1070" s="0" t="s">
        <v>37</v>
      </c>
      <c r="E1070" s="0" t="n">
        <v>6.07788014243945</v>
      </c>
      <c r="F1070" s="0" t="n">
        <v>20</v>
      </c>
      <c r="G1070" s="0" t="n">
        <v>36.0614534813643</v>
      </c>
      <c r="H1070" s="0" t="n">
        <v>0.757182985212167</v>
      </c>
      <c r="I1070" s="0" t="n">
        <v>9.99100809271656E-005</v>
      </c>
      <c r="J1070" s="0" t="n">
        <f aca="false">VLOOKUP(D1070,'paramètres CI'!$A$2:$B$6,2)</f>
        <v>0.0385046990211696</v>
      </c>
    </row>
    <row r="1071" customFormat="false" ht="13.8" hidden="true" customHeight="false" outlineLevel="0" collapsed="false">
      <c r="A1071" s="0" t="s">
        <v>19</v>
      </c>
      <c r="B1071" s="0" t="s">
        <v>136</v>
      </c>
      <c r="C1071" s="0" t="s">
        <v>38</v>
      </c>
      <c r="D1071" s="0" t="s">
        <v>39</v>
      </c>
      <c r="E1071" s="0" t="n">
        <v>4.58381651944271</v>
      </c>
      <c r="F1071" s="0" t="n">
        <v>20</v>
      </c>
      <c r="G1071" s="0" t="n">
        <v>48.3452972804799</v>
      </c>
      <c r="H1071" s="0" t="n">
        <v>0.978031098188251</v>
      </c>
      <c r="I1071" s="0" t="n">
        <v>9.99100809271656E-005</v>
      </c>
      <c r="J1071" s="0" t="n">
        <f aca="false">VLOOKUP(D1071,'paramètres CI'!$A$2:$B$6,2)</f>
        <v>0.022045059962018</v>
      </c>
    </row>
    <row r="1072" customFormat="false" ht="13.8" hidden="true" customHeight="false" outlineLevel="0" collapsed="false">
      <c r="A1072" s="0" t="s">
        <v>19</v>
      </c>
      <c r="B1072" s="0" t="s">
        <v>136</v>
      </c>
      <c r="C1072" s="0" t="s">
        <v>40</v>
      </c>
      <c r="D1072" s="0" t="s">
        <v>37</v>
      </c>
      <c r="E1072" s="0" t="n">
        <v>4.86230411395156</v>
      </c>
      <c r="F1072" s="0" t="n">
        <v>20</v>
      </c>
      <c r="G1072" s="0" t="n">
        <v>36.0614534813643</v>
      </c>
      <c r="H1072" s="0" t="n">
        <v>0.679115020809331</v>
      </c>
      <c r="I1072" s="0" t="n">
        <v>0.0436054842008434</v>
      </c>
      <c r="J1072" s="0" t="n">
        <f aca="false">VLOOKUP(D1072,'paramètres CI'!$A$2:$B$6,2)</f>
        <v>0.0385046990211696</v>
      </c>
    </row>
    <row r="1073" customFormat="false" ht="13.8" hidden="true" customHeight="false" outlineLevel="0" collapsed="false">
      <c r="A1073" s="0" t="s">
        <v>19</v>
      </c>
      <c r="B1073" s="0" t="s">
        <v>136</v>
      </c>
      <c r="C1073" s="0" t="s">
        <v>41</v>
      </c>
      <c r="D1073" s="0" t="s">
        <v>39</v>
      </c>
      <c r="E1073" s="0" t="n">
        <v>3.66705321555417</v>
      </c>
      <c r="F1073" s="0" t="n">
        <v>20</v>
      </c>
      <c r="G1073" s="0" t="n">
        <v>48.3452972804799</v>
      </c>
      <c r="H1073" s="0" t="n">
        <v>0.649353503938993</v>
      </c>
      <c r="I1073" s="0" t="n">
        <v>0.357636173874728</v>
      </c>
      <c r="J1073" s="0" t="n">
        <f aca="false">VLOOKUP(D1073,'paramètres CI'!$A$2:$B$6,2)</f>
        <v>0.022045059962018</v>
      </c>
    </row>
    <row r="1074" customFormat="false" ht="13.8" hidden="true" customHeight="false" outlineLevel="0" collapsed="false">
      <c r="A1074" s="0" t="s">
        <v>19</v>
      </c>
      <c r="B1074" s="0" t="s">
        <v>136</v>
      </c>
      <c r="C1074" s="0" t="s">
        <v>45</v>
      </c>
      <c r="D1074" s="0" t="s">
        <v>43</v>
      </c>
      <c r="E1074" s="0" t="n">
        <v>10</v>
      </c>
      <c r="F1074" s="0" t="n">
        <v>13</v>
      </c>
      <c r="G1074" s="0" t="n">
        <v>39.2336376420144</v>
      </c>
      <c r="H1074" s="0" t="n">
        <v>0.899999999999999</v>
      </c>
      <c r="I1074" s="0" t="n">
        <v>0.125279449056478</v>
      </c>
      <c r="J1074" s="0" t="n">
        <f aca="false">VLOOKUP(D1074,'paramètres CI'!$A$2:$B$6,2)</f>
        <v>0.0935912806596305</v>
      </c>
    </row>
    <row r="1075" customFormat="false" ht="13.8" hidden="true" customHeight="false" outlineLevel="0" collapsed="false">
      <c r="A1075" s="0" t="s">
        <v>19</v>
      </c>
      <c r="B1075" s="0" t="s">
        <v>136</v>
      </c>
      <c r="C1075" s="0" t="s">
        <v>46</v>
      </c>
      <c r="D1075" s="0" t="s">
        <v>43</v>
      </c>
      <c r="E1075" s="0" t="n">
        <v>12</v>
      </c>
      <c r="F1075" s="0" t="n">
        <v>13</v>
      </c>
      <c r="G1075" s="0" t="n">
        <v>39.2336376420144</v>
      </c>
      <c r="H1075" s="0" t="n">
        <v>1</v>
      </c>
      <c r="I1075" s="0" t="n">
        <v>9.99100809271656E-005</v>
      </c>
      <c r="J1075" s="0" t="n">
        <f aca="false">VLOOKUP(D1075,'paramètres CI'!$A$2:$B$6,2)</f>
        <v>0.0935912806596305</v>
      </c>
    </row>
    <row r="1076" customFormat="false" ht="13.8" hidden="true" customHeight="false" outlineLevel="0" collapsed="false">
      <c r="A1076" s="0" t="s">
        <v>19</v>
      </c>
      <c r="B1076" s="0" t="s">
        <v>136</v>
      </c>
      <c r="C1076" s="0" t="s">
        <v>48</v>
      </c>
      <c r="D1076" s="0" t="s">
        <v>43</v>
      </c>
      <c r="E1076" s="0" t="n">
        <v>25.9072361934914</v>
      </c>
      <c r="F1076" s="0" t="n">
        <v>20</v>
      </c>
      <c r="G1076" s="0" t="n">
        <v>45.2407844264223</v>
      </c>
      <c r="H1076" s="0" t="n">
        <v>2.8015465116279</v>
      </c>
      <c r="I1076" s="0" t="n">
        <v>0.111247802201615</v>
      </c>
      <c r="J1076" s="0" t="n">
        <f aca="false">VLOOKUP(D1076,'paramètres CI'!$A$2:$B$6,2)</f>
        <v>0.0935912806596305</v>
      </c>
    </row>
    <row r="1077" customFormat="false" ht="13.8" hidden="true" customHeight="false" outlineLevel="0" collapsed="false">
      <c r="A1077" s="0" t="s">
        <v>19</v>
      </c>
      <c r="B1077" s="0" t="s">
        <v>136</v>
      </c>
      <c r="C1077" s="0" t="s">
        <v>49</v>
      </c>
      <c r="D1077" s="0" t="s">
        <v>43</v>
      </c>
      <c r="E1077" s="0" t="n">
        <v>32.3840452418642</v>
      </c>
      <c r="F1077" s="0" t="n">
        <v>20</v>
      </c>
      <c r="G1077" s="0" t="n">
        <v>45.2407844264223</v>
      </c>
      <c r="H1077" s="0" t="n">
        <v>3.36185581395348</v>
      </c>
      <c r="I1077" s="0" t="n">
        <v>9.99100809271656E-005</v>
      </c>
      <c r="J1077" s="0" t="n">
        <f aca="false">VLOOKUP(D1077,'paramètres CI'!$A$2:$B$6,2)</f>
        <v>0.0935912806596305</v>
      </c>
    </row>
    <row r="1078" customFormat="false" ht="13.8" hidden="false" customHeight="false" outlineLevel="0" collapsed="false">
      <c r="A1078" s="0" t="s">
        <v>19</v>
      </c>
      <c r="B1078" s="0" t="s">
        <v>136</v>
      </c>
      <c r="C1078" s="0" t="s">
        <v>55</v>
      </c>
      <c r="D1078" s="0" t="s">
        <v>43</v>
      </c>
      <c r="E1078" s="0" t="n">
        <v>3.56695610018433</v>
      </c>
      <c r="F1078" s="0" t="n">
        <v>17</v>
      </c>
      <c r="G1078" s="0" t="n">
        <v>40.7298476233771</v>
      </c>
      <c r="H1078" s="0" t="n">
        <v>2.64457674418604</v>
      </c>
      <c r="I1078" s="0" t="n">
        <v>0.0677502843412454</v>
      </c>
      <c r="J1078" s="0" t="n">
        <f aca="false">VLOOKUP(D1078,'paramètres CI'!$A$2:$B$6,2)</f>
        <v>0.0935912806596305</v>
      </c>
    </row>
    <row r="1079" customFormat="false" ht="13.8" hidden="true" customHeight="false" outlineLevel="0" collapsed="false">
      <c r="A1079" s="0" t="s">
        <v>19</v>
      </c>
      <c r="B1079" s="0" t="s">
        <v>136</v>
      </c>
      <c r="C1079" s="0" t="s">
        <v>56</v>
      </c>
      <c r="D1079" s="0" t="s">
        <v>43</v>
      </c>
      <c r="E1079" s="0" t="n">
        <v>4.45869512523041</v>
      </c>
      <c r="F1079" s="0" t="n">
        <v>17</v>
      </c>
      <c r="G1079" s="0" t="n">
        <v>40.7298476233771</v>
      </c>
      <c r="H1079" s="0" t="n">
        <v>3.2932465116279</v>
      </c>
      <c r="I1079" s="0" t="n">
        <v>9.99100809271656E-005</v>
      </c>
      <c r="J1079" s="0" t="n">
        <f aca="false">VLOOKUP(D1079,'paramètres CI'!$A$2:$B$6,2)</f>
        <v>0.0935912806596305</v>
      </c>
    </row>
    <row r="1080" customFormat="false" ht="13.8" hidden="false" customHeight="false" outlineLevel="0" collapsed="false">
      <c r="A1080" s="0" t="s">
        <v>19</v>
      </c>
      <c r="B1080" s="0" t="s">
        <v>136</v>
      </c>
      <c r="C1080" s="0" t="s">
        <v>137</v>
      </c>
      <c r="D1080" s="0" t="s">
        <v>39</v>
      </c>
      <c r="E1080" s="0" t="n">
        <v>10</v>
      </c>
      <c r="F1080" s="0" t="n">
        <v>25</v>
      </c>
      <c r="G1080" s="0" t="n">
        <v>66.8445379716006</v>
      </c>
      <c r="H1080" s="0" t="n">
        <v>0.8</v>
      </c>
      <c r="I1080" s="0" t="n">
        <v>0.0460650959449603</v>
      </c>
      <c r="J1080" s="0" t="n">
        <f aca="false">VLOOKUP(D1080,'paramètres CI'!$A$2:$B$6,2)</f>
        <v>0.022045059962018</v>
      </c>
    </row>
    <row r="1081" customFormat="false" ht="13.8" hidden="true" customHeight="false" outlineLevel="0" collapsed="false">
      <c r="A1081" s="0" t="s">
        <v>19</v>
      </c>
      <c r="B1081" s="0" t="s">
        <v>136</v>
      </c>
      <c r="C1081" s="0" t="s">
        <v>138</v>
      </c>
      <c r="D1081" s="0" t="s">
        <v>39</v>
      </c>
      <c r="E1081" s="0" t="n">
        <v>12</v>
      </c>
      <c r="F1081" s="0" t="n">
        <v>25</v>
      </c>
      <c r="G1081" s="0" t="n">
        <v>66.8445379716006</v>
      </c>
      <c r="H1081" s="0" t="n">
        <v>1</v>
      </c>
      <c r="I1081" s="0" t="n">
        <v>9.99100809271656E-005</v>
      </c>
      <c r="J1081" s="0" t="n">
        <f aca="false">VLOOKUP(D1081,'paramètres CI'!$A$2:$B$6,2)</f>
        <v>0.022045059962018</v>
      </c>
    </row>
    <row r="1082" customFormat="false" ht="13.8" hidden="true" customHeight="false" outlineLevel="0" collapsed="false">
      <c r="A1082" s="0" t="s">
        <v>19</v>
      </c>
      <c r="B1082" s="0" t="s">
        <v>139</v>
      </c>
      <c r="C1082" s="0" t="s">
        <v>32</v>
      </c>
      <c r="D1082" s="0" t="s">
        <v>34</v>
      </c>
      <c r="E1082" s="0" t="n">
        <v>18.2820874392009</v>
      </c>
      <c r="F1082" s="0" t="n">
        <v>25</v>
      </c>
      <c r="G1082" s="0" t="n">
        <v>21.9806459439179</v>
      </c>
      <c r="H1082" s="0" t="n">
        <v>2.33435292343245</v>
      </c>
      <c r="I1082" s="0" t="n">
        <v>0.00285740163515032</v>
      </c>
      <c r="J1082" s="0" t="n">
        <f aca="false">VLOOKUP(D1082,'paramètres CI'!$A$2:$B$6,2)</f>
        <v>0.0424847883250769</v>
      </c>
    </row>
    <row r="1083" customFormat="false" ht="13.8" hidden="true" customHeight="false" outlineLevel="0" collapsed="false">
      <c r="A1083" s="0" t="s">
        <v>19</v>
      </c>
      <c r="B1083" s="0" t="s">
        <v>139</v>
      </c>
      <c r="C1083" s="0" t="s">
        <v>32</v>
      </c>
      <c r="D1083" s="0" t="s">
        <v>33</v>
      </c>
      <c r="E1083" s="0" t="n">
        <v>19.7416101647644</v>
      </c>
      <c r="F1083" s="0" t="n">
        <v>25</v>
      </c>
      <c r="G1083" s="0" t="n">
        <v>32.1365350013278</v>
      </c>
      <c r="H1083" s="0" t="n">
        <v>1.65373484793577</v>
      </c>
      <c r="I1083" s="0" t="n">
        <v>0.0952771919006561</v>
      </c>
      <c r="J1083" s="0" t="n">
        <f aca="false">VLOOKUP(D1083,'paramètres CI'!$A$2:$B$6,2)</f>
        <v>0.033584731604575</v>
      </c>
    </row>
    <row r="1084" customFormat="false" ht="13.8" hidden="true" customHeight="false" outlineLevel="0" collapsed="false">
      <c r="A1084" s="0" t="s">
        <v>19</v>
      </c>
      <c r="B1084" s="0" t="s">
        <v>139</v>
      </c>
      <c r="C1084" s="0" t="s">
        <v>35</v>
      </c>
      <c r="D1084" s="0" t="s">
        <v>33</v>
      </c>
      <c r="E1084" s="0" t="n">
        <v>24.6770127059554</v>
      </c>
      <c r="F1084" s="0" t="n">
        <v>25</v>
      </c>
      <c r="G1084" s="0" t="n">
        <v>32.1365350013278</v>
      </c>
      <c r="H1084" s="0" t="n">
        <v>2.12951600830458</v>
      </c>
      <c r="I1084" s="0" t="n">
        <v>9.99100809271656E-005</v>
      </c>
      <c r="J1084" s="0" t="n">
        <f aca="false">VLOOKUP(D1084,'paramètres CI'!$A$2:$B$6,2)</f>
        <v>0.033584731604575</v>
      </c>
    </row>
    <row r="1085" customFormat="false" ht="13.8" hidden="true" customHeight="false" outlineLevel="0" collapsed="false">
      <c r="A1085" s="0" t="s">
        <v>19</v>
      </c>
      <c r="B1085" s="0" t="s">
        <v>139</v>
      </c>
      <c r="C1085" s="0" t="s">
        <v>35</v>
      </c>
      <c r="D1085" s="0" t="s">
        <v>34</v>
      </c>
      <c r="E1085" s="0" t="n">
        <v>22.8526092990011</v>
      </c>
      <c r="F1085" s="0" t="n">
        <v>25</v>
      </c>
      <c r="G1085" s="0" t="n">
        <v>21.9806459439179</v>
      </c>
      <c r="H1085" s="0" t="n">
        <v>2.97446122458009</v>
      </c>
      <c r="I1085" s="0" t="n">
        <v>9.99100809271656E-005</v>
      </c>
      <c r="J1085" s="0" t="n">
        <f aca="false">VLOOKUP(D1085,'paramètres CI'!$A$2:$B$6,2)</f>
        <v>0.0424847883250769</v>
      </c>
    </row>
    <row r="1086" customFormat="false" ht="13.8" hidden="true" customHeight="false" outlineLevel="0" collapsed="false">
      <c r="A1086" s="0" t="s">
        <v>19</v>
      </c>
      <c r="B1086" s="0" t="s">
        <v>139</v>
      </c>
      <c r="C1086" s="0" t="s">
        <v>134</v>
      </c>
      <c r="D1086" s="0" t="s">
        <v>43</v>
      </c>
      <c r="E1086" s="0" t="n">
        <v>10</v>
      </c>
      <c r="F1086" s="0" t="n">
        <v>10</v>
      </c>
      <c r="G1086" s="0" t="n">
        <v>23.1599662050807</v>
      </c>
      <c r="H1086" s="0" t="n">
        <v>0.799999999999999</v>
      </c>
      <c r="I1086" s="0" t="n">
        <v>0.0603795194956735</v>
      </c>
      <c r="J1086" s="0" t="n">
        <f aca="false">VLOOKUP(D1086,'paramètres CI'!$A$2:$B$6,2)</f>
        <v>0.0935912806596305</v>
      </c>
    </row>
    <row r="1087" customFormat="false" ht="13.8" hidden="true" customHeight="false" outlineLevel="0" collapsed="false">
      <c r="A1087" s="0" t="s">
        <v>19</v>
      </c>
      <c r="B1087" s="0" t="s">
        <v>139</v>
      </c>
      <c r="C1087" s="0" t="s">
        <v>135</v>
      </c>
      <c r="D1087" s="0" t="s">
        <v>43</v>
      </c>
      <c r="E1087" s="0" t="n">
        <v>12</v>
      </c>
      <c r="F1087" s="0" t="n">
        <v>10</v>
      </c>
      <c r="G1087" s="0" t="n">
        <v>23.1599662050807</v>
      </c>
      <c r="H1087" s="0" t="n">
        <v>1</v>
      </c>
      <c r="I1087" s="0" t="n">
        <v>9.99100809271656E-005</v>
      </c>
      <c r="J1087" s="0" t="n">
        <f aca="false">VLOOKUP(D1087,'paramètres CI'!$A$2:$B$6,2)</f>
        <v>0.0935912806596305</v>
      </c>
    </row>
    <row r="1088" customFormat="false" ht="13.8" hidden="true" customHeight="false" outlineLevel="0" collapsed="false">
      <c r="A1088" s="0" t="s">
        <v>19</v>
      </c>
      <c r="B1088" s="0" t="s">
        <v>139</v>
      </c>
      <c r="C1088" s="0" t="s">
        <v>36</v>
      </c>
      <c r="D1088" s="0" t="s">
        <v>37</v>
      </c>
      <c r="E1088" s="0" t="n">
        <v>11.138525477452</v>
      </c>
      <c r="F1088" s="0" t="n">
        <v>20</v>
      </c>
      <c r="G1088" s="0" t="n">
        <v>38.9264274958655</v>
      </c>
      <c r="H1088" s="0" t="n">
        <v>0.755633718659397</v>
      </c>
      <c r="I1088" s="0" t="n">
        <v>9.99100809271656E-005</v>
      </c>
      <c r="J1088" s="0" t="n">
        <f aca="false">VLOOKUP(D1088,'paramètres CI'!$A$2:$B$6,2)</f>
        <v>0.0385046990211696</v>
      </c>
    </row>
    <row r="1089" customFormat="false" ht="13.8" hidden="true" customHeight="false" outlineLevel="0" collapsed="false">
      <c r="A1089" s="0" t="s">
        <v>19</v>
      </c>
      <c r="B1089" s="0" t="s">
        <v>139</v>
      </c>
      <c r="C1089" s="0" t="s">
        <v>38</v>
      </c>
      <c r="D1089" s="0" t="s">
        <v>39</v>
      </c>
      <c r="E1089" s="0" t="n">
        <v>6.62893587100455</v>
      </c>
      <c r="F1089" s="0" t="n">
        <v>20</v>
      </c>
      <c r="G1089" s="0" t="n">
        <v>38.954661259601</v>
      </c>
      <c r="H1089" s="0" t="n">
        <v>0.975085112468256</v>
      </c>
      <c r="I1089" s="0" t="n">
        <v>9.99100809271656E-005</v>
      </c>
      <c r="J1089" s="0" t="n">
        <f aca="false">VLOOKUP(D1089,'paramètres CI'!$A$2:$B$6,2)</f>
        <v>0.022045059962018</v>
      </c>
    </row>
    <row r="1090" customFormat="false" ht="13.8" hidden="true" customHeight="false" outlineLevel="0" collapsed="false">
      <c r="A1090" s="0" t="s">
        <v>19</v>
      </c>
      <c r="B1090" s="0" t="s">
        <v>139</v>
      </c>
      <c r="C1090" s="0" t="s">
        <v>40</v>
      </c>
      <c r="D1090" s="0" t="s">
        <v>37</v>
      </c>
      <c r="E1090" s="0" t="n">
        <v>8.91082038196163</v>
      </c>
      <c r="F1090" s="0" t="n">
        <v>20</v>
      </c>
      <c r="G1090" s="0" t="n">
        <v>38.9264274958655</v>
      </c>
      <c r="H1090" s="0" t="n">
        <v>0.681261084526332</v>
      </c>
      <c r="I1090" s="0" t="n">
        <v>0.0126138417683181</v>
      </c>
      <c r="J1090" s="0" t="n">
        <f aca="false">VLOOKUP(D1090,'paramètres CI'!$A$2:$B$6,2)</f>
        <v>0.0385046990211696</v>
      </c>
    </row>
    <row r="1091" customFormat="false" ht="13.8" hidden="true" customHeight="false" outlineLevel="0" collapsed="false">
      <c r="A1091" s="0" t="s">
        <v>19</v>
      </c>
      <c r="B1091" s="0" t="s">
        <v>139</v>
      </c>
      <c r="C1091" s="0" t="s">
        <v>41</v>
      </c>
      <c r="D1091" s="0" t="s">
        <v>39</v>
      </c>
      <c r="E1091" s="0" t="n">
        <v>5.30314869680364</v>
      </c>
      <c r="F1091" s="0" t="n">
        <v>20</v>
      </c>
      <c r="G1091" s="0" t="n">
        <v>38.954661259601</v>
      </c>
      <c r="H1091" s="0" t="n">
        <v>0.64486443053555</v>
      </c>
      <c r="I1091" s="0" t="n">
        <v>0.538337999945322</v>
      </c>
      <c r="J1091" s="0" t="n">
        <f aca="false">VLOOKUP(D1091,'paramètres CI'!$A$2:$B$6,2)</f>
        <v>0.022045059962018</v>
      </c>
    </row>
    <row r="1092" customFormat="false" ht="13.8" hidden="true" customHeight="false" outlineLevel="0" collapsed="false">
      <c r="A1092" s="0" t="s">
        <v>19</v>
      </c>
      <c r="B1092" s="0" t="s">
        <v>139</v>
      </c>
      <c r="C1092" s="0" t="s">
        <v>45</v>
      </c>
      <c r="D1092" s="0" t="s">
        <v>43</v>
      </c>
      <c r="E1092" s="0" t="n">
        <v>10</v>
      </c>
      <c r="F1092" s="0" t="n">
        <v>13</v>
      </c>
      <c r="G1092" s="0" t="n">
        <v>23.8450377090685</v>
      </c>
      <c r="H1092" s="0" t="n">
        <v>0.9</v>
      </c>
      <c r="I1092" s="0" t="n">
        <v>0.0676430733430647</v>
      </c>
      <c r="J1092" s="0" t="n">
        <f aca="false">VLOOKUP(D1092,'paramètres CI'!$A$2:$B$6,2)</f>
        <v>0.0935912806596305</v>
      </c>
    </row>
    <row r="1093" customFormat="false" ht="13.8" hidden="true" customHeight="false" outlineLevel="0" collapsed="false">
      <c r="A1093" s="0" t="s">
        <v>19</v>
      </c>
      <c r="B1093" s="0" t="s">
        <v>139</v>
      </c>
      <c r="C1093" s="0" t="s">
        <v>46</v>
      </c>
      <c r="D1093" s="0" t="s">
        <v>43</v>
      </c>
      <c r="E1093" s="0" t="n">
        <v>12</v>
      </c>
      <c r="F1093" s="0" t="n">
        <v>13</v>
      </c>
      <c r="G1093" s="0" t="n">
        <v>23.8450377090685</v>
      </c>
      <c r="H1093" s="0" t="n">
        <v>1</v>
      </c>
      <c r="I1093" s="0" t="n">
        <v>9.99100809271656E-005</v>
      </c>
      <c r="J1093" s="0" t="n">
        <f aca="false">VLOOKUP(D1093,'paramètres CI'!$A$2:$B$6,2)</f>
        <v>0.0935912806596305</v>
      </c>
    </row>
    <row r="1094" customFormat="false" ht="13.8" hidden="true" customHeight="false" outlineLevel="0" collapsed="false">
      <c r="A1094" s="0" t="s">
        <v>19</v>
      </c>
      <c r="B1094" s="0" t="s">
        <v>139</v>
      </c>
      <c r="C1094" s="0" t="s">
        <v>48</v>
      </c>
      <c r="D1094" s="0" t="s">
        <v>43</v>
      </c>
      <c r="E1094" s="0" t="n">
        <v>12.5426417071173</v>
      </c>
      <c r="F1094" s="0" t="n">
        <v>20</v>
      </c>
      <c r="G1094" s="0" t="n">
        <v>22.6233580952033</v>
      </c>
      <c r="H1094" s="0" t="n">
        <v>2.83861395348837</v>
      </c>
      <c r="I1094" s="0" t="n">
        <v>0.0334250852065999</v>
      </c>
      <c r="J1094" s="0" t="n">
        <f aca="false">VLOOKUP(D1094,'paramètres CI'!$A$2:$B$6,2)</f>
        <v>0.0935912806596305</v>
      </c>
    </row>
    <row r="1095" customFormat="false" ht="13.8" hidden="true" customHeight="false" outlineLevel="0" collapsed="false">
      <c r="A1095" s="0" t="s">
        <v>19</v>
      </c>
      <c r="B1095" s="0" t="s">
        <v>139</v>
      </c>
      <c r="C1095" s="0" t="s">
        <v>49</v>
      </c>
      <c r="D1095" s="0" t="s">
        <v>43</v>
      </c>
      <c r="E1095" s="0" t="n">
        <v>15.6783021338966</v>
      </c>
      <c r="F1095" s="0" t="n">
        <v>20</v>
      </c>
      <c r="G1095" s="0" t="n">
        <v>22.6233580952033</v>
      </c>
      <c r="H1095" s="0" t="n">
        <v>3.40633674418604</v>
      </c>
      <c r="I1095" s="0" t="n">
        <v>9.99100809271656E-005</v>
      </c>
      <c r="J1095" s="0" t="n">
        <f aca="false">VLOOKUP(D1095,'paramètres CI'!$A$2:$B$6,2)</f>
        <v>0.0935912806596305</v>
      </c>
    </row>
    <row r="1096" customFormat="false" ht="13.8" hidden="false" customHeight="false" outlineLevel="0" collapsed="false">
      <c r="A1096" s="0" t="s">
        <v>19</v>
      </c>
      <c r="B1096" s="0" t="s">
        <v>139</v>
      </c>
      <c r="C1096" s="0" t="s">
        <v>55</v>
      </c>
      <c r="D1096" s="0" t="s">
        <v>43</v>
      </c>
      <c r="E1096" s="0" t="n">
        <v>2.61950558873498</v>
      </c>
      <c r="F1096" s="0" t="n">
        <v>17</v>
      </c>
      <c r="G1096" s="0" t="n">
        <v>21.647198160355</v>
      </c>
      <c r="H1096" s="0" t="n">
        <v>2.67956730897009</v>
      </c>
      <c r="I1096" s="0" t="n">
        <v>0.0211859726116772</v>
      </c>
      <c r="J1096" s="0" t="n">
        <f aca="false">VLOOKUP(D1096,'paramètres CI'!$A$2:$B$6,2)</f>
        <v>0.0935912806596305</v>
      </c>
    </row>
    <row r="1097" customFormat="false" ht="13.8" hidden="true" customHeight="false" outlineLevel="0" collapsed="false">
      <c r="A1097" s="0" t="s">
        <v>19</v>
      </c>
      <c r="B1097" s="0" t="s">
        <v>139</v>
      </c>
      <c r="C1097" s="0" t="s">
        <v>56</v>
      </c>
      <c r="D1097" s="0" t="s">
        <v>43</v>
      </c>
      <c r="E1097" s="0" t="n">
        <v>3.27438198591872</v>
      </c>
      <c r="F1097" s="0" t="n">
        <v>17</v>
      </c>
      <c r="G1097" s="0" t="n">
        <v>21.647198160355</v>
      </c>
      <c r="H1097" s="0" t="n">
        <v>3.33681966777408</v>
      </c>
      <c r="I1097" s="0" t="n">
        <v>9.99100809271656E-005</v>
      </c>
      <c r="J1097" s="0" t="n">
        <f aca="false">VLOOKUP(D1097,'paramètres CI'!$A$2:$B$6,2)</f>
        <v>0.0935912806596305</v>
      </c>
    </row>
    <row r="1098" customFormat="false" ht="13.8" hidden="false" customHeight="false" outlineLevel="0" collapsed="false">
      <c r="A1098" s="0" t="s">
        <v>19</v>
      </c>
      <c r="B1098" s="0" t="s">
        <v>139</v>
      </c>
      <c r="C1098" s="0" t="s">
        <v>137</v>
      </c>
      <c r="D1098" s="0" t="s">
        <v>39</v>
      </c>
      <c r="E1098" s="0" t="n">
        <v>10</v>
      </c>
      <c r="F1098" s="0" t="n">
        <v>25</v>
      </c>
      <c r="G1098" s="0" t="n">
        <v>35.1003550217327</v>
      </c>
      <c r="H1098" s="0" t="n">
        <v>0.8</v>
      </c>
      <c r="I1098" s="0" t="n">
        <v>0.167380723365194</v>
      </c>
      <c r="J1098" s="0" t="n">
        <f aca="false">VLOOKUP(D1098,'paramètres CI'!$A$2:$B$6,2)</f>
        <v>0.022045059962018</v>
      </c>
    </row>
    <row r="1099" customFormat="false" ht="13.8" hidden="true" customHeight="false" outlineLevel="0" collapsed="false">
      <c r="A1099" s="0" t="s">
        <v>19</v>
      </c>
      <c r="B1099" s="0" t="s">
        <v>139</v>
      </c>
      <c r="C1099" s="0" t="s">
        <v>138</v>
      </c>
      <c r="D1099" s="0" t="s">
        <v>39</v>
      </c>
      <c r="E1099" s="0" t="n">
        <v>12</v>
      </c>
      <c r="F1099" s="0" t="n">
        <v>25</v>
      </c>
      <c r="G1099" s="0" t="n">
        <v>35.1003550217327</v>
      </c>
      <c r="H1099" s="0" t="n">
        <v>1</v>
      </c>
      <c r="I1099" s="0" t="n">
        <v>9.99100809271656E-005</v>
      </c>
      <c r="J1099" s="0" t="n">
        <f aca="false">VLOOKUP(D1099,'paramètres CI'!$A$2:$B$6,2)</f>
        <v>0.022045059962018</v>
      </c>
    </row>
    <row r="1100" customFormat="false" ht="13.8" hidden="true" customHeight="false" outlineLevel="0" collapsed="false">
      <c r="A1100" s="0" t="s">
        <v>19</v>
      </c>
      <c r="B1100" s="0" t="s">
        <v>140</v>
      </c>
      <c r="C1100" s="0" t="s">
        <v>32</v>
      </c>
      <c r="D1100" s="0" t="s">
        <v>33</v>
      </c>
      <c r="E1100" s="0" t="n">
        <v>16.789062543295</v>
      </c>
      <c r="F1100" s="0" t="n">
        <v>25</v>
      </c>
      <c r="G1100" s="0" t="n">
        <v>113.544529754546</v>
      </c>
      <c r="H1100" s="0" t="n">
        <v>0.85061281679585</v>
      </c>
      <c r="I1100" s="0" t="n">
        <v>0.0679813871854267</v>
      </c>
      <c r="J1100" s="0" t="n">
        <f aca="false">VLOOKUP(D1100,'paramètres CI'!$A$2:$B$6,2)</f>
        <v>0.033584731604575</v>
      </c>
    </row>
    <row r="1101" customFormat="false" ht="13.8" hidden="true" customHeight="false" outlineLevel="0" collapsed="false">
      <c r="A1101" s="0" t="s">
        <v>19</v>
      </c>
      <c r="B1101" s="0" t="s">
        <v>140</v>
      </c>
      <c r="C1101" s="0" t="s">
        <v>32</v>
      </c>
      <c r="D1101" s="0" t="s">
        <v>34</v>
      </c>
      <c r="E1101" s="0" t="n">
        <v>14.8267070469588</v>
      </c>
      <c r="F1101" s="0" t="n">
        <v>25</v>
      </c>
      <c r="G1101" s="0" t="n">
        <v>117.234739485988</v>
      </c>
      <c r="H1101" s="0" t="n">
        <v>0.858946135322901</v>
      </c>
      <c r="I1101" s="0" t="n">
        <v>0.164112670915375</v>
      </c>
      <c r="J1101" s="0" t="n">
        <f aca="false">VLOOKUP(D1101,'paramètres CI'!$A$2:$B$6,2)</f>
        <v>0.0424847883250769</v>
      </c>
    </row>
    <row r="1102" customFormat="false" ht="13.8" hidden="true" customHeight="false" outlineLevel="0" collapsed="false">
      <c r="A1102" s="0" t="s">
        <v>19</v>
      </c>
      <c r="B1102" s="0" t="s">
        <v>140</v>
      </c>
      <c r="C1102" s="0" t="s">
        <v>35</v>
      </c>
      <c r="D1102" s="0" t="s">
        <v>33</v>
      </c>
      <c r="E1102" s="0" t="n">
        <v>20.9863281791187</v>
      </c>
      <c r="F1102" s="0" t="n">
        <v>25</v>
      </c>
      <c r="G1102" s="0" t="n">
        <v>113.544529754546</v>
      </c>
      <c r="H1102" s="0" t="n">
        <v>0.95556822184729</v>
      </c>
      <c r="I1102" s="0" t="n">
        <v>9.99400359784132E-005</v>
      </c>
      <c r="J1102" s="0" t="n">
        <f aca="false">VLOOKUP(D1102,'paramètres CI'!$A$2:$B$6,2)</f>
        <v>0.033584731604575</v>
      </c>
    </row>
    <row r="1103" customFormat="false" ht="13.8" hidden="true" customHeight="false" outlineLevel="0" collapsed="false">
      <c r="A1103" s="0" t="s">
        <v>19</v>
      </c>
      <c r="B1103" s="0" t="s">
        <v>140</v>
      </c>
      <c r="C1103" s="0" t="s">
        <v>35</v>
      </c>
      <c r="D1103" s="0" t="s">
        <v>34</v>
      </c>
      <c r="E1103" s="0" t="n">
        <v>18.5333838086985</v>
      </c>
      <c r="F1103" s="0" t="n">
        <v>25</v>
      </c>
      <c r="G1103" s="0" t="n">
        <v>117.234739485988</v>
      </c>
      <c r="H1103" s="0" t="n">
        <v>0.97148526201063</v>
      </c>
      <c r="I1103" s="0" t="n">
        <v>9.99400359784132E-005</v>
      </c>
      <c r="J1103" s="0" t="n">
        <f aca="false">VLOOKUP(D1103,'paramètres CI'!$A$2:$B$6,2)</f>
        <v>0.0424847883250769</v>
      </c>
    </row>
    <row r="1104" customFormat="false" ht="13.8" hidden="true" customHeight="false" outlineLevel="0" collapsed="false">
      <c r="A1104" s="0" t="s">
        <v>19</v>
      </c>
      <c r="B1104" s="0" t="s">
        <v>140</v>
      </c>
      <c r="C1104" s="0" t="s">
        <v>36</v>
      </c>
      <c r="D1104" s="0" t="s">
        <v>37</v>
      </c>
      <c r="E1104" s="0" t="n">
        <v>12.0379500550226</v>
      </c>
      <c r="F1104" s="0" t="n">
        <v>20</v>
      </c>
      <c r="G1104" s="0" t="n">
        <v>135.615391309229</v>
      </c>
      <c r="H1104" s="0" t="n">
        <v>0.720355494568967</v>
      </c>
      <c r="I1104" s="0" t="n">
        <v>9.99400359784132E-005</v>
      </c>
      <c r="J1104" s="0" t="n">
        <f aca="false">VLOOKUP(D1104,'paramètres CI'!$A$2:$B$6,2)</f>
        <v>0.0385046990211696</v>
      </c>
    </row>
    <row r="1105" customFormat="false" ht="13.8" hidden="true" customHeight="false" outlineLevel="0" collapsed="false">
      <c r="A1105" s="0" t="s">
        <v>19</v>
      </c>
      <c r="B1105" s="0" t="s">
        <v>140</v>
      </c>
      <c r="C1105" s="0" t="s">
        <v>38</v>
      </c>
      <c r="D1105" s="0" t="s">
        <v>39</v>
      </c>
      <c r="E1105" s="0" t="n">
        <v>8.46669108862439</v>
      </c>
      <c r="F1105" s="0" t="n">
        <v>20</v>
      </c>
      <c r="G1105" s="0" t="n">
        <v>117.128473470477</v>
      </c>
      <c r="H1105" s="0" t="n">
        <v>0.951135783267509</v>
      </c>
      <c r="I1105" s="0" t="n">
        <v>9.99400359784132E-005</v>
      </c>
      <c r="J1105" s="0" t="n">
        <f aca="false">VLOOKUP(D1105,'paramètres CI'!$A$2:$B$6,2)</f>
        <v>0.022045059962018</v>
      </c>
    </row>
    <row r="1106" customFormat="false" ht="13.8" hidden="true" customHeight="false" outlineLevel="0" collapsed="false">
      <c r="A1106" s="0" t="s">
        <v>19</v>
      </c>
      <c r="B1106" s="0" t="s">
        <v>140</v>
      </c>
      <c r="C1106" s="0" t="s">
        <v>40</v>
      </c>
      <c r="D1106" s="0" t="s">
        <v>37</v>
      </c>
      <c r="E1106" s="0" t="n">
        <v>9.63036004401806</v>
      </c>
      <c r="F1106" s="0" t="n">
        <v>20</v>
      </c>
      <c r="G1106" s="0" t="n">
        <v>135.615391309229</v>
      </c>
      <c r="H1106" s="0" t="n">
        <v>0.50900175855656</v>
      </c>
      <c r="I1106" s="0" t="n">
        <v>0.0556714187268907</v>
      </c>
      <c r="J1106" s="0" t="n">
        <f aca="false">VLOOKUP(D1106,'paramètres CI'!$A$2:$B$6,2)</f>
        <v>0.0385046990211696</v>
      </c>
    </row>
    <row r="1107" customFormat="false" ht="13.8" hidden="true" customHeight="false" outlineLevel="0" collapsed="false">
      <c r="A1107" s="0" t="s">
        <v>19</v>
      </c>
      <c r="B1107" s="0" t="s">
        <v>140</v>
      </c>
      <c r="C1107" s="0" t="s">
        <v>41</v>
      </c>
      <c r="D1107" s="0" t="s">
        <v>39</v>
      </c>
      <c r="E1107" s="0" t="n">
        <v>6.77335287089951</v>
      </c>
      <c r="F1107" s="0" t="n">
        <v>20</v>
      </c>
      <c r="G1107" s="0" t="n">
        <v>117.128473470477</v>
      </c>
      <c r="H1107" s="0" t="n">
        <v>0.672328874545939</v>
      </c>
      <c r="I1107" s="0" t="n">
        <v>0.278384845985313</v>
      </c>
      <c r="J1107" s="0" t="n">
        <f aca="false">VLOOKUP(D1107,'paramètres CI'!$A$2:$B$6,2)</f>
        <v>0.022045059962018</v>
      </c>
    </row>
    <row r="1108" customFormat="false" ht="13.8" hidden="false" customHeight="false" outlineLevel="0" collapsed="false">
      <c r="A1108" s="0" t="s">
        <v>19</v>
      </c>
      <c r="B1108" s="0" t="s">
        <v>140</v>
      </c>
      <c r="C1108" s="0" t="s">
        <v>42</v>
      </c>
      <c r="D1108" s="0" t="s">
        <v>43</v>
      </c>
      <c r="E1108" s="0" t="n">
        <v>12.6733020259138</v>
      </c>
      <c r="F1108" s="0" t="n">
        <v>17</v>
      </c>
      <c r="G1108" s="0" t="n">
        <v>127.735705318532</v>
      </c>
      <c r="H1108" s="0" t="n">
        <v>2.27694394622092</v>
      </c>
      <c r="I1108" s="0" t="n">
        <v>0.276041084946057</v>
      </c>
      <c r="J1108" s="0" t="n">
        <f aca="false">VLOOKUP(D1108,'paramètres CI'!$A$2:$B$6,2)</f>
        <v>0.0935912806596305</v>
      </c>
    </row>
    <row r="1109" customFormat="false" ht="13.8" hidden="true" customHeight="false" outlineLevel="0" collapsed="false">
      <c r="A1109" s="0" t="s">
        <v>19</v>
      </c>
      <c r="B1109" s="0" t="s">
        <v>140</v>
      </c>
      <c r="C1109" s="0" t="s">
        <v>44</v>
      </c>
      <c r="D1109" s="0" t="s">
        <v>43</v>
      </c>
      <c r="E1109" s="0" t="n">
        <v>15.8416275323922</v>
      </c>
      <c r="F1109" s="0" t="n">
        <v>17</v>
      </c>
      <c r="G1109" s="0" t="n">
        <v>127.735705318532</v>
      </c>
      <c r="H1109" s="0" t="n">
        <v>3.17730976744185</v>
      </c>
      <c r="I1109" s="0" t="n">
        <v>9.99400359784132E-005</v>
      </c>
      <c r="J1109" s="0" t="n">
        <f aca="false">VLOOKUP(D1109,'paramètres CI'!$A$2:$B$6,2)</f>
        <v>0.0935912806596305</v>
      </c>
    </row>
    <row r="1110" customFormat="false" ht="13.8" hidden="true" customHeight="false" outlineLevel="0" collapsed="false">
      <c r="A1110" s="0" t="s">
        <v>19</v>
      </c>
      <c r="B1110" s="0" t="s">
        <v>140</v>
      </c>
      <c r="C1110" s="0" t="s">
        <v>45</v>
      </c>
      <c r="D1110" s="0" t="s">
        <v>43</v>
      </c>
      <c r="E1110" s="0" t="n">
        <v>10</v>
      </c>
      <c r="F1110" s="0" t="n">
        <v>13</v>
      </c>
      <c r="G1110" s="0" t="n">
        <v>120.153895694986</v>
      </c>
      <c r="H1110" s="0" t="n">
        <v>0.9</v>
      </c>
      <c r="I1110" s="0" t="n">
        <v>0.157208952025067</v>
      </c>
      <c r="J1110" s="0" t="n">
        <f aca="false">VLOOKUP(D1110,'paramètres CI'!$A$2:$B$6,2)</f>
        <v>0.0935912806596305</v>
      </c>
    </row>
    <row r="1111" customFormat="false" ht="13.8" hidden="true" customHeight="false" outlineLevel="0" collapsed="false">
      <c r="A1111" s="0" t="s">
        <v>19</v>
      </c>
      <c r="B1111" s="0" t="s">
        <v>140</v>
      </c>
      <c r="C1111" s="0" t="s">
        <v>46</v>
      </c>
      <c r="D1111" s="0" t="s">
        <v>43</v>
      </c>
      <c r="E1111" s="0" t="n">
        <v>12</v>
      </c>
      <c r="F1111" s="0" t="n">
        <v>13</v>
      </c>
      <c r="G1111" s="0" t="n">
        <v>120.153895694986</v>
      </c>
      <c r="H1111" s="0" t="n">
        <v>1</v>
      </c>
      <c r="I1111" s="0" t="n">
        <v>9.99400359784132E-005</v>
      </c>
      <c r="J1111" s="0" t="n">
        <f aca="false">VLOOKUP(D1111,'paramètres CI'!$A$2:$B$6,2)</f>
        <v>0.0935912806596305</v>
      </c>
    </row>
    <row r="1112" customFormat="false" ht="13.8" hidden="true" customHeight="false" outlineLevel="0" collapsed="false">
      <c r="A1112" s="0" t="s">
        <v>19</v>
      </c>
      <c r="B1112" s="0" t="s">
        <v>141</v>
      </c>
      <c r="C1112" s="0" t="s">
        <v>32</v>
      </c>
      <c r="D1112" s="0" t="s">
        <v>33</v>
      </c>
      <c r="E1112" s="0" t="n">
        <v>26.1330253388159</v>
      </c>
      <c r="F1112" s="0" t="n">
        <v>25</v>
      </c>
      <c r="G1112" s="0" t="n">
        <v>91.3099618490682</v>
      </c>
      <c r="H1112" s="0" t="n">
        <v>2.19108793171537</v>
      </c>
      <c r="I1112" s="0" t="n">
        <v>0.029963789179368</v>
      </c>
      <c r="J1112" s="0" t="n">
        <f aca="false">VLOOKUP(D1112,'paramètres CI'!$A$2:$B$6,2)</f>
        <v>0.033584731604575</v>
      </c>
    </row>
    <row r="1113" customFormat="false" ht="13.8" hidden="true" customHeight="false" outlineLevel="0" collapsed="false">
      <c r="A1113" s="0" t="s">
        <v>19</v>
      </c>
      <c r="B1113" s="0" t="s">
        <v>141</v>
      </c>
      <c r="C1113" s="0" t="s">
        <v>32</v>
      </c>
      <c r="D1113" s="0" t="s">
        <v>34</v>
      </c>
      <c r="E1113" s="0" t="n">
        <v>31.7422110541403</v>
      </c>
      <c r="F1113" s="0" t="n">
        <v>25</v>
      </c>
      <c r="G1113" s="0" t="n">
        <v>91.9752828321736</v>
      </c>
      <c r="H1113" s="0" t="n">
        <v>2.38320728875378</v>
      </c>
      <c r="I1113" s="0" t="n">
        <v>0.236772807168114</v>
      </c>
      <c r="J1113" s="0" t="n">
        <f aca="false">VLOOKUP(D1113,'paramètres CI'!$A$2:$B$6,2)</f>
        <v>0.0424847883250769</v>
      </c>
    </row>
    <row r="1114" customFormat="false" ht="13.8" hidden="true" customHeight="false" outlineLevel="0" collapsed="false">
      <c r="A1114" s="0" t="s">
        <v>19</v>
      </c>
      <c r="B1114" s="0" t="s">
        <v>141</v>
      </c>
      <c r="C1114" s="0" t="s">
        <v>35</v>
      </c>
      <c r="D1114" s="0" t="s">
        <v>33</v>
      </c>
      <c r="E1114" s="0" t="n">
        <v>32.6662816735198</v>
      </c>
      <c r="F1114" s="0" t="n">
        <v>25</v>
      </c>
      <c r="G1114" s="0" t="n">
        <v>91.3099618490682</v>
      </c>
      <c r="H1114" s="0" t="n">
        <v>2.81170339902987</v>
      </c>
      <c r="I1114" s="0" t="n">
        <v>9.99300489657243E-005</v>
      </c>
      <c r="J1114" s="0" t="n">
        <f aca="false">VLOOKUP(D1114,'paramètres CI'!$A$2:$B$6,2)</f>
        <v>0.033584731604575</v>
      </c>
    </row>
    <row r="1115" customFormat="false" ht="13.8" hidden="true" customHeight="false" outlineLevel="0" collapsed="false">
      <c r="A1115" s="0" t="s">
        <v>19</v>
      </c>
      <c r="B1115" s="0" t="s">
        <v>141</v>
      </c>
      <c r="C1115" s="0" t="s">
        <v>35</v>
      </c>
      <c r="D1115" s="0" t="s">
        <v>34</v>
      </c>
      <c r="E1115" s="0" t="n">
        <v>39.6777638176754</v>
      </c>
      <c r="F1115" s="0" t="n">
        <v>25</v>
      </c>
      <c r="G1115" s="0" t="n">
        <v>91.9752828321736</v>
      </c>
      <c r="H1115" s="0" t="n">
        <v>3.06361239311262</v>
      </c>
      <c r="I1115" s="0" t="n">
        <v>9.99300489657243E-005</v>
      </c>
      <c r="J1115" s="0" t="n">
        <f aca="false">VLOOKUP(D1115,'paramètres CI'!$A$2:$B$6,2)</f>
        <v>0.0424847883250769</v>
      </c>
    </row>
    <row r="1116" customFormat="false" ht="13.8" hidden="true" customHeight="false" outlineLevel="0" collapsed="false">
      <c r="A1116" s="0" t="s">
        <v>19</v>
      </c>
      <c r="B1116" s="0" t="s">
        <v>141</v>
      </c>
      <c r="C1116" s="0" t="s">
        <v>134</v>
      </c>
      <c r="D1116" s="0" t="s">
        <v>43</v>
      </c>
      <c r="E1116" s="0" t="n">
        <v>10</v>
      </c>
      <c r="F1116" s="0" t="n">
        <v>10</v>
      </c>
      <c r="G1116" s="0" t="n">
        <v>110.731684328687</v>
      </c>
      <c r="H1116" s="0" t="n">
        <v>0.8</v>
      </c>
      <c r="I1116" s="0" t="n">
        <v>0.083623759601813</v>
      </c>
      <c r="J1116" s="0" t="n">
        <f aca="false">VLOOKUP(D1116,'paramètres CI'!$A$2:$B$6,2)</f>
        <v>0.0935912806596305</v>
      </c>
    </row>
    <row r="1117" customFormat="false" ht="13.8" hidden="true" customHeight="false" outlineLevel="0" collapsed="false">
      <c r="A1117" s="0" t="s">
        <v>19</v>
      </c>
      <c r="B1117" s="0" t="s">
        <v>141</v>
      </c>
      <c r="C1117" s="0" t="s">
        <v>135</v>
      </c>
      <c r="D1117" s="0" t="s">
        <v>43</v>
      </c>
      <c r="E1117" s="0" t="n">
        <v>12</v>
      </c>
      <c r="F1117" s="0" t="n">
        <v>10</v>
      </c>
      <c r="G1117" s="0" t="n">
        <v>110.731684328687</v>
      </c>
      <c r="H1117" s="0" t="n">
        <v>1</v>
      </c>
      <c r="I1117" s="0" t="n">
        <v>9.99300489657243E-005</v>
      </c>
      <c r="J1117" s="0" t="n">
        <f aca="false">VLOOKUP(D1117,'paramètres CI'!$A$2:$B$6,2)</f>
        <v>0.0935912806596305</v>
      </c>
    </row>
    <row r="1118" customFormat="false" ht="13.8" hidden="true" customHeight="false" outlineLevel="0" collapsed="false">
      <c r="A1118" s="0" t="s">
        <v>19</v>
      </c>
      <c r="B1118" s="0" t="s">
        <v>141</v>
      </c>
      <c r="C1118" s="0" t="s">
        <v>36</v>
      </c>
      <c r="D1118" s="0" t="s">
        <v>37</v>
      </c>
      <c r="E1118" s="0" t="n">
        <v>16.6496509856295</v>
      </c>
      <c r="F1118" s="0" t="n">
        <v>20</v>
      </c>
      <c r="G1118" s="0" t="n">
        <v>118.953344716227</v>
      </c>
      <c r="H1118" s="0" t="n">
        <v>0.751336894050124</v>
      </c>
      <c r="I1118" s="0" t="n">
        <v>9.99300489657243E-005</v>
      </c>
      <c r="J1118" s="0" t="n">
        <f aca="false">VLOOKUP(D1118,'paramètres CI'!$A$2:$B$6,2)</f>
        <v>0.0385046990211696</v>
      </c>
    </row>
    <row r="1119" customFormat="false" ht="13.8" hidden="true" customHeight="false" outlineLevel="0" collapsed="false">
      <c r="A1119" s="0" t="s">
        <v>19</v>
      </c>
      <c r="B1119" s="0" t="s">
        <v>141</v>
      </c>
      <c r="C1119" s="0" t="s">
        <v>38</v>
      </c>
      <c r="D1119" s="0" t="s">
        <v>39</v>
      </c>
      <c r="E1119" s="0" t="n">
        <v>9.772422442357</v>
      </c>
      <c r="F1119" s="0" t="n">
        <v>20</v>
      </c>
      <c r="G1119" s="0" t="n">
        <v>110.212827834859</v>
      </c>
      <c r="H1119" s="0" t="n">
        <v>0.97577250642482</v>
      </c>
      <c r="I1119" s="0" t="n">
        <v>9.99300489657243E-005</v>
      </c>
      <c r="J1119" s="0" t="n">
        <f aca="false">VLOOKUP(D1119,'paramètres CI'!$A$2:$B$6,2)</f>
        <v>0.022045059962018</v>
      </c>
    </row>
    <row r="1120" customFormat="false" ht="13.8" hidden="true" customHeight="false" outlineLevel="0" collapsed="false">
      <c r="A1120" s="0" t="s">
        <v>19</v>
      </c>
      <c r="B1120" s="0" t="s">
        <v>141</v>
      </c>
      <c r="C1120" s="0" t="s">
        <v>40</v>
      </c>
      <c r="D1120" s="0" t="s">
        <v>37</v>
      </c>
      <c r="E1120" s="0" t="n">
        <v>13.3197207885036</v>
      </c>
      <c r="F1120" s="0" t="n">
        <v>20</v>
      </c>
      <c r="G1120" s="0" t="n">
        <v>118.953344716227</v>
      </c>
      <c r="H1120" s="0" t="n">
        <v>0.679807157533428</v>
      </c>
      <c r="I1120" s="0" t="n">
        <v>0.0332933050885051</v>
      </c>
      <c r="J1120" s="0" t="n">
        <f aca="false">VLOOKUP(D1120,'paramètres CI'!$A$2:$B$6,2)</f>
        <v>0.0385046990211696</v>
      </c>
    </row>
    <row r="1121" customFormat="false" ht="13.8" hidden="true" customHeight="false" outlineLevel="0" collapsed="false">
      <c r="A1121" s="0" t="s">
        <v>19</v>
      </c>
      <c r="B1121" s="0" t="s">
        <v>141</v>
      </c>
      <c r="C1121" s="0" t="s">
        <v>41</v>
      </c>
      <c r="D1121" s="0" t="s">
        <v>39</v>
      </c>
      <c r="E1121" s="0" t="n">
        <v>7.8179379538856</v>
      </c>
      <c r="F1121" s="0" t="n">
        <v>20</v>
      </c>
      <c r="G1121" s="0" t="n">
        <v>110.212827834859</v>
      </c>
      <c r="H1121" s="0" t="n">
        <v>0.661058019389974</v>
      </c>
      <c r="I1121" s="0" t="n">
        <v>0.177153103377164</v>
      </c>
      <c r="J1121" s="0" t="n">
        <f aca="false">VLOOKUP(D1121,'paramètres CI'!$A$2:$B$6,2)</f>
        <v>0.022045059962018</v>
      </c>
    </row>
    <row r="1122" customFormat="false" ht="13.8" hidden="true" customHeight="false" outlineLevel="0" collapsed="false">
      <c r="A1122" s="0" t="s">
        <v>19</v>
      </c>
      <c r="B1122" s="0" t="s">
        <v>141</v>
      </c>
      <c r="C1122" s="0" t="s">
        <v>45</v>
      </c>
      <c r="D1122" s="0" t="s">
        <v>43</v>
      </c>
      <c r="E1122" s="0" t="n">
        <v>10</v>
      </c>
      <c r="F1122" s="0" t="n">
        <v>13</v>
      </c>
      <c r="G1122" s="0" t="n">
        <v>111.463020557072</v>
      </c>
      <c r="H1122" s="0" t="n">
        <v>0.9</v>
      </c>
      <c r="I1122" s="0" t="n">
        <v>0.106140673358867</v>
      </c>
      <c r="J1122" s="0" t="n">
        <f aca="false">VLOOKUP(D1122,'paramètres CI'!$A$2:$B$6,2)</f>
        <v>0.0935912806596305</v>
      </c>
    </row>
    <row r="1123" customFormat="false" ht="13.8" hidden="true" customHeight="false" outlineLevel="0" collapsed="false">
      <c r="A1123" s="0" t="s">
        <v>19</v>
      </c>
      <c r="B1123" s="0" t="s">
        <v>141</v>
      </c>
      <c r="C1123" s="0" t="s">
        <v>46</v>
      </c>
      <c r="D1123" s="0" t="s">
        <v>43</v>
      </c>
      <c r="E1123" s="0" t="n">
        <v>12</v>
      </c>
      <c r="F1123" s="0" t="n">
        <v>13</v>
      </c>
      <c r="G1123" s="0" t="n">
        <v>111.463020557072</v>
      </c>
      <c r="H1123" s="0" t="n">
        <v>1</v>
      </c>
      <c r="I1123" s="0" t="n">
        <v>9.99300489657243E-005</v>
      </c>
      <c r="J1123" s="0" t="n">
        <f aca="false">VLOOKUP(D1123,'paramètres CI'!$A$2:$B$6,2)</f>
        <v>0.0935912806596305</v>
      </c>
    </row>
    <row r="1124" customFormat="false" ht="13.8" hidden="true" customHeight="false" outlineLevel="0" collapsed="false">
      <c r="A1124" s="0" t="s">
        <v>19</v>
      </c>
      <c r="B1124" s="0" t="s">
        <v>141</v>
      </c>
      <c r="C1124" s="0" t="s">
        <v>48</v>
      </c>
      <c r="D1124" s="0" t="s">
        <v>43</v>
      </c>
      <c r="E1124" s="0" t="n">
        <v>54.2067026990976</v>
      </c>
      <c r="F1124" s="0" t="n">
        <v>20</v>
      </c>
      <c r="G1124" s="0" t="n">
        <v>90.1891694352276</v>
      </c>
      <c r="H1124" s="0" t="n">
        <v>2.84291162790697</v>
      </c>
      <c r="I1124" s="0" t="n">
        <v>0.33235305188341</v>
      </c>
      <c r="J1124" s="0" t="n">
        <f aca="false">VLOOKUP(D1124,'paramètres CI'!$A$2:$B$6,2)</f>
        <v>0.0935912806596305</v>
      </c>
    </row>
    <row r="1125" customFormat="false" ht="13.8" hidden="true" customHeight="false" outlineLevel="0" collapsed="false">
      <c r="A1125" s="0" t="s">
        <v>19</v>
      </c>
      <c r="B1125" s="0" t="s">
        <v>141</v>
      </c>
      <c r="C1125" s="0" t="s">
        <v>49</v>
      </c>
      <c r="D1125" s="0" t="s">
        <v>43</v>
      </c>
      <c r="E1125" s="0" t="n">
        <v>67.758378373872</v>
      </c>
      <c r="F1125" s="0" t="n">
        <v>20</v>
      </c>
      <c r="G1125" s="0" t="n">
        <v>90.1891694352276</v>
      </c>
      <c r="H1125" s="0" t="n">
        <v>3.41149395348837</v>
      </c>
      <c r="I1125" s="0" t="n">
        <v>9.99300489657243E-005</v>
      </c>
      <c r="J1125" s="0" t="n">
        <f aca="false">VLOOKUP(D1125,'paramètres CI'!$A$2:$B$6,2)</f>
        <v>0.0935912806596305</v>
      </c>
    </row>
    <row r="1126" customFormat="false" ht="13.8" hidden="true" customHeight="false" outlineLevel="0" collapsed="false">
      <c r="A1126" s="0" t="s">
        <v>19</v>
      </c>
      <c r="B1126" s="0" t="s">
        <v>142</v>
      </c>
      <c r="C1126" s="0" t="s">
        <v>32</v>
      </c>
      <c r="D1126" s="0" t="s">
        <v>34</v>
      </c>
      <c r="E1126" s="0" t="n">
        <v>46.1859692589442</v>
      </c>
      <c r="F1126" s="0" t="n">
        <v>25</v>
      </c>
      <c r="G1126" s="0" t="n">
        <v>141.888930774293</v>
      </c>
      <c r="H1126" s="0" t="n">
        <v>1.99543397347788</v>
      </c>
      <c r="I1126" s="0" t="n">
        <v>0.0349078024685886</v>
      </c>
      <c r="J1126" s="0" t="n">
        <f aca="false">VLOOKUP(D1126,'paramètres CI'!$A$2:$B$6,2)</f>
        <v>0.0424847883250769</v>
      </c>
    </row>
    <row r="1127" customFormat="false" ht="13.8" hidden="true" customHeight="false" outlineLevel="0" collapsed="false">
      <c r="A1127" s="0" t="s">
        <v>19</v>
      </c>
      <c r="B1127" s="0" t="s">
        <v>142</v>
      </c>
      <c r="C1127" s="0" t="s">
        <v>32</v>
      </c>
      <c r="D1127" s="0" t="s">
        <v>33</v>
      </c>
      <c r="E1127" s="0" t="n">
        <v>33.7012953019624</v>
      </c>
      <c r="F1127" s="0" t="n">
        <v>25</v>
      </c>
      <c r="G1127" s="0" t="n">
        <v>46.4511953551889</v>
      </c>
      <c r="H1127" s="0" t="n">
        <v>1.67945460014709</v>
      </c>
      <c r="I1127" s="0" t="n">
        <v>0.13722377049491</v>
      </c>
      <c r="J1127" s="0" t="n">
        <f aca="false">VLOOKUP(D1127,'paramètres CI'!$A$2:$B$6,2)</f>
        <v>0.033584731604575</v>
      </c>
    </row>
    <row r="1128" customFormat="false" ht="13.8" hidden="true" customHeight="false" outlineLevel="0" collapsed="false">
      <c r="A1128" s="0" t="s">
        <v>19</v>
      </c>
      <c r="B1128" s="0" t="s">
        <v>142</v>
      </c>
      <c r="C1128" s="0" t="s">
        <v>35</v>
      </c>
      <c r="D1128" s="0" t="s">
        <v>33</v>
      </c>
      <c r="E1128" s="0" t="n">
        <v>42.126619127453</v>
      </c>
      <c r="F1128" s="0" t="n">
        <v>25</v>
      </c>
      <c r="G1128" s="0" t="n">
        <v>46.4511953551889</v>
      </c>
      <c r="H1128" s="0" t="n">
        <v>2.14977513845574</v>
      </c>
      <c r="I1128" s="0" t="n">
        <v>9.99100809271658E-005</v>
      </c>
      <c r="J1128" s="0" t="n">
        <f aca="false">VLOOKUP(D1128,'paramètres CI'!$A$2:$B$6,2)</f>
        <v>0.033584731604575</v>
      </c>
    </row>
    <row r="1129" customFormat="false" ht="13.8" hidden="true" customHeight="false" outlineLevel="0" collapsed="false">
      <c r="A1129" s="0" t="s">
        <v>19</v>
      </c>
      <c r="B1129" s="0" t="s">
        <v>142</v>
      </c>
      <c r="C1129" s="0" t="s">
        <v>35</v>
      </c>
      <c r="D1129" s="0" t="s">
        <v>34</v>
      </c>
      <c r="E1129" s="0" t="n">
        <v>57.7324615736803</v>
      </c>
      <c r="F1129" s="0" t="n">
        <v>25</v>
      </c>
      <c r="G1129" s="0" t="n">
        <v>141.888930774293</v>
      </c>
      <c r="H1129" s="0" t="n">
        <v>2.55969883566744</v>
      </c>
      <c r="I1129" s="0" t="n">
        <v>9.99100809271658E-005</v>
      </c>
      <c r="J1129" s="0" t="n">
        <f aca="false">VLOOKUP(D1129,'paramètres CI'!$A$2:$B$6,2)</f>
        <v>0.0424847883250769</v>
      </c>
    </row>
    <row r="1130" customFormat="false" ht="13.8" hidden="true" customHeight="false" outlineLevel="0" collapsed="false">
      <c r="A1130" s="0" t="s">
        <v>19</v>
      </c>
      <c r="B1130" s="0" t="s">
        <v>142</v>
      </c>
      <c r="C1130" s="0" t="s">
        <v>134</v>
      </c>
      <c r="D1130" s="0" t="s">
        <v>43</v>
      </c>
      <c r="E1130" s="0" t="n">
        <v>10</v>
      </c>
      <c r="F1130" s="0" t="n">
        <v>10</v>
      </c>
      <c r="G1130" s="0" t="n">
        <v>20.0419231237522</v>
      </c>
      <c r="H1130" s="0" t="n">
        <v>0.8</v>
      </c>
      <c r="I1130" s="0" t="n">
        <v>0.075077934485646</v>
      </c>
      <c r="J1130" s="0" t="n">
        <f aca="false">VLOOKUP(D1130,'paramètres CI'!$A$2:$B$6,2)</f>
        <v>0.0935912806596305</v>
      </c>
    </row>
    <row r="1131" customFormat="false" ht="13.8" hidden="true" customHeight="false" outlineLevel="0" collapsed="false">
      <c r="A1131" s="0" t="s">
        <v>19</v>
      </c>
      <c r="B1131" s="0" t="s">
        <v>142</v>
      </c>
      <c r="C1131" s="0" t="s">
        <v>135</v>
      </c>
      <c r="D1131" s="0" t="s">
        <v>43</v>
      </c>
      <c r="E1131" s="0" t="n">
        <v>12</v>
      </c>
      <c r="F1131" s="0" t="n">
        <v>10</v>
      </c>
      <c r="G1131" s="0" t="n">
        <v>20.0419231237522</v>
      </c>
      <c r="H1131" s="0" t="n">
        <v>1</v>
      </c>
      <c r="I1131" s="0" t="n">
        <v>9.99100809271658E-005</v>
      </c>
      <c r="J1131" s="0" t="n">
        <f aca="false">VLOOKUP(D1131,'paramètres CI'!$A$2:$B$6,2)</f>
        <v>0.0935912806596305</v>
      </c>
    </row>
    <row r="1132" customFormat="false" ht="13.8" hidden="true" customHeight="false" outlineLevel="0" collapsed="false">
      <c r="A1132" s="0" t="s">
        <v>19</v>
      </c>
      <c r="B1132" s="0" t="s">
        <v>142</v>
      </c>
      <c r="C1132" s="0" t="s">
        <v>36</v>
      </c>
      <c r="D1132" s="0" t="s">
        <v>37</v>
      </c>
      <c r="E1132" s="0" t="n">
        <v>15.4910450483764</v>
      </c>
      <c r="F1132" s="0" t="n">
        <v>20</v>
      </c>
      <c r="G1132" s="0" t="n">
        <v>56.2022684071094</v>
      </c>
      <c r="H1132" s="0" t="n">
        <v>0.755852757534958</v>
      </c>
      <c r="I1132" s="0" t="n">
        <v>9.99100809271658E-005</v>
      </c>
      <c r="J1132" s="0" t="n">
        <f aca="false">VLOOKUP(D1132,'paramètres CI'!$A$2:$B$6,2)</f>
        <v>0.0385046990211696</v>
      </c>
    </row>
    <row r="1133" customFormat="false" ht="13.8" hidden="true" customHeight="false" outlineLevel="0" collapsed="false">
      <c r="A1133" s="0" t="s">
        <v>19</v>
      </c>
      <c r="B1133" s="0" t="s">
        <v>142</v>
      </c>
      <c r="C1133" s="0" t="s">
        <v>38</v>
      </c>
      <c r="D1133" s="0" t="s">
        <v>39</v>
      </c>
      <c r="E1133" s="0" t="n">
        <v>10.6644884963028</v>
      </c>
      <c r="F1133" s="0" t="n">
        <v>20</v>
      </c>
      <c r="G1133" s="0" t="n">
        <v>46.5585056308455</v>
      </c>
      <c r="H1133" s="0" t="n">
        <v>0.974680009068992</v>
      </c>
      <c r="I1133" s="0" t="n">
        <v>9.99100809271658E-005</v>
      </c>
      <c r="J1133" s="0" t="n">
        <f aca="false">VLOOKUP(D1133,'paramètres CI'!$A$2:$B$6,2)</f>
        <v>0.022045059962018</v>
      </c>
    </row>
    <row r="1134" customFormat="false" ht="13.8" hidden="true" customHeight="false" outlineLevel="0" collapsed="false">
      <c r="A1134" s="0" t="s">
        <v>19</v>
      </c>
      <c r="B1134" s="0" t="s">
        <v>142</v>
      </c>
      <c r="C1134" s="0" t="s">
        <v>40</v>
      </c>
      <c r="D1134" s="0" t="s">
        <v>37</v>
      </c>
      <c r="E1134" s="0" t="n">
        <v>12.3928360387011</v>
      </c>
      <c r="F1134" s="0" t="n">
        <v>20</v>
      </c>
      <c r="G1134" s="0" t="n">
        <v>56.2022684071094</v>
      </c>
      <c r="H1134" s="0" t="n">
        <v>0.697897893741098</v>
      </c>
      <c r="I1134" s="0" t="n">
        <v>0.0240344559870369</v>
      </c>
      <c r="J1134" s="0" t="n">
        <f aca="false">VLOOKUP(D1134,'paramètres CI'!$A$2:$B$6,2)</f>
        <v>0.0385046990211696</v>
      </c>
    </row>
    <row r="1135" customFormat="false" ht="13.8" hidden="true" customHeight="false" outlineLevel="0" collapsed="false">
      <c r="A1135" s="0" t="s">
        <v>19</v>
      </c>
      <c r="B1135" s="0" t="s">
        <v>142</v>
      </c>
      <c r="C1135" s="0" t="s">
        <v>41</v>
      </c>
      <c r="D1135" s="0" t="s">
        <v>39</v>
      </c>
      <c r="E1135" s="0" t="n">
        <v>8.53159079704226</v>
      </c>
      <c r="F1135" s="0" t="n">
        <v>20</v>
      </c>
      <c r="G1135" s="0" t="n">
        <v>46.5585056308455</v>
      </c>
      <c r="H1135" s="0" t="n">
        <v>0.644266761195427</v>
      </c>
      <c r="I1135" s="0" t="n">
        <v>0.489683573140789</v>
      </c>
      <c r="J1135" s="0" t="n">
        <f aca="false">VLOOKUP(D1135,'paramètres CI'!$A$2:$B$6,2)</f>
        <v>0.022045059962018</v>
      </c>
    </row>
    <row r="1136" customFormat="false" ht="13.8" hidden="true" customHeight="false" outlineLevel="0" collapsed="false">
      <c r="A1136" s="0" t="s">
        <v>19</v>
      </c>
      <c r="B1136" s="0" t="s">
        <v>142</v>
      </c>
      <c r="C1136" s="0" t="s">
        <v>45</v>
      </c>
      <c r="D1136" s="0" t="s">
        <v>43</v>
      </c>
      <c r="E1136" s="0" t="n">
        <v>10</v>
      </c>
      <c r="F1136" s="0" t="n">
        <v>13</v>
      </c>
      <c r="G1136" s="0" t="n">
        <v>23.5939119451458</v>
      </c>
      <c r="H1136" s="0" t="n">
        <v>0.9</v>
      </c>
      <c r="I1136" s="0" t="n">
        <v>0.095769966929982</v>
      </c>
      <c r="J1136" s="0" t="n">
        <f aca="false">VLOOKUP(D1136,'paramètres CI'!$A$2:$B$6,2)</f>
        <v>0.0935912806596305</v>
      </c>
    </row>
    <row r="1137" customFormat="false" ht="13.8" hidden="true" customHeight="false" outlineLevel="0" collapsed="false">
      <c r="A1137" s="0" t="s">
        <v>19</v>
      </c>
      <c r="B1137" s="0" t="s">
        <v>142</v>
      </c>
      <c r="C1137" s="0" t="s">
        <v>46</v>
      </c>
      <c r="D1137" s="0" t="s">
        <v>43</v>
      </c>
      <c r="E1137" s="0" t="n">
        <v>12</v>
      </c>
      <c r="F1137" s="0" t="n">
        <v>13</v>
      </c>
      <c r="G1137" s="0" t="n">
        <v>23.5939119451458</v>
      </c>
      <c r="H1137" s="0" t="n">
        <v>1</v>
      </c>
      <c r="I1137" s="0" t="n">
        <v>9.99100809271658E-005</v>
      </c>
      <c r="J1137" s="0" t="n">
        <f aca="false">VLOOKUP(D1137,'paramètres CI'!$A$2:$B$6,2)</f>
        <v>0.0935912806596305</v>
      </c>
    </row>
    <row r="1138" customFormat="false" ht="13.8" hidden="true" customHeight="false" outlineLevel="0" collapsed="false">
      <c r="A1138" s="0" t="s">
        <v>19</v>
      </c>
      <c r="B1138" s="0" t="s">
        <v>142</v>
      </c>
      <c r="C1138" s="0" t="s">
        <v>48</v>
      </c>
      <c r="D1138" s="0" t="s">
        <v>43</v>
      </c>
      <c r="E1138" s="0" t="n">
        <v>23.0995999745761</v>
      </c>
      <c r="F1138" s="0" t="n">
        <v>20</v>
      </c>
      <c r="G1138" s="0" t="n">
        <v>43.1478427095303</v>
      </c>
      <c r="H1138" s="0" t="n">
        <v>2.83861395348837</v>
      </c>
      <c r="I1138" s="0" t="n">
        <v>0.0553601472451758</v>
      </c>
      <c r="J1138" s="0" t="n">
        <f aca="false">VLOOKUP(D1138,'paramètres CI'!$A$2:$B$6,2)</f>
        <v>0.0935912806596305</v>
      </c>
    </row>
    <row r="1139" customFormat="false" ht="13.8" hidden="true" customHeight="false" outlineLevel="0" collapsed="false">
      <c r="A1139" s="0" t="s">
        <v>19</v>
      </c>
      <c r="B1139" s="0" t="s">
        <v>142</v>
      </c>
      <c r="C1139" s="0" t="s">
        <v>49</v>
      </c>
      <c r="D1139" s="0" t="s">
        <v>43</v>
      </c>
      <c r="E1139" s="0" t="n">
        <v>28.8744999682202</v>
      </c>
      <c r="F1139" s="0" t="n">
        <v>20</v>
      </c>
      <c r="G1139" s="0" t="n">
        <v>43.1478427095303</v>
      </c>
      <c r="H1139" s="0" t="n">
        <v>3.40633674418604</v>
      </c>
      <c r="I1139" s="0" t="n">
        <v>9.99100809271658E-005</v>
      </c>
      <c r="J1139" s="0" t="n">
        <f aca="false">VLOOKUP(D1139,'paramètres CI'!$A$2:$B$6,2)</f>
        <v>0.0935912806596305</v>
      </c>
    </row>
    <row r="1140" customFormat="false" ht="13.8" hidden="false" customHeight="false" outlineLevel="0" collapsed="false">
      <c r="A1140" s="0" t="s">
        <v>19</v>
      </c>
      <c r="B1140" s="0" t="s">
        <v>142</v>
      </c>
      <c r="C1140" s="0" t="s">
        <v>55</v>
      </c>
      <c r="D1140" s="0" t="s">
        <v>43</v>
      </c>
      <c r="E1140" s="0" t="n">
        <v>6.77512599850829</v>
      </c>
      <c r="F1140" s="0" t="n">
        <v>17</v>
      </c>
      <c r="G1140" s="0" t="n">
        <v>33.291671385656</v>
      </c>
      <c r="H1140" s="0" t="n">
        <v>2.67956730897009</v>
      </c>
      <c r="I1140" s="0" t="n">
        <v>0.0481825411184632</v>
      </c>
      <c r="J1140" s="0" t="n">
        <f aca="false">VLOOKUP(D1140,'paramètres CI'!$A$2:$B$6,2)</f>
        <v>0.0935912806596305</v>
      </c>
    </row>
    <row r="1141" customFormat="false" ht="13.8" hidden="true" customHeight="false" outlineLevel="0" collapsed="false">
      <c r="A1141" s="0" t="s">
        <v>19</v>
      </c>
      <c r="B1141" s="0" t="s">
        <v>142</v>
      </c>
      <c r="C1141" s="0" t="s">
        <v>56</v>
      </c>
      <c r="D1141" s="0" t="s">
        <v>43</v>
      </c>
      <c r="E1141" s="0" t="n">
        <v>8.46890749813536</v>
      </c>
      <c r="F1141" s="0" t="n">
        <v>17</v>
      </c>
      <c r="G1141" s="0" t="n">
        <v>33.291671385656</v>
      </c>
      <c r="H1141" s="0" t="n">
        <v>3.33681966777408</v>
      </c>
      <c r="I1141" s="0" t="n">
        <v>9.99100809271658E-005</v>
      </c>
      <c r="J1141" s="0" t="n">
        <f aca="false">VLOOKUP(D1141,'paramètres CI'!$A$2:$B$6,2)</f>
        <v>0.0935912806596305</v>
      </c>
    </row>
    <row r="1142" customFormat="false" ht="13.8" hidden="false" customHeight="false" outlineLevel="0" collapsed="false">
      <c r="A1142" s="0" t="s">
        <v>19</v>
      </c>
      <c r="B1142" s="0" t="s">
        <v>142</v>
      </c>
      <c r="C1142" s="0" t="s">
        <v>137</v>
      </c>
      <c r="D1142" s="0" t="s">
        <v>39</v>
      </c>
      <c r="E1142" s="0" t="n">
        <v>10</v>
      </c>
      <c r="F1142" s="0" t="n">
        <v>25</v>
      </c>
      <c r="G1142" s="0" t="n">
        <v>58.5415736137356</v>
      </c>
      <c r="H1142" s="0" t="n">
        <v>0.799999999999999</v>
      </c>
      <c r="I1142" s="0" t="n">
        <v>0.0388606174010646</v>
      </c>
      <c r="J1142" s="0" t="n">
        <f aca="false">VLOOKUP(D1142,'paramètres CI'!$A$2:$B$6,2)</f>
        <v>0.022045059962018</v>
      </c>
    </row>
    <row r="1143" customFormat="false" ht="13.8" hidden="true" customHeight="false" outlineLevel="0" collapsed="false">
      <c r="A1143" s="0" t="s">
        <v>19</v>
      </c>
      <c r="B1143" s="0" t="s">
        <v>142</v>
      </c>
      <c r="C1143" s="0" t="s">
        <v>138</v>
      </c>
      <c r="D1143" s="0" t="s">
        <v>39</v>
      </c>
      <c r="E1143" s="0" t="n">
        <v>12</v>
      </c>
      <c r="F1143" s="0" t="n">
        <v>25</v>
      </c>
      <c r="G1143" s="0" t="n">
        <v>58.5415736137356</v>
      </c>
      <c r="H1143" s="0" t="n">
        <v>1</v>
      </c>
      <c r="I1143" s="0" t="n">
        <v>9.99100809271658E-005</v>
      </c>
      <c r="J1143" s="0" t="n">
        <f aca="false">VLOOKUP(D1143,'paramètres CI'!$A$2:$B$6,2)</f>
        <v>0.022045059962018</v>
      </c>
    </row>
    <row r="1144" customFormat="false" ht="13.8" hidden="true" customHeight="false" outlineLevel="0" collapsed="false">
      <c r="A1144" s="0" t="s">
        <v>19</v>
      </c>
      <c r="B1144" s="0" t="s">
        <v>143</v>
      </c>
      <c r="C1144" s="0" t="s">
        <v>32</v>
      </c>
      <c r="D1144" s="0" t="s">
        <v>33</v>
      </c>
      <c r="E1144" s="0" t="n">
        <v>48.0764807336799</v>
      </c>
      <c r="F1144" s="0" t="n">
        <v>25</v>
      </c>
      <c r="G1144" s="0" t="n">
        <v>132.311089892494</v>
      </c>
      <c r="H1144" s="0" t="n">
        <v>1.9661654989647</v>
      </c>
      <c r="I1144" s="0" t="n">
        <v>0.0517644099308972</v>
      </c>
      <c r="J1144" s="0" t="n">
        <f aca="false">VLOOKUP(D1144,'paramètres CI'!$A$2:$B$6,2)</f>
        <v>0.033584731604575</v>
      </c>
    </row>
    <row r="1145" customFormat="false" ht="13.8" hidden="true" customHeight="false" outlineLevel="0" collapsed="false">
      <c r="A1145" s="0" t="s">
        <v>19</v>
      </c>
      <c r="B1145" s="0" t="s">
        <v>143</v>
      </c>
      <c r="C1145" s="0" t="s">
        <v>32</v>
      </c>
      <c r="D1145" s="0" t="s">
        <v>34</v>
      </c>
      <c r="E1145" s="0" t="n">
        <v>50.1775794869224</v>
      </c>
      <c r="F1145" s="0" t="n">
        <v>25</v>
      </c>
      <c r="G1145" s="0" t="n">
        <v>173.521061841207</v>
      </c>
      <c r="H1145" s="0" t="n">
        <v>2.01350779158378</v>
      </c>
      <c r="I1145" s="0" t="n">
        <v>0.087471377698757</v>
      </c>
      <c r="J1145" s="0" t="n">
        <f aca="false">VLOOKUP(D1145,'paramètres CI'!$A$2:$B$6,2)</f>
        <v>0.0424847883250769</v>
      </c>
    </row>
    <row r="1146" customFormat="false" ht="13.8" hidden="true" customHeight="false" outlineLevel="0" collapsed="false">
      <c r="A1146" s="0" t="s">
        <v>19</v>
      </c>
      <c r="B1146" s="0" t="s">
        <v>143</v>
      </c>
      <c r="C1146" s="0" t="s">
        <v>35</v>
      </c>
      <c r="D1146" s="0" t="s">
        <v>33</v>
      </c>
      <c r="E1146" s="0" t="n">
        <v>60.0956009170999</v>
      </c>
      <c r="F1146" s="0" t="n">
        <v>25</v>
      </c>
      <c r="G1146" s="0" t="n">
        <v>132.311089892494</v>
      </c>
      <c r="H1146" s="0" t="n">
        <v>2.50724073931768</v>
      </c>
      <c r="I1146" s="0" t="n">
        <v>9.99200639488413E-005</v>
      </c>
      <c r="J1146" s="0" t="n">
        <f aca="false">VLOOKUP(D1146,'paramètres CI'!$A$2:$B$6,2)</f>
        <v>0.033584731604575</v>
      </c>
    </row>
    <row r="1147" customFormat="false" ht="13.8" hidden="true" customHeight="false" outlineLevel="0" collapsed="false">
      <c r="A1147" s="0" t="s">
        <v>19</v>
      </c>
      <c r="B1147" s="0" t="s">
        <v>143</v>
      </c>
      <c r="C1147" s="0" t="s">
        <v>35</v>
      </c>
      <c r="D1147" s="0" t="s">
        <v>34</v>
      </c>
      <c r="E1147" s="0" t="n">
        <v>62.721974358653</v>
      </c>
      <c r="F1147" s="0" t="n">
        <v>25</v>
      </c>
      <c r="G1147" s="0" t="n">
        <v>173.521061841207</v>
      </c>
      <c r="H1147" s="0" t="n">
        <v>2.57348655604679</v>
      </c>
      <c r="I1147" s="0" t="n">
        <v>9.99200639488413E-005</v>
      </c>
      <c r="J1147" s="0" t="n">
        <f aca="false">VLOOKUP(D1147,'paramètres CI'!$A$2:$B$6,2)</f>
        <v>0.0424847883250769</v>
      </c>
    </row>
    <row r="1148" customFormat="false" ht="13.8" hidden="true" customHeight="false" outlineLevel="0" collapsed="false">
      <c r="A1148" s="0" t="s">
        <v>19</v>
      </c>
      <c r="B1148" s="0" t="s">
        <v>143</v>
      </c>
      <c r="C1148" s="0" t="s">
        <v>134</v>
      </c>
      <c r="D1148" s="0" t="s">
        <v>43</v>
      </c>
      <c r="E1148" s="0" t="n">
        <v>10</v>
      </c>
      <c r="F1148" s="0" t="n">
        <v>10</v>
      </c>
      <c r="G1148" s="0" t="n">
        <v>126.374509835678</v>
      </c>
      <c r="H1148" s="0" t="n">
        <v>0.8</v>
      </c>
      <c r="I1148" s="0" t="n">
        <v>0.148562225472996</v>
      </c>
      <c r="J1148" s="0" t="n">
        <f aca="false">VLOOKUP(D1148,'paramètres CI'!$A$2:$B$6,2)</f>
        <v>0.0935912806596305</v>
      </c>
    </row>
    <row r="1149" customFormat="false" ht="13.8" hidden="true" customHeight="false" outlineLevel="0" collapsed="false">
      <c r="A1149" s="0" t="s">
        <v>19</v>
      </c>
      <c r="B1149" s="0" t="s">
        <v>143</v>
      </c>
      <c r="C1149" s="0" t="s">
        <v>135</v>
      </c>
      <c r="D1149" s="0" t="s">
        <v>43</v>
      </c>
      <c r="E1149" s="0" t="n">
        <v>12</v>
      </c>
      <c r="F1149" s="0" t="n">
        <v>10</v>
      </c>
      <c r="G1149" s="0" t="n">
        <v>126.374509835678</v>
      </c>
      <c r="H1149" s="0" t="n">
        <v>1</v>
      </c>
      <c r="I1149" s="0" t="n">
        <v>9.99200639488413E-005</v>
      </c>
      <c r="J1149" s="0" t="n">
        <f aca="false">VLOOKUP(D1149,'paramètres CI'!$A$2:$B$6,2)</f>
        <v>0.0935912806596305</v>
      </c>
    </row>
    <row r="1150" customFormat="false" ht="13.8" hidden="true" customHeight="false" outlineLevel="0" collapsed="false">
      <c r="A1150" s="0" t="s">
        <v>19</v>
      </c>
      <c r="B1150" s="0" t="s">
        <v>143</v>
      </c>
      <c r="C1150" s="0" t="s">
        <v>36</v>
      </c>
      <c r="D1150" s="0" t="s">
        <v>37</v>
      </c>
      <c r="E1150" s="0" t="n">
        <v>30.5822514409672</v>
      </c>
      <c r="F1150" s="0" t="n">
        <v>20</v>
      </c>
      <c r="G1150" s="0" t="n">
        <v>133.090995004988</v>
      </c>
      <c r="H1150" s="0" t="n">
        <v>0.750812573529875</v>
      </c>
      <c r="I1150" s="0" t="n">
        <v>9.99200639488413E-005</v>
      </c>
      <c r="J1150" s="0" t="n">
        <f aca="false">VLOOKUP(D1150,'paramètres CI'!$A$2:$B$6,2)</f>
        <v>0.0385046990211696</v>
      </c>
    </row>
    <row r="1151" customFormat="false" ht="13.8" hidden="true" customHeight="false" outlineLevel="0" collapsed="false">
      <c r="A1151" s="0" t="s">
        <v>19</v>
      </c>
      <c r="B1151" s="0" t="s">
        <v>143</v>
      </c>
      <c r="C1151" s="0" t="s">
        <v>38</v>
      </c>
      <c r="D1151" s="0" t="s">
        <v>39</v>
      </c>
      <c r="E1151" s="0" t="n">
        <v>20.7386464752119</v>
      </c>
      <c r="F1151" s="0" t="n">
        <v>20</v>
      </c>
      <c r="G1151" s="0" t="n">
        <v>219.678211355568</v>
      </c>
      <c r="H1151" s="0" t="n">
        <v>0.971104954503384</v>
      </c>
      <c r="I1151" s="0" t="n">
        <v>9.99200639488413E-005</v>
      </c>
      <c r="J1151" s="0" t="n">
        <f aca="false">VLOOKUP(D1151,'paramètres CI'!$A$2:$B$6,2)</f>
        <v>0.022045059962018</v>
      </c>
    </row>
    <row r="1152" customFormat="false" ht="13.8" hidden="true" customHeight="false" outlineLevel="0" collapsed="false">
      <c r="A1152" s="0" t="s">
        <v>19</v>
      </c>
      <c r="B1152" s="0" t="s">
        <v>143</v>
      </c>
      <c r="C1152" s="0" t="s">
        <v>40</v>
      </c>
      <c r="D1152" s="0" t="s">
        <v>37</v>
      </c>
      <c r="E1152" s="0" t="n">
        <v>24.4658011527738</v>
      </c>
      <c r="F1152" s="0" t="n">
        <v>20</v>
      </c>
      <c r="G1152" s="0" t="n">
        <v>133.090995004988</v>
      </c>
      <c r="H1152" s="0" t="n">
        <v>0.677479496200134</v>
      </c>
      <c r="I1152" s="0" t="n">
        <v>0.0481359516391329</v>
      </c>
      <c r="J1152" s="0" t="n">
        <f aca="false">VLOOKUP(D1152,'paramètres CI'!$A$2:$B$6,2)</f>
        <v>0.0385046990211696</v>
      </c>
    </row>
    <row r="1153" customFormat="false" ht="13.8" hidden="true" customHeight="false" outlineLevel="0" collapsed="false">
      <c r="A1153" s="0" t="s">
        <v>19</v>
      </c>
      <c r="B1153" s="0" t="s">
        <v>143</v>
      </c>
      <c r="C1153" s="0" t="s">
        <v>41</v>
      </c>
      <c r="D1153" s="0" t="s">
        <v>39</v>
      </c>
      <c r="E1153" s="0" t="n">
        <v>16.5909171801695</v>
      </c>
      <c r="F1153" s="0" t="n">
        <v>20</v>
      </c>
      <c r="G1153" s="0" t="n">
        <v>219.678211355568</v>
      </c>
      <c r="H1153" s="0" t="n">
        <v>0.640209261860112</v>
      </c>
      <c r="I1153" s="0" t="n">
        <v>0.321033755487356</v>
      </c>
      <c r="J1153" s="0" t="n">
        <f aca="false">VLOOKUP(D1153,'paramètres CI'!$A$2:$B$6,2)</f>
        <v>0.022045059962018</v>
      </c>
    </row>
    <row r="1154" customFormat="false" ht="13.8" hidden="true" customHeight="false" outlineLevel="0" collapsed="false">
      <c r="A1154" s="0" t="s">
        <v>19</v>
      </c>
      <c r="B1154" s="0" t="s">
        <v>143</v>
      </c>
      <c r="C1154" s="0" t="s">
        <v>45</v>
      </c>
      <c r="D1154" s="0" t="s">
        <v>43</v>
      </c>
      <c r="E1154" s="0" t="n">
        <v>10</v>
      </c>
      <c r="F1154" s="0" t="n">
        <v>13</v>
      </c>
      <c r="G1154" s="0" t="n">
        <v>129.470625851249</v>
      </c>
      <c r="H1154" s="0" t="n">
        <v>0.9</v>
      </c>
      <c r="I1154" s="0" t="n">
        <v>0.196695167553225</v>
      </c>
      <c r="J1154" s="0" t="n">
        <f aca="false">VLOOKUP(D1154,'paramètres CI'!$A$2:$B$6,2)</f>
        <v>0.0935912806596305</v>
      </c>
    </row>
    <row r="1155" customFormat="false" ht="13.8" hidden="true" customHeight="false" outlineLevel="0" collapsed="false">
      <c r="A1155" s="0" t="s">
        <v>19</v>
      </c>
      <c r="B1155" s="0" t="s">
        <v>143</v>
      </c>
      <c r="C1155" s="0" t="s">
        <v>46</v>
      </c>
      <c r="D1155" s="0" t="s">
        <v>43</v>
      </c>
      <c r="E1155" s="0" t="n">
        <v>12</v>
      </c>
      <c r="F1155" s="0" t="n">
        <v>13</v>
      </c>
      <c r="G1155" s="0" t="n">
        <v>129.470625851249</v>
      </c>
      <c r="H1155" s="0" t="n">
        <v>1</v>
      </c>
      <c r="I1155" s="0" t="n">
        <v>9.99200639488413E-005</v>
      </c>
      <c r="J1155" s="0" t="n">
        <f aca="false">VLOOKUP(D1155,'paramètres CI'!$A$2:$B$6,2)</f>
        <v>0.0935912806596305</v>
      </c>
    </row>
    <row r="1156" customFormat="false" ht="13.8" hidden="true" customHeight="false" outlineLevel="0" collapsed="false">
      <c r="A1156" s="0" t="s">
        <v>19</v>
      </c>
      <c r="B1156" s="0" t="s">
        <v>143</v>
      </c>
      <c r="C1156" s="0" t="s">
        <v>48</v>
      </c>
      <c r="D1156" s="0" t="s">
        <v>43</v>
      </c>
      <c r="E1156" s="0" t="n">
        <v>33.2288271120718</v>
      </c>
      <c r="F1156" s="0" t="n">
        <v>20</v>
      </c>
      <c r="G1156" s="0" t="n">
        <v>149.650961577085</v>
      </c>
      <c r="H1156" s="0" t="n">
        <v>2.84291162790697</v>
      </c>
      <c r="I1156" s="0" t="n">
        <v>0.0960704278828444</v>
      </c>
      <c r="J1156" s="0" t="n">
        <f aca="false">VLOOKUP(D1156,'paramètres CI'!$A$2:$B$6,2)</f>
        <v>0.0935912806596305</v>
      </c>
    </row>
    <row r="1157" customFormat="false" ht="13.8" hidden="true" customHeight="false" outlineLevel="0" collapsed="false">
      <c r="A1157" s="0" t="s">
        <v>19</v>
      </c>
      <c r="B1157" s="0" t="s">
        <v>143</v>
      </c>
      <c r="C1157" s="0" t="s">
        <v>49</v>
      </c>
      <c r="D1157" s="0" t="s">
        <v>43</v>
      </c>
      <c r="E1157" s="0" t="n">
        <v>41.5360338900898</v>
      </c>
      <c r="F1157" s="0" t="n">
        <v>20</v>
      </c>
      <c r="G1157" s="0" t="n">
        <v>149.650961577085</v>
      </c>
      <c r="H1157" s="0" t="n">
        <v>3.41149395348837</v>
      </c>
      <c r="I1157" s="0" t="n">
        <v>9.99200639488413E-005</v>
      </c>
      <c r="J1157" s="0" t="n">
        <f aca="false">VLOOKUP(D1157,'paramètres CI'!$A$2:$B$6,2)</f>
        <v>0.0935912806596305</v>
      </c>
    </row>
    <row r="1158" customFormat="false" ht="13.8" hidden="false" customHeight="false" outlineLevel="0" collapsed="false">
      <c r="A1158" s="0" t="s">
        <v>19</v>
      </c>
      <c r="B1158" s="0" t="s">
        <v>143</v>
      </c>
      <c r="C1158" s="0" t="s">
        <v>55</v>
      </c>
      <c r="D1158" s="0" t="s">
        <v>43</v>
      </c>
      <c r="E1158" s="0" t="n">
        <v>9.1443399938352</v>
      </c>
      <c r="F1158" s="0" t="n">
        <v>17</v>
      </c>
      <c r="G1158" s="0" t="n">
        <v>172.319558541525</v>
      </c>
      <c r="H1158" s="0" t="n">
        <v>2.59842976744186</v>
      </c>
      <c r="I1158" s="0" t="n">
        <v>0.0494673238232007</v>
      </c>
      <c r="J1158" s="0" t="n">
        <f aca="false">VLOOKUP(D1158,'paramètres CI'!$A$2:$B$6,2)</f>
        <v>0.0935912806596305</v>
      </c>
    </row>
    <row r="1159" customFormat="false" ht="13.8" hidden="true" customHeight="false" outlineLevel="0" collapsed="false">
      <c r="A1159" s="0" t="s">
        <v>19</v>
      </c>
      <c r="B1159" s="0" t="s">
        <v>143</v>
      </c>
      <c r="C1159" s="0" t="s">
        <v>56</v>
      </c>
      <c r="D1159" s="0" t="s">
        <v>43</v>
      </c>
      <c r="E1159" s="0" t="n">
        <v>11.430424992294</v>
      </c>
      <c r="F1159" s="0" t="n">
        <v>17</v>
      </c>
      <c r="G1159" s="0" t="n">
        <v>172.319558541525</v>
      </c>
      <c r="H1159" s="0" t="n">
        <v>3.23578046511627</v>
      </c>
      <c r="I1159" s="0" t="n">
        <v>9.99200639488413E-005</v>
      </c>
      <c r="J1159" s="0" t="n">
        <f aca="false">VLOOKUP(D1159,'paramètres CI'!$A$2:$B$6,2)</f>
        <v>0.0935912806596305</v>
      </c>
    </row>
    <row r="1160" customFormat="false" ht="13.8" hidden="true" customHeight="false" outlineLevel="0" collapsed="false">
      <c r="A1160" s="0" t="s">
        <v>19</v>
      </c>
      <c r="B1160" s="0" t="s">
        <v>144</v>
      </c>
      <c r="C1160" s="0" t="s">
        <v>32</v>
      </c>
      <c r="D1160" s="0" t="s">
        <v>33</v>
      </c>
      <c r="E1160" s="0" t="n">
        <v>50.9518948492436</v>
      </c>
      <c r="F1160" s="0" t="n">
        <v>25</v>
      </c>
      <c r="G1160" s="0" t="n">
        <v>135.611087252902</v>
      </c>
      <c r="H1160" s="0" t="n">
        <v>1.97046378263204</v>
      </c>
      <c r="I1160" s="0" t="n">
        <v>0.0487137542118012</v>
      </c>
      <c r="J1160" s="0" t="n">
        <f aca="false">VLOOKUP(D1160,'paramètres CI'!$A$2:$B$6,2)</f>
        <v>0.033584731604575</v>
      </c>
    </row>
    <row r="1161" customFormat="false" ht="13.8" hidden="true" customHeight="false" outlineLevel="0" collapsed="false">
      <c r="A1161" s="0" t="s">
        <v>19</v>
      </c>
      <c r="B1161" s="0" t="s">
        <v>144</v>
      </c>
      <c r="C1161" s="0" t="s">
        <v>32</v>
      </c>
      <c r="D1161" s="0" t="s">
        <v>34</v>
      </c>
      <c r="E1161" s="0" t="n">
        <v>57.2451457936886</v>
      </c>
      <c r="F1161" s="0" t="n">
        <v>25</v>
      </c>
      <c r="G1161" s="0" t="n">
        <v>154.731937057022</v>
      </c>
      <c r="H1161" s="0" t="n">
        <v>2.00129011985821</v>
      </c>
      <c r="I1161" s="0" t="n">
        <v>0.0721197573302062</v>
      </c>
      <c r="J1161" s="0" t="n">
        <f aca="false">VLOOKUP(D1161,'paramètres CI'!$A$2:$B$6,2)</f>
        <v>0.0424847883250769</v>
      </c>
    </row>
    <row r="1162" customFormat="false" ht="13.8" hidden="true" customHeight="false" outlineLevel="0" collapsed="false">
      <c r="A1162" s="0" t="s">
        <v>19</v>
      </c>
      <c r="B1162" s="0" t="s">
        <v>144</v>
      </c>
      <c r="C1162" s="0" t="s">
        <v>35</v>
      </c>
      <c r="D1162" s="0" t="s">
        <v>33</v>
      </c>
      <c r="E1162" s="0" t="n">
        <v>63.6898685615545</v>
      </c>
      <c r="F1162" s="0" t="n">
        <v>25</v>
      </c>
      <c r="G1162" s="0" t="n">
        <v>135.611087252902</v>
      </c>
      <c r="H1162" s="0" t="n">
        <v>2.52167109770355</v>
      </c>
      <c r="I1162" s="0" t="n">
        <v>9.99100809271658E-005</v>
      </c>
      <c r="J1162" s="0" t="n">
        <f aca="false">VLOOKUP(D1162,'paramètres CI'!$A$2:$B$6,2)</f>
        <v>0.033584731604575</v>
      </c>
    </row>
    <row r="1163" customFormat="false" ht="13.8" hidden="true" customHeight="false" outlineLevel="0" collapsed="false">
      <c r="A1163" s="0" t="s">
        <v>19</v>
      </c>
      <c r="B1163" s="0" t="s">
        <v>144</v>
      </c>
      <c r="C1163" s="0" t="s">
        <v>35</v>
      </c>
      <c r="D1163" s="0" t="s">
        <v>34</v>
      </c>
      <c r="E1163" s="0" t="n">
        <v>71.5564322421107</v>
      </c>
      <c r="F1163" s="0" t="n">
        <v>25</v>
      </c>
      <c r="G1163" s="0" t="n">
        <v>154.731937057022</v>
      </c>
      <c r="H1163" s="0" t="n">
        <v>2.55932923625959</v>
      </c>
      <c r="I1163" s="0" t="n">
        <v>9.99100809271658E-005</v>
      </c>
      <c r="J1163" s="0" t="n">
        <f aca="false">VLOOKUP(D1163,'paramètres CI'!$A$2:$B$6,2)</f>
        <v>0.0424847883250769</v>
      </c>
    </row>
    <row r="1164" customFormat="false" ht="13.8" hidden="true" customHeight="false" outlineLevel="0" collapsed="false">
      <c r="A1164" s="0" t="s">
        <v>19</v>
      </c>
      <c r="B1164" s="0" t="s">
        <v>144</v>
      </c>
      <c r="C1164" s="0" t="s">
        <v>134</v>
      </c>
      <c r="D1164" s="0" t="s">
        <v>43</v>
      </c>
      <c r="E1164" s="0" t="n">
        <v>10</v>
      </c>
      <c r="F1164" s="0" t="n">
        <v>10</v>
      </c>
      <c r="G1164" s="0" t="n">
        <v>125.638429917549</v>
      </c>
      <c r="H1164" s="0" t="n">
        <v>0.8</v>
      </c>
      <c r="I1164" s="0" t="n">
        <v>0.142822764976801</v>
      </c>
      <c r="J1164" s="0" t="n">
        <f aca="false">VLOOKUP(D1164,'paramètres CI'!$A$2:$B$6,2)</f>
        <v>0.0935912806596305</v>
      </c>
    </row>
    <row r="1165" customFormat="false" ht="13.8" hidden="true" customHeight="false" outlineLevel="0" collapsed="false">
      <c r="A1165" s="0" t="s">
        <v>19</v>
      </c>
      <c r="B1165" s="0" t="s">
        <v>144</v>
      </c>
      <c r="C1165" s="0" t="s">
        <v>135</v>
      </c>
      <c r="D1165" s="0" t="s">
        <v>43</v>
      </c>
      <c r="E1165" s="0" t="n">
        <v>12</v>
      </c>
      <c r="F1165" s="0" t="n">
        <v>10</v>
      </c>
      <c r="G1165" s="0" t="n">
        <v>125.638429917549</v>
      </c>
      <c r="H1165" s="0" t="n">
        <v>1</v>
      </c>
      <c r="I1165" s="0" t="n">
        <v>9.99100809271658E-005</v>
      </c>
      <c r="J1165" s="0" t="n">
        <f aca="false">VLOOKUP(D1165,'paramètres CI'!$A$2:$B$6,2)</f>
        <v>0.0935912806596305</v>
      </c>
    </row>
    <row r="1166" customFormat="false" ht="13.8" hidden="true" customHeight="false" outlineLevel="0" collapsed="false">
      <c r="A1166" s="0" t="s">
        <v>19</v>
      </c>
      <c r="B1166" s="0" t="s">
        <v>144</v>
      </c>
      <c r="C1166" s="0" t="s">
        <v>36</v>
      </c>
      <c r="D1166" s="0" t="s">
        <v>37</v>
      </c>
      <c r="E1166" s="0" t="n">
        <v>30.737610919313</v>
      </c>
      <c r="F1166" s="0" t="n">
        <v>20</v>
      </c>
      <c r="G1166" s="0" t="n">
        <v>130.932736044867</v>
      </c>
      <c r="H1166" s="0" t="n">
        <v>0.752453017495824</v>
      </c>
      <c r="I1166" s="0" t="n">
        <v>9.99100809271658E-005</v>
      </c>
      <c r="J1166" s="0" t="n">
        <f aca="false">VLOOKUP(D1166,'paramètres CI'!$A$2:$B$6,2)</f>
        <v>0.0385046990211696</v>
      </c>
    </row>
    <row r="1167" customFormat="false" ht="13.8" hidden="true" customHeight="false" outlineLevel="0" collapsed="false">
      <c r="A1167" s="0" t="s">
        <v>19</v>
      </c>
      <c r="B1167" s="0" t="s">
        <v>144</v>
      </c>
      <c r="C1167" s="0" t="s">
        <v>38</v>
      </c>
      <c r="D1167" s="0" t="s">
        <v>39</v>
      </c>
      <c r="E1167" s="0" t="n">
        <v>20.3511936494855</v>
      </c>
      <c r="F1167" s="0" t="n">
        <v>20</v>
      </c>
      <c r="G1167" s="0" t="n">
        <v>233.379644189822</v>
      </c>
      <c r="H1167" s="0" t="n">
        <v>0.972516551409787</v>
      </c>
      <c r="I1167" s="0" t="n">
        <v>9.99100809271658E-005</v>
      </c>
      <c r="J1167" s="0" t="n">
        <f aca="false">VLOOKUP(D1167,'paramètres CI'!$A$2:$B$6,2)</f>
        <v>0.022045059962018</v>
      </c>
    </row>
    <row r="1168" customFormat="false" ht="13.8" hidden="true" customHeight="false" outlineLevel="0" collapsed="false">
      <c r="A1168" s="0" t="s">
        <v>19</v>
      </c>
      <c r="B1168" s="0" t="s">
        <v>144</v>
      </c>
      <c r="C1168" s="0" t="s">
        <v>40</v>
      </c>
      <c r="D1168" s="0" t="s">
        <v>37</v>
      </c>
      <c r="E1168" s="0" t="n">
        <v>24.5900887354504</v>
      </c>
      <c r="F1168" s="0" t="n">
        <v>20</v>
      </c>
      <c r="G1168" s="0" t="n">
        <v>130.932736044867</v>
      </c>
      <c r="H1168" s="0" t="n">
        <v>0.679217654918086</v>
      </c>
      <c r="I1168" s="0" t="n">
        <v>0.0398793619810865</v>
      </c>
      <c r="J1168" s="0" t="n">
        <f aca="false">VLOOKUP(D1168,'paramètres CI'!$A$2:$B$6,2)</f>
        <v>0.0385046990211696</v>
      </c>
    </row>
    <row r="1169" customFormat="false" ht="13.8" hidden="true" customHeight="false" outlineLevel="0" collapsed="false">
      <c r="A1169" s="0" t="s">
        <v>19</v>
      </c>
      <c r="B1169" s="0" t="s">
        <v>144</v>
      </c>
      <c r="C1169" s="0" t="s">
        <v>41</v>
      </c>
      <c r="D1169" s="0" t="s">
        <v>39</v>
      </c>
      <c r="E1169" s="0" t="n">
        <v>16.2809549195884</v>
      </c>
      <c r="F1169" s="0" t="n">
        <v>20</v>
      </c>
      <c r="G1169" s="0" t="n">
        <v>233.379644189822</v>
      </c>
      <c r="H1169" s="0" t="n">
        <v>0.641470108340614</v>
      </c>
      <c r="I1169" s="0" t="n">
        <v>0.296248676734608</v>
      </c>
      <c r="J1169" s="0" t="n">
        <f aca="false">VLOOKUP(D1169,'paramètres CI'!$A$2:$B$6,2)</f>
        <v>0.022045059962018</v>
      </c>
    </row>
    <row r="1170" customFormat="false" ht="13.8" hidden="true" customHeight="false" outlineLevel="0" collapsed="false">
      <c r="A1170" s="0" t="s">
        <v>19</v>
      </c>
      <c r="B1170" s="0" t="s">
        <v>144</v>
      </c>
      <c r="C1170" s="0" t="s">
        <v>45</v>
      </c>
      <c r="D1170" s="0" t="s">
        <v>43</v>
      </c>
      <c r="E1170" s="0" t="n">
        <v>10</v>
      </c>
      <c r="F1170" s="0" t="n">
        <v>13</v>
      </c>
      <c r="G1170" s="0" t="n">
        <v>126.082608346857</v>
      </c>
      <c r="H1170" s="0" t="n">
        <v>0.9</v>
      </c>
      <c r="I1170" s="0" t="n">
        <v>0.188836199325408</v>
      </c>
      <c r="J1170" s="0" t="n">
        <f aca="false">VLOOKUP(D1170,'paramètres CI'!$A$2:$B$6,2)</f>
        <v>0.0935912806596305</v>
      </c>
    </row>
    <row r="1171" customFormat="false" ht="13.8" hidden="true" customHeight="false" outlineLevel="0" collapsed="false">
      <c r="A1171" s="0" t="s">
        <v>19</v>
      </c>
      <c r="B1171" s="0" t="s">
        <v>144</v>
      </c>
      <c r="C1171" s="0" t="s">
        <v>46</v>
      </c>
      <c r="D1171" s="0" t="s">
        <v>43</v>
      </c>
      <c r="E1171" s="0" t="n">
        <v>12</v>
      </c>
      <c r="F1171" s="0" t="n">
        <v>13</v>
      </c>
      <c r="G1171" s="0" t="n">
        <v>126.082608346857</v>
      </c>
      <c r="H1171" s="0" t="n">
        <v>1</v>
      </c>
      <c r="I1171" s="0" t="n">
        <v>9.99100809271658E-005</v>
      </c>
      <c r="J1171" s="0" t="n">
        <f aca="false">VLOOKUP(D1171,'paramètres CI'!$A$2:$B$6,2)</f>
        <v>0.0935912806596305</v>
      </c>
    </row>
    <row r="1172" customFormat="false" ht="13.8" hidden="true" customHeight="false" outlineLevel="0" collapsed="false">
      <c r="A1172" s="0" t="s">
        <v>19</v>
      </c>
      <c r="B1172" s="0" t="s">
        <v>144</v>
      </c>
      <c r="C1172" s="0" t="s">
        <v>48</v>
      </c>
      <c r="D1172" s="0" t="s">
        <v>43</v>
      </c>
      <c r="E1172" s="0" t="n">
        <v>65.3554258152509</v>
      </c>
      <c r="F1172" s="0" t="n">
        <v>20</v>
      </c>
      <c r="G1172" s="0" t="n">
        <v>139.548358126183</v>
      </c>
      <c r="H1172" s="0" t="n">
        <v>2.84291162790697</v>
      </c>
      <c r="I1172" s="0" t="n">
        <v>0.128492946740721</v>
      </c>
      <c r="J1172" s="0" t="n">
        <f aca="false">VLOOKUP(D1172,'paramètres CI'!$A$2:$B$6,2)</f>
        <v>0.0935912806596305</v>
      </c>
    </row>
    <row r="1173" customFormat="false" ht="13.8" hidden="true" customHeight="false" outlineLevel="0" collapsed="false">
      <c r="A1173" s="0" t="s">
        <v>19</v>
      </c>
      <c r="B1173" s="0" t="s">
        <v>144</v>
      </c>
      <c r="C1173" s="0" t="s">
        <v>49</v>
      </c>
      <c r="D1173" s="0" t="s">
        <v>43</v>
      </c>
      <c r="E1173" s="0" t="n">
        <v>81.6942822690637</v>
      </c>
      <c r="F1173" s="0" t="n">
        <v>20</v>
      </c>
      <c r="G1173" s="0" t="n">
        <v>139.548358126183</v>
      </c>
      <c r="H1173" s="0" t="n">
        <v>3.41149395348837</v>
      </c>
      <c r="I1173" s="0" t="n">
        <v>9.99100809271658E-005</v>
      </c>
      <c r="J1173" s="0" t="n">
        <f aca="false">VLOOKUP(D1173,'paramètres CI'!$A$2:$B$6,2)</f>
        <v>0.0935912806596305</v>
      </c>
    </row>
    <row r="1174" customFormat="false" ht="13.8" hidden="false" customHeight="false" outlineLevel="0" collapsed="false">
      <c r="A1174" s="0" t="s">
        <v>19</v>
      </c>
      <c r="B1174" s="0" t="s">
        <v>144</v>
      </c>
      <c r="C1174" s="0" t="s">
        <v>55</v>
      </c>
      <c r="D1174" s="0" t="s">
        <v>43</v>
      </c>
      <c r="E1174" s="0" t="n">
        <v>9.90547682940776</v>
      </c>
      <c r="F1174" s="0" t="n">
        <v>17</v>
      </c>
      <c r="G1174" s="0" t="n">
        <v>181.97426624196</v>
      </c>
      <c r="H1174" s="0" t="n">
        <v>2.59842976744186</v>
      </c>
      <c r="I1174" s="0" t="n">
        <v>0.0414230192687654</v>
      </c>
      <c r="J1174" s="0" t="n">
        <f aca="false">VLOOKUP(D1174,'paramètres CI'!$A$2:$B$6,2)</f>
        <v>0.0935912806596305</v>
      </c>
    </row>
    <row r="1175" customFormat="false" ht="13.8" hidden="true" customHeight="false" outlineLevel="0" collapsed="false">
      <c r="A1175" s="0" t="s">
        <v>19</v>
      </c>
      <c r="B1175" s="0" t="s">
        <v>144</v>
      </c>
      <c r="C1175" s="0" t="s">
        <v>56</v>
      </c>
      <c r="D1175" s="0" t="s">
        <v>43</v>
      </c>
      <c r="E1175" s="0" t="n">
        <v>12.3818460367597</v>
      </c>
      <c r="F1175" s="0" t="n">
        <v>17</v>
      </c>
      <c r="G1175" s="0" t="n">
        <v>181.97426624196</v>
      </c>
      <c r="H1175" s="0" t="n">
        <v>3.23578046511627</v>
      </c>
      <c r="I1175" s="0" t="n">
        <v>9.99100809271658E-005</v>
      </c>
      <c r="J1175" s="0" t="n">
        <f aca="false">VLOOKUP(D1175,'paramètres CI'!$A$2:$B$6,2)</f>
        <v>0.0935912806596305</v>
      </c>
    </row>
    <row r="1176" customFormat="false" ht="13.8" hidden="false" customHeight="false" outlineLevel="0" collapsed="false">
      <c r="A1176" s="0" t="s">
        <v>19</v>
      </c>
      <c r="B1176" s="0" t="s">
        <v>144</v>
      </c>
      <c r="C1176" s="0" t="s">
        <v>137</v>
      </c>
      <c r="D1176" s="0" t="s">
        <v>39</v>
      </c>
      <c r="E1176" s="0" t="n">
        <v>10</v>
      </c>
      <c r="F1176" s="0" t="n">
        <v>25</v>
      </c>
      <c r="G1176" s="0" t="n">
        <v>235.510932062789</v>
      </c>
      <c r="H1176" s="0" t="n">
        <v>0.8</v>
      </c>
      <c r="I1176" s="0" t="n">
        <v>0.0405643287022587</v>
      </c>
      <c r="J1176" s="0" t="n">
        <f aca="false">VLOOKUP(D1176,'paramètres CI'!$A$2:$B$6,2)</f>
        <v>0.022045059962018</v>
      </c>
    </row>
    <row r="1177" customFormat="false" ht="13.8" hidden="true" customHeight="false" outlineLevel="0" collapsed="false">
      <c r="A1177" s="0" t="s">
        <v>19</v>
      </c>
      <c r="B1177" s="0" t="s">
        <v>144</v>
      </c>
      <c r="C1177" s="0" t="s">
        <v>138</v>
      </c>
      <c r="D1177" s="0" t="s">
        <v>39</v>
      </c>
      <c r="E1177" s="0" t="n">
        <v>12</v>
      </c>
      <c r="F1177" s="0" t="n">
        <v>25</v>
      </c>
      <c r="G1177" s="0" t="n">
        <v>235.510932062789</v>
      </c>
      <c r="H1177" s="0" t="n">
        <v>1</v>
      </c>
      <c r="I1177" s="0" t="n">
        <v>9.99100809271658E-005</v>
      </c>
      <c r="J1177" s="0" t="n">
        <f aca="false">VLOOKUP(D1177,'paramètres CI'!$A$2:$B$6,2)</f>
        <v>0.022045059962018</v>
      </c>
    </row>
    <row r="1178" customFormat="false" ht="13.8" hidden="true" customHeight="false" outlineLevel="0" collapsed="false">
      <c r="A1178" s="0" t="s">
        <v>19</v>
      </c>
      <c r="B1178" s="0" t="s">
        <v>145</v>
      </c>
      <c r="C1178" s="0" t="s">
        <v>32</v>
      </c>
      <c r="D1178" s="0" t="s">
        <v>34</v>
      </c>
      <c r="E1178" s="0" t="n">
        <v>61.2113283278229</v>
      </c>
      <c r="F1178" s="0" t="n">
        <v>25</v>
      </c>
      <c r="G1178" s="0" t="n">
        <v>118.95563331287</v>
      </c>
      <c r="H1178" s="0" t="n">
        <v>1.96905441202937</v>
      </c>
      <c r="I1178" s="0" t="n">
        <v>0.00516395776889022</v>
      </c>
      <c r="J1178" s="0" t="n">
        <f aca="false">VLOOKUP(D1178,'paramètres CI'!$A$2:$B$6,2)</f>
        <v>0.0424847883250769</v>
      </c>
    </row>
    <row r="1179" customFormat="false" ht="13.8" hidden="true" customHeight="false" outlineLevel="0" collapsed="false">
      <c r="A1179" s="0" t="s">
        <v>19</v>
      </c>
      <c r="B1179" s="0" t="s">
        <v>145</v>
      </c>
      <c r="C1179" s="0" t="s">
        <v>32</v>
      </c>
      <c r="D1179" s="0" t="s">
        <v>33</v>
      </c>
      <c r="E1179" s="0" t="n">
        <v>59.2928142308553</v>
      </c>
      <c r="F1179" s="0" t="n">
        <v>25</v>
      </c>
      <c r="G1179" s="0" t="n">
        <v>106.052755849129</v>
      </c>
      <c r="H1179" s="0" t="n">
        <v>1.64109906719283</v>
      </c>
      <c r="I1179" s="0" t="n">
        <v>0.106554506548277</v>
      </c>
      <c r="J1179" s="0" t="n">
        <f aca="false">VLOOKUP(D1179,'paramètres CI'!$A$2:$B$6,2)</f>
        <v>0.033584731604575</v>
      </c>
    </row>
    <row r="1180" customFormat="false" ht="13.8" hidden="true" customHeight="false" outlineLevel="0" collapsed="false">
      <c r="A1180" s="0" t="s">
        <v>19</v>
      </c>
      <c r="B1180" s="0" t="s">
        <v>145</v>
      </c>
      <c r="C1180" s="0" t="s">
        <v>35</v>
      </c>
      <c r="D1180" s="0" t="s">
        <v>33</v>
      </c>
      <c r="E1180" s="0" t="n">
        <v>74.1160177885691</v>
      </c>
      <c r="F1180" s="0" t="n">
        <v>25</v>
      </c>
      <c r="G1180" s="0" t="n">
        <v>106.052755849129</v>
      </c>
      <c r="H1180" s="0" t="n">
        <v>2.11430636241852</v>
      </c>
      <c r="I1180" s="0" t="n">
        <v>9.99100809271657E-005</v>
      </c>
      <c r="J1180" s="0" t="n">
        <f aca="false">VLOOKUP(D1180,'paramètres CI'!$A$2:$B$6,2)</f>
        <v>0.033584731604575</v>
      </c>
    </row>
    <row r="1181" customFormat="false" ht="13.8" hidden="true" customHeight="false" outlineLevel="0" collapsed="false">
      <c r="A1181" s="0" t="s">
        <v>19</v>
      </c>
      <c r="B1181" s="0" t="s">
        <v>145</v>
      </c>
      <c r="C1181" s="0" t="s">
        <v>35</v>
      </c>
      <c r="D1181" s="0" t="s">
        <v>34</v>
      </c>
      <c r="E1181" s="0" t="n">
        <v>76.5141604097786</v>
      </c>
      <c r="F1181" s="0" t="n">
        <v>25</v>
      </c>
      <c r="G1181" s="0" t="n">
        <v>118.95563331287</v>
      </c>
      <c r="H1181" s="0" t="n">
        <v>2.52235649075005</v>
      </c>
      <c r="I1181" s="0" t="n">
        <v>9.99100809271657E-005</v>
      </c>
      <c r="J1181" s="0" t="n">
        <f aca="false">VLOOKUP(D1181,'paramètres CI'!$A$2:$B$6,2)</f>
        <v>0.0424847883250769</v>
      </c>
    </row>
    <row r="1182" customFormat="false" ht="13.8" hidden="true" customHeight="false" outlineLevel="0" collapsed="false">
      <c r="A1182" s="0" t="s">
        <v>19</v>
      </c>
      <c r="B1182" s="0" t="s">
        <v>145</v>
      </c>
      <c r="C1182" s="0" t="s">
        <v>134</v>
      </c>
      <c r="D1182" s="0" t="s">
        <v>43</v>
      </c>
      <c r="E1182" s="0" t="n">
        <v>10</v>
      </c>
      <c r="F1182" s="0" t="n">
        <v>10</v>
      </c>
      <c r="G1182" s="0" t="n">
        <v>77.8470172740725</v>
      </c>
      <c r="H1182" s="0" t="n">
        <v>0.8</v>
      </c>
      <c r="I1182" s="0" t="n">
        <v>0.0728921396138113</v>
      </c>
      <c r="J1182" s="0" t="n">
        <f aca="false">VLOOKUP(D1182,'paramètres CI'!$A$2:$B$6,2)</f>
        <v>0.0935912806596305</v>
      </c>
    </row>
    <row r="1183" customFormat="false" ht="13.8" hidden="true" customHeight="false" outlineLevel="0" collapsed="false">
      <c r="A1183" s="0" t="s">
        <v>19</v>
      </c>
      <c r="B1183" s="0" t="s">
        <v>145</v>
      </c>
      <c r="C1183" s="0" t="s">
        <v>135</v>
      </c>
      <c r="D1183" s="0" t="s">
        <v>43</v>
      </c>
      <c r="E1183" s="0" t="n">
        <v>12</v>
      </c>
      <c r="F1183" s="0" t="n">
        <v>10</v>
      </c>
      <c r="G1183" s="0" t="n">
        <v>77.8470172740725</v>
      </c>
      <c r="H1183" s="0" t="n">
        <v>1</v>
      </c>
      <c r="I1183" s="0" t="n">
        <v>9.99100809271657E-005</v>
      </c>
      <c r="J1183" s="0" t="n">
        <f aca="false">VLOOKUP(D1183,'paramètres CI'!$A$2:$B$6,2)</f>
        <v>0.0935912806596305</v>
      </c>
    </row>
    <row r="1184" customFormat="false" ht="13.8" hidden="true" customHeight="false" outlineLevel="0" collapsed="false">
      <c r="A1184" s="0" t="s">
        <v>19</v>
      </c>
      <c r="B1184" s="0" t="s">
        <v>145</v>
      </c>
      <c r="C1184" s="0" t="s">
        <v>36</v>
      </c>
      <c r="D1184" s="0" t="s">
        <v>37</v>
      </c>
      <c r="E1184" s="0" t="n">
        <v>36.8608828789325</v>
      </c>
      <c r="F1184" s="0" t="n">
        <v>20</v>
      </c>
      <c r="G1184" s="0" t="n">
        <v>112.269138549697</v>
      </c>
      <c r="H1184" s="0" t="n">
        <v>0.752372056806437</v>
      </c>
      <c r="I1184" s="0" t="n">
        <v>9.99100809271657E-005</v>
      </c>
      <c r="J1184" s="0" t="n">
        <f aca="false">VLOOKUP(D1184,'paramètres CI'!$A$2:$B$6,2)</f>
        <v>0.0385046990211696</v>
      </c>
    </row>
    <row r="1185" customFormat="false" ht="13.8" hidden="true" customHeight="false" outlineLevel="0" collapsed="false">
      <c r="A1185" s="0" t="s">
        <v>19</v>
      </c>
      <c r="B1185" s="0" t="s">
        <v>145</v>
      </c>
      <c r="C1185" s="0" t="s">
        <v>38</v>
      </c>
      <c r="D1185" s="0" t="s">
        <v>39</v>
      </c>
      <c r="E1185" s="0" t="n">
        <v>22.533241019656</v>
      </c>
      <c r="F1185" s="0" t="n">
        <v>20</v>
      </c>
      <c r="G1185" s="0" t="n">
        <v>215.395813242749</v>
      </c>
      <c r="H1185" s="0" t="n">
        <v>0.972147213610622</v>
      </c>
      <c r="I1185" s="0" t="n">
        <v>9.99100809271657E-005</v>
      </c>
      <c r="J1185" s="0" t="n">
        <f aca="false">VLOOKUP(D1185,'paramètres CI'!$A$2:$B$6,2)</f>
        <v>0.022045059962018</v>
      </c>
    </row>
    <row r="1186" customFormat="false" ht="13.8" hidden="true" customHeight="false" outlineLevel="0" collapsed="false">
      <c r="A1186" s="0" t="s">
        <v>19</v>
      </c>
      <c r="B1186" s="0" t="s">
        <v>145</v>
      </c>
      <c r="C1186" s="0" t="s">
        <v>40</v>
      </c>
      <c r="D1186" s="0" t="s">
        <v>37</v>
      </c>
      <c r="E1186" s="0" t="n">
        <v>29.488706303146</v>
      </c>
      <c r="F1186" s="0" t="n">
        <v>20</v>
      </c>
      <c r="G1186" s="0" t="n">
        <v>112.269138549697</v>
      </c>
      <c r="H1186" s="0" t="n">
        <v>0.678573947768737</v>
      </c>
      <c r="I1186" s="0" t="n">
        <v>0.0185183969907592</v>
      </c>
      <c r="J1186" s="0" t="n">
        <f aca="false">VLOOKUP(D1186,'paramètres CI'!$A$2:$B$6,2)</f>
        <v>0.0385046990211696</v>
      </c>
    </row>
    <row r="1187" customFormat="false" ht="13.8" hidden="true" customHeight="false" outlineLevel="0" collapsed="false">
      <c r="A1187" s="0" t="s">
        <v>19</v>
      </c>
      <c r="B1187" s="0" t="s">
        <v>145</v>
      </c>
      <c r="C1187" s="0" t="s">
        <v>41</v>
      </c>
      <c r="D1187" s="0" t="s">
        <v>39</v>
      </c>
      <c r="E1187" s="0" t="n">
        <v>18.0265928157248</v>
      </c>
      <c r="F1187" s="0" t="n">
        <v>20</v>
      </c>
      <c r="G1187" s="0" t="n">
        <v>215.395813242749</v>
      </c>
      <c r="H1187" s="0" t="n">
        <v>0.6415021118102</v>
      </c>
      <c r="I1187" s="0" t="n">
        <v>0.399649684257566</v>
      </c>
      <c r="J1187" s="0" t="n">
        <f aca="false">VLOOKUP(D1187,'paramètres CI'!$A$2:$B$6,2)</f>
        <v>0.022045059962018</v>
      </c>
    </row>
    <row r="1188" customFormat="false" ht="13.8" hidden="true" customHeight="false" outlineLevel="0" collapsed="false">
      <c r="A1188" s="0" t="s">
        <v>19</v>
      </c>
      <c r="B1188" s="0" t="s">
        <v>145</v>
      </c>
      <c r="C1188" s="0" t="s">
        <v>45</v>
      </c>
      <c r="D1188" s="0" t="s">
        <v>43</v>
      </c>
      <c r="E1188" s="0" t="n">
        <v>10</v>
      </c>
      <c r="F1188" s="0" t="n">
        <v>13</v>
      </c>
      <c r="G1188" s="0" t="n">
        <v>76.4664080169742</v>
      </c>
      <c r="H1188" s="0" t="n">
        <v>0.9</v>
      </c>
      <c r="I1188" s="0" t="n">
        <v>0.0852352701158101</v>
      </c>
      <c r="J1188" s="0" t="n">
        <f aca="false">VLOOKUP(D1188,'paramètres CI'!$A$2:$B$6,2)</f>
        <v>0.0935912806596305</v>
      </c>
    </row>
    <row r="1189" customFormat="false" ht="13.8" hidden="true" customHeight="false" outlineLevel="0" collapsed="false">
      <c r="A1189" s="0" t="s">
        <v>19</v>
      </c>
      <c r="B1189" s="0" t="s">
        <v>145</v>
      </c>
      <c r="C1189" s="0" t="s">
        <v>46</v>
      </c>
      <c r="D1189" s="0" t="s">
        <v>43</v>
      </c>
      <c r="E1189" s="0" t="n">
        <v>12</v>
      </c>
      <c r="F1189" s="0" t="n">
        <v>13</v>
      </c>
      <c r="G1189" s="0" t="n">
        <v>76.4664080169742</v>
      </c>
      <c r="H1189" s="0" t="n">
        <v>1</v>
      </c>
      <c r="I1189" s="0" t="n">
        <v>9.99100809271657E-005</v>
      </c>
      <c r="J1189" s="0" t="n">
        <f aca="false">VLOOKUP(D1189,'paramètres CI'!$A$2:$B$6,2)</f>
        <v>0.0935912806596305</v>
      </c>
    </row>
    <row r="1190" customFormat="false" ht="13.8" hidden="true" customHeight="false" outlineLevel="0" collapsed="false">
      <c r="A1190" s="0" t="s">
        <v>19</v>
      </c>
      <c r="B1190" s="0" t="s">
        <v>145</v>
      </c>
      <c r="C1190" s="0" t="s">
        <v>48</v>
      </c>
      <c r="D1190" s="0" t="s">
        <v>43</v>
      </c>
      <c r="E1190" s="0" t="n">
        <v>42.8885624603134</v>
      </c>
      <c r="F1190" s="0" t="n">
        <v>20</v>
      </c>
      <c r="G1190" s="0" t="n">
        <v>78.6502354282238</v>
      </c>
      <c r="H1190" s="0" t="n">
        <v>2.83861395348837</v>
      </c>
      <c r="I1190" s="0" t="n">
        <v>0.048688435215512</v>
      </c>
      <c r="J1190" s="0" t="n">
        <f aca="false">VLOOKUP(D1190,'paramètres CI'!$A$2:$B$6,2)</f>
        <v>0.0935912806596305</v>
      </c>
    </row>
    <row r="1191" customFormat="false" ht="13.8" hidden="true" customHeight="false" outlineLevel="0" collapsed="false">
      <c r="A1191" s="0" t="s">
        <v>19</v>
      </c>
      <c r="B1191" s="0" t="s">
        <v>145</v>
      </c>
      <c r="C1191" s="0" t="s">
        <v>49</v>
      </c>
      <c r="D1191" s="0" t="s">
        <v>43</v>
      </c>
      <c r="E1191" s="0" t="n">
        <v>53.6107030753918</v>
      </c>
      <c r="F1191" s="0" t="n">
        <v>20</v>
      </c>
      <c r="G1191" s="0" t="n">
        <v>78.6502354282238</v>
      </c>
      <c r="H1191" s="0" t="n">
        <v>3.40633674418604</v>
      </c>
      <c r="I1191" s="0" t="n">
        <v>9.99100809271657E-005</v>
      </c>
      <c r="J1191" s="0" t="n">
        <f aca="false">VLOOKUP(D1191,'paramètres CI'!$A$2:$B$6,2)</f>
        <v>0.0935912806596305</v>
      </c>
    </row>
    <row r="1192" customFormat="false" ht="13.8" hidden="false" customHeight="false" outlineLevel="0" collapsed="false">
      <c r="A1192" s="0" t="s">
        <v>19</v>
      </c>
      <c r="B1192" s="0" t="s">
        <v>145</v>
      </c>
      <c r="C1192" s="0" t="s">
        <v>55</v>
      </c>
      <c r="D1192" s="0" t="s">
        <v>43</v>
      </c>
      <c r="E1192" s="0" t="n">
        <v>8.7587386812</v>
      </c>
      <c r="F1192" s="0" t="n">
        <v>17</v>
      </c>
      <c r="G1192" s="0" t="n">
        <v>99.8351443099433</v>
      </c>
      <c r="H1192" s="0" t="n">
        <v>2.59842976744186</v>
      </c>
      <c r="I1192" s="0" t="n">
        <v>0.0190651452918396</v>
      </c>
      <c r="J1192" s="0" t="n">
        <f aca="false">VLOOKUP(D1192,'paramètres CI'!$A$2:$B$6,2)</f>
        <v>0.0935912806596305</v>
      </c>
    </row>
    <row r="1193" customFormat="false" ht="13.8" hidden="true" customHeight="false" outlineLevel="0" collapsed="false">
      <c r="A1193" s="0" t="s">
        <v>19</v>
      </c>
      <c r="B1193" s="0" t="s">
        <v>145</v>
      </c>
      <c r="C1193" s="0" t="s">
        <v>56</v>
      </c>
      <c r="D1193" s="0" t="s">
        <v>43</v>
      </c>
      <c r="E1193" s="0" t="n">
        <v>10.9484233515</v>
      </c>
      <c r="F1193" s="0" t="n">
        <v>17</v>
      </c>
      <c r="G1193" s="0" t="n">
        <v>99.8351443099433</v>
      </c>
      <c r="H1193" s="0" t="n">
        <v>3.23578046511627</v>
      </c>
      <c r="I1193" s="0" t="n">
        <v>9.99100809271657E-005</v>
      </c>
      <c r="J1193" s="0" t="n">
        <f aca="false">VLOOKUP(D1193,'paramètres CI'!$A$2:$B$6,2)</f>
        <v>0.0935912806596305</v>
      </c>
    </row>
    <row r="1194" customFormat="false" ht="13.8" hidden="false" customHeight="false" outlineLevel="0" collapsed="false">
      <c r="A1194" s="0" t="s">
        <v>19</v>
      </c>
      <c r="B1194" s="0" t="s">
        <v>145</v>
      </c>
      <c r="C1194" s="0" t="s">
        <v>137</v>
      </c>
      <c r="D1194" s="0" t="s">
        <v>39</v>
      </c>
      <c r="E1194" s="0" t="n">
        <v>10</v>
      </c>
      <c r="F1194" s="0" t="n">
        <v>25</v>
      </c>
      <c r="G1194" s="0" t="n">
        <v>227.018554686969</v>
      </c>
      <c r="H1194" s="0" t="n">
        <v>0.8</v>
      </c>
      <c r="I1194" s="0" t="n">
        <v>0.243333273469191</v>
      </c>
      <c r="J1194" s="0" t="n">
        <f aca="false">VLOOKUP(D1194,'paramètres CI'!$A$2:$B$6,2)</f>
        <v>0.022045059962018</v>
      </c>
    </row>
    <row r="1195" customFormat="false" ht="13.8" hidden="true" customHeight="false" outlineLevel="0" collapsed="false">
      <c r="A1195" s="0" t="s">
        <v>19</v>
      </c>
      <c r="B1195" s="0" t="s">
        <v>145</v>
      </c>
      <c r="C1195" s="0" t="s">
        <v>138</v>
      </c>
      <c r="D1195" s="0" t="s">
        <v>39</v>
      </c>
      <c r="E1195" s="0" t="n">
        <v>12</v>
      </c>
      <c r="F1195" s="0" t="n">
        <v>25</v>
      </c>
      <c r="G1195" s="0" t="n">
        <v>227.018554686969</v>
      </c>
      <c r="H1195" s="0" t="n">
        <v>1</v>
      </c>
      <c r="I1195" s="0" t="n">
        <v>9.99100809271657E-005</v>
      </c>
      <c r="J1195" s="0" t="n">
        <f aca="false">VLOOKUP(D1195,'paramètres CI'!$A$2:$B$6,2)</f>
        <v>0.022045059962018</v>
      </c>
    </row>
    <row r="1196" customFormat="false" ht="13.8" hidden="true" customHeight="false" outlineLevel="0" collapsed="false">
      <c r="A1196" s="0" t="s">
        <v>19</v>
      </c>
      <c r="B1196" s="0" t="s">
        <v>146</v>
      </c>
      <c r="C1196" s="0" t="s">
        <v>32</v>
      </c>
      <c r="D1196" s="0" t="s">
        <v>34</v>
      </c>
      <c r="E1196" s="0" t="n">
        <v>41.6748040912512</v>
      </c>
      <c r="F1196" s="0" t="n">
        <v>25</v>
      </c>
      <c r="G1196" s="0" t="n">
        <v>60.5724684049916</v>
      </c>
      <c r="H1196" s="0" t="n">
        <v>1.97428728448311</v>
      </c>
      <c r="I1196" s="0" t="n">
        <v>0.00240945497020826</v>
      </c>
      <c r="J1196" s="0" t="n">
        <f aca="false">VLOOKUP(D1196,'paramètres CI'!$A$2:$B$6,2)</f>
        <v>0.0424847883250769</v>
      </c>
    </row>
    <row r="1197" customFormat="false" ht="13.8" hidden="true" customHeight="false" outlineLevel="0" collapsed="false">
      <c r="A1197" s="0" t="s">
        <v>19</v>
      </c>
      <c r="B1197" s="0" t="s">
        <v>146</v>
      </c>
      <c r="C1197" s="0" t="s">
        <v>32</v>
      </c>
      <c r="D1197" s="0" t="s">
        <v>33</v>
      </c>
      <c r="E1197" s="0" t="n">
        <v>35.9353792001904</v>
      </c>
      <c r="F1197" s="0" t="n">
        <v>25</v>
      </c>
      <c r="G1197" s="0" t="n">
        <v>48.6014636044481</v>
      </c>
      <c r="H1197" s="0" t="n">
        <v>1.6663732864603</v>
      </c>
      <c r="I1197" s="0" t="n">
        <v>0.14456082832606</v>
      </c>
      <c r="J1197" s="0" t="n">
        <f aca="false">VLOOKUP(D1197,'paramètres CI'!$A$2:$B$6,2)</f>
        <v>0.033584731604575</v>
      </c>
    </row>
    <row r="1198" customFormat="false" ht="13.8" hidden="true" customHeight="false" outlineLevel="0" collapsed="false">
      <c r="A1198" s="0" t="s">
        <v>19</v>
      </c>
      <c r="B1198" s="0" t="s">
        <v>146</v>
      </c>
      <c r="C1198" s="0" t="s">
        <v>35</v>
      </c>
      <c r="D1198" s="0" t="s">
        <v>33</v>
      </c>
      <c r="E1198" s="0" t="n">
        <v>44.9192240002379</v>
      </c>
      <c r="F1198" s="0" t="n">
        <v>25</v>
      </c>
      <c r="G1198" s="0" t="n">
        <v>48.6014636044481</v>
      </c>
      <c r="H1198" s="0" t="n">
        <v>2.14669403295609</v>
      </c>
      <c r="I1198" s="0" t="n">
        <v>9.99100809271657E-005</v>
      </c>
      <c r="J1198" s="0" t="n">
        <f aca="false">VLOOKUP(D1198,'paramètres CI'!$A$2:$B$6,2)</f>
        <v>0.033584731604575</v>
      </c>
    </row>
    <row r="1199" customFormat="false" ht="13.8" hidden="true" customHeight="false" outlineLevel="0" collapsed="false">
      <c r="A1199" s="0" t="s">
        <v>19</v>
      </c>
      <c r="B1199" s="0" t="s">
        <v>146</v>
      </c>
      <c r="C1199" s="0" t="s">
        <v>35</v>
      </c>
      <c r="D1199" s="0" t="s">
        <v>34</v>
      </c>
      <c r="E1199" s="0" t="n">
        <v>52.093505114064</v>
      </c>
      <c r="F1199" s="0" t="n">
        <v>25</v>
      </c>
      <c r="G1199" s="0" t="n">
        <v>60.5724684049916</v>
      </c>
      <c r="H1199" s="0" t="n">
        <v>2.52679179068719</v>
      </c>
      <c r="I1199" s="0" t="n">
        <v>9.99100809271657E-005</v>
      </c>
      <c r="J1199" s="0" t="n">
        <f aca="false">VLOOKUP(D1199,'paramètres CI'!$A$2:$B$6,2)</f>
        <v>0.0424847883250769</v>
      </c>
    </row>
    <row r="1200" customFormat="false" ht="13.8" hidden="true" customHeight="false" outlineLevel="0" collapsed="false">
      <c r="A1200" s="0" t="s">
        <v>19</v>
      </c>
      <c r="B1200" s="0" t="s">
        <v>146</v>
      </c>
      <c r="C1200" s="0" t="s">
        <v>134</v>
      </c>
      <c r="D1200" s="0" t="s">
        <v>43</v>
      </c>
      <c r="E1200" s="0" t="n">
        <v>10</v>
      </c>
      <c r="F1200" s="0" t="n">
        <v>10</v>
      </c>
      <c r="G1200" s="0" t="n">
        <v>41.4143168668573</v>
      </c>
      <c r="H1200" s="0" t="n">
        <v>0.8</v>
      </c>
      <c r="I1200" s="0" t="n">
        <v>0.0574993739336513</v>
      </c>
      <c r="J1200" s="0" t="n">
        <f aca="false">VLOOKUP(D1200,'paramètres CI'!$A$2:$B$6,2)</f>
        <v>0.0935912806596305</v>
      </c>
    </row>
    <row r="1201" customFormat="false" ht="13.8" hidden="true" customHeight="false" outlineLevel="0" collapsed="false">
      <c r="A1201" s="0" t="s">
        <v>19</v>
      </c>
      <c r="B1201" s="0" t="s">
        <v>146</v>
      </c>
      <c r="C1201" s="0" t="s">
        <v>135</v>
      </c>
      <c r="D1201" s="0" t="s">
        <v>43</v>
      </c>
      <c r="E1201" s="0" t="n">
        <v>12</v>
      </c>
      <c r="F1201" s="0" t="n">
        <v>10</v>
      </c>
      <c r="G1201" s="0" t="n">
        <v>41.4143168668573</v>
      </c>
      <c r="H1201" s="0" t="n">
        <v>1</v>
      </c>
      <c r="I1201" s="0" t="n">
        <v>9.99100809271657E-005</v>
      </c>
      <c r="J1201" s="0" t="n">
        <f aca="false">VLOOKUP(D1201,'paramètres CI'!$A$2:$B$6,2)</f>
        <v>0.0935912806596305</v>
      </c>
    </row>
    <row r="1202" customFormat="false" ht="13.8" hidden="true" customHeight="false" outlineLevel="0" collapsed="false">
      <c r="A1202" s="0" t="s">
        <v>19</v>
      </c>
      <c r="B1202" s="0" t="s">
        <v>146</v>
      </c>
      <c r="C1202" s="0" t="s">
        <v>36</v>
      </c>
      <c r="D1202" s="0" t="s">
        <v>37</v>
      </c>
      <c r="E1202" s="0" t="n">
        <v>16.7492806035001</v>
      </c>
      <c r="F1202" s="0" t="n">
        <v>20</v>
      </c>
      <c r="G1202" s="0" t="n">
        <v>52.2843162213251</v>
      </c>
      <c r="H1202" s="0" t="n">
        <v>0.755216071715872</v>
      </c>
      <c r="I1202" s="0" t="n">
        <v>9.99100809271657E-005</v>
      </c>
      <c r="J1202" s="0" t="n">
        <f aca="false">VLOOKUP(D1202,'paramètres CI'!$A$2:$B$6,2)</f>
        <v>0.0385046990211696</v>
      </c>
    </row>
    <row r="1203" customFormat="false" ht="13.8" hidden="true" customHeight="false" outlineLevel="0" collapsed="false">
      <c r="A1203" s="0" t="s">
        <v>19</v>
      </c>
      <c r="B1203" s="0" t="s">
        <v>146</v>
      </c>
      <c r="C1203" s="0" t="s">
        <v>38</v>
      </c>
      <c r="D1203" s="0" t="s">
        <v>39</v>
      </c>
      <c r="E1203" s="0" t="n">
        <v>11.7334688911692</v>
      </c>
      <c r="F1203" s="0" t="n">
        <v>20</v>
      </c>
      <c r="G1203" s="0" t="n">
        <v>60.4605321540074</v>
      </c>
      <c r="H1203" s="0" t="n">
        <v>0.975044637592735</v>
      </c>
      <c r="I1203" s="0" t="n">
        <v>9.99100809271657E-005</v>
      </c>
      <c r="J1203" s="0" t="n">
        <f aca="false">VLOOKUP(D1203,'paramètres CI'!$A$2:$B$6,2)</f>
        <v>0.022045059962018</v>
      </c>
    </row>
    <row r="1204" customFormat="false" ht="13.8" hidden="true" customHeight="false" outlineLevel="0" collapsed="false">
      <c r="A1204" s="0" t="s">
        <v>19</v>
      </c>
      <c r="B1204" s="0" t="s">
        <v>146</v>
      </c>
      <c r="C1204" s="0" t="s">
        <v>40</v>
      </c>
      <c r="D1204" s="0" t="s">
        <v>37</v>
      </c>
      <c r="E1204" s="0" t="n">
        <v>13.3994244828001</v>
      </c>
      <c r="F1204" s="0" t="n">
        <v>20</v>
      </c>
      <c r="G1204" s="0" t="n">
        <v>52.2843162213251</v>
      </c>
      <c r="H1204" s="0" t="n">
        <v>0.681015260154835</v>
      </c>
      <c r="I1204" s="0" t="n">
        <v>0.012124041270484</v>
      </c>
      <c r="J1204" s="0" t="n">
        <f aca="false">VLOOKUP(D1204,'paramètres CI'!$A$2:$B$6,2)</f>
        <v>0.0385046990211696</v>
      </c>
    </row>
    <row r="1205" customFormat="false" ht="13.8" hidden="true" customHeight="false" outlineLevel="0" collapsed="false">
      <c r="A1205" s="0" t="s">
        <v>19</v>
      </c>
      <c r="B1205" s="0" t="s">
        <v>146</v>
      </c>
      <c r="C1205" s="0" t="s">
        <v>41</v>
      </c>
      <c r="D1205" s="0" t="s">
        <v>39</v>
      </c>
      <c r="E1205" s="0" t="n">
        <v>9.38677511293536</v>
      </c>
      <c r="F1205" s="0" t="n">
        <v>20</v>
      </c>
      <c r="G1205" s="0" t="n">
        <v>60.4605321540074</v>
      </c>
      <c r="H1205" s="0" t="n">
        <v>0.644446421203307</v>
      </c>
      <c r="I1205" s="0" t="n">
        <v>0.652104315752779</v>
      </c>
      <c r="J1205" s="0" t="n">
        <f aca="false">VLOOKUP(D1205,'paramètres CI'!$A$2:$B$6,2)</f>
        <v>0.022045059962018</v>
      </c>
    </row>
    <row r="1206" customFormat="false" ht="13.8" hidden="true" customHeight="false" outlineLevel="0" collapsed="false">
      <c r="A1206" s="0" t="s">
        <v>19</v>
      </c>
      <c r="B1206" s="0" t="s">
        <v>146</v>
      </c>
      <c r="C1206" s="0" t="s">
        <v>45</v>
      </c>
      <c r="D1206" s="0" t="s">
        <v>43</v>
      </c>
      <c r="E1206" s="0" t="n">
        <v>10</v>
      </c>
      <c r="F1206" s="0" t="n">
        <v>13</v>
      </c>
      <c r="G1206" s="0" t="n">
        <v>43.5732924486948</v>
      </c>
      <c r="H1206" s="0" t="n">
        <v>0.9</v>
      </c>
      <c r="I1206" s="0" t="n">
        <v>0.0697299743790991</v>
      </c>
      <c r="J1206" s="0" t="n">
        <f aca="false">VLOOKUP(D1206,'paramètres CI'!$A$2:$B$6,2)</f>
        <v>0.0935912806596305</v>
      </c>
    </row>
    <row r="1207" customFormat="false" ht="13.8" hidden="true" customHeight="false" outlineLevel="0" collapsed="false">
      <c r="A1207" s="0" t="s">
        <v>19</v>
      </c>
      <c r="B1207" s="0" t="s">
        <v>146</v>
      </c>
      <c r="C1207" s="0" t="s">
        <v>46</v>
      </c>
      <c r="D1207" s="0" t="s">
        <v>43</v>
      </c>
      <c r="E1207" s="0" t="n">
        <v>12</v>
      </c>
      <c r="F1207" s="0" t="n">
        <v>13</v>
      </c>
      <c r="G1207" s="0" t="n">
        <v>43.5732924486948</v>
      </c>
      <c r="H1207" s="0" t="n">
        <v>1</v>
      </c>
      <c r="I1207" s="0" t="n">
        <v>9.99100809271657E-005</v>
      </c>
      <c r="J1207" s="0" t="n">
        <f aca="false">VLOOKUP(D1207,'paramètres CI'!$A$2:$B$6,2)</f>
        <v>0.0935912806596305</v>
      </c>
    </row>
    <row r="1208" customFormat="false" ht="13.8" hidden="true" customHeight="false" outlineLevel="0" collapsed="false">
      <c r="A1208" s="0" t="s">
        <v>19</v>
      </c>
      <c r="B1208" s="0" t="s">
        <v>146</v>
      </c>
      <c r="C1208" s="0" t="s">
        <v>48</v>
      </c>
      <c r="D1208" s="0" t="s">
        <v>43</v>
      </c>
      <c r="E1208" s="0" t="n">
        <v>25.4192758886499</v>
      </c>
      <c r="F1208" s="0" t="n">
        <v>20</v>
      </c>
      <c r="G1208" s="0" t="n">
        <v>51.3662438776603</v>
      </c>
      <c r="H1208" s="0" t="n">
        <v>2.83861395348837</v>
      </c>
      <c r="I1208" s="0" t="n">
        <v>0.0273822212985445</v>
      </c>
      <c r="J1208" s="0" t="n">
        <f aca="false">VLOOKUP(D1208,'paramètres CI'!$A$2:$B$6,2)</f>
        <v>0.0935912806596305</v>
      </c>
    </row>
    <row r="1209" customFormat="false" ht="13.8" hidden="true" customHeight="false" outlineLevel="0" collapsed="false">
      <c r="A1209" s="0" t="s">
        <v>19</v>
      </c>
      <c r="B1209" s="0" t="s">
        <v>146</v>
      </c>
      <c r="C1209" s="0" t="s">
        <v>49</v>
      </c>
      <c r="D1209" s="0" t="s">
        <v>43</v>
      </c>
      <c r="E1209" s="0" t="n">
        <v>31.7740948608124</v>
      </c>
      <c r="F1209" s="0" t="n">
        <v>20</v>
      </c>
      <c r="G1209" s="0" t="n">
        <v>51.3662438776603</v>
      </c>
      <c r="H1209" s="0" t="n">
        <v>3.40633674418604</v>
      </c>
      <c r="I1209" s="0" t="n">
        <v>9.99100809271657E-005</v>
      </c>
      <c r="J1209" s="0" t="n">
        <f aca="false">VLOOKUP(D1209,'paramètres CI'!$A$2:$B$6,2)</f>
        <v>0.0935912806596305</v>
      </c>
    </row>
    <row r="1210" customFormat="false" ht="13.8" hidden="false" customHeight="false" outlineLevel="0" collapsed="false">
      <c r="A1210" s="0" t="s">
        <v>19</v>
      </c>
      <c r="B1210" s="0" t="s">
        <v>146</v>
      </c>
      <c r="C1210" s="0" t="s">
        <v>55</v>
      </c>
      <c r="D1210" s="0" t="s">
        <v>43</v>
      </c>
      <c r="E1210" s="0" t="n">
        <v>6.05895213567295</v>
      </c>
      <c r="F1210" s="0" t="n">
        <v>17</v>
      </c>
      <c r="G1210" s="0" t="n">
        <v>45.0372687269398</v>
      </c>
      <c r="H1210" s="0" t="n">
        <v>2.75106976744186</v>
      </c>
      <c r="I1210" s="0" t="n">
        <v>0.0138458602319669</v>
      </c>
      <c r="J1210" s="0" t="n">
        <f aca="false">VLOOKUP(D1210,'paramètres CI'!$A$2:$B$6,2)</f>
        <v>0.0935912806596305</v>
      </c>
    </row>
    <row r="1211" customFormat="false" ht="13.8" hidden="true" customHeight="false" outlineLevel="0" collapsed="false">
      <c r="A1211" s="0" t="s">
        <v>19</v>
      </c>
      <c r="B1211" s="0" t="s">
        <v>146</v>
      </c>
      <c r="C1211" s="0" t="s">
        <v>56</v>
      </c>
      <c r="D1211" s="0" t="s">
        <v>43</v>
      </c>
      <c r="E1211" s="0" t="n">
        <v>7.57369016959118</v>
      </c>
      <c r="F1211" s="0" t="n">
        <v>17</v>
      </c>
      <c r="G1211" s="0" t="n">
        <v>45.0372687269398</v>
      </c>
      <c r="H1211" s="0" t="n">
        <v>3.42586046511627</v>
      </c>
      <c r="I1211" s="0" t="n">
        <v>9.99100809271657E-005</v>
      </c>
      <c r="J1211" s="0" t="n">
        <f aca="false">VLOOKUP(D1211,'paramètres CI'!$A$2:$B$6,2)</f>
        <v>0.0935912806596305</v>
      </c>
    </row>
    <row r="1212" customFormat="false" ht="13.8" hidden="false" customHeight="false" outlineLevel="0" collapsed="false">
      <c r="A1212" s="0" t="s">
        <v>19</v>
      </c>
      <c r="B1212" s="0" t="s">
        <v>146</v>
      </c>
      <c r="C1212" s="0" t="s">
        <v>137</v>
      </c>
      <c r="D1212" s="0" t="s">
        <v>39</v>
      </c>
      <c r="E1212" s="0" t="n">
        <v>10</v>
      </c>
      <c r="F1212" s="0" t="n">
        <v>25</v>
      </c>
      <c r="G1212" s="0" t="n">
        <v>86.7930058774068</v>
      </c>
      <c r="H1212" s="0" t="n">
        <v>0.8</v>
      </c>
      <c r="I1212" s="0" t="n">
        <v>0.019444739108863</v>
      </c>
      <c r="J1212" s="0" t="n">
        <f aca="false">VLOOKUP(D1212,'paramètres CI'!$A$2:$B$6,2)</f>
        <v>0.022045059962018</v>
      </c>
    </row>
    <row r="1213" customFormat="false" ht="13.8" hidden="true" customHeight="false" outlineLevel="0" collapsed="false">
      <c r="A1213" s="0" t="s">
        <v>19</v>
      </c>
      <c r="B1213" s="0" t="s">
        <v>146</v>
      </c>
      <c r="C1213" s="0" t="s">
        <v>138</v>
      </c>
      <c r="D1213" s="0" t="s">
        <v>39</v>
      </c>
      <c r="E1213" s="0" t="n">
        <v>12</v>
      </c>
      <c r="F1213" s="0" t="n">
        <v>25</v>
      </c>
      <c r="G1213" s="0" t="n">
        <v>86.7930058774068</v>
      </c>
      <c r="H1213" s="0" t="n">
        <v>1</v>
      </c>
      <c r="I1213" s="0" t="n">
        <v>9.99100809271657E-005</v>
      </c>
      <c r="J1213" s="0" t="n">
        <f aca="false">VLOOKUP(D1213,'paramètres CI'!$A$2:$B$6,2)</f>
        <v>0.022045059962018</v>
      </c>
    </row>
    <row r="1214" customFormat="false" ht="13.8" hidden="true" customHeight="false" outlineLevel="0" collapsed="false">
      <c r="A1214" s="0" t="s">
        <v>19</v>
      </c>
      <c r="B1214" s="0" t="s">
        <v>147</v>
      </c>
      <c r="C1214" s="0" t="s">
        <v>32</v>
      </c>
      <c r="D1214" s="0" t="s">
        <v>34</v>
      </c>
      <c r="E1214" s="0" t="n">
        <v>51.5769102614609</v>
      </c>
      <c r="F1214" s="0" t="n">
        <v>25</v>
      </c>
      <c r="G1214" s="0" t="n">
        <v>86.4246709789156</v>
      </c>
      <c r="H1214" s="0" t="n">
        <v>1.99194660612079</v>
      </c>
      <c r="I1214" s="0" t="n">
        <v>0.00264144023091091</v>
      </c>
      <c r="J1214" s="0" t="n">
        <f aca="false">VLOOKUP(D1214,'paramètres CI'!$A$2:$B$6,2)</f>
        <v>0.0424847883250769</v>
      </c>
    </row>
    <row r="1215" customFormat="false" ht="13.8" hidden="true" customHeight="false" outlineLevel="0" collapsed="false">
      <c r="A1215" s="0" t="s">
        <v>19</v>
      </c>
      <c r="B1215" s="0" t="s">
        <v>147</v>
      </c>
      <c r="C1215" s="0" t="s">
        <v>32</v>
      </c>
      <c r="D1215" s="0" t="s">
        <v>33</v>
      </c>
      <c r="E1215" s="0" t="n">
        <v>54.1085722727529</v>
      </c>
      <c r="F1215" s="0" t="n">
        <v>25</v>
      </c>
      <c r="G1215" s="0" t="n">
        <v>92.0731682471515</v>
      </c>
      <c r="H1215" s="0" t="n">
        <v>1.6120995736998</v>
      </c>
      <c r="I1215" s="0" t="n">
        <v>0.108274008139563</v>
      </c>
      <c r="J1215" s="0" t="n">
        <f aca="false">VLOOKUP(D1215,'paramètres CI'!$A$2:$B$6,2)</f>
        <v>0.033584731604575</v>
      </c>
    </row>
    <row r="1216" customFormat="false" ht="13.8" hidden="true" customHeight="false" outlineLevel="0" collapsed="false">
      <c r="A1216" s="0" t="s">
        <v>19</v>
      </c>
      <c r="B1216" s="0" t="s">
        <v>147</v>
      </c>
      <c r="C1216" s="0" t="s">
        <v>35</v>
      </c>
      <c r="D1216" s="0" t="s">
        <v>33</v>
      </c>
      <c r="E1216" s="0" t="n">
        <v>67.6357153409411</v>
      </c>
      <c r="F1216" s="0" t="n">
        <v>25</v>
      </c>
      <c r="G1216" s="0" t="n">
        <v>92.0731682471515</v>
      </c>
      <c r="H1216" s="0" t="n">
        <v>2.07683426808507</v>
      </c>
      <c r="I1216" s="0" t="n">
        <v>9.99200639488412E-005</v>
      </c>
      <c r="J1216" s="0" t="n">
        <f aca="false">VLOOKUP(D1216,'paramètres CI'!$A$2:$B$6,2)</f>
        <v>0.033584731604575</v>
      </c>
    </row>
    <row r="1217" customFormat="false" ht="13.8" hidden="true" customHeight="false" outlineLevel="0" collapsed="false">
      <c r="A1217" s="0" t="s">
        <v>19</v>
      </c>
      <c r="B1217" s="0" t="s">
        <v>147</v>
      </c>
      <c r="C1217" s="0" t="s">
        <v>35</v>
      </c>
      <c r="D1217" s="0" t="s">
        <v>34</v>
      </c>
      <c r="E1217" s="0" t="n">
        <v>64.4711378268262</v>
      </c>
      <c r="F1217" s="0" t="n">
        <v>25</v>
      </c>
      <c r="G1217" s="0" t="n">
        <v>86.4246709789156</v>
      </c>
      <c r="H1217" s="0" t="n">
        <v>2.55098941951018</v>
      </c>
      <c r="I1217" s="0" t="n">
        <v>9.99200639488412E-005</v>
      </c>
      <c r="J1217" s="0" t="n">
        <f aca="false">VLOOKUP(D1217,'paramètres CI'!$A$2:$B$6,2)</f>
        <v>0.0424847883250769</v>
      </c>
    </row>
    <row r="1218" customFormat="false" ht="13.8" hidden="true" customHeight="false" outlineLevel="0" collapsed="false">
      <c r="A1218" s="0" t="s">
        <v>19</v>
      </c>
      <c r="B1218" s="0" t="s">
        <v>147</v>
      </c>
      <c r="C1218" s="0" t="s">
        <v>134</v>
      </c>
      <c r="D1218" s="0" t="s">
        <v>43</v>
      </c>
      <c r="E1218" s="0" t="n">
        <v>10</v>
      </c>
      <c r="F1218" s="0" t="n">
        <v>10</v>
      </c>
      <c r="G1218" s="0" t="n">
        <v>65.5976357847693</v>
      </c>
      <c r="H1218" s="0" t="n">
        <v>0.8</v>
      </c>
      <c r="I1218" s="0" t="n">
        <v>0.115357510261507</v>
      </c>
      <c r="J1218" s="0" t="n">
        <f aca="false">VLOOKUP(D1218,'paramètres CI'!$A$2:$B$6,2)</f>
        <v>0.0935912806596305</v>
      </c>
    </row>
    <row r="1219" customFormat="false" ht="13.8" hidden="true" customHeight="false" outlineLevel="0" collapsed="false">
      <c r="A1219" s="0" t="s">
        <v>19</v>
      </c>
      <c r="B1219" s="0" t="s">
        <v>147</v>
      </c>
      <c r="C1219" s="0" t="s">
        <v>135</v>
      </c>
      <c r="D1219" s="0" t="s">
        <v>43</v>
      </c>
      <c r="E1219" s="0" t="n">
        <v>12</v>
      </c>
      <c r="F1219" s="0" t="n">
        <v>10</v>
      </c>
      <c r="G1219" s="0" t="n">
        <v>65.5976357847693</v>
      </c>
      <c r="H1219" s="0" t="n">
        <v>1</v>
      </c>
      <c r="I1219" s="0" t="n">
        <v>9.99200639488412E-005</v>
      </c>
      <c r="J1219" s="0" t="n">
        <f aca="false">VLOOKUP(D1219,'paramètres CI'!$A$2:$B$6,2)</f>
        <v>0.0935912806596305</v>
      </c>
    </row>
    <row r="1220" customFormat="false" ht="13.8" hidden="true" customHeight="false" outlineLevel="0" collapsed="false">
      <c r="A1220" s="0" t="s">
        <v>19</v>
      </c>
      <c r="B1220" s="0" t="s">
        <v>147</v>
      </c>
      <c r="C1220" s="0" t="s">
        <v>36</v>
      </c>
      <c r="D1220" s="0" t="s">
        <v>37</v>
      </c>
      <c r="E1220" s="0" t="n">
        <v>44.691293080766</v>
      </c>
      <c r="F1220" s="0" t="n">
        <v>20</v>
      </c>
      <c r="G1220" s="0" t="n">
        <v>91.4815835476582</v>
      </c>
      <c r="H1220" s="0" t="n">
        <v>0.7490260589865</v>
      </c>
      <c r="I1220" s="0" t="n">
        <v>9.99200639488412E-005</v>
      </c>
      <c r="J1220" s="0" t="n">
        <f aca="false">VLOOKUP(D1220,'paramètres CI'!$A$2:$B$6,2)</f>
        <v>0.0385046990211696</v>
      </c>
    </row>
    <row r="1221" customFormat="false" ht="13.8" hidden="true" customHeight="false" outlineLevel="0" collapsed="false">
      <c r="A1221" s="0" t="s">
        <v>19</v>
      </c>
      <c r="B1221" s="0" t="s">
        <v>147</v>
      </c>
      <c r="C1221" s="0" t="s">
        <v>38</v>
      </c>
      <c r="D1221" s="0" t="s">
        <v>39</v>
      </c>
      <c r="E1221" s="0" t="n">
        <v>29.8167203915767</v>
      </c>
      <c r="F1221" s="0" t="n">
        <v>20</v>
      </c>
      <c r="G1221" s="0" t="n">
        <v>97.7920128834226</v>
      </c>
      <c r="H1221" s="0" t="n">
        <v>0.967670956443456</v>
      </c>
      <c r="I1221" s="0" t="n">
        <v>9.99200639488412E-005</v>
      </c>
      <c r="J1221" s="0" t="n">
        <f aca="false">VLOOKUP(D1221,'paramètres CI'!$A$2:$B$6,2)</f>
        <v>0.022045059962018</v>
      </c>
    </row>
    <row r="1222" customFormat="false" ht="13.8" hidden="true" customHeight="false" outlineLevel="0" collapsed="false">
      <c r="A1222" s="0" t="s">
        <v>19</v>
      </c>
      <c r="B1222" s="0" t="s">
        <v>147</v>
      </c>
      <c r="C1222" s="0" t="s">
        <v>40</v>
      </c>
      <c r="D1222" s="0" t="s">
        <v>37</v>
      </c>
      <c r="E1222" s="0" t="n">
        <v>35.7530344646128</v>
      </c>
      <c r="F1222" s="0" t="n">
        <v>20</v>
      </c>
      <c r="G1222" s="0" t="n">
        <v>91.4815835476582</v>
      </c>
      <c r="H1222" s="0" t="n">
        <v>0.671282577441822</v>
      </c>
      <c r="I1222" s="0" t="n">
        <v>0.0215070897233446</v>
      </c>
      <c r="J1222" s="0" t="n">
        <f aca="false">VLOOKUP(D1222,'paramètres CI'!$A$2:$B$6,2)</f>
        <v>0.0385046990211696</v>
      </c>
    </row>
    <row r="1223" customFormat="false" ht="13.8" hidden="true" customHeight="false" outlineLevel="0" collapsed="false">
      <c r="A1223" s="0" t="s">
        <v>19</v>
      </c>
      <c r="B1223" s="0" t="s">
        <v>147</v>
      </c>
      <c r="C1223" s="0" t="s">
        <v>41</v>
      </c>
      <c r="D1223" s="0" t="s">
        <v>39</v>
      </c>
      <c r="E1223" s="0" t="n">
        <v>23.8533763132614</v>
      </c>
      <c r="F1223" s="0" t="n">
        <v>20</v>
      </c>
      <c r="G1223" s="0" t="n">
        <v>97.7920128834226</v>
      </c>
      <c r="H1223" s="0" t="n">
        <v>0.628252220221798</v>
      </c>
      <c r="I1223" s="0" t="n">
        <v>0.259813324096969</v>
      </c>
      <c r="J1223" s="0" t="n">
        <f aca="false">VLOOKUP(D1223,'paramètres CI'!$A$2:$B$6,2)</f>
        <v>0.022045059962018</v>
      </c>
    </row>
    <row r="1224" customFormat="false" ht="13.8" hidden="true" customHeight="false" outlineLevel="0" collapsed="false">
      <c r="A1224" s="0" t="s">
        <v>19</v>
      </c>
      <c r="B1224" s="0" t="s">
        <v>147</v>
      </c>
      <c r="C1224" s="0" t="s">
        <v>45</v>
      </c>
      <c r="D1224" s="0" t="s">
        <v>43</v>
      </c>
      <c r="E1224" s="0" t="n">
        <v>10</v>
      </c>
      <c r="F1224" s="0" t="n">
        <v>13</v>
      </c>
      <c r="G1224" s="0" t="n">
        <v>64.98836370419</v>
      </c>
      <c r="H1224" s="0" t="n">
        <v>0.9</v>
      </c>
      <c r="I1224" s="0" t="n">
        <v>0.137650823908025</v>
      </c>
      <c r="J1224" s="0" t="n">
        <f aca="false">VLOOKUP(D1224,'paramètres CI'!$A$2:$B$6,2)</f>
        <v>0.0935912806596305</v>
      </c>
    </row>
    <row r="1225" customFormat="false" ht="13.8" hidden="true" customHeight="false" outlineLevel="0" collapsed="false">
      <c r="A1225" s="0" t="s">
        <v>19</v>
      </c>
      <c r="B1225" s="0" t="s">
        <v>147</v>
      </c>
      <c r="C1225" s="0" t="s">
        <v>46</v>
      </c>
      <c r="D1225" s="0" t="s">
        <v>43</v>
      </c>
      <c r="E1225" s="0" t="n">
        <v>12</v>
      </c>
      <c r="F1225" s="0" t="n">
        <v>13</v>
      </c>
      <c r="G1225" s="0" t="n">
        <v>64.98836370419</v>
      </c>
      <c r="H1225" s="0" t="n">
        <v>1</v>
      </c>
      <c r="I1225" s="0" t="n">
        <v>9.99200639488412E-005</v>
      </c>
      <c r="J1225" s="0" t="n">
        <f aca="false">VLOOKUP(D1225,'paramètres CI'!$A$2:$B$6,2)</f>
        <v>0.0935912806596305</v>
      </c>
    </row>
    <row r="1226" customFormat="false" ht="13.8" hidden="true" customHeight="false" outlineLevel="0" collapsed="false">
      <c r="A1226" s="0" t="s">
        <v>19</v>
      </c>
      <c r="B1226" s="0" t="s">
        <v>147</v>
      </c>
      <c r="C1226" s="0" t="s">
        <v>48</v>
      </c>
      <c r="D1226" s="0" t="s">
        <v>43</v>
      </c>
      <c r="E1226" s="0" t="n">
        <v>59.3881717383901</v>
      </c>
      <c r="F1226" s="0" t="n">
        <v>20</v>
      </c>
      <c r="G1226" s="0" t="n">
        <v>72.1836361258152</v>
      </c>
      <c r="H1226" s="0" t="n">
        <v>2.83861395348837</v>
      </c>
      <c r="I1226" s="0" t="n">
        <v>0.0830738478267102</v>
      </c>
      <c r="J1226" s="0" t="n">
        <f aca="false">VLOOKUP(D1226,'paramètres CI'!$A$2:$B$6,2)</f>
        <v>0.0935912806596305</v>
      </c>
    </row>
    <row r="1227" customFormat="false" ht="13.8" hidden="true" customHeight="false" outlineLevel="0" collapsed="false">
      <c r="A1227" s="0" t="s">
        <v>19</v>
      </c>
      <c r="B1227" s="0" t="s">
        <v>147</v>
      </c>
      <c r="C1227" s="0" t="s">
        <v>49</v>
      </c>
      <c r="D1227" s="0" t="s">
        <v>43</v>
      </c>
      <c r="E1227" s="0" t="n">
        <v>74.2352146729876</v>
      </c>
      <c r="F1227" s="0" t="n">
        <v>20</v>
      </c>
      <c r="G1227" s="0" t="n">
        <v>72.1836361258152</v>
      </c>
      <c r="H1227" s="0" t="n">
        <v>3.40633674418604</v>
      </c>
      <c r="I1227" s="0" t="n">
        <v>9.99200639488412E-005</v>
      </c>
      <c r="J1227" s="0" t="n">
        <f aca="false">VLOOKUP(D1227,'paramètres CI'!$A$2:$B$6,2)</f>
        <v>0.0935912806596305</v>
      </c>
    </row>
    <row r="1228" customFormat="false" ht="13.8" hidden="false" customHeight="false" outlineLevel="0" collapsed="false">
      <c r="A1228" s="0" t="s">
        <v>19</v>
      </c>
      <c r="B1228" s="0" t="s">
        <v>147</v>
      </c>
      <c r="C1228" s="0" t="s">
        <v>137</v>
      </c>
      <c r="D1228" s="0" t="s">
        <v>39</v>
      </c>
      <c r="E1228" s="0" t="n">
        <v>10</v>
      </c>
      <c r="F1228" s="0" t="n">
        <v>25</v>
      </c>
      <c r="G1228" s="0" t="n">
        <v>118.001710882342</v>
      </c>
      <c r="H1228" s="0" t="n">
        <v>0.8</v>
      </c>
      <c r="I1228" s="0" t="n">
        <v>0.27088259530138</v>
      </c>
      <c r="J1228" s="0" t="n">
        <f aca="false">VLOOKUP(D1228,'paramètres CI'!$A$2:$B$6,2)</f>
        <v>0.022045059962018</v>
      </c>
    </row>
    <row r="1229" customFormat="false" ht="13.8" hidden="true" customHeight="false" outlineLevel="0" collapsed="false">
      <c r="A1229" s="0" t="s">
        <v>19</v>
      </c>
      <c r="B1229" s="0" t="s">
        <v>147</v>
      </c>
      <c r="C1229" s="0" t="s">
        <v>138</v>
      </c>
      <c r="D1229" s="0" t="s">
        <v>39</v>
      </c>
      <c r="E1229" s="0" t="n">
        <v>12</v>
      </c>
      <c r="F1229" s="0" t="n">
        <v>25</v>
      </c>
      <c r="G1229" s="0" t="n">
        <v>118.001710882342</v>
      </c>
      <c r="H1229" s="0" t="n">
        <v>1</v>
      </c>
      <c r="I1229" s="0" t="n">
        <v>9.99200639488412E-005</v>
      </c>
      <c r="J1229" s="0" t="n">
        <f aca="false">VLOOKUP(D1229,'paramètres CI'!$A$2:$B$6,2)</f>
        <v>0.022045059962018</v>
      </c>
    </row>
    <row r="1230" customFormat="false" ht="13.8" hidden="true" customHeight="false" outlineLevel="0" collapsed="false">
      <c r="A1230" s="0" t="s">
        <v>19</v>
      </c>
      <c r="B1230" s="0" t="s">
        <v>148</v>
      </c>
      <c r="C1230" s="0" t="s">
        <v>32</v>
      </c>
      <c r="D1230" s="0" t="s">
        <v>34</v>
      </c>
      <c r="E1230" s="0" t="n">
        <v>85.209903894996</v>
      </c>
      <c r="F1230" s="0" t="n">
        <v>25</v>
      </c>
      <c r="G1230" s="0" t="n">
        <v>117.602231946524</v>
      </c>
      <c r="H1230" s="0" t="n">
        <v>1.9430695220217</v>
      </c>
      <c r="I1230" s="0" t="n">
        <v>0.0390509565980713</v>
      </c>
      <c r="J1230" s="0" t="n">
        <f aca="false">VLOOKUP(D1230,'paramètres CI'!$A$2:$B$6,2)</f>
        <v>0.0424847883250769</v>
      </c>
    </row>
    <row r="1231" customFormat="false" ht="13.8" hidden="true" customHeight="false" outlineLevel="0" collapsed="false">
      <c r="A1231" s="0" t="s">
        <v>19</v>
      </c>
      <c r="B1231" s="0" t="s">
        <v>148</v>
      </c>
      <c r="C1231" s="0" t="s">
        <v>32</v>
      </c>
      <c r="D1231" s="0" t="s">
        <v>33</v>
      </c>
      <c r="E1231" s="0" t="n">
        <v>80.8744491511289</v>
      </c>
      <c r="F1231" s="0" t="n">
        <v>25</v>
      </c>
      <c r="G1231" s="0" t="n">
        <v>100.35478731863</v>
      </c>
      <c r="H1231" s="0" t="n">
        <v>1.79273299838935</v>
      </c>
      <c r="I1231" s="0" t="n">
        <v>0.0663074214904122</v>
      </c>
      <c r="J1231" s="0" t="n">
        <f aca="false">VLOOKUP(D1231,'paramètres CI'!$A$2:$B$6,2)</f>
        <v>0.033584731604575</v>
      </c>
    </row>
    <row r="1232" customFormat="false" ht="13.8" hidden="true" customHeight="false" outlineLevel="0" collapsed="false">
      <c r="A1232" s="0" t="s">
        <v>19</v>
      </c>
      <c r="B1232" s="0" t="s">
        <v>148</v>
      </c>
      <c r="C1232" s="0" t="s">
        <v>35</v>
      </c>
      <c r="D1232" s="0" t="s">
        <v>33</v>
      </c>
      <c r="E1232" s="0" t="n">
        <v>101.093061438911</v>
      </c>
      <c r="F1232" s="0" t="n">
        <v>25</v>
      </c>
      <c r="G1232" s="0" t="n">
        <v>100.35478731863</v>
      </c>
      <c r="H1232" s="0" t="n">
        <v>2.29474255780346</v>
      </c>
      <c r="I1232" s="0" t="n">
        <v>9.99200639488412E-005</v>
      </c>
      <c r="J1232" s="0" t="n">
        <f aca="false">VLOOKUP(D1232,'paramètres CI'!$A$2:$B$6,2)</f>
        <v>0.033584731604575</v>
      </c>
    </row>
    <row r="1233" customFormat="false" ht="13.8" hidden="true" customHeight="false" outlineLevel="0" collapsed="false">
      <c r="A1233" s="0" t="s">
        <v>19</v>
      </c>
      <c r="B1233" s="0" t="s">
        <v>148</v>
      </c>
      <c r="C1233" s="0" t="s">
        <v>35</v>
      </c>
      <c r="D1233" s="0" t="s">
        <v>34</v>
      </c>
      <c r="E1233" s="0" t="n">
        <v>106.512379868745</v>
      </c>
      <c r="F1233" s="0" t="n">
        <v>25</v>
      </c>
      <c r="G1233" s="0" t="n">
        <v>117.602231946524</v>
      </c>
      <c r="H1233" s="0" t="n">
        <v>2.48882265586911</v>
      </c>
      <c r="I1233" s="0" t="n">
        <v>9.99200639488412E-005</v>
      </c>
      <c r="J1233" s="0" t="n">
        <f aca="false">VLOOKUP(D1233,'paramètres CI'!$A$2:$B$6,2)</f>
        <v>0.0424847883250769</v>
      </c>
    </row>
    <row r="1234" customFormat="false" ht="13.8" hidden="true" customHeight="false" outlineLevel="0" collapsed="false">
      <c r="A1234" s="0" t="s">
        <v>19</v>
      </c>
      <c r="B1234" s="0" t="s">
        <v>148</v>
      </c>
      <c r="C1234" s="0" t="s">
        <v>134</v>
      </c>
      <c r="D1234" s="0" t="s">
        <v>43</v>
      </c>
      <c r="E1234" s="0" t="n">
        <v>10</v>
      </c>
      <c r="F1234" s="0" t="n">
        <v>10</v>
      </c>
      <c r="G1234" s="0" t="n">
        <v>88.8450293804556</v>
      </c>
      <c r="H1234" s="0" t="n">
        <v>0.8</v>
      </c>
      <c r="I1234" s="0" t="n">
        <v>0.139472233321414</v>
      </c>
      <c r="J1234" s="0" t="n">
        <f aca="false">VLOOKUP(D1234,'paramètres CI'!$A$2:$B$6,2)</f>
        <v>0.0935912806596305</v>
      </c>
    </row>
    <row r="1235" customFormat="false" ht="13.8" hidden="true" customHeight="false" outlineLevel="0" collapsed="false">
      <c r="A1235" s="0" t="s">
        <v>19</v>
      </c>
      <c r="B1235" s="0" t="s">
        <v>148</v>
      </c>
      <c r="C1235" s="0" t="s">
        <v>135</v>
      </c>
      <c r="D1235" s="0" t="s">
        <v>43</v>
      </c>
      <c r="E1235" s="0" t="n">
        <v>12</v>
      </c>
      <c r="F1235" s="0" t="n">
        <v>10</v>
      </c>
      <c r="G1235" s="0" t="n">
        <v>88.8450293804556</v>
      </c>
      <c r="H1235" s="0" t="n">
        <v>1</v>
      </c>
      <c r="I1235" s="0" t="n">
        <v>9.99200639488412E-005</v>
      </c>
      <c r="J1235" s="0" t="n">
        <f aca="false">VLOOKUP(D1235,'paramètres CI'!$A$2:$B$6,2)</f>
        <v>0.0935912806596305</v>
      </c>
    </row>
    <row r="1236" customFormat="false" ht="13.8" hidden="true" customHeight="false" outlineLevel="0" collapsed="false">
      <c r="A1236" s="0" t="s">
        <v>19</v>
      </c>
      <c r="B1236" s="0" t="s">
        <v>148</v>
      </c>
      <c r="C1236" s="0" t="s">
        <v>36</v>
      </c>
      <c r="D1236" s="0" t="s">
        <v>37</v>
      </c>
      <c r="E1236" s="0" t="n">
        <v>80.320685321358</v>
      </c>
      <c r="F1236" s="0" t="n">
        <v>20</v>
      </c>
      <c r="G1236" s="0" t="n">
        <v>96.3336793597921</v>
      </c>
      <c r="H1236" s="0" t="n">
        <v>0.742139648316257</v>
      </c>
      <c r="I1236" s="0" t="n">
        <v>9.99200639488412E-005</v>
      </c>
      <c r="J1236" s="0" t="n">
        <f aca="false">VLOOKUP(D1236,'paramètres CI'!$A$2:$B$6,2)</f>
        <v>0.0385046990211696</v>
      </c>
    </row>
    <row r="1237" customFormat="false" ht="13.8" hidden="true" customHeight="false" outlineLevel="0" collapsed="false">
      <c r="A1237" s="0" t="s">
        <v>19</v>
      </c>
      <c r="B1237" s="0" t="s">
        <v>148</v>
      </c>
      <c r="C1237" s="0" t="s">
        <v>38</v>
      </c>
      <c r="D1237" s="0" t="s">
        <v>39</v>
      </c>
      <c r="E1237" s="0" t="n">
        <v>62.1952839301098</v>
      </c>
      <c r="F1237" s="0" t="n">
        <v>20</v>
      </c>
      <c r="G1237" s="0" t="n">
        <v>172.466519758634</v>
      </c>
      <c r="H1237" s="0" t="n">
        <v>0.960914373299092</v>
      </c>
      <c r="I1237" s="0" t="n">
        <v>9.99200639488412E-005</v>
      </c>
      <c r="J1237" s="0" t="n">
        <f aca="false">VLOOKUP(D1237,'paramètres CI'!$A$2:$B$6,2)</f>
        <v>0.022045059962018</v>
      </c>
    </row>
    <row r="1238" customFormat="false" ht="13.8" hidden="true" customHeight="false" outlineLevel="0" collapsed="false">
      <c r="A1238" s="0" t="s">
        <v>19</v>
      </c>
      <c r="B1238" s="0" t="s">
        <v>148</v>
      </c>
      <c r="C1238" s="0" t="s">
        <v>40</v>
      </c>
      <c r="D1238" s="0" t="s">
        <v>37</v>
      </c>
      <c r="E1238" s="0" t="n">
        <v>64.2565482570864</v>
      </c>
      <c r="F1238" s="0" t="n">
        <v>20</v>
      </c>
      <c r="G1238" s="0" t="n">
        <v>96.3336793597921</v>
      </c>
      <c r="H1238" s="0" t="n">
        <v>0.658767878116213</v>
      </c>
      <c r="I1238" s="0" t="n">
        <v>0.0330065924401202</v>
      </c>
      <c r="J1238" s="0" t="n">
        <f aca="false">VLOOKUP(D1238,'paramètres CI'!$A$2:$B$6,2)</f>
        <v>0.0385046990211696</v>
      </c>
    </row>
    <row r="1239" customFormat="false" ht="13.8" hidden="true" customHeight="false" outlineLevel="0" collapsed="false">
      <c r="A1239" s="0" t="s">
        <v>19</v>
      </c>
      <c r="B1239" s="0" t="s">
        <v>148</v>
      </c>
      <c r="C1239" s="0" t="s">
        <v>41</v>
      </c>
      <c r="D1239" s="0" t="s">
        <v>39</v>
      </c>
      <c r="E1239" s="0" t="n">
        <v>49.7562271440878</v>
      </c>
      <c r="F1239" s="0" t="n">
        <v>20</v>
      </c>
      <c r="G1239" s="0" t="n">
        <v>172.466519758634</v>
      </c>
      <c r="H1239" s="0" t="n">
        <v>0.615913521062735</v>
      </c>
      <c r="I1239" s="0" t="n">
        <v>0.189642771489693</v>
      </c>
      <c r="J1239" s="0" t="n">
        <f aca="false">VLOOKUP(D1239,'paramètres CI'!$A$2:$B$6,2)</f>
        <v>0.022045059962018</v>
      </c>
    </row>
    <row r="1240" customFormat="false" ht="13.8" hidden="true" customHeight="false" outlineLevel="0" collapsed="false">
      <c r="A1240" s="0" t="s">
        <v>19</v>
      </c>
      <c r="B1240" s="0" t="s">
        <v>148</v>
      </c>
      <c r="C1240" s="0" t="s">
        <v>45</v>
      </c>
      <c r="D1240" s="0" t="s">
        <v>43</v>
      </c>
      <c r="E1240" s="0" t="n">
        <v>10</v>
      </c>
      <c r="F1240" s="0" t="n">
        <v>13</v>
      </c>
      <c r="G1240" s="0" t="n">
        <v>94.6301512199808</v>
      </c>
      <c r="H1240" s="0" t="n">
        <v>0.9</v>
      </c>
      <c r="I1240" s="0" t="n">
        <v>0.201708451580014</v>
      </c>
      <c r="J1240" s="0" t="n">
        <f aca="false">VLOOKUP(D1240,'paramètres CI'!$A$2:$B$6,2)</f>
        <v>0.0935912806596305</v>
      </c>
    </row>
    <row r="1241" customFormat="false" ht="13.8" hidden="true" customHeight="false" outlineLevel="0" collapsed="false">
      <c r="A1241" s="0" t="s">
        <v>19</v>
      </c>
      <c r="B1241" s="0" t="s">
        <v>148</v>
      </c>
      <c r="C1241" s="0" t="s">
        <v>46</v>
      </c>
      <c r="D1241" s="0" t="s">
        <v>43</v>
      </c>
      <c r="E1241" s="0" t="n">
        <v>12</v>
      </c>
      <c r="F1241" s="0" t="n">
        <v>13</v>
      </c>
      <c r="G1241" s="0" t="n">
        <v>94.6301512199808</v>
      </c>
      <c r="H1241" s="0" t="n">
        <v>1</v>
      </c>
      <c r="I1241" s="0" t="n">
        <v>9.99200639488412E-005</v>
      </c>
      <c r="J1241" s="0" t="n">
        <f aca="false">VLOOKUP(D1241,'paramètres CI'!$A$2:$B$6,2)</f>
        <v>0.0935912806596305</v>
      </c>
    </row>
    <row r="1242" customFormat="false" ht="13.8" hidden="true" customHeight="false" outlineLevel="0" collapsed="false">
      <c r="A1242" s="0" t="s">
        <v>19</v>
      </c>
      <c r="B1242" s="0" t="s">
        <v>148</v>
      </c>
      <c r="C1242" s="0" t="s">
        <v>48</v>
      </c>
      <c r="D1242" s="0" t="s">
        <v>43</v>
      </c>
      <c r="E1242" s="0" t="n">
        <v>51.3294474791292</v>
      </c>
      <c r="F1242" s="0" t="n">
        <v>20</v>
      </c>
      <c r="G1242" s="0" t="n">
        <v>105.769278245996</v>
      </c>
      <c r="H1242" s="0" t="n">
        <v>2.84291162790697</v>
      </c>
      <c r="I1242" s="0" t="n">
        <v>0.119001248674887</v>
      </c>
      <c r="J1242" s="0" t="n">
        <f aca="false">VLOOKUP(D1242,'paramètres CI'!$A$2:$B$6,2)</f>
        <v>0.0935912806596305</v>
      </c>
    </row>
    <row r="1243" customFormat="false" ht="13.8" hidden="true" customHeight="false" outlineLevel="0" collapsed="false">
      <c r="A1243" s="0" t="s">
        <v>19</v>
      </c>
      <c r="B1243" s="0" t="s">
        <v>148</v>
      </c>
      <c r="C1243" s="0" t="s">
        <v>49</v>
      </c>
      <c r="D1243" s="0" t="s">
        <v>43</v>
      </c>
      <c r="E1243" s="0" t="n">
        <v>64.1618093489115</v>
      </c>
      <c r="F1243" s="0" t="n">
        <v>20</v>
      </c>
      <c r="G1243" s="0" t="n">
        <v>105.769278245996</v>
      </c>
      <c r="H1243" s="0" t="n">
        <v>3.41149395348837</v>
      </c>
      <c r="I1243" s="0" t="n">
        <v>9.99200639488412E-005</v>
      </c>
      <c r="J1243" s="0" t="n">
        <f aca="false">VLOOKUP(D1243,'paramètres CI'!$A$2:$B$6,2)</f>
        <v>0.0935912806596305</v>
      </c>
    </row>
    <row r="1244" customFormat="false" ht="13.8" hidden="false" customHeight="false" outlineLevel="0" collapsed="false">
      <c r="A1244" s="0" t="s">
        <v>19</v>
      </c>
      <c r="B1244" s="0" t="s">
        <v>148</v>
      </c>
      <c r="C1244" s="0" t="s">
        <v>137</v>
      </c>
      <c r="D1244" s="0" t="s">
        <v>39</v>
      </c>
      <c r="E1244" s="0" t="n">
        <v>10</v>
      </c>
      <c r="F1244" s="0" t="n">
        <v>25</v>
      </c>
      <c r="G1244" s="0" t="n">
        <v>203.349579339189</v>
      </c>
      <c r="H1244" s="0" t="n">
        <v>0.8</v>
      </c>
      <c r="I1244" s="0" t="n">
        <v>0.211010963893798</v>
      </c>
      <c r="J1244" s="0" t="n">
        <f aca="false">VLOOKUP(D1244,'paramètres CI'!$A$2:$B$6,2)</f>
        <v>0.022045059962018</v>
      </c>
    </row>
    <row r="1245" customFormat="false" ht="13.8" hidden="true" customHeight="false" outlineLevel="0" collapsed="false">
      <c r="A1245" s="0" t="s">
        <v>19</v>
      </c>
      <c r="B1245" s="0" t="s">
        <v>148</v>
      </c>
      <c r="C1245" s="0" t="s">
        <v>138</v>
      </c>
      <c r="D1245" s="0" t="s">
        <v>39</v>
      </c>
      <c r="E1245" s="0" t="n">
        <v>12</v>
      </c>
      <c r="F1245" s="0" t="n">
        <v>25</v>
      </c>
      <c r="G1245" s="0" t="n">
        <v>203.349579339189</v>
      </c>
      <c r="H1245" s="0" t="n">
        <v>1</v>
      </c>
      <c r="I1245" s="0" t="n">
        <v>9.99200639488412E-005</v>
      </c>
      <c r="J1245" s="0" t="n">
        <f aca="false">VLOOKUP(D1245,'paramètres CI'!$A$2:$B$6,2)</f>
        <v>0.022045059962018</v>
      </c>
    </row>
    <row r="1246" customFormat="false" ht="13.8" hidden="true" customHeight="false" outlineLevel="0" collapsed="false">
      <c r="A1246" s="0" t="s">
        <v>20</v>
      </c>
      <c r="B1246" s="0" t="s">
        <v>149</v>
      </c>
      <c r="C1246" s="0" t="s">
        <v>149</v>
      </c>
      <c r="D1246" s="0" t="s">
        <v>33</v>
      </c>
      <c r="E1246" s="0" t="n">
        <v>30.6911473981075</v>
      </c>
      <c r="F1246" s="0" t="n">
        <v>20</v>
      </c>
      <c r="G1246" s="0" t="n">
        <v>173.66620947807</v>
      </c>
      <c r="H1246" s="0" t="n">
        <v>1</v>
      </c>
      <c r="I1246" s="0" t="n">
        <v>0.0410322531741762</v>
      </c>
      <c r="J1246" s="0" t="n">
        <f aca="false">VLOOKUP(D1246,'paramètres CI'!$A$2:$B$6,2)</f>
        <v>0.033584731604575</v>
      </c>
    </row>
    <row r="1247" customFormat="false" ht="13.8" hidden="true" customHeight="false" outlineLevel="0" collapsed="false">
      <c r="A1247" s="0" t="s">
        <v>20</v>
      </c>
      <c r="B1247" s="0" t="s">
        <v>149</v>
      </c>
      <c r="C1247" s="0" t="s">
        <v>149</v>
      </c>
      <c r="D1247" s="0" t="s">
        <v>34</v>
      </c>
      <c r="E1247" s="0" t="n">
        <v>30.6911473981075</v>
      </c>
      <c r="F1247" s="0" t="n">
        <v>20</v>
      </c>
      <c r="G1247" s="0" t="n">
        <v>172.041105016002</v>
      </c>
      <c r="H1247" s="0" t="n">
        <v>1</v>
      </c>
      <c r="I1247" s="0" t="n">
        <v>0.0439890663300593</v>
      </c>
      <c r="J1247" s="0" t="n">
        <f aca="false">VLOOKUP(D1247,'paramètres CI'!$A$2:$B$6,2)</f>
        <v>0.0424847883250769</v>
      </c>
    </row>
    <row r="1248" customFormat="false" ht="13.8" hidden="true" customHeight="false" outlineLevel="0" collapsed="false">
      <c r="A1248" s="0" t="s">
        <v>20</v>
      </c>
      <c r="B1248" s="0" t="s">
        <v>149</v>
      </c>
      <c r="C1248" s="0" t="s">
        <v>149</v>
      </c>
      <c r="D1248" s="0" t="s">
        <v>37</v>
      </c>
      <c r="E1248" s="0" t="n">
        <v>30.6911473981075</v>
      </c>
      <c r="F1248" s="0" t="n">
        <v>20</v>
      </c>
      <c r="G1248" s="0" t="n">
        <v>209.862163362091</v>
      </c>
      <c r="H1248" s="0" t="n">
        <v>1</v>
      </c>
      <c r="I1248" s="0" t="n">
        <v>0.0839672687525388</v>
      </c>
      <c r="J1248" s="0" t="n">
        <f aca="false">VLOOKUP(D1248,'paramètres CI'!$A$2:$B$6,2)</f>
        <v>0.0385046990211696</v>
      </c>
    </row>
    <row r="1249" customFormat="false" ht="13.8" hidden="true" customHeight="false" outlineLevel="0" collapsed="false">
      <c r="A1249" s="0" t="s">
        <v>20</v>
      </c>
      <c r="B1249" s="0" t="s">
        <v>149</v>
      </c>
      <c r="C1249" s="0" t="s">
        <v>149</v>
      </c>
      <c r="D1249" s="0" t="s">
        <v>43</v>
      </c>
      <c r="E1249" s="0" t="n">
        <v>30.6911473981075</v>
      </c>
      <c r="F1249" s="0" t="n">
        <v>20</v>
      </c>
      <c r="G1249" s="0" t="n">
        <v>54.9850709687843</v>
      </c>
      <c r="H1249" s="0" t="n">
        <v>1</v>
      </c>
      <c r="I1249" s="0" t="n">
        <v>0.328488407125698</v>
      </c>
      <c r="J1249" s="0" t="n">
        <f aca="false">VLOOKUP(D1249,'paramètres CI'!$A$2:$B$6,2)</f>
        <v>0.0935912806596305</v>
      </c>
    </row>
    <row r="1250" customFormat="false" ht="13.8" hidden="true" customHeight="false" outlineLevel="0" collapsed="false">
      <c r="A1250" s="0" t="s">
        <v>20</v>
      </c>
      <c r="B1250" s="0" t="s">
        <v>149</v>
      </c>
      <c r="C1250" s="0" t="s">
        <v>149</v>
      </c>
      <c r="D1250" s="0" t="s">
        <v>39</v>
      </c>
      <c r="E1250" s="0" t="n">
        <v>30.6911473981075</v>
      </c>
      <c r="F1250" s="0" t="n">
        <v>20</v>
      </c>
      <c r="G1250" s="0" t="n">
        <v>167.345782155574</v>
      </c>
      <c r="H1250" s="0" t="n">
        <v>1</v>
      </c>
      <c r="I1250" s="0" t="n">
        <v>0.502523004617528</v>
      </c>
      <c r="J1250" s="0" t="n">
        <f aca="false">VLOOKUP(D1250,'paramètres CI'!$A$2:$B$6,2)</f>
        <v>0.022045059962018</v>
      </c>
    </row>
  </sheetData>
  <autoFilter ref="A1:G1250">
    <filterColumn colId="2">
      <filters>
        <filter val="Rooftop"/>
        <filter val="DRV"/>
        <filter val="Tube radiant"/>
      </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Z125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E61" activeCellId="0" sqref="E61"/>
    </sheetView>
  </sheetViews>
  <sheetFormatPr defaultRowHeight="15.8"/>
  <cols>
    <col collapsed="false" hidden="false" max="1" min="1" style="0" width="25.3877551020408"/>
    <col collapsed="false" hidden="false" max="2" min="2" style="0" width="44.9183673469388"/>
    <col collapsed="false" hidden="false" max="3" min="3" style="0" width="45.3214285714286"/>
    <col collapsed="false" hidden="false" max="10" min="4" style="0" width="25.3877551020408"/>
    <col collapsed="false" hidden="false" max="11" min="11" style="0" width="14.4795918367347"/>
    <col collapsed="false" hidden="false" max="12" min="12" style="0" width="11.5204081632653"/>
    <col collapsed="false" hidden="false" max="13" min="13" style="0" width="25.0102040816327"/>
    <col collapsed="false" hidden="false" max="22" min="14" style="0" width="14.8469387755102"/>
    <col collapsed="false" hidden="false" max="23" min="23" style="0" width="19.9336734693878"/>
    <col collapsed="false" hidden="false" max="1025" min="24" style="0" width="11.5204081632653"/>
  </cols>
  <sheetData>
    <row r="1" customFormat="false" ht="15.8" hidden="false" customHeight="false" outlineLevel="0" collapsed="false">
      <c r="A1" s="1" t="s">
        <v>0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6</v>
      </c>
      <c r="G1" s="1" t="s">
        <v>27</v>
      </c>
      <c r="H1" s="1" t="s">
        <v>28</v>
      </c>
      <c r="I1" s="1" t="s">
        <v>29</v>
      </c>
      <c r="J1" s="1" t="s">
        <v>30</v>
      </c>
      <c r="K1" s="0" t="s">
        <v>150</v>
      </c>
      <c r="L1" s="0" t="s">
        <v>151</v>
      </c>
      <c r="M1" s="0" t="s">
        <v>152</v>
      </c>
      <c r="N1" s="0" t="s">
        <v>153</v>
      </c>
      <c r="O1" s="0" t="s">
        <v>154</v>
      </c>
      <c r="P1" s="0" t="s">
        <v>155</v>
      </c>
      <c r="R1" s="1" t="s">
        <v>156</v>
      </c>
      <c r="S1" s="1" t="s">
        <v>157</v>
      </c>
      <c r="T1" s="1" t="s">
        <v>158</v>
      </c>
      <c r="U1" s="1" t="s">
        <v>159</v>
      </c>
      <c r="V1" s="1" t="s">
        <v>160</v>
      </c>
      <c r="W1" s="1" t="s">
        <v>161</v>
      </c>
      <c r="X1" s="0" t="s">
        <v>162</v>
      </c>
      <c r="Y1" s="0" t="s">
        <v>163</v>
      </c>
      <c r="Z1" s="0" t="s">
        <v>164</v>
      </c>
    </row>
    <row r="2" customFormat="false" ht="15.8" hidden="false" customHeight="false" outlineLevel="0" collapsed="false">
      <c r="A2" s="0" t="s">
        <v>7</v>
      </c>
      <c r="B2" s="0" t="s">
        <v>31</v>
      </c>
      <c r="C2" s="0" t="s">
        <v>32</v>
      </c>
      <c r="D2" s="0" t="s">
        <v>33</v>
      </c>
      <c r="E2" s="0" t="n">
        <f aca="false">VLOOKUP(O2,bibliRdtCHauff!$G$1:$K$1398,4,0)</f>
        <v>23.340074954646</v>
      </c>
      <c r="F2" s="0" t="n">
        <v>25</v>
      </c>
      <c r="G2" s="0" t="n">
        <f aca="false">VLOOKUP(P2,BesoinU!$F$1:$L$99,3,0)</f>
        <v>30.9635835348302</v>
      </c>
      <c r="H2" s="0" t="n">
        <f aca="false">VLOOKUP(O2,bibliRdtCHauff!$G$1:$K$1398,3,0)</f>
        <v>0.660434930888735</v>
      </c>
      <c r="I2" s="0" t="n">
        <v>0.022568086050229</v>
      </c>
      <c r="J2" s="0" t="n">
        <f aca="false">VLOOKUP(D2,'paramètres CI'!$A$1:$C$6,2,0)</f>
        <v>0.033584731604575</v>
      </c>
      <c r="K2" s="0" t="str">
        <f aca="false">VLOOKUP(A2,Nomenclature!$D$1:$E$9,2,0)</f>
        <v>01</v>
      </c>
      <c r="L2" s="0" t="str">
        <f aca="false">VLOOKUP(B2,Nomenclature!$J$1:$K$97,2,0)</f>
        <v>42</v>
      </c>
      <c r="M2" s="0" t="str">
        <f aca="false">VLOOKUP(C2,Nomenclature!$M$1:$N$21,2,0)</f>
        <v>01</v>
      </c>
      <c r="N2" s="0" t="str">
        <f aca="false">VLOOKUP(D2,Nomenclature!$O$25:$P$31,2,0)</f>
        <v>01</v>
      </c>
      <c r="O2" s="0" t="str">
        <f aca="false">CONCATENATE(K2,L2,M2,N2)</f>
        <v>01420101</v>
      </c>
      <c r="P2" s="0" t="str">
        <f aca="false">CONCATENATE(K2,L2)</f>
        <v>0142</v>
      </c>
      <c r="R2" s="0" t="n">
        <v>21.5340518239234</v>
      </c>
      <c r="S2" s="0" t="n">
        <v>25</v>
      </c>
      <c r="T2" s="0" t="n">
        <v>154.230139094057</v>
      </c>
      <c r="U2" s="0" t="n">
        <v>0.637420160060837</v>
      </c>
      <c r="V2" s="0" t="n">
        <v>0.022568086050229</v>
      </c>
      <c r="W2" s="0" t="n">
        <f aca="false">VLOOKUP(D2,'paramètres CI'!$A$1:$C$6,2,0)</f>
        <v>0.033584731604575</v>
      </c>
      <c r="X2" s="0" t="n">
        <f aca="false">(R2-E2)/E2</f>
        <v>-0.077378634568742</v>
      </c>
      <c r="Y2" s="0" t="n">
        <f aca="false">T2-G2</f>
        <v>123.266555559227</v>
      </c>
      <c r="Z2" s="0" t="n">
        <f aca="false">U2-H2</f>
        <v>-0.023014770827898</v>
      </c>
    </row>
    <row r="3" customFormat="false" ht="15.8" hidden="false" customHeight="false" outlineLevel="0" collapsed="false">
      <c r="A3" s="0" t="s">
        <v>7</v>
      </c>
      <c r="B3" s="0" t="s">
        <v>31</v>
      </c>
      <c r="C3" s="0" t="s">
        <v>32</v>
      </c>
      <c r="D3" s="0" t="s">
        <v>34</v>
      </c>
      <c r="E3" s="0" t="n">
        <f aca="false">VLOOKUP(O3,bibliRdtCHauff!$G$1:$K$1398,4,0)</f>
        <v>22.7213704444822</v>
      </c>
      <c r="F3" s="0" t="n">
        <v>25</v>
      </c>
      <c r="G3" s="0" t="n">
        <f aca="false">VLOOKUP(P3,BesoinU!$F$1:$L$99,3,0)</f>
        <v>30.9635835348302</v>
      </c>
      <c r="H3" s="0" t="n">
        <f aca="false">VLOOKUP(O3,bibliRdtCHauff!$G$1:$K$1398,3,0)</f>
        <v>0.673090327300143</v>
      </c>
      <c r="I3" s="0" t="n">
        <v>0.0626123709395426</v>
      </c>
      <c r="J3" s="0" t="n">
        <f aca="false">VLOOKUP(D3,'paramètres CI'!$A$1:$C$6,2,0)</f>
        <v>0.0424847883250769</v>
      </c>
      <c r="K3" s="0" t="str">
        <f aca="false">VLOOKUP(A3,Nomenclature!$D$1:$E$9,2,0)</f>
        <v>01</v>
      </c>
      <c r="L3" s="0" t="str">
        <f aca="false">VLOOKUP(B3,Nomenclature!$J$1:$K$97,2,0)</f>
        <v>42</v>
      </c>
      <c r="M3" s="0" t="str">
        <f aca="false">VLOOKUP(C3,Nomenclature!$M$1:$N$21,2,0)</f>
        <v>01</v>
      </c>
      <c r="N3" s="0" t="str">
        <f aca="false">VLOOKUP(D3,Nomenclature!$O$25:$P$31,2,0)</f>
        <v>06</v>
      </c>
      <c r="O3" s="0" t="str">
        <f aca="false">CONCATENATE(K3,L3,M3,N3)</f>
        <v>01420106</v>
      </c>
      <c r="P3" s="0" t="str">
        <f aca="false">CONCATENATE(K3,L3)</f>
        <v>0142</v>
      </c>
      <c r="R3" s="0" t="n">
        <v>21.3034712000329</v>
      </c>
      <c r="S3" s="0" t="n">
        <v>25</v>
      </c>
      <c r="T3" s="0" t="n">
        <v>183.088040055196</v>
      </c>
      <c r="U3" s="0" t="n">
        <v>0.64942465204819</v>
      </c>
      <c r="V3" s="0" t="n">
        <v>0.0626123709395426</v>
      </c>
      <c r="W3" s="0" t="n">
        <f aca="false">VLOOKUP(D3,'paramètres CI'!$A$1:$C$6,2,0)</f>
        <v>0.0424847883250769</v>
      </c>
      <c r="X3" s="0" t="n">
        <f aca="false">(R3-E3)/E3</f>
        <v>-0.06240377304326</v>
      </c>
      <c r="Y3" s="0" t="n">
        <f aca="false">T3-G3</f>
        <v>152.124456520366</v>
      </c>
      <c r="Z3" s="0" t="n">
        <f aca="false">U3-H3</f>
        <v>-0.0236656752519531</v>
      </c>
    </row>
    <row r="4" customFormat="false" ht="15.8" hidden="false" customHeight="false" outlineLevel="0" collapsed="false">
      <c r="A4" s="0" t="s">
        <v>7</v>
      </c>
      <c r="B4" s="0" t="s">
        <v>31</v>
      </c>
      <c r="C4" s="0" t="s">
        <v>35</v>
      </c>
      <c r="D4" s="0" t="s">
        <v>33</v>
      </c>
      <c r="E4" s="0" t="n">
        <f aca="false">VLOOKUP(O4,bibliRdtCHauff!$G$1:$K$1398,4,0)</f>
        <v>27.7858035174358</v>
      </c>
      <c r="F4" s="0" t="n">
        <v>25</v>
      </c>
      <c r="G4" s="0" t="n">
        <f aca="false">VLOOKUP(P4,BesoinU!$F$1:$L$99,3,0)</f>
        <v>30.9635835348302</v>
      </c>
      <c r="H4" s="0" t="n">
        <f aca="false">VLOOKUP(O4,bibliRdtCHauff!$G$1:$K$1398,3,0)</f>
        <v>0.762040304871617</v>
      </c>
      <c r="I4" s="0" t="n">
        <v>9.99400359784131E-005</v>
      </c>
      <c r="J4" s="0" t="n">
        <f aca="false">VLOOKUP(D4,'paramètres CI'!$A$1:$C$6,2,0)</f>
        <v>0.033584731604575</v>
      </c>
      <c r="K4" s="0" t="str">
        <f aca="false">VLOOKUP(A4,Nomenclature!$D$1:$E$9,2,0)</f>
        <v>01</v>
      </c>
      <c r="L4" s="0" t="str">
        <f aca="false">VLOOKUP(B4,Nomenclature!$J$1:$K$97,2,0)</f>
        <v>42</v>
      </c>
      <c r="M4" s="0" t="str">
        <f aca="false">VLOOKUP(C4,Nomenclature!$M$1:$N$21,2,0)</f>
        <v>21</v>
      </c>
      <c r="N4" s="0" t="str">
        <f aca="false">VLOOKUP(D4,Nomenclature!$O$25:$P$31,2,0)</f>
        <v>01</v>
      </c>
      <c r="O4" s="0" t="str">
        <f aca="false">CONCATENATE(K4,L4,M4,N4)</f>
        <v>01422101</v>
      </c>
      <c r="P4" s="0" t="str">
        <f aca="false">CONCATENATE(K4,L4)</f>
        <v>0142</v>
      </c>
      <c r="R4" s="0" t="n">
        <v>26.9175647799042</v>
      </c>
      <c r="S4" s="0" t="n">
        <v>25</v>
      </c>
      <c r="T4" s="0" t="n">
        <v>154.230139094057</v>
      </c>
      <c r="U4" s="0" t="n">
        <v>0.764904192073004</v>
      </c>
      <c r="V4" s="0" t="n">
        <v>9.99400359784131E-005</v>
      </c>
      <c r="W4" s="0" t="n">
        <f aca="false">VLOOKUP(D4,'paramètres CI'!$A$1:$C$6,2,0)</f>
        <v>0.033584731604575</v>
      </c>
      <c r="X4" s="0" t="n">
        <f aca="false">(R4-E4)/E4</f>
        <v>-0.0312475662971838</v>
      </c>
      <c r="Y4" s="0" t="n">
        <f aca="false">T4-G4</f>
        <v>123.266555559227</v>
      </c>
      <c r="Z4" s="0" t="n">
        <f aca="false">U4-H4</f>
        <v>0.00286388720138697</v>
      </c>
    </row>
    <row r="5" customFormat="false" ht="15.8" hidden="false" customHeight="false" outlineLevel="0" collapsed="false">
      <c r="A5" s="0" t="s">
        <v>7</v>
      </c>
      <c r="B5" s="0" t="s">
        <v>31</v>
      </c>
      <c r="C5" s="0" t="s">
        <v>35</v>
      </c>
      <c r="D5" s="0" t="s">
        <v>34</v>
      </c>
      <c r="E5" s="0" t="n">
        <f aca="false">VLOOKUP(O5,bibliRdtCHauff!$G$1:$K$1398,4,0)</f>
        <v>27.0492505291454</v>
      </c>
      <c r="F5" s="0" t="n">
        <v>25</v>
      </c>
      <c r="G5" s="0" t="n">
        <f aca="false">VLOOKUP(P5,BesoinU!$F$1:$L$99,3,0)</f>
        <v>30.9635835348302</v>
      </c>
      <c r="H5" s="0" t="n">
        <f aca="false">VLOOKUP(O5,bibliRdtCHauff!$G$1:$K$1398,3,0)</f>
        <v>0.776642685346319</v>
      </c>
      <c r="I5" s="0" t="n">
        <v>9.99400359784131E-005</v>
      </c>
      <c r="J5" s="0" t="n">
        <f aca="false">VLOOKUP(D5,'paramètres CI'!$A$1:$C$6,2,0)</f>
        <v>0.0424847883250769</v>
      </c>
      <c r="K5" s="0" t="str">
        <f aca="false">VLOOKUP(A5,Nomenclature!$D$1:$E$9,2,0)</f>
        <v>01</v>
      </c>
      <c r="L5" s="0" t="str">
        <f aca="false">VLOOKUP(B5,Nomenclature!$J$1:$K$97,2,0)</f>
        <v>42</v>
      </c>
      <c r="M5" s="0" t="str">
        <f aca="false">VLOOKUP(C5,Nomenclature!$M$1:$N$21,2,0)</f>
        <v>21</v>
      </c>
      <c r="N5" s="0" t="str">
        <f aca="false">VLOOKUP(D5,Nomenclature!$O$25:$P$31,2,0)</f>
        <v>06</v>
      </c>
      <c r="O5" s="0" t="str">
        <f aca="false">CONCATENATE(K5,L5,M5,N5)</f>
        <v>01422106</v>
      </c>
      <c r="P5" s="0" t="str">
        <f aca="false">CONCATENATE(K5,L5)</f>
        <v>0142</v>
      </c>
      <c r="R5" s="0" t="n">
        <v>26.6293390000412</v>
      </c>
      <c r="S5" s="0" t="n">
        <v>25</v>
      </c>
      <c r="T5" s="0" t="n">
        <v>183.088040055196</v>
      </c>
      <c r="U5" s="0" t="n">
        <v>0.779309582457829</v>
      </c>
      <c r="V5" s="0" t="n">
        <v>9.99400359784131E-005</v>
      </c>
      <c r="W5" s="0" t="n">
        <f aca="false">VLOOKUP(D5,'paramètres CI'!$A$1:$C$6,2,0)</f>
        <v>0.0424847883250769</v>
      </c>
      <c r="X5" s="0" t="n">
        <f aca="false">(R5-E5)/E5</f>
        <v>-0.0155239616954174</v>
      </c>
      <c r="Y5" s="0" t="n">
        <f aca="false">T5-G5</f>
        <v>152.124456520366</v>
      </c>
      <c r="Z5" s="0" t="n">
        <f aca="false">U5-H5</f>
        <v>0.00266689711151002</v>
      </c>
    </row>
    <row r="6" customFormat="false" ht="15.8" hidden="false" customHeight="false" outlineLevel="0" collapsed="false">
      <c r="A6" s="0" t="s">
        <v>7</v>
      </c>
      <c r="B6" s="0" t="s">
        <v>31</v>
      </c>
      <c r="C6" s="0" t="s">
        <v>36</v>
      </c>
      <c r="D6" s="0" t="s">
        <v>37</v>
      </c>
      <c r="E6" s="0" t="n">
        <f aca="false">VLOOKUP(O6,bibliRdtCHauff!$G$1:$K$1398,4,0)</f>
        <v>15.3368777354426</v>
      </c>
      <c r="F6" s="0" t="n">
        <v>20</v>
      </c>
      <c r="G6" s="0" t="n">
        <f aca="false">VLOOKUP(P6,BesoinU!$F$1:$L$99,3,0)</f>
        <v>30.9635835348302</v>
      </c>
      <c r="H6" s="0" t="n">
        <f aca="false">VLOOKUP(O6,bibliRdtCHauff!$G$1:$K$1398,3,0)</f>
        <v>0.720307631785739</v>
      </c>
      <c r="I6" s="0" t="n">
        <v>9.99400359784131E-005</v>
      </c>
      <c r="J6" s="0" t="n">
        <f aca="false">VLOOKUP(D6,'paramètres CI'!$A$1:$C$6,2,0)</f>
        <v>0.0385046990211696</v>
      </c>
      <c r="K6" s="0" t="str">
        <f aca="false">VLOOKUP(A6,Nomenclature!$D$1:$E$9,2,0)</f>
        <v>01</v>
      </c>
      <c r="L6" s="0" t="str">
        <f aca="false">VLOOKUP(B6,Nomenclature!$J$1:$K$97,2,0)</f>
        <v>42</v>
      </c>
      <c r="M6" s="0" t="str">
        <f aca="false">VLOOKUP(C6,Nomenclature!$M$1:$N$21,2,0)</f>
        <v>23</v>
      </c>
      <c r="N6" s="0" t="str">
        <f aca="false">VLOOKUP(D6,Nomenclature!$O$25:$P$31,2,0)</f>
        <v>03</v>
      </c>
      <c r="O6" s="0" t="str">
        <f aca="false">CONCATENATE(K6,L6,M6,N6)</f>
        <v>01422303</v>
      </c>
      <c r="P6" s="0" t="str">
        <f aca="false">CONCATENATE(K6,L6)</f>
        <v>0142</v>
      </c>
      <c r="R6" s="0" t="n">
        <v>14.7935991895081</v>
      </c>
      <c r="S6" s="0" t="n">
        <v>20</v>
      </c>
      <c r="T6" s="0" t="n">
        <v>158.498334052588</v>
      </c>
      <c r="U6" s="0" t="n">
        <v>0.720201467643463</v>
      </c>
      <c r="V6" s="0" t="n">
        <v>9.99400359784131E-005</v>
      </c>
      <c r="W6" s="0" t="n">
        <f aca="false">VLOOKUP(D6,'paramètres CI'!$A$1:$C$6,2,0)</f>
        <v>0.0385046990211696</v>
      </c>
      <c r="X6" s="0" t="n">
        <f aca="false">(R6-E6)/E6</f>
        <v>-0.0354230212502129</v>
      </c>
      <c r="Y6" s="0" t="n">
        <f aca="false">T6-G6</f>
        <v>127.534750517758</v>
      </c>
      <c r="Z6" s="0" t="n">
        <f aca="false">U6-H6</f>
        <v>-0.000106164142276044</v>
      </c>
    </row>
    <row r="7" customFormat="false" ht="15.8" hidden="false" customHeight="false" outlineLevel="0" collapsed="false">
      <c r="A7" s="0" t="s">
        <v>7</v>
      </c>
      <c r="B7" s="0" t="s">
        <v>31</v>
      </c>
      <c r="C7" s="0" t="s">
        <v>38</v>
      </c>
      <c r="D7" s="0" t="s">
        <v>39</v>
      </c>
      <c r="E7" s="0" t="n">
        <f aca="false">VLOOKUP(O7,bibliRdtCHauff!$G$1:$K$1398,4,0)</f>
        <v>10.6821436305017</v>
      </c>
      <c r="F7" s="0" t="n">
        <v>20</v>
      </c>
      <c r="G7" s="0" t="n">
        <f aca="false">VLOOKUP(P7,BesoinU!$F$1:$L$99,3,0)</f>
        <v>30.9635835348302</v>
      </c>
      <c r="H7" s="0" t="n">
        <f aca="false">VLOOKUP(O7,bibliRdtCHauff!$G$1:$K$1398,3,0)</f>
        <v>0.950591675293633</v>
      </c>
      <c r="I7" s="0" t="n">
        <v>9.99400359784131E-005</v>
      </c>
      <c r="J7" s="0" t="n">
        <f aca="false">VLOOKUP(D7,'paramètres CI'!$A$1:$C$6,2,0)</f>
        <v>0.022045059962018</v>
      </c>
      <c r="K7" s="0" t="str">
        <f aca="false">VLOOKUP(A7,Nomenclature!$D$1:$E$9,2,0)</f>
        <v>01</v>
      </c>
      <c r="L7" s="0" t="str">
        <f aca="false">VLOOKUP(B7,Nomenclature!$J$1:$K$97,2,0)</f>
        <v>42</v>
      </c>
      <c r="M7" s="0" t="str">
        <f aca="false">VLOOKUP(C7,Nomenclature!$M$1:$N$21,2,0)</f>
        <v>24</v>
      </c>
      <c r="N7" s="0" t="str">
        <f aca="false">VLOOKUP(D7,Nomenclature!$O$25:$P$31,2,0)</f>
        <v>04</v>
      </c>
      <c r="O7" s="0" t="str">
        <f aca="false">CONCATENATE(K7,L7,M7,N7)</f>
        <v>01422404</v>
      </c>
      <c r="P7" s="0" t="str">
        <f aca="false">CONCATENATE(K7,L7)</f>
        <v>0142</v>
      </c>
      <c r="R7" s="0" t="n">
        <v>10.4913102745548</v>
      </c>
      <c r="S7" s="0" t="n">
        <v>20</v>
      </c>
      <c r="T7" s="0" t="n">
        <v>151.476159950436</v>
      </c>
      <c r="U7" s="0" t="n">
        <v>0.950520162316615</v>
      </c>
      <c r="V7" s="0" t="n">
        <v>9.99400359784131E-005</v>
      </c>
      <c r="W7" s="0" t="n">
        <f aca="false">VLOOKUP(D7,'paramètres CI'!$A$1:$C$6,2,0)</f>
        <v>0.022045059962018</v>
      </c>
      <c r="X7" s="0" t="n">
        <f aca="false">(R7-E7)/E7</f>
        <v>-0.0178647060503845</v>
      </c>
      <c r="Y7" s="0" t="n">
        <f aca="false">T7-G7</f>
        <v>120.512576415606</v>
      </c>
      <c r="Z7" s="0" t="n">
        <f aca="false">U7-H7</f>
        <v>-7.15129770180178E-005</v>
      </c>
    </row>
    <row r="8" customFormat="false" ht="15.8" hidden="false" customHeight="false" outlineLevel="0" collapsed="false">
      <c r="A8" s="0" t="s">
        <v>7</v>
      </c>
      <c r="B8" s="0" t="s">
        <v>31</v>
      </c>
      <c r="C8" s="0" t="s">
        <v>40</v>
      </c>
      <c r="D8" s="0" t="s">
        <v>37</v>
      </c>
      <c r="E8" s="0" t="n">
        <f aca="false">VLOOKUP(O8,bibliRdtCHauff!$G$1:$K$1398,4,0)</f>
        <v>12.8829772977718</v>
      </c>
      <c r="F8" s="0" t="n">
        <v>20</v>
      </c>
      <c r="G8" s="0" t="n">
        <f aca="false">VLOOKUP(P8,BesoinU!$F$1:$L$99,3,0)</f>
        <v>30.9635835348302</v>
      </c>
      <c r="H8" s="0" t="n">
        <f aca="false">VLOOKUP(O8,bibliRdtCHauff!$G$1:$K$1398,3,0)</f>
        <v>0.551585142123673</v>
      </c>
      <c r="I8" s="0" t="n">
        <v>0.0355200803689642</v>
      </c>
      <c r="J8" s="0" t="n">
        <f aca="false">VLOOKUP(D8,'paramètres CI'!$A$1:$C$6,2,0)</f>
        <v>0.0385046990211696</v>
      </c>
      <c r="K8" s="0" t="str">
        <f aca="false">VLOOKUP(A8,Nomenclature!$D$1:$E$9,2,0)</f>
        <v>01</v>
      </c>
      <c r="L8" s="0" t="str">
        <f aca="false">VLOOKUP(B8,Nomenclature!$J$1:$K$97,2,0)</f>
        <v>42</v>
      </c>
      <c r="M8" s="0" t="str">
        <f aca="false">VLOOKUP(C8,Nomenclature!$M$1:$N$21,2,0)</f>
        <v>03</v>
      </c>
      <c r="N8" s="0" t="str">
        <f aca="false">VLOOKUP(D8,Nomenclature!$O$25:$P$31,2,0)</f>
        <v>03</v>
      </c>
      <c r="O8" s="0" t="str">
        <f aca="false">CONCATENATE(K8,L8,M8,N8)</f>
        <v>01420303</v>
      </c>
      <c r="P8" s="0" t="str">
        <f aca="false">CONCATENATE(K8,L8)</f>
        <v>0142</v>
      </c>
      <c r="R8" s="0" t="n">
        <v>11.8348793516065</v>
      </c>
      <c r="S8" s="0" t="n">
        <v>20</v>
      </c>
      <c r="T8" s="0" t="n">
        <v>158.498334052588</v>
      </c>
      <c r="U8" s="0" t="n">
        <v>0.508932358001474</v>
      </c>
      <c r="V8" s="0" t="n">
        <v>0.0355200803689642</v>
      </c>
      <c r="W8" s="0" t="n">
        <f aca="false">VLOOKUP(D8,'paramètres CI'!$A$1:$C$6,2,0)</f>
        <v>0.0385046990211696</v>
      </c>
      <c r="X8" s="0" t="n">
        <f aca="false">(R8-E8)/E8</f>
        <v>-0.0813552583335357</v>
      </c>
      <c r="Y8" s="0" t="n">
        <f aca="false">T8-G8</f>
        <v>127.534750517758</v>
      </c>
      <c r="Z8" s="0" t="n">
        <f aca="false">U8-H8</f>
        <v>-0.042652784122199</v>
      </c>
    </row>
    <row r="9" customFormat="false" ht="15.8" hidden="false" customHeight="false" outlineLevel="0" collapsed="false">
      <c r="A9" s="0" t="s">
        <v>7</v>
      </c>
      <c r="B9" s="0" t="s">
        <v>31</v>
      </c>
      <c r="C9" s="0" t="s">
        <v>41</v>
      </c>
      <c r="D9" s="0" t="s">
        <v>39</v>
      </c>
      <c r="E9" s="0" t="n">
        <f aca="false">VLOOKUP(O9,bibliRdtCHauff!$G$1:$K$1398,4,0)</f>
        <v>8.97300064962139</v>
      </c>
      <c r="F9" s="0" t="n">
        <v>20</v>
      </c>
      <c r="G9" s="0" t="n">
        <f aca="false">VLOOKUP(P9,BesoinU!$F$1:$L$99,3,0)</f>
        <v>30.9635835348302</v>
      </c>
      <c r="H9" s="0" t="n">
        <f aca="false">VLOOKUP(O9,bibliRdtCHauff!$G$1:$K$1398,3,0)</f>
        <v>0.727301944094239</v>
      </c>
      <c r="I9" s="0" t="n">
        <v>0.442893313394724</v>
      </c>
      <c r="J9" s="0" t="n">
        <f aca="false">VLOOKUP(D9,'paramètres CI'!$A$1:$C$6,2,0)</f>
        <v>0.022045059962018</v>
      </c>
      <c r="K9" s="0" t="str">
        <f aca="false">VLOOKUP(A9,Nomenclature!$D$1:$E$9,2,0)</f>
        <v>01</v>
      </c>
      <c r="L9" s="0" t="str">
        <f aca="false">VLOOKUP(B9,Nomenclature!$J$1:$K$97,2,0)</f>
        <v>42</v>
      </c>
      <c r="M9" s="0" t="str">
        <f aca="false">VLOOKUP(C9,Nomenclature!$M$1:$N$21,2,0)</f>
        <v>04</v>
      </c>
      <c r="N9" s="0" t="str">
        <f aca="false">VLOOKUP(D9,Nomenclature!$O$25:$P$31,2,0)</f>
        <v>04</v>
      </c>
      <c r="O9" s="0" t="str">
        <f aca="false">CONCATENATE(K9,L9,M9,N9)</f>
        <v>01420404</v>
      </c>
      <c r="P9" s="0" t="str">
        <f aca="false">CONCATENATE(K9,L9)</f>
        <v>0142</v>
      </c>
      <c r="R9" s="0" t="n">
        <v>8.39304821964383</v>
      </c>
      <c r="S9" s="0" t="n">
        <v>20</v>
      </c>
      <c r="T9" s="0" t="n">
        <v>151.476159950436</v>
      </c>
      <c r="U9" s="0" t="n">
        <v>0.671181772556996</v>
      </c>
      <c r="V9" s="0" t="n">
        <v>0.442893313394724</v>
      </c>
      <c r="W9" s="0" t="n">
        <f aca="false">VLOOKUP(D9,'paramètres CI'!$A$1:$C$6,2,0)</f>
        <v>0.022045059962018</v>
      </c>
      <c r="X9" s="0" t="n">
        <f aca="false">(R9-E9)/E9</f>
        <v>-0.0646330533813157</v>
      </c>
      <c r="Y9" s="0" t="n">
        <f aca="false">T9-G9</f>
        <v>120.512576415606</v>
      </c>
      <c r="Z9" s="0" t="n">
        <f aca="false">U9-H9</f>
        <v>-0.056120171537243</v>
      </c>
    </row>
    <row r="10" customFormat="false" ht="15.8" hidden="false" customHeight="false" outlineLevel="0" collapsed="false">
      <c r="A10" s="0" t="s">
        <v>7</v>
      </c>
      <c r="B10" s="0" t="s">
        <v>31</v>
      </c>
      <c r="C10" s="0" t="s">
        <v>42</v>
      </c>
      <c r="D10" s="0" t="s">
        <v>43</v>
      </c>
      <c r="E10" s="0" t="n">
        <f aca="false">VLOOKUP(O10,bibliRdtCHauff!$G$1:$K$1398,4,0)</f>
        <v>28.9340366960554</v>
      </c>
      <c r="F10" s="0" t="n">
        <v>17</v>
      </c>
      <c r="G10" s="0" t="n">
        <f aca="false">VLOOKUP(P10,BesoinU!$F$1:$L$99,3,0)</f>
        <v>30.9635835348302</v>
      </c>
      <c r="H10" s="0" t="n">
        <f aca="false">VLOOKUP(O10,bibliRdtCHauff!$G$1:$K$1398,3,0)</f>
        <v>2.45701711046511</v>
      </c>
      <c r="I10" s="0" t="n">
        <v>0.156316374644757</v>
      </c>
      <c r="J10" s="0" t="n">
        <f aca="false">VLOOKUP(D10,'paramètres CI'!$A$1:$C$6,2,0)</f>
        <v>0.0935912806596305</v>
      </c>
      <c r="K10" s="0" t="str">
        <f aca="false">VLOOKUP(A10,Nomenclature!$D$1:$E$9,2,0)</f>
        <v>01</v>
      </c>
      <c r="L10" s="0" t="str">
        <f aca="false">VLOOKUP(B10,Nomenclature!$J$1:$K$97,2,0)</f>
        <v>42</v>
      </c>
      <c r="M10" s="0" t="str">
        <f aca="false">VLOOKUP(C10,Nomenclature!$M$1:$N$21,2,0)</f>
        <v>05</v>
      </c>
      <c r="N10" s="0" t="str">
        <f aca="false">VLOOKUP(D10,Nomenclature!$O$25:$P$31,2,0)</f>
        <v>02</v>
      </c>
      <c r="O10" s="0" t="str">
        <f aca="false">CONCATENATE(K10,L10,M10,N10)</f>
        <v>01420502</v>
      </c>
      <c r="P10" s="0" t="str">
        <f aca="false">CONCATENATE(K10,L10)</f>
        <v>0142</v>
      </c>
      <c r="R10" s="0" t="n">
        <v>26.3296673295953</v>
      </c>
      <c r="S10" s="0" t="n">
        <v>17</v>
      </c>
      <c r="T10" s="0" t="n">
        <v>162.022391406333</v>
      </c>
      <c r="U10" s="0" t="n">
        <v>2.27694394622092</v>
      </c>
      <c r="V10" s="0" t="n">
        <v>0.156316374644757</v>
      </c>
      <c r="W10" s="0" t="n">
        <f aca="false">VLOOKUP(D10,'paramètres CI'!$A$1:$C$6,2,0)</f>
        <v>0.0935912806596305</v>
      </c>
      <c r="X10" s="0" t="n">
        <f aca="false">(R10-E10)/E10</f>
        <v>-0.0900105779853095</v>
      </c>
      <c r="Y10" s="0" t="n">
        <f aca="false">T10-G10</f>
        <v>131.058807871503</v>
      </c>
      <c r="Z10" s="0" t="n">
        <f aca="false">U10-H10</f>
        <v>-0.18007316424419</v>
      </c>
    </row>
    <row r="11" customFormat="false" ht="15.8" hidden="false" customHeight="false" outlineLevel="0" collapsed="false">
      <c r="A11" s="0" t="s">
        <v>7</v>
      </c>
      <c r="B11" s="0" t="s">
        <v>31</v>
      </c>
      <c r="C11" s="0" t="s">
        <v>44</v>
      </c>
      <c r="D11" s="0" t="s">
        <v>43</v>
      </c>
      <c r="E11" s="0" t="n">
        <f aca="false">VLOOKUP(O11,bibliRdtCHauff!$G$1:$K$1398,4,0)</f>
        <v>34.4452817810183</v>
      </c>
      <c r="F11" s="0" t="n">
        <v>17</v>
      </c>
      <c r="G11" s="0" t="n">
        <f aca="false">VLOOKUP(P11,BesoinU!$F$1:$L$99,3,0)</f>
        <v>30.9635835348302</v>
      </c>
      <c r="H11" s="0" t="n">
        <f aca="false">VLOOKUP(O11,bibliRdtCHauff!$G$1:$K$1398,3,0)</f>
        <v>3.17730976744185</v>
      </c>
      <c r="I11" s="0" t="n">
        <v>9.99400359784131E-005</v>
      </c>
      <c r="J11" s="0" t="n">
        <f aca="false">VLOOKUP(D11,'paramètres CI'!$A$1:$C$6,2,0)</f>
        <v>0.0935912806596305</v>
      </c>
      <c r="K11" s="0" t="str">
        <f aca="false">VLOOKUP(A11,Nomenclature!$D$1:$E$9,2,0)</f>
        <v>01</v>
      </c>
      <c r="L11" s="0" t="str">
        <f aca="false">VLOOKUP(B11,Nomenclature!$J$1:$K$97,2,0)</f>
        <v>42</v>
      </c>
      <c r="M11" s="0" t="str">
        <f aca="false">VLOOKUP(C11,Nomenclature!$M$1:$N$21,2,0)</f>
        <v>25</v>
      </c>
      <c r="N11" s="0" t="str">
        <f aca="false">VLOOKUP(D11,Nomenclature!$O$25:$P$31,2,0)</f>
        <v>02</v>
      </c>
      <c r="O11" s="0" t="str">
        <f aca="false">CONCATENATE(K11,L11,M11,N11)</f>
        <v>01422502</v>
      </c>
      <c r="P11" s="0" t="str">
        <f aca="false">CONCATENATE(K11,L11)</f>
        <v>0142</v>
      </c>
      <c r="R11" s="0" t="n">
        <v>32.9120841619941</v>
      </c>
      <c r="S11" s="0" t="n">
        <v>17</v>
      </c>
      <c r="T11" s="0" t="n">
        <v>162.022391406333</v>
      </c>
      <c r="U11" s="0" t="n">
        <v>3.17730976744185</v>
      </c>
      <c r="V11" s="0" t="n">
        <v>9.99400359784131E-005</v>
      </c>
      <c r="W11" s="0" t="n">
        <f aca="false">VLOOKUP(D11,'paramètres CI'!$A$1:$C$6,2,0)</f>
        <v>0.0935912806596305</v>
      </c>
      <c r="X11" s="0" t="n">
        <f aca="false">(R11-E11)/E11</f>
        <v>-0.0445111068845747</v>
      </c>
      <c r="Y11" s="0" t="n">
        <f aca="false">T11-G11</f>
        <v>131.058807871503</v>
      </c>
      <c r="Z11" s="0" t="n">
        <f aca="false">U11-H11</f>
        <v>0</v>
      </c>
    </row>
    <row r="12" customFormat="false" ht="15.8" hidden="false" customHeight="false" outlineLevel="0" collapsed="false">
      <c r="A12" s="0" t="s">
        <v>7</v>
      </c>
      <c r="B12" s="0" t="s">
        <v>31</v>
      </c>
      <c r="C12" s="0" t="s">
        <v>45</v>
      </c>
      <c r="D12" s="0" t="s">
        <v>43</v>
      </c>
      <c r="E12" s="0" t="n">
        <f aca="false">VLOOKUP(O12,bibliRdtCHauff!$G$1:$K$1398,4,0)</f>
        <v>10.4</v>
      </c>
      <c r="F12" s="0" t="n">
        <v>13</v>
      </c>
      <c r="G12" s="0" t="n">
        <f aca="false">VLOOKUP(P12,BesoinU!$F$1:$L$99,3,0)</f>
        <v>30.9635835348302</v>
      </c>
      <c r="H12" s="0" t="n">
        <f aca="false">VLOOKUP(O12,bibliRdtCHauff!$G$1:$K$1398,3,0)</f>
        <v>0.92</v>
      </c>
      <c r="I12" s="0" t="n">
        <v>0.279490134385912</v>
      </c>
      <c r="J12" s="0" t="n">
        <f aca="false">VLOOKUP(D12,'paramètres CI'!$A$1:$C$6,2,0)</f>
        <v>0.0935912806596305</v>
      </c>
      <c r="K12" s="0" t="str">
        <f aca="false">VLOOKUP(A12,Nomenclature!$D$1:$E$9,2,0)</f>
        <v>01</v>
      </c>
      <c r="L12" s="0" t="str">
        <f aca="false">VLOOKUP(B12,Nomenclature!$J$1:$K$97,2,0)</f>
        <v>42</v>
      </c>
      <c r="M12" s="0" t="str">
        <f aca="false">VLOOKUP(C12,Nomenclature!$M$1:$N$21,2,0)</f>
        <v>06</v>
      </c>
      <c r="N12" s="0" t="str">
        <f aca="false">VLOOKUP(D12,Nomenclature!$O$25:$P$31,2,0)</f>
        <v>02</v>
      </c>
      <c r="O12" s="0" t="str">
        <f aca="false">CONCATENATE(K12,L12,M12,N12)</f>
        <v>01420602</v>
      </c>
      <c r="P12" s="0" t="str">
        <f aca="false">CONCATENATE(K12,L12)</f>
        <v>0142</v>
      </c>
      <c r="R12" s="0" t="n">
        <v>10</v>
      </c>
      <c r="S12" s="0" t="n">
        <v>13</v>
      </c>
      <c r="T12" s="0" t="n">
        <v>150.05335784412</v>
      </c>
      <c r="U12" s="0" t="n">
        <v>0.9</v>
      </c>
      <c r="V12" s="0" t="n">
        <v>0.279490134385912</v>
      </c>
      <c r="W12" s="0" t="n">
        <f aca="false">VLOOKUP(D12,'paramètres CI'!$A$1:$C$6,2,0)</f>
        <v>0.0935912806596305</v>
      </c>
      <c r="X12" s="0" t="n">
        <f aca="false">(R12-E12)/E12</f>
        <v>-0.0384615384615385</v>
      </c>
      <c r="Y12" s="0" t="n">
        <f aca="false">T12-G12</f>
        <v>119.08977430929</v>
      </c>
      <c r="Z12" s="0" t="n">
        <f aca="false">U12-H12</f>
        <v>-0.02</v>
      </c>
    </row>
    <row r="13" customFormat="false" ht="15.8" hidden="false" customHeight="false" outlineLevel="0" collapsed="false">
      <c r="A13" s="0" t="s">
        <v>7</v>
      </c>
      <c r="B13" s="0" t="s">
        <v>31</v>
      </c>
      <c r="C13" s="0" t="s">
        <v>46</v>
      </c>
      <c r="D13" s="0" t="s">
        <v>43</v>
      </c>
      <c r="E13" s="0" t="n">
        <f aca="false">VLOOKUP(O13,bibliRdtCHauff!$G$1:$K$1398,4,0)</f>
        <v>12</v>
      </c>
      <c r="F13" s="0" t="n">
        <v>13</v>
      </c>
      <c r="G13" s="0" t="n">
        <f aca="false">VLOOKUP(P13,BesoinU!$F$1:$L$99,3,0)</f>
        <v>30.9635835348302</v>
      </c>
      <c r="H13" s="0" t="n">
        <f aca="false">VLOOKUP(O13,bibliRdtCHauff!$G$1:$K$1398,3,0)</f>
        <v>1</v>
      </c>
      <c r="I13" s="0" t="n">
        <v>9.99400359784131E-005</v>
      </c>
      <c r="J13" s="0" t="n">
        <f aca="false">VLOOKUP(D13,'paramètres CI'!$A$1:$C$6,2,0)</f>
        <v>0.0935912806596305</v>
      </c>
      <c r="K13" s="0" t="str">
        <f aca="false">VLOOKUP(A13,Nomenclature!$D$1:$E$9,2,0)</f>
        <v>01</v>
      </c>
      <c r="L13" s="0" t="str">
        <f aca="false">VLOOKUP(B13,Nomenclature!$J$1:$K$97,2,0)</f>
        <v>42</v>
      </c>
      <c r="M13" s="0" t="str">
        <f aca="false">VLOOKUP(C13,Nomenclature!$M$1:$N$21,2,0)</f>
        <v>26</v>
      </c>
      <c r="N13" s="0" t="str">
        <f aca="false">VLOOKUP(D13,Nomenclature!$O$25:$P$31,2,0)</f>
        <v>02</v>
      </c>
      <c r="O13" s="0" t="str">
        <f aca="false">CONCATENATE(K13,L13,M13,N13)</f>
        <v>01422602</v>
      </c>
      <c r="P13" s="0" t="str">
        <f aca="false">CONCATENATE(K13,L13)</f>
        <v>0142</v>
      </c>
      <c r="R13" s="0" t="n">
        <v>12</v>
      </c>
      <c r="S13" s="0" t="n">
        <v>13</v>
      </c>
      <c r="T13" s="0" t="n">
        <v>150.05335784412</v>
      </c>
      <c r="U13" s="0" t="n">
        <v>1</v>
      </c>
      <c r="V13" s="0" t="n">
        <v>9.99400359784131E-005</v>
      </c>
      <c r="W13" s="0" t="n">
        <f aca="false">VLOOKUP(D13,'paramètres CI'!$A$1:$C$6,2,0)</f>
        <v>0.0935912806596305</v>
      </c>
      <c r="X13" s="0" t="n">
        <f aca="false">(R13-E13)/E13</f>
        <v>0</v>
      </c>
      <c r="Y13" s="0" t="n">
        <f aca="false">T13-G13</f>
        <v>119.08977430929</v>
      </c>
      <c r="Z13" s="0" t="n">
        <f aca="false">U13-H13</f>
        <v>0</v>
      </c>
    </row>
    <row r="14" customFormat="false" ht="15.8" hidden="false" customHeight="false" outlineLevel="0" collapsed="false">
      <c r="A14" s="0" t="s">
        <v>7</v>
      </c>
      <c r="B14" s="0" t="s">
        <v>47</v>
      </c>
      <c r="C14" s="0" t="s">
        <v>32</v>
      </c>
      <c r="D14" s="0" t="s">
        <v>33</v>
      </c>
      <c r="E14" s="0" t="n">
        <f aca="false">VLOOKUP(O14,bibliRdtCHauff!$G$1:$K$1398,4,0)</f>
        <v>18.1719866737283</v>
      </c>
      <c r="F14" s="0" t="n">
        <v>25</v>
      </c>
      <c r="G14" s="0" t="n">
        <f aca="false">VLOOKUP(P14,BesoinU!$F$1:$L$99,3,0)</f>
        <v>17.3242650728987</v>
      </c>
      <c r="H14" s="0" t="n">
        <f aca="false">VLOOKUP(O14,bibliRdtCHauff!$G$1:$K$1398,3,0)</f>
        <v>0.655336273817924</v>
      </c>
      <c r="I14" s="0" t="n">
        <v>0.0203451973062938</v>
      </c>
      <c r="J14" s="0" t="n">
        <f aca="false">VLOOKUP(D14,'paramètres CI'!$A$1:$C$6,2,0)</f>
        <v>0.033584731604575</v>
      </c>
      <c r="K14" s="0" t="str">
        <f aca="false">VLOOKUP(A14,Nomenclature!$D$1:$E$9,2,0)</f>
        <v>01</v>
      </c>
      <c r="L14" s="0" t="str">
        <f aca="false">VLOOKUP(B14,Nomenclature!$J$1:$K$97,2,0)</f>
        <v>44</v>
      </c>
      <c r="M14" s="0" t="str">
        <f aca="false">VLOOKUP(C14,Nomenclature!$M$1:$N$21,2,0)</f>
        <v>01</v>
      </c>
      <c r="N14" s="0" t="str">
        <f aca="false">VLOOKUP(D14,Nomenclature!$O$25:$P$31,2,0)</f>
        <v>01</v>
      </c>
      <c r="O14" s="0" t="str">
        <f aca="false">CONCATENATE(K14,L14,M14,N14)</f>
        <v>01440101</v>
      </c>
      <c r="P14" s="0" t="str">
        <f aca="false">CONCATENATE(K14,L14)</f>
        <v>0144</v>
      </c>
      <c r="R14" s="0" t="n">
        <v>16.7615768608474</v>
      </c>
      <c r="S14" s="0" t="n">
        <v>25</v>
      </c>
      <c r="T14" s="0" t="n">
        <v>118.056432407415</v>
      </c>
      <c r="U14" s="0" t="n">
        <v>0.635779803220098</v>
      </c>
      <c r="V14" s="0" t="n">
        <v>0.0203451973062938</v>
      </c>
      <c r="W14" s="0" t="n">
        <f aca="false">VLOOKUP(D14,'paramètres CI'!$A$1:$C$6,2,0)</f>
        <v>0.033584731604575</v>
      </c>
      <c r="X14" s="0" t="n">
        <f aca="false">(R14-E14)/E14</f>
        <v>-0.0776145084301633</v>
      </c>
      <c r="Y14" s="0" t="n">
        <f aca="false">T14-G14</f>
        <v>100.732167334516</v>
      </c>
      <c r="Z14" s="0" t="n">
        <f aca="false">U14-H14</f>
        <v>-0.0195564705978259</v>
      </c>
    </row>
    <row r="15" customFormat="false" ht="15.8" hidden="false" customHeight="false" outlineLevel="0" collapsed="false">
      <c r="A15" s="0" t="s">
        <v>7</v>
      </c>
      <c r="B15" s="0" t="s">
        <v>47</v>
      </c>
      <c r="C15" s="0" t="s">
        <v>32</v>
      </c>
      <c r="D15" s="0" t="s">
        <v>34</v>
      </c>
      <c r="E15" s="0" t="n">
        <f aca="false">VLOOKUP(O15,bibliRdtCHauff!$G$1:$K$1398,4,0)</f>
        <v>15.6477134439303</v>
      </c>
      <c r="F15" s="0" t="n">
        <v>25</v>
      </c>
      <c r="G15" s="0" t="n">
        <f aca="false">VLOOKUP(P15,BesoinU!$F$1:$L$99,3,0)</f>
        <v>17.3242650728987</v>
      </c>
      <c r="H15" s="0" t="n">
        <f aca="false">VLOOKUP(O15,bibliRdtCHauff!$G$1:$K$1398,3,0)</f>
        <v>0.666866530330741</v>
      </c>
      <c r="I15" s="0" t="n">
        <v>0.0693870827850743</v>
      </c>
      <c r="J15" s="0" t="n">
        <f aca="false">VLOOKUP(D15,'paramètres CI'!$A$1:$C$6,2,0)</f>
        <v>0.0424847883250769</v>
      </c>
      <c r="K15" s="0" t="str">
        <f aca="false">VLOOKUP(A15,Nomenclature!$D$1:$E$9,2,0)</f>
        <v>01</v>
      </c>
      <c r="L15" s="0" t="str">
        <f aca="false">VLOOKUP(B15,Nomenclature!$J$1:$K$97,2,0)</f>
        <v>44</v>
      </c>
      <c r="M15" s="0" t="str">
        <f aca="false">VLOOKUP(C15,Nomenclature!$M$1:$N$21,2,0)</f>
        <v>01</v>
      </c>
      <c r="N15" s="0" t="str">
        <f aca="false">VLOOKUP(D15,Nomenclature!$O$25:$P$31,2,0)</f>
        <v>06</v>
      </c>
      <c r="O15" s="0" t="str">
        <f aca="false">CONCATENATE(K15,L15,M15,N15)</f>
        <v>01440106</v>
      </c>
      <c r="P15" s="0" t="str">
        <f aca="false">CONCATENATE(K15,L15)</f>
        <v>0144</v>
      </c>
      <c r="R15" s="0" t="n">
        <v>15.2189675271416</v>
      </c>
      <c r="S15" s="0" t="n">
        <v>25</v>
      </c>
      <c r="T15" s="0" t="n">
        <v>129.861957654416</v>
      </c>
      <c r="U15" s="0" t="n">
        <v>0.646595963315521</v>
      </c>
      <c r="V15" s="0" t="n">
        <v>0.0693870827850743</v>
      </c>
      <c r="W15" s="0" t="n">
        <f aca="false">VLOOKUP(D15,'paramètres CI'!$A$1:$C$6,2,0)</f>
        <v>0.0424847883250769</v>
      </c>
      <c r="X15" s="0" t="n">
        <f aca="false">(R15-E15)/E15</f>
        <v>-0.0273999085121928</v>
      </c>
      <c r="Y15" s="0" t="n">
        <f aca="false">T15-G15</f>
        <v>112.537692581517</v>
      </c>
      <c r="Z15" s="0" t="n">
        <f aca="false">U15-H15</f>
        <v>-0.02027056701522</v>
      </c>
    </row>
    <row r="16" customFormat="false" ht="15.8" hidden="false" customHeight="false" outlineLevel="0" collapsed="false">
      <c r="A16" s="0" t="s">
        <v>7</v>
      </c>
      <c r="B16" s="0" t="s">
        <v>47</v>
      </c>
      <c r="C16" s="0" t="s">
        <v>35</v>
      </c>
      <c r="D16" s="0" t="s">
        <v>33</v>
      </c>
      <c r="E16" s="0" t="n">
        <f aca="false">VLOOKUP(O16,bibliRdtCHauff!$G$1:$K$1398,4,0)</f>
        <v>21.6333174687242</v>
      </c>
      <c r="F16" s="0" t="n">
        <v>25</v>
      </c>
      <c r="G16" s="0" t="n">
        <f aca="false">VLOOKUP(P16,BesoinU!$F$1:$L$99,3,0)</f>
        <v>17.3242650728987</v>
      </c>
      <c r="H16" s="0" t="n">
        <f aca="false">VLOOKUP(O16,bibliRdtCHauff!$G$1:$K$1398,3,0)</f>
        <v>0.756157239020681</v>
      </c>
      <c r="I16" s="0" t="n">
        <v>9.99400359784131E-005</v>
      </c>
      <c r="J16" s="0" t="n">
        <f aca="false">VLOOKUP(D16,'paramètres CI'!$A$1:$C$6,2,0)</f>
        <v>0.033584731604575</v>
      </c>
      <c r="K16" s="0" t="str">
        <f aca="false">VLOOKUP(A16,Nomenclature!$D$1:$E$9,2,0)</f>
        <v>01</v>
      </c>
      <c r="L16" s="0" t="str">
        <f aca="false">VLOOKUP(B16,Nomenclature!$J$1:$K$97,2,0)</f>
        <v>44</v>
      </c>
      <c r="M16" s="0" t="str">
        <f aca="false">VLOOKUP(C16,Nomenclature!$M$1:$N$21,2,0)</f>
        <v>21</v>
      </c>
      <c r="N16" s="0" t="str">
        <f aca="false">VLOOKUP(D16,Nomenclature!$O$25:$P$31,2,0)</f>
        <v>01</v>
      </c>
      <c r="O16" s="0" t="str">
        <f aca="false">CONCATENATE(K16,L16,M16,N16)</f>
        <v>01442101</v>
      </c>
      <c r="P16" s="0" t="str">
        <f aca="false">CONCATENATE(K16,L16)</f>
        <v>0144</v>
      </c>
      <c r="R16" s="0" t="n">
        <v>20.9519710760593</v>
      </c>
      <c r="S16" s="0" t="n">
        <v>25</v>
      </c>
      <c r="T16" s="0" t="n">
        <v>118.056432407415</v>
      </c>
      <c r="U16" s="0" t="n">
        <v>0.762935763864118</v>
      </c>
      <c r="V16" s="0" t="n">
        <v>9.99400359784131E-005</v>
      </c>
      <c r="W16" s="0" t="n">
        <f aca="false">VLOOKUP(D16,'paramètres CI'!$A$1:$C$6,2,0)</f>
        <v>0.033584731604575</v>
      </c>
      <c r="X16" s="0" t="n">
        <f aca="false">(R16-E16)/E16</f>
        <v>-0.0314952338516706</v>
      </c>
      <c r="Y16" s="0" t="n">
        <f aca="false">T16-G16</f>
        <v>100.732167334516</v>
      </c>
      <c r="Z16" s="0" t="n">
        <f aca="false">U16-H16</f>
        <v>0.006778524843437</v>
      </c>
    </row>
    <row r="17" customFormat="false" ht="15.8" hidden="false" customHeight="false" outlineLevel="0" collapsed="false">
      <c r="A17" s="0" t="s">
        <v>7</v>
      </c>
      <c r="B17" s="0" t="s">
        <v>47</v>
      </c>
      <c r="C17" s="0" t="s">
        <v>35</v>
      </c>
      <c r="D17" s="0" t="s">
        <v>34</v>
      </c>
      <c r="E17" s="0" t="n">
        <f aca="false">VLOOKUP(O17,bibliRdtCHauff!$G$1:$K$1398,4,0)</f>
        <v>18.6282302903932</v>
      </c>
      <c r="F17" s="0" t="n">
        <v>25</v>
      </c>
      <c r="G17" s="0" t="n">
        <f aca="false">VLOOKUP(P17,BesoinU!$F$1:$L$99,3,0)</f>
        <v>17.3242650728987</v>
      </c>
      <c r="H17" s="0" t="n">
        <f aca="false">VLOOKUP(O17,bibliRdtCHauff!$G$1:$K$1398,3,0)</f>
        <v>0.769461381150855</v>
      </c>
      <c r="I17" s="0" t="n">
        <v>9.99400359784131E-005</v>
      </c>
      <c r="J17" s="0" t="n">
        <f aca="false">VLOOKUP(D17,'paramètres CI'!$A$1:$C$6,2,0)</f>
        <v>0.0424847883250769</v>
      </c>
      <c r="K17" s="0" t="str">
        <f aca="false">VLOOKUP(A17,Nomenclature!$D$1:$E$9,2,0)</f>
        <v>01</v>
      </c>
      <c r="L17" s="0" t="str">
        <f aca="false">VLOOKUP(B17,Nomenclature!$J$1:$K$97,2,0)</f>
        <v>44</v>
      </c>
      <c r="M17" s="0" t="str">
        <f aca="false">VLOOKUP(C17,Nomenclature!$M$1:$N$21,2,0)</f>
        <v>21</v>
      </c>
      <c r="N17" s="0" t="str">
        <f aca="false">VLOOKUP(D17,Nomenclature!$O$25:$P$31,2,0)</f>
        <v>06</v>
      </c>
      <c r="O17" s="0" t="str">
        <f aca="false">CONCATENATE(K17,L17,M17,N17)</f>
        <v>01442106</v>
      </c>
      <c r="P17" s="0" t="str">
        <f aca="false">CONCATENATE(K17,L17)</f>
        <v>0144</v>
      </c>
      <c r="R17" s="0" t="n">
        <v>19.023709408927</v>
      </c>
      <c r="S17" s="0" t="n">
        <v>25</v>
      </c>
      <c r="T17" s="0" t="n">
        <v>129.861957654416</v>
      </c>
      <c r="U17" s="0" t="n">
        <v>0.775915155978626</v>
      </c>
      <c r="V17" s="0" t="n">
        <v>9.99400359784131E-005</v>
      </c>
      <c r="W17" s="0" t="n">
        <f aca="false">VLOOKUP(D17,'paramètres CI'!$A$1:$C$6,2,0)</f>
        <v>0.0424847883250769</v>
      </c>
      <c r="X17" s="0" t="n">
        <f aca="false">(R17-E17)/E17</f>
        <v>0.0212300960621983</v>
      </c>
      <c r="Y17" s="0" t="n">
        <f aca="false">T17-G17</f>
        <v>112.537692581517</v>
      </c>
      <c r="Z17" s="0" t="n">
        <f aca="false">U17-H17</f>
        <v>0.00645377482777099</v>
      </c>
    </row>
    <row r="18" customFormat="false" ht="15.8" hidden="false" customHeight="false" outlineLevel="0" collapsed="false">
      <c r="A18" s="0" t="s">
        <v>7</v>
      </c>
      <c r="B18" s="0" t="s">
        <v>47</v>
      </c>
      <c r="C18" s="0" t="s">
        <v>36</v>
      </c>
      <c r="D18" s="0" t="s">
        <v>37</v>
      </c>
      <c r="E18" s="0" t="n">
        <f aca="false">VLOOKUP(O18,bibliRdtCHauff!$G$1:$K$1398,4,0)</f>
        <v>11.1559185060151</v>
      </c>
      <c r="F18" s="0" t="n">
        <v>20</v>
      </c>
      <c r="G18" s="0" t="n">
        <f aca="false">VLOOKUP(P18,BesoinU!$F$1:$L$99,3,0)</f>
        <v>17.3242650728987</v>
      </c>
      <c r="H18" s="0" t="n">
        <f aca="false">VLOOKUP(O18,bibliRdtCHauff!$G$1:$K$1398,3,0)</f>
        <v>0.723259021085571</v>
      </c>
      <c r="I18" s="0" t="n">
        <v>9.99400359784131E-005</v>
      </c>
      <c r="J18" s="0" t="n">
        <f aca="false">VLOOKUP(D18,'paramètres CI'!$A$1:$C$6,2,0)</f>
        <v>0.0385046990211696</v>
      </c>
      <c r="K18" s="0" t="str">
        <f aca="false">VLOOKUP(A18,Nomenclature!$D$1:$E$9,2,0)</f>
        <v>01</v>
      </c>
      <c r="L18" s="0" t="str">
        <f aca="false">VLOOKUP(B18,Nomenclature!$J$1:$K$97,2,0)</f>
        <v>44</v>
      </c>
      <c r="M18" s="0" t="str">
        <f aca="false">VLOOKUP(C18,Nomenclature!$M$1:$N$21,2,0)</f>
        <v>23</v>
      </c>
      <c r="N18" s="0" t="str">
        <f aca="false">VLOOKUP(D18,Nomenclature!$O$25:$P$31,2,0)</f>
        <v>03</v>
      </c>
      <c r="O18" s="0" t="str">
        <f aca="false">CONCATENATE(K18,L18,M18,N18)</f>
        <v>01442303</v>
      </c>
      <c r="P18" s="0" t="str">
        <f aca="false">CONCATENATE(K18,L18)</f>
        <v>0144</v>
      </c>
      <c r="R18" s="0" t="n">
        <v>10.8280219909422</v>
      </c>
      <c r="S18" s="0" t="n">
        <v>20</v>
      </c>
      <c r="T18" s="0" t="n">
        <v>118.648517658552</v>
      </c>
      <c r="U18" s="0" t="n">
        <v>0.723246620580549</v>
      </c>
      <c r="V18" s="0" t="n">
        <v>9.99400359784131E-005</v>
      </c>
      <c r="W18" s="0" t="n">
        <f aca="false">VLOOKUP(D18,'paramètres CI'!$A$1:$C$6,2,0)</f>
        <v>0.0385046990211696</v>
      </c>
      <c r="X18" s="0" t="n">
        <f aca="false">(R18-E18)/E18</f>
        <v>-0.0293921576153593</v>
      </c>
      <c r="Y18" s="0" t="n">
        <f aca="false">T18-G18</f>
        <v>101.324252585653</v>
      </c>
      <c r="Z18" s="0" t="n">
        <f aca="false">U18-H18</f>
        <v>-1.24005050220477E-005</v>
      </c>
    </row>
    <row r="19" customFormat="false" ht="15.8" hidden="false" customHeight="false" outlineLevel="0" collapsed="false">
      <c r="A19" s="0" t="s">
        <v>7</v>
      </c>
      <c r="B19" s="0" t="s">
        <v>47</v>
      </c>
      <c r="C19" s="0" t="s">
        <v>38</v>
      </c>
      <c r="D19" s="0" t="s">
        <v>39</v>
      </c>
      <c r="E19" s="0" t="n">
        <f aca="false">VLOOKUP(O19,bibliRdtCHauff!$G$1:$K$1398,4,0)</f>
        <v>7.71697511124439</v>
      </c>
      <c r="F19" s="0" t="n">
        <v>20</v>
      </c>
      <c r="G19" s="0" t="n">
        <f aca="false">VLOOKUP(P19,BesoinU!$F$1:$L$99,3,0)</f>
        <v>17.3242650728987</v>
      </c>
      <c r="H19" s="0" t="n">
        <f aca="false">VLOOKUP(O19,bibliRdtCHauff!$G$1:$K$1398,3,0)</f>
        <v>0.954696371075861</v>
      </c>
      <c r="I19" s="0" t="n">
        <v>9.99400359784131E-005</v>
      </c>
      <c r="J19" s="0" t="n">
        <f aca="false">VLOOKUP(D19,'paramètres CI'!$A$1:$C$6,2,0)</f>
        <v>0.022045059962018</v>
      </c>
      <c r="K19" s="0" t="str">
        <f aca="false">VLOOKUP(A19,Nomenclature!$D$1:$E$9,2,0)</f>
        <v>01</v>
      </c>
      <c r="L19" s="0" t="str">
        <f aca="false">VLOOKUP(B19,Nomenclature!$J$1:$K$97,2,0)</f>
        <v>44</v>
      </c>
      <c r="M19" s="0" t="str">
        <f aca="false">VLOOKUP(C19,Nomenclature!$M$1:$N$21,2,0)</f>
        <v>24</v>
      </c>
      <c r="N19" s="0" t="str">
        <f aca="false">VLOOKUP(D19,Nomenclature!$O$25:$P$31,2,0)</f>
        <v>04</v>
      </c>
      <c r="O19" s="0" t="str">
        <f aca="false">CONCATENATE(K19,L19,M19,N19)</f>
        <v>01442404</v>
      </c>
      <c r="P19" s="0" t="str">
        <f aca="false">CONCATENATE(K19,L19)</f>
        <v>0144</v>
      </c>
      <c r="R19" s="0" t="n">
        <v>7.64503047883704</v>
      </c>
      <c r="S19" s="0" t="n">
        <v>20</v>
      </c>
      <c r="T19" s="0" t="n">
        <v>114.839854744374</v>
      </c>
      <c r="U19" s="0" t="n">
        <v>0.95469233771952</v>
      </c>
      <c r="V19" s="0" t="n">
        <v>9.99400359784131E-005</v>
      </c>
      <c r="W19" s="0" t="n">
        <f aca="false">VLOOKUP(D19,'paramètres CI'!$A$1:$C$6,2,0)</f>
        <v>0.022045059962018</v>
      </c>
      <c r="X19" s="0" t="n">
        <f aca="false">(R19-E19)/E19</f>
        <v>-0.00932290584979603</v>
      </c>
      <c r="Y19" s="0" t="n">
        <f aca="false">T19-G19</f>
        <v>97.5155896714753</v>
      </c>
      <c r="Z19" s="0" t="n">
        <f aca="false">U19-H19</f>
        <v>-4.03335634102664E-006</v>
      </c>
    </row>
    <row r="20" customFormat="false" ht="15.8" hidden="false" customHeight="false" outlineLevel="0" collapsed="false">
      <c r="A20" s="0" t="s">
        <v>7</v>
      </c>
      <c r="B20" s="0" t="s">
        <v>47</v>
      </c>
      <c r="C20" s="0" t="s">
        <v>40</v>
      </c>
      <c r="D20" s="0" t="s">
        <v>37</v>
      </c>
      <c r="E20" s="0" t="n">
        <f aca="false">VLOOKUP(O20,bibliRdtCHauff!$G$1:$K$1398,4,0)</f>
        <v>9.37097154505267</v>
      </c>
      <c r="F20" s="0" t="n">
        <v>20</v>
      </c>
      <c r="G20" s="0" t="n">
        <f aca="false">VLOOKUP(P20,BesoinU!$F$1:$L$99,3,0)</f>
        <v>17.3242650728987</v>
      </c>
      <c r="H20" s="0" t="n">
        <f aca="false">VLOOKUP(O20,bibliRdtCHauff!$G$1:$K$1398,3,0)</f>
        <v>0.554237424878381</v>
      </c>
      <c r="I20" s="0" t="n">
        <v>0.0335802087430137</v>
      </c>
      <c r="J20" s="0" t="n">
        <f aca="false">VLOOKUP(D20,'paramètres CI'!$A$1:$C$6,2,0)</f>
        <v>0.0385046990211696</v>
      </c>
      <c r="K20" s="0" t="str">
        <f aca="false">VLOOKUP(A20,Nomenclature!$D$1:$E$9,2,0)</f>
        <v>01</v>
      </c>
      <c r="L20" s="0" t="str">
        <f aca="false">VLOOKUP(B20,Nomenclature!$J$1:$K$97,2,0)</f>
        <v>44</v>
      </c>
      <c r="M20" s="0" t="str">
        <f aca="false">VLOOKUP(C20,Nomenclature!$M$1:$N$21,2,0)</f>
        <v>03</v>
      </c>
      <c r="N20" s="0" t="str">
        <f aca="false">VLOOKUP(D20,Nomenclature!$O$25:$P$31,2,0)</f>
        <v>03</v>
      </c>
      <c r="O20" s="0" t="str">
        <f aca="false">CONCATENATE(K20,L20,M20,N20)</f>
        <v>01440303</v>
      </c>
      <c r="P20" s="0" t="str">
        <f aca="false">CONCATENATE(K20,L20)</f>
        <v>0144</v>
      </c>
      <c r="R20" s="0" t="n">
        <v>8.66241759275375</v>
      </c>
      <c r="S20" s="0" t="n">
        <v>20</v>
      </c>
      <c r="T20" s="0" t="n">
        <v>118.648517658552</v>
      </c>
      <c r="U20" s="0" t="n">
        <v>0.511963949993065</v>
      </c>
      <c r="V20" s="0" t="n">
        <v>0.0335802087430137</v>
      </c>
      <c r="W20" s="0" t="n">
        <f aca="false">VLOOKUP(D20,'paramètres CI'!$A$1:$C$6,2,0)</f>
        <v>0.0385046990211696</v>
      </c>
      <c r="X20" s="0" t="n">
        <f aca="false">(R20-E20)/E20</f>
        <v>-0.0756115786812944</v>
      </c>
      <c r="Y20" s="0" t="n">
        <f aca="false">T20-G20</f>
        <v>101.324252585653</v>
      </c>
      <c r="Z20" s="0" t="n">
        <f aca="false">U20-H20</f>
        <v>-0.042273474885316</v>
      </c>
    </row>
    <row r="21" customFormat="false" ht="15.8" hidden="false" customHeight="false" outlineLevel="0" collapsed="false">
      <c r="A21" s="0" t="s">
        <v>7</v>
      </c>
      <c r="B21" s="0" t="s">
        <v>47</v>
      </c>
      <c r="C21" s="0" t="s">
        <v>41</v>
      </c>
      <c r="D21" s="0" t="s">
        <v>39</v>
      </c>
      <c r="E21" s="0" t="n">
        <f aca="false">VLOOKUP(O21,bibliRdtCHauff!$G$1:$K$1398,4,0)</f>
        <v>6.48225909344529</v>
      </c>
      <c r="F21" s="0" t="n">
        <v>20</v>
      </c>
      <c r="G21" s="0" t="n">
        <f aca="false">VLOOKUP(P21,BesoinU!$F$1:$L$99,3,0)</f>
        <v>17.3242650728987</v>
      </c>
      <c r="H21" s="0" t="n">
        <f aca="false">VLOOKUP(O21,bibliRdtCHauff!$G$1:$K$1398,3,0)</f>
        <v>0.731566413973989</v>
      </c>
      <c r="I21" s="0" t="n">
        <v>0.456391455766687</v>
      </c>
      <c r="J21" s="0" t="n">
        <f aca="false">VLOOKUP(D21,'paramètres CI'!$A$1:$C$6,2,0)</f>
        <v>0.022045059962018</v>
      </c>
      <c r="K21" s="0" t="str">
        <f aca="false">VLOOKUP(A21,Nomenclature!$D$1:$E$9,2,0)</f>
        <v>01</v>
      </c>
      <c r="L21" s="0" t="str">
        <f aca="false">VLOOKUP(B21,Nomenclature!$J$1:$K$97,2,0)</f>
        <v>44</v>
      </c>
      <c r="M21" s="0" t="str">
        <f aca="false">VLOOKUP(C21,Nomenclature!$M$1:$N$21,2,0)</f>
        <v>04</v>
      </c>
      <c r="N21" s="0" t="str">
        <f aca="false">VLOOKUP(D21,Nomenclature!$O$25:$P$31,2,0)</f>
        <v>04</v>
      </c>
      <c r="O21" s="0" t="str">
        <f aca="false">CONCATENATE(K21,L21,M21,N21)</f>
        <v>01440404</v>
      </c>
      <c r="P21" s="0" t="str">
        <f aca="false">CONCATENATE(K21,L21)</f>
        <v>0144</v>
      </c>
      <c r="R21" s="0" t="n">
        <v>6.11602438306963</v>
      </c>
      <c r="S21" s="0" t="n">
        <v>20</v>
      </c>
      <c r="T21" s="0" t="n">
        <v>114.839854744374</v>
      </c>
      <c r="U21" s="0" t="n">
        <v>0.675773916707859</v>
      </c>
      <c r="V21" s="0" t="n">
        <v>0.456391455766687</v>
      </c>
      <c r="W21" s="0" t="n">
        <f aca="false">VLOOKUP(D21,'paramètres CI'!$A$1:$C$6,2,0)</f>
        <v>0.022045059962018</v>
      </c>
      <c r="X21" s="0" t="n">
        <f aca="false">(R21-E21)/E21</f>
        <v>-0.0564980055712349</v>
      </c>
      <c r="Y21" s="0" t="n">
        <f aca="false">T21-G21</f>
        <v>97.5155896714753</v>
      </c>
      <c r="Z21" s="0" t="n">
        <f aca="false">U21-H21</f>
        <v>-0.05579249726613</v>
      </c>
    </row>
    <row r="22" customFormat="false" ht="15.8" hidden="false" customHeight="false" outlineLevel="0" collapsed="false">
      <c r="A22" s="0" t="s">
        <v>7</v>
      </c>
      <c r="B22" s="0" t="s">
        <v>47</v>
      </c>
      <c r="C22" s="0" t="s">
        <v>45</v>
      </c>
      <c r="D22" s="0" t="s">
        <v>43</v>
      </c>
      <c r="E22" s="0" t="n">
        <f aca="false">VLOOKUP(O22,bibliRdtCHauff!$G$1:$K$1398,4,0)</f>
        <v>10.4</v>
      </c>
      <c r="F22" s="0" t="n">
        <v>13</v>
      </c>
      <c r="G22" s="0" t="n">
        <f aca="false">VLOOKUP(P22,BesoinU!$F$1:$L$99,3,0)</f>
        <v>17.3242650728987</v>
      </c>
      <c r="H22" s="0" t="n">
        <f aca="false">VLOOKUP(O22,bibliRdtCHauff!$G$1:$K$1398,3,0)</f>
        <v>0.92</v>
      </c>
      <c r="I22" s="0" t="n">
        <v>0.281710788089215</v>
      </c>
      <c r="J22" s="0" t="n">
        <f aca="false">VLOOKUP(D22,'paramètres CI'!$A$1:$C$6,2,0)</f>
        <v>0.0935912806596305</v>
      </c>
      <c r="K22" s="0" t="str">
        <f aca="false">VLOOKUP(A22,Nomenclature!$D$1:$E$9,2,0)</f>
        <v>01</v>
      </c>
      <c r="L22" s="0" t="str">
        <f aca="false">VLOOKUP(B22,Nomenclature!$J$1:$K$97,2,0)</f>
        <v>44</v>
      </c>
      <c r="M22" s="0" t="str">
        <f aca="false">VLOOKUP(C22,Nomenclature!$M$1:$N$21,2,0)</f>
        <v>06</v>
      </c>
      <c r="N22" s="0" t="str">
        <f aca="false">VLOOKUP(D22,Nomenclature!$O$25:$P$31,2,0)</f>
        <v>02</v>
      </c>
      <c r="O22" s="0" t="str">
        <f aca="false">CONCATENATE(K22,L22,M22,N22)</f>
        <v>01440602</v>
      </c>
      <c r="P22" s="0" t="str">
        <f aca="false">CONCATENATE(K22,L22)</f>
        <v>0144</v>
      </c>
      <c r="R22" s="0" t="n">
        <v>10</v>
      </c>
      <c r="S22" s="0" t="n">
        <v>13</v>
      </c>
      <c r="T22" s="0" t="n">
        <v>114.926215083826</v>
      </c>
      <c r="U22" s="0" t="n">
        <v>0.9</v>
      </c>
      <c r="V22" s="0" t="n">
        <v>0.281710788089215</v>
      </c>
      <c r="W22" s="0" t="n">
        <f aca="false">VLOOKUP(D22,'paramètres CI'!$A$1:$C$6,2,0)</f>
        <v>0.0935912806596305</v>
      </c>
      <c r="X22" s="0" t="n">
        <f aca="false">(R22-E22)/E22</f>
        <v>-0.0384615384615385</v>
      </c>
      <c r="Y22" s="0" t="n">
        <f aca="false">T22-G22</f>
        <v>97.6019500109273</v>
      </c>
      <c r="Z22" s="0" t="n">
        <f aca="false">U22-H22</f>
        <v>-0.02</v>
      </c>
    </row>
    <row r="23" customFormat="false" ht="15.8" hidden="false" customHeight="false" outlineLevel="0" collapsed="false">
      <c r="A23" s="0" t="s">
        <v>7</v>
      </c>
      <c r="B23" s="0" t="s">
        <v>47</v>
      </c>
      <c r="C23" s="0" t="s">
        <v>46</v>
      </c>
      <c r="D23" s="0" t="s">
        <v>43</v>
      </c>
      <c r="E23" s="0" t="n">
        <f aca="false">VLOOKUP(O23,bibliRdtCHauff!$G$1:$K$1398,4,0)</f>
        <v>12</v>
      </c>
      <c r="F23" s="0" t="n">
        <v>13</v>
      </c>
      <c r="G23" s="0" t="n">
        <f aca="false">VLOOKUP(P23,BesoinU!$F$1:$L$99,3,0)</f>
        <v>17.3242650728987</v>
      </c>
      <c r="H23" s="0" t="n">
        <f aca="false">VLOOKUP(O23,bibliRdtCHauff!$G$1:$K$1398,3,0)</f>
        <v>1</v>
      </c>
      <c r="I23" s="0" t="n">
        <v>9.99400359784131E-005</v>
      </c>
      <c r="J23" s="0" t="n">
        <f aca="false">VLOOKUP(D23,'paramètres CI'!$A$1:$C$6,2,0)</f>
        <v>0.0935912806596305</v>
      </c>
      <c r="K23" s="0" t="str">
        <f aca="false">VLOOKUP(A23,Nomenclature!$D$1:$E$9,2,0)</f>
        <v>01</v>
      </c>
      <c r="L23" s="0" t="str">
        <f aca="false">VLOOKUP(B23,Nomenclature!$J$1:$K$97,2,0)</f>
        <v>44</v>
      </c>
      <c r="M23" s="0" t="str">
        <f aca="false">VLOOKUP(C23,Nomenclature!$M$1:$N$21,2,0)</f>
        <v>26</v>
      </c>
      <c r="N23" s="0" t="str">
        <f aca="false">VLOOKUP(D23,Nomenclature!$O$25:$P$31,2,0)</f>
        <v>02</v>
      </c>
      <c r="O23" s="0" t="str">
        <f aca="false">CONCATENATE(K23,L23,M23,N23)</f>
        <v>01442602</v>
      </c>
      <c r="P23" s="0" t="str">
        <f aca="false">CONCATENATE(K23,L23)</f>
        <v>0144</v>
      </c>
      <c r="R23" s="0" t="n">
        <v>12</v>
      </c>
      <c r="S23" s="0" t="n">
        <v>13</v>
      </c>
      <c r="T23" s="0" t="n">
        <v>114.926215083826</v>
      </c>
      <c r="U23" s="0" t="n">
        <v>1</v>
      </c>
      <c r="V23" s="0" t="n">
        <v>9.99400359784131E-005</v>
      </c>
      <c r="W23" s="0" t="n">
        <f aca="false">VLOOKUP(D23,'paramètres CI'!$A$1:$C$6,2,0)</f>
        <v>0.0935912806596305</v>
      </c>
      <c r="X23" s="0" t="n">
        <f aca="false">(R23-E23)/E23</f>
        <v>0</v>
      </c>
      <c r="Y23" s="0" t="n">
        <f aca="false">T23-G23</f>
        <v>97.6019500109273</v>
      </c>
      <c r="Z23" s="0" t="n">
        <f aca="false">U23-H23</f>
        <v>0</v>
      </c>
    </row>
    <row r="24" customFormat="false" ht="15.8" hidden="false" customHeight="false" outlineLevel="0" collapsed="false">
      <c r="A24" s="0" t="s">
        <v>7</v>
      </c>
      <c r="B24" s="0" t="s">
        <v>47</v>
      </c>
      <c r="C24" s="0" t="s">
        <v>48</v>
      </c>
      <c r="D24" s="0" t="s">
        <v>43</v>
      </c>
      <c r="E24" s="0" t="n">
        <f aca="false">VLOOKUP(O24,bibliRdtCHauff!$G$1:$K$1398,4,0)</f>
        <v>49.6783880510816</v>
      </c>
      <c r="F24" s="0" t="n">
        <v>20</v>
      </c>
      <c r="G24" s="0" t="n">
        <f aca="false">VLOOKUP(P24,BesoinU!$F$1:$L$99,3,0)</f>
        <v>17.3242650728987</v>
      </c>
      <c r="H24" s="0" t="n">
        <f aca="false">VLOOKUP(O24,bibliRdtCHauff!$G$1:$K$1398,3,0)</f>
        <v>2.94489544186046</v>
      </c>
      <c r="I24" s="0" t="n">
        <v>0.137985627093845</v>
      </c>
      <c r="J24" s="0" t="n">
        <f aca="false">VLOOKUP(D24,'paramètres CI'!$A$1:$C$6,2,0)</f>
        <v>0.0935912806596305</v>
      </c>
      <c r="K24" s="0" t="str">
        <f aca="false">VLOOKUP(A24,Nomenclature!$D$1:$E$9,2,0)</f>
        <v>01</v>
      </c>
      <c r="L24" s="0" t="str">
        <f aca="false">VLOOKUP(B24,Nomenclature!$J$1:$K$97,2,0)</f>
        <v>44</v>
      </c>
      <c r="M24" s="0" t="str">
        <f aca="false">VLOOKUP(C24,Nomenclature!$M$1:$N$21,2,0)</f>
        <v>09</v>
      </c>
      <c r="N24" s="0" t="str">
        <f aca="false">VLOOKUP(D24,Nomenclature!$O$25:$P$31,2,0)</f>
        <v>02</v>
      </c>
      <c r="O24" s="0" t="str">
        <f aca="false">CONCATENATE(K24,L24,M24,N24)</f>
        <v>01440902</v>
      </c>
      <c r="P24" s="0" t="str">
        <f aca="false">CONCATENATE(K24,L24)</f>
        <v>0144</v>
      </c>
      <c r="R24" s="0" t="n">
        <v>45.3140174308937</v>
      </c>
      <c r="S24" s="0" t="n">
        <v>20</v>
      </c>
      <c r="T24" s="0" t="n">
        <v>113.07488400291</v>
      </c>
      <c r="U24" s="0" t="n">
        <v>2.83163023255814</v>
      </c>
      <c r="V24" s="0" t="n">
        <v>0.137985627093845</v>
      </c>
      <c r="W24" s="0" t="n">
        <f aca="false">VLOOKUP(D24,'paramètres CI'!$A$1:$C$6,2,0)</f>
        <v>0.0935912806596305</v>
      </c>
      <c r="X24" s="0" t="n">
        <f aca="false">(R24-E24)/E24</f>
        <v>-0.0878525006829983</v>
      </c>
      <c r="Y24" s="0" t="n">
        <f aca="false">T24-G24</f>
        <v>95.7506189300113</v>
      </c>
      <c r="Z24" s="0" t="n">
        <f aca="false">U24-H24</f>
        <v>-0.11326520930232</v>
      </c>
    </row>
    <row r="25" customFormat="false" ht="15.8" hidden="false" customHeight="false" outlineLevel="0" collapsed="false">
      <c r="A25" s="0" t="s">
        <v>7</v>
      </c>
      <c r="B25" s="0" t="s">
        <v>47</v>
      </c>
      <c r="C25" s="0" t="s">
        <v>49</v>
      </c>
      <c r="D25" s="0" t="s">
        <v>43</v>
      </c>
      <c r="E25" s="0" t="n">
        <f aca="false">VLOOKUP(O25,bibliRdtCHauff!$G$1:$K$1398,4,0)</f>
        <v>59.1409381560495</v>
      </c>
      <c r="F25" s="0" t="n">
        <v>20</v>
      </c>
      <c r="G25" s="0" t="n">
        <f aca="false">VLOOKUP(P25,BesoinU!$F$1:$L$99,3,0)</f>
        <v>17.3242650728987</v>
      </c>
      <c r="H25" s="0" t="n">
        <f aca="false">VLOOKUP(O25,bibliRdtCHauff!$G$1:$K$1398,3,0)</f>
        <v>3.39795627906976</v>
      </c>
      <c r="I25" s="0" t="n">
        <v>9.99400359784131E-005</v>
      </c>
      <c r="J25" s="0" t="n">
        <f aca="false">VLOOKUP(D25,'paramètres CI'!$A$1:$C$6,2,0)</f>
        <v>0.0935912806596305</v>
      </c>
      <c r="K25" s="0" t="str">
        <f aca="false">VLOOKUP(A25,Nomenclature!$D$1:$E$9,2,0)</f>
        <v>01</v>
      </c>
      <c r="L25" s="0" t="str">
        <f aca="false">VLOOKUP(B25,Nomenclature!$J$1:$K$97,2,0)</f>
        <v>44</v>
      </c>
      <c r="M25" s="0" t="str">
        <f aca="false">VLOOKUP(C25,Nomenclature!$M$1:$N$21,2,0)</f>
        <v>29</v>
      </c>
      <c r="N25" s="0" t="str">
        <f aca="false">VLOOKUP(D25,Nomenclature!$O$25:$P$31,2,0)</f>
        <v>02</v>
      </c>
      <c r="O25" s="0" t="str">
        <f aca="false">CONCATENATE(K25,L25,M25,N25)</f>
        <v>01442902</v>
      </c>
      <c r="P25" s="0" t="str">
        <f aca="false">CONCATENATE(K25,L25)</f>
        <v>0144</v>
      </c>
      <c r="R25" s="0" t="n">
        <v>56.6425217886171</v>
      </c>
      <c r="S25" s="0" t="n">
        <v>20</v>
      </c>
      <c r="T25" s="0" t="n">
        <v>113.07488400291</v>
      </c>
      <c r="U25" s="0" t="n">
        <v>3.39795627906976</v>
      </c>
      <c r="V25" s="0" t="n">
        <v>9.99400359784131E-005</v>
      </c>
      <c r="W25" s="0" t="n">
        <f aca="false">VLOOKUP(D25,'paramètres CI'!$A$1:$C$6,2,0)</f>
        <v>0.0935912806596305</v>
      </c>
      <c r="X25" s="0" t="n">
        <f aca="false">(R25-E25)/E25</f>
        <v>-0.0422451257171482</v>
      </c>
      <c r="Y25" s="0" t="n">
        <f aca="false">T25-G25</f>
        <v>95.7506189300113</v>
      </c>
      <c r="Z25" s="0" t="n">
        <f aca="false">U25-H25</f>
        <v>0</v>
      </c>
    </row>
    <row r="26" customFormat="false" ht="15.8" hidden="false" customHeight="false" outlineLevel="0" collapsed="false">
      <c r="A26" s="0" t="s">
        <v>7</v>
      </c>
      <c r="B26" s="0" t="s">
        <v>50</v>
      </c>
      <c r="C26" s="0" t="s">
        <v>32</v>
      </c>
      <c r="D26" s="0" t="s">
        <v>33</v>
      </c>
      <c r="E26" s="0" t="n">
        <f aca="false">VLOOKUP(O26,bibliRdtCHauff!$G$1:$K$1398,4,0)</f>
        <v>25.8018359753418</v>
      </c>
      <c r="F26" s="0" t="n">
        <v>25</v>
      </c>
      <c r="G26" s="0" t="n">
        <f aca="false">VLOOKUP(P26,BesoinU!$F$1:$L$99,3,0)</f>
        <v>109.157550992288</v>
      </c>
      <c r="H26" s="0" t="n">
        <f aca="false">VLOOKUP(O26,bibliRdtCHauff!$G$1:$K$1398,3,0)</f>
        <v>0.667536787556813</v>
      </c>
      <c r="I26" s="0" t="n">
        <v>0.0213912960282357</v>
      </c>
      <c r="J26" s="0" t="n">
        <f aca="false">VLOOKUP(D26,'paramètres CI'!$A$1:$C$6,2,0)</f>
        <v>0.033584731604575</v>
      </c>
      <c r="K26" s="0" t="str">
        <f aca="false">VLOOKUP(A26,Nomenclature!$D$1:$E$9,2,0)</f>
        <v>01</v>
      </c>
      <c r="L26" s="0" t="str">
        <f aca="false">VLOOKUP(B26,Nomenclature!$J$1:$K$97,2,0)</f>
        <v>45</v>
      </c>
      <c r="M26" s="0" t="str">
        <f aca="false">VLOOKUP(C26,Nomenclature!$M$1:$N$21,2,0)</f>
        <v>01</v>
      </c>
      <c r="N26" s="0" t="str">
        <f aca="false">VLOOKUP(D26,Nomenclature!$O$25:$P$31,2,0)</f>
        <v>01</v>
      </c>
      <c r="O26" s="0" t="str">
        <f aca="false">CONCATENATE(K26,L26,M26,N26)</f>
        <v>01450101</v>
      </c>
      <c r="P26" s="0" t="str">
        <f aca="false">CONCATENATE(K26,L26)</f>
        <v>0145</v>
      </c>
      <c r="R26" s="0" t="n">
        <v>24.5731771193731</v>
      </c>
      <c r="S26" s="0" t="n">
        <v>25</v>
      </c>
      <c r="T26" s="0" t="n">
        <v>168.423853194384</v>
      </c>
      <c r="U26" s="0" t="n">
        <v>0.641862295727705</v>
      </c>
      <c r="V26" s="0" t="n">
        <v>0.0213912960282357</v>
      </c>
      <c r="W26" s="0" t="n">
        <f aca="false">VLOOKUP(D26,'paramètres CI'!$A$1:$C$6,2,0)</f>
        <v>0.033584731604575</v>
      </c>
      <c r="X26" s="0" t="n">
        <f aca="false">(R26-E26)/E26</f>
        <v>-0.0476190476190493</v>
      </c>
      <c r="Y26" s="0" t="n">
        <f aca="false">T26-G26</f>
        <v>59.266302202096</v>
      </c>
      <c r="Z26" s="0" t="n">
        <f aca="false">U26-H26</f>
        <v>-0.025674491829108</v>
      </c>
    </row>
    <row r="27" customFormat="false" ht="15.8" hidden="false" customHeight="false" outlineLevel="0" collapsed="false">
      <c r="A27" s="0" t="s">
        <v>7</v>
      </c>
      <c r="B27" s="0" t="s">
        <v>50</v>
      </c>
      <c r="C27" s="0" t="s">
        <v>32</v>
      </c>
      <c r="D27" s="0" t="s">
        <v>34</v>
      </c>
      <c r="E27" s="0" t="n">
        <f aca="false">VLOOKUP(O27,bibliRdtCHauff!$G$1:$K$1398,4,0)</f>
        <v>25.8144683715376</v>
      </c>
      <c r="F27" s="0" t="n">
        <v>25</v>
      </c>
      <c r="G27" s="0" t="n">
        <f aca="false">VLOOKUP(P27,BesoinU!$F$1:$L$99,3,0)</f>
        <v>109.157550992288</v>
      </c>
      <c r="H27" s="0" t="n">
        <f aca="false">VLOOKUP(O27,bibliRdtCHauff!$G$1:$K$1398,3,0)</f>
        <v>0.678111580081339</v>
      </c>
      <c r="I27" s="0" t="n">
        <v>0.100830799663122</v>
      </c>
      <c r="J27" s="0" t="n">
        <f aca="false">VLOOKUP(D27,'paramètres CI'!$A$1:$C$6,2,0)</f>
        <v>0.0424847883250769</v>
      </c>
      <c r="K27" s="0" t="str">
        <f aca="false">VLOOKUP(A27,Nomenclature!$D$1:$E$9,2,0)</f>
        <v>01</v>
      </c>
      <c r="L27" s="0" t="str">
        <f aca="false">VLOOKUP(B27,Nomenclature!$J$1:$K$97,2,0)</f>
        <v>45</v>
      </c>
      <c r="M27" s="0" t="str">
        <f aca="false">VLOOKUP(C27,Nomenclature!$M$1:$N$21,2,0)</f>
        <v>01</v>
      </c>
      <c r="N27" s="0" t="str">
        <f aca="false">VLOOKUP(D27,Nomenclature!$O$25:$P$31,2,0)</f>
        <v>06</v>
      </c>
      <c r="O27" s="0" t="str">
        <f aca="false">CONCATENATE(K27,L27,M27,N27)</f>
        <v>01450106</v>
      </c>
      <c r="P27" s="0" t="str">
        <f aca="false">CONCATENATE(K27,L27)</f>
        <v>0145</v>
      </c>
      <c r="R27" s="0" t="n">
        <v>24.5852079728929</v>
      </c>
      <c r="S27" s="0" t="n">
        <v>25</v>
      </c>
      <c r="T27" s="0" t="n">
        <v>182.535839559057</v>
      </c>
      <c r="U27" s="0" t="n">
        <v>0.652030365462826</v>
      </c>
      <c r="V27" s="0" t="n">
        <v>0.100830799663122</v>
      </c>
      <c r="W27" s="0" t="n">
        <f aca="false">VLOOKUP(D27,'paramètres CI'!$A$1:$C$6,2,0)</f>
        <v>0.0424847883250769</v>
      </c>
      <c r="X27" s="0" t="n">
        <f aca="false">(R27-E27)/E27</f>
        <v>-0.0476190476190497</v>
      </c>
      <c r="Y27" s="0" t="n">
        <f aca="false">T27-G27</f>
        <v>73.378288566769</v>
      </c>
      <c r="Z27" s="0" t="n">
        <f aca="false">U27-H27</f>
        <v>-0.0260812146185131</v>
      </c>
    </row>
    <row r="28" customFormat="false" ht="15.8" hidden="false" customHeight="false" outlineLevel="0" collapsed="false">
      <c r="A28" s="0" t="s">
        <v>7</v>
      </c>
      <c r="B28" s="0" t="s">
        <v>50</v>
      </c>
      <c r="C28" s="0" t="s">
        <v>35</v>
      </c>
      <c r="D28" s="0" t="s">
        <v>33</v>
      </c>
      <c r="E28" s="0" t="n">
        <f aca="false">VLOOKUP(O28,bibliRdtCHauff!$G$1:$K$1398,4,0)</f>
        <v>30.7164713992164</v>
      </c>
      <c r="F28" s="0" t="n">
        <v>25</v>
      </c>
      <c r="G28" s="0" t="n">
        <f aca="false">VLOOKUP(P28,BesoinU!$F$1:$L$99,3,0)</f>
        <v>109.157550992288</v>
      </c>
      <c r="H28" s="0" t="n">
        <f aca="false">VLOOKUP(O28,bibliRdtCHauff!$G$1:$K$1398,3,0)</f>
        <v>0.770234754873246</v>
      </c>
      <c r="I28" s="0" t="n">
        <v>9.99500249875065E-005</v>
      </c>
      <c r="J28" s="0" t="n">
        <f aca="false">VLOOKUP(D28,'paramètres CI'!$A$1:$C$6,2,0)</f>
        <v>0.033584731604575</v>
      </c>
      <c r="K28" s="0" t="str">
        <f aca="false">VLOOKUP(A28,Nomenclature!$D$1:$E$9,2,0)</f>
        <v>01</v>
      </c>
      <c r="L28" s="0" t="str">
        <f aca="false">VLOOKUP(B28,Nomenclature!$J$1:$K$97,2,0)</f>
        <v>45</v>
      </c>
      <c r="M28" s="0" t="str">
        <f aca="false">VLOOKUP(C28,Nomenclature!$M$1:$N$21,2,0)</f>
        <v>21</v>
      </c>
      <c r="N28" s="0" t="str">
        <f aca="false">VLOOKUP(D28,Nomenclature!$O$25:$P$31,2,0)</f>
        <v>01</v>
      </c>
      <c r="O28" s="0" t="str">
        <f aca="false">CONCATENATE(K28,L28,M28,N28)</f>
        <v>01452101</v>
      </c>
      <c r="P28" s="0" t="str">
        <f aca="false">CONCATENATE(K28,L28)</f>
        <v>0145</v>
      </c>
      <c r="R28" s="0" t="n">
        <v>30.7164713992164</v>
      </c>
      <c r="S28" s="0" t="n">
        <v>25</v>
      </c>
      <c r="T28" s="0" t="n">
        <v>168.423853194384</v>
      </c>
      <c r="U28" s="0" t="n">
        <v>0.770234754873246</v>
      </c>
      <c r="V28" s="0" t="n">
        <v>9.99500249875065E-005</v>
      </c>
      <c r="W28" s="0" t="n">
        <f aca="false">VLOOKUP(D28,'paramètres CI'!$A$1:$C$6,2,0)</f>
        <v>0.033584731604575</v>
      </c>
      <c r="X28" s="0" t="n">
        <f aca="false">(R28-E28)/E28</f>
        <v>0</v>
      </c>
      <c r="Y28" s="0" t="n">
        <f aca="false">T28-G28</f>
        <v>59.266302202096</v>
      </c>
      <c r="Z28" s="0" t="n">
        <f aca="false">U28-H28</f>
        <v>0</v>
      </c>
    </row>
    <row r="29" customFormat="false" ht="15.8" hidden="false" customHeight="false" outlineLevel="0" collapsed="false">
      <c r="A29" s="0" t="s">
        <v>7</v>
      </c>
      <c r="B29" s="0" t="s">
        <v>50</v>
      </c>
      <c r="C29" s="0" t="s">
        <v>35</v>
      </c>
      <c r="D29" s="0" t="s">
        <v>34</v>
      </c>
      <c r="E29" s="0" t="n">
        <f aca="false">VLOOKUP(O29,bibliRdtCHauff!$G$1:$K$1398,4,0)</f>
        <v>30.7315099661162</v>
      </c>
      <c r="F29" s="0" t="n">
        <v>25</v>
      </c>
      <c r="G29" s="0" t="n">
        <f aca="false">VLOOKUP(P29,BesoinU!$F$1:$L$99,3,0)</f>
        <v>109.157550992288</v>
      </c>
      <c r="H29" s="0" t="n">
        <f aca="false">VLOOKUP(O29,bibliRdtCHauff!$G$1:$K$1398,3,0)</f>
        <v>0.782436438555391</v>
      </c>
      <c r="I29" s="0" t="n">
        <v>9.99500249875065E-005</v>
      </c>
      <c r="J29" s="0" t="n">
        <f aca="false">VLOOKUP(D29,'paramètres CI'!$A$1:$C$6,2,0)</f>
        <v>0.0424847883250769</v>
      </c>
      <c r="K29" s="0" t="str">
        <f aca="false">VLOOKUP(A29,Nomenclature!$D$1:$E$9,2,0)</f>
        <v>01</v>
      </c>
      <c r="L29" s="0" t="str">
        <f aca="false">VLOOKUP(B29,Nomenclature!$J$1:$K$97,2,0)</f>
        <v>45</v>
      </c>
      <c r="M29" s="0" t="str">
        <f aca="false">VLOOKUP(C29,Nomenclature!$M$1:$N$21,2,0)</f>
        <v>21</v>
      </c>
      <c r="N29" s="0" t="str">
        <f aca="false">VLOOKUP(D29,Nomenclature!$O$25:$P$31,2,0)</f>
        <v>06</v>
      </c>
      <c r="O29" s="0" t="str">
        <f aca="false">CONCATENATE(K29,L29,M29,N29)</f>
        <v>01452106</v>
      </c>
      <c r="P29" s="0" t="str">
        <f aca="false">CONCATENATE(K29,L29)</f>
        <v>0145</v>
      </c>
      <c r="R29" s="0" t="n">
        <v>30.7315099661162</v>
      </c>
      <c r="S29" s="0" t="n">
        <v>25</v>
      </c>
      <c r="T29" s="0" t="n">
        <v>182.535839559057</v>
      </c>
      <c r="U29" s="0" t="n">
        <v>0.782436438555391</v>
      </c>
      <c r="V29" s="0" t="n">
        <v>9.99500249875065E-005</v>
      </c>
      <c r="W29" s="0" t="n">
        <f aca="false">VLOOKUP(D29,'paramètres CI'!$A$1:$C$6,2,0)</f>
        <v>0.0424847883250769</v>
      </c>
      <c r="X29" s="0" t="n">
        <f aca="false">(R29-E29)/E29</f>
        <v>0</v>
      </c>
      <c r="Y29" s="0" t="n">
        <f aca="false">T29-G29</f>
        <v>73.378288566769</v>
      </c>
      <c r="Z29" s="0" t="n">
        <f aca="false">U29-H29</f>
        <v>0</v>
      </c>
    </row>
    <row r="30" customFormat="false" ht="15.8" hidden="false" customHeight="false" outlineLevel="0" collapsed="false">
      <c r="A30" s="0" t="s">
        <v>7</v>
      </c>
      <c r="B30" s="0" t="s">
        <v>50</v>
      </c>
      <c r="C30" s="0" t="s">
        <v>36</v>
      </c>
      <c r="D30" s="0" t="s">
        <v>37</v>
      </c>
      <c r="E30" s="0" t="n">
        <f aca="false">VLOOKUP(O30,bibliRdtCHauff!$G$1:$K$1398,4,0)</f>
        <v>33.0085308173708</v>
      </c>
      <c r="F30" s="0" t="n">
        <v>20</v>
      </c>
      <c r="G30" s="0" t="n">
        <f aca="false">VLOOKUP(P30,BesoinU!$F$1:$L$99,3,0)</f>
        <v>109.157550992288</v>
      </c>
      <c r="H30" s="0" t="n">
        <f aca="false">VLOOKUP(O30,bibliRdtCHauff!$G$1:$K$1398,3,0)</f>
        <v>0.718621645149003</v>
      </c>
      <c r="I30" s="0" t="n">
        <v>9.99500249875065E-005</v>
      </c>
      <c r="J30" s="0" t="n">
        <f aca="false">VLOOKUP(D30,'paramètres CI'!$A$1:$C$6,2,0)</f>
        <v>0.0385046990211696</v>
      </c>
      <c r="K30" s="0" t="str">
        <f aca="false">VLOOKUP(A30,Nomenclature!$D$1:$E$9,2,0)</f>
        <v>01</v>
      </c>
      <c r="L30" s="0" t="str">
        <f aca="false">VLOOKUP(B30,Nomenclature!$J$1:$K$97,2,0)</f>
        <v>45</v>
      </c>
      <c r="M30" s="0" t="str">
        <f aca="false">VLOOKUP(C30,Nomenclature!$M$1:$N$21,2,0)</f>
        <v>23</v>
      </c>
      <c r="N30" s="0" t="str">
        <f aca="false">VLOOKUP(D30,Nomenclature!$O$25:$P$31,2,0)</f>
        <v>03</v>
      </c>
      <c r="O30" s="0" t="str">
        <f aca="false">CONCATENATE(K30,L30,M30,N30)</f>
        <v>01452303</v>
      </c>
      <c r="P30" s="0" t="str">
        <f aca="false">CONCATENATE(K30,L30)</f>
        <v>0145</v>
      </c>
      <c r="R30" s="0" t="n">
        <v>33.0085308173708</v>
      </c>
      <c r="S30" s="0" t="n">
        <v>20</v>
      </c>
      <c r="T30" s="0" t="n">
        <v>166.658651396789</v>
      </c>
      <c r="U30" s="0" t="n">
        <v>0.718621645149003</v>
      </c>
      <c r="V30" s="0" t="n">
        <v>9.99500249875065E-005</v>
      </c>
      <c r="W30" s="0" t="n">
        <f aca="false">VLOOKUP(D30,'paramètres CI'!$A$1:$C$6,2,0)</f>
        <v>0.0385046990211696</v>
      </c>
      <c r="X30" s="0" t="n">
        <f aca="false">(R30-E30)/E30</f>
        <v>0</v>
      </c>
      <c r="Y30" s="0" t="n">
        <f aca="false">T30-G30</f>
        <v>57.501100404501</v>
      </c>
      <c r="Z30" s="0" t="n">
        <f aca="false">U30-H30</f>
        <v>0</v>
      </c>
    </row>
    <row r="31" customFormat="false" ht="15.8" hidden="false" customHeight="false" outlineLevel="0" collapsed="false">
      <c r="A31" s="0" t="s">
        <v>7</v>
      </c>
      <c r="B31" s="0" t="s">
        <v>50</v>
      </c>
      <c r="C31" s="0" t="s">
        <v>38</v>
      </c>
      <c r="D31" s="0" t="s">
        <v>39</v>
      </c>
      <c r="E31" s="0" t="n">
        <f aca="false">VLOOKUP(O31,bibliRdtCHauff!$G$1:$K$1398,4,0)</f>
        <v>33.1144937456576</v>
      </c>
      <c r="F31" s="0" t="n">
        <v>20</v>
      </c>
      <c r="G31" s="0" t="n">
        <f aca="false">VLOOKUP(P31,BesoinU!$F$1:$L$99,3,0)</f>
        <v>109.157550992288</v>
      </c>
      <c r="H31" s="0" t="n">
        <f aca="false">VLOOKUP(O31,bibliRdtCHauff!$G$1:$K$1398,3,0)</f>
        <v>0.948575888067158</v>
      </c>
      <c r="I31" s="0" t="n">
        <v>9.99500249875065E-005</v>
      </c>
      <c r="J31" s="0" t="n">
        <f aca="false">VLOOKUP(D31,'paramètres CI'!$A$1:$C$6,2,0)</f>
        <v>0.022045059962018</v>
      </c>
      <c r="K31" s="0" t="str">
        <f aca="false">VLOOKUP(A31,Nomenclature!$D$1:$E$9,2,0)</f>
        <v>01</v>
      </c>
      <c r="L31" s="0" t="str">
        <f aca="false">VLOOKUP(B31,Nomenclature!$J$1:$K$97,2,0)</f>
        <v>45</v>
      </c>
      <c r="M31" s="0" t="str">
        <f aca="false">VLOOKUP(C31,Nomenclature!$M$1:$N$21,2,0)</f>
        <v>24</v>
      </c>
      <c r="N31" s="0" t="str">
        <f aca="false">VLOOKUP(D31,Nomenclature!$O$25:$P$31,2,0)</f>
        <v>04</v>
      </c>
      <c r="O31" s="0" t="str">
        <f aca="false">CONCATENATE(K31,L31,M31,N31)</f>
        <v>01452404</v>
      </c>
      <c r="P31" s="0" t="str">
        <f aca="false">CONCATENATE(K31,L31)</f>
        <v>0145</v>
      </c>
      <c r="R31" s="0" t="n">
        <v>33.1144937456576</v>
      </c>
      <c r="S31" s="0" t="n">
        <v>20</v>
      </c>
      <c r="T31" s="0" t="n">
        <v>169.599324426027</v>
      </c>
      <c r="U31" s="0" t="n">
        <v>0.948575888067158</v>
      </c>
      <c r="V31" s="0" t="n">
        <v>9.99500249875065E-005</v>
      </c>
      <c r="W31" s="0" t="n">
        <f aca="false">VLOOKUP(D31,'paramètres CI'!$A$1:$C$6,2,0)</f>
        <v>0.022045059962018</v>
      </c>
      <c r="X31" s="0" t="n">
        <f aca="false">(R31-E31)/E31</f>
        <v>0</v>
      </c>
      <c r="Y31" s="0" t="n">
        <f aca="false">T31-G31</f>
        <v>60.441773433739</v>
      </c>
      <c r="Z31" s="0" t="n">
        <f aca="false">U31-H31</f>
        <v>0</v>
      </c>
    </row>
    <row r="32" customFormat="false" ht="15.8" hidden="false" customHeight="false" outlineLevel="0" collapsed="false">
      <c r="A32" s="0" t="s">
        <v>7</v>
      </c>
      <c r="B32" s="0" t="s">
        <v>50</v>
      </c>
      <c r="C32" s="0" t="s">
        <v>40</v>
      </c>
      <c r="D32" s="0" t="s">
        <v>37</v>
      </c>
      <c r="E32" s="0" t="n">
        <f aca="false">VLOOKUP(O32,bibliRdtCHauff!$G$1:$K$1398,4,0)</f>
        <v>27.7271658865915</v>
      </c>
      <c r="F32" s="0" t="n">
        <v>20</v>
      </c>
      <c r="G32" s="0" t="n">
        <f aca="false">VLOOKUP(P32,BesoinU!$F$1:$L$99,3,0)</f>
        <v>109.157550992288</v>
      </c>
      <c r="H32" s="0" t="n">
        <f aca="false">VLOOKUP(O32,bibliRdtCHauff!$G$1:$K$1398,3,0)</f>
        <v>0.54375443646986</v>
      </c>
      <c r="I32" s="0" t="n">
        <v>0.0336400270604422</v>
      </c>
      <c r="J32" s="0" t="n">
        <f aca="false">VLOOKUP(D32,'paramètres CI'!$A$1:$C$6,2,0)</f>
        <v>0.0385046990211696</v>
      </c>
      <c r="K32" s="0" t="str">
        <f aca="false">VLOOKUP(A32,Nomenclature!$D$1:$E$9,2,0)</f>
        <v>01</v>
      </c>
      <c r="L32" s="0" t="str">
        <f aca="false">VLOOKUP(B32,Nomenclature!$J$1:$K$97,2,0)</f>
        <v>45</v>
      </c>
      <c r="M32" s="0" t="str">
        <f aca="false">VLOOKUP(C32,Nomenclature!$M$1:$N$21,2,0)</f>
        <v>03</v>
      </c>
      <c r="N32" s="0" t="str">
        <f aca="false">VLOOKUP(D32,Nomenclature!$O$25:$P$31,2,0)</f>
        <v>03</v>
      </c>
      <c r="O32" s="0" t="str">
        <f aca="false">CONCATENATE(K32,L32,M32,N32)</f>
        <v>01450303</v>
      </c>
      <c r="P32" s="0" t="str">
        <f aca="false">CONCATENATE(K32,L32)</f>
        <v>0145</v>
      </c>
      <c r="R32" s="0" t="n">
        <v>26.4068246538966</v>
      </c>
      <c r="S32" s="0" t="n">
        <v>20</v>
      </c>
      <c r="T32" s="0" t="n">
        <v>166.658651396789</v>
      </c>
      <c r="U32" s="0" t="n">
        <v>0.500037634300075</v>
      </c>
      <c r="V32" s="0" t="n">
        <v>0.0336400270604422</v>
      </c>
      <c r="W32" s="0" t="n">
        <f aca="false">VLOOKUP(D32,'paramètres CI'!$A$1:$C$6,2,0)</f>
        <v>0.0385046990211696</v>
      </c>
      <c r="X32" s="0" t="n">
        <f aca="false">(R32-E32)/E32</f>
        <v>-0.04761904761905</v>
      </c>
      <c r="Y32" s="0" t="n">
        <f aca="false">T32-G32</f>
        <v>57.501100404501</v>
      </c>
      <c r="Z32" s="0" t="n">
        <f aca="false">U32-H32</f>
        <v>-0.0437168021697849</v>
      </c>
    </row>
    <row r="33" customFormat="false" ht="15.8" hidden="false" customHeight="false" outlineLevel="0" collapsed="false">
      <c r="A33" s="0" t="s">
        <v>7</v>
      </c>
      <c r="B33" s="0" t="s">
        <v>50</v>
      </c>
      <c r="C33" s="0" t="s">
        <v>41</v>
      </c>
      <c r="D33" s="0" t="s">
        <v>39</v>
      </c>
      <c r="E33" s="0" t="n">
        <f aca="false">VLOOKUP(O33,bibliRdtCHauff!$G$1:$K$1398,4,0)</f>
        <v>27.8161747463524</v>
      </c>
      <c r="F33" s="0" t="n">
        <v>20</v>
      </c>
      <c r="G33" s="0" t="n">
        <f aca="false">VLOOKUP(P33,BesoinU!$F$1:$L$99,3,0)</f>
        <v>109.157550992288</v>
      </c>
      <c r="H33" s="0" t="n">
        <f aca="false">VLOOKUP(O33,bibliRdtCHauff!$G$1:$K$1398,3,0)</f>
        <v>0.717746747968256</v>
      </c>
      <c r="I33" s="0" t="n">
        <v>0.506798995134273</v>
      </c>
      <c r="J33" s="0" t="n">
        <f aca="false">VLOOKUP(D33,'paramètres CI'!$A$1:$C$6,2,0)</f>
        <v>0.022045059962018</v>
      </c>
      <c r="K33" s="0" t="str">
        <f aca="false">VLOOKUP(A33,Nomenclature!$D$1:$E$9,2,0)</f>
        <v>01</v>
      </c>
      <c r="L33" s="0" t="str">
        <f aca="false">VLOOKUP(B33,Nomenclature!$J$1:$K$97,2,0)</f>
        <v>45</v>
      </c>
      <c r="M33" s="0" t="str">
        <f aca="false">VLOOKUP(C33,Nomenclature!$M$1:$N$21,2,0)</f>
        <v>04</v>
      </c>
      <c r="N33" s="0" t="str">
        <f aca="false">VLOOKUP(D33,Nomenclature!$O$25:$P$31,2,0)</f>
        <v>04</v>
      </c>
      <c r="O33" s="0" t="str">
        <f aca="false">CONCATENATE(K33,L33,M33,N33)</f>
        <v>01450404</v>
      </c>
      <c r="P33" s="0" t="str">
        <f aca="false">CONCATENATE(K33,L33)</f>
        <v>0145</v>
      </c>
      <c r="R33" s="0" t="n">
        <v>26.4915949965261</v>
      </c>
      <c r="S33" s="0" t="n">
        <v>20</v>
      </c>
      <c r="T33" s="0" t="n">
        <v>169.599324426027</v>
      </c>
      <c r="U33" s="0" t="n">
        <v>0.66003946294353</v>
      </c>
      <c r="V33" s="0" t="n">
        <v>0.506798995134273</v>
      </c>
      <c r="W33" s="0" t="n">
        <f aca="false">VLOOKUP(D33,'paramètres CI'!$A$1:$C$6,2,0)</f>
        <v>0.022045059962018</v>
      </c>
      <c r="X33" s="0" t="n">
        <f aca="false">(R33-E33)/E33</f>
        <v>-0.0476190476190474</v>
      </c>
      <c r="Y33" s="0" t="n">
        <f aca="false">T33-G33</f>
        <v>60.441773433739</v>
      </c>
      <c r="Z33" s="0" t="n">
        <f aca="false">U33-H33</f>
        <v>-0.0577072850247261</v>
      </c>
    </row>
    <row r="34" customFormat="false" ht="15.8" hidden="false" customHeight="false" outlineLevel="0" collapsed="false">
      <c r="A34" s="0" t="s">
        <v>7</v>
      </c>
      <c r="B34" s="0" t="s">
        <v>50</v>
      </c>
      <c r="C34" s="0" t="s">
        <v>45</v>
      </c>
      <c r="D34" s="0" t="s">
        <v>43</v>
      </c>
      <c r="E34" s="0" t="n">
        <f aca="false">VLOOKUP(O34,bibliRdtCHauff!$G$1:$K$1398,4,0)</f>
        <v>10.4</v>
      </c>
      <c r="F34" s="0" t="n">
        <v>13</v>
      </c>
      <c r="G34" s="0" t="n">
        <f aca="false">VLOOKUP(P34,BesoinU!$F$1:$L$99,3,0)</f>
        <v>109.157550992288</v>
      </c>
      <c r="H34" s="0" t="n">
        <f aca="false">VLOOKUP(O34,bibliRdtCHauff!$G$1:$K$1398,3,0)</f>
        <v>0.92</v>
      </c>
      <c r="I34" s="0" t="n">
        <v>0.33683913198899</v>
      </c>
      <c r="J34" s="0" t="n">
        <f aca="false">VLOOKUP(D34,'paramètres CI'!$A$1:$C$6,2,0)</f>
        <v>0.0935912806596305</v>
      </c>
      <c r="K34" s="0" t="str">
        <f aca="false">VLOOKUP(A34,Nomenclature!$D$1:$E$9,2,0)</f>
        <v>01</v>
      </c>
      <c r="L34" s="0" t="str">
        <f aca="false">VLOOKUP(B34,Nomenclature!$J$1:$K$97,2,0)</f>
        <v>45</v>
      </c>
      <c r="M34" s="0" t="str">
        <f aca="false">VLOOKUP(C34,Nomenclature!$M$1:$N$21,2,0)</f>
        <v>06</v>
      </c>
      <c r="N34" s="0" t="str">
        <f aca="false">VLOOKUP(D34,Nomenclature!$O$25:$P$31,2,0)</f>
        <v>02</v>
      </c>
      <c r="O34" s="0" t="str">
        <f aca="false">CONCATENATE(K34,L34,M34,N34)</f>
        <v>01450602</v>
      </c>
      <c r="P34" s="0" t="str">
        <f aca="false">CONCATENATE(K34,L34)</f>
        <v>0145</v>
      </c>
      <c r="R34" s="0" t="n">
        <v>10</v>
      </c>
      <c r="S34" s="0" t="n">
        <v>13</v>
      </c>
      <c r="T34" s="0" t="n">
        <v>159.797181607856</v>
      </c>
      <c r="U34" s="0" t="n">
        <v>0.9</v>
      </c>
      <c r="V34" s="0" t="n">
        <v>0.33683913198899</v>
      </c>
      <c r="W34" s="0" t="n">
        <f aca="false">VLOOKUP(D34,'paramètres CI'!$A$1:$C$6,2,0)</f>
        <v>0.0935912806596305</v>
      </c>
      <c r="X34" s="0" t="n">
        <f aca="false">(R34-E34)/E34</f>
        <v>-0.0384615384615385</v>
      </c>
      <c r="Y34" s="0" t="n">
        <f aca="false">T34-G34</f>
        <v>50.639630615568</v>
      </c>
      <c r="Z34" s="0" t="n">
        <f aca="false">U34-H34</f>
        <v>-0.02</v>
      </c>
    </row>
    <row r="35" customFormat="false" ht="15.8" hidden="false" customHeight="false" outlineLevel="0" collapsed="false">
      <c r="A35" s="0" t="s">
        <v>7</v>
      </c>
      <c r="B35" s="0" t="s">
        <v>50</v>
      </c>
      <c r="C35" s="0" t="s">
        <v>46</v>
      </c>
      <c r="D35" s="0" t="s">
        <v>43</v>
      </c>
      <c r="E35" s="0" t="n">
        <f aca="false">VLOOKUP(O35,bibliRdtCHauff!$G$1:$K$1398,4,0)</f>
        <v>12</v>
      </c>
      <c r="F35" s="0" t="n">
        <v>13</v>
      </c>
      <c r="G35" s="0" t="n">
        <f aca="false">VLOOKUP(P35,BesoinU!$F$1:$L$99,3,0)</f>
        <v>109.157550992288</v>
      </c>
      <c r="H35" s="0" t="n">
        <f aca="false">VLOOKUP(O35,bibliRdtCHauff!$G$1:$K$1398,3,0)</f>
        <v>1</v>
      </c>
      <c r="I35" s="0" t="n">
        <v>9.99500249875065E-005</v>
      </c>
      <c r="J35" s="0" t="n">
        <f aca="false">VLOOKUP(D35,'paramètres CI'!$A$1:$C$6,2,0)</f>
        <v>0.0935912806596305</v>
      </c>
      <c r="K35" s="0" t="str">
        <f aca="false">VLOOKUP(A35,Nomenclature!$D$1:$E$9,2,0)</f>
        <v>01</v>
      </c>
      <c r="L35" s="0" t="str">
        <f aca="false">VLOOKUP(B35,Nomenclature!$J$1:$K$97,2,0)</f>
        <v>45</v>
      </c>
      <c r="M35" s="0" t="str">
        <f aca="false">VLOOKUP(C35,Nomenclature!$M$1:$N$21,2,0)</f>
        <v>26</v>
      </c>
      <c r="N35" s="0" t="str">
        <f aca="false">VLOOKUP(D35,Nomenclature!$O$25:$P$31,2,0)</f>
        <v>02</v>
      </c>
      <c r="O35" s="0" t="str">
        <f aca="false">CONCATENATE(K35,L35,M35,N35)</f>
        <v>01452602</v>
      </c>
      <c r="P35" s="0" t="str">
        <f aca="false">CONCATENATE(K35,L35)</f>
        <v>0145</v>
      </c>
      <c r="R35" s="0" t="n">
        <v>12</v>
      </c>
      <c r="S35" s="0" t="n">
        <v>13</v>
      </c>
      <c r="T35" s="0" t="n">
        <v>159.797181607856</v>
      </c>
      <c r="U35" s="0" t="n">
        <v>1</v>
      </c>
      <c r="V35" s="0" t="n">
        <v>9.99500249875065E-005</v>
      </c>
      <c r="W35" s="0" t="n">
        <f aca="false">VLOOKUP(D35,'paramètres CI'!$A$1:$C$6,2,0)</f>
        <v>0.0935912806596305</v>
      </c>
      <c r="X35" s="0" t="n">
        <f aca="false">(R35-E35)/E35</f>
        <v>0</v>
      </c>
      <c r="Y35" s="0" t="n">
        <f aca="false">T35-G35</f>
        <v>50.639630615568</v>
      </c>
      <c r="Z35" s="0" t="n">
        <f aca="false">U35-H35</f>
        <v>0</v>
      </c>
    </row>
    <row r="36" customFormat="false" ht="15.8" hidden="false" customHeight="false" outlineLevel="0" collapsed="false">
      <c r="A36" s="0" t="s">
        <v>7</v>
      </c>
      <c r="B36" s="0" t="s">
        <v>51</v>
      </c>
      <c r="C36" s="0" t="s">
        <v>32</v>
      </c>
      <c r="D36" s="0" t="s">
        <v>33</v>
      </c>
      <c r="E36" s="0" t="n">
        <f aca="false">VLOOKUP(O36,bibliRdtCHauff!$G$1:$K$1398,4,0)</f>
        <v>15.494674538956</v>
      </c>
      <c r="F36" s="0" t="n">
        <v>25</v>
      </c>
      <c r="G36" s="0" t="n">
        <f aca="false">VLOOKUP(P36,BesoinU!$F$1:$L$99,3,0)</f>
        <v>30.8071913633335</v>
      </c>
      <c r="H36" s="0" t="n">
        <f aca="false">VLOOKUP(O36,bibliRdtCHauff!$G$1:$K$1398,3,0)</f>
        <v>0.668116768317533</v>
      </c>
      <c r="I36" s="0" t="n">
        <v>0.0166589850297538</v>
      </c>
      <c r="J36" s="0" t="n">
        <f aca="false">VLOOKUP(D36,'paramètres CI'!$A$1:$C$6,2,0)</f>
        <v>0.033584731604575</v>
      </c>
      <c r="K36" s="0" t="str">
        <f aca="false">VLOOKUP(A36,Nomenclature!$D$1:$E$9,2,0)</f>
        <v>01</v>
      </c>
      <c r="L36" s="0" t="str">
        <f aca="false">VLOOKUP(B36,Nomenclature!$J$1:$K$97,2,0)</f>
        <v>83</v>
      </c>
      <c r="M36" s="0" t="str">
        <f aca="false">VLOOKUP(C36,Nomenclature!$M$1:$N$21,2,0)</f>
        <v>01</v>
      </c>
      <c r="N36" s="0" t="str">
        <f aca="false">VLOOKUP(D36,Nomenclature!$O$25:$P$31,2,0)</f>
        <v>01</v>
      </c>
      <c r="O36" s="0" t="str">
        <f aca="false">CONCATENATE(K36,L36,M36,N36)</f>
        <v>01830101</v>
      </c>
      <c r="P36" s="0" t="str">
        <f aca="false">CONCATENATE(K36,L36)</f>
        <v>0183</v>
      </c>
      <c r="R36" s="0" t="n">
        <v>14.7568328942438</v>
      </c>
      <c r="S36" s="0" t="n">
        <v>25</v>
      </c>
      <c r="T36" s="0" t="n">
        <v>69.947492946875</v>
      </c>
      <c r="U36" s="0" t="n">
        <v>0.64241996953609</v>
      </c>
      <c r="V36" s="0" t="n">
        <v>0.0166589850297538</v>
      </c>
      <c r="W36" s="0" t="n">
        <f aca="false">VLOOKUP(D36,'paramètres CI'!$A$1:$C$6,2,0)</f>
        <v>0.033584731604575</v>
      </c>
      <c r="X36" s="0" t="n">
        <f aca="false">(R36-E36)/E36</f>
        <v>-0.0476190476190482</v>
      </c>
      <c r="Y36" s="0" t="n">
        <f aca="false">T36-G36</f>
        <v>39.1403015835415</v>
      </c>
      <c r="Z36" s="0" t="n">
        <f aca="false">U36-H36</f>
        <v>-0.025696798781443</v>
      </c>
    </row>
    <row r="37" customFormat="false" ht="15.8" hidden="false" customHeight="false" outlineLevel="0" collapsed="false">
      <c r="A37" s="0" t="s">
        <v>7</v>
      </c>
      <c r="B37" s="0" t="s">
        <v>51</v>
      </c>
      <c r="C37" s="0" t="s">
        <v>32</v>
      </c>
      <c r="D37" s="0" t="s">
        <v>34</v>
      </c>
      <c r="E37" s="0" t="n">
        <f aca="false">VLOOKUP(O37,bibliRdtCHauff!$G$1:$K$1398,4,0)</f>
        <v>16.457391600756</v>
      </c>
      <c r="F37" s="0" t="n">
        <v>25</v>
      </c>
      <c r="G37" s="0" t="n">
        <f aca="false">VLOOKUP(P37,BesoinU!$F$1:$L$99,3,0)</f>
        <v>30.8071913633335</v>
      </c>
      <c r="H37" s="0" t="n">
        <f aca="false">VLOOKUP(O37,bibliRdtCHauff!$G$1:$K$1398,3,0)</f>
        <v>0.682347739508038</v>
      </c>
      <c r="I37" s="0" t="n">
        <v>0.0863693279061366</v>
      </c>
      <c r="J37" s="0" t="n">
        <f aca="false">VLOOKUP(D37,'paramètres CI'!$A$1:$C$6,2,0)</f>
        <v>0.0424847883250769</v>
      </c>
      <c r="K37" s="0" t="str">
        <f aca="false">VLOOKUP(A37,Nomenclature!$D$1:$E$9,2,0)</f>
        <v>01</v>
      </c>
      <c r="L37" s="0" t="str">
        <f aca="false">VLOOKUP(B37,Nomenclature!$J$1:$K$97,2,0)</f>
        <v>83</v>
      </c>
      <c r="M37" s="0" t="str">
        <f aca="false">VLOOKUP(C37,Nomenclature!$M$1:$N$21,2,0)</f>
        <v>01</v>
      </c>
      <c r="N37" s="0" t="str">
        <f aca="false">VLOOKUP(D37,Nomenclature!$O$25:$P$31,2,0)</f>
        <v>06</v>
      </c>
      <c r="O37" s="0" t="str">
        <f aca="false">CONCATENATE(K37,L37,M37,N37)</f>
        <v>01830106</v>
      </c>
      <c r="P37" s="0" t="str">
        <f aca="false">CONCATENATE(K37,L37)</f>
        <v>0183</v>
      </c>
      <c r="R37" s="0" t="n">
        <v>15.6737062864342</v>
      </c>
      <c r="S37" s="0" t="n">
        <v>25</v>
      </c>
      <c r="T37" s="0" t="n">
        <v>67.8413209232194</v>
      </c>
      <c r="U37" s="0" t="n">
        <v>0.656103595680806</v>
      </c>
      <c r="V37" s="0" t="n">
        <v>0.0863693279061366</v>
      </c>
      <c r="W37" s="0" t="n">
        <f aca="false">VLOOKUP(D37,'paramètres CI'!$A$1:$C$6,2,0)</f>
        <v>0.0424847883250769</v>
      </c>
      <c r="X37" s="0" t="n">
        <f aca="false">(R37-E37)/E37</f>
        <v>-0.0476190476190529</v>
      </c>
      <c r="Y37" s="0" t="n">
        <f aca="false">T37-G37</f>
        <v>37.0341295598859</v>
      </c>
      <c r="Z37" s="0" t="n">
        <f aca="false">U37-H37</f>
        <v>-0.0262441438272321</v>
      </c>
    </row>
    <row r="38" customFormat="false" ht="15.8" hidden="false" customHeight="false" outlineLevel="0" collapsed="false">
      <c r="A38" s="0" t="s">
        <v>7</v>
      </c>
      <c r="B38" s="0" t="s">
        <v>51</v>
      </c>
      <c r="C38" s="0" t="s">
        <v>35</v>
      </c>
      <c r="D38" s="0" t="s">
        <v>33</v>
      </c>
      <c r="E38" s="0" t="n">
        <f aca="false">VLOOKUP(O38,bibliRdtCHauff!$G$1:$K$1398,4,0)</f>
        <v>18.4460411178048</v>
      </c>
      <c r="F38" s="0" t="n">
        <v>25</v>
      </c>
      <c r="G38" s="0" t="n">
        <f aca="false">VLOOKUP(P38,BesoinU!$F$1:$L$99,3,0)</f>
        <v>30.8071913633335</v>
      </c>
      <c r="H38" s="0" t="n">
        <f aca="false">VLOOKUP(O38,bibliRdtCHauff!$G$1:$K$1398,3,0)</f>
        <v>0.770903963443307</v>
      </c>
      <c r="I38" s="0" t="n">
        <v>9.9940035978413E-005</v>
      </c>
      <c r="J38" s="0" t="n">
        <f aca="false">VLOOKUP(D38,'paramètres CI'!$A$1:$C$6,2,0)</f>
        <v>0.033584731604575</v>
      </c>
      <c r="K38" s="0" t="str">
        <f aca="false">VLOOKUP(A38,Nomenclature!$D$1:$E$9,2,0)</f>
        <v>01</v>
      </c>
      <c r="L38" s="0" t="str">
        <f aca="false">VLOOKUP(B38,Nomenclature!$J$1:$K$97,2,0)</f>
        <v>83</v>
      </c>
      <c r="M38" s="0" t="str">
        <f aca="false">VLOOKUP(C38,Nomenclature!$M$1:$N$21,2,0)</f>
        <v>21</v>
      </c>
      <c r="N38" s="0" t="str">
        <f aca="false">VLOOKUP(D38,Nomenclature!$O$25:$P$31,2,0)</f>
        <v>01</v>
      </c>
      <c r="O38" s="0" t="str">
        <f aca="false">CONCATENATE(K38,L38,M38,N38)</f>
        <v>01832101</v>
      </c>
      <c r="P38" s="0" t="str">
        <f aca="false">CONCATENATE(K38,L38)</f>
        <v>0183</v>
      </c>
      <c r="R38" s="0" t="n">
        <v>18.4460411178048</v>
      </c>
      <c r="S38" s="0" t="n">
        <v>25</v>
      </c>
      <c r="T38" s="0" t="n">
        <v>69.947492946875</v>
      </c>
      <c r="U38" s="0" t="n">
        <v>0.770903963443307</v>
      </c>
      <c r="V38" s="0" t="n">
        <v>9.9940035978413E-005</v>
      </c>
      <c r="W38" s="0" t="n">
        <f aca="false">VLOOKUP(D38,'paramètres CI'!$A$1:$C$6,2,0)</f>
        <v>0.033584731604575</v>
      </c>
      <c r="X38" s="0" t="n">
        <f aca="false">(R38-E38)/E38</f>
        <v>0</v>
      </c>
      <c r="Y38" s="0" t="n">
        <f aca="false">T38-G38</f>
        <v>39.1403015835415</v>
      </c>
      <c r="Z38" s="0" t="n">
        <f aca="false">U38-H38</f>
        <v>0</v>
      </c>
    </row>
    <row r="39" customFormat="false" ht="15.8" hidden="false" customHeight="false" outlineLevel="0" collapsed="false">
      <c r="A39" s="0" t="s">
        <v>7</v>
      </c>
      <c r="B39" s="0" t="s">
        <v>51</v>
      </c>
      <c r="C39" s="0" t="s">
        <v>35</v>
      </c>
      <c r="D39" s="0" t="s">
        <v>34</v>
      </c>
      <c r="E39" s="0" t="n">
        <f aca="false">VLOOKUP(O39,bibliRdtCHauff!$G$1:$K$1398,4,0)</f>
        <v>19.5921328580428</v>
      </c>
      <c r="F39" s="0" t="n">
        <v>25</v>
      </c>
      <c r="G39" s="0" t="n">
        <f aca="false">VLOOKUP(P39,BesoinU!$F$1:$L$99,3,0)</f>
        <v>30.8071913633335</v>
      </c>
      <c r="H39" s="0" t="n">
        <f aca="false">VLOOKUP(O39,bibliRdtCHauff!$G$1:$K$1398,3,0)</f>
        <v>0.787324314816967</v>
      </c>
      <c r="I39" s="0" t="n">
        <v>9.9940035978413E-005</v>
      </c>
      <c r="J39" s="0" t="n">
        <f aca="false">VLOOKUP(D39,'paramètres CI'!$A$1:$C$6,2,0)</f>
        <v>0.0424847883250769</v>
      </c>
      <c r="K39" s="0" t="str">
        <f aca="false">VLOOKUP(A39,Nomenclature!$D$1:$E$9,2,0)</f>
        <v>01</v>
      </c>
      <c r="L39" s="0" t="str">
        <f aca="false">VLOOKUP(B39,Nomenclature!$J$1:$K$97,2,0)</f>
        <v>83</v>
      </c>
      <c r="M39" s="0" t="str">
        <f aca="false">VLOOKUP(C39,Nomenclature!$M$1:$N$21,2,0)</f>
        <v>21</v>
      </c>
      <c r="N39" s="0" t="str">
        <f aca="false">VLOOKUP(D39,Nomenclature!$O$25:$P$31,2,0)</f>
        <v>06</v>
      </c>
      <c r="O39" s="0" t="str">
        <f aca="false">CONCATENATE(K39,L39,M39,N39)</f>
        <v>01832106</v>
      </c>
      <c r="P39" s="0" t="str">
        <f aca="false">CONCATENATE(K39,L39)</f>
        <v>0183</v>
      </c>
      <c r="R39" s="0" t="n">
        <v>19.5921328580428</v>
      </c>
      <c r="S39" s="0" t="n">
        <v>25</v>
      </c>
      <c r="T39" s="0" t="n">
        <v>67.8413209232194</v>
      </c>
      <c r="U39" s="0" t="n">
        <v>0.787324314816967</v>
      </c>
      <c r="V39" s="0" t="n">
        <v>9.9940035978413E-005</v>
      </c>
      <c r="W39" s="0" t="n">
        <f aca="false">VLOOKUP(D39,'paramètres CI'!$A$1:$C$6,2,0)</f>
        <v>0.0424847883250769</v>
      </c>
      <c r="X39" s="0" t="n">
        <f aca="false">(R39-E39)/E39</f>
        <v>0</v>
      </c>
      <c r="Y39" s="0" t="n">
        <f aca="false">T39-G39</f>
        <v>37.0341295598859</v>
      </c>
      <c r="Z39" s="0" t="n">
        <f aca="false">U39-H39</f>
        <v>0</v>
      </c>
    </row>
    <row r="40" customFormat="false" ht="15.8" hidden="false" customHeight="false" outlineLevel="0" collapsed="false">
      <c r="A40" s="0" t="s">
        <v>7</v>
      </c>
      <c r="B40" s="0" t="s">
        <v>51</v>
      </c>
      <c r="C40" s="0" t="s">
        <v>36</v>
      </c>
      <c r="D40" s="0" t="s">
        <v>37</v>
      </c>
      <c r="E40" s="0" t="n">
        <f aca="false">VLOOKUP(O40,bibliRdtCHauff!$G$1:$K$1398,4,0)</f>
        <v>5.24053548673392</v>
      </c>
      <c r="F40" s="0" t="n">
        <v>20</v>
      </c>
      <c r="G40" s="0" t="n">
        <f aca="false">VLOOKUP(P40,BesoinU!$F$1:$L$99,3,0)</f>
        <v>30.8071913633335</v>
      </c>
      <c r="H40" s="0" t="n">
        <f aca="false">VLOOKUP(O40,bibliRdtCHauff!$G$1:$K$1398,3,0)</f>
        <v>0.725216305705104</v>
      </c>
      <c r="I40" s="0" t="n">
        <v>9.9940035978413E-005</v>
      </c>
      <c r="J40" s="0" t="n">
        <f aca="false">VLOOKUP(D40,'paramètres CI'!$A$1:$C$6,2,0)</f>
        <v>0.0385046990211696</v>
      </c>
      <c r="K40" s="0" t="str">
        <f aca="false">VLOOKUP(A40,Nomenclature!$D$1:$E$9,2,0)</f>
        <v>01</v>
      </c>
      <c r="L40" s="0" t="str">
        <f aca="false">VLOOKUP(B40,Nomenclature!$J$1:$K$97,2,0)</f>
        <v>83</v>
      </c>
      <c r="M40" s="0" t="str">
        <f aca="false">VLOOKUP(C40,Nomenclature!$M$1:$N$21,2,0)</f>
        <v>23</v>
      </c>
      <c r="N40" s="0" t="str">
        <f aca="false">VLOOKUP(D40,Nomenclature!$O$25:$P$31,2,0)</f>
        <v>03</v>
      </c>
      <c r="O40" s="0" t="str">
        <f aca="false">CONCATENATE(K40,L40,M40,N40)</f>
        <v>01832303</v>
      </c>
      <c r="P40" s="0" t="str">
        <f aca="false">CONCATENATE(K40,L40)</f>
        <v>0183</v>
      </c>
      <c r="R40" s="0" t="n">
        <v>5.24053548673392</v>
      </c>
      <c r="S40" s="0" t="n">
        <v>20</v>
      </c>
      <c r="T40" s="0" t="n">
        <v>74.2519312621673</v>
      </c>
      <c r="U40" s="0" t="n">
        <v>0.725216305705104</v>
      </c>
      <c r="V40" s="0" t="n">
        <v>9.9940035978413E-005</v>
      </c>
      <c r="W40" s="0" t="n">
        <f aca="false">VLOOKUP(D40,'paramètres CI'!$A$1:$C$6,2,0)</f>
        <v>0.0385046990211696</v>
      </c>
      <c r="X40" s="0" t="n">
        <f aca="false">(R40-E40)/E40</f>
        <v>0</v>
      </c>
      <c r="Y40" s="0" t="n">
        <f aca="false">T40-G40</f>
        <v>43.4447398988338</v>
      </c>
      <c r="Z40" s="0" t="n">
        <f aca="false">U40-H40</f>
        <v>0</v>
      </c>
    </row>
    <row r="41" customFormat="false" ht="15.8" hidden="false" customHeight="false" outlineLevel="0" collapsed="false">
      <c r="A41" s="0" t="s">
        <v>7</v>
      </c>
      <c r="B41" s="0" t="s">
        <v>51</v>
      </c>
      <c r="C41" s="0" t="s">
        <v>38</v>
      </c>
      <c r="D41" s="0" t="s">
        <v>39</v>
      </c>
      <c r="E41" s="0" t="n">
        <f aca="false">VLOOKUP(O41,bibliRdtCHauff!$G$1:$K$1398,4,0)</f>
        <v>3.89748889156372</v>
      </c>
      <c r="F41" s="0" t="n">
        <v>20</v>
      </c>
      <c r="G41" s="0" t="n">
        <f aca="false">VLOOKUP(P41,BesoinU!$F$1:$L$99,3,0)</f>
        <v>30.8071913633335</v>
      </c>
      <c r="H41" s="0" t="n">
        <f aca="false">VLOOKUP(O41,bibliRdtCHauff!$G$1:$K$1398,3,0)</f>
        <v>0.957295666038883</v>
      </c>
      <c r="I41" s="0" t="n">
        <v>9.9940035978413E-005</v>
      </c>
      <c r="J41" s="0" t="n">
        <f aca="false">VLOOKUP(D41,'paramètres CI'!$A$1:$C$6,2,0)</f>
        <v>0.022045059962018</v>
      </c>
      <c r="K41" s="0" t="str">
        <f aca="false">VLOOKUP(A41,Nomenclature!$D$1:$E$9,2,0)</f>
        <v>01</v>
      </c>
      <c r="L41" s="0" t="str">
        <f aca="false">VLOOKUP(B41,Nomenclature!$J$1:$K$97,2,0)</f>
        <v>83</v>
      </c>
      <c r="M41" s="0" t="str">
        <f aca="false">VLOOKUP(C41,Nomenclature!$M$1:$N$21,2,0)</f>
        <v>24</v>
      </c>
      <c r="N41" s="0" t="str">
        <f aca="false">VLOOKUP(D41,Nomenclature!$O$25:$P$31,2,0)</f>
        <v>04</v>
      </c>
      <c r="O41" s="0" t="str">
        <f aca="false">CONCATENATE(K41,L41,M41,N41)</f>
        <v>01832404</v>
      </c>
      <c r="P41" s="0" t="str">
        <f aca="false">CONCATENATE(K41,L41)</f>
        <v>0183</v>
      </c>
      <c r="R41" s="0" t="n">
        <v>3.89748889156372</v>
      </c>
      <c r="S41" s="0" t="n">
        <v>20</v>
      </c>
      <c r="T41" s="0" t="n">
        <v>71.7820661262618</v>
      </c>
      <c r="U41" s="0" t="n">
        <v>0.957295666038883</v>
      </c>
      <c r="V41" s="0" t="n">
        <v>9.9940035978413E-005</v>
      </c>
      <c r="W41" s="0" t="n">
        <f aca="false">VLOOKUP(D41,'paramètres CI'!$A$1:$C$6,2,0)</f>
        <v>0.022045059962018</v>
      </c>
      <c r="X41" s="0" t="n">
        <f aca="false">(R41-E41)/E41</f>
        <v>0</v>
      </c>
      <c r="Y41" s="0" t="n">
        <f aca="false">T41-G41</f>
        <v>40.9748747629283</v>
      </c>
      <c r="Z41" s="0" t="n">
        <f aca="false">U41-H41</f>
        <v>0</v>
      </c>
    </row>
    <row r="42" customFormat="false" ht="15.8" hidden="false" customHeight="false" outlineLevel="0" collapsed="false">
      <c r="A42" s="0" t="s">
        <v>7</v>
      </c>
      <c r="B42" s="0" t="s">
        <v>51</v>
      </c>
      <c r="C42" s="0" t="s">
        <v>40</v>
      </c>
      <c r="D42" s="0" t="s">
        <v>37</v>
      </c>
      <c r="E42" s="0" t="n">
        <f aca="false">VLOOKUP(O42,bibliRdtCHauff!$G$1:$K$1398,4,0)</f>
        <v>4.40204980885649</v>
      </c>
      <c r="F42" s="0" t="n">
        <v>20</v>
      </c>
      <c r="G42" s="0" t="n">
        <f aca="false">VLOOKUP(P42,BesoinU!$F$1:$L$99,3,0)</f>
        <v>30.8071913633335</v>
      </c>
      <c r="H42" s="0" t="n">
        <f aca="false">VLOOKUP(O42,bibliRdtCHauff!$G$1:$K$1398,3,0)</f>
        <v>0.554684865734094</v>
      </c>
      <c r="I42" s="0" t="n">
        <v>0.0339486194507883</v>
      </c>
      <c r="J42" s="0" t="n">
        <f aca="false">VLOOKUP(D42,'paramètres CI'!$A$1:$C$6,2,0)</f>
        <v>0.0385046990211696</v>
      </c>
      <c r="K42" s="0" t="str">
        <f aca="false">VLOOKUP(A42,Nomenclature!$D$1:$E$9,2,0)</f>
        <v>01</v>
      </c>
      <c r="L42" s="0" t="str">
        <f aca="false">VLOOKUP(B42,Nomenclature!$J$1:$K$97,2,0)</f>
        <v>83</v>
      </c>
      <c r="M42" s="0" t="str">
        <f aca="false">VLOOKUP(C42,Nomenclature!$M$1:$N$21,2,0)</f>
        <v>03</v>
      </c>
      <c r="N42" s="0" t="str">
        <f aca="false">VLOOKUP(D42,Nomenclature!$O$25:$P$31,2,0)</f>
        <v>03</v>
      </c>
      <c r="O42" s="0" t="str">
        <f aca="false">CONCATENATE(K42,L42,M42,N42)</f>
        <v>01830303</v>
      </c>
      <c r="P42" s="0" t="str">
        <f aca="false">CONCATENATE(K42,L42)</f>
        <v>0183</v>
      </c>
      <c r="R42" s="0" t="n">
        <v>4.19242838938713</v>
      </c>
      <c r="S42" s="0" t="n">
        <v>20</v>
      </c>
      <c r="T42" s="0" t="n">
        <v>74.2519312621673</v>
      </c>
      <c r="U42" s="0" t="n">
        <v>0.512052005741341</v>
      </c>
      <c r="V42" s="0" t="n">
        <v>0.0339486194507883</v>
      </c>
      <c r="W42" s="0" t="n">
        <f aca="false">VLOOKUP(D42,'paramètres CI'!$A$1:$C$6,2,0)</f>
        <v>0.0385046990211696</v>
      </c>
      <c r="X42" s="0" t="n">
        <f aca="false">(R42-E42)/E42</f>
        <v>-0.0476190476190484</v>
      </c>
      <c r="Y42" s="0" t="n">
        <f aca="false">T42-G42</f>
        <v>43.4447398988338</v>
      </c>
      <c r="Z42" s="0" t="n">
        <f aca="false">U42-H42</f>
        <v>-0.042632859992753</v>
      </c>
    </row>
    <row r="43" customFormat="false" ht="15.8" hidden="false" customHeight="false" outlineLevel="0" collapsed="false">
      <c r="A43" s="0" t="s">
        <v>7</v>
      </c>
      <c r="B43" s="0" t="s">
        <v>51</v>
      </c>
      <c r="C43" s="0" t="s">
        <v>41</v>
      </c>
      <c r="D43" s="0" t="s">
        <v>39</v>
      </c>
      <c r="E43" s="0" t="n">
        <f aca="false">VLOOKUP(O43,bibliRdtCHauff!$G$1:$K$1398,4,0)</f>
        <v>3.27389066891352</v>
      </c>
      <c r="F43" s="0" t="n">
        <v>20</v>
      </c>
      <c r="G43" s="0" t="n">
        <f aca="false">VLOOKUP(P43,BesoinU!$F$1:$L$99,3,0)</f>
        <v>30.8071913633335</v>
      </c>
      <c r="H43" s="0" t="n">
        <f aca="false">VLOOKUP(O43,bibliRdtCHauff!$G$1:$K$1398,3,0)</f>
        <v>0.732186051270633</v>
      </c>
      <c r="I43" s="0" t="n">
        <v>0.462749288738</v>
      </c>
      <c r="J43" s="0" t="n">
        <f aca="false">VLOOKUP(D43,'paramètres CI'!$A$1:$C$6,2,0)</f>
        <v>0.022045059962018</v>
      </c>
      <c r="K43" s="0" t="str">
        <f aca="false">VLOOKUP(A43,Nomenclature!$D$1:$E$9,2,0)</f>
        <v>01</v>
      </c>
      <c r="L43" s="0" t="str">
        <f aca="false">VLOOKUP(B43,Nomenclature!$J$1:$K$97,2,0)</f>
        <v>83</v>
      </c>
      <c r="M43" s="0" t="str">
        <f aca="false">VLOOKUP(C43,Nomenclature!$M$1:$N$21,2,0)</f>
        <v>04</v>
      </c>
      <c r="N43" s="0" t="str">
        <f aca="false">VLOOKUP(D43,Nomenclature!$O$25:$P$31,2,0)</f>
        <v>04</v>
      </c>
      <c r="O43" s="0" t="str">
        <f aca="false">CONCATENATE(K43,L43,M43,N43)</f>
        <v>01830404</v>
      </c>
      <c r="P43" s="0" t="str">
        <f aca="false">CONCATENATE(K43,L43)</f>
        <v>0183</v>
      </c>
      <c r="R43" s="0" t="n">
        <v>3.11799111325097</v>
      </c>
      <c r="S43" s="0" t="n">
        <v>20</v>
      </c>
      <c r="T43" s="0" t="n">
        <v>71.7820661262618</v>
      </c>
      <c r="U43" s="0" t="n">
        <v>0.675908647578571</v>
      </c>
      <c r="V43" s="0" t="n">
        <v>0.462749288738</v>
      </c>
      <c r="W43" s="0" t="n">
        <f aca="false">VLOOKUP(D43,'paramètres CI'!$A$1:$C$6,2,0)</f>
        <v>0.022045059962018</v>
      </c>
      <c r="X43" s="0" t="n">
        <f aca="false">(R43-E43)/E43</f>
        <v>-0.0476190476190481</v>
      </c>
      <c r="Y43" s="0" t="n">
        <f aca="false">T43-G43</f>
        <v>40.9748747629283</v>
      </c>
      <c r="Z43" s="0" t="n">
        <f aca="false">U43-H43</f>
        <v>-0.056277403692062</v>
      </c>
    </row>
    <row r="44" customFormat="false" ht="15.8" hidden="false" customHeight="false" outlineLevel="0" collapsed="false">
      <c r="A44" s="0" t="s">
        <v>7</v>
      </c>
      <c r="B44" s="0" t="s">
        <v>51</v>
      </c>
      <c r="C44" s="0" t="s">
        <v>45</v>
      </c>
      <c r="D44" s="0" t="s">
        <v>43</v>
      </c>
      <c r="E44" s="0" t="n">
        <f aca="false">VLOOKUP(O44,bibliRdtCHauff!$G$1:$K$1398,4,0)</f>
        <v>10.4</v>
      </c>
      <c r="F44" s="0" t="n">
        <v>13</v>
      </c>
      <c r="G44" s="0" t="n">
        <f aca="false">VLOOKUP(P44,BesoinU!$F$1:$L$99,3,0)</f>
        <v>30.8071913633335</v>
      </c>
      <c r="H44" s="0" t="n">
        <f aca="false">VLOOKUP(O44,bibliRdtCHauff!$G$1:$K$1398,3,0)</f>
        <v>0.92</v>
      </c>
      <c r="I44" s="0" t="n">
        <v>0.107439865483432</v>
      </c>
      <c r="J44" s="0" t="n">
        <f aca="false">VLOOKUP(D44,'paramètres CI'!$A$1:$C$6,2,0)</f>
        <v>0.0935912806596305</v>
      </c>
      <c r="K44" s="0" t="str">
        <f aca="false">VLOOKUP(A44,Nomenclature!$D$1:$E$9,2,0)</f>
        <v>01</v>
      </c>
      <c r="L44" s="0" t="str">
        <f aca="false">VLOOKUP(B44,Nomenclature!$J$1:$K$97,2,0)</f>
        <v>83</v>
      </c>
      <c r="M44" s="0" t="str">
        <f aca="false">VLOOKUP(C44,Nomenclature!$M$1:$N$21,2,0)</f>
        <v>06</v>
      </c>
      <c r="N44" s="0" t="str">
        <f aca="false">VLOOKUP(D44,Nomenclature!$O$25:$P$31,2,0)</f>
        <v>02</v>
      </c>
      <c r="O44" s="0" t="str">
        <f aca="false">CONCATENATE(K44,L44,M44,N44)</f>
        <v>01830602</v>
      </c>
      <c r="P44" s="0" t="str">
        <f aca="false">CONCATENATE(K44,L44)</f>
        <v>0183</v>
      </c>
      <c r="R44" s="0" t="n">
        <v>10</v>
      </c>
      <c r="S44" s="0" t="n">
        <v>13</v>
      </c>
      <c r="T44" s="0" t="n">
        <v>69.2481504665355</v>
      </c>
      <c r="U44" s="0" t="n">
        <v>0.9</v>
      </c>
      <c r="V44" s="0" t="n">
        <v>0.107439865483432</v>
      </c>
      <c r="W44" s="0" t="n">
        <f aca="false">VLOOKUP(D44,'paramètres CI'!$A$1:$C$6,2,0)</f>
        <v>0.0935912806596305</v>
      </c>
      <c r="X44" s="0" t="n">
        <f aca="false">(R44-E44)/E44</f>
        <v>-0.0384615384615385</v>
      </c>
      <c r="Y44" s="0" t="n">
        <f aca="false">T44-G44</f>
        <v>38.440959103202</v>
      </c>
      <c r="Z44" s="0" t="n">
        <f aca="false">U44-H44</f>
        <v>-0.02</v>
      </c>
    </row>
    <row r="45" customFormat="false" ht="15.8" hidden="false" customHeight="false" outlineLevel="0" collapsed="false">
      <c r="A45" s="0" t="s">
        <v>7</v>
      </c>
      <c r="B45" s="0" t="s">
        <v>51</v>
      </c>
      <c r="C45" s="0" t="s">
        <v>46</v>
      </c>
      <c r="D45" s="0" t="s">
        <v>43</v>
      </c>
      <c r="E45" s="0" t="n">
        <f aca="false">VLOOKUP(O45,bibliRdtCHauff!$G$1:$K$1398,4,0)</f>
        <v>12</v>
      </c>
      <c r="F45" s="0" t="n">
        <v>13</v>
      </c>
      <c r="G45" s="0" t="n">
        <f aca="false">VLOOKUP(P45,BesoinU!$F$1:$L$99,3,0)</f>
        <v>30.8071913633335</v>
      </c>
      <c r="H45" s="0" t="n">
        <f aca="false">VLOOKUP(O45,bibliRdtCHauff!$G$1:$K$1398,3,0)</f>
        <v>1</v>
      </c>
      <c r="I45" s="0" t="n">
        <v>9.9940035978413E-005</v>
      </c>
      <c r="J45" s="0" t="n">
        <f aca="false">VLOOKUP(D45,'paramètres CI'!$A$1:$C$6,2,0)</f>
        <v>0.0935912806596305</v>
      </c>
      <c r="K45" s="0" t="str">
        <f aca="false">VLOOKUP(A45,Nomenclature!$D$1:$E$9,2,0)</f>
        <v>01</v>
      </c>
      <c r="L45" s="0" t="str">
        <f aca="false">VLOOKUP(B45,Nomenclature!$J$1:$K$97,2,0)</f>
        <v>83</v>
      </c>
      <c r="M45" s="0" t="str">
        <f aca="false">VLOOKUP(C45,Nomenclature!$M$1:$N$21,2,0)</f>
        <v>26</v>
      </c>
      <c r="N45" s="0" t="str">
        <f aca="false">VLOOKUP(D45,Nomenclature!$O$25:$P$31,2,0)</f>
        <v>02</v>
      </c>
      <c r="O45" s="0" t="str">
        <f aca="false">CONCATENATE(K45,L45,M45,N45)</f>
        <v>01832602</v>
      </c>
      <c r="P45" s="0" t="str">
        <f aca="false">CONCATENATE(K45,L45)</f>
        <v>0183</v>
      </c>
      <c r="R45" s="0" t="n">
        <v>12</v>
      </c>
      <c r="S45" s="0" t="n">
        <v>13</v>
      </c>
      <c r="T45" s="0" t="n">
        <v>69.2481504665355</v>
      </c>
      <c r="U45" s="0" t="n">
        <v>1</v>
      </c>
      <c r="V45" s="0" t="n">
        <v>9.9940035978413E-005</v>
      </c>
      <c r="W45" s="0" t="n">
        <f aca="false">VLOOKUP(D45,'paramètres CI'!$A$1:$C$6,2,0)</f>
        <v>0.0935912806596305</v>
      </c>
      <c r="X45" s="0" t="n">
        <f aca="false">(R45-E45)/E45</f>
        <v>0</v>
      </c>
      <c r="Y45" s="0" t="n">
        <f aca="false">T45-G45</f>
        <v>38.440959103202</v>
      </c>
      <c r="Z45" s="0" t="n">
        <f aca="false">U45-H45</f>
        <v>0</v>
      </c>
    </row>
    <row r="46" customFormat="false" ht="15.8" hidden="false" customHeight="false" outlineLevel="0" collapsed="false">
      <c r="A46" s="0" t="s">
        <v>7</v>
      </c>
      <c r="B46" s="0" t="s">
        <v>51</v>
      </c>
      <c r="C46" s="0" t="s">
        <v>48</v>
      </c>
      <c r="D46" s="0" t="s">
        <v>43</v>
      </c>
      <c r="E46" s="0" t="n">
        <f aca="false">VLOOKUP(O46,bibliRdtCHauff!$G$1:$K$1398,4,0)</f>
        <v>44.7584571443371</v>
      </c>
      <c r="F46" s="0" t="n">
        <v>20</v>
      </c>
      <c r="G46" s="0" t="n">
        <f aca="false">VLOOKUP(P46,BesoinU!$F$1:$L$99,3,0)</f>
        <v>30.8071913633335</v>
      </c>
      <c r="H46" s="0" t="n">
        <f aca="false">VLOOKUP(O46,bibliRdtCHauff!$G$1:$K$1398,3,0)</f>
        <v>2.94489544186046</v>
      </c>
      <c r="I46" s="0" t="n">
        <v>0.292234273176018</v>
      </c>
      <c r="J46" s="0" t="n">
        <f aca="false">VLOOKUP(D46,'paramètres CI'!$A$1:$C$6,2,0)</f>
        <v>0.0935912806596305</v>
      </c>
      <c r="K46" s="0" t="str">
        <f aca="false">VLOOKUP(A46,Nomenclature!$D$1:$E$9,2,0)</f>
        <v>01</v>
      </c>
      <c r="L46" s="0" t="str">
        <f aca="false">VLOOKUP(B46,Nomenclature!$J$1:$K$97,2,0)</f>
        <v>83</v>
      </c>
      <c r="M46" s="0" t="str">
        <f aca="false">VLOOKUP(C46,Nomenclature!$M$1:$N$21,2,0)</f>
        <v>09</v>
      </c>
      <c r="N46" s="0" t="str">
        <f aca="false">VLOOKUP(D46,Nomenclature!$O$25:$P$31,2,0)</f>
        <v>02</v>
      </c>
      <c r="O46" s="0" t="str">
        <f aca="false">CONCATENATE(K46,L46,M46,N46)</f>
        <v>01830902</v>
      </c>
      <c r="P46" s="0" t="str">
        <f aca="false">CONCATENATE(K46,L46)</f>
        <v>0183</v>
      </c>
      <c r="R46" s="0" t="n">
        <v>42.6271020422258</v>
      </c>
      <c r="S46" s="0" t="n">
        <v>20</v>
      </c>
      <c r="T46" s="0" t="n">
        <v>72.3689533762215</v>
      </c>
      <c r="U46" s="0" t="n">
        <v>2.83163023255814</v>
      </c>
      <c r="V46" s="0" t="n">
        <v>0.292234273176018</v>
      </c>
      <c r="W46" s="0" t="n">
        <f aca="false">VLOOKUP(D46,'paramètres CI'!$A$1:$C$6,2,0)</f>
        <v>0.0935912806596305</v>
      </c>
      <c r="X46" s="0" t="n">
        <f aca="false">(R46-E46)/E46</f>
        <v>-0.0476190476190478</v>
      </c>
      <c r="Y46" s="0" t="n">
        <f aca="false">T46-G46</f>
        <v>41.561762012888</v>
      </c>
      <c r="Z46" s="0" t="n">
        <f aca="false">U46-H46</f>
        <v>-0.11326520930232</v>
      </c>
    </row>
    <row r="47" customFormat="false" ht="15.8" hidden="false" customHeight="false" outlineLevel="0" collapsed="false">
      <c r="A47" s="0" t="s">
        <v>7</v>
      </c>
      <c r="B47" s="0" t="s">
        <v>51</v>
      </c>
      <c r="C47" s="0" t="s">
        <v>49</v>
      </c>
      <c r="D47" s="0" t="s">
        <v>43</v>
      </c>
      <c r="E47" s="0" t="n">
        <f aca="false">VLOOKUP(O47,bibliRdtCHauff!$G$1:$K$1398,4,0)</f>
        <v>53.2838775527823</v>
      </c>
      <c r="F47" s="0" t="n">
        <v>20</v>
      </c>
      <c r="G47" s="0" t="n">
        <f aca="false">VLOOKUP(P47,BesoinU!$F$1:$L$99,3,0)</f>
        <v>30.8071913633335</v>
      </c>
      <c r="H47" s="0" t="n">
        <f aca="false">VLOOKUP(O47,bibliRdtCHauff!$G$1:$K$1398,3,0)</f>
        <v>3.39795627906976</v>
      </c>
      <c r="I47" s="0" t="n">
        <v>9.9940035978413E-005</v>
      </c>
      <c r="J47" s="0" t="n">
        <f aca="false">VLOOKUP(D47,'paramètres CI'!$A$1:$C$6,2,0)</f>
        <v>0.0935912806596305</v>
      </c>
      <c r="K47" s="0" t="str">
        <f aca="false">VLOOKUP(A47,Nomenclature!$D$1:$E$9,2,0)</f>
        <v>01</v>
      </c>
      <c r="L47" s="0" t="str">
        <f aca="false">VLOOKUP(B47,Nomenclature!$J$1:$K$97,2,0)</f>
        <v>83</v>
      </c>
      <c r="M47" s="0" t="str">
        <f aca="false">VLOOKUP(C47,Nomenclature!$M$1:$N$21,2,0)</f>
        <v>29</v>
      </c>
      <c r="N47" s="0" t="str">
        <f aca="false">VLOOKUP(D47,Nomenclature!$O$25:$P$31,2,0)</f>
        <v>02</v>
      </c>
      <c r="O47" s="0" t="str">
        <f aca="false">CONCATENATE(K47,L47,M47,N47)</f>
        <v>01832902</v>
      </c>
      <c r="P47" s="0" t="str">
        <f aca="false">CONCATENATE(K47,L47)</f>
        <v>0183</v>
      </c>
      <c r="R47" s="0" t="n">
        <v>53.2838775527823</v>
      </c>
      <c r="S47" s="0" t="n">
        <v>20</v>
      </c>
      <c r="T47" s="0" t="n">
        <v>72.3689533762215</v>
      </c>
      <c r="U47" s="0" t="n">
        <v>3.39795627906976</v>
      </c>
      <c r="V47" s="0" t="n">
        <v>9.9940035978413E-005</v>
      </c>
      <c r="W47" s="0" t="n">
        <f aca="false">VLOOKUP(D47,'paramètres CI'!$A$1:$C$6,2,0)</f>
        <v>0.0935912806596305</v>
      </c>
      <c r="X47" s="0" t="n">
        <f aca="false">(R47-E47)/E47</f>
        <v>0</v>
      </c>
      <c r="Y47" s="0" t="n">
        <f aca="false">T47-G47</f>
        <v>41.561762012888</v>
      </c>
      <c r="Z47" s="0" t="n">
        <f aca="false">U47-H47</f>
        <v>0</v>
      </c>
    </row>
    <row r="48" customFormat="false" ht="15.8" hidden="false" customHeight="false" outlineLevel="0" collapsed="false">
      <c r="A48" s="0" t="s">
        <v>7</v>
      </c>
      <c r="B48" s="0" t="s">
        <v>52</v>
      </c>
      <c r="C48" s="0" t="s">
        <v>32</v>
      </c>
      <c r="D48" s="0" t="s">
        <v>33</v>
      </c>
      <c r="E48" s="0" t="n">
        <f aca="false">VLOOKUP(O48,bibliRdtCHauff!$G$1:$K$1398,4,0)</f>
        <v>16.4639832448673</v>
      </c>
      <c r="F48" s="0" t="n">
        <v>25</v>
      </c>
      <c r="G48" s="0" t="n">
        <f aca="false">VLOOKUP(P48,BesoinU!$F$1:$L$99,3,0)</f>
        <v>40.5480806641338</v>
      </c>
      <c r="H48" s="0" t="n">
        <f aca="false">VLOOKUP(O48,bibliRdtCHauff!$G$1:$K$1398,3,0)</f>
        <v>0.659500476223797</v>
      </c>
      <c r="I48" s="0" t="n">
        <v>0.0211169983504891</v>
      </c>
      <c r="J48" s="0" t="n">
        <f aca="false">VLOOKUP(D48,'paramètres CI'!$A$1:$C$6,2,0)</f>
        <v>0.033584731604575</v>
      </c>
      <c r="K48" s="0" t="str">
        <f aca="false">VLOOKUP(A48,Nomenclature!$D$1:$E$9,2,0)</f>
        <v>01</v>
      </c>
      <c r="L48" s="0" t="str">
        <f aca="false">VLOOKUP(B48,Nomenclature!$J$1:$K$97,2,0)</f>
        <v>84</v>
      </c>
      <c r="M48" s="0" t="str">
        <f aca="false">VLOOKUP(C48,Nomenclature!$M$1:$N$21,2,0)</f>
        <v>01</v>
      </c>
      <c r="N48" s="0" t="str">
        <f aca="false">VLOOKUP(D48,Nomenclature!$O$25:$P$31,2,0)</f>
        <v>01</v>
      </c>
      <c r="O48" s="0" t="str">
        <f aca="false">CONCATENATE(K48,L48,M48,N48)</f>
        <v>01840101</v>
      </c>
      <c r="P48" s="0" t="str">
        <f aca="false">CONCATENATE(K48,L48)</f>
        <v>0184</v>
      </c>
      <c r="R48" s="0" t="n">
        <v>15.9493438957776</v>
      </c>
      <c r="S48" s="0" t="n">
        <v>25</v>
      </c>
      <c r="T48" s="0" t="n">
        <v>87.6484813847384</v>
      </c>
      <c r="U48" s="0" t="n">
        <v>0.636451018717298</v>
      </c>
      <c r="V48" s="0" t="n">
        <v>0.0211169983504891</v>
      </c>
      <c r="W48" s="0" t="n">
        <f aca="false">VLOOKUP(D48,'paramètres CI'!$A$1:$C$6,2,0)</f>
        <v>0.033584731604575</v>
      </c>
      <c r="X48" s="0" t="n">
        <f aca="false">(R48-E48)/E48</f>
        <v>-0.0312584956772317</v>
      </c>
      <c r="Y48" s="0" t="n">
        <f aca="false">T48-G48</f>
        <v>47.1004007206046</v>
      </c>
      <c r="Z48" s="0" t="n">
        <f aca="false">U48-H48</f>
        <v>-0.023049457506499</v>
      </c>
    </row>
    <row r="49" customFormat="false" ht="15.8" hidden="false" customHeight="false" outlineLevel="0" collapsed="false">
      <c r="A49" s="0" t="s">
        <v>7</v>
      </c>
      <c r="B49" s="0" t="s">
        <v>52</v>
      </c>
      <c r="C49" s="0" t="s">
        <v>32</v>
      </c>
      <c r="D49" s="0" t="s">
        <v>34</v>
      </c>
      <c r="E49" s="0" t="n">
        <f aca="false">VLOOKUP(O49,bibliRdtCHauff!$G$1:$K$1398,4,0)</f>
        <v>18.2769123151778</v>
      </c>
      <c r="F49" s="0" t="n">
        <v>25</v>
      </c>
      <c r="G49" s="0" t="n">
        <f aca="false">VLOOKUP(P49,BesoinU!$F$1:$L$99,3,0)</f>
        <v>40.5480806641338</v>
      </c>
      <c r="H49" s="0" t="n">
        <f aca="false">VLOOKUP(O49,bibliRdtCHauff!$G$1:$K$1398,3,0)</f>
        <v>0.67770488577607</v>
      </c>
      <c r="I49" s="0" t="n">
        <v>0.0782341848088168</v>
      </c>
      <c r="J49" s="0" t="n">
        <f aca="false">VLOOKUP(D49,'paramètres CI'!$A$1:$C$6,2,0)</f>
        <v>0.0424847883250769</v>
      </c>
      <c r="K49" s="0" t="str">
        <f aca="false">VLOOKUP(A49,Nomenclature!$D$1:$E$9,2,0)</f>
        <v>01</v>
      </c>
      <c r="L49" s="0" t="str">
        <f aca="false">VLOOKUP(B49,Nomenclature!$J$1:$K$97,2,0)</f>
        <v>84</v>
      </c>
      <c r="M49" s="0" t="str">
        <f aca="false">VLOOKUP(C49,Nomenclature!$M$1:$N$21,2,0)</f>
        <v>01</v>
      </c>
      <c r="N49" s="0" t="str">
        <f aca="false">VLOOKUP(D49,Nomenclature!$O$25:$P$31,2,0)</f>
        <v>06</v>
      </c>
      <c r="O49" s="0" t="str">
        <f aca="false">CONCATENATE(K49,L49,M49,N49)</f>
        <v>01840106</v>
      </c>
      <c r="P49" s="0" t="str">
        <f aca="false">CONCATENATE(K49,L49)</f>
        <v>0184</v>
      </c>
      <c r="R49" s="0" t="n">
        <v>16.5762948363053</v>
      </c>
      <c r="S49" s="0" t="n">
        <v>25</v>
      </c>
      <c r="T49" s="0" t="n">
        <v>99.671901868229</v>
      </c>
      <c r="U49" s="0" t="n">
        <v>0.652663574892972</v>
      </c>
      <c r="V49" s="0" t="n">
        <v>0.0782341848088168</v>
      </c>
      <c r="W49" s="0" t="n">
        <f aca="false">VLOOKUP(D49,'paramètres CI'!$A$1:$C$6,2,0)</f>
        <v>0.0424847883250769</v>
      </c>
      <c r="X49" s="0" t="n">
        <f aca="false">(R49-E49)/E49</f>
        <v>-0.0930473074196589</v>
      </c>
      <c r="Y49" s="0" t="n">
        <f aca="false">T49-G49</f>
        <v>59.1238212040952</v>
      </c>
      <c r="Z49" s="0" t="n">
        <f aca="false">U49-H49</f>
        <v>-0.025041310883098</v>
      </c>
    </row>
    <row r="50" customFormat="false" ht="15.8" hidden="false" customHeight="false" outlineLevel="0" collapsed="false">
      <c r="A50" s="0" t="s">
        <v>7</v>
      </c>
      <c r="B50" s="0" t="s">
        <v>52</v>
      </c>
      <c r="C50" s="0" t="s">
        <v>35</v>
      </c>
      <c r="D50" s="0" t="s">
        <v>33</v>
      </c>
      <c r="E50" s="0" t="n">
        <f aca="false">VLOOKUP(O50,bibliRdtCHauff!$G$1:$K$1398,4,0)</f>
        <v>19.5999800534135</v>
      </c>
      <c r="F50" s="0" t="n">
        <v>25</v>
      </c>
      <c r="G50" s="0" t="n">
        <f aca="false">VLOOKUP(P50,BesoinU!$F$1:$L$99,3,0)</f>
        <v>40.5480806641338</v>
      </c>
      <c r="H50" s="0" t="n">
        <f aca="false">VLOOKUP(O50,bibliRdtCHauff!$G$1:$K$1398,3,0)</f>
        <v>0.760962087950535</v>
      </c>
      <c r="I50" s="0" t="n">
        <v>9.99400359784131E-005</v>
      </c>
      <c r="J50" s="0" t="n">
        <f aca="false">VLOOKUP(D50,'paramètres CI'!$A$1:$C$6,2,0)</f>
        <v>0.033584731604575</v>
      </c>
      <c r="K50" s="0" t="str">
        <f aca="false">VLOOKUP(A50,Nomenclature!$D$1:$E$9,2,0)</f>
        <v>01</v>
      </c>
      <c r="L50" s="0" t="str">
        <f aca="false">VLOOKUP(B50,Nomenclature!$J$1:$K$97,2,0)</f>
        <v>84</v>
      </c>
      <c r="M50" s="0" t="str">
        <f aca="false">VLOOKUP(C50,Nomenclature!$M$1:$N$21,2,0)</f>
        <v>21</v>
      </c>
      <c r="N50" s="0" t="str">
        <f aca="false">VLOOKUP(D50,Nomenclature!$O$25:$P$31,2,0)</f>
        <v>01</v>
      </c>
      <c r="O50" s="0" t="str">
        <f aca="false">CONCATENATE(K50,L50,M50,N50)</f>
        <v>01842101</v>
      </c>
      <c r="P50" s="0" t="str">
        <f aca="false">CONCATENATE(K50,L50)</f>
        <v>0184</v>
      </c>
      <c r="R50" s="0" t="n">
        <v>19.936679869722</v>
      </c>
      <c r="S50" s="0" t="n">
        <v>25</v>
      </c>
      <c r="T50" s="0" t="n">
        <v>87.6484813847384</v>
      </c>
      <c r="U50" s="0" t="n">
        <v>0.763741222460757</v>
      </c>
      <c r="V50" s="0" t="n">
        <v>9.99400359784131E-005</v>
      </c>
      <c r="W50" s="0" t="n">
        <f aca="false">VLOOKUP(D50,'paramètres CI'!$A$1:$C$6,2,0)</f>
        <v>0.033584731604575</v>
      </c>
      <c r="X50" s="0" t="n">
        <f aca="false">(R50-E50)/E50</f>
        <v>0.0171785795389042</v>
      </c>
      <c r="Y50" s="0" t="n">
        <f aca="false">T50-G50</f>
        <v>47.1004007206046</v>
      </c>
      <c r="Z50" s="0" t="n">
        <f aca="false">U50-H50</f>
        <v>0.00277913451022194</v>
      </c>
    </row>
    <row r="51" customFormat="false" ht="15.8" hidden="false" customHeight="false" outlineLevel="0" collapsed="false">
      <c r="A51" s="0" t="s">
        <v>7</v>
      </c>
      <c r="B51" s="0" t="s">
        <v>52</v>
      </c>
      <c r="C51" s="0" t="s">
        <v>35</v>
      </c>
      <c r="D51" s="0" t="s">
        <v>34</v>
      </c>
      <c r="E51" s="0" t="n">
        <f aca="false">VLOOKUP(O51,bibliRdtCHauff!$G$1:$K$1398,4,0)</f>
        <v>21.7582289466402</v>
      </c>
      <c r="F51" s="0" t="n">
        <v>25</v>
      </c>
      <c r="G51" s="0" t="n">
        <f aca="false">VLOOKUP(P51,BesoinU!$F$1:$L$99,3,0)</f>
        <v>40.5480806641338</v>
      </c>
      <c r="H51" s="0" t="n">
        <f aca="false">VLOOKUP(O51,bibliRdtCHauff!$G$1:$K$1398,3,0)</f>
        <v>0.781967175895465</v>
      </c>
      <c r="I51" s="0" t="n">
        <v>9.99400359784131E-005</v>
      </c>
      <c r="J51" s="0" t="n">
        <f aca="false">VLOOKUP(D51,'paramètres CI'!$A$1:$C$6,2,0)</f>
        <v>0.0424847883250769</v>
      </c>
      <c r="K51" s="0" t="str">
        <f aca="false">VLOOKUP(A51,Nomenclature!$D$1:$E$9,2,0)</f>
        <v>01</v>
      </c>
      <c r="L51" s="0" t="str">
        <f aca="false">VLOOKUP(B51,Nomenclature!$J$1:$K$97,2,0)</f>
        <v>84</v>
      </c>
      <c r="M51" s="0" t="str">
        <f aca="false">VLOOKUP(C51,Nomenclature!$M$1:$N$21,2,0)</f>
        <v>21</v>
      </c>
      <c r="N51" s="0" t="str">
        <f aca="false">VLOOKUP(D51,Nomenclature!$O$25:$P$31,2,0)</f>
        <v>06</v>
      </c>
      <c r="O51" s="0" t="str">
        <f aca="false">CONCATENATE(K51,L51,M51,N51)</f>
        <v>01842106</v>
      </c>
      <c r="P51" s="0" t="str">
        <f aca="false">CONCATENATE(K51,L51)</f>
        <v>0184</v>
      </c>
      <c r="R51" s="0" t="n">
        <v>20.7203685453816</v>
      </c>
      <c r="S51" s="0" t="n">
        <v>25</v>
      </c>
      <c r="T51" s="0" t="n">
        <v>99.671901868229</v>
      </c>
      <c r="U51" s="0" t="n">
        <v>0.783196289871566</v>
      </c>
      <c r="V51" s="0" t="n">
        <v>9.99400359784131E-005</v>
      </c>
      <c r="W51" s="0" t="n">
        <f aca="false">VLOOKUP(D51,'paramètres CI'!$A$1:$C$6,2,0)</f>
        <v>0.0424847883250769</v>
      </c>
      <c r="X51" s="0" t="n">
        <f aca="false">(R51-E51)/E51</f>
        <v>-0.0476996727906415</v>
      </c>
      <c r="Y51" s="0" t="n">
        <f aca="false">T51-G51</f>
        <v>59.1238212040952</v>
      </c>
      <c r="Z51" s="0" t="n">
        <f aca="false">U51-H51</f>
        <v>0.00122911397610104</v>
      </c>
    </row>
    <row r="52" customFormat="false" ht="15.8" hidden="false" customHeight="false" outlineLevel="0" collapsed="false">
      <c r="A52" s="0" t="s">
        <v>7</v>
      </c>
      <c r="B52" s="0" t="s">
        <v>52</v>
      </c>
      <c r="C52" s="0" t="s">
        <v>36</v>
      </c>
      <c r="D52" s="0" t="s">
        <v>37</v>
      </c>
      <c r="E52" s="0" t="n">
        <f aca="false">VLOOKUP(O52,bibliRdtCHauff!$G$1:$K$1398,4,0)</f>
        <v>5.45907670666335</v>
      </c>
      <c r="F52" s="0" t="n">
        <v>20</v>
      </c>
      <c r="G52" s="0" t="n">
        <f aca="false">VLOOKUP(P52,BesoinU!$F$1:$L$99,3,0)</f>
        <v>40.5480806641338</v>
      </c>
      <c r="H52" s="0" t="n">
        <f aca="false">VLOOKUP(O52,bibliRdtCHauff!$G$1:$K$1398,3,0)</f>
        <v>0.725241125903443</v>
      </c>
      <c r="I52" s="0" t="n">
        <v>9.99400359784131E-005</v>
      </c>
      <c r="J52" s="0" t="n">
        <f aca="false">VLOOKUP(D52,'paramètres CI'!$A$1:$C$6,2,0)</f>
        <v>0.0385046990211696</v>
      </c>
      <c r="K52" s="0" t="str">
        <f aca="false">VLOOKUP(A52,Nomenclature!$D$1:$E$9,2,0)</f>
        <v>01</v>
      </c>
      <c r="L52" s="0" t="str">
        <f aca="false">VLOOKUP(B52,Nomenclature!$J$1:$K$97,2,0)</f>
        <v>84</v>
      </c>
      <c r="M52" s="0" t="str">
        <f aca="false">VLOOKUP(C52,Nomenclature!$M$1:$N$21,2,0)</f>
        <v>23</v>
      </c>
      <c r="N52" s="0" t="str">
        <f aca="false">VLOOKUP(D52,Nomenclature!$O$25:$P$31,2,0)</f>
        <v>03</v>
      </c>
      <c r="O52" s="0" t="str">
        <f aca="false">CONCATENATE(K52,L52,M52,N52)</f>
        <v>01842303</v>
      </c>
      <c r="P52" s="0" t="str">
        <f aca="false">CONCATENATE(K52,L52)</f>
        <v>0184</v>
      </c>
      <c r="R52" s="0" t="n">
        <v>5.28716353710751</v>
      </c>
      <c r="S52" s="0" t="n">
        <v>20</v>
      </c>
      <c r="T52" s="0" t="n">
        <v>94.3121489494089</v>
      </c>
      <c r="U52" s="0" t="n">
        <v>0.725259074191673</v>
      </c>
      <c r="V52" s="0" t="n">
        <v>9.99400359784131E-005</v>
      </c>
      <c r="W52" s="0" t="n">
        <f aca="false">VLOOKUP(D52,'paramètres CI'!$A$1:$C$6,2,0)</f>
        <v>0.0385046990211696</v>
      </c>
      <c r="X52" s="0" t="n">
        <f aca="false">(R52-E52)/E52</f>
        <v>-0.0314912537033968</v>
      </c>
      <c r="Y52" s="0" t="n">
        <f aca="false">T52-G52</f>
        <v>53.7640682852751</v>
      </c>
      <c r="Z52" s="0" t="n">
        <f aca="false">U52-H52</f>
        <v>1.79482882299853E-005</v>
      </c>
    </row>
    <row r="53" customFormat="false" ht="15.8" hidden="false" customHeight="false" outlineLevel="0" collapsed="false">
      <c r="A53" s="0" t="s">
        <v>7</v>
      </c>
      <c r="B53" s="0" t="s">
        <v>52</v>
      </c>
      <c r="C53" s="0" t="s">
        <v>38</v>
      </c>
      <c r="D53" s="0" t="s">
        <v>39</v>
      </c>
      <c r="E53" s="0" t="n">
        <f aca="false">VLOOKUP(O53,bibliRdtCHauff!$G$1:$K$1398,4,0)</f>
        <v>4.08649314475903</v>
      </c>
      <c r="F53" s="0" t="n">
        <v>20</v>
      </c>
      <c r="G53" s="0" t="n">
        <f aca="false">VLOOKUP(P53,BesoinU!$F$1:$L$99,3,0)</f>
        <v>40.5480806641338</v>
      </c>
      <c r="H53" s="0" t="n">
        <f aca="false">VLOOKUP(O53,bibliRdtCHauff!$G$1:$K$1398,3,0)</f>
        <v>0.957310572513649</v>
      </c>
      <c r="I53" s="0" t="n">
        <v>9.99400359784131E-005</v>
      </c>
      <c r="J53" s="0" t="n">
        <f aca="false">VLOOKUP(D53,'paramètres CI'!$A$1:$C$6,2,0)</f>
        <v>0.022045059962018</v>
      </c>
      <c r="K53" s="0" t="str">
        <f aca="false">VLOOKUP(A53,Nomenclature!$D$1:$E$9,2,0)</f>
        <v>01</v>
      </c>
      <c r="L53" s="0" t="str">
        <f aca="false">VLOOKUP(B53,Nomenclature!$J$1:$K$97,2,0)</f>
        <v>84</v>
      </c>
      <c r="M53" s="0" t="str">
        <f aca="false">VLOOKUP(C53,Nomenclature!$M$1:$N$21,2,0)</f>
        <v>24</v>
      </c>
      <c r="N53" s="0" t="str">
        <f aca="false">VLOOKUP(D53,Nomenclature!$O$25:$P$31,2,0)</f>
        <v>04</v>
      </c>
      <c r="O53" s="0" t="str">
        <f aca="false">CONCATENATE(K53,L53,M53,N53)</f>
        <v>01842404</v>
      </c>
      <c r="P53" s="0" t="str">
        <f aca="false">CONCATENATE(K53,L53)</f>
        <v>0184</v>
      </c>
      <c r="R53" s="0" t="n">
        <v>4.11741849491161</v>
      </c>
      <c r="S53" s="0" t="n">
        <v>20</v>
      </c>
      <c r="T53" s="0" t="n">
        <v>94.1059497707279</v>
      </c>
      <c r="U53" s="0" t="n">
        <v>0.957312129966055</v>
      </c>
      <c r="V53" s="0" t="n">
        <v>9.99400359784131E-005</v>
      </c>
      <c r="W53" s="0" t="n">
        <f aca="false">VLOOKUP(D53,'paramètres CI'!$A$1:$C$6,2,0)</f>
        <v>0.022045059962018</v>
      </c>
      <c r="X53" s="0" t="n">
        <f aca="false">(R53-E53)/E53</f>
        <v>0.00756769901651314</v>
      </c>
      <c r="Y53" s="0" t="n">
        <f aca="false">T53-G53</f>
        <v>53.5578691065941</v>
      </c>
      <c r="Z53" s="0" t="n">
        <f aca="false">U53-H53</f>
        <v>1.55745240604244E-006</v>
      </c>
    </row>
    <row r="54" customFormat="false" ht="15.8" hidden="false" customHeight="false" outlineLevel="0" collapsed="false">
      <c r="A54" s="0" t="s">
        <v>7</v>
      </c>
      <c r="B54" s="0" t="s">
        <v>52</v>
      </c>
      <c r="C54" s="0" t="s">
        <v>40</v>
      </c>
      <c r="D54" s="0" t="s">
        <v>37</v>
      </c>
      <c r="E54" s="0" t="n">
        <f aca="false">VLOOKUP(O54,bibliRdtCHauff!$G$1:$K$1398,4,0)</f>
        <v>4.58562443359722</v>
      </c>
      <c r="F54" s="0" t="n">
        <v>20</v>
      </c>
      <c r="G54" s="0" t="n">
        <f aca="false">VLOOKUP(P54,BesoinU!$F$1:$L$99,3,0)</f>
        <v>40.5480806641338</v>
      </c>
      <c r="H54" s="0" t="n">
        <f aca="false">VLOOKUP(O54,bibliRdtCHauff!$G$1:$K$1398,3,0)</f>
        <v>0.554689829773762</v>
      </c>
      <c r="I54" s="0" t="n">
        <v>0.0352432999626002</v>
      </c>
      <c r="J54" s="0" t="n">
        <f aca="false">VLOOKUP(D54,'paramètres CI'!$A$1:$C$6,2,0)</f>
        <v>0.0385046990211696</v>
      </c>
      <c r="K54" s="0" t="str">
        <f aca="false">VLOOKUP(A54,Nomenclature!$D$1:$E$9,2,0)</f>
        <v>01</v>
      </c>
      <c r="L54" s="0" t="str">
        <f aca="false">VLOOKUP(B54,Nomenclature!$J$1:$K$97,2,0)</f>
        <v>84</v>
      </c>
      <c r="M54" s="0" t="str">
        <f aca="false">VLOOKUP(C54,Nomenclature!$M$1:$N$21,2,0)</f>
        <v>03</v>
      </c>
      <c r="N54" s="0" t="str">
        <f aca="false">VLOOKUP(D54,Nomenclature!$O$25:$P$31,2,0)</f>
        <v>03</v>
      </c>
      <c r="O54" s="0" t="str">
        <f aca="false">CONCATENATE(K54,L54,M54,N54)</f>
        <v>01840303</v>
      </c>
      <c r="P54" s="0" t="str">
        <f aca="false">CONCATENATE(K54,L54)</f>
        <v>0184</v>
      </c>
      <c r="R54" s="0" t="n">
        <v>4.229730829686</v>
      </c>
      <c r="S54" s="0" t="n">
        <v>20</v>
      </c>
      <c r="T54" s="0" t="n">
        <v>94.3121489494089</v>
      </c>
      <c r="U54" s="0" t="n">
        <v>0.512052005741341</v>
      </c>
      <c r="V54" s="0" t="n">
        <v>0.0352432999626002</v>
      </c>
      <c r="W54" s="0" t="n">
        <f aca="false">VLOOKUP(D54,'paramètres CI'!$A$1:$C$6,2,0)</f>
        <v>0.0385046990211696</v>
      </c>
      <c r="X54" s="0" t="n">
        <f aca="false">(R54-E54)/E54</f>
        <v>-0.0776107178127619</v>
      </c>
      <c r="Y54" s="0" t="n">
        <f aca="false">T54-G54</f>
        <v>53.7640682852751</v>
      </c>
      <c r="Z54" s="0" t="n">
        <f aca="false">U54-H54</f>
        <v>-0.042637824032421</v>
      </c>
    </row>
    <row r="55" customFormat="false" ht="15.8" hidden="false" customHeight="false" outlineLevel="0" collapsed="false">
      <c r="A55" s="0" t="s">
        <v>7</v>
      </c>
      <c r="B55" s="0" t="s">
        <v>52</v>
      </c>
      <c r="C55" s="0" t="s">
        <v>41</v>
      </c>
      <c r="D55" s="0" t="s">
        <v>39</v>
      </c>
      <c r="E55" s="0" t="n">
        <f aca="false">VLOOKUP(O55,bibliRdtCHauff!$G$1:$K$1398,4,0)</f>
        <v>3.43265424159758</v>
      </c>
      <c r="F55" s="0" t="n">
        <v>20</v>
      </c>
      <c r="G55" s="0" t="n">
        <f aca="false">VLOOKUP(P55,BesoinU!$F$1:$L$99,3,0)</f>
        <v>40.5480806641338</v>
      </c>
      <c r="H55" s="0" t="n">
        <f aca="false">VLOOKUP(O55,bibliRdtCHauff!$G$1:$K$1398,3,0)</f>
        <v>0.732189032565586</v>
      </c>
      <c r="I55" s="0" t="n">
        <v>0.465833946357787</v>
      </c>
      <c r="J55" s="0" t="n">
        <f aca="false">VLOOKUP(D55,'paramètres CI'!$A$1:$C$6,2,0)</f>
        <v>0.022045059962018</v>
      </c>
      <c r="K55" s="0" t="str">
        <f aca="false">VLOOKUP(A55,Nomenclature!$D$1:$E$9,2,0)</f>
        <v>01</v>
      </c>
      <c r="L55" s="0" t="str">
        <f aca="false">VLOOKUP(B55,Nomenclature!$J$1:$K$97,2,0)</f>
        <v>84</v>
      </c>
      <c r="M55" s="0" t="str">
        <f aca="false">VLOOKUP(C55,Nomenclature!$M$1:$N$21,2,0)</f>
        <v>04</v>
      </c>
      <c r="N55" s="0" t="str">
        <f aca="false">VLOOKUP(D55,Nomenclature!$O$25:$P$31,2,0)</f>
        <v>04</v>
      </c>
      <c r="O55" s="0" t="str">
        <f aca="false">CONCATENATE(K55,L55,M55,N55)</f>
        <v>01840404</v>
      </c>
      <c r="P55" s="0" t="str">
        <f aca="false">CONCATENATE(K55,L55)</f>
        <v>0184</v>
      </c>
      <c r="R55" s="0" t="n">
        <v>3.29393479592929</v>
      </c>
      <c r="S55" s="0" t="n">
        <v>20</v>
      </c>
      <c r="T55" s="0" t="n">
        <v>94.1059497707279</v>
      </c>
      <c r="U55" s="0" t="n">
        <v>0.675908647578571</v>
      </c>
      <c r="V55" s="0" t="n">
        <v>0.465833946357787</v>
      </c>
      <c r="W55" s="0" t="n">
        <f aca="false">VLOOKUP(D55,'paramètres CI'!$A$1:$C$6,2,0)</f>
        <v>0.022045059962018</v>
      </c>
      <c r="X55" s="0" t="n">
        <f aca="false">(R55-E55)/E55</f>
        <v>-0.0404117152223665</v>
      </c>
      <c r="Y55" s="0" t="n">
        <f aca="false">T55-G55</f>
        <v>53.5578691065941</v>
      </c>
      <c r="Z55" s="0" t="n">
        <f aca="false">U55-H55</f>
        <v>-0.056280384987015</v>
      </c>
    </row>
    <row r="56" customFormat="false" ht="15.8" hidden="false" customHeight="false" outlineLevel="0" collapsed="false">
      <c r="A56" s="0" t="s">
        <v>7</v>
      </c>
      <c r="B56" s="0" t="s">
        <v>52</v>
      </c>
      <c r="C56" s="0" t="s">
        <v>45</v>
      </c>
      <c r="D56" s="0" t="s">
        <v>43</v>
      </c>
      <c r="E56" s="0" t="n">
        <f aca="false">VLOOKUP(O56,bibliRdtCHauff!$G$1:$K$1398,4,0)</f>
        <v>10.4</v>
      </c>
      <c r="F56" s="0" t="n">
        <v>13</v>
      </c>
      <c r="G56" s="0" t="n">
        <f aca="false">VLOOKUP(P56,BesoinU!$F$1:$L$99,3,0)</f>
        <v>40.5480806641338</v>
      </c>
      <c r="H56" s="0" t="n">
        <f aca="false">VLOOKUP(O56,bibliRdtCHauff!$G$1:$K$1398,3,0)</f>
        <v>0.92</v>
      </c>
      <c r="I56" s="0" t="n">
        <v>0.120354272970061</v>
      </c>
      <c r="J56" s="0" t="n">
        <f aca="false">VLOOKUP(D56,'paramètres CI'!$A$1:$C$6,2,0)</f>
        <v>0.0935912806596305</v>
      </c>
      <c r="K56" s="0" t="str">
        <f aca="false">VLOOKUP(A56,Nomenclature!$D$1:$E$9,2,0)</f>
        <v>01</v>
      </c>
      <c r="L56" s="0" t="str">
        <f aca="false">VLOOKUP(B56,Nomenclature!$J$1:$K$97,2,0)</f>
        <v>84</v>
      </c>
      <c r="M56" s="0" t="str">
        <f aca="false">VLOOKUP(C56,Nomenclature!$M$1:$N$21,2,0)</f>
        <v>06</v>
      </c>
      <c r="N56" s="0" t="str">
        <f aca="false">VLOOKUP(D56,Nomenclature!$O$25:$P$31,2,0)</f>
        <v>02</v>
      </c>
      <c r="O56" s="0" t="str">
        <f aca="false">CONCATENATE(K56,L56,M56,N56)</f>
        <v>01840602</v>
      </c>
      <c r="P56" s="0" t="str">
        <f aca="false">CONCATENATE(K56,L56)</f>
        <v>0184</v>
      </c>
      <c r="R56" s="0" t="n">
        <v>10</v>
      </c>
      <c r="S56" s="0" t="n">
        <v>13</v>
      </c>
      <c r="T56" s="0" t="n">
        <v>84.3001089202288</v>
      </c>
      <c r="U56" s="0" t="n">
        <v>0.9</v>
      </c>
      <c r="V56" s="0" t="n">
        <v>0.120354272970061</v>
      </c>
      <c r="W56" s="0" t="n">
        <f aca="false">VLOOKUP(D56,'paramètres CI'!$A$1:$C$6,2,0)</f>
        <v>0.0935912806596305</v>
      </c>
      <c r="X56" s="0" t="n">
        <f aca="false">(R56-E56)/E56</f>
        <v>-0.0384615384615385</v>
      </c>
      <c r="Y56" s="0" t="n">
        <f aca="false">T56-G56</f>
        <v>43.752028256095</v>
      </c>
      <c r="Z56" s="0" t="n">
        <f aca="false">U56-H56</f>
        <v>-0.02</v>
      </c>
    </row>
    <row r="57" customFormat="false" ht="15.8" hidden="false" customHeight="false" outlineLevel="0" collapsed="false">
      <c r="A57" s="0" t="s">
        <v>7</v>
      </c>
      <c r="B57" s="0" t="s">
        <v>52</v>
      </c>
      <c r="C57" s="0" t="s">
        <v>46</v>
      </c>
      <c r="D57" s="0" t="s">
        <v>43</v>
      </c>
      <c r="E57" s="0" t="n">
        <f aca="false">VLOOKUP(O57,bibliRdtCHauff!$G$1:$K$1398,4,0)</f>
        <v>12</v>
      </c>
      <c r="F57" s="0" t="n">
        <v>13</v>
      </c>
      <c r="G57" s="0" t="n">
        <f aca="false">VLOOKUP(P57,BesoinU!$F$1:$L$99,3,0)</f>
        <v>40.5480806641338</v>
      </c>
      <c r="H57" s="0" t="n">
        <f aca="false">VLOOKUP(O57,bibliRdtCHauff!$G$1:$K$1398,3,0)</f>
        <v>1</v>
      </c>
      <c r="I57" s="0" t="n">
        <v>9.99400359784131E-005</v>
      </c>
      <c r="J57" s="0" t="n">
        <f aca="false">VLOOKUP(D57,'paramètres CI'!$A$1:$C$6,2,0)</f>
        <v>0.0935912806596305</v>
      </c>
      <c r="K57" s="0" t="str">
        <f aca="false">VLOOKUP(A57,Nomenclature!$D$1:$E$9,2,0)</f>
        <v>01</v>
      </c>
      <c r="L57" s="0" t="str">
        <f aca="false">VLOOKUP(B57,Nomenclature!$J$1:$K$97,2,0)</f>
        <v>84</v>
      </c>
      <c r="M57" s="0" t="str">
        <f aca="false">VLOOKUP(C57,Nomenclature!$M$1:$N$21,2,0)</f>
        <v>26</v>
      </c>
      <c r="N57" s="0" t="str">
        <f aca="false">VLOOKUP(D57,Nomenclature!$O$25:$P$31,2,0)</f>
        <v>02</v>
      </c>
      <c r="O57" s="0" t="str">
        <f aca="false">CONCATENATE(K57,L57,M57,N57)</f>
        <v>01842602</v>
      </c>
      <c r="P57" s="0" t="str">
        <f aca="false">CONCATENATE(K57,L57)</f>
        <v>0184</v>
      </c>
      <c r="R57" s="0" t="n">
        <v>12</v>
      </c>
      <c r="S57" s="0" t="n">
        <v>13</v>
      </c>
      <c r="T57" s="0" t="n">
        <v>84.3001089202288</v>
      </c>
      <c r="U57" s="0" t="n">
        <v>1</v>
      </c>
      <c r="V57" s="0" t="n">
        <v>9.99400359784131E-005</v>
      </c>
      <c r="W57" s="0" t="n">
        <f aca="false">VLOOKUP(D57,'paramètres CI'!$A$1:$C$6,2,0)</f>
        <v>0.0935912806596305</v>
      </c>
      <c r="X57" s="0" t="n">
        <f aca="false">(R57-E57)/E57</f>
        <v>0</v>
      </c>
      <c r="Y57" s="0" t="n">
        <f aca="false">T57-G57</f>
        <v>43.752028256095</v>
      </c>
      <c r="Z57" s="0" t="n">
        <f aca="false">U57-H57</f>
        <v>0</v>
      </c>
    </row>
    <row r="58" customFormat="false" ht="15.8" hidden="false" customHeight="false" outlineLevel="0" collapsed="false">
      <c r="A58" s="0" t="s">
        <v>7</v>
      </c>
      <c r="B58" s="0" t="s">
        <v>52</v>
      </c>
      <c r="C58" s="0" t="s">
        <v>48</v>
      </c>
      <c r="D58" s="0" t="s">
        <v>43</v>
      </c>
      <c r="E58" s="0" t="n">
        <f aca="false">VLOOKUP(O58,bibliRdtCHauff!$G$1:$K$1398,4,0)</f>
        <v>48.5743693477525</v>
      </c>
      <c r="F58" s="0" t="n">
        <v>20</v>
      </c>
      <c r="G58" s="0" t="n">
        <f aca="false">VLOOKUP(P58,BesoinU!$F$1:$L$99,3,0)</f>
        <v>40.5480806641338</v>
      </c>
      <c r="H58" s="0" t="n">
        <f aca="false">VLOOKUP(O58,bibliRdtCHauff!$G$1:$K$1398,3,0)</f>
        <v>2.94489544186046</v>
      </c>
      <c r="I58" s="0" t="n">
        <v>0.278617657334375</v>
      </c>
      <c r="J58" s="0" t="n">
        <f aca="false">VLOOKUP(D58,'paramètres CI'!$A$1:$C$6,2,0)</f>
        <v>0.0935912806596305</v>
      </c>
      <c r="K58" s="0" t="str">
        <f aca="false">VLOOKUP(A58,Nomenclature!$D$1:$E$9,2,0)</f>
        <v>01</v>
      </c>
      <c r="L58" s="0" t="str">
        <f aca="false">VLOOKUP(B58,Nomenclature!$J$1:$K$97,2,0)</f>
        <v>84</v>
      </c>
      <c r="M58" s="0" t="str">
        <f aca="false">VLOOKUP(C58,Nomenclature!$M$1:$N$21,2,0)</f>
        <v>09</v>
      </c>
      <c r="N58" s="0" t="str">
        <f aca="false">VLOOKUP(D58,Nomenclature!$O$25:$P$31,2,0)</f>
        <v>02</v>
      </c>
      <c r="O58" s="0" t="str">
        <f aca="false">CONCATENATE(K58,L58,M58,N58)</f>
        <v>01840902</v>
      </c>
      <c r="P58" s="0" t="str">
        <f aca="false">CONCATENATE(K58,L58)</f>
        <v>0184</v>
      </c>
      <c r="R58" s="0" t="n">
        <v>46.5155903775818</v>
      </c>
      <c r="S58" s="0" t="n">
        <v>20</v>
      </c>
      <c r="T58" s="0" t="n">
        <v>94.543658040392</v>
      </c>
      <c r="U58" s="0" t="n">
        <v>2.83163023255814</v>
      </c>
      <c r="V58" s="0" t="n">
        <v>0.278617657334375</v>
      </c>
      <c r="W58" s="0" t="n">
        <f aca="false">VLOOKUP(D58,'paramètres CI'!$A$1:$C$6,2,0)</f>
        <v>0.0935912806596305</v>
      </c>
      <c r="X58" s="0" t="n">
        <f aca="false">(R58-E58)/E58</f>
        <v>-0.0423840596968236</v>
      </c>
      <c r="Y58" s="0" t="n">
        <f aca="false">T58-G58</f>
        <v>53.9955773762582</v>
      </c>
      <c r="Z58" s="0" t="n">
        <f aca="false">U58-H58</f>
        <v>-0.11326520930232</v>
      </c>
    </row>
    <row r="59" customFormat="false" ht="15.8" hidden="false" customHeight="false" outlineLevel="0" collapsed="false">
      <c r="A59" s="0" t="s">
        <v>7</v>
      </c>
      <c r="B59" s="0" t="s">
        <v>52</v>
      </c>
      <c r="C59" s="0" t="s">
        <v>49</v>
      </c>
      <c r="D59" s="0" t="s">
        <v>43</v>
      </c>
      <c r="E59" s="0" t="n">
        <f aca="false">VLOOKUP(O59,bibliRdtCHauff!$G$1:$K$1398,4,0)</f>
        <v>57.8266301758958</v>
      </c>
      <c r="F59" s="0" t="n">
        <v>20</v>
      </c>
      <c r="G59" s="0" t="n">
        <f aca="false">VLOOKUP(P59,BesoinU!$F$1:$L$99,3,0)</f>
        <v>40.5480806641338</v>
      </c>
      <c r="H59" s="0" t="n">
        <f aca="false">VLOOKUP(O59,bibliRdtCHauff!$G$1:$K$1398,3,0)</f>
        <v>3.39795627906976</v>
      </c>
      <c r="I59" s="0" t="n">
        <v>9.99400359784131E-005</v>
      </c>
      <c r="J59" s="0" t="n">
        <f aca="false">VLOOKUP(D59,'paramètres CI'!$A$1:$C$6,2,0)</f>
        <v>0.0935912806596305</v>
      </c>
      <c r="K59" s="0" t="str">
        <f aca="false">VLOOKUP(A59,Nomenclature!$D$1:$E$9,2,0)</f>
        <v>01</v>
      </c>
      <c r="L59" s="0" t="str">
        <f aca="false">VLOOKUP(B59,Nomenclature!$J$1:$K$97,2,0)</f>
        <v>84</v>
      </c>
      <c r="M59" s="0" t="str">
        <f aca="false">VLOOKUP(C59,Nomenclature!$M$1:$N$21,2,0)</f>
        <v>29</v>
      </c>
      <c r="N59" s="0" t="str">
        <f aca="false">VLOOKUP(D59,Nomenclature!$O$25:$P$31,2,0)</f>
        <v>02</v>
      </c>
      <c r="O59" s="0" t="str">
        <f aca="false">CONCATENATE(K59,L59,M59,N59)</f>
        <v>01842902</v>
      </c>
      <c r="P59" s="0" t="str">
        <f aca="false">CONCATENATE(K59,L59)</f>
        <v>0184</v>
      </c>
      <c r="R59" s="0" t="n">
        <v>58.1444879719772</v>
      </c>
      <c r="S59" s="0" t="n">
        <v>20</v>
      </c>
      <c r="T59" s="0" t="n">
        <v>94.543658040392</v>
      </c>
      <c r="U59" s="0" t="n">
        <v>3.39795627906976</v>
      </c>
      <c r="V59" s="0" t="n">
        <v>9.99400359784131E-005</v>
      </c>
      <c r="W59" s="0" t="n">
        <f aca="false">VLOOKUP(D59,'paramètres CI'!$A$1:$C$6,2,0)</f>
        <v>0.0935912806596305</v>
      </c>
      <c r="X59" s="0" t="n">
        <f aca="false">(R59-E59)/E59</f>
        <v>0.00549673731833491</v>
      </c>
      <c r="Y59" s="0" t="n">
        <f aca="false">T59-G59</f>
        <v>53.9955773762582</v>
      </c>
      <c r="Z59" s="0" t="n">
        <f aca="false">U59-H59</f>
        <v>0</v>
      </c>
    </row>
    <row r="60" customFormat="false" ht="15.8" hidden="false" customHeight="false" outlineLevel="0" collapsed="false">
      <c r="A60" s="0" t="s">
        <v>7</v>
      </c>
      <c r="B60" s="0" t="s">
        <v>53</v>
      </c>
      <c r="C60" s="0" t="s">
        <v>32</v>
      </c>
      <c r="D60" s="0" t="s">
        <v>33</v>
      </c>
      <c r="E60" s="0" t="n">
        <f aca="false">VLOOKUP(O60,bibliRdtCHauff!$G$1:$K$1398,4,0)</f>
        <v>20.4892296406805</v>
      </c>
      <c r="F60" s="0" t="n">
        <v>25</v>
      </c>
      <c r="G60" s="0" t="n">
        <f aca="false">VLOOKUP(P60,BesoinU!$F$1:$L$99,3,0)</f>
        <v>52.8324201605364</v>
      </c>
      <c r="H60" s="0" t="n">
        <f aca="false">VLOOKUP(O60,bibliRdtCHauff!$G$1:$K$1398,3,0)</f>
        <v>0.674961067637281</v>
      </c>
      <c r="I60" s="0" t="n">
        <v>0.0158108850221979</v>
      </c>
      <c r="J60" s="0" t="n">
        <f aca="false">VLOOKUP(D60,'paramètres CI'!$A$1:$C$6,2,0)</f>
        <v>0.033584731604575</v>
      </c>
      <c r="K60" s="0" t="str">
        <f aca="false">VLOOKUP(A60,Nomenclature!$D$1:$E$9,2,0)</f>
        <v>01</v>
      </c>
      <c r="L60" s="0" t="str">
        <f aca="false">VLOOKUP(B60,Nomenclature!$J$1:$K$97,2,0)</f>
        <v>85</v>
      </c>
      <c r="M60" s="0" t="str">
        <f aca="false">VLOOKUP(C60,Nomenclature!$M$1:$N$21,2,0)</f>
        <v>01</v>
      </c>
      <c r="N60" s="0" t="str">
        <f aca="false">VLOOKUP(D60,Nomenclature!$O$25:$P$31,2,0)</f>
        <v>01</v>
      </c>
      <c r="O60" s="0" t="str">
        <f aca="false">CONCATENATE(K60,L60,M60,N60)</f>
        <v>01850101</v>
      </c>
      <c r="P60" s="0" t="str">
        <f aca="false">CONCATENATE(K60,L60)</f>
        <v>0185</v>
      </c>
      <c r="R60" s="0" t="n">
        <v>19.5135520387433</v>
      </c>
      <c r="S60" s="0" t="n">
        <v>25</v>
      </c>
      <c r="T60" s="0" t="n">
        <v>97.1356885295634</v>
      </c>
      <c r="U60" s="0" t="n">
        <v>0.649001026574308</v>
      </c>
      <c r="V60" s="0" t="n">
        <v>0.0158108850221979</v>
      </c>
      <c r="W60" s="0" t="n">
        <f aca="false">VLOOKUP(D60,'paramètres CI'!$A$1:$C$6,2,0)</f>
        <v>0.033584731604575</v>
      </c>
      <c r="X60" s="0" t="n">
        <f aca="false">(R60-E60)/E60</f>
        <v>-0.0476190476190492</v>
      </c>
      <c r="Y60" s="0" t="n">
        <f aca="false">T60-G60</f>
        <v>44.303268369027</v>
      </c>
      <c r="Z60" s="0" t="n">
        <f aca="false">U60-H60</f>
        <v>-0.025960041062973</v>
      </c>
    </row>
    <row r="61" customFormat="false" ht="15.8" hidden="false" customHeight="false" outlineLevel="0" collapsed="false">
      <c r="A61" s="0" t="s">
        <v>7</v>
      </c>
      <c r="B61" s="0" t="s">
        <v>53</v>
      </c>
      <c r="C61" s="0" t="s">
        <v>32</v>
      </c>
      <c r="D61" s="0" t="s">
        <v>34</v>
      </c>
      <c r="E61" s="0" t="n">
        <f aca="false">VLOOKUP(O61,bibliRdtCHauff!$G$1:$K$1398,4,0)</f>
        <v>20.8884697351015</v>
      </c>
      <c r="F61" s="0" t="n">
        <v>25</v>
      </c>
      <c r="G61" s="0" t="n">
        <f aca="false">VLOOKUP(P61,BesoinU!$F$1:$L$99,3,0)</f>
        <v>52.8324201605364</v>
      </c>
      <c r="H61" s="0" t="n">
        <f aca="false">VLOOKUP(O61,bibliRdtCHauff!$G$1:$K$1398,3,0)</f>
        <v>0.678476905338781</v>
      </c>
      <c r="I61" s="0" t="n">
        <v>0.092374157720969</v>
      </c>
      <c r="J61" s="0" t="n">
        <f aca="false">VLOOKUP(D61,'paramètres CI'!$A$1:$C$6,2,0)</f>
        <v>0.0424847883250769</v>
      </c>
      <c r="K61" s="0" t="str">
        <f aca="false">VLOOKUP(A61,Nomenclature!$D$1:$E$9,2,0)</f>
        <v>01</v>
      </c>
      <c r="L61" s="0" t="str">
        <f aca="false">VLOOKUP(B61,Nomenclature!$J$1:$K$97,2,0)</f>
        <v>85</v>
      </c>
      <c r="M61" s="0" t="str">
        <f aca="false">VLOOKUP(C61,Nomenclature!$M$1:$N$21,2,0)</f>
        <v>01</v>
      </c>
      <c r="N61" s="0" t="str">
        <f aca="false">VLOOKUP(D61,Nomenclature!$O$25:$P$31,2,0)</f>
        <v>06</v>
      </c>
      <c r="O61" s="0" t="str">
        <f aca="false">CONCATENATE(K61,L61,M61,N61)</f>
        <v>01850106</v>
      </c>
      <c r="P61" s="0" t="str">
        <f aca="false">CONCATENATE(K61,L61)</f>
        <v>0185</v>
      </c>
      <c r="R61" s="0" t="n">
        <v>19.8937807000967</v>
      </c>
      <c r="S61" s="0" t="n">
        <v>25</v>
      </c>
      <c r="T61" s="0" t="n">
        <v>105.46649306633</v>
      </c>
      <c r="U61" s="0" t="n">
        <v>0.652381639748828</v>
      </c>
      <c r="V61" s="0" t="n">
        <v>0.092374157720969</v>
      </c>
      <c r="W61" s="0" t="n">
        <f aca="false">VLOOKUP(D61,'paramètres CI'!$A$1:$C$6,2,0)</f>
        <v>0.0424847883250769</v>
      </c>
      <c r="X61" s="0" t="n">
        <f aca="false">(R61-E61)/E61</f>
        <v>-0.047619047619046</v>
      </c>
      <c r="Y61" s="0" t="n">
        <f aca="false">T61-G61</f>
        <v>52.6340729057936</v>
      </c>
      <c r="Z61" s="0" t="n">
        <f aca="false">U61-H61</f>
        <v>-0.026095265589953</v>
      </c>
    </row>
    <row r="62" customFormat="false" ht="15.8" hidden="false" customHeight="false" outlineLevel="0" collapsed="false">
      <c r="A62" s="0" t="s">
        <v>7</v>
      </c>
      <c r="B62" s="0" t="s">
        <v>53</v>
      </c>
      <c r="C62" s="0" t="s">
        <v>35</v>
      </c>
      <c r="D62" s="0" t="s">
        <v>33</v>
      </c>
      <c r="E62" s="0" t="n">
        <f aca="false">VLOOKUP(O62,bibliRdtCHauff!$G$1:$K$1398,4,0)</f>
        <v>24.3919400484291</v>
      </c>
      <c r="F62" s="0" t="n">
        <v>25</v>
      </c>
      <c r="G62" s="0" t="n">
        <f aca="false">VLOOKUP(P62,BesoinU!$F$1:$L$99,3,0)</f>
        <v>52.8324201605364</v>
      </c>
      <c r="H62" s="0" t="n">
        <f aca="false">VLOOKUP(O62,bibliRdtCHauff!$G$1:$K$1398,3,0)</f>
        <v>0.77880123188917</v>
      </c>
      <c r="I62" s="0" t="n">
        <v>9.99400359784132E-005</v>
      </c>
      <c r="J62" s="0" t="n">
        <f aca="false">VLOOKUP(D62,'paramètres CI'!$A$1:$C$6,2,0)</f>
        <v>0.033584731604575</v>
      </c>
      <c r="K62" s="0" t="str">
        <f aca="false">VLOOKUP(A62,Nomenclature!$D$1:$E$9,2,0)</f>
        <v>01</v>
      </c>
      <c r="L62" s="0" t="str">
        <f aca="false">VLOOKUP(B62,Nomenclature!$J$1:$K$97,2,0)</f>
        <v>85</v>
      </c>
      <c r="M62" s="0" t="str">
        <f aca="false">VLOOKUP(C62,Nomenclature!$M$1:$N$21,2,0)</f>
        <v>21</v>
      </c>
      <c r="N62" s="0" t="str">
        <f aca="false">VLOOKUP(D62,Nomenclature!$O$25:$P$31,2,0)</f>
        <v>01</v>
      </c>
      <c r="O62" s="0" t="str">
        <f aca="false">CONCATENATE(K62,L62,M62,N62)</f>
        <v>01852101</v>
      </c>
      <c r="P62" s="0" t="str">
        <f aca="false">CONCATENATE(K62,L62)</f>
        <v>0185</v>
      </c>
      <c r="R62" s="0" t="n">
        <v>24.3919400484291</v>
      </c>
      <c r="S62" s="0" t="n">
        <v>25</v>
      </c>
      <c r="T62" s="0" t="n">
        <v>97.1356885295634</v>
      </c>
      <c r="U62" s="0" t="n">
        <v>0.77880123188917</v>
      </c>
      <c r="V62" s="0" t="n">
        <v>9.99400359784132E-005</v>
      </c>
      <c r="W62" s="0" t="n">
        <f aca="false">VLOOKUP(D62,'paramètres CI'!$A$1:$C$6,2,0)</f>
        <v>0.033584731604575</v>
      </c>
      <c r="X62" s="0" t="n">
        <f aca="false">(R62-E62)/E62</f>
        <v>0</v>
      </c>
      <c r="Y62" s="0" t="n">
        <f aca="false">T62-G62</f>
        <v>44.303268369027</v>
      </c>
      <c r="Z62" s="0" t="n">
        <f aca="false">U62-H62</f>
        <v>0</v>
      </c>
    </row>
    <row r="63" customFormat="false" ht="15.8" hidden="false" customHeight="false" outlineLevel="0" collapsed="false">
      <c r="A63" s="0" t="s">
        <v>7</v>
      </c>
      <c r="B63" s="0" t="s">
        <v>53</v>
      </c>
      <c r="C63" s="0" t="s">
        <v>35</v>
      </c>
      <c r="D63" s="0" t="s">
        <v>34</v>
      </c>
      <c r="E63" s="0" t="n">
        <f aca="false">VLOOKUP(O63,bibliRdtCHauff!$G$1:$K$1398,4,0)</f>
        <v>24.8672258751209</v>
      </c>
      <c r="F63" s="0" t="n">
        <v>25</v>
      </c>
      <c r="G63" s="0" t="n">
        <f aca="false">VLOOKUP(P63,BesoinU!$F$1:$L$99,3,0)</f>
        <v>52.8324201605364</v>
      </c>
      <c r="H63" s="0" t="n">
        <f aca="false">VLOOKUP(O63,bibliRdtCHauff!$G$1:$K$1398,3,0)</f>
        <v>0.782857967698593</v>
      </c>
      <c r="I63" s="0" t="n">
        <v>9.99400359784132E-005</v>
      </c>
      <c r="J63" s="0" t="n">
        <f aca="false">VLOOKUP(D63,'paramètres CI'!$A$1:$C$6,2,0)</f>
        <v>0.0424847883250769</v>
      </c>
      <c r="K63" s="0" t="str">
        <f aca="false">VLOOKUP(A63,Nomenclature!$D$1:$E$9,2,0)</f>
        <v>01</v>
      </c>
      <c r="L63" s="0" t="str">
        <f aca="false">VLOOKUP(B63,Nomenclature!$J$1:$K$97,2,0)</f>
        <v>85</v>
      </c>
      <c r="M63" s="0" t="str">
        <f aca="false">VLOOKUP(C63,Nomenclature!$M$1:$N$21,2,0)</f>
        <v>21</v>
      </c>
      <c r="N63" s="0" t="str">
        <f aca="false">VLOOKUP(D63,Nomenclature!$O$25:$P$31,2,0)</f>
        <v>06</v>
      </c>
      <c r="O63" s="0" t="str">
        <f aca="false">CONCATENATE(K63,L63,M63,N63)</f>
        <v>01852106</v>
      </c>
      <c r="P63" s="0" t="str">
        <f aca="false">CONCATENATE(K63,L63)</f>
        <v>0185</v>
      </c>
      <c r="R63" s="0" t="n">
        <v>24.8672258751209</v>
      </c>
      <c r="S63" s="0" t="n">
        <v>25</v>
      </c>
      <c r="T63" s="0" t="n">
        <v>105.46649306633</v>
      </c>
      <c r="U63" s="0" t="n">
        <v>0.782857967698593</v>
      </c>
      <c r="V63" s="0" t="n">
        <v>9.99400359784132E-005</v>
      </c>
      <c r="W63" s="0" t="n">
        <f aca="false">VLOOKUP(D63,'paramètres CI'!$A$1:$C$6,2,0)</f>
        <v>0.0424847883250769</v>
      </c>
      <c r="X63" s="0" t="n">
        <f aca="false">(R63-E63)/E63</f>
        <v>0</v>
      </c>
      <c r="Y63" s="0" t="n">
        <f aca="false">T63-G63</f>
        <v>52.6340729057936</v>
      </c>
      <c r="Z63" s="0" t="n">
        <f aca="false">U63-H63</f>
        <v>0</v>
      </c>
    </row>
    <row r="64" customFormat="false" ht="15.8" hidden="false" customHeight="false" outlineLevel="0" collapsed="false">
      <c r="A64" s="0" t="s">
        <v>7</v>
      </c>
      <c r="B64" s="0" t="s">
        <v>53</v>
      </c>
      <c r="C64" s="0" t="s">
        <v>36</v>
      </c>
      <c r="D64" s="0" t="s">
        <v>37</v>
      </c>
      <c r="E64" s="0" t="n">
        <f aca="false">VLOOKUP(O64,bibliRdtCHauff!$G$1:$K$1398,4,0)</f>
        <v>5.96552431785496</v>
      </c>
      <c r="F64" s="0" t="n">
        <v>20</v>
      </c>
      <c r="G64" s="0" t="n">
        <f aca="false">VLOOKUP(P64,BesoinU!$F$1:$L$99,3,0)</f>
        <v>52.8324201605364</v>
      </c>
      <c r="H64" s="0" t="n">
        <f aca="false">VLOOKUP(O64,bibliRdtCHauff!$G$1:$K$1398,3,0)</f>
        <v>0.725278393136078</v>
      </c>
      <c r="I64" s="0" t="n">
        <v>9.99400359784132E-005</v>
      </c>
      <c r="J64" s="0" t="n">
        <f aca="false">VLOOKUP(D64,'paramètres CI'!$A$1:$C$6,2,0)</f>
        <v>0.0385046990211696</v>
      </c>
      <c r="K64" s="0" t="str">
        <f aca="false">VLOOKUP(A64,Nomenclature!$D$1:$E$9,2,0)</f>
        <v>01</v>
      </c>
      <c r="L64" s="0" t="str">
        <f aca="false">VLOOKUP(B64,Nomenclature!$J$1:$K$97,2,0)</f>
        <v>85</v>
      </c>
      <c r="M64" s="0" t="str">
        <f aca="false">VLOOKUP(C64,Nomenclature!$M$1:$N$21,2,0)</f>
        <v>23</v>
      </c>
      <c r="N64" s="0" t="str">
        <f aca="false">VLOOKUP(D64,Nomenclature!$O$25:$P$31,2,0)</f>
        <v>03</v>
      </c>
      <c r="O64" s="0" t="str">
        <f aca="false">CONCATENATE(K64,L64,M64,N64)</f>
        <v>01852303</v>
      </c>
      <c r="P64" s="0" t="str">
        <f aca="false">CONCATENATE(K64,L64)</f>
        <v>0185</v>
      </c>
      <c r="R64" s="0" t="n">
        <v>5.96552431785496</v>
      </c>
      <c r="S64" s="0" t="n">
        <v>20</v>
      </c>
      <c r="T64" s="0" t="n">
        <v>101.952244456307</v>
      </c>
      <c r="U64" s="0" t="n">
        <v>0.725278393136078</v>
      </c>
      <c r="V64" s="0" t="n">
        <v>9.99400359784132E-005</v>
      </c>
      <c r="W64" s="0" t="n">
        <f aca="false">VLOOKUP(D64,'paramètres CI'!$A$1:$C$6,2,0)</f>
        <v>0.0385046990211696</v>
      </c>
      <c r="X64" s="0" t="n">
        <f aca="false">(R64-E64)/E64</f>
        <v>0</v>
      </c>
      <c r="Y64" s="0" t="n">
        <f aca="false">T64-G64</f>
        <v>49.1198242957706</v>
      </c>
      <c r="Z64" s="0" t="n">
        <f aca="false">U64-H64</f>
        <v>0</v>
      </c>
    </row>
    <row r="65" customFormat="false" ht="15.8" hidden="false" customHeight="false" outlineLevel="0" collapsed="false">
      <c r="A65" s="0" t="s">
        <v>7</v>
      </c>
      <c r="B65" s="0" t="s">
        <v>53</v>
      </c>
      <c r="C65" s="0" t="s">
        <v>38</v>
      </c>
      <c r="D65" s="0" t="s">
        <v>39</v>
      </c>
      <c r="E65" s="0" t="n">
        <f aca="false">VLOOKUP(O65,bibliRdtCHauff!$G$1:$K$1398,4,0)</f>
        <v>4.57382632582496</v>
      </c>
      <c r="F65" s="0" t="n">
        <v>20</v>
      </c>
      <c r="G65" s="0" t="n">
        <f aca="false">VLOOKUP(P65,BesoinU!$F$1:$L$99,3,0)</f>
        <v>52.8324201605364</v>
      </c>
      <c r="H65" s="0" t="n">
        <f aca="false">VLOOKUP(O65,bibliRdtCHauff!$G$1:$K$1398,3,0)</f>
        <v>0.957368830057749</v>
      </c>
      <c r="I65" s="0" t="n">
        <v>9.99400359784132E-005</v>
      </c>
      <c r="J65" s="0" t="n">
        <f aca="false">VLOOKUP(D65,'paramètres CI'!$A$1:$C$6,2,0)</f>
        <v>0.022045059962018</v>
      </c>
      <c r="K65" s="0" t="str">
        <f aca="false">VLOOKUP(A65,Nomenclature!$D$1:$E$9,2,0)</f>
        <v>01</v>
      </c>
      <c r="L65" s="0" t="str">
        <f aca="false">VLOOKUP(B65,Nomenclature!$J$1:$K$97,2,0)</f>
        <v>85</v>
      </c>
      <c r="M65" s="0" t="str">
        <f aca="false">VLOOKUP(C65,Nomenclature!$M$1:$N$21,2,0)</f>
        <v>24</v>
      </c>
      <c r="N65" s="0" t="str">
        <f aca="false">VLOOKUP(D65,Nomenclature!$O$25:$P$31,2,0)</f>
        <v>04</v>
      </c>
      <c r="O65" s="0" t="str">
        <f aca="false">CONCATENATE(K65,L65,M65,N65)</f>
        <v>01852404</v>
      </c>
      <c r="P65" s="0" t="str">
        <f aca="false">CONCATENATE(K65,L65)</f>
        <v>0185</v>
      </c>
      <c r="R65" s="0" t="n">
        <v>4.57382632582496</v>
      </c>
      <c r="S65" s="0" t="n">
        <v>20</v>
      </c>
      <c r="T65" s="0" t="n">
        <v>105.53610566243</v>
      </c>
      <c r="U65" s="0" t="n">
        <v>0.957368830057749</v>
      </c>
      <c r="V65" s="0" t="n">
        <v>9.99400359784132E-005</v>
      </c>
      <c r="W65" s="0" t="n">
        <f aca="false">VLOOKUP(D65,'paramètres CI'!$A$1:$C$6,2,0)</f>
        <v>0.022045059962018</v>
      </c>
      <c r="X65" s="0" t="n">
        <f aca="false">(R65-E65)/E65</f>
        <v>0</v>
      </c>
      <c r="Y65" s="0" t="n">
        <f aca="false">T65-G65</f>
        <v>52.7036855018936</v>
      </c>
      <c r="Z65" s="0" t="n">
        <f aca="false">U65-H65</f>
        <v>0</v>
      </c>
    </row>
    <row r="66" customFormat="false" ht="15.8" hidden="false" customHeight="false" outlineLevel="0" collapsed="false">
      <c r="A66" s="0" t="s">
        <v>7</v>
      </c>
      <c r="B66" s="0" t="s">
        <v>53</v>
      </c>
      <c r="C66" s="0" t="s">
        <v>40</v>
      </c>
      <c r="D66" s="0" t="s">
        <v>37</v>
      </c>
      <c r="E66" s="0" t="n">
        <f aca="false">VLOOKUP(O66,bibliRdtCHauff!$G$1:$K$1398,4,0)</f>
        <v>5.01104042699817</v>
      </c>
      <c r="F66" s="0" t="n">
        <v>20</v>
      </c>
      <c r="G66" s="0" t="n">
        <f aca="false">VLOOKUP(P66,BesoinU!$F$1:$L$99,3,0)</f>
        <v>52.8324201605364</v>
      </c>
      <c r="H66" s="0" t="n">
        <f aca="false">VLOOKUP(O66,bibliRdtCHauff!$G$1:$K$1398,3,0)</f>
        <v>0.554697283220289</v>
      </c>
      <c r="I66" s="0" t="n">
        <v>0.0276381992546513</v>
      </c>
      <c r="J66" s="0" t="n">
        <f aca="false">VLOOKUP(D66,'paramètres CI'!$A$1:$C$6,2,0)</f>
        <v>0.0385046990211696</v>
      </c>
      <c r="K66" s="0" t="str">
        <f aca="false">VLOOKUP(A66,Nomenclature!$D$1:$E$9,2,0)</f>
        <v>01</v>
      </c>
      <c r="L66" s="0" t="str">
        <f aca="false">VLOOKUP(B66,Nomenclature!$J$1:$K$97,2,0)</f>
        <v>85</v>
      </c>
      <c r="M66" s="0" t="str">
        <f aca="false">VLOOKUP(C66,Nomenclature!$M$1:$N$21,2,0)</f>
        <v>03</v>
      </c>
      <c r="N66" s="0" t="str">
        <f aca="false">VLOOKUP(D66,Nomenclature!$O$25:$P$31,2,0)</f>
        <v>03</v>
      </c>
      <c r="O66" s="0" t="str">
        <f aca="false">CONCATENATE(K66,L66,M66,N66)</f>
        <v>01850303</v>
      </c>
      <c r="P66" s="0" t="str">
        <f aca="false">CONCATENATE(K66,L66)</f>
        <v>0185</v>
      </c>
      <c r="R66" s="0" t="n">
        <v>4.77241945428397</v>
      </c>
      <c r="S66" s="0" t="n">
        <v>20</v>
      </c>
      <c r="T66" s="0" t="n">
        <v>101.952244456307</v>
      </c>
      <c r="U66" s="0" t="n">
        <v>0.512052005741341</v>
      </c>
      <c r="V66" s="0" t="n">
        <v>0.0276381992546513</v>
      </c>
      <c r="W66" s="0" t="n">
        <f aca="false">VLOOKUP(D66,'paramètres CI'!$A$1:$C$6,2,0)</f>
        <v>0.0385046990211696</v>
      </c>
      <c r="X66" s="0" t="n">
        <f aca="false">(R66-E66)/E66</f>
        <v>-0.0476190476190479</v>
      </c>
      <c r="Y66" s="0" t="n">
        <f aca="false">T66-G66</f>
        <v>49.1198242957706</v>
      </c>
      <c r="Z66" s="0" t="n">
        <f aca="false">U66-H66</f>
        <v>-0.042645277478948</v>
      </c>
    </row>
    <row r="67" customFormat="false" ht="15.8" hidden="false" customHeight="false" outlineLevel="0" collapsed="false">
      <c r="A67" s="0" t="s">
        <v>7</v>
      </c>
      <c r="B67" s="0" t="s">
        <v>53</v>
      </c>
      <c r="C67" s="0" t="s">
        <v>41</v>
      </c>
      <c r="D67" s="0" t="s">
        <v>39</v>
      </c>
      <c r="E67" s="0" t="n">
        <f aca="false">VLOOKUP(O67,bibliRdtCHauff!$G$1:$K$1398,4,0)</f>
        <v>3.84201411369297</v>
      </c>
      <c r="F67" s="0" t="n">
        <v>20</v>
      </c>
      <c r="G67" s="0" t="n">
        <f aca="false">VLOOKUP(P67,BesoinU!$F$1:$L$99,3,0)</f>
        <v>52.8324201605364</v>
      </c>
      <c r="H67" s="0" t="n">
        <f aca="false">VLOOKUP(O67,bibliRdtCHauff!$G$1:$K$1398,3,0)</f>
        <v>0.732200684074406</v>
      </c>
      <c r="I67" s="0" t="n">
        <v>0.465014294836305</v>
      </c>
      <c r="J67" s="0" t="n">
        <f aca="false">VLOOKUP(D67,'paramètres CI'!$A$1:$C$6,2,0)</f>
        <v>0.022045059962018</v>
      </c>
      <c r="K67" s="0" t="str">
        <f aca="false">VLOOKUP(A67,Nomenclature!$D$1:$E$9,2,0)</f>
        <v>01</v>
      </c>
      <c r="L67" s="0" t="str">
        <f aca="false">VLOOKUP(B67,Nomenclature!$J$1:$K$97,2,0)</f>
        <v>85</v>
      </c>
      <c r="M67" s="0" t="str">
        <f aca="false">VLOOKUP(C67,Nomenclature!$M$1:$N$21,2,0)</f>
        <v>04</v>
      </c>
      <c r="N67" s="0" t="str">
        <f aca="false">VLOOKUP(D67,Nomenclature!$O$25:$P$31,2,0)</f>
        <v>04</v>
      </c>
      <c r="O67" s="0" t="str">
        <f aca="false">CONCATENATE(K67,L67,M67,N67)</f>
        <v>01850404</v>
      </c>
      <c r="P67" s="0" t="str">
        <f aca="false">CONCATENATE(K67,L67)</f>
        <v>0185</v>
      </c>
      <c r="R67" s="0" t="n">
        <v>3.65906106065997</v>
      </c>
      <c r="S67" s="0" t="n">
        <v>20</v>
      </c>
      <c r="T67" s="0" t="n">
        <v>105.53610566243</v>
      </c>
      <c r="U67" s="0" t="n">
        <v>0.675908647578571</v>
      </c>
      <c r="V67" s="0" t="n">
        <v>0.465014294836305</v>
      </c>
      <c r="W67" s="0" t="n">
        <f aca="false">VLOOKUP(D67,'paramètres CI'!$A$1:$C$6,2,0)</f>
        <v>0.022045059962018</v>
      </c>
      <c r="X67" s="0" t="n">
        <f aca="false">(R67-E67)/E67</f>
        <v>-0.047619047619048</v>
      </c>
      <c r="Y67" s="0" t="n">
        <f aca="false">T67-G67</f>
        <v>52.7036855018936</v>
      </c>
      <c r="Z67" s="0" t="n">
        <f aca="false">U67-H67</f>
        <v>-0.056292036495835</v>
      </c>
    </row>
    <row r="68" customFormat="false" ht="15.8" hidden="false" customHeight="false" outlineLevel="0" collapsed="false">
      <c r="A68" s="0" t="s">
        <v>7</v>
      </c>
      <c r="B68" s="0" t="s">
        <v>53</v>
      </c>
      <c r="C68" s="0" t="s">
        <v>45</v>
      </c>
      <c r="D68" s="0" t="s">
        <v>43</v>
      </c>
      <c r="E68" s="0" t="n">
        <f aca="false">VLOOKUP(O68,bibliRdtCHauff!$G$1:$K$1398,4,0)</f>
        <v>10.4</v>
      </c>
      <c r="F68" s="0" t="n">
        <v>13</v>
      </c>
      <c r="G68" s="0" t="n">
        <f aca="false">VLOOKUP(P68,BesoinU!$F$1:$L$99,3,0)</f>
        <v>52.8324201605364</v>
      </c>
      <c r="H68" s="0" t="n">
        <f aca="false">VLOOKUP(O68,bibliRdtCHauff!$G$1:$K$1398,3,0)</f>
        <v>0.92</v>
      </c>
      <c r="I68" s="0" t="n">
        <v>0.100956906184941</v>
      </c>
      <c r="J68" s="0" t="n">
        <f aca="false">VLOOKUP(D68,'paramètres CI'!$A$1:$C$6,2,0)</f>
        <v>0.0935912806596305</v>
      </c>
      <c r="K68" s="0" t="str">
        <f aca="false">VLOOKUP(A68,Nomenclature!$D$1:$E$9,2,0)</f>
        <v>01</v>
      </c>
      <c r="L68" s="0" t="str">
        <f aca="false">VLOOKUP(B68,Nomenclature!$J$1:$K$97,2,0)</f>
        <v>85</v>
      </c>
      <c r="M68" s="0" t="str">
        <f aca="false">VLOOKUP(C68,Nomenclature!$M$1:$N$21,2,0)</f>
        <v>06</v>
      </c>
      <c r="N68" s="0" t="str">
        <f aca="false">VLOOKUP(D68,Nomenclature!$O$25:$P$31,2,0)</f>
        <v>02</v>
      </c>
      <c r="O68" s="0" t="str">
        <f aca="false">CONCATENATE(K68,L68,M68,N68)</f>
        <v>01850602</v>
      </c>
      <c r="P68" s="0" t="str">
        <f aca="false">CONCATENATE(K68,L68)</f>
        <v>0185</v>
      </c>
      <c r="R68" s="0" t="n">
        <v>10</v>
      </c>
      <c r="S68" s="0" t="n">
        <v>13</v>
      </c>
      <c r="T68" s="0" t="n">
        <v>99.5689345469583</v>
      </c>
      <c r="U68" s="0" t="n">
        <v>0.9</v>
      </c>
      <c r="V68" s="0" t="n">
        <v>0.100956906184941</v>
      </c>
      <c r="W68" s="0" t="n">
        <f aca="false">VLOOKUP(D68,'paramètres CI'!$A$1:$C$6,2,0)</f>
        <v>0.0935912806596305</v>
      </c>
      <c r="X68" s="0" t="n">
        <f aca="false">(R68-E68)/E68</f>
        <v>-0.0384615384615385</v>
      </c>
      <c r="Y68" s="0" t="n">
        <f aca="false">T68-G68</f>
        <v>46.7365143864219</v>
      </c>
      <c r="Z68" s="0" t="n">
        <f aca="false">U68-H68</f>
        <v>-0.02</v>
      </c>
    </row>
    <row r="69" customFormat="false" ht="15.8" hidden="false" customHeight="false" outlineLevel="0" collapsed="false">
      <c r="A69" s="0" t="s">
        <v>7</v>
      </c>
      <c r="B69" s="0" t="s">
        <v>53</v>
      </c>
      <c r="C69" s="0" t="s">
        <v>46</v>
      </c>
      <c r="D69" s="0" t="s">
        <v>43</v>
      </c>
      <c r="E69" s="0" t="n">
        <f aca="false">VLOOKUP(O69,bibliRdtCHauff!$G$1:$K$1398,4,0)</f>
        <v>12</v>
      </c>
      <c r="F69" s="0" t="n">
        <v>13</v>
      </c>
      <c r="G69" s="0" t="n">
        <f aca="false">VLOOKUP(P69,BesoinU!$F$1:$L$99,3,0)</f>
        <v>52.8324201605364</v>
      </c>
      <c r="H69" s="0" t="n">
        <f aca="false">VLOOKUP(O69,bibliRdtCHauff!$G$1:$K$1398,3,0)</f>
        <v>1</v>
      </c>
      <c r="I69" s="0" t="n">
        <v>9.99400359784132E-005</v>
      </c>
      <c r="J69" s="0" t="n">
        <f aca="false">VLOOKUP(D69,'paramètres CI'!$A$1:$C$6,2,0)</f>
        <v>0.0935912806596305</v>
      </c>
      <c r="K69" s="0" t="str">
        <f aca="false">VLOOKUP(A69,Nomenclature!$D$1:$E$9,2,0)</f>
        <v>01</v>
      </c>
      <c r="L69" s="0" t="str">
        <f aca="false">VLOOKUP(B69,Nomenclature!$J$1:$K$97,2,0)</f>
        <v>85</v>
      </c>
      <c r="M69" s="0" t="str">
        <f aca="false">VLOOKUP(C69,Nomenclature!$M$1:$N$21,2,0)</f>
        <v>26</v>
      </c>
      <c r="N69" s="0" t="str">
        <f aca="false">VLOOKUP(D69,Nomenclature!$O$25:$P$31,2,0)</f>
        <v>02</v>
      </c>
      <c r="O69" s="0" t="str">
        <f aca="false">CONCATENATE(K69,L69,M69,N69)</f>
        <v>01852602</v>
      </c>
      <c r="P69" s="0" t="str">
        <f aca="false">CONCATENATE(K69,L69)</f>
        <v>0185</v>
      </c>
      <c r="R69" s="0" t="n">
        <v>12</v>
      </c>
      <c r="S69" s="0" t="n">
        <v>13</v>
      </c>
      <c r="T69" s="0" t="n">
        <v>99.5689345469583</v>
      </c>
      <c r="U69" s="0" t="n">
        <v>1</v>
      </c>
      <c r="V69" s="0" t="n">
        <v>9.99400359784132E-005</v>
      </c>
      <c r="W69" s="0" t="n">
        <f aca="false">VLOOKUP(D69,'paramètres CI'!$A$1:$C$6,2,0)</f>
        <v>0.0935912806596305</v>
      </c>
      <c r="X69" s="0" t="n">
        <f aca="false">(R69-E69)/E69</f>
        <v>0</v>
      </c>
      <c r="Y69" s="0" t="n">
        <f aca="false">T69-G69</f>
        <v>46.7365143864219</v>
      </c>
      <c r="Z69" s="0" t="n">
        <f aca="false">U69-H69</f>
        <v>0</v>
      </c>
    </row>
    <row r="70" customFormat="false" ht="15.8" hidden="false" customHeight="false" outlineLevel="0" collapsed="false">
      <c r="A70" s="0" t="s">
        <v>7</v>
      </c>
      <c r="B70" s="0" t="s">
        <v>53</v>
      </c>
      <c r="C70" s="0" t="s">
        <v>48</v>
      </c>
      <c r="D70" s="0" t="s">
        <v>43</v>
      </c>
      <c r="E70" s="0" t="n">
        <f aca="false">VLOOKUP(O70,bibliRdtCHauff!$G$1:$K$1398,4,0)</f>
        <v>58.3663687374653</v>
      </c>
      <c r="F70" s="0" t="n">
        <v>20</v>
      </c>
      <c r="G70" s="0" t="n">
        <f aca="false">VLOOKUP(P70,BesoinU!$F$1:$L$99,3,0)</f>
        <v>52.8324201605364</v>
      </c>
      <c r="H70" s="0" t="n">
        <f aca="false">VLOOKUP(O70,bibliRdtCHauff!$G$1:$K$1398,3,0)</f>
        <v>2.94489544186046</v>
      </c>
      <c r="I70" s="0" t="n">
        <v>0.297605916765065</v>
      </c>
      <c r="J70" s="0" t="n">
        <f aca="false">VLOOKUP(D70,'paramètres CI'!$A$1:$C$6,2,0)</f>
        <v>0.0935912806596305</v>
      </c>
      <c r="K70" s="0" t="str">
        <f aca="false">VLOOKUP(A70,Nomenclature!$D$1:$E$9,2,0)</f>
        <v>01</v>
      </c>
      <c r="L70" s="0" t="str">
        <f aca="false">VLOOKUP(B70,Nomenclature!$J$1:$K$97,2,0)</f>
        <v>85</v>
      </c>
      <c r="M70" s="0" t="str">
        <f aca="false">VLOOKUP(C70,Nomenclature!$M$1:$N$21,2,0)</f>
        <v>09</v>
      </c>
      <c r="N70" s="0" t="str">
        <f aca="false">VLOOKUP(D70,Nomenclature!$O$25:$P$31,2,0)</f>
        <v>02</v>
      </c>
      <c r="O70" s="0" t="str">
        <f aca="false">CONCATENATE(K70,L70,M70,N70)</f>
        <v>01850902</v>
      </c>
      <c r="P70" s="0" t="str">
        <f aca="false">CONCATENATE(K70,L70)</f>
        <v>0185</v>
      </c>
      <c r="R70" s="0" t="n">
        <v>55.5870178452051</v>
      </c>
      <c r="S70" s="0" t="n">
        <v>20</v>
      </c>
      <c r="T70" s="0" t="n">
        <v>105.196159176303</v>
      </c>
      <c r="U70" s="0" t="n">
        <v>2.83163023255814</v>
      </c>
      <c r="V70" s="0" t="n">
        <v>0.297605916765065</v>
      </c>
      <c r="W70" s="0" t="n">
        <f aca="false">VLOOKUP(D70,'paramètres CI'!$A$1:$C$6,2,0)</f>
        <v>0.0935912806596305</v>
      </c>
      <c r="X70" s="0" t="n">
        <f aca="false">(R70-E70)/E70</f>
        <v>-0.0476190476190468</v>
      </c>
      <c r="Y70" s="0" t="n">
        <f aca="false">T70-G70</f>
        <v>52.3637390157666</v>
      </c>
      <c r="Z70" s="0" t="n">
        <f aca="false">U70-H70</f>
        <v>-0.11326520930232</v>
      </c>
    </row>
    <row r="71" customFormat="false" ht="15.8" hidden="false" customHeight="false" outlineLevel="0" collapsed="false">
      <c r="A71" s="0" t="s">
        <v>7</v>
      </c>
      <c r="B71" s="0" t="s">
        <v>53</v>
      </c>
      <c r="C71" s="0" t="s">
        <v>49</v>
      </c>
      <c r="D71" s="0" t="s">
        <v>43</v>
      </c>
      <c r="E71" s="0" t="n">
        <f aca="false">VLOOKUP(O71,bibliRdtCHauff!$G$1:$K$1398,4,0)</f>
        <v>69.4837723065064</v>
      </c>
      <c r="F71" s="0" t="n">
        <v>20</v>
      </c>
      <c r="G71" s="0" t="n">
        <f aca="false">VLOOKUP(P71,BesoinU!$F$1:$L$99,3,0)</f>
        <v>52.8324201605364</v>
      </c>
      <c r="H71" s="0" t="n">
        <f aca="false">VLOOKUP(O71,bibliRdtCHauff!$G$1:$K$1398,3,0)</f>
        <v>3.39795627906976</v>
      </c>
      <c r="I71" s="0" t="n">
        <v>9.99400359784132E-005</v>
      </c>
      <c r="J71" s="0" t="n">
        <f aca="false">VLOOKUP(D71,'paramètres CI'!$A$1:$C$6,2,0)</f>
        <v>0.0935912806596305</v>
      </c>
      <c r="K71" s="0" t="str">
        <f aca="false">VLOOKUP(A71,Nomenclature!$D$1:$E$9,2,0)</f>
        <v>01</v>
      </c>
      <c r="L71" s="0" t="str">
        <f aca="false">VLOOKUP(B71,Nomenclature!$J$1:$K$97,2,0)</f>
        <v>85</v>
      </c>
      <c r="M71" s="0" t="str">
        <f aca="false">VLOOKUP(C71,Nomenclature!$M$1:$N$21,2,0)</f>
        <v>29</v>
      </c>
      <c r="N71" s="0" t="str">
        <f aca="false">VLOOKUP(D71,Nomenclature!$O$25:$P$31,2,0)</f>
        <v>02</v>
      </c>
      <c r="O71" s="0" t="str">
        <f aca="false">CONCATENATE(K71,L71,M71,N71)</f>
        <v>01852902</v>
      </c>
      <c r="P71" s="0" t="str">
        <f aca="false">CONCATENATE(K71,L71)</f>
        <v>0185</v>
      </c>
      <c r="R71" s="0" t="n">
        <v>69.4837723065064</v>
      </c>
      <c r="S71" s="0" t="n">
        <v>20</v>
      </c>
      <c r="T71" s="0" t="n">
        <v>105.196159176303</v>
      </c>
      <c r="U71" s="0" t="n">
        <v>3.39795627906976</v>
      </c>
      <c r="V71" s="0" t="n">
        <v>9.99400359784132E-005</v>
      </c>
      <c r="W71" s="0" t="n">
        <f aca="false">VLOOKUP(D71,'paramètres CI'!$A$1:$C$6,2,0)</f>
        <v>0.0935912806596305</v>
      </c>
      <c r="X71" s="0" t="n">
        <f aca="false">(R71-E71)/E71</f>
        <v>0</v>
      </c>
      <c r="Y71" s="0" t="n">
        <f aca="false">T71-G71</f>
        <v>52.3637390157666</v>
      </c>
      <c r="Z71" s="0" t="n">
        <f aca="false">U71-H71</f>
        <v>0</v>
      </c>
    </row>
    <row r="72" customFormat="false" ht="15.8" hidden="false" customHeight="false" outlineLevel="0" collapsed="false">
      <c r="A72" s="0" t="s">
        <v>14</v>
      </c>
      <c r="B72" s="0" t="s">
        <v>54</v>
      </c>
      <c r="C72" s="0" t="s">
        <v>32</v>
      </c>
      <c r="D72" s="0" t="s">
        <v>33</v>
      </c>
      <c r="E72" s="0" t="n">
        <f aca="false">VLOOKUP(O72,bibliRdtCHauff!$G$1:$K$1398,4,0)</f>
        <v>25.4823332830455</v>
      </c>
      <c r="F72" s="0" t="n">
        <v>25</v>
      </c>
      <c r="G72" s="0" t="n">
        <f aca="false">VLOOKUP(P72,BesoinU!$F$1:$L$99,3,0)</f>
        <v>61.0480418033574</v>
      </c>
      <c r="H72" s="0" t="n">
        <f aca="false">VLOOKUP(O72,bibliRdtCHauff!$G$1:$K$1398,3,0)</f>
        <v>0.736040784395178</v>
      </c>
      <c r="I72" s="0" t="n">
        <v>0.0310190585599317</v>
      </c>
      <c r="J72" s="0" t="n">
        <f aca="false">VLOOKUP(D72,'paramètres CI'!$A$1:$C$6,2,0)</f>
        <v>0.033584731604575</v>
      </c>
      <c r="K72" s="0" t="str">
        <f aca="false">VLOOKUP(A72,Nomenclature!$D$1:$E$9,2,0)</f>
        <v>02</v>
      </c>
      <c r="L72" s="0" t="str">
        <f aca="false">VLOOKUP(B72,Nomenclature!$J$1:$K$97,2,0)</f>
        <v>16</v>
      </c>
      <c r="M72" s="0" t="str">
        <f aca="false">VLOOKUP(C72,Nomenclature!$M$1:$N$21,2,0)</f>
        <v>01</v>
      </c>
      <c r="N72" s="0" t="str">
        <f aca="false">VLOOKUP(D72,Nomenclature!$O$25:$P$31,2,0)</f>
        <v>01</v>
      </c>
      <c r="O72" s="0" t="str">
        <f aca="false">CONCATENATE(K72,L72,M72,N72)</f>
        <v>02160101</v>
      </c>
      <c r="P72" s="0" t="str">
        <f aca="false">CONCATENATE(K72,L72)</f>
        <v>0216</v>
      </c>
      <c r="R72" s="0" t="n">
        <v>24.2688888409957</v>
      </c>
      <c r="S72" s="0" t="n">
        <v>25</v>
      </c>
      <c r="T72" s="0" t="n">
        <v>114.356595170033</v>
      </c>
      <c r="U72" s="0" t="n">
        <v>0.707731523456902</v>
      </c>
      <c r="V72" s="0" t="n">
        <v>0.0310190585599317</v>
      </c>
      <c r="W72" s="0" t="n">
        <f aca="false">VLOOKUP(D72,'paramètres CI'!$A$1:$C$6,2,0)</f>
        <v>0.033584731604575</v>
      </c>
      <c r="X72" s="0" t="n">
        <f aca="false">(R72-E72)/E72</f>
        <v>-0.0476190476190481</v>
      </c>
      <c r="Y72" s="0" t="n">
        <f aca="false">T72-G72</f>
        <v>53.3085533666756</v>
      </c>
      <c r="Z72" s="0" t="n">
        <f aca="false">U72-H72</f>
        <v>-0.028309260938276</v>
      </c>
    </row>
    <row r="73" customFormat="false" ht="15.8" hidden="false" customHeight="false" outlineLevel="0" collapsed="false">
      <c r="A73" s="0" t="s">
        <v>14</v>
      </c>
      <c r="B73" s="0" t="s">
        <v>54</v>
      </c>
      <c r="C73" s="0" t="s">
        <v>32</v>
      </c>
      <c r="D73" s="0" t="s">
        <v>34</v>
      </c>
      <c r="E73" s="0" t="n">
        <f aca="false">VLOOKUP(O73,bibliRdtCHauff!$G$1:$K$1398,4,0)</f>
        <v>25.6605315319725</v>
      </c>
      <c r="F73" s="0" t="n">
        <v>25</v>
      </c>
      <c r="G73" s="0" t="n">
        <f aca="false">VLOOKUP(P73,BesoinU!$F$1:$L$99,3,0)</f>
        <v>61.0480418033574</v>
      </c>
      <c r="H73" s="0" t="n">
        <f aca="false">VLOOKUP(O73,bibliRdtCHauff!$G$1:$K$1398,3,0)</f>
        <v>0.699854343743125</v>
      </c>
      <c r="I73" s="0" t="n">
        <v>0.04124899826696</v>
      </c>
      <c r="J73" s="0" t="n">
        <f aca="false">VLOOKUP(D73,'paramètres CI'!$A$1:$C$6,2,0)</f>
        <v>0.0424847883250769</v>
      </c>
      <c r="K73" s="0" t="str">
        <f aca="false">VLOOKUP(A73,Nomenclature!$D$1:$E$9,2,0)</f>
        <v>02</v>
      </c>
      <c r="L73" s="0" t="str">
        <f aca="false">VLOOKUP(B73,Nomenclature!$J$1:$K$97,2,0)</f>
        <v>16</v>
      </c>
      <c r="M73" s="0" t="str">
        <f aca="false">VLOOKUP(C73,Nomenclature!$M$1:$N$21,2,0)</f>
        <v>01</v>
      </c>
      <c r="N73" s="0" t="str">
        <f aca="false">VLOOKUP(D73,Nomenclature!$O$25:$P$31,2,0)</f>
        <v>06</v>
      </c>
      <c r="O73" s="0" t="str">
        <f aca="false">CONCATENATE(K73,L73,M73,N73)</f>
        <v>02160106</v>
      </c>
      <c r="P73" s="0" t="str">
        <f aca="false">CONCATENATE(K73,L73)</f>
        <v>0216</v>
      </c>
      <c r="R73" s="0" t="n">
        <v>24.4386014590214</v>
      </c>
      <c r="S73" s="0" t="n">
        <v>25</v>
      </c>
      <c r="T73" s="0" t="n">
        <v>124.088283871185</v>
      </c>
      <c r="U73" s="0" t="n">
        <v>0.672936868983774</v>
      </c>
      <c r="V73" s="0" t="n">
        <v>0.04124899826696</v>
      </c>
      <c r="W73" s="0" t="n">
        <f aca="false">VLOOKUP(D73,'paramètres CI'!$A$1:$C$6,2,0)</f>
        <v>0.0424847883250769</v>
      </c>
      <c r="X73" s="0" t="n">
        <f aca="false">(R73-E73)/E73</f>
        <v>-0.0476190476190487</v>
      </c>
      <c r="Y73" s="0" t="n">
        <f aca="false">T73-G73</f>
        <v>63.0402420678276</v>
      </c>
      <c r="Z73" s="0" t="n">
        <f aca="false">U73-H73</f>
        <v>-0.026917474759351</v>
      </c>
    </row>
    <row r="74" customFormat="false" ht="15.8" hidden="false" customHeight="false" outlineLevel="0" collapsed="false">
      <c r="A74" s="0" t="s">
        <v>14</v>
      </c>
      <c r="B74" s="0" t="s">
        <v>54</v>
      </c>
      <c r="C74" s="0" t="s">
        <v>35</v>
      </c>
      <c r="D74" s="0" t="s">
        <v>33</v>
      </c>
      <c r="E74" s="0" t="n">
        <f aca="false">VLOOKUP(O74,bibliRdtCHauff!$G$1:$K$1398,4,0)</f>
        <v>30.3361110512446</v>
      </c>
      <c r="F74" s="0" t="n">
        <v>25</v>
      </c>
      <c r="G74" s="0" t="n">
        <f aca="false">VLOOKUP(P74,BesoinU!$F$1:$L$99,3,0)</f>
        <v>61.0480418033574</v>
      </c>
      <c r="H74" s="0" t="n">
        <f aca="false">VLOOKUP(O74,bibliRdtCHauff!$G$1:$K$1398,3,0)</f>
        <v>0.849277828148282</v>
      </c>
      <c r="I74" s="0" t="n">
        <v>9.99300489657242E-005</v>
      </c>
      <c r="J74" s="0" t="n">
        <f aca="false">VLOOKUP(D74,'paramètres CI'!$A$1:$C$6,2,0)</f>
        <v>0.033584731604575</v>
      </c>
      <c r="K74" s="0" t="str">
        <f aca="false">VLOOKUP(A74,Nomenclature!$D$1:$E$9,2,0)</f>
        <v>02</v>
      </c>
      <c r="L74" s="0" t="str">
        <f aca="false">VLOOKUP(B74,Nomenclature!$J$1:$K$97,2,0)</f>
        <v>16</v>
      </c>
      <c r="M74" s="0" t="str">
        <f aca="false">VLOOKUP(C74,Nomenclature!$M$1:$N$21,2,0)</f>
        <v>21</v>
      </c>
      <c r="N74" s="0" t="str">
        <f aca="false">VLOOKUP(D74,Nomenclature!$O$25:$P$31,2,0)</f>
        <v>01</v>
      </c>
      <c r="O74" s="0" t="str">
        <f aca="false">CONCATENATE(K74,L74,M74,N74)</f>
        <v>02162101</v>
      </c>
      <c r="P74" s="0" t="str">
        <f aca="false">CONCATENATE(K74,L74)</f>
        <v>0216</v>
      </c>
      <c r="R74" s="0" t="n">
        <v>30.3361110512446</v>
      </c>
      <c r="S74" s="0" t="n">
        <v>25</v>
      </c>
      <c r="T74" s="0" t="n">
        <v>114.356595170033</v>
      </c>
      <c r="U74" s="0" t="n">
        <v>0.849277828148282</v>
      </c>
      <c r="V74" s="0" t="n">
        <v>9.99300489657242E-005</v>
      </c>
      <c r="W74" s="0" t="n">
        <f aca="false">VLOOKUP(D74,'paramètres CI'!$A$1:$C$6,2,0)</f>
        <v>0.033584731604575</v>
      </c>
      <c r="X74" s="0" t="n">
        <f aca="false">(R74-E74)/E74</f>
        <v>0</v>
      </c>
      <c r="Y74" s="0" t="n">
        <f aca="false">T74-G74</f>
        <v>53.3085533666756</v>
      </c>
      <c r="Z74" s="0" t="n">
        <f aca="false">U74-H74</f>
        <v>0</v>
      </c>
    </row>
    <row r="75" customFormat="false" ht="15.8" hidden="false" customHeight="false" outlineLevel="0" collapsed="false">
      <c r="A75" s="0" t="s">
        <v>14</v>
      </c>
      <c r="B75" s="0" t="s">
        <v>54</v>
      </c>
      <c r="C75" s="0" t="s">
        <v>35</v>
      </c>
      <c r="D75" s="0" t="s">
        <v>34</v>
      </c>
      <c r="E75" s="0" t="n">
        <f aca="false">VLOOKUP(O75,bibliRdtCHauff!$G$1:$K$1398,4,0)</f>
        <v>30.5482518237768</v>
      </c>
      <c r="F75" s="0" t="n">
        <v>25</v>
      </c>
      <c r="G75" s="0" t="n">
        <f aca="false">VLOOKUP(P75,BesoinU!$F$1:$L$99,3,0)</f>
        <v>61.0480418033574</v>
      </c>
      <c r="H75" s="0" t="n">
        <f aca="false">VLOOKUP(O75,bibliRdtCHauff!$G$1:$K$1398,3,0)</f>
        <v>0.807524242780528</v>
      </c>
      <c r="I75" s="0" t="n">
        <v>9.99300489657242E-005</v>
      </c>
      <c r="J75" s="0" t="n">
        <f aca="false">VLOOKUP(D75,'paramètres CI'!$A$1:$C$6,2,0)</f>
        <v>0.0424847883250769</v>
      </c>
      <c r="K75" s="0" t="str">
        <f aca="false">VLOOKUP(A75,Nomenclature!$D$1:$E$9,2,0)</f>
        <v>02</v>
      </c>
      <c r="L75" s="0" t="str">
        <f aca="false">VLOOKUP(B75,Nomenclature!$J$1:$K$97,2,0)</f>
        <v>16</v>
      </c>
      <c r="M75" s="0" t="str">
        <f aca="false">VLOOKUP(C75,Nomenclature!$M$1:$N$21,2,0)</f>
        <v>21</v>
      </c>
      <c r="N75" s="0" t="str">
        <f aca="false">VLOOKUP(D75,Nomenclature!$O$25:$P$31,2,0)</f>
        <v>06</v>
      </c>
      <c r="O75" s="0" t="str">
        <f aca="false">CONCATENATE(K75,L75,M75,N75)</f>
        <v>02162106</v>
      </c>
      <c r="P75" s="0" t="str">
        <f aca="false">CONCATENATE(K75,L75)</f>
        <v>0216</v>
      </c>
      <c r="R75" s="0" t="n">
        <v>30.5482518237768</v>
      </c>
      <c r="S75" s="0" t="n">
        <v>25</v>
      </c>
      <c r="T75" s="0" t="n">
        <v>124.088283871185</v>
      </c>
      <c r="U75" s="0" t="n">
        <v>0.807524242780528</v>
      </c>
      <c r="V75" s="0" t="n">
        <v>9.99300489657242E-005</v>
      </c>
      <c r="W75" s="0" t="n">
        <f aca="false">VLOOKUP(D75,'paramètres CI'!$A$1:$C$6,2,0)</f>
        <v>0.0424847883250769</v>
      </c>
      <c r="X75" s="0" t="n">
        <f aca="false">(R75-E75)/E75</f>
        <v>0</v>
      </c>
      <c r="Y75" s="0" t="n">
        <f aca="false">T75-G75</f>
        <v>63.0402420678276</v>
      </c>
      <c r="Z75" s="0" t="n">
        <f aca="false">U75-H75</f>
        <v>0</v>
      </c>
    </row>
    <row r="76" customFormat="false" ht="15.8" hidden="false" customHeight="false" outlineLevel="0" collapsed="false">
      <c r="A76" s="0" t="s">
        <v>14</v>
      </c>
      <c r="B76" s="0" t="s">
        <v>54</v>
      </c>
      <c r="C76" s="0" t="s">
        <v>36</v>
      </c>
      <c r="D76" s="0" t="s">
        <v>37</v>
      </c>
      <c r="E76" s="0" t="n">
        <f aca="false">VLOOKUP(O76,bibliRdtCHauff!$G$1:$K$1398,4,0)</f>
        <v>21.0515219161506</v>
      </c>
      <c r="F76" s="0" t="n">
        <v>20</v>
      </c>
      <c r="G76" s="0" t="n">
        <f aca="false">VLOOKUP(P76,BesoinU!$F$1:$L$99,3,0)</f>
        <v>61.0480418033574</v>
      </c>
      <c r="H76" s="0" t="n">
        <f aca="false">VLOOKUP(O76,bibliRdtCHauff!$G$1:$K$1398,3,0)</f>
        <v>0.754189753101437</v>
      </c>
      <c r="I76" s="0" t="n">
        <v>9.99300489657242E-005</v>
      </c>
      <c r="J76" s="0" t="n">
        <f aca="false">VLOOKUP(D76,'paramètres CI'!$A$1:$C$6,2,0)</f>
        <v>0.0385046990211696</v>
      </c>
      <c r="K76" s="0" t="str">
        <f aca="false">VLOOKUP(A76,Nomenclature!$D$1:$E$9,2,0)</f>
        <v>02</v>
      </c>
      <c r="L76" s="0" t="str">
        <f aca="false">VLOOKUP(B76,Nomenclature!$J$1:$K$97,2,0)</f>
        <v>16</v>
      </c>
      <c r="M76" s="0" t="str">
        <f aca="false">VLOOKUP(C76,Nomenclature!$M$1:$N$21,2,0)</f>
        <v>23</v>
      </c>
      <c r="N76" s="0" t="str">
        <f aca="false">VLOOKUP(D76,Nomenclature!$O$25:$P$31,2,0)</f>
        <v>03</v>
      </c>
      <c r="O76" s="0" t="str">
        <f aca="false">CONCATENATE(K76,L76,M76,N76)</f>
        <v>02162303</v>
      </c>
      <c r="P76" s="0" t="str">
        <f aca="false">CONCATENATE(K76,L76)</f>
        <v>0216</v>
      </c>
      <c r="R76" s="0" t="n">
        <v>21.0515219161506</v>
      </c>
      <c r="S76" s="0" t="n">
        <v>20</v>
      </c>
      <c r="T76" s="0" t="n">
        <v>92.6710151265746</v>
      </c>
      <c r="U76" s="0" t="n">
        <v>0.754189753101437</v>
      </c>
      <c r="V76" s="0" t="n">
        <v>9.99300489657242E-005</v>
      </c>
      <c r="W76" s="0" t="n">
        <f aca="false">VLOOKUP(D76,'paramètres CI'!$A$1:$C$6,2,0)</f>
        <v>0.0385046990211696</v>
      </c>
      <c r="X76" s="0" t="n">
        <f aca="false">(R76-E76)/E76</f>
        <v>0</v>
      </c>
      <c r="Y76" s="0" t="n">
        <f aca="false">T76-G76</f>
        <v>31.6229733232172</v>
      </c>
      <c r="Z76" s="0" t="n">
        <f aca="false">U76-H76</f>
        <v>0</v>
      </c>
    </row>
    <row r="77" customFormat="false" ht="15.8" hidden="false" customHeight="false" outlineLevel="0" collapsed="false">
      <c r="A77" s="0" t="s">
        <v>14</v>
      </c>
      <c r="B77" s="0" t="s">
        <v>54</v>
      </c>
      <c r="C77" s="0" t="s">
        <v>38</v>
      </c>
      <c r="D77" s="0" t="s">
        <v>39</v>
      </c>
      <c r="E77" s="0" t="n">
        <f aca="false">VLOOKUP(O77,bibliRdtCHauff!$G$1:$K$1398,4,0)</f>
        <v>14.9997759369219</v>
      </c>
      <c r="F77" s="0" t="n">
        <v>20</v>
      </c>
      <c r="G77" s="0" t="n">
        <f aca="false">VLOOKUP(P77,BesoinU!$F$1:$L$99,3,0)</f>
        <v>61.0480418033574</v>
      </c>
      <c r="H77" s="0" t="n">
        <f aca="false">VLOOKUP(O77,bibliRdtCHauff!$G$1:$K$1398,3,0)</f>
        <v>0.981787082244074</v>
      </c>
      <c r="I77" s="0" t="n">
        <v>9.99300489657242E-005</v>
      </c>
      <c r="J77" s="0" t="n">
        <f aca="false">VLOOKUP(D77,'paramètres CI'!$A$1:$C$6,2,0)</f>
        <v>0.022045059962018</v>
      </c>
      <c r="K77" s="0" t="str">
        <f aca="false">VLOOKUP(A77,Nomenclature!$D$1:$E$9,2,0)</f>
        <v>02</v>
      </c>
      <c r="L77" s="0" t="str">
        <f aca="false">VLOOKUP(B77,Nomenclature!$J$1:$K$97,2,0)</f>
        <v>16</v>
      </c>
      <c r="M77" s="0" t="str">
        <f aca="false">VLOOKUP(C77,Nomenclature!$M$1:$N$21,2,0)</f>
        <v>24</v>
      </c>
      <c r="N77" s="0" t="str">
        <f aca="false">VLOOKUP(D77,Nomenclature!$O$25:$P$31,2,0)</f>
        <v>04</v>
      </c>
      <c r="O77" s="0" t="str">
        <f aca="false">CONCATENATE(K77,L77,M77,N77)</f>
        <v>02162404</v>
      </c>
      <c r="P77" s="0" t="str">
        <f aca="false">CONCATENATE(K77,L77)</f>
        <v>0216</v>
      </c>
      <c r="R77" s="0" t="n">
        <v>14.9997759369219</v>
      </c>
      <c r="S77" s="0" t="n">
        <v>20</v>
      </c>
      <c r="T77" s="0" t="n">
        <v>91.6337872150287</v>
      </c>
      <c r="U77" s="0" t="n">
        <v>0.981787082244074</v>
      </c>
      <c r="V77" s="0" t="n">
        <v>9.99300489657242E-005</v>
      </c>
      <c r="W77" s="0" t="n">
        <f aca="false">VLOOKUP(D77,'paramètres CI'!$A$1:$C$6,2,0)</f>
        <v>0.022045059962018</v>
      </c>
      <c r="X77" s="0" t="n">
        <f aca="false">(R77-E77)/E77</f>
        <v>0</v>
      </c>
      <c r="Y77" s="0" t="n">
        <f aca="false">T77-G77</f>
        <v>30.5857454116713</v>
      </c>
      <c r="Z77" s="0" t="n">
        <f aca="false">U77-H77</f>
        <v>0</v>
      </c>
    </row>
    <row r="78" customFormat="false" ht="15.8" hidden="false" customHeight="false" outlineLevel="0" collapsed="false">
      <c r="A78" s="0" t="s">
        <v>14</v>
      </c>
      <c r="B78" s="0" t="s">
        <v>54</v>
      </c>
      <c r="C78" s="0" t="s">
        <v>40</v>
      </c>
      <c r="D78" s="0" t="s">
        <v>37</v>
      </c>
      <c r="E78" s="0" t="n">
        <f aca="false">VLOOKUP(O78,bibliRdtCHauff!$G$1:$K$1398,4,0)</f>
        <v>17.6832784095665</v>
      </c>
      <c r="F78" s="0" t="n">
        <v>20</v>
      </c>
      <c r="G78" s="0" t="n">
        <f aca="false">VLOOKUP(P78,BesoinU!$F$1:$L$99,3,0)</f>
        <v>61.0480418033574</v>
      </c>
      <c r="H78" s="0" t="n">
        <f aca="false">VLOOKUP(O78,bibliRdtCHauff!$G$1:$K$1398,3,0)</f>
        <v>0.570431409553063</v>
      </c>
      <c r="I78" s="0" t="n">
        <v>0.0597804752534849</v>
      </c>
      <c r="J78" s="0" t="n">
        <f aca="false">VLOOKUP(D78,'paramètres CI'!$A$1:$C$6,2,0)</f>
        <v>0.0385046990211696</v>
      </c>
      <c r="K78" s="0" t="str">
        <f aca="false">VLOOKUP(A78,Nomenclature!$D$1:$E$9,2,0)</f>
        <v>02</v>
      </c>
      <c r="L78" s="0" t="str">
        <f aca="false">VLOOKUP(B78,Nomenclature!$J$1:$K$97,2,0)</f>
        <v>16</v>
      </c>
      <c r="M78" s="0" t="str">
        <f aca="false">VLOOKUP(C78,Nomenclature!$M$1:$N$21,2,0)</f>
        <v>03</v>
      </c>
      <c r="N78" s="0" t="str">
        <f aca="false">VLOOKUP(D78,Nomenclature!$O$25:$P$31,2,0)</f>
        <v>03</v>
      </c>
      <c r="O78" s="0" t="str">
        <f aca="false">CONCATENATE(K78,L78,M78,N78)</f>
        <v>02160303</v>
      </c>
      <c r="P78" s="0" t="str">
        <f aca="false">CONCATENATE(K78,L78)</f>
        <v>0216</v>
      </c>
      <c r="R78" s="0" t="n">
        <v>16.8412175329205</v>
      </c>
      <c r="S78" s="0" t="n">
        <v>20</v>
      </c>
      <c r="T78" s="0" t="n">
        <v>92.6710151265746</v>
      </c>
      <c r="U78" s="0" t="n">
        <v>0.524491823665969</v>
      </c>
      <c r="V78" s="0" t="n">
        <v>0.0597804752534849</v>
      </c>
      <c r="W78" s="0" t="n">
        <f aca="false">VLOOKUP(D78,'paramètres CI'!$A$1:$C$6,2,0)</f>
        <v>0.0385046990211696</v>
      </c>
      <c r="X78" s="0" t="n">
        <f aca="false">(R78-E78)/E78</f>
        <v>-0.0476190476190464</v>
      </c>
      <c r="Y78" s="0" t="n">
        <f aca="false">T78-G78</f>
        <v>31.6229733232172</v>
      </c>
      <c r="Z78" s="0" t="n">
        <f aca="false">U78-H78</f>
        <v>-0.045939585887094</v>
      </c>
    </row>
    <row r="79" customFormat="false" ht="15.8" hidden="false" customHeight="false" outlineLevel="0" collapsed="false">
      <c r="A79" s="0" t="s">
        <v>14</v>
      </c>
      <c r="B79" s="0" t="s">
        <v>54</v>
      </c>
      <c r="C79" s="0" t="s">
        <v>41</v>
      </c>
      <c r="D79" s="0" t="s">
        <v>39</v>
      </c>
      <c r="E79" s="0" t="n">
        <f aca="false">VLOOKUP(O79,bibliRdtCHauff!$G$1:$K$1398,4,0)</f>
        <v>12.5998117870144</v>
      </c>
      <c r="F79" s="0" t="n">
        <v>20</v>
      </c>
      <c r="G79" s="0" t="n">
        <f aca="false">VLOOKUP(P79,BesoinU!$F$1:$L$99,3,0)</f>
        <v>61.0480418033574</v>
      </c>
      <c r="H79" s="0" t="n">
        <f aca="false">VLOOKUP(O79,bibliRdtCHauff!$G$1:$K$1398,3,0)</f>
        <v>0.686139603819634</v>
      </c>
      <c r="I79" s="0" t="n">
        <v>0.525865935146803</v>
      </c>
      <c r="J79" s="0" t="n">
        <f aca="false">VLOOKUP(D79,'paramètres CI'!$A$1:$C$6,2,0)</f>
        <v>0.022045059962018</v>
      </c>
      <c r="K79" s="0" t="str">
        <f aca="false">VLOOKUP(A79,Nomenclature!$D$1:$E$9,2,0)</f>
        <v>02</v>
      </c>
      <c r="L79" s="0" t="str">
        <f aca="false">VLOOKUP(B79,Nomenclature!$J$1:$K$97,2,0)</f>
        <v>16</v>
      </c>
      <c r="M79" s="0" t="str">
        <f aca="false">VLOOKUP(C79,Nomenclature!$M$1:$N$21,2,0)</f>
        <v>04</v>
      </c>
      <c r="N79" s="0" t="str">
        <f aca="false">VLOOKUP(D79,Nomenclature!$O$25:$P$31,2,0)</f>
        <v>04</v>
      </c>
      <c r="O79" s="0" t="str">
        <f aca="false">CONCATENATE(K79,L79,M79,N79)</f>
        <v>02160404</v>
      </c>
      <c r="P79" s="0" t="str">
        <f aca="false">CONCATENATE(K79,L79)</f>
        <v>0216</v>
      </c>
      <c r="R79" s="0" t="n">
        <v>11.9998207495375</v>
      </c>
      <c r="S79" s="0" t="n">
        <v>20</v>
      </c>
      <c r="T79" s="0" t="n">
        <v>91.6337872150287</v>
      </c>
      <c r="U79" s="0" t="n">
        <v>0.612227734213524</v>
      </c>
      <c r="V79" s="0" t="n">
        <v>0.525865935146803</v>
      </c>
      <c r="W79" s="0" t="n">
        <f aca="false">VLOOKUP(D79,'paramètres CI'!$A$1:$C$6,2,0)</f>
        <v>0.022045059962018</v>
      </c>
      <c r="X79" s="0" t="n">
        <f aca="false">(R79-E79)/E79</f>
        <v>-0.0476190476190494</v>
      </c>
      <c r="Y79" s="0" t="n">
        <f aca="false">T79-G79</f>
        <v>30.5857454116713</v>
      </c>
      <c r="Z79" s="0" t="n">
        <f aca="false">U79-H79</f>
        <v>-0.07391186960611</v>
      </c>
    </row>
    <row r="80" customFormat="false" ht="15.8" hidden="false" customHeight="false" outlineLevel="0" collapsed="false">
      <c r="A80" s="0" t="s">
        <v>14</v>
      </c>
      <c r="B80" s="0" t="s">
        <v>54</v>
      </c>
      <c r="C80" s="0" t="s">
        <v>45</v>
      </c>
      <c r="D80" s="0" t="s">
        <v>43</v>
      </c>
      <c r="E80" s="0" t="n">
        <f aca="false">VLOOKUP(O80,bibliRdtCHauff!$G$1:$K$1398,4,0)</f>
        <v>10.4</v>
      </c>
      <c r="F80" s="0" t="n">
        <v>13</v>
      </c>
      <c r="G80" s="0" t="n">
        <f aca="false">VLOOKUP(P80,BesoinU!$F$1:$L$99,3,0)</f>
        <v>61.0480418033574</v>
      </c>
      <c r="H80" s="0" t="n">
        <f aca="false">VLOOKUP(O80,bibliRdtCHauff!$G$1:$K$1398,3,0)</f>
        <v>0.919999999999999</v>
      </c>
      <c r="I80" s="0" t="n">
        <v>0.140802773588288</v>
      </c>
      <c r="J80" s="0" t="n">
        <f aca="false">VLOOKUP(D80,'paramètres CI'!$A$1:$C$6,2,0)</f>
        <v>0.0935912806596305</v>
      </c>
      <c r="K80" s="0" t="str">
        <f aca="false">VLOOKUP(A80,Nomenclature!$D$1:$E$9,2,0)</f>
        <v>02</v>
      </c>
      <c r="L80" s="0" t="str">
        <f aca="false">VLOOKUP(B80,Nomenclature!$J$1:$K$97,2,0)</f>
        <v>16</v>
      </c>
      <c r="M80" s="0" t="str">
        <f aca="false">VLOOKUP(C80,Nomenclature!$M$1:$N$21,2,0)</f>
        <v>06</v>
      </c>
      <c r="N80" s="0" t="str">
        <f aca="false">VLOOKUP(D80,Nomenclature!$O$25:$P$31,2,0)</f>
        <v>02</v>
      </c>
      <c r="O80" s="0" t="str">
        <f aca="false">CONCATENATE(K80,L80,M80,N80)</f>
        <v>02160602</v>
      </c>
      <c r="P80" s="0" t="str">
        <f aca="false">CONCATENATE(K80,L80)</f>
        <v>0216</v>
      </c>
      <c r="R80" s="0" t="n">
        <v>10</v>
      </c>
      <c r="S80" s="0" t="n">
        <v>13</v>
      </c>
      <c r="T80" s="0" t="n">
        <v>76.7237816661824</v>
      </c>
      <c r="U80" s="0" t="n">
        <v>0.899999999999999</v>
      </c>
      <c r="V80" s="0" t="n">
        <v>0.140802773588288</v>
      </c>
      <c r="W80" s="0" t="n">
        <f aca="false">VLOOKUP(D80,'paramètres CI'!$A$1:$C$6,2,0)</f>
        <v>0.0935912806596305</v>
      </c>
      <c r="X80" s="0" t="n">
        <f aca="false">(R80-E80)/E80</f>
        <v>-0.0384615384615385</v>
      </c>
      <c r="Y80" s="0" t="n">
        <f aca="false">T80-G80</f>
        <v>15.675739862825</v>
      </c>
      <c r="Z80" s="0" t="n">
        <f aca="false">U80-H80</f>
        <v>-0.02</v>
      </c>
    </row>
    <row r="81" customFormat="false" ht="15.8" hidden="false" customHeight="false" outlineLevel="0" collapsed="false">
      <c r="A81" s="0" t="s">
        <v>14</v>
      </c>
      <c r="B81" s="0" t="s">
        <v>54</v>
      </c>
      <c r="C81" s="0" t="s">
        <v>46</v>
      </c>
      <c r="D81" s="0" t="s">
        <v>43</v>
      </c>
      <c r="E81" s="0" t="n">
        <f aca="false">VLOOKUP(O81,bibliRdtCHauff!$G$1:$K$1398,4,0)</f>
        <v>12</v>
      </c>
      <c r="F81" s="0" t="n">
        <v>13</v>
      </c>
      <c r="G81" s="0" t="n">
        <f aca="false">VLOOKUP(P81,BesoinU!$F$1:$L$99,3,0)</f>
        <v>61.0480418033574</v>
      </c>
      <c r="H81" s="0" t="n">
        <f aca="false">VLOOKUP(O81,bibliRdtCHauff!$G$1:$K$1398,3,0)</f>
        <v>1</v>
      </c>
      <c r="I81" s="0" t="n">
        <v>9.99300489657242E-005</v>
      </c>
      <c r="J81" s="0" t="n">
        <f aca="false">VLOOKUP(D81,'paramètres CI'!$A$1:$C$6,2,0)</f>
        <v>0.0935912806596305</v>
      </c>
      <c r="K81" s="0" t="str">
        <f aca="false">VLOOKUP(A81,Nomenclature!$D$1:$E$9,2,0)</f>
        <v>02</v>
      </c>
      <c r="L81" s="0" t="str">
        <f aca="false">VLOOKUP(B81,Nomenclature!$J$1:$K$97,2,0)</f>
        <v>16</v>
      </c>
      <c r="M81" s="0" t="str">
        <f aca="false">VLOOKUP(C81,Nomenclature!$M$1:$N$21,2,0)</f>
        <v>26</v>
      </c>
      <c r="N81" s="0" t="str">
        <f aca="false">VLOOKUP(D81,Nomenclature!$O$25:$P$31,2,0)</f>
        <v>02</v>
      </c>
      <c r="O81" s="0" t="str">
        <f aca="false">CONCATENATE(K81,L81,M81,N81)</f>
        <v>02162602</v>
      </c>
      <c r="P81" s="0" t="str">
        <f aca="false">CONCATENATE(K81,L81)</f>
        <v>0216</v>
      </c>
      <c r="R81" s="0" t="n">
        <v>12</v>
      </c>
      <c r="S81" s="0" t="n">
        <v>13</v>
      </c>
      <c r="T81" s="0" t="n">
        <v>76.7237816661824</v>
      </c>
      <c r="U81" s="0" t="n">
        <v>1</v>
      </c>
      <c r="V81" s="0" t="n">
        <v>9.99300489657242E-005</v>
      </c>
      <c r="W81" s="0" t="n">
        <f aca="false">VLOOKUP(D81,'paramètres CI'!$A$1:$C$6,2,0)</f>
        <v>0.0935912806596305</v>
      </c>
      <c r="X81" s="0" t="n">
        <f aca="false">(R81-E81)/E81</f>
        <v>0</v>
      </c>
      <c r="Y81" s="0" t="n">
        <f aca="false">T81-G81</f>
        <v>15.675739862825</v>
      </c>
      <c r="Z81" s="0" t="n">
        <f aca="false">U81-H81</f>
        <v>0</v>
      </c>
    </row>
    <row r="82" customFormat="false" ht="15.8" hidden="false" customHeight="false" outlineLevel="0" collapsed="false">
      <c r="A82" s="0" t="s">
        <v>14</v>
      </c>
      <c r="B82" s="0" t="s">
        <v>54</v>
      </c>
      <c r="C82" s="0" t="s">
        <v>48</v>
      </c>
      <c r="D82" s="0" t="s">
        <v>43</v>
      </c>
      <c r="E82" s="0" t="n">
        <f aca="false">VLOOKUP(O82,bibliRdtCHauff!$G$1:$K$1398,4,0)</f>
        <v>66.2109544580448</v>
      </c>
      <c r="F82" s="0" t="n">
        <v>20</v>
      </c>
      <c r="G82" s="0" t="n">
        <f aca="false">VLOOKUP(P82,BesoinU!$F$1:$L$99,3,0)</f>
        <v>61.0480418033574</v>
      </c>
      <c r="H82" s="0" t="n">
        <f aca="false">VLOOKUP(O82,bibliRdtCHauff!$G$1:$K$1398,3,0)</f>
        <v>2.94489544186046</v>
      </c>
      <c r="I82" s="0" t="n">
        <v>0.092189394587406</v>
      </c>
      <c r="J82" s="0" t="n">
        <f aca="false">VLOOKUP(D82,'paramètres CI'!$A$1:$C$6,2,0)</f>
        <v>0.0935912806596305</v>
      </c>
      <c r="K82" s="0" t="str">
        <f aca="false">VLOOKUP(A82,Nomenclature!$D$1:$E$9,2,0)</f>
        <v>02</v>
      </c>
      <c r="L82" s="0" t="str">
        <f aca="false">VLOOKUP(B82,Nomenclature!$J$1:$K$97,2,0)</f>
        <v>16</v>
      </c>
      <c r="M82" s="0" t="str">
        <f aca="false">VLOOKUP(C82,Nomenclature!$M$1:$N$21,2,0)</f>
        <v>09</v>
      </c>
      <c r="N82" s="0" t="str">
        <f aca="false">VLOOKUP(D82,Nomenclature!$O$25:$P$31,2,0)</f>
        <v>02</v>
      </c>
      <c r="O82" s="0" t="str">
        <f aca="false">CONCATENATE(K82,L82,M82,N82)</f>
        <v>02160902</v>
      </c>
      <c r="P82" s="0" t="str">
        <f aca="false">CONCATENATE(K82,L82)</f>
        <v>0216</v>
      </c>
      <c r="R82" s="0" t="n">
        <v>63.0580518648046</v>
      </c>
      <c r="S82" s="0" t="n">
        <v>20</v>
      </c>
      <c r="T82" s="0" t="n">
        <v>89.5450597505965</v>
      </c>
      <c r="U82" s="0" t="n">
        <v>2.83163023255814</v>
      </c>
      <c r="V82" s="0" t="n">
        <v>0.092189394587406</v>
      </c>
      <c r="W82" s="0" t="n">
        <f aca="false">VLOOKUP(D82,'paramètres CI'!$A$1:$C$6,2,0)</f>
        <v>0.0935912806596305</v>
      </c>
      <c r="X82" s="0" t="n">
        <f aca="false">(R82-E82)/E82</f>
        <v>-0.0476190476190472</v>
      </c>
      <c r="Y82" s="0" t="n">
        <f aca="false">T82-G82</f>
        <v>28.4970179472391</v>
      </c>
      <c r="Z82" s="0" t="n">
        <f aca="false">U82-H82</f>
        <v>-0.11326520930232</v>
      </c>
    </row>
    <row r="83" customFormat="false" ht="15.8" hidden="false" customHeight="false" outlineLevel="0" collapsed="false">
      <c r="A83" s="0" t="s">
        <v>14</v>
      </c>
      <c r="B83" s="0" t="s">
        <v>54</v>
      </c>
      <c r="C83" s="0" t="s">
        <v>49</v>
      </c>
      <c r="D83" s="0" t="s">
        <v>43</v>
      </c>
      <c r="E83" s="0" t="n">
        <f aca="false">VLOOKUP(O83,bibliRdtCHauff!$G$1:$K$1398,4,0)</f>
        <v>78.8225648310057</v>
      </c>
      <c r="F83" s="0" t="n">
        <v>20</v>
      </c>
      <c r="G83" s="0" t="n">
        <f aca="false">VLOOKUP(P83,BesoinU!$F$1:$L$99,3,0)</f>
        <v>61.0480418033574</v>
      </c>
      <c r="H83" s="0" t="n">
        <f aca="false">VLOOKUP(O83,bibliRdtCHauff!$G$1:$K$1398,3,0)</f>
        <v>3.39795627906976</v>
      </c>
      <c r="I83" s="0" t="n">
        <v>9.99300489657242E-005</v>
      </c>
      <c r="J83" s="0" t="n">
        <f aca="false">VLOOKUP(D83,'paramètres CI'!$A$1:$C$6,2,0)</f>
        <v>0.0935912806596305</v>
      </c>
      <c r="K83" s="0" t="str">
        <f aca="false">VLOOKUP(A83,Nomenclature!$D$1:$E$9,2,0)</f>
        <v>02</v>
      </c>
      <c r="L83" s="0" t="str">
        <f aca="false">VLOOKUP(B83,Nomenclature!$J$1:$K$97,2,0)</f>
        <v>16</v>
      </c>
      <c r="M83" s="0" t="str">
        <f aca="false">VLOOKUP(C83,Nomenclature!$M$1:$N$21,2,0)</f>
        <v>29</v>
      </c>
      <c r="N83" s="0" t="str">
        <f aca="false">VLOOKUP(D83,Nomenclature!$O$25:$P$31,2,0)</f>
        <v>02</v>
      </c>
      <c r="O83" s="0" t="str">
        <f aca="false">CONCATENATE(K83,L83,M83,N83)</f>
        <v>02162902</v>
      </c>
      <c r="P83" s="0" t="str">
        <f aca="false">CONCATENATE(K83,L83)</f>
        <v>0216</v>
      </c>
      <c r="R83" s="0" t="n">
        <v>78.8225648310057</v>
      </c>
      <c r="S83" s="0" t="n">
        <v>20</v>
      </c>
      <c r="T83" s="0" t="n">
        <v>89.5450597505965</v>
      </c>
      <c r="U83" s="0" t="n">
        <v>3.39795627906976</v>
      </c>
      <c r="V83" s="0" t="n">
        <v>9.99300489657242E-005</v>
      </c>
      <c r="W83" s="0" t="n">
        <f aca="false">VLOOKUP(D83,'paramètres CI'!$A$1:$C$6,2,0)</f>
        <v>0.0935912806596305</v>
      </c>
      <c r="X83" s="0" t="n">
        <f aca="false">(R83-E83)/E83</f>
        <v>0</v>
      </c>
      <c r="Y83" s="0" t="n">
        <f aca="false">T83-G83</f>
        <v>28.4970179472391</v>
      </c>
      <c r="Z83" s="0" t="n">
        <f aca="false">U83-H83</f>
        <v>0</v>
      </c>
    </row>
    <row r="84" customFormat="false" ht="15.8" hidden="false" customHeight="false" outlineLevel="0" collapsed="false">
      <c r="A84" s="0" t="s">
        <v>14</v>
      </c>
      <c r="B84" s="0" t="s">
        <v>54</v>
      </c>
      <c r="C84" s="0" t="s">
        <v>55</v>
      </c>
      <c r="D84" s="0" t="s">
        <v>43</v>
      </c>
      <c r="E84" s="0" t="n">
        <f aca="false">VLOOKUP(O84,bibliRdtCHauff!$G$1:$K$1398,4,0)</f>
        <v>33.0770171054375</v>
      </c>
      <c r="F84" s="0" t="n">
        <v>17</v>
      </c>
      <c r="G84" s="0" t="n">
        <f aca="false">VLOOKUP(P84,BesoinU!$F$1:$L$99,3,0)</f>
        <v>61.0480418033574</v>
      </c>
      <c r="H84" s="0" t="n">
        <f aca="false">VLOOKUP(O84,bibliRdtCHauff!$G$1:$K$1398,3,0)</f>
        <v>2.80410195348837</v>
      </c>
      <c r="I84" s="0" t="n">
        <v>0.108393854254367</v>
      </c>
      <c r="J84" s="0" t="n">
        <f aca="false">VLOOKUP(D84,'paramètres CI'!$A$1:$C$6,2,0)</f>
        <v>0.0935912806596305</v>
      </c>
      <c r="K84" s="0" t="str">
        <f aca="false">VLOOKUP(A84,Nomenclature!$D$1:$E$9,2,0)</f>
        <v>02</v>
      </c>
      <c r="L84" s="0" t="str">
        <f aca="false">VLOOKUP(B84,Nomenclature!$J$1:$K$97,2,0)</f>
        <v>16</v>
      </c>
      <c r="M84" s="0" t="str">
        <f aca="false">VLOOKUP(C84,Nomenclature!$M$1:$N$21,2,0)</f>
        <v>10</v>
      </c>
      <c r="N84" s="0" t="str">
        <f aca="false">VLOOKUP(D84,Nomenclature!$O$25:$P$31,2,0)</f>
        <v>02</v>
      </c>
      <c r="O84" s="0" t="str">
        <f aca="false">CONCATENATE(K84,L84,M84,N84)</f>
        <v>02161002</v>
      </c>
      <c r="P84" s="0" t="str">
        <f aca="false">CONCATENATE(K84,L84)</f>
        <v>0216</v>
      </c>
      <c r="R84" s="0" t="n">
        <v>31.5019210527976</v>
      </c>
      <c r="S84" s="0" t="n">
        <v>17</v>
      </c>
      <c r="T84" s="0" t="n">
        <v>81.6897116092011</v>
      </c>
      <c r="U84" s="0" t="n">
        <v>2.67297488372093</v>
      </c>
      <c r="V84" s="0" t="n">
        <v>0.108393854254367</v>
      </c>
      <c r="W84" s="0" t="n">
        <f aca="false">VLOOKUP(D84,'paramètres CI'!$A$1:$C$6,2,0)</f>
        <v>0.0935912806596305</v>
      </c>
      <c r="X84" s="0" t="n">
        <f aca="false">(R84-E84)/E84</f>
        <v>-0.0476190476190482</v>
      </c>
      <c r="Y84" s="0" t="n">
        <f aca="false">T84-G84</f>
        <v>20.6416698058437</v>
      </c>
      <c r="Z84" s="0" t="n">
        <f aca="false">U84-H84</f>
        <v>-0.13112706976744</v>
      </c>
    </row>
    <row r="85" customFormat="false" ht="15.8" hidden="false" customHeight="false" outlineLevel="0" collapsed="false">
      <c r="A85" s="0" t="s">
        <v>14</v>
      </c>
      <c r="B85" s="0" t="s">
        <v>54</v>
      </c>
      <c r="C85" s="0" t="s">
        <v>56</v>
      </c>
      <c r="D85" s="0" t="s">
        <v>43</v>
      </c>
      <c r="E85" s="0" t="n">
        <f aca="false">VLOOKUP(O85,bibliRdtCHauff!$G$1:$K$1398,4,0)</f>
        <v>39.377401315997</v>
      </c>
      <c r="F85" s="0" t="n">
        <v>17</v>
      </c>
      <c r="G85" s="0" t="n">
        <f aca="false">VLOOKUP(P85,BesoinU!$F$1:$L$99,3,0)</f>
        <v>61.0480418033574</v>
      </c>
      <c r="H85" s="0" t="n">
        <f aca="false">VLOOKUP(O85,bibliRdtCHauff!$G$1:$K$1398,3,0)</f>
        <v>3.32861023255814</v>
      </c>
      <c r="I85" s="0" t="n">
        <v>9.99300489657242E-005</v>
      </c>
      <c r="J85" s="0" t="n">
        <f aca="false">VLOOKUP(D85,'paramètres CI'!$A$1:$C$6,2,0)</f>
        <v>0.0935912806596305</v>
      </c>
      <c r="K85" s="0" t="str">
        <f aca="false">VLOOKUP(A85,Nomenclature!$D$1:$E$9,2,0)</f>
        <v>02</v>
      </c>
      <c r="L85" s="0" t="str">
        <f aca="false">VLOOKUP(B85,Nomenclature!$J$1:$K$97,2,0)</f>
        <v>16</v>
      </c>
      <c r="M85" s="0" t="str">
        <f aca="false">VLOOKUP(C85,Nomenclature!$M$1:$N$21,2,0)</f>
        <v>30</v>
      </c>
      <c r="N85" s="0" t="str">
        <f aca="false">VLOOKUP(D85,Nomenclature!$O$25:$P$31,2,0)</f>
        <v>02</v>
      </c>
      <c r="O85" s="0" t="str">
        <f aca="false">CONCATENATE(K85,L85,M85,N85)</f>
        <v>02163002</v>
      </c>
      <c r="P85" s="0" t="str">
        <f aca="false">CONCATENATE(K85,L85)</f>
        <v>0216</v>
      </c>
      <c r="R85" s="0" t="n">
        <v>39.377401315997</v>
      </c>
      <c r="S85" s="0" t="n">
        <v>17</v>
      </c>
      <c r="T85" s="0" t="n">
        <v>81.6897116092011</v>
      </c>
      <c r="U85" s="0" t="n">
        <v>3.32861023255814</v>
      </c>
      <c r="V85" s="0" t="n">
        <v>9.99300489657242E-005</v>
      </c>
      <c r="W85" s="0" t="n">
        <f aca="false">VLOOKUP(D85,'paramètres CI'!$A$1:$C$6,2,0)</f>
        <v>0.0935912806596305</v>
      </c>
      <c r="X85" s="0" t="n">
        <f aca="false">(R85-E85)/E85</f>
        <v>0</v>
      </c>
      <c r="Y85" s="0" t="n">
        <f aca="false">T85-G85</f>
        <v>20.6416698058437</v>
      </c>
      <c r="Z85" s="0" t="n">
        <f aca="false">U85-H85</f>
        <v>0</v>
      </c>
    </row>
    <row r="86" customFormat="false" ht="15.8" hidden="false" customHeight="false" outlineLevel="0" collapsed="false">
      <c r="A86" s="0" t="s">
        <v>14</v>
      </c>
      <c r="B86" s="0" t="s">
        <v>57</v>
      </c>
      <c r="C86" s="0" t="s">
        <v>32</v>
      </c>
      <c r="D86" s="0" t="s">
        <v>33</v>
      </c>
      <c r="E86" s="0" t="n">
        <f aca="false">VLOOKUP(O86,bibliRdtCHauff!$G$1:$K$1398,4,0)</f>
        <v>19.8331323736674</v>
      </c>
      <c r="F86" s="0" t="n">
        <v>25</v>
      </c>
      <c r="G86" s="0" t="n">
        <f aca="false">VLOOKUP(P86,BesoinU!$F$1:$L$99,3,0)</f>
        <v>44.7554213877035</v>
      </c>
      <c r="H86" s="0" t="n">
        <f aca="false">VLOOKUP(O86,bibliRdtCHauff!$G$1:$K$1398,3,0)</f>
        <v>0.698966267666589</v>
      </c>
      <c r="I86" s="0" t="n">
        <v>0.0266809902006412</v>
      </c>
      <c r="J86" s="0" t="n">
        <f aca="false">VLOOKUP(D86,'paramètres CI'!$A$1:$C$6,2,0)</f>
        <v>0.033584731604575</v>
      </c>
      <c r="K86" s="0" t="str">
        <f aca="false">VLOOKUP(A86,Nomenclature!$D$1:$E$9,2,0)</f>
        <v>02</v>
      </c>
      <c r="L86" s="0" t="str">
        <f aca="false">VLOOKUP(B86,Nomenclature!$J$1:$K$97,2,0)</f>
        <v>20</v>
      </c>
      <c r="M86" s="0" t="str">
        <f aca="false">VLOOKUP(C86,Nomenclature!$M$1:$N$21,2,0)</f>
        <v>01</v>
      </c>
      <c r="N86" s="0" t="str">
        <f aca="false">VLOOKUP(D86,Nomenclature!$O$25:$P$31,2,0)</f>
        <v>01</v>
      </c>
      <c r="O86" s="0" t="str">
        <f aca="false">CONCATENATE(K86,L86,M86,N86)</f>
        <v>02200101</v>
      </c>
      <c r="P86" s="0" t="str">
        <f aca="false">CONCATENATE(K86,L86)</f>
        <v>0220</v>
      </c>
      <c r="R86" s="0" t="n">
        <v>18.8886974987309</v>
      </c>
      <c r="S86" s="0" t="n">
        <v>25</v>
      </c>
      <c r="T86" s="0" t="n">
        <v>84.0981278987508</v>
      </c>
      <c r="U86" s="0" t="n">
        <v>0.672082949679412</v>
      </c>
      <c r="V86" s="0" t="n">
        <v>0.0266809902006412</v>
      </c>
      <c r="W86" s="0" t="n">
        <f aca="false">VLOOKUP(D86,'paramètres CI'!$A$1:$C$6,2,0)</f>
        <v>0.033584731604575</v>
      </c>
      <c r="X86" s="0" t="n">
        <f aca="false">(R86-E86)/E86</f>
        <v>-0.0476190476190455</v>
      </c>
      <c r="Y86" s="0" t="n">
        <f aca="false">T86-G86</f>
        <v>39.3427065110473</v>
      </c>
      <c r="Z86" s="0" t="n">
        <f aca="false">U86-H86</f>
        <v>-0.026883317987177</v>
      </c>
    </row>
    <row r="87" customFormat="false" ht="15.8" hidden="false" customHeight="false" outlineLevel="0" collapsed="false">
      <c r="A87" s="0" t="s">
        <v>14</v>
      </c>
      <c r="B87" s="0" t="s">
        <v>57</v>
      </c>
      <c r="C87" s="0" t="s">
        <v>32</v>
      </c>
      <c r="D87" s="0" t="s">
        <v>34</v>
      </c>
      <c r="E87" s="0" t="n">
        <f aca="false">VLOOKUP(O87,bibliRdtCHauff!$G$1:$K$1398,4,0)</f>
        <v>19.9952667338047</v>
      </c>
      <c r="F87" s="0" t="n">
        <v>25</v>
      </c>
      <c r="G87" s="0" t="n">
        <f aca="false">VLOOKUP(P87,BesoinU!$F$1:$L$99,3,0)</f>
        <v>44.7554213877035</v>
      </c>
      <c r="H87" s="0" t="n">
        <f aca="false">VLOOKUP(O87,bibliRdtCHauff!$G$1:$K$1398,3,0)</f>
        <v>0.61410143551778</v>
      </c>
      <c r="I87" s="0" t="n">
        <v>0.0524834545333624</v>
      </c>
      <c r="J87" s="0" t="n">
        <f aca="false">VLOOKUP(D87,'paramètres CI'!$A$1:$C$6,2,0)</f>
        <v>0.0424847883250769</v>
      </c>
      <c r="K87" s="0" t="str">
        <f aca="false">VLOOKUP(A87,Nomenclature!$D$1:$E$9,2,0)</f>
        <v>02</v>
      </c>
      <c r="L87" s="0" t="str">
        <f aca="false">VLOOKUP(B87,Nomenclature!$J$1:$K$97,2,0)</f>
        <v>20</v>
      </c>
      <c r="M87" s="0" t="str">
        <f aca="false">VLOOKUP(C87,Nomenclature!$M$1:$N$21,2,0)</f>
        <v>01</v>
      </c>
      <c r="N87" s="0" t="str">
        <f aca="false">VLOOKUP(D87,Nomenclature!$O$25:$P$31,2,0)</f>
        <v>06</v>
      </c>
      <c r="O87" s="0" t="str">
        <f aca="false">CONCATENATE(K87,L87,M87,N87)</f>
        <v>02200106</v>
      </c>
      <c r="P87" s="0" t="str">
        <f aca="false">CONCATENATE(K87,L87)</f>
        <v>0220</v>
      </c>
      <c r="R87" s="0" t="n">
        <v>19.0431111750521</v>
      </c>
      <c r="S87" s="0" t="n">
        <v>25</v>
      </c>
      <c r="T87" s="0" t="n">
        <v>98.4408259665107</v>
      </c>
      <c r="U87" s="0" t="n">
        <v>0.590482149536327</v>
      </c>
      <c r="V87" s="0" t="n">
        <v>0.0524834545333624</v>
      </c>
      <c r="W87" s="0" t="n">
        <f aca="false">VLOOKUP(D87,'paramètres CI'!$A$1:$C$6,2,0)</f>
        <v>0.0424847883250769</v>
      </c>
      <c r="X87" s="0" t="n">
        <f aca="false">(R87-E87)/E87</f>
        <v>-0.0476190476190474</v>
      </c>
      <c r="Y87" s="0" t="n">
        <f aca="false">T87-G87</f>
        <v>53.6854045788072</v>
      </c>
      <c r="Z87" s="0" t="n">
        <f aca="false">U87-H87</f>
        <v>-0.0236192859814529</v>
      </c>
    </row>
    <row r="88" customFormat="false" ht="15.8" hidden="false" customHeight="false" outlineLevel="0" collapsed="false">
      <c r="A88" s="0" t="s">
        <v>14</v>
      </c>
      <c r="B88" s="0" t="s">
        <v>57</v>
      </c>
      <c r="C88" s="0" t="s">
        <v>35</v>
      </c>
      <c r="D88" s="0" t="s">
        <v>33</v>
      </c>
      <c r="E88" s="0" t="n">
        <f aca="false">VLOOKUP(O88,bibliRdtCHauff!$G$1:$K$1398,4,0)</f>
        <v>23.6108718734136</v>
      </c>
      <c r="F88" s="0" t="n">
        <v>25</v>
      </c>
      <c r="G88" s="0" t="n">
        <f aca="false">VLOOKUP(P88,BesoinU!$F$1:$L$99,3,0)</f>
        <v>44.7554213877035</v>
      </c>
      <c r="H88" s="0" t="n">
        <f aca="false">VLOOKUP(O88,bibliRdtCHauff!$G$1:$K$1398,3,0)</f>
        <v>0.806499539615295</v>
      </c>
      <c r="I88" s="0" t="n">
        <v>9.99300489657242E-005</v>
      </c>
      <c r="J88" s="0" t="n">
        <f aca="false">VLOOKUP(D88,'paramètres CI'!$A$1:$C$6,2,0)</f>
        <v>0.033584731604575</v>
      </c>
      <c r="K88" s="0" t="str">
        <f aca="false">VLOOKUP(A88,Nomenclature!$D$1:$E$9,2,0)</f>
        <v>02</v>
      </c>
      <c r="L88" s="0" t="str">
        <f aca="false">VLOOKUP(B88,Nomenclature!$J$1:$K$97,2,0)</f>
        <v>20</v>
      </c>
      <c r="M88" s="0" t="str">
        <f aca="false">VLOOKUP(C88,Nomenclature!$M$1:$N$21,2,0)</f>
        <v>21</v>
      </c>
      <c r="N88" s="0" t="str">
        <f aca="false">VLOOKUP(D88,Nomenclature!$O$25:$P$31,2,0)</f>
        <v>01</v>
      </c>
      <c r="O88" s="0" t="str">
        <f aca="false">CONCATENATE(K88,L88,M88,N88)</f>
        <v>02202101</v>
      </c>
      <c r="P88" s="0" t="str">
        <f aca="false">CONCATENATE(K88,L88)</f>
        <v>0220</v>
      </c>
      <c r="R88" s="0" t="n">
        <v>23.6108718734136</v>
      </c>
      <c r="S88" s="0" t="n">
        <v>25</v>
      </c>
      <c r="T88" s="0" t="n">
        <v>84.0981278987508</v>
      </c>
      <c r="U88" s="0" t="n">
        <v>0.806499539615295</v>
      </c>
      <c r="V88" s="0" t="n">
        <v>9.99300489657242E-005</v>
      </c>
      <c r="W88" s="0" t="n">
        <f aca="false">VLOOKUP(D88,'paramètres CI'!$A$1:$C$6,2,0)</f>
        <v>0.033584731604575</v>
      </c>
      <c r="X88" s="0" t="n">
        <f aca="false">(R88-E88)/E88</f>
        <v>0</v>
      </c>
      <c r="Y88" s="0" t="n">
        <f aca="false">T88-G88</f>
        <v>39.3427065110473</v>
      </c>
      <c r="Z88" s="0" t="n">
        <f aca="false">U88-H88</f>
        <v>0</v>
      </c>
    </row>
    <row r="89" customFormat="false" ht="15.8" hidden="false" customHeight="false" outlineLevel="0" collapsed="false">
      <c r="A89" s="0" t="s">
        <v>14</v>
      </c>
      <c r="B89" s="0" t="s">
        <v>57</v>
      </c>
      <c r="C89" s="0" t="s">
        <v>35</v>
      </c>
      <c r="D89" s="0" t="s">
        <v>34</v>
      </c>
      <c r="E89" s="0" t="n">
        <f aca="false">VLOOKUP(O89,bibliRdtCHauff!$G$1:$K$1398,4,0)</f>
        <v>23.8038889688152</v>
      </c>
      <c r="F89" s="0" t="n">
        <v>25</v>
      </c>
      <c r="G89" s="0" t="n">
        <f aca="false">VLOOKUP(P89,BesoinU!$F$1:$L$99,3,0)</f>
        <v>44.7554213877035</v>
      </c>
      <c r="H89" s="0" t="n">
        <f aca="false">VLOOKUP(O89,bibliRdtCHauff!$G$1:$K$1398,3,0)</f>
        <v>0.708578579443592</v>
      </c>
      <c r="I89" s="0" t="n">
        <v>9.99300489657242E-005</v>
      </c>
      <c r="J89" s="0" t="n">
        <f aca="false">VLOOKUP(D89,'paramètres CI'!$A$1:$C$6,2,0)</f>
        <v>0.0424847883250769</v>
      </c>
      <c r="K89" s="0" t="str">
        <f aca="false">VLOOKUP(A89,Nomenclature!$D$1:$E$9,2,0)</f>
        <v>02</v>
      </c>
      <c r="L89" s="0" t="str">
        <f aca="false">VLOOKUP(B89,Nomenclature!$J$1:$K$97,2,0)</f>
        <v>20</v>
      </c>
      <c r="M89" s="0" t="str">
        <f aca="false">VLOOKUP(C89,Nomenclature!$M$1:$N$21,2,0)</f>
        <v>21</v>
      </c>
      <c r="N89" s="0" t="str">
        <f aca="false">VLOOKUP(D89,Nomenclature!$O$25:$P$31,2,0)</f>
        <v>06</v>
      </c>
      <c r="O89" s="0" t="str">
        <f aca="false">CONCATENATE(K89,L89,M89,N89)</f>
        <v>02202106</v>
      </c>
      <c r="P89" s="0" t="str">
        <f aca="false">CONCATENATE(K89,L89)</f>
        <v>0220</v>
      </c>
      <c r="R89" s="0" t="n">
        <v>23.8038889688152</v>
      </c>
      <c r="S89" s="0" t="n">
        <v>25</v>
      </c>
      <c r="T89" s="0" t="n">
        <v>98.4408259665107</v>
      </c>
      <c r="U89" s="0" t="n">
        <v>0.708578579443592</v>
      </c>
      <c r="V89" s="0" t="n">
        <v>9.99300489657242E-005</v>
      </c>
      <c r="W89" s="0" t="n">
        <f aca="false">VLOOKUP(D89,'paramètres CI'!$A$1:$C$6,2,0)</f>
        <v>0.0424847883250769</v>
      </c>
      <c r="X89" s="0" t="n">
        <f aca="false">(R89-E89)/E89</f>
        <v>0</v>
      </c>
      <c r="Y89" s="0" t="n">
        <f aca="false">T89-G89</f>
        <v>53.6854045788072</v>
      </c>
      <c r="Z89" s="0" t="n">
        <f aca="false">U89-H89</f>
        <v>0</v>
      </c>
    </row>
    <row r="90" customFormat="false" ht="15.8" hidden="false" customHeight="false" outlineLevel="0" collapsed="false">
      <c r="A90" s="0" t="s">
        <v>14</v>
      </c>
      <c r="B90" s="0" t="s">
        <v>57</v>
      </c>
      <c r="C90" s="0" t="s">
        <v>36</v>
      </c>
      <c r="D90" s="0" t="s">
        <v>37</v>
      </c>
      <c r="E90" s="0" t="n">
        <f aca="false">VLOOKUP(O90,bibliRdtCHauff!$G$1:$K$1398,4,0)</f>
        <v>14.750958507103</v>
      </c>
      <c r="F90" s="0" t="n">
        <v>20</v>
      </c>
      <c r="G90" s="0" t="n">
        <f aca="false">VLOOKUP(P90,BesoinU!$F$1:$L$99,3,0)</f>
        <v>44.7554213877035</v>
      </c>
      <c r="H90" s="0" t="n">
        <f aca="false">VLOOKUP(O90,bibliRdtCHauff!$G$1:$K$1398,3,0)</f>
        <v>0.753837865780885</v>
      </c>
      <c r="I90" s="0" t="n">
        <v>9.99300489657242E-005</v>
      </c>
      <c r="J90" s="0" t="n">
        <f aca="false">VLOOKUP(D90,'paramètres CI'!$A$1:$C$6,2,0)</f>
        <v>0.0385046990211696</v>
      </c>
      <c r="K90" s="0" t="str">
        <f aca="false">VLOOKUP(A90,Nomenclature!$D$1:$E$9,2,0)</f>
        <v>02</v>
      </c>
      <c r="L90" s="0" t="str">
        <f aca="false">VLOOKUP(B90,Nomenclature!$J$1:$K$97,2,0)</f>
        <v>20</v>
      </c>
      <c r="M90" s="0" t="str">
        <f aca="false">VLOOKUP(C90,Nomenclature!$M$1:$N$21,2,0)</f>
        <v>23</v>
      </c>
      <c r="N90" s="0" t="str">
        <f aca="false">VLOOKUP(D90,Nomenclature!$O$25:$P$31,2,0)</f>
        <v>03</v>
      </c>
      <c r="O90" s="0" t="str">
        <f aca="false">CONCATENATE(K90,L90,M90,N90)</f>
        <v>02202303</v>
      </c>
      <c r="P90" s="0" t="str">
        <f aca="false">CONCATENATE(K90,L90)</f>
        <v>0220</v>
      </c>
      <c r="R90" s="0" t="n">
        <v>14.750958507103</v>
      </c>
      <c r="S90" s="0" t="n">
        <v>20</v>
      </c>
      <c r="T90" s="0" t="n">
        <v>74.8763676652235</v>
      </c>
      <c r="U90" s="0" t="n">
        <v>0.753837865780885</v>
      </c>
      <c r="V90" s="0" t="n">
        <v>9.99300489657242E-005</v>
      </c>
      <c r="W90" s="0" t="n">
        <f aca="false">VLOOKUP(D90,'paramètres CI'!$A$1:$C$6,2,0)</f>
        <v>0.0385046990211696</v>
      </c>
      <c r="X90" s="0" t="n">
        <f aca="false">(R90-E90)/E90</f>
        <v>0</v>
      </c>
      <c r="Y90" s="0" t="n">
        <f aca="false">T90-G90</f>
        <v>30.12094627752</v>
      </c>
      <c r="Z90" s="0" t="n">
        <f aca="false">U90-H90</f>
        <v>0</v>
      </c>
    </row>
    <row r="91" customFormat="false" ht="15.8" hidden="false" customHeight="false" outlineLevel="0" collapsed="false">
      <c r="A91" s="0" t="s">
        <v>14</v>
      </c>
      <c r="B91" s="0" t="s">
        <v>57</v>
      </c>
      <c r="C91" s="0" t="s">
        <v>38</v>
      </c>
      <c r="D91" s="0" t="s">
        <v>39</v>
      </c>
      <c r="E91" s="0" t="n">
        <f aca="false">VLOOKUP(O91,bibliRdtCHauff!$G$1:$K$1398,4,0)</f>
        <v>10.7516033617141</v>
      </c>
      <c r="F91" s="0" t="n">
        <v>20</v>
      </c>
      <c r="G91" s="0" t="n">
        <f aca="false">VLOOKUP(P91,BesoinU!$F$1:$L$99,3,0)</f>
        <v>44.7554213877035</v>
      </c>
      <c r="H91" s="0" t="n">
        <f aca="false">VLOOKUP(O91,bibliRdtCHauff!$G$1:$K$1398,3,0)</f>
        <v>0.981434950501124</v>
      </c>
      <c r="I91" s="0" t="n">
        <v>9.99300489657242E-005</v>
      </c>
      <c r="J91" s="0" t="n">
        <f aca="false">VLOOKUP(D91,'paramètres CI'!$A$1:$C$6,2,0)</f>
        <v>0.022045059962018</v>
      </c>
      <c r="K91" s="0" t="str">
        <f aca="false">VLOOKUP(A91,Nomenclature!$D$1:$E$9,2,0)</f>
        <v>02</v>
      </c>
      <c r="L91" s="0" t="str">
        <f aca="false">VLOOKUP(B91,Nomenclature!$J$1:$K$97,2,0)</f>
        <v>20</v>
      </c>
      <c r="M91" s="0" t="str">
        <f aca="false">VLOOKUP(C91,Nomenclature!$M$1:$N$21,2,0)</f>
        <v>24</v>
      </c>
      <c r="N91" s="0" t="str">
        <f aca="false">VLOOKUP(D91,Nomenclature!$O$25:$P$31,2,0)</f>
        <v>04</v>
      </c>
      <c r="O91" s="0" t="str">
        <f aca="false">CONCATENATE(K91,L91,M91,N91)</f>
        <v>02202404</v>
      </c>
      <c r="P91" s="0" t="str">
        <f aca="false">CONCATENATE(K91,L91)</f>
        <v>0220</v>
      </c>
      <c r="R91" s="0" t="n">
        <v>10.7516033617141</v>
      </c>
      <c r="S91" s="0" t="n">
        <v>20</v>
      </c>
      <c r="T91" s="0" t="n">
        <v>74.9839102056833</v>
      </c>
      <c r="U91" s="0" t="n">
        <v>0.981434950501124</v>
      </c>
      <c r="V91" s="0" t="n">
        <v>9.99300489657242E-005</v>
      </c>
      <c r="W91" s="0" t="n">
        <f aca="false">VLOOKUP(D91,'paramètres CI'!$A$1:$C$6,2,0)</f>
        <v>0.022045059962018</v>
      </c>
      <c r="X91" s="0" t="n">
        <f aca="false">(R91-E91)/E91</f>
        <v>0</v>
      </c>
      <c r="Y91" s="0" t="n">
        <f aca="false">T91-G91</f>
        <v>30.2284888179798</v>
      </c>
      <c r="Z91" s="0" t="n">
        <f aca="false">U91-H91</f>
        <v>0</v>
      </c>
    </row>
    <row r="92" customFormat="false" ht="15.8" hidden="false" customHeight="false" outlineLevel="0" collapsed="false">
      <c r="A92" s="0" t="s">
        <v>14</v>
      </c>
      <c r="B92" s="0" t="s">
        <v>57</v>
      </c>
      <c r="C92" s="0" t="s">
        <v>40</v>
      </c>
      <c r="D92" s="0" t="s">
        <v>37</v>
      </c>
      <c r="E92" s="0" t="n">
        <f aca="false">VLOOKUP(O92,bibliRdtCHauff!$G$1:$K$1398,4,0)</f>
        <v>12.3908051459665</v>
      </c>
      <c r="F92" s="0" t="n">
        <v>20</v>
      </c>
      <c r="G92" s="0" t="n">
        <f aca="false">VLOOKUP(P92,BesoinU!$F$1:$L$99,3,0)</f>
        <v>44.7554213877035</v>
      </c>
      <c r="H92" s="0" t="n">
        <f aca="false">VLOOKUP(O92,bibliRdtCHauff!$G$1:$K$1398,3,0)</f>
        <v>0.565301453501175</v>
      </c>
      <c r="I92" s="0" t="n">
        <v>0.048849082471291</v>
      </c>
      <c r="J92" s="0" t="n">
        <f aca="false">VLOOKUP(D92,'paramètres CI'!$A$1:$C$6,2,0)</f>
        <v>0.0385046990211696</v>
      </c>
      <c r="K92" s="0" t="str">
        <f aca="false">VLOOKUP(A92,Nomenclature!$D$1:$E$9,2,0)</f>
        <v>02</v>
      </c>
      <c r="L92" s="0" t="str">
        <f aca="false">VLOOKUP(B92,Nomenclature!$J$1:$K$97,2,0)</f>
        <v>20</v>
      </c>
      <c r="M92" s="0" t="str">
        <f aca="false">VLOOKUP(C92,Nomenclature!$M$1:$N$21,2,0)</f>
        <v>03</v>
      </c>
      <c r="N92" s="0" t="str">
        <f aca="false">VLOOKUP(D92,Nomenclature!$O$25:$P$31,2,0)</f>
        <v>03</v>
      </c>
      <c r="O92" s="0" t="str">
        <f aca="false">CONCATENATE(K92,L92,M92,N92)</f>
        <v>02200303</v>
      </c>
      <c r="P92" s="0" t="str">
        <f aca="false">CONCATENATE(K92,L92)</f>
        <v>0220</v>
      </c>
      <c r="R92" s="0" t="n">
        <v>11.8007668056824</v>
      </c>
      <c r="S92" s="0" t="n">
        <v>20</v>
      </c>
      <c r="T92" s="0" t="n">
        <v>74.8763676652235</v>
      </c>
      <c r="U92" s="0" t="n">
        <v>0.518167350431247</v>
      </c>
      <c r="V92" s="0" t="n">
        <v>0.048849082471291</v>
      </c>
      <c r="W92" s="0" t="n">
        <f aca="false">VLOOKUP(D92,'paramètres CI'!$A$1:$C$6,2,0)</f>
        <v>0.0385046990211696</v>
      </c>
      <c r="X92" s="0" t="n">
        <f aca="false">(R92-E92)/E92</f>
        <v>-0.047619047619046</v>
      </c>
      <c r="Y92" s="0" t="n">
        <f aca="false">T92-G92</f>
        <v>30.12094627752</v>
      </c>
      <c r="Z92" s="0" t="n">
        <f aca="false">U92-H92</f>
        <v>-0.0471341030699279</v>
      </c>
    </row>
    <row r="93" customFormat="false" ht="15.8" hidden="false" customHeight="false" outlineLevel="0" collapsed="false">
      <c r="A93" s="0" t="s">
        <v>14</v>
      </c>
      <c r="B93" s="0" t="s">
        <v>57</v>
      </c>
      <c r="C93" s="0" t="s">
        <v>41</v>
      </c>
      <c r="D93" s="0" t="s">
        <v>39</v>
      </c>
      <c r="E93" s="0" t="n">
        <f aca="false">VLOOKUP(O93,bibliRdtCHauff!$G$1:$K$1398,4,0)</f>
        <v>9.03134682383983</v>
      </c>
      <c r="F93" s="0" t="n">
        <v>20</v>
      </c>
      <c r="G93" s="0" t="n">
        <f aca="false">VLOOKUP(P93,BesoinU!$F$1:$L$99,3,0)</f>
        <v>44.7554213877035</v>
      </c>
      <c r="H93" s="0" t="n">
        <f aca="false">VLOOKUP(O93,bibliRdtCHauff!$G$1:$K$1398,3,0)</f>
        <v>0.681007327530916</v>
      </c>
      <c r="I93" s="0" t="n">
        <v>0.320223120346143</v>
      </c>
      <c r="J93" s="0" t="n">
        <f aca="false">VLOOKUP(D93,'paramètres CI'!$A$1:$C$6,2,0)</f>
        <v>0.022045059962018</v>
      </c>
      <c r="K93" s="0" t="str">
        <f aca="false">VLOOKUP(A93,Nomenclature!$D$1:$E$9,2,0)</f>
        <v>02</v>
      </c>
      <c r="L93" s="0" t="str">
        <f aca="false">VLOOKUP(B93,Nomenclature!$J$1:$K$97,2,0)</f>
        <v>20</v>
      </c>
      <c r="M93" s="0" t="str">
        <f aca="false">VLOOKUP(C93,Nomenclature!$M$1:$N$21,2,0)</f>
        <v>04</v>
      </c>
      <c r="N93" s="0" t="str">
        <f aca="false">VLOOKUP(D93,Nomenclature!$O$25:$P$31,2,0)</f>
        <v>04</v>
      </c>
      <c r="O93" s="0" t="str">
        <f aca="false">CONCATENATE(K93,L93,M93,N93)</f>
        <v>02200404</v>
      </c>
      <c r="P93" s="0" t="str">
        <f aca="false">CONCATENATE(K93,L93)</f>
        <v>0220</v>
      </c>
      <c r="R93" s="0" t="n">
        <v>8.60128268937127</v>
      </c>
      <c r="S93" s="0" t="n">
        <v>20</v>
      </c>
      <c r="T93" s="0" t="n">
        <v>74.9839102056833</v>
      </c>
      <c r="U93" s="0" t="n">
        <v>0.605900421788364</v>
      </c>
      <c r="V93" s="0" t="n">
        <v>0.320223120346143</v>
      </c>
      <c r="W93" s="0" t="n">
        <f aca="false">VLOOKUP(D93,'paramètres CI'!$A$1:$C$6,2,0)</f>
        <v>0.022045059962018</v>
      </c>
      <c r="X93" s="0" t="n">
        <f aca="false">(R93-E93)/E93</f>
        <v>-0.0476190476190471</v>
      </c>
      <c r="Y93" s="0" t="n">
        <f aca="false">T93-G93</f>
        <v>30.2284888179798</v>
      </c>
      <c r="Z93" s="0" t="n">
        <f aca="false">U93-H93</f>
        <v>-0.0751069057425521</v>
      </c>
    </row>
    <row r="94" customFormat="false" ht="15.8" hidden="false" customHeight="false" outlineLevel="0" collapsed="false">
      <c r="A94" s="0" t="s">
        <v>14</v>
      </c>
      <c r="B94" s="0" t="s">
        <v>57</v>
      </c>
      <c r="C94" s="0" t="s">
        <v>45</v>
      </c>
      <c r="D94" s="0" t="s">
        <v>43</v>
      </c>
      <c r="E94" s="0" t="n">
        <f aca="false">VLOOKUP(O94,bibliRdtCHauff!$G$1:$K$1398,4,0)</f>
        <v>10.4</v>
      </c>
      <c r="F94" s="0" t="n">
        <v>13</v>
      </c>
      <c r="G94" s="0" t="n">
        <f aca="false">VLOOKUP(P94,BesoinU!$F$1:$L$99,3,0)</f>
        <v>44.7554213877035</v>
      </c>
      <c r="H94" s="0" t="n">
        <f aca="false">VLOOKUP(O94,bibliRdtCHauff!$G$1:$K$1398,3,0)</f>
        <v>0.92</v>
      </c>
      <c r="I94" s="0" t="n">
        <v>0.251107379817255</v>
      </c>
      <c r="J94" s="0" t="n">
        <f aca="false">VLOOKUP(D94,'paramètres CI'!$A$1:$C$6,2,0)</f>
        <v>0.0935912806596305</v>
      </c>
      <c r="K94" s="0" t="str">
        <f aca="false">VLOOKUP(A94,Nomenclature!$D$1:$E$9,2,0)</f>
        <v>02</v>
      </c>
      <c r="L94" s="0" t="str">
        <f aca="false">VLOOKUP(B94,Nomenclature!$J$1:$K$97,2,0)</f>
        <v>20</v>
      </c>
      <c r="M94" s="0" t="str">
        <f aca="false">VLOOKUP(C94,Nomenclature!$M$1:$N$21,2,0)</f>
        <v>06</v>
      </c>
      <c r="N94" s="0" t="str">
        <f aca="false">VLOOKUP(D94,Nomenclature!$O$25:$P$31,2,0)</f>
        <v>02</v>
      </c>
      <c r="O94" s="0" t="str">
        <f aca="false">CONCATENATE(K94,L94,M94,N94)</f>
        <v>02200602</v>
      </c>
      <c r="P94" s="0" t="str">
        <f aca="false">CONCATENATE(K94,L94)</f>
        <v>0220</v>
      </c>
      <c r="R94" s="0" t="n">
        <v>10</v>
      </c>
      <c r="S94" s="0" t="n">
        <v>13</v>
      </c>
      <c r="T94" s="0" t="n">
        <v>60.1501151944586</v>
      </c>
      <c r="U94" s="0" t="n">
        <v>0.9</v>
      </c>
      <c r="V94" s="0" t="n">
        <v>0.251107379817255</v>
      </c>
      <c r="W94" s="0" t="n">
        <f aca="false">VLOOKUP(D94,'paramètres CI'!$A$1:$C$6,2,0)</f>
        <v>0.0935912806596305</v>
      </c>
      <c r="X94" s="0" t="n">
        <f aca="false">(R94-E94)/E94</f>
        <v>-0.0384615384615385</v>
      </c>
      <c r="Y94" s="0" t="n">
        <f aca="false">T94-G94</f>
        <v>15.3946938067551</v>
      </c>
      <c r="Z94" s="0" t="n">
        <f aca="false">U94-H94</f>
        <v>-0.02</v>
      </c>
    </row>
    <row r="95" customFormat="false" ht="15.8" hidden="false" customHeight="false" outlineLevel="0" collapsed="false">
      <c r="A95" s="0" t="s">
        <v>14</v>
      </c>
      <c r="B95" s="0" t="s">
        <v>57</v>
      </c>
      <c r="C95" s="0" t="s">
        <v>46</v>
      </c>
      <c r="D95" s="0" t="s">
        <v>43</v>
      </c>
      <c r="E95" s="0" t="n">
        <f aca="false">VLOOKUP(O95,bibliRdtCHauff!$G$1:$K$1398,4,0)</f>
        <v>12</v>
      </c>
      <c r="F95" s="0" t="n">
        <v>13</v>
      </c>
      <c r="G95" s="0" t="n">
        <f aca="false">VLOOKUP(P95,BesoinU!$F$1:$L$99,3,0)</f>
        <v>44.7554213877035</v>
      </c>
      <c r="H95" s="0" t="n">
        <f aca="false">VLOOKUP(O95,bibliRdtCHauff!$G$1:$K$1398,3,0)</f>
        <v>1</v>
      </c>
      <c r="I95" s="0" t="n">
        <v>9.99300489657242E-005</v>
      </c>
      <c r="J95" s="0" t="n">
        <f aca="false">VLOOKUP(D95,'paramètres CI'!$A$1:$C$6,2,0)</f>
        <v>0.0935912806596305</v>
      </c>
      <c r="K95" s="0" t="str">
        <f aca="false">VLOOKUP(A95,Nomenclature!$D$1:$E$9,2,0)</f>
        <v>02</v>
      </c>
      <c r="L95" s="0" t="str">
        <f aca="false">VLOOKUP(B95,Nomenclature!$J$1:$K$97,2,0)</f>
        <v>20</v>
      </c>
      <c r="M95" s="0" t="str">
        <f aca="false">VLOOKUP(C95,Nomenclature!$M$1:$N$21,2,0)</f>
        <v>26</v>
      </c>
      <c r="N95" s="0" t="str">
        <f aca="false">VLOOKUP(D95,Nomenclature!$O$25:$P$31,2,0)</f>
        <v>02</v>
      </c>
      <c r="O95" s="0" t="str">
        <f aca="false">CONCATENATE(K95,L95,M95,N95)</f>
        <v>02202602</v>
      </c>
      <c r="P95" s="0" t="str">
        <f aca="false">CONCATENATE(K95,L95)</f>
        <v>0220</v>
      </c>
      <c r="R95" s="0" t="n">
        <v>12</v>
      </c>
      <c r="S95" s="0" t="n">
        <v>13</v>
      </c>
      <c r="T95" s="0" t="n">
        <v>60.1501151944586</v>
      </c>
      <c r="U95" s="0" t="n">
        <v>1</v>
      </c>
      <c r="V95" s="0" t="n">
        <v>9.99300489657242E-005</v>
      </c>
      <c r="W95" s="0" t="n">
        <f aca="false">VLOOKUP(D95,'paramètres CI'!$A$1:$C$6,2,0)</f>
        <v>0.0935912806596305</v>
      </c>
      <c r="X95" s="0" t="n">
        <f aca="false">(R95-E95)/E95</f>
        <v>0</v>
      </c>
      <c r="Y95" s="0" t="n">
        <f aca="false">T95-G95</f>
        <v>15.3946938067551</v>
      </c>
      <c r="Z95" s="0" t="n">
        <f aca="false">U95-H95</f>
        <v>0</v>
      </c>
    </row>
    <row r="96" customFormat="false" ht="15.8" hidden="false" customHeight="false" outlineLevel="0" collapsed="false">
      <c r="A96" s="0" t="s">
        <v>14</v>
      </c>
      <c r="B96" s="0" t="s">
        <v>57</v>
      </c>
      <c r="C96" s="0" t="s">
        <v>48</v>
      </c>
      <c r="D96" s="0" t="s">
        <v>43</v>
      </c>
      <c r="E96" s="0" t="n">
        <f aca="false">VLOOKUP(O96,bibliRdtCHauff!$G$1:$K$1398,4,0)</f>
        <v>53.3763303211263</v>
      </c>
      <c r="F96" s="0" t="n">
        <v>20</v>
      </c>
      <c r="G96" s="0" t="n">
        <f aca="false">VLOOKUP(P96,BesoinU!$F$1:$L$99,3,0)</f>
        <v>44.7554213877035</v>
      </c>
      <c r="H96" s="0" t="n">
        <f aca="false">VLOOKUP(O96,bibliRdtCHauff!$G$1:$K$1398,3,0)</f>
        <v>2.94489544186046</v>
      </c>
      <c r="I96" s="0" t="n">
        <v>0.129752401409677</v>
      </c>
      <c r="J96" s="0" t="n">
        <f aca="false">VLOOKUP(D96,'paramètres CI'!$A$1:$C$6,2,0)</f>
        <v>0.0935912806596305</v>
      </c>
      <c r="K96" s="0" t="str">
        <f aca="false">VLOOKUP(A96,Nomenclature!$D$1:$E$9,2,0)</f>
        <v>02</v>
      </c>
      <c r="L96" s="0" t="str">
        <f aca="false">VLOOKUP(B96,Nomenclature!$J$1:$K$97,2,0)</f>
        <v>20</v>
      </c>
      <c r="M96" s="0" t="str">
        <f aca="false">VLOOKUP(C96,Nomenclature!$M$1:$N$21,2,0)</f>
        <v>09</v>
      </c>
      <c r="N96" s="0" t="str">
        <f aca="false">VLOOKUP(D96,Nomenclature!$O$25:$P$31,2,0)</f>
        <v>02</v>
      </c>
      <c r="O96" s="0" t="str">
        <f aca="false">CONCATENATE(K96,L96,M96,N96)</f>
        <v>02200902</v>
      </c>
      <c r="P96" s="0" t="str">
        <f aca="false">CONCATENATE(K96,L96)</f>
        <v>0220</v>
      </c>
      <c r="R96" s="0" t="n">
        <v>50.8346003058345</v>
      </c>
      <c r="S96" s="0" t="n">
        <v>20</v>
      </c>
      <c r="T96" s="0" t="n">
        <v>70.5546690991855</v>
      </c>
      <c r="U96" s="0" t="n">
        <v>2.83163023255814</v>
      </c>
      <c r="V96" s="0" t="n">
        <v>0.129752401409677</v>
      </c>
      <c r="W96" s="0" t="n">
        <f aca="false">VLOOKUP(D96,'paramètres CI'!$A$1:$C$6,2,0)</f>
        <v>0.0935912806596305</v>
      </c>
      <c r="X96" s="0" t="n">
        <f aca="false">(R96-E96)/E96</f>
        <v>-0.0476190476190489</v>
      </c>
      <c r="Y96" s="0" t="n">
        <f aca="false">T96-G96</f>
        <v>25.799247711482</v>
      </c>
      <c r="Z96" s="0" t="n">
        <f aca="false">U96-H96</f>
        <v>-0.11326520930232</v>
      </c>
    </row>
    <row r="97" customFormat="false" ht="15.8" hidden="false" customHeight="false" outlineLevel="0" collapsed="false">
      <c r="A97" s="0" t="s">
        <v>14</v>
      </c>
      <c r="B97" s="0" t="s">
        <v>57</v>
      </c>
      <c r="C97" s="0" t="s">
        <v>49</v>
      </c>
      <c r="D97" s="0" t="s">
        <v>43</v>
      </c>
      <c r="E97" s="0" t="n">
        <f aca="false">VLOOKUP(O97,bibliRdtCHauff!$G$1:$K$1398,4,0)</f>
        <v>63.5432503822932</v>
      </c>
      <c r="F97" s="0" t="n">
        <v>20</v>
      </c>
      <c r="G97" s="0" t="n">
        <f aca="false">VLOOKUP(P97,BesoinU!$F$1:$L$99,3,0)</f>
        <v>44.7554213877035</v>
      </c>
      <c r="H97" s="0" t="n">
        <f aca="false">VLOOKUP(O97,bibliRdtCHauff!$G$1:$K$1398,3,0)</f>
        <v>3.39795627906976</v>
      </c>
      <c r="I97" s="0" t="n">
        <v>9.99300489657242E-005</v>
      </c>
      <c r="J97" s="0" t="n">
        <f aca="false">VLOOKUP(D97,'paramètres CI'!$A$1:$C$6,2,0)</f>
        <v>0.0935912806596305</v>
      </c>
      <c r="K97" s="0" t="str">
        <f aca="false">VLOOKUP(A97,Nomenclature!$D$1:$E$9,2,0)</f>
        <v>02</v>
      </c>
      <c r="L97" s="0" t="str">
        <f aca="false">VLOOKUP(B97,Nomenclature!$J$1:$K$97,2,0)</f>
        <v>20</v>
      </c>
      <c r="M97" s="0" t="str">
        <f aca="false">VLOOKUP(C97,Nomenclature!$M$1:$N$21,2,0)</f>
        <v>29</v>
      </c>
      <c r="N97" s="0" t="str">
        <f aca="false">VLOOKUP(D97,Nomenclature!$O$25:$P$31,2,0)</f>
        <v>02</v>
      </c>
      <c r="O97" s="0" t="str">
        <f aca="false">CONCATENATE(K97,L97,M97,N97)</f>
        <v>02202902</v>
      </c>
      <c r="P97" s="0" t="str">
        <f aca="false">CONCATENATE(K97,L97)</f>
        <v>0220</v>
      </c>
      <c r="R97" s="0" t="n">
        <v>63.5432503822932</v>
      </c>
      <c r="S97" s="0" t="n">
        <v>20</v>
      </c>
      <c r="T97" s="0" t="n">
        <v>70.5546690991855</v>
      </c>
      <c r="U97" s="0" t="n">
        <v>3.39795627906976</v>
      </c>
      <c r="V97" s="0" t="n">
        <v>9.99300489657242E-005</v>
      </c>
      <c r="W97" s="0" t="n">
        <f aca="false">VLOOKUP(D97,'paramètres CI'!$A$1:$C$6,2,0)</f>
        <v>0.0935912806596305</v>
      </c>
      <c r="X97" s="0" t="n">
        <f aca="false">(R97-E97)/E97</f>
        <v>0</v>
      </c>
      <c r="Y97" s="0" t="n">
        <f aca="false">T97-G97</f>
        <v>25.799247711482</v>
      </c>
      <c r="Z97" s="0" t="n">
        <f aca="false">U97-H97</f>
        <v>0</v>
      </c>
    </row>
    <row r="98" customFormat="false" ht="15.8" hidden="false" customHeight="false" outlineLevel="0" collapsed="false">
      <c r="A98" s="0" t="s">
        <v>14</v>
      </c>
      <c r="B98" s="0" t="s">
        <v>57</v>
      </c>
      <c r="C98" s="0" t="s">
        <v>55</v>
      </c>
      <c r="D98" s="0" t="s">
        <v>43</v>
      </c>
      <c r="E98" s="0" t="n">
        <f aca="false">VLOOKUP(O98,bibliRdtCHauff!$G$1:$K$1398,4,0)</f>
        <v>24.3096112544748</v>
      </c>
      <c r="F98" s="0" t="n">
        <v>17</v>
      </c>
      <c r="G98" s="0" t="n">
        <f aca="false">VLOOKUP(P98,BesoinU!$F$1:$L$99,3,0)</f>
        <v>44.7554213877035</v>
      </c>
      <c r="H98" s="0" t="n">
        <f aca="false">VLOOKUP(O98,bibliRdtCHauff!$G$1:$K$1398,3,0)</f>
        <v>2.80410195348837</v>
      </c>
      <c r="I98" s="0" t="n">
        <v>0.17020406087887</v>
      </c>
      <c r="J98" s="0" t="n">
        <f aca="false">VLOOKUP(D98,'paramètres CI'!$A$1:$C$6,2,0)</f>
        <v>0.0935912806596305</v>
      </c>
      <c r="K98" s="0" t="str">
        <f aca="false">VLOOKUP(A98,Nomenclature!$D$1:$E$9,2,0)</f>
        <v>02</v>
      </c>
      <c r="L98" s="0" t="str">
        <f aca="false">VLOOKUP(B98,Nomenclature!$J$1:$K$97,2,0)</f>
        <v>20</v>
      </c>
      <c r="M98" s="0" t="str">
        <f aca="false">VLOOKUP(C98,Nomenclature!$M$1:$N$21,2,0)</f>
        <v>10</v>
      </c>
      <c r="N98" s="0" t="str">
        <f aca="false">VLOOKUP(D98,Nomenclature!$O$25:$P$31,2,0)</f>
        <v>02</v>
      </c>
      <c r="O98" s="0" t="str">
        <f aca="false">CONCATENATE(K98,L98,M98,N98)</f>
        <v>02201002</v>
      </c>
      <c r="P98" s="0" t="str">
        <f aca="false">CONCATENATE(K98,L98)</f>
        <v>0220</v>
      </c>
      <c r="R98" s="0" t="n">
        <v>23.1520107185474</v>
      </c>
      <c r="S98" s="0" t="n">
        <v>17</v>
      </c>
      <c r="T98" s="0" t="n">
        <v>71.5723375308425</v>
      </c>
      <c r="U98" s="0" t="n">
        <v>2.67297488372093</v>
      </c>
      <c r="V98" s="0" t="n">
        <v>0.17020406087887</v>
      </c>
      <c r="W98" s="0" t="n">
        <f aca="false">VLOOKUP(D98,'paramètres CI'!$A$1:$C$6,2,0)</f>
        <v>0.0935912806596305</v>
      </c>
      <c r="X98" s="0" t="n">
        <f aca="false">(R98-E98)/E98</f>
        <v>-0.0476190476190487</v>
      </c>
      <c r="Y98" s="0" t="n">
        <f aca="false">T98-G98</f>
        <v>26.816916143139</v>
      </c>
      <c r="Z98" s="0" t="n">
        <f aca="false">U98-H98</f>
        <v>-0.13112706976744</v>
      </c>
    </row>
    <row r="99" customFormat="false" ht="15.8" hidden="false" customHeight="false" outlineLevel="0" collapsed="false">
      <c r="A99" s="0" t="s">
        <v>14</v>
      </c>
      <c r="B99" s="0" t="s">
        <v>57</v>
      </c>
      <c r="C99" s="0" t="s">
        <v>56</v>
      </c>
      <c r="D99" s="0" t="s">
        <v>43</v>
      </c>
      <c r="E99" s="0" t="n">
        <f aca="false">VLOOKUP(O99,bibliRdtCHauff!$G$1:$K$1398,4,0)</f>
        <v>28.9400133981843</v>
      </c>
      <c r="F99" s="0" t="n">
        <v>17</v>
      </c>
      <c r="G99" s="0" t="n">
        <f aca="false">VLOOKUP(P99,BesoinU!$F$1:$L$99,3,0)</f>
        <v>44.7554213877035</v>
      </c>
      <c r="H99" s="0" t="n">
        <f aca="false">VLOOKUP(O99,bibliRdtCHauff!$G$1:$K$1398,3,0)</f>
        <v>3.32861023255814</v>
      </c>
      <c r="I99" s="0" t="n">
        <v>9.99300489657242E-005</v>
      </c>
      <c r="J99" s="0" t="n">
        <f aca="false">VLOOKUP(D99,'paramètres CI'!$A$1:$C$6,2,0)</f>
        <v>0.0935912806596305</v>
      </c>
      <c r="K99" s="0" t="str">
        <f aca="false">VLOOKUP(A99,Nomenclature!$D$1:$E$9,2,0)</f>
        <v>02</v>
      </c>
      <c r="L99" s="0" t="str">
        <f aca="false">VLOOKUP(B99,Nomenclature!$J$1:$K$97,2,0)</f>
        <v>20</v>
      </c>
      <c r="M99" s="0" t="str">
        <f aca="false">VLOOKUP(C99,Nomenclature!$M$1:$N$21,2,0)</f>
        <v>30</v>
      </c>
      <c r="N99" s="0" t="str">
        <f aca="false">VLOOKUP(D99,Nomenclature!$O$25:$P$31,2,0)</f>
        <v>02</v>
      </c>
      <c r="O99" s="0" t="str">
        <f aca="false">CONCATENATE(K99,L99,M99,N99)</f>
        <v>02203002</v>
      </c>
      <c r="P99" s="0" t="str">
        <f aca="false">CONCATENATE(K99,L99)</f>
        <v>0220</v>
      </c>
      <c r="R99" s="0" t="n">
        <v>28.9400133981843</v>
      </c>
      <c r="S99" s="0" t="n">
        <v>17</v>
      </c>
      <c r="T99" s="0" t="n">
        <v>71.5723375308425</v>
      </c>
      <c r="U99" s="0" t="n">
        <v>3.32861023255814</v>
      </c>
      <c r="V99" s="0" t="n">
        <v>9.99300489657242E-005</v>
      </c>
      <c r="W99" s="0" t="n">
        <f aca="false">VLOOKUP(D99,'paramètres CI'!$A$1:$C$6,2,0)</f>
        <v>0.0935912806596305</v>
      </c>
      <c r="X99" s="0" t="n">
        <f aca="false">(R99-E99)/E99</f>
        <v>0</v>
      </c>
      <c r="Y99" s="0" t="n">
        <f aca="false">T99-G99</f>
        <v>26.816916143139</v>
      </c>
      <c r="Z99" s="0" t="n">
        <f aca="false">U99-H99</f>
        <v>0</v>
      </c>
    </row>
    <row r="100" customFormat="false" ht="15.8" hidden="false" customHeight="false" outlineLevel="0" collapsed="false">
      <c r="A100" s="0" t="s">
        <v>14</v>
      </c>
      <c r="B100" s="0" t="s">
        <v>58</v>
      </c>
      <c r="C100" s="0" t="s">
        <v>32</v>
      </c>
      <c r="D100" s="0" t="s">
        <v>33</v>
      </c>
      <c r="E100" s="0" t="n">
        <f aca="false">VLOOKUP(O100,bibliRdtCHauff!$G$1:$K$1398,4,0)</f>
        <v>18.7675066575737</v>
      </c>
      <c r="F100" s="0" t="n">
        <v>25</v>
      </c>
      <c r="G100" s="0" t="n">
        <f aca="false">VLOOKUP(P100,BesoinU!$F$1:$L$99,3,0)</f>
        <v>53.7115658984619</v>
      </c>
      <c r="H100" s="0" t="n">
        <f aca="false">VLOOKUP(O100,bibliRdtCHauff!$G$1:$K$1398,3,0)</f>
        <v>0.719745101146905</v>
      </c>
      <c r="I100" s="0" t="n">
        <v>0.0204042141136439</v>
      </c>
      <c r="J100" s="0" t="n">
        <f aca="false">VLOOKUP(D100,'paramètres CI'!$A$1:$C$6,2,0)</f>
        <v>0.033584731604575</v>
      </c>
      <c r="K100" s="0" t="str">
        <f aca="false">VLOOKUP(A100,Nomenclature!$D$1:$E$9,2,0)</f>
        <v>02</v>
      </c>
      <c r="L100" s="0" t="str">
        <f aca="false">VLOOKUP(B100,Nomenclature!$J$1:$K$97,2,0)</f>
        <v>21</v>
      </c>
      <c r="M100" s="0" t="str">
        <f aca="false">VLOOKUP(C100,Nomenclature!$M$1:$N$21,2,0)</f>
        <v>01</v>
      </c>
      <c r="N100" s="0" t="str">
        <f aca="false">VLOOKUP(D100,Nomenclature!$O$25:$P$31,2,0)</f>
        <v>01</v>
      </c>
      <c r="O100" s="0" t="str">
        <f aca="false">CONCATENATE(K100,L100,M100,N100)</f>
        <v>02210101</v>
      </c>
      <c r="P100" s="0" t="str">
        <f aca="false">CONCATENATE(K100,L100)</f>
        <v>0221</v>
      </c>
      <c r="R100" s="0" t="n">
        <v>17.8738158643559</v>
      </c>
      <c r="S100" s="0" t="n">
        <v>25</v>
      </c>
      <c r="T100" s="0" t="n">
        <v>87.5248583470563</v>
      </c>
      <c r="U100" s="0" t="n">
        <v>0.692062597256639</v>
      </c>
      <c r="V100" s="0" t="n">
        <v>0.0204042141136439</v>
      </c>
      <c r="W100" s="0" t="n">
        <f aca="false">VLOOKUP(D100,'paramètres CI'!$A$1:$C$6,2,0)</f>
        <v>0.033584731604575</v>
      </c>
      <c r="X100" s="0" t="n">
        <f aca="false">(R100-E100)/E100</f>
        <v>-0.0476190476190479</v>
      </c>
      <c r="Y100" s="0" t="n">
        <f aca="false">T100-G100</f>
        <v>33.8132924485944</v>
      </c>
      <c r="Z100" s="0" t="n">
        <f aca="false">U100-H100</f>
        <v>-0.0276825038902659</v>
      </c>
    </row>
    <row r="101" customFormat="false" ht="15.8" hidden="false" customHeight="false" outlineLevel="0" collapsed="false">
      <c r="A101" s="0" t="s">
        <v>14</v>
      </c>
      <c r="B101" s="0" t="s">
        <v>58</v>
      </c>
      <c r="C101" s="0" t="s">
        <v>32</v>
      </c>
      <c r="D101" s="0" t="s">
        <v>34</v>
      </c>
      <c r="E101" s="0" t="n">
        <f aca="false">VLOOKUP(O101,bibliRdtCHauff!$G$1:$K$1398,4,0)</f>
        <v>18.8633900218724</v>
      </c>
      <c r="F101" s="0" t="n">
        <v>25</v>
      </c>
      <c r="G101" s="0" t="n">
        <f aca="false">VLOOKUP(P101,BesoinU!$F$1:$L$99,3,0)</f>
        <v>53.7115658984619</v>
      </c>
      <c r="H101" s="0" t="n">
        <f aca="false">VLOOKUP(O101,bibliRdtCHauff!$G$1:$K$1398,3,0)</f>
        <v>0.646878990233442</v>
      </c>
      <c r="I101" s="0" t="n">
        <v>0.059742190055142</v>
      </c>
      <c r="J101" s="0" t="n">
        <f aca="false">VLOOKUP(D101,'paramètres CI'!$A$1:$C$6,2,0)</f>
        <v>0.0424847883250769</v>
      </c>
      <c r="K101" s="0" t="str">
        <f aca="false">VLOOKUP(A101,Nomenclature!$D$1:$E$9,2,0)</f>
        <v>02</v>
      </c>
      <c r="L101" s="0" t="str">
        <f aca="false">VLOOKUP(B101,Nomenclature!$J$1:$K$97,2,0)</f>
        <v>21</v>
      </c>
      <c r="M101" s="0" t="str">
        <f aca="false">VLOOKUP(C101,Nomenclature!$M$1:$N$21,2,0)</f>
        <v>01</v>
      </c>
      <c r="N101" s="0" t="str">
        <f aca="false">VLOOKUP(D101,Nomenclature!$O$25:$P$31,2,0)</f>
        <v>06</v>
      </c>
      <c r="O101" s="0" t="str">
        <f aca="false">CONCATENATE(K101,L101,M101,N101)</f>
        <v>02210106</v>
      </c>
      <c r="P101" s="0" t="str">
        <f aca="false">CONCATENATE(K101,L101)</f>
        <v>0221</v>
      </c>
      <c r="R101" s="0" t="n">
        <v>17.9651333541642</v>
      </c>
      <c r="S101" s="0" t="n">
        <v>25</v>
      </c>
      <c r="T101" s="0" t="n">
        <v>88.0756482456508</v>
      </c>
      <c r="U101" s="0" t="n">
        <v>0.621999029070617</v>
      </c>
      <c r="V101" s="0" t="n">
        <v>0.059742190055142</v>
      </c>
      <c r="W101" s="0" t="n">
        <f aca="false">VLOOKUP(D101,'paramètres CI'!$A$1:$C$6,2,0)</f>
        <v>0.0424847883250769</v>
      </c>
      <c r="X101" s="0" t="n">
        <f aca="false">(R101-E101)/E101</f>
        <v>-0.0476190476190471</v>
      </c>
      <c r="Y101" s="0" t="n">
        <f aca="false">T101-G101</f>
        <v>34.3640823471889</v>
      </c>
      <c r="Z101" s="0" t="n">
        <f aca="false">U101-H101</f>
        <v>-0.0248799611628251</v>
      </c>
    </row>
    <row r="102" customFormat="false" ht="15.8" hidden="false" customHeight="false" outlineLevel="0" collapsed="false">
      <c r="A102" s="0" t="s">
        <v>14</v>
      </c>
      <c r="B102" s="0" t="s">
        <v>58</v>
      </c>
      <c r="C102" s="0" t="s">
        <v>35</v>
      </c>
      <c r="D102" s="0" t="s">
        <v>33</v>
      </c>
      <c r="E102" s="0" t="n">
        <f aca="false">VLOOKUP(O102,bibliRdtCHauff!$G$1:$K$1398,4,0)</f>
        <v>22.3422698304449</v>
      </c>
      <c r="F102" s="0" t="n">
        <v>25</v>
      </c>
      <c r="G102" s="0" t="n">
        <f aca="false">VLOOKUP(P102,BesoinU!$F$1:$L$99,3,0)</f>
        <v>53.7115658984619</v>
      </c>
      <c r="H102" s="0" t="n">
        <f aca="false">VLOOKUP(O102,bibliRdtCHauff!$G$1:$K$1398,3,0)</f>
        <v>0.830475116707967</v>
      </c>
      <c r="I102" s="0" t="n">
        <v>9.99300489657242E-005</v>
      </c>
      <c r="J102" s="0" t="n">
        <f aca="false">VLOOKUP(D102,'paramètres CI'!$A$1:$C$6,2,0)</f>
        <v>0.033584731604575</v>
      </c>
      <c r="K102" s="0" t="str">
        <f aca="false">VLOOKUP(A102,Nomenclature!$D$1:$E$9,2,0)</f>
        <v>02</v>
      </c>
      <c r="L102" s="0" t="str">
        <f aca="false">VLOOKUP(B102,Nomenclature!$J$1:$K$97,2,0)</f>
        <v>21</v>
      </c>
      <c r="M102" s="0" t="str">
        <f aca="false">VLOOKUP(C102,Nomenclature!$M$1:$N$21,2,0)</f>
        <v>21</v>
      </c>
      <c r="N102" s="0" t="str">
        <f aca="false">VLOOKUP(D102,Nomenclature!$O$25:$P$31,2,0)</f>
        <v>01</v>
      </c>
      <c r="O102" s="0" t="str">
        <f aca="false">CONCATENATE(K102,L102,M102,N102)</f>
        <v>02212101</v>
      </c>
      <c r="P102" s="0" t="str">
        <f aca="false">CONCATENATE(K102,L102)</f>
        <v>0221</v>
      </c>
      <c r="R102" s="0" t="n">
        <v>22.3422698304449</v>
      </c>
      <c r="S102" s="0" t="n">
        <v>25</v>
      </c>
      <c r="T102" s="0" t="n">
        <v>87.5248583470563</v>
      </c>
      <c r="U102" s="0" t="n">
        <v>0.830475116707967</v>
      </c>
      <c r="V102" s="0" t="n">
        <v>9.99300489657242E-005</v>
      </c>
      <c r="W102" s="0" t="n">
        <f aca="false">VLOOKUP(D102,'paramètres CI'!$A$1:$C$6,2,0)</f>
        <v>0.033584731604575</v>
      </c>
      <c r="X102" s="0" t="n">
        <f aca="false">(R102-E102)/E102</f>
        <v>0</v>
      </c>
      <c r="Y102" s="0" t="n">
        <f aca="false">T102-G102</f>
        <v>33.8132924485944</v>
      </c>
      <c r="Z102" s="0" t="n">
        <f aca="false">U102-H102</f>
        <v>0</v>
      </c>
    </row>
    <row r="103" customFormat="false" ht="15.8" hidden="false" customHeight="false" outlineLevel="0" collapsed="false">
      <c r="A103" s="0" t="s">
        <v>14</v>
      </c>
      <c r="B103" s="0" t="s">
        <v>58</v>
      </c>
      <c r="C103" s="0" t="s">
        <v>35</v>
      </c>
      <c r="D103" s="0" t="s">
        <v>34</v>
      </c>
      <c r="E103" s="0" t="n">
        <f aca="false">VLOOKUP(O103,bibliRdtCHauff!$G$1:$K$1398,4,0)</f>
        <v>22.4564166927053</v>
      </c>
      <c r="F103" s="0" t="n">
        <v>25</v>
      </c>
      <c r="G103" s="0" t="n">
        <f aca="false">VLOOKUP(P103,BesoinU!$F$1:$L$99,3,0)</f>
        <v>53.7115658984619</v>
      </c>
      <c r="H103" s="0" t="n">
        <f aca="false">VLOOKUP(O103,bibliRdtCHauff!$G$1:$K$1398,3,0)</f>
        <v>0.74639883488474</v>
      </c>
      <c r="I103" s="0" t="n">
        <v>9.99300489657242E-005</v>
      </c>
      <c r="J103" s="0" t="n">
        <f aca="false">VLOOKUP(D103,'paramètres CI'!$A$1:$C$6,2,0)</f>
        <v>0.0424847883250769</v>
      </c>
      <c r="K103" s="0" t="str">
        <f aca="false">VLOOKUP(A103,Nomenclature!$D$1:$E$9,2,0)</f>
        <v>02</v>
      </c>
      <c r="L103" s="0" t="str">
        <f aca="false">VLOOKUP(B103,Nomenclature!$J$1:$K$97,2,0)</f>
        <v>21</v>
      </c>
      <c r="M103" s="0" t="str">
        <f aca="false">VLOOKUP(C103,Nomenclature!$M$1:$N$21,2,0)</f>
        <v>21</v>
      </c>
      <c r="N103" s="0" t="str">
        <f aca="false">VLOOKUP(D103,Nomenclature!$O$25:$P$31,2,0)</f>
        <v>06</v>
      </c>
      <c r="O103" s="0" t="str">
        <f aca="false">CONCATENATE(K103,L103,M103,N103)</f>
        <v>02212106</v>
      </c>
      <c r="P103" s="0" t="str">
        <f aca="false">CONCATENATE(K103,L103)</f>
        <v>0221</v>
      </c>
      <c r="R103" s="0" t="n">
        <v>22.4564166927053</v>
      </c>
      <c r="S103" s="0" t="n">
        <v>25</v>
      </c>
      <c r="T103" s="0" t="n">
        <v>88.0756482456508</v>
      </c>
      <c r="U103" s="0" t="n">
        <v>0.74639883488474</v>
      </c>
      <c r="V103" s="0" t="n">
        <v>9.99300489657242E-005</v>
      </c>
      <c r="W103" s="0" t="n">
        <f aca="false">VLOOKUP(D103,'paramètres CI'!$A$1:$C$6,2,0)</f>
        <v>0.0424847883250769</v>
      </c>
      <c r="X103" s="0" t="n">
        <f aca="false">(R103-E103)/E103</f>
        <v>0</v>
      </c>
      <c r="Y103" s="0" t="n">
        <f aca="false">T103-G103</f>
        <v>34.3640823471889</v>
      </c>
      <c r="Z103" s="0" t="n">
        <f aca="false">U103-H103</f>
        <v>0</v>
      </c>
    </row>
    <row r="104" customFormat="false" ht="15.8" hidden="false" customHeight="false" outlineLevel="0" collapsed="false">
      <c r="A104" s="0" t="s">
        <v>14</v>
      </c>
      <c r="B104" s="0" t="s">
        <v>58</v>
      </c>
      <c r="C104" s="0" t="s">
        <v>36</v>
      </c>
      <c r="D104" s="0" t="s">
        <v>37</v>
      </c>
      <c r="E104" s="0" t="n">
        <f aca="false">VLOOKUP(O104,bibliRdtCHauff!$G$1:$K$1398,4,0)</f>
        <v>13.3024459269928</v>
      </c>
      <c r="F104" s="0" t="n">
        <v>20</v>
      </c>
      <c r="G104" s="0" t="n">
        <f aca="false">VLOOKUP(P104,BesoinU!$F$1:$L$99,3,0)</f>
        <v>53.7115658984619</v>
      </c>
      <c r="H104" s="0" t="n">
        <f aca="false">VLOOKUP(O104,bibliRdtCHauff!$G$1:$K$1398,3,0)</f>
        <v>0.758352405063247</v>
      </c>
      <c r="I104" s="0" t="n">
        <v>9.99300489657242E-005</v>
      </c>
      <c r="J104" s="0" t="n">
        <f aca="false">VLOOKUP(D104,'paramètres CI'!$A$1:$C$6,2,0)</f>
        <v>0.0385046990211696</v>
      </c>
      <c r="K104" s="0" t="str">
        <f aca="false">VLOOKUP(A104,Nomenclature!$D$1:$E$9,2,0)</f>
        <v>02</v>
      </c>
      <c r="L104" s="0" t="str">
        <f aca="false">VLOOKUP(B104,Nomenclature!$J$1:$K$97,2,0)</f>
        <v>21</v>
      </c>
      <c r="M104" s="0" t="str">
        <f aca="false">VLOOKUP(C104,Nomenclature!$M$1:$N$21,2,0)</f>
        <v>23</v>
      </c>
      <c r="N104" s="0" t="str">
        <f aca="false">VLOOKUP(D104,Nomenclature!$O$25:$P$31,2,0)</f>
        <v>03</v>
      </c>
      <c r="O104" s="0" t="str">
        <f aca="false">CONCATENATE(K104,L104,M104,N104)</f>
        <v>02212303</v>
      </c>
      <c r="P104" s="0" t="str">
        <f aca="false">CONCATENATE(K104,L104)</f>
        <v>0221</v>
      </c>
      <c r="R104" s="0" t="n">
        <v>13.3024459269928</v>
      </c>
      <c r="S104" s="0" t="n">
        <v>20</v>
      </c>
      <c r="T104" s="0" t="n">
        <v>70.4471064150026</v>
      </c>
      <c r="U104" s="0" t="n">
        <v>0.758352405063247</v>
      </c>
      <c r="V104" s="0" t="n">
        <v>9.99300489657242E-005</v>
      </c>
      <c r="W104" s="0" t="n">
        <f aca="false">VLOOKUP(D104,'paramètres CI'!$A$1:$C$6,2,0)</f>
        <v>0.0385046990211696</v>
      </c>
      <c r="X104" s="0" t="n">
        <f aca="false">(R104-E104)/E104</f>
        <v>0</v>
      </c>
      <c r="Y104" s="0" t="n">
        <f aca="false">T104-G104</f>
        <v>16.7355405165407</v>
      </c>
      <c r="Z104" s="0" t="n">
        <f aca="false">U104-H104</f>
        <v>0</v>
      </c>
    </row>
    <row r="105" customFormat="false" ht="15.8" hidden="false" customHeight="false" outlineLevel="0" collapsed="false">
      <c r="A105" s="0" t="s">
        <v>14</v>
      </c>
      <c r="B105" s="0" t="s">
        <v>58</v>
      </c>
      <c r="C105" s="0" t="s">
        <v>38</v>
      </c>
      <c r="D105" s="0" t="s">
        <v>39</v>
      </c>
      <c r="E105" s="0" t="n">
        <f aca="false">VLOOKUP(O105,bibliRdtCHauff!$G$1:$K$1398,4,0)</f>
        <v>9.75162550512279</v>
      </c>
      <c r="F105" s="0" t="n">
        <v>20</v>
      </c>
      <c r="G105" s="0" t="n">
        <f aca="false">VLOOKUP(P105,BesoinU!$F$1:$L$99,3,0)</f>
        <v>53.7115658984619</v>
      </c>
      <c r="H105" s="0" t="n">
        <f aca="false">VLOOKUP(O105,bibliRdtCHauff!$G$1:$K$1398,3,0)</f>
        <v>0.982298920385733</v>
      </c>
      <c r="I105" s="0" t="n">
        <v>9.99300489657242E-005</v>
      </c>
      <c r="J105" s="0" t="n">
        <f aca="false">VLOOKUP(D105,'paramètres CI'!$A$1:$C$6,2,0)</f>
        <v>0.022045059962018</v>
      </c>
      <c r="K105" s="0" t="str">
        <f aca="false">VLOOKUP(A105,Nomenclature!$D$1:$E$9,2,0)</f>
        <v>02</v>
      </c>
      <c r="L105" s="0" t="str">
        <f aca="false">VLOOKUP(B105,Nomenclature!$J$1:$K$97,2,0)</f>
        <v>21</v>
      </c>
      <c r="M105" s="0" t="str">
        <f aca="false">VLOOKUP(C105,Nomenclature!$M$1:$N$21,2,0)</f>
        <v>24</v>
      </c>
      <c r="N105" s="0" t="str">
        <f aca="false">VLOOKUP(D105,Nomenclature!$O$25:$P$31,2,0)</f>
        <v>04</v>
      </c>
      <c r="O105" s="0" t="str">
        <f aca="false">CONCATENATE(K105,L105,M105,N105)</f>
        <v>02212404</v>
      </c>
      <c r="P105" s="0" t="str">
        <f aca="false">CONCATENATE(K105,L105)</f>
        <v>0221</v>
      </c>
      <c r="R105" s="0" t="n">
        <v>9.75162550512279</v>
      </c>
      <c r="S105" s="0" t="n">
        <v>20</v>
      </c>
      <c r="T105" s="0" t="n">
        <v>70.8659583316674</v>
      </c>
      <c r="U105" s="0" t="n">
        <v>0.982298920385733</v>
      </c>
      <c r="V105" s="0" t="n">
        <v>9.99300489657242E-005</v>
      </c>
      <c r="W105" s="0" t="n">
        <f aca="false">VLOOKUP(D105,'paramètres CI'!$A$1:$C$6,2,0)</f>
        <v>0.022045059962018</v>
      </c>
      <c r="X105" s="0" t="n">
        <f aca="false">(R105-E105)/E105</f>
        <v>0</v>
      </c>
      <c r="Y105" s="0" t="n">
        <f aca="false">T105-G105</f>
        <v>17.1543924332055</v>
      </c>
      <c r="Z105" s="0" t="n">
        <f aca="false">U105-H105</f>
        <v>0</v>
      </c>
    </row>
    <row r="106" customFormat="false" ht="15.8" hidden="false" customHeight="false" outlineLevel="0" collapsed="false">
      <c r="A106" s="0" t="s">
        <v>14</v>
      </c>
      <c r="B106" s="0" t="s">
        <v>58</v>
      </c>
      <c r="C106" s="0" t="s">
        <v>40</v>
      </c>
      <c r="D106" s="0" t="s">
        <v>37</v>
      </c>
      <c r="E106" s="0" t="n">
        <f aca="false">VLOOKUP(O106,bibliRdtCHauff!$G$1:$K$1398,4,0)</f>
        <v>11.1740545786739</v>
      </c>
      <c r="F106" s="0" t="n">
        <v>20</v>
      </c>
      <c r="G106" s="0" t="n">
        <f aca="false">VLOOKUP(P106,BesoinU!$F$1:$L$99,3,0)</f>
        <v>53.7115658984619</v>
      </c>
      <c r="H106" s="0" t="n">
        <f aca="false">VLOOKUP(O106,bibliRdtCHauff!$G$1:$K$1398,3,0)</f>
        <v>0.581365979758549</v>
      </c>
      <c r="I106" s="0" t="n">
        <v>0.0406747844312844</v>
      </c>
      <c r="J106" s="0" t="n">
        <f aca="false">VLOOKUP(D106,'paramètres CI'!$A$1:$C$6,2,0)</f>
        <v>0.0385046990211696</v>
      </c>
      <c r="K106" s="0" t="str">
        <f aca="false">VLOOKUP(A106,Nomenclature!$D$1:$E$9,2,0)</f>
        <v>02</v>
      </c>
      <c r="L106" s="0" t="str">
        <f aca="false">VLOOKUP(B106,Nomenclature!$J$1:$K$97,2,0)</f>
        <v>21</v>
      </c>
      <c r="M106" s="0" t="str">
        <f aca="false">VLOOKUP(C106,Nomenclature!$M$1:$N$21,2,0)</f>
        <v>03</v>
      </c>
      <c r="N106" s="0" t="str">
        <f aca="false">VLOOKUP(D106,Nomenclature!$O$25:$P$31,2,0)</f>
        <v>03</v>
      </c>
      <c r="O106" s="0" t="str">
        <f aca="false">CONCATENATE(K106,L106,M106,N106)</f>
        <v>02210303</v>
      </c>
      <c r="P106" s="0" t="str">
        <f aca="false">CONCATENATE(K106,L106)</f>
        <v>0221</v>
      </c>
      <c r="R106" s="0" t="n">
        <v>10.6419567415942</v>
      </c>
      <c r="S106" s="0" t="n">
        <v>20</v>
      </c>
      <c r="T106" s="0" t="n">
        <v>70.4471064150026</v>
      </c>
      <c r="U106" s="0" t="n">
        <v>0.537119373432375</v>
      </c>
      <c r="V106" s="0" t="n">
        <v>0.0406747844312844</v>
      </c>
      <c r="W106" s="0" t="n">
        <f aca="false">VLOOKUP(D106,'paramètres CI'!$A$1:$C$6,2,0)</f>
        <v>0.0385046990211696</v>
      </c>
      <c r="X106" s="0" t="n">
        <f aca="false">(R106-E106)/E106</f>
        <v>-0.0476190476190468</v>
      </c>
      <c r="Y106" s="0" t="n">
        <f aca="false">T106-G106</f>
        <v>16.7355405165407</v>
      </c>
      <c r="Z106" s="0" t="n">
        <f aca="false">U106-H106</f>
        <v>-0.0442466063261741</v>
      </c>
    </row>
    <row r="107" customFormat="false" ht="15.8" hidden="false" customHeight="false" outlineLevel="0" collapsed="false">
      <c r="A107" s="0" t="s">
        <v>14</v>
      </c>
      <c r="B107" s="0" t="s">
        <v>58</v>
      </c>
      <c r="C107" s="0" t="s">
        <v>41</v>
      </c>
      <c r="D107" s="0" t="s">
        <v>39</v>
      </c>
      <c r="E107" s="0" t="n">
        <f aca="false">VLOOKUP(O107,bibliRdtCHauff!$G$1:$K$1398,4,0)</f>
        <v>8.19136542430314</v>
      </c>
      <c r="F107" s="0" t="n">
        <v>20</v>
      </c>
      <c r="G107" s="0" t="n">
        <f aca="false">VLOOKUP(P107,BesoinU!$F$1:$L$99,3,0)</f>
        <v>53.7115658984619</v>
      </c>
      <c r="H107" s="0" t="n">
        <f aca="false">VLOOKUP(O107,bibliRdtCHauff!$G$1:$K$1398,3,0)</f>
        <v>0.682512226147949</v>
      </c>
      <c r="I107" s="0" t="n">
        <v>0.390820693201578</v>
      </c>
      <c r="J107" s="0" t="n">
        <f aca="false">VLOOKUP(D107,'paramètres CI'!$A$1:$C$6,2,0)</f>
        <v>0.022045059962018</v>
      </c>
      <c r="K107" s="0" t="str">
        <f aca="false">VLOOKUP(A107,Nomenclature!$D$1:$E$9,2,0)</f>
        <v>02</v>
      </c>
      <c r="L107" s="0" t="str">
        <f aca="false">VLOOKUP(B107,Nomenclature!$J$1:$K$97,2,0)</f>
        <v>21</v>
      </c>
      <c r="M107" s="0" t="str">
        <f aca="false">VLOOKUP(C107,Nomenclature!$M$1:$N$21,2,0)</f>
        <v>04</v>
      </c>
      <c r="N107" s="0" t="str">
        <f aca="false">VLOOKUP(D107,Nomenclature!$O$25:$P$31,2,0)</f>
        <v>04</v>
      </c>
      <c r="O107" s="0" t="str">
        <f aca="false">CONCATENATE(K107,L107,M107,N107)</f>
        <v>02210404</v>
      </c>
      <c r="P107" s="0" t="str">
        <f aca="false">CONCATENATE(K107,L107)</f>
        <v>0221</v>
      </c>
      <c r="R107" s="0" t="n">
        <v>7.80130040409823</v>
      </c>
      <c r="S107" s="0" t="n">
        <v>20</v>
      </c>
      <c r="T107" s="0" t="n">
        <v>70.8659583316674</v>
      </c>
      <c r="U107" s="0" t="n">
        <v>0.607565552588503</v>
      </c>
      <c r="V107" s="0" t="n">
        <v>0.390820693201578</v>
      </c>
      <c r="W107" s="0" t="n">
        <f aca="false">VLOOKUP(D107,'paramètres CI'!$A$1:$C$6,2,0)</f>
        <v>0.022045059962018</v>
      </c>
      <c r="X107" s="0" t="n">
        <f aca="false">(R107-E107)/E107</f>
        <v>-0.0476190476190474</v>
      </c>
      <c r="Y107" s="0" t="n">
        <f aca="false">T107-G107</f>
        <v>17.1543924332055</v>
      </c>
      <c r="Z107" s="0" t="n">
        <f aca="false">U107-H107</f>
        <v>-0.074946673559446</v>
      </c>
    </row>
    <row r="108" customFormat="false" ht="15.8" hidden="false" customHeight="false" outlineLevel="0" collapsed="false">
      <c r="A108" s="0" t="s">
        <v>14</v>
      </c>
      <c r="B108" s="0" t="s">
        <v>58</v>
      </c>
      <c r="C108" s="0" t="s">
        <v>45</v>
      </c>
      <c r="D108" s="0" t="s">
        <v>43</v>
      </c>
      <c r="E108" s="0" t="n">
        <f aca="false">VLOOKUP(O108,bibliRdtCHauff!$G$1:$K$1398,4,0)</f>
        <v>10.4</v>
      </c>
      <c r="F108" s="0" t="n">
        <v>13</v>
      </c>
      <c r="G108" s="0" t="n">
        <f aca="false">VLOOKUP(P108,BesoinU!$F$1:$L$99,3,0)</f>
        <v>53.7115658984619</v>
      </c>
      <c r="H108" s="0" t="n">
        <f aca="false">VLOOKUP(O108,bibliRdtCHauff!$G$1:$K$1398,3,0)</f>
        <v>0.92</v>
      </c>
      <c r="I108" s="0" t="n">
        <v>0.223491911712154</v>
      </c>
      <c r="J108" s="0" t="n">
        <f aca="false">VLOOKUP(D108,'paramètres CI'!$A$1:$C$6,2,0)</f>
        <v>0.0935912806596305</v>
      </c>
      <c r="K108" s="0" t="str">
        <f aca="false">VLOOKUP(A108,Nomenclature!$D$1:$E$9,2,0)</f>
        <v>02</v>
      </c>
      <c r="L108" s="0" t="str">
        <f aca="false">VLOOKUP(B108,Nomenclature!$J$1:$K$97,2,0)</f>
        <v>21</v>
      </c>
      <c r="M108" s="0" t="str">
        <f aca="false">VLOOKUP(C108,Nomenclature!$M$1:$N$21,2,0)</f>
        <v>06</v>
      </c>
      <c r="N108" s="0" t="str">
        <f aca="false">VLOOKUP(D108,Nomenclature!$O$25:$P$31,2,0)</f>
        <v>02</v>
      </c>
      <c r="O108" s="0" t="str">
        <f aca="false">CONCATENATE(K108,L108,M108,N108)</f>
        <v>02210602</v>
      </c>
      <c r="P108" s="0" t="str">
        <f aca="false">CONCATENATE(K108,L108)</f>
        <v>0221</v>
      </c>
      <c r="R108" s="0" t="n">
        <v>10</v>
      </c>
      <c r="S108" s="0" t="n">
        <v>13</v>
      </c>
      <c r="T108" s="0" t="n">
        <v>53.9519934844452</v>
      </c>
      <c r="U108" s="0" t="n">
        <v>0.9</v>
      </c>
      <c r="V108" s="0" t="n">
        <v>0.223491911712154</v>
      </c>
      <c r="W108" s="0" t="n">
        <f aca="false">VLOOKUP(D108,'paramètres CI'!$A$1:$C$6,2,0)</f>
        <v>0.0935912806596305</v>
      </c>
      <c r="X108" s="0" t="n">
        <f aca="false">(R108-E108)/E108</f>
        <v>-0.0384615384615385</v>
      </c>
      <c r="Y108" s="0" t="n">
        <f aca="false">T108-G108</f>
        <v>0.240427585983298</v>
      </c>
      <c r="Z108" s="0" t="n">
        <f aca="false">U108-H108</f>
        <v>-0.02</v>
      </c>
    </row>
    <row r="109" customFormat="false" ht="15.8" hidden="false" customHeight="false" outlineLevel="0" collapsed="false">
      <c r="A109" s="0" t="s">
        <v>14</v>
      </c>
      <c r="B109" s="0" t="s">
        <v>58</v>
      </c>
      <c r="C109" s="0" t="s">
        <v>46</v>
      </c>
      <c r="D109" s="0" t="s">
        <v>43</v>
      </c>
      <c r="E109" s="0" t="n">
        <f aca="false">VLOOKUP(O109,bibliRdtCHauff!$G$1:$K$1398,4,0)</f>
        <v>12</v>
      </c>
      <c r="F109" s="0" t="n">
        <v>13</v>
      </c>
      <c r="G109" s="0" t="n">
        <f aca="false">VLOOKUP(P109,BesoinU!$F$1:$L$99,3,0)</f>
        <v>53.7115658984619</v>
      </c>
      <c r="H109" s="0" t="n">
        <f aca="false">VLOOKUP(O109,bibliRdtCHauff!$G$1:$K$1398,3,0)</f>
        <v>1</v>
      </c>
      <c r="I109" s="0" t="n">
        <v>9.99300489657242E-005</v>
      </c>
      <c r="J109" s="0" t="n">
        <f aca="false">VLOOKUP(D109,'paramètres CI'!$A$1:$C$6,2,0)</f>
        <v>0.0935912806596305</v>
      </c>
      <c r="K109" s="0" t="str">
        <f aca="false">VLOOKUP(A109,Nomenclature!$D$1:$E$9,2,0)</f>
        <v>02</v>
      </c>
      <c r="L109" s="0" t="str">
        <f aca="false">VLOOKUP(B109,Nomenclature!$J$1:$K$97,2,0)</f>
        <v>21</v>
      </c>
      <c r="M109" s="0" t="str">
        <f aca="false">VLOOKUP(C109,Nomenclature!$M$1:$N$21,2,0)</f>
        <v>26</v>
      </c>
      <c r="N109" s="0" t="str">
        <f aca="false">VLOOKUP(D109,Nomenclature!$O$25:$P$31,2,0)</f>
        <v>02</v>
      </c>
      <c r="O109" s="0" t="str">
        <f aca="false">CONCATENATE(K109,L109,M109,N109)</f>
        <v>02212602</v>
      </c>
      <c r="P109" s="0" t="str">
        <f aca="false">CONCATENATE(K109,L109)</f>
        <v>0221</v>
      </c>
      <c r="R109" s="0" t="n">
        <v>12</v>
      </c>
      <c r="S109" s="0" t="n">
        <v>13</v>
      </c>
      <c r="T109" s="0" t="n">
        <v>53.9519934844452</v>
      </c>
      <c r="U109" s="0" t="n">
        <v>1</v>
      </c>
      <c r="V109" s="0" t="n">
        <v>9.99300489657242E-005</v>
      </c>
      <c r="W109" s="0" t="n">
        <f aca="false">VLOOKUP(D109,'paramètres CI'!$A$1:$C$6,2,0)</f>
        <v>0.0935912806596305</v>
      </c>
      <c r="X109" s="0" t="n">
        <f aca="false">(R109-E109)/E109</f>
        <v>0</v>
      </c>
      <c r="Y109" s="0" t="n">
        <f aca="false">T109-G109</f>
        <v>0.240427585983298</v>
      </c>
      <c r="Z109" s="0" t="n">
        <f aca="false">U109-H109</f>
        <v>0</v>
      </c>
    </row>
    <row r="110" customFormat="false" ht="15.8" hidden="false" customHeight="false" outlineLevel="0" collapsed="false">
      <c r="A110" s="0" t="s">
        <v>14</v>
      </c>
      <c r="B110" s="0" t="s">
        <v>58</v>
      </c>
      <c r="C110" s="0" t="s">
        <v>48</v>
      </c>
      <c r="D110" s="0" t="s">
        <v>43</v>
      </c>
      <c r="E110" s="0" t="n">
        <f aca="false">VLOOKUP(O110,bibliRdtCHauff!$G$1:$K$1398,4,0)</f>
        <v>51.0388004946254</v>
      </c>
      <c r="F110" s="0" t="n">
        <v>20</v>
      </c>
      <c r="G110" s="0" t="n">
        <f aca="false">VLOOKUP(P110,BesoinU!$F$1:$L$99,3,0)</f>
        <v>53.7115658984619</v>
      </c>
      <c r="H110" s="0" t="n">
        <f aca="false">VLOOKUP(O110,bibliRdtCHauff!$G$1:$K$1398,3,0)</f>
        <v>2.94489544186046</v>
      </c>
      <c r="I110" s="0" t="n">
        <v>0.113801635343632</v>
      </c>
      <c r="J110" s="0" t="n">
        <f aca="false">VLOOKUP(D110,'paramètres CI'!$A$1:$C$6,2,0)</f>
        <v>0.0935912806596305</v>
      </c>
      <c r="K110" s="0" t="str">
        <f aca="false">VLOOKUP(A110,Nomenclature!$D$1:$E$9,2,0)</f>
        <v>02</v>
      </c>
      <c r="L110" s="0" t="str">
        <f aca="false">VLOOKUP(B110,Nomenclature!$J$1:$K$97,2,0)</f>
        <v>21</v>
      </c>
      <c r="M110" s="0" t="str">
        <f aca="false">VLOOKUP(C110,Nomenclature!$M$1:$N$21,2,0)</f>
        <v>09</v>
      </c>
      <c r="N110" s="0" t="str">
        <f aca="false">VLOOKUP(D110,Nomenclature!$O$25:$P$31,2,0)</f>
        <v>02</v>
      </c>
      <c r="O110" s="0" t="str">
        <f aca="false">CONCATENATE(K110,L110,M110,N110)</f>
        <v>02210902</v>
      </c>
      <c r="P110" s="0" t="str">
        <f aca="false">CONCATENATE(K110,L110)</f>
        <v>0221</v>
      </c>
      <c r="R110" s="0" t="n">
        <v>48.6083814234528</v>
      </c>
      <c r="S110" s="0" t="n">
        <v>20</v>
      </c>
      <c r="T110" s="0" t="n">
        <v>65.0744285672961</v>
      </c>
      <c r="U110" s="0" t="n">
        <v>2.83163023255814</v>
      </c>
      <c r="V110" s="0" t="n">
        <v>0.113801635343632</v>
      </c>
      <c r="W110" s="0" t="n">
        <f aca="false">VLOOKUP(D110,'paramètres CI'!$A$1:$C$6,2,0)</f>
        <v>0.0935912806596305</v>
      </c>
      <c r="X110" s="0" t="n">
        <f aca="false">(R110-E110)/E110</f>
        <v>-0.0476190476190469</v>
      </c>
      <c r="Y110" s="0" t="n">
        <f aca="false">T110-G110</f>
        <v>11.3628626688342</v>
      </c>
      <c r="Z110" s="0" t="n">
        <f aca="false">U110-H110</f>
        <v>-0.11326520930232</v>
      </c>
    </row>
    <row r="111" customFormat="false" ht="15.8" hidden="false" customHeight="false" outlineLevel="0" collapsed="false">
      <c r="A111" s="0" t="s">
        <v>14</v>
      </c>
      <c r="B111" s="0" t="s">
        <v>58</v>
      </c>
      <c r="C111" s="0" t="s">
        <v>49</v>
      </c>
      <c r="D111" s="0" t="s">
        <v>43</v>
      </c>
      <c r="E111" s="0" t="n">
        <f aca="false">VLOOKUP(O111,bibliRdtCHauff!$G$1:$K$1398,4,0)</f>
        <v>60.760476779316</v>
      </c>
      <c r="F111" s="0" t="n">
        <v>20</v>
      </c>
      <c r="G111" s="0" t="n">
        <f aca="false">VLOOKUP(P111,BesoinU!$F$1:$L$99,3,0)</f>
        <v>53.7115658984619</v>
      </c>
      <c r="H111" s="0" t="n">
        <f aca="false">VLOOKUP(O111,bibliRdtCHauff!$G$1:$K$1398,3,0)</f>
        <v>3.39795627906976</v>
      </c>
      <c r="I111" s="0" t="n">
        <v>9.99300489657242E-005</v>
      </c>
      <c r="J111" s="0" t="n">
        <f aca="false">VLOOKUP(D111,'paramètres CI'!$A$1:$C$6,2,0)</f>
        <v>0.0935912806596305</v>
      </c>
      <c r="K111" s="0" t="str">
        <f aca="false">VLOOKUP(A111,Nomenclature!$D$1:$E$9,2,0)</f>
        <v>02</v>
      </c>
      <c r="L111" s="0" t="str">
        <f aca="false">VLOOKUP(B111,Nomenclature!$J$1:$K$97,2,0)</f>
        <v>21</v>
      </c>
      <c r="M111" s="0" t="str">
        <f aca="false">VLOOKUP(C111,Nomenclature!$M$1:$N$21,2,0)</f>
        <v>29</v>
      </c>
      <c r="N111" s="0" t="str">
        <f aca="false">VLOOKUP(D111,Nomenclature!$O$25:$P$31,2,0)</f>
        <v>02</v>
      </c>
      <c r="O111" s="0" t="str">
        <f aca="false">CONCATENATE(K111,L111,M111,N111)</f>
        <v>02212902</v>
      </c>
      <c r="P111" s="0" t="str">
        <f aca="false">CONCATENATE(K111,L111)</f>
        <v>0221</v>
      </c>
      <c r="R111" s="0" t="n">
        <v>60.760476779316</v>
      </c>
      <c r="S111" s="0" t="n">
        <v>20</v>
      </c>
      <c r="T111" s="0" t="n">
        <v>65.0744285672961</v>
      </c>
      <c r="U111" s="0" t="n">
        <v>3.39795627906976</v>
      </c>
      <c r="V111" s="0" t="n">
        <v>9.99300489657242E-005</v>
      </c>
      <c r="W111" s="0" t="n">
        <f aca="false">VLOOKUP(D111,'paramètres CI'!$A$1:$C$6,2,0)</f>
        <v>0.0935912806596305</v>
      </c>
      <c r="X111" s="0" t="n">
        <f aca="false">(R111-E111)/E111</f>
        <v>0</v>
      </c>
      <c r="Y111" s="0" t="n">
        <f aca="false">T111-G111</f>
        <v>11.3628626688342</v>
      </c>
      <c r="Z111" s="0" t="n">
        <f aca="false">U111-H111</f>
        <v>0</v>
      </c>
    </row>
    <row r="112" customFormat="false" ht="15.8" hidden="false" customHeight="false" outlineLevel="0" collapsed="false">
      <c r="A112" s="0" t="s">
        <v>14</v>
      </c>
      <c r="B112" s="0" t="s">
        <v>58</v>
      </c>
      <c r="C112" s="0" t="s">
        <v>55</v>
      </c>
      <c r="D112" s="0" t="s">
        <v>43</v>
      </c>
      <c r="E112" s="0" t="n">
        <f aca="false">VLOOKUP(O112,bibliRdtCHauff!$G$1:$K$1398,4,0)</f>
        <v>22.6394501994838</v>
      </c>
      <c r="F112" s="0" t="n">
        <v>17</v>
      </c>
      <c r="G112" s="0" t="n">
        <f aca="false">VLOOKUP(P112,BesoinU!$F$1:$L$99,3,0)</f>
        <v>53.7115658984619</v>
      </c>
      <c r="H112" s="0" t="n">
        <f aca="false">VLOOKUP(O112,bibliRdtCHauff!$G$1:$K$1398,3,0)</f>
        <v>2.80410195348837</v>
      </c>
      <c r="I112" s="0" t="n">
        <v>0.150365060799806</v>
      </c>
      <c r="J112" s="0" t="n">
        <f aca="false">VLOOKUP(D112,'paramètres CI'!$A$1:$C$6,2,0)</f>
        <v>0.0935912806596305</v>
      </c>
      <c r="K112" s="0" t="str">
        <f aca="false">VLOOKUP(A112,Nomenclature!$D$1:$E$9,2,0)</f>
        <v>02</v>
      </c>
      <c r="L112" s="0" t="str">
        <f aca="false">VLOOKUP(B112,Nomenclature!$J$1:$K$97,2,0)</f>
        <v>21</v>
      </c>
      <c r="M112" s="0" t="str">
        <f aca="false">VLOOKUP(C112,Nomenclature!$M$1:$N$21,2,0)</f>
        <v>10</v>
      </c>
      <c r="N112" s="0" t="str">
        <f aca="false">VLOOKUP(D112,Nomenclature!$O$25:$P$31,2,0)</f>
        <v>02</v>
      </c>
      <c r="O112" s="0" t="str">
        <f aca="false">CONCATENATE(K112,L112,M112,N112)</f>
        <v>02211002</v>
      </c>
      <c r="P112" s="0" t="str">
        <f aca="false">CONCATENATE(K112,L112)</f>
        <v>0221</v>
      </c>
      <c r="R112" s="0" t="n">
        <v>21.5613811423655</v>
      </c>
      <c r="S112" s="0" t="n">
        <v>17</v>
      </c>
      <c r="T112" s="0" t="n">
        <v>65.9860332979509</v>
      </c>
      <c r="U112" s="0" t="n">
        <v>2.67297488372093</v>
      </c>
      <c r="V112" s="0" t="n">
        <v>0.150365060799806</v>
      </c>
      <c r="W112" s="0" t="n">
        <f aca="false">VLOOKUP(D112,'paramètres CI'!$A$1:$C$6,2,0)</f>
        <v>0.0935912806596305</v>
      </c>
      <c r="X112" s="0" t="n">
        <f aca="false">(R112-E112)/E112</f>
        <v>-0.0476190476190486</v>
      </c>
      <c r="Y112" s="0" t="n">
        <f aca="false">T112-G112</f>
        <v>12.274467399489</v>
      </c>
      <c r="Z112" s="0" t="n">
        <f aca="false">U112-H112</f>
        <v>-0.13112706976744</v>
      </c>
    </row>
    <row r="113" customFormat="false" ht="15.8" hidden="false" customHeight="false" outlineLevel="0" collapsed="false">
      <c r="A113" s="0" t="s">
        <v>14</v>
      </c>
      <c r="B113" s="0" t="s">
        <v>58</v>
      </c>
      <c r="C113" s="0" t="s">
        <v>56</v>
      </c>
      <c r="D113" s="0" t="s">
        <v>43</v>
      </c>
      <c r="E113" s="0" t="n">
        <f aca="false">VLOOKUP(O113,bibliRdtCHauff!$G$1:$K$1398,4,0)</f>
        <v>26.9517264279569</v>
      </c>
      <c r="F113" s="0" t="n">
        <v>17</v>
      </c>
      <c r="G113" s="0" t="n">
        <f aca="false">VLOOKUP(P113,BesoinU!$F$1:$L$99,3,0)</f>
        <v>53.7115658984619</v>
      </c>
      <c r="H113" s="0" t="n">
        <f aca="false">VLOOKUP(O113,bibliRdtCHauff!$G$1:$K$1398,3,0)</f>
        <v>3.32861023255814</v>
      </c>
      <c r="I113" s="0" t="n">
        <v>9.99300489657242E-005</v>
      </c>
      <c r="J113" s="0" t="n">
        <f aca="false">VLOOKUP(D113,'paramètres CI'!$A$1:$C$6,2,0)</f>
        <v>0.0935912806596305</v>
      </c>
      <c r="K113" s="0" t="str">
        <f aca="false">VLOOKUP(A113,Nomenclature!$D$1:$E$9,2,0)</f>
        <v>02</v>
      </c>
      <c r="L113" s="0" t="str">
        <f aca="false">VLOOKUP(B113,Nomenclature!$J$1:$K$97,2,0)</f>
        <v>21</v>
      </c>
      <c r="M113" s="0" t="str">
        <f aca="false">VLOOKUP(C113,Nomenclature!$M$1:$N$21,2,0)</f>
        <v>30</v>
      </c>
      <c r="N113" s="0" t="str">
        <f aca="false">VLOOKUP(D113,Nomenclature!$O$25:$P$31,2,0)</f>
        <v>02</v>
      </c>
      <c r="O113" s="0" t="str">
        <f aca="false">CONCATENATE(K113,L113,M113,N113)</f>
        <v>02213002</v>
      </c>
      <c r="P113" s="0" t="str">
        <f aca="false">CONCATENATE(K113,L113)</f>
        <v>0221</v>
      </c>
      <c r="R113" s="0" t="n">
        <v>26.9517264279569</v>
      </c>
      <c r="S113" s="0" t="n">
        <v>17</v>
      </c>
      <c r="T113" s="0" t="n">
        <v>65.9860332979509</v>
      </c>
      <c r="U113" s="0" t="n">
        <v>3.32861023255814</v>
      </c>
      <c r="V113" s="0" t="n">
        <v>9.99300489657242E-005</v>
      </c>
      <c r="W113" s="0" t="n">
        <f aca="false">VLOOKUP(D113,'paramètres CI'!$A$1:$C$6,2,0)</f>
        <v>0.0935912806596305</v>
      </c>
      <c r="X113" s="0" t="n">
        <f aca="false">(R113-E113)/E113</f>
        <v>0</v>
      </c>
      <c r="Y113" s="0" t="n">
        <f aca="false">T113-G113</f>
        <v>12.274467399489</v>
      </c>
      <c r="Z113" s="0" t="n">
        <f aca="false">U113-H113</f>
        <v>0</v>
      </c>
    </row>
    <row r="114" customFormat="false" ht="15.8" hidden="false" customHeight="false" outlineLevel="0" collapsed="false">
      <c r="A114" s="0" t="s">
        <v>14</v>
      </c>
      <c r="B114" s="0" t="s">
        <v>59</v>
      </c>
      <c r="C114" s="0" t="s">
        <v>32</v>
      </c>
      <c r="D114" s="0" t="s">
        <v>33</v>
      </c>
      <c r="E114" s="0" t="n">
        <f aca="false">VLOOKUP(O114,bibliRdtCHauff!$G$1:$K$1398,4,0)</f>
        <v>24.4359131266772</v>
      </c>
      <c r="F114" s="0" t="n">
        <v>25</v>
      </c>
      <c r="G114" s="0" t="n">
        <f aca="false">VLOOKUP(P114,BesoinU!$F$1:$L$99,3,0)</f>
        <v>64.0303084392862</v>
      </c>
      <c r="H114" s="0" t="n">
        <f aca="false">VLOOKUP(O114,bibliRdtCHauff!$G$1:$K$1398,3,0)</f>
        <v>0.708655229691465</v>
      </c>
      <c r="I114" s="0" t="n">
        <v>0.0221053095589249</v>
      </c>
      <c r="J114" s="0" t="n">
        <f aca="false">VLOOKUP(D114,'paramètres CI'!$A$1:$C$6,2,0)</f>
        <v>0.033584731604575</v>
      </c>
      <c r="K114" s="0" t="str">
        <f aca="false">VLOOKUP(A114,Nomenclature!$D$1:$E$9,2,0)</f>
        <v>02</v>
      </c>
      <c r="L114" s="0" t="str">
        <f aca="false">VLOOKUP(B114,Nomenclature!$J$1:$K$97,2,0)</f>
        <v>22</v>
      </c>
      <c r="M114" s="0" t="str">
        <f aca="false">VLOOKUP(C114,Nomenclature!$M$1:$N$21,2,0)</f>
        <v>01</v>
      </c>
      <c r="N114" s="0" t="str">
        <f aca="false">VLOOKUP(D114,Nomenclature!$O$25:$P$31,2,0)</f>
        <v>01</v>
      </c>
      <c r="O114" s="0" t="str">
        <f aca="false">CONCATENATE(K114,L114,M114,N114)</f>
        <v>02220101</v>
      </c>
      <c r="P114" s="0" t="str">
        <f aca="false">CONCATENATE(K114,L114)</f>
        <v>0222</v>
      </c>
      <c r="R114" s="0" t="n">
        <v>23.272298215883</v>
      </c>
      <c r="S114" s="0" t="n">
        <v>25</v>
      </c>
      <c r="T114" s="0" t="n">
        <v>122.035445951757</v>
      </c>
      <c r="U114" s="0" t="n">
        <v>0.681399259318716</v>
      </c>
      <c r="V114" s="0" t="n">
        <v>0.0221053095589249</v>
      </c>
      <c r="W114" s="0" t="n">
        <f aca="false">VLOOKUP(D114,'paramètres CI'!$A$1:$C$6,2,0)</f>
        <v>0.033584731604575</v>
      </c>
      <c r="X114" s="0" t="n">
        <f aca="false">(R114-E114)/E114</f>
        <v>-0.0476190476190495</v>
      </c>
      <c r="Y114" s="0" t="n">
        <f aca="false">T114-G114</f>
        <v>58.0051375124708</v>
      </c>
      <c r="Z114" s="0" t="n">
        <f aca="false">U114-H114</f>
        <v>-0.0272559703727491</v>
      </c>
    </row>
    <row r="115" customFormat="false" ht="15.8" hidden="false" customHeight="false" outlineLevel="0" collapsed="false">
      <c r="A115" s="0" t="s">
        <v>14</v>
      </c>
      <c r="B115" s="0" t="s">
        <v>59</v>
      </c>
      <c r="C115" s="0" t="s">
        <v>32</v>
      </c>
      <c r="D115" s="0" t="s">
        <v>34</v>
      </c>
      <c r="E115" s="0" t="n">
        <f aca="false">VLOOKUP(O115,bibliRdtCHauff!$G$1:$K$1398,4,0)</f>
        <v>24.5521564118385</v>
      </c>
      <c r="F115" s="0" t="n">
        <v>25</v>
      </c>
      <c r="G115" s="0" t="n">
        <f aca="false">VLOOKUP(P115,BesoinU!$F$1:$L$99,3,0)</f>
        <v>64.0303084392862</v>
      </c>
      <c r="H115" s="0" t="n">
        <f aca="false">VLOOKUP(O115,bibliRdtCHauff!$G$1:$K$1398,3,0)</f>
        <v>0.683855646693372</v>
      </c>
      <c r="I115" s="0" t="n">
        <v>0.0461717006138075</v>
      </c>
      <c r="J115" s="0" t="n">
        <f aca="false">VLOOKUP(D115,'paramètres CI'!$A$1:$C$6,2,0)</f>
        <v>0.0424847883250769</v>
      </c>
      <c r="K115" s="0" t="str">
        <f aca="false">VLOOKUP(A115,Nomenclature!$D$1:$E$9,2,0)</f>
        <v>02</v>
      </c>
      <c r="L115" s="0" t="str">
        <f aca="false">VLOOKUP(B115,Nomenclature!$J$1:$K$97,2,0)</f>
        <v>22</v>
      </c>
      <c r="M115" s="0" t="str">
        <f aca="false">VLOOKUP(C115,Nomenclature!$M$1:$N$21,2,0)</f>
        <v>01</v>
      </c>
      <c r="N115" s="0" t="str">
        <f aca="false">VLOOKUP(D115,Nomenclature!$O$25:$P$31,2,0)</f>
        <v>06</v>
      </c>
      <c r="O115" s="0" t="str">
        <f aca="false">CONCATENATE(K115,L115,M115,N115)</f>
        <v>02220106</v>
      </c>
      <c r="P115" s="0" t="str">
        <f aca="false">CONCATENATE(K115,L115)</f>
        <v>0222</v>
      </c>
      <c r="R115" s="0" t="n">
        <v>23.3830061065129</v>
      </c>
      <c r="S115" s="0" t="n">
        <v>25</v>
      </c>
      <c r="T115" s="0" t="n">
        <v>132.684491326781</v>
      </c>
      <c r="U115" s="0" t="n">
        <v>0.657553506435935</v>
      </c>
      <c r="V115" s="0" t="n">
        <v>0.0461717006138075</v>
      </c>
      <c r="W115" s="0" t="n">
        <f aca="false">VLOOKUP(D115,'paramètres CI'!$A$1:$C$6,2,0)</f>
        <v>0.0424847883250769</v>
      </c>
      <c r="X115" s="0" t="n">
        <f aca="false">(R115-E115)/E115</f>
        <v>-0.0476190476190458</v>
      </c>
      <c r="Y115" s="0" t="n">
        <f aca="false">T115-G115</f>
        <v>68.6541828874948</v>
      </c>
      <c r="Z115" s="0" t="n">
        <f aca="false">U115-H115</f>
        <v>-0.026302140257437</v>
      </c>
    </row>
    <row r="116" customFormat="false" ht="15.8" hidden="false" customHeight="false" outlineLevel="0" collapsed="false">
      <c r="A116" s="0" t="s">
        <v>14</v>
      </c>
      <c r="B116" s="0" t="s">
        <v>59</v>
      </c>
      <c r="C116" s="0" t="s">
        <v>35</v>
      </c>
      <c r="D116" s="0" t="s">
        <v>33</v>
      </c>
      <c r="E116" s="0" t="n">
        <f aca="false">VLOOKUP(O116,bibliRdtCHauff!$G$1:$K$1398,4,0)</f>
        <v>29.0903727698538</v>
      </c>
      <c r="F116" s="0" t="n">
        <v>25</v>
      </c>
      <c r="G116" s="0" t="n">
        <f aca="false">VLOOKUP(P116,BesoinU!$F$1:$L$99,3,0)</f>
        <v>64.0303084392862</v>
      </c>
      <c r="H116" s="0" t="n">
        <f aca="false">VLOOKUP(O116,bibliRdtCHauff!$G$1:$K$1398,3,0)</f>
        <v>0.817679111182459</v>
      </c>
      <c r="I116" s="0" t="n">
        <v>9.99300489657242E-005</v>
      </c>
      <c r="J116" s="0" t="n">
        <f aca="false">VLOOKUP(D116,'paramètres CI'!$A$1:$C$6,2,0)</f>
        <v>0.033584731604575</v>
      </c>
      <c r="K116" s="0" t="str">
        <f aca="false">VLOOKUP(A116,Nomenclature!$D$1:$E$9,2,0)</f>
        <v>02</v>
      </c>
      <c r="L116" s="0" t="str">
        <f aca="false">VLOOKUP(B116,Nomenclature!$J$1:$K$97,2,0)</f>
        <v>22</v>
      </c>
      <c r="M116" s="0" t="str">
        <f aca="false">VLOOKUP(C116,Nomenclature!$M$1:$N$21,2,0)</f>
        <v>21</v>
      </c>
      <c r="N116" s="0" t="str">
        <f aca="false">VLOOKUP(D116,Nomenclature!$O$25:$P$31,2,0)</f>
        <v>01</v>
      </c>
      <c r="O116" s="0" t="str">
        <f aca="false">CONCATENATE(K116,L116,M116,N116)</f>
        <v>02222101</v>
      </c>
      <c r="P116" s="0" t="str">
        <f aca="false">CONCATENATE(K116,L116)</f>
        <v>0222</v>
      </c>
      <c r="R116" s="0" t="n">
        <v>29.0903727698538</v>
      </c>
      <c r="S116" s="0" t="n">
        <v>25</v>
      </c>
      <c r="T116" s="0" t="n">
        <v>122.035445951757</v>
      </c>
      <c r="U116" s="0" t="n">
        <v>0.817679111182459</v>
      </c>
      <c r="V116" s="0" t="n">
        <v>9.99300489657242E-005</v>
      </c>
      <c r="W116" s="0" t="n">
        <f aca="false">VLOOKUP(D116,'paramètres CI'!$A$1:$C$6,2,0)</f>
        <v>0.033584731604575</v>
      </c>
      <c r="X116" s="0" t="n">
        <f aca="false">(R116-E116)/E116</f>
        <v>0</v>
      </c>
      <c r="Y116" s="0" t="n">
        <f aca="false">T116-G116</f>
        <v>58.0051375124708</v>
      </c>
      <c r="Z116" s="0" t="n">
        <f aca="false">U116-H116</f>
        <v>0</v>
      </c>
    </row>
    <row r="117" customFormat="false" ht="15.8" hidden="false" customHeight="false" outlineLevel="0" collapsed="false">
      <c r="A117" s="0" t="s">
        <v>14</v>
      </c>
      <c r="B117" s="0" t="s">
        <v>59</v>
      </c>
      <c r="C117" s="0" t="s">
        <v>35</v>
      </c>
      <c r="D117" s="0" t="s">
        <v>34</v>
      </c>
      <c r="E117" s="0" t="n">
        <f aca="false">VLOOKUP(O117,bibliRdtCHauff!$G$1:$K$1398,4,0)</f>
        <v>29.2287576331411</v>
      </c>
      <c r="F117" s="0" t="n">
        <v>25</v>
      </c>
      <c r="G117" s="0" t="n">
        <f aca="false">VLOOKUP(P117,BesoinU!$F$1:$L$99,3,0)</f>
        <v>64.0303084392862</v>
      </c>
      <c r="H117" s="0" t="n">
        <f aca="false">VLOOKUP(O117,bibliRdtCHauff!$G$1:$K$1398,3,0)</f>
        <v>0.789064207723122</v>
      </c>
      <c r="I117" s="0" t="n">
        <v>9.99300489657242E-005</v>
      </c>
      <c r="J117" s="0" t="n">
        <f aca="false">VLOOKUP(D117,'paramètres CI'!$A$1:$C$6,2,0)</f>
        <v>0.0424847883250769</v>
      </c>
      <c r="K117" s="0" t="str">
        <f aca="false">VLOOKUP(A117,Nomenclature!$D$1:$E$9,2,0)</f>
        <v>02</v>
      </c>
      <c r="L117" s="0" t="str">
        <f aca="false">VLOOKUP(B117,Nomenclature!$J$1:$K$97,2,0)</f>
        <v>22</v>
      </c>
      <c r="M117" s="0" t="str">
        <f aca="false">VLOOKUP(C117,Nomenclature!$M$1:$N$21,2,0)</f>
        <v>21</v>
      </c>
      <c r="N117" s="0" t="str">
        <f aca="false">VLOOKUP(D117,Nomenclature!$O$25:$P$31,2,0)</f>
        <v>06</v>
      </c>
      <c r="O117" s="0" t="str">
        <f aca="false">CONCATENATE(K117,L117,M117,N117)</f>
        <v>02222106</v>
      </c>
      <c r="P117" s="0" t="str">
        <f aca="false">CONCATENATE(K117,L117)</f>
        <v>0222</v>
      </c>
      <c r="R117" s="0" t="n">
        <v>29.2287576331411</v>
      </c>
      <c r="S117" s="0" t="n">
        <v>25</v>
      </c>
      <c r="T117" s="0" t="n">
        <v>132.684491326781</v>
      </c>
      <c r="U117" s="0" t="n">
        <v>0.789064207723122</v>
      </c>
      <c r="V117" s="0" t="n">
        <v>9.99300489657242E-005</v>
      </c>
      <c r="W117" s="0" t="n">
        <f aca="false">VLOOKUP(D117,'paramètres CI'!$A$1:$C$6,2,0)</f>
        <v>0.0424847883250769</v>
      </c>
      <c r="X117" s="0" t="n">
        <f aca="false">(R117-E117)/E117</f>
        <v>0</v>
      </c>
      <c r="Y117" s="0" t="n">
        <f aca="false">T117-G117</f>
        <v>68.6541828874948</v>
      </c>
      <c r="Z117" s="0" t="n">
        <f aca="false">U117-H117</f>
        <v>0</v>
      </c>
    </row>
    <row r="118" customFormat="false" ht="15.8" hidden="false" customHeight="false" outlineLevel="0" collapsed="false">
      <c r="A118" s="0" t="s">
        <v>14</v>
      </c>
      <c r="B118" s="0" t="s">
        <v>59</v>
      </c>
      <c r="C118" s="0" t="s">
        <v>36</v>
      </c>
      <c r="D118" s="0" t="s">
        <v>37</v>
      </c>
      <c r="E118" s="0" t="n">
        <f aca="false">VLOOKUP(O118,bibliRdtCHauff!$G$1:$K$1398,4,0)</f>
        <v>13.1461311575859</v>
      </c>
      <c r="F118" s="0" t="n">
        <v>20</v>
      </c>
      <c r="G118" s="0" t="n">
        <f aca="false">VLOOKUP(P118,BesoinU!$F$1:$L$99,3,0)</f>
        <v>64.0303084392862</v>
      </c>
      <c r="H118" s="0" t="n">
        <f aca="false">VLOOKUP(O118,bibliRdtCHauff!$G$1:$K$1398,3,0)</f>
        <v>0.762498659845602</v>
      </c>
      <c r="I118" s="0" t="n">
        <v>9.99300489657242E-005</v>
      </c>
      <c r="J118" s="0" t="n">
        <f aca="false">VLOOKUP(D118,'paramètres CI'!$A$1:$C$6,2,0)</f>
        <v>0.0385046990211696</v>
      </c>
      <c r="K118" s="0" t="str">
        <f aca="false">VLOOKUP(A118,Nomenclature!$D$1:$E$9,2,0)</f>
        <v>02</v>
      </c>
      <c r="L118" s="0" t="str">
        <f aca="false">VLOOKUP(B118,Nomenclature!$J$1:$K$97,2,0)</f>
        <v>22</v>
      </c>
      <c r="M118" s="0" t="str">
        <f aca="false">VLOOKUP(C118,Nomenclature!$M$1:$N$21,2,0)</f>
        <v>23</v>
      </c>
      <c r="N118" s="0" t="str">
        <f aca="false">VLOOKUP(D118,Nomenclature!$O$25:$P$31,2,0)</f>
        <v>03</v>
      </c>
      <c r="O118" s="0" t="str">
        <f aca="false">CONCATENATE(K118,L118,M118,N118)</f>
        <v>02222303</v>
      </c>
      <c r="P118" s="0" t="str">
        <f aca="false">CONCATENATE(K118,L118)</f>
        <v>0222</v>
      </c>
      <c r="R118" s="0" t="n">
        <v>13.1461311575859</v>
      </c>
      <c r="S118" s="0" t="n">
        <v>20</v>
      </c>
      <c r="T118" s="0" t="n">
        <v>101.401590321244</v>
      </c>
      <c r="U118" s="0" t="n">
        <v>0.762498659845602</v>
      </c>
      <c r="V118" s="0" t="n">
        <v>9.99300489657242E-005</v>
      </c>
      <c r="W118" s="0" t="n">
        <f aca="false">VLOOKUP(D118,'paramètres CI'!$A$1:$C$6,2,0)</f>
        <v>0.0385046990211696</v>
      </c>
      <c r="X118" s="0" t="n">
        <f aca="false">(R118-E118)/E118</f>
        <v>0</v>
      </c>
      <c r="Y118" s="0" t="n">
        <f aca="false">T118-G118</f>
        <v>37.3712818819578</v>
      </c>
      <c r="Z118" s="0" t="n">
        <f aca="false">U118-H118</f>
        <v>0</v>
      </c>
    </row>
    <row r="119" customFormat="false" ht="15.8" hidden="false" customHeight="false" outlineLevel="0" collapsed="false">
      <c r="A119" s="0" t="s">
        <v>14</v>
      </c>
      <c r="B119" s="0" t="s">
        <v>59</v>
      </c>
      <c r="C119" s="0" t="s">
        <v>38</v>
      </c>
      <c r="D119" s="0" t="s">
        <v>39</v>
      </c>
      <c r="E119" s="0" t="n">
        <f aca="false">VLOOKUP(O119,bibliRdtCHauff!$G$1:$K$1398,4,0)</f>
        <v>9.78451822295977</v>
      </c>
      <c r="F119" s="0" t="n">
        <v>20</v>
      </c>
      <c r="G119" s="0" t="n">
        <f aca="false">VLOOKUP(P119,BesoinU!$F$1:$L$99,3,0)</f>
        <v>64.0303084392862</v>
      </c>
      <c r="H119" s="0" t="n">
        <f aca="false">VLOOKUP(O119,bibliRdtCHauff!$G$1:$K$1398,3,0)</f>
        <v>0.990094639762869</v>
      </c>
      <c r="I119" s="0" t="n">
        <v>9.99300489657242E-005</v>
      </c>
      <c r="J119" s="0" t="n">
        <f aca="false">VLOOKUP(D119,'paramètres CI'!$A$1:$C$6,2,0)</f>
        <v>0.022045059962018</v>
      </c>
      <c r="K119" s="0" t="str">
        <f aca="false">VLOOKUP(A119,Nomenclature!$D$1:$E$9,2,0)</f>
        <v>02</v>
      </c>
      <c r="L119" s="0" t="str">
        <f aca="false">VLOOKUP(B119,Nomenclature!$J$1:$K$97,2,0)</f>
        <v>22</v>
      </c>
      <c r="M119" s="0" t="str">
        <f aca="false">VLOOKUP(C119,Nomenclature!$M$1:$N$21,2,0)</f>
        <v>24</v>
      </c>
      <c r="N119" s="0" t="str">
        <f aca="false">VLOOKUP(D119,Nomenclature!$O$25:$P$31,2,0)</f>
        <v>04</v>
      </c>
      <c r="O119" s="0" t="str">
        <f aca="false">CONCATENATE(K119,L119,M119,N119)</f>
        <v>02222404</v>
      </c>
      <c r="P119" s="0" t="str">
        <f aca="false">CONCATENATE(K119,L119)</f>
        <v>0222</v>
      </c>
      <c r="R119" s="0" t="n">
        <v>9.78451822295977</v>
      </c>
      <c r="S119" s="0" t="n">
        <v>20</v>
      </c>
      <c r="T119" s="0" t="n">
        <v>100.737577613299</v>
      </c>
      <c r="U119" s="0" t="n">
        <v>0.990094639762869</v>
      </c>
      <c r="V119" s="0" t="n">
        <v>9.99300489657242E-005</v>
      </c>
      <c r="W119" s="0" t="n">
        <f aca="false">VLOOKUP(D119,'paramètres CI'!$A$1:$C$6,2,0)</f>
        <v>0.022045059962018</v>
      </c>
      <c r="X119" s="0" t="n">
        <f aca="false">(R119-E119)/E119</f>
        <v>0</v>
      </c>
      <c r="Y119" s="0" t="n">
        <f aca="false">T119-G119</f>
        <v>36.7072691740128</v>
      </c>
      <c r="Z119" s="0" t="n">
        <f aca="false">U119-H119</f>
        <v>0</v>
      </c>
    </row>
    <row r="120" customFormat="false" ht="15.8" hidden="false" customHeight="false" outlineLevel="0" collapsed="false">
      <c r="A120" s="0" t="s">
        <v>14</v>
      </c>
      <c r="B120" s="0" t="s">
        <v>59</v>
      </c>
      <c r="C120" s="0" t="s">
        <v>40</v>
      </c>
      <c r="D120" s="0" t="s">
        <v>37</v>
      </c>
      <c r="E120" s="0" t="n">
        <f aca="false">VLOOKUP(O120,bibliRdtCHauff!$G$1:$K$1398,4,0)</f>
        <v>11.0427501723722</v>
      </c>
      <c r="F120" s="0" t="n">
        <v>20</v>
      </c>
      <c r="G120" s="0" t="n">
        <f aca="false">VLOOKUP(P120,BesoinU!$F$1:$L$99,3,0)</f>
        <v>64.0303084392862</v>
      </c>
      <c r="H120" s="0" t="n">
        <f aca="false">VLOOKUP(O120,bibliRdtCHauff!$G$1:$K$1398,3,0)</f>
        <v>0.574753394677324</v>
      </c>
      <c r="I120" s="0" t="n">
        <v>0.0435007620478552</v>
      </c>
      <c r="J120" s="0" t="n">
        <f aca="false">VLOOKUP(D120,'paramètres CI'!$A$1:$C$6,2,0)</f>
        <v>0.0385046990211696</v>
      </c>
      <c r="K120" s="0" t="str">
        <f aca="false">VLOOKUP(A120,Nomenclature!$D$1:$E$9,2,0)</f>
        <v>02</v>
      </c>
      <c r="L120" s="0" t="str">
        <f aca="false">VLOOKUP(B120,Nomenclature!$J$1:$K$97,2,0)</f>
        <v>22</v>
      </c>
      <c r="M120" s="0" t="str">
        <f aca="false">VLOOKUP(C120,Nomenclature!$M$1:$N$21,2,0)</f>
        <v>03</v>
      </c>
      <c r="N120" s="0" t="str">
        <f aca="false">VLOOKUP(D120,Nomenclature!$O$25:$P$31,2,0)</f>
        <v>03</v>
      </c>
      <c r="O120" s="0" t="str">
        <f aca="false">CONCATENATE(K120,L120,M120,N120)</f>
        <v>02220303</v>
      </c>
      <c r="P120" s="0" t="str">
        <f aca="false">CONCATENATE(K120,L120)</f>
        <v>0222</v>
      </c>
      <c r="R120" s="0" t="n">
        <v>10.5169049260687</v>
      </c>
      <c r="S120" s="0" t="n">
        <v>20</v>
      </c>
      <c r="T120" s="0" t="n">
        <v>101.401590321244</v>
      </c>
      <c r="U120" s="0" t="n">
        <v>0.527817078385255</v>
      </c>
      <c r="V120" s="0" t="n">
        <v>0.0435007620478552</v>
      </c>
      <c r="W120" s="0" t="n">
        <f aca="false">VLOOKUP(D120,'paramètres CI'!$A$1:$C$6,2,0)</f>
        <v>0.0385046990211696</v>
      </c>
      <c r="X120" s="0" t="n">
        <f aca="false">(R120-E120)/E120</f>
        <v>-0.0476190476190533</v>
      </c>
      <c r="Y120" s="0" t="n">
        <f aca="false">T120-G120</f>
        <v>37.3712818819578</v>
      </c>
      <c r="Z120" s="0" t="n">
        <f aca="false">U120-H120</f>
        <v>-0.046936316292069</v>
      </c>
    </row>
    <row r="121" customFormat="false" ht="15.8" hidden="false" customHeight="false" outlineLevel="0" collapsed="false">
      <c r="A121" s="0" t="s">
        <v>14</v>
      </c>
      <c r="B121" s="0" t="s">
        <v>59</v>
      </c>
      <c r="C121" s="0" t="s">
        <v>41</v>
      </c>
      <c r="D121" s="0" t="s">
        <v>39</v>
      </c>
      <c r="E121" s="0" t="n">
        <f aca="false">VLOOKUP(O121,bibliRdtCHauff!$G$1:$K$1398,4,0)</f>
        <v>8.21899530728621</v>
      </c>
      <c r="F121" s="0" t="n">
        <v>20</v>
      </c>
      <c r="G121" s="0" t="n">
        <f aca="false">VLOOKUP(P121,BesoinU!$F$1:$L$99,3,0)</f>
        <v>64.0303084392862</v>
      </c>
      <c r="H121" s="0" t="n">
        <f aca="false">VLOOKUP(O121,bibliRdtCHauff!$G$1:$K$1398,3,0)</f>
        <v>0.690457968589026</v>
      </c>
      <c r="I121" s="0" t="n">
        <v>0.360549698499923</v>
      </c>
      <c r="J121" s="0" t="n">
        <f aca="false">VLOOKUP(D121,'paramètres CI'!$A$1:$C$6,2,0)</f>
        <v>0.022045059962018</v>
      </c>
      <c r="K121" s="0" t="str">
        <f aca="false">VLOOKUP(A121,Nomenclature!$D$1:$E$9,2,0)</f>
        <v>02</v>
      </c>
      <c r="L121" s="0" t="str">
        <f aca="false">VLOOKUP(B121,Nomenclature!$J$1:$K$97,2,0)</f>
        <v>22</v>
      </c>
      <c r="M121" s="0" t="str">
        <f aca="false">VLOOKUP(C121,Nomenclature!$M$1:$N$21,2,0)</f>
        <v>04</v>
      </c>
      <c r="N121" s="0" t="str">
        <f aca="false">VLOOKUP(D121,Nomenclature!$O$25:$P$31,2,0)</f>
        <v>04</v>
      </c>
      <c r="O121" s="0" t="str">
        <f aca="false">CONCATENATE(K121,L121,M121,N121)</f>
        <v>02220404</v>
      </c>
      <c r="P121" s="0" t="str">
        <f aca="false">CONCATENATE(K121,L121)</f>
        <v>0222</v>
      </c>
      <c r="R121" s="0" t="n">
        <v>7.82761457836782</v>
      </c>
      <c r="S121" s="0" t="n">
        <v>20</v>
      </c>
      <c r="T121" s="0" t="n">
        <v>100.737577613299</v>
      </c>
      <c r="U121" s="0" t="n">
        <v>0.615548800795565</v>
      </c>
      <c r="V121" s="0" t="n">
        <v>0.360549698499923</v>
      </c>
      <c r="W121" s="0" t="n">
        <f aca="false">VLOOKUP(D121,'paramètres CI'!$A$1:$C$6,2,0)</f>
        <v>0.022045059962018</v>
      </c>
      <c r="X121" s="0" t="n">
        <f aca="false">(R121-E121)/E121</f>
        <v>-0.0476190476190476</v>
      </c>
      <c r="Y121" s="0" t="n">
        <f aca="false">T121-G121</f>
        <v>36.7072691740128</v>
      </c>
      <c r="Z121" s="0" t="n">
        <f aca="false">U121-H121</f>
        <v>-0.074909167793461</v>
      </c>
    </row>
    <row r="122" customFormat="false" ht="15.8" hidden="false" customHeight="false" outlineLevel="0" collapsed="false">
      <c r="A122" s="0" t="s">
        <v>14</v>
      </c>
      <c r="B122" s="0" t="s">
        <v>59</v>
      </c>
      <c r="C122" s="0" t="s">
        <v>45</v>
      </c>
      <c r="D122" s="0" t="s">
        <v>43</v>
      </c>
      <c r="E122" s="0" t="n">
        <f aca="false">VLOOKUP(O122,bibliRdtCHauff!$G$1:$K$1398,4,0)</f>
        <v>10.4</v>
      </c>
      <c r="F122" s="0" t="n">
        <v>13</v>
      </c>
      <c r="G122" s="0" t="n">
        <f aca="false">VLOOKUP(P122,BesoinU!$F$1:$L$99,3,0)</f>
        <v>64.0303084392862</v>
      </c>
      <c r="H122" s="0" t="n">
        <f aca="false">VLOOKUP(O122,bibliRdtCHauff!$G$1:$K$1398,3,0)</f>
        <v>0.92</v>
      </c>
      <c r="I122" s="0" t="n">
        <v>0.241736128444437</v>
      </c>
      <c r="J122" s="0" t="n">
        <f aca="false">VLOOKUP(D122,'paramètres CI'!$A$1:$C$6,2,0)</f>
        <v>0.0935912806596305</v>
      </c>
      <c r="K122" s="0" t="str">
        <f aca="false">VLOOKUP(A122,Nomenclature!$D$1:$E$9,2,0)</f>
        <v>02</v>
      </c>
      <c r="L122" s="0" t="str">
        <f aca="false">VLOOKUP(B122,Nomenclature!$J$1:$K$97,2,0)</f>
        <v>22</v>
      </c>
      <c r="M122" s="0" t="str">
        <f aca="false">VLOOKUP(C122,Nomenclature!$M$1:$N$21,2,0)</f>
        <v>06</v>
      </c>
      <c r="N122" s="0" t="str">
        <f aca="false">VLOOKUP(D122,Nomenclature!$O$25:$P$31,2,0)</f>
        <v>02</v>
      </c>
      <c r="O122" s="0" t="str">
        <f aca="false">CONCATENATE(K122,L122,M122,N122)</f>
        <v>02220602</v>
      </c>
      <c r="P122" s="0" t="str">
        <f aca="false">CONCATENATE(K122,L122)</f>
        <v>0222</v>
      </c>
      <c r="R122" s="0" t="n">
        <v>10</v>
      </c>
      <c r="S122" s="0" t="n">
        <v>13</v>
      </c>
      <c r="T122" s="0" t="n">
        <v>82.0566081058028</v>
      </c>
      <c r="U122" s="0" t="n">
        <v>0.9</v>
      </c>
      <c r="V122" s="0" t="n">
        <v>0.241736128444437</v>
      </c>
      <c r="W122" s="0" t="n">
        <f aca="false">VLOOKUP(D122,'paramètres CI'!$A$1:$C$6,2,0)</f>
        <v>0.0935912806596305</v>
      </c>
      <c r="X122" s="0" t="n">
        <f aca="false">(R122-E122)/E122</f>
        <v>-0.0384615384615385</v>
      </c>
      <c r="Y122" s="0" t="n">
        <f aca="false">T122-G122</f>
        <v>18.0262996665166</v>
      </c>
      <c r="Z122" s="0" t="n">
        <f aca="false">U122-H122</f>
        <v>-0.02</v>
      </c>
    </row>
    <row r="123" customFormat="false" ht="15.8" hidden="false" customHeight="false" outlineLevel="0" collapsed="false">
      <c r="A123" s="0" t="s">
        <v>14</v>
      </c>
      <c r="B123" s="0" t="s">
        <v>59</v>
      </c>
      <c r="C123" s="0" t="s">
        <v>46</v>
      </c>
      <c r="D123" s="0" t="s">
        <v>43</v>
      </c>
      <c r="E123" s="0" t="n">
        <f aca="false">VLOOKUP(O123,bibliRdtCHauff!$G$1:$K$1398,4,0)</f>
        <v>12</v>
      </c>
      <c r="F123" s="0" t="n">
        <v>13</v>
      </c>
      <c r="G123" s="0" t="n">
        <f aca="false">VLOOKUP(P123,BesoinU!$F$1:$L$99,3,0)</f>
        <v>64.0303084392862</v>
      </c>
      <c r="H123" s="0" t="n">
        <f aca="false">VLOOKUP(O123,bibliRdtCHauff!$G$1:$K$1398,3,0)</f>
        <v>1</v>
      </c>
      <c r="I123" s="0" t="n">
        <v>9.99300489657242E-005</v>
      </c>
      <c r="J123" s="0" t="n">
        <f aca="false">VLOOKUP(D123,'paramètres CI'!$A$1:$C$6,2,0)</f>
        <v>0.0935912806596305</v>
      </c>
      <c r="K123" s="0" t="str">
        <f aca="false">VLOOKUP(A123,Nomenclature!$D$1:$E$9,2,0)</f>
        <v>02</v>
      </c>
      <c r="L123" s="0" t="str">
        <f aca="false">VLOOKUP(B123,Nomenclature!$J$1:$K$97,2,0)</f>
        <v>22</v>
      </c>
      <c r="M123" s="0" t="str">
        <f aca="false">VLOOKUP(C123,Nomenclature!$M$1:$N$21,2,0)</f>
        <v>26</v>
      </c>
      <c r="N123" s="0" t="str">
        <f aca="false">VLOOKUP(D123,Nomenclature!$O$25:$P$31,2,0)</f>
        <v>02</v>
      </c>
      <c r="O123" s="0" t="str">
        <f aca="false">CONCATENATE(K123,L123,M123,N123)</f>
        <v>02222602</v>
      </c>
      <c r="P123" s="0" t="str">
        <f aca="false">CONCATENATE(K123,L123)</f>
        <v>0222</v>
      </c>
      <c r="R123" s="0" t="n">
        <v>12</v>
      </c>
      <c r="S123" s="0" t="n">
        <v>13</v>
      </c>
      <c r="T123" s="0" t="n">
        <v>82.0566081058028</v>
      </c>
      <c r="U123" s="0" t="n">
        <v>1</v>
      </c>
      <c r="V123" s="0" t="n">
        <v>9.99300489657242E-005</v>
      </c>
      <c r="W123" s="0" t="n">
        <f aca="false">VLOOKUP(D123,'paramètres CI'!$A$1:$C$6,2,0)</f>
        <v>0.0935912806596305</v>
      </c>
      <c r="X123" s="0" t="n">
        <f aca="false">(R123-E123)/E123</f>
        <v>0</v>
      </c>
      <c r="Y123" s="0" t="n">
        <f aca="false">T123-G123</f>
        <v>18.0262996665166</v>
      </c>
      <c r="Z123" s="0" t="n">
        <f aca="false">U123-H123</f>
        <v>0</v>
      </c>
    </row>
    <row r="124" customFormat="false" ht="15.8" hidden="false" customHeight="false" outlineLevel="0" collapsed="false">
      <c r="A124" s="0" t="s">
        <v>14</v>
      </c>
      <c r="B124" s="0" t="s">
        <v>59</v>
      </c>
      <c r="C124" s="0" t="s">
        <v>48</v>
      </c>
      <c r="D124" s="0" t="s">
        <v>43</v>
      </c>
      <c r="E124" s="0" t="n">
        <f aca="false">VLOOKUP(O124,bibliRdtCHauff!$G$1:$K$1398,4,0)</f>
        <v>67.9080410677211</v>
      </c>
      <c r="F124" s="0" t="n">
        <v>20</v>
      </c>
      <c r="G124" s="0" t="n">
        <f aca="false">VLOOKUP(P124,BesoinU!$F$1:$L$99,3,0)</f>
        <v>64.0303084392862</v>
      </c>
      <c r="H124" s="0" t="n">
        <f aca="false">VLOOKUP(O124,bibliRdtCHauff!$G$1:$K$1398,3,0)</f>
        <v>2.94489544186046</v>
      </c>
      <c r="I124" s="0" t="n">
        <v>0.122794908606488</v>
      </c>
      <c r="J124" s="0" t="n">
        <f aca="false">VLOOKUP(D124,'paramètres CI'!$A$1:$C$6,2,0)</f>
        <v>0.0935912806596305</v>
      </c>
      <c r="K124" s="0" t="str">
        <f aca="false">VLOOKUP(A124,Nomenclature!$D$1:$E$9,2,0)</f>
        <v>02</v>
      </c>
      <c r="L124" s="0" t="str">
        <f aca="false">VLOOKUP(B124,Nomenclature!$J$1:$K$97,2,0)</f>
        <v>22</v>
      </c>
      <c r="M124" s="0" t="str">
        <f aca="false">VLOOKUP(C124,Nomenclature!$M$1:$N$21,2,0)</f>
        <v>09</v>
      </c>
      <c r="N124" s="0" t="str">
        <f aca="false">VLOOKUP(D124,Nomenclature!$O$25:$P$31,2,0)</f>
        <v>02</v>
      </c>
      <c r="O124" s="0" t="str">
        <f aca="false">CONCATENATE(K124,L124,M124,N124)</f>
        <v>02220902</v>
      </c>
      <c r="P124" s="0" t="str">
        <f aca="false">CONCATENATE(K124,L124)</f>
        <v>0222</v>
      </c>
      <c r="R124" s="0" t="n">
        <v>64.6743248264011</v>
      </c>
      <c r="S124" s="0" t="n">
        <v>20</v>
      </c>
      <c r="T124" s="0" t="n">
        <v>95.4052802919774</v>
      </c>
      <c r="U124" s="0" t="n">
        <v>2.83163023255814</v>
      </c>
      <c r="V124" s="0" t="n">
        <v>0.122794908606488</v>
      </c>
      <c r="W124" s="0" t="n">
        <f aca="false">VLOOKUP(D124,'paramètres CI'!$A$1:$C$6,2,0)</f>
        <v>0.0935912806596305</v>
      </c>
      <c r="X124" s="0" t="n">
        <f aca="false">(R124-E124)/E124</f>
        <v>-0.0476190476190468</v>
      </c>
      <c r="Y124" s="0" t="n">
        <f aca="false">T124-G124</f>
        <v>31.3749718526912</v>
      </c>
      <c r="Z124" s="0" t="n">
        <f aca="false">U124-H124</f>
        <v>-0.11326520930232</v>
      </c>
    </row>
    <row r="125" customFormat="false" ht="15.8" hidden="false" customHeight="false" outlineLevel="0" collapsed="false">
      <c r="A125" s="0" t="s">
        <v>14</v>
      </c>
      <c r="B125" s="0" t="s">
        <v>59</v>
      </c>
      <c r="C125" s="0" t="s">
        <v>49</v>
      </c>
      <c r="D125" s="0" t="s">
        <v>43</v>
      </c>
      <c r="E125" s="0" t="n">
        <f aca="false">VLOOKUP(O125,bibliRdtCHauff!$G$1:$K$1398,4,0)</f>
        <v>80.8429060330013</v>
      </c>
      <c r="F125" s="0" t="n">
        <v>20</v>
      </c>
      <c r="G125" s="0" t="n">
        <f aca="false">VLOOKUP(P125,BesoinU!$F$1:$L$99,3,0)</f>
        <v>64.0303084392862</v>
      </c>
      <c r="H125" s="0" t="n">
        <f aca="false">VLOOKUP(O125,bibliRdtCHauff!$G$1:$K$1398,3,0)</f>
        <v>3.39795627906976</v>
      </c>
      <c r="I125" s="0" t="n">
        <v>9.99300489657242E-005</v>
      </c>
      <c r="J125" s="0" t="n">
        <f aca="false">VLOOKUP(D125,'paramètres CI'!$A$1:$C$6,2,0)</f>
        <v>0.0935912806596305</v>
      </c>
      <c r="K125" s="0" t="str">
        <f aca="false">VLOOKUP(A125,Nomenclature!$D$1:$E$9,2,0)</f>
        <v>02</v>
      </c>
      <c r="L125" s="0" t="str">
        <f aca="false">VLOOKUP(B125,Nomenclature!$J$1:$K$97,2,0)</f>
        <v>22</v>
      </c>
      <c r="M125" s="0" t="str">
        <f aca="false">VLOOKUP(C125,Nomenclature!$M$1:$N$21,2,0)</f>
        <v>29</v>
      </c>
      <c r="N125" s="0" t="str">
        <f aca="false">VLOOKUP(D125,Nomenclature!$O$25:$P$31,2,0)</f>
        <v>02</v>
      </c>
      <c r="O125" s="0" t="str">
        <f aca="false">CONCATENATE(K125,L125,M125,N125)</f>
        <v>02222902</v>
      </c>
      <c r="P125" s="0" t="str">
        <f aca="false">CONCATENATE(K125,L125)</f>
        <v>0222</v>
      </c>
      <c r="R125" s="0" t="n">
        <v>80.8429060330013</v>
      </c>
      <c r="S125" s="0" t="n">
        <v>20</v>
      </c>
      <c r="T125" s="0" t="n">
        <v>95.4052802919774</v>
      </c>
      <c r="U125" s="0" t="n">
        <v>3.39795627906976</v>
      </c>
      <c r="V125" s="0" t="n">
        <v>9.99300489657242E-005</v>
      </c>
      <c r="W125" s="0" t="n">
        <f aca="false">VLOOKUP(D125,'paramètres CI'!$A$1:$C$6,2,0)</f>
        <v>0.0935912806596305</v>
      </c>
      <c r="X125" s="0" t="n">
        <f aca="false">(R125-E125)/E125</f>
        <v>0</v>
      </c>
      <c r="Y125" s="0" t="n">
        <f aca="false">T125-G125</f>
        <v>31.3749718526912</v>
      </c>
      <c r="Z125" s="0" t="n">
        <f aca="false">U125-H125</f>
        <v>0</v>
      </c>
    </row>
    <row r="126" customFormat="false" ht="15.8" hidden="false" customHeight="false" outlineLevel="0" collapsed="false">
      <c r="A126" s="0" t="s">
        <v>14</v>
      </c>
      <c r="B126" s="0" t="s">
        <v>59</v>
      </c>
      <c r="C126" s="0" t="s">
        <v>55</v>
      </c>
      <c r="D126" s="0" t="s">
        <v>43</v>
      </c>
      <c r="E126" s="0" t="n">
        <f aca="false">VLOOKUP(O126,bibliRdtCHauff!$G$1:$K$1398,4,0)</f>
        <v>28.3844225402563</v>
      </c>
      <c r="F126" s="0" t="n">
        <v>17</v>
      </c>
      <c r="G126" s="0" t="n">
        <f aca="false">VLOOKUP(P126,BesoinU!$F$1:$L$99,3,0)</f>
        <v>64.0303084392862</v>
      </c>
      <c r="H126" s="0" t="n">
        <f aca="false">VLOOKUP(O126,bibliRdtCHauff!$G$1:$K$1398,3,0)</f>
        <v>2.80410195348837</v>
      </c>
      <c r="I126" s="0" t="n">
        <v>0.162441981885804</v>
      </c>
      <c r="J126" s="0" t="n">
        <f aca="false">VLOOKUP(D126,'paramètres CI'!$A$1:$C$6,2,0)</f>
        <v>0.0935912806596305</v>
      </c>
      <c r="K126" s="0" t="str">
        <f aca="false">VLOOKUP(A126,Nomenclature!$D$1:$E$9,2,0)</f>
        <v>02</v>
      </c>
      <c r="L126" s="0" t="str">
        <f aca="false">VLOOKUP(B126,Nomenclature!$J$1:$K$97,2,0)</f>
        <v>22</v>
      </c>
      <c r="M126" s="0" t="str">
        <f aca="false">VLOOKUP(C126,Nomenclature!$M$1:$N$21,2,0)</f>
        <v>10</v>
      </c>
      <c r="N126" s="0" t="str">
        <f aca="false">VLOOKUP(D126,Nomenclature!$O$25:$P$31,2,0)</f>
        <v>02</v>
      </c>
      <c r="O126" s="0" t="str">
        <f aca="false">CONCATENATE(K126,L126,M126,N126)</f>
        <v>02221002</v>
      </c>
      <c r="P126" s="0" t="str">
        <f aca="false">CONCATENATE(K126,L126)</f>
        <v>0222</v>
      </c>
      <c r="R126" s="0" t="n">
        <v>27.0327833716727</v>
      </c>
      <c r="S126" s="0" t="n">
        <v>17</v>
      </c>
      <c r="T126" s="0" t="n">
        <v>92.2217289342037</v>
      </c>
      <c r="U126" s="0" t="n">
        <v>2.67297488372093</v>
      </c>
      <c r="V126" s="0" t="n">
        <v>0.162441981885804</v>
      </c>
      <c r="W126" s="0" t="n">
        <f aca="false">VLOOKUP(D126,'paramètres CI'!$A$1:$C$6,2,0)</f>
        <v>0.0935912806596305</v>
      </c>
      <c r="X126" s="0" t="n">
        <f aca="false">(R126-E126)/E126</f>
        <v>-0.0476190476190464</v>
      </c>
      <c r="Y126" s="0" t="n">
        <f aca="false">T126-G126</f>
        <v>28.1914204949175</v>
      </c>
      <c r="Z126" s="0" t="n">
        <f aca="false">U126-H126</f>
        <v>-0.13112706976744</v>
      </c>
    </row>
    <row r="127" customFormat="false" ht="15.8" hidden="false" customHeight="false" outlineLevel="0" collapsed="false">
      <c r="A127" s="0" t="s">
        <v>14</v>
      </c>
      <c r="B127" s="0" t="s">
        <v>59</v>
      </c>
      <c r="C127" s="0" t="s">
        <v>56</v>
      </c>
      <c r="D127" s="0" t="s">
        <v>43</v>
      </c>
      <c r="E127" s="0" t="n">
        <f aca="false">VLOOKUP(O127,bibliRdtCHauff!$G$1:$K$1398,4,0)</f>
        <v>33.7909792145908</v>
      </c>
      <c r="F127" s="0" t="n">
        <v>17</v>
      </c>
      <c r="G127" s="0" t="n">
        <f aca="false">VLOOKUP(P127,BesoinU!$F$1:$L$99,3,0)</f>
        <v>64.0303084392862</v>
      </c>
      <c r="H127" s="0" t="n">
        <f aca="false">VLOOKUP(O127,bibliRdtCHauff!$G$1:$K$1398,3,0)</f>
        <v>3.32861023255814</v>
      </c>
      <c r="I127" s="0" t="n">
        <v>9.99300489657242E-005</v>
      </c>
      <c r="J127" s="0" t="n">
        <f aca="false">VLOOKUP(D127,'paramètres CI'!$A$1:$C$6,2,0)</f>
        <v>0.0935912806596305</v>
      </c>
      <c r="K127" s="0" t="str">
        <f aca="false">VLOOKUP(A127,Nomenclature!$D$1:$E$9,2,0)</f>
        <v>02</v>
      </c>
      <c r="L127" s="0" t="str">
        <f aca="false">VLOOKUP(B127,Nomenclature!$J$1:$K$97,2,0)</f>
        <v>22</v>
      </c>
      <c r="M127" s="0" t="str">
        <f aca="false">VLOOKUP(C127,Nomenclature!$M$1:$N$21,2,0)</f>
        <v>30</v>
      </c>
      <c r="N127" s="0" t="str">
        <f aca="false">VLOOKUP(D127,Nomenclature!$O$25:$P$31,2,0)</f>
        <v>02</v>
      </c>
      <c r="O127" s="0" t="str">
        <f aca="false">CONCATENATE(K127,L127,M127,N127)</f>
        <v>02223002</v>
      </c>
      <c r="P127" s="0" t="str">
        <f aca="false">CONCATENATE(K127,L127)</f>
        <v>0222</v>
      </c>
      <c r="R127" s="0" t="n">
        <v>33.7909792145908</v>
      </c>
      <c r="S127" s="0" t="n">
        <v>17</v>
      </c>
      <c r="T127" s="0" t="n">
        <v>92.2217289342037</v>
      </c>
      <c r="U127" s="0" t="n">
        <v>3.32861023255814</v>
      </c>
      <c r="V127" s="0" t="n">
        <v>9.99300489657242E-005</v>
      </c>
      <c r="W127" s="0" t="n">
        <f aca="false">VLOOKUP(D127,'paramètres CI'!$A$1:$C$6,2,0)</f>
        <v>0.0935912806596305</v>
      </c>
      <c r="X127" s="0" t="n">
        <f aca="false">(R127-E127)/E127</f>
        <v>0</v>
      </c>
      <c r="Y127" s="0" t="n">
        <f aca="false">T127-G127</f>
        <v>28.1914204949175</v>
      </c>
      <c r="Z127" s="0" t="n">
        <f aca="false">U127-H127</f>
        <v>0</v>
      </c>
    </row>
    <row r="128" customFormat="false" ht="15.8" hidden="false" customHeight="false" outlineLevel="0" collapsed="false">
      <c r="A128" s="0" t="s">
        <v>14</v>
      </c>
      <c r="B128" s="0" t="s">
        <v>60</v>
      </c>
      <c r="C128" s="0" t="s">
        <v>32</v>
      </c>
      <c r="D128" s="0" t="s">
        <v>33</v>
      </c>
      <c r="E128" s="0" t="n">
        <f aca="false">VLOOKUP(O128,bibliRdtCHauff!$G$1:$K$1398,4,0)</f>
        <v>20.2878277915504</v>
      </c>
      <c r="F128" s="0" t="n">
        <v>25</v>
      </c>
      <c r="G128" s="0" t="n">
        <f aca="false">VLOOKUP(P128,BesoinU!$F$1:$L$99,3,0)</f>
        <v>52.23688473676</v>
      </c>
      <c r="H128" s="0" t="n">
        <f aca="false">VLOOKUP(O128,bibliRdtCHauff!$G$1:$K$1398,3,0)</f>
        <v>0.733621187309296</v>
      </c>
      <c r="I128" s="0" t="n">
        <v>0.0182388402293409</v>
      </c>
      <c r="J128" s="0" t="n">
        <f aca="false">VLOOKUP(D128,'paramètres CI'!$A$1:$C$6,2,0)</f>
        <v>0.033584731604575</v>
      </c>
      <c r="K128" s="0" t="str">
        <f aca="false">VLOOKUP(A128,Nomenclature!$D$1:$E$9,2,0)</f>
        <v>02</v>
      </c>
      <c r="L128" s="0" t="str">
        <f aca="false">VLOOKUP(B128,Nomenclature!$J$1:$K$97,2,0)</f>
        <v>23</v>
      </c>
      <c r="M128" s="0" t="str">
        <f aca="false">VLOOKUP(C128,Nomenclature!$M$1:$N$21,2,0)</f>
        <v>01</v>
      </c>
      <c r="N128" s="0" t="str">
        <f aca="false">VLOOKUP(D128,Nomenclature!$O$25:$P$31,2,0)</f>
        <v>01</v>
      </c>
      <c r="O128" s="0" t="str">
        <f aca="false">CONCATENATE(K128,L128,M128,N128)</f>
        <v>02230101</v>
      </c>
      <c r="P128" s="0" t="str">
        <f aca="false">CONCATENATE(K128,L128)</f>
        <v>0223</v>
      </c>
      <c r="R128" s="0" t="n">
        <v>19.3217407538575</v>
      </c>
      <c r="S128" s="0" t="n">
        <v>25</v>
      </c>
      <c r="T128" s="0" t="n">
        <v>76.1033951813317</v>
      </c>
      <c r="U128" s="0" t="n">
        <v>0.705404987797399</v>
      </c>
      <c r="V128" s="0" t="n">
        <v>0.0182388402293409</v>
      </c>
      <c r="W128" s="0" t="n">
        <f aca="false">VLOOKUP(D128,'paramètres CI'!$A$1:$C$6,2,0)</f>
        <v>0.033584731604575</v>
      </c>
      <c r="X128" s="0" t="n">
        <f aca="false">(R128-E128)/E128</f>
        <v>-0.0476190476190487</v>
      </c>
      <c r="Y128" s="0" t="n">
        <f aca="false">T128-G128</f>
        <v>23.8665104445717</v>
      </c>
      <c r="Z128" s="0" t="n">
        <f aca="false">U128-H128</f>
        <v>-0.028216199511897</v>
      </c>
    </row>
    <row r="129" customFormat="false" ht="15.8" hidden="false" customHeight="false" outlineLevel="0" collapsed="false">
      <c r="A129" s="0" t="s">
        <v>14</v>
      </c>
      <c r="B129" s="0" t="s">
        <v>60</v>
      </c>
      <c r="C129" s="0" t="s">
        <v>32</v>
      </c>
      <c r="D129" s="0" t="s">
        <v>34</v>
      </c>
      <c r="E129" s="0" t="n">
        <f aca="false">VLOOKUP(O129,bibliRdtCHauff!$G$1:$K$1398,4,0)</f>
        <v>20.3847559183241</v>
      </c>
      <c r="F129" s="0" t="n">
        <v>25</v>
      </c>
      <c r="G129" s="0" t="n">
        <f aca="false">VLOOKUP(P129,BesoinU!$F$1:$L$99,3,0)</f>
        <v>52.23688473676</v>
      </c>
      <c r="H129" s="0" t="n">
        <f aca="false">VLOOKUP(O129,bibliRdtCHauff!$G$1:$K$1398,3,0)</f>
        <v>0.663603926695662</v>
      </c>
      <c r="I129" s="0" t="n">
        <v>0.0641461665235448</v>
      </c>
      <c r="J129" s="0" t="n">
        <f aca="false">VLOOKUP(D129,'paramètres CI'!$A$1:$C$6,2,0)</f>
        <v>0.0424847883250769</v>
      </c>
      <c r="K129" s="0" t="str">
        <f aca="false">VLOOKUP(A129,Nomenclature!$D$1:$E$9,2,0)</f>
        <v>02</v>
      </c>
      <c r="L129" s="0" t="str">
        <f aca="false">VLOOKUP(B129,Nomenclature!$J$1:$K$97,2,0)</f>
        <v>23</v>
      </c>
      <c r="M129" s="0" t="str">
        <f aca="false">VLOOKUP(C129,Nomenclature!$M$1:$N$21,2,0)</f>
        <v>01</v>
      </c>
      <c r="N129" s="0" t="str">
        <f aca="false">VLOOKUP(D129,Nomenclature!$O$25:$P$31,2,0)</f>
        <v>06</v>
      </c>
      <c r="O129" s="0" t="str">
        <f aca="false">CONCATENATE(K129,L129,M129,N129)</f>
        <v>02230106</v>
      </c>
      <c r="P129" s="0" t="str">
        <f aca="false">CONCATENATE(K129,L129)</f>
        <v>0223</v>
      </c>
      <c r="R129" s="0" t="n">
        <v>19.4140532555467</v>
      </c>
      <c r="S129" s="0" t="n">
        <v>25</v>
      </c>
      <c r="T129" s="0" t="n">
        <v>72.7924942010558</v>
      </c>
      <c r="U129" s="0" t="n">
        <v>0.638080698745828</v>
      </c>
      <c r="V129" s="0" t="n">
        <v>0.0641461665235448</v>
      </c>
      <c r="W129" s="0" t="n">
        <f aca="false">VLOOKUP(D129,'paramètres CI'!$A$1:$C$6,2,0)</f>
        <v>0.0424847883250769</v>
      </c>
      <c r="X129" s="0" t="n">
        <f aca="false">(R129-E129)/E129</f>
        <v>-0.0476190476190506</v>
      </c>
      <c r="Y129" s="0" t="n">
        <f aca="false">T129-G129</f>
        <v>20.5556094642958</v>
      </c>
      <c r="Z129" s="0" t="n">
        <f aca="false">U129-H129</f>
        <v>-0.025523227949834</v>
      </c>
    </row>
    <row r="130" customFormat="false" ht="15.8" hidden="false" customHeight="false" outlineLevel="0" collapsed="false">
      <c r="A130" s="0" t="s">
        <v>14</v>
      </c>
      <c r="B130" s="0" t="s">
        <v>60</v>
      </c>
      <c r="C130" s="0" t="s">
        <v>35</v>
      </c>
      <c r="D130" s="0" t="s">
        <v>33</v>
      </c>
      <c r="E130" s="0" t="n">
        <f aca="false">VLOOKUP(O130,bibliRdtCHauff!$G$1:$K$1398,4,0)</f>
        <v>24.1521759423219</v>
      </c>
      <c r="F130" s="0" t="n">
        <v>25</v>
      </c>
      <c r="G130" s="0" t="n">
        <f aca="false">VLOOKUP(P130,BesoinU!$F$1:$L$99,3,0)</f>
        <v>52.23688473676</v>
      </c>
      <c r="H130" s="0" t="n">
        <f aca="false">VLOOKUP(O130,bibliRdtCHauff!$G$1:$K$1398,3,0)</f>
        <v>0.84648598535688</v>
      </c>
      <c r="I130" s="0" t="n">
        <v>9.99300489657241E-005</v>
      </c>
      <c r="J130" s="0" t="n">
        <f aca="false">VLOOKUP(D130,'paramètres CI'!$A$1:$C$6,2,0)</f>
        <v>0.033584731604575</v>
      </c>
      <c r="K130" s="0" t="str">
        <f aca="false">VLOOKUP(A130,Nomenclature!$D$1:$E$9,2,0)</f>
        <v>02</v>
      </c>
      <c r="L130" s="0" t="str">
        <f aca="false">VLOOKUP(B130,Nomenclature!$J$1:$K$97,2,0)</f>
        <v>23</v>
      </c>
      <c r="M130" s="0" t="str">
        <f aca="false">VLOOKUP(C130,Nomenclature!$M$1:$N$21,2,0)</f>
        <v>21</v>
      </c>
      <c r="N130" s="0" t="str">
        <f aca="false">VLOOKUP(D130,Nomenclature!$O$25:$P$31,2,0)</f>
        <v>01</v>
      </c>
      <c r="O130" s="0" t="str">
        <f aca="false">CONCATENATE(K130,L130,M130,N130)</f>
        <v>02232101</v>
      </c>
      <c r="P130" s="0" t="str">
        <f aca="false">CONCATENATE(K130,L130)</f>
        <v>0223</v>
      </c>
      <c r="R130" s="0" t="n">
        <v>24.1521759423219</v>
      </c>
      <c r="S130" s="0" t="n">
        <v>25</v>
      </c>
      <c r="T130" s="0" t="n">
        <v>76.1033951813317</v>
      </c>
      <c r="U130" s="0" t="n">
        <v>0.84648598535688</v>
      </c>
      <c r="V130" s="0" t="n">
        <v>9.99300489657241E-005</v>
      </c>
      <c r="W130" s="0" t="n">
        <f aca="false">VLOOKUP(D130,'paramètres CI'!$A$1:$C$6,2,0)</f>
        <v>0.033584731604575</v>
      </c>
      <c r="X130" s="0" t="n">
        <f aca="false">(R130-E130)/E130</f>
        <v>0</v>
      </c>
      <c r="Y130" s="0" t="n">
        <f aca="false">T130-G130</f>
        <v>23.8665104445717</v>
      </c>
      <c r="Z130" s="0" t="n">
        <f aca="false">U130-H130</f>
        <v>0</v>
      </c>
    </row>
    <row r="131" customFormat="false" ht="15.8" hidden="false" customHeight="false" outlineLevel="0" collapsed="false">
      <c r="A131" s="0" t="s">
        <v>14</v>
      </c>
      <c r="B131" s="0" t="s">
        <v>60</v>
      </c>
      <c r="C131" s="0" t="s">
        <v>35</v>
      </c>
      <c r="D131" s="0" t="s">
        <v>34</v>
      </c>
      <c r="E131" s="0" t="n">
        <f aca="false">VLOOKUP(O131,bibliRdtCHauff!$G$1:$K$1398,4,0)</f>
        <v>24.2675665694334</v>
      </c>
      <c r="F131" s="0" t="n">
        <v>25</v>
      </c>
      <c r="G131" s="0" t="n">
        <f aca="false">VLOOKUP(P131,BesoinU!$F$1:$L$99,3,0)</f>
        <v>52.23688473676</v>
      </c>
      <c r="H131" s="0" t="n">
        <f aca="false">VLOOKUP(O131,bibliRdtCHauff!$G$1:$K$1398,3,0)</f>
        <v>0.765696838494994</v>
      </c>
      <c r="I131" s="0" t="n">
        <v>9.99300489657241E-005</v>
      </c>
      <c r="J131" s="0" t="n">
        <f aca="false">VLOOKUP(D131,'paramètres CI'!$A$1:$C$6,2,0)</f>
        <v>0.0424847883250769</v>
      </c>
      <c r="K131" s="0" t="str">
        <f aca="false">VLOOKUP(A131,Nomenclature!$D$1:$E$9,2,0)</f>
        <v>02</v>
      </c>
      <c r="L131" s="0" t="str">
        <f aca="false">VLOOKUP(B131,Nomenclature!$J$1:$K$97,2,0)</f>
        <v>23</v>
      </c>
      <c r="M131" s="0" t="str">
        <f aca="false">VLOOKUP(C131,Nomenclature!$M$1:$N$21,2,0)</f>
        <v>21</v>
      </c>
      <c r="N131" s="0" t="str">
        <f aca="false">VLOOKUP(D131,Nomenclature!$O$25:$P$31,2,0)</f>
        <v>06</v>
      </c>
      <c r="O131" s="0" t="str">
        <f aca="false">CONCATENATE(K131,L131,M131,N131)</f>
        <v>02232106</v>
      </c>
      <c r="P131" s="0" t="str">
        <f aca="false">CONCATENATE(K131,L131)</f>
        <v>0223</v>
      </c>
      <c r="R131" s="0" t="n">
        <v>24.2675665694334</v>
      </c>
      <c r="S131" s="0" t="n">
        <v>25</v>
      </c>
      <c r="T131" s="0" t="n">
        <v>72.7924942010558</v>
      </c>
      <c r="U131" s="0" t="n">
        <v>0.765696838494994</v>
      </c>
      <c r="V131" s="0" t="n">
        <v>9.99300489657241E-005</v>
      </c>
      <c r="W131" s="0" t="n">
        <f aca="false">VLOOKUP(D131,'paramètres CI'!$A$1:$C$6,2,0)</f>
        <v>0.0424847883250769</v>
      </c>
      <c r="X131" s="0" t="n">
        <f aca="false">(R131-E131)/E131</f>
        <v>0</v>
      </c>
      <c r="Y131" s="0" t="n">
        <f aca="false">T131-G131</f>
        <v>20.5556094642958</v>
      </c>
      <c r="Z131" s="0" t="n">
        <f aca="false">U131-H131</f>
        <v>0</v>
      </c>
    </row>
    <row r="132" customFormat="false" ht="15.8" hidden="false" customHeight="false" outlineLevel="0" collapsed="false">
      <c r="A132" s="0" t="s">
        <v>14</v>
      </c>
      <c r="B132" s="0" t="s">
        <v>60</v>
      </c>
      <c r="C132" s="0" t="s">
        <v>36</v>
      </c>
      <c r="D132" s="0" t="s">
        <v>37</v>
      </c>
      <c r="E132" s="0" t="n">
        <f aca="false">VLOOKUP(O132,bibliRdtCHauff!$G$1:$K$1398,4,0)</f>
        <v>15.0146862223916</v>
      </c>
      <c r="F132" s="0" t="n">
        <v>20</v>
      </c>
      <c r="G132" s="0" t="n">
        <f aca="false">VLOOKUP(P132,BesoinU!$F$1:$L$99,3,0)</f>
        <v>52.23688473676</v>
      </c>
      <c r="H132" s="0" t="n">
        <f aca="false">VLOOKUP(O132,bibliRdtCHauff!$G$1:$K$1398,3,0)</f>
        <v>0.753844297192812</v>
      </c>
      <c r="I132" s="0" t="n">
        <v>9.99300489657241E-005</v>
      </c>
      <c r="J132" s="0" t="n">
        <f aca="false">VLOOKUP(D132,'paramètres CI'!$A$1:$C$6,2,0)</f>
        <v>0.0385046990211696</v>
      </c>
      <c r="K132" s="0" t="str">
        <f aca="false">VLOOKUP(A132,Nomenclature!$D$1:$E$9,2,0)</f>
        <v>02</v>
      </c>
      <c r="L132" s="0" t="str">
        <f aca="false">VLOOKUP(B132,Nomenclature!$J$1:$K$97,2,0)</f>
        <v>23</v>
      </c>
      <c r="M132" s="0" t="str">
        <f aca="false">VLOOKUP(C132,Nomenclature!$M$1:$N$21,2,0)</f>
        <v>23</v>
      </c>
      <c r="N132" s="0" t="str">
        <f aca="false">VLOOKUP(D132,Nomenclature!$O$25:$P$31,2,0)</f>
        <v>03</v>
      </c>
      <c r="O132" s="0" t="str">
        <f aca="false">CONCATENATE(K132,L132,M132,N132)</f>
        <v>02232303</v>
      </c>
      <c r="P132" s="0" t="str">
        <f aca="false">CONCATENATE(K132,L132)</f>
        <v>0223</v>
      </c>
      <c r="R132" s="0" t="n">
        <v>15.0146862223916</v>
      </c>
      <c r="S132" s="0" t="n">
        <v>20</v>
      </c>
      <c r="T132" s="0" t="n">
        <v>81.4526365659435</v>
      </c>
      <c r="U132" s="0" t="n">
        <v>0.753844297192812</v>
      </c>
      <c r="V132" s="0" t="n">
        <v>9.99300489657241E-005</v>
      </c>
      <c r="W132" s="0" t="n">
        <f aca="false">VLOOKUP(D132,'paramètres CI'!$A$1:$C$6,2,0)</f>
        <v>0.0385046990211696</v>
      </c>
      <c r="X132" s="0" t="n">
        <f aca="false">(R132-E132)/E132</f>
        <v>0</v>
      </c>
      <c r="Y132" s="0" t="n">
        <f aca="false">T132-G132</f>
        <v>29.2157518291835</v>
      </c>
      <c r="Z132" s="0" t="n">
        <f aca="false">U132-H132</f>
        <v>0</v>
      </c>
    </row>
    <row r="133" customFormat="false" ht="15.8" hidden="false" customHeight="false" outlineLevel="0" collapsed="false">
      <c r="A133" s="0" t="s">
        <v>14</v>
      </c>
      <c r="B133" s="0" t="s">
        <v>60</v>
      </c>
      <c r="C133" s="0" t="s">
        <v>38</v>
      </c>
      <c r="D133" s="0" t="s">
        <v>39</v>
      </c>
      <c r="E133" s="0" t="n">
        <f aca="false">VLOOKUP(O133,bibliRdtCHauff!$G$1:$K$1398,4,0)</f>
        <v>10.9373943252307</v>
      </c>
      <c r="F133" s="0" t="n">
        <v>20</v>
      </c>
      <c r="G133" s="0" t="n">
        <f aca="false">VLOOKUP(P133,BesoinU!$F$1:$L$99,3,0)</f>
        <v>52.23688473676</v>
      </c>
      <c r="H133" s="0" t="n">
        <f aca="false">VLOOKUP(O133,bibliRdtCHauff!$G$1:$K$1398,3,0)</f>
        <v>0.981436514185371</v>
      </c>
      <c r="I133" s="0" t="n">
        <v>9.99300489657241E-005</v>
      </c>
      <c r="J133" s="0" t="n">
        <f aca="false">VLOOKUP(D133,'paramètres CI'!$A$1:$C$6,2,0)</f>
        <v>0.022045059962018</v>
      </c>
      <c r="K133" s="0" t="str">
        <f aca="false">VLOOKUP(A133,Nomenclature!$D$1:$E$9,2,0)</f>
        <v>02</v>
      </c>
      <c r="L133" s="0" t="str">
        <f aca="false">VLOOKUP(B133,Nomenclature!$J$1:$K$97,2,0)</f>
        <v>23</v>
      </c>
      <c r="M133" s="0" t="str">
        <f aca="false">VLOOKUP(C133,Nomenclature!$M$1:$N$21,2,0)</f>
        <v>24</v>
      </c>
      <c r="N133" s="0" t="str">
        <f aca="false">VLOOKUP(D133,Nomenclature!$O$25:$P$31,2,0)</f>
        <v>04</v>
      </c>
      <c r="O133" s="0" t="str">
        <f aca="false">CONCATENATE(K133,L133,M133,N133)</f>
        <v>02232404</v>
      </c>
      <c r="P133" s="0" t="str">
        <f aca="false">CONCATENATE(K133,L133)</f>
        <v>0223</v>
      </c>
      <c r="R133" s="0" t="n">
        <v>10.9373943252307</v>
      </c>
      <c r="S133" s="0" t="n">
        <v>20</v>
      </c>
      <c r="T133" s="0" t="n">
        <v>78.6862079056155</v>
      </c>
      <c r="U133" s="0" t="n">
        <v>0.981436514185371</v>
      </c>
      <c r="V133" s="0" t="n">
        <v>9.99300489657241E-005</v>
      </c>
      <c r="W133" s="0" t="n">
        <f aca="false">VLOOKUP(D133,'paramètres CI'!$A$1:$C$6,2,0)</f>
        <v>0.022045059962018</v>
      </c>
      <c r="X133" s="0" t="n">
        <f aca="false">(R133-E133)/E133</f>
        <v>0</v>
      </c>
      <c r="Y133" s="0" t="n">
        <f aca="false">T133-G133</f>
        <v>26.4493231688555</v>
      </c>
      <c r="Z133" s="0" t="n">
        <f aca="false">U133-H133</f>
        <v>0</v>
      </c>
    </row>
    <row r="134" customFormat="false" ht="15.8" hidden="false" customHeight="false" outlineLevel="0" collapsed="false">
      <c r="A134" s="0" t="s">
        <v>14</v>
      </c>
      <c r="B134" s="0" t="s">
        <v>60</v>
      </c>
      <c r="C134" s="0" t="s">
        <v>40</v>
      </c>
      <c r="D134" s="0" t="s">
        <v>37</v>
      </c>
      <c r="E134" s="0" t="n">
        <f aca="false">VLOOKUP(O134,bibliRdtCHauff!$G$1:$K$1398,4,0)</f>
        <v>12.612336426809</v>
      </c>
      <c r="F134" s="0" t="n">
        <v>20</v>
      </c>
      <c r="G134" s="0" t="n">
        <f aca="false">VLOOKUP(P134,BesoinU!$F$1:$L$99,3,0)</f>
        <v>52.23688473676</v>
      </c>
      <c r="H134" s="0" t="n">
        <f aca="false">VLOOKUP(O134,bibliRdtCHauff!$G$1:$K$1398,3,0)</f>
        <v>0.565716109444711</v>
      </c>
      <c r="I134" s="0" t="n">
        <v>0.0338057148276425</v>
      </c>
      <c r="J134" s="0" t="n">
        <f aca="false">VLOOKUP(D134,'paramètres CI'!$A$1:$C$6,2,0)</f>
        <v>0.0385046990211696</v>
      </c>
      <c r="K134" s="0" t="str">
        <f aca="false">VLOOKUP(A134,Nomenclature!$D$1:$E$9,2,0)</f>
        <v>02</v>
      </c>
      <c r="L134" s="0" t="str">
        <f aca="false">VLOOKUP(B134,Nomenclature!$J$1:$K$97,2,0)</f>
        <v>23</v>
      </c>
      <c r="M134" s="0" t="str">
        <f aca="false">VLOOKUP(C134,Nomenclature!$M$1:$N$21,2,0)</f>
        <v>03</v>
      </c>
      <c r="N134" s="0" t="str">
        <f aca="false">VLOOKUP(D134,Nomenclature!$O$25:$P$31,2,0)</f>
        <v>03</v>
      </c>
      <c r="O134" s="0" t="str">
        <f aca="false">CONCATENATE(K134,L134,M134,N134)</f>
        <v>02230303</v>
      </c>
      <c r="P134" s="0" t="str">
        <f aca="false">CONCATENATE(K134,L134)</f>
        <v>0223</v>
      </c>
      <c r="R134" s="0" t="n">
        <v>12.0117489779133</v>
      </c>
      <c r="S134" s="0" t="n">
        <v>20</v>
      </c>
      <c r="T134" s="0" t="n">
        <v>81.4526365659435</v>
      </c>
      <c r="U134" s="0" t="n">
        <v>0.518684062507685</v>
      </c>
      <c r="V134" s="0" t="n">
        <v>0.0338057148276425</v>
      </c>
      <c r="W134" s="0" t="n">
        <f aca="false">VLOOKUP(D134,'paramètres CI'!$A$1:$C$6,2,0)</f>
        <v>0.0385046990211696</v>
      </c>
      <c r="X134" s="0" t="n">
        <f aca="false">(R134-E134)/E134</f>
        <v>-0.0476190476190503</v>
      </c>
      <c r="Y134" s="0" t="n">
        <f aca="false">T134-G134</f>
        <v>29.2157518291835</v>
      </c>
      <c r="Z134" s="0" t="n">
        <f aca="false">U134-H134</f>
        <v>-0.047032046937026</v>
      </c>
    </row>
    <row r="135" customFormat="false" ht="15.8" hidden="false" customHeight="false" outlineLevel="0" collapsed="false">
      <c r="A135" s="0" t="s">
        <v>14</v>
      </c>
      <c r="B135" s="0" t="s">
        <v>60</v>
      </c>
      <c r="C135" s="0" t="s">
        <v>41</v>
      </c>
      <c r="D135" s="0" t="s">
        <v>39</v>
      </c>
      <c r="E135" s="0" t="n">
        <f aca="false">VLOOKUP(O135,bibliRdtCHauff!$G$1:$K$1398,4,0)</f>
        <v>9.18741123319378</v>
      </c>
      <c r="F135" s="0" t="n">
        <v>20</v>
      </c>
      <c r="G135" s="0" t="n">
        <f aca="false">VLOOKUP(P135,BesoinU!$F$1:$L$99,3,0)</f>
        <v>52.23688473676</v>
      </c>
      <c r="H135" s="0" t="n">
        <f aca="false">VLOOKUP(O135,bibliRdtCHauff!$G$1:$K$1398,3,0)</f>
        <v>0.681409734890702</v>
      </c>
      <c r="I135" s="0" t="n">
        <v>0.390893925477755</v>
      </c>
      <c r="J135" s="0" t="n">
        <f aca="false">VLOOKUP(D135,'paramètres CI'!$A$1:$C$6,2,0)</f>
        <v>0.022045059962018</v>
      </c>
      <c r="K135" s="0" t="str">
        <f aca="false">VLOOKUP(A135,Nomenclature!$D$1:$E$9,2,0)</f>
        <v>02</v>
      </c>
      <c r="L135" s="0" t="str">
        <f aca="false">VLOOKUP(B135,Nomenclature!$J$1:$K$97,2,0)</f>
        <v>23</v>
      </c>
      <c r="M135" s="0" t="str">
        <f aca="false">VLOOKUP(C135,Nomenclature!$M$1:$N$21,2,0)</f>
        <v>04</v>
      </c>
      <c r="N135" s="0" t="str">
        <f aca="false">VLOOKUP(D135,Nomenclature!$O$25:$P$31,2,0)</f>
        <v>04</v>
      </c>
      <c r="O135" s="0" t="str">
        <f aca="false">CONCATENATE(K135,L135,M135,N135)</f>
        <v>02230404</v>
      </c>
      <c r="P135" s="0" t="str">
        <f aca="false">CONCATENATE(K135,L135)</f>
        <v>0223</v>
      </c>
      <c r="R135" s="0" t="n">
        <v>8.74991546018455</v>
      </c>
      <c r="S135" s="0" t="n">
        <v>20</v>
      </c>
      <c r="T135" s="0" t="n">
        <v>78.6862079056155</v>
      </c>
      <c r="U135" s="0" t="n">
        <v>0.606403040067035</v>
      </c>
      <c r="V135" s="0" t="n">
        <v>0.390893925477755</v>
      </c>
      <c r="W135" s="0" t="n">
        <f aca="false">VLOOKUP(D135,'paramètres CI'!$A$1:$C$6,2,0)</f>
        <v>0.022045059962018</v>
      </c>
      <c r="X135" s="0" t="n">
        <f aca="false">(R135-E135)/E135</f>
        <v>-0.0476190476190479</v>
      </c>
      <c r="Y135" s="0" t="n">
        <f aca="false">T135-G135</f>
        <v>26.4493231688555</v>
      </c>
      <c r="Z135" s="0" t="n">
        <f aca="false">U135-H135</f>
        <v>-0.075006694823667</v>
      </c>
    </row>
    <row r="136" customFormat="false" ht="15.8" hidden="false" customHeight="false" outlineLevel="0" collapsed="false">
      <c r="A136" s="0" t="s">
        <v>14</v>
      </c>
      <c r="B136" s="0" t="s">
        <v>60</v>
      </c>
      <c r="C136" s="0" t="s">
        <v>45</v>
      </c>
      <c r="D136" s="0" t="s">
        <v>43</v>
      </c>
      <c r="E136" s="0" t="n">
        <f aca="false">VLOOKUP(O136,bibliRdtCHauff!$G$1:$K$1398,4,0)</f>
        <v>10.4</v>
      </c>
      <c r="F136" s="0" t="n">
        <v>13</v>
      </c>
      <c r="G136" s="0" t="n">
        <f aca="false">VLOOKUP(P136,BesoinU!$F$1:$L$99,3,0)</f>
        <v>52.23688473676</v>
      </c>
      <c r="H136" s="0" t="n">
        <f aca="false">VLOOKUP(O136,bibliRdtCHauff!$G$1:$K$1398,3,0)</f>
        <v>0.919999999999999</v>
      </c>
      <c r="I136" s="0" t="n">
        <v>0.229205063885657</v>
      </c>
      <c r="J136" s="0" t="n">
        <f aca="false">VLOOKUP(D136,'paramètres CI'!$A$1:$C$6,2,0)</f>
        <v>0.0935912806596305</v>
      </c>
      <c r="K136" s="0" t="str">
        <f aca="false">VLOOKUP(A136,Nomenclature!$D$1:$E$9,2,0)</f>
        <v>02</v>
      </c>
      <c r="L136" s="0" t="str">
        <f aca="false">VLOOKUP(B136,Nomenclature!$J$1:$K$97,2,0)</f>
        <v>23</v>
      </c>
      <c r="M136" s="0" t="str">
        <f aca="false">VLOOKUP(C136,Nomenclature!$M$1:$N$21,2,0)</f>
        <v>06</v>
      </c>
      <c r="N136" s="0" t="str">
        <f aca="false">VLOOKUP(D136,Nomenclature!$O$25:$P$31,2,0)</f>
        <v>02</v>
      </c>
      <c r="O136" s="0" t="str">
        <f aca="false">CONCATENATE(K136,L136,M136,N136)</f>
        <v>02230602</v>
      </c>
      <c r="P136" s="0" t="str">
        <f aca="false">CONCATENATE(K136,L136)</f>
        <v>0223</v>
      </c>
      <c r="R136" s="0" t="n">
        <v>10</v>
      </c>
      <c r="S136" s="0" t="n">
        <v>13</v>
      </c>
      <c r="T136" s="0" t="n">
        <v>64.1466954841767</v>
      </c>
      <c r="U136" s="0" t="n">
        <v>0.9</v>
      </c>
      <c r="V136" s="0" t="n">
        <v>0.229205063885657</v>
      </c>
      <c r="W136" s="0" t="n">
        <f aca="false">VLOOKUP(D136,'paramètres CI'!$A$1:$C$6,2,0)</f>
        <v>0.0935912806596305</v>
      </c>
      <c r="X136" s="0" t="n">
        <f aca="false">(R136-E136)/E136</f>
        <v>-0.0384615384615385</v>
      </c>
      <c r="Y136" s="0" t="n">
        <f aca="false">T136-G136</f>
        <v>11.9098107474167</v>
      </c>
      <c r="Z136" s="0" t="n">
        <f aca="false">U136-H136</f>
        <v>-0.019999999999999</v>
      </c>
    </row>
    <row r="137" customFormat="false" ht="15.8" hidden="false" customHeight="false" outlineLevel="0" collapsed="false">
      <c r="A137" s="0" t="s">
        <v>14</v>
      </c>
      <c r="B137" s="0" t="s">
        <v>60</v>
      </c>
      <c r="C137" s="0" t="s">
        <v>46</v>
      </c>
      <c r="D137" s="0" t="s">
        <v>43</v>
      </c>
      <c r="E137" s="0" t="n">
        <f aca="false">VLOOKUP(O137,bibliRdtCHauff!$G$1:$K$1398,4,0)</f>
        <v>12</v>
      </c>
      <c r="F137" s="0" t="n">
        <v>13</v>
      </c>
      <c r="G137" s="0" t="n">
        <f aca="false">VLOOKUP(P137,BesoinU!$F$1:$L$99,3,0)</f>
        <v>52.23688473676</v>
      </c>
      <c r="H137" s="0" t="n">
        <f aca="false">VLOOKUP(O137,bibliRdtCHauff!$G$1:$K$1398,3,0)</f>
        <v>1</v>
      </c>
      <c r="I137" s="0" t="n">
        <v>9.99300489657241E-005</v>
      </c>
      <c r="J137" s="0" t="n">
        <f aca="false">VLOOKUP(D137,'paramètres CI'!$A$1:$C$6,2,0)</f>
        <v>0.0935912806596305</v>
      </c>
      <c r="K137" s="0" t="str">
        <f aca="false">VLOOKUP(A137,Nomenclature!$D$1:$E$9,2,0)</f>
        <v>02</v>
      </c>
      <c r="L137" s="0" t="str">
        <f aca="false">VLOOKUP(B137,Nomenclature!$J$1:$K$97,2,0)</f>
        <v>23</v>
      </c>
      <c r="M137" s="0" t="str">
        <f aca="false">VLOOKUP(C137,Nomenclature!$M$1:$N$21,2,0)</f>
        <v>26</v>
      </c>
      <c r="N137" s="0" t="str">
        <f aca="false">VLOOKUP(D137,Nomenclature!$O$25:$P$31,2,0)</f>
        <v>02</v>
      </c>
      <c r="O137" s="0" t="str">
        <f aca="false">CONCATENATE(K137,L137,M137,N137)</f>
        <v>02232602</v>
      </c>
      <c r="P137" s="0" t="str">
        <f aca="false">CONCATENATE(K137,L137)</f>
        <v>0223</v>
      </c>
      <c r="R137" s="0" t="n">
        <v>12</v>
      </c>
      <c r="S137" s="0" t="n">
        <v>13</v>
      </c>
      <c r="T137" s="0" t="n">
        <v>64.1466954841767</v>
      </c>
      <c r="U137" s="0" t="n">
        <v>1</v>
      </c>
      <c r="V137" s="0" t="n">
        <v>9.99300489657241E-005</v>
      </c>
      <c r="W137" s="0" t="n">
        <f aca="false">VLOOKUP(D137,'paramètres CI'!$A$1:$C$6,2,0)</f>
        <v>0.0935912806596305</v>
      </c>
      <c r="X137" s="0" t="n">
        <f aca="false">(R137-E137)/E137</f>
        <v>0</v>
      </c>
      <c r="Y137" s="0" t="n">
        <f aca="false">T137-G137</f>
        <v>11.9098107474167</v>
      </c>
      <c r="Z137" s="0" t="n">
        <f aca="false">U137-H137</f>
        <v>0</v>
      </c>
    </row>
    <row r="138" customFormat="false" ht="15.8" hidden="false" customHeight="false" outlineLevel="0" collapsed="false">
      <c r="A138" s="0" t="s">
        <v>14</v>
      </c>
      <c r="B138" s="0" t="s">
        <v>60</v>
      </c>
      <c r="C138" s="0" t="s">
        <v>48</v>
      </c>
      <c r="D138" s="0" t="s">
        <v>43</v>
      </c>
      <c r="E138" s="0" t="n">
        <f aca="false">VLOOKUP(O138,bibliRdtCHauff!$G$1:$K$1398,4,0)</f>
        <v>54.5654004625513</v>
      </c>
      <c r="F138" s="0" t="n">
        <v>20</v>
      </c>
      <c r="G138" s="0" t="n">
        <f aca="false">VLOOKUP(P138,BesoinU!$F$1:$L$99,3,0)</f>
        <v>52.23688473676</v>
      </c>
      <c r="H138" s="0" t="n">
        <f aca="false">VLOOKUP(O138,bibliRdtCHauff!$G$1:$K$1398,3,0)</f>
        <v>2.94489544186046</v>
      </c>
      <c r="I138" s="0" t="n">
        <v>0.111965454450848</v>
      </c>
      <c r="J138" s="0" t="n">
        <f aca="false">VLOOKUP(D138,'paramètres CI'!$A$1:$C$6,2,0)</f>
        <v>0.0935912806596305</v>
      </c>
      <c r="K138" s="0" t="str">
        <f aca="false">VLOOKUP(A138,Nomenclature!$D$1:$E$9,2,0)</f>
        <v>02</v>
      </c>
      <c r="L138" s="0" t="str">
        <f aca="false">VLOOKUP(B138,Nomenclature!$J$1:$K$97,2,0)</f>
        <v>23</v>
      </c>
      <c r="M138" s="0" t="str">
        <f aca="false">VLOOKUP(C138,Nomenclature!$M$1:$N$21,2,0)</f>
        <v>09</v>
      </c>
      <c r="N138" s="0" t="str">
        <f aca="false">VLOOKUP(D138,Nomenclature!$O$25:$P$31,2,0)</f>
        <v>02</v>
      </c>
      <c r="O138" s="0" t="str">
        <f aca="false">CONCATENATE(K138,L138,M138,N138)</f>
        <v>02230902</v>
      </c>
      <c r="P138" s="0" t="str">
        <f aca="false">CONCATENATE(K138,L138)</f>
        <v>0223</v>
      </c>
      <c r="R138" s="0" t="n">
        <v>51.9670480595727</v>
      </c>
      <c r="S138" s="0" t="n">
        <v>20</v>
      </c>
      <c r="T138" s="0" t="n">
        <v>76.1635937550408</v>
      </c>
      <c r="U138" s="0" t="n">
        <v>2.83163023255814</v>
      </c>
      <c r="V138" s="0" t="n">
        <v>0.111965454450848</v>
      </c>
      <c r="W138" s="0" t="n">
        <f aca="false">VLOOKUP(D138,'paramètres CI'!$A$1:$C$6,2,0)</f>
        <v>0.0935912806596305</v>
      </c>
      <c r="X138" s="0" t="n">
        <f aca="false">(R138-E138)/E138</f>
        <v>-0.0476190476190471</v>
      </c>
      <c r="Y138" s="0" t="n">
        <f aca="false">T138-G138</f>
        <v>23.9267090182808</v>
      </c>
      <c r="Z138" s="0" t="n">
        <f aca="false">U138-H138</f>
        <v>-0.11326520930232</v>
      </c>
    </row>
    <row r="139" customFormat="false" ht="15.8" hidden="false" customHeight="false" outlineLevel="0" collapsed="false">
      <c r="A139" s="0" t="s">
        <v>14</v>
      </c>
      <c r="B139" s="0" t="s">
        <v>60</v>
      </c>
      <c r="C139" s="0" t="s">
        <v>49</v>
      </c>
      <c r="D139" s="0" t="s">
        <v>43</v>
      </c>
      <c r="E139" s="0" t="n">
        <f aca="false">VLOOKUP(O139,bibliRdtCHauff!$G$1:$K$1398,4,0)</f>
        <v>64.9588100744659</v>
      </c>
      <c r="F139" s="0" t="n">
        <v>20</v>
      </c>
      <c r="G139" s="0" t="n">
        <f aca="false">VLOOKUP(P139,BesoinU!$F$1:$L$99,3,0)</f>
        <v>52.23688473676</v>
      </c>
      <c r="H139" s="0" t="n">
        <f aca="false">VLOOKUP(O139,bibliRdtCHauff!$G$1:$K$1398,3,0)</f>
        <v>3.39795627906976</v>
      </c>
      <c r="I139" s="0" t="n">
        <v>9.99300489657241E-005</v>
      </c>
      <c r="J139" s="0" t="n">
        <f aca="false">VLOOKUP(D139,'paramètres CI'!$A$1:$C$6,2,0)</f>
        <v>0.0935912806596305</v>
      </c>
      <c r="K139" s="0" t="str">
        <f aca="false">VLOOKUP(A139,Nomenclature!$D$1:$E$9,2,0)</f>
        <v>02</v>
      </c>
      <c r="L139" s="0" t="str">
        <f aca="false">VLOOKUP(B139,Nomenclature!$J$1:$K$97,2,0)</f>
        <v>23</v>
      </c>
      <c r="M139" s="0" t="str">
        <f aca="false">VLOOKUP(C139,Nomenclature!$M$1:$N$21,2,0)</f>
        <v>29</v>
      </c>
      <c r="N139" s="0" t="str">
        <f aca="false">VLOOKUP(D139,Nomenclature!$O$25:$P$31,2,0)</f>
        <v>02</v>
      </c>
      <c r="O139" s="0" t="str">
        <f aca="false">CONCATENATE(K139,L139,M139,N139)</f>
        <v>02232902</v>
      </c>
      <c r="P139" s="0" t="str">
        <f aca="false">CONCATENATE(K139,L139)</f>
        <v>0223</v>
      </c>
      <c r="R139" s="0" t="n">
        <v>64.9588100744659</v>
      </c>
      <c r="S139" s="0" t="n">
        <v>20</v>
      </c>
      <c r="T139" s="0" t="n">
        <v>76.1635937550408</v>
      </c>
      <c r="U139" s="0" t="n">
        <v>3.39795627906976</v>
      </c>
      <c r="V139" s="0" t="n">
        <v>9.99300489657241E-005</v>
      </c>
      <c r="W139" s="0" t="n">
        <f aca="false">VLOOKUP(D139,'paramètres CI'!$A$1:$C$6,2,0)</f>
        <v>0.0935912806596305</v>
      </c>
      <c r="X139" s="0" t="n">
        <f aca="false">(R139-E139)/E139</f>
        <v>0</v>
      </c>
      <c r="Y139" s="0" t="n">
        <f aca="false">T139-G139</f>
        <v>23.9267090182808</v>
      </c>
      <c r="Z139" s="0" t="n">
        <f aca="false">U139-H139</f>
        <v>0</v>
      </c>
    </row>
    <row r="140" customFormat="false" ht="15.8" hidden="false" customHeight="false" outlineLevel="0" collapsed="false">
      <c r="A140" s="0" t="s">
        <v>14</v>
      </c>
      <c r="B140" s="0" t="s">
        <v>60</v>
      </c>
      <c r="C140" s="0" t="s">
        <v>55</v>
      </c>
      <c r="D140" s="0" t="s">
        <v>43</v>
      </c>
      <c r="E140" s="0" t="n">
        <f aca="false">VLOOKUP(O140,bibliRdtCHauff!$G$1:$K$1398,4,0)</f>
        <v>24.8337912722315</v>
      </c>
      <c r="F140" s="0" t="n">
        <v>17</v>
      </c>
      <c r="G140" s="0" t="n">
        <f aca="false">VLOOKUP(P140,BesoinU!$F$1:$L$99,3,0)</f>
        <v>52.23688473676</v>
      </c>
      <c r="H140" s="0" t="n">
        <f aca="false">VLOOKUP(O140,bibliRdtCHauff!$G$1:$K$1398,3,0)</f>
        <v>2.80410195348837</v>
      </c>
      <c r="I140" s="0" t="n">
        <v>0.151045324262451</v>
      </c>
      <c r="J140" s="0" t="n">
        <f aca="false">VLOOKUP(D140,'paramètres CI'!$A$1:$C$6,2,0)</f>
        <v>0.0935912806596305</v>
      </c>
      <c r="K140" s="0" t="str">
        <f aca="false">VLOOKUP(A140,Nomenclature!$D$1:$E$9,2,0)</f>
        <v>02</v>
      </c>
      <c r="L140" s="0" t="str">
        <f aca="false">VLOOKUP(B140,Nomenclature!$J$1:$K$97,2,0)</f>
        <v>23</v>
      </c>
      <c r="M140" s="0" t="str">
        <f aca="false">VLOOKUP(C140,Nomenclature!$M$1:$N$21,2,0)</f>
        <v>10</v>
      </c>
      <c r="N140" s="0" t="str">
        <f aca="false">VLOOKUP(D140,Nomenclature!$O$25:$P$31,2,0)</f>
        <v>02</v>
      </c>
      <c r="O140" s="0" t="str">
        <f aca="false">CONCATENATE(K140,L140,M140,N140)</f>
        <v>02231002</v>
      </c>
      <c r="P140" s="0" t="str">
        <f aca="false">CONCATENATE(K140,L140)</f>
        <v>0223</v>
      </c>
      <c r="R140" s="0" t="n">
        <v>23.6512297830776</v>
      </c>
      <c r="S140" s="0" t="n">
        <v>17</v>
      </c>
      <c r="T140" s="0" t="n">
        <v>74.7269462193548</v>
      </c>
      <c r="U140" s="0" t="n">
        <v>2.67297488372093</v>
      </c>
      <c r="V140" s="0" t="n">
        <v>0.151045324262451</v>
      </c>
      <c r="W140" s="0" t="n">
        <f aca="false">VLOOKUP(D140,'paramètres CI'!$A$1:$C$6,2,0)</f>
        <v>0.0935912806596305</v>
      </c>
      <c r="X140" s="0" t="n">
        <f aca="false">(R140-E140)/E140</f>
        <v>-0.0476190476190484</v>
      </c>
      <c r="Y140" s="0" t="n">
        <f aca="false">T140-G140</f>
        <v>22.4900614825948</v>
      </c>
      <c r="Z140" s="0" t="n">
        <f aca="false">U140-H140</f>
        <v>-0.13112706976744</v>
      </c>
    </row>
    <row r="141" customFormat="false" ht="15.8" hidden="false" customHeight="false" outlineLevel="0" collapsed="false">
      <c r="A141" s="0" t="s">
        <v>14</v>
      </c>
      <c r="B141" s="0" t="s">
        <v>60</v>
      </c>
      <c r="C141" s="0" t="s">
        <v>56</v>
      </c>
      <c r="D141" s="0" t="s">
        <v>43</v>
      </c>
      <c r="E141" s="0" t="n">
        <f aca="false">VLOOKUP(O141,bibliRdtCHauff!$G$1:$K$1398,4,0)</f>
        <v>29.564037228847</v>
      </c>
      <c r="F141" s="0" t="n">
        <v>17</v>
      </c>
      <c r="G141" s="0" t="n">
        <f aca="false">VLOOKUP(P141,BesoinU!$F$1:$L$99,3,0)</f>
        <v>52.23688473676</v>
      </c>
      <c r="H141" s="0" t="n">
        <f aca="false">VLOOKUP(O141,bibliRdtCHauff!$G$1:$K$1398,3,0)</f>
        <v>3.32861023255814</v>
      </c>
      <c r="I141" s="0" t="n">
        <v>9.99300489657241E-005</v>
      </c>
      <c r="J141" s="0" t="n">
        <f aca="false">VLOOKUP(D141,'paramètres CI'!$A$1:$C$6,2,0)</f>
        <v>0.0935912806596305</v>
      </c>
      <c r="K141" s="0" t="str">
        <f aca="false">VLOOKUP(A141,Nomenclature!$D$1:$E$9,2,0)</f>
        <v>02</v>
      </c>
      <c r="L141" s="0" t="str">
        <f aca="false">VLOOKUP(B141,Nomenclature!$J$1:$K$97,2,0)</f>
        <v>23</v>
      </c>
      <c r="M141" s="0" t="str">
        <f aca="false">VLOOKUP(C141,Nomenclature!$M$1:$N$21,2,0)</f>
        <v>30</v>
      </c>
      <c r="N141" s="0" t="str">
        <f aca="false">VLOOKUP(D141,Nomenclature!$O$25:$P$31,2,0)</f>
        <v>02</v>
      </c>
      <c r="O141" s="0" t="str">
        <f aca="false">CONCATENATE(K141,L141,M141,N141)</f>
        <v>02233002</v>
      </c>
      <c r="P141" s="0" t="str">
        <f aca="false">CONCATENATE(K141,L141)</f>
        <v>0223</v>
      </c>
      <c r="R141" s="0" t="n">
        <v>29.564037228847</v>
      </c>
      <c r="S141" s="0" t="n">
        <v>17</v>
      </c>
      <c r="T141" s="0" t="n">
        <v>74.7269462193548</v>
      </c>
      <c r="U141" s="0" t="n">
        <v>3.32861023255814</v>
      </c>
      <c r="V141" s="0" t="n">
        <v>9.99300489657241E-005</v>
      </c>
      <c r="W141" s="0" t="n">
        <f aca="false">VLOOKUP(D141,'paramètres CI'!$A$1:$C$6,2,0)</f>
        <v>0.0935912806596305</v>
      </c>
      <c r="X141" s="0" t="n">
        <f aca="false">(R141-E141)/E141</f>
        <v>0</v>
      </c>
      <c r="Y141" s="0" t="n">
        <f aca="false">T141-G141</f>
        <v>22.4900614825948</v>
      </c>
      <c r="Z141" s="0" t="n">
        <f aca="false">U141-H141</f>
        <v>0</v>
      </c>
    </row>
    <row r="142" customFormat="false" ht="15.8" hidden="false" customHeight="false" outlineLevel="0" collapsed="false">
      <c r="A142" s="0" t="s">
        <v>14</v>
      </c>
      <c r="B142" s="0" t="s">
        <v>61</v>
      </c>
      <c r="C142" s="0" t="s">
        <v>32</v>
      </c>
      <c r="D142" s="0" t="s">
        <v>33</v>
      </c>
      <c r="E142" s="0" t="n">
        <f aca="false">VLOOKUP(O142,bibliRdtCHauff!$G$1:$K$1398,4,0)</f>
        <v>19.2967777934212</v>
      </c>
      <c r="F142" s="0" t="n">
        <v>25</v>
      </c>
      <c r="G142" s="0" t="n">
        <f aca="false">VLOOKUP(P142,BesoinU!$F$1:$L$99,3,0)</f>
        <v>55.7318651785593</v>
      </c>
      <c r="H142" s="0" t="n">
        <f aca="false">VLOOKUP(O142,bibliRdtCHauff!$G$1:$K$1398,3,0)</f>
        <v>0.78</v>
      </c>
      <c r="I142" s="0" t="n">
        <v>0.0208634857940015</v>
      </c>
      <c r="J142" s="0" t="n">
        <f aca="false">VLOOKUP(D142,'paramètres CI'!$A$1:$C$6,2,0)</f>
        <v>0.033584731604575</v>
      </c>
      <c r="K142" s="0" t="str">
        <f aca="false">VLOOKUP(A142,Nomenclature!$D$1:$E$9,2,0)</f>
        <v>02</v>
      </c>
      <c r="L142" s="0" t="str">
        <f aca="false">VLOOKUP(B142,Nomenclature!$J$1:$K$97,2,0)</f>
        <v>24</v>
      </c>
      <c r="M142" s="0" t="str">
        <f aca="false">VLOOKUP(C142,Nomenclature!$M$1:$N$21,2,0)</f>
        <v>01</v>
      </c>
      <c r="N142" s="0" t="str">
        <f aca="false">VLOOKUP(D142,Nomenclature!$O$25:$P$31,2,0)</f>
        <v>01</v>
      </c>
      <c r="O142" s="0" t="str">
        <f aca="false">CONCATENATE(K142,L142,M142,N142)</f>
        <v>02240101</v>
      </c>
      <c r="P142" s="0" t="str">
        <f aca="false">CONCATENATE(K142,L142)</f>
        <v>0224</v>
      </c>
      <c r="R142" s="0" t="n">
        <v>18.3778836127821</v>
      </c>
      <c r="S142" s="0" t="n">
        <v>25</v>
      </c>
      <c r="T142" s="0" t="n">
        <v>64.5491215994264</v>
      </c>
      <c r="U142" s="0" t="n">
        <v>0.75</v>
      </c>
      <c r="V142" s="0" t="n">
        <v>0.0208634857940015</v>
      </c>
      <c r="W142" s="0" t="n">
        <f aca="false">VLOOKUP(D142,'paramètres CI'!$A$1:$C$6,2,0)</f>
        <v>0.033584731604575</v>
      </c>
      <c r="X142" s="0" t="n">
        <f aca="false">(R142-E142)/E142</f>
        <v>-0.0476190476190474</v>
      </c>
      <c r="Y142" s="0" t="n">
        <f aca="false">T142-G142</f>
        <v>8.8172564208671</v>
      </c>
      <c r="Z142" s="0" t="n">
        <f aca="false">U142-H142</f>
        <v>-0.03</v>
      </c>
    </row>
    <row r="143" customFormat="false" ht="15.8" hidden="false" customHeight="false" outlineLevel="0" collapsed="false">
      <c r="A143" s="0" t="s">
        <v>14</v>
      </c>
      <c r="B143" s="0" t="s">
        <v>61</v>
      </c>
      <c r="C143" s="0" t="s">
        <v>32</v>
      </c>
      <c r="D143" s="0" t="s">
        <v>34</v>
      </c>
      <c r="E143" s="0" t="n">
        <f aca="false">VLOOKUP(O143,bibliRdtCHauff!$G$1:$K$1398,4,0)</f>
        <v>19.2934143575861</v>
      </c>
      <c r="F143" s="0" t="n">
        <v>25</v>
      </c>
      <c r="G143" s="0" t="n">
        <f aca="false">VLOOKUP(P143,BesoinU!$F$1:$L$99,3,0)</f>
        <v>55.7318651785593</v>
      </c>
      <c r="H143" s="0" t="n">
        <f aca="false">VLOOKUP(O143,bibliRdtCHauff!$G$1:$K$1398,3,0)</f>
        <v>0.719912471527922</v>
      </c>
      <c r="I143" s="0" t="n">
        <v>0.0723251023997692</v>
      </c>
      <c r="J143" s="0" t="n">
        <f aca="false">VLOOKUP(D143,'paramètres CI'!$A$1:$C$6,2,0)</f>
        <v>0.0424847883250769</v>
      </c>
      <c r="K143" s="0" t="str">
        <f aca="false">VLOOKUP(A143,Nomenclature!$D$1:$E$9,2,0)</f>
        <v>02</v>
      </c>
      <c r="L143" s="0" t="str">
        <f aca="false">VLOOKUP(B143,Nomenclature!$J$1:$K$97,2,0)</f>
        <v>24</v>
      </c>
      <c r="M143" s="0" t="str">
        <f aca="false">VLOOKUP(C143,Nomenclature!$M$1:$N$21,2,0)</f>
        <v>01</v>
      </c>
      <c r="N143" s="0" t="str">
        <f aca="false">VLOOKUP(D143,Nomenclature!$O$25:$P$31,2,0)</f>
        <v>06</v>
      </c>
      <c r="O143" s="0" t="str">
        <f aca="false">CONCATENATE(K143,L143,M143,N143)</f>
        <v>02240106</v>
      </c>
      <c r="P143" s="0" t="str">
        <f aca="false">CONCATENATE(K143,L143)</f>
        <v>0224</v>
      </c>
      <c r="R143" s="0" t="n">
        <v>18.3746803405582</v>
      </c>
      <c r="S143" s="0" t="n">
        <v>25</v>
      </c>
      <c r="T143" s="0" t="n">
        <v>68.4190793865432</v>
      </c>
      <c r="U143" s="0" t="n">
        <v>0.69222353031531</v>
      </c>
      <c r="V143" s="0" t="n">
        <v>0.0723251023997692</v>
      </c>
      <c r="W143" s="0" t="n">
        <f aca="false">VLOOKUP(D143,'paramètres CI'!$A$1:$C$6,2,0)</f>
        <v>0.0424847883250769</v>
      </c>
      <c r="X143" s="0" t="n">
        <f aca="false">(R143-E143)/E143</f>
        <v>-0.0476190476190472</v>
      </c>
      <c r="Y143" s="0" t="n">
        <f aca="false">T143-G143</f>
        <v>12.6872142079839</v>
      </c>
      <c r="Z143" s="0" t="n">
        <f aca="false">U143-H143</f>
        <v>-0.027688941212612</v>
      </c>
    </row>
    <row r="144" customFormat="false" ht="15.8" hidden="false" customHeight="false" outlineLevel="0" collapsed="false">
      <c r="A144" s="0" t="s">
        <v>14</v>
      </c>
      <c r="B144" s="0" t="s">
        <v>61</v>
      </c>
      <c r="C144" s="0" t="s">
        <v>35</v>
      </c>
      <c r="D144" s="0" t="s">
        <v>33</v>
      </c>
      <c r="E144" s="0" t="n">
        <f aca="false">VLOOKUP(O144,bibliRdtCHauff!$G$1:$K$1398,4,0)</f>
        <v>22.9723545159776</v>
      </c>
      <c r="F144" s="0" t="n">
        <v>25</v>
      </c>
      <c r="G144" s="0" t="n">
        <f aca="false">VLOOKUP(P144,BesoinU!$F$1:$L$99,3,0)</f>
        <v>55.7318651785593</v>
      </c>
      <c r="H144" s="0" t="n">
        <f aca="false">VLOOKUP(O144,bibliRdtCHauff!$G$1:$K$1398,3,0)</f>
        <v>0.9</v>
      </c>
      <c r="I144" s="0" t="n">
        <v>9.99300489657243E-005</v>
      </c>
      <c r="J144" s="0" t="n">
        <f aca="false">VLOOKUP(D144,'paramètres CI'!$A$1:$C$6,2,0)</f>
        <v>0.033584731604575</v>
      </c>
      <c r="K144" s="0" t="str">
        <f aca="false">VLOOKUP(A144,Nomenclature!$D$1:$E$9,2,0)</f>
        <v>02</v>
      </c>
      <c r="L144" s="0" t="str">
        <f aca="false">VLOOKUP(B144,Nomenclature!$J$1:$K$97,2,0)</f>
        <v>24</v>
      </c>
      <c r="M144" s="0" t="str">
        <f aca="false">VLOOKUP(C144,Nomenclature!$M$1:$N$21,2,0)</f>
        <v>21</v>
      </c>
      <c r="N144" s="0" t="str">
        <f aca="false">VLOOKUP(D144,Nomenclature!$O$25:$P$31,2,0)</f>
        <v>01</v>
      </c>
      <c r="O144" s="0" t="str">
        <f aca="false">CONCATENATE(K144,L144,M144,N144)</f>
        <v>02242101</v>
      </c>
      <c r="P144" s="0" t="str">
        <f aca="false">CONCATENATE(K144,L144)</f>
        <v>0224</v>
      </c>
      <c r="R144" s="0" t="n">
        <v>22.9723545159776</v>
      </c>
      <c r="S144" s="0" t="n">
        <v>25</v>
      </c>
      <c r="T144" s="0" t="n">
        <v>64.5491215994264</v>
      </c>
      <c r="U144" s="0" t="n">
        <v>0.9</v>
      </c>
      <c r="V144" s="0" t="n">
        <v>9.99300489657243E-005</v>
      </c>
      <c r="W144" s="0" t="n">
        <f aca="false">VLOOKUP(D144,'paramètres CI'!$A$1:$C$6,2,0)</f>
        <v>0.033584731604575</v>
      </c>
      <c r="X144" s="0" t="n">
        <f aca="false">(R144-E144)/E144</f>
        <v>0</v>
      </c>
      <c r="Y144" s="0" t="n">
        <f aca="false">T144-G144</f>
        <v>8.8172564208671</v>
      </c>
      <c r="Z144" s="0" t="n">
        <f aca="false">U144-H144</f>
        <v>0</v>
      </c>
    </row>
    <row r="145" customFormat="false" ht="15.8" hidden="false" customHeight="false" outlineLevel="0" collapsed="false">
      <c r="A145" s="0" t="s">
        <v>14</v>
      </c>
      <c r="B145" s="0" t="s">
        <v>61</v>
      </c>
      <c r="C145" s="0" t="s">
        <v>35</v>
      </c>
      <c r="D145" s="0" t="s">
        <v>34</v>
      </c>
      <c r="E145" s="0" t="n">
        <f aca="false">VLOOKUP(O145,bibliRdtCHauff!$G$1:$K$1398,4,0)</f>
        <v>22.9683504256977</v>
      </c>
      <c r="F145" s="0" t="n">
        <v>25</v>
      </c>
      <c r="G145" s="0" t="n">
        <f aca="false">VLOOKUP(P145,BesoinU!$F$1:$L$99,3,0)</f>
        <v>55.7318651785593</v>
      </c>
      <c r="H145" s="0" t="n">
        <f aca="false">VLOOKUP(O145,bibliRdtCHauff!$G$1:$K$1398,3,0)</f>
        <v>0.830668236378372</v>
      </c>
      <c r="I145" s="0" t="n">
        <v>9.99300489657243E-005</v>
      </c>
      <c r="J145" s="0" t="n">
        <f aca="false">VLOOKUP(D145,'paramètres CI'!$A$1:$C$6,2,0)</f>
        <v>0.0424847883250769</v>
      </c>
      <c r="K145" s="0" t="str">
        <f aca="false">VLOOKUP(A145,Nomenclature!$D$1:$E$9,2,0)</f>
        <v>02</v>
      </c>
      <c r="L145" s="0" t="str">
        <f aca="false">VLOOKUP(B145,Nomenclature!$J$1:$K$97,2,0)</f>
        <v>24</v>
      </c>
      <c r="M145" s="0" t="str">
        <f aca="false">VLOOKUP(C145,Nomenclature!$M$1:$N$21,2,0)</f>
        <v>21</v>
      </c>
      <c r="N145" s="0" t="str">
        <f aca="false">VLOOKUP(D145,Nomenclature!$O$25:$P$31,2,0)</f>
        <v>06</v>
      </c>
      <c r="O145" s="0" t="str">
        <f aca="false">CONCATENATE(K145,L145,M145,N145)</f>
        <v>02242106</v>
      </c>
      <c r="P145" s="0" t="str">
        <f aca="false">CONCATENATE(K145,L145)</f>
        <v>0224</v>
      </c>
      <c r="R145" s="0" t="n">
        <v>22.9683504256977</v>
      </c>
      <c r="S145" s="0" t="n">
        <v>25</v>
      </c>
      <c r="T145" s="0" t="n">
        <v>68.4190793865432</v>
      </c>
      <c r="U145" s="0" t="n">
        <v>0.830668236378372</v>
      </c>
      <c r="V145" s="0" t="n">
        <v>9.99300489657243E-005</v>
      </c>
      <c r="W145" s="0" t="n">
        <f aca="false">VLOOKUP(D145,'paramètres CI'!$A$1:$C$6,2,0)</f>
        <v>0.0424847883250769</v>
      </c>
      <c r="X145" s="0" t="n">
        <f aca="false">(R145-E145)/E145</f>
        <v>0</v>
      </c>
      <c r="Y145" s="0" t="n">
        <f aca="false">T145-G145</f>
        <v>12.6872142079839</v>
      </c>
      <c r="Z145" s="0" t="n">
        <f aca="false">U145-H145</f>
        <v>0</v>
      </c>
    </row>
    <row r="146" customFormat="false" ht="15.8" hidden="false" customHeight="false" outlineLevel="0" collapsed="false">
      <c r="A146" s="0" t="s">
        <v>14</v>
      </c>
      <c r="B146" s="0" t="s">
        <v>61</v>
      </c>
      <c r="C146" s="0" t="s">
        <v>36</v>
      </c>
      <c r="D146" s="0" t="s">
        <v>37</v>
      </c>
      <c r="E146" s="0" t="n">
        <f aca="false">VLOOKUP(O146,bibliRdtCHauff!$G$1:$K$1398,4,0)</f>
        <v>13.582986459796</v>
      </c>
      <c r="F146" s="0" t="n">
        <v>20</v>
      </c>
      <c r="G146" s="0" t="n">
        <f aca="false">VLOOKUP(P146,BesoinU!$F$1:$L$99,3,0)</f>
        <v>55.7318651785593</v>
      </c>
      <c r="H146" s="0" t="n">
        <f aca="false">VLOOKUP(O146,bibliRdtCHauff!$G$1:$K$1398,3,0)</f>
        <v>0.762990495237197</v>
      </c>
      <c r="I146" s="0" t="n">
        <v>9.99300489657243E-005</v>
      </c>
      <c r="J146" s="0" t="n">
        <f aca="false">VLOOKUP(D146,'paramètres CI'!$A$1:$C$6,2,0)</f>
        <v>0.0385046990211696</v>
      </c>
      <c r="K146" s="0" t="str">
        <f aca="false">VLOOKUP(A146,Nomenclature!$D$1:$E$9,2,0)</f>
        <v>02</v>
      </c>
      <c r="L146" s="0" t="str">
        <f aca="false">VLOOKUP(B146,Nomenclature!$J$1:$K$97,2,0)</f>
        <v>24</v>
      </c>
      <c r="M146" s="0" t="str">
        <f aca="false">VLOOKUP(C146,Nomenclature!$M$1:$N$21,2,0)</f>
        <v>23</v>
      </c>
      <c r="N146" s="0" t="str">
        <f aca="false">VLOOKUP(D146,Nomenclature!$O$25:$P$31,2,0)</f>
        <v>03</v>
      </c>
      <c r="O146" s="0" t="str">
        <f aca="false">CONCATENATE(K146,L146,M146,N146)</f>
        <v>02242303</v>
      </c>
      <c r="P146" s="0" t="str">
        <f aca="false">CONCATENATE(K146,L146)</f>
        <v>0224</v>
      </c>
      <c r="R146" s="0" t="n">
        <v>13.582986459796</v>
      </c>
      <c r="S146" s="0" t="n">
        <v>20</v>
      </c>
      <c r="T146" s="0" t="n">
        <v>83.7698590930517</v>
      </c>
      <c r="U146" s="0" t="n">
        <v>0.762990495237197</v>
      </c>
      <c r="V146" s="0" t="n">
        <v>9.99300489657243E-005</v>
      </c>
      <c r="W146" s="0" t="n">
        <f aca="false">VLOOKUP(D146,'paramètres CI'!$A$1:$C$6,2,0)</f>
        <v>0.0385046990211696</v>
      </c>
      <c r="X146" s="0" t="n">
        <f aca="false">(R146-E146)/E146</f>
        <v>0</v>
      </c>
      <c r="Y146" s="0" t="n">
        <f aca="false">T146-G146</f>
        <v>28.0379939144924</v>
      </c>
      <c r="Z146" s="0" t="n">
        <f aca="false">U146-H146</f>
        <v>0</v>
      </c>
    </row>
    <row r="147" customFormat="false" ht="15.8" hidden="false" customHeight="false" outlineLevel="0" collapsed="false">
      <c r="A147" s="0" t="s">
        <v>14</v>
      </c>
      <c r="B147" s="0" t="s">
        <v>61</v>
      </c>
      <c r="C147" s="0" t="s">
        <v>38</v>
      </c>
      <c r="D147" s="0" t="s">
        <v>39</v>
      </c>
      <c r="E147" s="0" t="n">
        <f aca="false">VLOOKUP(O147,bibliRdtCHauff!$G$1:$K$1398,4,0)</f>
        <v>9.9211641549632</v>
      </c>
      <c r="F147" s="0" t="n">
        <v>20</v>
      </c>
      <c r="G147" s="0" t="n">
        <f aca="false">VLOOKUP(P147,BesoinU!$F$1:$L$99,3,0)</f>
        <v>55.7318651785593</v>
      </c>
      <c r="H147" s="0" t="n">
        <f aca="false">VLOOKUP(O147,bibliRdtCHauff!$G$1:$K$1398,3,0)</f>
        <v>0.98802655068553</v>
      </c>
      <c r="I147" s="0" t="n">
        <v>9.99300489657243E-005</v>
      </c>
      <c r="J147" s="0" t="n">
        <f aca="false">VLOOKUP(D147,'paramètres CI'!$A$1:$C$6,2,0)</f>
        <v>0.022045059962018</v>
      </c>
      <c r="K147" s="0" t="str">
        <f aca="false">VLOOKUP(A147,Nomenclature!$D$1:$E$9,2,0)</f>
        <v>02</v>
      </c>
      <c r="L147" s="0" t="str">
        <f aca="false">VLOOKUP(B147,Nomenclature!$J$1:$K$97,2,0)</f>
        <v>24</v>
      </c>
      <c r="M147" s="0" t="str">
        <f aca="false">VLOOKUP(C147,Nomenclature!$M$1:$N$21,2,0)</f>
        <v>24</v>
      </c>
      <c r="N147" s="0" t="str">
        <f aca="false">VLOOKUP(D147,Nomenclature!$O$25:$P$31,2,0)</f>
        <v>04</v>
      </c>
      <c r="O147" s="0" t="str">
        <f aca="false">CONCATENATE(K147,L147,M147,N147)</f>
        <v>02242404</v>
      </c>
      <c r="P147" s="0" t="str">
        <f aca="false">CONCATENATE(K147,L147)</f>
        <v>0224</v>
      </c>
      <c r="R147" s="0" t="n">
        <v>9.9211641549632</v>
      </c>
      <c r="S147" s="0" t="n">
        <v>20</v>
      </c>
      <c r="T147" s="0" t="n">
        <v>78.1663810211212</v>
      </c>
      <c r="U147" s="0" t="n">
        <v>0.98802655068553</v>
      </c>
      <c r="V147" s="0" t="n">
        <v>9.99300489657243E-005</v>
      </c>
      <c r="W147" s="0" t="n">
        <f aca="false">VLOOKUP(D147,'paramètres CI'!$A$1:$C$6,2,0)</f>
        <v>0.022045059962018</v>
      </c>
      <c r="X147" s="0" t="n">
        <f aca="false">(R147-E147)/E147</f>
        <v>0</v>
      </c>
      <c r="Y147" s="0" t="n">
        <f aca="false">T147-G147</f>
        <v>22.4345158425619</v>
      </c>
      <c r="Z147" s="0" t="n">
        <f aca="false">U147-H147</f>
        <v>0</v>
      </c>
    </row>
    <row r="148" customFormat="false" ht="15.8" hidden="false" customHeight="false" outlineLevel="0" collapsed="false">
      <c r="A148" s="0" t="s">
        <v>14</v>
      </c>
      <c r="B148" s="0" t="s">
        <v>61</v>
      </c>
      <c r="C148" s="0" t="s">
        <v>40</v>
      </c>
      <c r="D148" s="0" t="s">
        <v>37</v>
      </c>
      <c r="E148" s="0" t="n">
        <f aca="false">VLOOKUP(O148,bibliRdtCHauff!$G$1:$K$1398,4,0)</f>
        <v>11.4097086262286</v>
      </c>
      <c r="F148" s="0" t="n">
        <v>20</v>
      </c>
      <c r="G148" s="0" t="n">
        <f aca="false">VLOOKUP(P148,BesoinU!$F$1:$L$99,3,0)</f>
        <v>55.7318651785593</v>
      </c>
      <c r="H148" s="0" t="n">
        <f aca="false">VLOOKUP(O148,bibliRdtCHauff!$G$1:$K$1398,3,0)</f>
        <v>0.600038667234725</v>
      </c>
      <c r="I148" s="0" t="n">
        <v>0.0361236897730791</v>
      </c>
      <c r="J148" s="0" t="n">
        <f aca="false">VLOOKUP(D148,'paramètres CI'!$A$1:$C$6,2,0)</f>
        <v>0.0385046990211696</v>
      </c>
      <c r="K148" s="0" t="str">
        <f aca="false">VLOOKUP(A148,Nomenclature!$D$1:$E$9,2,0)</f>
        <v>02</v>
      </c>
      <c r="L148" s="0" t="str">
        <f aca="false">VLOOKUP(B148,Nomenclature!$J$1:$K$97,2,0)</f>
        <v>24</v>
      </c>
      <c r="M148" s="0" t="str">
        <f aca="false">VLOOKUP(C148,Nomenclature!$M$1:$N$21,2,0)</f>
        <v>03</v>
      </c>
      <c r="N148" s="0" t="str">
        <f aca="false">VLOOKUP(D148,Nomenclature!$O$25:$P$31,2,0)</f>
        <v>03</v>
      </c>
      <c r="O148" s="0" t="str">
        <f aca="false">CONCATENATE(K148,L148,M148,N148)</f>
        <v>02240303</v>
      </c>
      <c r="P148" s="0" t="str">
        <f aca="false">CONCATENATE(K148,L148)</f>
        <v>0224</v>
      </c>
      <c r="R148" s="0" t="n">
        <v>10.8663891678368</v>
      </c>
      <c r="S148" s="0" t="n">
        <v>20</v>
      </c>
      <c r="T148" s="0" t="n">
        <v>83.7698590930517</v>
      </c>
      <c r="U148" s="0" t="n">
        <v>0.559300710234107</v>
      </c>
      <c r="V148" s="0" t="n">
        <v>0.0361236897730791</v>
      </c>
      <c r="W148" s="0" t="n">
        <f aca="false">VLOOKUP(D148,'paramètres CI'!$A$1:$C$6,2,0)</f>
        <v>0.0385046990211696</v>
      </c>
      <c r="X148" s="0" t="n">
        <f aca="false">(R148-E148)/E148</f>
        <v>-0.0476190476190442</v>
      </c>
      <c r="Y148" s="0" t="n">
        <f aca="false">T148-G148</f>
        <v>28.0379939144924</v>
      </c>
      <c r="Z148" s="0" t="n">
        <f aca="false">U148-H148</f>
        <v>-0.0407379570006181</v>
      </c>
    </row>
    <row r="149" customFormat="false" ht="15.8" hidden="false" customHeight="false" outlineLevel="0" collapsed="false">
      <c r="A149" s="0" t="s">
        <v>14</v>
      </c>
      <c r="B149" s="0" t="s">
        <v>61</v>
      </c>
      <c r="C149" s="0" t="s">
        <v>41</v>
      </c>
      <c r="D149" s="0" t="s">
        <v>39</v>
      </c>
      <c r="E149" s="0" t="n">
        <f aca="false">VLOOKUP(O149,bibliRdtCHauff!$G$1:$K$1398,4,0)</f>
        <v>8.33377789016909</v>
      </c>
      <c r="F149" s="0" t="n">
        <v>20</v>
      </c>
      <c r="G149" s="0" t="n">
        <f aca="false">VLOOKUP(P149,BesoinU!$F$1:$L$99,3,0)</f>
        <v>55.7318651785593</v>
      </c>
      <c r="H149" s="0" t="n">
        <f aca="false">VLOOKUP(O149,bibliRdtCHauff!$G$1:$K$1398,3,0)</f>
        <v>0.716853817575085</v>
      </c>
      <c r="I149" s="0" t="n">
        <v>0.295204161959495</v>
      </c>
      <c r="J149" s="0" t="n">
        <f aca="false">VLOOKUP(D149,'paramètres CI'!$A$1:$C$6,2,0)</f>
        <v>0.022045059962018</v>
      </c>
      <c r="K149" s="0" t="str">
        <f aca="false">VLOOKUP(A149,Nomenclature!$D$1:$E$9,2,0)</f>
        <v>02</v>
      </c>
      <c r="L149" s="0" t="str">
        <f aca="false">VLOOKUP(B149,Nomenclature!$J$1:$K$97,2,0)</f>
        <v>24</v>
      </c>
      <c r="M149" s="0" t="str">
        <f aca="false">VLOOKUP(C149,Nomenclature!$M$1:$N$21,2,0)</f>
        <v>04</v>
      </c>
      <c r="N149" s="0" t="str">
        <f aca="false">VLOOKUP(D149,Nomenclature!$O$25:$P$31,2,0)</f>
        <v>04</v>
      </c>
      <c r="O149" s="0" t="str">
        <f aca="false">CONCATENATE(K149,L149,M149,N149)</f>
        <v>02240404</v>
      </c>
      <c r="P149" s="0" t="str">
        <f aca="false">CONCATENATE(K149,L149)</f>
        <v>0224</v>
      </c>
      <c r="R149" s="0" t="n">
        <v>7.93693132397056</v>
      </c>
      <c r="S149" s="0" t="n">
        <v>20</v>
      </c>
      <c r="T149" s="0" t="n">
        <v>78.1663810211212</v>
      </c>
      <c r="U149" s="0" t="n">
        <v>0.649060634297473</v>
      </c>
      <c r="V149" s="0" t="n">
        <v>0.295204161959495</v>
      </c>
      <c r="W149" s="0" t="n">
        <f aca="false">VLOOKUP(D149,'paramètres CI'!$A$1:$C$6,2,0)</f>
        <v>0.022045059962018</v>
      </c>
      <c r="X149" s="0" t="n">
        <f aca="false">(R149-E149)/E149</f>
        <v>-0.0476190476190478</v>
      </c>
      <c r="Y149" s="0" t="n">
        <f aca="false">T149-G149</f>
        <v>22.4345158425619</v>
      </c>
      <c r="Z149" s="0" t="n">
        <f aca="false">U149-H149</f>
        <v>-0.067793183277612</v>
      </c>
    </row>
    <row r="150" customFormat="false" ht="15.8" hidden="false" customHeight="false" outlineLevel="0" collapsed="false">
      <c r="A150" s="0" t="s">
        <v>14</v>
      </c>
      <c r="B150" s="0" t="s">
        <v>61</v>
      </c>
      <c r="C150" s="0" t="s">
        <v>45</v>
      </c>
      <c r="D150" s="0" t="s">
        <v>43</v>
      </c>
      <c r="E150" s="0" t="n">
        <f aca="false">VLOOKUP(O150,bibliRdtCHauff!$G$1:$K$1398,4,0)</f>
        <v>10.4</v>
      </c>
      <c r="F150" s="0" t="n">
        <v>13</v>
      </c>
      <c r="G150" s="0" t="n">
        <f aca="false">VLOOKUP(P150,BesoinU!$F$1:$L$99,3,0)</f>
        <v>55.7318651785593</v>
      </c>
      <c r="H150" s="0" t="n">
        <f aca="false">VLOOKUP(O150,bibliRdtCHauff!$G$1:$K$1398,3,0)</f>
        <v>0.92</v>
      </c>
      <c r="I150" s="0" t="n">
        <v>0.269330179978908</v>
      </c>
      <c r="J150" s="0" t="n">
        <f aca="false">VLOOKUP(D150,'paramètres CI'!$A$1:$C$6,2,0)</f>
        <v>0.0935912806596305</v>
      </c>
      <c r="K150" s="0" t="str">
        <f aca="false">VLOOKUP(A150,Nomenclature!$D$1:$E$9,2,0)</f>
        <v>02</v>
      </c>
      <c r="L150" s="0" t="str">
        <f aca="false">VLOOKUP(B150,Nomenclature!$J$1:$K$97,2,0)</f>
        <v>24</v>
      </c>
      <c r="M150" s="0" t="str">
        <f aca="false">VLOOKUP(C150,Nomenclature!$M$1:$N$21,2,0)</f>
        <v>06</v>
      </c>
      <c r="N150" s="0" t="str">
        <f aca="false">VLOOKUP(D150,Nomenclature!$O$25:$P$31,2,0)</f>
        <v>02</v>
      </c>
      <c r="O150" s="0" t="str">
        <f aca="false">CONCATENATE(K150,L150,M150,N150)</f>
        <v>02240602</v>
      </c>
      <c r="P150" s="0" t="str">
        <f aca="false">CONCATENATE(K150,L150)</f>
        <v>0224</v>
      </c>
      <c r="R150" s="0" t="n">
        <v>10</v>
      </c>
      <c r="S150" s="0" t="n">
        <v>13</v>
      </c>
      <c r="T150" s="0" t="n">
        <v>60.9563137770493</v>
      </c>
      <c r="U150" s="0" t="n">
        <v>0.9</v>
      </c>
      <c r="V150" s="0" t="n">
        <v>0.269330179978908</v>
      </c>
      <c r="W150" s="0" t="n">
        <f aca="false">VLOOKUP(D150,'paramètres CI'!$A$1:$C$6,2,0)</f>
        <v>0.0935912806596305</v>
      </c>
      <c r="X150" s="0" t="n">
        <f aca="false">(R150-E150)/E150</f>
        <v>-0.0384615384615385</v>
      </c>
      <c r="Y150" s="0" t="n">
        <f aca="false">T150-G150</f>
        <v>5.22444859849</v>
      </c>
      <c r="Z150" s="0" t="n">
        <f aca="false">U150-H150</f>
        <v>-0.02</v>
      </c>
    </row>
    <row r="151" customFormat="false" ht="15.8" hidden="false" customHeight="false" outlineLevel="0" collapsed="false">
      <c r="A151" s="0" t="s">
        <v>14</v>
      </c>
      <c r="B151" s="0" t="s">
        <v>61</v>
      </c>
      <c r="C151" s="0" t="s">
        <v>46</v>
      </c>
      <c r="D151" s="0" t="s">
        <v>43</v>
      </c>
      <c r="E151" s="0" t="n">
        <f aca="false">VLOOKUP(O151,bibliRdtCHauff!$G$1:$K$1398,4,0)</f>
        <v>12</v>
      </c>
      <c r="F151" s="0" t="n">
        <v>13</v>
      </c>
      <c r="G151" s="0" t="n">
        <f aca="false">VLOOKUP(P151,BesoinU!$F$1:$L$99,3,0)</f>
        <v>55.7318651785593</v>
      </c>
      <c r="H151" s="0" t="n">
        <f aca="false">VLOOKUP(O151,bibliRdtCHauff!$G$1:$K$1398,3,0)</f>
        <v>1</v>
      </c>
      <c r="I151" s="0" t="n">
        <v>9.99300489657243E-005</v>
      </c>
      <c r="J151" s="0" t="n">
        <f aca="false">VLOOKUP(D151,'paramètres CI'!$A$1:$C$6,2,0)</f>
        <v>0.0935912806596305</v>
      </c>
      <c r="K151" s="0" t="str">
        <f aca="false">VLOOKUP(A151,Nomenclature!$D$1:$E$9,2,0)</f>
        <v>02</v>
      </c>
      <c r="L151" s="0" t="str">
        <f aca="false">VLOOKUP(B151,Nomenclature!$J$1:$K$97,2,0)</f>
        <v>24</v>
      </c>
      <c r="M151" s="0" t="str">
        <f aca="false">VLOOKUP(C151,Nomenclature!$M$1:$N$21,2,0)</f>
        <v>26</v>
      </c>
      <c r="N151" s="0" t="str">
        <f aca="false">VLOOKUP(D151,Nomenclature!$O$25:$P$31,2,0)</f>
        <v>02</v>
      </c>
      <c r="O151" s="0" t="str">
        <f aca="false">CONCATENATE(K151,L151,M151,N151)</f>
        <v>02242602</v>
      </c>
      <c r="P151" s="0" t="str">
        <f aca="false">CONCATENATE(K151,L151)</f>
        <v>0224</v>
      </c>
      <c r="R151" s="0" t="n">
        <v>12</v>
      </c>
      <c r="S151" s="0" t="n">
        <v>13</v>
      </c>
      <c r="T151" s="0" t="n">
        <v>60.9563137770493</v>
      </c>
      <c r="U151" s="0" t="n">
        <v>1</v>
      </c>
      <c r="V151" s="0" t="n">
        <v>9.99300489657243E-005</v>
      </c>
      <c r="W151" s="0" t="n">
        <f aca="false">VLOOKUP(D151,'paramètres CI'!$A$1:$C$6,2,0)</f>
        <v>0.0935912806596305</v>
      </c>
      <c r="X151" s="0" t="n">
        <f aca="false">(R151-E151)/E151</f>
        <v>0</v>
      </c>
      <c r="Y151" s="0" t="n">
        <f aca="false">T151-G151</f>
        <v>5.22444859849</v>
      </c>
      <c r="Z151" s="0" t="n">
        <f aca="false">U151-H151</f>
        <v>0</v>
      </c>
    </row>
    <row r="152" customFormat="false" ht="15.8" hidden="false" customHeight="false" outlineLevel="0" collapsed="false">
      <c r="A152" s="0" t="s">
        <v>14</v>
      </c>
      <c r="B152" s="0" t="s">
        <v>61</v>
      </c>
      <c r="C152" s="0" t="s">
        <v>48</v>
      </c>
      <c r="D152" s="0" t="s">
        <v>43</v>
      </c>
      <c r="E152" s="0" t="n">
        <f aca="false">VLOOKUP(O152,bibliRdtCHauff!$G$1:$K$1398,4,0)</f>
        <v>52.3101026298834</v>
      </c>
      <c r="F152" s="0" t="n">
        <v>20</v>
      </c>
      <c r="G152" s="0" t="n">
        <f aca="false">VLOOKUP(P152,BesoinU!$F$1:$L$99,3,0)</f>
        <v>55.7318651785593</v>
      </c>
      <c r="H152" s="0" t="n">
        <f aca="false">VLOOKUP(O152,bibliRdtCHauff!$G$1:$K$1398,3,0)</f>
        <v>2.94489544186046</v>
      </c>
      <c r="I152" s="0" t="n">
        <v>0.129406285855411</v>
      </c>
      <c r="J152" s="0" t="n">
        <f aca="false">VLOOKUP(D152,'paramètres CI'!$A$1:$C$6,2,0)</f>
        <v>0.0935912806596305</v>
      </c>
      <c r="K152" s="0" t="str">
        <f aca="false">VLOOKUP(A152,Nomenclature!$D$1:$E$9,2,0)</f>
        <v>02</v>
      </c>
      <c r="L152" s="0" t="str">
        <f aca="false">VLOOKUP(B152,Nomenclature!$J$1:$K$97,2,0)</f>
        <v>24</v>
      </c>
      <c r="M152" s="0" t="str">
        <f aca="false">VLOOKUP(C152,Nomenclature!$M$1:$N$21,2,0)</f>
        <v>09</v>
      </c>
      <c r="N152" s="0" t="str">
        <f aca="false">VLOOKUP(D152,Nomenclature!$O$25:$P$31,2,0)</f>
        <v>02</v>
      </c>
      <c r="O152" s="0" t="str">
        <f aca="false">CONCATENATE(K152,L152,M152,N152)</f>
        <v>02240902</v>
      </c>
      <c r="P152" s="0" t="str">
        <f aca="false">CONCATENATE(K152,L152)</f>
        <v>0224</v>
      </c>
      <c r="R152" s="0" t="n">
        <v>49.8191453617937</v>
      </c>
      <c r="S152" s="0" t="n">
        <v>20</v>
      </c>
      <c r="T152" s="0" t="n">
        <v>74.2083665489407</v>
      </c>
      <c r="U152" s="0" t="n">
        <v>2.83163023255814</v>
      </c>
      <c r="V152" s="0" t="n">
        <v>0.129406285855411</v>
      </c>
      <c r="W152" s="0" t="n">
        <f aca="false">VLOOKUP(D152,'paramètres CI'!$A$1:$C$6,2,0)</f>
        <v>0.0935912806596305</v>
      </c>
      <c r="X152" s="0" t="n">
        <f aca="false">(R152-E152)/E152</f>
        <v>-0.0476190476190479</v>
      </c>
      <c r="Y152" s="0" t="n">
        <f aca="false">T152-G152</f>
        <v>18.4765013703814</v>
      </c>
      <c r="Z152" s="0" t="n">
        <f aca="false">U152-H152</f>
        <v>-0.11326520930232</v>
      </c>
    </row>
    <row r="153" customFormat="false" ht="15.8" hidden="false" customHeight="false" outlineLevel="0" collapsed="false">
      <c r="A153" s="0" t="s">
        <v>14</v>
      </c>
      <c r="B153" s="0" t="s">
        <v>61</v>
      </c>
      <c r="C153" s="0" t="s">
        <v>49</v>
      </c>
      <c r="D153" s="0" t="s">
        <v>43</v>
      </c>
      <c r="E153" s="0" t="n">
        <f aca="false">VLOOKUP(O153,bibliRdtCHauff!$G$1:$K$1398,4,0)</f>
        <v>62.2739317022421</v>
      </c>
      <c r="F153" s="0" t="n">
        <v>20</v>
      </c>
      <c r="G153" s="0" t="n">
        <f aca="false">VLOOKUP(P153,BesoinU!$F$1:$L$99,3,0)</f>
        <v>55.7318651785593</v>
      </c>
      <c r="H153" s="0" t="n">
        <f aca="false">VLOOKUP(O153,bibliRdtCHauff!$G$1:$K$1398,3,0)</f>
        <v>3.39795627906976</v>
      </c>
      <c r="I153" s="0" t="n">
        <v>9.99300489657243E-005</v>
      </c>
      <c r="J153" s="0" t="n">
        <f aca="false">VLOOKUP(D153,'paramètres CI'!$A$1:$C$6,2,0)</f>
        <v>0.0935912806596305</v>
      </c>
      <c r="K153" s="0" t="str">
        <f aca="false">VLOOKUP(A153,Nomenclature!$D$1:$E$9,2,0)</f>
        <v>02</v>
      </c>
      <c r="L153" s="0" t="str">
        <f aca="false">VLOOKUP(B153,Nomenclature!$J$1:$K$97,2,0)</f>
        <v>24</v>
      </c>
      <c r="M153" s="0" t="str">
        <f aca="false">VLOOKUP(C153,Nomenclature!$M$1:$N$21,2,0)</f>
        <v>29</v>
      </c>
      <c r="N153" s="0" t="str">
        <f aca="false">VLOOKUP(D153,Nomenclature!$O$25:$P$31,2,0)</f>
        <v>02</v>
      </c>
      <c r="O153" s="0" t="str">
        <f aca="false">CONCATENATE(K153,L153,M153,N153)</f>
        <v>02242902</v>
      </c>
      <c r="P153" s="0" t="str">
        <f aca="false">CONCATENATE(K153,L153)</f>
        <v>0224</v>
      </c>
      <c r="R153" s="0" t="n">
        <v>62.2739317022421</v>
      </c>
      <c r="S153" s="0" t="n">
        <v>20</v>
      </c>
      <c r="T153" s="0" t="n">
        <v>74.2083665489407</v>
      </c>
      <c r="U153" s="0" t="n">
        <v>3.39795627906976</v>
      </c>
      <c r="V153" s="0" t="n">
        <v>9.99300489657243E-005</v>
      </c>
      <c r="W153" s="0" t="n">
        <f aca="false">VLOOKUP(D153,'paramètres CI'!$A$1:$C$6,2,0)</f>
        <v>0.0935912806596305</v>
      </c>
      <c r="X153" s="0" t="n">
        <f aca="false">(R153-E153)/E153</f>
        <v>0</v>
      </c>
      <c r="Y153" s="0" t="n">
        <f aca="false">T153-G153</f>
        <v>18.4765013703814</v>
      </c>
      <c r="Z153" s="0" t="n">
        <f aca="false">U153-H153</f>
        <v>0</v>
      </c>
    </row>
    <row r="154" customFormat="false" ht="15.8" hidden="false" customHeight="false" outlineLevel="0" collapsed="false">
      <c r="A154" s="0" t="s">
        <v>14</v>
      </c>
      <c r="B154" s="0" t="s">
        <v>61</v>
      </c>
      <c r="C154" s="0" t="s">
        <v>55</v>
      </c>
      <c r="D154" s="0" t="s">
        <v>43</v>
      </c>
      <c r="E154" s="0" t="n">
        <f aca="false">VLOOKUP(O154,bibliRdtCHauff!$G$1:$K$1398,4,0)</f>
        <v>23.2229838292193</v>
      </c>
      <c r="F154" s="0" t="n">
        <v>17</v>
      </c>
      <c r="G154" s="0" t="n">
        <f aca="false">VLOOKUP(P154,BesoinU!$F$1:$L$99,3,0)</f>
        <v>55.7318651785593</v>
      </c>
      <c r="H154" s="0" t="n">
        <f aca="false">VLOOKUP(O154,bibliRdtCHauff!$G$1:$K$1398,3,0)</f>
        <v>2.80410195348837</v>
      </c>
      <c r="I154" s="0" t="n">
        <v>0.176047583896576</v>
      </c>
      <c r="J154" s="0" t="n">
        <f aca="false">VLOOKUP(D154,'paramètres CI'!$A$1:$C$6,2,0)</f>
        <v>0.0935912806596305</v>
      </c>
      <c r="K154" s="0" t="str">
        <f aca="false">VLOOKUP(A154,Nomenclature!$D$1:$E$9,2,0)</f>
        <v>02</v>
      </c>
      <c r="L154" s="0" t="str">
        <f aca="false">VLOOKUP(B154,Nomenclature!$J$1:$K$97,2,0)</f>
        <v>24</v>
      </c>
      <c r="M154" s="0" t="str">
        <f aca="false">VLOOKUP(C154,Nomenclature!$M$1:$N$21,2,0)</f>
        <v>10</v>
      </c>
      <c r="N154" s="0" t="str">
        <f aca="false">VLOOKUP(D154,Nomenclature!$O$25:$P$31,2,0)</f>
        <v>02</v>
      </c>
      <c r="O154" s="0" t="str">
        <f aca="false">CONCATENATE(K154,L154,M154,N154)</f>
        <v>02241002</v>
      </c>
      <c r="P154" s="0" t="str">
        <f aca="false">CONCATENATE(K154,L154)</f>
        <v>0224</v>
      </c>
      <c r="R154" s="0" t="n">
        <v>22.1171274563993</v>
      </c>
      <c r="S154" s="0" t="n">
        <v>17</v>
      </c>
      <c r="T154" s="0" t="n">
        <v>72.5129362564117</v>
      </c>
      <c r="U154" s="0" t="n">
        <v>2.67297488372093</v>
      </c>
      <c r="V154" s="0" t="n">
        <v>0.176047583896576</v>
      </c>
      <c r="W154" s="0" t="n">
        <f aca="false">VLOOKUP(D154,'paramètres CI'!$A$1:$C$6,2,0)</f>
        <v>0.0935912806596305</v>
      </c>
      <c r="X154" s="0" t="n">
        <f aca="false">(R154-E154)/E154</f>
        <v>-0.0476190476190491</v>
      </c>
      <c r="Y154" s="0" t="n">
        <f aca="false">T154-G154</f>
        <v>16.7810710778524</v>
      </c>
      <c r="Z154" s="0" t="n">
        <f aca="false">U154-H154</f>
        <v>-0.13112706976744</v>
      </c>
    </row>
    <row r="155" customFormat="false" ht="15.8" hidden="false" customHeight="false" outlineLevel="0" collapsed="false">
      <c r="A155" s="0" t="s">
        <v>14</v>
      </c>
      <c r="B155" s="0" t="s">
        <v>61</v>
      </c>
      <c r="C155" s="0" t="s">
        <v>56</v>
      </c>
      <c r="D155" s="0" t="s">
        <v>43</v>
      </c>
      <c r="E155" s="0" t="n">
        <f aca="false">VLOOKUP(O155,bibliRdtCHauff!$G$1:$K$1398,4,0)</f>
        <v>27.6464093204992</v>
      </c>
      <c r="F155" s="0" t="n">
        <v>17</v>
      </c>
      <c r="G155" s="0" t="n">
        <f aca="false">VLOOKUP(P155,BesoinU!$F$1:$L$99,3,0)</f>
        <v>55.7318651785593</v>
      </c>
      <c r="H155" s="0" t="n">
        <f aca="false">VLOOKUP(O155,bibliRdtCHauff!$G$1:$K$1398,3,0)</f>
        <v>3.32861023255814</v>
      </c>
      <c r="I155" s="0" t="n">
        <v>9.99300489657243E-005</v>
      </c>
      <c r="J155" s="0" t="n">
        <f aca="false">VLOOKUP(D155,'paramètres CI'!$A$1:$C$6,2,0)</f>
        <v>0.0935912806596305</v>
      </c>
      <c r="K155" s="0" t="str">
        <f aca="false">VLOOKUP(A155,Nomenclature!$D$1:$E$9,2,0)</f>
        <v>02</v>
      </c>
      <c r="L155" s="0" t="str">
        <f aca="false">VLOOKUP(B155,Nomenclature!$J$1:$K$97,2,0)</f>
        <v>24</v>
      </c>
      <c r="M155" s="0" t="str">
        <f aca="false">VLOOKUP(C155,Nomenclature!$M$1:$N$21,2,0)</f>
        <v>30</v>
      </c>
      <c r="N155" s="0" t="str">
        <f aca="false">VLOOKUP(D155,Nomenclature!$O$25:$P$31,2,0)</f>
        <v>02</v>
      </c>
      <c r="O155" s="0" t="str">
        <f aca="false">CONCATENATE(K155,L155,M155,N155)</f>
        <v>02243002</v>
      </c>
      <c r="P155" s="0" t="str">
        <f aca="false">CONCATENATE(K155,L155)</f>
        <v>0224</v>
      </c>
      <c r="R155" s="0" t="n">
        <v>27.6464093204992</v>
      </c>
      <c r="S155" s="0" t="n">
        <v>17</v>
      </c>
      <c r="T155" s="0" t="n">
        <v>72.5129362564117</v>
      </c>
      <c r="U155" s="0" t="n">
        <v>3.32861023255814</v>
      </c>
      <c r="V155" s="0" t="n">
        <v>9.99300489657243E-005</v>
      </c>
      <c r="W155" s="0" t="n">
        <f aca="false">VLOOKUP(D155,'paramètres CI'!$A$1:$C$6,2,0)</f>
        <v>0.0935912806596305</v>
      </c>
      <c r="X155" s="0" t="n">
        <f aca="false">(R155-E155)/E155</f>
        <v>0</v>
      </c>
      <c r="Y155" s="0" t="n">
        <f aca="false">T155-G155</f>
        <v>16.7810710778524</v>
      </c>
      <c r="Z155" s="0" t="n">
        <f aca="false">U155-H155</f>
        <v>0</v>
      </c>
    </row>
    <row r="156" customFormat="false" ht="15.8" hidden="false" customHeight="false" outlineLevel="0" collapsed="false">
      <c r="A156" s="0" t="s">
        <v>14</v>
      </c>
      <c r="B156" s="0" t="s">
        <v>62</v>
      </c>
      <c r="C156" s="0" t="s">
        <v>32</v>
      </c>
      <c r="D156" s="0" t="s">
        <v>34</v>
      </c>
      <c r="E156" s="0" t="n">
        <f aca="false">VLOOKUP(O156,bibliRdtCHauff!$G$1:$K$1398,4,0)</f>
        <v>24.8295397246297</v>
      </c>
      <c r="F156" s="0" t="n">
        <v>25</v>
      </c>
      <c r="G156" s="0" t="n">
        <f aca="false">VLOOKUP(P156,BesoinU!$F$1:$L$99,3,0)</f>
        <v>81.9240642058651</v>
      </c>
      <c r="H156" s="0" t="n">
        <f aca="false">VLOOKUP(O156,bibliRdtCHauff!$G$1:$K$1398,3,0)</f>
        <v>0.728</v>
      </c>
      <c r="I156" s="0" t="n">
        <v>0.154914227721527</v>
      </c>
      <c r="J156" s="0" t="n">
        <f aca="false">VLOOKUP(D156,'paramètres CI'!$A$1:$C$6,2,0)</f>
        <v>0.0424847883250769</v>
      </c>
      <c r="K156" s="0" t="str">
        <f aca="false">VLOOKUP(A156,Nomenclature!$D$1:$E$9,2,0)</f>
        <v>02</v>
      </c>
      <c r="L156" s="0" t="str">
        <f aca="false">VLOOKUP(B156,Nomenclature!$J$1:$K$97,2,0)</f>
        <v>25</v>
      </c>
      <c r="M156" s="0" t="str">
        <f aca="false">VLOOKUP(C156,Nomenclature!$M$1:$N$21,2,0)</f>
        <v>01</v>
      </c>
      <c r="N156" s="0" t="str">
        <f aca="false">VLOOKUP(D156,Nomenclature!$O$25:$P$31,2,0)</f>
        <v>06</v>
      </c>
      <c r="O156" s="0" t="str">
        <f aca="false">CONCATENATE(K156,L156,M156,N156)</f>
        <v>02250106</v>
      </c>
      <c r="P156" s="0" t="str">
        <f aca="false">CONCATENATE(K156,L156)</f>
        <v>0225</v>
      </c>
      <c r="R156" s="0" t="n">
        <v>23.6471806901235</v>
      </c>
      <c r="S156" s="0" t="n">
        <v>25</v>
      </c>
      <c r="T156" s="0" t="n">
        <v>98.5217585199909</v>
      </c>
      <c r="U156" s="0" t="n">
        <v>0.7</v>
      </c>
      <c r="V156" s="0" t="n">
        <v>0.154914227721527</v>
      </c>
      <c r="W156" s="0" t="n">
        <f aca="false">VLOOKUP(D156,'paramètres CI'!$A$1:$C$6,2,0)</f>
        <v>0.0424847883250769</v>
      </c>
      <c r="X156" s="0" t="n">
        <f aca="false">(R156-E156)/E156</f>
        <v>-0.0476190476190487</v>
      </c>
      <c r="Y156" s="0" t="n">
        <f aca="false">T156-G156</f>
        <v>16.5976943141258</v>
      </c>
      <c r="Z156" s="0" t="n">
        <f aca="false">U156-H156</f>
        <v>-0.0279999999999999</v>
      </c>
    </row>
    <row r="157" customFormat="false" ht="15.8" hidden="false" customHeight="false" outlineLevel="0" collapsed="false">
      <c r="A157" s="0" t="s">
        <v>14</v>
      </c>
      <c r="B157" s="0" t="s">
        <v>62</v>
      </c>
      <c r="C157" s="0" t="s">
        <v>35</v>
      </c>
      <c r="D157" s="0" t="s">
        <v>34</v>
      </c>
      <c r="E157" s="0" t="n">
        <f aca="false">VLOOKUP(O157,bibliRdtCHauff!$G$1:$K$1398,4,0)</f>
        <v>29.5589758626543</v>
      </c>
      <c r="F157" s="0" t="n">
        <v>25</v>
      </c>
      <c r="G157" s="0" t="n">
        <f aca="false">VLOOKUP(P157,BesoinU!$F$1:$L$99,3,0)</f>
        <v>81.9240642058651</v>
      </c>
      <c r="H157" s="0" t="n">
        <f aca="false">VLOOKUP(O157,bibliRdtCHauff!$G$1:$K$1398,3,0)</f>
        <v>0.84</v>
      </c>
      <c r="I157" s="0" t="n">
        <v>9.99400359784132E-005</v>
      </c>
      <c r="J157" s="0" t="n">
        <f aca="false">VLOOKUP(D157,'paramètres CI'!$A$1:$C$6,2,0)</f>
        <v>0.0424847883250769</v>
      </c>
      <c r="K157" s="0" t="str">
        <f aca="false">VLOOKUP(A157,Nomenclature!$D$1:$E$9,2,0)</f>
        <v>02</v>
      </c>
      <c r="L157" s="0" t="str">
        <f aca="false">VLOOKUP(B157,Nomenclature!$J$1:$K$97,2,0)</f>
        <v>25</v>
      </c>
      <c r="M157" s="0" t="str">
        <f aca="false">VLOOKUP(C157,Nomenclature!$M$1:$N$21,2,0)</f>
        <v>21</v>
      </c>
      <c r="N157" s="0" t="str">
        <f aca="false">VLOOKUP(D157,Nomenclature!$O$25:$P$31,2,0)</f>
        <v>06</v>
      </c>
      <c r="O157" s="0" t="str">
        <f aca="false">CONCATENATE(K157,L157,M157,N157)</f>
        <v>02252106</v>
      </c>
      <c r="P157" s="0" t="str">
        <f aca="false">CONCATENATE(K157,L157)</f>
        <v>0225</v>
      </c>
      <c r="R157" s="0" t="n">
        <v>29.5589758626543</v>
      </c>
      <c r="S157" s="0" t="n">
        <v>25</v>
      </c>
      <c r="T157" s="0" t="n">
        <v>98.5217585199909</v>
      </c>
      <c r="U157" s="0" t="n">
        <v>0.84</v>
      </c>
      <c r="V157" s="0" t="n">
        <v>9.99400359784132E-005</v>
      </c>
      <c r="W157" s="0" t="n">
        <f aca="false">VLOOKUP(D157,'paramètres CI'!$A$1:$C$6,2,0)</f>
        <v>0.0424847883250769</v>
      </c>
      <c r="X157" s="0" t="n">
        <f aca="false">(R157-E157)/E157</f>
        <v>0</v>
      </c>
      <c r="Y157" s="0" t="n">
        <f aca="false">T157-G157</f>
        <v>16.5976943141258</v>
      </c>
      <c r="Z157" s="0" t="n">
        <f aca="false">U157-H157</f>
        <v>0</v>
      </c>
    </row>
    <row r="158" customFormat="false" ht="15.8" hidden="false" customHeight="false" outlineLevel="0" collapsed="false">
      <c r="A158" s="0" t="s">
        <v>14</v>
      </c>
      <c r="B158" s="0" t="s">
        <v>62</v>
      </c>
      <c r="C158" s="0" t="s">
        <v>36</v>
      </c>
      <c r="D158" s="0" t="s">
        <v>37</v>
      </c>
      <c r="E158" s="0" t="n">
        <f aca="false">VLOOKUP(O158,bibliRdtCHauff!$G$1:$K$1398,4,0)</f>
        <v>13.3511780099698</v>
      </c>
      <c r="F158" s="0" t="n">
        <v>20</v>
      </c>
      <c r="G158" s="0" t="n">
        <f aca="false">VLOOKUP(P158,BesoinU!$F$1:$L$99,3,0)</f>
        <v>81.9240642058651</v>
      </c>
      <c r="H158" s="0" t="n">
        <f aca="false">VLOOKUP(O158,bibliRdtCHauff!$G$1:$K$1398,3,0)</f>
        <v>0.73690396322077</v>
      </c>
      <c r="I158" s="0" t="n">
        <v>9.99400359784132E-005</v>
      </c>
      <c r="J158" s="0" t="n">
        <f aca="false">VLOOKUP(D158,'paramètres CI'!$A$1:$C$6,2,0)</f>
        <v>0.0385046990211696</v>
      </c>
      <c r="K158" s="0" t="str">
        <f aca="false">VLOOKUP(A158,Nomenclature!$D$1:$E$9,2,0)</f>
        <v>02</v>
      </c>
      <c r="L158" s="0" t="str">
        <f aca="false">VLOOKUP(B158,Nomenclature!$J$1:$K$97,2,0)</f>
        <v>25</v>
      </c>
      <c r="M158" s="0" t="str">
        <f aca="false">VLOOKUP(C158,Nomenclature!$M$1:$N$21,2,0)</f>
        <v>23</v>
      </c>
      <c r="N158" s="0" t="str">
        <f aca="false">VLOOKUP(D158,Nomenclature!$O$25:$P$31,2,0)</f>
        <v>03</v>
      </c>
      <c r="O158" s="0" t="str">
        <f aca="false">CONCATENATE(K158,L158,M158,N158)</f>
        <v>02252303</v>
      </c>
      <c r="P158" s="0" t="str">
        <f aca="false">CONCATENATE(K158,L158)</f>
        <v>0225</v>
      </c>
      <c r="R158" s="0" t="n">
        <v>13.3511780099698</v>
      </c>
      <c r="S158" s="0" t="n">
        <v>20</v>
      </c>
      <c r="T158" s="0" t="n">
        <v>67.6814564044572</v>
      </c>
      <c r="U158" s="0" t="n">
        <v>0.73690396322077</v>
      </c>
      <c r="V158" s="0" t="n">
        <v>9.99400359784132E-005</v>
      </c>
      <c r="W158" s="0" t="n">
        <f aca="false">VLOOKUP(D158,'paramètres CI'!$A$1:$C$6,2,0)</f>
        <v>0.0385046990211696</v>
      </c>
      <c r="X158" s="0" t="n">
        <f aca="false">(R158-E158)/E158</f>
        <v>0</v>
      </c>
      <c r="Y158" s="0" t="n">
        <f aca="false">T158-G158</f>
        <v>-14.2426078014079</v>
      </c>
      <c r="Z158" s="0" t="n">
        <f aca="false">U158-H158</f>
        <v>0</v>
      </c>
    </row>
    <row r="159" customFormat="false" ht="15.8" hidden="false" customHeight="false" outlineLevel="0" collapsed="false">
      <c r="A159" s="0" t="s">
        <v>14</v>
      </c>
      <c r="B159" s="0" t="s">
        <v>62</v>
      </c>
      <c r="C159" s="0" t="s">
        <v>38</v>
      </c>
      <c r="D159" s="0" t="s">
        <v>39</v>
      </c>
      <c r="E159" s="0" t="n">
        <f aca="false">VLOOKUP(O159,bibliRdtCHauff!$G$1:$K$1398,4,0)</f>
        <v>9.90196063836284</v>
      </c>
      <c r="F159" s="0" t="n">
        <v>20</v>
      </c>
      <c r="G159" s="0" t="n">
        <f aca="false">VLOOKUP(P159,BesoinU!$F$1:$L$99,3,0)</f>
        <v>81.9240642058651</v>
      </c>
      <c r="H159" s="0" t="n">
        <f aca="false">VLOOKUP(O159,bibliRdtCHauff!$G$1:$K$1398,3,0)</f>
        <v>0.988723648691933</v>
      </c>
      <c r="I159" s="0" t="n">
        <v>9.99400359784132E-005</v>
      </c>
      <c r="J159" s="0" t="n">
        <f aca="false">VLOOKUP(D159,'paramètres CI'!$A$1:$C$6,2,0)</f>
        <v>0.022045059962018</v>
      </c>
      <c r="K159" s="0" t="str">
        <f aca="false">VLOOKUP(A159,Nomenclature!$D$1:$E$9,2,0)</f>
        <v>02</v>
      </c>
      <c r="L159" s="0" t="str">
        <f aca="false">VLOOKUP(B159,Nomenclature!$J$1:$K$97,2,0)</f>
        <v>25</v>
      </c>
      <c r="M159" s="0" t="str">
        <f aca="false">VLOOKUP(C159,Nomenclature!$M$1:$N$21,2,0)</f>
        <v>24</v>
      </c>
      <c r="N159" s="0" t="str">
        <f aca="false">VLOOKUP(D159,Nomenclature!$O$25:$P$31,2,0)</f>
        <v>04</v>
      </c>
      <c r="O159" s="0" t="str">
        <f aca="false">CONCATENATE(K159,L159,M159,N159)</f>
        <v>02252404</v>
      </c>
      <c r="P159" s="0" t="str">
        <f aca="false">CONCATENATE(K159,L159)</f>
        <v>0225</v>
      </c>
      <c r="R159" s="0" t="n">
        <v>9.90196063836284</v>
      </c>
      <c r="S159" s="0" t="n">
        <v>20</v>
      </c>
      <c r="T159" s="0" t="n">
        <v>83.9520278774416</v>
      </c>
      <c r="U159" s="0" t="n">
        <v>0.988723648691933</v>
      </c>
      <c r="V159" s="0" t="n">
        <v>9.99400359784132E-005</v>
      </c>
      <c r="W159" s="0" t="n">
        <f aca="false">VLOOKUP(D159,'paramètres CI'!$A$1:$C$6,2,0)</f>
        <v>0.022045059962018</v>
      </c>
      <c r="X159" s="0" t="n">
        <f aca="false">(R159-E159)/E159</f>
        <v>0</v>
      </c>
      <c r="Y159" s="0" t="n">
        <f aca="false">T159-G159</f>
        <v>2.0279636715765</v>
      </c>
      <c r="Z159" s="0" t="n">
        <f aca="false">U159-H159</f>
        <v>0</v>
      </c>
    </row>
    <row r="160" customFormat="false" ht="15.8" hidden="false" customHeight="false" outlineLevel="0" collapsed="false">
      <c r="A160" s="0" t="s">
        <v>14</v>
      </c>
      <c r="B160" s="0" t="s">
        <v>62</v>
      </c>
      <c r="C160" s="0" t="s">
        <v>40</v>
      </c>
      <c r="D160" s="0" t="s">
        <v>37</v>
      </c>
      <c r="E160" s="0" t="n">
        <f aca="false">VLOOKUP(O160,bibliRdtCHauff!$G$1:$K$1398,4,0)</f>
        <v>11.2149895283746</v>
      </c>
      <c r="F160" s="0" t="n">
        <v>20</v>
      </c>
      <c r="G160" s="0" t="n">
        <f aca="false">VLOOKUP(P160,BesoinU!$F$1:$L$99,3,0)</f>
        <v>81.9240642058651</v>
      </c>
      <c r="H160" s="0" t="n">
        <f aca="false">VLOOKUP(O160,bibliRdtCHauff!$G$1:$K$1398,3,0)</f>
        <v>0.472635496700769</v>
      </c>
      <c r="I160" s="0" t="n">
        <v>0.0186378288310129</v>
      </c>
      <c r="J160" s="0" t="n">
        <f aca="false">VLOOKUP(D160,'paramètres CI'!$A$1:$C$6,2,0)</f>
        <v>0.0385046990211696</v>
      </c>
      <c r="K160" s="0" t="str">
        <f aca="false">VLOOKUP(A160,Nomenclature!$D$1:$E$9,2,0)</f>
        <v>02</v>
      </c>
      <c r="L160" s="0" t="str">
        <f aca="false">VLOOKUP(B160,Nomenclature!$J$1:$K$97,2,0)</f>
        <v>25</v>
      </c>
      <c r="M160" s="0" t="str">
        <f aca="false">VLOOKUP(C160,Nomenclature!$M$1:$N$21,2,0)</f>
        <v>03</v>
      </c>
      <c r="N160" s="0" t="str">
        <f aca="false">VLOOKUP(D160,Nomenclature!$O$25:$P$31,2,0)</f>
        <v>03</v>
      </c>
      <c r="O160" s="0" t="str">
        <f aca="false">CONCATENATE(K160,L160,M160,N160)</f>
        <v>02250303</v>
      </c>
      <c r="P160" s="0" t="str">
        <f aca="false">CONCATENATE(K160,L160)</f>
        <v>0225</v>
      </c>
      <c r="R160" s="0" t="n">
        <v>10.6809424079758</v>
      </c>
      <c r="S160" s="0" t="n">
        <v>20</v>
      </c>
      <c r="T160" s="0" t="n">
        <v>67.6814564044572</v>
      </c>
      <c r="U160" s="0" t="n">
        <v>0.406568380070769</v>
      </c>
      <c r="V160" s="0" t="n">
        <v>0.0186378288310129</v>
      </c>
      <c r="W160" s="0" t="n">
        <f aca="false">VLOOKUP(D160,'paramètres CI'!$A$1:$C$6,2,0)</f>
        <v>0.0385046990211696</v>
      </c>
      <c r="X160" s="0" t="n">
        <f aca="false">(R160-E160)/E160</f>
        <v>-0.0476190476190484</v>
      </c>
      <c r="Y160" s="0" t="n">
        <f aca="false">T160-G160</f>
        <v>-14.2426078014079</v>
      </c>
      <c r="Z160" s="0" t="n">
        <f aca="false">U160-H160</f>
        <v>-0.06606711663</v>
      </c>
    </row>
    <row r="161" customFormat="false" ht="15.8" hidden="false" customHeight="false" outlineLevel="0" collapsed="false">
      <c r="A161" s="0" t="s">
        <v>14</v>
      </c>
      <c r="B161" s="0" t="s">
        <v>62</v>
      </c>
      <c r="C161" s="0" t="s">
        <v>41</v>
      </c>
      <c r="D161" s="0" t="s">
        <v>39</v>
      </c>
      <c r="E161" s="0" t="n">
        <f aca="false">VLOOKUP(O161,bibliRdtCHauff!$G$1:$K$1398,4,0)</f>
        <v>8.31764693622479</v>
      </c>
      <c r="F161" s="0" t="n">
        <v>20</v>
      </c>
      <c r="G161" s="0" t="n">
        <f aca="false">VLOOKUP(P161,BesoinU!$F$1:$L$99,3,0)</f>
        <v>81.9240642058651</v>
      </c>
      <c r="H161" s="0" t="n">
        <f aca="false">VLOOKUP(O161,bibliRdtCHauff!$G$1:$K$1398,3,0)</f>
        <v>0.683200475342152</v>
      </c>
      <c r="I161" s="0" t="n">
        <v>0.365390284788338</v>
      </c>
      <c r="J161" s="0" t="n">
        <f aca="false">VLOOKUP(D161,'paramètres CI'!$A$1:$C$6,2,0)</f>
        <v>0.022045059962018</v>
      </c>
      <c r="K161" s="0" t="str">
        <f aca="false">VLOOKUP(A161,Nomenclature!$D$1:$E$9,2,0)</f>
        <v>02</v>
      </c>
      <c r="L161" s="0" t="str">
        <f aca="false">VLOOKUP(B161,Nomenclature!$J$1:$K$97,2,0)</f>
        <v>25</v>
      </c>
      <c r="M161" s="0" t="str">
        <f aca="false">VLOOKUP(C161,Nomenclature!$M$1:$N$21,2,0)</f>
        <v>04</v>
      </c>
      <c r="N161" s="0" t="str">
        <f aca="false">VLOOKUP(D161,Nomenclature!$O$25:$P$31,2,0)</f>
        <v>04</v>
      </c>
      <c r="O161" s="0" t="str">
        <f aca="false">CONCATENATE(K161,L161,M161,N161)</f>
        <v>02250404</v>
      </c>
      <c r="P161" s="0" t="str">
        <f aca="false">CONCATENATE(K161,L161)</f>
        <v>0225</v>
      </c>
      <c r="R161" s="0" t="n">
        <v>7.92156851069027</v>
      </c>
      <c r="S161" s="0" t="n">
        <v>20</v>
      </c>
      <c r="T161" s="0" t="n">
        <v>83.9520278774416</v>
      </c>
      <c r="U161" s="0" t="n">
        <v>0.606819682004707</v>
      </c>
      <c r="V161" s="0" t="n">
        <v>0.365390284788338</v>
      </c>
      <c r="W161" s="0" t="n">
        <f aca="false">VLOOKUP(D161,'paramètres CI'!$A$1:$C$6,2,0)</f>
        <v>0.022045059962018</v>
      </c>
      <c r="X161" s="0" t="n">
        <f aca="false">(R161-E161)/E161</f>
        <v>-0.0476190476190483</v>
      </c>
      <c r="Y161" s="0" t="n">
        <f aca="false">T161-G161</f>
        <v>2.0279636715765</v>
      </c>
      <c r="Z161" s="0" t="n">
        <f aca="false">U161-H161</f>
        <v>-0.076380793337445</v>
      </c>
    </row>
    <row r="162" customFormat="false" ht="15.8" hidden="false" customHeight="false" outlineLevel="0" collapsed="false">
      <c r="A162" s="0" t="s">
        <v>14</v>
      </c>
      <c r="B162" s="0" t="s">
        <v>62</v>
      </c>
      <c r="C162" s="0" t="s">
        <v>45</v>
      </c>
      <c r="D162" s="0" t="s">
        <v>43</v>
      </c>
      <c r="E162" s="0" t="n">
        <f aca="false">VLOOKUP(O162,bibliRdtCHauff!$G$1:$K$1398,4,0)</f>
        <v>10.4</v>
      </c>
      <c r="F162" s="0" t="n">
        <v>13</v>
      </c>
      <c r="G162" s="0" t="n">
        <f aca="false">VLOOKUP(P162,BesoinU!$F$1:$L$99,3,0)</f>
        <v>81.9240642058651</v>
      </c>
      <c r="H162" s="0" t="n">
        <f aca="false">VLOOKUP(O162,bibliRdtCHauff!$G$1:$K$1398,3,0)</f>
        <v>0.92</v>
      </c>
      <c r="I162" s="0" t="n">
        <v>0.220910094806119</v>
      </c>
      <c r="J162" s="0" t="n">
        <f aca="false">VLOOKUP(D162,'paramètres CI'!$A$1:$C$6,2,0)</f>
        <v>0.0935912806596305</v>
      </c>
      <c r="K162" s="0" t="str">
        <f aca="false">VLOOKUP(A162,Nomenclature!$D$1:$E$9,2,0)</f>
        <v>02</v>
      </c>
      <c r="L162" s="0" t="str">
        <f aca="false">VLOOKUP(B162,Nomenclature!$J$1:$K$97,2,0)</f>
        <v>25</v>
      </c>
      <c r="M162" s="0" t="str">
        <f aca="false">VLOOKUP(C162,Nomenclature!$M$1:$N$21,2,0)</f>
        <v>06</v>
      </c>
      <c r="N162" s="0" t="str">
        <f aca="false">VLOOKUP(D162,Nomenclature!$O$25:$P$31,2,0)</f>
        <v>02</v>
      </c>
      <c r="O162" s="0" t="str">
        <f aca="false">CONCATENATE(K162,L162,M162,N162)</f>
        <v>02250602</v>
      </c>
      <c r="P162" s="0" t="str">
        <f aca="false">CONCATENATE(K162,L162)</f>
        <v>0225</v>
      </c>
      <c r="R162" s="0" t="n">
        <v>10</v>
      </c>
      <c r="S162" s="0" t="n">
        <v>13</v>
      </c>
      <c r="T162" s="0" t="n">
        <v>88.0141611660272</v>
      </c>
      <c r="U162" s="0" t="n">
        <v>0.9</v>
      </c>
      <c r="V162" s="0" t="n">
        <v>0.220910094806119</v>
      </c>
      <c r="W162" s="0" t="n">
        <f aca="false">VLOOKUP(D162,'paramètres CI'!$A$1:$C$6,2,0)</f>
        <v>0.0935912806596305</v>
      </c>
      <c r="X162" s="0" t="n">
        <f aca="false">(R162-E162)/E162</f>
        <v>-0.0384615384615385</v>
      </c>
      <c r="Y162" s="0" t="n">
        <f aca="false">T162-G162</f>
        <v>6.0900969601621</v>
      </c>
      <c r="Z162" s="0" t="n">
        <f aca="false">U162-H162</f>
        <v>-0.02</v>
      </c>
    </row>
    <row r="163" customFormat="false" ht="15.8" hidden="false" customHeight="false" outlineLevel="0" collapsed="false">
      <c r="A163" s="0" t="s">
        <v>14</v>
      </c>
      <c r="B163" s="0" t="s">
        <v>62</v>
      </c>
      <c r="C163" s="0" t="s">
        <v>46</v>
      </c>
      <c r="D163" s="0" t="s">
        <v>43</v>
      </c>
      <c r="E163" s="0" t="n">
        <f aca="false">VLOOKUP(O163,bibliRdtCHauff!$G$1:$K$1398,4,0)</f>
        <v>12</v>
      </c>
      <c r="F163" s="0" t="n">
        <v>13</v>
      </c>
      <c r="G163" s="0" t="n">
        <f aca="false">VLOOKUP(P163,BesoinU!$F$1:$L$99,3,0)</f>
        <v>81.9240642058651</v>
      </c>
      <c r="H163" s="0" t="n">
        <f aca="false">VLOOKUP(O163,bibliRdtCHauff!$G$1:$K$1398,3,0)</f>
        <v>1</v>
      </c>
      <c r="I163" s="0" t="n">
        <v>9.99400359784132E-005</v>
      </c>
      <c r="J163" s="0" t="n">
        <f aca="false">VLOOKUP(D163,'paramètres CI'!$A$1:$C$6,2,0)</f>
        <v>0.0935912806596305</v>
      </c>
      <c r="K163" s="0" t="str">
        <f aca="false">VLOOKUP(A163,Nomenclature!$D$1:$E$9,2,0)</f>
        <v>02</v>
      </c>
      <c r="L163" s="0" t="str">
        <f aca="false">VLOOKUP(B163,Nomenclature!$J$1:$K$97,2,0)</f>
        <v>25</v>
      </c>
      <c r="M163" s="0" t="str">
        <f aca="false">VLOOKUP(C163,Nomenclature!$M$1:$N$21,2,0)</f>
        <v>26</v>
      </c>
      <c r="N163" s="0" t="str">
        <f aca="false">VLOOKUP(D163,Nomenclature!$O$25:$P$31,2,0)</f>
        <v>02</v>
      </c>
      <c r="O163" s="0" t="str">
        <f aca="false">CONCATENATE(K163,L163,M163,N163)</f>
        <v>02252602</v>
      </c>
      <c r="P163" s="0" t="str">
        <f aca="false">CONCATENATE(K163,L163)</f>
        <v>0225</v>
      </c>
      <c r="R163" s="0" t="n">
        <v>12</v>
      </c>
      <c r="S163" s="0" t="n">
        <v>13</v>
      </c>
      <c r="T163" s="0" t="n">
        <v>88.0141611660272</v>
      </c>
      <c r="U163" s="0" t="n">
        <v>1</v>
      </c>
      <c r="V163" s="0" t="n">
        <v>9.99400359784132E-005</v>
      </c>
      <c r="W163" s="0" t="n">
        <f aca="false">VLOOKUP(D163,'paramètres CI'!$A$1:$C$6,2,0)</f>
        <v>0.0935912806596305</v>
      </c>
      <c r="X163" s="0" t="n">
        <f aca="false">(R163-E163)/E163</f>
        <v>0</v>
      </c>
      <c r="Y163" s="0" t="n">
        <f aca="false">T163-G163</f>
        <v>6.0900969601621</v>
      </c>
      <c r="Z163" s="0" t="n">
        <f aca="false">U163-H163</f>
        <v>0</v>
      </c>
    </row>
    <row r="164" customFormat="false" ht="15.8" hidden="false" customHeight="false" outlineLevel="0" collapsed="false">
      <c r="A164" s="0" t="s">
        <v>14</v>
      </c>
      <c r="B164" s="0" t="s">
        <v>62</v>
      </c>
      <c r="C164" s="0" t="s">
        <v>48</v>
      </c>
      <c r="D164" s="0" t="s">
        <v>43</v>
      </c>
      <c r="E164" s="0" t="n">
        <f aca="false">VLOOKUP(O164,bibliRdtCHauff!$G$1:$K$1398,4,0)</f>
        <v>69.1099990634117</v>
      </c>
      <c r="F164" s="0" t="n">
        <v>20</v>
      </c>
      <c r="G164" s="0" t="n">
        <f aca="false">VLOOKUP(P164,BesoinU!$F$1:$L$99,3,0)</f>
        <v>81.9240642058651</v>
      </c>
      <c r="H164" s="0" t="n">
        <f aca="false">VLOOKUP(O164,bibliRdtCHauff!$G$1:$K$1398,3,0)</f>
        <v>3.01659497674418</v>
      </c>
      <c r="I164" s="0" t="n">
        <v>0.0995467352210556</v>
      </c>
      <c r="J164" s="0" t="n">
        <f aca="false">VLOOKUP(D164,'paramètres CI'!$A$1:$C$6,2,0)</f>
        <v>0.0935912806596305</v>
      </c>
      <c r="K164" s="0" t="str">
        <f aca="false">VLOOKUP(A164,Nomenclature!$D$1:$E$9,2,0)</f>
        <v>02</v>
      </c>
      <c r="L164" s="0" t="str">
        <f aca="false">VLOOKUP(B164,Nomenclature!$J$1:$K$97,2,0)</f>
        <v>25</v>
      </c>
      <c r="M164" s="0" t="str">
        <f aca="false">VLOOKUP(C164,Nomenclature!$M$1:$N$21,2,0)</f>
        <v>09</v>
      </c>
      <c r="N164" s="0" t="str">
        <f aca="false">VLOOKUP(D164,Nomenclature!$O$25:$P$31,2,0)</f>
        <v>02</v>
      </c>
      <c r="O164" s="0" t="str">
        <f aca="false">CONCATENATE(K164,L164,M164,N164)</f>
        <v>02250902</v>
      </c>
      <c r="P164" s="0" t="str">
        <f aca="false">CONCATENATE(K164,L164)</f>
        <v>0225</v>
      </c>
      <c r="R164" s="0" t="n">
        <v>65.8190467270587</v>
      </c>
      <c r="S164" s="0" t="n">
        <v>20</v>
      </c>
      <c r="T164" s="0" t="n">
        <v>100.617984552262</v>
      </c>
      <c r="U164" s="0" t="n">
        <v>2.90057209302325</v>
      </c>
      <c r="V164" s="0" t="n">
        <v>0.0995467352210556</v>
      </c>
      <c r="W164" s="0" t="n">
        <f aca="false">VLOOKUP(D164,'paramètres CI'!$A$1:$C$6,2,0)</f>
        <v>0.0935912806596305</v>
      </c>
      <c r="X164" s="0" t="n">
        <f aca="false">(R164-E164)/E164</f>
        <v>-0.0476190476190485</v>
      </c>
      <c r="Y164" s="0" t="n">
        <f aca="false">T164-G164</f>
        <v>18.6939203463969</v>
      </c>
      <c r="Z164" s="0" t="n">
        <f aca="false">U164-H164</f>
        <v>-0.11602288372093</v>
      </c>
    </row>
    <row r="165" customFormat="false" ht="15.8" hidden="false" customHeight="false" outlineLevel="0" collapsed="false">
      <c r="A165" s="0" t="s">
        <v>14</v>
      </c>
      <c r="B165" s="0" t="s">
        <v>62</v>
      </c>
      <c r="C165" s="0" t="s">
        <v>49</v>
      </c>
      <c r="D165" s="0" t="s">
        <v>43</v>
      </c>
      <c r="E165" s="0" t="n">
        <f aca="false">VLOOKUP(O165,bibliRdtCHauff!$G$1:$K$1398,4,0)</f>
        <v>82.2738084088234</v>
      </c>
      <c r="F165" s="0" t="n">
        <v>20</v>
      </c>
      <c r="G165" s="0" t="n">
        <f aca="false">VLOOKUP(P165,BesoinU!$F$1:$L$99,3,0)</f>
        <v>81.9240642058651</v>
      </c>
      <c r="H165" s="0" t="n">
        <f aca="false">VLOOKUP(O165,bibliRdtCHauff!$G$1:$K$1398,3,0)</f>
        <v>3.4806865116279</v>
      </c>
      <c r="I165" s="0" t="n">
        <v>9.99400359784132E-005</v>
      </c>
      <c r="J165" s="0" t="n">
        <f aca="false">VLOOKUP(D165,'paramètres CI'!$A$1:$C$6,2,0)</f>
        <v>0.0935912806596305</v>
      </c>
      <c r="K165" s="0" t="str">
        <f aca="false">VLOOKUP(A165,Nomenclature!$D$1:$E$9,2,0)</f>
        <v>02</v>
      </c>
      <c r="L165" s="0" t="str">
        <f aca="false">VLOOKUP(B165,Nomenclature!$J$1:$K$97,2,0)</f>
        <v>25</v>
      </c>
      <c r="M165" s="0" t="str">
        <f aca="false">VLOOKUP(C165,Nomenclature!$M$1:$N$21,2,0)</f>
        <v>29</v>
      </c>
      <c r="N165" s="0" t="str">
        <f aca="false">VLOOKUP(D165,Nomenclature!$O$25:$P$31,2,0)</f>
        <v>02</v>
      </c>
      <c r="O165" s="0" t="str">
        <f aca="false">CONCATENATE(K165,L165,M165,N165)</f>
        <v>02252902</v>
      </c>
      <c r="P165" s="0" t="str">
        <f aca="false">CONCATENATE(K165,L165)</f>
        <v>0225</v>
      </c>
      <c r="R165" s="0" t="n">
        <v>82.2738084088234</v>
      </c>
      <c r="S165" s="0" t="n">
        <v>20</v>
      </c>
      <c r="T165" s="0" t="n">
        <v>100.617984552262</v>
      </c>
      <c r="U165" s="0" t="n">
        <v>3.4806865116279</v>
      </c>
      <c r="V165" s="0" t="n">
        <v>9.99400359784132E-005</v>
      </c>
      <c r="W165" s="0" t="n">
        <f aca="false">VLOOKUP(D165,'paramètres CI'!$A$1:$C$6,2,0)</f>
        <v>0.0935912806596305</v>
      </c>
      <c r="X165" s="0" t="n">
        <f aca="false">(R165-E165)/E165</f>
        <v>0</v>
      </c>
      <c r="Y165" s="0" t="n">
        <f aca="false">T165-G165</f>
        <v>18.6939203463969</v>
      </c>
      <c r="Z165" s="0" t="n">
        <f aca="false">U165-H165</f>
        <v>0</v>
      </c>
    </row>
    <row r="166" customFormat="false" ht="15.8" hidden="false" customHeight="false" outlineLevel="0" collapsed="false">
      <c r="A166" s="0" t="s">
        <v>14</v>
      </c>
      <c r="B166" s="0" t="s">
        <v>62</v>
      </c>
      <c r="C166" s="0" t="s">
        <v>55</v>
      </c>
      <c r="D166" s="0" t="s">
        <v>43</v>
      </c>
      <c r="E166" s="0" t="n">
        <f aca="false">VLOOKUP(O166,bibliRdtCHauff!$G$1:$K$1398,4,0)</f>
        <v>28.9368869872017</v>
      </c>
      <c r="F166" s="0" t="n">
        <v>17</v>
      </c>
      <c r="G166" s="0" t="n">
        <f aca="false">VLOOKUP(P166,BesoinU!$F$1:$L$99,3,0)</f>
        <v>81.9240642058651</v>
      </c>
      <c r="H166" s="0" t="n">
        <f aca="false">VLOOKUP(O166,bibliRdtCHauff!$G$1:$K$1398,3,0)</f>
        <v>2.87237358139535</v>
      </c>
      <c r="I166" s="0" t="n">
        <v>0.140001188416076</v>
      </c>
      <c r="J166" s="0" t="n">
        <f aca="false">VLOOKUP(D166,'paramètres CI'!$A$1:$C$6,2,0)</f>
        <v>0.0935912806596305</v>
      </c>
      <c r="K166" s="0" t="str">
        <f aca="false">VLOOKUP(A166,Nomenclature!$D$1:$E$9,2,0)</f>
        <v>02</v>
      </c>
      <c r="L166" s="0" t="str">
        <f aca="false">VLOOKUP(B166,Nomenclature!$J$1:$K$97,2,0)</f>
        <v>25</v>
      </c>
      <c r="M166" s="0" t="str">
        <f aca="false">VLOOKUP(C166,Nomenclature!$M$1:$N$21,2,0)</f>
        <v>10</v>
      </c>
      <c r="N166" s="0" t="str">
        <f aca="false">VLOOKUP(D166,Nomenclature!$O$25:$P$31,2,0)</f>
        <v>02</v>
      </c>
      <c r="O166" s="0" t="str">
        <f aca="false">CONCATENATE(K166,L166,M166,N166)</f>
        <v>02251002</v>
      </c>
      <c r="P166" s="0" t="str">
        <f aca="false">CONCATENATE(K166,L166)</f>
        <v>0225</v>
      </c>
      <c r="R166" s="0" t="n">
        <v>27.5589399878112</v>
      </c>
      <c r="S166" s="0" t="n">
        <v>17</v>
      </c>
      <c r="T166" s="0" t="n">
        <v>95.9776201049277</v>
      </c>
      <c r="U166" s="0" t="n">
        <v>2.73805395348837</v>
      </c>
      <c r="V166" s="0" t="n">
        <v>0.140001188416076</v>
      </c>
      <c r="W166" s="0" t="n">
        <f aca="false">VLOOKUP(D166,'paramètres CI'!$A$1:$C$6,2,0)</f>
        <v>0.0935912806596305</v>
      </c>
      <c r="X166" s="0" t="n">
        <f aca="false">(R166-E166)/E166</f>
        <v>-0.0476190476190456</v>
      </c>
      <c r="Y166" s="0" t="n">
        <f aca="false">T166-G166</f>
        <v>14.0535558990626</v>
      </c>
      <c r="Z166" s="0" t="n">
        <f aca="false">U166-H166</f>
        <v>-0.13431962790698</v>
      </c>
    </row>
    <row r="167" customFormat="false" ht="15.8" hidden="false" customHeight="false" outlineLevel="0" collapsed="false">
      <c r="A167" s="0" t="s">
        <v>14</v>
      </c>
      <c r="B167" s="0" t="s">
        <v>62</v>
      </c>
      <c r="C167" s="0" t="s">
        <v>56</v>
      </c>
      <c r="D167" s="0" t="s">
        <v>43</v>
      </c>
      <c r="E167" s="0" t="n">
        <f aca="false">VLOOKUP(O167,bibliRdtCHauff!$G$1:$K$1398,4,0)</f>
        <v>34.448674984764</v>
      </c>
      <c r="F167" s="0" t="n">
        <v>17</v>
      </c>
      <c r="G167" s="0" t="n">
        <f aca="false">VLOOKUP(P167,BesoinU!$F$1:$L$99,3,0)</f>
        <v>81.9240642058651</v>
      </c>
      <c r="H167" s="0" t="n">
        <f aca="false">VLOOKUP(O167,bibliRdtCHauff!$G$1:$K$1398,3,0)</f>
        <v>3.40965209302325</v>
      </c>
      <c r="I167" s="0" t="n">
        <v>9.99400359784132E-005</v>
      </c>
      <c r="J167" s="0" t="n">
        <f aca="false">VLOOKUP(D167,'paramètres CI'!$A$1:$C$6,2,0)</f>
        <v>0.0935912806596305</v>
      </c>
      <c r="K167" s="0" t="str">
        <f aca="false">VLOOKUP(A167,Nomenclature!$D$1:$E$9,2,0)</f>
        <v>02</v>
      </c>
      <c r="L167" s="0" t="str">
        <f aca="false">VLOOKUP(B167,Nomenclature!$J$1:$K$97,2,0)</f>
        <v>25</v>
      </c>
      <c r="M167" s="0" t="str">
        <f aca="false">VLOOKUP(C167,Nomenclature!$M$1:$N$21,2,0)</f>
        <v>30</v>
      </c>
      <c r="N167" s="0" t="str">
        <f aca="false">VLOOKUP(D167,Nomenclature!$O$25:$P$31,2,0)</f>
        <v>02</v>
      </c>
      <c r="O167" s="0" t="str">
        <f aca="false">CONCATENATE(K167,L167,M167,N167)</f>
        <v>02253002</v>
      </c>
      <c r="P167" s="0" t="str">
        <f aca="false">CONCATENATE(K167,L167)</f>
        <v>0225</v>
      </c>
      <c r="R167" s="0" t="n">
        <v>34.448674984764</v>
      </c>
      <c r="S167" s="0" t="n">
        <v>17</v>
      </c>
      <c r="T167" s="0" t="n">
        <v>95.9776201049277</v>
      </c>
      <c r="U167" s="0" t="n">
        <v>3.40965209302325</v>
      </c>
      <c r="V167" s="0" t="n">
        <v>9.99400359784132E-005</v>
      </c>
      <c r="W167" s="0" t="n">
        <f aca="false">VLOOKUP(D167,'paramètres CI'!$A$1:$C$6,2,0)</f>
        <v>0.0935912806596305</v>
      </c>
      <c r="X167" s="0" t="n">
        <f aca="false">(R167-E167)/E167</f>
        <v>0</v>
      </c>
      <c r="Y167" s="0" t="n">
        <f aca="false">T167-G167</f>
        <v>14.0535558990626</v>
      </c>
      <c r="Z167" s="0" t="n">
        <f aca="false">U167-H167</f>
        <v>0</v>
      </c>
    </row>
    <row r="168" customFormat="false" ht="15.8" hidden="false" customHeight="false" outlineLevel="0" collapsed="false">
      <c r="A168" s="0" t="s">
        <v>14</v>
      </c>
      <c r="B168" s="0" t="s">
        <v>63</v>
      </c>
      <c r="C168" s="0" t="s">
        <v>32</v>
      </c>
      <c r="D168" s="0" t="s">
        <v>33</v>
      </c>
      <c r="E168" s="0" t="n">
        <f aca="false">VLOOKUP(O168,bibliRdtCHauff!$G$1:$K$1398,4,0)</f>
        <v>51.1942444369419</v>
      </c>
      <c r="F168" s="0" t="n">
        <v>25</v>
      </c>
      <c r="G168" s="0" t="n">
        <f aca="false">VLOOKUP(P168,BesoinU!$F$1:$L$99,3,0)</f>
        <v>107.046211115801</v>
      </c>
      <c r="H168" s="0" t="n">
        <f aca="false">VLOOKUP(O168,bibliRdtCHauff!$G$1:$K$1398,3,0)</f>
        <v>0.74776953215873</v>
      </c>
      <c r="I168" s="0" t="n">
        <v>0.0131972098070873</v>
      </c>
      <c r="J168" s="0" t="n">
        <f aca="false">VLOOKUP(D168,'paramètres CI'!$A$1:$C$6,2,0)</f>
        <v>0.033584731604575</v>
      </c>
      <c r="K168" s="0" t="str">
        <f aca="false">VLOOKUP(A168,Nomenclature!$D$1:$E$9,2,0)</f>
        <v>02</v>
      </c>
      <c r="L168" s="0" t="str">
        <f aca="false">VLOOKUP(B168,Nomenclature!$J$1:$K$97,2,0)</f>
        <v>29</v>
      </c>
      <c r="M168" s="0" t="str">
        <f aca="false">VLOOKUP(C168,Nomenclature!$M$1:$N$21,2,0)</f>
        <v>01</v>
      </c>
      <c r="N168" s="0" t="str">
        <f aca="false">VLOOKUP(D168,Nomenclature!$O$25:$P$31,2,0)</f>
        <v>01</v>
      </c>
      <c r="O168" s="0" t="str">
        <f aca="false">CONCATENATE(K168,L168,M168,N168)</f>
        <v>02290101</v>
      </c>
      <c r="P168" s="0" t="str">
        <f aca="false">CONCATENATE(K168,L168)</f>
        <v>0229</v>
      </c>
      <c r="R168" s="0" t="n">
        <v>48.756423273278</v>
      </c>
      <c r="S168" s="0" t="n">
        <v>25</v>
      </c>
      <c r="T168" s="0" t="n">
        <v>141.705604403019</v>
      </c>
      <c r="U168" s="0" t="n">
        <v>0.719009165537241</v>
      </c>
      <c r="V168" s="0" t="n">
        <v>0.0131972098070873</v>
      </c>
      <c r="W168" s="0" t="n">
        <f aca="false">VLOOKUP(D168,'paramètres CI'!$A$1:$C$6,2,0)</f>
        <v>0.033584731604575</v>
      </c>
      <c r="X168" s="0" t="n">
        <f aca="false">(R168-E168)/E168</f>
        <v>-0.0476190476190476</v>
      </c>
      <c r="Y168" s="0" t="n">
        <f aca="false">T168-G168</f>
        <v>34.659393287218</v>
      </c>
      <c r="Z168" s="0" t="n">
        <f aca="false">U168-H168</f>
        <v>-0.028760366621489</v>
      </c>
    </row>
    <row r="169" customFormat="false" ht="15.8" hidden="false" customHeight="false" outlineLevel="0" collapsed="false">
      <c r="A169" s="0" t="s">
        <v>14</v>
      </c>
      <c r="B169" s="0" t="s">
        <v>63</v>
      </c>
      <c r="C169" s="0" t="s">
        <v>32</v>
      </c>
      <c r="D169" s="0" t="s">
        <v>34</v>
      </c>
      <c r="E169" s="0" t="n">
        <f aca="false">VLOOKUP(O169,bibliRdtCHauff!$G$1:$K$1398,4,0)</f>
        <v>51.5620958973504</v>
      </c>
      <c r="F169" s="0" t="n">
        <v>25</v>
      </c>
      <c r="G169" s="0" t="n">
        <f aca="false">VLOOKUP(P169,BesoinU!$F$1:$L$99,3,0)</f>
        <v>107.046211115801</v>
      </c>
      <c r="H169" s="0" t="n">
        <f aca="false">VLOOKUP(O169,bibliRdtCHauff!$G$1:$K$1398,3,0)</f>
        <v>0.703934636423298</v>
      </c>
      <c r="I169" s="0" t="n">
        <v>0.0539383699468397</v>
      </c>
      <c r="J169" s="0" t="n">
        <f aca="false">VLOOKUP(D169,'paramètres CI'!$A$1:$C$6,2,0)</f>
        <v>0.0424847883250769</v>
      </c>
      <c r="K169" s="0" t="str">
        <f aca="false">VLOOKUP(A169,Nomenclature!$D$1:$E$9,2,0)</f>
        <v>02</v>
      </c>
      <c r="L169" s="0" t="str">
        <f aca="false">VLOOKUP(B169,Nomenclature!$J$1:$K$97,2,0)</f>
        <v>29</v>
      </c>
      <c r="M169" s="0" t="str">
        <f aca="false">VLOOKUP(C169,Nomenclature!$M$1:$N$21,2,0)</f>
        <v>01</v>
      </c>
      <c r="N169" s="0" t="str">
        <f aca="false">VLOOKUP(D169,Nomenclature!$O$25:$P$31,2,0)</f>
        <v>06</v>
      </c>
      <c r="O169" s="0" t="str">
        <f aca="false">CONCATENATE(K169,L169,M169,N169)</f>
        <v>02290106</v>
      </c>
      <c r="P169" s="0" t="str">
        <f aca="false">CONCATENATE(K169,L169)</f>
        <v>0229</v>
      </c>
      <c r="R169" s="0" t="n">
        <v>49.1067579974766</v>
      </c>
      <c r="S169" s="0" t="n">
        <v>25</v>
      </c>
      <c r="T169" s="0" t="n">
        <v>132.704264912761</v>
      </c>
      <c r="U169" s="0" t="n">
        <v>0.676860227330094</v>
      </c>
      <c r="V169" s="0" t="n">
        <v>0.0539383699468397</v>
      </c>
      <c r="W169" s="0" t="n">
        <f aca="false">VLOOKUP(D169,'paramètres CI'!$A$1:$C$6,2,0)</f>
        <v>0.0424847883250769</v>
      </c>
      <c r="X169" s="0" t="n">
        <f aca="false">(R169-E169)/E169</f>
        <v>-0.0476190476190471</v>
      </c>
      <c r="Y169" s="0" t="n">
        <f aca="false">T169-G169</f>
        <v>25.65805379696</v>
      </c>
      <c r="Z169" s="0" t="n">
        <f aca="false">U169-H169</f>
        <v>-0.0270744090932039</v>
      </c>
    </row>
    <row r="170" customFormat="false" ht="15.8" hidden="false" customHeight="false" outlineLevel="0" collapsed="false">
      <c r="A170" s="0" t="s">
        <v>14</v>
      </c>
      <c r="B170" s="0" t="s">
        <v>63</v>
      </c>
      <c r="C170" s="0" t="s">
        <v>35</v>
      </c>
      <c r="D170" s="0" t="s">
        <v>33</v>
      </c>
      <c r="E170" s="0" t="n">
        <f aca="false">VLOOKUP(O170,bibliRdtCHauff!$G$1:$K$1398,4,0)</f>
        <v>60.9455290915975</v>
      </c>
      <c r="F170" s="0" t="n">
        <v>25</v>
      </c>
      <c r="G170" s="0" t="n">
        <f aca="false">VLOOKUP(P170,BesoinU!$F$1:$L$99,3,0)</f>
        <v>107.046211115801</v>
      </c>
      <c r="H170" s="0" t="n">
        <f aca="false">VLOOKUP(O170,bibliRdtCHauff!$G$1:$K$1398,3,0)</f>
        <v>0.862810998644689</v>
      </c>
      <c r="I170" s="0" t="n">
        <v>9.99300489657241E-005</v>
      </c>
      <c r="J170" s="0" t="n">
        <f aca="false">VLOOKUP(D170,'paramètres CI'!$A$1:$C$6,2,0)</f>
        <v>0.033584731604575</v>
      </c>
      <c r="K170" s="0" t="str">
        <f aca="false">VLOOKUP(A170,Nomenclature!$D$1:$E$9,2,0)</f>
        <v>02</v>
      </c>
      <c r="L170" s="0" t="str">
        <f aca="false">VLOOKUP(B170,Nomenclature!$J$1:$K$97,2,0)</f>
        <v>29</v>
      </c>
      <c r="M170" s="0" t="str">
        <f aca="false">VLOOKUP(C170,Nomenclature!$M$1:$N$21,2,0)</f>
        <v>21</v>
      </c>
      <c r="N170" s="0" t="str">
        <f aca="false">VLOOKUP(D170,Nomenclature!$O$25:$P$31,2,0)</f>
        <v>01</v>
      </c>
      <c r="O170" s="0" t="str">
        <f aca="false">CONCATENATE(K170,L170,M170,N170)</f>
        <v>02292101</v>
      </c>
      <c r="P170" s="0" t="str">
        <f aca="false">CONCATENATE(K170,L170)</f>
        <v>0229</v>
      </c>
      <c r="R170" s="0" t="n">
        <v>60.9455290915975</v>
      </c>
      <c r="S170" s="0" t="n">
        <v>25</v>
      </c>
      <c r="T170" s="0" t="n">
        <v>141.705604403019</v>
      </c>
      <c r="U170" s="0" t="n">
        <v>0.862810998644689</v>
      </c>
      <c r="V170" s="0" t="n">
        <v>9.99300489657241E-005</v>
      </c>
      <c r="W170" s="0" t="n">
        <f aca="false">VLOOKUP(D170,'paramètres CI'!$A$1:$C$6,2,0)</f>
        <v>0.033584731604575</v>
      </c>
      <c r="X170" s="0" t="n">
        <f aca="false">(R170-E170)/E170</f>
        <v>0</v>
      </c>
      <c r="Y170" s="0" t="n">
        <f aca="false">T170-G170</f>
        <v>34.659393287218</v>
      </c>
      <c r="Z170" s="0" t="n">
        <f aca="false">U170-H170</f>
        <v>0</v>
      </c>
    </row>
    <row r="171" customFormat="false" ht="15.8" hidden="false" customHeight="false" outlineLevel="0" collapsed="false">
      <c r="A171" s="0" t="s">
        <v>14</v>
      </c>
      <c r="B171" s="0" t="s">
        <v>63</v>
      </c>
      <c r="C171" s="0" t="s">
        <v>35</v>
      </c>
      <c r="D171" s="0" t="s">
        <v>34</v>
      </c>
      <c r="E171" s="0" t="n">
        <f aca="false">VLOOKUP(O171,bibliRdtCHauff!$G$1:$K$1398,4,0)</f>
        <v>61.3834474968458</v>
      </c>
      <c r="F171" s="0" t="n">
        <v>25</v>
      </c>
      <c r="G171" s="0" t="n">
        <f aca="false">VLOOKUP(P171,BesoinU!$F$1:$L$99,3,0)</f>
        <v>107.046211115801</v>
      </c>
      <c r="H171" s="0" t="n">
        <f aca="false">VLOOKUP(O171,bibliRdtCHauff!$G$1:$K$1398,3,0)</f>
        <v>0.812232272796113</v>
      </c>
      <c r="I171" s="0" t="n">
        <v>9.99300489657241E-005</v>
      </c>
      <c r="J171" s="0" t="n">
        <f aca="false">VLOOKUP(D171,'paramètres CI'!$A$1:$C$6,2,0)</f>
        <v>0.0424847883250769</v>
      </c>
      <c r="K171" s="0" t="str">
        <f aca="false">VLOOKUP(A171,Nomenclature!$D$1:$E$9,2,0)</f>
        <v>02</v>
      </c>
      <c r="L171" s="0" t="str">
        <f aca="false">VLOOKUP(B171,Nomenclature!$J$1:$K$97,2,0)</f>
        <v>29</v>
      </c>
      <c r="M171" s="0" t="str">
        <f aca="false">VLOOKUP(C171,Nomenclature!$M$1:$N$21,2,0)</f>
        <v>21</v>
      </c>
      <c r="N171" s="0" t="str">
        <f aca="false">VLOOKUP(D171,Nomenclature!$O$25:$P$31,2,0)</f>
        <v>06</v>
      </c>
      <c r="O171" s="0" t="str">
        <f aca="false">CONCATENATE(K171,L171,M171,N171)</f>
        <v>02292106</v>
      </c>
      <c r="P171" s="0" t="str">
        <f aca="false">CONCATENATE(K171,L171)</f>
        <v>0229</v>
      </c>
      <c r="R171" s="0" t="n">
        <v>61.3834474968458</v>
      </c>
      <c r="S171" s="0" t="n">
        <v>25</v>
      </c>
      <c r="T171" s="0" t="n">
        <v>132.704264912761</v>
      </c>
      <c r="U171" s="0" t="n">
        <v>0.812232272796113</v>
      </c>
      <c r="V171" s="0" t="n">
        <v>9.99300489657241E-005</v>
      </c>
      <c r="W171" s="0" t="n">
        <f aca="false">VLOOKUP(D171,'paramètres CI'!$A$1:$C$6,2,0)</f>
        <v>0.0424847883250769</v>
      </c>
      <c r="X171" s="0" t="n">
        <f aca="false">(R171-E171)/E171</f>
        <v>0</v>
      </c>
      <c r="Y171" s="0" t="n">
        <f aca="false">T171-G171</f>
        <v>25.65805379696</v>
      </c>
      <c r="Z171" s="0" t="n">
        <f aca="false">U171-H171</f>
        <v>0</v>
      </c>
    </row>
    <row r="172" customFormat="false" ht="15.8" hidden="false" customHeight="false" outlineLevel="0" collapsed="false">
      <c r="A172" s="0" t="s">
        <v>14</v>
      </c>
      <c r="B172" s="0" t="s">
        <v>63</v>
      </c>
      <c r="C172" s="0" t="s">
        <v>36</v>
      </c>
      <c r="D172" s="0" t="s">
        <v>37</v>
      </c>
      <c r="E172" s="0" t="n">
        <f aca="false">VLOOKUP(O172,bibliRdtCHauff!$G$1:$K$1398,4,0)</f>
        <v>38.6158469831696</v>
      </c>
      <c r="F172" s="0" t="n">
        <v>20</v>
      </c>
      <c r="G172" s="0" t="n">
        <f aca="false">VLOOKUP(P172,BesoinU!$F$1:$L$99,3,0)</f>
        <v>107.046211115801</v>
      </c>
      <c r="H172" s="0" t="n">
        <f aca="false">VLOOKUP(O172,bibliRdtCHauff!$G$1:$K$1398,3,0)</f>
        <v>0.757492449422588</v>
      </c>
      <c r="I172" s="0" t="n">
        <v>9.99300489657241E-005</v>
      </c>
      <c r="J172" s="0" t="n">
        <f aca="false">VLOOKUP(D172,'paramètres CI'!$A$1:$C$6,2,0)</f>
        <v>0.0385046990211696</v>
      </c>
      <c r="K172" s="0" t="str">
        <f aca="false">VLOOKUP(A172,Nomenclature!$D$1:$E$9,2,0)</f>
        <v>02</v>
      </c>
      <c r="L172" s="0" t="str">
        <f aca="false">VLOOKUP(B172,Nomenclature!$J$1:$K$97,2,0)</f>
        <v>29</v>
      </c>
      <c r="M172" s="0" t="str">
        <f aca="false">VLOOKUP(C172,Nomenclature!$M$1:$N$21,2,0)</f>
        <v>23</v>
      </c>
      <c r="N172" s="0" t="str">
        <f aca="false">VLOOKUP(D172,Nomenclature!$O$25:$P$31,2,0)</f>
        <v>03</v>
      </c>
      <c r="O172" s="0" t="str">
        <f aca="false">CONCATENATE(K172,L172,M172,N172)</f>
        <v>02292303</v>
      </c>
      <c r="P172" s="0" t="str">
        <f aca="false">CONCATENATE(K172,L172)</f>
        <v>0229</v>
      </c>
      <c r="R172" s="0" t="n">
        <v>38.6158469831696</v>
      </c>
      <c r="S172" s="0" t="n">
        <v>20</v>
      </c>
      <c r="T172" s="0" t="n">
        <v>179.704583077321</v>
      </c>
      <c r="U172" s="0" t="n">
        <v>0.757492449422588</v>
      </c>
      <c r="V172" s="0" t="n">
        <v>9.99300489657241E-005</v>
      </c>
      <c r="W172" s="0" t="n">
        <f aca="false">VLOOKUP(D172,'paramètres CI'!$A$1:$C$6,2,0)</f>
        <v>0.0385046990211696</v>
      </c>
      <c r="X172" s="0" t="n">
        <f aca="false">(R172-E172)/E172</f>
        <v>0</v>
      </c>
      <c r="Y172" s="0" t="n">
        <f aca="false">T172-G172</f>
        <v>72.65837196152</v>
      </c>
      <c r="Z172" s="0" t="n">
        <f aca="false">U172-H172</f>
        <v>0</v>
      </c>
    </row>
    <row r="173" customFormat="false" ht="15.8" hidden="false" customHeight="false" outlineLevel="0" collapsed="false">
      <c r="A173" s="0" t="s">
        <v>14</v>
      </c>
      <c r="B173" s="0" t="s">
        <v>63</v>
      </c>
      <c r="C173" s="0" t="s">
        <v>38</v>
      </c>
      <c r="D173" s="0" t="s">
        <v>39</v>
      </c>
      <c r="E173" s="0" t="n">
        <f aca="false">VLOOKUP(O173,bibliRdtCHauff!$G$1:$K$1398,4,0)</f>
        <v>28.0998666951511</v>
      </c>
      <c r="F173" s="0" t="n">
        <v>20</v>
      </c>
      <c r="G173" s="0" t="n">
        <f aca="false">VLOOKUP(P173,BesoinU!$F$1:$L$99,3,0)</f>
        <v>107.046211115801</v>
      </c>
      <c r="H173" s="0" t="n">
        <f aca="false">VLOOKUP(O173,bibliRdtCHauff!$G$1:$K$1398,3,0)</f>
        <v>0.985089870618627</v>
      </c>
      <c r="I173" s="0" t="n">
        <v>9.99300489657241E-005</v>
      </c>
      <c r="J173" s="0" t="n">
        <f aca="false">VLOOKUP(D173,'paramètres CI'!$A$1:$C$6,2,0)</f>
        <v>0.022045059962018</v>
      </c>
      <c r="K173" s="0" t="str">
        <f aca="false">VLOOKUP(A173,Nomenclature!$D$1:$E$9,2,0)</f>
        <v>02</v>
      </c>
      <c r="L173" s="0" t="str">
        <f aca="false">VLOOKUP(B173,Nomenclature!$J$1:$K$97,2,0)</f>
        <v>29</v>
      </c>
      <c r="M173" s="0" t="str">
        <f aca="false">VLOOKUP(C173,Nomenclature!$M$1:$N$21,2,0)</f>
        <v>24</v>
      </c>
      <c r="N173" s="0" t="str">
        <f aca="false">VLOOKUP(D173,Nomenclature!$O$25:$P$31,2,0)</f>
        <v>04</v>
      </c>
      <c r="O173" s="0" t="str">
        <f aca="false">CONCATENATE(K173,L173,M173,N173)</f>
        <v>02292404</v>
      </c>
      <c r="P173" s="0" t="str">
        <f aca="false">CONCATENATE(K173,L173)</f>
        <v>0229</v>
      </c>
      <c r="R173" s="0" t="n">
        <v>28.0998666951511</v>
      </c>
      <c r="S173" s="0" t="n">
        <v>20</v>
      </c>
      <c r="T173" s="0" t="n">
        <v>178.878407560727</v>
      </c>
      <c r="U173" s="0" t="n">
        <v>0.985089870618627</v>
      </c>
      <c r="V173" s="0" t="n">
        <v>9.99300489657241E-005</v>
      </c>
      <c r="W173" s="0" t="n">
        <f aca="false">VLOOKUP(D173,'paramètres CI'!$A$1:$C$6,2,0)</f>
        <v>0.022045059962018</v>
      </c>
      <c r="X173" s="0" t="n">
        <f aca="false">(R173-E173)/E173</f>
        <v>0</v>
      </c>
      <c r="Y173" s="0" t="n">
        <f aca="false">T173-G173</f>
        <v>71.832196444926</v>
      </c>
      <c r="Z173" s="0" t="n">
        <f aca="false">U173-H173</f>
        <v>0</v>
      </c>
    </row>
    <row r="174" customFormat="false" ht="15.8" hidden="false" customHeight="false" outlineLevel="0" collapsed="false">
      <c r="A174" s="0" t="s">
        <v>14</v>
      </c>
      <c r="B174" s="0" t="s">
        <v>63</v>
      </c>
      <c r="C174" s="0" t="s">
        <v>40</v>
      </c>
      <c r="D174" s="0" t="s">
        <v>37</v>
      </c>
      <c r="E174" s="0" t="n">
        <f aca="false">VLOOKUP(O174,bibliRdtCHauff!$G$1:$K$1398,4,0)</f>
        <v>32.4373114658625</v>
      </c>
      <c r="F174" s="0" t="n">
        <v>20</v>
      </c>
      <c r="G174" s="0" t="n">
        <f aca="false">VLOOKUP(P174,BesoinU!$F$1:$L$99,3,0)</f>
        <v>107.046211115801</v>
      </c>
      <c r="H174" s="0" t="n">
        <f aca="false">VLOOKUP(O174,bibliRdtCHauff!$G$1:$K$1398,3,0)</f>
        <v>0.572049066474526</v>
      </c>
      <c r="I174" s="0" t="n">
        <v>0.0364625172317081</v>
      </c>
      <c r="J174" s="0" t="n">
        <f aca="false">VLOOKUP(D174,'paramètres CI'!$A$1:$C$6,2,0)</f>
        <v>0.0385046990211696</v>
      </c>
      <c r="K174" s="0" t="str">
        <f aca="false">VLOOKUP(A174,Nomenclature!$D$1:$E$9,2,0)</f>
        <v>02</v>
      </c>
      <c r="L174" s="0" t="str">
        <f aca="false">VLOOKUP(B174,Nomenclature!$J$1:$K$97,2,0)</f>
        <v>29</v>
      </c>
      <c r="M174" s="0" t="str">
        <f aca="false">VLOOKUP(C174,Nomenclature!$M$1:$N$21,2,0)</f>
        <v>03</v>
      </c>
      <c r="N174" s="0" t="str">
        <f aca="false">VLOOKUP(D174,Nomenclature!$O$25:$P$31,2,0)</f>
        <v>03</v>
      </c>
      <c r="O174" s="0" t="str">
        <f aca="false">CONCATENATE(K174,L174,M174,N174)</f>
        <v>02290303</v>
      </c>
      <c r="P174" s="0" t="str">
        <f aca="false">CONCATENATE(K174,L174)</f>
        <v>0229</v>
      </c>
      <c r="R174" s="0" t="n">
        <v>30.8926775865357</v>
      </c>
      <c r="S174" s="0" t="n">
        <v>20</v>
      </c>
      <c r="T174" s="0" t="n">
        <v>179.704583077321</v>
      </c>
      <c r="U174" s="0" t="n">
        <v>0.525688220737511</v>
      </c>
      <c r="V174" s="0" t="n">
        <v>0.0364625172317081</v>
      </c>
      <c r="W174" s="0" t="n">
        <f aca="false">VLOOKUP(D174,'paramètres CI'!$A$1:$C$6,2,0)</f>
        <v>0.0385046990211696</v>
      </c>
      <c r="X174" s="0" t="n">
        <f aca="false">(R174-E174)/E174</f>
        <v>-0.047619047619048</v>
      </c>
      <c r="Y174" s="0" t="n">
        <f aca="false">T174-G174</f>
        <v>72.65837196152</v>
      </c>
      <c r="Z174" s="0" t="n">
        <f aca="false">U174-H174</f>
        <v>-0.0463608457370149</v>
      </c>
    </row>
    <row r="175" customFormat="false" ht="15.8" hidden="false" customHeight="false" outlineLevel="0" collapsed="false">
      <c r="A175" s="0" t="s">
        <v>14</v>
      </c>
      <c r="B175" s="0" t="s">
        <v>63</v>
      </c>
      <c r="C175" s="0" t="s">
        <v>41</v>
      </c>
      <c r="D175" s="0" t="s">
        <v>39</v>
      </c>
      <c r="E175" s="0" t="n">
        <f aca="false">VLOOKUP(O175,bibliRdtCHauff!$G$1:$K$1398,4,0)</f>
        <v>23.6038880239269</v>
      </c>
      <c r="F175" s="0" t="n">
        <v>20</v>
      </c>
      <c r="G175" s="0" t="n">
        <f aca="false">VLOOKUP(P175,BesoinU!$F$1:$L$99,3,0)</f>
        <v>107.046211115801</v>
      </c>
      <c r="H175" s="0" t="n">
        <f aca="false">VLOOKUP(O175,bibliRdtCHauff!$G$1:$K$1398,3,0)</f>
        <v>0.687755765079867</v>
      </c>
      <c r="I175" s="0" t="n">
        <v>0.427556754014814</v>
      </c>
      <c r="J175" s="0" t="n">
        <f aca="false">VLOOKUP(D175,'paramètres CI'!$A$1:$C$6,2,0)</f>
        <v>0.022045059962018</v>
      </c>
      <c r="K175" s="0" t="str">
        <f aca="false">VLOOKUP(A175,Nomenclature!$D$1:$E$9,2,0)</f>
        <v>02</v>
      </c>
      <c r="L175" s="0" t="str">
        <f aca="false">VLOOKUP(B175,Nomenclature!$J$1:$K$97,2,0)</f>
        <v>29</v>
      </c>
      <c r="M175" s="0" t="str">
        <f aca="false">VLOOKUP(C175,Nomenclature!$M$1:$N$21,2,0)</f>
        <v>04</v>
      </c>
      <c r="N175" s="0" t="str">
        <f aca="false">VLOOKUP(D175,Nomenclature!$O$25:$P$31,2,0)</f>
        <v>04</v>
      </c>
      <c r="O175" s="0" t="str">
        <f aca="false">CONCATENATE(K175,L175,M175,N175)</f>
        <v>02290404</v>
      </c>
      <c r="P175" s="0" t="str">
        <f aca="false">CONCATENATE(K175,L175)</f>
        <v>0229</v>
      </c>
      <c r="R175" s="0" t="n">
        <v>22.4798933561209</v>
      </c>
      <c r="S175" s="0" t="n">
        <v>20</v>
      </c>
      <c r="T175" s="0" t="n">
        <v>178.878407560727</v>
      </c>
      <c r="U175" s="0" t="n">
        <v>0.613422238695177</v>
      </c>
      <c r="V175" s="0" t="n">
        <v>0.427556754014814</v>
      </c>
      <c r="W175" s="0" t="n">
        <f aca="false">VLOOKUP(D175,'paramètres CI'!$A$1:$C$6,2,0)</f>
        <v>0.022045059962018</v>
      </c>
      <c r="X175" s="0" t="n">
        <f aca="false">(R175-E175)/E175</f>
        <v>-0.0476190476190457</v>
      </c>
      <c r="Y175" s="0" t="n">
        <f aca="false">T175-G175</f>
        <v>71.832196444926</v>
      </c>
      <c r="Z175" s="0" t="n">
        <f aca="false">U175-H175</f>
        <v>-0.0743335263846899</v>
      </c>
    </row>
    <row r="176" customFormat="false" ht="15.8" hidden="false" customHeight="false" outlineLevel="0" collapsed="false">
      <c r="A176" s="0" t="s">
        <v>14</v>
      </c>
      <c r="B176" s="0" t="s">
        <v>63</v>
      </c>
      <c r="C176" s="0" t="s">
        <v>45</v>
      </c>
      <c r="D176" s="0" t="s">
        <v>43</v>
      </c>
      <c r="E176" s="0" t="n">
        <f aca="false">VLOOKUP(O176,bibliRdtCHauff!$G$1:$K$1398,4,0)</f>
        <v>10.4</v>
      </c>
      <c r="F176" s="0" t="n">
        <v>13</v>
      </c>
      <c r="G176" s="0" t="n">
        <f aca="false">VLOOKUP(P176,BesoinU!$F$1:$L$99,3,0)</f>
        <v>107.046211115801</v>
      </c>
      <c r="H176" s="0" t="n">
        <f aca="false">VLOOKUP(O176,bibliRdtCHauff!$G$1:$K$1398,3,0)</f>
        <v>0.92</v>
      </c>
      <c r="I176" s="0" t="n">
        <v>0.251717369408708</v>
      </c>
      <c r="J176" s="0" t="n">
        <f aca="false">VLOOKUP(D176,'paramètres CI'!$A$1:$C$6,2,0)</f>
        <v>0.0935912806596305</v>
      </c>
      <c r="K176" s="0" t="str">
        <f aca="false">VLOOKUP(A176,Nomenclature!$D$1:$E$9,2,0)</f>
        <v>02</v>
      </c>
      <c r="L176" s="0" t="str">
        <f aca="false">VLOOKUP(B176,Nomenclature!$J$1:$K$97,2,0)</f>
        <v>29</v>
      </c>
      <c r="M176" s="0" t="str">
        <f aca="false">VLOOKUP(C176,Nomenclature!$M$1:$N$21,2,0)</f>
        <v>06</v>
      </c>
      <c r="N176" s="0" t="str">
        <f aca="false">VLOOKUP(D176,Nomenclature!$O$25:$P$31,2,0)</f>
        <v>02</v>
      </c>
      <c r="O176" s="0" t="str">
        <f aca="false">CONCATENATE(K176,L176,M176,N176)</f>
        <v>02290602</v>
      </c>
      <c r="P176" s="0" t="str">
        <f aca="false">CONCATENATE(K176,L176)</f>
        <v>0229</v>
      </c>
      <c r="R176" s="0" t="n">
        <v>10</v>
      </c>
      <c r="S176" s="0" t="n">
        <v>13</v>
      </c>
      <c r="T176" s="0" t="n">
        <v>145.275807293729</v>
      </c>
      <c r="U176" s="0" t="n">
        <v>0.9</v>
      </c>
      <c r="V176" s="0" t="n">
        <v>0.251717369408708</v>
      </c>
      <c r="W176" s="0" t="n">
        <f aca="false">VLOOKUP(D176,'paramètres CI'!$A$1:$C$6,2,0)</f>
        <v>0.0935912806596305</v>
      </c>
      <c r="X176" s="0" t="n">
        <f aca="false">(R176-E176)/E176</f>
        <v>-0.0384615384615385</v>
      </c>
      <c r="Y176" s="0" t="n">
        <f aca="false">T176-G176</f>
        <v>38.229596177928</v>
      </c>
      <c r="Z176" s="0" t="n">
        <f aca="false">U176-H176</f>
        <v>-0.02</v>
      </c>
    </row>
    <row r="177" customFormat="false" ht="15.8" hidden="false" customHeight="false" outlineLevel="0" collapsed="false">
      <c r="A177" s="0" t="s">
        <v>14</v>
      </c>
      <c r="B177" s="0" t="s">
        <v>63</v>
      </c>
      <c r="C177" s="0" t="s">
        <v>46</v>
      </c>
      <c r="D177" s="0" t="s">
        <v>43</v>
      </c>
      <c r="E177" s="0" t="n">
        <f aca="false">VLOOKUP(O177,bibliRdtCHauff!$G$1:$K$1398,4,0)</f>
        <v>12</v>
      </c>
      <c r="F177" s="0" t="n">
        <v>13</v>
      </c>
      <c r="G177" s="0" t="n">
        <f aca="false">VLOOKUP(P177,BesoinU!$F$1:$L$99,3,0)</f>
        <v>107.046211115801</v>
      </c>
      <c r="H177" s="0" t="n">
        <f aca="false">VLOOKUP(O177,bibliRdtCHauff!$G$1:$K$1398,3,0)</f>
        <v>1</v>
      </c>
      <c r="I177" s="0" t="n">
        <v>9.99300489657241E-005</v>
      </c>
      <c r="J177" s="0" t="n">
        <f aca="false">VLOOKUP(D177,'paramètres CI'!$A$1:$C$6,2,0)</f>
        <v>0.0935912806596305</v>
      </c>
      <c r="K177" s="0" t="str">
        <f aca="false">VLOOKUP(A177,Nomenclature!$D$1:$E$9,2,0)</f>
        <v>02</v>
      </c>
      <c r="L177" s="0" t="str">
        <f aca="false">VLOOKUP(B177,Nomenclature!$J$1:$K$97,2,0)</f>
        <v>29</v>
      </c>
      <c r="M177" s="0" t="str">
        <f aca="false">VLOOKUP(C177,Nomenclature!$M$1:$N$21,2,0)</f>
        <v>26</v>
      </c>
      <c r="N177" s="0" t="str">
        <f aca="false">VLOOKUP(D177,Nomenclature!$O$25:$P$31,2,0)</f>
        <v>02</v>
      </c>
      <c r="O177" s="0" t="str">
        <f aca="false">CONCATENATE(K177,L177,M177,N177)</f>
        <v>02292602</v>
      </c>
      <c r="P177" s="0" t="str">
        <f aca="false">CONCATENATE(K177,L177)</f>
        <v>0229</v>
      </c>
      <c r="R177" s="0" t="n">
        <v>12</v>
      </c>
      <c r="S177" s="0" t="n">
        <v>13</v>
      </c>
      <c r="T177" s="0" t="n">
        <v>145.275807293729</v>
      </c>
      <c r="U177" s="0" t="n">
        <v>1</v>
      </c>
      <c r="V177" s="0" t="n">
        <v>9.99300489657241E-005</v>
      </c>
      <c r="W177" s="0" t="n">
        <f aca="false">VLOOKUP(D177,'paramètres CI'!$A$1:$C$6,2,0)</f>
        <v>0.0935912806596305</v>
      </c>
      <c r="X177" s="0" t="n">
        <f aca="false">(R177-E177)/E177</f>
        <v>0</v>
      </c>
      <c r="Y177" s="0" t="n">
        <f aca="false">T177-G177</f>
        <v>38.229596177928</v>
      </c>
      <c r="Z177" s="0" t="n">
        <f aca="false">U177-H177</f>
        <v>0</v>
      </c>
    </row>
    <row r="178" customFormat="false" ht="15.8" hidden="false" customHeight="false" outlineLevel="0" collapsed="false">
      <c r="A178" s="0" t="s">
        <v>14</v>
      </c>
      <c r="B178" s="0" t="s">
        <v>63</v>
      </c>
      <c r="C178" s="0" t="s">
        <v>48</v>
      </c>
      <c r="D178" s="0" t="s">
        <v>43</v>
      </c>
      <c r="E178" s="0" t="n">
        <f aca="false">VLOOKUP(O178,bibliRdtCHauff!$G$1:$K$1398,4,0)</f>
        <v>137.765738495289</v>
      </c>
      <c r="F178" s="0" t="n">
        <v>20</v>
      </c>
      <c r="G178" s="0" t="n">
        <f aca="false">VLOOKUP(P178,BesoinU!$F$1:$L$99,3,0)</f>
        <v>107.046211115801</v>
      </c>
      <c r="H178" s="0" t="n">
        <f aca="false">VLOOKUP(O178,bibliRdtCHauff!$G$1:$K$1398,3,0)</f>
        <v>2.94489544186046</v>
      </c>
      <c r="I178" s="0" t="n">
        <v>0.0938638111455748</v>
      </c>
      <c r="J178" s="0" t="n">
        <f aca="false">VLOOKUP(D178,'paramètres CI'!$A$1:$C$6,2,0)</f>
        <v>0.0935912806596305</v>
      </c>
      <c r="K178" s="0" t="str">
        <f aca="false">VLOOKUP(A178,Nomenclature!$D$1:$E$9,2,0)</f>
        <v>02</v>
      </c>
      <c r="L178" s="0" t="str">
        <f aca="false">VLOOKUP(B178,Nomenclature!$J$1:$K$97,2,0)</f>
        <v>29</v>
      </c>
      <c r="M178" s="0" t="str">
        <f aca="false">VLOOKUP(C178,Nomenclature!$M$1:$N$21,2,0)</f>
        <v>09</v>
      </c>
      <c r="N178" s="0" t="str">
        <f aca="false">VLOOKUP(D178,Nomenclature!$O$25:$P$31,2,0)</f>
        <v>02</v>
      </c>
      <c r="O178" s="0" t="str">
        <f aca="false">CONCATENATE(K178,L178,M178,N178)</f>
        <v>02290902</v>
      </c>
      <c r="P178" s="0" t="str">
        <f aca="false">CONCATENATE(K178,L178)</f>
        <v>0229</v>
      </c>
      <c r="R178" s="0" t="n">
        <v>131.205465233609</v>
      </c>
      <c r="S178" s="0" t="n">
        <v>20</v>
      </c>
      <c r="T178" s="0" t="n">
        <v>170.352956090428</v>
      </c>
      <c r="U178" s="0" t="n">
        <v>2.83163023255814</v>
      </c>
      <c r="V178" s="0" t="n">
        <v>0.0938638111455748</v>
      </c>
      <c r="W178" s="0" t="n">
        <f aca="false">VLOOKUP(D178,'paramètres CI'!$A$1:$C$6,2,0)</f>
        <v>0.0935912806596305</v>
      </c>
      <c r="X178" s="0" t="n">
        <f aca="false">(R178-E178)/E178</f>
        <v>-0.0476190476190446</v>
      </c>
      <c r="Y178" s="0" t="n">
        <f aca="false">T178-G178</f>
        <v>63.306744974627</v>
      </c>
      <c r="Z178" s="0" t="n">
        <f aca="false">U178-H178</f>
        <v>-0.11326520930232</v>
      </c>
    </row>
    <row r="179" customFormat="false" ht="15.8" hidden="false" customHeight="false" outlineLevel="0" collapsed="false">
      <c r="A179" s="0" t="s">
        <v>14</v>
      </c>
      <c r="B179" s="0" t="s">
        <v>63</v>
      </c>
      <c r="C179" s="0" t="s">
        <v>49</v>
      </c>
      <c r="D179" s="0" t="s">
        <v>43</v>
      </c>
      <c r="E179" s="0" t="n">
        <f aca="false">VLOOKUP(O179,bibliRdtCHauff!$G$1:$K$1398,4,0)</f>
        <v>164.006831542011</v>
      </c>
      <c r="F179" s="0" t="n">
        <v>20</v>
      </c>
      <c r="G179" s="0" t="n">
        <f aca="false">VLOOKUP(P179,BesoinU!$F$1:$L$99,3,0)</f>
        <v>107.046211115801</v>
      </c>
      <c r="H179" s="0" t="n">
        <f aca="false">VLOOKUP(O179,bibliRdtCHauff!$G$1:$K$1398,3,0)</f>
        <v>3.39795627906976</v>
      </c>
      <c r="I179" s="0" t="n">
        <v>9.99300489657241E-005</v>
      </c>
      <c r="J179" s="0" t="n">
        <f aca="false">VLOOKUP(D179,'paramètres CI'!$A$1:$C$6,2,0)</f>
        <v>0.0935912806596305</v>
      </c>
      <c r="K179" s="0" t="str">
        <f aca="false">VLOOKUP(A179,Nomenclature!$D$1:$E$9,2,0)</f>
        <v>02</v>
      </c>
      <c r="L179" s="0" t="str">
        <f aca="false">VLOOKUP(B179,Nomenclature!$J$1:$K$97,2,0)</f>
        <v>29</v>
      </c>
      <c r="M179" s="0" t="str">
        <f aca="false">VLOOKUP(C179,Nomenclature!$M$1:$N$21,2,0)</f>
        <v>29</v>
      </c>
      <c r="N179" s="0" t="str">
        <f aca="false">VLOOKUP(D179,Nomenclature!$O$25:$P$31,2,0)</f>
        <v>02</v>
      </c>
      <c r="O179" s="0" t="str">
        <f aca="false">CONCATENATE(K179,L179,M179,N179)</f>
        <v>02292902</v>
      </c>
      <c r="P179" s="0" t="str">
        <f aca="false">CONCATENATE(K179,L179)</f>
        <v>0229</v>
      </c>
      <c r="R179" s="0" t="n">
        <v>164.006831542011</v>
      </c>
      <c r="S179" s="0" t="n">
        <v>20</v>
      </c>
      <c r="T179" s="0" t="n">
        <v>170.352956090428</v>
      </c>
      <c r="U179" s="0" t="n">
        <v>3.39795627906976</v>
      </c>
      <c r="V179" s="0" t="n">
        <v>9.99300489657241E-005</v>
      </c>
      <c r="W179" s="0" t="n">
        <f aca="false">VLOOKUP(D179,'paramètres CI'!$A$1:$C$6,2,0)</f>
        <v>0.0935912806596305</v>
      </c>
      <c r="X179" s="0" t="n">
        <f aca="false">(R179-E179)/E179</f>
        <v>0</v>
      </c>
      <c r="Y179" s="0" t="n">
        <f aca="false">T179-G179</f>
        <v>63.306744974627</v>
      </c>
      <c r="Z179" s="0" t="n">
        <f aca="false">U179-H179</f>
        <v>0</v>
      </c>
    </row>
    <row r="180" customFormat="false" ht="15.8" hidden="false" customHeight="false" outlineLevel="0" collapsed="false">
      <c r="A180" s="0" t="s">
        <v>14</v>
      </c>
      <c r="B180" s="0" t="s">
        <v>63</v>
      </c>
      <c r="C180" s="0" t="s">
        <v>55</v>
      </c>
      <c r="D180" s="0" t="s">
        <v>43</v>
      </c>
      <c r="E180" s="0" t="n">
        <f aca="false">VLOOKUP(O180,bibliRdtCHauff!$G$1:$K$1398,4,0)</f>
        <v>63.2185271154578</v>
      </c>
      <c r="F180" s="0" t="n">
        <v>17</v>
      </c>
      <c r="G180" s="0" t="n">
        <f aca="false">VLOOKUP(P180,BesoinU!$F$1:$L$99,3,0)</f>
        <v>107.046211115801</v>
      </c>
      <c r="H180" s="0" t="n">
        <f aca="false">VLOOKUP(O180,bibliRdtCHauff!$G$1:$K$1398,3,0)</f>
        <v>2.80410195348837</v>
      </c>
      <c r="I180" s="0" t="n">
        <v>0.122564458102508</v>
      </c>
      <c r="J180" s="0" t="n">
        <f aca="false">VLOOKUP(D180,'paramètres CI'!$A$1:$C$6,2,0)</f>
        <v>0.0935912806596305</v>
      </c>
      <c r="K180" s="0" t="str">
        <f aca="false">VLOOKUP(A180,Nomenclature!$D$1:$E$9,2,0)</f>
        <v>02</v>
      </c>
      <c r="L180" s="0" t="str">
        <f aca="false">VLOOKUP(B180,Nomenclature!$J$1:$K$97,2,0)</f>
        <v>29</v>
      </c>
      <c r="M180" s="0" t="str">
        <f aca="false">VLOOKUP(C180,Nomenclature!$M$1:$N$21,2,0)</f>
        <v>10</v>
      </c>
      <c r="N180" s="0" t="str">
        <f aca="false">VLOOKUP(D180,Nomenclature!$O$25:$P$31,2,0)</f>
        <v>02</v>
      </c>
      <c r="O180" s="0" t="str">
        <f aca="false">CONCATENATE(K180,L180,M180,N180)</f>
        <v>02291002</v>
      </c>
      <c r="P180" s="0" t="str">
        <f aca="false">CONCATENATE(K180,L180)</f>
        <v>0229</v>
      </c>
      <c r="R180" s="0" t="n">
        <v>60.2081210623408</v>
      </c>
      <c r="S180" s="0" t="n">
        <v>17</v>
      </c>
      <c r="T180" s="0" t="n">
        <v>162.440149532629</v>
      </c>
      <c r="U180" s="0" t="n">
        <v>2.67297488372093</v>
      </c>
      <c r="V180" s="0" t="n">
        <v>0.122564458102508</v>
      </c>
      <c r="W180" s="0" t="n">
        <f aca="false">VLOOKUP(D180,'paramètres CI'!$A$1:$C$6,2,0)</f>
        <v>0.0935912806596305</v>
      </c>
      <c r="X180" s="0" t="n">
        <f aca="false">(R180-E180)/E180</f>
        <v>-0.0476190476190471</v>
      </c>
      <c r="Y180" s="0" t="n">
        <f aca="false">T180-G180</f>
        <v>55.393938416828</v>
      </c>
      <c r="Z180" s="0" t="n">
        <f aca="false">U180-H180</f>
        <v>-0.13112706976744</v>
      </c>
    </row>
    <row r="181" customFormat="false" ht="15.8" hidden="false" customHeight="false" outlineLevel="0" collapsed="false">
      <c r="A181" s="0" t="s">
        <v>14</v>
      </c>
      <c r="B181" s="0" t="s">
        <v>63</v>
      </c>
      <c r="C181" s="0" t="s">
        <v>56</v>
      </c>
      <c r="D181" s="0" t="s">
        <v>43</v>
      </c>
      <c r="E181" s="0" t="n">
        <f aca="false">VLOOKUP(O181,bibliRdtCHauff!$G$1:$K$1398,4,0)</f>
        <v>75.2601513279259</v>
      </c>
      <c r="F181" s="0" t="n">
        <v>17</v>
      </c>
      <c r="G181" s="0" t="n">
        <f aca="false">VLOOKUP(P181,BesoinU!$F$1:$L$99,3,0)</f>
        <v>107.046211115801</v>
      </c>
      <c r="H181" s="0" t="n">
        <f aca="false">VLOOKUP(O181,bibliRdtCHauff!$G$1:$K$1398,3,0)</f>
        <v>3.32861023255814</v>
      </c>
      <c r="I181" s="0" t="n">
        <v>9.99300489657241E-005</v>
      </c>
      <c r="J181" s="0" t="n">
        <f aca="false">VLOOKUP(D181,'paramètres CI'!$A$1:$C$6,2,0)</f>
        <v>0.0935912806596305</v>
      </c>
      <c r="K181" s="0" t="str">
        <f aca="false">VLOOKUP(A181,Nomenclature!$D$1:$E$9,2,0)</f>
        <v>02</v>
      </c>
      <c r="L181" s="0" t="str">
        <f aca="false">VLOOKUP(B181,Nomenclature!$J$1:$K$97,2,0)</f>
        <v>29</v>
      </c>
      <c r="M181" s="0" t="str">
        <f aca="false">VLOOKUP(C181,Nomenclature!$M$1:$N$21,2,0)</f>
        <v>30</v>
      </c>
      <c r="N181" s="0" t="str">
        <f aca="false">VLOOKUP(D181,Nomenclature!$O$25:$P$31,2,0)</f>
        <v>02</v>
      </c>
      <c r="O181" s="0" t="str">
        <f aca="false">CONCATENATE(K181,L181,M181,N181)</f>
        <v>02293002</v>
      </c>
      <c r="P181" s="0" t="str">
        <f aca="false">CONCATENATE(K181,L181)</f>
        <v>0229</v>
      </c>
      <c r="R181" s="0" t="n">
        <v>75.2601513279259</v>
      </c>
      <c r="S181" s="0" t="n">
        <v>17</v>
      </c>
      <c r="T181" s="0" t="n">
        <v>162.440149532629</v>
      </c>
      <c r="U181" s="0" t="n">
        <v>3.32861023255814</v>
      </c>
      <c r="V181" s="0" t="n">
        <v>9.99300489657241E-005</v>
      </c>
      <c r="W181" s="0" t="n">
        <f aca="false">VLOOKUP(D181,'paramètres CI'!$A$1:$C$6,2,0)</f>
        <v>0.0935912806596305</v>
      </c>
      <c r="X181" s="0" t="n">
        <f aca="false">(R181-E181)/E181</f>
        <v>0</v>
      </c>
      <c r="Y181" s="0" t="n">
        <f aca="false">T181-G181</f>
        <v>55.393938416828</v>
      </c>
      <c r="Z181" s="0" t="n">
        <f aca="false">U181-H181</f>
        <v>0</v>
      </c>
    </row>
    <row r="182" customFormat="false" ht="15.8" hidden="false" customHeight="false" outlineLevel="0" collapsed="false">
      <c r="A182" s="0" t="s">
        <v>14</v>
      </c>
      <c r="B182" s="0" t="s">
        <v>64</v>
      </c>
      <c r="C182" s="0" t="s">
        <v>32</v>
      </c>
      <c r="D182" s="0" t="s">
        <v>33</v>
      </c>
      <c r="E182" s="0" t="n">
        <f aca="false">VLOOKUP(O182,bibliRdtCHauff!$G$1:$K$1398,4,0)</f>
        <v>35.858702484033</v>
      </c>
      <c r="F182" s="0" t="n">
        <v>25</v>
      </c>
      <c r="G182" s="0" t="n">
        <f aca="false">VLOOKUP(P182,BesoinU!$F$1:$L$99,3,0)</f>
        <v>67.1696801341303</v>
      </c>
      <c r="H182" s="0" t="n">
        <f aca="false">VLOOKUP(O182,bibliRdtCHauff!$G$1:$K$1398,3,0)</f>
        <v>0.720442141071039</v>
      </c>
      <c r="I182" s="0" t="n">
        <v>0.0179498034248297</v>
      </c>
      <c r="J182" s="0" t="n">
        <f aca="false">VLOOKUP(D182,'paramètres CI'!$A$1:$C$6,2,0)</f>
        <v>0.033584731604575</v>
      </c>
      <c r="K182" s="0" t="str">
        <f aca="false">VLOOKUP(A182,Nomenclature!$D$1:$E$9,2,0)</f>
        <v>02</v>
      </c>
      <c r="L182" s="0" t="str">
        <f aca="false">VLOOKUP(B182,Nomenclature!$J$1:$K$97,2,0)</f>
        <v>30</v>
      </c>
      <c r="M182" s="0" t="str">
        <f aca="false">VLOOKUP(C182,Nomenclature!$M$1:$N$21,2,0)</f>
        <v>01</v>
      </c>
      <c r="N182" s="0" t="str">
        <f aca="false">VLOOKUP(D182,Nomenclature!$O$25:$P$31,2,0)</f>
        <v>01</v>
      </c>
      <c r="O182" s="0" t="str">
        <f aca="false">CONCATENATE(K182,L182,M182,N182)</f>
        <v>02300101</v>
      </c>
      <c r="P182" s="0" t="str">
        <f aca="false">CONCATENATE(K182,L182)</f>
        <v>0230</v>
      </c>
      <c r="R182" s="0" t="n">
        <v>34.1511452228886</v>
      </c>
      <c r="S182" s="0" t="n">
        <v>25</v>
      </c>
      <c r="T182" s="0" t="n">
        <v>83.8835621867833</v>
      </c>
      <c r="U182" s="0" t="n">
        <v>0.692732827952922</v>
      </c>
      <c r="V182" s="0" t="n">
        <v>0.0179498034248297</v>
      </c>
      <c r="W182" s="0" t="n">
        <f aca="false">VLOOKUP(D182,'paramètres CI'!$A$1:$C$6,2,0)</f>
        <v>0.033584731604575</v>
      </c>
      <c r="X182" s="0" t="n">
        <f aca="false">(R182-E182)/E182</f>
        <v>-0.0476190476190469</v>
      </c>
      <c r="Y182" s="0" t="n">
        <f aca="false">T182-G182</f>
        <v>16.713882052653</v>
      </c>
      <c r="Z182" s="0" t="n">
        <f aca="false">U182-H182</f>
        <v>-0.0277093131181171</v>
      </c>
    </row>
    <row r="183" customFormat="false" ht="15.8" hidden="false" customHeight="false" outlineLevel="0" collapsed="false">
      <c r="A183" s="0" t="s">
        <v>14</v>
      </c>
      <c r="B183" s="0" t="s">
        <v>64</v>
      </c>
      <c r="C183" s="0" t="s">
        <v>32</v>
      </c>
      <c r="D183" s="0" t="s">
        <v>34</v>
      </c>
      <c r="E183" s="0" t="n">
        <f aca="false">VLOOKUP(O183,bibliRdtCHauff!$G$1:$K$1398,4,0)</f>
        <v>35.8734963707387</v>
      </c>
      <c r="F183" s="0" t="n">
        <v>25</v>
      </c>
      <c r="G183" s="0" t="n">
        <f aca="false">VLOOKUP(P183,BesoinU!$F$1:$L$99,3,0)</f>
        <v>67.1696801341303</v>
      </c>
      <c r="H183" s="0" t="n">
        <f aca="false">VLOOKUP(O183,bibliRdtCHauff!$G$1:$K$1398,3,0)</f>
        <v>0.698451417646905</v>
      </c>
      <c r="I183" s="0" t="n">
        <v>0.0383267927017996</v>
      </c>
      <c r="J183" s="0" t="n">
        <f aca="false">VLOOKUP(D183,'paramètres CI'!$A$1:$C$6,2,0)</f>
        <v>0.0424847883250769</v>
      </c>
      <c r="K183" s="0" t="str">
        <f aca="false">VLOOKUP(A183,Nomenclature!$D$1:$E$9,2,0)</f>
        <v>02</v>
      </c>
      <c r="L183" s="0" t="str">
        <f aca="false">VLOOKUP(B183,Nomenclature!$J$1:$K$97,2,0)</f>
        <v>30</v>
      </c>
      <c r="M183" s="0" t="str">
        <f aca="false">VLOOKUP(C183,Nomenclature!$M$1:$N$21,2,0)</f>
        <v>01</v>
      </c>
      <c r="N183" s="0" t="str">
        <f aca="false">VLOOKUP(D183,Nomenclature!$O$25:$P$31,2,0)</f>
        <v>06</v>
      </c>
      <c r="O183" s="0" t="str">
        <f aca="false">CONCATENATE(K183,L183,M183,N183)</f>
        <v>02300106</v>
      </c>
      <c r="P183" s="0" t="str">
        <f aca="false">CONCATENATE(K183,L183)</f>
        <v>0230</v>
      </c>
      <c r="R183" s="0" t="n">
        <v>34.1652346387987</v>
      </c>
      <c r="S183" s="0" t="n">
        <v>25</v>
      </c>
      <c r="T183" s="0" t="n">
        <v>81.2939017370253</v>
      </c>
      <c r="U183" s="0" t="n">
        <v>0.671587901583563</v>
      </c>
      <c r="V183" s="0" t="n">
        <v>0.0383267927017996</v>
      </c>
      <c r="W183" s="0" t="n">
        <f aca="false">VLOOKUP(D183,'paramètres CI'!$A$1:$C$6,2,0)</f>
        <v>0.0424847883250769</v>
      </c>
      <c r="X183" s="0" t="n">
        <f aca="false">(R183-E183)/E183</f>
        <v>-0.0476190476190493</v>
      </c>
      <c r="Y183" s="0" t="n">
        <f aca="false">T183-G183</f>
        <v>14.124221602895</v>
      </c>
      <c r="Z183" s="0" t="n">
        <f aca="false">U183-H183</f>
        <v>-0.026863516063342</v>
      </c>
    </row>
    <row r="184" customFormat="false" ht="15.8" hidden="false" customHeight="false" outlineLevel="0" collapsed="false">
      <c r="A184" s="0" t="s">
        <v>14</v>
      </c>
      <c r="B184" s="0" t="s">
        <v>64</v>
      </c>
      <c r="C184" s="0" t="s">
        <v>35</v>
      </c>
      <c r="D184" s="0" t="s">
        <v>33</v>
      </c>
      <c r="E184" s="0" t="n">
        <f aca="false">VLOOKUP(O184,bibliRdtCHauff!$G$1:$K$1398,4,0)</f>
        <v>42.6889315286107</v>
      </c>
      <c r="F184" s="0" t="n">
        <v>25</v>
      </c>
      <c r="G184" s="0" t="n">
        <f aca="false">VLOOKUP(P184,BesoinU!$F$1:$L$99,3,0)</f>
        <v>67.1696801341303</v>
      </c>
      <c r="H184" s="0" t="n">
        <f aca="false">VLOOKUP(O184,bibliRdtCHauff!$G$1:$K$1398,3,0)</f>
        <v>0.831279393543507</v>
      </c>
      <c r="I184" s="0" t="n">
        <v>9.99300489657241E-005</v>
      </c>
      <c r="J184" s="0" t="n">
        <f aca="false">VLOOKUP(D184,'paramètres CI'!$A$1:$C$6,2,0)</f>
        <v>0.033584731604575</v>
      </c>
      <c r="K184" s="0" t="str">
        <f aca="false">VLOOKUP(A184,Nomenclature!$D$1:$E$9,2,0)</f>
        <v>02</v>
      </c>
      <c r="L184" s="0" t="str">
        <f aca="false">VLOOKUP(B184,Nomenclature!$J$1:$K$97,2,0)</f>
        <v>30</v>
      </c>
      <c r="M184" s="0" t="str">
        <f aca="false">VLOOKUP(C184,Nomenclature!$M$1:$N$21,2,0)</f>
        <v>21</v>
      </c>
      <c r="N184" s="0" t="str">
        <f aca="false">VLOOKUP(D184,Nomenclature!$O$25:$P$31,2,0)</f>
        <v>01</v>
      </c>
      <c r="O184" s="0" t="str">
        <f aca="false">CONCATENATE(K184,L184,M184,N184)</f>
        <v>02302101</v>
      </c>
      <c r="P184" s="0" t="str">
        <f aca="false">CONCATENATE(K184,L184)</f>
        <v>0230</v>
      </c>
      <c r="R184" s="0" t="n">
        <v>42.6889315286107</v>
      </c>
      <c r="S184" s="0" t="n">
        <v>25</v>
      </c>
      <c r="T184" s="0" t="n">
        <v>83.8835621867833</v>
      </c>
      <c r="U184" s="0" t="n">
        <v>0.831279393543507</v>
      </c>
      <c r="V184" s="0" t="n">
        <v>9.99300489657241E-005</v>
      </c>
      <c r="W184" s="0" t="n">
        <f aca="false">VLOOKUP(D184,'paramètres CI'!$A$1:$C$6,2,0)</f>
        <v>0.033584731604575</v>
      </c>
      <c r="X184" s="0" t="n">
        <f aca="false">(R184-E184)/E184</f>
        <v>0</v>
      </c>
      <c r="Y184" s="0" t="n">
        <f aca="false">T184-G184</f>
        <v>16.713882052653</v>
      </c>
      <c r="Z184" s="0" t="n">
        <f aca="false">U184-H184</f>
        <v>0</v>
      </c>
    </row>
    <row r="185" customFormat="false" ht="15.8" hidden="false" customHeight="false" outlineLevel="0" collapsed="false">
      <c r="A185" s="0" t="s">
        <v>14</v>
      </c>
      <c r="B185" s="0" t="s">
        <v>64</v>
      </c>
      <c r="C185" s="0" t="s">
        <v>35</v>
      </c>
      <c r="D185" s="0" t="s">
        <v>34</v>
      </c>
      <c r="E185" s="0" t="n">
        <f aca="false">VLOOKUP(O185,bibliRdtCHauff!$G$1:$K$1398,4,0)</f>
        <v>42.7065432984984</v>
      </c>
      <c r="F185" s="0" t="n">
        <v>25</v>
      </c>
      <c r="G185" s="0" t="n">
        <f aca="false">VLOOKUP(P185,BesoinU!$F$1:$L$99,3,0)</f>
        <v>67.1696801341303</v>
      </c>
      <c r="H185" s="0" t="n">
        <f aca="false">VLOOKUP(O185,bibliRdtCHauff!$G$1:$K$1398,3,0)</f>
        <v>0.805905481900275</v>
      </c>
      <c r="I185" s="0" t="n">
        <v>9.99300489657241E-005</v>
      </c>
      <c r="J185" s="0" t="n">
        <f aca="false">VLOOKUP(D185,'paramètres CI'!$A$1:$C$6,2,0)</f>
        <v>0.0424847883250769</v>
      </c>
      <c r="K185" s="0" t="str">
        <f aca="false">VLOOKUP(A185,Nomenclature!$D$1:$E$9,2,0)</f>
        <v>02</v>
      </c>
      <c r="L185" s="0" t="str">
        <f aca="false">VLOOKUP(B185,Nomenclature!$J$1:$K$97,2,0)</f>
        <v>30</v>
      </c>
      <c r="M185" s="0" t="str">
        <f aca="false">VLOOKUP(C185,Nomenclature!$M$1:$N$21,2,0)</f>
        <v>21</v>
      </c>
      <c r="N185" s="0" t="str">
        <f aca="false">VLOOKUP(D185,Nomenclature!$O$25:$P$31,2,0)</f>
        <v>06</v>
      </c>
      <c r="O185" s="0" t="str">
        <f aca="false">CONCATENATE(K185,L185,M185,N185)</f>
        <v>02302106</v>
      </c>
      <c r="P185" s="0" t="str">
        <f aca="false">CONCATENATE(K185,L185)</f>
        <v>0230</v>
      </c>
      <c r="R185" s="0" t="n">
        <v>42.7065432984984</v>
      </c>
      <c r="S185" s="0" t="n">
        <v>25</v>
      </c>
      <c r="T185" s="0" t="n">
        <v>81.2939017370253</v>
      </c>
      <c r="U185" s="0" t="n">
        <v>0.805905481900275</v>
      </c>
      <c r="V185" s="0" t="n">
        <v>9.99300489657241E-005</v>
      </c>
      <c r="W185" s="0" t="n">
        <f aca="false">VLOOKUP(D185,'paramètres CI'!$A$1:$C$6,2,0)</f>
        <v>0.0424847883250769</v>
      </c>
      <c r="X185" s="0" t="n">
        <f aca="false">(R185-E185)/E185</f>
        <v>0</v>
      </c>
      <c r="Y185" s="0" t="n">
        <f aca="false">T185-G185</f>
        <v>14.124221602895</v>
      </c>
      <c r="Z185" s="0" t="n">
        <f aca="false">U185-H185</f>
        <v>0</v>
      </c>
    </row>
    <row r="186" customFormat="false" ht="15.8" hidden="false" customHeight="false" outlineLevel="0" collapsed="false">
      <c r="A186" s="0" t="s">
        <v>14</v>
      </c>
      <c r="B186" s="0" t="s">
        <v>64</v>
      </c>
      <c r="C186" s="0" t="s">
        <v>36</v>
      </c>
      <c r="D186" s="0" t="s">
        <v>37</v>
      </c>
      <c r="E186" s="0" t="n">
        <f aca="false">VLOOKUP(O186,bibliRdtCHauff!$G$1:$K$1398,4,0)</f>
        <v>29.0145646436672</v>
      </c>
      <c r="F186" s="0" t="n">
        <v>20</v>
      </c>
      <c r="G186" s="0" t="n">
        <f aca="false">VLOOKUP(P186,BesoinU!$F$1:$L$99,3,0)</f>
        <v>67.1696801341303</v>
      </c>
      <c r="H186" s="0" t="n">
        <f aca="false">VLOOKUP(O186,bibliRdtCHauff!$G$1:$K$1398,3,0)</f>
        <v>0.756818940629301</v>
      </c>
      <c r="I186" s="0" t="n">
        <v>9.99300489657241E-005</v>
      </c>
      <c r="J186" s="0" t="n">
        <f aca="false">VLOOKUP(D186,'paramètres CI'!$A$1:$C$6,2,0)</f>
        <v>0.0385046990211696</v>
      </c>
      <c r="K186" s="0" t="str">
        <f aca="false">VLOOKUP(A186,Nomenclature!$D$1:$E$9,2,0)</f>
        <v>02</v>
      </c>
      <c r="L186" s="0" t="str">
        <f aca="false">VLOOKUP(B186,Nomenclature!$J$1:$K$97,2,0)</f>
        <v>30</v>
      </c>
      <c r="M186" s="0" t="str">
        <f aca="false">VLOOKUP(C186,Nomenclature!$M$1:$N$21,2,0)</f>
        <v>23</v>
      </c>
      <c r="N186" s="0" t="str">
        <f aca="false">VLOOKUP(D186,Nomenclature!$O$25:$P$31,2,0)</f>
        <v>03</v>
      </c>
      <c r="O186" s="0" t="str">
        <f aca="false">CONCATENATE(K186,L186,M186,N186)</f>
        <v>02302303</v>
      </c>
      <c r="P186" s="0" t="str">
        <f aca="false">CONCATENATE(K186,L186)</f>
        <v>0230</v>
      </c>
      <c r="R186" s="0" t="n">
        <v>29.0145646436672</v>
      </c>
      <c r="S186" s="0" t="n">
        <v>20</v>
      </c>
      <c r="T186" s="0" t="n">
        <v>111.400692046695</v>
      </c>
      <c r="U186" s="0" t="n">
        <v>0.756818940629301</v>
      </c>
      <c r="V186" s="0" t="n">
        <v>9.99300489657241E-005</v>
      </c>
      <c r="W186" s="0" t="n">
        <f aca="false">VLOOKUP(D186,'paramètres CI'!$A$1:$C$6,2,0)</f>
        <v>0.0385046990211696</v>
      </c>
      <c r="X186" s="0" t="n">
        <f aca="false">(R186-E186)/E186</f>
        <v>0</v>
      </c>
      <c r="Y186" s="0" t="n">
        <f aca="false">T186-G186</f>
        <v>44.2310119125647</v>
      </c>
      <c r="Z186" s="0" t="n">
        <f aca="false">U186-H186</f>
        <v>0</v>
      </c>
    </row>
    <row r="187" customFormat="false" ht="15.8" hidden="false" customHeight="false" outlineLevel="0" collapsed="false">
      <c r="A187" s="0" t="s">
        <v>14</v>
      </c>
      <c r="B187" s="0" t="s">
        <v>64</v>
      </c>
      <c r="C187" s="0" t="s">
        <v>38</v>
      </c>
      <c r="D187" s="0" t="s">
        <v>39</v>
      </c>
      <c r="E187" s="0" t="n">
        <f aca="false">VLOOKUP(O187,bibliRdtCHauff!$G$1:$K$1398,4,0)</f>
        <v>20.7966362825318</v>
      </c>
      <c r="F187" s="0" t="n">
        <v>20</v>
      </c>
      <c r="G187" s="0" t="n">
        <f aca="false">VLOOKUP(P187,BesoinU!$F$1:$L$99,3,0)</f>
        <v>67.1696801341303</v>
      </c>
      <c r="H187" s="0" t="n">
        <f aca="false">VLOOKUP(O187,bibliRdtCHauff!$G$1:$K$1398,3,0)</f>
        <v>0.984414425847987</v>
      </c>
      <c r="I187" s="0" t="n">
        <v>9.99300489657241E-005</v>
      </c>
      <c r="J187" s="0" t="n">
        <f aca="false">VLOOKUP(D187,'paramètres CI'!$A$1:$C$6,2,0)</f>
        <v>0.022045059962018</v>
      </c>
      <c r="K187" s="0" t="str">
        <f aca="false">VLOOKUP(A187,Nomenclature!$D$1:$E$9,2,0)</f>
        <v>02</v>
      </c>
      <c r="L187" s="0" t="str">
        <f aca="false">VLOOKUP(B187,Nomenclature!$J$1:$K$97,2,0)</f>
        <v>30</v>
      </c>
      <c r="M187" s="0" t="str">
        <f aca="false">VLOOKUP(C187,Nomenclature!$M$1:$N$21,2,0)</f>
        <v>24</v>
      </c>
      <c r="N187" s="0" t="str">
        <f aca="false">VLOOKUP(D187,Nomenclature!$O$25:$P$31,2,0)</f>
        <v>04</v>
      </c>
      <c r="O187" s="0" t="str">
        <f aca="false">CONCATENATE(K187,L187,M187,N187)</f>
        <v>02302404</v>
      </c>
      <c r="P187" s="0" t="str">
        <f aca="false">CONCATENATE(K187,L187)</f>
        <v>0230</v>
      </c>
      <c r="R187" s="0" t="n">
        <v>20.7966362825318</v>
      </c>
      <c r="S187" s="0" t="n">
        <v>20</v>
      </c>
      <c r="T187" s="0" t="n">
        <v>109.900241712184</v>
      </c>
      <c r="U187" s="0" t="n">
        <v>0.984414425847987</v>
      </c>
      <c r="V187" s="0" t="n">
        <v>9.99300489657241E-005</v>
      </c>
      <c r="W187" s="0" t="n">
        <f aca="false">VLOOKUP(D187,'paramètres CI'!$A$1:$C$6,2,0)</f>
        <v>0.022045059962018</v>
      </c>
      <c r="X187" s="0" t="n">
        <f aca="false">(R187-E187)/E187</f>
        <v>0</v>
      </c>
      <c r="Y187" s="0" t="n">
        <f aca="false">T187-G187</f>
        <v>42.7305615780537</v>
      </c>
      <c r="Z187" s="0" t="n">
        <f aca="false">U187-H187</f>
        <v>0</v>
      </c>
    </row>
    <row r="188" customFormat="false" ht="15.8" hidden="false" customHeight="false" outlineLevel="0" collapsed="false">
      <c r="A188" s="0" t="s">
        <v>14</v>
      </c>
      <c r="B188" s="0" t="s">
        <v>64</v>
      </c>
      <c r="C188" s="0" t="s">
        <v>40</v>
      </c>
      <c r="D188" s="0" t="s">
        <v>37</v>
      </c>
      <c r="E188" s="0" t="n">
        <f aca="false">VLOOKUP(O188,bibliRdtCHauff!$G$1:$K$1398,4,0)</f>
        <v>24.3722343006805</v>
      </c>
      <c r="F188" s="0" t="n">
        <v>20</v>
      </c>
      <c r="G188" s="0" t="n">
        <f aca="false">VLOOKUP(P188,BesoinU!$F$1:$L$99,3,0)</f>
        <v>67.1696801341303</v>
      </c>
      <c r="H188" s="0" t="n">
        <f aca="false">VLOOKUP(O188,bibliRdtCHauff!$G$1:$K$1398,3,0)</f>
        <v>0.571482967080969</v>
      </c>
      <c r="I188" s="0" t="n">
        <v>0.0386885606662912</v>
      </c>
      <c r="J188" s="0" t="n">
        <f aca="false">VLOOKUP(D188,'paramètres CI'!$A$1:$C$6,2,0)</f>
        <v>0.0385046990211696</v>
      </c>
      <c r="K188" s="0" t="str">
        <f aca="false">VLOOKUP(A188,Nomenclature!$D$1:$E$9,2,0)</f>
        <v>02</v>
      </c>
      <c r="L188" s="0" t="str">
        <f aca="false">VLOOKUP(B188,Nomenclature!$J$1:$K$97,2,0)</f>
        <v>30</v>
      </c>
      <c r="M188" s="0" t="str">
        <f aca="false">VLOOKUP(C188,Nomenclature!$M$1:$N$21,2,0)</f>
        <v>03</v>
      </c>
      <c r="N188" s="0" t="str">
        <f aca="false">VLOOKUP(D188,Nomenclature!$O$25:$P$31,2,0)</f>
        <v>03</v>
      </c>
      <c r="O188" s="0" t="str">
        <f aca="false">CONCATENATE(K188,L188,M188,N188)</f>
        <v>02300303</v>
      </c>
      <c r="P188" s="0" t="str">
        <f aca="false">CONCATENATE(K188,L188)</f>
        <v>0230</v>
      </c>
      <c r="R188" s="0" t="n">
        <v>23.2116517149338</v>
      </c>
      <c r="S188" s="0" t="n">
        <v>20</v>
      </c>
      <c r="T188" s="0" t="n">
        <v>111.400692046695</v>
      </c>
      <c r="U188" s="0" t="n">
        <v>0.525148973693886</v>
      </c>
      <c r="V188" s="0" t="n">
        <v>0.0386885606662912</v>
      </c>
      <c r="W188" s="0" t="n">
        <f aca="false">VLOOKUP(D188,'paramètres CI'!$A$1:$C$6,2,0)</f>
        <v>0.0385046990211696</v>
      </c>
      <c r="X188" s="0" t="n">
        <f aca="false">(R188-E188)/E188</f>
        <v>-0.047619047619048</v>
      </c>
      <c r="Y188" s="0" t="n">
        <f aca="false">T188-G188</f>
        <v>44.2310119125647</v>
      </c>
      <c r="Z188" s="0" t="n">
        <f aca="false">U188-H188</f>
        <v>-0.046333993387083</v>
      </c>
    </row>
    <row r="189" customFormat="false" ht="15.8" hidden="false" customHeight="false" outlineLevel="0" collapsed="false">
      <c r="A189" s="0" t="s">
        <v>14</v>
      </c>
      <c r="B189" s="0" t="s">
        <v>64</v>
      </c>
      <c r="C189" s="0" t="s">
        <v>41</v>
      </c>
      <c r="D189" s="0" t="s">
        <v>39</v>
      </c>
      <c r="E189" s="0" t="n">
        <f aca="false">VLOOKUP(O189,bibliRdtCHauff!$G$1:$K$1398,4,0)</f>
        <v>17.4691744773267</v>
      </c>
      <c r="F189" s="0" t="n">
        <v>20</v>
      </c>
      <c r="G189" s="0" t="n">
        <f aca="false">VLOOKUP(P189,BesoinU!$F$1:$L$99,3,0)</f>
        <v>67.1696801341303</v>
      </c>
      <c r="H189" s="0" t="n">
        <f aca="false">VLOOKUP(O189,bibliRdtCHauff!$G$1:$K$1398,3,0)</f>
        <v>0.687177411638383</v>
      </c>
      <c r="I189" s="0" t="n">
        <v>0.425535076488247</v>
      </c>
      <c r="J189" s="0" t="n">
        <f aca="false">VLOOKUP(D189,'paramètres CI'!$A$1:$C$6,2,0)</f>
        <v>0.022045059962018</v>
      </c>
      <c r="K189" s="0" t="str">
        <f aca="false">VLOOKUP(A189,Nomenclature!$D$1:$E$9,2,0)</f>
        <v>02</v>
      </c>
      <c r="L189" s="0" t="str">
        <f aca="false">VLOOKUP(B189,Nomenclature!$J$1:$K$97,2,0)</f>
        <v>30</v>
      </c>
      <c r="M189" s="0" t="str">
        <f aca="false">VLOOKUP(C189,Nomenclature!$M$1:$N$21,2,0)</f>
        <v>04</v>
      </c>
      <c r="N189" s="0" t="str">
        <f aca="false">VLOOKUP(D189,Nomenclature!$O$25:$P$31,2,0)</f>
        <v>04</v>
      </c>
      <c r="O189" s="0" t="str">
        <f aca="false">CONCATENATE(K189,L189,M189,N189)</f>
        <v>02300404</v>
      </c>
      <c r="P189" s="0" t="str">
        <f aca="false">CONCATENATE(K189,L189)</f>
        <v>0230</v>
      </c>
      <c r="R189" s="0" t="n">
        <v>16.6373090260254</v>
      </c>
      <c r="S189" s="0" t="n">
        <v>20</v>
      </c>
      <c r="T189" s="0" t="n">
        <v>109.900241712184</v>
      </c>
      <c r="U189" s="0" t="n">
        <v>0.612868158085982</v>
      </c>
      <c r="V189" s="0" t="n">
        <v>0.425535076488247</v>
      </c>
      <c r="W189" s="0" t="n">
        <f aca="false">VLOOKUP(D189,'paramètres CI'!$A$1:$C$6,2,0)</f>
        <v>0.022045059962018</v>
      </c>
      <c r="X189" s="0" t="n">
        <f aca="false">(R189-E189)/E189</f>
        <v>-0.0476190476190493</v>
      </c>
      <c r="Y189" s="0" t="n">
        <f aca="false">T189-G189</f>
        <v>42.7305615780537</v>
      </c>
      <c r="Z189" s="0" t="n">
        <f aca="false">U189-H189</f>
        <v>-0.074309253552401</v>
      </c>
    </row>
    <row r="190" customFormat="false" ht="15.8" hidden="false" customHeight="false" outlineLevel="0" collapsed="false">
      <c r="A190" s="0" t="s">
        <v>14</v>
      </c>
      <c r="B190" s="0" t="s">
        <v>64</v>
      </c>
      <c r="C190" s="0" t="s">
        <v>45</v>
      </c>
      <c r="D190" s="0" t="s">
        <v>43</v>
      </c>
      <c r="E190" s="0" t="n">
        <f aca="false">VLOOKUP(O190,bibliRdtCHauff!$G$1:$K$1398,4,0)</f>
        <v>10.4</v>
      </c>
      <c r="F190" s="0" t="n">
        <v>13</v>
      </c>
      <c r="G190" s="0" t="n">
        <f aca="false">VLOOKUP(P190,BesoinU!$F$1:$L$99,3,0)</f>
        <v>67.1696801341303</v>
      </c>
      <c r="H190" s="0" t="n">
        <f aca="false">VLOOKUP(O190,bibliRdtCHauff!$G$1:$K$1398,3,0)</f>
        <v>0.92</v>
      </c>
      <c r="I190" s="0" t="n">
        <v>0.25632930529261</v>
      </c>
      <c r="J190" s="0" t="n">
        <f aca="false">VLOOKUP(D190,'paramètres CI'!$A$1:$C$6,2,0)</f>
        <v>0.0935912806596305</v>
      </c>
      <c r="K190" s="0" t="str">
        <f aca="false">VLOOKUP(A190,Nomenclature!$D$1:$E$9,2,0)</f>
        <v>02</v>
      </c>
      <c r="L190" s="0" t="str">
        <f aca="false">VLOOKUP(B190,Nomenclature!$J$1:$K$97,2,0)</f>
        <v>30</v>
      </c>
      <c r="M190" s="0" t="str">
        <f aca="false">VLOOKUP(C190,Nomenclature!$M$1:$N$21,2,0)</f>
        <v>06</v>
      </c>
      <c r="N190" s="0" t="str">
        <f aca="false">VLOOKUP(D190,Nomenclature!$O$25:$P$31,2,0)</f>
        <v>02</v>
      </c>
      <c r="O190" s="0" t="str">
        <f aca="false">CONCATENATE(K190,L190,M190,N190)</f>
        <v>02300602</v>
      </c>
      <c r="P190" s="0" t="str">
        <f aca="false">CONCATENATE(K190,L190)</f>
        <v>0230</v>
      </c>
      <c r="R190" s="0" t="n">
        <v>10</v>
      </c>
      <c r="S190" s="0" t="n">
        <v>13</v>
      </c>
      <c r="T190" s="0" t="n">
        <v>92.5207924164208</v>
      </c>
      <c r="U190" s="0" t="n">
        <v>0.9</v>
      </c>
      <c r="V190" s="0" t="n">
        <v>0.25632930529261</v>
      </c>
      <c r="W190" s="0" t="n">
        <f aca="false">VLOOKUP(D190,'paramètres CI'!$A$1:$C$6,2,0)</f>
        <v>0.0935912806596305</v>
      </c>
      <c r="X190" s="0" t="n">
        <f aca="false">(R190-E190)/E190</f>
        <v>-0.0384615384615385</v>
      </c>
      <c r="Y190" s="0" t="n">
        <f aca="false">T190-G190</f>
        <v>25.3511122822905</v>
      </c>
      <c r="Z190" s="0" t="n">
        <f aca="false">U190-H190</f>
        <v>-0.02</v>
      </c>
    </row>
    <row r="191" customFormat="false" ht="15.8" hidden="false" customHeight="false" outlineLevel="0" collapsed="false">
      <c r="A191" s="0" t="s">
        <v>14</v>
      </c>
      <c r="B191" s="0" t="s">
        <v>64</v>
      </c>
      <c r="C191" s="0" t="s">
        <v>46</v>
      </c>
      <c r="D191" s="0" t="s">
        <v>43</v>
      </c>
      <c r="E191" s="0" t="n">
        <f aca="false">VLOOKUP(O191,bibliRdtCHauff!$G$1:$K$1398,4,0)</f>
        <v>12</v>
      </c>
      <c r="F191" s="0" t="n">
        <v>13</v>
      </c>
      <c r="G191" s="0" t="n">
        <f aca="false">VLOOKUP(P191,BesoinU!$F$1:$L$99,3,0)</f>
        <v>67.1696801341303</v>
      </c>
      <c r="H191" s="0" t="n">
        <f aca="false">VLOOKUP(O191,bibliRdtCHauff!$G$1:$K$1398,3,0)</f>
        <v>1</v>
      </c>
      <c r="I191" s="0" t="n">
        <v>9.99300489657241E-005</v>
      </c>
      <c r="J191" s="0" t="n">
        <f aca="false">VLOOKUP(D191,'paramètres CI'!$A$1:$C$6,2,0)</f>
        <v>0.0935912806596305</v>
      </c>
      <c r="K191" s="0" t="str">
        <f aca="false">VLOOKUP(A191,Nomenclature!$D$1:$E$9,2,0)</f>
        <v>02</v>
      </c>
      <c r="L191" s="0" t="str">
        <f aca="false">VLOOKUP(B191,Nomenclature!$J$1:$K$97,2,0)</f>
        <v>30</v>
      </c>
      <c r="M191" s="0" t="str">
        <f aca="false">VLOOKUP(C191,Nomenclature!$M$1:$N$21,2,0)</f>
        <v>26</v>
      </c>
      <c r="N191" s="0" t="str">
        <f aca="false">VLOOKUP(D191,Nomenclature!$O$25:$P$31,2,0)</f>
        <v>02</v>
      </c>
      <c r="O191" s="0" t="str">
        <f aca="false">CONCATENATE(K191,L191,M191,N191)</f>
        <v>02302602</v>
      </c>
      <c r="P191" s="0" t="str">
        <f aca="false">CONCATENATE(K191,L191)</f>
        <v>0230</v>
      </c>
      <c r="R191" s="0" t="n">
        <v>12</v>
      </c>
      <c r="S191" s="0" t="n">
        <v>13</v>
      </c>
      <c r="T191" s="0" t="n">
        <v>92.5207924164208</v>
      </c>
      <c r="U191" s="0" t="n">
        <v>1</v>
      </c>
      <c r="V191" s="0" t="n">
        <v>9.99300489657241E-005</v>
      </c>
      <c r="W191" s="0" t="n">
        <f aca="false">VLOOKUP(D191,'paramètres CI'!$A$1:$C$6,2,0)</f>
        <v>0.0935912806596305</v>
      </c>
      <c r="X191" s="0" t="n">
        <f aca="false">(R191-E191)/E191</f>
        <v>0</v>
      </c>
      <c r="Y191" s="0" t="n">
        <f aca="false">T191-G191</f>
        <v>25.3511122822905</v>
      </c>
      <c r="Z191" s="0" t="n">
        <f aca="false">U191-H191</f>
        <v>0</v>
      </c>
    </row>
    <row r="192" customFormat="false" ht="15.8" hidden="false" customHeight="false" outlineLevel="0" collapsed="false">
      <c r="A192" s="0" t="s">
        <v>14</v>
      </c>
      <c r="B192" s="0" t="s">
        <v>64</v>
      </c>
      <c r="C192" s="0" t="s">
        <v>48</v>
      </c>
      <c r="D192" s="0" t="s">
        <v>43</v>
      </c>
      <c r="E192" s="0" t="n">
        <f aca="false">VLOOKUP(O192,bibliRdtCHauff!$G$1:$K$1398,4,0)</f>
        <v>93.8642236681069</v>
      </c>
      <c r="F192" s="0" t="n">
        <v>20</v>
      </c>
      <c r="G192" s="0" t="n">
        <f aca="false">VLOOKUP(P192,BesoinU!$F$1:$L$99,3,0)</f>
        <v>67.1696801341303</v>
      </c>
      <c r="H192" s="0" t="n">
        <f aca="false">VLOOKUP(O192,bibliRdtCHauff!$G$1:$K$1398,3,0)</f>
        <v>2.94489544186046</v>
      </c>
      <c r="I192" s="0" t="n">
        <v>0.096726092566643</v>
      </c>
      <c r="J192" s="0" t="n">
        <f aca="false">VLOOKUP(D192,'paramètres CI'!$A$1:$C$6,2,0)</f>
        <v>0.0935912806596305</v>
      </c>
      <c r="K192" s="0" t="str">
        <f aca="false">VLOOKUP(A192,Nomenclature!$D$1:$E$9,2,0)</f>
        <v>02</v>
      </c>
      <c r="L192" s="0" t="str">
        <f aca="false">VLOOKUP(B192,Nomenclature!$J$1:$K$97,2,0)</f>
        <v>30</v>
      </c>
      <c r="M192" s="0" t="str">
        <f aca="false">VLOOKUP(C192,Nomenclature!$M$1:$N$21,2,0)</f>
        <v>09</v>
      </c>
      <c r="N192" s="0" t="str">
        <f aca="false">VLOOKUP(D192,Nomenclature!$O$25:$P$31,2,0)</f>
        <v>02</v>
      </c>
      <c r="O192" s="0" t="str">
        <f aca="false">CONCATENATE(K192,L192,M192,N192)</f>
        <v>02300902</v>
      </c>
      <c r="P192" s="0" t="str">
        <f aca="false">CONCATENATE(K192,L192)</f>
        <v>0230</v>
      </c>
      <c r="R192" s="0" t="n">
        <v>89.3944987315304</v>
      </c>
      <c r="S192" s="0" t="n">
        <v>20</v>
      </c>
      <c r="T192" s="0" t="n">
        <v>106.606762837476</v>
      </c>
      <c r="U192" s="0" t="n">
        <v>2.83163023255814</v>
      </c>
      <c r="V192" s="0" t="n">
        <v>0.096726092566643</v>
      </c>
      <c r="W192" s="0" t="n">
        <f aca="false">VLOOKUP(D192,'paramètres CI'!$A$1:$C$6,2,0)</f>
        <v>0.0935912806596305</v>
      </c>
      <c r="X192" s="0" t="n">
        <f aca="false">(R192-E192)/E192</f>
        <v>-0.0476190476190474</v>
      </c>
      <c r="Y192" s="0" t="n">
        <f aca="false">T192-G192</f>
        <v>39.4370827033457</v>
      </c>
      <c r="Z192" s="0" t="n">
        <f aca="false">U192-H192</f>
        <v>-0.11326520930232</v>
      </c>
    </row>
    <row r="193" customFormat="false" ht="15.8" hidden="false" customHeight="false" outlineLevel="0" collapsed="false">
      <c r="A193" s="0" t="s">
        <v>14</v>
      </c>
      <c r="B193" s="0" t="s">
        <v>64</v>
      </c>
      <c r="C193" s="0" t="s">
        <v>49</v>
      </c>
      <c r="D193" s="0" t="s">
        <v>43</v>
      </c>
      <c r="E193" s="0" t="n">
        <f aca="false">VLOOKUP(O193,bibliRdtCHauff!$G$1:$K$1398,4,0)</f>
        <v>111.743123414413</v>
      </c>
      <c r="F193" s="0" t="n">
        <v>20</v>
      </c>
      <c r="G193" s="0" t="n">
        <f aca="false">VLOOKUP(P193,BesoinU!$F$1:$L$99,3,0)</f>
        <v>67.1696801341303</v>
      </c>
      <c r="H193" s="0" t="n">
        <f aca="false">VLOOKUP(O193,bibliRdtCHauff!$G$1:$K$1398,3,0)</f>
        <v>3.39795627906976</v>
      </c>
      <c r="I193" s="0" t="n">
        <v>9.99300489657241E-005</v>
      </c>
      <c r="J193" s="0" t="n">
        <f aca="false">VLOOKUP(D193,'paramètres CI'!$A$1:$C$6,2,0)</f>
        <v>0.0935912806596305</v>
      </c>
      <c r="K193" s="0" t="str">
        <f aca="false">VLOOKUP(A193,Nomenclature!$D$1:$E$9,2,0)</f>
        <v>02</v>
      </c>
      <c r="L193" s="0" t="str">
        <f aca="false">VLOOKUP(B193,Nomenclature!$J$1:$K$97,2,0)</f>
        <v>30</v>
      </c>
      <c r="M193" s="0" t="str">
        <f aca="false">VLOOKUP(C193,Nomenclature!$M$1:$N$21,2,0)</f>
        <v>29</v>
      </c>
      <c r="N193" s="0" t="str">
        <f aca="false">VLOOKUP(D193,Nomenclature!$O$25:$P$31,2,0)</f>
        <v>02</v>
      </c>
      <c r="O193" s="0" t="str">
        <f aca="false">CONCATENATE(K193,L193,M193,N193)</f>
        <v>02302902</v>
      </c>
      <c r="P193" s="0" t="str">
        <f aca="false">CONCATENATE(K193,L193)</f>
        <v>0230</v>
      </c>
      <c r="R193" s="0" t="n">
        <v>111.743123414413</v>
      </c>
      <c r="S193" s="0" t="n">
        <v>20</v>
      </c>
      <c r="T193" s="0" t="n">
        <v>106.606762837476</v>
      </c>
      <c r="U193" s="0" t="n">
        <v>3.39795627906976</v>
      </c>
      <c r="V193" s="0" t="n">
        <v>9.99300489657241E-005</v>
      </c>
      <c r="W193" s="0" t="n">
        <f aca="false">VLOOKUP(D193,'paramètres CI'!$A$1:$C$6,2,0)</f>
        <v>0.0935912806596305</v>
      </c>
      <c r="X193" s="0" t="n">
        <f aca="false">(R193-E193)/E193</f>
        <v>0</v>
      </c>
      <c r="Y193" s="0" t="n">
        <f aca="false">T193-G193</f>
        <v>39.4370827033457</v>
      </c>
      <c r="Z193" s="0" t="n">
        <f aca="false">U193-H193</f>
        <v>0</v>
      </c>
    </row>
    <row r="194" customFormat="false" ht="15.8" hidden="false" customHeight="false" outlineLevel="0" collapsed="false">
      <c r="A194" s="0" t="s">
        <v>14</v>
      </c>
      <c r="B194" s="0" t="s">
        <v>64</v>
      </c>
      <c r="C194" s="0" t="s">
        <v>55</v>
      </c>
      <c r="D194" s="0" t="s">
        <v>43</v>
      </c>
      <c r="E194" s="0" t="n">
        <f aca="false">VLOOKUP(O194,bibliRdtCHauff!$G$1:$K$1398,4,0)</f>
        <v>45.8042451632165</v>
      </c>
      <c r="F194" s="0" t="n">
        <v>17</v>
      </c>
      <c r="G194" s="0" t="n">
        <f aca="false">VLOOKUP(P194,BesoinU!$F$1:$L$99,3,0)</f>
        <v>67.1696801341303</v>
      </c>
      <c r="H194" s="0" t="n">
        <f aca="false">VLOOKUP(O194,bibliRdtCHauff!$G$1:$K$1398,3,0)</f>
        <v>2.80410195348837</v>
      </c>
      <c r="I194" s="0" t="n">
        <v>0.125744858516819</v>
      </c>
      <c r="J194" s="0" t="n">
        <f aca="false">VLOOKUP(D194,'paramètres CI'!$A$1:$C$6,2,0)</f>
        <v>0.0935912806596305</v>
      </c>
      <c r="K194" s="0" t="str">
        <f aca="false">VLOOKUP(A194,Nomenclature!$D$1:$E$9,2,0)</f>
        <v>02</v>
      </c>
      <c r="L194" s="0" t="str">
        <f aca="false">VLOOKUP(B194,Nomenclature!$J$1:$K$97,2,0)</f>
        <v>30</v>
      </c>
      <c r="M194" s="0" t="str">
        <f aca="false">VLOOKUP(C194,Nomenclature!$M$1:$N$21,2,0)</f>
        <v>10</v>
      </c>
      <c r="N194" s="0" t="str">
        <f aca="false">VLOOKUP(D194,Nomenclature!$O$25:$P$31,2,0)</f>
        <v>02</v>
      </c>
      <c r="O194" s="0" t="str">
        <f aca="false">CONCATENATE(K194,L194,M194,N194)</f>
        <v>02301002</v>
      </c>
      <c r="P194" s="0" t="str">
        <f aca="false">CONCATENATE(K194,L194)</f>
        <v>0230</v>
      </c>
      <c r="R194" s="0" t="n">
        <v>43.6230906316348</v>
      </c>
      <c r="S194" s="0" t="n">
        <v>17</v>
      </c>
      <c r="T194" s="0" t="n">
        <v>98.9386870911196</v>
      </c>
      <c r="U194" s="0" t="n">
        <v>2.67297488372093</v>
      </c>
      <c r="V194" s="0" t="n">
        <v>0.125744858516819</v>
      </c>
      <c r="W194" s="0" t="n">
        <f aca="false">VLOOKUP(D194,'paramètres CI'!$A$1:$C$6,2,0)</f>
        <v>0.0935912806596305</v>
      </c>
      <c r="X194" s="0" t="n">
        <f aca="false">(R194-E194)/E194</f>
        <v>-0.0476190476190467</v>
      </c>
      <c r="Y194" s="0" t="n">
        <f aca="false">T194-G194</f>
        <v>31.7690069569893</v>
      </c>
      <c r="Z194" s="0" t="n">
        <f aca="false">U194-H194</f>
        <v>-0.13112706976744</v>
      </c>
    </row>
    <row r="195" customFormat="false" ht="15.8" hidden="false" customHeight="false" outlineLevel="0" collapsed="false">
      <c r="A195" s="0" t="s">
        <v>14</v>
      </c>
      <c r="B195" s="0" t="s">
        <v>64</v>
      </c>
      <c r="C195" s="0" t="s">
        <v>56</v>
      </c>
      <c r="D195" s="0" t="s">
        <v>43</v>
      </c>
      <c r="E195" s="0" t="n">
        <f aca="false">VLOOKUP(O195,bibliRdtCHauff!$G$1:$K$1398,4,0)</f>
        <v>54.5288632895435</v>
      </c>
      <c r="F195" s="0" t="n">
        <v>17</v>
      </c>
      <c r="G195" s="0" t="n">
        <f aca="false">VLOOKUP(P195,BesoinU!$F$1:$L$99,3,0)</f>
        <v>67.1696801341303</v>
      </c>
      <c r="H195" s="0" t="n">
        <f aca="false">VLOOKUP(O195,bibliRdtCHauff!$G$1:$K$1398,3,0)</f>
        <v>3.32861023255814</v>
      </c>
      <c r="I195" s="0" t="n">
        <v>9.99300489657241E-005</v>
      </c>
      <c r="J195" s="0" t="n">
        <f aca="false">VLOOKUP(D195,'paramètres CI'!$A$1:$C$6,2,0)</f>
        <v>0.0935912806596305</v>
      </c>
      <c r="K195" s="0" t="str">
        <f aca="false">VLOOKUP(A195,Nomenclature!$D$1:$E$9,2,0)</f>
        <v>02</v>
      </c>
      <c r="L195" s="0" t="str">
        <f aca="false">VLOOKUP(B195,Nomenclature!$J$1:$K$97,2,0)</f>
        <v>30</v>
      </c>
      <c r="M195" s="0" t="str">
        <f aca="false">VLOOKUP(C195,Nomenclature!$M$1:$N$21,2,0)</f>
        <v>30</v>
      </c>
      <c r="N195" s="0" t="str">
        <f aca="false">VLOOKUP(D195,Nomenclature!$O$25:$P$31,2,0)</f>
        <v>02</v>
      </c>
      <c r="O195" s="0" t="str">
        <f aca="false">CONCATENATE(K195,L195,M195,N195)</f>
        <v>02303002</v>
      </c>
      <c r="P195" s="0" t="str">
        <f aca="false">CONCATENATE(K195,L195)</f>
        <v>0230</v>
      </c>
      <c r="R195" s="0" t="n">
        <v>54.5288632895435</v>
      </c>
      <c r="S195" s="0" t="n">
        <v>17</v>
      </c>
      <c r="T195" s="0" t="n">
        <v>98.9386870911196</v>
      </c>
      <c r="U195" s="0" t="n">
        <v>3.32861023255814</v>
      </c>
      <c r="V195" s="0" t="n">
        <v>9.99300489657241E-005</v>
      </c>
      <c r="W195" s="0" t="n">
        <f aca="false">VLOOKUP(D195,'paramètres CI'!$A$1:$C$6,2,0)</f>
        <v>0.0935912806596305</v>
      </c>
      <c r="X195" s="0" t="n">
        <f aca="false">(R195-E195)/E195</f>
        <v>0</v>
      </c>
      <c r="Y195" s="0" t="n">
        <f aca="false">T195-G195</f>
        <v>31.7690069569893</v>
      </c>
      <c r="Z195" s="0" t="n">
        <f aca="false">U195-H195</f>
        <v>0</v>
      </c>
    </row>
    <row r="196" customFormat="false" ht="15.8" hidden="false" customHeight="false" outlineLevel="0" collapsed="false">
      <c r="A196" s="0" t="s">
        <v>14</v>
      </c>
      <c r="B196" s="0" t="s">
        <v>65</v>
      </c>
      <c r="C196" s="0" t="s">
        <v>32</v>
      </c>
      <c r="D196" s="0" t="s">
        <v>33</v>
      </c>
      <c r="E196" s="0" t="n">
        <f aca="false">VLOOKUP(O196,bibliRdtCHauff!$G$1:$K$1398,4,0)</f>
        <v>34.5409010373701</v>
      </c>
      <c r="F196" s="0" t="n">
        <v>25</v>
      </c>
      <c r="G196" s="0" t="n">
        <f aca="false">VLOOKUP(P196,BesoinU!$F$1:$L$99,3,0)</f>
        <v>56.4679454836059</v>
      </c>
      <c r="H196" s="0" t="n">
        <f aca="false">VLOOKUP(O196,bibliRdtCHauff!$G$1:$K$1398,3,0)</f>
        <v>0.728638579638752</v>
      </c>
      <c r="I196" s="0" t="n">
        <v>0.0309233323384642</v>
      </c>
      <c r="J196" s="0" t="n">
        <f aca="false">VLOOKUP(D196,'paramètres CI'!$A$1:$C$6,2,0)</f>
        <v>0.033584731604575</v>
      </c>
      <c r="K196" s="0" t="str">
        <f aca="false">VLOOKUP(A196,Nomenclature!$D$1:$E$9,2,0)</f>
        <v>02</v>
      </c>
      <c r="L196" s="0" t="str">
        <f aca="false">VLOOKUP(B196,Nomenclature!$J$1:$K$97,2,0)</f>
        <v>31</v>
      </c>
      <c r="M196" s="0" t="str">
        <f aca="false">VLOOKUP(C196,Nomenclature!$M$1:$N$21,2,0)</f>
        <v>01</v>
      </c>
      <c r="N196" s="0" t="str">
        <f aca="false">VLOOKUP(D196,Nomenclature!$O$25:$P$31,2,0)</f>
        <v>01</v>
      </c>
      <c r="O196" s="0" t="str">
        <f aca="false">CONCATENATE(K196,L196,M196,N196)</f>
        <v>02310101</v>
      </c>
      <c r="P196" s="0" t="str">
        <f aca="false">CONCATENATE(K196,L196)</f>
        <v>0231</v>
      </c>
      <c r="R196" s="0" t="n">
        <v>32.8960962260667</v>
      </c>
      <c r="S196" s="0" t="n">
        <v>25</v>
      </c>
      <c r="T196" s="0" t="n">
        <v>107.871961656734</v>
      </c>
      <c r="U196" s="0" t="n">
        <v>0.700614018883415</v>
      </c>
      <c r="V196" s="0" t="n">
        <v>0.0309233323384642</v>
      </c>
      <c r="W196" s="0" t="n">
        <f aca="false">VLOOKUP(D196,'paramètres CI'!$A$1:$C$6,2,0)</f>
        <v>0.033584731604575</v>
      </c>
      <c r="X196" s="0" t="n">
        <f aca="false">(R196-E196)/E196</f>
        <v>-0.0476190476190493</v>
      </c>
      <c r="Y196" s="0" t="n">
        <f aca="false">T196-G196</f>
        <v>51.4040161731281</v>
      </c>
      <c r="Z196" s="0" t="n">
        <f aca="false">U196-H196</f>
        <v>-0.028024560755337</v>
      </c>
    </row>
    <row r="197" customFormat="false" ht="15.8" hidden="false" customHeight="false" outlineLevel="0" collapsed="false">
      <c r="A197" s="0" t="s">
        <v>14</v>
      </c>
      <c r="B197" s="0" t="s">
        <v>65</v>
      </c>
      <c r="C197" s="0" t="s">
        <v>32</v>
      </c>
      <c r="D197" s="0" t="s">
        <v>34</v>
      </c>
      <c r="E197" s="0" t="n">
        <f aca="false">VLOOKUP(O197,bibliRdtCHauff!$G$1:$K$1398,4,0)</f>
        <v>34.8104388957285</v>
      </c>
      <c r="F197" s="0" t="n">
        <v>25</v>
      </c>
      <c r="G197" s="0" t="n">
        <f aca="false">VLOOKUP(P197,BesoinU!$F$1:$L$99,3,0)</f>
        <v>56.4679454836059</v>
      </c>
      <c r="H197" s="0" t="n">
        <f aca="false">VLOOKUP(O197,bibliRdtCHauff!$G$1:$K$1398,3,0)</f>
        <v>0.685993554346033</v>
      </c>
      <c r="I197" s="0" t="n">
        <v>0.0752130583279001</v>
      </c>
      <c r="J197" s="0" t="n">
        <f aca="false">VLOOKUP(D197,'paramètres CI'!$A$1:$C$6,2,0)</f>
        <v>0.0424847883250769</v>
      </c>
      <c r="K197" s="0" t="str">
        <f aca="false">VLOOKUP(A197,Nomenclature!$D$1:$E$9,2,0)</f>
        <v>02</v>
      </c>
      <c r="L197" s="0" t="str">
        <f aca="false">VLOOKUP(B197,Nomenclature!$J$1:$K$97,2,0)</f>
        <v>31</v>
      </c>
      <c r="M197" s="0" t="str">
        <f aca="false">VLOOKUP(C197,Nomenclature!$M$1:$N$21,2,0)</f>
        <v>01</v>
      </c>
      <c r="N197" s="0" t="str">
        <f aca="false">VLOOKUP(D197,Nomenclature!$O$25:$P$31,2,0)</f>
        <v>06</v>
      </c>
      <c r="O197" s="0" t="str">
        <f aca="false">CONCATENATE(K197,L197,M197,N197)</f>
        <v>02310106</v>
      </c>
      <c r="P197" s="0" t="str">
        <f aca="false">CONCATENATE(K197,L197)</f>
        <v>0231</v>
      </c>
      <c r="R197" s="0" t="n">
        <v>33.1527989483129</v>
      </c>
      <c r="S197" s="0" t="n">
        <v>25</v>
      </c>
      <c r="T197" s="0" t="n">
        <v>113.30868167392</v>
      </c>
      <c r="U197" s="0" t="n">
        <v>0.659609186871186</v>
      </c>
      <c r="V197" s="0" t="n">
        <v>0.0752130583279001</v>
      </c>
      <c r="W197" s="0" t="n">
        <f aca="false">VLOOKUP(D197,'paramètres CI'!$A$1:$C$6,2,0)</f>
        <v>0.0424847883250769</v>
      </c>
      <c r="X197" s="0" t="n">
        <f aca="false">(R197-E197)/E197</f>
        <v>-0.0476190476190465</v>
      </c>
      <c r="Y197" s="0" t="n">
        <f aca="false">T197-G197</f>
        <v>56.8407361903141</v>
      </c>
      <c r="Z197" s="0" t="n">
        <f aca="false">U197-H197</f>
        <v>-0.026384367474847</v>
      </c>
    </row>
    <row r="198" customFormat="false" ht="15.8" hidden="false" customHeight="false" outlineLevel="0" collapsed="false">
      <c r="A198" s="0" t="s">
        <v>14</v>
      </c>
      <c r="B198" s="0" t="s">
        <v>65</v>
      </c>
      <c r="C198" s="0" t="s">
        <v>35</v>
      </c>
      <c r="D198" s="0" t="s">
        <v>33</v>
      </c>
      <c r="E198" s="0" t="n">
        <f aca="false">VLOOKUP(O198,bibliRdtCHauff!$G$1:$K$1398,4,0)</f>
        <v>41.1201202825834</v>
      </c>
      <c r="F198" s="0" t="n">
        <v>25</v>
      </c>
      <c r="G198" s="0" t="n">
        <f aca="false">VLOOKUP(P198,BesoinU!$F$1:$L$99,3,0)</f>
        <v>56.4679454836059</v>
      </c>
      <c r="H198" s="0" t="n">
        <f aca="false">VLOOKUP(O198,bibliRdtCHauff!$G$1:$K$1398,3,0)</f>
        <v>0.840736822660098</v>
      </c>
      <c r="I198" s="0" t="n">
        <v>9.99300489657241E-005</v>
      </c>
      <c r="J198" s="0" t="n">
        <f aca="false">VLOOKUP(D198,'paramètres CI'!$A$1:$C$6,2,0)</f>
        <v>0.033584731604575</v>
      </c>
      <c r="K198" s="0" t="str">
        <f aca="false">VLOOKUP(A198,Nomenclature!$D$1:$E$9,2,0)</f>
        <v>02</v>
      </c>
      <c r="L198" s="0" t="str">
        <f aca="false">VLOOKUP(B198,Nomenclature!$J$1:$K$97,2,0)</f>
        <v>31</v>
      </c>
      <c r="M198" s="0" t="str">
        <f aca="false">VLOOKUP(C198,Nomenclature!$M$1:$N$21,2,0)</f>
        <v>21</v>
      </c>
      <c r="N198" s="0" t="str">
        <f aca="false">VLOOKUP(D198,Nomenclature!$O$25:$P$31,2,0)</f>
        <v>01</v>
      </c>
      <c r="O198" s="0" t="str">
        <f aca="false">CONCATENATE(K198,L198,M198,N198)</f>
        <v>02312101</v>
      </c>
      <c r="P198" s="0" t="str">
        <f aca="false">CONCATENATE(K198,L198)</f>
        <v>0231</v>
      </c>
      <c r="R198" s="0" t="n">
        <v>41.1201202825834</v>
      </c>
      <c r="S198" s="0" t="n">
        <v>25</v>
      </c>
      <c r="T198" s="0" t="n">
        <v>107.871961656734</v>
      </c>
      <c r="U198" s="0" t="n">
        <v>0.840736822660098</v>
      </c>
      <c r="V198" s="0" t="n">
        <v>9.99300489657241E-005</v>
      </c>
      <c r="W198" s="0" t="n">
        <f aca="false">VLOOKUP(D198,'paramètres CI'!$A$1:$C$6,2,0)</f>
        <v>0.033584731604575</v>
      </c>
      <c r="X198" s="0" t="n">
        <f aca="false">(R198-E198)/E198</f>
        <v>0</v>
      </c>
      <c r="Y198" s="0" t="n">
        <f aca="false">T198-G198</f>
        <v>51.4040161731281</v>
      </c>
      <c r="Z198" s="0" t="n">
        <f aca="false">U198-H198</f>
        <v>0</v>
      </c>
    </row>
    <row r="199" customFormat="false" ht="15.8" hidden="false" customHeight="false" outlineLevel="0" collapsed="false">
      <c r="A199" s="0" t="s">
        <v>14</v>
      </c>
      <c r="B199" s="0" t="s">
        <v>65</v>
      </c>
      <c r="C199" s="0" t="s">
        <v>35</v>
      </c>
      <c r="D199" s="0" t="s">
        <v>34</v>
      </c>
      <c r="E199" s="0" t="n">
        <f aca="false">VLOOKUP(O199,bibliRdtCHauff!$G$1:$K$1398,4,0)</f>
        <v>41.4409986853911</v>
      </c>
      <c r="F199" s="0" t="n">
        <v>25</v>
      </c>
      <c r="G199" s="0" t="n">
        <f aca="false">VLOOKUP(P199,BesoinU!$F$1:$L$99,3,0)</f>
        <v>56.4679454836059</v>
      </c>
      <c r="H199" s="0" t="n">
        <f aca="false">VLOOKUP(O199,bibliRdtCHauff!$G$1:$K$1398,3,0)</f>
        <v>0.791531024245423</v>
      </c>
      <c r="I199" s="0" t="n">
        <v>9.99300489657241E-005</v>
      </c>
      <c r="J199" s="0" t="n">
        <f aca="false">VLOOKUP(D199,'paramètres CI'!$A$1:$C$6,2,0)</f>
        <v>0.0424847883250769</v>
      </c>
      <c r="K199" s="0" t="str">
        <f aca="false">VLOOKUP(A199,Nomenclature!$D$1:$E$9,2,0)</f>
        <v>02</v>
      </c>
      <c r="L199" s="0" t="str">
        <f aca="false">VLOOKUP(B199,Nomenclature!$J$1:$K$97,2,0)</f>
        <v>31</v>
      </c>
      <c r="M199" s="0" t="str">
        <f aca="false">VLOOKUP(C199,Nomenclature!$M$1:$N$21,2,0)</f>
        <v>21</v>
      </c>
      <c r="N199" s="0" t="str">
        <f aca="false">VLOOKUP(D199,Nomenclature!$O$25:$P$31,2,0)</f>
        <v>06</v>
      </c>
      <c r="O199" s="0" t="str">
        <f aca="false">CONCATENATE(K199,L199,M199,N199)</f>
        <v>02312106</v>
      </c>
      <c r="P199" s="0" t="str">
        <f aca="false">CONCATENATE(K199,L199)</f>
        <v>0231</v>
      </c>
      <c r="R199" s="0" t="n">
        <v>41.4409986853911</v>
      </c>
      <c r="S199" s="0" t="n">
        <v>25</v>
      </c>
      <c r="T199" s="0" t="n">
        <v>113.30868167392</v>
      </c>
      <c r="U199" s="0" t="n">
        <v>0.791531024245423</v>
      </c>
      <c r="V199" s="0" t="n">
        <v>9.99300489657241E-005</v>
      </c>
      <c r="W199" s="0" t="n">
        <f aca="false">VLOOKUP(D199,'paramètres CI'!$A$1:$C$6,2,0)</f>
        <v>0.0424847883250769</v>
      </c>
      <c r="X199" s="0" t="n">
        <f aca="false">(R199-E199)/E199</f>
        <v>0</v>
      </c>
      <c r="Y199" s="0" t="n">
        <f aca="false">T199-G199</f>
        <v>56.8407361903141</v>
      </c>
      <c r="Z199" s="0" t="n">
        <f aca="false">U199-H199</f>
        <v>0</v>
      </c>
    </row>
    <row r="200" customFormat="false" ht="15.8" hidden="false" customHeight="false" outlineLevel="0" collapsed="false">
      <c r="A200" s="0" t="s">
        <v>14</v>
      </c>
      <c r="B200" s="0" t="s">
        <v>65</v>
      </c>
      <c r="C200" s="0" t="s">
        <v>36</v>
      </c>
      <c r="D200" s="0" t="s">
        <v>37</v>
      </c>
      <c r="E200" s="0" t="n">
        <f aca="false">VLOOKUP(O200,bibliRdtCHauff!$G$1:$K$1398,4,0)</f>
        <v>28.1781196508507</v>
      </c>
      <c r="F200" s="0" t="n">
        <v>20</v>
      </c>
      <c r="G200" s="0" t="n">
        <f aca="false">VLOOKUP(P200,BesoinU!$F$1:$L$99,3,0)</f>
        <v>56.4679454836059</v>
      </c>
      <c r="H200" s="0" t="n">
        <f aca="false">VLOOKUP(O200,bibliRdtCHauff!$G$1:$K$1398,3,0)</f>
        <v>0.756655537934347</v>
      </c>
      <c r="I200" s="0" t="n">
        <v>9.99300489657241E-005</v>
      </c>
      <c r="J200" s="0" t="n">
        <f aca="false">VLOOKUP(D200,'paramètres CI'!$A$1:$C$6,2,0)</f>
        <v>0.0385046990211696</v>
      </c>
      <c r="K200" s="0" t="str">
        <f aca="false">VLOOKUP(A200,Nomenclature!$D$1:$E$9,2,0)</f>
        <v>02</v>
      </c>
      <c r="L200" s="0" t="str">
        <f aca="false">VLOOKUP(B200,Nomenclature!$J$1:$K$97,2,0)</f>
        <v>31</v>
      </c>
      <c r="M200" s="0" t="str">
        <f aca="false">VLOOKUP(C200,Nomenclature!$M$1:$N$21,2,0)</f>
        <v>23</v>
      </c>
      <c r="N200" s="0" t="str">
        <f aca="false">VLOOKUP(D200,Nomenclature!$O$25:$P$31,2,0)</f>
        <v>03</v>
      </c>
      <c r="O200" s="0" t="str">
        <f aca="false">CONCATENATE(K200,L200,M200,N200)</f>
        <v>02312303</v>
      </c>
      <c r="P200" s="0" t="str">
        <f aca="false">CONCATENATE(K200,L200)</f>
        <v>0231</v>
      </c>
      <c r="R200" s="0" t="n">
        <v>28.1781196508507</v>
      </c>
      <c r="S200" s="0" t="n">
        <v>20</v>
      </c>
      <c r="T200" s="0" t="n">
        <v>86.0998062399138</v>
      </c>
      <c r="U200" s="0" t="n">
        <v>0.756655537934347</v>
      </c>
      <c r="V200" s="0" t="n">
        <v>9.99300489657241E-005</v>
      </c>
      <c r="W200" s="0" t="n">
        <f aca="false">VLOOKUP(D200,'paramètres CI'!$A$1:$C$6,2,0)</f>
        <v>0.0385046990211696</v>
      </c>
      <c r="X200" s="0" t="n">
        <f aca="false">(R200-E200)/E200</f>
        <v>0</v>
      </c>
      <c r="Y200" s="0" t="n">
        <f aca="false">T200-G200</f>
        <v>29.6318607563079</v>
      </c>
      <c r="Z200" s="0" t="n">
        <f aca="false">U200-H200</f>
        <v>0</v>
      </c>
    </row>
    <row r="201" customFormat="false" ht="15.8" hidden="false" customHeight="false" outlineLevel="0" collapsed="false">
      <c r="A201" s="0" t="s">
        <v>14</v>
      </c>
      <c r="B201" s="0" t="s">
        <v>65</v>
      </c>
      <c r="C201" s="0" t="s">
        <v>38</v>
      </c>
      <c r="D201" s="0" t="s">
        <v>39</v>
      </c>
      <c r="E201" s="0" t="n">
        <f aca="false">VLOOKUP(O201,bibliRdtCHauff!$G$1:$K$1398,4,0)</f>
        <v>20.2613812921179</v>
      </c>
      <c r="F201" s="0" t="n">
        <v>20</v>
      </c>
      <c r="G201" s="0" t="n">
        <f aca="false">VLOOKUP(P201,BesoinU!$F$1:$L$99,3,0)</f>
        <v>56.4679454836059</v>
      </c>
      <c r="H201" s="0" t="n">
        <f aca="false">VLOOKUP(O201,bibliRdtCHauff!$G$1:$K$1398,3,0)</f>
        <v>0.984276466931565</v>
      </c>
      <c r="I201" s="0" t="n">
        <v>9.99300489657241E-005</v>
      </c>
      <c r="J201" s="0" t="n">
        <f aca="false">VLOOKUP(D201,'paramètres CI'!$A$1:$C$6,2,0)</f>
        <v>0.022045059962018</v>
      </c>
      <c r="K201" s="0" t="str">
        <f aca="false">VLOOKUP(A201,Nomenclature!$D$1:$E$9,2,0)</f>
        <v>02</v>
      </c>
      <c r="L201" s="0" t="str">
        <f aca="false">VLOOKUP(B201,Nomenclature!$J$1:$K$97,2,0)</f>
        <v>31</v>
      </c>
      <c r="M201" s="0" t="str">
        <f aca="false">VLOOKUP(C201,Nomenclature!$M$1:$N$21,2,0)</f>
        <v>24</v>
      </c>
      <c r="N201" s="0" t="str">
        <f aca="false">VLOOKUP(D201,Nomenclature!$O$25:$P$31,2,0)</f>
        <v>04</v>
      </c>
      <c r="O201" s="0" t="str">
        <f aca="false">CONCATENATE(K201,L201,M201,N201)</f>
        <v>02312404</v>
      </c>
      <c r="P201" s="0" t="str">
        <f aca="false">CONCATENATE(K201,L201)</f>
        <v>0231</v>
      </c>
      <c r="R201" s="0" t="n">
        <v>20.2613812921179</v>
      </c>
      <c r="S201" s="0" t="n">
        <v>20</v>
      </c>
      <c r="T201" s="0" t="n">
        <v>88.4032065134121</v>
      </c>
      <c r="U201" s="0" t="n">
        <v>0.984276466931565</v>
      </c>
      <c r="V201" s="0" t="n">
        <v>9.99300489657241E-005</v>
      </c>
      <c r="W201" s="0" t="n">
        <f aca="false">VLOOKUP(D201,'paramètres CI'!$A$1:$C$6,2,0)</f>
        <v>0.022045059962018</v>
      </c>
      <c r="X201" s="0" t="n">
        <f aca="false">(R201-E201)/E201</f>
        <v>0</v>
      </c>
      <c r="Y201" s="0" t="n">
        <f aca="false">T201-G201</f>
        <v>31.9352610298062</v>
      </c>
      <c r="Z201" s="0" t="n">
        <f aca="false">U201-H201</f>
        <v>0</v>
      </c>
    </row>
    <row r="202" customFormat="false" ht="15.8" hidden="false" customHeight="false" outlineLevel="0" collapsed="false">
      <c r="A202" s="0" t="s">
        <v>14</v>
      </c>
      <c r="B202" s="0" t="s">
        <v>65</v>
      </c>
      <c r="C202" s="0" t="s">
        <v>40</v>
      </c>
      <c r="D202" s="0" t="s">
        <v>37</v>
      </c>
      <c r="E202" s="0" t="n">
        <f aca="false">VLOOKUP(O202,bibliRdtCHauff!$G$1:$K$1398,4,0)</f>
        <v>23.6696205067146</v>
      </c>
      <c r="F202" s="0" t="n">
        <v>20</v>
      </c>
      <c r="G202" s="0" t="n">
        <f aca="false">VLOOKUP(P202,BesoinU!$F$1:$L$99,3,0)</f>
        <v>56.4679454836059</v>
      </c>
      <c r="H202" s="0" t="n">
        <f aca="false">VLOOKUP(O202,bibliRdtCHauff!$G$1:$K$1398,3,0)</f>
        <v>0.570690864510559</v>
      </c>
      <c r="I202" s="0" t="n">
        <v>0.0565290075271365</v>
      </c>
      <c r="J202" s="0" t="n">
        <f aca="false">VLOOKUP(D202,'paramètres CI'!$A$1:$C$6,2,0)</f>
        <v>0.0385046990211696</v>
      </c>
      <c r="K202" s="0" t="str">
        <f aca="false">VLOOKUP(A202,Nomenclature!$D$1:$E$9,2,0)</f>
        <v>02</v>
      </c>
      <c r="L202" s="0" t="str">
        <f aca="false">VLOOKUP(B202,Nomenclature!$J$1:$K$97,2,0)</f>
        <v>31</v>
      </c>
      <c r="M202" s="0" t="str">
        <f aca="false">VLOOKUP(C202,Nomenclature!$M$1:$N$21,2,0)</f>
        <v>03</v>
      </c>
      <c r="N202" s="0" t="str">
        <f aca="false">VLOOKUP(D202,Nomenclature!$O$25:$P$31,2,0)</f>
        <v>03</v>
      </c>
      <c r="O202" s="0" t="str">
        <f aca="false">CONCATENATE(K202,L202,M202,N202)</f>
        <v>02310303</v>
      </c>
      <c r="P202" s="0" t="str">
        <f aca="false">CONCATENATE(K202,L202)</f>
        <v>0231</v>
      </c>
      <c r="R202" s="0" t="n">
        <v>22.5424957206806</v>
      </c>
      <c r="S202" s="0" t="n">
        <v>20</v>
      </c>
      <c r="T202" s="0" t="n">
        <v>86.0998062399138</v>
      </c>
      <c r="U202" s="0" t="n">
        <v>0.524199696154612</v>
      </c>
      <c r="V202" s="0" t="n">
        <v>0.0565290075271365</v>
      </c>
      <c r="W202" s="0" t="n">
        <f aca="false">VLOOKUP(D202,'paramètres CI'!$A$1:$C$6,2,0)</f>
        <v>0.0385046990211696</v>
      </c>
      <c r="X202" s="0" t="n">
        <f aca="false">(R202-E202)/E202</f>
        <v>-0.0476190476190465</v>
      </c>
      <c r="Y202" s="0" t="n">
        <f aca="false">T202-G202</f>
        <v>29.6318607563079</v>
      </c>
      <c r="Z202" s="0" t="n">
        <f aca="false">U202-H202</f>
        <v>-0.046491168355947</v>
      </c>
    </row>
    <row r="203" customFormat="false" ht="15.8" hidden="false" customHeight="false" outlineLevel="0" collapsed="false">
      <c r="A203" s="0" t="s">
        <v>14</v>
      </c>
      <c r="B203" s="0" t="s">
        <v>65</v>
      </c>
      <c r="C203" s="0" t="s">
        <v>41</v>
      </c>
      <c r="D203" s="0" t="s">
        <v>39</v>
      </c>
      <c r="E203" s="0" t="n">
        <f aca="false">VLOOKUP(O203,bibliRdtCHauff!$G$1:$K$1398,4,0)</f>
        <v>17.019560285379</v>
      </c>
      <c r="F203" s="0" t="n">
        <v>20</v>
      </c>
      <c r="G203" s="0" t="n">
        <f aca="false">VLOOKUP(P203,BesoinU!$F$1:$L$99,3,0)</f>
        <v>56.4679454836059</v>
      </c>
      <c r="H203" s="0" t="n">
        <f aca="false">VLOOKUP(O203,bibliRdtCHauff!$G$1:$K$1398,3,0)</f>
        <v>0.686435101190093</v>
      </c>
      <c r="I203" s="0" t="n">
        <v>0.488010644735801</v>
      </c>
      <c r="J203" s="0" t="n">
        <f aca="false">VLOOKUP(D203,'paramètres CI'!$A$1:$C$6,2,0)</f>
        <v>0.022045059962018</v>
      </c>
      <c r="K203" s="0" t="str">
        <f aca="false">VLOOKUP(A203,Nomenclature!$D$1:$E$9,2,0)</f>
        <v>02</v>
      </c>
      <c r="L203" s="0" t="str">
        <f aca="false">VLOOKUP(B203,Nomenclature!$J$1:$K$97,2,0)</f>
        <v>31</v>
      </c>
      <c r="M203" s="0" t="str">
        <f aca="false">VLOOKUP(C203,Nomenclature!$M$1:$N$21,2,0)</f>
        <v>04</v>
      </c>
      <c r="N203" s="0" t="str">
        <f aca="false">VLOOKUP(D203,Nomenclature!$O$25:$P$31,2,0)</f>
        <v>04</v>
      </c>
      <c r="O203" s="0" t="str">
        <f aca="false">CONCATENATE(K203,L203,M203,N203)</f>
        <v>02310404</v>
      </c>
      <c r="P203" s="0" t="str">
        <f aca="false">CONCATENATE(K203,L203)</f>
        <v>0231</v>
      </c>
      <c r="R203" s="0" t="n">
        <v>16.2091050336943</v>
      </c>
      <c r="S203" s="0" t="n">
        <v>20</v>
      </c>
      <c r="T203" s="0" t="n">
        <v>88.4032065134121</v>
      </c>
      <c r="U203" s="0" t="n">
        <v>0.611974759754725</v>
      </c>
      <c r="V203" s="0" t="n">
        <v>0.488010644735801</v>
      </c>
      <c r="W203" s="0" t="n">
        <f aca="false">VLOOKUP(D203,'paramètres CI'!$A$1:$C$6,2,0)</f>
        <v>0.022045059962018</v>
      </c>
      <c r="X203" s="0" t="n">
        <f aca="false">(R203-E203)/E203</f>
        <v>-0.0476190476190468</v>
      </c>
      <c r="Y203" s="0" t="n">
        <f aca="false">T203-G203</f>
        <v>31.9352610298062</v>
      </c>
      <c r="Z203" s="0" t="n">
        <f aca="false">U203-H203</f>
        <v>-0.0744603414353681</v>
      </c>
    </row>
    <row r="204" customFormat="false" ht="15.8" hidden="false" customHeight="false" outlineLevel="0" collapsed="false">
      <c r="A204" s="0" t="s">
        <v>14</v>
      </c>
      <c r="B204" s="0" t="s">
        <v>65</v>
      </c>
      <c r="C204" s="0" t="s">
        <v>45</v>
      </c>
      <c r="D204" s="0" t="s">
        <v>43</v>
      </c>
      <c r="E204" s="0" t="n">
        <f aca="false">VLOOKUP(O204,bibliRdtCHauff!$G$1:$K$1398,4,0)</f>
        <v>10.4</v>
      </c>
      <c r="F204" s="0" t="n">
        <v>13</v>
      </c>
      <c r="G204" s="0" t="n">
        <f aca="false">VLOOKUP(P204,BesoinU!$F$1:$L$99,3,0)</f>
        <v>56.4679454836059</v>
      </c>
      <c r="H204" s="0" t="n">
        <f aca="false">VLOOKUP(O204,bibliRdtCHauff!$G$1:$K$1398,3,0)</f>
        <v>0.919999999999999</v>
      </c>
      <c r="I204" s="0" t="n">
        <v>0.146047719600401</v>
      </c>
      <c r="J204" s="0" t="n">
        <f aca="false">VLOOKUP(D204,'paramètres CI'!$A$1:$C$6,2,0)</f>
        <v>0.0935912806596305</v>
      </c>
      <c r="K204" s="0" t="str">
        <f aca="false">VLOOKUP(A204,Nomenclature!$D$1:$E$9,2,0)</f>
        <v>02</v>
      </c>
      <c r="L204" s="0" t="str">
        <f aca="false">VLOOKUP(B204,Nomenclature!$J$1:$K$97,2,0)</f>
        <v>31</v>
      </c>
      <c r="M204" s="0" t="str">
        <f aca="false">VLOOKUP(C204,Nomenclature!$M$1:$N$21,2,0)</f>
        <v>06</v>
      </c>
      <c r="N204" s="0" t="str">
        <f aca="false">VLOOKUP(D204,Nomenclature!$O$25:$P$31,2,0)</f>
        <v>02</v>
      </c>
      <c r="O204" s="0" t="str">
        <f aca="false">CONCATENATE(K204,L204,M204,N204)</f>
        <v>02310602</v>
      </c>
      <c r="P204" s="0" t="str">
        <f aca="false">CONCATENATE(K204,L204)</f>
        <v>0231</v>
      </c>
      <c r="R204" s="0" t="n">
        <v>10</v>
      </c>
      <c r="S204" s="0" t="n">
        <v>13</v>
      </c>
      <c r="T204" s="0" t="n">
        <v>69.8572268540823</v>
      </c>
      <c r="U204" s="0" t="n">
        <v>0.9</v>
      </c>
      <c r="V204" s="0" t="n">
        <v>0.146047719600401</v>
      </c>
      <c r="W204" s="0" t="n">
        <f aca="false">VLOOKUP(D204,'paramètres CI'!$A$1:$C$6,2,0)</f>
        <v>0.0935912806596305</v>
      </c>
      <c r="X204" s="0" t="n">
        <f aca="false">(R204-E204)/E204</f>
        <v>-0.0384615384615385</v>
      </c>
      <c r="Y204" s="0" t="n">
        <f aca="false">T204-G204</f>
        <v>13.3892813704764</v>
      </c>
      <c r="Z204" s="0" t="n">
        <f aca="false">U204-H204</f>
        <v>-0.019999999999999</v>
      </c>
    </row>
    <row r="205" customFormat="false" ht="15.8" hidden="false" customHeight="false" outlineLevel="0" collapsed="false">
      <c r="A205" s="0" t="s">
        <v>14</v>
      </c>
      <c r="B205" s="0" t="s">
        <v>65</v>
      </c>
      <c r="C205" s="0" t="s">
        <v>46</v>
      </c>
      <c r="D205" s="0" t="s">
        <v>43</v>
      </c>
      <c r="E205" s="0" t="n">
        <f aca="false">VLOOKUP(O205,bibliRdtCHauff!$G$1:$K$1398,4,0)</f>
        <v>12</v>
      </c>
      <c r="F205" s="0" t="n">
        <v>13</v>
      </c>
      <c r="G205" s="0" t="n">
        <f aca="false">VLOOKUP(P205,BesoinU!$F$1:$L$99,3,0)</f>
        <v>56.4679454836059</v>
      </c>
      <c r="H205" s="0" t="n">
        <f aca="false">VLOOKUP(O205,bibliRdtCHauff!$G$1:$K$1398,3,0)</f>
        <v>1</v>
      </c>
      <c r="I205" s="0" t="n">
        <v>9.99300489657241E-005</v>
      </c>
      <c r="J205" s="0" t="n">
        <f aca="false">VLOOKUP(D205,'paramètres CI'!$A$1:$C$6,2,0)</f>
        <v>0.0935912806596305</v>
      </c>
      <c r="K205" s="0" t="str">
        <f aca="false">VLOOKUP(A205,Nomenclature!$D$1:$E$9,2,0)</f>
        <v>02</v>
      </c>
      <c r="L205" s="0" t="str">
        <f aca="false">VLOOKUP(B205,Nomenclature!$J$1:$K$97,2,0)</f>
        <v>31</v>
      </c>
      <c r="M205" s="0" t="str">
        <f aca="false">VLOOKUP(C205,Nomenclature!$M$1:$N$21,2,0)</f>
        <v>26</v>
      </c>
      <c r="N205" s="0" t="str">
        <f aca="false">VLOOKUP(D205,Nomenclature!$O$25:$P$31,2,0)</f>
        <v>02</v>
      </c>
      <c r="O205" s="0" t="str">
        <f aca="false">CONCATENATE(K205,L205,M205,N205)</f>
        <v>02312602</v>
      </c>
      <c r="P205" s="0" t="str">
        <f aca="false">CONCATENATE(K205,L205)</f>
        <v>0231</v>
      </c>
      <c r="R205" s="0" t="n">
        <v>12</v>
      </c>
      <c r="S205" s="0" t="n">
        <v>13</v>
      </c>
      <c r="T205" s="0" t="n">
        <v>69.8572268540823</v>
      </c>
      <c r="U205" s="0" t="n">
        <v>1</v>
      </c>
      <c r="V205" s="0" t="n">
        <v>9.99300489657241E-005</v>
      </c>
      <c r="W205" s="0" t="n">
        <f aca="false">VLOOKUP(D205,'paramètres CI'!$A$1:$C$6,2,0)</f>
        <v>0.0935912806596305</v>
      </c>
      <c r="X205" s="0" t="n">
        <f aca="false">(R205-E205)/E205</f>
        <v>0</v>
      </c>
      <c r="Y205" s="0" t="n">
        <f aca="false">T205-G205</f>
        <v>13.3892813704764</v>
      </c>
      <c r="Z205" s="0" t="n">
        <f aca="false">U205-H205</f>
        <v>0</v>
      </c>
    </row>
    <row r="206" customFormat="false" ht="15.8" hidden="false" customHeight="false" outlineLevel="0" collapsed="false">
      <c r="A206" s="0" t="s">
        <v>14</v>
      </c>
      <c r="B206" s="0" t="s">
        <v>65</v>
      </c>
      <c r="C206" s="0" t="s">
        <v>48</v>
      </c>
      <c r="D206" s="0" t="s">
        <v>43</v>
      </c>
      <c r="E206" s="0" t="n">
        <f aca="false">VLOOKUP(O206,bibliRdtCHauff!$G$1:$K$1398,4,0)</f>
        <v>90.6908860173849</v>
      </c>
      <c r="F206" s="0" t="n">
        <v>20</v>
      </c>
      <c r="G206" s="0" t="n">
        <f aca="false">VLOOKUP(P206,BesoinU!$F$1:$L$99,3,0)</f>
        <v>56.4679454836059</v>
      </c>
      <c r="H206" s="0" t="n">
        <f aca="false">VLOOKUP(O206,bibliRdtCHauff!$G$1:$K$1398,3,0)</f>
        <v>2.94489544186046</v>
      </c>
      <c r="I206" s="0" t="n">
        <v>0.0923364923564422</v>
      </c>
      <c r="J206" s="0" t="n">
        <f aca="false">VLOOKUP(D206,'paramètres CI'!$A$1:$C$6,2,0)</f>
        <v>0.0935912806596305</v>
      </c>
      <c r="K206" s="0" t="str">
        <f aca="false">VLOOKUP(A206,Nomenclature!$D$1:$E$9,2,0)</f>
        <v>02</v>
      </c>
      <c r="L206" s="0" t="str">
        <f aca="false">VLOOKUP(B206,Nomenclature!$J$1:$K$97,2,0)</f>
        <v>31</v>
      </c>
      <c r="M206" s="0" t="str">
        <f aca="false">VLOOKUP(C206,Nomenclature!$M$1:$N$21,2,0)</f>
        <v>09</v>
      </c>
      <c r="N206" s="0" t="str">
        <f aca="false">VLOOKUP(D206,Nomenclature!$O$25:$P$31,2,0)</f>
        <v>02</v>
      </c>
      <c r="O206" s="0" t="str">
        <f aca="false">CONCATENATE(K206,L206,M206,N206)</f>
        <v>02310902</v>
      </c>
      <c r="P206" s="0" t="str">
        <f aca="false">CONCATENATE(K206,L206)</f>
        <v>0231</v>
      </c>
      <c r="R206" s="0" t="n">
        <v>86.3722723975094</v>
      </c>
      <c r="S206" s="0" t="n">
        <v>20</v>
      </c>
      <c r="T206" s="0" t="n">
        <v>84.254890855854</v>
      </c>
      <c r="U206" s="0" t="n">
        <v>2.83163023255814</v>
      </c>
      <c r="V206" s="0" t="n">
        <v>0.0923364923564422</v>
      </c>
      <c r="W206" s="0" t="n">
        <f aca="false">VLOOKUP(D206,'paramètres CI'!$A$1:$C$6,2,0)</f>
        <v>0.0935912806596305</v>
      </c>
      <c r="X206" s="0" t="n">
        <f aca="false">(R206-E206)/E206</f>
        <v>-0.0476190476190479</v>
      </c>
      <c r="Y206" s="0" t="n">
        <f aca="false">T206-G206</f>
        <v>27.7869453722481</v>
      </c>
      <c r="Z206" s="0" t="n">
        <f aca="false">U206-H206</f>
        <v>-0.11326520930232</v>
      </c>
    </row>
    <row r="207" customFormat="false" ht="15.8" hidden="false" customHeight="false" outlineLevel="0" collapsed="false">
      <c r="A207" s="0" t="s">
        <v>14</v>
      </c>
      <c r="B207" s="0" t="s">
        <v>65</v>
      </c>
      <c r="C207" s="0" t="s">
        <v>49</v>
      </c>
      <c r="D207" s="0" t="s">
        <v>43</v>
      </c>
      <c r="E207" s="0" t="n">
        <f aca="false">VLOOKUP(O207,bibliRdtCHauff!$G$1:$K$1398,4,0)</f>
        <v>107.965340496887</v>
      </c>
      <c r="F207" s="0" t="n">
        <v>20</v>
      </c>
      <c r="G207" s="0" t="n">
        <f aca="false">VLOOKUP(P207,BesoinU!$F$1:$L$99,3,0)</f>
        <v>56.4679454836059</v>
      </c>
      <c r="H207" s="0" t="n">
        <f aca="false">VLOOKUP(O207,bibliRdtCHauff!$G$1:$K$1398,3,0)</f>
        <v>3.39795627906976</v>
      </c>
      <c r="I207" s="0" t="n">
        <v>9.99300489657241E-005</v>
      </c>
      <c r="J207" s="0" t="n">
        <f aca="false">VLOOKUP(D207,'paramètres CI'!$A$1:$C$6,2,0)</f>
        <v>0.0935912806596305</v>
      </c>
      <c r="K207" s="0" t="str">
        <f aca="false">VLOOKUP(A207,Nomenclature!$D$1:$E$9,2,0)</f>
        <v>02</v>
      </c>
      <c r="L207" s="0" t="str">
        <f aca="false">VLOOKUP(B207,Nomenclature!$J$1:$K$97,2,0)</f>
        <v>31</v>
      </c>
      <c r="M207" s="0" t="str">
        <f aca="false">VLOOKUP(C207,Nomenclature!$M$1:$N$21,2,0)</f>
        <v>29</v>
      </c>
      <c r="N207" s="0" t="str">
        <f aca="false">VLOOKUP(D207,Nomenclature!$O$25:$P$31,2,0)</f>
        <v>02</v>
      </c>
      <c r="O207" s="0" t="str">
        <f aca="false">CONCATENATE(K207,L207,M207,N207)</f>
        <v>02312902</v>
      </c>
      <c r="P207" s="0" t="str">
        <f aca="false">CONCATENATE(K207,L207)</f>
        <v>0231</v>
      </c>
      <c r="R207" s="0" t="n">
        <v>107.965340496887</v>
      </c>
      <c r="S207" s="0" t="n">
        <v>20</v>
      </c>
      <c r="T207" s="0" t="n">
        <v>84.254890855854</v>
      </c>
      <c r="U207" s="0" t="n">
        <v>3.39795627906976</v>
      </c>
      <c r="V207" s="0" t="n">
        <v>9.99300489657241E-005</v>
      </c>
      <c r="W207" s="0" t="n">
        <f aca="false">VLOOKUP(D207,'paramètres CI'!$A$1:$C$6,2,0)</f>
        <v>0.0935912806596305</v>
      </c>
      <c r="X207" s="0" t="n">
        <f aca="false">(R207-E207)/E207</f>
        <v>0</v>
      </c>
      <c r="Y207" s="0" t="n">
        <f aca="false">T207-G207</f>
        <v>27.7869453722481</v>
      </c>
      <c r="Z207" s="0" t="n">
        <f aca="false">U207-H207</f>
        <v>0</v>
      </c>
    </row>
    <row r="208" customFormat="false" ht="15.8" hidden="false" customHeight="false" outlineLevel="0" collapsed="false">
      <c r="A208" s="0" t="s">
        <v>14</v>
      </c>
      <c r="B208" s="0" t="s">
        <v>65</v>
      </c>
      <c r="C208" s="0" t="s">
        <v>55</v>
      </c>
      <c r="D208" s="0" t="s">
        <v>43</v>
      </c>
      <c r="E208" s="0" t="n">
        <f aca="false">VLOOKUP(O208,bibliRdtCHauff!$G$1:$K$1398,4,0)</f>
        <v>44.5993275642808</v>
      </c>
      <c r="F208" s="0" t="n">
        <v>17</v>
      </c>
      <c r="G208" s="0" t="n">
        <f aca="false">VLOOKUP(P208,BesoinU!$F$1:$L$99,3,0)</f>
        <v>56.4679454836059</v>
      </c>
      <c r="H208" s="0" t="n">
        <f aca="false">VLOOKUP(O208,bibliRdtCHauff!$G$1:$K$1398,3,0)</f>
        <v>2.80410195348837</v>
      </c>
      <c r="I208" s="0" t="n">
        <v>0.110240234771095</v>
      </c>
      <c r="J208" s="0" t="n">
        <f aca="false">VLOOKUP(D208,'paramètres CI'!$A$1:$C$6,2,0)</f>
        <v>0.0935912806596305</v>
      </c>
      <c r="K208" s="0" t="str">
        <f aca="false">VLOOKUP(A208,Nomenclature!$D$1:$E$9,2,0)</f>
        <v>02</v>
      </c>
      <c r="L208" s="0" t="str">
        <f aca="false">VLOOKUP(B208,Nomenclature!$J$1:$K$97,2,0)</f>
        <v>31</v>
      </c>
      <c r="M208" s="0" t="str">
        <f aca="false">VLOOKUP(C208,Nomenclature!$M$1:$N$21,2,0)</f>
        <v>10</v>
      </c>
      <c r="N208" s="0" t="str">
        <f aca="false">VLOOKUP(D208,Nomenclature!$O$25:$P$31,2,0)</f>
        <v>02</v>
      </c>
      <c r="O208" s="0" t="str">
        <f aca="false">CONCATENATE(K208,L208,M208,N208)</f>
        <v>02311002</v>
      </c>
      <c r="P208" s="0" t="str">
        <f aca="false">CONCATENATE(K208,L208)</f>
        <v>0231</v>
      </c>
      <c r="R208" s="0" t="n">
        <v>42.4755500612198</v>
      </c>
      <c r="S208" s="0" t="n">
        <v>17</v>
      </c>
      <c r="T208" s="0" t="n">
        <v>81.3582842100875</v>
      </c>
      <c r="U208" s="0" t="n">
        <v>2.67297488372093</v>
      </c>
      <c r="V208" s="0" t="n">
        <v>0.110240234771095</v>
      </c>
      <c r="W208" s="0" t="n">
        <f aca="false">VLOOKUP(D208,'paramètres CI'!$A$1:$C$6,2,0)</f>
        <v>0.0935912806596305</v>
      </c>
      <c r="X208" s="0" t="n">
        <f aca="false">(R208-E208)/E208</f>
        <v>-0.0476190476190478</v>
      </c>
      <c r="Y208" s="0" t="n">
        <f aca="false">T208-G208</f>
        <v>24.8903387264816</v>
      </c>
      <c r="Z208" s="0" t="n">
        <f aca="false">U208-H208</f>
        <v>-0.13112706976744</v>
      </c>
    </row>
    <row r="209" customFormat="false" ht="15.8" hidden="false" customHeight="false" outlineLevel="0" collapsed="false">
      <c r="A209" s="0" t="s">
        <v>14</v>
      </c>
      <c r="B209" s="0" t="s">
        <v>65</v>
      </c>
      <c r="C209" s="0" t="s">
        <v>56</v>
      </c>
      <c r="D209" s="0" t="s">
        <v>43</v>
      </c>
      <c r="E209" s="0" t="n">
        <f aca="false">VLOOKUP(O209,bibliRdtCHauff!$G$1:$K$1398,4,0)</f>
        <v>53.0944375765247</v>
      </c>
      <c r="F209" s="0" t="n">
        <v>17</v>
      </c>
      <c r="G209" s="0" t="n">
        <f aca="false">VLOOKUP(P209,BesoinU!$F$1:$L$99,3,0)</f>
        <v>56.4679454836059</v>
      </c>
      <c r="H209" s="0" t="n">
        <f aca="false">VLOOKUP(O209,bibliRdtCHauff!$G$1:$K$1398,3,0)</f>
        <v>3.32861023255814</v>
      </c>
      <c r="I209" s="0" t="n">
        <v>9.99300489657241E-005</v>
      </c>
      <c r="J209" s="0" t="n">
        <f aca="false">VLOOKUP(D209,'paramètres CI'!$A$1:$C$6,2,0)</f>
        <v>0.0935912806596305</v>
      </c>
      <c r="K209" s="0" t="str">
        <f aca="false">VLOOKUP(A209,Nomenclature!$D$1:$E$9,2,0)</f>
        <v>02</v>
      </c>
      <c r="L209" s="0" t="str">
        <f aca="false">VLOOKUP(B209,Nomenclature!$J$1:$K$97,2,0)</f>
        <v>31</v>
      </c>
      <c r="M209" s="0" t="str">
        <f aca="false">VLOOKUP(C209,Nomenclature!$M$1:$N$21,2,0)</f>
        <v>30</v>
      </c>
      <c r="N209" s="0" t="str">
        <f aca="false">VLOOKUP(D209,Nomenclature!$O$25:$P$31,2,0)</f>
        <v>02</v>
      </c>
      <c r="O209" s="0" t="str">
        <f aca="false">CONCATENATE(K209,L209,M209,N209)</f>
        <v>02313002</v>
      </c>
      <c r="P209" s="0" t="str">
        <f aca="false">CONCATENATE(K209,L209)</f>
        <v>0231</v>
      </c>
      <c r="R209" s="0" t="n">
        <v>53.0944375765247</v>
      </c>
      <c r="S209" s="0" t="n">
        <v>17</v>
      </c>
      <c r="T209" s="0" t="n">
        <v>81.3582842100875</v>
      </c>
      <c r="U209" s="0" t="n">
        <v>3.32861023255814</v>
      </c>
      <c r="V209" s="0" t="n">
        <v>9.99300489657241E-005</v>
      </c>
      <c r="W209" s="0" t="n">
        <f aca="false">VLOOKUP(D209,'paramètres CI'!$A$1:$C$6,2,0)</f>
        <v>0.0935912806596305</v>
      </c>
      <c r="X209" s="0" t="n">
        <f aca="false">(R209-E209)/E209</f>
        <v>0</v>
      </c>
      <c r="Y209" s="0" t="n">
        <f aca="false">T209-G209</f>
        <v>24.8903387264816</v>
      </c>
      <c r="Z209" s="0" t="n">
        <f aca="false">U209-H209</f>
        <v>0</v>
      </c>
    </row>
    <row r="210" customFormat="false" ht="15.8" hidden="false" customHeight="false" outlineLevel="0" collapsed="false">
      <c r="A210" s="0" t="s">
        <v>14</v>
      </c>
      <c r="B210" s="0" t="s">
        <v>66</v>
      </c>
      <c r="C210" s="0" t="s">
        <v>32</v>
      </c>
      <c r="D210" s="0" t="s">
        <v>34</v>
      </c>
      <c r="E210" s="0" t="n">
        <f aca="false">VLOOKUP(O210,bibliRdtCHauff!$G$1:$K$1398,4,0)</f>
        <v>26.6371938458102</v>
      </c>
      <c r="F210" s="0" t="n">
        <v>25</v>
      </c>
      <c r="G210" s="0" t="n">
        <f aca="false">VLOOKUP(P210,BesoinU!$F$1:$L$99,3,0)</f>
        <v>81.9240642058651</v>
      </c>
      <c r="H210" s="0" t="n">
        <f aca="false">VLOOKUP(O210,bibliRdtCHauff!$G$1:$K$1398,3,0)</f>
        <v>0.728</v>
      </c>
      <c r="I210" s="0" t="n">
        <v>0.143300808041904</v>
      </c>
      <c r="J210" s="0" t="n">
        <f aca="false">VLOOKUP(D210,'paramètres CI'!$A$1:$C$6,2,0)</f>
        <v>0.0424847883250769</v>
      </c>
      <c r="K210" s="0" t="str">
        <f aca="false">VLOOKUP(A210,Nomenclature!$D$1:$E$9,2,0)</f>
        <v>02</v>
      </c>
      <c r="L210" s="0" t="str">
        <f aca="false">VLOOKUP(B210,Nomenclature!$J$1:$K$97,2,0)</f>
        <v>37</v>
      </c>
      <c r="M210" s="0" t="str">
        <f aca="false">VLOOKUP(C210,Nomenclature!$M$1:$N$21,2,0)</f>
        <v>01</v>
      </c>
      <c r="N210" s="0" t="str">
        <f aca="false">VLOOKUP(D210,Nomenclature!$O$25:$P$31,2,0)</f>
        <v>06</v>
      </c>
      <c r="O210" s="0" t="str">
        <f aca="false">CONCATENATE(K210,L210,M210,N210)</f>
        <v>02370106</v>
      </c>
      <c r="P210" s="0" t="str">
        <f aca="false">CONCATENATE(K210,L210)</f>
        <v>0237</v>
      </c>
      <c r="R210" s="0" t="n">
        <v>25.3687560436288</v>
      </c>
      <c r="S210" s="0" t="n">
        <v>25</v>
      </c>
      <c r="T210" s="0" t="n">
        <v>119.363921400134</v>
      </c>
      <c r="U210" s="0" t="n">
        <v>0.7</v>
      </c>
      <c r="V210" s="0" t="n">
        <v>0.143300808041904</v>
      </c>
      <c r="W210" s="0" t="n">
        <f aca="false">VLOOKUP(D210,'paramètres CI'!$A$1:$C$6,2,0)</f>
        <v>0.0424847883250769</v>
      </c>
      <c r="X210" s="0" t="n">
        <f aca="false">(R210-E210)/E210</f>
        <v>-0.0476190476190462</v>
      </c>
      <c r="Y210" s="0" t="n">
        <f aca="false">T210-G210</f>
        <v>37.4398571942689</v>
      </c>
      <c r="Z210" s="0" t="n">
        <f aca="false">U210-H210</f>
        <v>-0.0279999999999999</v>
      </c>
    </row>
    <row r="211" customFormat="false" ht="15.8" hidden="false" customHeight="false" outlineLevel="0" collapsed="false">
      <c r="A211" s="0" t="s">
        <v>14</v>
      </c>
      <c r="B211" s="0" t="s">
        <v>66</v>
      </c>
      <c r="C211" s="0" t="s">
        <v>35</v>
      </c>
      <c r="D211" s="0" t="s">
        <v>34</v>
      </c>
      <c r="E211" s="0" t="n">
        <f aca="false">VLOOKUP(O211,bibliRdtCHauff!$G$1:$K$1398,4,0)</f>
        <v>31.7109450545359</v>
      </c>
      <c r="F211" s="0" t="n">
        <v>25</v>
      </c>
      <c r="G211" s="0" t="n">
        <f aca="false">VLOOKUP(P211,BesoinU!$F$1:$L$99,3,0)</f>
        <v>81.9240642058651</v>
      </c>
      <c r="H211" s="0" t="n">
        <f aca="false">VLOOKUP(O211,bibliRdtCHauff!$G$1:$K$1398,3,0)</f>
        <v>0.84</v>
      </c>
      <c r="I211" s="0" t="n">
        <v>9.99400359784133E-005</v>
      </c>
      <c r="J211" s="0" t="n">
        <f aca="false">VLOOKUP(D211,'paramètres CI'!$A$1:$C$6,2,0)</f>
        <v>0.0424847883250769</v>
      </c>
      <c r="K211" s="0" t="str">
        <f aca="false">VLOOKUP(A211,Nomenclature!$D$1:$E$9,2,0)</f>
        <v>02</v>
      </c>
      <c r="L211" s="0" t="str">
        <f aca="false">VLOOKUP(B211,Nomenclature!$J$1:$K$97,2,0)</f>
        <v>37</v>
      </c>
      <c r="M211" s="0" t="str">
        <f aca="false">VLOOKUP(C211,Nomenclature!$M$1:$N$21,2,0)</f>
        <v>21</v>
      </c>
      <c r="N211" s="0" t="str">
        <f aca="false">VLOOKUP(D211,Nomenclature!$O$25:$P$31,2,0)</f>
        <v>06</v>
      </c>
      <c r="O211" s="0" t="str">
        <f aca="false">CONCATENATE(K211,L211,M211,N211)</f>
        <v>02372106</v>
      </c>
      <c r="P211" s="0" t="str">
        <f aca="false">CONCATENATE(K211,L211)</f>
        <v>0237</v>
      </c>
      <c r="R211" s="0" t="n">
        <v>31.7109450545359</v>
      </c>
      <c r="S211" s="0" t="n">
        <v>25</v>
      </c>
      <c r="T211" s="0" t="n">
        <v>119.363921400134</v>
      </c>
      <c r="U211" s="0" t="n">
        <v>0.84</v>
      </c>
      <c r="V211" s="0" t="n">
        <v>9.99400359784133E-005</v>
      </c>
      <c r="W211" s="0" t="n">
        <f aca="false">VLOOKUP(D211,'paramètres CI'!$A$1:$C$6,2,0)</f>
        <v>0.0424847883250769</v>
      </c>
      <c r="X211" s="0" t="n">
        <f aca="false">(R211-E211)/E211</f>
        <v>0</v>
      </c>
      <c r="Y211" s="0" t="n">
        <f aca="false">T211-G211</f>
        <v>37.4398571942689</v>
      </c>
      <c r="Z211" s="0" t="n">
        <f aca="false">U211-H211</f>
        <v>0</v>
      </c>
    </row>
    <row r="212" customFormat="false" ht="15.8" hidden="false" customHeight="false" outlineLevel="0" collapsed="false">
      <c r="A212" s="0" t="s">
        <v>14</v>
      </c>
      <c r="B212" s="0" t="s">
        <v>66</v>
      </c>
      <c r="C212" s="0" t="s">
        <v>36</v>
      </c>
      <c r="D212" s="0" t="s">
        <v>37</v>
      </c>
      <c r="E212" s="0" t="n">
        <f aca="false">VLOOKUP(O212,bibliRdtCHauff!$G$1:$K$1398,4,0)</f>
        <v>16.9681074654706</v>
      </c>
      <c r="F212" s="0" t="n">
        <v>20</v>
      </c>
      <c r="G212" s="0" t="n">
        <f aca="false">VLOOKUP(P212,BesoinU!$F$1:$L$99,3,0)</f>
        <v>81.9240642058651</v>
      </c>
      <c r="H212" s="0" t="n">
        <f aca="false">VLOOKUP(O212,bibliRdtCHauff!$G$1:$K$1398,3,0)</f>
        <v>0.766407066544978</v>
      </c>
      <c r="I212" s="0" t="n">
        <v>9.99400359784133E-005</v>
      </c>
      <c r="J212" s="0" t="n">
        <f aca="false">VLOOKUP(D212,'paramètres CI'!$A$1:$C$6,2,0)</f>
        <v>0.0385046990211696</v>
      </c>
      <c r="K212" s="0" t="str">
        <f aca="false">VLOOKUP(A212,Nomenclature!$D$1:$E$9,2,0)</f>
        <v>02</v>
      </c>
      <c r="L212" s="0" t="str">
        <f aca="false">VLOOKUP(B212,Nomenclature!$J$1:$K$97,2,0)</f>
        <v>37</v>
      </c>
      <c r="M212" s="0" t="str">
        <f aca="false">VLOOKUP(C212,Nomenclature!$M$1:$N$21,2,0)</f>
        <v>23</v>
      </c>
      <c r="N212" s="0" t="str">
        <f aca="false">VLOOKUP(D212,Nomenclature!$O$25:$P$31,2,0)</f>
        <v>03</v>
      </c>
      <c r="O212" s="0" t="str">
        <f aca="false">CONCATENATE(K212,L212,M212,N212)</f>
        <v>02372303</v>
      </c>
      <c r="P212" s="0" t="str">
        <f aca="false">CONCATENATE(K212,L212)</f>
        <v>0237</v>
      </c>
      <c r="R212" s="0" t="n">
        <v>16.9681074654706</v>
      </c>
      <c r="S212" s="0" t="n">
        <v>20</v>
      </c>
      <c r="T212" s="0" t="n">
        <v>96.3970278711018</v>
      </c>
      <c r="U212" s="0" t="n">
        <v>0.766407066544978</v>
      </c>
      <c r="V212" s="0" t="n">
        <v>9.99400359784133E-005</v>
      </c>
      <c r="W212" s="0" t="n">
        <f aca="false">VLOOKUP(D212,'paramètres CI'!$A$1:$C$6,2,0)</f>
        <v>0.0385046990211696</v>
      </c>
      <c r="X212" s="0" t="n">
        <f aca="false">(R212-E212)/E212</f>
        <v>0</v>
      </c>
      <c r="Y212" s="0" t="n">
        <f aca="false">T212-G212</f>
        <v>14.4729636652367</v>
      </c>
      <c r="Z212" s="0" t="n">
        <f aca="false">U212-H212</f>
        <v>0</v>
      </c>
    </row>
    <row r="213" customFormat="false" ht="15.8" hidden="false" customHeight="false" outlineLevel="0" collapsed="false">
      <c r="A213" s="0" t="s">
        <v>14</v>
      </c>
      <c r="B213" s="0" t="s">
        <v>66</v>
      </c>
      <c r="C213" s="0" t="s">
        <v>38</v>
      </c>
      <c r="D213" s="0" t="s">
        <v>39</v>
      </c>
      <c r="E213" s="0" t="n">
        <f aca="false">VLOOKUP(O213,bibliRdtCHauff!$G$1:$K$1398,4,0)</f>
        <v>12.5304656849695</v>
      </c>
      <c r="F213" s="0" t="n">
        <v>20</v>
      </c>
      <c r="G213" s="0" t="n">
        <f aca="false">VLOOKUP(P213,BesoinU!$F$1:$L$99,3,0)</f>
        <v>81.9240642058651</v>
      </c>
      <c r="H213" s="0" t="n">
        <f aca="false">VLOOKUP(O213,bibliRdtCHauff!$G$1:$K$1398,3,0)</f>
        <v>0.990807302183952</v>
      </c>
      <c r="I213" s="0" t="n">
        <v>9.99400359784133E-005</v>
      </c>
      <c r="J213" s="0" t="n">
        <f aca="false">VLOOKUP(D213,'paramètres CI'!$A$1:$C$6,2,0)</f>
        <v>0.022045059962018</v>
      </c>
      <c r="K213" s="0" t="str">
        <f aca="false">VLOOKUP(A213,Nomenclature!$D$1:$E$9,2,0)</f>
        <v>02</v>
      </c>
      <c r="L213" s="0" t="str">
        <f aca="false">VLOOKUP(B213,Nomenclature!$J$1:$K$97,2,0)</f>
        <v>37</v>
      </c>
      <c r="M213" s="0" t="str">
        <f aca="false">VLOOKUP(C213,Nomenclature!$M$1:$N$21,2,0)</f>
        <v>24</v>
      </c>
      <c r="N213" s="0" t="str">
        <f aca="false">VLOOKUP(D213,Nomenclature!$O$25:$P$31,2,0)</f>
        <v>04</v>
      </c>
      <c r="O213" s="0" t="str">
        <f aca="false">CONCATENATE(K213,L213,M213,N213)</f>
        <v>02372404</v>
      </c>
      <c r="P213" s="0" t="str">
        <f aca="false">CONCATENATE(K213,L213)</f>
        <v>0237</v>
      </c>
      <c r="R213" s="0" t="n">
        <v>12.5304656849695</v>
      </c>
      <c r="S213" s="0" t="n">
        <v>20</v>
      </c>
      <c r="T213" s="0" t="n">
        <v>97.7665393598231</v>
      </c>
      <c r="U213" s="0" t="n">
        <v>0.990807302183952</v>
      </c>
      <c r="V213" s="0" t="n">
        <v>9.99400359784133E-005</v>
      </c>
      <c r="W213" s="0" t="n">
        <f aca="false">VLOOKUP(D213,'paramètres CI'!$A$1:$C$6,2,0)</f>
        <v>0.022045059962018</v>
      </c>
      <c r="X213" s="0" t="n">
        <f aca="false">(R213-E213)/E213</f>
        <v>0</v>
      </c>
      <c r="Y213" s="0" t="n">
        <f aca="false">T213-G213</f>
        <v>15.842475153958</v>
      </c>
      <c r="Z213" s="0" t="n">
        <f aca="false">U213-H213</f>
        <v>0</v>
      </c>
    </row>
    <row r="214" customFormat="false" ht="15.8" hidden="false" customHeight="false" outlineLevel="0" collapsed="false">
      <c r="A214" s="0" t="s">
        <v>14</v>
      </c>
      <c r="B214" s="0" t="s">
        <v>66</v>
      </c>
      <c r="C214" s="0" t="s">
        <v>40</v>
      </c>
      <c r="D214" s="0" t="s">
        <v>37</v>
      </c>
      <c r="E214" s="0" t="n">
        <f aca="false">VLOOKUP(O214,bibliRdtCHauff!$G$1:$K$1398,4,0)</f>
        <v>14.2532102709953</v>
      </c>
      <c r="F214" s="0" t="n">
        <v>20</v>
      </c>
      <c r="G214" s="0" t="n">
        <f aca="false">VLOOKUP(P214,BesoinU!$F$1:$L$99,3,0)</f>
        <v>81.9240642058651</v>
      </c>
      <c r="H214" s="0" t="n">
        <f aca="false">VLOOKUP(O214,bibliRdtCHauff!$G$1:$K$1398,3,0)</f>
        <v>0.61431817752899</v>
      </c>
      <c r="I214" s="0" t="n">
        <v>0.0397799814853785</v>
      </c>
      <c r="J214" s="0" t="n">
        <f aca="false">VLOOKUP(D214,'paramètres CI'!$A$1:$C$6,2,0)</f>
        <v>0.0385046990211696</v>
      </c>
      <c r="K214" s="0" t="str">
        <f aca="false">VLOOKUP(A214,Nomenclature!$D$1:$E$9,2,0)</f>
        <v>02</v>
      </c>
      <c r="L214" s="0" t="str">
        <f aca="false">VLOOKUP(B214,Nomenclature!$J$1:$K$97,2,0)</f>
        <v>37</v>
      </c>
      <c r="M214" s="0" t="str">
        <f aca="false">VLOOKUP(C214,Nomenclature!$M$1:$N$21,2,0)</f>
        <v>03</v>
      </c>
      <c r="N214" s="0" t="str">
        <f aca="false">VLOOKUP(D214,Nomenclature!$O$25:$P$31,2,0)</f>
        <v>03</v>
      </c>
      <c r="O214" s="0" t="str">
        <f aca="false">CONCATENATE(K214,L214,M214,N214)</f>
        <v>02370303</v>
      </c>
      <c r="P214" s="0" t="str">
        <f aca="false">CONCATENATE(K214,L214)</f>
        <v>0237</v>
      </c>
      <c r="R214" s="0" t="n">
        <v>13.5744859723765</v>
      </c>
      <c r="S214" s="0" t="n">
        <v>20</v>
      </c>
      <c r="T214" s="0" t="n">
        <v>96.3970278711018</v>
      </c>
      <c r="U214" s="0" t="n">
        <v>0.576295955274993</v>
      </c>
      <c r="V214" s="0" t="n">
        <v>0.0397799814853785</v>
      </c>
      <c r="W214" s="0" t="n">
        <f aca="false">VLOOKUP(D214,'paramètres CI'!$A$1:$C$6,2,0)</f>
        <v>0.0385046990211696</v>
      </c>
      <c r="X214" s="0" t="n">
        <f aca="false">(R214-E214)/E214</f>
        <v>-0.0476190476190459</v>
      </c>
      <c r="Y214" s="0" t="n">
        <f aca="false">T214-G214</f>
        <v>14.4729636652367</v>
      </c>
      <c r="Z214" s="0" t="n">
        <f aca="false">U214-H214</f>
        <v>-0.038022222253997</v>
      </c>
    </row>
    <row r="215" customFormat="false" ht="15.8" hidden="false" customHeight="false" outlineLevel="0" collapsed="false">
      <c r="A215" s="0" t="s">
        <v>14</v>
      </c>
      <c r="B215" s="0" t="s">
        <v>66</v>
      </c>
      <c r="C215" s="0" t="s">
        <v>41</v>
      </c>
      <c r="D215" s="0" t="s">
        <v>39</v>
      </c>
      <c r="E215" s="0" t="n">
        <f aca="false">VLOOKUP(O215,bibliRdtCHauff!$G$1:$K$1398,4,0)</f>
        <v>10.5255911753744</v>
      </c>
      <c r="F215" s="0" t="n">
        <v>20</v>
      </c>
      <c r="G215" s="0" t="n">
        <f aca="false">VLOOKUP(P215,BesoinU!$F$1:$L$99,3,0)</f>
        <v>81.9240642058651</v>
      </c>
      <c r="H215" s="0" t="n">
        <f aca="false">VLOOKUP(O215,bibliRdtCHauff!$G$1:$K$1398,3,0)</f>
        <v>0.729626107769277</v>
      </c>
      <c r="I215" s="0" t="n">
        <v>0.34336447577171</v>
      </c>
      <c r="J215" s="0" t="n">
        <f aca="false">VLOOKUP(D215,'paramètres CI'!$A$1:$C$6,2,0)</f>
        <v>0.022045059962018</v>
      </c>
      <c r="K215" s="0" t="str">
        <f aca="false">VLOOKUP(A215,Nomenclature!$D$1:$E$9,2,0)</f>
        <v>02</v>
      </c>
      <c r="L215" s="0" t="str">
        <f aca="false">VLOOKUP(B215,Nomenclature!$J$1:$K$97,2,0)</f>
        <v>37</v>
      </c>
      <c r="M215" s="0" t="str">
        <f aca="false">VLOOKUP(C215,Nomenclature!$M$1:$N$21,2,0)</f>
        <v>04</v>
      </c>
      <c r="N215" s="0" t="str">
        <f aca="false">VLOOKUP(D215,Nomenclature!$O$25:$P$31,2,0)</f>
        <v>04</v>
      </c>
      <c r="O215" s="0" t="str">
        <f aca="false">CONCATENATE(K215,L215,M215,N215)</f>
        <v>02370404</v>
      </c>
      <c r="P215" s="0" t="str">
        <f aca="false">CONCATENATE(K215,L215)</f>
        <v>0237</v>
      </c>
      <c r="R215" s="0" t="n">
        <v>10.0243725479756</v>
      </c>
      <c r="S215" s="0" t="n">
        <v>20</v>
      </c>
      <c r="T215" s="0" t="n">
        <v>97.7665393598231</v>
      </c>
      <c r="U215" s="0" t="n">
        <v>0.664330809165609</v>
      </c>
      <c r="V215" s="0" t="n">
        <v>0.34336447577171</v>
      </c>
      <c r="W215" s="0" t="n">
        <f aca="false">VLOOKUP(D215,'paramètres CI'!$A$1:$C$6,2,0)</f>
        <v>0.022045059962018</v>
      </c>
      <c r="X215" s="0" t="n">
        <f aca="false">(R215-E215)/E215</f>
        <v>-0.0476190476190494</v>
      </c>
      <c r="Y215" s="0" t="n">
        <f aca="false">T215-G215</f>
        <v>15.842475153958</v>
      </c>
      <c r="Z215" s="0" t="n">
        <f aca="false">U215-H215</f>
        <v>-0.065295298603668</v>
      </c>
    </row>
    <row r="216" customFormat="false" ht="15.8" hidden="false" customHeight="false" outlineLevel="0" collapsed="false">
      <c r="A216" s="0" t="s">
        <v>14</v>
      </c>
      <c r="B216" s="0" t="s">
        <v>66</v>
      </c>
      <c r="C216" s="0" t="s">
        <v>45</v>
      </c>
      <c r="D216" s="0" t="s">
        <v>43</v>
      </c>
      <c r="E216" s="0" t="n">
        <f aca="false">VLOOKUP(O216,bibliRdtCHauff!$G$1:$K$1398,4,0)</f>
        <v>10.4</v>
      </c>
      <c r="F216" s="0" t="n">
        <v>13</v>
      </c>
      <c r="G216" s="0" t="n">
        <f aca="false">VLOOKUP(P216,BesoinU!$F$1:$L$99,3,0)</f>
        <v>81.9240642058651</v>
      </c>
      <c r="H216" s="0" t="n">
        <f aca="false">VLOOKUP(O216,bibliRdtCHauff!$G$1:$K$1398,3,0)</f>
        <v>0.92</v>
      </c>
      <c r="I216" s="0" t="n">
        <v>0.216587556499879</v>
      </c>
      <c r="J216" s="0" t="n">
        <f aca="false">VLOOKUP(D216,'paramètres CI'!$A$1:$C$6,2,0)</f>
        <v>0.0935912806596305</v>
      </c>
      <c r="K216" s="0" t="str">
        <f aca="false">VLOOKUP(A216,Nomenclature!$D$1:$E$9,2,0)</f>
        <v>02</v>
      </c>
      <c r="L216" s="0" t="str">
        <f aca="false">VLOOKUP(B216,Nomenclature!$J$1:$K$97,2,0)</f>
        <v>37</v>
      </c>
      <c r="M216" s="0" t="str">
        <f aca="false">VLOOKUP(C216,Nomenclature!$M$1:$N$21,2,0)</f>
        <v>06</v>
      </c>
      <c r="N216" s="0" t="str">
        <f aca="false">VLOOKUP(D216,Nomenclature!$O$25:$P$31,2,0)</f>
        <v>02</v>
      </c>
      <c r="O216" s="0" t="str">
        <f aca="false">CONCATENATE(K216,L216,M216,N216)</f>
        <v>02370602</v>
      </c>
      <c r="P216" s="0" t="str">
        <f aca="false">CONCATENATE(K216,L216)</f>
        <v>0237</v>
      </c>
      <c r="R216" s="0" t="n">
        <v>10</v>
      </c>
      <c r="S216" s="0" t="n">
        <v>13</v>
      </c>
      <c r="T216" s="0" t="n">
        <v>75.425880309509</v>
      </c>
      <c r="U216" s="0" t="n">
        <v>0.9</v>
      </c>
      <c r="V216" s="0" t="n">
        <v>0.216587556499879</v>
      </c>
      <c r="W216" s="0" t="n">
        <f aca="false">VLOOKUP(D216,'paramètres CI'!$A$1:$C$6,2,0)</f>
        <v>0.0935912806596305</v>
      </c>
      <c r="X216" s="0" t="n">
        <f aca="false">(R216-E216)/E216</f>
        <v>-0.0384615384615385</v>
      </c>
      <c r="Y216" s="0" t="n">
        <f aca="false">T216-G216</f>
        <v>-6.4981838963561</v>
      </c>
      <c r="Z216" s="0" t="n">
        <f aca="false">U216-H216</f>
        <v>-0.02</v>
      </c>
    </row>
    <row r="217" customFormat="false" ht="15.8" hidden="false" customHeight="false" outlineLevel="0" collapsed="false">
      <c r="A217" s="0" t="s">
        <v>14</v>
      </c>
      <c r="B217" s="0" t="s">
        <v>66</v>
      </c>
      <c r="C217" s="0" t="s">
        <v>46</v>
      </c>
      <c r="D217" s="0" t="s">
        <v>43</v>
      </c>
      <c r="E217" s="0" t="n">
        <f aca="false">VLOOKUP(O217,bibliRdtCHauff!$G$1:$K$1398,4,0)</f>
        <v>12</v>
      </c>
      <c r="F217" s="0" t="n">
        <v>13</v>
      </c>
      <c r="G217" s="0" t="n">
        <f aca="false">VLOOKUP(P217,BesoinU!$F$1:$L$99,3,0)</f>
        <v>81.9240642058651</v>
      </c>
      <c r="H217" s="0" t="n">
        <f aca="false">VLOOKUP(O217,bibliRdtCHauff!$G$1:$K$1398,3,0)</f>
        <v>1</v>
      </c>
      <c r="I217" s="0" t="n">
        <v>9.99400359784133E-005</v>
      </c>
      <c r="J217" s="0" t="n">
        <f aca="false">VLOOKUP(D217,'paramètres CI'!$A$1:$C$6,2,0)</f>
        <v>0.0935912806596305</v>
      </c>
      <c r="K217" s="0" t="str">
        <f aca="false">VLOOKUP(A217,Nomenclature!$D$1:$E$9,2,0)</f>
        <v>02</v>
      </c>
      <c r="L217" s="0" t="str">
        <f aca="false">VLOOKUP(B217,Nomenclature!$J$1:$K$97,2,0)</f>
        <v>37</v>
      </c>
      <c r="M217" s="0" t="str">
        <f aca="false">VLOOKUP(C217,Nomenclature!$M$1:$N$21,2,0)</f>
        <v>26</v>
      </c>
      <c r="N217" s="0" t="str">
        <f aca="false">VLOOKUP(D217,Nomenclature!$O$25:$P$31,2,0)</f>
        <v>02</v>
      </c>
      <c r="O217" s="0" t="str">
        <f aca="false">CONCATENATE(K217,L217,M217,N217)</f>
        <v>02372602</v>
      </c>
      <c r="P217" s="0" t="str">
        <f aca="false">CONCATENATE(K217,L217)</f>
        <v>0237</v>
      </c>
      <c r="R217" s="0" t="n">
        <v>12</v>
      </c>
      <c r="S217" s="0" t="n">
        <v>13</v>
      </c>
      <c r="T217" s="0" t="n">
        <v>75.425880309509</v>
      </c>
      <c r="U217" s="0" t="n">
        <v>1</v>
      </c>
      <c r="V217" s="0" t="n">
        <v>9.99400359784133E-005</v>
      </c>
      <c r="W217" s="0" t="n">
        <f aca="false">VLOOKUP(D217,'paramètres CI'!$A$1:$C$6,2,0)</f>
        <v>0.0935912806596305</v>
      </c>
      <c r="X217" s="0" t="n">
        <f aca="false">(R217-E217)/E217</f>
        <v>0</v>
      </c>
      <c r="Y217" s="0" t="n">
        <f aca="false">T217-G217</f>
        <v>-6.4981838963561</v>
      </c>
      <c r="Z217" s="0" t="n">
        <f aca="false">U217-H217</f>
        <v>0</v>
      </c>
    </row>
    <row r="218" customFormat="false" ht="15.8" hidden="false" customHeight="false" outlineLevel="0" collapsed="false">
      <c r="A218" s="0" t="s">
        <v>14</v>
      </c>
      <c r="B218" s="0" t="s">
        <v>66</v>
      </c>
      <c r="C218" s="0" t="s">
        <v>48</v>
      </c>
      <c r="D218" s="0" t="s">
        <v>43</v>
      </c>
      <c r="E218" s="0" t="n">
        <f aca="false">VLOOKUP(O218,bibliRdtCHauff!$G$1:$K$1398,4,0)</f>
        <v>73.4757436637086</v>
      </c>
      <c r="F218" s="0" t="n">
        <v>20</v>
      </c>
      <c r="G218" s="0" t="n">
        <f aca="false">VLOOKUP(P218,BesoinU!$F$1:$L$99,3,0)</f>
        <v>81.9240642058651</v>
      </c>
      <c r="H218" s="0" t="n">
        <f aca="false">VLOOKUP(O218,bibliRdtCHauff!$G$1:$K$1398,3,0)</f>
        <v>2.9761825116279</v>
      </c>
      <c r="I218" s="0" t="n">
        <v>0.110503011491179</v>
      </c>
      <c r="J218" s="0" t="n">
        <f aca="false">VLOOKUP(D218,'paramètres CI'!$A$1:$C$6,2,0)</f>
        <v>0.0935912806596305</v>
      </c>
      <c r="K218" s="0" t="str">
        <f aca="false">VLOOKUP(A218,Nomenclature!$D$1:$E$9,2,0)</f>
        <v>02</v>
      </c>
      <c r="L218" s="0" t="str">
        <f aca="false">VLOOKUP(B218,Nomenclature!$J$1:$K$97,2,0)</f>
        <v>37</v>
      </c>
      <c r="M218" s="0" t="str">
        <f aca="false">VLOOKUP(C218,Nomenclature!$M$1:$N$21,2,0)</f>
        <v>09</v>
      </c>
      <c r="N218" s="0" t="str">
        <f aca="false">VLOOKUP(D218,Nomenclature!$O$25:$P$31,2,0)</f>
        <v>02</v>
      </c>
      <c r="O218" s="0" t="str">
        <f aca="false">CONCATENATE(K218,L218,M218,N218)</f>
        <v>02370902</v>
      </c>
      <c r="P218" s="0" t="str">
        <f aca="false">CONCATENATE(K218,L218)</f>
        <v>0237</v>
      </c>
      <c r="R218" s="0" t="n">
        <v>69.9768987273415</v>
      </c>
      <c r="S218" s="0" t="n">
        <v>20</v>
      </c>
      <c r="T218" s="0" t="n">
        <v>89.0341638815793</v>
      </c>
      <c r="U218" s="0" t="n">
        <v>2.86171395348837</v>
      </c>
      <c r="V218" s="0" t="n">
        <v>0.110503011491179</v>
      </c>
      <c r="W218" s="0" t="n">
        <f aca="false">VLOOKUP(D218,'paramètres CI'!$A$1:$C$6,2,0)</f>
        <v>0.0935912806596305</v>
      </c>
      <c r="X218" s="0" t="n">
        <f aca="false">(R218-E218)/E218</f>
        <v>-0.0476190476190478</v>
      </c>
      <c r="Y218" s="0" t="n">
        <f aca="false">T218-G218</f>
        <v>7.11009967571421</v>
      </c>
      <c r="Z218" s="0" t="n">
        <f aca="false">U218-H218</f>
        <v>-0.11446855813953</v>
      </c>
    </row>
    <row r="219" customFormat="false" ht="15.8" hidden="false" customHeight="false" outlineLevel="0" collapsed="false">
      <c r="A219" s="0" t="s">
        <v>14</v>
      </c>
      <c r="B219" s="0" t="s">
        <v>66</v>
      </c>
      <c r="C219" s="0" t="s">
        <v>49</v>
      </c>
      <c r="D219" s="0" t="s">
        <v>43</v>
      </c>
      <c r="E219" s="0" t="n">
        <f aca="false">VLOOKUP(O219,bibliRdtCHauff!$G$1:$K$1398,4,0)</f>
        <v>87.4711234091769</v>
      </c>
      <c r="F219" s="0" t="n">
        <v>20</v>
      </c>
      <c r="G219" s="0" t="n">
        <f aca="false">VLOOKUP(P219,BesoinU!$F$1:$L$99,3,0)</f>
        <v>81.9240642058651</v>
      </c>
      <c r="H219" s="0" t="n">
        <f aca="false">VLOOKUP(O219,bibliRdtCHauff!$G$1:$K$1398,3,0)</f>
        <v>3.43405674418604</v>
      </c>
      <c r="I219" s="0" t="n">
        <v>9.99400359784133E-005</v>
      </c>
      <c r="J219" s="0" t="n">
        <f aca="false">VLOOKUP(D219,'paramètres CI'!$A$1:$C$6,2,0)</f>
        <v>0.0935912806596305</v>
      </c>
      <c r="K219" s="0" t="str">
        <f aca="false">VLOOKUP(A219,Nomenclature!$D$1:$E$9,2,0)</f>
        <v>02</v>
      </c>
      <c r="L219" s="0" t="str">
        <f aca="false">VLOOKUP(B219,Nomenclature!$J$1:$K$97,2,0)</f>
        <v>37</v>
      </c>
      <c r="M219" s="0" t="str">
        <f aca="false">VLOOKUP(C219,Nomenclature!$M$1:$N$21,2,0)</f>
        <v>29</v>
      </c>
      <c r="N219" s="0" t="str">
        <f aca="false">VLOOKUP(D219,Nomenclature!$O$25:$P$31,2,0)</f>
        <v>02</v>
      </c>
      <c r="O219" s="0" t="str">
        <f aca="false">CONCATENATE(K219,L219,M219,N219)</f>
        <v>02372902</v>
      </c>
      <c r="P219" s="0" t="str">
        <f aca="false">CONCATENATE(K219,L219)</f>
        <v>0237</v>
      </c>
      <c r="R219" s="0" t="n">
        <v>87.4711234091769</v>
      </c>
      <c r="S219" s="0" t="n">
        <v>20</v>
      </c>
      <c r="T219" s="0" t="n">
        <v>89.0341638815793</v>
      </c>
      <c r="U219" s="0" t="n">
        <v>3.43405674418604</v>
      </c>
      <c r="V219" s="0" t="n">
        <v>9.99400359784133E-005</v>
      </c>
      <c r="W219" s="0" t="n">
        <f aca="false">VLOOKUP(D219,'paramètres CI'!$A$1:$C$6,2,0)</f>
        <v>0.0935912806596305</v>
      </c>
      <c r="X219" s="0" t="n">
        <f aca="false">(R219-E219)/E219</f>
        <v>0</v>
      </c>
      <c r="Y219" s="0" t="n">
        <f aca="false">T219-G219</f>
        <v>7.11009967571421</v>
      </c>
      <c r="Z219" s="0" t="n">
        <f aca="false">U219-H219</f>
        <v>0</v>
      </c>
    </row>
    <row r="220" customFormat="false" ht="15.8" hidden="false" customHeight="false" outlineLevel="0" collapsed="false">
      <c r="A220" s="0" t="s">
        <v>14</v>
      </c>
      <c r="B220" s="0" t="s">
        <v>66</v>
      </c>
      <c r="C220" s="0" t="s">
        <v>55</v>
      </c>
      <c r="D220" s="0" t="s">
        <v>43</v>
      </c>
      <c r="E220" s="0" t="n">
        <f aca="false">VLOOKUP(O220,bibliRdtCHauff!$G$1:$K$1398,4,0)</f>
        <v>31.5780070219366</v>
      </c>
      <c r="F220" s="0" t="n">
        <v>17</v>
      </c>
      <c r="G220" s="0" t="n">
        <f aca="false">VLOOKUP(P220,BesoinU!$F$1:$L$99,3,0)</f>
        <v>81.9240642058651</v>
      </c>
      <c r="H220" s="0" t="n">
        <f aca="false">VLOOKUP(O220,bibliRdtCHauff!$G$1:$K$1398,3,0)</f>
        <v>2.83389320930232</v>
      </c>
      <c r="I220" s="0" t="n">
        <v>0.145864526494079</v>
      </c>
      <c r="J220" s="0" t="n">
        <f aca="false">VLOOKUP(D220,'paramètres CI'!$A$1:$C$6,2,0)</f>
        <v>0.0935912806596305</v>
      </c>
      <c r="K220" s="0" t="str">
        <f aca="false">VLOOKUP(A220,Nomenclature!$D$1:$E$9,2,0)</f>
        <v>02</v>
      </c>
      <c r="L220" s="0" t="str">
        <f aca="false">VLOOKUP(B220,Nomenclature!$J$1:$K$97,2,0)</f>
        <v>37</v>
      </c>
      <c r="M220" s="0" t="str">
        <f aca="false">VLOOKUP(C220,Nomenclature!$M$1:$N$21,2,0)</f>
        <v>10</v>
      </c>
      <c r="N220" s="0" t="str">
        <f aca="false">VLOOKUP(D220,Nomenclature!$O$25:$P$31,2,0)</f>
        <v>02</v>
      </c>
      <c r="O220" s="0" t="str">
        <f aca="false">CONCATENATE(K220,L220,M220,N220)</f>
        <v>02371002</v>
      </c>
      <c r="P220" s="0" t="str">
        <f aca="false">CONCATENATE(K220,L220)</f>
        <v>0237</v>
      </c>
      <c r="R220" s="0" t="n">
        <v>30.0742924018444</v>
      </c>
      <c r="S220" s="0" t="n">
        <v>17</v>
      </c>
      <c r="T220" s="0" t="n">
        <v>90.1321702312352</v>
      </c>
      <c r="U220" s="0" t="n">
        <v>2.70137302325581</v>
      </c>
      <c r="V220" s="0" t="n">
        <v>0.145864526494079</v>
      </c>
      <c r="W220" s="0" t="n">
        <f aca="false">VLOOKUP(D220,'paramètres CI'!$A$1:$C$6,2,0)</f>
        <v>0.0935912806596305</v>
      </c>
      <c r="X220" s="0" t="n">
        <f aca="false">(R220-E220)/E220</f>
        <v>-0.047619047619047</v>
      </c>
      <c r="Y220" s="0" t="n">
        <f aca="false">T220-G220</f>
        <v>8.2081060253701</v>
      </c>
      <c r="Z220" s="0" t="n">
        <f aca="false">U220-H220</f>
        <v>-0.13252018604651</v>
      </c>
    </row>
    <row r="221" customFormat="false" ht="15.8" hidden="false" customHeight="false" outlineLevel="0" collapsed="false">
      <c r="A221" s="0" t="s">
        <v>14</v>
      </c>
      <c r="B221" s="0" t="s">
        <v>66</v>
      </c>
      <c r="C221" s="0" t="s">
        <v>56</v>
      </c>
      <c r="D221" s="0" t="s">
        <v>43</v>
      </c>
      <c r="E221" s="0" t="n">
        <f aca="false">VLOOKUP(O221,bibliRdtCHauff!$G$1:$K$1398,4,0)</f>
        <v>37.5928655023054</v>
      </c>
      <c r="F221" s="0" t="n">
        <v>17</v>
      </c>
      <c r="G221" s="0" t="n">
        <f aca="false">VLOOKUP(P221,BesoinU!$F$1:$L$99,3,0)</f>
        <v>81.9240642058651</v>
      </c>
      <c r="H221" s="0" t="n">
        <f aca="false">VLOOKUP(O221,bibliRdtCHauff!$G$1:$K$1398,3,0)</f>
        <v>3.36397395348837</v>
      </c>
      <c r="I221" s="0" t="n">
        <v>9.99400359784133E-005</v>
      </c>
      <c r="J221" s="0" t="n">
        <f aca="false">VLOOKUP(D221,'paramètres CI'!$A$1:$C$6,2,0)</f>
        <v>0.0935912806596305</v>
      </c>
      <c r="K221" s="0" t="str">
        <f aca="false">VLOOKUP(A221,Nomenclature!$D$1:$E$9,2,0)</f>
        <v>02</v>
      </c>
      <c r="L221" s="0" t="str">
        <f aca="false">VLOOKUP(B221,Nomenclature!$J$1:$K$97,2,0)</f>
        <v>37</v>
      </c>
      <c r="M221" s="0" t="str">
        <f aca="false">VLOOKUP(C221,Nomenclature!$M$1:$N$21,2,0)</f>
        <v>30</v>
      </c>
      <c r="N221" s="0" t="str">
        <f aca="false">VLOOKUP(D221,Nomenclature!$O$25:$P$31,2,0)</f>
        <v>02</v>
      </c>
      <c r="O221" s="0" t="str">
        <f aca="false">CONCATENATE(K221,L221,M221,N221)</f>
        <v>02373002</v>
      </c>
      <c r="P221" s="0" t="str">
        <f aca="false">CONCATENATE(K221,L221)</f>
        <v>0237</v>
      </c>
      <c r="R221" s="0" t="n">
        <v>37.5928655023054</v>
      </c>
      <c r="S221" s="0" t="n">
        <v>17</v>
      </c>
      <c r="T221" s="0" t="n">
        <v>90.1321702312352</v>
      </c>
      <c r="U221" s="0" t="n">
        <v>3.36397395348837</v>
      </c>
      <c r="V221" s="0" t="n">
        <v>9.99400359784133E-005</v>
      </c>
      <c r="W221" s="0" t="n">
        <f aca="false">VLOOKUP(D221,'paramètres CI'!$A$1:$C$6,2,0)</f>
        <v>0.0935912806596305</v>
      </c>
      <c r="X221" s="0" t="n">
        <f aca="false">(R221-E221)/E221</f>
        <v>0</v>
      </c>
      <c r="Y221" s="0" t="n">
        <f aca="false">T221-G221</f>
        <v>8.2081060253701</v>
      </c>
      <c r="Z221" s="0" t="n">
        <f aca="false">U221-H221</f>
        <v>0</v>
      </c>
    </row>
    <row r="222" customFormat="false" ht="15.8" hidden="false" customHeight="false" outlineLevel="0" collapsed="false">
      <c r="A222" s="0" t="s">
        <v>14</v>
      </c>
      <c r="B222" s="0" t="s">
        <v>67</v>
      </c>
      <c r="C222" s="0" t="s">
        <v>32</v>
      </c>
      <c r="D222" s="0" t="s">
        <v>33</v>
      </c>
      <c r="E222" s="0" t="n">
        <f aca="false">VLOOKUP(O222,bibliRdtCHauff!$G$1:$K$1398,4,0)</f>
        <v>22.6386337593512</v>
      </c>
      <c r="F222" s="0" t="n">
        <v>25</v>
      </c>
      <c r="G222" s="0" t="n">
        <f aca="false">VLOOKUP(P222,BesoinU!$F$1:$L$99,3,0)</f>
        <v>52.3494909937619</v>
      </c>
      <c r="H222" s="0" t="n">
        <f aca="false">VLOOKUP(O222,bibliRdtCHauff!$G$1:$K$1398,3,0)</f>
        <v>0.6526</v>
      </c>
      <c r="I222" s="0" t="n">
        <v>0.0138232278943847</v>
      </c>
      <c r="J222" s="0" t="n">
        <f aca="false">VLOOKUP(D222,'paramètres CI'!$A$1:$C$6,2,0)</f>
        <v>0.033584731604575</v>
      </c>
      <c r="K222" s="0" t="str">
        <f aca="false">VLOOKUP(A222,Nomenclature!$D$1:$E$9,2,0)</f>
        <v>02</v>
      </c>
      <c r="L222" s="0" t="str">
        <f aca="false">VLOOKUP(B222,Nomenclature!$J$1:$K$97,2,0)</f>
        <v>38</v>
      </c>
      <c r="M222" s="0" t="str">
        <f aca="false">VLOOKUP(C222,Nomenclature!$M$1:$N$21,2,0)</f>
        <v>01</v>
      </c>
      <c r="N222" s="0" t="str">
        <f aca="false">VLOOKUP(D222,Nomenclature!$O$25:$P$31,2,0)</f>
        <v>01</v>
      </c>
      <c r="O222" s="0" t="str">
        <f aca="false">CONCATENATE(K222,L222,M222,N222)</f>
        <v>02380101</v>
      </c>
      <c r="P222" s="0" t="str">
        <f aca="false">CONCATENATE(K222,L222)</f>
        <v>0238</v>
      </c>
      <c r="R222" s="0" t="n">
        <v>21.5606035803345</v>
      </c>
      <c r="S222" s="0" t="n">
        <v>25</v>
      </c>
      <c r="T222" s="0" t="n">
        <v>71.8478313678962</v>
      </c>
      <c r="U222" s="0" t="n">
        <v>0.6275</v>
      </c>
      <c r="V222" s="0" t="n">
        <v>0.0138232278943847</v>
      </c>
      <c r="W222" s="0" t="n">
        <f aca="false">VLOOKUP(D222,'paramètres CI'!$A$1:$C$6,2,0)</f>
        <v>0.033584731604575</v>
      </c>
      <c r="X222" s="0" t="n">
        <f aca="false">(R222-E222)/E222</f>
        <v>-0.0476190476190466</v>
      </c>
      <c r="Y222" s="0" t="n">
        <f aca="false">T222-G222</f>
        <v>19.4983403741343</v>
      </c>
      <c r="Z222" s="0" t="n">
        <f aca="false">U222-H222</f>
        <v>-0.0251</v>
      </c>
    </row>
    <row r="223" customFormat="false" ht="15.8" hidden="false" customHeight="false" outlineLevel="0" collapsed="false">
      <c r="A223" s="0" t="s">
        <v>14</v>
      </c>
      <c r="B223" s="0" t="s">
        <v>67</v>
      </c>
      <c r="C223" s="0" t="s">
        <v>32</v>
      </c>
      <c r="D223" s="0" t="s">
        <v>34</v>
      </c>
      <c r="E223" s="0" t="n">
        <f aca="false">VLOOKUP(O223,bibliRdtCHauff!$G$1:$K$1398,4,0)</f>
        <v>22.6597298182967</v>
      </c>
      <c r="F223" s="0" t="n">
        <v>25</v>
      </c>
      <c r="G223" s="0" t="n">
        <f aca="false">VLOOKUP(P223,BesoinU!$F$1:$L$99,3,0)</f>
        <v>52.3494909937619</v>
      </c>
      <c r="H223" s="0" t="n">
        <f aca="false">VLOOKUP(O223,bibliRdtCHauff!$G$1:$K$1398,3,0)</f>
        <v>0.641333333333333</v>
      </c>
      <c r="I223" s="0" t="n">
        <v>0.0854046966145258</v>
      </c>
      <c r="J223" s="0" t="n">
        <f aca="false">VLOOKUP(D223,'paramètres CI'!$A$1:$C$6,2,0)</f>
        <v>0.0424847883250769</v>
      </c>
      <c r="K223" s="0" t="str">
        <f aca="false">VLOOKUP(A223,Nomenclature!$D$1:$E$9,2,0)</f>
        <v>02</v>
      </c>
      <c r="L223" s="0" t="str">
        <f aca="false">VLOOKUP(B223,Nomenclature!$J$1:$K$97,2,0)</f>
        <v>38</v>
      </c>
      <c r="M223" s="0" t="str">
        <f aca="false">VLOOKUP(C223,Nomenclature!$M$1:$N$21,2,0)</f>
        <v>01</v>
      </c>
      <c r="N223" s="0" t="str">
        <f aca="false">VLOOKUP(D223,Nomenclature!$O$25:$P$31,2,0)</f>
        <v>06</v>
      </c>
      <c r="O223" s="0" t="str">
        <f aca="false">CONCATENATE(K223,L223,M223,N223)</f>
        <v>02380106</v>
      </c>
      <c r="P223" s="0" t="str">
        <f aca="false">CONCATENATE(K223,L223)</f>
        <v>0238</v>
      </c>
      <c r="R223" s="0" t="n">
        <v>21.5806950650445</v>
      </c>
      <c r="S223" s="0" t="n">
        <v>25</v>
      </c>
      <c r="T223" s="0" t="n">
        <v>90.4253170597834</v>
      </c>
      <c r="U223" s="0" t="n">
        <v>0.616666666666667</v>
      </c>
      <c r="V223" s="0" t="n">
        <v>0.0854046966145258</v>
      </c>
      <c r="W223" s="0" t="n">
        <f aca="false">VLOOKUP(D223,'paramètres CI'!$A$1:$C$6,2,0)</f>
        <v>0.0424847883250769</v>
      </c>
      <c r="X223" s="0" t="n">
        <f aca="false">(R223-E223)/E223</f>
        <v>-0.0476190476190465</v>
      </c>
      <c r="Y223" s="0" t="n">
        <f aca="false">T223-G223</f>
        <v>38.0758260660215</v>
      </c>
      <c r="Z223" s="0" t="n">
        <f aca="false">U223-H223</f>
        <v>-0.0246666666666661</v>
      </c>
    </row>
    <row r="224" customFormat="false" ht="15.8" hidden="false" customHeight="false" outlineLevel="0" collapsed="false">
      <c r="A224" s="0" t="s">
        <v>14</v>
      </c>
      <c r="B224" s="0" t="s">
        <v>67</v>
      </c>
      <c r="C224" s="0" t="s">
        <v>35</v>
      </c>
      <c r="D224" s="0" t="s">
        <v>33</v>
      </c>
      <c r="E224" s="0" t="n">
        <f aca="false">VLOOKUP(O224,bibliRdtCHauff!$G$1:$K$1398,4,0)</f>
        <v>26.9507544754181</v>
      </c>
      <c r="F224" s="0" t="n">
        <v>25</v>
      </c>
      <c r="G224" s="0" t="n">
        <f aca="false">VLOOKUP(P224,BesoinU!$F$1:$L$99,3,0)</f>
        <v>52.3494909937619</v>
      </c>
      <c r="H224" s="0" t="n">
        <f aca="false">VLOOKUP(O224,bibliRdtCHauff!$G$1:$K$1398,3,0)</f>
        <v>0.753</v>
      </c>
      <c r="I224" s="0" t="n">
        <v>9.99300489657242E-005</v>
      </c>
      <c r="J224" s="0" t="n">
        <f aca="false">VLOOKUP(D224,'paramètres CI'!$A$1:$C$6,2,0)</f>
        <v>0.033584731604575</v>
      </c>
      <c r="K224" s="0" t="str">
        <f aca="false">VLOOKUP(A224,Nomenclature!$D$1:$E$9,2,0)</f>
        <v>02</v>
      </c>
      <c r="L224" s="0" t="str">
        <f aca="false">VLOOKUP(B224,Nomenclature!$J$1:$K$97,2,0)</f>
        <v>38</v>
      </c>
      <c r="M224" s="0" t="str">
        <f aca="false">VLOOKUP(C224,Nomenclature!$M$1:$N$21,2,0)</f>
        <v>21</v>
      </c>
      <c r="N224" s="0" t="str">
        <f aca="false">VLOOKUP(D224,Nomenclature!$O$25:$P$31,2,0)</f>
        <v>01</v>
      </c>
      <c r="O224" s="0" t="str">
        <f aca="false">CONCATENATE(K224,L224,M224,N224)</f>
        <v>02382101</v>
      </c>
      <c r="P224" s="0" t="str">
        <f aca="false">CONCATENATE(K224,L224)</f>
        <v>0238</v>
      </c>
      <c r="R224" s="0" t="n">
        <v>26.9507544754181</v>
      </c>
      <c r="S224" s="0" t="n">
        <v>25</v>
      </c>
      <c r="T224" s="0" t="n">
        <v>71.8478313678962</v>
      </c>
      <c r="U224" s="0" t="n">
        <v>0.753</v>
      </c>
      <c r="V224" s="0" t="n">
        <v>9.99300489657242E-005</v>
      </c>
      <c r="W224" s="0" t="n">
        <f aca="false">VLOOKUP(D224,'paramètres CI'!$A$1:$C$6,2,0)</f>
        <v>0.033584731604575</v>
      </c>
      <c r="X224" s="0" t="n">
        <f aca="false">(R224-E224)/E224</f>
        <v>0</v>
      </c>
      <c r="Y224" s="0" t="n">
        <f aca="false">T224-G224</f>
        <v>19.4983403741343</v>
      </c>
      <c r="Z224" s="0" t="n">
        <f aca="false">U224-H224</f>
        <v>0</v>
      </c>
    </row>
    <row r="225" customFormat="false" ht="15.8" hidden="false" customHeight="false" outlineLevel="0" collapsed="false">
      <c r="A225" s="0" t="s">
        <v>14</v>
      </c>
      <c r="B225" s="0" t="s">
        <v>67</v>
      </c>
      <c r="C225" s="0" t="s">
        <v>35</v>
      </c>
      <c r="D225" s="0" t="s">
        <v>34</v>
      </c>
      <c r="E225" s="0" t="n">
        <f aca="false">VLOOKUP(O225,bibliRdtCHauff!$G$1:$K$1398,4,0)</f>
        <v>26.9758688313056</v>
      </c>
      <c r="F225" s="0" t="n">
        <v>25</v>
      </c>
      <c r="G225" s="0" t="n">
        <f aca="false">VLOOKUP(P225,BesoinU!$F$1:$L$99,3,0)</f>
        <v>52.3494909937619</v>
      </c>
      <c r="H225" s="0" t="n">
        <f aca="false">VLOOKUP(O225,bibliRdtCHauff!$G$1:$K$1398,3,0)</f>
        <v>0.74</v>
      </c>
      <c r="I225" s="0" t="n">
        <v>9.99300489657242E-005</v>
      </c>
      <c r="J225" s="0" t="n">
        <f aca="false">VLOOKUP(D225,'paramètres CI'!$A$1:$C$6,2,0)</f>
        <v>0.0424847883250769</v>
      </c>
      <c r="K225" s="0" t="str">
        <f aca="false">VLOOKUP(A225,Nomenclature!$D$1:$E$9,2,0)</f>
        <v>02</v>
      </c>
      <c r="L225" s="0" t="str">
        <f aca="false">VLOOKUP(B225,Nomenclature!$J$1:$K$97,2,0)</f>
        <v>38</v>
      </c>
      <c r="M225" s="0" t="str">
        <f aca="false">VLOOKUP(C225,Nomenclature!$M$1:$N$21,2,0)</f>
        <v>21</v>
      </c>
      <c r="N225" s="0" t="str">
        <f aca="false">VLOOKUP(D225,Nomenclature!$O$25:$P$31,2,0)</f>
        <v>06</v>
      </c>
      <c r="O225" s="0" t="str">
        <f aca="false">CONCATENATE(K225,L225,M225,N225)</f>
        <v>02382106</v>
      </c>
      <c r="P225" s="0" t="str">
        <f aca="false">CONCATENATE(K225,L225)</f>
        <v>0238</v>
      </c>
      <c r="R225" s="0" t="n">
        <v>26.9758688313056</v>
      </c>
      <c r="S225" s="0" t="n">
        <v>25</v>
      </c>
      <c r="T225" s="0" t="n">
        <v>90.4253170597834</v>
      </c>
      <c r="U225" s="0" t="n">
        <v>0.74</v>
      </c>
      <c r="V225" s="0" t="n">
        <v>9.99300489657242E-005</v>
      </c>
      <c r="W225" s="0" t="n">
        <f aca="false">VLOOKUP(D225,'paramètres CI'!$A$1:$C$6,2,0)</f>
        <v>0.0424847883250769</v>
      </c>
      <c r="X225" s="0" t="n">
        <f aca="false">(R225-E225)/E225</f>
        <v>0</v>
      </c>
      <c r="Y225" s="0" t="n">
        <f aca="false">T225-G225</f>
        <v>38.0758260660215</v>
      </c>
      <c r="Z225" s="0" t="n">
        <f aca="false">U225-H225</f>
        <v>0</v>
      </c>
    </row>
    <row r="226" customFormat="false" ht="15.8" hidden="false" customHeight="false" outlineLevel="0" collapsed="false">
      <c r="A226" s="0" t="s">
        <v>14</v>
      </c>
      <c r="B226" s="0" t="s">
        <v>67</v>
      </c>
      <c r="C226" s="0" t="s">
        <v>36</v>
      </c>
      <c r="D226" s="0" t="s">
        <v>37</v>
      </c>
      <c r="E226" s="0" t="n">
        <f aca="false">VLOOKUP(O226,bibliRdtCHauff!$G$1:$K$1398,4,0)</f>
        <v>12.4843825824403</v>
      </c>
      <c r="F226" s="0" t="n">
        <v>20</v>
      </c>
      <c r="G226" s="0" t="n">
        <f aca="false">VLOOKUP(P226,BesoinU!$F$1:$L$99,3,0)</f>
        <v>52.3494909937619</v>
      </c>
      <c r="H226" s="0" t="n">
        <f aca="false">VLOOKUP(O226,bibliRdtCHauff!$G$1:$K$1398,3,0)</f>
        <v>0.761834183123975</v>
      </c>
      <c r="I226" s="0" t="n">
        <v>9.99300489657242E-005</v>
      </c>
      <c r="J226" s="0" t="n">
        <f aca="false">VLOOKUP(D226,'paramètres CI'!$A$1:$C$6,2,0)</f>
        <v>0.0385046990211696</v>
      </c>
      <c r="K226" s="0" t="str">
        <f aca="false">VLOOKUP(A226,Nomenclature!$D$1:$E$9,2,0)</f>
        <v>02</v>
      </c>
      <c r="L226" s="0" t="str">
        <f aca="false">VLOOKUP(B226,Nomenclature!$J$1:$K$97,2,0)</f>
        <v>38</v>
      </c>
      <c r="M226" s="0" t="str">
        <f aca="false">VLOOKUP(C226,Nomenclature!$M$1:$N$21,2,0)</f>
        <v>23</v>
      </c>
      <c r="N226" s="0" t="str">
        <f aca="false">VLOOKUP(D226,Nomenclature!$O$25:$P$31,2,0)</f>
        <v>03</v>
      </c>
      <c r="O226" s="0" t="str">
        <f aca="false">CONCATENATE(K226,L226,M226,N226)</f>
        <v>02382303</v>
      </c>
      <c r="P226" s="0" t="str">
        <f aca="false">CONCATENATE(K226,L226)</f>
        <v>0238</v>
      </c>
      <c r="R226" s="0" t="n">
        <v>12.4843825824403</v>
      </c>
      <c r="S226" s="0" t="n">
        <v>20</v>
      </c>
      <c r="T226" s="0" t="n">
        <v>66.6664741304854</v>
      </c>
      <c r="U226" s="0" t="n">
        <v>0.761834183123975</v>
      </c>
      <c r="V226" s="0" t="n">
        <v>9.99300489657242E-005</v>
      </c>
      <c r="W226" s="0" t="n">
        <f aca="false">VLOOKUP(D226,'paramètres CI'!$A$1:$C$6,2,0)</f>
        <v>0.0385046990211696</v>
      </c>
      <c r="X226" s="0" t="n">
        <f aca="false">(R226-E226)/E226</f>
        <v>0</v>
      </c>
      <c r="Y226" s="0" t="n">
        <f aca="false">T226-G226</f>
        <v>14.3169831367235</v>
      </c>
      <c r="Z226" s="0" t="n">
        <f aca="false">U226-H226</f>
        <v>0</v>
      </c>
    </row>
    <row r="227" customFormat="false" ht="15.8" hidden="false" customHeight="false" outlineLevel="0" collapsed="false">
      <c r="A227" s="0" t="s">
        <v>14</v>
      </c>
      <c r="B227" s="0" t="s">
        <v>67</v>
      </c>
      <c r="C227" s="0" t="s">
        <v>38</v>
      </c>
      <c r="D227" s="0" t="s">
        <v>39</v>
      </c>
      <c r="E227" s="0" t="n">
        <f aca="false">VLOOKUP(O227,bibliRdtCHauff!$G$1:$K$1398,4,0)</f>
        <v>9.3027715414817</v>
      </c>
      <c r="F227" s="0" t="n">
        <v>20</v>
      </c>
      <c r="G227" s="0" t="n">
        <f aca="false">VLOOKUP(P227,BesoinU!$F$1:$L$99,3,0)</f>
        <v>52.3494909937619</v>
      </c>
      <c r="H227" s="0" t="n">
        <f aca="false">VLOOKUP(O227,bibliRdtCHauff!$G$1:$K$1398,3,0)</f>
        <v>0.987567162789052</v>
      </c>
      <c r="I227" s="0" t="n">
        <v>9.99300489657242E-005</v>
      </c>
      <c r="J227" s="0" t="n">
        <f aca="false">VLOOKUP(D227,'paramètres CI'!$A$1:$C$6,2,0)</f>
        <v>0.022045059962018</v>
      </c>
      <c r="K227" s="0" t="str">
        <f aca="false">VLOOKUP(A227,Nomenclature!$D$1:$E$9,2,0)</f>
        <v>02</v>
      </c>
      <c r="L227" s="0" t="str">
        <f aca="false">VLOOKUP(B227,Nomenclature!$J$1:$K$97,2,0)</f>
        <v>38</v>
      </c>
      <c r="M227" s="0" t="str">
        <f aca="false">VLOOKUP(C227,Nomenclature!$M$1:$N$21,2,0)</f>
        <v>24</v>
      </c>
      <c r="N227" s="0" t="str">
        <f aca="false">VLOOKUP(D227,Nomenclature!$O$25:$P$31,2,0)</f>
        <v>04</v>
      </c>
      <c r="O227" s="0" t="str">
        <f aca="false">CONCATENATE(K227,L227,M227,N227)</f>
        <v>02382404</v>
      </c>
      <c r="P227" s="0" t="str">
        <f aca="false">CONCATENATE(K227,L227)</f>
        <v>0238</v>
      </c>
      <c r="R227" s="0" t="n">
        <v>9.3027715414817</v>
      </c>
      <c r="S227" s="0" t="n">
        <v>20</v>
      </c>
      <c r="T227" s="0" t="n">
        <v>63.8326329479935</v>
      </c>
      <c r="U227" s="0" t="n">
        <v>0.987567162789052</v>
      </c>
      <c r="V227" s="0" t="n">
        <v>9.99300489657242E-005</v>
      </c>
      <c r="W227" s="0" t="n">
        <f aca="false">VLOOKUP(D227,'paramètres CI'!$A$1:$C$6,2,0)</f>
        <v>0.022045059962018</v>
      </c>
      <c r="X227" s="0" t="n">
        <f aca="false">(R227-E227)/E227</f>
        <v>0</v>
      </c>
      <c r="Y227" s="0" t="n">
        <f aca="false">T227-G227</f>
        <v>11.4831419542316</v>
      </c>
      <c r="Z227" s="0" t="n">
        <f aca="false">U227-H227</f>
        <v>0</v>
      </c>
    </row>
    <row r="228" customFormat="false" ht="15.8" hidden="false" customHeight="false" outlineLevel="0" collapsed="false">
      <c r="A228" s="0" t="s">
        <v>14</v>
      </c>
      <c r="B228" s="0" t="s">
        <v>67</v>
      </c>
      <c r="C228" s="0" t="s">
        <v>40</v>
      </c>
      <c r="D228" s="0" t="s">
        <v>37</v>
      </c>
      <c r="E228" s="0" t="n">
        <f aca="false">VLOOKUP(O228,bibliRdtCHauff!$G$1:$K$1398,4,0)</f>
        <v>10.4868813692498</v>
      </c>
      <c r="F228" s="0" t="n">
        <v>20</v>
      </c>
      <c r="G228" s="0" t="n">
        <f aca="false">VLOOKUP(P228,BesoinU!$F$1:$L$99,3,0)</f>
        <v>52.3494909937619</v>
      </c>
      <c r="H228" s="0" t="n">
        <f aca="false">VLOOKUP(O228,bibliRdtCHauff!$G$1:$K$1398,3,0)</f>
        <v>0.588299978518893</v>
      </c>
      <c r="I228" s="0" t="n">
        <v>0.0417889915193202</v>
      </c>
      <c r="J228" s="0" t="n">
        <f aca="false">VLOOKUP(D228,'paramètres CI'!$A$1:$C$6,2,0)</f>
        <v>0.0385046990211696</v>
      </c>
      <c r="K228" s="0" t="str">
        <f aca="false">VLOOKUP(A228,Nomenclature!$D$1:$E$9,2,0)</f>
        <v>02</v>
      </c>
      <c r="L228" s="0" t="str">
        <f aca="false">VLOOKUP(B228,Nomenclature!$J$1:$K$97,2,0)</f>
        <v>38</v>
      </c>
      <c r="M228" s="0" t="str">
        <f aca="false">VLOOKUP(C228,Nomenclature!$M$1:$N$21,2,0)</f>
        <v>03</v>
      </c>
      <c r="N228" s="0" t="str">
        <f aca="false">VLOOKUP(D228,Nomenclature!$O$25:$P$31,2,0)</f>
        <v>03</v>
      </c>
      <c r="O228" s="0" t="str">
        <f aca="false">CONCATENATE(K228,L228,M228,N228)</f>
        <v>02380303</v>
      </c>
      <c r="P228" s="0" t="str">
        <f aca="false">CONCATENATE(K228,L228)</f>
        <v>0238</v>
      </c>
      <c r="R228" s="0" t="n">
        <v>9.9875060659522</v>
      </c>
      <c r="S228" s="0" t="n">
        <v>20</v>
      </c>
      <c r="T228" s="0" t="n">
        <v>66.6664741304854</v>
      </c>
      <c r="U228" s="0" t="n">
        <v>0.544916427367622</v>
      </c>
      <c r="V228" s="0" t="n">
        <v>0.0417889915193202</v>
      </c>
      <c r="W228" s="0" t="n">
        <f aca="false">VLOOKUP(D228,'paramètres CI'!$A$1:$C$6,2,0)</f>
        <v>0.0385046990211696</v>
      </c>
      <c r="X228" s="0" t="n">
        <f aca="false">(R228-E228)/E228</f>
        <v>-0.0476190476190468</v>
      </c>
      <c r="Y228" s="0" t="n">
        <f aca="false">T228-G228</f>
        <v>14.3169831367235</v>
      </c>
      <c r="Z228" s="0" t="n">
        <f aca="false">U228-H228</f>
        <v>-0.043383551151271</v>
      </c>
    </row>
    <row r="229" customFormat="false" ht="15.8" hidden="false" customHeight="false" outlineLevel="0" collapsed="false">
      <c r="A229" s="0" t="s">
        <v>14</v>
      </c>
      <c r="B229" s="0" t="s">
        <v>67</v>
      </c>
      <c r="C229" s="0" t="s">
        <v>41</v>
      </c>
      <c r="D229" s="0" t="s">
        <v>39</v>
      </c>
      <c r="E229" s="0" t="n">
        <f aca="false">VLOOKUP(O229,bibliRdtCHauff!$G$1:$K$1398,4,0)</f>
        <v>7.81432809484462</v>
      </c>
      <c r="F229" s="0" t="n">
        <v>20</v>
      </c>
      <c r="G229" s="0" t="n">
        <f aca="false">VLOOKUP(P229,BesoinU!$F$1:$L$99,3,0)</f>
        <v>52.3494909937619</v>
      </c>
      <c r="H229" s="0" t="n">
        <f aca="false">VLOOKUP(O229,bibliRdtCHauff!$G$1:$K$1398,3,0)</f>
        <v>0.699672908966661</v>
      </c>
      <c r="I229" s="0" t="n">
        <v>0.369821101091327</v>
      </c>
      <c r="J229" s="0" t="n">
        <f aca="false">VLOOKUP(D229,'paramètres CI'!$A$1:$C$6,2,0)</f>
        <v>0.022045059962018</v>
      </c>
      <c r="K229" s="0" t="str">
        <f aca="false">VLOOKUP(A229,Nomenclature!$D$1:$E$9,2,0)</f>
        <v>02</v>
      </c>
      <c r="L229" s="0" t="str">
        <f aca="false">VLOOKUP(B229,Nomenclature!$J$1:$K$97,2,0)</f>
        <v>38</v>
      </c>
      <c r="M229" s="0" t="str">
        <f aca="false">VLOOKUP(C229,Nomenclature!$M$1:$N$21,2,0)</f>
        <v>04</v>
      </c>
      <c r="N229" s="0" t="str">
        <f aca="false">VLOOKUP(D229,Nomenclature!$O$25:$P$31,2,0)</f>
        <v>04</v>
      </c>
      <c r="O229" s="0" t="str">
        <f aca="false">CONCATENATE(K229,L229,M229,N229)</f>
        <v>02380404</v>
      </c>
      <c r="P229" s="0" t="str">
        <f aca="false">CONCATENATE(K229,L229)</f>
        <v>0238</v>
      </c>
      <c r="R229" s="0" t="n">
        <v>7.44221723318536</v>
      </c>
      <c r="S229" s="0" t="n">
        <v>20</v>
      </c>
      <c r="T229" s="0" t="n">
        <v>63.8326329479935</v>
      </c>
      <c r="U229" s="0" t="n">
        <v>0.627699345511063</v>
      </c>
      <c r="V229" s="0" t="n">
        <v>0.369821101091327</v>
      </c>
      <c r="W229" s="0" t="n">
        <f aca="false">VLOOKUP(D229,'paramètres CI'!$A$1:$C$6,2,0)</f>
        <v>0.022045059962018</v>
      </c>
      <c r="X229" s="0" t="n">
        <f aca="false">(R229-E229)/E229</f>
        <v>-0.0476190476190466</v>
      </c>
      <c r="Y229" s="0" t="n">
        <f aca="false">T229-G229</f>
        <v>11.4831419542316</v>
      </c>
      <c r="Z229" s="0" t="n">
        <f aca="false">U229-H229</f>
        <v>-0.0719735634555979</v>
      </c>
    </row>
    <row r="230" customFormat="false" ht="15.8" hidden="false" customHeight="false" outlineLevel="0" collapsed="false">
      <c r="A230" s="0" t="s">
        <v>14</v>
      </c>
      <c r="B230" s="0" t="s">
        <v>67</v>
      </c>
      <c r="C230" s="0" t="s">
        <v>45</v>
      </c>
      <c r="D230" s="0" t="s">
        <v>43</v>
      </c>
      <c r="E230" s="0" t="n">
        <f aca="false">VLOOKUP(O230,bibliRdtCHauff!$G$1:$K$1398,4,0)</f>
        <v>10.4</v>
      </c>
      <c r="F230" s="0" t="n">
        <v>13</v>
      </c>
      <c r="G230" s="0" t="n">
        <f aca="false">VLOOKUP(P230,BesoinU!$F$1:$L$99,3,0)</f>
        <v>52.3494909937619</v>
      </c>
      <c r="H230" s="0" t="n">
        <f aca="false">VLOOKUP(O230,bibliRdtCHauff!$G$1:$K$1398,3,0)</f>
        <v>0.92</v>
      </c>
      <c r="I230" s="0" t="n">
        <v>0.223336740509181</v>
      </c>
      <c r="J230" s="0" t="n">
        <f aca="false">VLOOKUP(D230,'paramètres CI'!$A$1:$C$6,2,0)</f>
        <v>0.0935912806596305</v>
      </c>
      <c r="K230" s="0" t="str">
        <f aca="false">VLOOKUP(A230,Nomenclature!$D$1:$E$9,2,0)</f>
        <v>02</v>
      </c>
      <c r="L230" s="0" t="str">
        <f aca="false">VLOOKUP(B230,Nomenclature!$J$1:$K$97,2,0)</f>
        <v>38</v>
      </c>
      <c r="M230" s="0" t="str">
        <f aca="false">VLOOKUP(C230,Nomenclature!$M$1:$N$21,2,0)</f>
        <v>06</v>
      </c>
      <c r="N230" s="0" t="str">
        <f aca="false">VLOOKUP(D230,Nomenclature!$O$25:$P$31,2,0)</f>
        <v>02</v>
      </c>
      <c r="O230" s="0" t="str">
        <f aca="false">CONCATENATE(K230,L230,M230,N230)</f>
        <v>02380602</v>
      </c>
      <c r="P230" s="0" t="str">
        <f aca="false">CONCATENATE(K230,L230)</f>
        <v>0238</v>
      </c>
      <c r="R230" s="0" t="n">
        <v>10</v>
      </c>
      <c r="S230" s="0" t="n">
        <v>13</v>
      </c>
      <c r="T230" s="0" t="n">
        <v>53.7571572893234</v>
      </c>
      <c r="U230" s="0" t="n">
        <v>0.9</v>
      </c>
      <c r="V230" s="0" t="n">
        <v>0.223336740509181</v>
      </c>
      <c r="W230" s="0" t="n">
        <f aca="false">VLOOKUP(D230,'paramètres CI'!$A$1:$C$6,2,0)</f>
        <v>0.0935912806596305</v>
      </c>
      <c r="X230" s="0" t="n">
        <f aca="false">(R230-E230)/E230</f>
        <v>-0.0384615384615385</v>
      </c>
      <c r="Y230" s="0" t="n">
        <f aca="false">T230-G230</f>
        <v>1.40766629556151</v>
      </c>
      <c r="Z230" s="0" t="n">
        <f aca="false">U230-H230</f>
        <v>-0.02</v>
      </c>
    </row>
    <row r="231" customFormat="false" ht="15.8" hidden="false" customHeight="false" outlineLevel="0" collapsed="false">
      <c r="A231" s="0" t="s">
        <v>14</v>
      </c>
      <c r="B231" s="0" t="s">
        <v>67</v>
      </c>
      <c r="C231" s="0" t="s">
        <v>46</v>
      </c>
      <c r="D231" s="0" t="s">
        <v>43</v>
      </c>
      <c r="E231" s="0" t="n">
        <f aca="false">VLOOKUP(O231,bibliRdtCHauff!$G$1:$K$1398,4,0)</f>
        <v>12</v>
      </c>
      <c r="F231" s="0" t="n">
        <v>13</v>
      </c>
      <c r="G231" s="0" t="n">
        <f aca="false">VLOOKUP(P231,BesoinU!$F$1:$L$99,3,0)</f>
        <v>52.3494909937619</v>
      </c>
      <c r="H231" s="0" t="n">
        <f aca="false">VLOOKUP(O231,bibliRdtCHauff!$G$1:$K$1398,3,0)</f>
        <v>1</v>
      </c>
      <c r="I231" s="0" t="n">
        <v>9.99300489657242E-005</v>
      </c>
      <c r="J231" s="0" t="n">
        <f aca="false">VLOOKUP(D231,'paramètres CI'!$A$1:$C$6,2,0)</f>
        <v>0.0935912806596305</v>
      </c>
      <c r="K231" s="0" t="str">
        <f aca="false">VLOOKUP(A231,Nomenclature!$D$1:$E$9,2,0)</f>
        <v>02</v>
      </c>
      <c r="L231" s="0" t="str">
        <f aca="false">VLOOKUP(B231,Nomenclature!$J$1:$K$97,2,0)</f>
        <v>38</v>
      </c>
      <c r="M231" s="0" t="str">
        <f aca="false">VLOOKUP(C231,Nomenclature!$M$1:$N$21,2,0)</f>
        <v>26</v>
      </c>
      <c r="N231" s="0" t="str">
        <f aca="false">VLOOKUP(D231,Nomenclature!$O$25:$P$31,2,0)</f>
        <v>02</v>
      </c>
      <c r="O231" s="0" t="str">
        <f aca="false">CONCATENATE(K231,L231,M231,N231)</f>
        <v>02382602</v>
      </c>
      <c r="P231" s="0" t="str">
        <f aca="false">CONCATENATE(K231,L231)</f>
        <v>0238</v>
      </c>
      <c r="R231" s="0" t="n">
        <v>12</v>
      </c>
      <c r="S231" s="0" t="n">
        <v>13</v>
      </c>
      <c r="T231" s="0" t="n">
        <v>53.7571572893234</v>
      </c>
      <c r="U231" s="0" t="n">
        <v>1</v>
      </c>
      <c r="V231" s="0" t="n">
        <v>9.99300489657242E-005</v>
      </c>
      <c r="W231" s="0" t="n">
        <f aca="false">VLOOKUP(D231,'paramètres CI'!$A$1:$C$6,2,0)</f>
        <v>0.0935912806596305</v>
      </c>
      <c r="X231" s="0" t="n">
        <f aca="false">(R231-E231)/E231</f>
        <v>0</v>
      </c>
      <c r="Y231" s="0" t="n">
        <f aca="false">T231-G231</f>
        <v>1.40766629556151</v>
      </c>
      <c r="Z231" s="0" t="n">
        <f aca="false">U231-H231</f>
        <v>0</v>
      </c>
    </row>
    <row r="232" customFormat="false" ht="15.8" hidden="false" customHeight="false" outlineLevel="0" collapsed="false">
      <c r="A232" s="0" t="s">
        <v>14</v>
      </c>
      <c r="B232" s="0" t="s">
        <v>67</v>
      </c>
      <c r="C232" s="0" t="s">
        <v>48</v>
      </c>
      <c r="D232" s="0" t="s">
        <v>43</v>
      </c>
      <c r="E232" s="0" t="n">
        <f aca="false">VLOOKUP(O232,bibliRdtCHauff!$G$1:$K$1398,4,0)</f>
        <v>62.5395485183894</v>
      </c>
      <c r="F232" s="0" t="n">
        <v>20</v>
      </c>
      <c r="G232" s="0" t="n">
        <f aca="false">VLOOKUP(P232,BesoinU!$F$1:$L$99,3,0)</f>
        <v>52.3494909937619</v>
      </c>
      <c r="H232" s="0" t="n">
        <f aca="false">VLOOKUP(O232,bibliRdtCHauff!$G$1:$K$1398,3,0)</f>
        <v>2.94489544186046</v>
      </c>
      <c r="I232" s="0" t="n">
        <v>0.114408091115264</v>
      </c>
      <c r="J232" s="0" t="n">
        <f aca="false">VLOOKUP(D232,'paramètres CI'!$A$1:$C$6,2,0)</f>
        <v>0.0935912806596305</v>
      </c>
      <c r="K232" s="0" t="str">
        <f aca="false">VLOOKUP(A232,Nomenclature!$D$1:$E$9,2,0)</f>
        <v>02</v>
      </c>
      <c r="L232" s="0" t="str">
        <f aca="false">VLOOKUP(B232,Nomenclature!$J$1:$K$97,2,0)</f>
        <v>38</v>
      </c>
      <c r="M232" s="0" t="str">
        <f aca="false">VLOOKUP(C232,Nomenclature!$M$1:$N$21,2,0)</f>
        <v>09</v>
      </c>
      <c r="N232" s="0" t="str">
        <f aca="false">VLOOKUP(D232,Nomenclature!$O$25:$P$31,2,0)</f>
        <v>02</v>
      </c>
      <c r="O232" s="0" t="str">
        <f aca="false">CONCATENATE(K232,L232,M232,N232)</f>
        <v>02380902</v>
      </c>
      <c r="P232" s="0" t="str">
        <f aca="false">CONCATENATE(K232,L232)</f>
        <v>0238</v>
      </c>
      <c r="R232" s="0" t="n">
        <v>59.5614747794185</v>
      </c>
      <c r="S232" s="0" t="n">
        <v>20</v>
      </c>
      <c r="T232" s="0" t="n">
        <v>63.1218855965995</v>
      </c>
      <c r="U232" s="0" t="n">
        <v>2.83163023255814</v>
      </c>
      <c r="V232" s="0" t="n">
        <v>0.114408091115264</v>
      </c>
      <c r="W232" s="0" t="n">
        <f aca="false">VLOOKUP(D232,'paramètres CI'!$A$1:$C$6,2,0)</f>
        <v>0.0935912806596305</v>
      </c>
      <c r="X232" s="0" t="n">
        <f aca="false">(R232-E232)/E232</f>
        <v>-0.0476190476190472</v>
      </c>
      <c r="Y232" s="0" t="n">
        <f aca="false">T232-G232</f>
        <v>10.7723946028376</v>
      </c>
      <c r="Z232" s="0" t="n">
        <f aca="false">U232-H232</f>
        <v>-0.11326520930232</v>
      </c>
    </row>
    <row r="233" customFormat="false" ht="15.8" hidden="false" customHeight="false" outlineLevel="0" collapsed="false">
      <c r="A233" s="0" t="s">
        <v>14</v>
      </c>
      <c r="B233" s="0" t="s">
        <v>67</v>
      </c>
      <c r="C233" s="0" t="s">
        <v>49</v>
      </c>
      <c r="D233" s="0" t="s">
        <v>43</v>
      </c>
      <c r="E233" s="0" t="n">
        <f aca="false">VLOOKUP(O233,bibliRdtCHauff!$G$1:$K$1398,4,0)</f>
        <v>74.4518434742731</v>
      </c>
      <c r="F233" s="0" t="n">
        <v>20</v>
      </c>
      <c r="G233" s="0" t="n">
        <f aca="false">VLOOKUP(P233,BesoinU!$F$1:$L$99,3,0)</f>
        <v>52.3494909937619</v>
      </c>
      <c r="H233" s="0" t="n">
        <f aca="false">VLOOKUP(O233,bibliRdtCHauff!$G$1:$K$1398,3,0)</f>
        <v>3.39795627906976</v>
      </c>
      <c r="I233" s="0" t="n">
        <v>9.99300489657242E-005</v>
      </c>
      <c r="J233" s="0" t="n">
        <f aca="false">VLOOKUP(D233,'paramètres CI'!$A$1:$C$6,2,0)</f>
        <v>0.0935912806596305</v>
      </c>
      <c r="K233" s="0" t="str">
        <f aca="false">VLOOKUP(A233,Nomenclature!$D$1:$E$9,2,0)</f>
        <v>02</v>
      </c>
      <c r="L233" s="0" t="str">
        <f aca="false">VLOOKUP(B233,Nomenclature!$J$1:$K$97,2,0)</f>
        <v>38</v>
      </c>
      <c r="M233" s="0" t="str">
        <f aca="false">VLOOKUP(C233,Nomenclature!$M$1:$N$21,2,0)</f>
        <v>29</v>
      </c>
      <c r="N233" s="0" t="str">
        <f aca="false">VLOOKUP(D233,Nomenclature!$O$25:$P$31,2,0)</f>
        <v>02</v>
      </c>
      <c r="O233" s="0" t="str">
        <f aca="false">CONCATENATE(K233,L233,M233,N233)</f>
        <v>02382902</v>
      </c>
      <c r="P233" s="0" t="str">
        <f aca="false">CONCATENATE(K233,L233)</f>
        <v>0238</v>
      </c>
      <c r="R233" s="0" t="n">
        <v>74.4518434742731</v>
      </c>
      <c r="S233" s="0" t="n">
        <v>20</v>
      </c>
      <c r="T233" s="0" t="n">
        <v>63.1218855965995</v>
      </c>
      <c r="U233" s="0" t="n">
        <v>3.39795627906976</v>
      </c>
      <c r="V233" s="0" t="n">
        <v>9.99300489657242E-005</v>
      </c>
      <c r="W233" s="0" t="n">
        <f aca="false">VLOOKUP(D233,'paramètres CI'!$A$1:$C$6,2,0)</f>
        <v>0.0935912806596305</v>
      </c>
      <c r="X233" s="0" t="n">
        <f aca="false">(R233-E233)/E233</f>
        <v>0</v>
      </c>
      <c r="Y233" s="0" t="n">
        <f aca="false">T233-G233</f>
        <v>10.7723946028376</v>
      </c>
      <c r="Z233" s="0" t="n">
        <f aca="false">U233-H233</f>
        <v>0</v>
      </c>
    </row>
    <row r="234" customFormat="false" ht="15.8" hidden="false" customHeight="false" outlineLevel="0" collapsed="false">
      <c r="A234" s="0" t="s">
        <v>14</v>
      </c>
      <c r="B234" s="0" t="s">
        <v>67</v>
      </c>
      <c r="C234" s="0" t="s">
        <v>55</v>
      </c>
      <c r="D234" s="0" t="s">
        <v>43</v>
      </c>
      <c r="E234" s="0" t="n">
        <f aca="false">VLOOKUP(O234,bibliRdtCHauff!$G$1:$K$1398,4,0)</f>
        <v>26.2551482425135</v>
      </c>
      <c r="F234" s="0" t="n">
        <v>17</v>
      </c>
      <c r="G234" s="0" t="n">
        <f aca="false">VLOOKUP(P234,BesoinU!$F$1:$L$99,3,0)</f>
        <v>52.3494909937619</v>
      </c>
      <c r="H234" s="0" t="n">
        <f aca="false">VLOOKUP(O234,bibliRdtCHauff!$G$1:$K$1398,3,0)</f>
        <v>2.80410195348837</v>
      </c>
      <c r="I234" s="0" t="n">
        <v>0.150717640913237</v>
      </c>
      <c r="J234" s="0" t="n">
        <f aca="false">VLOOKUP(D234,'paramètres CI'!$A$1:$C$6,2,0)</f>
        <v>0.0935912806596305</v>
      </c>
      <c r="K234" s="0" t="str">
        <f aca="false">VLOOKUP(A234,Nomenclature!$D$1:$E$9,2,0)</f>
        <v>02</v>
      </c>
      <c r="L234" s="0" t="str">
        <f aca="false">VLOOKUP(B234,Nomenclature!$J$1:$K$97,2,0)</f>
        <v>38</v>
      </c>
      <c r="M234" s="0" t="str">
        <f aca="false">VLOOKUP(C234,Nomenclature!$M$1:$N$21,2,0)</f>
        <v>10</v>
      </c>
      <c r="N234" s="0" t="str">
        <f aca="false">VLOOKUP(D234,Nomenclature!$O$25:$P$31,2,0)</f>
        <v>02</v>
      </c>
      <c r="O234" s="0" t="str">
        <f aca="false">CONCATENATE(K234,L234,M234,N234)</f>
        <v>02381002</v>
      </c>
      <c r="P234" s="0" t="str">
        <f aca="false">CONCATENATE(K234,L234)</f>
        <v>0238</v>
      </c>
      <c r="R234" s="0" t="n">
        <v>25.0049030881081</v>
      </c>
      <c r="S234" s="0" t="n">
        <v>17</v>
      </c>
      <c r="T234" s="0" t="n">
        <v>60.0600596347148</v>
      </c>
      <c r="U234" s="0" t="n">
        <v>2.67297488372093</v>
      </c>
      <c r="V234" s="0" t="n">
        <v>0.150717640913237</v>
      </c>
      <c r="W234" s="0" t="n">
        <f aca="false">VLOOKUP(D234,'paramètres CI'!$A$1:$C$6,2,0)</f>
        <v>0.0935912806596305</v>
      </c>
      <c r="X234" s="0" t="n">
        <f aca="false">(R234-E234)/E234</f>
        <v>-0.0476190476190474</v>
      </c>
      <c r="Y234" s="0" t="n">
        <f aca="false">T234-G234</f>
        <v>7.7105686409529</v>
      </c>
      <c r="Z234" s="0" t="n">
        <f aca="false">U234-H234</f>
        <v>-0.13112706976744</v>
      </c>
    </row>
    <row r="235" customFormat="false" ht="15.8" hidden="false" customHeight="false" outlineLevel="0" collapsed="false">
      <c r="A235" s="0" t="s">
        <v>14</v>
      </c>
      <c r="B235" s="0" t="s">
        <v>67</v>
      </c>
      <c r="C235" s="0" t="s">
        <v>56</v>
      </c>
      <c r="D235" s="0" t="s">
        <v>43</v>
      </c>
      <c r="E235" s="0" t="n">
        <f aca="false">VLOOKUP(O235,bibliRdtCHauff!$G$1:$K$1398,4,0)</f>
        <v>31.2561288601351</v>
      </c>
      <c r="F235" s="0" t="n">
        <v>17</v>
      </c>
      <c r="G235" s="0" t="n">
        <f aca="false">VLOOKUP(P235,BesoinU!$F$1:$L$99,3,0)</f>
        <v>52.3494909937619</v>
      </c>
      <c r="H235" s="0" t="n">
        <f aca="false">VLOOKUP(O235,bibliRdtCHauff!$G$1:$K$1398,3,0)</f>
        <v>3.32861023255814</v>
      </c>
      <c r="I235" s="0" t="n">
        <v>9.99300489657242E-005</v>
      </c>
      <c r="J235" s="0" t="n">
        <f aca="false">VLOOKUP(D235,'paramètres CI'!$A$1:$C$6,2,0)</f>
        <v>0.0935912806596305</v>
      </c>
      <c r="K235" s="0" t="str">
        <f aca="false">VLOOKUP(A235,Nomenclature!$D$1:$E$9,2,0)</f>
        <v>02</v>
      </c>
      <c r="L235" s="0" t="str">
        <f aca="false">VLOOKUP(B235,Nomenclature!$J$1:$K$97,2,0)</f>
        <v>38</v>
      </c>
      <c r="M235" s="0" t="str">
        <f aca="false">VLOOKUP(C235,Nomenclature!$M$1:$N$21,2,0)</f>
        <v>30</v>
      </c>
      <c r="N235" s="0" t="str">
        <f aca="false">VLOOKUP(D235,Nomenclature!$O$25:$P$31,2,0)</f>
        <v>02</v>
      </c>
      <c r="O235" s="0" t="str">
        <f aca="false">CONCATENATE(K235,L235,M235,N235)</f>
        <v>02383002</v>
      </c>
      <c r="P235" s="0" t="str">
        <f aca="false">CONCATENATE(K235,L235)</f>
        <v>0238</v>
      </c>
      <c r="R235" s="0" t="n">
        <v>31.2561288601351</v>
      </c>
      <c r="S235" s="0" t="n">
        <v>17</v>
      </c>
      <c r="T235" s="0" t="n">
        <v>60.0600596347148</v>
      </c>
      <c r="U235" s="0" t="n">
        <v>3.32861023255814</v>
      </c>
      <c r="V235" s="0" t="n">
        <v>9.99300489657242E-005</v>
      </c>
      <c r="W235" s="0" t="n">
        <f aca="false">VLOOKUP(D235,'paramètres CI'!$A$1:$C$6,2,0)</f>
        <v>0.0935912806596305</v>
      </c>
      <c r="X235" s="0" t="n">
        <f aca="false">(R235-E235)/E235</f>
        <v>0</v>
      </c>
      <c r="Y235" s="0" t="n">
        <f aca="false">T235-G235</f>
        <v>7.7105686409529</v>
      </c>
      <c r="Z235" s="0" t="n">
        <f aca="false">U235-H235</f>
        <v>0</v>
      </c>
    </row>
    <row r="236" customFormat="false" ht="15.8" hidden="false" customHeight="false" outlineLevel="0" collapsed="false">
      <c r="A236" s="0" t="s">
        <v>14</v>
      </c>
      <c r="B236" s="0" t="s">
        <v>68</v>
      </c>
      <c r="C236" s="0" t="s">
        <v>32</v>
      </c>
      <c r="D236" s="0" t="s">
        <v>34</v>
      </c>
      <c r="E236" s="0" t="n">
        <f aca="false">VLOOKUP(O236,bibliRdtCHauff!$G$1:$K$1398,4,0)</f>
        <v>27.1065193643178</v>
      </c>
      <c r="F236" s="0" t="n">
        <v>25</v>
      </c>
      <c r="G236" s="0" t="n">
        <f aca="false">VLOOKUP(P236,BesoinU!$F$1:$L$99,3,0)</f>
        <v>81.9240642058651</v>
      </c>
      <c r="H236" s="0" t="n">
        <f aca="false">VLOOKUP(O236,bibliRdtCHauff!$G$1:$K$1398,3,0)</f>
        <v>0.728</v>
      </c>
      <c r="I236" s="0" t="n">
        <v>0.067017709786183</v>
      </c>
      <c r="J236" s="0" t="n">
        <f aca="false">VLOOKUP(D236,'paramètres CI'!$A$1:$C$6,2,0)</f>
        <v>0.0424847883250769</v>
      </c>
      <c r="K236" s="0" t="str">
        <f aca="false">VLOOKUP(A236,Nomenclature!$D$1:$E$9,2,0)</f>
        <v>02</v>
      </c>
      <c r="L236" s="0" t="str">
        <f aca="false">VLOOKUP(B236,Nomenclature!$J$1:$K$97,2,0)</f>
        <v>39</v>
      </c>
      <c r="M236" s="0" t="str">
        <f aca="false">VLOOKUP(C236,Nomenclature!$M$1:$N$21,2,0)</f>
        <v>01</v>
      </c>
      <c r="N236" s="0" t="str">
        <f aca="false">VLOOKUP(D236,Nomenclature!$O$25:$P$31,2,0)</f>
        <v>06</v>
      </c>
      <c r="O236" s="0" t="str">
        <f aca="false">CONCATENATE(K236,L236,M236,N236)</f>
        <v>02390106</v>
      </c>
      <c r="P236" s="0" t="str">
        <f aca="false">CONCATENATE(K236,L236)</f>
        <v>0239</v>
      </c>
      <c r="R236" s="0" t="n">
        <v>25.8157327279217</v>
      </c>
      <c r="S236" s="0" t="n">
        <v>25</v>
      </c>
      <c r="T236" s="0" t="n">
        <v>85.8820668520965</v>
      </c>
      <c r="U236" s="0" t="n">
        <v>0.7</v>
      </c>
      <c r="V236" s="0" t="n">
        <v>0.067017709786183</v>
      </c>
      <c r="W236" s="0" t="n">
        <f aca="false">VLOOKUP(D236,'paramètres CI'!$A$1:$C$6,2,0)</f>
        <v>0.0424847883250769</v>
      </c>
      <c r="X236" s="0" t="n">
        <f aca="false">(R236-E236)/E236</f>
        <v>-0.0476190476190482</v>
      </c>
      <c r="Y236" s="0" t="n">
        <f aca="false">T236-G236</f>
        <v>3.95800264623141</v>
      </c>
      <c r="Z236" s="0" t="n">
        <f aca="false">U236-H236</f>
        <v>-0.0279999999999999</v>
      </c>
    </row>
    <row r="237" customFormat="false" ht="15.8" hidden="false" customHeight="false" outlineLevel="0" collapsed="false">
      <c r="A237" s="0" t="s">
        <v>14</v>
      </c>
      <c r="B237" s="0" t="s">
        <v>68</v>
      </c>
      <c r="C237" s="0" t="s">
        <v>35</v>
      </c>
      <c r="D237" s="0" t="s">
        <v>34</v>
      </c>
      <c r="E237" s="0" t="n">
        <f aca="false">VLOOKUP(O237,bibliRdtCHauff!$G$1:$K$1398,4,0)</f>
        <v>32.2696659099021</v>
      </c>
      <c r="F237" s="0" t="n">
        <v>25</v>
      </c>
      <c r="G237" s="0" t="n">
        <f aca="false">VLOOKUP(P237,BesoinU!$F$1:$L$99,3,0)</f>
        <v>81.9240642058651</v>
      </c>
      <c r="H237" s="0" t="n">
        <f aca="false">VLOOKUP(O237,bibliRdtCHauff!$G$1:$K$1398,3,0)</f>
        <v>0.84</v>
      </c>
      <c r="I237" s="0" t="n">
        <v>9.99400359784133E-005</v>
      </c>
      <c r="J237" s="0" t="n">
        <f aca="false">VLOOKUP(D237,'paramètres CI'!$A$1:$C$6,2,0)</f>
        <v>0.0424847883250769</v>
      </c>
      <c r="K237" s="0" t="str">
        <f aca="false">VLOOKUP(A237,Nomenclature!$D$1:$E$9,2,0)</f>
        <v>02</v>
      </c>
      <c r="L237" s="0" t="str">
        <f aca="false">VLOOKUP(B237,Nomenclature!$J$1:$K$97,2,0)</f>
        <v>39</v>
      </c>
      <c r="M237" s="0" t="str">
        <f aca="false">VLOOKUP(C237,Nomenclature!$M$1:$N$21,2,0)</f>
        <v>21</v>
      </c>
      <c r="N237" s="0" t="str">
        <f aca="false">VLOOKUP(D237,Nomenclature!$O$25:$P$31,2,0)</f>
        <v>06</v>
      </c>
      <c r="O237" s="0" t="str">
        <f aca="false">CONCATENATE(K237,L237,M237,N237)</f>
        <v>02392106</v>
      </c>
      <c r="P237" s="0" t="str">
        <f aca="false">CONCATENATE(K237,L237)</f>
        <v>0239</v>
      </c>
      <c r="R237" s="0" t="n">
        <v>32.2696659099021</v>
      </c>
      <c r="S237" s="0" t="n">
        <v>25</v>
      </c>
      <c r="T237" s="0" t="n">
        <v>85.8820668520965</v>
      </c>
      <c r="U237" s="0" t="n">
        <v>0.84</v>
      </c>
      <c r="V237" s="0" t="n">
        <v>9.99400359784133E-005</v>
      </c>
      <c r="W237" s="0" t="n">
        <f aca="false">VLOOKUP(D237,'paramètres CI'!$A$1:$C$6,2,0)</f>
        <v>0.0424847883250769</v>
      </c>
      <c r="X237" s="0" t="n">
        <f aca="false">(R237-E237)/E237</f>
        <v>0</v>
      </c>
      <c r="Y237" s="0" t="n">
        <f aca="false">T237-G237</f>
        <v>3.95800264623141</v>
      </c>
      <c r="Z237" s="0" t="n">
        <f aca="false">U237-H237</f>
        <v>0</v>
      </c>
    </row>
    <row r="238" customFormat="false" ht="15.8" hidden="false" customHeight="false" outlineLevel="0" collapsed="false">
      <c r="A238" s="0" t="s">
        <v>14</v>
      </c>
      <c r="B238" s="0" t="s">
        <v>68</v>
      </c>
      <c r="C238" s="0" t="s">
        <v>36</v>
      </c>
      <c r="D238" s="0" t="s">
        <v>37</v>
      </c>
      <c r="E238" s="0" t="n">
        <f aca="false">VLOOKUP(O238,bibliRdtCHauff!$G$1:$K$1398,4,0)</f>
        <v>17.2216293397872</v>
      </c>
      <c r="F238" s="0" t="n">
        <v>20</v>
      </c>
      <c r="G238" s="0" t="n">
        <f aca="false">VLOOKUP(P238,BesoinU!$F$1:$L$99,3,0)</f>
        <v>81.9240642058651</v>
      </c>
      <c r="H238" s="0" t="n">
        <f aca="false">VLOOKUP(O238,bibliRdtCHauff!$G$1:$K$1398,3,0)</f>
        <v>0.754640940200166</v>
      </c>
      <c r="I238" s="0" t="n">
        <v>9.99400359784133E-005</v>
      </c>
      <c r="J238" s="0" t="n">
        <f aca="false">VLOOKUP(D238,'paramètres CI'!$A$1:$C$6,2,0)</f>
        <v>0.0385046990211696</v>
      </c>
      <c r="K238" s="0" t="str">
        <f aca="false">VLOOKUP(A238,Nomenclature!$D$1:$E$9,2,0)</f>
        <v>02</v>
      </c>
      <c r="L238" s="0" t="str">
        <f aca="false">VLOOKUP(B238,Nomenclature!$J$1:$K$97,2,0)</f>
        <v>39</v>
      </c>
      <c r="M238" s="0" t="str">
        <f aca="false">VLOOKUP(C238,Nomenclature!$M$1:$N$21,2,0)</f>
        <v>23</v>
      </c>
      <c r="N238" s="0" t="str">
        <f aca="false">VLOOKUP(D238,Nomenclature!$O$25:$P$31,2,0)</f>
        <v>03</v>
      </c>
      <c r="O238" s="0" t="str">
        <f aca="false">CONCATENATE(K238,L238,M238,N238)</f>
        <v>02392303</v>
      </c>
      <c r="P238" s="0" t="str">
        <f aca="false">CONCATENATE(K238,L238)</f>
        <v>0239</v>
      </c>
      <c r="R238" s="0" t="n">
        <v>17.2216293397872</v>
      </c>
      <c r="S238" s="0" t="n">
        <v>20</v>
      </c>
      <c r="T238" s="0" t="n">
        <v>79.5442480241867</v>
      </c>
      <c r="U238" s="0" t="n">
        <v>0.754640940200166</v>
      </c>
      <c r="V238" s="0" t="n">
        <v>9.99400359784133E-005</v>
      </c>
      <c r="W238" s="0" t="n">
        <f aca="false">VLOOKUP(D238,'paramètres CI'!$A$1:$C$6,2,0)</f>
        <v>0.0385046990211696</v>
      </c>
      <c r="X238" s="0" t="n">
        <f aca="false">(R238-E238)/E238</f>
        <v>0</v>
      </c>
      <c r="Y238" s="0" t="n">
        <f aca="false">T238-G238</f>
        <v>-2.37981618167839</v>
      </c>
      <c r="Z238" s="0" t="n">
        <f aca="false">U238-H238</f>
        <v>0</v>
      </c>
    </row>
    <row r="239" customFormat="false" ht="15.8" hidden="false" customHeight="false" outlineLevel="0" collapsed="false">
      <c r="A239" s="0" t="s">
        <v>14</v>
      </c>
      <c r="B239" s="0" t="s">
        <v>68</v>
      </c>
      <c r="C239" s="0" t="s">
        <v>38</v>
      </c>
      <c r="D239" s="0" t="s">
        <v>39</v>
      </c>
      <c r="E239" s="0" t="n">
        <f aca="false">VLOOKUP(O239,bibliRdtCHauff!$G$1:$K$1398,4,0)</f>
        <v>12.683926369216</v>
      </c>
      <c r="F239" s="0" t="n">
        <v>20</v>
      </c>
      <c r="G239" s="0" t="n">
        <f aca="false">VLOOKUP(P239,BesoinU!$F$1:$L$99,3,0)</f>
        <v>81.9240642058651</v>
      </c>
      <c r="H239" s="0" t="n">
        <f aca="false">VLOOKUP(O239,bibliRdtCHauff!$G$1:$K$1398,3,0)</f>
        <v>0.990797516492237</v>
      </c>
      <c r="I239" s="0" t="n">
        <v>9.99400359784133E-005</v>
      </c>
      <c r="J239" s="0" t="n">
        <f aca="false">VLOOKUP(D239,'paramètres CI'!$A$1:$C$6,2,0)</f>
        <v>0.022045059962018</v>
      </c>
      <c r="K239" s="0" t="str">
        <f aca="false">VLOOKUP(A239,Nomenclature!$D$1:$E$9,2,0)</f>
        <v>02</v>
      </c>
      <c r="L239" s="0" t="str">
        <f aca="false">VLOOKUP(B239,Nomenclature!$J$1:$K$97,2,0)</f>
        <v>39</v>
      </c>
      <c r="M239" s="0" t="str">
        <f aca="false">VLOOKUP(C239,Nomenclature!$M$1:$N$21,2,0)</f>
        <v>24</v>
      </c>
      <c r="N239" s="0" t="str">
        <f aca="false">VLOOKUP(D239,Nomenclature!$O$25:$P$31,2,0)</f>
        <v>04</v>
      </c>
      <c r="O239" s="0" t="str">
        <f aca="false">CONCATENATE(K239,L239,M239,N239)</f>
        <v>02392404</v>
      </c>
      <c r="P239" s="0" t="str">
        <f aca="false">CONCATENATE(K239,L239)</f>
        <v>0239</v>
      </c>
      <c r="R239" s="0" t="n">
        <v>12.683926369216</v>
      </c>
      <c r="S239" s="0" t="n">
        <v>20</v>
      </c>
      <c r="T239" s="0" t="n">
        <v>98.1509335452532</v>
      </c>
      <c r="U239" s="0" t="n">
        <v>0.990797516492237</v>
      </c>
      <c r="V239" s="0" t="n">
        <v>9.99400359784133E-005</v>
      </c>
      <c r="W239" s="0" t="n">
        <f aca="false">VLOOKUP(D239,'paramètres CI'!$A$1:$C$6,2,0)</f>
        <v>0.022045059962018</v>
      </c>
      <c r="X239" s="0" t="n">
        <f aca="false">(R239-E239)/E239</f>
        <v>0</v>
      </c>
      <c r="Y239" s="0" t="n">
        <f aca="false">T239-G239</f>
        <v>16.2268693393881</v>
      </c>
      <c r="Z239" s="0" t="n">
        <f aca="false">U239-H239</f>
        <v>0</v>
      </c>
    </row>
    <row r="240" customFormat="false" ht="15.8" hidden="false" customHeight="false" outlineLevel="0" collapsed="false">
      <c r="A240" s="0" t="s">
        <v>14</v>
      </c>
      <c r="B240" s="0" t="s">
        <v>68</v>
      </c>
      <c r="C240" s="0" t="s">
        <v>40</v>
      </c>
      <c r="D240" s="0" t="s">
        <v>37</v>
      </c>
      <c r="E240" s="0" t="n">
        <f aca="false">VLOOKUP(O240,bibliRdtCHauff!$G$1:$K$1398,4,0)</f>
        <v>14.4661686454213</v>
      </c>
      <c r="F240" s="0" t="n">
        <v>20</v>
      </c>
      <c r="G240" s="0" t="n">
        <f aca="false">VLOOKUP(P240,BesoinU!$F$1:$L$99,3,0)</f>
        <v>81.9240642058651</v>
      </c>
      <c r="H240" s="0" t="n">
        <f aca="false">VLOOKUP(O240,bibliRdtCHauff!$G$1:$K$1398,3,0)</f>
        <v>0.567069587922382</v>
      </c>
      <c r="I240" s="0" t="n">
        <v>0.0519733723493216</v>
      </c>
      <c r="J240" s="0" t="n">
        <f aca="false">VLOOKUP(D240,'paramètres CI'!$A$1:$C$6,2,0)</f>
        <v>0.0385046990211696</v>
      </c>
      <c r="K240" s="0" t="str">
        <f aca="false">VLOOKUP(A240,Nomenclature!$D$1:$E$9,2,0)</f>
        <v>02</v>
      </c>
      <c r="L240" s="0" t="str">
        <f aca="false">VLOOKUP(B240,Nomenclature!$J$1:$K$97,2,0)</f>
        <v>39</v>
      </c>
      <c r="M240" s="0" t="str">
        <f aca="false">VLOOKUP(C240,Nomenclature!$M$1:$N$21,2,0)</f>
        <v>03</v>
      </c>
      <c r="N240" s="0" t="str">
        <f aca="false">VLOOKUP(D240,Nomenclature!$O$25:$P$31,2,0)</f>
        <v>03</v>
      </c>
      <c r="O240" s="0" t="str">
        <f aca="false">CONCATENATE(K240,L240,M240,N240)</f>
        <v>02390303</v>
      </c>
      <c r="P240" s="0" t="str">
        <f aca="false">CONCATENATE(K240,L240)</f>
        <v>0239</v>
      </c>
      <c r="R240" s="0" t="n">
        <v>13.7773034718298</v>
      </c>
      <c r="S240" s="0" t="n">
        <v>20</v>
      </c>
      <c r="T240" s="0" t="n">
        <v>79.5442480241867</v>
      </c>
      <c r="U240" s="0" t="n">
        <v>0.520176749852936</v>
      </c>
      <c r="V240" s="0" t="n">
        <v>0.0519733723493216</v>
      </c>
      <c r="W240" s="0" t="n">
        <f aca="false">VLOOKUP(D240,'paramètres CI'!$A$1:$C$6,2,0)</f>
        <v>0.0385046990211696</v>
      </c>
      <c r="X240" s="0" t="n">
        <f aca="false">(R240-E240)/E240</f>
        <v>-0.0476190476190483</v>
      </c>
      <c r="Y240" s="0" t="n">
        <f aca="false">T240-G240</f>
        <v>-2.37981618167839</v>
      </c>
      <c r="Z240" s="0" t="n">
        <f aca="false">U240-H240</f>
        <v>-0.046892838069446</v>
      </c>
    </row>
    <row r="241" customFormat="false" ht="15.8" hidden="false" customHeight="false" outlineLevel="0" collapsed="false">
      <c r="A241" s="0" t="s">
        <v>14</v>
      </c>
      <c r="B241" s="0" t="s">
        <v>68</v>
      </c>
      <c r="C241" s="0" t="s">
        <v>41</v>
      </c>
      <c r="D241" s="0" t="s">
        <v>39</v>
      </c>
      <c r="E241" s="0" t="n">
        <f aca="false">VLOOKUP(O241,bibliRdtCHauff!$G$1:$K$1398,4,0)</f>
        <v>10.6544981501414</v>
      </c>
      <c r="F241" s="0" t="n">
        <v>20</v>
      </c>
      <c r="G241" s="0" t="n">
        <f aca="false">VLOOKUP(P241,BesoinU!$F$1:$L$99,3,0)</f>
        <v>81.9240642058651</v>
      </c>
      <c r="H241" s="0" t="n">
        <f aca="false">VLOOKUP(O241,bibliRdtCHauff!$G$1:$K$1398,3,0)</f>
        <v>0.729772601742632</v>
      </c>
      <c r="I241" s="0" t="n">
        <v>0.352563144529151</v>
      </c>
      <c r="J241" s="0" t="n">
        <f aca="false">VLOOKUP(D241,'paramètres CI'!$A$1:$C$6,2,0)</f>
        <v>0.022045059962018</v>
      </c>
      <c r="K241" s="0" t="str">
        <f aca="false">VLOOKUP(A241,Nomenclature!$D$1:$E$9,2,0)</f>
        <v>02</v>
      </c>
      <c r="L241" s="0" t="str">
        <f aca="false">VLOOKUP(B241,Nomenclature!$J$1:$K$97,2,0)</f>
        <v>39</v>
      </c>
      <c r="M241" s="0" t="str">
        <f aca="false">VLOOKUP(C241,Nomenclature!$M$1:$N$21,2,0)</f>
        <v>04</v>
      </c>
      <c r="N241" s="0" t="str">
        <f aca="false">VLOOKUP(D241,Nomenclature!$O$25:$P$31,2,0)</f>
        <v>04</v>
      </c>
      <c r="O241" s="0" t="str">
        <f aca="false">CONCATENATE(K241,L241,M241,N241)</f>
        <v>02390404</v>
      </c>
      <c r="P241" s="0" t="str">
        <f aca="false">CONCATENATE(K241,L241)</f>
        <v>0239</v>
      </c>
      <c r="R241" s="0" t="n">
        <v>10.1471410953728</v>
      </c>
      <c r="S241" s="0" t="n">
        <v>20</v>
      </c>
      <c r="T241" s="0" t="n">
        <v>98.1509335452532</v>
      </c>
      <c r="U241" s="0" t="n">
        <v>0.664516373055231</v>
      </c>
      <c r="V241" s="0" t="n">
        <v>0.352563144529151</v>
      </c>
      <c r="W241" s="0" t="n">
        <f aca="false">VLOOKUP(D241,'paramètres CI'!$A$1:$C$6,2,0)</f>
        <v>0.022045059962018</v>
      </c>
      <c r="X241" s="0" t="n">
        <f aca="false">(R241-E241)/E241</f>
        <v>-0.047619047619044</v>
      </c>
      <c r="Y241" s="0" t="n">
        <f aca="false">T241-G241</f>
        <v>16.2268693393881</v>
      </c>
      <c r="Z241" s="0" t="n">
        <f aca="false">U241-H241</f>
        <v>-0.065256228687401</v>
      </c>
    </row>
    <row r="242" customFormat="false" ht="15.8" hidden="false" customHeight="false" outlineLevel="0" collapsed="false">
      <c r="A242" s="0" t="s">
        <v>14</v>
      </c>
      <c r="B242" s="0" t="s">
        <v>68</v>
      </c>
      <c r="C242" s="0" t="s">
        <v>45</v>
      </c>
      <c r="D242" s="0" t="s">
        <v>43</v>
      </c>
      <c r="E242" s="0" t="n">
        <f aca="false">VLOOKUP(O242,bibliRdtCHauff!$G$1:$K$1398,4,0)</f>
        <v>10.4</v>
      </c>
      <c r="F242" s="0" t="n">
        <v>13</v>
      </c>
      <c r="G242" s="0" t="n">
        <f aca="false">VLOOKUP(P242,BesoinU!$F$1:$L$99,3,0)</f>
        <v>81.9240642058651</v>
      </c>
      <c r="H242" s="0" t="n">
        <f aca="false">VLOOKUP(O242,bibliRdtCHauff!$G$1:$K$1398,3,0)</f>
        <v>0.92</v>
      </c>
      <c r="I242" s="0" t="n">
        <v>0.237936380385077</v>
      </c>
      <c r="J242" s="0" t="n">
        <f aca="false">VLOOKUP(D242,'paramètres CI'!$A$1:$C$6,2,0)</f>
        <v>0.0935912806596305</v>
      </c>
      <c r="K242" s="0" t="str">
        <f aca="false">VLOOKUP(A242,Nomenclature!$D$1:$E$9,2,0)</f>
        <v>02</v>
      </c>
      <c r="L242" s="0" t="str">
        <f aca="false">VLOOKUP(B242,Nomenclature!$J$1:$K$97,2,0)</f>
        <v>39</v>
      </c>
      <c r="M242" s="0" t="str">
        <f aca="false">VLOOKUP(C242,Nomenclature!$M$1:$N$21,2,0)</f>
        <v>06</v>
      </c>
      <c r="N242" s="0" t="str">
        <f aca="false">VLOOKUP(D242,Nomenclature!$O$25:$P$31,2,0)</f>
        <v>02</v>
      </c>
      <c r="O242" s="0" t="str">
        <f aca="false">CONCATENATE(K242,L242,M242,N242)</f>
        <v>02390602</v>
      </c>
      <c r="P242" s="0" t="str">
        <f aca="false">CONCATENATE(K242,L242)</f>
        <v>0239</v>
      </c>
      <c r="R242" s="0" t="n">
        <v>10</v>
      </c>
      <c r="S242" s="0" t="n">
        <v>13</v>
      </c>
      <c r="T242" s="0" t="n">
        <v>61.5959856705013</v>
      </c>
      <c r="U242" s="0" t="n">
        <v>0.9</v>
      </c>
      <c r="V242" s="0" t="n">
        <v>0.237936380385077</v>
      </c>
      <c r="W242" s="0" t="n">
        <f aca="false">VLOOKUP(D242,'paramètres CI'!$A$1:$C$6,2,0)</f>
        <v>0.0935912806596305</v>
      </c>
      <c r="X242" s="0" t="n">
        <f aca="false">(R242-E242)/E242</f>
        <v>-0.0384615384615385</v>
      </c>
      <c r="Y242" s="0" t="n">
        <f aca="false">T242-G242</f>
        <v>-20.3280785353638</v>
      </c>
      <c r="Z242" s="0" t="n">
        <f aca="false">U242-H242</f>
        <v>-0.02</v>
      </c>
    </row>
    <row r="243" customFormat="false" ht="15.8" hidden="false" customHeight="false" outlineLevel="0" collapsed="false">
      <c r="A243" s="0" t="s">
        <v>14</v>
      </c>
      <c r="B243" s="0" t="s">
        <v>68</v>
      </c>
      <c r="C243" s="0" t="s">
        <v>46</v>
      </c>
      <c r="D243" s="0" t="s">
        <v>43</v>
      </c>
      <c r="E243" s="0" t="n">
        <f aca="false">VLOOKUP(O243,bibliRdtCHauff!$G$1:$K$1398,4,0)</f>
        <v>12</v>
      </c>
      <c r="F243" s="0" t="n">
        <v>13</v>
      </c>
      <c r="G243" s="0" t="n">
        <f aca="false">VLOOKUP(P243,BesoinU!$F$1:$L$99,3,0)</f>
        <v>81.9240642058651</v>
      </c>
      <c r="H243" s="0" t="n">
        <f aca="false">VLOOKUP(O243,bibliRdtCHauff!$G$1:$K$1398,3,0)</f>
        <v>1</v>
      </c>
      <c r="I243" s="0" t="n">
        <v>9.99400359784133E-005</v>
      </c>
      <c r="J243" s="0" t="n">
        <f aca="false">VLOOKUP(D243,'paramètres CI'!$A$1:$C$6,2,0)</f>
        <v>0.0935912806596305</v>
      </c>
      <c r="K243" s="0" t="str">
        <f aca="false">VLOOKUP(A243,Nomenclature!$D$1:$E$9,2,0)</f>
        <v>02</v>
      </c>
      <c r="L243" s="0" t="str">
        <f aca="false">VLOOKUP(B243,Nomenclature!$J$1:$K$97,2,0)</f>
        <v>39</v>
      </c>
      <c r="M243" s="0" t="str">
        <f aca="false">VLOOKUP(C243,Nomenclature!$M$1:$N$21,2,0)</f>
        <v>26</v>
      </c>
      <c r="N243" s="0" t="str">
        <f aca="false">VLOOKUP(D243,Nomenclature!$O$25:$P$31,2,0)</f>
        <v>02</v>
      </c>
      <c r="O243" s="0" t="str">
        <f aca="false">CONCATENATE(K243,L243,M243,N243)</f>
        <v>02392602</v>
      </c>
      <c r="P243" s="0" t="str">
        <f aca="false">CONCATENATE(K243,L243)</f>
        <v>0239</v>
      </c>
      <c r="R243" s="0" t="n">
        <v>12</v>
      </c>
      <c r="S243" s="0" t="n">
        <v>13</v>
      </c>
      <c r="T243" s="0" t="n">
        <v>61.5959856705013</v>
      </c>
      <c r="U243" s="0" t="n">
        <v>1</v>
      </c>
      <c r="V243" s="0" t="n">
        <v>9.99400359784133E-005</v>
      </c>
      <c r="W243" s="0" t="n">
        <f aca="false">VLOOKUP(D243,'paramètres CI'!$A$1:$C$6,2,0)</f>
        <v>0.0935912806596305</v>
      </c>
      <c r="X243" s="0" t="n">
        <f aca="false">(R243-E243)/E243</f>
        <v>0</v>
      </c>
      <c r="Y243" s="0" t="n">
        <f aca="false">T243-G243</f>
        <v>-20.3280785353638</v>
      </c>
      <c r="Z243" s="0" t="n">
        <f aca="false">U243-H243</f>
        <v>0</v>
      </c>
    </row>
    <row r="244" customFormat="false" ht="15.8" hidden="false" customHeight="false" outlineLevel="0" collapsed="false">
      <c r="A244" s="0" t="s">
        <v>14</v>
      </c>
      <c r="B244" s="0" t="s">
        <v>68</v>
      </c>
      <c r="C244" s="0" t="s">
        <v>48</v>
      </c>
      <c r="D244" s="0" t="s">
        <v>43</v>
      </c>
      <c r="E244" s="0" t="n">
        <f aca="false">VLOOKUP(O244,bibliRdtCHauff!$G$1:$K$1398,4,0)</f>
        <v>74.7386572739389</v>
      </c>
      <c r="F244" s="0" t="n">
        <v>20</v>
      </c>
      <c r="G244" s="0" t="n">
        <f aca="false">VLOOKUP(P244,BesoinU!$F$1:$L$99,3,0)</f>
        <v>81.9240642058651</v>
      </c>
      <c r="H244" s="0" t="n">
        <f aca="false">VLOOKUP(O244,bibliRdtCHauff!$G$1:$K$1398,3,0)</f>
        <v>2.93120734883721</v>
      </c>
      <c r="I244" s="0" t="n">
        <v>0.126358575563624</v>
      </c>
      <c r="J244" s="0" t="n">
        <f aca="false">VLOOKUP(D244,'paramètres CI'!$A$1:$C$6,2,0)</f>
        <v>0.0935912806596305</v>
      </c>
      <c r="K244" s="0" t="str">
        <f aca="false">VLOOKUP(A244,Nomenclature!$D$1:$E$9,2,0)</f>
        <v>02</v>
      </c>
      <c r="L244" s="0" t="str">
        <f aca="false">VLOOKUP(B244,Nomenclature!$J$1:$K$97,2,0)</f>
        <v>39</v>
      </c>
      <c r="M244" s="0" t="str">
        <f aca="false">VLOOKUP(C244,Nomenclature!$M$1:$N$21,2,0)</f>
        <v>09</v>
      </c>
      <c r="N244" s="0" t="str">
        <f aca="false">VLOOKUP(D244,Nomenclature!$O$25:$P$31,2,0)</f>
        <v>02</v>
      </c>
      <c r="O244" s="0" t="str">
        <f aca="false">CONCATENATE(K244,L244,M244,N244)</f>
        <v>02390902</v>
      </c>
      <c r="P244" s="0" t="str">
        <f aca="false">CONCATENATE(K244,L244)</f>
        <v>0239</v>
      </c>
      <c r="R244" s="0" t="n">
        <v>71.1796735942275</v>
      </c>
      <c r="S244" s="0" t="n">
        <v>20</v>
      </c>
      <c r="T244" s="0" t="n">
        <v>74.3101425823345</v>
      </c>
      <c r="U244" s="0" t="n">
        <v>2.81846860465116</v>
      </c>
      <c r="V244" s="0" t="n">
        <v>0.126358575563624</v>
      </c>
      <c r="W244" s="0" t="n">
        <f aca="false">VLOOKUP(D244,'paramètres CI'!$A$1:$C$6,2,0)</f>
        <v>0.0935912806596305</v>
      </c>
      <c r="X244" s="0" t="n">
        <f aca="false">(R244-E244)/E244</f>
        <v>-0.047619047619048</v>
      </c>
      <c r="Y244" s="0" t="n">
        <f aca="false">T244-G244</f>
        <v>-7.61392162353059</v>
      </c>
      <c r="Z244" s="0" t="n">
        <f aca="false">U244-H244</f>
        <v>-0.11273874418605</v>
      </c>
    </row>
    <row r="245" customFormat="false" ht="15.8" hidden="false" customHeight="false" outlineLevel="0" collapsed="false">
      <c r="A245" s="0" t="s">
        <v>14</v>
      </c>
      <c r="B245" s="0" t="s">
        <v>68</v>
      </c>
      <c r="C245" s="0" t="s">
        <v>49</v>
      </c>
      <c r="D245" s="0" t="s">
        <v>43</v>
      </c>
      <c r="E245" s="0" t="n">
        <f aca="false">VLOOKUP(O245,bibliRdtCHauff!$G$1:$K$1398,4,0)</f>
        <v>88.9745919927844</v>
      </c>
      <c r="F245" s="0" t="n">
        <v>20</v>
      </c>
      <c r="G245" s="0" t="n">
        <f aca="false">VLOOKUP(P245,BesoinU!$F$1:$L$99,3,0)</f>
        <v>81.9240642058651</v>
      </c>
      <c r="H245" s="0" t="n">
        <f aca="false">VLOOKUP(O245,bibliRdtCHauff!$G$1:$K$1398,3,0)</f>
        <v>3.38216232558139</v>
      </c>
      <c r="I245" s="0" t="n">
        <v>9.99400359784133E-005</v>
      </c>
      <c r="J245" s="0" t="n">
        <f aca="false">VLOOKUP(D245,'paramètres CI'!$A$1:$C$6,2,0)</f>
        <v>0.0935912806596305</v>
      </c>
      <c r="K245" s="0" t="str">
        <f aca="false">VLOOKUP(A245,Nomenclature!$D$1:$E$9,2,0)</f>
        <v>02</v>
      </c>
      <c r="L245" s="0" t="str">
        <f aca="false">VLOOKUP(B245,Nomenclature!$J$1:$K$97,2,0)</f>
        <v>39</v>
      </c>
      <c r="M245" s="0" t="str">
        <f aca="false">VLOOKUP(C245,Nomenclature!$M$1:$N$21,2,0)</f>
        <v>29</v>
      </c>
      <c r="N245" s="0" t="str">
        <f aca="false">VLOOKUP(D245,Nomenclature!$O$25:$P$31,2,0)</f>
        <v>02</v>
      </c>
      <c r="O245" s="0" t="str">
        <f aca="false">CONCATENATE(K245,L245,M245,N245)</f>
        <v>02392902</v>
      </c>
      <c r="P245" s="0" t="str">
        <f aca="false">CONCATENATE(K245,L245)</f>
        <v>0239</v>
      </c>
      <c r="R245" s="0" t="n">
        <v>88.9745919927844</v>
      </c>
      <c r="S245" s="0" t="n">
        <v>20</v>
      </c>
      <c r="T245" s="0" t="n">
        <v>74.3101425823345</v>
      </c>
      <c r="U245" s="0" t="n">
        <v>3.38216232558139</v>
      </c>
      <c r="V245" s="0" t="n">
        <v>9.99400359784133E-005</v>
      </c>
      <c r="W245" s="0" t="n">
        <f aca="false">VLOOKUP(D245,'paramètres CI'!$A$1:$C$6,2,0)</f>
        <v>0.0935912806596305</v>
      </c>
      <c r="X245" s="0" t="n">
        <f aca="false">(R245-E245)/E245</f>
        <v>0</v>
      </c>
      <c r="Y245" s="0" t="n">
        <f aca="false">T245-G245</f>
        <v>-7.61392162353059</v>
      </c>
      <c r="Z245" s="0" t="n">
        <f aca="false">U245-H245</f>
        <v>0</v>
      </c>
    </row>
    <row r="246" customFormat="false" ht="15.8" hidden="false" customHeight="false" outlineLevel="0" collapsed="false">
      <c r="A246" s="0" t="s">
        <v>14</v>
      </c>
      <c r="B246" s="0" t="s">
        <v>68</v>
      </c>
      <c r="C246" s="0" t="s">
        <v>55</v>
      </c>
      <c r="D246" s="0" t="s">
        <v>43</v>
      </c>
      <c r="E246" s="0" t="n">
        <f aca="false">VLOOKUP(O246,bibliRdtCHauff!$G$1:$K$1398,4,0)</f>
        <v>32.1407920024921</v>
      </c>
      <c r="F246" s="0" t="n">
        <v>17</v>
      </c>
      <c r="G246" s="0" t="n">
        <f aca="false">VLOOKUP(P246,BesoinU!$F$1:$L$99,3,0)</f>
        <v>81.9240642058651</v>
      </c>
      <c r="H246" s="0" t="n">
        <f aca="false">VLOOKUP(O246,bibliRdtCHauff!$G$1:$K$1398,3,0)</f>
        <v>2.79106827906976</v>
      </c>
      <c r="I246" s="0" t="n">
        <v>0.163551177170774</v>
      </c>
      <c r="J246" s="0" t="n">
        <f aca="false">VLOOKUP(D246,'paramètres CI'!$A$1:$C$6,2,0)</f>
        <v>0.0935912806596305</v>
      </c>
      <c r="K246" s="0" t="str">
        <f aca="false">VLOOKUP(A246,Nomenclature!$D$1:$E$9,2,0)</f>
        <v>02</v>
      </c>
      <c r="L246" s="0" t="str">
        <f aca="false">VLOOKUP(B246,Nomenclature!$J$1:$K$97,2,0)</f>
        <v>39</v>
      </c>
      <c r="M246" s="0" t="str">
        <f aca="false">VLOOKUP(C246,Nomenclature!$M$1:$N$21,2,0)</f>
        <v>10</v>
      </c>
      <c r="N246" s="0" t="str">
        <f aca="false">VLOOKUP(D246,Nomenclature!$O$25:$P$31,2,0)</f>
        <v>02</v>
      </c>
      <c r="O246" s="0" t="str">
        <f aca="false">CONCATENATE(K246,L246,M246,N246)</f>
        <v>02391002</v>
      </c>
      <c r="P246" s="0" t="str">
        <f aca="false">CONCATENATE(K246,L246)</f>
        <v>0239</v>
      </c>
      <c r="R246" s="0" t="n">
        <v>30.6102780976116</v>
      </c>
      <c r="S246" s="0" t="n">
        <v>17</v>
      </c>
      <c r="T246" s="0" t="n">
        <v>73.0511615443369</v>
      </c>
      <c r="U246" s="0" t="n">
        <v>2.66055069767441</v>
      </c>
      <c r="V246" s="0" t="n">
        <v>0.163551177170774</v>
      </c>
      <c r="W246" s="0" t="n">
        <f aca="false">VLOOKUP(D246,'paramètres CI'!$A$1:$C$6,2,0)</f>
        <v>0.0935912806596305</v>
      </c>
      <c r="X246" s="0" t="n">
        <f aca="false">(R246-E246)/E246</f>
        <v>-0.0476190476190452</v>
      </c>
      <c r="Y246" s="0" t="n">
        <f aca="false">T246-G246</f>
        <v>-8.87290266152819</v>
      </c>
      <c r="Z246" s="0" t="n">
        <f aca="false">U246-H246</f>
        <v>-0.13051758139535</v>
      </c>
    </row>
    <row r="247" customFormat="false" ht="15.8" hidden="false" customHeight="false" outlineLevel="0" collapsed="false">
      <c r="A247" s="0" t="s">
        <v>14</v>
      </c>
      <c r="B247" s="0" t="s">
        <v>68</v>
      </c>
      <c r="C247" s="0" t="s">
        <v>56</v>
      </c>
      <c r="D247" s="0" t="s">
        <v>43</v>
      </c>
      <c r="E247" s="0" t="n">
        <f aca="false">VLOOKUP(O247,bibliRdtCHauff!$G$1:$K$1398,4,0)</f>
        <v>38.2628476220144</v>
      </c>
      <c r="F247" s="0" t="n">
        <v>17</v>
      </c>
      <c r="G247" s="0" t="n">
        <f aca="false">VLOOKUP(P247,BesoinU!$F$1:$L$99,3,0)</f>
        <v>81.9240642058651</v>
      </c>
      <c r="H247" s="0" t="n">
        <f aca="false">VLOOKUP(O247,bibliRdtCHauff!$G$1:$K$1398,3,0)</f>
        <v>3.31313860465116</v>
      </c>
      <c r="I247" s="0" t="n">
        <v>9.99400359784133E-005</v>
      </c>
      <c r="J247" s="0" t="n">
        <f aca="false">VLOOKUP(D247,'paramètres CI'!$A$1:$C$6,2,0)</f>
        <v>0.0935912806596305</v>
      </c>
      <c r="K247" s="0" t="str">
        <f aca="false">VLOOKUP(A247,Nomenclature!$D$1:$E$9,2,0)</f>
        <v>02</v>
      </c>
      <c r="L247" s="0" t="str">
        <f aca="false">VLOOKUP(B247,Nomenclature!$J$1:$K$97,2,0)</f>
        <v>39</v>
      </c>
      <c r="M247" s="0" t="str">
        <f aca="false">VLOOKUP(C247,Nomenclature!$M$1:$N$21,2,0)</f>
        <v>30</v>
      </c>
      <c r="N247" s="0" t="str">
        <f aca="false">VLOOKUP(D247,Nomenclature!$O$25:$P$31,2,0)</f>
        <v>02</v>
      </c>
      <c r="O247" s="0" t="str">
        <f aca="false">CONCATENATE(K247,L247,M247,N247)</f>
        <v>02393002</v>
      </c>
      <c r="P247" s="0" t="str">
        <f aca="false">CONCATENATE(K247,L247)</f>
        <v>0239</v>
      </c>
      <c r="R247" s="0" t="n">
        <v>38.2628476220144</v>
      </c>
      <c r="S247" s="0" t="n">
        <v>17</v>
      </c>
      <c r="T247" s="0" t="n">
        <v>73.0511615443369</v>
      </c>
      <c r="U247" s="0" t="n">
        <v>3.31313860465116</v>
      </c>
      <c r="V247" s="0" t="n">
        <v>9.99400359784133E-005</v>
      </c>
      <c r="W247" s="0" t="n">
        <f aca="false">VLOOKUP(D247,'paramètres CI'!$A$1:$C$6,2,0)</f>
        <v>0.0935912806596305</v>
      </c>
      <c r="X247" s="0" t="n">
        <f aca="false">(R247-E247)/E247</f>
        <v>0</v>
      </c>
      <c r="Y247" s="0" t="n">
        <f aca="false">T247-G247</f>
        <v>-8.87290266152819</v>
      </c>
      <c r="Z247" s="0" t="n">
        <f aca="false">U247-H247</f>
        <v>0</v>
      </c>
    </row>
    <row r="248" customFormat="false" ht="15.8" hidden="false" customHeight="false" outlineLevel="0" collapsed="false">
      <c r="A248" s="0" t="s">
        <v>14</v>
      </c>
      <c r="B248" s="0" t="s">
        <v>69</v>
      </c>
      <c r="C248" s="0" t="s">
        <v>38</v>
      </c>
      <c r="D248" s="0" t="s">
        <v>39</v>
      </c>
      <c r="E248" s="0" t="n">
        <f aca="false">VLOOKUP(O248,bibliRdtCHauff!$G$1:$K$1398,4,0)</f>
        <v>9.29276540117716</v>
      </c>
      <c r="F248" s="0" t="n">
        <v>20</v>
      </c>
      <c r="G248" s="0" t="n">
        <f aca="false">VLOOKUP(P248,BesoinU!$F$1:$L$99,3,0)</f>
        <v>81.9240642058651</v>
      </c>
      <c r="H248" s="0" t="n">
        <f aca="false">VLOOKUP(O248,bibliRdtCHauff!$G$1:$K$1398,3,0)</f>
        <v>0.992334403709151</v>
      </c>
      <c r="I248" s="0" t="n">
        <v>9.99900009999E-005</v>
      </c>
      <c r="J248" s="0" t="n">
        <f aca="false">VLOOKUP(D248,'paramètres CI'!$A$1:$C$6,2,0)</f>
        <v>0.022045059962018</v>
      </c>
      <c r="K248" s="0" t="str">
        <f aca="false">VLOOKUP(A248,Nomenclature!$D$1:$E$9,2,0)</f>
        <v>02</v>
      </c>
      <c r="L248" s="0" t="str">
        <f aca="false">VLOOKUP(B248,Nomenclature!$J$1:$K$97,2,0)</f>
        <v>40</v>
      </c>
      <c r="M248" s="0" t="str">
        <f aca="false">VLOOKUP(C248,Nomenclature!$M$1:$N$21,2,0)</f>
        <v>24</v>
      </c>
      <c r="N248" s="0" t="str">
        <f aca="false">VLOOKUP(D248,Nomenclature!$O$25:$P$31,2,0)</f>
        <v>04</v>
      </c>
      <c r="O248" s="0" t="str">
        <f aca="false">CONCATENATE(K248,L248,M248,N248)</f>
        <v>02402404</v>
      </c>
      <c r="P248" s="0" t="str">
        <f aca="false">CONCATENATE(K248,L248)</f>
        <v>0240</v>
      </c>
      <c r="R248" s="0" t="n">
        <v>9.29276540117716</v>
      </c>
      <c r="S248" s="0" t="n">
        <v>20</v>
      </c>
      <c r="T248" s="0" t="n">
        <v>73.1416226421315</v>
      </c>
      <c r="U248" s="0" t="n">
        <v>0.992334403709151</v>
      </c>
      <c r="V248" s="0" t="n">
        <v>9.99900009999E-005</v>
      </c>
      <c r="W248" s="0" t="n">
        <f aca="false">VLOOKUP(D248,'paramètres CI'!$A$1:$C$6,2,0)</f>
        <v>0.022045059962018</v>
      </c>
      <c r="X248" s="0" t="n">
        <f aca="false">(R248-E248)/E248</f>
        <v>0</v>
      </c>
      <c r="Y248" s="0" t="n">
        <f aca="false">T248-G248</f>
        <v>-8.7824415637336</v>
      </c>
      <c r="Z248" s="0" t="n">
        <f aca="false">U248-H248</f>
        <v>0</v>
      </c>
    </row>
    <row r="249" customFormat="false" ht="15.8" hidden="false" customHeight="false" outlineLevel="0" collapsed="false">
      <c r="A249" s="0" t="s">
        <v>14</v>
      </c>
      <c r="B249" s="0" t="s">
        <v>69</v>
      </c>
      <c r="C249" s="0" t="s">
        <v>41</v>
      </c>
      <c r="D249" s="0" t="s">
        <v>39</v>
      </c>
      <c r="E249" s="0" t="n">
        <f aca="false">VLOOKUP(O249,bibliRdtCHauff!$G$1:$K$1398,4,0)</f>
        <v>7.80592293698882</v>
      </c>
      <c r="F249" s="0" t="n">
        <v>20</v>
      </c>
      <c r="G249" s="0" t="n">
        <f aca="false">VLOOKUP(P249,BesoinU!$F$1:$L$99,3,0)</f>
        <v>81.9240642058651</v>
      </c>
      <c r="H249" s="0" t="n">
        <f aca="false">VLOOKUP(O249,bibliRdtCHauff!$G$1:$K$1398,3,0)</f>
        <v>0.729324423231864</v>
      </c>
      <c r="I249" s="0" t="n">
        <v>0.999900009999</v>
      </c>
      <c r="J249" s="0" t="n">
        <f aca="false">VLOOKUP(D249,'paramètres CI'!$A$1:$C$6,2,0)</f>
        <v>0.022045059962018</v>
      </c>
      <c r="K249" s="0" t="str">
        <f aca="false">VLOOKUP(A249,Nomenclature!$D$1:$E$9,2,0)</f>
        <v>02</v>
      </c>
      <c r="L249" s="0" t="str">
        <f aca="false">VLOOKUP(B249,Nomenclature!$J$1:$K$97,2,0)</f>
        <v>40</v>
      </c>
      <c r="M249" s="0" t="str">
        <f aca="false">VLOOKUP(C249,Nomenclature!$M$1:$N$21,2,0)</f>
        <v>04</v>
      </c>
      <c r="N249" s="0" t="str">
        <f aca="false">VLOOKUP(D249,Nomenclature!$O$25:$P$31,2,0)</f>
        <v>04</v>
      </c>
      <c r="O249" s="0" t="str">
        <f aca="false">CONCATENATE(K249,L249,M249,N249)</f>
        <v>02400404</v>
      </c>
      <c r="P249" s="0" t="str">
        <f aca="false">CONCATENATE(K249,L249)</f>
        <v>0240</v>
      </c>
      <c r="R249" s="0" t="n">
        <v>7.43421232094173</v>
      </c>
      <c r="S249" s="0" t="n">
        <v>20</v>
      </c>
      <c r="T249" s="0" t="n">
        <v>73.1416226421315</v>
      </c>
      <c r="U249" s="0" t="n">
        <v>0.663571928112542</v>
      </c>
      <c r="V249" s="0" t="n">
        <v>0.999900009999</v>
      </c>
      <c r="W249" s="0" t="n">
        <f aca="false">VLOOKUP(D249,'paramètres CI'!$A$1:$C$6,2,0)</f>
        <v>0.022045059962018</v>
      </c>
      <c r="X249" s="0" t="n">
        <f aca="false">(R249-E249)/E249</f>
        <v>-0.047619047619048</v>
      </c>
      <c r="Y249" s="0" t="n">
        <f aca="false">T249-G249</f>
        <v>-8.7824415637336</v>
      </c>
      <c r="Z249" s="0" t="n">
        <f aca="false">U249-H249</f>
        <v>-0.065752495119322</v>
      </c>
    </row>
    <row r="250" customFormat="false" ht="15.8" hidden="false" customHeight="false" outlineLevel="0" collapsed="false">
      <c r="A250" s="0" t="s">
        <v>14</v>
      </c>
      <c r="B250" s="0" t="s">
        <v>70</v>
      </c>
      <c r="C250" s="0" t="s">
        <v>32</v>
      </c>
      <c r="D250" s="0" t="s">
        <v>33</v>
      </c>
      <c r="E250" s="0" t="n">
        <f aca="false">VLOOKUP(O250,bibliRdtCHauff!$G$1:$K$1398,4,0)</f>
        <v>32.0521168096175</v>
      </c>
      <c r="F250" s="0" t="n">
        <v>25</v>
      </c>
      <c r="G250" s="0" t="n">
        <f aca="false">VLOOKUP(P250,BesoinU!$F$1:$L$99,3,0)</f>
        <v>90.6970420547183</v>
      </c>
      <c r="H250" s="0" t="n">
        <f aca="false">VLOOKUP(O250,bibliRdtCHauff!$G$1:$K$1398,3,0)</f>
        <v>0.686827174398296</v>
      </c>
      <c r="I250" s="0" t="n">
        <v>0.0183454789212092</v>
      </c>
      <c r="J250" s="0" t="n">
        <f aca="false">VLOOKUP(D250,'paramètres CI'!$A$1:$C$6,2,0)</f>
        <v>0.033584731604575</v>
      </c>
      <c r="K250" s="0" t="str">
        <f aca="false">VLOOKUP(A250,Nomenclature!$D$1:$E$9,2,0)</f>
        <v>02</v>
      </c>
      <c r="L250" s="0" t="str">
        <f aca="false">VLOOKUP(B250,Nomenclature!$J$1:$K$97,2,0)</f>
        <v>53</v>
      </c>
      <c r="M250" s="0" t="str">
        <f aca="false">VLOOKUP(C250,Nomenclature!$M$1:$N$21,2,0)</f>
        <v>01</v>
      </c>
      <c r="N250" s="0" t="str">
        <f aca="false">VLOOKUP(D250,Nomenclature!$O$25:$P$31,2,0)</f>
        <v>01</v>
      </c>
      <c r="O250" s="0" t="str">
        <f aca="false">CONCATENATE(K250,L250,M250,N250)</f>
        <v>02530101</v>
      </c>
      <c r="P250" s="0" t="str">
        <f aca="false">CONCATENATE(K250,L250)</f>
        <v>0253</v>
      </c>
      <c r="R250" s="0" t="n">
        <v>30.5258255329691</v>
      </c>
      <c r="S250" s="0" t="n">
        <v>25</v>
      </c>
      <c r="T250" s="0" t="n">
        <v>164.548964514246</v>
      </c>
      <c r="U250" s="0" t="n">
        <v>0.660410744613746</v>
      </c>
      <c r="V250" s="0" t="n">
        <v>0.0183454789212092</v>
      </c>
      <c r="W250" s="0" t="n">
        <f aca="false">VLOOKUP(D250,'paramètres CI'!$A$1:$C$6,2,0)</f>
        <v>0.033584731604575</v>
      </c>
      <c r="X250" s="0" t="n">
        <f aca="false">(R250-E250)/E250</f>
        <v>-0.047619047619046</v>
      </c>
      <c r="Y250" s="0" t="n">
        <f aca="false">T250-G250</f>
        <v>73.8519224595277</v>
      </c>
      <c r="Z250" s="0" t="n">
        <f aca="false">U250-H250</f>
        <v>-0.0264164297845501</v>
      </c>
    </row>
    <row r="251" customFormat="false" ht="15.8" hidden="false" customHeight="false" outlineLevel="0" collapsed="false">
      <c r="A251" s="0" t="s">
        <v>14</v>
      </c>
      <c r="B251" s="0" t="s">
        <v>70</v>
      </c>
      <c r="C251" s="0" t="s">
        <v>32</v>
      </c>
      <c r="D251" s="0" t="s">
        <v>34</v>
      </c>
      <c r="E251" s="0" t="n">
        <f aca="false">VLOOKUP(O251,bibliRdtCHauff!$G$1:$K$1398,4,0)</f>
        <v>32.2169295932231</v>
      </c>
      <c r="F251" s="0" t="n">
        <v>25</v>
      </c>
      <c r="G251" s="0" t="n">
        <f aca="false">VLOOKUP(P251,BesoinU!$F$1:$L$99,3,0)</f>
        <v>90.6970420547183</v>
      </c>
      <c r="H251" s="0" t="n">
        <f aca="false">VLOOKUP(O251,bibliRdtCHauff!$G$1:$K$1398,3,0)</f>
        <v>0.714102427078554</v>
      </c>
      <c r="I251" s="0" t="n">
        <v>0.0503450208502998</v>
      </c>
      <c r="J251" s="0" t="n">
        <f aca="false">VLOOKUP(D251,'paramètres CI'!$A$1:$C$6,2,0)</f>
        <v>0.0424847883250769</v>
      </c>
      <c r="K251" s="0" t="str">
        <f aca="false">VLOOKUP(A251,Nomenclature!$D$1:$E$9,2,0)</f>
        <v>02</v>
      </c>
      <c r="L251" s="0" t="str">
        <f aca="false">VLOOKUP(B251,Nomenclature!$J$1:$K$97,2,0)</f>
        <v>53</v>
      </c>
      <c r="M251" s="0" t="str">
        <f aca="false">VLOOKUP(C251,Nomenclature!$M$1:$N$21,2,0)</f>
        <v>01</v>
      </c>
      <c r="N251" s="0" t="str">
        <f aca="false">VLOOKUP(D251,Nomenclature!$O$25:$P$31,2,0)</f>
        <v>06</v>
      </c>
      <c r="O251" s="0" t="str">
        <f aca="false">CONCATENATE(K251,L251,M251,N251)</f>
        <v>02530106</v>
      </c>
      <c r="P251" s="0" t="str">
        <f aca="false">CONCATENATE(K251,L251)</f>
        <v>0253</v>
      </c>
      <c r="R251" s="0" t="n">
        <v>30.6827900887839</v>
      </c>
      <c r="S251" s="0" t="n">
        <v>25</v>
      </c>
      <c r="T251" s="0" t="n">
        <v>187.929968324071</v>
      </c>
      <c r="U251" s="0" t="n">
        <v>0.686636949113994</v>
      </c>
      <c r="V251" s="0" t="n">
        <v>0.0503450208502998</v>
      </c>
      <c r="W251" s="0" t="n">
        <f aca="false">VLOOKUP(D251,'paramètres CI'!$A$1:$C$6,2,0)</f>
        <v>0.0424847883250769</v>
      </c>
      <c r="X251" s="0" t="n">
        <f aca="false">(R251-E251)/E251</f>
        <v>-0.0476190476190477</v>
      </c>
      <c r="Y251" s="0" t="n">
        <f aca="false">T251-G251</f>
        <v>97.2329262693527</v>
      </c>
      <c r="Z251" s="0" t="n">
        <f aca="false">U251-H251</f>
        <v>-0.02746547796456</v>
      </c>
    </row>
    <row r="252" customFormat="false" ht="15.8" hidden="false" customHeight="false" outlineLevel="0" collapsed="false">
      <c r="A252" s="0" t="s">
        <v>14</v>
      </c>
      <c r="B252" s="0" t="s">
        <v>70</v>
      </c>
      <c r="C252" s="0" t="s">
        <v>35</v>
      </c>
      <c r="D252" s="0" t="s">
        <v>33</v>
      </c>
      <c r="E252" s="0" t="n">
        <f aca="false">VLOOKUP(O252,bibliRdtCHauff!$G$1:$K$1398,4,0)</f>
        <v>38.1572819162113</v>
      </c>
      <c r="F252" s="0" t="n">
        <v>25</v>
      </c>
      <c r="G252" s="0" t="n">
        <f aca="false">VLOOKUP(P252,BesoinU!$F$1:$L$99,3,0)</f>
        <v>90.6970420547183</v>
      </c>
      <c r="H252" s="0" t="n">
        <f aca="false">VLOOKUP(O252,bibliRdtCHauff!$G$1:$K$1398,3,0)</f>
        <v>0.792492893536496</v>
      </c>
      <c r="I252" s="0" t="n">
        <v>9.99300489657242E-005</v>
      </c>
      <c r="J252" s="0" t="n">
        <f aca="false">VLOOKUP(D252,'paramètres CI'!$A$1:$C$6,2,0)</f>
        <v>0.033584731604575</v>
      </c>
      <c r="K252" s="0" t="str">
        <f aca="false">VLOOKUP(A252,Nomenclature!$D$1:$E$9,2,0)</f>
        <v>02</v>
      </c>
      <c r="L252" s="0" t="str">
        <f aca="false">VLOOKUP(B252,Nomenclature!$J$1:$K$97,2,0)</f>
        <v>53</v>
      </c>
      <c r="M252" s="0" t="str">
        <f aca="false">VLOOKUP(C252,Nomenclature!$M$1:$N$21,2,0)</f>
        <v>21</v>
      </c>
      <c r="N252" s="0" t="str">
        <f aca="false">VLOOKUP(D252,Nomenclature!$O$25:$P$31,2,0)</f>
        <v>01</v>
      </c>
      <c r="O252" s="0" t="str">
        <f aca="false">CONCATENATE(K252,L252,M252,N252)</f>
        <v>02532101</v>
      </c>
      <c r="P252" s="0" t="str">
        <f aca="false">CONCATENATE(K252,L252)</f>
        <v>0253</v>
      </c>
      <c r="R252" s="0" t="n">
        <v>38.1572819162113</v>
      </c>
      <c r="S252" s="0" t="n">
        <v>25</v>
      </c>
      <c r="T252" s="0" t="n">
        <v>164.548964514246</v>
      </c>
      <c r="U252" s="0" t="n">
        <v>0.792492893536496</v>
      </c>
      <c r="V252" s="0" t="n">
        <v>9.99300489657242E-005</v>
      </c>
      <c r="W252" s="0" t="n">
        <f aca="false">VLOOKUP(D252,'paramètres CI'!$A$1:$C$6,2,0)</f>
        <v>0.033584731604575</v>
      </c>
      <c r="X252" s="0" t="n">
        <f aca="false">(R252-E252)/E252</f>
        <v>0</v>
      </c>
      <c r="Y252" s="0" t="n">
        <f aca="false">T252-G252</f>
        <v>73.8519224595277</v>
      </c>
      <c r="Z252" s="0" t="n">
        <f aca="false">U252-H252</f>
        <v>0</v>
      </c>
    </row>
    <row r="253" customFormat="false" ht="15.8" hidden="false" customHeight="false" outlineLevel="0" collapsed="false">
      <c r="A253" s="0" t="s">
        <v>14</v>
      </c>
      <c r="B253" s="0" t="s">
        <v>70</v>
      </c>
      <c r="C253" s="0" t="s">
        <v>35</v>
      </c>
      <c r="D253" s="0" t="s">
        <v>34</v>
      </c>
      <c r="E253" s="0" t="n">
        <f aca="false">VLOOKUP(O253,bibliRdtCHauff!$G$1:$K$1398,4,0)</f>
        <v>38.3534876109799</v>
      </c>
      <c r="F253" s="0" t="n">
        <v>25</v>
      </c>
      <c r="G253" s="0" t="n">
        <f aca="false">VLOOKUP(P253,BesoinU!$F$1:$L$99,3,0)</f>
        <v>90.6970420547183</v>
      </c>
      <c r="H253" s="0" t="n">
        <f aca="false">VLOOKUP(O253,bibliRdtCHauff!$G$1:$K$1398,3,0)</f>
        <v>0.823964338936793</v>
      </c>
      <c r="I253" s="0" t="n">
        <v>9.99300489657242E-005</v>
      </c>
      <c r="J253" s="0" t="n">
        <f aca="false">VLOOKUP(D253,'paramètres CI'!$A$1:$C$6,2,0)</f>
        <v>0.0424847883250769</v>
      </c>
      <c r="K253" s="0" t="str">
        <f aca="false">VLOOKUP(A253,Nomenclature!$D$1:$E$9,2,0)</f>
        <v>02</v>
      </c>
      <c r="L253" s="0" t="str">
        <f aca="false">VLOOKUP(B253,Nomenclature!$J$1:$K$97,2,0)</f>
        <v>53</v>
      </c>
      <c r="M253" s="0" t="str">
        <f aca="false">VLOOKUP(C253,Nomenclature!$M$1:$N$21,2,0)</f>
        <v>21</v>
      </c>
      <c r="N253" s="0" t="str">
        <f aca="false">VLOOKUP(D253,Nomenclature!$O$25:$P$31,2,0)</f>
        <v>06</v>
      </c>
      <c r="O253" s="0" t="str">
        <f aca="false">CONCATENATE(K253,L253,M253,N253)</f>
        <v>02532106</v>
      </c>
      <c r="P253" s="0" t="str">
        <f aca="false">CONCATENATE(K253,L253)</f>
        <v>0253</v>
      </c>
      <c r="R253" s="0" t="n">
        <v>38.3534876109799</v>
      </c>
      <c r="S253" s="0" t="n">
        <v>25</v>
      </c>
      <c r="T253" s="0" t="n">
        <v>187.929968324071</v>
      </c>
      <c r="U253" s="0" t="n">
        <v>0.823964338936793</v>
      </c>
      <c r="V253" s="0" t="n">
        <v>9.99300489657242E-005</v>
      </c>
      <c r="W253" s="0" t="n">
        <f aca="false">VLOOKUP(D253,'paramètres CI'!$A$1:$C$6,2,0)</f>
        <v>0.0424847883250769</v>
      </c>
      <c r="X253" s="0" t="n">
        <f aca="false">(R253-E253)/E253</f>
        <v>0</v>
      </c>
      <c r="Y253" s="0" t="n">
        <f aca="false">T253-G253</f>
        <v>97.2329262693527</v>
      </c>
      <c r="Z253" s="0" t="n">
        <f aca="false">U253-H253</f>
        <v>0</v>
      </c>
    </row>
    <row r="254" customFormat="false" ht="15.8" hidden="false" customHeight="false" outlineLevel="0" collapsed="false">
      <c r="A254" s="0" t="s">
        <v>14</v>
      </c>
      <c r="B254" s="0" t="s">
        <v>70</v>
      </c>
      <c r="C254" s="0" t="s">
        <v>36</v>
      </c>
      <c r="D254" s="0" t="s">
        <v>37</v>
      </c>
      <c r="E254" s="0" t="n">
        <f aca="false">VLOOKUP(O254,bibliRdtCHauff!$G$1:$K$1398,4,0)</f>
        <v>24.9821343918007</v>
      </c>
      <c r="F254" s="0" t="n">
        <v>20</v>
      </c>
      <c r="G254" s="0" t="n">
        <f aca="false">VLOOKUP(P254,BesoinU!$F$1:$L$99,3,0)</f>
        <v>90.6970420547183</v>
      </c>
      <c r="H254" s="0" t="n">
        <f aca="false">VLOOKUP(O254,bibliRdtCHauff!$G$1:$K$1398,3,0)</f>
        <v>0.754205893077403</v>
      </c>
      <c r="I254" s="0" t="n">
        <v>9.99300489657242E-005</v>
      </c>
      <c r="J254" s="0" t="n">
        <f aca="false">VLOOKUP(D254,'paramètres CI'!$A$1:$C$6,2,0)</f>
        <v>0.0385046990211696</v>
      </c>
      <c r="K254" s="0" t="str">
        <f aca="false">VLOOKUP(A254,Nomenclature!$D$1:$E$9,2,0)</f>
        <v>02</v>
      </c>
      <c r="L254" s="0" t="str">
        <f aca="false">VLOOKUP(B254,Nomenclature!$J$1:$K$97,2,0)</f>
        <v>53</v>
      </c>
      <c r="M254" s="0" t="str">
        <f aca="false">VLOOKUP(C254,Nomenclature!$M$1:$N$21,2,0)</f>
        <v>23</v>
      </c>
      <c r="N254" s="0" t="str">
        <f aca="false">VLOOKUP(D254,Nomenclature!$O$25:$P$31,2,0)</f>
        <v>03</v>
      </c>
      <c r="O254" s="0" t="str">
        <f aca="false">CONCATENATE(K254,L254,M254,N254)</f>
        <v>02532303</v>
      </c>
      <c r="P254" s="0" t="str">
        <f aca="false">CONCATENATE(K254,L254)</f>
        <v>0253</v>
      </c>
      <c r="R254" s="0" t="n">
        <v>24.9821343918007</v>
      </c>
      <c r="S254" s="0" t="n">
        <v>20</v>
      </c>
      <c r="T254" s="0" t="n">
        <v>142.56953394517</v>
      </c>
      <c r="U254" s="0" t="n">
        <v>0.754205893077403</v>
      </c>
      <c r="V254" s="0" t="n">
        <v>9.99300489657242E-005</v>
      </c>
      <c r="W254" s="0" t="n">
        <f aca="false">VLOOKUP(D254,'paramètres CI'!$A$1:$C$6,2,0)</f>
        <v>0.0385046990211696</v>
      </c>
      <c r="X254" s="0" t="n">
        <f aca="false">(R254-E254)/E254</f>
        <v>0</v>
      </c>
      <c r="Y254" s="0" t="n">
        <f aca="false">T254-G254</f>
        <v>51.8724918904517</v>
      </c>
      <c r="Z254" s="0" t="n">
        <f aca="false">U254-H254</f>
        <v>0</v>
      </c>
    </row>
    <row r="255" customFormat="false" ht="15.8" hidden="false" customHeight="false" outlineLevel="0" collapsed="false">
      <c r="A255" s="0" t="s">
        <v>14</v>
      </c>
      <c r="B255" s="0" t="s">
        <v>70</v>
      </c>
      <c r="C255" s="0" t="s">
        <v>38</v>
      </c>
      <c r="D255" s="0" t="s">
        <v>39</v>
      </c>
      <c r="E255" s="0" t="n">
        <f aca="false">VLOOKUP(O255,bibliRdtCHauff!$G$1:$K$1398,4,0)</f>
        <v>18.0675110461821</v>
      </c>
      <c r="F255" s="0" t="n">
        <v>20</v>
      </c>
      <c r="G255" s="0" t="n">
        <f aca="false">VLOOKUP(P255,BesoinU!$F$1:$L$99,3,0)</f>
        <v>90.6970420547183</v>
      </c>
      <c r="H255" s="0" t="n">
        <f aca="false">VLOOKUP(O255,bibliRdtCHauff!$G$1:$K$1398,3,0)</f>
        <v>0.981803553628876</v>
      </c>
      <c r="I255" s="0" t="n">
        <v>9.99300489657242E-005</v>
      </c>
      <c r="J255" s="0" t="n">
        <f aca="false">VLOOKUP(D255,'paramètres CI'!$A$1:$C$6,2,0)</f>
        <v>0.022045059962018</v>
      </c>
      <c r="K255" s="0" t="str">
        <f aca="false">VLOOKUP(A255,Nomenclature!$D$1:$E$9,2,0)</f>
        <v>02</v>
      </c>
      <c r="L255" s="0" t="str">
        <f aca="false">VLOOKUP(B255,Nomenclature!$J$1:$K$97,2,0)</f>
        <v>53</v>
      </c>
      <c r="M255" s="0" t="str">
        <f aca="false">VLOOKUP(C255,Nomenclature!$M$1:$N$21,2,0)</f>
        <v>24</v>
      </c>
      <c r="N255" s="0" t="str">
        <f aca="false">VLOOKUP(D255,Nomenclature!$O$25:$P$31,2,0)</f>
        <v>04</v>
      </c>
      <c r="O255" s="0" t="str">
        <f aca="false">CONCATENATE(K255,L255,M255,N255)</f>
        <v>02532404</v>
      </c>
      <c r="P255" s="0" t="str">
        <f aca="false">CONCATENATE(K255,L255)</f>
        <v>0253</v>
      </c>
      <c r="R255" s="0" t="n">
        <v>18.0675110461821</v>
      </c>
      <c r="S255" s="0" t="n">
        <v>20</v>
      </c>
      <c r="T255" s="0" t="n">
        <v>142.760701233343</v>
      </c>
      <c r="U255" s="0" t="n">
        <v>0.981803553628876</v>
      </c>
      <c r="V255" s="0" t="n">
        <v>9.99300489657242E-005</v>
      </c>
      <c r="W255" s="0" t="n">
        <f aca="false">VLOOKUP(D255,'paramètres CI'!$A$1:$C$6,2,0)</f>
        <v>0.022045059962018</v>
      </c>
      <c r="X255" s="0" t="n">
        <f aca="false">(R255-E255)/E255</f>
        <v>0</v>
      </c>
      <c r="Y255" s="0" t="n">
        <f aca="false">T255-G255</f>
        <v>52.0636591786247</v>
      </c>
      <c r="Z255" s="0" t="n">
        <f aca="false">U255-H255</f>
        <v>0</v>
      </c>
    </row>
    <row r="256" customFormat="false" ht="15.8" hidden="false" customHeight="false" outlineLevel="0" collapsed="false">
      <c r="A256" s="0" t="s">
        <v>14</v>
      </c>
      <c r="B256" s="0" t="s">
        <v>70</v>
      </c>
      <c r="C256" s="0" t="s">
        <v>40</v>
      </c>
      <c r="D256" s="0" t="s">
        <v>37</v>
      </c>
      <c r="E256" s="0" t="n">
        <f aca="false">VLOOKUP(O256,bibliRdtCHauff!$G$1:$K$1398,4,0)</f>
        <v>20.9849928891126</v>
      </c>
      <c r="F256" s="0" t="n">
        <v>20</v>
      </c>
      <c r="G256" s="0" t="n">
        <f aca="false">VLOOKUP(P256,BesoinU!$F$1:$L$99,3,0)</f>
        <v>90.6970420547183</v>
      </c>
      <c r="H256" s="0" t="n">
        <f aca="false">VLOOKUP(O256,bibliRdtCHauff!$G$1:$K$1398,3,0)</f>
        <v>0.568150760762035</v>
      </c>
      <c r="I256" s="0" t="n">
        <v>0.03406034616033</v>
      </c>
      <c r="J256" s="0" t="n">
        <f aca="false">VLOOKUP(D256,'paramètres CI'!$A$1:$C$6,2,0)</f>
        <v>0.0385046990211696</v>
      </c>
      <c r="K256" s="0" t="str">
        <f aca="false">VLOOKUP(A256,Nomenclature!$D$1:$E$9,2,0)</f>
        <v>02</v>
      </c>
      <c r="L256" s="0" t="str">
        <f aca="false">VLOOKUP(B256,Nomenclature!$J$1:$K$97,2,0)</f>
        <v>53</v>
      </c>
      <c r="M256" s="0" t="str">
        <f aca="false">VLOOKUP(C256,Nomenclature!$M$1:$N$21,2,0)</f>
        <v>03</v>
      </c>
      <c r="N256" s="0" t="str">
        <f aca="false">VLOOKUP(D256,Nomenclature!$O$25:$P$31,2,0)</f>
        <v>03</v>
      </c>
      <c r="O256" s="0" t="str">
        <f aca="false">CONCATENATE(K256,L256,M256,N256)</f>
        <v>02530303</v>
      </c>
      <c r="P256" s="0" t="str">
        <f aca="false">CONCATENATE(K256,L256)</f>
        <v>0253</v>
      </c>
      <c r="R256" s="0" t="n">
        <v>19.9857075134405</v>
      </c>
      <c r="S256" s="0" t="n">
        <v>20</v>
      </c>
      <c r="T256" s="0" t="n">
        <v>142.56953394517</v>
      </c>
      <c r="U256" s="0" t="n">
        <v>0.521636977683193</v>
      </c>
      <c r="V256" s="0" t="n">
        <v>0.03406034616033</v>
      </c>
      <c r="W256" s="0" t="n">
        <f aca="false">VLOOKUP(D256,'paramètres CI'!$A$1:$C$6,2,0)</f>
        <v>0.0385046990211696</v>
      </c>
      <c r="X256" s="0" t="n">
        <f aca="false">(R256-E256)/E256</f>
        <v>-0.0476190476190511</v>
      </c>
      <c r="Y256" s="0" t="n">
        <f aca="false">T256-G256</f>
        <v>51.8724918904517</v>
      </c>
      <c r="Z256" s="0" t="n">
        <f aca="false">U256-H256</f>
        <v>-0.046513783078842</v>
      </c>
    </row>
    <row r="257" customFormat="false" ht="15.8" hidden="false" customHeight="false" outlineLevel="0" collapsed="false">
      <c r="A257" s="0" t="s">
        <v>14</v>
      </c>
      <c r="B257" s="0" t="s">
        <v>70</v>
      </c>
      <c r="C257" s="0" t="s">
        <v>41</v>
      </c>
      <c r="D257" s="0" t="s">
        <v>39</v>
      </c>
      <c r="E257" s="0" t="n">
        <f aca="false">VLOOKUP(O257,bibliRdtCHauff!$G$1:$K$1398,4,0)</f>
        <v>15.1767092787929</v>
      </c>
      <c r="F257" s="0" t="n">
        <v>20</v>
      </c>
      <c r="G257" s="0" t="n">
        <f aca="false">VLOOKUP(P257,BesoinU!$F$1:$L$99,3,0)</f>
        <v>90.6970420547183</v>
      </c>
      <c r="H257" s="0" t="n">
        <f aca="false">VLOOKUP(O257,bibliRdtCHauff!$G$1:$K$1398,3,0)</f>
        <v>0.683857235795842</v>
      </c>
      <c r="I257" s="0" t="n">
        <v>0.518888771425183</v>
      </c>
      <c r="J257" s="0" t="n">
        <f aca="false">VLOOKUP(D257,'paramètres CI'!$A$1:$C$6,2,0)</f>
        <v>0.022045059962018</v>
      </c>
      <c r="K257" s="0" t="str">
        <f aca="false">VLOOKUP(A257,Nomenclature!$D$1:$E$9,2,0)</f>
        <v>02</v>
      </c>
      <c r="L257" s="0" t="str">
        <f aca="false">VLOOKUP(B257,Nomenclature!$J$1:$K$97,2,0)</f>
        <v>53</v>
      </c>
      <c r="M257" s="0" t="str">
        <f aca="false">VLOOKUP(C257,Nomenclature!$M$1:$N$21,2,0)</f>
        <v>04</v>
      </c>
      <c r="N257" s="0" t="str">
        <f aca="false">VLOOKUP(D257,Nomenclature!$O$25:$P$31,2,0)</f>
        <v>04</v>
      </c>
      <c r="O257" s="0" t="str">
        <f aca="false">CONCATENATE(K257,L257,M257,N257)</f>
        <v>02530404</v>
      </c>
      <c r="P257" s="0" t="str">
        <f aca="false">CONCATENATE(K257,L257)</f>
        <v>0253</v>
      </c>
      <c r="R257" s="0" t="n">
        <v>14.4540088369457</v>
      </c>
      <c r="S257" s="0" t="n">
        <v>20</v>
      </c>
      <c r="T257" s="0" t="n">
        <v>142.760701233343</v>
      </c>
      <c r="U257" s="0" t="n">
        <v>0.609370656337584</v>
      </c>
      <c r="V257" s="0" t="n">
        <v>0.518888771425183</v>
      </c>
      <c r="W257" s="0" t="n">
        <f aca="false">VLOOKUP(D257,'paramètres CI'!$A$1:$C$6,2,0)</f>
        <v>0.022045059962018</v>
      </c>
      <c r="X257" s="0" t="n">
        <f aca="false">(R257-E257)/E257</f>
        <v>-0.0476190476190423</v>
      </c>
      <c r="Y257" s="0" t="n">
        <f aca="false">T257-G257</f>
        <v>52.0636591786247</v>
      </c>
      <c r="Z257" s="0" t="n">
        <f aca="false">U257-H257</f>
        <v>-0.074486579458258</v>
      </c>
    </row>
    <row r="258" customFormat="false" ht="15.8" hidden="false" customHeight="false" outlineLevel="0" collapsed="false">
      <c r="A258" s="0" t="s">
        <v>14</v>
      </c>
      <c r="B258" s="0" t="s">
        <v>70</v>
      </c>
      <c r="C258" s="0" t="s">
        <v>45</v>
      </c>
      <c r="D258" s="0" t="s">
        <v>43</v>
      </c>
      <c r="E258" s="0" t="n">
        <f aca="false">VLOOKUP(O258,bibliRdtCHauff!$G$1:$K$1398,4,0)</f>
        <v>10.4</v>
      </c>
      <c r="F258" s="0" t="n">
        <v>13</v>
      </c>
      <c r="G258" s="0" t="n">
        <f aca="false">VLOOKUP(P258,BesoinU!$F$1:$L$99,3,0)</f>
        <v>90.6970420547183</v>
      </c>
      <c r="H258" s="0" t="n">
        <f aca="false">VLOOKUP(O258,bibliRdtCHauff!$G$1:$K$1398,3,0)</f>
        <v>0.92</v>
      </c>
      <c r="I258" s="0" t="n">
        <v>0.171800263069944</v>
      </c>
      <c r="J258" s="0" t="n">
        <f aca="false">VLOOKUP(D258,'paramètres CI'!$A$1:$C$6,2,0)</f>
        <v>0.0935912806596305</v>
      </c>
      <c r="K258" s="0" t="str">
        <f aca="false">VLOOKUP(A258,Nomenclature!$D$1:$E$9,2,0)</f>
        <v>02</v>
      </c>
      <c r="L258" s="0" t="str">
        <f aca="false">VLOOKUP(B258,Nomenclature!$J$1:$K$97,2,0)</f>
        <v>53</v>
      </c>
      <c r="M258" s="0" t="str">
        <f aca="false">VLOOKUP(C258,Nomenclature!$M$1:$N$21,2,0)</f>
        <v>06</v>
      </c>
      <c r="N258" s="0" t="str">
        <f aca="false">VLOOKUP(D258,Nomenclature!$O$25:$P$31,2,0)</f>
        <v>02</v>
      </c>
      <c r="O258" s="0" t="str">
        <f aca="false">CONCATENATE(K258,L258,M258,N258)</f>
        <v>02530602</v>
      </c>
      <c r="P258" s="0" t="str">
        <f aca="false">CONCATENATE(K258,L258)</f>
        <v>0253</v>
      </c>
      <c r="R258" s="0" t="n">
        <v>10</v>
      </c>
      <c r="S258" s="0" t="n">
        <v>13</v>
      </c>
      <c r="T258" s="0" t="n">
        <v>111.693472202338</v>
      </c>
      <c r="U258" s="0" t="n">
        <v>0.9</v>
      </c>
      <c r="V258" s="0" t="n">
        <v>0.171800263069944</v>
      </c>
      <c r="W258" s="0" t="n">
        <f aca="false">VLOOKUP(D258,'paramètres CI'!$A$1:$C$6,2,0)</f>
        <v>0.0935912806596305</v>
      </c>
      <c r="X258" s="0" t="n">
        <f aca="false">(R258-E258)/E258</f>
        <v>-0.0384615384615385</v>
      </c>
      <c r="Y258" s="0" t="n">
        <f aca="false">T258-G258</f>
        <v>20.9964301476197</v>
      </c>
      <c r="Z258" s="0" t="n">
        <f aca="false">U258-H258</f>
        <v>-0.02</v>
      </c>
    </row>
    <row r="259" customFormat="false" ht="15.8" hidden="false" customHeight="false" outlineLevel="0" collapsed="false">
      <c r="A259" s="0" t="s">
        <v>14</v>
      </c>
      <c r="B259" s="0" t="s">
        <v>70</v>
      </c>
      <c r="C259" s="0" t="s">
        <v>46</v>
      </c>
      <c r="D259" s="0" t="s">
        <v>43</v>
      </c>
      <c r="E259" s="0" t="n">
        <f aca="false">VLOOKUP(O259,bibliRdtCHauff!$G$1:$K$1398,4,0)</f>
        <v>12</v>
      </c>
      <c r="F259" s="0" t="n">
        <v>13</v>
      </c>
      <c r="G259" s="0" t="n">
        <f aca="false">VLOOKUP(P259,BesoinU!$F$1:$L$99,3,0)</f>
        <v>90.6970420547183</v>
      </c>
      <c r="H259" s="0" t="n">
        <f aca="false">VLOOKUP(O259,bibliRdtCHauff!$G$1:$K$1398,3,0)</f>
        <v>1</v>
      </c>
      <c r="I259" s="0" t="n">
        <v>9.99300489657242E-005</v>
      </c>
      <c r="J259" s="0" t="n">
        <f aca="false">VLOOKUP(D259,'paramètres CI'!$A$1:$C$6,2,0)</f>
        <v>0.0935912806596305</v>
      </c>
      <c r="K259" s="0" t="str">
        <f aca="false">VLOOKUP(A259,Nomenclature!$D$1:$E$9,2,0)</f>
        <v>02</v>
      </c>
      <c r="L259" s="0" t="str">
        <f aca="false">VLOOKUP(B259,Nomenclature!$J$1:$K$97,2,0)</f>
        <v>53</v>
      </c>
      <c r="M259" s="0" t="str">
        <f aca="false">VLOOKUP(C259,Nomenclature!$M$1:$N$21,2,0)</f>
        <v>26</v>
      </c>
      <c r="N259" s="0" t="str">
        <f aca="false">VLOOKUP(D259,Nomenclature!$O$25:$P$31,2,0)</f>
        <v>02</v>
      </c>
      <c r="O259" s="0" t="str">
        <f aca="false">CONCATENATE(K259,L259,M259,N259)</f>
        <v>02532602</v>
      </c>
      <c r="P259" s="0" t="str">
        <f aca="false">CONCATENATE(K259,L259)</f>
        <v>0253</v>
      </c>
      <c r="R259" s="0" t="n">
        <v>12</v>
      </c>
      <c r="S259" s="0" t="n">
        <v>13</v>
      </c>
      <c r="T259" s="0" t="n">
        <v>111.693472202338</v>
      </c>
      <c r="U259" s="0" t="n">
        <v>1</v>
      </c>
      <c r="V259" s="0" t="n">
        <v>9.99300489657242E-005</v>
      </c>
      <c r="W259" s="0" t="n">
        <f aca="false">VLOOKUP(D259,'paramètres CI'!$A$1:$C$6,2,0)</f>
        <v>0.0935912806596305</v>
      </c>
      <c r="X259" s="0" t="n">
        <f aca="false">(R259-E259)/E259</f>
        <v>0</v>
      </c>
      <c r="Y259" s="0" t="n">
        <f aca="false">T259-G259</f>
        <v>20.9964301476197</v>
      </c>
      <c r="Z259" s="0" t="n">
        <f aca="false">U259-H259</f>
        <v>0</v>
      </c>
    </row>
    <row r="260" customFormat="false" ht="15.8" hidden="false" customHeight="false" outlineLevel="0" collapsed="false">
      <c r="A260" s="0" t="s">
        <v>14</v>
      </c>
      <c r="B260" s="0" t="s">
        <v>70</v>
      </c>
      <c r="C260" s="0" t="s">
        <v>48</v>
      </c>
      <c r="D260" s="0" t="s">
        <v>43</v>
      </c>
      <c r="E260" s="0" t="n">
        <f aca="false">VLOOKUP(O260,bibliRdtCHauff!$G$1:$K$1398,4,0)</f>
        <v>85.5623473984308</v>
      </c>
      <c r="F260" s="0" t="n">
        <v>20</v>
      </c>
      <c r="G260" s="0" t="n">
        <f aca="false">VLOOKUP(P260,BesoinU!$F$1:$L$99,3,0)</f>
        <v>90.6970420547183</v>
      </c>
      <c r="H260" s="0" t="n">
        <f aca="false">VLOOKUP(O260,bibliRdtCHauff!$G$1:$K$1398,3,0)</f>
        <v>2.94489544186046</v>
      </c>
      <c r="I260" s="0" t="n">
        <v>0.0891563129241756</v>
      </c>
      <c r="J260" s="0" t="n">
        <f aca="false">VLOOKUP(D260,'paramètres CI'!$A$1:$C$6,2,0)</f>
        <v>0.0935912806596305</v>
      </c>
      <c r="K260" s="0" t="str">
        <f aca="false">VLOOKUP(A260,Nomenclature!$D$1:$E$9,2,0)</f>
        <v>02</v>
      </c>
      <c r="L260" s="0" t="str">
        <f aca="false">VLOOKUP(B260,Nomenclature!$J$1:$K$97,2,0)</f>
        <v>53</v>
      </c>
      <c r="M260" s="0" t="str">
        <f aca="false">VLOOKUP(C260,Nomenclature!$M$1:$N$21,2,0)</f>
        <v>09</v>
      </c>
      <c r="N260" s="0" t="str">
        <f aca="false">VLOOKUP(D260,Nomenclature!$O$25:$P$31,2,0)</f>
        <v>02</v>
      </c>
      <c r="O260" s="0" t="str">
        <f aca="false">CONCATENATE(K260,L260,M260,N260)</f>
        <v>02530902</v>
      </c>
      <c r="P260" s="0" t="str">
        <f aca="false">CONCATENATE(K260,L260)</f>
        <v>0253</v>
      </c>
      <c r="R260" s="0" t="n">
        <v>81.4879499032674</v>
      </c>
      <c r="S260" s="0" t="n">
        <v>20</v>
      </c>
      <c r="T260" s="0" t="n">
        <v>130.740950725223</v>
      </c>
      <c r="U260" s="0" t="n">
        <v>2.83163023255814</v>
      </c>
      <c r="V260" s="0" t="n">
        <v>0.0891563129241756</v>
      </c>
      <c r="W260" s="0" t="n">
        <f aca="false">VLOOKUP(D260,'paramètres CI'!$A$1:$C$6,2,0)</f>
        <v>0.0935912806596305</v>
      </c>
      <c r="X260" s="0" t="n">
        <f aca="false">(R260-E260)/E260</f>
        <v>-0.0476190476190479</v>
      </c>
      <c r="Y260" s="0" t="n">
        <f aca="false">T260-G260</f>
        <v>40.0439086705047</v>
      </c>
      <c r="Z260" s="0" t="n">
        <f aca="false">U260-H260</f>
        <v>-0.11326520930232</v>
      </c>
    </row>
    <row r="261" customFormat="false" ht="15.8" hidden="false" customHeight="false" outlineLevel="0" collapsed="false">
      <c r="A261" s="0" t="s">
        <v>14</v>
      </c>
      <c r="B261" s="0" t="s">
        <v>70</v>
      </c>
      <c r="C261" s="0" t="s">
        <v>49</v>
      </c>
      <c r="D261" s="0" t="s">
        <v>43</v>
      </c>
      <c r="E261" s="0" t="n">
        <f aca="false">VLOOKUP(O261,bibliRdtCHauff!$G$1:$K$1398,4,0)</f>
        <v>101.859937379084</v>
      </c>
      <c r="F261" s="0" t="n">
        <v>20</v>
      </c>
      <c r="G261" s="0" t="n">
        <f aca="false">VLOOKUP(P261,BesoinU!$F$1:$L$99,3,0)</f>
        <v>90.6970420547183</v>
      </c>
      <c r="H261" s="0" t="n">
        <f aca="false">VLOOKUP(O261,bibliRdtCHauff!$G$1:$K$1398,3,0)</f>
        <v>3.39795627906976</v>
      </c>
      <c r="I261" s="0" t="n">
        <v>9.99300489657242E-005</v>
      </c>
      <c r="J261" s="0" t="n">
        <f aca="false">VLOOKUP(D261,'paramètres CI'!$A$1:$C$6,2,0)</f>
        <v>0.0935912806596305</v>
      </c>
      <c r="K261" s="0" t="str">
        <f aca="false">VLOOKUP(A261,Nomenclature!$D$1:$E$9,2,0)</f>
        <v>02</v>
      </c>
      <c r="L261" s="0" t="str">
        <f aca="false">VLOOKUP(B261,Nomenclature!$J$1:$K$97,2,0)</f>
        <v>53</v>
      </c>
      <c r="M261" s="0" t="str">
        <f aca="false">VLOOKUP(C261,Nomenclature!$M$1:$N$21,2,0)</f>
        <v>29</v>
      </c>
      <c r="N261" s="0" t="str">
        <f aca="false">VLOOKUP(D261,Nomenclature!$O$25:$P$31,2,0)</f>
        <v>02</v>
      </c>
      <c r="O261" s="0" t="str">
        <f aca="false">CONCATENATE(K261,L261,M261,N261)</f>
        <v>02532902</v>
      </c>
      <c r="P261" s="0" t="str">
        <f aca="false">CONCATENATE(K261,L261)</f>
        <v>0253</v>
      </c>
      <c r="R261" s="0" t="n">
        <v>101.859937379084</v>
      </c>
      <c r="S261" s="0" t="n">
        <v>20</v>
      </c>
      <c r="T261" s="0" t="n">
        <v>130.740950725223</v>
      </c>
      <c r="U261" s="0" t="n">
        <v>3.39795627906976</v>
      </c>
      <c r="V261" s="0" t="n">
        <v>9.99300489657242E-005</v>
      </c>
      <c r="W261" s="0" t="n">
        <f aca="false">VLOOKUP(D261,'paramètres CI'!$A$1:$C$6,2,0)</f>
        <v>0.0935912806596305</v>
      </c>
      <c r="X261" s="0" t="n">
        <f aca="false">(R261-E261)/E261</f>
        <v>0</v>
      </c>
      <c r="Y261" s="0" t="n">
        <f aca="false">T261-G261</f>
        <v>40.0439086705047</v>
      </c>
      <c r="Z261" s="0" t="n">
        <f aca="false">U261-H261</f>
        <v>0</v>
      </c>
    </row>
    <row r="262" customFormat="false" ht="15.8" hidden="false" customHeight="false" outlineLevel="0" collapsed="false">
      <c r="A262" s="0" t="s">
        <v>14</v>
      </c>
      <c r="B262" s="0" t="s">
        <v>70</v>
      </c>
      <c r="C262" s="0" t="s">
        <v>55</v>
      </c>
      <c r="D262" s="0" t="s">
        <v>43</v>
      </c>
      <c r="E262" s="0" t="n">
        <f aca="false">VLOOKUP(O262,bibliRdtCHauff!$G$1:$K$1398,4,0)</f>
        <v>39.806751269725</v>
      </c>
      <c r="F262" s="0" t="n">
        <v>17</v>
      </c>
      <c r="G262" s="0" t="n">
        <f aca="false">VLOOKUP(P262,BesoinU!$F$1:$L$99,3,0)</f>
        <v>90.6970420547183</v>
      </c>
      <c r="H262" s="0" t="n">
        <f aca="false">VLOOKUP(O262,bibliRdtCHauff!$G$1:$K$1398,3,0)</f>
        <v>2.80410195348837</v>
      </c>
      <c r="I262" s="0" t="n">
        <v>0.116704296306099</v>
      </c>
      <c r="J262" s="0" t="n">
        <f aca="false">VLOOKUP(D262,'paramètres CI'!$A$1:$C$6,2,0)</f>
        <v>0.0935912806596305</v>
      </c>
      <c r="K262" s="0" t="str">
        <f aca="false">VLOOKUP(A262,Nomenclature!$D$1:$E$9,2,0)</f>
        <v>02</v>
      </c>
      <c r="L262" s="0" t="str">
        <f aca="false">VLOOKUP(B262,Nomenclature!$J$1:$K$97,2,0)</f>
        <v>53</v>
      </c>
      <c r="M262" s="0" t="str">
        <f aca="false">VLOOKUP(C262,Nomenclature!$M$1:$N$21,2,0)</f>
        <v>10</v>
      </c>
      <c r="N262" s="0" t="str">
        <f aca="false">VLOOKUP(D262,Nomenclature!$O$25:$P$31,2,0)</f>
        <v>02</v>
      </c>
      <c r="O262" s="0" t="str">
        <f aca="false">CONCATENATE(K262,L262,M262,N262)</f>
        <v>02531002</v>
      </c>
      <c r="P262" s="0" t="str">
        <f aca="false">CONCATENATE(K262,L262)</f>
        <v>0253</v>
      </c>
      <c r="R262" s="0" t="n">
        <v>37.9111916854524</v>
      </c>
      <c r="S262" s="0" t="n">
        <v>17</v>
      </c>
      <c r="T262" s="0" t="n">
        <v>132.357751555374</v>
      </c>
      <c r="U262" s="0" t="n">
        <v>2.67297488372093</v>
      </c>
      <c r="V262" s="0" t="n">
        <v>0.116704296306099</v>
      </c>
      <c r="W262" s="0" t="n">
        <f aca="false">VLOOKUP(D262,'paramètres CI'!$A$1:$C$6,2,0)</f>
        <v>0.0935912806596305</v>
      </c>
      <c r="X262" s="0" t="n">
        <f aca="false">(R262-E262)/E262</f>
        <v>-0.0476190476190471</v>
      </c>
      <c r="Y262" s="0" t="n">
        <f aca="false">T262-G262</f>
        <v>41.6607095006557</v>
      </c>
      <c r="Z262" s="0" t="n">
        <f aca="false">U262-H262</f>
        <v>-0.13112706976744</v>
      </c>
    </row>
    <row r="263" customFormat="false" ht="15.8" hidden="false" customHeight="false" outlineLevel="0" collapsed="false">
      <c r="A263" s="0" t="s">
        <v>14</v>
      </c>
      <c r="B263" s="0" t="s">
        <v>70</v>
      </c>
      <c r="C263" s="0" t="s">
        <v>56</v>
      </c>
      <c r="D263" s="0" t="s">
        <v>43</v>
      </c>
      <c r="E263" s="0" t="n">
        <f aca="false">VLOOKUP(O263,bibliRdtCHauff!$G$1:$K$1398,4,0)</f>
        <v>47.3889896068154</v>
      </c>
      <c r="F263" s="0" t="n">
        <v>17</v>
      </c>
      <c r="G263" s="0" t="n">
        <f aca="false">VLOOKUP(P263,BesoinU!$F$1:$L$99,3,0)</f>
        <v>90.6970420547183</v>
      </c>
      <c r="H263" s="0" t="n">
        <f aca="false">VLOOKUP(O263,bibliRdtCHauff!$G$1:$K$1398,3,0)</f>
        <v>3.32861023255814</v>
      </c>
      <c r="I263" s="0" t="n">
        <v>9.99300489657242E-005</v>
      </c>
      <c r="J263" s="0" t="n">
        <f aca="false">VLOOKUP(D263,'paramètres CI'!$A$1:$C$6,2,0)</f>
        <v>0.0935912806596305</v>
      </c>
      <c r="K263" s="0" t="str">
        <f aca="false">VLOOKUP(A263,Nomenclature!$D$1:$E$9,2,0)</f>
        <v>02</v>
      </c>
      <c r="L263" s="0" t="str">
        <f aca="false">VLOOKUP(B263,Nomenclature!$J$1:$K$97,2,0)</f>
        <v>53</v>
      </c>
      <c r="M263" s="0" t="str">
        <f aca="false">VLOOKUP(C263,Nomenclature!$M$1:$N$21,2,0)</f>
        <v>30</v>
      </c>
      <c r="N263" s="0" t="str">
        <f aca="false">VLOOKUP(D263,Nomenclature!$O$25:$P$31,2,0)</f>
        <v>02</v>
      </c>
      <c r="O263" s="0" t="str">
        <f aca="false">CONCATENATE(K263,L263,M263,N263)</f>
        <v>02533002</v>
      </c>
      <c r="P263" s="0" t="str">
        <f aca="false">CONCATENATE(K263,L263)</f>
        <v>0253</v>
      </c>
      <c r="R263" s="0" t="n">
        <v>47.3889896068154</v>
      </c>
      <c r="S263" s="0" t="n">
        <v>17</v>
      </c>
      <c r="T263" s="0" t="n">
        <v>132.357751555374</v>
      </c>
      <c r="U263" s="0" t="n">
        <v>3.32861023255814</v>
      </c>
      <c r="V263" s="0" t="n">
        <v>9.99300489657242E-005</v>
      </c>
      <c r="W263" s="0" t="n">
        <f aca="false">VLOOKUP(D263,'paramètres CI'!$A$1:$C$6,2,0)</f>
        <v>0.0935912806596305</v>
      </c>
      <c r="X263" s="0" t="n">
        <f aca="false">(R263-E263)/E263</f>
        <v>0</v>
      </c>
      <c r="Y263" s="0" t="n">
        <f aca="false">T263-G263</f>
        <v>41.6607095006557</v>
      </c>
      <c r="Z263" s="0" t="n">
        <f aca="false">U263-H263</f>
        <v>0</v>
      </c>
    </row>
    <row r="264" customFormat="false" ht="15.8" hidden="false" customHeight="false" outlineLevel="0" collapsed="false">
      <c r="A264" s="0" t="s">
        <v>14</v>
      </c>
      <c r="B264" s="0" t="s">
        <v>71</v>
      </c>
      <c r="C264" s="0" t="s">
        <v>32</v>
      </c>
      <c r="D264" s="0" t="s">
        <v>34</v>
      </c>
      <c r="E264" s="0" t="n">
        <f aca="false">VLOOKUP(O264,bibliRdtCHauff!$G$1:$K$1398,4,0)</f>
        <v>30.1720650923402</v>
      </c>
      <c r="F264" s="0" t="n">
        <v>25</v>
      </c>
      <c r="G264" s="0" t="n">
        <f aca="false">VLOOKUP(P264,BesoinU!$F$1:$L$99,3,0)</f>
        <v>83.70489104253</v>
      </c>
      <c r="H264" s="0" t="n">
        <f aca="false">VLOOKUP(O264,bibliRdtCHauff!$G$1:$K$1398,3,0)</f>
        <v>0.675571882700592</v>
      </c>
      <c r="I264" s="0" t="n">
        <v>0.0159487647885483</v>
      </c>
      <c r="J264" s="0" t="n">
        <f aca="false">VLOOKUP(D264,'paramètres CI'!$A$1:$C$6,2,0)</f>
        <v>0.0424847883250769</v>
      </c>
      <c r="K264" s="0" t="str">
        <f aca="false">VLOOKUP(A264,Nomenclature!$D$1:$E$9,2,0)</f>
        <v>02</v>
      </c>
      <c r="L264" s="0" t="str">
        <f aca="false">VLOOKUP(B264,Nomenclature!$J$1:$K$97,2,0)</f>
        <v>54</v>
      </c>
      <c r="M264" s="0" t="str">
        <f aca="false">VLOOKUP(C264,Nomenclature!$M$1:$N$21,2,0)</f>
        <v>01</v>
      </c>
      <c r="N264" s="0" t="str">
        <f aca="false">VLOOKUP(D264,Nomenclature!$O$25:$P$31,2,0)</f>
        <v>06</v>
      </c>
      <c r="O264" s="0" t="str">
        <f aca="false">CONCATENATE(K264,L264,M264,N264)</f>
        <v>02540106</v>
      </c>
      <c r="P264" s="0" t="str">
        <f aca="false">CONCATENATE(K264,L264)</f>
        <v>0254</v>
      </c>
      <c r="R264" s="0" t="n">
        <v>28.735300087943</v>
      </c>
      <c r="S264" s="0" t="n">
        <v>25</v>
      </c>
      <c r="T264" s="0" t="n">
        <v>165.395474205129</v>
      </c>
      <c r="U264" s="0" t="n">
        <v>0.649588348750569</v>
      </c>
      <c r="V264" s="0" t="n">
        <v>0.0159487647885483</v>
      </c>
      <c r="W264" s="0" t="n">
        <f aca="false">VLOOKUP(D264,'paramètres CI'!$A$1:$C$6,2,0)</f>
        <v>0.0424847883250769</v>
      </c>
      <c r="X264" s="0" t="n">
        <f aca="false">(R264-E264)/E264</f>
        <v>-0.0476190476190493</v>
      </c>
      <c r="Y264" s="0" t="n">
        <f aca="false">T264-G264</f>
        <v>81.690583162599</v>
      </c>
      <c r="Z264" s="0" t="n">
        <f aca="false">U264-H264</f>
        <v>-0.0259835339500231</v>
      </c>
    </row>
    <row r="265" customFormat="false" ht="15.8" hidden="false" customHeight="false" outlineLevel="0" collapsed="false">
      <c r="A265" s="0" t="s">
        <v>14</v>
      </c>
      <c r="B265" s="0" t="s">
        <v>71</v>
      </c>
      <c r="C265" s="0" t="s">
        <v>32</v>
      </c>
      <c r="D265" s="0" t="s">
        <v>33</v>
      </c>
      <c r="E265" s="0" t="n">
        <f aca="false">VLOOKUP(O265,bibliRdtCHauff!$G$1:$K$1398,4,0)</f>
        <v>30.1132224645</v>
      </c>
      <c r="F265" s="0" t="n">
        <v>25</v>
      </c>
      <c r="G265" s="0" t="n">
        <f aca="false">VLOOKUP(P265,BesoinU!$F$1:$L$99,3,0)</f>
        <v>83.70489104253</v>
      </c>
      <c r="H265" s="0" t="n">
        <f aca="false">VLOOKUP(O265,bibliRdtCHauff!$G$1:$K$1398,3,0)</f>
        <v>0.720070992576745</v>
      </c>
      <c r="I265" s="0" t="n">
        <v>0.0263724581265019</v>
      </c>
      <c r="J265" s="0" t="n">
        <f aca="false">VLOOKUP(D265,'paramètres CI'!$A$1:$C$6,2,0)</f>
        <v>0.033584731604575</v>
      </c>
      <c r="K265" s="0" t="str">
        <f aca="false">VLOOKUP(A265,Nomenclature!$D$1:$E$9,2,0)</f>
        <v>02</v>
      </c>
      <c r="L265" s="0" t="str">
        <f aca="false">VLOOKUP(B265,Nomenclature!$J$1:$K$97,2,0)</f>
        <v>54</v>
      </c>
      <c r="M265" s="0" t="str">
        <f aca="false">VLOOKUP(C265,Nomenclature!$M$1:$N$21,2,0)</f>
        <v>01</v>
      </c>
      <c r="N265" s="0" t="str">
        <f aca="false">VLOOKUP(D265,Nomenclature!$O$25:$P$31,2,0)</f>
        <v>01</v>
      </c>
      <c r="O265" s="0" t="str">
        <f aca="false">CONCATENATE(K265,L265,M265,N265)</f>
        <v>02540101</v>
      </c>
      <c r="P265" s="0" t="str">
        <f aca="false">CONCATENATE(K265,L265)</f>
        <v>0254</v>
      </c>
      <c r="R265" s="0" t="n">
        <v>28.67925949</v>
      </c>
      <c r="S265" s="0" t="n">
        <v>25</v>
      </c>
      <c r="T265" s="0" t="n">
        <v>151.795299133309</v>
      </c>
      <c r="U265" s="0" t="n">
        <v>0.692375954400716</v>
      </c>
      <c r="V265" s="0" t="n">
        <v>0.0263724581265019</v>
      </c>
      <c r="W265" s="0" t="n">
        <f aca="false">VLOOKUP(D265,'paramètres CI'!$A$1:$C$6,2,0)</f>
        <v>0.033584731604575</v>
      </c>
      <c r="X265" s="0" t="n">
        <f aca="false">(R265-E265)/E265</f>
        <v>-0.0476190476190477</v>
      </c>
      <c r="Y265" s="0" t="n">
        <f aca="false">T265-G265</f>
        <v>68.090408090779</v>
      </c>
      <c r="Z265" s="0" t="n">
        <f aca="false">U265-H265</f>
        <v>-0.0276950381760289</v>
      </c>
    </row>
    <row r="266" customFormat="false" ht="15.8" hidden="false" customHeight="false" outlineLevel="0" collapsed="false">
      <c r="A266" s="0" t="s">
        <v>14</v>
      </c>
      <c r="B266" s="0" t="s">
        <v>71</v>
      </c>
      <c r="C266" s="0" t="s">
        <v>35</v>
      </c>
      <c r="D266" s="0" t="s">
        <v>33</v>
      </c>
      <c r="E266" s="0" t="n">
        <f aca="false">VLOOKUP(O266,bibliRdtCHauff!$G$1:$K$1398,4,0)</f>
        <v>35.8490743625</v>
      </c>
      <c r="F266" s="0" t="n">
        <v>25</v>
      </c>
      <c r="G266" s="0" t="n">
        <f aca="false">VLOOKUP(P266,BesoinU!$F$1:$L$99,3,0)</f>
        <v>83.70489104253</v>
      </c>
      <c r="H266" s="0" t="n">
        <f aca="false">VLOOKUP(O266,bibliRdtCHauff!$G$1:$K$1398,3,0)</f>
        <v>0.83085114528086</v>
      </c>
      <c r="I266" s="0" t="n">
        <v>9.99300489657242E-005</v>
      </c>
      <c r="J266" s="0" t="n">
        <f aca="false">VLOOKUP(D266,'paramètres CI'!$A$1:$C$6,2,0)</f>
        <v>0.033584731604575</v>
      </c>
      <c r="K266" s="0" t="str">
        <f aca="false">VLOOKUP(A266,Nomenclature!$D$1:$E$9,2,0)</f>
        <v>02</v>
      </c>
      <c r="L266" s="0" t="str">
        <f aca="false">VLOOKUP(B266,Nomenclature!$J$1:$K$97,2,0)</f>
        <v>54</v>
      </c>
      <c r="M266" s="0" t="str">
        <f aca="false">VLOOKUP(C266,Nomenclature!$M$1:$N$21,2,0)</f>
        <v>21</v>
      </c>
      <c r="N266" s="0" t="str">
        <f aca="false">VLOOKUP(D266,Nomenclature!$O$25:$P$31,2,0)</f>
        <v>01</v>
      </c>
      <c r="O266" s="0" t="str">
        <f aca="false">CONCATENATE(K266,L266,M266,N266)</f>
        <v>02542101</v>
      </c>
      <c r="P266" s="0" t="str">
        <f aca="false">CONCATENATE(K266,L266)</f>
        <v>0254</v>
      </c>
      <c r="R266" s="0" t="n">
        <v>35.8490743625</v>
      </c>
      <c r="S266" s="0" t="n">
        <v>25</v>
      </c>
      <c r="T266" s="0" t="n">
        <v>151.795299133309</v>
      </c>
      <c r="U266" s="0" t="n">
        <v>0.83085114528086</v>
      </c>
      <c r="V266" s="0" t="n">
        <v>9.99300489657242E-005</v>
      </c>
      <c r="W266" s="0" t="n">
        <f aca="false">VLOOKUP(D266,'paramètres CI'!$A$1:$C$6,2,0)</f>
        <v>0.033584731604575</v>
      </c>
      <c r="X266" s="0" t="n">
        <f aca="false">(R266-E266)/E266</f>
        <v>0</v>
      </c>
      <c r="Y266" s="0" t="n">
        <f aca="false">T266-G266</f>
        <v>68.090408090779</v>
      </c>
      <c r="Z266" s="0" t="n">
        <f aca="false">U266-H266</f>
        <v>0</v>
      </c>
    </row>
    <row r="267" customFormat="false" ht="15.8" hidden="false" customHeight="false" outlineLevel="0" collapsed="false">
      <c r="A267" s="0" t="s">
        <v>14</v>
      </c>
      <c r="B267" s="0" t="s">
        <v>71</v>
      </c>
      <c r="C267" s="0" t="s">
        <v>35</v>
      </c>
      <c r="D267" s="0" t="s">
        <v>34</v>
      </c>
      <c r="E267" s="0" t="n">
        <f aca="false">VLOOKUP(O267,bibliRdtCHauff!$G$1:$K$1398,4,0)</f>
        <v>35.9191251099288</v>
      </c>
      <c r="F267" s="0" t="n">
        <v>25</v>
      </c>
      <c r="G267" s="0" t="n">
        <f aca="false">VLOOKUP(P267,BesoinU!$F$1:$L$99,3,0)</f>
        <v>83.70489104253</v>
      </c>
      <c r="H267" s="0" t="n">
        <f aca="false">VLOOKUP(O267,bibliRdtCHauff!$G$1:$K$1398,3,0)</f>
        <v>0.779506018500683</v>
      </c>
      <c r="I267" s="0" t="n">
        <v>9.99300489657242E-005</v>
      </c>
      <c r="J267" s="0" t="n">
        <f aca="false">VLOOKUP(D267,'paramètres CI'!$A$1:$C$6,2,0)</f>
        <v>0.0424847883250769</v>
      </c>
      <c r="K267" s="0" t="str">
        <f aca="false">VLOOKUP(A267,Nomenclature!$D$1:$E$9,2,0)</f>
        <v>02</v>
      </c>
      <c r="L267" s="0" t="str">
        <f aca="false">VLOOKUP(B267,Nomenclature!$J$1:$K$97,2,0)</f>
        <v>54</v>
      </c>
      <c r="M267" s="0" t="str">
        <f aca="false">VLOOKUP(C267,Nomenclature!$M$1:$N$21,2,0)</f>
        <v>21</v>
      </c>
      <c r="N267" s="0" t="str">
        <f aca="false">VLOOKUP(D267,Nomenclature!$O$25:$P$31,2,0)</f>
        <v>06</v>
      </c>
      <c r="O267" s="0" t="str">
        <f aca="false">CONCATENATE(K267,L267,M267,N267)</f>
        <v>02542106</v>
      </c>
      <c r="P267" s="0" t="str">
        <f aca="false">CONCATENATE(K267,L267)</f>
        <v>0254</v>
      </c>
      <c r="R267" s="0" t="n">
        <v>35.9191251099288</v>
      </c>
      <c r="S267" s="0" t="n">
        <v>25</v>
      </c>
      <c r="T267" s="0" t="n">
        <v>165.395474205129</v>
      </c>
      <c r="U267" s="0" t="n">
        <v>0.779506018500683</v>
      </c>
      <c r="V267" s="0" t="n">
        <v>9.99300489657242E-005</v>
      </c>
      <c r="W267" s="0" t="n">
        <f aca="false">VLOOKUP(D267,'paramètres CI'!$A$1:$C$6,2,0)</f>
        <v>0.0424847883250769</v>
      </c>
      <c r="X267" s="0" t="n">
        <f aca="false">(R267-E267)/E267</f>
        <v>0</v>
      </c>
      <c r="Y267" s="0" t="n">
        <f aca="false">T267-G267</f>
        <v>81.690583162599</v>
      </c>
      <c r="Z267" s="0" t="n">
        <f aca="false">U267-H267</f>
        <v>0</v>
      </c>
    </row>
    <row r="268" customFormat="false" ht="15.8" hidden="false" customHeight="false" outlineLevel="0" collapsed="false">
      <c r="A268" s="0" t="s">
        <v>14</v>
      </c>
      <c r="B268" s="0" t="s">
        <v>71</v>
      </c>
      <c r="C268" s="0" t="s">
        <v>36</v>
      </c>
      <c r="D268" s="0" t="s">
        <v>37</v>
      </c>
      <c r="E268" s="0" t="n">
        <f aca="false">VLOOKUP(O268,bibliRdtCHauff!$G$1:$K$1398,4,0)</f>
        <v>22.5548069270979</v>
      </c>
      <c r="F268" s="0" t="n">
        <v>20</v>
      </c>
      <c r="G268" s="0" t="n">
        <f aca="false">VLOOKUP(P268,BesoinU!$F$1:$L$99,3,0)</f>
        <v>83.70489104253</v>
      </c>
      <c r="H268" s="0" t="n">
        <f aca="false">VLOOKUP(O268,bibliRdtCHauff!$G$1:$K$1398,3,0)</f>
        <v>0.755009135385139</v>
      </c>
      <c r="I268" s="0" t="n">
        <v>9.99300489657242E-005</v>
      </c>
      <c r="J268" s="0" t="n">
        <f aca="false">VLOOKUP(D268,'paramètres CI'!$A$1:$C$6,2,0)</f>
        <v>0.0385046990211696</v>
      </c>
      <c r="K268" s="0" t="str">
        <f aca="false">VLOOKUP(A268,Nomenclature!$D$1:$E$9,2,0)</f>
        <v>02</v>
      </c>
      <c r="L268" s="0" t="str">
        <f aca="false">VLOOKUP(B268,Nomenclature!$J$1:$K$97,2,0)</f>
        <v>54</v>
      </c>
      <c r="M268" s="0" t="str">
        <f aca="false">VLOOKUP(C268,Nomenclature!$M$1:$N$21,2,0)</f>
        <v>23</v>
      </c>
      <c r="N268" s="0" t="str">
        <f aca="false">VLOOKUP(D268,Nomenclature!$O$25:$P$31,2,0)</f>
        <v>03</v>
      </c>
      <c r="O268" s="0" t="str">
        <f aca="false">CONCATENATE(K268,L268,M268,N268)</f>
        <v>02542303</v>
      </c>
      <c r="P268" s="0" t="str">
        <f aca="false">CONCATENATE(K268,L268)</f>
        <v>0254</v>
      </c>
      <c r="R268" s="0" t="n">
        <v>22.5548069270979</v>
      </c>
      <c r="S268" s="0" t="n">
        <v>20</v>
      </c>
      <c r="T268" s="0" t="n">
        <v>133.421049579506</v>
      </c>
      <c r="U268" s="0" t="n">
        <v>0.755009135385139</v>
      </c>
      <c r="V268" s="0" t="n">
        <v>9.99300489657242E-005</v>
      </c>
      <c r="W268" s="0" t="n">
        <f aca="false">VLOOKUP(D268,'paramètres CI'!$A$1:$C$6,2,0)</f>
        <v>0.0385046990211696</v>
      </c>
      <c r="X268" s="0" t="n">
        <f aca="false">(R268-E268)/E268</f>
        <v>0</v>
      </c>
      <c r="Y268" s="0" t="n">
        <f aca="false">T268-G268</f>
        <v>49.716158536976</v>
      </c>
      <c r="Z268" s="0" t="n">
        <f aca="false">U268-H268</f>
        <v>0</v>
      </c>
    </row>
    <row r="269" customFormat="false" ht="15.8" hidden="false" customHeight="false" outlineLevel="0" collapsed="false">
      <c r="A269" s="0" t="s">
        <v>14</v>
      </c>
      <c r="B269" s="0" t="s">
        <v>71</v>
      </c>
      <c r="C269" s="0" t="s">
        <v>38</v>
      </c>
      <c r="D269" s="0" t="s">
        <v>39</v>
      </c>
      <c r="E269" s="0" t="n">
        <f aca="false">VLOOKUP(O269,bibliRdtCHauff!$G$1:$K$1398,4,0)</f>
        <v>16.3975767285925</v>
      </c>
      <c r="F269" s="0" t="n">
        <v>20</v>
      </c>
      <c r="G269" s="0" t="n">
        <f aca="false">VLOOKUP(P269,BesoinU!$F$1:$L$99,3,0)</f>
        <v>83.70489104253</v>
      </c>
      <c r="H269" s="0" t="n">
        <f aca="false">VLOOKUP(O269,bibliRdtCHauff!$G$1:$K$1398,3,0)</f>
        <v>0.982603523081288</v>
      </c>
      <c r="I269" s="0" t="n">
        <v>9.99300489657242E-005</v>
      </c>
      <c r="J269" s="0" t="n">
        <f aca="false">VLOOKUP(D269,'paramètres CI'!$A$1:$C$6,2,0)</f>
        <v>0.022045059962018</v>
      </c>
      <c r="K269" s="0" t="str">
        <f aca="false">VLOOKUP(A269,Nomenclature!$D$1:$E$9,2,0)</f>
        <v>02</v>
      </c>
      <c r="L269" s="0" t="str">
        <f aca="false">VLOOKUP(B269,Nomenclature!$J$1:$K$97,2,0)</f>
        <v>54</v>
      </c>
      <c r="M269" s="0" t="str">
        <f aca="false">VLOOKUP(C269,Nomenclature!$M$1:$N$21,2,0)</f>
        <v>24</v>
      </c>
      <c r="N269" s="0" t="str">
        <f aca="false">VLOOKUP(D269,Nomenclature!$O$25:$P$31,2,0)</f>
        <v>04</v>
      </c>
      <c r="O269" s="0" t="str">
        <f aca="false">CONCATENATE(K269,L269,M269,N269)</f>
        <v>02542404</v>
      </c>
      <c r="P269" s="0" t="str">
        <f aca="false">CONCATENATE(K269,L269)</f>
        <v>0254</v>
      </c>
      <c r="R269" s="0" t="n">
        <v>16.3975767285925</v>
      </c>
      <c r="S269" s="0" t="n">
        <v>20</v>
      </c>
      <c r="T269" s="0" t="n">
        <v>130.043676915367</v>
      </c>
      <c r="U269" s="0" t="n">
        <v>0.982603523081288</v>
      </c>
      <c r="V269" s="0" t="n">
        <v>9.99300489657242E-005</v>
      </c>
      <c r="W269" s="0" t="n">
        <f aca="false">VLOOKUP(D269,'paramètres CI'!$A$1:$C$6,2,0)</f>
        <v>0.022045059962018</v>
      </c>
      <c r="X269" s="0" t="n">
        <f aca="false">(R269-E269)/E269</f>
        <v>0</v>
      </c>
      <c r="Y269" s="0" t="n">
        <f aca="false">T269-G269</f>
        <v>46.338785872837</v>
      </c>
      <c r="Z269" s="0" t="n">
        <f aca="false">U269-H269</f>
        <v>0</v>
      </c>
    </row>
    <row r="270" customFormat="false" ht="15.8" hidden="false" customHeight="false" outlineLevel="0" collapsed="false">
      <c r="A270" s="0" t="s">
        <v>14</v>
      </c>
      <c r="B270" s="0" t="s">
        <v>71</v>
      </c>
      <c r="C270" s="0" t="s">
        <v>40</v>
      </c>
      <c r="D270" s="0" t="s">
        <v>37</v>
      </c>
      <c r="E270" s="0" t="n">
        <f aca="false">VLOOKUP(O270,bibliRdtCHauff!$G$1:$K$1398,4,0)</f>
        <v>18.9460378187622</v>
      </c>
      <c r="F270" s="0" t="n">
        <v>20</v>
      </c>
      <c r="G270" s="0" t="n">
        <f aca="false">VLOOKUP(P270,BesoinU!$F$1:$L$99,3,0)</f>
        <v>83.70489104253</v>
      </c>
      <c r="H270" s="0" t="n">
        <f aca="false">VLOOKUP(O270,bibliRdtCHauff!$G$1:$K$1398,3,0)</f>
        <v>0.569480442982163</v>
      </c>
      <c r="I270" s="0" t="n">
        <v>0.0472075906359741</v>
      </c>
      <c r="J270" s="0" t="n">
        <f aca="false">VLOOKUP(D270,'paramètres CI'!$A$1:$C$6,2,0)</f>
        <v>0.0385046990211696</v>
      </c>
      <c r="K270" s="0" t="str">
        <f aca="false">VLOOKUP(A270,Nomenclature!$D$1:$E$9,2,0)</f>
        <v>02</v>
      </c>
      <c r="L270" s="0" t="str">
        <f aca="false">VLOOKUP(B270,Nomenclature!$J$1:$K$97,2,0)</f>
        <v>54</v>
      </c>
      <c r="M270" s="0" t="str">
        <f aca="false">VLOOKUP(C270,Nomenclature!$M$1:$N$21,2,0)</f>
        <v>03</v>
      </c>
      <c r="N270" s="0" t="str">
        <f aca="false">VLOOKUP(D270,Nomenclature!$O$25:$P$31,2,0)</f>
        <v>03</v>
      </c>
      <c r="O270" s="0" t="str">
        <f aca="false">CONCATENATE(K270,L270,M270,N270)</f>
        <v>02540303</v>
      </c>
      <c r="P270" s="0" t="str">
        <f aca="false">CONCATENATE(K270,L270)</f>
        <v>0254</v>
      </c>
      <c r="R270" s="0" t="n">
        <v>18.0438455416783</v>
      </c>
      <c r="S270" s="0" t="n">
        <v>20</v>
      </c>
      <c r="T270" s="0" t="n">
        <v>133.421049579506</v>
      </c>
      <c r="U270" s="0" t="n">
        <v>0.523098269881419</v>
      </c>
      <c r="V270" s="0" t="n">
        <v>0.0472075906359741</v>
      </c>
      <c r="W270" s="0" t="n">
        <f aca="false">VLOOKUP(D270,'paramètres CI'!$A$1:$C$6,2,0)</f>
        <v>0.0385046990211696</v>
      </c>
      <c r="X270" s="0" t="n">
        <f aca="false">(R270-E270)/E270</f>
        <v>-0.0476190476190468</v>
      </c>
      <c r="Y270" s="0" t="n">
        <f aca="false">T270-G270</f>
        <v>49.716158536976</v>
      </c>
      <c r="Z270" s="0" t="n">
        <f aca="false">U270-H270</f>
        <v>-0.046382173100744</v>
      </c>
    </row>
    <row r="271" customFormat="false" ht="15.8" hidden="false" customHeight="false" outlineLevel="0" collapsed="false">
      <c r="A271" s="0" t="s">
        <v>14</v>
      </c>
      <c r="B271" s="0" t="s">
        <v>71</v>
      </c>
      <c r="C271" s="0" t="s">
        <v>41</v>
      </c>
      <c r="D271" s="0" t="s">
        <v>39</v>
      </c>
      <c r="E271" s="0" t="n">
        <f aca="false">VLOOKUP(O271,bibliRdtCHauff!$G$1:$K$1398,4,0)</f>
        <v>13.7739644520177</v>
      </c>
      <c r="F271" s="0" t="n">
        <v>20</v>
      </c>
      <c r="G271" s="0" t="n">
        <f aca="false">VLOOKUP(P271,BesoinU!$F$1:$L$99,3,0)</f>
        <v>83.70489104253</v>
      </c>
      <c r="H271" s="0" t="n">
        <f aca="false">VLOOKUP(O271,bibliRdtCHauff!$G$1:$K$1398,3,0)</f>
        <v>0.685179105803747</v>
      </c>
      <c r="I271" s="0" t="n">
        <v>0.387620945535529</v>
      </c>
      <c r="J271" s="0" t="n">
        <f aca="false">VLOOKUP(D271,'paramètres CI'!$A$1:$C$6,2,0)</f>
        <v>0.022045059962018</v>
      </c>
      <c r="K271" s="0" t="str">
        <f aca="false">VLOOKUP(A271,Nomenclature!$D$1:$E$9,2,0)</f>
        <v>02</v>
      </c>
      <c r="L271" s="0" t="str">
        <f aca="false">VLOOKUP(B271,Nomenclature!$J$1:$K$97,2,0)</f>
        <v>54</v>
      </c>
      <c r="M271" s="0" t="str">
        <f aca="false">VLOOKUP(C271,Nomenclature!$M$1:$N$21,2,0)</f>
        <v>04</v>
      </c>
      <c r="N271" s="0" t="str">
        <f aca="false">VLOOKUP(D271,Nomenclature!$O$25:$P$31,2,0)</f>
        <v>04</v>
      </c>
      <c r="O271" s="0" t="str">
        <f aca="false">CONCATENATE(K271,L271,M271,N271)</f>
        <v>02540404</v>
      </c>
      <c r="P271" s="0" t="str">
        <f aca="false">CONCATENATE(K271,L271)</f>
        <v>0254</v>
      </c>
      <c r="R271" s="0" t="n">
        <v>13.118061382874</v>
      </c>
      <c r="S271" s="0" t="n">
        <v>20</v>
      </c>
      <c r="T271" s="0" t="n">
        <v>130.043676915367</v>
      </c>
      <c r="U271" s="0" t="n">
        <v>0.610823001484362</v>
      </c>
      <c r="V271" s="0" t="n">
        <v>0.387620945535529</v>
      </c>
      <c r="W271" s="0" t="n">
        <f aca="false">VLOOKUP(D271,'paramètres CI'!$A$1:$C$6,2,0)</f>
        <v>0.022045059962018</v>
      </c>
      <c r="X271" s="0" t="n">
        <f aca="false">(R271-E271)/E271</f>
        <v>-0.0476190476190477</v>
      </c>
      <c r="Y271" s="0" t="n">
        <f aca="false">T271-G271</f>
        <v>46.338785872837</v>
      </c>
      <c r="Z271" s="0" t="n">
        <f aca="false">U271-H271</f>
        <v>-0.074356104319385</v>
      </c>
    </row>
    <row r="272" customFormat="false" ht="15.8" hidden="false" customHeight="false" outlineLevel="0" collapsed="false">
      <c r="A272" s="0" t="s">
        <v>14</v>
      </c>
      <c r="B272" s="0" t="s">
        <v>71</v>
      </c>
      <c r="C272" s="0" t="s">
        <v>45</v>
      </c>
      <c r="D272" s="0" t="s">
        <v>43</v>
      </c>
      <c r="E272" s="0" t="n">
        <f aca="false">VLOOKUP(O272,bibliRdtCHauff!$G$1:$K$1398,4,0)</f>
        <v>10.4</v>
      </c>
      <c r="F272" s="0" t="n">
        <v>13</v>
      </c>
      <c r="G272" s="0" t="n">
        <f aca="false">VLOOKUP(P272,BesoinU!$F$1:$L$99,3,0)</f>
        <v>83.70489104253</v>
      </c>
      <c r="H272" s="0" t="n">
        <f aca="false">VLOOKUP(O272,bibliRdtCHauff!$G$1:$K$1398,3,0)</f>
        <v>0.92</v>
      </c>
      <c r="I272" s="0" t="n">
        <v>0.237471569967356</v>
      </c>
      <c r="J272" s="0" t="n">
        <f aca="false">VLOOKUP(D272,'paramètres CI'!$A$1:$C$6,2,0)</f>
        <v>0.0935912806596305</v>
      </c>
      <c r="K272" s="0" t="str">
        <f aca="false">VLOOKUP(A272,Nomenclature!$D$1:$E$9,2,0)</f>
        <v>02</v>
      </c>
      <c r="L272" s="0" t="str">
        <f aca="false">VLOOKUP(B272,Nomenclature!$J$1:$K$97,2,0)</f>
        <v>54</v>
      </c>
      <c r="M272" s="0" t="str">
        <f aca="false">VLOOKUP(C272,Nomenclature!$M$1:$N$21,2,0)</f>
        <v>06</v>
      </c>
      <c r="N272" s="0" t="str">
        <f aca="false">VLOOKUP(D272,Nomenclature!$O$25:$P$31,2,0)</f>
        <v>02</v>
      </c>
      <c r="O272" s="0" t="str">
        <f aca="false">CONCATENATE(K272,L272,M272,N272)</f>
        <v>02540602</v>
      </c>
      <c r="P272" s="0" t="str">
        <f aca="false">CONCATENATE(K272,L272)</f>
        <v>0254</v>
      </c>
      <c r="R272" s="0" t="n">
        <v>10</v>
      </c>
      <c r="S272" s="0" t="n">
        <v>13</v>
      </c>
      <c r="T272" s="0" t="n">
        <v>104.757923243993</v>
      </c>
      <c r="U272" s="0" t="n">
        <v>0.9</v>
      </c>
      <c r="V272" s="0" t="n">
        <v>0.237471569967356</v>
      </c>
      <c r="W272" s="0" t="n">
        <f aca="false">VLOOKUP(D272,'paramètres CI'!$A$1:$C$6,2,0)</f>
        <v>0.0935912806596305</v>
      </c>
      <c r="X272" s="0" t="n">
        <f aca="false">(R272-E272)/E272</f>
        <v>-0.0384615384615385</v>
      </c>
      <c r="Y272" s="0" t="n">
        <f aca="false">T272-G272</f>
        <v>21.053032201463</v>
      </c>
      <c r="Z272" s="0" t="n">
        <f aca="false">U272-H272</f>
        <v>-0.02</v>
      </c>
    </row>
    <row r="273" customFormat="false" ht="15.8" hidden="false" customHeight="false" outlineLevel="0" collapsed="false">
      <c r="A273" s="0" t="s">
        <v>14</v>
      </c>
      <c r="B273" s="0" t="s">
        <v>71</v>
      </c>
      <c r="C273" s="0" t="s">
        <v>46</v>
      </c>
      <c r="D273" s="0" t="s">
        <v>43</v>
      </c>
      <c r="E273" s="0" t="n">
        <f aca="false">VLOOKUP(O273,bibliRdtCHauff!$G$1:$K$1398,4,0)</f>
        <v>12</v>
      </c>
      <c r="F273" s="0" t="n">
        <v>13</v>
      </c>
      <c r="G273" s="0" t="n">
        <f aca="false">VLOOKUP(P273,BesoinU!$F$1:$L$99,3,0)</f>
        <v>83.70489104253</v>
      </c>
      <c r="H273" s="0" t="n">
        <f aca="false">VLOOKUP(O273,bibliRdtCHauff!$G$1:$K$1398,3,0)</f>
        <v>1</v>
      </c>
      <c r="I273" s="0" t="n">
        <v>9.99300489657242E-005</v>
      </c>
      <c r="J273" s="0" t="n">
        <f aca="false">VLOOKUP(D273,'paramètres CI'!$A$1:$C$6,2,0)</f>
        <v>0.0935912806596305</v>
      </c>
      <c r="K273" s="0" t="str">
        <f aca="false">VLOOKUP(A273,Nomenclature!$D$1:$E$9,2,0)</f>
        <v>02</v>
      </c>
      <c r="L273" s="0" t="str">
        <f aca="false">VLOOKUP(B273,Nomenclature!$J$1:$K$97,2,0)</f>
        <v>54</v>
      </c>
      <c r="M273" s="0" t="str">
        <f aca="false">VLOOKUP(C273,Nomenclature!$M$1:$N$21,2,0)</f>
        <v>26</v>
      </c>
      <c r="N273" s="0" t="str">
        <f aca="false">VLOOKUP(D273,Nomenclature!$O$25:$P$31,2,0)</f>
        <v>02</v>
      </c>
      <c r="O273" s="0" t="str">
        <f aca="false">CONCATENATE(K273,L273,M273,N273)</f>
        <v>02542602</v>
      </c>
      <c r="P273" s="0" t="str">
        <f aca="false">CONCATENATE(K273,L273)</f>
        <v>0254</v>
      </c>
      <c r="R273" s="0" t="n">
        <v>12</v>
      </c>
      <c r="S273" s="0" t="n">
        <v>13</v>
      </c>
      <c r="T273" s="0" t="n">
        <v>104.757923243993</v>
      </c>
      <c r="U273" s="0" t="n">
        <v>1</v>
      </c>
      <c r="V273" s="0" t="n">
        <v>9.99300489657242E-005</v>
      </c>
      <c r="W273" s="0" t="n">
        <f aca="false">VLOOKUP(D273,'paramètres CI'!$A$1:$C$6,2,0)</f>
        <v>0.0935912806596305</v>
      </c>
      <c r="X273" s="0" t="n">
        <f aca="false">(R273-E273)/E273</f>
        <v>0</v>
      </c>
      <c r="Y273" s="0" t="n">
        <f aca="false">T273-G273</f>
        <v>21.053032201463</v>
      </c>
      <c r="Z273" s="0" t="n">
        <f aca="false">U273-H273</f>
        <v>0</v>
      </c>
    </row>
    <row r="274" customFormat="false" ht="15.8" hidden="false" customHeight="false" outlineLevel="0" collapsed="false">
      <c r="A274" s="0" t="s">
        <v>14</v>
      </c>
      <c r="B274" s="0" t="s">
        <v>71</v>
      </c>
      <c r="C274" s="0" t="s">
        <v>48</v>
      </c>
      <c r="D274" s="0" t="s">
        <v>43</v>
      </c>
      <c r="E274" s="0" t="n">
        <f aca="false">VLOOKUP(O274,bibliRdtCHauff!$G$1:$K$1398,4,0)</f>
        <v>80.9827957430462</v>
      </c>
      <c r="F274" s="0" t="n">
        <v>20</v>
      </c>
      <c r="G274" s="0" t="n">
        <f aca="false">VLOOKUP(P274,BesoinU!$F$1:$L$99,3,0)</f>
        <v>83.70489104253</v>
      </c>
      <c r="H274" s="0" t="n">
        <f aca="false">VLOOKUP(O274,bibliRdtCHauff!$G$1:$K$1398,3,0)</f>
        <v>2.94489544186046</v>
      </c>
      <c r="I274" s="0" t="n">
        <v>0.123313182368527</v>
      </c>
      <c r="J274" s="0" t="n">
        <f aca="false">VLOOKUP(D274,'paramètres CI'!$A$1:$C$6,2,0)</f>
        <v>0.0935912806596305</v>
      </c>
      <c r="K274" s="0" t="str">
        <f aca="false">VLOOKUP(A274,Nomenclature!$D$1:$E$9,2,0)</f>
        <v>02</v>
      </c>
      <c r="L274" s="0" t="str">
        <f aca="false">VLOOKUP(B274,Nomenclature!$J$1:$K$97,2,0)</f>
        <v>54</v>
      </c>
      <c r="M274" s="0" t="str">
        <f aca="false">VLOOKUP(C274,Nomenclature!$M$1:$N$21,2,0)</f>
        <v>09</v>
      </c>
      <c r="N274" s="0" t="str">
        <f aca="false">VLOOKUP(D274,Nomenclature!$O$25:$P$31,2,0)</f>
        <v>02</v>
      </c>
      <c r="O274" s="0" t="str">
        <f aca="false">CONCATENATE(K274,L274,M274,N274)</f>
        <v>02540902</v>
      </c>
      <c r="P274" s="0" t="str">
        <f aca="false">CONCATENATE(K274,L274)</f>
        <v>0254</v>
      </c>
      <c r="R274" s="0" t="n">
        <v>77.1264721362345</v>
      </c>
      <c r="S274" s="0" t="n">
        <v>20</v>
      </c>
      <c r="T274" s="0" t="n">
        <v>122.832792420401</v>
      </c>
      <c r="U274" s="0" t="n">
        <v>2.83163023255814</v>
      </c>
      <c r="V274" s="0" t="n">
        <v>0.123313182368527</v>
      </c>
      <c r="W274" s="0" t="n">
        <f aca="false">VLOOKUP(D274,'paramètres CI'!$A$1:$C$6,2,0)</f>
        <v>0.0935912806596305</v>
      </c>
      <c r="X274" s="0" t="n">
        <f aca="false">(R274-E274)/E274</f>
        <v>-0.0476190476190473</v>
      </c>
      <c r="Y274" s="0" t="n">
        <f aca="false">T274-G274</f>
        <v>39.127901377871</v>
      </c>
      <c r="Z274" s="0" t="n">
        <f aca="false">U274-H274</f>
        <v>-0.11326520930232</v>
      </c>
    </row>
    <row r="275" customFormat="false" ht="15.8" hidden="false" customHeight="false" outlineLevel="0" collapsed="false">
      <c r="A275" s="0" t="s">
        <v>14</v>
      </c>
      <c r="B275" s="0" t="s">
        <v>71</v>
      </c>
      <c r="C275" s="0" t="s">
        <v>49</v>
      </c>
      <c r="D275" s="0" t="s">
        <v>43</v>
      </c>
      <c r="E275" s="0" t="n">
        <f aca="false">VLOOKUP(O275,bibliRdtCHauff!$G$1:$K$1398,4,0)</f>
        <v>96.4080901702931</v>
      </c>
      <c r="F275" s="0" t="n">
        <v>20</v>
      </c>
      <c r="G275" s="0" t="n">
        <f aca="false">VLOOKUP(P275,BesoinU!$F$1:$L$99,3,0)</f>
        <v>83.70489104253</v>
      </c>
      <c r="H275" s="0" t="n">
        <f aca="false">VLOOKUP(O275,bibliRdtCHauff!$G$1:$K$1398,3,0)</f>
        <v>3.39795627906976</v>
      </c>
      <c r="I275" s="0" t="n">
        <v>9.99300489657242E-005</v>
      </c>
      <c r="J275" s="0" t="n">
        <f aca="false">VLOOKUP(D275,'paramètres CI'!$A$1:$C$6,2,0)</f>
        <v>0.0935912806596305</v>
      </c>
      <c r="K275" s="0" t="str">
        <f aca="false">VLOOKUP(A275,Nomenclature!$D$1:$E$9,2,0)</f>
        <v>02</v>
      </c>
      <c r="L275" s="0" t="str">
        <f aca="false">VLOOKUP(B275,Nomenclature!$J$1:$K$97,2,0)</f>
        <v>54</v>
      </c>
      <c r="M275" s="0" t="str">
        <f aca="false">VLOOKUP(C275,Nomenclature!$M$1:$N$21,2,0)</f>
        <v>29</v>
      </c>
      <c r="N275" s="0" t="str">
        <f aca="false">VLOOKUP(D275,Nomenclature!$O$25:$P$31,2,0)</f>
        <v>02</v>
      </c>
      <c r="O275" s="0" t="str">
        <f aca="false">CONCATENATE(K275,L275,M275,N275)</f>
        <v>02542902</v>
      </c>
      <c r="P275" s="0" t="str">
        <f aca="false">CONCATENATE(K275,L275)</f>
        <v>0254</v>
      </c>
      <c r="R275" s="0" t="n">
        <v>96.4080901702931</v>
      </c>
      <c r="S275" s="0" t="n">
        <v>20</v>
      </c>
      <c r="T275" s="0" t="n">
        <v>122.832792420401</v>
      </c>
      <c r="U275" s="0" t="n">
        <v>3.39795627906976</v>
      </c>
      <c r="V275" s="0" t="n">
        <v>9.99300489657242E-005</v>
      </c>
      <c r="W275" s="0" t="n">
        <f aca="false">VLOOKUP(D275,'paramètres CI'!$A$1:$C$6,2,0)</f>
        <v>0.0935912806596305</v>
      </c>
      <c r="X275" s="0" t="n">
        <f aca="false">(R275-E275)/E275</f>
        <v>0</v>
      </c>
      <c r="Y275" s="0" t="n">
        <f aca="false">T275-G275</f>
        <v>39.127901377871</v>
      </c>
      <c r="Z275" s="0" t="n">
        <f aca="false">U275-H275</f>
        <v>0</v>
      </c>
    </row>
    <row r="276" customFormat="false" ht="15.8" hidden="false" customHeight="false" outlineLevel="0" collapsed="false">
      <c r="A276" s="0" t="s">
        <v>14</v>
      </c>
      <c r="B276" s="0" t="s">
        <v>71</v>
      </c>
      <c r="C276" s="0" t="s">
        <v>55</v>
      </c>
      <c r="D276" s="0" t="s">
        <v>43</v>
      </c>
      <c r="E276" s="0" t="n">
        <f aca="false">VLOOKUP(O276,bibliRdtCHauff!$G$1:$K$1398,4,0)</f>
        <v>36.7675300177749</v>
      </c>
      <c r="F276" s="0" t="n">
        <v>17</v>
      </c>
      <c r="G276" s="0" t="n">
        <f aca="false">VLOOKUP(P276,BesoinU!$F$1:$L$99,3,0)</f>
        <v>83.70489104253</v>
      </c>
      <c r="H276" s="0" t="n">
        <f aca="false">VLOOKUP(O276,bibliRdtCHauff!$G$1:$K$1398,3,0)</f>
        <v>2.80410195348837</v>
      </c>
      <c r="I276" s="0" t="n">
        <v>0.161365978234803</v>
      </c>
      <c r="J276" s="0" t="n">
        <f aca="false">VLOOKUP(D276,'paramètres CI'!$A$1:$C$6,2,0)</f>
        <v>0.0935912806596305</v>
      </c>
      <c r="K276" s="0" t="str">
        <f aca="false">VLOOKUP(A276,Nomenclature!$D$1:$E$9,2,0)</f>
        <v>02</v>
      </c>
      <c r="L276" s="0" t="str">
        <f aca="false">VLOOKUP(B276,Nomenclature!$J$1:$K$97,2,0)</f>
        <v>54</v>
      </c>
      <c r="M276" s="0" t="str">
        <f aca="false">VLOOKUP(C276,Nomenclature!$M$1:$N$21,2,0)</f>
        <v>10</v>
      </c>
      <c r="N276" s="0" t="str">
        <f aca="false">VLOOKUP(D276,Nomenclature!$O$25:$P$31,2,0)</f>
        <v>02</v>
      </c>
      <c r="O276" s="0" t="str">
        <f aca="false">CONCATENATE(K276,L276,M276,N276)</f>
        <v>02541002</v>
      </c>
      <c r="P276" s="0" t="str">
        <f aca="false">CONCATENATE(K276,L276)</f>
        <v>0254</v>
      </c>
      <c r="R276" s="0" t="n">
        <v>35.0166952550237</v>
      </c>
      <c r="S276" s="0" t="n">
        <v>17</v>
      </c>
      <c r="T276" s="0" t="n">
        <v>124.373840642565</v>
      </c>
      <c r="U276" s="0" t="n">
        <v>2.67297488372093</v>
      </c>
      <c r="V276" s="0" t="n">
        <v>0.161365978234803</v>
      </c>
      <c r="W276" s="0" t="n">
        <f aca="false">VLOOKUP(D276,'paramètres CI'!$A$1:$C$6,2,0)</f>
        <v>0.0935912806596305</v>
      </c>
      <c r="X276" s="0" t="n">
        <f aca="false">(R276-E276)/E276</f>
        <v>-0.0476190476190481</v>
      </c>
      <c r="Y276" s="0" t="n">
        <f aca="false">T276-G276</f>
        <v>40.668949600035</v>
      </c>
      <c r="Z276" s="0" t="n">
        <f aca="false">U276-H276</f>
        <v>-0.13112706976744</v>
      </c>
    </row>
    <row r="277" customFormat="false" ht="15.8" hidden="false" customHeight="false" outlineLevel="0" collapsed="false">
      <c r="A277" s="0" t="s">
        <v>14</v>
      </c>
      <c r="B277" s="0" t="s">
        <v>71</v>
      </c>
      <c r="C277" s="0" t="s">
        <v>56</v>
      </c>
      <c r="D277" s="0" t="s">
        <v>43</v>
      </c>
      <c r="E277" s="0" t="n">
        <f aca="false">VLOOKUP(O277,bibliRdtCHauff!$G$1:$K$1398,4,0)</f>
        <v>43.7708690687796</v>
      </c>
      <c r="F277" s="0" t="n">
        <v>17</v>
      </c>
      <c r="G277" s="0" t="n">
        <f aca="false">VLOOKUP(P277,BesoinU!$F$1:$L$99,3,0)</f>
        <v>83.70489104253</v>
      </c>
      <c r="H277" s="0" t="n">
        <f aca="false">VLOOKUP(O277,bibliRdtCHauff!$G$1:$K$1398,3,0)</f>
        <v>3.32861023255814</v>
      </c>
      <c r="I277" s="0" t="n">
        <v>9.99300489657242E-005</v>
      </c>
      <c r="J277" s="0" t="n">
        <f aca="false">VLOOKUP(D277,'paramètres CI'!$A$1:$C$6,2,0)</f>
        <v>0.0935912806596305</v>
      </c>
      <c r="K277" s="0" t="str">
        <f aca="false">VLOOKUP(A277,Nomenclature!$D$1:$E$9,2,0)</f>
        <v>02</v>
      </c>
      <c r="L277" s="0" t="str">
        <f aca="false">VLOOKUP(B277,Nomenclature!$J$1:$K$97,2,0)</f>
        <v>54</v>
      </c>
      <c r="M277" s="0" t="str">
        <f aca="false">VLOOKUP(C277,Nomenclature!$M$1:$N$21,2,0)</f>
        <v>30</v>
      </c>
      <c r="N277" s="0" t="str">
        <f aca="false">VLOOKUP(D277,Nomenclature!$O$25:$P$31,2,0)</f>
        <v>02</v>
      </c>
      <c r="O277" s="0" t="str">
        <f aca="false">CONCATENATE(K277,L277,M277,N277)</f>
        <v>02543002</v>
      </c>
      <c r="P277" s="0" t="str">
        <f aca="false">CONCATENATE(K277,L277)</f>
        <v>0254</v>
      </c>
      <c r="R277" s="0" t="n">
        <v>43.7708690687796</v>
      </c>
      <c r="S277" s="0" t="n">
        <v>17</v>
      </c>
      <c r="T277" s="0" t="n">
        <v>124.373840642565</v>
      </c>
      <c r="U277" s="0" t="n">
        <v>3.32861023255814</v>
      </c>
      <c r="V277" s="0" t="n">
        <v>9.99300489657242E-005</v>
      </c>
      <c r="W277" s="0" t="n">
        <f aca="false">VLOOKUP(D277,'paramètres CI'!$A$1:$C$6,2,0)</f>
        <v>0.0935912806596305</v>
      </c>
      <c r="X277" s="0" t="n">
        <f aca="false">(R277-E277)/E277</f>
        <v>0</v>
      </c>
      <c r="Y277" s="0" t="n">
        <f aca="false">T277-G277</f>
        <v>40.668949600035</v>
      </c>
      <c r="Z277" s="0" t="n">
        <f aca="false">U277-H277</f>
        <v>0</v>
      </c>
    </row>
    <row r="278" customFormat="false" ht="15.8" hidden="false" customHeight="false" outlineLevel="0" collapsed="false">
      <c r="A278" s="0" t="s">
        <v>14</v>
      </c>
      <c r="B278" s="0" t="s">
        <v>72</v>
      </c>
      <c r="C278" s="0" t="s">
        <v>32</v>
      </c>
      <c r="D278" s="0" t="s">
        <v>33</v>
      </c>
      <c r="E278" s="0" t="n">
        <f aca="false">VLOOKUP(O278,bibliRdtCHauff!$G$1:$K$1398,4,0)</f>
        <v>27.1900033710191</v>
      </c>
      <c r="F278" s="0" t="n">
        <v>25</v>
      </c>
      <c r="G278" s="0" t="n">
        <f aca="false">VLOOKUP(P278,BesoinU!$F$1:$L$99,3,0)</f>
        <v>74.7275315362003</v>
      </c>
      <c r="H278" s="0" t="n">
        <f aca="false">VLOOKUP(O278,bibliRdtCHauff!$G$1:$K$1398,3,0)</f>
        <v>0.711580769566853</v>
      </c>
      <c r="I278" s="0" t="n">
        <v>0.0249152847041379</v>
      </c>
      <c r="J278" s="0" t="n">
        <f aca="false">VLOOKUP(D278,'paramètres CI'!$A$1:$C$6,2,0)</f>
        <v>0.033584731604575</v>
      </c>
      <c r="K278" s="0" t="str">
        <f aca="false">VLOOKUP(A278,Nomenclature!$D$1:$E$9,2,0)</f>
        <v>02</v>
      </c>
      <c r="L278" s="0" t="str">
        <f aca="false">VLOOKUP(B278,Nomenclature!$J$1:$K$97,2,0)</f>
        <v>55</v>
      </c>
      <c r="M278" s="0" t="str">
        <f aca="false">VLOOKUP(C278,Nomenclature!$M$1:$N$21,2,0)</f>
        <v>01</v>
      </c>
      <c r="N278" s="0" t="str">
        <f aca="false">VLOOKUP(D278,Nomenclature!$O$25:$P$31,2,0)</f>
        <v>01</v>
      </c>
      <c r="O278" s="0" t="str">
        <f aca="false">CONCATENATE(K278,L278,M278,N278)</f>
        <v>02550101</v>
      </c>
      <c r="P278" s="0" t="str">
        <f aca="false">CONCATENATE(K278,L278)</f>
        <v>0255</v>
      </c>
      <c r="R278" s="0" t="n">
        <v>25.8952413057325</v>
      </c>
      <c r="S278" s="0" t="n">
        <v>25</v>
      </c>
      <c r="T278" s="0" t="n">
        <v>134.946856404224</v>
      </c>
      <c r="U278" s="0" t="n">
        <v>0.684212278429666</v>
      </c>
      <c r="V278" s="0" t="n">
        <v>0.0249152847041379</v>
      </c>
      <c r="W278" s="0" t="n">
        <f aca="false">VLOOKUP(D278,'paramètres CI'!$A$1:$C$6,2,0)</f>
        <v>0.033584731604575</v>
      </c>
      <c r="X278" s="0" t="n">
        <f aca="false">(R278-E278)/E278</f>
        <v>-0.0476190476190467</v>
      </c>
      <c r="Y278" s="0" t="n">
        <f aca="false">T278-G278</f>
        <v>60.2193248680237</v>
      </c>
      <c r="Z278" s="0" t="n">
        <f aca="false">U278-H278</f>
        <v>-0.027368491137187</v>
      </c>
    </row>
    <row r="279" customFormat="false" ht="15.8" hidden="false" customHeight="false" outlineLevel="0" collapsed="false">
      <c r="A279" s="0" t="s">
        <v>14</v>
      </c>
      <c r="B279" s="0" t="s">
        <v>72</v>
      </c>
      <c r="C279" s="0" t="s">
        <v>32</v>
      </c>
      <c r="D279" s="0" t="s">
        <v>34</v>
      </c>
      <c r="E279" s="0" t="n">
        <f aca="false">VLOOKUP(O279,bibliRdtCHauff!$G$1:$K$1398,4,0)</f>
        <v>27.2836851520711</v>
      </c>
      <c r="F279" s="0" t="n">
        <v>25</v>
      </c>
      <c r="G279" s="0" t="n">
        <f aca="false">VLOOKUP(P279,BesoinU!$F$1:$L$99,3,0)</f>
        <v>74.7275315362003</v>
      </c>
      <c r="H279" s="0" t="n">
        <f aca="false">VLOOKUP(O279,bibliRdtCHauff!$G$1:$K$1398,3,0)</f>
        <v>0.645409549671871</v>
      </c>
      <c r="I279" s="0" t="n">
        <v>0.0296977204267382</v>
      </c>
      <c r="J279" s="0" t="n">
        <f aca="false">VLOOKUP(D279,'paramètres CI'!$A$1:$C$6,2,0)</f>
        <v>0.0424847883250769</v>
      </c>
      <c r="K279" s="0" t="str">
        <f aca="false">VLOOKUP(A279,Nomenclature!$D$1:$E$9,2,0)</f>
        <v>02</v>
      </c>
      <c r="L279" s="0" t="str">
        <f aca="false">VLOOKUP(B279,Nomenclature!$J$1:$K$97,2,0)</f>
        <v>55</v>
      </c>
      <c r="M279" s="0" t="str">
        <f aca="false">VLOOKUP(C279,Nomenclature!$M$1:$N$21,2,0)</f>
        <v>01</v>
      </c>
      <c r="N279" s="0" t="str">
        <f aca="false">VLOOKUP(D279,Nomenclature!$O$25:$P$31,2,0)</f>
        <v>06</v>
      </c>
      <c r="O279" s="0" t="str">
        <f aca="false">CONCATENATE(K279,L279,M279,N279)</f>
        <v>02550106</v>
      </c>
      <c r="P279" s="0" t="str">
        <f aca="false">CONCATENATE(K279,L279)</f>
        <v>0255</v>
      </c>
      <c r="R279" s="0" t="n">
        <v>25.9844620495916</v>
      </c>
      <c r="S279" s="0" t="n">
        <v>25</v>
      </c>
      <c r="T279" s="0" t="n">
        <v>154.352649489736</v>
      </c>
      <c r="U279" s="0" t="n">
        <v>0.620586105453722</v>
      </c>
      <c r="V279" s="0" t="n">
        <v>0.0296977204267382</v>
      </c>
      <c r="W279" s="0" t="n">
        <f aca="false">VLOOKUP(D279,'paramètres CI'!$A$1:$C$6,2,0)</f>
        <v>0.0424847883250769</v>
      </c>
      <c r="X279" s="0" t="n">
        <f aca="false">(R279-E279)/E279</f>
        <v>-0.0476190476190449</v>
      </c>
      <c r="Y279" s="0" t="n">
        <f aca="false">T279-G279</f>
        <v>79.6251179535357</v>
      </c>
      <c r="Z279" s="0" t="n">
        <f aca="false">U279-H279</f>
        <v>-0.024823444218149</v>
      </c>
    </row>
    <row r="280" customFormat="false" ht="15.8" hidden="false" customHeight="false" outlineLevel="0" collapsed="false">
      <c r="A280" s="0" t="s">
        <v>14</v>
      </c>
      <c r="B280" s="0" t="s">
        <v>72</v>
      </c>
      <c r="C280" s="0" t="s">
        <v>35</v>
      </c>
      <c r="D280" s="0" t="s">
        <v>33</v>
      </c>
      <c r="E280" s="0" t="n">
        <f aca="false">VLOOKUP(O280,bibliRdtCHauff!$G$1:$K$1398,4,0)</f>
        <v>32.3690516321656</v>
      </c>
      <c r="F280" s="0" t="n">
        <v>25</v>
      </c>
      <c r="G280" s="0" t="n">
        <f aca="false">VLOOKUP(P280,BesoinU!$F$1:$L$99,3,0)</f>
        <v>74.7275315362003</v>
      </c>
      <c r="H280" s="0" t="n">
        <f aca="false">VLOOKUP(O280,bibliRdtCHauff!$G$1:$K$1398,3,0)</f>
        <v>0.8210547341156</v>
      </c>
      <c r="I280" s="0" t="n">
        <v>9.99300489657242E-005</v>
      </c>
      <c r="J280" s="0" t="n">
        <f aca="false">VLOOKUP(D280,'paramètres CI'!$A$1:$C$6,2,0)</f>
        <v>0.033584731604575</v>
      </c>
      <c r="K280" s="0" t="str">
        <f aca="false">VLOOKUP(A280,Nomenclature!$D$1:$E$9,2,0)</f>
        <v>02</v>
      </c>
      <c r="L280" s="0" t="str">
        <f aca="false">VLOOKUP(B280,Nomenclature!$J$1:$K$97,2,0)</f>
        <v>55</v>
      </c>
      <c r="M280" s="0" t="str">
        <f aca="false">VLOOKUP(C280,Nomenclature!$M$1:$N$21,2,0)</f>
        <v>21</v>
      </c>
      <c r="N280" s="0" t="str">
        <f aca="false">VLOOKUP(D280,Nomenclature!$O$25:$P$31,2,0)</f>
        <v>01</v>
      </c>
      <c r="O280" s="0" t="str">
        <f aca="false">CONCATENATE(K280,L280,M280,N280)</f>
        <v>02552101</v>
      </c>
      <c r="P280" s="0" t="str">
        <f aca="false">CONCATENATE(K280,L280)</f>
        <v>0255</v>
      </c>
      <c r="R280" s="0" t="n">
        <v>32.3690516321656</v>
      </c>
      <c r="S280" s="0" t="n">
        <v>25</v>
      </c>
      <c r="T280" s="0" t="n">
        <v>134.946856404224</v>
      </c>
      <c r="U280" s="0" t="n">
        <v>0.8210547341156</v>
      </c>
      <c r="V280" s="0" t="n">
        <v>9.99300489657242E-005</v>
      </c>
      <c r="W280" s="0" t="n">
        <f aca="false">VLOOKUP(D280,'paramètres CI'!$A$1:$C$6,2,0)</f>
        <v>0.033584731604575</v>
      </c>
      <c r="X280" s="0" t="n">
        <f aca="false">(R280-E280)/E280</f>
        <v>0</v>
      </c>
      <c r="Y280" s="0" t="n">
        <f aca="false">T280-G280</f>
        <v>60.2193248680237</v>
      </c>
      <c r="Z280" s="0" t="n">
        <f aca="false">U280-H280</f>
        <v>0</v>
      </c>
    </row>
    <row r="281" customFormat="false" ht="15.8" hidden="false" customHeight="false" outlineLevel="0" collapsed="false">
      <c r="A281" s="0" t="s">
        <v>14</v>
      </c>
      <c r="B281" s="0" t="s">
        <v>72</v>
      </c>
      <c r="C281" s="0" t="s">
        <v>35</v>
      </c>
      <c r="D281" s="0" t="s">
        <v>34</v>
      </c>
      <c r="E281" s="0" t="n">
        <f aca="false">VLOOKUP(O281,bibliRdtCHauff!$G$1:$K$1398,4,0)</f>
        <v>32.4805775619894</v>
      </c>
      <c r="F281" s="0" t="n">
        <v>25</v>
      </c>
      <c r="G281" s="0" t="n">
        <f aca="false">VLOOKUP(P281,BesoinU!$F$1:$L$99,3,0)</f>
        <v>74.7275315362003</v>
      </c>
      <c r="H281" s="0" t="n">
        <f aca="false">VLOOKUP(O281,bibliRdtCHauff!$G$1:$K$1398,3,0)</f>
        <v>0.744703326544467</v>
      </c>
      <c r="I281" s="0" t="n">
        <v>9.99300489657242E-005</v>
      </c>
      <c r="J281" s="0" t="n">
        <f aca="false">VLOOKUP(D281,'paramètres CI'!$A$1:$C$6,2,0)</f>
        <v>0.0424847883250769</v>
      </c>
      <c r="K281" s="0" t="str">
        <f aca="false">VLOOKUP(A281,Nomenclature!$D$1:$E$9,2,0)</f>
        <v>02</v>
      </c>
      <c r="L281" s="0" t="str">
        <f aca="false">VLOOKUP(B281,Nomenclature!$J$1:$K$97,2,0)</f>
        <v>55</v>
      </c>
      <c r="M281" s="0" t="str">
        <f aca="false">VLOOKUP(C281,Nomenclature!$M$1:$N$21,2,0)</f>
        <v>21</v>
      </c>
      <c r="N281" s="0" t="str">
        <f aca="false">VLOOKUP(D281,Nomenclature!$O$25:$P$31,2,0)</f>
        <v>06</v>
      </c>
      <c r="O281" s="0" t="str">
        <f aca="false">CONCATENATE(K281,L281,M281,N281)</f>
        <v>02552106</v>
      </c>
      <c r="P281" s="0" t="str">
        <f aca="false">CONCATENATE(K281,L281)</f>
        <v>0255</v>
      </c>
      <c r="R281" s="0" t="n">
        <v>32.4805775619894</v>
      </c>
      <c r="S281" s="0" t="n">
        <v>25</v>
      </c>
      <c r="T281" s="0" t="n">
        <v>154.352649489736</v>
      </c>
      <c r="U281" s="0" t="n">
        <v>0.744703326544467</v>
      </c>
      <c r="V281" s="0" t="n">
        <v>9.99300489657242E-005</v>
      </c>
      <c r="W281" s="0" t="n">
        <f aca="false">VLOOKUP(D281,'paramètres CI'!$A$1:$C$6,2,0)</f>
        <v>0.0424847883250769</v>
      </c>
      <c r="X281" s="0" t="n">
        <f aca="false">(R281-E281)/E281</f>
        <v>0</v>
      </c>
      <c r="Y281" s="0" t="n">
        <f aca="false">T281-G281</f>
        <v>79.6251179535357</v>
      </c>
      <c r="Z281" s="0" t="n">
        <f aca="false">U281-H281</f>
        <v>0</v>
      </c>
    </row>
    <row r="282" customFormat="false" ht="15.8" hidden="false" customHeight="false" outlineLevel="0" collapsed="false">
      <c r="A282" s="0" t="s">
        <v>14</v>
      </c>
      <c r="B282" s="0" t="s">
        <v>72</v>
      </c>
      <c r="C282" s="0" t="s">
        <v>36</v>
      </c>
      <c r="D282" s="0" t="s">
        <v>37</v>
      </c>
      <c r="E282" s="0" t="n">
        <f aca="false">VLOOKUP(O282,bibliRdtCHauff!$G$1:$K$1398,4,0)</f>
        <v>18.1489982135864</v>
      </c>
      <c r="F282" s="0" t="n">
        <v>20</v>
      </c>
      <c r="G282" s="0" t="n">
        <f aca="false">VLOOKUP(P282,BesoinU!$F$1:$L$99,3,0)</f>
        <v>74.7275315362003</v>
      </c>
      <c r="H282" s="0" t="n">
        <f aca="false">VLOOKUP(O282,bibliRdtCHauff!$G$1:$K$1398,3,0)</f>
        <v>0.7625007083061</v>
      </c>
      <c r="I282" s="0" t="n">
        <v>9.99300489657242E-005</v>
      </c>
      <c r="J282" s="0" t="n">
        <f aca="false">VLOOKUP(D282,'paramètres CI'!$A$1:$C$6,2,0)</f>
        <v>0.0385046990211696</v>
      </c>
      <c r="K282" s="0" t="str">
        <f aca="false">VLOOKUP(A282,Nomenclature!$D$1:$E$9,2,0)</f>
        <v>02</v>
      </c>
      <c r="L282" s="0" t="str">
        <f aca="false">VLOOKUP(B282,Nomenclature!$J$1:$K$97,2,0)</f>
        <v>55</v>
      </c>
      <c r="M282" s="0" t="str">
        <f aca="false">VLOOKUP(C282,Nomenclature!$M$1:$N$21,2,0)</f>
        <v>23</v>
      </c>
      <c r="N282" s="0" t="str">
        <f aca="false">VLOOKUP(D282,Nomenclature!$O$25:$P$31,2,0)</f>
        <v>03</v>
      </c>
      <c r="O282" s="0" t="str">
        <f aca="false">CONCATENATE(K282,L282,M282,N282)</f>
        <v>02552303</v>
      </c>
      <c r="P282" s="0" t="str">
        <f aca="false">CONCATENATE(K282,L282)</f>
        <v>0255</v>
      </c>
      <c r="R282" s="0" t="n">
        <v>18.1489982135864</v>
      </c>
      <c r="S282" s="0" t="n">
        <v>20</v>
      </c>
      <c r="T282" s="0" t="n">
        <v>113.328905777362</v>
      </c>
      <c r="U282" s="0" t="n">
        <v>0.7625007083061</v>
      </c>
      <c r="V282" s="0" t="n">
        <v>9.99300489657242E-005</v>
      </c>
      <c r="W282" s="0" t="n">
        <f aca="false">VLOOKUP(D282,'paramètres CI'!$A$1:$C$6,2,0)</f>
        <v>0.0385046990211696</v>
      </c>
      <c r="X282" s="0" t="n">
        <f aca="false">(R282-E282)/E282</f>
        <v>0</v>
      </c>
      <c r="Y282" s="0" t="n">
        <f aca="false">T282-G282</f>
        <v>38.6013742411617</v>
      </c>
      <c r="Z282" s="0" t="n">
        <f aca="false">U282-H282</f>
        <v>0</v>
      </c>
    </row>
    <row r="283" customFormat="false" ht="15.8" hidden="false" customHeight="false" outlineLevel="0" collapsed="false">
      <c r="A283" s="0" t="s">
        <v>14</v>
      </c>
      <c r="B283" s="0" t="s">
        <v>72</v>
      </c>
      <c r="C283" s="0" t="s">
        <v>38</v>
      </c>
      <c r="D283" s="0" t="s">
        <v>39</v>
      </c>
      <c r="E283" s="0" t="n">
        <f aca="false">VLOOKUP(O283,bibliRdtCHauff!$G$1:$K$1398,4,0)</f>
        <v>13.3628422949428</v>
      </c>
      <c r="F283" s="0" t="n">
        <v>20</v>
      </c>
      <c r="G283" s="0" t="n">
        <f aca="false">VLOOKUP(P283,BesoinU!$F$1:$L$99,3,0)</f>
        <v>74.7275315362003</v>
      </c>
      <c r="H283" s="0" t="n">
        <f aca="false">VLOOKUP(O283,bibliRdtCHauff!$G$1:$K$1398,3,0)</f>
        <v>0.990096728379375</v>
      </c>
      <c r="I283" s="0" t="n">
        <v>9.99300489657242E-005</v>
      </c>
      <c r="J283" s="0" t="n">
        <f aca="false">VLOOKUP(D283,'paramètres CI'!$A$1:$C$6,2,0)</f>
        <v>0.022045059962018</v>
      </c>
      <c r="K283" s="0" t="str">
        <f aca="false">VLOOKUP(A283,Nomenclature!$D$1:$E$9,2,0)</f>
        <v>02</v>
      </c>
      <c r="L283" s="0" t="str">
        <f aca="false">VLOOKUP(B283,Nomenclature!$J$1:$K$97,2,0)</f>
        <v>55</v>
      </c>
      <c r="M283" s="0" t="str">
        <f aca="false">VLOOKUP(C283,Nomenclature!$M$1:$N$21,2,0)</f>
        <v>24</v>
      </c>
      <c r="N283" s="0" t="str">
        <f aca="false">VLOOKUP(D283,Nomenclature!$O$25:$P$31,2,0)</f>
        <v>04</v>
      </c>
      <c r="O283" s="0" t="str">
        <f aca="false">CONCATENATE(K283,L283,M283,N283)</f>
        <v>02552404</v>
      </c>
      <c r="P283" s="0" t="str">
        <f aca="false">CONCATENATE(K283,L283)</f>
        <v>0255</v>
      </c>
      <c r="R283" s="0" t="n">
        <v>13.3628422949428</v>
      </c>
      <c r="S283" s="0" t="n">
        <v>20</v>
      </c>
      <c r="T283" s="0" t="n">
        <v>114.769679826888</v>
      </c>
      <c r="U283" s="0" t="n">
        <v>0.990096728379375</v>
      </c>
      <c r="V283" s="0" t="n">
        <v>9.99300489657242E-005</v>
      </c>
      <c r="W283" s="0" t="n">
        <f aca="false">VLOOKUP(D283,'paramètres CI'!$A$1:$C$6,2,0)</f>
        <v>0.022045059962018</v>
      </c>
      <c r="X283" s="0" t="n">
        <f aca="false">(R283-E283)/E283</f>
        <v>0</v>
      </c>
      <c r="Y283" s="0" t="n">
        <f aca="false">T283-G283</f>
        <v>40.0421482906877</v>
      </c>
      <c r="Z283" s="0" t="n">
        <f aca="false">U283-H283</f>
        <v>0</v>
      </c>
    </row>
    <row r="284" customFormat="false" ht="15.8" hidden="false" customHeight="false" outlineLevel="0" collapsed="false">
      <c r="A284" s="0" t="s">
        <v>14</v>
      </c>
      <c r="B284" s="0" t="s">
        <v>72</v>
      </c>
      <c r="C284" s="0" t="s">
        <v>40</v>
      </c>
      <c r="D284" s="0" t="s">
        <v>37</v>
      </c>
      <c r="E284" s="0" t="n">
        <f aca="false">VLOOKUP(O284,bibliRdtCHauff!$G$1:$K$1398,4,0)</f>
        <v>15.2451584994126</v>
      </c>
      <c r="F284" s="0" t="n">
        <v>20</v>
      </c>
      <c r="G284" s="0" t="n">
        <f aca="false">VLOOKUP(P284,BesoinU!$F$1:$L$99,3,0)</f>
        <v>74.7275315362003</v>
      </c>
      <c r="H284" s="0" t="n">
        <f aca="false">VLOOKUP(O284,bibliRdtCHauff!$G$1:$K$1398,3,0)</f>
        <v>0.574563391929069</v>
      </c>
      <c r="I284" s="0" t="n">
        <v>0.0505493227095069</v>
      </c>
      <c r="J284" s="0" t="n">
        <f aca="false">VLOOKUP(D284,'paramètres CI'!$A$1:$C$6,2,0)</f>
        <v>0.0385046990211696</v>
      </c>
      <c r="K284" s="0" t="str">
        <f aca="false">VLOOKUP(A284,Nomenclature!$D$1:$E$9,2,0)</f>
        <v>02</v>
      </c>
      <c r="L284" s="0" t="str">
        <f aca="false">VLOOKUP(B284,Nomenclature!$J$1:$K$97,2,0)</f>
        <v>55</v>
      </c>
      <c r="M284" s="0" t="str">
        <f aca="false">VLOOKUP(C284,Nomenclature!$M$1:$N$21,2,0)</f>
        <v>03</v>
      </c>
      <c r="N284" s="0" t="str">
        <f aca="false">VLOOKUP(D284,Nomenclature!$O$25:$P$31,2,0)</f>
        <v>03</v>
      </c>
      <c r="O284" s="0" t="str">
        <f aca="false">CONCATENATE(K284,L284,M284,N284)</f>
        <v>02550303</v>
      </c>
      <c r="P284" s="0" t="str">
        <f aca="false">CONCATENATE(K284,L284)</f>
        <v>0255</v>
      </c>
      <c r="R284" s="0" t="n">
        <v>14.5191985708692</v>
      </c>
      <c r="S284" s="0" t="n">
        <v>20</v>
      </c>
      <c r="T284" s="0" t="n">
        <v>113.328905777362</v>
      </c>
      <c r="U284" s="0" t="n">
        <v>0.527579062834811</v>
      </c>
      <c r="V284" s="0" t="n">
        <v>0.0505493227095069</v>
      </c>
      <c r="W284" s="0" t="n">
        <f aca="false">VLOOKUP(D284,'paramètres CI'!$A$1:$C$6,2,0)</f>
        <v>0.0385046990211696</v>
      </c>
      <c r="X284" s="0" t="n">
        <f aca="false">(R284-E284)/E284</f>
        <v>-0.0476190476190439</v>
      </c>
      <c r="Y284" s="0" t="n">
        <f aca="false">T284-G284</f>
        <v>38.6013742411617</v>
      </c>
      <c r="Z284" s="0" t="n">
        <f aca="false">U284-H284</f>
        <v>-0.046984329094258</v>
      </c>
    </row>
    <row r="285" customFormat="false" ht="15.8" hidden="false" customHeight="false" outlineLevel="0" collapsed="false">
      <c r="A285" s="0" t="s">
        <v>14</v>
      </c>
      <c r="B285" s="0" t="s">
        <v>72</v>
      </c>
      <c r="C285" s="0" t="s">
        <v>41</v>
      </c>
      <c r="D285" s="0" t="s">
        <v>39</v>
      </c>
      <c r="E285" s="0" t="n">
        <f aca="false">VLOOKUP(O285,bibliRdtCHauff!$G$1:$K$1398,4,0)</f>
        <v>11.224787527752</v>
      </c>
      <c r="F285" s="0" t="n">
        <v>20</v>
      </c>
      <c r="G285" s="0" t="n">
        <f aca="false">VLOOKUP(P285,BesoinU!$F$1:$L$99,3,0)</f>
        <v>74.7275315362003</v>
      </c>
      <c r="H285" s="0" t="n">
        <f aca="false">VLOOKUP(O285,bibliRdtCHauff!$G$1:$K$1398,3,0)</f>
        <v>0.69026412946869</v>
      </c>
      <c r="I285" s="0" t="n">
        <v>0.301362452334253</v>
      </c>
      <c r="J285" s="0" t="n">
        <f aca="false">VLOOKUP(D285,'paramètres CI'!$A$1:$C$6,2,0)</f>
        <v>0.022045059962018</v>
      </c>
      <c r="K285" s="0" t="str">
        <f aca="false">VLOOKUP(A285,Nomenclature!$D$1:$E$9,2,0)</f>
        <v>02</v>
      </c>
      <c r="L285" s="0" t="str">
        <f aca="false">VLOOKUP(B285,Nomenclature!$J$1:$K$97,2,0)</f>
        <v>55</v>
      </c>
      <c r="M285" s="0" t="str">
        <f aca="false">VLOOKUP(C285,Nomenclature!$M$1:$N$21,2,0)</f>
        <v>04</v>
      </c>
      <c r="N285" s="0" t="str">
        <f aca="false">VLOOKUP(D285,Nomenclature!$O$25:$P$31,2,0)</f>
        <v>04</v>
      </c>
      <c r="O285" s="0" t="str">
        <f aca="false">CONCATENATE(K285,L285,M285,N285)</f>
        <v>02550404</v>
      </c>
      <c r="P285" s="0" t="str">
        <f aca="false">CONCATENATE(K285,L285)</f>
        <v>0255</v>
      </c>
      <c r="R285" s="0" t="n">
        <v>10.6902738359543</v>
      </c>
      <c r="S285" s="0" t="n">
        <v>20</v>
      </c>
      <c r="T285" s="0" t="n">
        <v>114.769679826888</v>
      </c>
      <c r="U285" s="0" t="n">
        <v>0.615305979741019</v>
      </c>
      <c r="V285" s="0" t="n">
        <v>0.301362452334253</v>
      </c>
      <c r="W285" s="0" t="n">
        <f aca="false">VLOOKUP(D285,'paramètres CI'!$A$1:$C$6,2,0)</f>
        <v>0.022045059962018</v>
      </c>
      <c r="X285" s="0" t="n">
        <f aca="false">(R285-E285)/E285</f>
        <v>-0.0476190476190462</v>
      </c>
      <c r="Y285" s="0" t="n">
        <f aca="false">T285-G285</f>
        <v>40.0421482906877</v>
      </c>
      <c r="Z285" s="0" t="n">
        <f aca="false">U285-H285</f>
        <v>-0.0749581497276709</v>
      </c>
    </row>
    <row r="286" customFormat="false" ht="15.8" hidden="false" customHeight="false" outlineLevel="0" collapsed="false">
      <c r="A286" s="0" t="s">
        <v>14</v>
      </c>
      <c r="B286" s="0" t="s">
        <v>72</v>
      </c>
      <c r="C286" s="0" t="s">
        <v>45</v>
      </c>
      <c r="D286" s="0" t="s">
        <v>43</v>
      </c>
      <c r="E286" s="0" t="n">
        <f aca="false">VLOOKUP(O286,bibliRdtCHauff!$G$1:$K$1398,4,0)</f>
        <v>10.4</v>
      </c>
      <c r="F286" s="0" t="n">
        <v>13</v>
      </c>
      <c r="G286" s="0" t="n">
        <f aca="false">VLOOKUP(P286,BesoinU!$F$1:$L$99,3,0)</f>
        <v>74.7275315362003</v>
      </c>
      <c r="H286" s="0" t="n">
        <f aca="false">VLOOKUP(O286,bibliRdtCHauff!$G$1:$K$1398,3,0)</f>
        <v>0.92</v>
      </c>
      <c r="I286" s="0" t="n">
        <v>0.271113193386548</v>
      </c>
      <c r="J286" s="0" t="n">
        <f aca="false">VLOOKUP(D286,'paramètres CI'!$A$1:$C$6,2,0)</f>
        <v>0.0935912806596305</v>
      </c>
      <c r="K286" s="0" t="str">
        <f aca="false">VLOOKUP(A286,Nomenclature!$D$1:$E$9,2,0)</f>
        <v>02</v>
      </c>
      <c r="L286" s="0" t="str">
        <f aca="false">VLOOKUP(B286,Nomenclature!$J$1:$K$97,2,0)</f>
        <v>55</v>
      </c>
      <c r="M286" s="0" t="str">
        <f aca="false">VLOOKUP(C286,Nomenclature!$M$1:$N$21,2,0)</f>
        <v>06</v>
      </c>
      <c r="N286" s="0" t="str">
        <f aca="false">VLOOKUP(D286,Nomenclature!$O$25:$P$31,2,0)</f>
        <v>02</v>
      </c>
      <c r="O286" s="0" t="str">
        <f aca="false">CONCATENATE(K286,L286,M286,N286)</f>
        <v>02550602</v>
      </c>
      <c r="P286" s="0" t="str">
        <f aca="false">CONCATENATE(K286,L286)</f>
        <v>0255</v>
      </c>
      <c r="R286" s="0" t="n">
        <v>10</v>
      </c>
      <c r="S286" s="0" t="n">
        <v>13</v>
      </c>
      <c r="T286" s="0" t="n">
        <v>93.0814507712618</v>
      </c>
      <c r="U286" s="0" t="n">
        <v>0.9</v>
      </c>
      <c r="V286" s="0" t="n">
        <v>0.271113193386548</v>
      </c>
      <c r="W286" s="0" t="n">
        <f aca="false">VLOOKUP(D286,'paramètres CI'!$A$1:$C$6,2,0)</f>
        <v>0.0935912806596305</v>
      </c>
      <c r="X286" s="0" t="n">
        <f aca="false">(R286-E286)/E286</f>
        <v>-0.0384615384615385</v>
      </c>
      <c r="Y286" s="0" t="n">
        <f aca="false">T286-G286</f>
        <v>18.3539192350615</v>
      </c>
      <c r="Z286" s="0" t="n">
        <f aca="false">U286-H286</f>
        <v>-0.02</v>
      </c>
    </row>
    <row r="287" customFormat="false" ht="15.8" hidden="false" customHeight="false" outlineLevel="0" collapsed="false">
      <c r="A287" s="0" t="s">
        <v>14</v>
      </c>
      <c r="B287" s="0" t="s">
        <v>72</v>
      </c>
      <c r="C287" s="0" t="s">
        <v>46</v>
      </c>
      <c r="D287" s="0" t="s">
        <v>43</v>
      </c>
      <c r="E287" s="0" t="n">
        <f aca="false">VLOOKUP(O287,bibliRdtCHauff!$G$1:$K$1398,4,0)</f>
        <v>12</v>
      </c>
      <c r="F287" s="0" t="n">
        <v>13</v>
      </c>
      <c r="G287" s="0" t="n">
        <f aca="false">VLOOKUP(P287,BesoinU!$F$1:$L$99,3,0)</f>
        <v>74.7275315362003</v>
      </c>
      <c r="H287" s="0" t="n">
        <f aca="false">VLOOKUP(O287,bibliRdtCHauff!$G$1:$K$1398,3,0)</f>
        <v>1</v>
      </c>
      <c r="I287" s="0" t="n">
        <v>9.99300489657242E-005</v>
      </c>
      <c r="J287" s="0" t="n">
        <f aca="false">VLOOKUP(D287,'paramètres CI'!$A$1:$C$6,2,0)</f>
        <v>0.0935912806596305</v>
      </c>
      <c r="K287" s="0" t="str">
        <f aca="false">VLOOKUP(A287,Nomenclature!$D$1:$E$9,2,0)</f>
        <v>02</v>
      </c>
      <c r="L287" s="0" t="str">
        <f aca="false">VLOOKUP(B287,Nomenclature!$J$1:$K$97,2,0)</f>
        <v>55</v>
      </c>
      <c r="M287" s="0" t="str">
        <f aca="false">VLOOKUP(C287,Nomenclature!$M$1:$N$21,2,0)</f>
        <v>26</v>
      </c>
      <c r="N287" s="0" t="str">
        <f aca="false">VLOOKUP(D287,Nomenclature!$O$25:$P$31,2,0)</f>
        <v>02</v>
      </c>
      <c r="O287" s="0" t="str">
        <f aca="false">CONCATENATE(K287,L287,M287,N287)</f>
        <v>02552602</v>
      </c>
      <c r="P287" s="0" t="str">
        <f aca="false">CONCATENATE(K287,L287)</f>
        <v>0255</v>
      </c>
      <c r="R287" s="0" t="n">
        <v>12</v>
      </c>
      <c r="S287" s="0" t="n">
        <v>13</v>
      </c>
      <c r="T287" s="0" t="n">
        <v>93.0814507712618</v>
      </c>
      <c r="U287" s="0" t="n">
        <v>1</v>
      </c>
      <c r="V287" s="0" t="n">
        <v>9.99300489657242E-005</v>
      </c>
      <c r="W287" s="0" t="n">
        <f aca="false">VLOOKUP(D287,'paramètres CI'!$A$1:$C$6,2,0)</f>
        <v>0.0935912806596305</v>
      </c>
      <c r="X287" s="0" t="n">
        <f aca="false">(R287-E287)/E287</f>
        <v>0</v>
      </c>
      <c r="Y287" s="0" t="n">
        <f aca="false">T287-G287</f>
        <v>18.3539192350615</v>
      </c>
      <c r="Z287" s="0" t="n">
        <f aca="false">U287-H287</f>
        <v>0</v>
      </c>
    </row>
    <row r="288" customFormat="false" ht="15.8" hidden="false" customHeight="false" outlineLevel="0" collapsed="false">
      <c r="A288" s="0" t="s">
        <v>14</v>
      </c>
      <c r="B288" s="0" t="s">
        <v>72</v>
      </c>
      <c r="C288" s="0" t="s">
        <v>48</v>
      </c>
      <c r="D288" s="0" t="s">
        <v>43</v>
      </c>
      <c r="E288" s="0" t="n">
        <f aca="false">VLOOKUP(O288,bibliRdtCHauff!$G$1:$K$1398,4,0)</f>
        <v>74.5337919549073</v>
      </c>
      <c r="F288" s="0" t="n">
        <v>20</v>
      </c>
      <c r="G288" s="0" t="n">
        <f aca="false">VLOOKUP(P288,BesoinU!$F$1:$L$99,3,0)</f>
        <v>74.7275315362003</v>
      </c>
      <c r="H288" s="0" t="n">
        <f aca="false">VLOOKUP(O288,bibliRdtCHauff!$G$1:$K$1398,3,0)</f>
        <v>2.94489544186046</v>
      </c>
      <c r="I288" s="0" t="n">
        <v>0.138774870980324</v>
      </c>
      <c r="J288" s="0" t="n">
        <f aca="false">VLOOKUP(D288,'paramètres CI'!$A$1:$C$6,2,0)</f>
        <v>0.0935912806596305</v>
      </c>
      <c r="K288" s="0" t="str">
        <f aca="false">VLOOKUP(A288,Nomenclature!$D$1:$E$9,2,0)</f>
        <v>02</v>
      </c>
      <c r="L288" s="0" t="str">
        <f aca="false">VLOOKUP(B288,Nomenclature!$J$1:$K$97,2,0)</f>
        <v>55</v>
      </c>
      <c r="M288" s="0" t="str">
        <f aca="false">VLOOKUP(C288,Nomenclature!$M$1:$N$21,2,0)</f>
        <v>09</v>
      </c>
      <c r="N288" s="0" t="str">
        <f aca="false">VLOOKUP(D288,Nomenclature!$O$25:$P$31,2,0)</f>
        <v>02</v>
      </c>
      <c r="O288" s="0" t="str">
        <f aca="false">CONCATENATE(K288,L288,M288,N288)</f>
        <v>02550902</v>
      </c>
      <c r="P288" s="0" t="str">
        <f aca="false">CONCATENATE(K288,L288)</f>
        <v>0255</v>
      </c>
      <c r="R288" s="0" t="n">
        <v>70.9845637665783</v>
      </c>
      <c r="S288" s="0" t="n">
        <v>20</v>
      </c>
      <c r="T288" s="0" t="n">
        <v>107.412249128189</v>
      </c>
      <c r="U288" s="0" t="n">
        <v>2.83163023255814</v>
      </c>
      <c r="V288" s="0" t="n">
        <v>0.138774870980324</v>
      </c>
      <c r="W288" s="0" t="n">
        <f aca="false">VLOOKUP(D288,'paramètres CI'!$A$1:$C$6,2,0)</f>
        <v>0.0935912806596305</v>
      </c>
      <c r="X288" s="0" t="n">
        <f aca="false">(R288-E288)/E288</f>
        <v>-0.0476190476190487</v>
      </c>
      <c r="Y288" s="0" t="n">
        <f aca="false">T288-G288</f>
        <v>32.6847175919887</v>
      </c>
      <c r="Z288" s="0" t="n">
        <f aca="false">U288-H288</f>
        <v>-0.11326520930232</v>
      </c>
    </row>
    <row r="289" customFormat="false" ht="15.8" hidden="false" customHeight="false" outlineLevel="0" collapsed="false">
      <c r="A289" s="0" t="s">
        <v>14</v>
      </c>
      <c r="B289" s="0" t="s">
        <v>72</v>
      </c>
      <c r="C289" s="0" t="s">
        <v>49</v>
      </c>
      <c r="D289" s="0" t="s">
        <v>43</v>
      </c>
      <c r="E289" s="0" t="n">
        <f aca="false">VLOOKUP(O289,bibliRdtCHauff!$G$1:$K$1398,4,0)</f>
        <v>88.7307047082229</v>
      </c>
      <c r="F289" s="0" t="n">
        <v>20</v>
      </c>
      <c r="G289" s="0" t="n">
        <f aca="false">VLOOKUP(P289,BesoinU!$F$1:$L$99,3,0)</f>
        <v>74.7275315362003</v>
      </c>
      <c r="H289" s="0" t="n">
        <f aca="false">VLOOKUP(O289,bibliRdtCHauff!$G$1:$K$1398,3,0)</f>
        <v>3.39795627906976</v>
      </c>
      <c r="I289" s="0" t="n">
        <v>9.99300489657242E-005</v>
      </c>
      <c r="J289" s="0" t="n">
        <f aca="false">VLOOKUP(D289,'paramètres CI'!$A$1:$C$6,2,0)</f>
        <v>0.0935912806596305</v>
      </c>
      <c r="K289" s="0" t="str">
        <f aca="false">VLOOKUP(A289,Nomenclature!$D$1:$E$9,2,0)</f>
        <v>02</v>
      </c>
      <c r="L289" s="0" t="str">
        <f aca="false">VLOOKUP(B289,Nomenclature!$J$1:$K$97,2,0)</f>
        <v>55</v>
      </c>
      <c r="M289" s="0" t="str">
        <f aca="false">VLOOKUP(C289,Nomenclature!$M$1:$N$21,2,0)</f>
        <v>29</v>
      </c>
      <c r="N289" s="0" t="str">
        <f aca="false">VLOOKUP(D289,Nomenclature!$O$25:$P$31,2,0)</f>
        <v>02</v>
      </c>
      <c r="O289" s="0" t="str">
        <f aca="false">CONCATENATE(K289,L289,M289,N289)</f>
        <v>02552902</v>
      </c>
      <c r="P289" s="0" t="str">
        <f aca="false">CONCATENATE(K289,L289)</f>
        <v>0255</v>
      </c>
      <c r="R289" s="0" t="n">
        <v>88.7307047082229</v>
      </c>
      <c r="S289" s="0" t="n">
        <v>20</v>
      </c>
      <c r="T289" s="0" t="n">
        <v>107.412249128189</v>
      </c>
      <c r="U289" s="0" t="n">
        <v>3.39795627906976</v>
      </c>
      <c r="V289" s="0" t="n">
        <v>9.99300489657242E-005</v>
      </c>
      <c r="W289" s="0" t="n">
        <f aca="false">VLOOKUP(D289,'paramètres CI'!$A$1:$C$6,2,0)</f>
        <v>0.0935912806596305</v>
      </c>
      <c r="X289" s="0" t="n">
        <f aca="false">(R289-E289)/E289</f>
        <v>0</v>
      </c>
      <c r="Y289" s="0" t="n">
        <f aca="false">T289-G289</f>
        <v>32.6847175919887</v>
      </c>
      <c r="Z289" s="0" t="n">
        <f aca="false">U289-H289</f>
        <v>0</v>
      </c>
    </row>
    <row r="290" customFormat="false" ht="15.8" hidden="false" customHeight="false" outlineLevel="0" collapsed="false">
      <c r="A290" s="0" t="s">
        <v>14</v>
      </c>
      <c r="B290" s="0" t="s">
        <v>72</v>
      </c>
      <c r="C290" s="0" t="s">
        <v>55</v>
      </c>
      <c r="D290" s="0" t="s">
        <v>43</v>
      </c>
      <c r="E290" s="0" t="n">
        <f aca="false">VLOOKUP(O290,bibliRdtCHauff!$G$1:$K$1398,4,0)</f>
        <v>32.3936424933788</v>
      </c>
      <c r="F290" s="0" t="n">
        <v>17</v>
      </c>
      <c r="G290" s="0" t="n">
        <f aca="false">VLOOKUP(P290,BesoinU!$F$1:$L$99,3,0)</f>
        <v>74.7275315362003</v>
      </c>
      <c r="H290" s="0" t="n">
        <f aca="false">VLOOKUP(O290,bibliRdtCHauff!$G$1:$K$1398,3,0)</f>
        <v>2.80410195348837</v>
      </c>
      <c r="I290" s="0" t="n">
        <v>0.182887645115732</v>
      </c>
      <c r="J290" s="0" t="n">
        <f aca="false">VLOOKUP(D290,'paramètres CI'!$A$1:$C$6,2,0)</f>
        <v>0.0935912806596305</v>
      </c>
      <c r="K290" s="0" t="str">
        <f aca="false">VLOOKUP(A290,Nomenclature!$D$1:$E$9,2,0)</f>
        <v>02</v>
      </c>
      <c r="L290" s="0" t="str">
        <f aca="false">VLOOKUP(B290,Nomenclature!$J$1:$K$97,2,0)</f>
        <v>55</v>
      </c>
      <c r="M290" s="0" t="str">
        <f aca="false">VLOOKUP(C290,Nomenclature!$M$1:$N$21,2,0)</f>
        <v>10</v>
      </c>
      <c r="N290" s="0" t="str">
        <f aca="false">VLOOKUP(D290,Nomenclature!$O$25:$P$31,2,0)</f>
        <v>02</v>
      </c>
      <c r="O290" s="0" t="str">
        <f aca="false">CONCATENATE(K290,L290,M290,N290)</f>
        <v>02551002</v>
      </c>
      <c r="P290" s="0" t="str">
        <f aca="false">CONCATENATE(K290,L290)</f>
        <v>0255</v>
      </c>
      <c r="R290" s="0" t="n">
        <v>30.8510880889322</v>
      </c>
      <c r="S290" s="0" t="n">
        <v>17</v>
      </c>
      <c r="T290" s="0" t="n">
        <v>105.46536770578</v>
      </c>
      <c r="U290" s="0" t="n">
        <v>2.67297488372093</v>
      </c>
      <c r="V290" s="0" t="n">
        <v>0.182887645115732</v>
      </c>
      <c r="W290" s="0" t="n">
        <f aca="false">VLOOKUP(D290,'paramètres CI'!$A$1:$C$6,2,0)</f>
        <v>0.0935912806596305</v>
      </c>
      <c r="X290" s="0" t="n">
        <f aca="false">(R290-E290)/E290</f>
        <v>-0.0476190476190473</v>
      </c>
      <c r="Y290" s="0" t="n">
        <f aca="false">T290-G290</f>
        <v>30.7378361695797</v>
      </c>
      <c r="Z290" s="0" t="n">
        <f aca="false">U290-H290</f>
        <v>-0.13112706976744</v>
      </c>
    </row>
    <row r="291" customFormat="false" ht="15.8" hidden="false" customHeight="false" outlineLevel="0" collapsed="false">
      <c r="A291" s="0" t="s">
        <v>14</v>
      </c>
      <c r="B291" s="0" t="s">
        <v>72</v>
      </c>
      <c r="C291" s="0" t="s">
        <v>56</v>
      </c>
      <c r="D291" s="0" t="s">
        <v>43</v>
      </c>
      <c r="E291" s="0" t="n">
        <f aca="false">VLOOKUP(O291,bibliRdtCHauff!$G$1:$K$1398,4,0)</f>
        <v>38.5638601111652</v>
      </c>
      <c r="F291" s="0" t="n">
        <v>17</v>
      </c>
      <c r="G291" s="0" t="n">
        <f aca="false">VLOOKUP(P291,BesoinU!$F$1:$L$99,3,0)</f>
        <v>74.7275315362003</v>
      </c>
      <c r="H291" s="0" t="n">
        <f aca="false">VLOOKUP(O291,bibliRdtCHauff!$G$1:$K$1398,3,0)</f>
        <v>3.32861023255814</v>
      </c>
      <c r="I291" s="0" t="n">
        <v>9.99300489657242E-005</v>
      </c>
      <c r="J291" s="0" t="n">
        <f aca="false">VLOOKUP(D291,'paramètres CI'!$A$1:$C$6,2,0)</f>
        <v>0.0935912806596305</v>
      </c>
      <c r="K291" s="0" t="str">
        <f aca="false">VLOOKUP(A291,Nomenclature!$D$1:$E$9,2,0)</f>
        <v>02</v>
      </c>
      <c r="L291" s="0" t="str">
        <f aca="false">VLOOKUP(B291,Nomenclature!$J$1:$K$97,2,0)</f>
        <v>55</v>
      </c>
      <c r="M291" s="0" t="str">
        <f aca="false">VLOOKUP(C291,Nomenclature!$M$1:$N$21,2,0)</f>
        <v>30</v>
      </c>
      <c r="N291" s="0" t="str">
        <f aca="false">VLOOKUP(D291,Nomenclature!$O$25:$P$31,2,0)</f>
        <v>02</v>
      </c>
      <c r="O291" s="0" t="str">
        <f aca="false">CONCATENATE(K291,L291,M291,N291)</f>
        <v>02553002</v>
      </c>
      <c r="P291" s="0" t="str">
        <f aca="false">CONCATENATE(K291,L291)</f>
        <v>0255</v>
      </c>
      <c r="R291" s="0" t="n">
        <v>38.5638601111652</v>
      </c>
      <c r="S291" s="0" t="n">
        <v>17</v>
      </c>
      <c r="T291" s="0" t="n">
        <v>105.46536770578</v>
      </c>
      <c r="U291" s="0" t="n">
        <v>3.32861023255814</v>
      </c>
      <c r="V291" s="0" t="n">
        <v>9.99300489657242E-005</v>
      </c>
      <c r="W291" s="0" t="n">
        <f aca="false">VLOOKUP(D291,'paramètres CI'!$A$1:$C$6,2,0)</f>
        <v>0.0935912806596305</v>
      </c>
      <c r="X291" s="0" t="n">
        <f aca="false">(R291-E291)/E291</f>
        <v>0</v>
      </c>
      <c r="Y291" s="0" t="n">
        <f aca="false">T291-G291</f>
        <v>30.7378361695797</v>
      </c>
      <c r="Z291" s="0" t="n">
        <f aca="false">U291-H291</f>
        <v>0</v>
      </c>
    </row>
    <row r="292" customFormat="false" ht="15.8" hidden="false" customHeight="false" outlineLevel="0" collapsed="false">
      <c r="A292" s="0" t="s">
        <v>14</v>
      </c>
      <c r="B292" s="0" t="s">
        <v>73</v>
      </c>
      <c r="C292" s="0" t="s">
        <v>32</v>
      </c>
      <c r="D292" s="0" t="s">
        <v>33</v>
      </c>
      <c r="E292" s="0" t="n">
        <f aca="false">VLOOKUP(O292,bibliRdtCHauff!$G$1:$K$1398,4,0)</f>
        <v>32.4177419789443</v>
      </c>
      <c r="F292" s="0" t="n">
        <v>25</v>
      </c>
      <c r="G292" s="0" t="n">
        <f aca="false">VLOOKUP(P292,BesoinU!$F$1:$L$99,3,0)</f>
        <v>87.9850536498042</v>
      </c>
      <c r="H292" s="0" t="n">
        <f aca="false">VLOOKUP(O292,bibliRdtCHauff!$G$1:$K$1398,3,0)</f>
        <v>0.731757536081197</v>
      </c>
      <c r="I292" s="0" t="n">
        <v>0.0177324814162354</v>
      </c>
      <c r="J292" s="0" t="n">
        <f aca="false">VLOOKUP(D292,'paramètres CI'!$A$1:$C$6,2,0)</f>
        <v>0.033584731604575</v>
      </c>
      <c r="K292" s="0" t="str">
        <f aca="false">VLOOKUP(A292,Nomenclature!$D$1:$E$9,2,0)</f>
        <v>02</v>
      </c>
      <c r="L292" s="0" t="str">
        <f aca="false">VLOOKUP(B292,Nomenclature!$J$1:$K$97,2,0)</f>
        <v>56</v>
      </c>
      <c r="M292" s="0" t="str">
        <f aca="false">VLOOKUP(C292,Nomenclature!$M$1:$N$21,2,0)</f>
        <v>01</v>
      </c>
      <c r="N292" s="0" t="str">
        <f aca="false">VLOOKUP(D292,Nomenclature!$O$25:$P$31,2,0)</f>
        <v>01</v>
      </c>
      <c r="O292" s="0" t="str">
        <f aca="false">CONCATENATE(K292,L292,M292,N292)</f>
        <v>02560101</v>
      </c>
      <c r="P292" s="0" t="str">
        <f aca="false">CONCATENATE(K292,L292)</f>
        <v>0256</v>
      </c>
      <c r="R292" s="0" t="n">
        <v>30.8740399799469</v>
      </c>
      <c r="S292" s="0" t="n">
        <v>25</v>
      </c>
      <c r="T292" s="0" t="n">
        <v>133.184940067256</v>
      </c>
      <c r="U292" s="0" t="n">
        <v>0.703613015462689</v>
      </c>
      <c r="V292" s="0" t="n">
        <v>0.0177324814162354</v>
      </c>
      <c r="W292" s="0" t="n">
        <f aca="false">VLOOKUP(D292,'paramètres CI'!$A$1:$C$6,2,0)</f>
        <v>0.033584731604575</v>
      </c>
      <c r="X292" s="0" t="n">
        <f aca="false">(R292-E292)/E292</f>
        <v>-0.0476190476190492</v>
      </c>
      <c r="Y292" s="0" t="n">
        <f aca="false">T292-G292</f>
        <v>45.1998864174518</v>
      </c>
      <c r="Z292" s="0" t="n">
        <f aca="false">U292-H292</f>
        <v>-0.028144520618508</v>
      </c>
    </row>
    <row r="293" customFormat="false" ht="15.8" hidden="false" customHeight="false" outlineLevel="0" collapsed="false">
      <c r="A293" s="0" t="s">
        <v>14</v>
      </c>
      <c r="B293" s="0" t="s">
        <v>73</v>
      </c>
      <c r="C293" s="0" t="s">
        <v>32</v>
      </c>
      <c r="D293" s="0" t="s">
        <v>34</v>
      </c>
      <c r="E293" s="0" t="n">
        <f aca="false">VLOOKUP(O293,bibliRdtCHauff!$G$1:$K$1398,4,0)</f>
        <v>32.6981113628385</v>
      </c>
      <c r="F293" s="0" t="n">
        <v>25</v>
      </c>
      <c r="G293" s="0" t="n">
        <f aca="false">VLOOKUP(P293,BesoinU!$F$1:$L$99,3,0)</f>
        <v>87.9850536498042</v>
      </c>
      <c r="H293" s="0" t="n">
        <f aca="false">VLOOKUP(O293,bibliRdtCHauff!$G$1:$K$1398,3,0)</f>
        <v>0.662780428577016</v>
      </c>
      <c r="I293" s="0" t="n">
        <v>0.0633191268130047</v>
      </c>
      <c r="J293" s="0" t="n">
        <f aca="false">VLOOKUP(D293,'paramètres CI'!$A$1:$C$6,2,0)</f>
        <v>0.0424847883250769</v>
      </c>
      <c r="K293" s="0" t="str">
        <f aca="false">VLOOKUP(A293,Nomenclature!$D$1:$E$9,2,0)</f>
        <v>02</v>
      </c>
      <c r="L293" s="0" t="str">
        <f aca="false">VLOOKUP(B293,Nomenclature!$J$1:$K$97,2,0)</f>
        <v>56</v>
      </c>
      <c r="M293" s="0" t="str">
        <f aca="false">VLOOKUP(C293,Nomenclature!$M$1:$N$21,2,0)</f>
        <v>01</v>
      </c>
      <c r="N293" s="0" t="str">
        <f aca="false">VLOOKUP(D293,Nomenclature!$O$25:$P$31,2,0)</f>
        <v>06</v>
      </c>
      <c r="O293" s="0" t="str">
        <f aca="false">CONCATENATE(K293,L293,M293,N293)</f>
        <v>02560106</v>
      </c>
      <c r="P293" s="0" t="str">
        <f aca="false">CONCATENATE(K293,L293)</f>
        <v>0256</v>
      </c>
      <c r="R293" s="0" t="n">
        <v>31.1410584407985</v>
      </c>
      <c r="S293" s="0" t="n">
        <v>25</v>
      </c>
      <c r="T293" s="0" t="n">
        <v>135.469213415896</v>
      </c>
      <c r="U293" s="0" t="n">
        <v>0.637288873631747</v>
      </c>
      <c r="V293" s="0" t="n">
        <v>0.0633191268130047</v>
      </c>
      <c r="W293" s="0" t="n">
        <f aca="false">VLOOKUP(D293,'paramètres CI'!$A$1:$C$6,2,0)</f>
        <v>0.0424847883250769</v>
      </c>
      <c r="X293" s="0" t="n">
        <f aca="false">(R293-E293)/E293</f>
        <v>-0.0476190476190499</v>
      </c>
      <c r="Y293" s="0" t="n">
        <f aca="false">T293-G293</f>
        <v>47.4841597660918</v>
      </c>
      <c r="Z293" s="0" t="n">
        <f aca="false">U293-H293</f>
        <v>-0.025491554945269</v>
      </c>
    </row>
    <row r="294" customFormat="false" ht="15.8" hidden="false" customHeight="false" outlineLevel="0" collapsed="false">
      <c r="A294" s="0" t="s">
        <v>14</v>
      </c>
      <c r="B294" s="0" t="s">
        <v>73</v>
      </c>
      <c r="C294" s="0" t="s">
        <v>35</v>
      </c>
      <c r="D294" s="0" t="s">
        <v>33</v>
      </c>
      <c r="E294" s="0" t="n">
        <f aca="false">VLOOKUP(O294,bibliRdtCHauff!$G$1:$K$1398,4,0)</f>
        <v>38.5925499749336</v>
      </c>
      <c r="F294" s="0" t="n">
        <v>25</v>
      </c>
      <c r="G294" s="0" t="n">
        <f aca="false">VLOOKUP(P294,BesoinU!$F$1:$L$99,3,0)</f>
        <v>87.9850536498042</v>
      </c>
      <c r="H294" s="0" t="n">
        <f aca="false">VLOOKUP(O294,bibliRdtCHauff!$G$1:$K$1398,3,0)</f>
        <v>0.844335618555227</v>
      </c>
      <c r="I294" s="0" t="n">
        <v>9.99300489657243E-005</v>
      </c>
      <c r="J294" s="0" t="n">
        <f aca="false">VLOOKUP(D294,'paramètres CI'!$A$1:$C$6,2,0)</f>
        <v>0.033584731604575</v>
      </c>
      <c r="K294" s="0" t="str">
        <f aca="false">VLOOKUP(A294,Nomenclature!$D$1:$E$9,2,0)</f>
        <v>02</v>
      </c>
      <c r="L294" s="0" t="str">
        <f aca="false">VLOOKUP(B294,Nomenclature!$J$1:$K$97,2,0)</f>
        <v>56</v>
      </c>
      <c r="M294" s="0" t="str">
        <f aca="false">VLOOKUP(C294,Nomenclature!$M$1:$N$21,2,0)</f>
        <v>21</v>
      </c>
      <c r="N294" s="0" t="str">
        <f aca="false">VLOOKUP(D294,Nomenclature!$O$25:$P$31,2,0)</f>
        <v>01</v>
      </c>
      <c r="O294" s="0" t="str">
        <f aca="false">CONCATENATE(K294,L294,M294,N294)</f>
        <v>02562101</v>
      </c>
      <c r="P294" s="0" t="str">
        <f aca="false">CONCATENATE(K294,L294)</f>
        <v>0256</v>
      </c>
      <c r="R294" s="0" t="n">
        <v>38.5925499749336</v>
      </c>
      <c r="S294" s="0" t="n">
        <v>25</v>
      </c>
      <c r="T294" s="0" t="n">
        <v>133.184940067256</v>
      </c>
      <c r="U294" s="0" t="n">
        <v>0.844335618555227</v>
      </c>
      <c r="V294" s="0" t="n">
        <v>9.99300489657243E-005</v>
      </c>
      <c r="W294" s="0" t="n">
        <f aca="false">VLOOKUP(D294,'paramètres CI'!$A$1:$C$6,2,0)</f>
        <v>0.033584731604575</v>
      </c>
      <c r="X294" s="0" t="n">
        <f aca="false">(R294-E294)/E294</f>
        <v>0</v>
      </c>
      <c r="Y294" s="0" t="n">
        <f aca="false">T294-G294</f>
        <v>45.1998864174518</v>
      </c>
      <c r="Z294" s="0" t="n">
        <f aca="false">U294-H294</f>
        <v>0</v>
      </c>
    </row>
    <row r="295" customFormat="false" ht="15.8" hidden="false" customHeight="false" outlineLevel="0" collapsed="false">
      <c r="A295" s="0" t="s">
        <v>14</v>
      </c>
      <c r="B295" s="0" t="s">
        <v>73</v>
      </c>
      <c r="C295" s="0" t="s">
        <v>35</v>
      </c>
      <c r="D295" s="0" t="s">
        <v>34</v>
      </c>
      <c r="E295" s="0" t="n">
        <f aca="false">VLOOKUP(O295,bibliRdtCHauff!$G$1:$K$1398,4,0)</f>
        <v>38.9263230509982</v>
      </c>
      <c r="F295" s="0" t="n">
        <v>25</v>
      </c>
      <c r="G295" s="0" t="n">
        <f aca="false">VLOOKUP(P295,BesoinU!$F$1:$L$99,3,0)</f>
        <v>87.9850536498042</v>
      </c>
      <c r="H295" s="0" t="n">
        <f aca="false">VLOOKUP(O295,bibliRdtCHauff!$G$1:$K$1398,3,0)</f>
        <v>0.764746648358096</v>
      </c>
      <c r="I295" s="0" t="n">
        <v>9.99300489657243E-005</v>
      </c>
      <c r="J295" s="0" t="n">
        <f aca="false">VLOOKUP(D295,'paramètres CI'!$A$1:$C$6,2,0)</f>
        <v>0.0424847883250769</v>
      </c>
      <c r="K295" s="0" t="str">
        <f aca="false">VLOOKUP(A295,Nomenclature!$D$1:$E$9,2,0)</f>
        <v>02</v>
      </c>
      <c r="L295" s="0" t="str">
        <f aca="false">VLOOKUP(B295,Nomenclature!$J$1:$K$97,2,0)</f>
        <v>56</v>
      </c>
      <c r="M295" s="0" t="str">
        <f aca="false">VLOOKUP(C295,Nomenclature!$M$1:$N$21,2,0)</f>
        <v>21</v>
      </c>
      <c r="N295" s="0" t="str">
        <f aca="false">VLOOKUP(D295,Nomenclature!$O$25:$P$31,2,0)</f>
        <v>06</v>
      </c>
      <c r="O295" s="0" t="str">
        <f aca="false">CONCATENATE(K295,L295,M295,N295)</f>
        <v>02562106</v>
      </c>
      <c r="P295" s="0" t="str">
        <f aca="false">CONCATENATE(K295,L295)</f>
        <v>0256</v>
      </c>
      <c r="R295" s="0" t="n">
        <v>38.9263230509982</v>
      </c>
      <c r="S295" s="0" t="n">
        <v>25</v>
      </c>
      <c r="T295" s="0" t="n">
        <v>135.469213415896</v>
      </c>
      <c r="U295" s="0" t="n">
        <v>0.764746648358096</v>
      </c>
      <c r="V295" s="0" t="n">
        <v>9.99300489657243E-005</v>
      </c>
      <c r="W295" s="0" t="n">
        <f aca="false">VLOOKUP(D295,'paramètres CI'!$A$1:$C$6,2,0)</f>
        <v>0.0424847883250769</v>
      </c>
      <c r="X295" s="0" t="n">
        <f aca="false">(R295-E295)/E295</f>
        <v>0</v>
      </c>
      <c r="Y295" s="0" t="n">
        <f aca="false">T295-G295</f>
        <v>47.4841597660918</v>
      </c>
      <c r="Z295" s="0" t="n">
        <f aca="false">U295-H295</f>
        <v>0</v>
      </c>
    </row>
    <row r="296" customFormat="false" ht="15.8" hidden="false" customHeight="false" outlineLevel="0" collapsed="false">
      <c r="A296" s="0" t="s">
        <v>14</v>
      </c>
      <c r="B296" s="0" t="s">
        <v>73</v>
      </c>
      <c r="C296" s="0" t="s">
        <v>36</v>
      </c>
      <c r="D296" s="0" t="s">
        <v>37</v>
      </c>
      <c r="E296" s="0" t="n">
        <f aca="false">VLOOKUP(O296,bibliRdtCHauff!$G$1:$K$1398,4,0)</f>
        <v>25.2895126281697</v>
      </c>
      <c r="F296" s="0" t="n">
        <v>20</v>
      </c>
      <c r="G296" s="0" t="n">
        <f aca="false">VLOOKUP(P296,BesoinU!$F$1:$L$99,3,0)</f>
        <v>87.9850536498042</v>
      </c>
      <c r="H296" s="0" t="n">
        <f aca="false">VLOOKUP(O296,bibliRdtCHauff!$G$1:$K$1398,3,0)</f>
        <v>0.754216465033923</v>
      </c>
      <c r="I296" s="0" t="n">
        <v>9.99300489657243E-005</v>
      </c>
      <c r="J296" s="0" t="n">
        <f aca="false">VLOOKUP(D296,'paramètres CI'!$A$1:$C$6,2,0)</f>
        <v>0.0385046990211696</v>
      </c>
      <c r="K296" s="0" t="str">
        <f aca="false">VLOOKUP(A296,Nomenclature!$D$1:$E$9,2,0)</f>
        <v>02</v>
      </c>
      <c r="L296" s="0" t="str">
        <f aca="false">VLOOKUP(B296,Nomenclature!$J$1:$K$97,2,0)</f>
        <v>56</v>
      </c>
      <c r="M296" s="0" t="str">
        <f aca="false">VLOOKUP(C296,Nomenclature!$M$1:$N$21,2,0)</f>
        <v>23</v>
      </c>
      <c r="N296" s="0" t="str">
        <f aca="false">VLOOKUP(D296,Nomenclature!$O$25:$P$31,2,0)</f>
        <v>03</v>
      </c>
      <c r="O296" s="0" t="str">
        <f aca="false">CONCATENATE(K296,L296,M296,N296)</f>
        <v>02562303</v>
      </c>
      <c r="P296" s="0" t="str">
        <f aca="false">CONCATENATE(K296,L296)</f>
        <v>0256</v>
      </c>
      <c r="R296" s="0" t="n">
        <v>25.2895126281697</v>
      </c>
      <c r="S296" s="0" t="n">
        <v>20</v>
      </c>
      <c r="T296" s="0" t="n">
        <v>145.245343366975</v>
      </c>
      <c r="U296" s="0" t="n">
        <v>0.754216465033923</v>
      </c>
      <c r="V296" s="0" t="n">
        <v>9.99300489657243E-005</v>
      </c>
      <c r="W296" s="0" t="n">
        <f aca="false">VLOOKUP(D296,'paramètres CI'!$A$1:$C$6,2,0)</f>
        <v>0.0385046990211696</v>
      </c>
      <c r="X296" s="0" t="n">
        <f aca="false">(R296-E296)/E296</f>
        <v>0</v>
      </c>
      <c r="Y296" s="0" t="n">
        <f aca="false">T296-G296</f>
        <v>57.2602897171708</v>
      </c>
      <c r="Z296" s="0" t="n">
        <f aca="false">U296-H296</f>
        <v>0</v>
      </c>
    </row>
    <row r="297" customFormat="false" ht="15.8" hidden="false" customHeight="false" outlineLevel="0" collapsed="false">
      <c r="A297" s="0" t="s">
        <v>14</v>
      </c>
      <c r="B297" s="0" t="s">
        <v>73</v>
      </c>
      <c r="C297" s="0" t="s">
        <v>38</v>
      </c>
      <c r="D297" s="0" t="s">
        <v>39</v>
      </c>
      <c r="E297" s="0" t="n">
        <f aca="false">VLOOKUP(O297,bibliRdtCHauff!$G$1:$K$1398,4,0)</f>
        <v>18.2749370361447</v>
      </c>
      <c r="F297" s="0" t="n">
        <v>20</v>
      </c>
      <c r="G297" s="0" t="n">
        <f aca="false">VLOOKUP(P297,BesoinU!$F$1:$L$99,3,0)</f>
        <v>87.9850536498042</v>
      </c>
      <c r="H297" s="0" t="n">
        <f aca="false">VLOOKUP(O297,bibliRdtCHauff!$G$1:$K$1398,3,0)</f>
        <v>0.981810997448415</v>
      </c>
      <c r="I297" s="0" t="n">
        <v>9.99300489657243E-005</v>
      </c>
      <c r="J297" s="0" t="n">
        <f aca="false">VLOOKUP(D297,'paramètres CI'!$A$1:$C$6,2,0)</f>
        <v>0.022045059962018</v>
      </c>
      <c r="K297" s="0" t="str">
        <f aca="false">VLOOKUP(A297,Nomenclature!$D$1:$E$9,2,0)</f>
        <v>02</v>
      </c>
      <c r="L297" s="0" t="str">
        <f aca="false">VLOOKUP(B297,Nomenclature!$J$1:$K$97,2,0)</f>
        <v>56</v>
      </c>
      <c r="M297" s="0" t="str">
        <f aca="false">VLOOKUP(C297,Nomenclature!$M$1:$N$21,2,0)</f>
        <v>24</v>
      </c>
      <c r="N297" s="0" t="str">
        <f aca="false">VLOOKUP(D297,Nomenclature!$O$25:$P$31,2,0)</f>
        <v>04</v>
      </c>
      <c r="O297" s="0" t="str">
        <f aca="false">CONCATENATE(K297,L297,M297,N297)</f>
        <v>02562404</v>
      </c>
      <c r="P297" s="0" t="str">
        <f aca="false">CONCATENATE(K297,L297)</f>
        <v>0256</v>
      </c>
      <c r="R297" s="0" t="n">
        <v>18.2749370361447</v>
      </c>
      <c r="S297" s="0" t="n">
        <v>20</v>
      </c>
      <c r="T297" s="0" t="n">
        <v>139.783973856326</v>
      </c>
      <c r="U297" s="0" t="n">
        <v>0.981810997448415</v>
      </c>
      <c r="V297" s="0" t="n">
        <v>9.99300489657243E-005</v>
      </c>
      <c r="W297" s="0" t="n">
        <f aca="false">VLOOKUP(D297,'paramètres CI'!$A$1:$C$6,2,0)</f>
        <v>0.022045059962018</v>
      </c>
      <c r="X297" s="0" t="n">
        <f aca="false">(R297-E297)/E297</f>
        <v>0</v>
      </c>
      <c r="Y297" s="0" t="n">
        <f aca="false">T297-G297</f>
        <v>51.7989202065218</v>
      </c>
      <c r="Z297" s="0" t="n">
        <f aca="false">U297-H297</f>
        <v>0</v>
      </c>
    </row>
    <row r="298" customFormat="false" ht="15.8" hidden="false" customHeight="false" outlineLevel="0" collapsed="false">
      <c r="A298" s="0" t="s">
        <v>14</v>
      </c>
      <c r="B298" s="0" t="s">
        <v>73</v>
      </c>
      <c r="C298" s="0" t="s">
        <v>40</v>
      </c>
      <c r="D298" s="0" t="s">
        <v>37</v>
      </c>
      <c r="E298" s="0" t="n">
        <f aca="false">VLOOKUP(O298,bibliRdtCHauff!$G$1:$K$1398,4,0)</f>
        <v>21.2431906076626</v>
      </c>
      <c r="F298" s="0" t="n">
        <v>20</v>
      </c>
      <c r="G298" s="0" t="n">
        <f aca="false">VLOOKUP(P298,BesoinU!$F$1:$L$99,3,0)</f>
        <v>87.9850536498042</v>
      </c>
      <c r="H298" s="0" t="n">
        <f aca="false">VLOOKUP(O298,bibliRdtCHauff!$G$1:$K$1398,3,0)</f>
        <v>0.568421574024708</v>
      </c>
      <c r="I298" s="0" t="n">
        <v>0.00475745955284684</v>
      </c>
      <c r="J298" s="0" t="n">
        <f aca="false">VLOOKUP(D298,'paramètres CI'!$A$1:$C$6,2,0)</f>
        <v>0.0385046990211696</v>
      </c>
      <c r="K298" s="0" t="str">
        <f aca="false">VLOOKUP(A298,Nomenclature!$D$1:$E$9,2,0)</f>
        <v>02</v>
      </c>
      <c r="L298" s="0" t="str">
        <f aca="false">VLOOKUP(B298,Nomenclature!$J$1:$K$97,2,0)</f>
        <v>56</v>
      </c>
      <c r="M298" s="0" t="str">
        <f aca="false">VLOOKUP(C298,Nomenclature!$M$1:$N$21,2,0)</f>
        <v>03</v>
      </c>
      <c r="N298" s="0" t="str">
        <f aca="false">VLOOKUP(D298,Nomenclature!$O$25:$P$31,2,0)</f>
        <v>03</v>
      </c>
      <c r="O298" s="0" t="str">
        <f aca="false">CONCATENATE(K298,L298,M298,N298)</f>
        <v>02560303</v>
      </c>
      <c r="P298" s="0" t="str">
        <f aca="false">CONCATENATE(K298,L298)</f>
        <v>0256</v>
      </c>
      <c r="R298" s="0" t="n">
        <v>20.2316101025358</v>
      </c>
      <c r="S298" s="0" t="n">
        <v>20</v>
      </c>
      <c r="T298" s="0" t="n">
        <v>145.245343366975</v>
      </c>
      <c r="U298" s="0" t="n">
        <v>0.521972851272404</v>
      </c>
      <c r="V298" s="0" t="n">
        <v>0.00475745955284684</v>
      </c>
      <c r="W298" s="0" t="n">
        <f aca="false">VLOOKUP(D298,'paramètres CI'!$A$1:$C$6,2,0)</f>
        <v>0.0385046990211696</v>
      </c>
      <c r="X298" s="0" t="n">
        <f aca="false">(R298-E298)/E298</f>
        <v>-0.0476190476190481</v>
      </c>
      <c r="Y298" s="0" t="n">
        <f aca="false">T298-G298</f>
        <v>57.2602897171708</v>
      </c>
      <c r="Z298" s="0" t="n">
        <f aca="false">U298-H298</f>
        <v>-0.0464487227523041</v>
      </c>
    </row>
    <row r="299" customFormat="false" ht="15.8" hidden="false" customHeight="false" outlineLevel="0" collapsed="false">
      <c r="A299" s="0" t="s">
        <v>14</v>
      </c>
      <c r="B299" s="0" t="s">
        <v>73</v>
      </c>
      <c r="C299" s="0" t="s">
        <v>41</v>
      </c>
      <c r="D299" s="0" t="s">
        <v>39</v>
      </c>
      <c r="E299" s="0" t="n">
        <f aca="false">VLOOKUP(O299,bibliRdtCHauff!$G$1:$K$1398,4,0)</f>
        <v>15.3509471103615</v>
      </c>
      <c r="F299" s="0" t="n">
        <v>20</v>
      </c>
      <c r="G299" s="0" t="n">
        <f aca="false">VLOOKUP(P299,BesoinU!$F$1:$L$99,3,0)</f>
        <v>87.9850536498042</v>
      </c>
      <c r="H299" s="0" t="n">
        <f aca="false">VLOOKUP(O299,bibliRdtCHauff!$G$1:$K$1398,3,0)</f>
        <v>0.684119400598487</v>
      </c>
      <c r="I299" s="0" t="n">
        <v>0.422146804697137</v>
      </c>
      <c r="J299" s="0" t="n">
        <f aca="false">VLOOKUP(D299,'paramètres CI'!$A$1:$C$6,2,0)</f>
        <v>0.022045059962018</v>
      </c>
      <c r="K299" s="0" t="str">
        <f aca="false">VLOOKUP(A299,Nomenclature!$D$1:$E$9,2,0)</f>
        <v>02</v>
      </c>
      <c r="L299" s="0" t="str">
        <f aca="false">VLOOKUP(B299,Nomenclature!$J$1:$K$97,2,0)</f>
        <v>56</v>
      </c>
      <c r="M299" s="0" t="str">
        <f aca="false">VLOOKUP(C299,Nomenclature!$M$1:$N$21,2,0)</f>
        <v>04</v>
      </c>
      <c r="N299" s="0" t="str">
        <f aca="false">VLOOKUP(D299,Nomenclature!$O$25:$P$31,2,0)</f>
        <v>04</v>
      </c>
      <c r="O299" s="0" t="str">
        <f aca="false">CONCATENATE(K299,L299,M299,N299)</f>
        <v>02560404</v>
      </c>
      <c r="P299" s="0" t="str">
        <f aca="false">CONCATENATE(K299,L299)</f>
        <v>0256</v>
      </c>
      <c r="R299" s="0" t="n">
        <v>14.6199496289157</v>
      </c>
      <c r="S299" s="0" t="n">
        <v>20</v>
      </c>
      <c r="T299" s="0" t="n">
        <v>139.783973856326</v>
      </c>
      <c r="U299" s="0" t="n">
        <v>0.609696501386005</v>
      </c>
      <c r="V299" s="0" t="n">
        <v>0.422146804697137</v>
      </c>
      <c r="W299" s="0" t="n">
        <f aca="false">VLOOKUP(D299,'paramètres CI'!$A$1:$C$6,2,0)</f>
        <v>0.022045059962018</v>
      </c>
      <c r="X299" s="0" t="n">
        <f aca="false">(R299-E299)/E299</f>
        <v>-0.0476190476190485</v>
      </c>
      <c r="Y299" s="0" t="n">
        <f aca="false">T299-G299</f>
        <v>51.7989202065218</v>
      </c>
      <c r="Z299" s="0" t="n">
        <f aca="false">U299-H299</f>
        <v>-0.074422899212482</v>
      </c>
    </row>
    <row r="300" customFormat="false" ht="15.8" hidden="false" customHeight="false" outlineLevel="0" collapsed="false">
      <c r="A300" s="0" t="s">
        <v>14</v>
      </c>
      <c r="B300" s="0" t="s">
        <v>73</v>
      </c>
      <c r="C300" s="0" t="s">
        <v>45</v>
      </c>
      <c r="D300" s="0" t="s">
        <v>43</v>
      </c>
      <c r="E300" s="0" t="n">
        <f aca="false">VLOOKUP(O300,bibliRdtCHauff!$G$1:$K$1398,4,0)</f>
        <v>10.4</v>
      </c>
      <c r="F300" s="0" t="n">
        <v>13</v>
      </c>
      <c r="G300" s="0" t="n">
        <f aca="false">VLOOKUP(P300,BesoinU!$F$1:$L$99,3,0)</f>
        <v>87.9850536498042</v>
      </c>
      <c r="H300" s="0" t="n">
        <f aca="false">VLOOKUP(O300,bibliRdtCHauff!$G$1:$K$1398,3,0)</f>
        <v>0.92</v>
      </c>
      <c r="I300" s="0" t="n">
        <v>0.243293578812585</v>
      </c>
      <c r="J300" s="0" t="n">
        <f aca="false">VLOOKUP(D300,'paramètres CI'!$A$1:$C$6,2,0)</f>
        <v>0.0935912806596305</v>
      </c>
      <c r="K300" s="0" t="str">
        <f aca="false">VLOOKUP(A300,Nomenclature!$D$1:$E$9,2,0)</f>
        <v>02</v>
      </c>
      <c r="L300" s="0" t="str">
        <f aca="false">VLOOKUP(B300,Nomenclature!$J$1:$K$97,2,0)</f>
        <v>56</v>
      </c>
      <c r="M300" s="0" t="str">
        <f aca="false">VLOOKUP(C300,Nomenclature!$M$1:$N$21,2,0)</f>
        <v>06</v>
      </c>
      <c r="N300" s="0" t="str">
        <f aca="false">VLOOKUP(D300,Nomenclature!$O$25:$P$31,2,0)</f>
        <v>02</v>
      </c>
      <c r="O300" s="0" t="str">
        <f aca="false">CONCATENATE(K300,L300,M300,N300)</f>
        <v>02560602</v>
      </c>
      <c r="P300" s="0" t="str">
        <f aca="false">CONCATENATE(K300,L300)</f>
        <v>0256</v>
      </c>
      <c r="R300" s="0" t="n">
        <v>10</v>
      </c>
      <c r="S300" s="0" t="n">
        <v>13</v>
      </c>
      <c r="T300" s="0" t="n">
        <v>113.20119966569</v>
      </c>
      <c r="U300" s="0" t="n">
        <v>0.9</v>
      </c>
      <c r="V300" s="0" t="n">
        <v>0.243293578812585</v>
      </c>
      <c r="W300" s="0" t="n">
        <f aca="false">VLOOKUP(D300,'paramètres CI'!$A$1:$C$6,2,0)</f>
        <v>0.0935912806596305</v>
      </c>
      <c r="X300" s="0" t="n">
        <f aca="false">(R300-E300)/E300</f>
        <v>-0.0384615384615385</v>
      </c>
      <c r="Y300" s="0" t="n">
        <f aca="false">T300-G300</f>
        <v>25.2161460158858</v>
      </c>
      <c r="Z300" s="0" t="n">
        <f aca="false">U300-H300</f>
        <v>-0.02</v>
      </c>
    </row>
    <row r="301" customFormat="false" ht="15.8" hidden="false" customHeight="false" outlineLevel="0" collapsed="false">
      <c r="A301" s="0" t="s">
        <v>14</v>
      </c>
      <c r="B301" s="0" t="s">
        <v>73</v>
      </c>
      <c r="C301" s="0" t="s">
        <v>46</v>
      </c>
      <c r="D301" s="0" t="s">
        <v>43</v>
      </c>
      <c r="E301" s="0" t="n">
        <f aca="false">VLOOKUP(O301,bibliRdtCHauff!$G$1:$K$1398,4,0)</f>
        <v>12</v>
      </c>
      <c r="F301" s="0" t="n">
        <v>13</v>
      </c>
      <c r="G301" s="0" t="n">
        <f aca="false">VLOOKUP(P301,BesoinU!$F$1:$L$99,3,0)</f>
        <v>87.9850536498042</v>
      </c>
      <c r="H301" s="0" t="n">
        <f aca="false">VLOOKUP(O301,bibliRdtCHauff!$G$1:$K$1398,3,0)</f>
        <v>1</v>
      </c>
      <c r="I301" s="0" t="n">
        <v>9.99300489657243E-005</v>
      </c>
      <c r="J301" s="0" t="n">
        <f aca="false">VLOOKUP(D301,'paramètres CI'!$A$1:$C$6,2,0)</f>
        <v>0.0935912806596305</v>
      </c>
      <c r="K301" s="0" t="str">
        <f aca="false">VLOOKUP(A301,Nomenclature!$D$1:$E$9,2,0)</f>
        <v>02</v>
      </c>
      <c r="L301" s="0" t="str">
        <f aca="false">VLOOKUP(B301,Nomenclature!$J$1:$K$97,2,0)</f>
        <v>56</v>
      </c>
      <c r="M301" s="0" t="str">
        <f aca="false">VLOOKUP(C301,Nomenclature!$M$1:$N$21,2,0)</f>
        <v>26</v>
      </c>
      <c r="N301" s="0" t="str">
        <f aca="false">VLOOKUP(D301,Nomenclature!$O$25:$P$31,2,0)</f>
        <v>02</v>
      </c>
      <c r="O301" s="0" t="str">
        <f aca="false">CONCATENATE(K301,L301,M301,N301)</f>
        <v>02562602</v>
      </c>
      <c r="P301" s="0" t="str">
        <f aca="false">CONCATENATE(K301,L301)</f>
        <v>0256</v>
      </c>
      <c r="R301" s="0" t="n">
        <v>12</v>
      </c>
      <c r="S301" s="0" t="n">
        <v>13</v>
      </c>
      <c r="T301" s="0" t="n">
        <v>113.20119966569</v>
      </c>
      <c r="U301" s="0" t="n">
        <v>1</v>
      </c>
      <c r="V301" s="0" t="n">
        <v>9.99300489657243E-005</v>
      </c>
      <c r="W301" s="0" t="n">
        <f aca="false">VLOOKUP(D301,'paramètres CI'!$A$1:$C$6,2,0)</f>
        <v>0.0935912806596305</v>
      </c>
      <c r="X301" s="0" t="n">
        <f aca="false">(R301-E301)/E301</f>
        <v>0</v>
      </c>
      <c r="Y301" s="0" t="n">
        <f aca="false">T301-G301</f>
        <v>25.2161460158858</v>
      </c>
      <c r="Z301" s="0" t="n">
        <f aca="false">U301-H301</f>
        <v>0</v>
      </c>
    </row>
    <row r="302" customFormat="false" ht="15.8" hidden="false" customHeight="false" outlineLevel="0" collapsed="false">
      <c r="A302" s="0" t="s">
        <v>14</v>
      </c>
      <c r="B302" s="0" t="s">
        <v>73</v>
      </c>
      <c r="C302" s="0" t="s">
        <v>48</v>
      </c>
      <c r="D302" s="0" t="s">
        <v>43</v>
      </c>
      <c r="E302" s="0" t="n">
        <f aca="false">VLOOKUP(O302,bibliRdtCHauff!$G$1:$K$1398,4,0)</f>
        <v>86.8282101014325</v>
      </c>
      <c r="F302" s="0" t="n">
        <v>20</v>
      </c>
      <c r="G302" s="0" t="n">
        <f aca="false">VLOOKUP(P302,BesoinU!$F$1:$L$99,3,0)</f>
        <v>87.9850536498042</v>
      </c>
      <c r="H302" s="0" t="n">
        <f aca="false">VLOOKUP(O302,bibliRdtCHauff!$G$1:$K$1398,3,0)</f>
        <v>2.94489544186046</v>
      </c>
      <c r="I302" s="0" t="n">
        <v>0.100171907256742</v>
      </c>
      <c r="J302" s="0" t="n">
        <f aca="false">VLOOKUP(D302,'paramètres CI'!$A$1:$C$6,2,0)</f>
        <v>0.0935912806596305</v>
      </c>
      <c r="K302" s="0" t="str">
        <f aca="false">VLOOKUP(A302,Nomenclature!$D$1:$E$9,2,0)</f>
        <v>02</v>
      </c>
      <c r="L302" s="0" t="str">
        <f aca="false">VLOOKUP(B302,Nomenclature!$J$1:$K$97,2,0)</f>
        <v>56</v>
      </c>
      <c r="M302" s="0" t="str">
        <f aca="false">VLOOKUP(C302,Nomenclature!$M$1:$N$21,2,0)</f>
        <v>09</v>
      </c>
      <c r="N302" s="0" t="str">
        <f aca="false">VLOOKUP(D302,Nomenclature!$O$25:$P$31,2,0)</f>
        <v>02</v>
      </c>
      <c r="O302" s="0" t="str">
        <f aca="false">CONCATENATE(K302,L302,M302,N302)</f>
        <v>02560902</v>
      </c>
      <c r="P302" s="0" t="str">
        <f aca="false">CONCATENATE(K302,L302)</f>
        <v>0256</v>
      </c>
      <c r="R302" s="0" t="n">
        <v>82.6935334299357</v>
      </c>
      <c r="S302" s="0" t="n">
        <v>20</v>
      </c>
      <c r="T302" s="0" t="n">
        <v>130.899733992324</v>
      </c>
      <c r="U302" s="0" t="n">
        <v>2.83163023255814</v>
      </c>
      <c r="V302" s="0" t="n">
        <v>0.100171907256742</v>
      </c>
      <c r="W302" s="0" t="n">
        <f aca="false">VLOOKUP(D302,'paramètres CI'!$A$1:$C$6,2,0)</f>
        <v>0.0935912806596305</v>
      </c>
      <c r="X302" s="0" t="n">
        <f aca="false">(R302-E302)/E302</f>
        <v>-0.0476190476190478</v>
      </c>
      <c r="Y302" s="0" t="n">
        <f aca="false">T302-G302</f>
        <v>42.9146803425198</v>
      </c>
      <c r="Z302" s="0" t="n">
        <f aca="false">U302-H302</f>
        <v>-0.11326520930232</v>
      </c>
    </row>
    <row r="303" customFormat="false" ht="15.8" hidden="false" customHeight="false" outlineLevel="0" collapsed="false">
      <c r="A303" s="0" t="s">
        <v>14</v>
      </c>
      <c r="B303" s="0" t="s">
        <v>73</v>
      </c>
      <c r="C303" s="0" t="s">
        <v>49</v>
      </c>
      <c r="D303" s="0" t="s">
        <v>43</v>
      </c>
      <c r="E303" s="0" t="n">
        <f aca="false">VLOOKUP(O303,bibliRdtCHauff!$G$1:$K$1398,4,0)</f>
        <v>103.36691678742</v>
      </c>
      <c r="F303" s="0" t="n">
        <v>20</v>
      </c>
      <c r="G303" s="0" t="n">
        <f aca="false">VLOOKUP(P303,BesoinU!$F$1:$L$99,3,0)</f>
        <v>87.9850536498042</v>
      </c>
      <c r="H303" s="0" t="n">
        <f aca="false">VLOOKUP(O303,bibliRdtCHauff!$G$1:$K$1398,3,0)</f>
        <v>3.39795627906976</v>
      </c>
      <c r="I303" s="0" t="n">
        <v>9.99300489657243E-005</v>
      </c>
      <c r="J303" s="0" t="n">
        <f aca="false">VLOOKUP(D303,'paramètres CI'!$A$1:$C$6,2,0)</f>
        <v>0.0935912806596305</v>
      </c>
      <c r="K303" s="0" t="str">
        <f aca="false">VLOOKUP(A303,Nomenclature!$D$1:$E$9,2,0)</f>
        <v>02</v>
      </c>
      <c r="L303" s="0" t="str">
        <f aca="false">VLOOKUP(B303,Nomenclature!$J$1:$K$97,2,0)</f>
        <v>56</v>
      </c>
      <c r="M303" s="0" t="str">
        <f aca="false">VLOOKUP(C303,Nomenclature!$M$1:$N$21,2,0)</f>
        <v>29</v>
      </c>
      <c r="N303" s="0" t="str">
        <f aca="false">VLOOKUP(D303,Nomenclature!$O$25:$P$31,2,0)</f>
        <v>02</v>
      </c>
      <c r="O303" s="0" t="str">
        <f aca="false">CONCATENATE(K303,L303,M303,N303)</f>
        <v>02562902</v>
      </c>
      <c r="P303" s="0" t="str">
        <f aca="false">CONCATENATE(K303,L303)</f>
        <v>0256</v>
      </c>
      <c r="R303" s="0" t="n">
        <v>103.36691678742</v>
      </c>
      <c r="S303" s="0" t="n">
        <v>20</v>
      </c>
      <c r="T303" s="0" t="n">
        <v>130.899733992324</v>
      </c>
      <c r="U303" s="0" t="n">
        <v>3.39795627906976</v>
      </c>
      <c r="V303" s="0" t="n">
        <v>9.99300489657243E-005</v>
      </c>
      <c r="W303" s="0" t="n">
        <f aca="false">VLOOKUP(D303,'paramètres CI'!$A$1:$C$6,2,0)</f>
        <v>0.0935912806596305</v>
      </c>
      <c r="X303" s="0" t="n">
        <f aca="false">(R303-E303)/E303</f>
        <v>0</v>
      </c>
      <c r="Y303" s="0" t="n">
        <f aca="false">T303-G303</f>
        <v>42.9146803425198</v>
      </c>
      <c r="Z303" s="0" t="n">
        <f aca="false">U303-H303</f>
        <v>0</v>
      </c>
    </row>
    <row r="304" customFormat="false" ht="15.8" hidden="false" customHeight="false" outlineLevel="0" collapsed="false">
      <c r="A304" s="0" t="s">
        <v>14</v>
      </c>
      <c r="B304" s="0" t="s">
        <v>73</v>
      </c>
      <c r="C304" s="0" t="s">
        <v>55</v>
      </c>
      <c r="D304" s="0" t="s">
        <v>43</v>
      </c>
      <c r="E304" s="0" t="n">
        <f aca="false">VLOOKUP(O304,bibliRdtCHauff!$G$1:$K$1398,4,0)</f>
        <v>40.3540066948089</v>
      </c>
      <c r="F304" s="0" t="n">
        <v>17</v>
      </c>
      <c r="G304" s="0" t="n">
        <f aca="false">VLOOKUP(P304,BesoinU!$F$1:$L$99,3,0)</f>
        <v>87.9850536498042</v>
      </c>
      <c r="H304" s="0" t="n">
        <f aca="false">VLOOKUP(O304,bibliRdtCHauff!$G$1:$K$1398,3,0)</f>
        <v>2.80410195348837</v>
      </c>
      <c r="I304" s="0" t="n">
        <v>0.147879131108689</v>
      </c>
      <c r="J304" s="0" t="n">
        <f aca="false">VLOOKUP(D304,'paramètres CI'!$A$1:$C$6,2,0)</f>
        <v>0.0935912806596305</v>
      </c>
      <c r="K304" s="0" t="str">
        <f aca="false">VLOOKUP(A304,Nomenclature!$D$1:$E$9,2,0)</f>
        <v>02</v>
      </c>
      <c r="L304" s="0" t="str">
        <f aca="false">VLOOKUP(B304,Nomenclature!$J$1:$K$97,2,0)</f>
        <v>56</v>
      </c>
      <c r="M304" s="0" t="str">
        <f aca="false">VLOOKUP(C304,Nomenclature!$M$1:$N$21,2,0)</f>
        <v>10</v>
      </c>
      <c r="N304" s="0" t="str">
        <f aca="false">VLOOKUP(D304,Nomenclature!$O$25:$P$31,2,0)</f>
        <v>02</v>
      </c>
      <c r="O304" s="0" t="str">
        <f aca="false">CONCATENATE(K304,L304,M304,N304)</f>
        <v>02561002</v>
      </c>
      <c r="P304" s="0" t="str">
        <f aca="false">CONCATENATE(K304,L304)</f>
        <v>0256</v>
      </c>
      <c r="R304" s="0" t="n">
        <v>38.4323873283894</v>
      </c>
      <c r="S304" s="0" t="n">
        <v>17</v>
      </c>
      <c r="T304" s="0" t="n">
        <v>130.091052233815</v>
      </c>
      <c r="U304" s="0" t="n">
        <v>2.67297488372093</v>
      </c>
      <c r="V304" s="0" t="n">
        <v>0.147879131108689</v>
      </c>
      <c r="W304" s="0" t="n">
        <f aca="false">VLOOKUP(D304,'paramètres CI'!$A$1:$C$6,2,0)</f>
        <v>0.0935912806596305</v>
      </c>
      <c r="X304" s="0" t="n">
        <f aca="false">(R304-E304)/E304</f>
        <v>-0.0476190476190483</v>
      </c>
      <c r="Y304" s="0" t="n">
        <f aca="false">T304-G304</f>
        <v>42.1059985840108</v>
      </c>
      <c r="Z304" s="0" t="n">
        <f aca="false">U304-H304</f>
        <v>-0.13112706976744</v>
      </c>
    </row>
    <row r="305" customFormat="false" ht="15.8" hidden="false" customHeight="false" outlineLevel="0" collapsed="false">
      <c r="A305" s="0" t="s">
        <v>14</v>
      </c>
      <c r="B305" s="0" t="s">
        <v>73</v>
      </c>
      <c r="C305" s="0" t="s">
        <v>56</v>
      </c>
      <c r="D305" s="0" t="s">
        <v>43</v>
      </c>
      <c r="E305" s="0" t="n">
        <f aca="false">VLOOKUP(O305,bibliRdtCHauff!$G$1:$K$1398,4,0)</f>
        <v>48.0404841604868</v>
      </c>
      <c r="F305" s="0" t="n">
        <v>17</v>
      </c>
      <c r="G305" s="0" t="n">
        <f aca="false">VLOOKUP(P305,BesoinU!$F$1:$L$99,3,0)</f>
        <v>87.9850536498042</v>
      </c>
      <c r="H305" s="0" t="n">
        <f aca="false">VLOOKUP(O305,bibliRdtCHauff!$G$1:$K$1398,3,0)</f>
        <v>3.32861023255814</v>
      </c>
      <c r="I305" s="0" t="n">
        <v>9.99300489657243E-005</v>
      </c>
      <c r="J305" s="0" t="n">
        <f aca="false">VLOOKUP(D305,'paramètres CI'!$A$1:$C$6,2,0)</f>
        <v>0.0935912806596305</v>
      </c>
      <c r="K305" s="0" t="str">
        <f aca="false">VLOOKUP(A305,Nomenclature!$D$1:$E$9,2,0)</f>
        <v>02</v>
      </c>
      <c r="L305" s="0" t="str">
        <f aca="false">VLOOKUP(B305,Nomenclature!$J$1:$K$97,2,0)</f>
        <v>56</v>
      </c>
      <c r="M305" s="0" t="str">
        <f aca="false">VLOOKUP(C305,Nomenclature!$M$1:$N$21,2,0)</f>
        <v>30</v>
      </c>
      <c r="N305" s="0" t="str">
        <f aca="false">VLOOKUP(D305,Nomenclature!$O$25:$P$31,2,0)</f>
        <v>02</v>
      </c>
      <c r="O305" s="0" t="str">
        <f aca="false">CONCATENATE(K305,L305,M305,N305)</f>
        <v>02563002</v>
      </c>
      <c r="P305" s="0" t="str">
        <f aca="false">CONCATENATE(K305,L305)</f>
        <v>0256</v>
      </c>
      <c r="R305" s="0" t="n">
        <v>48.0404841604868</v>
      </c>
      <c r="S305" s="0" t="n">
        <v>17</v>
      </c>
      <c r="T305" s="0" t="n">
        <v>130.091052233815</v>
      </c>
      <c r="U305" s="0" t="n">
        <v>3.32861023255814</v>
      </c>
      <c r="V305" s="0" t="n">
        <v>9.99300489657243E-005</v>
      </c>
      <c r="W305" s="0" t="n">
        <f aca="false">VLOOKUP(D305,'paramètres CI'!$A$1:$C$6,2,0)</f>
        <v>0.0935912806596305</v>
      </c>
      <c r="X305" s="0" t="n">
        <f aca="false">(R305-E305)/E305</f>
        <v>0</v>
      </c>
      <c r="Y305" s="0" t="n">
        <f aca="false">T305-G305</f>
        <v>42.1059985840108</v>
      </c>
      <c r="Z305" s="0" t="n">
        <f aca="false">U305-H305</f>
        <v>0</v>
      </c>
    </row>
    <row r="306" customFormat="false" ht="15.8" hidden="false" customHeight="false" outlineLevel="0" collapsed="false">
      <c r="A306" s="0" t="s">
        <v>14</v>
      </c>
      <c r="B306" s="0" t="s">
        <v>74</v>
      </c>
      <c r="C306" s="0" t="s">
        <v>32</v>
      </c>
      <c r="D306" s="0" t="s">
        <v>33</v>
      </c>
      <c r="E306" s="0" t="n">
        <f aca="false">VLOOKUP(O306,bibliRdtCHauff!$G$1:$K$1398,4,0)</f>
        <v>30.1624505234191</v>
      </c>
      <c r="F306" s="0" t="n">
        <v>25</v>
      </c>
      <c r="G306" s="0" t="n">
        <f aca="false">VLOOKUP(P306,BesoinU!$F$1:$L$99,3,0)</f>
        <v>81.191097317593</v>
      </c>
      <c r="H306" s="0" t="n">
        <f aca="false">VLOOKUP(O306,bibliRdtCHauff!$G$1:$K$1398,3,0)</f>
        <v>0.690863770061427</v>
      </c>
      <c r="I306" s="0" t="n">
        <v>0.0209622152218304</v>
      </c>
      <c r="J306" s="0" t="n">
        <f aca="false">VLOOKUP(D306,'paramètres CI'!$A$1:$C$6,2,0)</f>
        <v>0.033584731604575</v>
      </c>
      <c r="K306" s="0" t="str">
        <f aca="false">VLOOKUP(A306,Nomenclature!$D$1:$E$9,2,0)</f>
        <v>02</v>
      </c>
      <c r="L306" s="0" t="str">
        <f aca="false">VLOOKUP(B306,Nomenclature!$J$1:$K$97,2,0)</f>
        <v>57</v>
      </c>
      <c r="M306" s="0" t="str">
        <f aca="false">VLOOKUP(C306,Nomenclature!$M$1:$N$21,2,0)</f>
        <v>01</v>
      </c>
      <c r="N306" s="0" t="str">
        <f aca="false">VLOOKUP(D306,Nomenclature!$O$25:$P$31,2,0)</f>
        <v>01</v>
      </c>
      <c r="O306" s="0" t="str">
        <f aca="false">CONCATENATE(K306,L306,M306,N306)</f>
        <v>02570101</v>
      </c>
      <c r="P306" s="0" t="str">
        <f aca="false">CONCATENATE(K306,L306)</f>
        <v>0257</v>
      </c>
      <c r="R306" s="0" t="n">
        <v>28.7261433556372</v>
      </c>
      <c r="S306" s="0" t="n">
        <v>25</v>
      </c>
      <c r="T306" s="0" t="n">
        <v>114.674567344035</v>
      </c>
      <c r="U306" s="0" t="n">
        <v>0.664292086597526</v>
      </c>
      <c r="V306" s="0" t="n">
        <v>0.0209622152218304</v>
      </c>
      <c r="W306" s="0" t="n">
        <f aca="false">VLOOKUP(D306,'paramètres CI'!$A$1:$C$6,2,0)</f>
        <v>0.033584731604575</v>
      </c>
      <c r="X306" s="0" t="n">
        <f aca="false">(R306-E306)/E306</f>
        <v>-0.0476190476190489</v>
      </c>
      <c r="Y306" s="0" t="n">
        <f aca="false">T306-G306</f>
        <v>33.483470026442</v>
      </c>
      <c r="Z306" s="0" t="n">
        <f aca="false">U306-H306</f>
        <v>-0.026571683463901</v>
      </c>
    </row>
    <row r="307" customFormat="false" ht="15.8" hidden="false" customHeight="false" outlineLevel="0" collapsed="false">
      <c r="A307" s="0" t="s">
        <v>14</v>
      </c>
      <c r="B307" s="0" t="s">
        <v>74</v>
      </c>
      <c r="C307" s="0" t="s">
        <v>32</v>
      </c>
      <c r="D307" s="0" t="s">
        <v>34</v>
      </c>
      <c r="E307" s="0" t="n">
        <f aca="false">VLOOKUP(O307,bibliRdtCHauff!$G$1:$K$1398,4,0)</f>
        <v>30.30646884472</v>
      </c>
      <c r="F307" s="0" t="n">
        <v>25</v>
      </c>
      <c r="G307" s="0" t="n">
        <f aca="false">VLOOKUP(P307,BesoinU!$F$1:$L$99,3,0)</f>
        <v>81.191097317593</v>
      </c>
      <c r="H307" s="0" t="n">
        <f aca="false">VLOOKUP(O307,bibliRdtCHauff!$G$1:$K$1398,3,0)</f>
        <v>0.670779307335857</v>
      </c>
      <c r="I307" s="0" t="n">
        <v>0.0621825052826723</v>
      </c>
      <c r="J307" s="0" t="n">
        <f aca="false">VLOOKUP(D307,'paramètres CI'!$A$1:$C$6,2,0)</f>
        <v>0.0424847883250769</v>
      </c>
      <c r="K307" s="0" t="str">
        <f aca="false">VLOOKUP(A307,Nomenclature!$D$1:$E$9,2,0)</f>
        <v>02</v>
      </c>
      <c r="L307" s="0" t="str">
        <f aca="false">VLOOKUP(B307,Nomenclature!$J$1:$K$97,2,0)</f>
        <v>57</v>
      </c>
      <c r="M307" s="0" t="str">
        <f aca="false">VLOOKUP(C307,Nomenclature!$M$1:$N$21,2,0)</f>
        <v>01</v>
      </c>
      <c r="N307" s="0" t="str">
        <f aca="false">VLOOKUP(D307,Nomenclature!$O$25:$P$31,2,0)</f>
        <v>06</v>
      </c>
      <c r="O307" s="0" t="str">
        <f aca="false">CONCATENATE(K307,L307,M307,N307)</f>
        <v>02570106</v>
      </c>
      <c r="P307" s="0" t="str">
        <f aca="false">CONCATENATE(K307,L307)</f>
        <v>0257</v>
      </c>
      <c r="R307" s="0" t="n">
        <v>28.8633036616381</v>
      </c>
      <c r="S307" s="0" t="n">
        <v>25</v>
      </c>
      <c r="T307" s="0" t="n">
        <v>125.076256857053</v>
      </c>
      <c r="U307" s="0" t="n">
        <v>0.644980103207555</v>
      </c>
      <c r="V307" s="0" t="n">
        <v>0.0621825052826723</v>
      </c>
      <c r="W307" s="0" t="n">
        <f aca="false">VLOOKUP(D307,'paramètres CI'!$A$1:$C$6,2,0)</f>
        <v>0.0424847883250769</v>
      </c>
      <c r="X307" s="0" t="n">
        <f aca="false">(R307-E307)/E307</f>
        <v>-0.0476190476190475</v>
      </c>
      <c r="Y307" s="0" t="n">
        <f aca="false">T307-G307</f>
        <v>43.88515953946</v>
      </c>
      <c r="Z307" s="0" t="n">
        <f aca="false">U307-H307</f>
        <v>-0.0257992041283019</v>
      </c>
    </row>
    <row r="308" customFormat="false" ht="15.8" hidden="false" customHeight="false" outlineLevel="0" collapsed="false">
      <c r="A308" s="0" t="s">
        <v>14</v>
      </c>
      <c r="B308" s="0" t="s">
        <v>74</v>
      </c>
      <c r="C308" s="0" t="s">
        <v>35</v>
      </c>
      <c r="D308" s="0" t="s">
        <v>33</v>
      </c>
      <c r="E308" s="0" t="n">
        <f aca="false">VLOOKUP(O308,bibliRdtCHauff!$G$1:$K$1398,4,0)</f>
        <v>35.9076791945465</v>
      </c>
      <c r="F308" s="0" t="n">
        <v>25</v>
      </c>
      <c r="G308" s="0" t="n">
        <f aca="false">VLOOKUP(P308,BesoinU!$F$1:$L$99,3,0)</f>
        <v>81.191097317593</v>
      </c>
      <c r="H308" s="0" t="n">
        <f aca="false">VLOOKUP(O308,bibliRdtCHauff!$G$1:$K$1398,3,0)</f>
        <v>0.797150503917031</v>
      </c>
      <c r="I308" s="0" t="n">
        <v>9.99300489657241E-005</v>
      </c>
      <c r="J308" s="0" t="n">
        <f aca="false">VLOOKUP(D308,'paramètres CI'!$A$1:$C$6,2,0)</f>
        <v>0.033584731604575</v>
      </c>
      <c r="K308" s="0" t="str">
        <f aca="false">VLOOKUP(A308,Nomenclature!$D$1:$E$9,2,0)</f>
        <v>02</v>
      </c>
      <c r="L308" s="0" t="str">
        <f aca="false">VLOOKUP(B308,Nomenclature!$J$1:$K$97,2,0)</f>
        <v>57</v>
      </c>
      <c r="M308" s="0" t="str">
        <f aca="false">VLOOKUP(C308,Nomenclature!$M$1:$N$21,2,0)</f>
        <v>21</v>
      </c>
      <c r="N308" s="0" t="str">
        <f aca="false">VLOOKUP(D308,Nomenclature!$O$25:$P$31,2,0)</f>
        <v>01</v>
      </c>
      <c r="O308" s="0" t="str">
        <f aca="false">CONCATENATE(K308,L308,M308,N308)</f>
        <v>02572101</v>
      </c>
      <c r="P308" s="0" t="str">
        <f aca="false">CONCATENATE(K308,L308)</f>
        <v>0257</v>
      </c>
      <c r="R308" s="0" t="n">
        <v>35.9076791945465</v>
      </c>
      <c r="S308" s="0" t="n">
        <v>25</v>
      </c>
      <c r="T308" s="0" t="n">
        <v>114.674567344035</v>
      </c>
      <c r="U308" s="0" t="n">
        <v>0.797150503917031</v>
      </c>
      <c r="V308" s="0" t="n">
        <v>9.99300489657241E-005</v>
      </c>
      <c r="W308" s="0" t="n">
        <f aca="false">VLOOKUP(D308,'paramètres CI'!$A$1:$C$6,2,0)</f>
        <v>0.033584731604575</v>
      </c>
      <c r="X308" s="0" t="n">
        <f aca="false">(R308-E308)/E308</f>
        <v>0</v>
      </c>
      <c r="Y308" s="0" t="n">
        <f aca="false">T308-G308</f>
        <v>33.483470026442</v>
      </c>
      <c r="Z308" s="0" t="n">
        <f aca="false">U308-H308</f>
        <v>0</v>
      </c>
    </row>
    <row r="309" customFormat="false" ht="15.8" hidden="false" customHeight="false" outlineLevel="0" collapsed="false">
      <c r="A309" s="0" t="s">
        <v>14</v>
      </c>
      <c r="B309" s="0" t="s">
        <v>74</v>
      </c>
      <c r="C309" s="0" t="s">
        <v>35</v>
      </c>
      <c r="D309" s="0" t="s">
        <v>34</v>
      </c>
      <c r="E309" s="0" t="n">
        <f aca="false">VLOOKUP(O309,bibliRdtCHauff!$G$1:$K$1398,4,0)</f>
        <v>36.0791295770476</v>
      </c>
      <c r="F309" s="0" t="n">
        <v>25</v>
      </c>
      <c r="G309" s="0" t="n">
        <f aca="false">VLOOKUP(P309,BesoinU!$F$1:$L$99,3,0)</f>
        <v>81.191097317593</v>
      </c>
      <c r="H309" s="0" t="n">
        <f aca="false">VLOOKUP(O309,bibliRdtCHauff!$G$1:$K$1398,3,0)</f>
        <v>0.773976123849066</v>
      </c>
      <c r="I309" s="0" t="n">
        <v>9.99300489657241E-005</v>
      </c>
      <c r="J309" s="0" t="n">
        <f aca="false">VLOOKUP(D309,'paramètres CI'!$A$1:$C$6,2,0)</f>
        <v>0.0424847883250769</v>
      </c>
      <c r="K309" s="0" t="str">
        <f aca="false">VLOOKUP(A309,Nomenclature!$D$1:$E$9,2,0)</f>
        <v>02</v>
      </c>
      <c r="L309" s="0" t="str">
        <f aca="false">VLOOKUP(B309,Nomenclature!$J$1:$K$97,2,0)</f>
        <v>57</v>
      </c>
      <c r="M309" s="0" t="str">
        <f aca="false">VLOOKUP(C309,Nomenclature!$M$1:$N$21,2,0)</f>
        <v>21</v>
      </c>
      <c r="N309" s="0" t="str">
        <f aca="false">VLOOKUP(D309,Nomenclature!$O$25:$P$31,2,0)</f>
        <v>06</v>
      </c>
      <c r="O309" s="0" t="str">
        <f aca="false">CONCATENATE(K309,L309,M309,N309)</f>
        <v>02572106</v>
      </c>
      <c r="P309" s="0" t="str">
        <f aca="false">CONCATENATE(K309,L309)</f>
        <v>0257</v>
      </c>
      <c r="R309" s="0" t="n">
        <v>36.0791295770476</v>
      </c>
      <c r="S309" s="0" t="n">
        <v>25</v>
      </c>
      <c r="T309" s="0" t="n">
        <v>125.076256857053</v>
      </c>
      <c r="U309" s="0" t="n">
        <v>0.773976123849066</v>
      </c>
      <c r="V309" s="0" t="n">
        <v>9.99300489657241E-005</v>
      </c>
      <c r="W309" s="0" t="n">
        <f aca="false">VLOOKUP(D309,'paramètres CI'!$A$1:$C$6,2,0)</f>
        <v>0.0424847883250769</v>
      </c>
      <c r="X309" s="0" t="n">
        <f aca="false">(R309-E309)/E309</f>
        <v>0</v>
      </c>
      <c r="Y309" s="0" t="n">
        <f aca="false">T309-G309</f>
        <v>43.88515953946</v>
      </c>
      <c r="Z309" s="0" t="n">
        <f aca="false">U309-H309</f>
        <v>0</v>
      </c>
    </row>
    <row r="310" customFormat="false" ht="15.8" hidden="false" customHeight="false" outlineLevel="0" collapsed="false">
      <c r="A310" s="0" t="s">
        <v>14</v>
      </c>
      <c r="B310" s="0" t="s">
        <v>74</v>
      </c>
      <c r="C310" s="0" t="s">
        <v>36</v>
      </c>
      <c r="D310" s="0" t="s">
        <v>37</v>
      </c>
      <c r="E310" s="0" t="n">
        <f aca="false">VLOOKUP(O310,bibliRdtCHauff!$G$1:$K$1398,4,0)</f>
        <v>22.642373519764</v>
      </c>
      <c r="F310" s="0" t="n">
        <v>20</v>
      </c>
      <c r="G310" s="0" t="n">
        <f aca="false">VLOOKUP(P310,BesoinU!$F$1:$L$99,3,0)</f>
        <v>81.191097317593</v>
      </c>
      <c r="H310" s="0" t="n">
        <f aca="false">VLOOKUP(O310,bibliRdtCHauff!$G$1:$K$1398,3,0)</f>
        <v>0.754990906044746</v>
      </c>
      <c r="I310" s="0" t="n">
        <v>9.99300489657241E-005</v>
      </c>
      <c r="J310" s="0" t="n">
        <f aca="false">VLOOKUP(D310,'paramètres CI'!$A$1:$C$6,2,0)</f>
        <v>0.0385046990211696</v>
      </c>
      <c r="K310" s="0" t="str">
        <f aca="false">VLOOKUP(A310,Nomenclature!$D$1:$E$9,2,0)</f>
        <v>02</v>
      </c>
      <c r="L310" s="0" t="str">
        <f aca="false">VLOOKUP(B310,Nomenclature!$J$1:$K$97,2,0)</f>
        <v>57</v>
      </c>
      <c r="M310" s="0" t="str">
        <f aca="false">VLOOKUP(C310,Nomenclature!$M$1:$N$21,2,0)</f>
        <v>23</v>
      </c>
      <c r="N310" s="0" t="str">
        <f aca="false">VLOOKUP(D310,Nomenclature!$O$25:$P$31,2,0)</f>
        <v>03</v>
      </c>
      <c r="O310" s="0" t="str">
        <f aca="false">CONCATENATE(K310,L310,M310,N310)</f>
        <v>02572303</v>
      </c>
      <c r="P310" s="0" t="str">
        <f aca="false">CONCATENATE(K310,L310)</f>
        <v>0257</v>
      </c>
      <c r="R310" s="0" t="n">
        <v>22.642373519764</v>
      </c>
      <c r="S310" s="0" t="n">
        <v>20</v>
      </c>
      <c r="T310" s="0" t="n">
        <v>135.155876509973</v>
      </c>
      <c r="U310" s="0" t="n">
        <v>0.754990906044746</v>
      </c>
      <c r="V310" s="0" t="n">
        <v>9.99300489657241E-005</v>
      </c>
      <c r="W310" s="0" t="n">
        <f aca="false">VLOOKUP(D310,'paramètres CI'!$A$1:$C$6,2,0)</f>
        <v>0.0385046990211696</v>
      </c>
      <c r="X310" s="0" t="n">
        <f aca="false">(R310-E310)/E310</f>
        <v>0</v>
      </c>
      <c r="Y310" s="0" t="n">
        <f aca="false">T310-G310</f>
        <v>53.96477919238</v>
      </c>
      <c r="Z310" s="0" t="n">
        <f aca="false">U310-H310</f>
        <v>0</v>
      </c>
    </row>
    <row r="311" customFormat="false" ht="15.8" hidden="false" customHeight="false" outlineLevel="0" collapsed="false">
      <c r="A311" s="0" t="s">
        <v>14</v>
      </c>
      <c r="B311" s="0" t="s">
        <v>74</v>
      </c>
      <c r="C311" s="0" t="s">
        <v>38</v>
      </c>
      <c r="D311" s="0" t="s">
        <v>39</v>
      </c>
      <c r="E311" s="0" t="n">
        <f aca="false">VLOOKUP(O311,bibliRdtCHauff!$G$1:$K$1398,4,0)</f>
        <v>16.4614859424868</v>
      </c>
      <c r="F311" s="0" t="n">
        <v>20</v>
      </c>
      <c r="G311" s="0" t="n">
        <f aca="false">VLOOKUP(P311,BesoinU!$F$1:$L$99,3,0)</f>
        <v>81.191097317593</v>
      </c>
      <c r="H311" s="0" t="n">
        <f aca="false">VLOOKUP(O311,bibliRdtCHauff!$G$1:$K$1398,3,0)</f>
        <v>0.982585748025649</v>
      </c>
      <c r="I311" s="0" t="n">
        <v>9.99300489657241E-005</v>
      </c>
      <c r="J311" s="0" t="n">
        <f aca="false">VLOOKUP(D311,'paramètres CI'!$A$1:$C$6,2,0)</f>
        <v>0.022045059962018</v>
      </c>
      <c r="K311" s="0" t="str">
        <f aca="false">VLOOKUP(A311,Nomenclature!$D$1:$E$9,2,0)</f>
        <v>02</v>
      </c>
      <c r="L311" s="0" t="str">
        <f aca="false">VLOOKUP(B311,Nomenclature!$J$1:$K$97,2,0)</f>
        <v>57</v>
      </c>
      <c r="M311" s="0" t="str">
        <f aca="false">VLOOKUP(C311,Nomenclature!$M$1:$N$21,2,0)</f>
        <v>24</v>
      </c>
      <c r="N311" s="0" t="str">
        <f aca="false">VLOOKUP(D311,Nomenclature!$O$25:$P$31,2,0)</f>
        <v>04</v>
      </c>
      <c r="O311" s="0" t="str">
        <f aca="false">CONCATENATE(K311,L311,M311,N311)</f>
        <v>02572404</v>
      </c>
      <c r="P311" s="0" t="str">
        <f aca="false">CONCATENATE(K311,L311)</f>
        <v>0257</v>
      </c>
      <c r="R311" s="0" t="n">
        <v>16.4614859424868</v>
      </c>
      <c r="S311" s="0" t="n">
        <v>20</v>
      </c>
      <c r="T311" s="0" t="n">
        <v>130.055185085662</v>
      </c>
      <c r="U311" s="0" t="n">
        <v>0.982585748025649</v>
      </c>
      <c r="V311" s="0" t="n">
        <v>9.99300489657241E-005</v>
      </c>
      <c r="W311" s="0" t="n">
        <f aca="false">VLOOKUP(D311,'paramètres CI'!$A$1:$C$6,2,0)</f>
        <v>0.022045059962018</v>
      </c>
      <c r="X311" s="0" t="n">
        <f aca="false">(R311-E311)/E311</f>
        <v>0</v>
      </c>
      <c r="Y311" s="0" t="n">
        <f aca="false">T311-G311</f>
        <v>48.864087768069</v>
      </c>
      <c r="Z311" s="0" t="n">
        <f aca="false">U311-H311</f>
        <v>0</v>
      </c>
    </row>
    <row r="312" customFormat="false" ht="15.8" hidden="false" customHeight="false" outlineLevel="0" collapsed="false">
      <c r="A312" s="0" t="s">
        <v>14</v>
      </c>
      <c r="B312" s="0" t="s">
        <v>74</v>
      </c>
      <c r="C312" s="0" t="s">
        <v>40</v>
      </c>
      <c r="D312" s="0" t="s">
        <v>37</v>
      </c>
      <c r="E312" s="0" t="n">
        <f aca="false">VLOOKUP(O312,bibliRdtCHauff!$G$1:$K$1398,4,0)</f>
        <v>19.0195937566018</v>
      </c>
      <c r="F312" s="0" t="n">
        <v>20</v>
      </c>
      <c r="G312" s="0" t="n">
        <f aca="false">VLOOKUP(P312,BesoinU!$F$1:$L$99,3,0)</f>
        <v>81.191097317593</v>
      </c>
      <c r="H312" s="0" t="n">
        <f aca="false">VLOOKUP(O312,bibliRdtCHauff!$G$1:$K$1398,3,0)</f>
        <v>0.56975773235372</v>
      </c>
      <c r="I312" s="0" t="n">
        <v>0.0239655304179838</v>
      </c>
      <c r="J312" s="0" t="n">
        <f aca="false">VLOOKUP(D312,'paramètres CI'!$A$1:$C$6,2,0)</f>
        <v>0.0385046990211696</v>
      </c>
      <c r="K312" s="0" t="str">
        <f aca="false">VLOOKUP(A312,Nomenclature!$D$1:$E$9,2,0)</f>
        <v>02</v>
      </c>
      <c r="L312" s="0" t="str">
        <f aca="false">VLOOKUP(B312,Nomenclature!$J$1:$K$97,2,0)</f>
        <v>57</v>
      </c>
      <c r="M312" s="0" t="str">
        <f aca="false">VLOOKUP(C312,Nomenclature!$M$1:$N$21,2,0)</f>
        <v>03</v>
      </c>
      <c r="N312" s="0" t="str">
        <f aca="false">VLOOKUP(D312,Nomenclature!$O$25:$P$31,2,0)</f>
        <v>03</v>
      </c>
      <c r="O312" s="0" t="str">
        <f aca="false">CONCATENATE(K312,L312,M312,N312)</f>
        <v>02570303</v>
      </c>
      <c r="P312" s="0" t="str">
        <f aca="false">CONCATENATE(K312,L312)</f>
        <v>0257</v>
      </c>
      <c r="R312" s="0" t="n">
        <v>18.1138988158112</v>
      </c>
      <c r="S312" s="0" t="n">
        <v>20</v>
      </c>
      <c r="T312" s="0" t="n">
        <v>135.155876509973</v>
      </c>
      <c r="U312" s="0" t="n">
        <v>0.523449438930963</v>
      </c>
      <c r="V312" s="0" t="n">
        <v>0.0239655304179838</v>
      </c>
      <c r="W312" s="0" t="n">
        <f aca="false">VLOOKUP(D312,'paramètres CI'!$A$1:$C$6,2,0)</f>
        <v>0.0385046990211696</v>
      </c>
      <c r="X312" s="0" t="n">
        <f aca="false">(R312-E312)/E312</f>
        <v>-0.0476190476190496</v>
      </c>
      <c r="Y312" s="0" t="n">
        <f aca="false">T312-G312</f>
        <v>53.96477919238</v>
      </c>
      <c r="Z312" s="0" t="n">
        <f aca="false">U312-H312</f>
        <v>-0.0463082934227569</v>
      </c>
    </row>
    <row r="313" customFormat="false" ht="15.8" hidden="false" customHeight="false" outlineLevel="0" collapsed="false">
      <c r="A313" s="0" t="s">
        <v>14</v>
      </c>
      <c r="B313" s="0" t="s">
        <v>74</v>
      </c>
      <c r="C313" s="0" t="s">
        <v>41</v>
      </c>
      <c r="D313" s="0" t="s">
        <v>39</v>
      </c>
      <c r="E313" s="0" t="n">
        <f aca="false">VLOOKUP(O313,bibliRdtCHauff!$G$1:$K$1398,4,0)</f>
        <v>13.8276481916889</v>
      </c>
      <c r="F313" s="0" t="n">
        <v>20</v>
      </c>
      <c r="G313" s="0" t="n">
        <f aca="false">VLOOKUP(P313,BesoinU!$F$1:$L$99,3,0)</f>
        <v>81.191097317593</v>
      </c>
      <c r="H313" s="0" t="n">
        <f aca="false">VLOOKUP(O313,bibliRdtCHauff!$G$1:$K$1398,3,0)</f>
        <v>0.685456368473844</v>
      </c>
      <c r="I313" s="0" t="n">
        <v>0.379624643362474</v>
      </c>
      <c r="J313" s="0" t="n">
        <f aca="false">VLOOKUP(D313,'paramètres CI'!$A$1:$C$6,2,0)</f>
        <v>0.022045059962018</v>
      </c>
      <c r="K313" s="0" t="str">
        <f aca="false">VLOOKUP(A313,Nomenclature!$D$1:$E$9,2,0)</f>
        <v>02</v>
      </c>
      <c r="L313" s="0" t="str">
        <f aca="false">VLOOKUP(B313,Nomenclature!$J$1:$K$97,2,0)</f>
        <v>57</v>
      </c>
      <c r="M313" s="0" t="str">
        <f aca="false">VLOOKUP(C313,Nomenclature!$M$1:$N$21,2,0)</f>
        <v>04</v>
      </c>
      <c r="N313" s="0" t="str">
        <f aca="false">VLOOKUP(D313,Nomenclature!$O$25:$P$31,2,0)</f>
        <v>04</v>
      </c>
      <c r="O313" s="0" t="str">
        <f aca="false">CONCATENATE(K313,L313,M313,N313)</f>
        <v>02570404</v>
      </c>
      <c r="P313" s="0" t="str">
        <f aca="false">CONCATENATE(K313,L313)</f>
        <v>0257</v>
      </c>
      <c r="R313" s="0" t="n">
        <v>13.1691887539894</v>
      </c>
      <c r="S313" s="0" t="n">
        <v>20</v>
      </c>
      <c r="T313" s="0" t="n">
        <v>130.055185085662</v>
      </c>
      <c r="U313" s="0" t="n">
        <v>0.611174023585893</v>
      </c>
      <c r="V313" s="0" t="n">
        <v>0.379624643362474</v>
      </c>
      <c r="W313" s="0" t="n">
        <f aca="false">VLOOKUP(D313,'paramètres CI'!$A$1:$C$6,2,0)</f>
        <v>0.022045059962018</v>
      </c>
      <c r="X313" s="0" t="n">
        <f aca="false">(R313-E313)/E313</f>
        <v>-0.0476190476190496</v>
      </c>
      <c r="Y313" s="0" t="n">
        <f aca="false">T313-G313</f>
        <v>48.864087768069</v>
      </c>
      <c r="Z313" s="0" t="n">
        <f aca="false">U313-H313</f>
        <v>-0.074282344887951</v>
      </c>
    </row>
    <row r="314" customFormat="false" ht="15.8" hidden="false" customHeight="false" outlineLevel="0" collapsed="false">
      <c r="A314" s="0" t="s">
        <v>14</v>
      </c>
      <c r="B314" s="0" t="s">
        <v>74</v>
      </c>
      <c r="C314" s="0" t="s">
        <v>45</v>
      </c>
      <c r="D314" s="0" t="s">
        <v>43</v>
      </c>
      <c r="E314" s="0" t="n">
        <f aca="false">VLOOKUP(O314,bibliRdtCHauff!$G$1:$K$1398,4,0)</f>
        <v>10.4</v>
      </c>
      <c r="F314" s="0" t="n">
        <v>13</v>
      </c>
      <c r="G314" s="0" t="n">
        <f aca="false">VLOOKUP(P314,BesoinU!$F$1:$L$99,3,0)</f>
        <v>81.191097317593</v>
      </c>
      <c r="H314" s="0" t="n">
        <f aca="false">VLOOKUP(O314,bibliRdtCHauff!$G$1:$K$1398,3,0)</f>
        <v>0.92</v>
      </c>
      <c r="I314" s="0" t="n">
        <v>0.244300032477148</v>
      </c>
      <c r="J314" s="0" t="n">
        <f aca="false">VLOOKUP(D314,'paramètres CI'!$A$1:$C$6,2,0)</f>
        <v>0.0935912806596305</v>
      </c>
      <c r="K314" s="0" t="str">
        <f aca="false">VLOOKUP(A314,Nomenclature!$D$1:$E$9,2,0)</f>
        <v>02</v>
      </c>
      <c r="L314" s="0" t="str">
        <f aca="false">VLOOKUP(B314,Nomenclature!$J$1:$K$97,2,0)</f>
        <v>57</v>
      </c>
      <c r="M314" s="0" t="str">
        <f aca="false">VLOOKUP(C314,Nomenclature!$M$1:$N$21,2,0)</f>
        <v>06</v>
      </c>
      <c r="N314" s="0" t="str">
        <f aca="false">VLOOKUP(D314,Nomenclature!$O$25:$P$31,2,0)</f>
        <v>02</v>
      </c>
      <c r="O314" s="0" t="str">
        <f aca="false">CONCATENATE(K314,L314,M314,N314)</f>
        <v>02570602</v>
      </c>
      <c r="P314" s="0" t="str">
        <f aca="false">CONCATENATE(K314,L314)</f>
        <v>0257</v>
      </c>
      <c r="R314" s="0" t="n">
        <v>10</v>
      </c>
      <c r="S314" s="0" t="n">
        <v>13</v>
      </c>
      <c r="T314" s="0" t="n">
        <v>105.251262526922</v>
      </c>
      <c r="U314" s="0" t="n">
        <v>0.9</v>
      </c>
      <c r="V314" s="0" t="n">
        <v>0.244300032477148</v>
      </c>
      <c r="W314" s="0" t="n">
        <f aca="false">VLOOKUP(D314,'paramètres CI'!$A$1:$C$6,2,0)</f>
        <v>0.0935912806596305</v>
      </c>
      <c r="X314" s="0" t="n">
        <f aca="false">(R314-E314)/E314</f>
        <v>-0.0384615384615385</v>
      </c>
      <c r="Y314" s="0" t="n">
        <f aca="false">T314-G314</f>
        <v>24.060165209329</v>
      </c>
      <c r="Z314" s="0" t="n">
        <f aca="false">U314-H314</f>
        <v>-0.02</v>
      </c>
    </row>
    <row r="315" customFormat="false" ht="15.8" hidden="false" customHeight="false" outlineLevel="0" collapsed="false">
      <c r="A315" s="0" t="s">
        <v>14</v>
      </c>
      <c r="B315" s="0" t="s">
        <v>74</v>
      </c>
      <c r="C315" s="0" t="s">
        <v>46</v>
      </c>
      <c r="D315" s="0" t="s">
        <v>43</v>
      </c>
      <c r="E315" s="0" t="n">
        <f aca="false">VLOOKUP(O315,bibliRdtCHauff!$G$1:$K$1398,4,0)</f>
        <v>12</v>
      </c>
      <c r="F315" s="0" t="n">
        <v>13</v>
      </c>
      <c r="G315" s="0" t="n">
        <f aca="false">VLOOKUP(P315,BesoinU!$F$1:$L$99,3,0)</f>
        <v>81.191097317593</v>
      </c>
      <c r="H315" s="0" t="n">
        <f aca="false">VLOOKUP(O315,bibliRdtCHauff!$G$1:$K$1398,3,0)</f>
        <v>1</v>
      </c>
      <c r="I315" s="0" t="n">
        <v>9.99300489657241E-005</v>
      </c>
      <c r="J315" s="0" t="n">
        <f aca="false">VLOOKUP(D315,'paramètres CI'!$A$1:$C$6,2,0)</f>
        <v>0.0935912806596305</v>
      </c>
      <c r="K315" s="0" t="str">
        <f aca="false">VLOOKUP(A315,Nomenclature!$D$1:$E$9,2,0)</f>
        <v>02</v>
      </c>
      <c r="L315" s="0" t="str">
        <f aca="false">VLOOKUP(B315,Nomenclature!$J$1:$K$97,2,0)</f>
        <v>57</v>
      </c>
      <c r="M315" s="0" t="str">
        <f aca="false">VLOOKUP(C315,Nomenclature!$M$1:$N$21,2,0)</f>
        <v>26</v>
      </c>
      <c r="N315" s="0" t="str">
        <f aca="false">VLOOKUP(D315,Nomenclature!$O$25:$P$31,2,0)</f>
        <v>02</v>
      </c>
      <c r="O315" s="0" t="str">
        <f aca="false">CONCATENATE(K315,L315,M315,N315)</f>
        <v>02572602</v>
      </c>
      <c r="P315" s="0" t="str">
        <f aca="false">CONCATENATE(K315,L315)</f>
        <v>0257</v>
      </c>
      <c r="R315" s="0" t="n">
        <v>12</v>
      </c>
      <c r="S315" s="0" t="n">
        <v>13</v>
      </c>
      <c r="T315" s="0" t="n">
        <v>105.251262526922</v>
      </c>
      <c r="U315" s="0" t="n">
        <v>1</v>
      </c>
      <c r="V315" s="0" t="n">
        <v>9.99300489657241E-005</v>
      </c>
      <c r="W315" s="0" t="n">
        <f aca="false">VLOOKUP(D315,'paramètres CI'!$A$1:$C$6,2,0)</f>
        <v>0.0935912806596305</v>
      </c>
      <c r="X315" s="0" t="n">
        <f aca="false">(R315-E315)/E315</f>
        <v>0</v>
      </c>
      <c r="Y315" s="0" t="n">
        <f aca="false">T315-G315</f>
        <v>24.060165209329</v>
      </c>
      <c r="Z315" s="0" t="n">
        <f aca="false">U315-H315</f>
        <v>0</v>
      </c>
    </row>
    <row r="316" customFormat="false" ht="15.8" hidden="false" customHeight="false" outlineLevel="0" collapsed="false">
      <c r="A316" s="0" t="s">
        <v>14</v>
      </c>
      <c r="B316" s="0" t="s">
        <v>74</v>
      </c>
      <c r="C316" s="0" t="s">
        <v>48</v>
      </c>
      <c r="D316" s="0" t="s">
        <v>43</v>
      </c>
      <c r="E316" s="0" t="n">
        <f aca="false">VLOOKUP(O316,bibliRdtCHauff!$G$1:$K$1398,4,0)</f>
        <v>81.2880909123097</v>
      </c>
      <c r="F316" s="0" t="n">
        <v>20</v>
      </c>
      <c r="G316" s="0" t="n">
        <f aca="false">VLOOKUP(P316,BesoinU!$F$1:$L$99,3,0)</f>
        <v>81.191097317593</v>
      </c>
      <c r="H316" s="0" t="n">
        <f aca="false">VLOOKUP(O316,bibliRdtCHauff!$G$1:$K$1398,3,0)</f>
        <v>2.94489544186046</v>
      </c>
      <c r="I316" s="0" t="n">
        <v>0.112099331241649</v>
      </c>
      <c r="J316" s="0" t="n">
        <f aca="false">VLOOKUP(D316,'paramètres CI'!$A$1:$C$6,2,0)</f>
        <v>0.0935912806596305</v>
      </c>
      <c r="K316" s="0" t="str">
        <f aca="false">VLOOKUP(A316,Nomenclature!$D$1:$E$9,2,0)</f>
        <v>02</v>
      </c>
      <c r="L316" s="0" t="str">
        <f aca="false">VLOOKUP(B316,Nomenclature!$J$1:$K$97,2,0)</f>
        <v>57</v>
      </c>
      <c r="M316" s="0" t="str">
        <f aca="false">VLOOKUP(C316,Nomenclature!$M$1:$N$21,2,0)</f>
        <v>09</v>
      </c>
      <c r="N316" s="0" t="str">
        <f aca="false">VLOOKUP(D316,Nomenclature!$O$25:$P$31,2,0)</f>
        <v>02</v>
      </c>
      <c r="O316" s="0" t="str">
        <f aca="false">CONCATENATE(K316,L316,M316,N316)</f>
        <v>02570902</v>
      </c>
      <c r="P316" s="0" t="str">
        <f aca="false">CONCATENATE(K316,L316)</f>
        <v>0257</v>
      </c>
      <c r="R316" s="0" t="n">
        <v>77.417229440295</v>
      </c>
      <c r="S316" s="0" t="n">
        <v>20</v>
      </c>
      <c r="T316" s="0" t="n">
        <v>121.67897818319</v>
      </c>
      <c r="U316" s="0" t="n">
        <v>2.83163023255814</v>
      </c>
      <c r="V316" s="0" t="n">
        <v>0.112099331241649</v>
      </c>
      <c r="W316" s="0" t="n">
        <f aca="false">VLOOKUP(D316,'paramètres CI'!$A$1:$C$6,2,0)</f>
        <v>0.0935912806596305</v>
      </c>
      <c r="X316" s="0" t="n">
        <f aca="false">(R316-E316)/E316</f>
        <v>-0.047619047619047</v>
      </c>
      <c r="Y316" s="0" t="n">
        <f aca="false">T316-G316</f>
        <v>40.487880865597</v>
      </c>
      <c r="Z316" s="0" t="n">
        <f aca="false">U316-H316</f>
        <v>-0.11326520930232</v>
      </c>
    </row>
    <row r="317" customFormat="false" ht="15.8" hidden="false" customHeight="false" outlineLevel="0" collapsed="false">
      <c r="A317" s="0" t="s">
        <v>14</v>
      </c>
      <c r="B317" s="0" t="s">
        <v>74</v>
      </c>
      <c r="C317" s="0" t="s">
        <v>49</v>
      </c>
      <c r="D317" s="0" t="s">
        <v>43</v>
      </c>
      <c r="E317" s="0" t="n">
        <f aca="false">VLOOKUP(O317,bibliRdtCHauff!$G$1:$K$1398,4,0)</f>
        <v>96.7715368003687</v>
      </c>
      <c r="F317" s="0" t="n">
        <v>20</v>
      </c>
      <c r="G317" s="0" t="n">
        <f aca="false">VLOOKUP(P317,BesoinU!$F$1:$L$99,3,0)</f>
        <v>81.191097317593</v>
      </c>
      <c r="H317" s="0" t="n">
        <f aca="false">VLOOKUP(O317,bibliRdtCHauff!$G$1:$K$1398,3,0)</f>
        <v>3.39795627906976</v>
      </c>
      <c r="I317" s="0" t="n">
        <v>9.99300489657241E-005</v>
      </c>
      <c r="J317" s="0" t="n">
        <f aca="false">VLOOKUP(D317,'paramètres CI'!$A$1:$C$6,2,0)</f>
        <v>0.0935912806596305</v>
      </c>
      <c r="K317" s="0" t="str">
        <f aca="false">VLOOKUP(A317,Nomenclature!$D$1:$E$9,2,0)</f>
        <v>02</v>
      </c>
      <c r="L317" s="0" t="str">
        <f aca="false">VLOOKUP(B317,Nomenclature!$J$1:$K$97,2,0)</f>
        <v>57</v>
      </c>
      <c r="M317" s="0" t="str">
        <f aca="false">VLOOKUP(C317,Nomenclature!$M$1:$N$21,2,0)</f>
        <v>29</v>
      </c>
      <c r="N317" s="0" t="str">
        <f aca="false">VLOOKUP(D317,Nomenclature!$O$25:$P$31,2,0)</f>
        <v>02</v>
      </c>
      <c r="O317" s="0" t="str">
        <f aca="false">CONCATENATE(K317,L317,M317,N317)</f>
        <v>02572902</v>
      </c>
      <c r="P317" s="0" t="str">
        <f aca="false">CONCATENATE(K317,L317)</f>
        <v>0257</v>
      </c>
      <c r="R317" s="0" t="n">
        <v>96.7715368003687</v>
      </c>
      <c r="S317" s="0" t="n">
        <v>20</v>
      </c>
      <c r="T317" s="0" t="n">
        <v>121.67897818319</v>
      </c>
      <c r="U317" s="0" t="n">
        <v>3.39795627906976</v>
      </c>
      <c r="V317" s="0" t="n">
        <v>9.99300489657241E-005</v>
      </c>
      <c r="W317" s="0" t="n">
        <f aca="false">VLOOKUP(D317,'paramètres CI'!$A$1:$C$6,2,0)</f>
        <v>0.0935912806596305</v>
      </c>
      <c r="X317" s="0" t="n">
        <f aca="false">(R317-E317)/E317</f>
        <v>0</v>
      </c>
      <c r="Y317" s="0" t="n">
        <f aca="false">T317-G317</f>
        <v>40.487880865597</v>
      </c>
      <c r="Z317" s="0" t="n">
        <f aca="false">U317-H317</f>
        <v>0</v>
      </c>
    </row>
    <row r="318" customFormat="false" ht="15.8" hidden="false" customHeight="false" outlineLevel="0" collapsed="false">
      <c r="A318" s="0" t="s">
        <v>14</v>
      </c>
      <c r="B318" s="0" t="s">
        <v>74</v>
      </c>
      <c r="C318" s="0" t="s">
        <v>55</v>
      </c>
      <c r="D318" s="0" t="s">
        <v>43</v>
      </c>
      <c r="E318" s="0" t="n">
        <f aca="false">VLOOKUP(O318,bibliRdtCHauff!$G$1:$K$1398,4,0)</f>
        <v>36.9359629633094</v>
      </c>
      <c r="F318" s="0" t="n">
        <v>17</v>
      </c>
      <c r="G318" s="0" t="n">
        <f aca="false">VLOOKUP(P318,BesoinU!$F$1:$L$99,3,0)</f>
        <v>81.191097317593</v>
      </c>
      <c r="H318" s="0" t="n">
        <f aca="false">VLOOKUP(O318,bibliRdtCHauff!$G$1:$K$1398,3,0)</f>
        <v>2.80410195348837</v>
      </c>
      <c r="I318" s="0" t="n">
        <v>0.156166231653482</v>
      </c>
      <c r="J318" s="0" t="n">
        <f aca="false">VLOOKUP(D318,'paramètres CI'!$A$1:$C$6,2,0)</f>
        <v>0.0935912806596305</v>
      </c>
      <c r="K318" s="0" t="str">
        <f aca="false">VLOOKUP(A318,Nomenclature!$D$1:$E$9,2,0)</f>
        <v>02</v>
      </c>
      <c r="L318" s="0" t="str">
        <f aca="false">VLOOKUP(B318,Nomenclature!$J$1:$K$97,2,0)</f>
        <v>57</v>
      </c>
      <c r="M318" s="0" t="str">
        <f aca="false">VLOOKUP(C318,Nomenclature!$M$1:$N$21,2,0)</f>
        <v>10</v>
      </c>
      <c r="N318" s="0" t="str">
        <f aca="false">VLOOKUP(D318,Nomenclature!$O$25:$P$31,2,0)</f>
        <v>02</v>
      </c>
      <c r="O318" s="0" t="str">
        <f aca="false">CONCATENATE(K318,L318,M318,N318)</f>
        <v>02571002</v>
      </c>
      <c r="P318" s="0" t="str">
        <f aca="false">CONCATENATE(K318,L318)</f>
        <v>0257</v>
      </c>
      <c r="R318" s="0" t="n">
        <v>35.1771075841041</v>
      </c>
      <c r="S318" s="0" t="n">
        <v>17</v>
      </c>
      <c r="T318" s="0" t="n">
        <v>120.55830240337</v>
      </c>
      <c r="U318" s="0" t="n">
        <v>2.67297488372093</v>
      </c>
      <c r="V318" s="0" t="n">
        <v>0.156166231653482</v>
      </c>
      <c r="W318" s="0" t="n">
        <f aca="false">VLOOKUP(D318,'paramètres CI'!$A$1:$C$6,2,0)</f>
        <v>0.0935912806596305</v>
      </c>
      <c r="X318" s="0" t="n">
        <f aca="false">(R318-E318)/E318</f>
        <v>-0.0476190476190501</v>
      </c>
      <c r="Y318" s="0" t="n">
        <f aca="false">T318-G318</f>
        <v>39.367205085777</v>
      </c>
      <c r="Z318" s="0" t="n">
        <f aca="false">U318-H318</f>
        <v>-0.13112706976744</v>
      </c>
    </row>
    <row r="319" customFormat="false" ht="15.8" hidden="false" customHeight="false" outlineLevel="0" collapsed="false">
      <c r="A319" s="0" t="s">
        <v>14</v>
      </c>
      <c r="B319" s="0" t="s">
        <v>74</v>
      </c>
      <c r="C319" s="0" t="s">
        <v>56</v>
      </c>
      <c r="D319" s="0" t="s">
        <v>43</v>
      </c>
      <c r="E319" s="0" t="n">
        <f aca="false">VLOOKUP(O319,bibliRdtCHauff!$G$1:$K$1398,4,0)</f>
        <v>43.9713844801302</v>
      </c>
      <c r="F319" s="0" t="n">
        <v>17</v>
      </c>
      <c r="G319" s="0" t="n">
        <f aca="false">VLOOKUP(P319,BesoinU!$F$1:$L$99,3,0)</f>
        <v>81.191097317593</v>
      </c>
      <c r="H319" s="0" t="n">
        <f aca="false">VLOOKUP(O319,bibliRdtCHauff!$G$1:$K$1398,3,0)</f>
        <v>3.32861023255814</v>
      </c>
      <c r="I319" s="0" t="n">
        <v>9.99300489657241E-005</v>
      </c>
      <c r="J319" s="0" t="n">
        <f aca="false">VLOOKUP(D319,'paramètres CI'!$A$1:$C$6,2,0)</f>
        <v>0.0935912806596305</v>
      </c>
      <c r="K319" s="0" t="str">
        <f aca="false">VLOOKUP(A319,Nomenclature!$D$1:$E$9,2,0)</f>
        <v>02</v>
      </c>
      <c r="L319" s="0" t="str">
        <f aca="false">VLOOKUP(B319,Nomenclature!$J$1:$K$97,2,0)</f>
        <v>57</v>
      </c>
      <c r="M319" s="0" t="str">
        <f aca="false">VLOOKUP(C319,Nomenclature!$M$1:$N$21,2,0)</f>
        <v>30</v>
      </c>
      <c r="N319" s="0" t="str">
        <f aca="false">VLOOKUP(D319,Nomenclature!$O$25:$P$31,2,0)</f>
        <v>02</v>
      </c>
      <c r="O319" s="0" t="str">
        <f aca="false">CONCATENATE(K319,L319,M319,N319)</f>
        <v>02573002</v>
      </c>
      <c r="P319" s="0" t="str">
        <f aca="false">CONCATENATE(K319,L319)</f>
        <v>0257</v>
      </c>
      <c r="R319" s="0" t="n">
        <v>43.9713844801302</v>
      </c>
      <c r="S319" s="0" t="n">
        <v>17</v>
      </c>
      <c r="T319" s="0" t="n">
        <v>120.55830240337</v>
      </c>
      <c r="U319" s="0" t="n">
        <v>3.32861023255814</v>
      </c>
      <c r="V319" s="0" t="n">
        <v>9.99300489657241E-005</v>
      </c>
      <c r="W319" s="0" t="n">
        <f aca="false">VLOOKUP(D319,'paramètres CI'!$A$1:$C$6,2,0)</f>
        <v>0.0935912806596305</v>
      </c>
      <c r="X319" s="0" t="n">
        <f aca="false">(R319-E319)/E319</f>
        <v>0</v>
      </c>
      <c r="Y319" s="0" t="n">
        <f aca="false">T319-G319</f>
        <v>39.367205085777</v>
      </c>
      <c r="Z319" s="0" t="n">
        <f aca="false">U319-H319</f>
        <v>0</v>
      </c>
    </row>
    <row r="320" customFormat="false" ht="15.8" hidden="false" customHeight="false" outlineLevel="0" collapsed="false">
      <c r="A320" s="0" t="s">
        <v>14</v>
      </c>
      <c r="B320" s="0" t="s">
        <v>75</v>
      </c>
      <c r="C320" s="0" t="s">
        <v>32</v>
      </c>
      <c r="D320" s="0" t="s">
        <v>33</v>
      </c>
      <c r="E320" s="0" t="n">
        <f aca="false">VLOOKUP(O320,bibliRdtCHauff!$G$1:$K$1398,4,0)</f>
        <v>27.4235861958144</v>
      </c>
      <c r="F320" s="0" t="n">
        <v>25</v>
      </c>
      <c r="G320" s="0" t="n">
        <f aca="false">VLOOKUP(P320,BesoinU!$F$1:$L$99,3,0)</f>
        <v>76.0198003413271</v>
      </c>
      <c r="H320" s="0" t="n">
        <f aca="false">VLOOKUP(O320,bibliRdtCHauff!$G$1:$K$1398,3,0)</f>
        <v>0.8736</v>
      </c>
      <c r="I320" s="0" t="n">
        <v>0.0032721868936286</v>
      </c>
      <c r="J320" s="0" t="n">
        <f aca="false">VLOOKUP(D320,'paramètres CI'!$A$1:$C$6,2,0)</f>
        <v>0.033584731604575</v>
      </c>
      <c r="K320" s="0" t="str">
        <f aca="false">VLOOKUP(A320,Nomenclature!$D$1:$E$9,2,0)</f>
        <v>02</v>
      </c>
      <c r="L320" s="0" t="str">
        <f aca="false">VLOOKUP(B320,Nomenclature!$J$1:$K$97,2,0)</f>
        <v>58</v>
      </c>
      <c r="M320" s="0" t="str">
        <f aca="false">VLOOKUP(C320,Nomenclature!$M$1:$N$21,2,0)</f>
        <v>01</v>
      </c>
      <c r="N320" s="0" t="str">
        <f aca="false">VLOOKUP(D320,Nomenclature!$O$25:$P$31,2,0)</f>
        <v>01</v>
      </c>
      <c r="O320" s="0" t="str">
        <f aca="false">CONCATENATE(K320,L320,M320,N320)</f>
        <v>02580101</v>
      </c>
      <c r="P320" s="0" t="str">
        <f aca="false">CONCATENATE(K320,L320)</f>
        <v>0258</v>
      </c>
      <c r="R320" s="0" t="n">
        <v>26.1177011388709</v>
      </c>
      <c r="S320" s="0" t="n">
        <v>25</v>
      </c>
      <c r="T320" s="0" t="n">
        <v>93.0773117089222</v>
      </c>
      <c r="U320" s="0" t="n">
        <v>0.84</v>
      </c>
      <c r="V320" s="0" t="n">
        <v>0.0032721868936286</v>
      </c>
      <c r="W320" s="0" t="n">
        <f aca="false">VLOOKUP(D320,'paramètres CI'!$A$1:$C$6,2,0)</f>
        <v>0.033584731604575</v>
      </c>
      <c r="X320" s="0" t="n">
        <f aca="false">(R320-E320)/E320</f>
        <v>-0.0476190476190461</v>
      </c>
      <c r="Y320" s="0" t="n">
        <f aca="false">T320-G320</f>
        <v>17.0575113675951</v>
      </c>
      <c r="Z320" s="0" t="n">
        <f aca="false">U320-H320</f>
        <v>-0.0336000000000001</v>
      </c>
    </row>
    <row r="321" customFormat="false" ht="15.8" hidden="false" customHeight="false" outlineLevel="0" collapsed="false">
      <c r="A321" s="0" t="s">
        <v>14</v>
      </c>
      <c r="B321" s="0" t="s">
        <v>75</v>
      </c>
      <c r="C321" s="0" t="s">
        <v>32</v>
      </c>
      <c r="D321" s="0" t="s">
        <v>34</v>
      </c>
      <c r="E321" s="0" t="n">
        <f aca="false">VLOOKUP(O321,bibliRdtCHauff!$G$1:$K$1398,4,0)</f>
        <v>27.4169912174355</v>
      </c>
      <c r="F321" s="0" t="n">
        <v>25</v>
      </c>
      <c r="G321" s="0" t="n">
        <f aca="false">VLOOKUP(P321,BesoinU!$F$1:$L$99,3,0)</f>
        <v>76.0198003413271</v>
      </c>
      <c r="H321" s="0" t="n">
        <f aca="false">VLOOKUP(O321,bibliRdtCHauff!$G$1:$K$1398,3,0)</f>
        <v>0.7124</v>
      </c>
      <c r="I321" s="0" t="n">
        <v>0.15241472933226</v>
      </c>
      <c r="J321" s="0" t="n">
        <f aca="false">VLOOKUP(D321,'paramètres CI'!$A$1:$C$6,2,0)</f>
        <v>0.0424847883250769</v>
      </c>
      <c r="K321" s="0" t="str">
        <f aca="false">VLOOKUP(A321,Nomenclature!$D$1:$E$9,2,0)</f>
        <v>02</v>
      </c>
      <c r="L321" s="0" t="str">
        <f aca="false">VLOOKUP(B321,Nomenclature!$J$1:$K$97,2,0)</f>
        <v>58</v>
      </c>
      <c r="M321" s="0" t="str">
        <f aca="false">VLOOKUP(C321,Nomenclature!$M$1:$N$21,2,0)</f>
        <v>01</v>
      </c>
      <c r="N321" s="0" t="str">
        <f aca="false">VLOOKUP(D321,Nomenclature!$O$25:$P$31,2,0)</f>
        <v>06</v>
      </c>
      <c r="O321" s="0" t="str">
        <f aca="false">CONCATENATE(K321,L321,M321,N321)</f>
        <v>02580106</v>
      </c>
      <c r="P321" s="0" t="str">
        <f aca="false">CONCATENATE(K321,L321)</f>
        <v>0258</v>
      </c>
      <c r="R321" s="0" t="n">
        <v>26.1114202070814</v>
      </c>
      <c r="S321" s="0" t="n">
        <v>25</v>
      </c>
      <c r="T321" s="0" t="n">
        <v>112.836151818645</v>
      </c>
      <c r="U321" s="0" t="n">
        <v>0.685</v>
      </c>
      <c r="V321" s="0" t="n">
        <v>0.15241472933226</v>
      </c>
      <c r="W321" s="0" t="n">
        <f aca="false">VLOOKUP(D321,'paramètres CI'!$A$1:$C$6,2,0)</f>
        <v>0.0424847883250769</v>
      </c>
      <c r="X321" s="0" t="n">
        <f aca="false">(R321-E321)/E321</f>
        <v>-0.0476190476190485</v>
      </c>
      <c r="Y321" s="0" t="n">
        <f aca="false">T321-G321</f>
        <v>36.8163514773179</v>
      </c>
      <c r="Z321" s="0" t="n">
        <f aca="false">U321-H321</f>
        <v>-0.0274</v>
      </c>
    </row>
    <row r="322" customFormat="false" ht="15.8" hidden="false" customHeight="false" outlineLevel="0" collapsed="false">
      <c r="A322" s="0" t="s">
        <v>14</v>
      </c>
      <c r="B322" s="0" t="s">
        <v>75</v>
      </c>
      <c r="C322" s="0" t="s">
        <v>35</v>
      </c>
      <c r="D322" s="0" t="s">
        <v>33</v>
      </c>
      <c r="E322" s="0" t="n">
        <f aca="false">VLOOKUP(O322,bibliRdtCHauff!$G$1:$K$1398,4,0)</f>
        <v>32.6471264235886</v>
      </c>
      <c r="F322" s="0" t="n">
        <v>25</v>
      </c>
      <c r="G322" s="0" t="n">
        <f aca="false">VLOOKUP(P322,BesoinU!$F$1:$L$99,3,0)</f>
        <v>76.0198003413271</v>
      </c>
      <c r="H322" s="0" t="n">
        <f aca="false">VLOOKUP(O322,bibliRdtCHauff!$G$1:$K$1398,3,0)</f>
        <v>1.008</v>
      </c>
      <c r="I322" s="0" t="n">
        <v>9.99300489657242E-005</v>
      </c>
      <c r="J322" s="0" t="n">
        <f aca="false">VLOOKUP(D322,'paramètres CI'!$A$1:$C$6,2,0)</f>
        <v>0.033584731604575</v>
      </c>
      <c r="K322" s="0" t="str">
        <f aca="false">VLOOKUP(A322,Nomenclature!$D$1:$E$9,2,0)</f>
        <v>02</v>
      </c>
      <c r="L322" s="0" t="str">
        <f aca="false">VLOOKUP(B322,Nomenclature!$J$1:$K$97,2,0)</f>
        <v>58</v>
      </c>
      <c r="M322" s="0" t="str">
        <f aca="false">VLOOKUP(C322,Nomenclature!$M$1:$N$21,2,0)</f>
        <v>21</v>
      </c>
      <c r="N322" s="0" t="str">
        <f aca="false">VLOOKUP(D322,Nomenclature!$O$25:$P$31,2,0)</f>
        <v>01</v>
      </c>
      <c r="O322" s="0" t="str">
        <f aca="false">CONCATENATE(K322,L322,M322,N322)</f>
        <v>02582101</v>
      </c>
      <c r="P322" s="0" t="str">
        <f aca="false">CONCATENATE(K322,L322)</f>
        <v>0258</v>
      </c>
      <c r="R322" s="0" t="n">
        <v>32.6471264235886</v>
      </c>
      <c r="S322" s="0" t="n">
        <v>25</v>
      </c>
      <c r="T322" s="0" t="n">
        <v>93.0773117089222</v>
      </c>
      <c r="U322" s="0" t="n">
        <v>1.008</v>
      </c>
      <c r="V322" s="0" t="n">
        <v>9.99300489657242E-005</v>
      </c>
      <c r="W322" s="0" t="n">
        <f aca="false">VLOOKUP(D322,'paramètres CI'!$A$1:$C$6,2,0)</f>
        <v>0.033584731604575</v>
      </c>
      <c r="X322" s="0" t="n">
        <f aca="false">(R322-E322)/E322</f>
        <v>0</v>
      </c>
      <c r="Y322" s="0" t="n">
        <f aca="false">T322-G322</f>
        <v>17.0575113675951</v>
      </c>
      <c r="Z322" s="0" t="n">
        <f aca="false">U322-H322</f>
        <v>0</v>
      </c>
    </row>
    <row r="323" customFormat="false" ht="15.8" hidden="false" customHeight="false" outlineLevel="0" collapsed="false">
      <c r="A323" s="0" t="s">
        <v>14</v>
      </c>
      <c r="B323" s="0" t="s">
        <v>75</v>
      </c>
      <c r="C323" s="0" t="s">
        <v>35</v>
      </c>
      <c r="D323" s="0" t="s">
        <v>34</v>
      </c>
      <c r="E323" s="0" t="n">
        <f aca="false">VLOOKUP(O323,bibliRdtCHauff!$G$1:$K$1398,4,0)</f>
        <v>32.6392752588518</v>
      </c>
      <c r="F323" s="0" t="n">
        <v>25</v>
      </c>
      <c r="G323" s="0" t="n">
        <f aca="false">VLOOKUP(P323,BesoinU!$F$1:$L$99,3,0)</f>
        <v>76.0198003413271</v>
      </c>
      <c r="H323" s="0" t="n">
        <f aca="false">VLOOKUP(O323,bibliRdtCHauff!$G$1:$K$1398,3,0)</f>
        <v>0.822</v>
      </c>
      <c r="I323" s="0" t="n">
        <v>9.99300489657242E-005</v>
      </c>
      <c r="J323" s="0" t="n">
        <f aca="false">VLOOKUP(D323,'paramètres CI'!$A$1:$C$6,2,0)</f>
        <v>0.0424847883250769</v>
      </c>
      <c r="K323" s="0" t="str">
        <f aca="false">VLOOKUP(A323,Nomenclature!$D$1:$E$9,2,0)</f>
        <v>02</v>
      </c>
      <c r="L323" s="0" t="str">
        <f aca="false">VLOOKUP(B323,Nomenclature!$J$1:$K$97,2,0)</f>
        <v>58</v>
      </c>
      <c r="M323" s="0" t="str">
        <f aca="false">VLOOKUP(C323,Nomenclature!$M$1:$N$21,2,0)</f>
        <v>21</v>
      </c>
      <c r="N323" s="0" t="str">
        <f aca="false">VLOOKUP(D323,Nomenclature!$O$25:$P$31,2,0)</f>
        <v>06</v>
      </c>
      <c r="O323" s="0" t="str">
        <f aca="false">CONCATENATE(K323,L323,M323,N323)</f>
        <v>02582106</v>
      </c>
      <c r="P323" s="0" t="str">
        <f aca="false">CONCATENATE(K323,L323)</f>
        <v>0258</v>
      </c>
      <c r="R323" s="0" t="n">
        <v>32.6392752588518</v>
      </c>
      <c r="S323" s="0" t="n">
        <v>25</v>
      </c>
      <c r="T323" s="0" t="n">
        <v>112.836151818645</v>
      </c>
      <c r="U323" s="0" t="n">
        <v>0.822</v>
      </c>
      <c r="V323" s="0" t="n">
        <v>9.99300489657242E-005</v>
      </c>
      <c r="W323" s="0" t="n">
        <f aca="false">VLOOKUP(D323,'paramètres CI'!$A$1:$C$6,2,0)</f>
        <v>0.0424847883250769</v>
      </c>
      <c r="X323" s="0" t="n">
        <f aca="false">(R323-E323)/E323</f>
        <v>0</v>
      </c>
      <c r="Y323" s="0" t="n">
        <f aca="false">T323-G323</f>
        <v>36.8163514773179</v>
      </c>
      <c r="Z323" s="0" t="n">
        <f aca="false">U323-H323</f>
        <v>0</v>
      </c>
    </row>
    <row r="324" customFormat="false" ht="15.8" hidden="false" customHeight="false" outlineLevel="0" collapsed="false">
      <c r="A324" s="0" t="s">
        <v>14</v>
      </c>
      <c r="B324" s="0" t="s">
        <v>75</v>
      </c>
      <c r="C324" s="0" t="s">
        <v>36</v>
      </c>
      <c r="D324" s="0" t="s">
        <v>37</v>
      </c>
      <c r="E324" s="0" t="n">
        <f aca="false">VLOOKUP(O324,bibliRdtCHauff!$G$1:$K$1398,4,0)</f>
        <v>18.2812825405657</v>
      </c>
      <c r="F324" s="0" t="n">
        <v>20</v>
      </c>
      <c r="G324" s="0" t="n">
        <f aca="false">VLOOKUP(P324,BesoinU!$F$1:$L$99,3,0)</f>
        <v>76.0198003413271</v>
      </c>
      <c r="H324" s="0" t="n">
        <f aca="false">VLOOKUP(O324,bibliRdtCHauff!$G$1:$K$1398,3,0)</f>
        <v>0.763718224222217</v>
      </c>
      <c r="I324" s="0" t="n">
        <v>9.99300489657242E-005</v>
      </c>
      <c r="J324" s="0" t="n">
        <f aca="false">VLOOKUP(D324,'paramètres CI'!$A$1:$C$6,2,0)</f>
        <v>0.0385046990211696</v>
      </c>
      <c r="K324" s="0" t="str">
        <f aca="false">VLOOKUP(A324,Nomenclature!$D$1:$E$9,2,0)</f>
        <v>02</v>
      </c>
      <c r="L324" s="0" t="str">
        <f aca="false">VLOOKUP(B324,Nomenclature!$J$1:$K$97,2,0)</f>
        <v>58</v>
      </c>
      <c r="M324" s="0" t="str">
        <f aca="false">VLOOKUP(C324,Nomenclature!$M$1:$N$21,2,0)</f>
        <v>23</v>
      </c>
      <c r="N324" s="0" t="str">
        <f aca="false">VLOOKUP(D324,Nomenclature!$O$25:$P$31,2,0)</f>
        <v>03</v>
      </c>
      <c r="O324" s="0" t="str">
        <f aca="false">CONCATENATE(K324,L324,M324,N324)</f>
        <v>02582303</v>
      </c>
      <c r="P324" s="0" t="str">
        <f aca="false">CONCATENATE(K324,L324)</f>
        <v>0258</v>
      </c>
      <c r="R324" s="0" t="n">
        <v>18.2812825405657</v>
      </c>
      <c r="S324" s="0" t="n">
        <v>20</v>
      </c>
      <c r="T324" s="0" t="n">
        <v>120.106033443803</v>
      </c>
      <c r="U324" s="0" t="n">
        <v>0.763718224222217</v>
      </c>
      <c r="V324" s="0" t="n">
        <v>9.99300489657242E-005</v>
      </c>
      <c r="W324" s="0" t="n">
        <f aca="false">VLOOKUP(D324,'paramètres CI'!$A$1:$C$6,2,0)</f>
        <v>0.0385046990211696</v>
      </c>
      <c r="X324" s="0" t="n">
        <f aca="false">(R324-E324)/E324</f>
        <v>0</v>
      </c>
      <c r="Y324" s="0" t="n">
        <f aca="false">T324-G324</f>
        <v>44.0862331024759</v>
      </c>
      <c r="Z324" s="0" t="n">
        <f aca="false">U324-H324</f>
        <v>0</v>
      </c>
    </row>
    <row r="325" customFormat="false" ht="15.8" hidden="false" customHeight="false" outlineLevel="0" collapsed="false">
      <c r="A325" s="0" t="s">
        <v>14</v>
      </c>
      <c r="B325" s="0" t="s">
        <v>75</v>
      </c>
      <c r="C325" s="0" t="s">
        <v>38</v>
      </c>
      <c r="D325" s="0" t="s">
        <v>39</v>
      </c>
      <c r="E325" s="0" t="n">
        <f aca="false">VLOOKUP(O325,bibliRdtCHauff!$G$1:$K$1398,4,0)</f>
        <v>13.4610981492437</v>
      </c>
      <c r="F325" s="0" t="n">
        <v>20</v>
      </c>
      <c r="G325" s="0" t="n">
        <f aca="false">VLOOKUP(P325,BesoinU!$F$1:$L$99,3,0)</f>
        <v>76.0198003413271</v>
      </c>
      <c r="H325" s="0" t="n">
        <f aca="false">VLOOKUP(O325,bibliRdtCHauff!$G$1:$K$1398,3,0)</f>
        <v>0.99092357134619</v>
      </c>
      <c r="I325" s="0" t="n">
        <v>9.99300489657242E-005</v>
      </c>
      <c r="J325" s="0" t="n">
        <f aca="false">VLOOKUP(D325,'paramètres CI'!$A$1:$C$6,2,0)</f>
        <v>0.022045059962018</v>
      </c>
      <c r="K325" s="0" t="str">
        <f aca="false">VLOOKUP(A325,Nomenclature!$D$1:$E$9,2,0)</f>
        <v>02</v>
      </c>
      <c r="L325" s="0" t="str">
        <f aca="false">VLOOKUP(B325,Nomenclature!$J$1:$K$97,2,0)</f>
        <v>58</v>
      </c>
      <c r="M325" s="0" t="str">
        <f aca="false">VLOOKUP(C325,Nomenclature!$M$1:$N$21,2,0)</f>
        <v>24</v>
      </c>
      <c r="N325" s="0" t="str">
        <f aca="false">VLOOKUP(D325,Nomenclature!$O$25:$P$31,2,0)</f>
        <v>04</v>
      </c>
      <c r="O325" s="0" t="str">
        <f aca="false">CONCATENATE(K325,L325,M325,N325)</f>
        <v>02582404</v>
      </c>
      <c r="P325" s="0" t="str">
        <f aca="false">CONCATENATE(K325,L325)</f>
        <v>0258</v>
      </c>
      <c r="R325" s="0" t="n">
        <v>13.4610981492437</v>
      </c>
      <c r="S325" s="0" t="n">
        <v>20</v>
      </c>
      <c r="T325" s="0" t="n">
        <v>129.26062430771</v>
      </c>
      <c r="U325" s="0" t="n">
        <v>0.99092357134619</v>
      </c>
      <c r="V325" s="0" t="n">
        <v>9.99300489657242E-005</v>
      </c>
      <c r="W325" s="0" t="n">
        <f aca="false">VLOOKUP(D325,'paramètres CI'!$A$1:$C$6,2,0)</f>
        <v>0.022045059962018</v>
      </c>
      <c r="X325" s="0" t="n">
        <f aca="false">(R325-E325)/E325</f>
        <v>0</v>
      </c>
      <c r="Y325" s="0" t="n">
        <f aca="false">T325-G325</f>
        <v>53.2408239663829</v>
      </c>
      <c r="Z325" s="0" t="n">
        <f aca="false">U325-H325</f>
        <v>0</v>
      </c>
    </row>
    <row r="326" customFormat="false" ht="15.8" hidden="false" customHeight="false" outlineLevel="0" collapsed="false">
      <c r="A326" s="0" t="s">
        <v>14</v>
      </c>
      <c r="B326" s="0" t="s">
        <v>75</v>
      </c>
      <c r="C326" s="0" t="s">
        <v>40</v>
      </c>
      <c r="D326" s="0" t="s">
        <v>37</v>
      </c>
      <c r="E326" s="0" t="n">
        <f aca="false">VLOOKUP(O326,bibliRdtCHauff!$G$1:$K$1398,4,0)</f>
        <v>15.3562773340752</v>
      </c>
      <c r="F326" s="0" t="n">
        <v>20</v>
      </c>
      <c r="G326" s="0" t="n">
        <f aca="false">VLOOKUP(P326,BesoinU!$F$1:$L$99,3,0)</f>
        <v>76.0198003413271</v>
      </c>
      <c r="H326" s="0" t="n">
        <f aca="false">VLOOKUP(O326,bibliRdtCHauff!$G$1:$K$1398,3,0)</f>
        <v>0.578819977512267</v>
      </c>
      <c r="I326" s="0" t="n">
        <v>0.0336421969105189</v>
      </c>
      <c r="J326" s="0" t="n">
        <f aca="false">VLOOKUP(D326,'paramètres CI'!$A$1:$C$6,2,0)</f>
        <v>0.0385046990211696</v>
      </c>
      <c r="K326" s="0" t="str">
        <f aca="false">VLOOKUP(A326,Nomenclature!$D$1:$E$9,2,0)</f>
        <v>02</v>
      </c>
      <c r="L326" s="0" t="str">
        <f aca="false">VLOOKUP(B326,Nomenclature!$J$1:$K$97,2,0)</f>
        <v>58</v>
      </c>
      <c r="M326" s="0" t="str">
        <f aca="false">VLOOKUP(C326,Nomenclature!$M$1:$N$21,2,0)</f>
        <v>03</v>
      </c>
      <c r="N326" s="0" t="str">
        <f aca="false">VLOOKUP(D326,Nomenclature!$O$25:$P$31,2,0)</f>
        <v>03</v>
      </c>
      <c r="O326" s="0" t="str">
        <f aca="false">CONCATENATE(K326,L326,M326,N326)</f>
        <v>02580303</v>
      </c>
      <c r="P326" s="0" t="str">
        <f aca="false">CONCATENATE(K326,L326)</f>
        <v>0258</v>
      </c>
      <c r="R326" s="0" t="n">
        <v>14.6250260324526</v>
      </c>
      <c r="S326" s="0" t="n">
        <v>20</v>
      </c>
      <c r="T326" s="0" t="n">
        <v>120.106033443803</v>
      </c>
      <c r="U326" s="0" t="n">
        <v>0.53259541583478</v>
      </c>
      <c r="V326" s="0" t="n">
        <v>0.0336421969105189</v>
      </c>
      <c r="W326" s="0" t="n">
        <f aca="false">VLOOKUP(D326,'paramètres CI'!$A$1:$C$6,2,0)</f>
        <v>0.0385046990211696</v>
      </c>
      <c r="X326" s="0" t="n">
        <f aca="false">(R326-E326)/E326</f>
        <v>-0.0476190476190457</v>
      </c>
      <c r="Y326" s="0" t="n">
        <f aca="false">T326-G326</f>
        <v>44.0862331024759</v>
      </c>
      <c r="Z326" s="0" t="n">
        <f aca="false">U326-H326</f>
        <v>-0.046224561677487</v>
      </c>
    </row>
    <row r="327" customFormat="false" ht="15.8" hidden="false" customHeight="false" outlineLevel="0" collapsed="false">
      <c r="A327" s="0" t="s">
        <v>14</v>
      </c>
      <c r="B327" s="0" t="s">
        <v>75</v>
      </c>
      <c r="C327" s="0" t="s">
        <v>41</v>
      </c>
      <c r="D327" s="0" t="s">
        <v>39</v>
      </c>
      <c r="E327" s="0" t="n">
        <f aca="false">VLOOKUP(O327,bibliRdtCHauff!$G$1:$K$1398,4,0)</f>
        <v>11.3073224453647</v>
      </c>
      <c r="F327" s="0" t="n">
        <v>20</v>
      </c>
      <c r="G327" s="0" t="n">
        <f aca="false">VLOOKUP(P327,BesoinU!$F$1:$L$99,3,0)</f>
        <v>76.0198003413271</v>
      </c>
      <c r="H327" s="0" t="n">
        <f aca="false">VLOOKUP(O327,bibliRdtCHauff!$G$1:$K$1398,3,0)</f>
        <v>0.694615581188205</v>
      </c>
      <c r="I327" s="0" t="n">
        <v>0.317727122906979</v>
      </c>
      <c r="J327" s="0" t="n">
        <f aca="false">VLOOKUP(D327,'paramètres CI'!$A$1:$C$6,2,0)</f>
        <v>0.022045059962018</v>
      </c>
      <c r="K327" s="0" t="str">
        <f aca="false">VLOOKUP(A327,Nomenclature!$D$1:$E$9,2,0)</f>
        <v>02</v>
      </c>
      <c r="L327" s="0" t="str">
        <f aca="false">VLOOKUP(B327,Nomenclature!$J$1:$K$97,2,0)</f>
        <v>58</v>
      </c>
      <c r="M327" s="0" t="str">
        <f aca="false">VLOOKUP(C327,Nomenclature!$M$1:$N$21,2,0)</f>
        <v>04</v>
      </c>
      <c r="N327" s="0" t="str">
        <f aca="false">VLOOKUP(D327,Nomenclature!$O$25:$P$31,2,0)</f>
        <v>04</v>
      </c>
      <c r="O327" s="0" t="str">
        <f aca="false">CONCATENATE(K327,L327,M327,N327)</f>
        <v>02580404</v>
      </c>
      <c r="P327" s="0" t="str">
        <f aca="false">CONCATENATE(K327,L327)</f>
        <v>0258</v>
      </c>
      <c r="R327" s="0" t="n">
        <v>10.7688785193949</v>
      </c>
      <c r="S327" s="0" t="n">
        <v>20</v>
      </c>
      <c r="T327" s="0" t="n">
        <v>129.26062430771</v>
      </c>
      <c r="U327" s="0" t="n">
        <v>0.620538583648709</v>
      </c>
      <c r="V327" s="0" t="n">
        <v>0.317727122906979</v>
      </c>
      <c r="W327" s="0" t="n">
        <f aca="false">VLOOKUP(D327,'paramètres CI'!$A$1:$C$6,2,0)</f>
        <v>0.022045059962018</v>
      </c>
      <c r="X327" s="0" t="n">
        <f aca="false">(R327-E327)/E327</f>
        <v>-0.0476190476190524</v>
      </c>
      <c r="Y327" s="0" t="n">
        <f aca="false">T327-G327</f>
        <v>53.2408239663829</v>
      </c>
      <c r="Z327" s="0" t="n">
        <f aca="false">U327-H327</f>
        <v>-0.074076997539496</v>
      </c>
    </row>
    <row r="328" customFormat="false" ht="15.8" hidden="false" customHeight="false" outlineLevel="0" collapsed="false">
      <c r="A328" s="0" t="s">
        <v>14</v>
      </c>
      <c r="B328" s="0" t="s">
        <v>75</v>
      </c>
      <c r="C328" s="0" t="s">
        <v>45</v>
      </c>
      <c r="D328" s="0" t="s">
        <v>43</v>
      </c>
      <c r="E328" s="0" t="n">
        <f aca="false">VLOOKUP(O328,bibliRdtCHauff!$G$1:$K$1398,4,0)</f>
        <v>10.4</v>
      </c>
      <c r="F328" s="0" t="n">
        <v>13</v>
      </c>
      <c r="G328" s="0" t="n">
        <f aca="false">VLOOKUP(P328,BesoinU!$F$1:$L$99,3,0)</f>
        <v>76.0198003413271</v>
      </c>
      <c r="H328" s="0" t="n">
        <f aca="false">VLOOKUP(O328,bibliRdtCHauff!$G$1:$K$1398,3,0)</f>
        <v>0.92</v>
      </c>
      <c r="I328" s="0" t="n">
        <v>0.229301028351667</v>
      </c>
      <c r="J328" s="0" t="n">
        <f aca="false">VLOOKUP(D328,'paramètres CI'!$A$1:$C$6,2,0)</f>
        <v>0.0935912806596305</v>
      </c>
      <c r="K328" s="0" t="str">
        <f aca="false">VLOOKUP(A328,Nomenclature!$D$1:$E$9,2,0)</f>
        <v>02</v>
      </c>
      <c r="L328" s="0" t="str">
        <f aca="false">VLOOKUP(B328,Nomenclature!$J$1:$K$97,2,0)</f>
        <v>58</v>
      </c>
      <c r="M328" s="0" t="str">
        <f aca="false">VLOOKUP(C328,Nomenclature!$M$1:$N$21,2,0)</f>
        <v>06</v>
      </c>
      <c r="N328" s="0" t="str">
        <f aca="false">VLOOKUP(D328,Nomenclature!$O$25:$P$31,2,0)</f>
        <v>02</v>
      </c>
      <c r="O328" s="0" t="str">
        <f aca="false">CONCATENATE(K328,L328,M328,N328)</f>
        <v>02580602</v>
      </c>
      <c r="P328" s="0" t="str">
        <f aca="false">CONCATENATE(K328,L328)</f>
        <v>0258</v>
      </c>
      <c r="R328" s="0" t="n">
        <v>10</v>
      </c>
      <c r="S328" s="0" t="n">
        <v>13</v>
      </c>
      <c r="T328" s="0" t="n">
        <v>103.999637762328</v>
      </c>
      <c r="U328" s="0" t="n">
        <v>0.9</v>
      </c>
      <c r="V328" s="0" t="n">
        <v>0.229301028351667</v>
      </c>
      <c r="W328" s="0" t="n">
        <f aca="false">VLOOKUP(D328,'paramètres CI'!$A$1:$C$6,2,0)</f>
        <v>0.0935912806596305</v>
      </c>
      <c r="X328" s="0" t="n">
        <f aca="false">(R328-E328)/E328</f>
        <v>-0.0384615384615385</v>
      </c>
      <c r="Y328" s="0" t="n">
        <f aca="false">T328-G328</f>
        <v>27.9798374210009</v>
      </c>
      <c r="Z328" s="0" t="n">
        <f aca="false">U328-H328</f>
        <v>-0.02</v>
      </c>
    </row>
    <row r="329" customFormat="false" ht="15.8" hidden="false" customHeight="false" outlineLevel="0" collapsed="false">
      <c r="A329" s="0" t="s">
        <v>14</v>
      </c>
      <c r="B329" s="0" t="s">
        <v>75</v>
      </c>
      <c r="C329" s="0" t="s">
        <v>46</v>
      </c>
      <c r="D329" s="0" t="s">
        <v>43</v>
      </c>
      <c r="E329" s="0" t="n">
        <f aca="false">VLOOKUP(O329,bibliRdtCHauff!$G$1:$K$1398,4,0)</f>
        <v>12</v>
      </c>
      <c r="F329" s="0" t="n">
        <v>13</v>
      </c>
      <c r="G329" s="0" t="n">
        <f aca="false">VLOOKUP(P329,BesoinU!$F$1:$L$99,3,0)</f>
        <v>76.0198003413271</v>
      </c>
      <c r="H329" s="0" t="n">
        <f aca="false">VLOOKUP(O329,bibliRdtCHauff!$G$1:$K$1398,3,0)</f>
        <v>1</v>
      </c>
      <c r="I329" s="0" t="n">
        <v>9.99300489657242E-005</v>
      </c>
      <c r="J329" s="0" t="n">
        <f aca="false">VLOOKUP(D329,'paramètres CI'!$A$1:$C$6,2,0)</f>
        <v>0.0935912806596305</v>
      </c>
      <c r="K329" s="0" t="str">
        <f aca="false">VLOOKUP(A329,Nomenclature!$D$1:$E$9,2,0)</f>
        <v>02</v>
      </c>
      <c r="L329" s="0" t="str">
        <f aca="false">VLOOKUP(B329,Nomenclature!$J$1:$K$97,2,0)</f>
        <v>58</v>
      </c>
      <c r="M329" s="0" t="str">
        <f aca="false">VLOOKUP(C329,Nomenclature!$M$1:$N$21,2,0)</f>
        <v>26</v>
      </c>
      <c r="N329" s="0" t="str">
        <f aca="false">VLOOKUP(D329,Nomenclature!$O$25:$P$31,2,0)</f>
        <v>02</v>
      </c>
      <c r="O329" s="0" t="str">
        <f aca="false">CONCATENATE(K329,L329,M329,N329)</f>
        <v>02582602</v>
      </c>
      <c r="P329" s="0" t="str">
        <f aca="false">CONCATENATE(K329,L329)</f>
        <v>0258</v>
      </c>
      <c r="R329" s="0" t="n">
        <v>12</v>
      </c>
      <c r="S329" s="0" t="n">
        <v>13</v>
      </c>
      <c r="T329" s="0" t="n">
        <v>103.999637762328</v>
      </c>
      <c r="U329" s="0" t="n">
        <v>1</v>
      </c>
      <c r="V329" s="0" t="n">
        <v>9.99300489657242E-005</v>
      </c>
      <c r="W329" s="0" t="n">
        <f aca="false">VLOOKUP(D329,'paramètres CI'!$A$1:$C$6,2,0)</f>
        <v>0.0935912806596305</v>
      </c>
      <c r="X329" s="0" t="n">
        <f aca="false">(R329-E329)/E329</f>
        <v>0</v>
      </c>
      <c r="Y329" s="0" t="n">
        <f aca="false">T329-G329</f>
        <v>27.9798374210009</v>
      </c>
      <c r="Z329" s="0" t="n">
        <f aca="false">U329-H329</f>
        <v>0</v>
      </c>
    </row>
    <row r="330" customFormat="false" ht="15.8" hidden="false" customHeight="false" outlineLevel="0" collapsed="false">
      <c r="A330" s="0" t="s">
        <v>14</v>
      </c>
      <c r="B330" s="0" t="s">
        <v>75</v>
      </c>
      <c r="C330" s="0" t="s">
        <v>48</v>
      </c>
      <c r="D330" s="0" t="s">
        <v>43</v>
      </c>
      <c r="E330" s="0" t="n">
        <f aca="false">VLOOKUP(O330,bibliRdtCHauff!$G$1:$K$1398,4,0)</f>
        <v>74.9338048303788</v>
      </c>
      <c r="F330" s="0" t="n">
        <v>20</v>
      </c>
      <c r="G330" s="0" t="n">
        <f aca="false">VLOOKUP(P330,BesoinU!$F$1:$L$99,3,0)</f>
        <v>76.0198003413271</v>
      </c>
      <c r="H330" s="0" t="n">
        <f aca="false">VLOOKUP(O330,bibliRdtCHauff!$G$1:$K$1398,3,0)</f>
        <v>2.9521585116279</v>
      </c>
      <c r="I330" s="0" t="n">
        <v>0.111905729486979</v>
      </c>
      <c r="J330" s="0" t="n">
        <f aca="false">VLOOKUP(D330,'paramètres CI'!$A$1:$C$6,2,0)</f>
        <v>0.0935912806596305</v>
      </c>
      <c r="K330" s="0" t="str">
        <f aca="false">VLOOKUP(A330,Nomenclature!$D$1:$E$9,2,0)</f>
        <v>02</v>
      </c>
      <c r="L330" s="0" t="str">
        <f aca="false">VLOOKUP(B330,Nomenclature!$J$1:$K$97,2,0)</f>
        <v>58</v>
      </c>
      <c r="M330" s="0" t="str">
        <f aca="false">VLOOKUP(C330,Nomenclature!$M$1:$N$21,2,0)</f>
        <v>09</v>
      </c>
      <c r="N330" s="0" t="str">
        <f aca="false">VLOOKUP(D330,Nomenclature!$O$25:$P$31,2,0)</f>
        <v>02</v>
      </c>
      <c r="O330" s="0" t="str">
        <f aca="false">CONCATENATE(K330,L330,M330,N330)</f>
        <v>02580902</v>
      </c>
      <c r="P330" s="0" t="str">
        <f aca="false">CONCATENATE(K330,L330)</f>
        <v>0258</v>
      </c>
      <c r="R330" s="0" t="n">
        <v>71.3655284098846</v>
      </c>
      <c r="S330" s="0" t="n">
        <v>20</v>
      </c>
      <c r="T330" s="0" t="n">
        <v>126.162375661661</v>
      </c>
      <c r="U330" s="0" t="n">
        <v>2.83861395348837</v>
      </c>
      <c r="V330" s="0" t="n">
        <v>0.111905729486979</v>
      </c>
      <c r="W330" s="0" t="n">
        <f aca="false">VLOOKUP(D330,'paramètres CI'!$A$1:$C$6,2,0)</f>
        <v>0.0935912806596305</v>
      </c>
      <c r="X330" s="0" t="n">
        <f aca="false">(R330-E330)/E330</f>
        <v>-0.0476190476190472</v>
      </c>
      <c r="Y330" s="0" t="n">
        <f aca="false">T330-G330</f>
        <v>50.1425753203339</v>
      </c>
      <c r="Z330" s="0" t="n">
        <f aca="false">U330-H330</f>
        <v>-0.11354455813953</v>
      </c>
    </row>
    <row r="331" customFormat="false" ht="15.8" hidden="false" customHeight="false" outlineLevel="0" collapsed="false">
      <c r="A331" s="0" t="s">
        <v>14</v>
      </c>
      <c r="B331" s="0" t="s">
        <v>75</v>
      </c>
      <c r="C331" s="0" t="s">
        <v>49</v>
      </c>
      <c r="D331" s="0" t="s">
        <v>43</v>
      </c>
      <c r="E331" s="0" t="n">
        <f aca="false">VLOOKUP(O331,bibliRdtCHauff!$G$1:$K$1398,4,0)</f>
        <v>89.2069105123557</v>
      </c>
      <c r="F331" s="0" t="n">
        <v>20</v>
      </c>
      <c r="G331" s="0" t="n">
        <f aca="false">VLOOKUP(P331,BesoinU!$F$1:$L$99,3,0)</f>
        <v>76.0198003413271</v>
      </c>
      <c r="H331" s="0" t="n">
        <f aca="false">VLOOKUP(O331,bibliRdtCHauff!$G$1:$K$1398,3,0)</f>
        <v>3.40633674418604</v>
      </c>
      <c r="I331" s="0" t="n">
        <v>9.99300489657242E-005</v>
      </c>
      <c r="J331" s="0" t="n">
        <f aca="false">VLOOKUP(D331,'paramètres CI'!$A$1:$C$6,2,0)</f>
        <v>0.0935912806596305</v>
      </c>
      <c r="K331" s="0" t="str">
        <f aca="false">VLOOKUP(A331,Nomenclature!$D$1:$E$9,2,0)</f>
        <v>02</v>
      </c>
      <c r="L331" s="0" t="str">
        <f aca="false">VLOOKUP(B331,Nomenclature!$J$1:$K$97,2,0)</f>
        <v>58</v>
      </c>
      <c r="M331" s="0" t="str">
        <f aca="false">VLOOKUP(C331,Nomenclature!$M$1:$N$21,2,0)</f>
        <v>29</v>
      </c>
      <c r="N331" s="0" t="str">
        <f aca="false">VLOOKUP(D331,Nomenclature!$O$25:$P$31,2,0)</f>
        <v>02</v>
      </c>
      <c r="O331" s="0" t="str">
        <f aca="false">CONCATENATE(K331,L331,M331,N331)</f>
        <v>02582902</v>
      </c>
      <c r="P331" s="0" t="str">
        <f aca="false">CONCATENATE(K331,L331)</f>
        <v>0258</v>
      </c>
      <c r="R331" s="0" t="n">
        <v>89.2069105123557</v>
      </c>
      <c r="S331" s="0" t="n">
        <v>20</v>
      </c>
      <c r="T331" s="0" t="n">
        <v>126.162375661661</v>
      </c>
      <c r="U331" s="0" t="n">
        <v>3.40633674418604</v>
      </c>
      <c r="V331" s="0" t="n">
        <v>9.99300489657242E-005</v>
      </c>
      <c r="W331" s="0" t="n">
        <f aca="false">VLOOKUP(D331,'paramètres CI'!$A$1:$C$6,2,0)</f>
        <v>0.0935912806596305</v>
      </c>
      <c r="X331" s="0" t="n">
        <f aca="false">(R331-E331)/E331</f>
        <v>0</v>
      </c>
      <c r="Y331" s="0" t="n">
        <f aca="false">T331-G331</f>
        <v>50.1425753203339</v>
      </c>
      <c r="Z331" s="0" t="n">
        <f aca="false">U331-H331</f>
        <v>0</v>
      </c>
    </row>
    <row r="332" customFormat="false" ht="15.8" hidden="false" customHeight="false" outlineLevel="0" collapsed="false">
      <c r="A332" s="0" t="s">
        <v>14</v>
      </c>
      <c r="B332" s="0" t="s">
        <v>75</v>
      </c>
      <c r="C332" s="0" t="s">
        <v>55</v>
      </c>
      <c r="D332" s="0" t="s">
        <v>43</v>
      </c>
      <c r="E332" s="0" t="n">
        <f aca="false">VLOOKUP(O332,bibliRdtCHauff!$G$1:$K$1398,4,0)</f>
        <v>32.5987657415523</v>
      </c>
      <c r="F332" s="0" t="n">
        <v>17</v>
      </c>
      <c r="G332" s="0" t="n">
        <f aca="false">VLOOKUP(P332,BesoinU!$F$1:$L$99,3,0)</f>
        <v>76.0198003413271</v>
      </c>
      <c r="H332" s="0" t="n">
        <f aca="false">VLOOKUP(O332,bibliRdtCHauff!$G$1:$K$1398,3,0)</f>
        <v>2.81101778073089</v>
      </c>
      <c r="I332" s="0" t="n">
        <v>0.151037495775208</v>
      </c>
      <c r="J332" s="0" t="n">
        <f aca="false">VLOOKUP(D332,'paramètres CI'!$A$1:$C$6,2,0)</f>
        <v>0.0935912806596305</v>
      </c>
      <c r="K332" s="0" t="str">
        <f aca="false">VLOOKUP(A332,Nomenclature!$D$1:$E$9,2,0)</f>
        <v>02</v>
      </c>
      <c r="L332" s="0" t="str">
        <f aca="false">VLOOKUP(B332,Nomenclature!$J$1:$K$97,2,0)</f>
        <v>58</v>
      </c>
      <c r="M332" s="0" t="str">
        <f aca="false">VLOOKUP(C332,Nomenclature!$M$1:$N$21,2,0)</f>
        <v>10</v>
      </c>
      <c r="N332" s="0" t="str">
        <f aca="false">VLOOKUP(D332,Nomenclature!$O$25:$P$31,2,0)</f>
        <v>02</v>
      </c>
      <c r="O332" s="0" t="str">
        <f aca="false">CONCATENATE(K332,L332,M332,N332)</f>
        <v>02581002</v>
      </c>
      <c r="P332" s="0" t="str">
        <f aca="false">CONCATENATE(K332,L332)</f>
        <v>0258</v>
      </c>
      <c r="R332" s="0" t="n">
        <v>31.0464435633832</v>
      </c>
      <c r="S332" s="0" t="n">
        <v>17</v>
      </c>
      <c r="T332" s="0" t="n">
        <v>122.226702479515</v>
      </c>
      <c r="U332" s="0" t="n">
        <v>2.67956730897009</v>
      </c>
      <c r="V332" s="0" t="n">
        <v>0.151037495775208</v>
      </c>
      <c r="W332" s="0" t="n">
        <f aca="false">VLOOKUP(D332,'paramètres CI'!$A$1:$C$6,2,0)</f>
        <v>0.0935912806596305</v>
      </c>
      <c r="X332" s="0" t="n">
        <f aca="false">(R332-E332)/E332</f>
        <v>-0.0476190476190458</v>
      </c>
      <c r="Y332" s="0" t="n">
        <f aca="false">T332-G332</f>
        <v>46.2069021381879</v>
      </c>
      <c r="Z332" s="0" t="n">
        <f aca="false">U332-H332</f>
        <v>-0.1314504717608</v>
      </c>
    </row>
    <row r="333" customFormat="false" ht="15.8" hidden="false" customHeight="false" outlineLevel="0" collapsed="false">
      <c r="A333" s="0" t="s">
        <v>14</v>
      </c>
      <c r="B333" s="0" t="s">
        <v>75</v>
      </c>
      <c r="C333" s="0" t="s">
        <v>56</v>
      </c>
      <c r="D333" s="0" t="s">
        <v>43</v>
      </c>
      <c r="E333" s="0" t="n">
        <f aca="false">VLOOKUP(O333,bibliRdtCHauff!$G$1:$K$1398,4,0)</f>
        <v>38.808054454229</v>
      </c>
      <c r="F333" s="0" t="n">
        <v>17</v>
      </c>
      <c r="G333" s="0" t="n">
        <f aca="false">VLOOKUP(P333,BesoinU!$F$1:$L$99,3,0)</f>
        <v>76.0198003413271</v>
      </c>
      <c r="H333" s="0" t="n">
        <f aca="false">VLOOKUP(O333,bibliRdtCHauff!$G$1:$K$1398,3,0)</f>
        <v>3.33681966777408</v>
      </c>
      <c r="I333" s="0" t="n">
        <v>9.99300489657242E-005</v>
      </c>
      <c r="J333" s="0" t="n">
        <f aca="false">VLOOKUP(D333,'paramètres CI'!$A$1:$C$6,2,0)</f>
        <v>0.0935912806596305</v>
      </c>
      <c r="K333" s="0" t="str">
        <f aca="false">VLOOKUP(A333,Nomenclature!$D$1:$E$9,2,0)</f>
        <v>02</v>
      </c>
      <c r="L333" s="0" t="str">
        <f aca="false">VLOOKUP(B333,Nomenclature!$J$1:$K$97,2,0)</f>
        <v>58</v>
      </c>
      <c r="M333" s="0" t="str">
        <f aca="false">VLOOKUP(C333,Nomenclature!$M$1:$N$21,2,0)</f>
        <v>30</v>
      </c>
      <c r="N333" s="0" t="str">
        <f aca="false">VLOOKUP(D333,Nomenclature!$O$25:$P$31,2,0)</f>
        <v>02</v>
      </c>
      <c r="O333" s="0" t="str">
        <f aca="false">CONCATENATE(K333,L333,M333,N333)</f>
        <v>02583002</v>
      </c>
      <c r="P333" s="0" t="str">
        <f aca="false">CONCATENATE(K333,L333)</f>
        <v>0258</v>
      </c>
      <c r="R333" s="0" t="n">
        <v>38.808054454229</v>
      </c>
      <c r="S333" s="0" t="n">
        <v>17</v>
      </c>
      <c r="T333" s="0" t="n">
        <v>122.226702479515</v>
      </c>
      <c r="U333" s="0" t="n">
        <v>3.33681966777408</v>
      </c>
      <c r="V333" s="0" t="n">
        <v>9.99300489657242E-005</v>
      </c>
      <c r="W333" s="0" t="n">
        <f aca="false">VLOOKUP(D333,'paramètres CI'!$A$1:$C$6,2,0)</f>
        <v>0.0935912806596305</v>
      </c>
      <c r="X333" s="0" t="n">
        <f aca="false">(R333-E333)/E333</f>
        <v>0</v>
      </c>
      <c r="Y333" s="0" t="n">
        <f aca="false">T333-G333</f>
        <v>46.2069021381879</v>
      </c>
      <c r="Z333" s="0" t="n">
        <f aca="false">U333-H333</f>
        <v>0</v>
      </c>
    </row>
    <row r="334" customFormat="false" ht="15.8" hidden="false" customHeight="false" outlineLevel="0" collapsed="false">
      <c r="A334" s="0" t="s">
        <v>14</v>
      </c>
      <c r="B334" s="0" t="s">
        <v>76</v>
      </c>
      <c r="C334" s="0" t="s">
        <v>32</v>
      </c>
      <c r="D334" s="0" t="s">
        <v>33</v>
      </c>
      <c r="E334" s="0" t="n">
        <f aca="false">VLOOKUP(O334,bibliRdtCHauff!$G$1:$K$1398,4,0)</f>
        <v>38.8269056930082</v>
      </c>
      <c r="F334" s="0" t="n">
        <v>25</v>
      </c>
      <c r="G334" s="0" t="n">
        <f aca="false">VLOOKUP(P334,BesoinU!$F$1:$L$99,3,0)</f>
        <v>87.3223312674024</v>
      </c>
      <c r="H334" s="0" t="n">
        <f aca="false">VLOOKUP(O334,bibliRdtCHauff!$G$1:$K$1398,3,0)</f>
        <v>0.732082911982879</v>
      </c>
      <c r="I334" s="0" t="n">
        <v>0.0617248088149537</v>
      </c>
      <c r="J334" s="0" t="n">
        <f aca="false">VLOOKUP(D334,'paramètres CI'!$A$1:$C$6,2,0)</f>
        <v>0.033584731604575</v>
      </c>
      <c r="K334" s="0" t="str">
        <f aca="false">VLOOKUP(A334,Nomenclature!$D$1:$E$9,2,0)</f>
        <v>02</v>
      </c>
      <c r="L334" s="0" t="str">
        <f aca="false">VLOOKUP(B334,Nomenclature!$J$1:$K$97,2,0)</f>
        <v>62</v>
      </c>
      <c r="M334" s="0" t="str">
        <f aca="false">VLOOKUP(C334,Nomenclature!$M$1:$N$21,2,0)</f>
        <v>01</v>
      </c>
      <c r="N334" s="0" t="str">
        <f aca="false">VLOOKUP(D334,Nomenclature!$O$25:$P$31,2,0)</f>
        <v>01</v>
      </c>
      <c r="O334" s="0" t="str">
        <f aca="false">CONCATENATE(K334,L334,M334,N334)</f>
        <v>02620101</v>
      </c>
      <c r="P334" s="0" t="str">
        <f aca="false">CONCATENATE(K334,L334)</f>
        <v>0262</v>
      </c>
      <c r="R334" s="0" t="n">
        <v>36.9780054219126</v>
      </c>
      <c r="S334" s="0" t="n">
        <v>25</v>
      </c>
      <c r="T334" s="0" t="n">
        <v>173.79971904829</v>
      </c>
      <c r="U334" s="0" t="n">
        <v>0.703925876906615</v>
      </c>
      <c r="V334" s="0" t="n">
        <v>0.0617248088149537</v>
      </c>
      <c r="W334" s="0" t="n">
        <f aca="false">VLOOKUP(D334,'paramètres CI'!$A$1:$C$6,2,0)</f>
        <v>0.033584731604575</v>
      </c>
      <c r="X334" s="0" t="n">
        <f aca="false">(R334-E334)/E334</f>
        <v>-0.0476190476190469</v>
      </c>
      <c r="Y334" s="0" t="n">
        <f aca="false">T334-G334</f>
        <v>86.4773877808876</v>
      </c>
      <c r="Z334" s="0" t="n">
        <f aca="false">U334-H334</f>
        <v>-0.028157035076264</v>
      </c>
    </row>
    <row r="335" customFormat="false" ht="15.8" hidden="false" customHeight="false" outlineLevel="0" collapsed="false">
      <c r="A335" s="0" t="s">
        <v>14</v>
      </c>
      <c r="B335" s="0" t="s">
        <v>76</v>
      </c>
      <c r="C335" s="0" t="s">
        <v>32</v>
      </c>
      <c r="D335" s="0" t="s">
        <v>34</v>
      </c>
      <c r="E335" s="0" t="n">
        <f aca="false">VLOOKUP(O335,bibliRdtCHauff!$G$1:$K$1398,4,0)</f>
        <v>38.8383561710724</v>
      </c>
      <c r="F335" s="0" t="n">
        <v>25</v>
      </c>
      <c r="G335" s="0" t="n">
        <f aca="false">VLOOKUP(P335,BesoinU!$F$1:$L$99,3,0)</f>
        <v>87.3223312674024</v>
      </c>
      <c r="H335" s="0" t="n">
        <f aca="false">VLOOKUP(O335,bibliRdtCHauff!$G$1:$K$1398,3,0)</f>
        <v>0.718631358599432</v>
      </c>
      <c r="I335" s="0" t="n">
        <v>0.101183534883165</v>
      </c>
      <c r="J335" s="0" t="n">
        <f aca="false">VLOOKUP(D335,'paramètres CI'!$A$1:$C$6,2,0)</f>
        <v>0.0424847883250769</v>
      </c>
      <c r="K335" s="0" t="str">
        <f aca="false">VLOOKUP(A335,Nomenclature!$D$1:$E$9,2,0)</f>
        <v>02</v>
      </c>
      <c r="L335" s="0" t="str">
        <f aca="false">VLOOKUP(B335,Nomenclature!$J$1:$K$97,2,0)</f>
        <v>62</v>
      </c>
      <c r="M335" s="0" t="str">
        <f aca="false">VLOOKUP(C335,Nomenclature!$M$1:$N$21,2,0)</f>
        <v>01</v>
      </c>
      <c r="N335" s="0" t="str">
        <f aca="false">VLOOKUP(D335,Nomenclature!$O$25:$P$31,2,0)</f>
        <v>06</v>
      </c>
      <c r="O335" s="0" t="str">
        <f aca="false">CONCATENATE(K335,L335,M335,N335)</f>
        <v>02620106</v>
      </c>
      <c r="P335" s="0" t="str">
        <f aca="false">CONCATENATE(K335,L335)</f>
        <v>0262</v>
      </c>
      <c r="R335" s="0" t="n">
        <v>36.9889106391166</v>
      </c>
      <c r="S335" s="0" t="n">
        <v>25</v>
      </c>
      <c r="T335" s="0" t="n">
        <v>183.500935937303</v>
      </c>
      <c r="U335" s="0" t="n">
        <v>0.690991690960993</v>
      </c>
      <c r="V335" s="0" t="n">
        <v>0.101183534883165</v>
      </c>
      <c r="W335" s="0" t="n">
        <f aca="false">VLOOKUP(D335,'paramètres CI'!$A$1:$C$6,2,0)</f>
        <v>0.0424847883250769</v>
      </c>
      <c r="X335" s="0" t="n">
        <f aca="false">(R335-E335)/E335</f>
        <v>-0.0476190476190469</v>
      </c>
      <c r="Y335" s="0" t="n">
        <f aca="false">T335-G335</f>
        <v>96.1786046699006</v>
      </c>
      <c r="Z335" s="0" t="n">
        <f aca="false">U335-H335</f>
        <v>-0.0276396676384391</v>
      </c>
    </row>
    <row r="336" customFormat="false" ht="15.8" hidden="false" customHeight="false" outlineLevel="0" collapsed="false">
      <c r="A336" s="0" t="s">
        <v>14</v>
      </c>
      <c r="B336" s="0" t="s">
        <v>76</v>
      </c>
      <c r="C336" s="0" t="s">
        <v>35</v>
      </c>
      <c r="D336" s="0" t="s">
        <v>33</v>
      </c>
      <c r="E336" s="0" t="n">
        <f aca="false">VLOOKUP(O336,bibliRdtCHauff!$G$1:$K$1398,4,0)</f>
        <v>46.2225067773907</v>
      </c>
      <c r="F336" s="0" t="n">
        <v>25</v>
      </c>
      <c r="G336" s="0" t="n">
        <f aca="false">VLOOKUP(P336,BesoinU!$F$1:$L$99,3,0)</f>
        <v>87.3223312674024</v>
      </c>
      <c r="H336" s="0" t="n">
        <f aca="false">VLOOKUP(O336,bibliRdtCHauff!$G$1:$K$1398,3,0)</f>
        <v>0.844711052287937</v>
      </c>
      <c r="I336" s="0" t="n">
        <v>9.99300489657242E-005</v>
      </c>
      <c r="J336" s="0" t="n">
        <f aca="false">VLOOKUP(D336,'paramètres CI'!$A$1:$C$6,2,0)</f>
        <v>0.033584731604575</v>
      </c>
      <c r="K336" s="0" t="str">
        <f aca="false">VLOOKUP(A336,Nomenclature!$D$1:$E$9,2,0)</f>
        <v>02</v>
      </c>
      <c r="L336" s="0" t="str">
        <f aca="false">VLOOKUP(B336,Nomenclature!$J$1:$K$97,2,0)</f>
        <v>62</v>
      </c>
      <c r="M336" s="0" t="str">
        <f aca="false">VLOOKUP(C336,Nomenclature!$M$1:$N$21,2,0)</f>
        <v>21</v>
      </c>
      <c r="N336" s="0" t="str">
        <f aca="false">VLOOKUP(D336,Nomenclature!$O$25:$P$31,2,0)</f>
        <v>01</v>
      </c>
      <c r="O336" s="0" t="str">
        <f aca="false">CONCATENATE(K336,L336,M336,N336)</f>
        <v>02622101</v>
      </c>
      <c r="P336" s="0" t="str">
        <f aca="false">CONCATENATE(K336,L336)</f>
        <v>0262</v>
      </c>
      <c r="R336" s="0" t="n">
        <v>46.2225067773907</v>
      </c>
      <c r="S336" s="0" t="n">
        <v>25</v>
      </c>
      <c r="T336" s="0" t="n">
        <v>173.79971904829</v>
      </c>
      <c r="U336" s="0" t="n">
        <v>0.844711052287937</v>
      </c>
      <c r="V336" s="0" t="n">
        <v>9.99300489657242E-005</v>
      </c>
      <c r="W336" s="0" t="n">
        <f aca="false">VLOOKUP(D336,'paramètres CI'!$A$1:$C$6,2,0)</f>
        <v>0.033584731604575</v>
      </c>
      <c r="X336" s="0" t="n">
        <f aca="false">(R336-E336)/E336</f>
        <v>0</v>
      </c>
      <c r="Y336" s="0" t="n">
        <f aca="false">T336-G336</f>
        <v>86.4773877808876</v>
      </c>
      <c r="Z336" s="0" t="n">
        <f aca="false">U336-H336</f>
        <v>0</v>
      </c>
    </row>
    <row r="337" customFormat="false" ht="15.8" hidden="false" customHeight="false" outlineLevel="0" collapsed="false">
      <c r="A337" s="0" t="s">
        <v>14</v>
      </c>
      <c r="B337" s="0" t="s">
        <v>76</v>
      </c>
      <c r="C337" s="0" t="s">
        <v>35</v>
      </c>
      <c r="D337" s="0" t="s">
        <v>34</v>
      </c>
      <c r="E337" s="0" t="n">
        <f aca="false">VLOOKUP(O337,bibliRdtCHauff!$G$1:$K$1398,4,0)</f>
        <v>46.2361382988958</v>
      </c>
      <c r="F337" s="0" t="n">
        <v>25</v>
      </c>
      <c r="G337" s="0" t="n">
        <f aca="false">VLOOKUP(P337,BesoinU!$F$1:$L$99,3,0)</f>
        <v>87.3223312674024</v>
      </c>
      <c r="H337" s="0" t="n">
        <f aca="false">VLOOKUP(O337,bibliRdtCHauff!$G$1:$K$1398,3,0)</f>
        <v>0.829190029153191</v>
      </c>
      <c r="I337" s="0" t="n">
        <v>9.99300489657242E-005</v>
      </c>
      <c r="J337" s="0" t="n">
        <f aca="false">VLOOKUP(D337,'paramètres CI'!$A$1:$C$6,2,0)</f>
        <v>0.0424847883250769</v>
      </c>
      <c r="K337" s="0" t="str">
        <f aca="false">VLOOKUP(A337,Nomenclature!$D$1:$E$9,2,0)</f>
        <v>02</v>
      </c>
      <c r="L337" s="0" t="str">
        <f aca="false">VLOOKUP(B337,Nomenclature!$J$1:$K$97,2,0)</f>
        <v>62</v>
      </c>
      <c r="M337" s="0" t="str">
        <f aca="false">VLOOKUP(C337,Nomenclature!$M$1:$N$21,2,0)</f>
        <v>21</v>
      </c>
      <c r="N337" s="0" t="str">
        <f aca="false">VLOOKUP(D337,Nomenclature!$O$25:$P$31,2,0)</f>
        <v>06</v>
      </c>
      <c r="O337" s="0" t="str">
        <f aca="false">CONCATENATE(K337,L337,M337,N337)</f>
        <v>02622106</v>
      </c>
      <c r="P337" s="0" t="str">
        <f aca="false">CONCATENATE(K337,L337)</f>
        <v>0262</v>
      </c>
      <c r="R337" s="0" t="n">
        <v>46.2361382988958</v>
      </c>
      <c r="S337" s="0" t="n">
        <v>25</v>
      </c>
      <c r="T337" s="0" t="n">
        <v>183.500935937303</v>
      </c>
      <c r="U337" s="0" t="n">
        <v>0.829190029153191</v>
      </c>
      <c r="V337" s="0" t="n">
        <v>9.99300489657242E-005</v>
      </c>
      <c r="W337" s="0" t="n">
        <f aca="false">VLOOKUP(D337,'paramètres CI'!$A$1:$C$6,2,0)</f>
        <v>0.0424847883250769</v>
      </c>
      <c r="X337" s="0" t="n">
        <f aca="false">(R337-E337)/E337</f>
        <v>0</v>
      </c>
      <c r="Y337" s="0" t="n">
        <f aca="false">T337-G337</f>
        <v>96.1786046699006</v>
      </c>
      <c r="Z337" s="0" t="n">
        <f aca="false">U337-H337</f>
        <v>0</v>
      </c>
    </row>
    <row r="338" customFormat="false" ht="15.8" hidden="false" customHeight="false" outlineLevel="0" collapsed="false">
      <c r="A338" s="0" t="s">
        <v>14</v>
      </c>
      <c r="B338" s="0" t="s">
        <v>76</v>
      </c>
      <c r="C338" s="0" t="s">
        <v>36</v>
      </c>
      <c r="D338" s="0" t="s">
        <v>37</v>
      </c>
      <c r="E338" s="0" t="n">
        <f aca="false">VLOOKUP(O338,bibliRdtCHauff!$G$1:$K$1398,4,0)</f>
        <v>50.194</v>
      </c>
      <c r="F338" s="0" t="n">
        <v>20</v>
      </c>
      <c r="G338" s="0" t="n">
        <f aca="false">VLOOKUP(P338,BesoinU!$F$1:$L$99,3,0)</f>
        <v>87.3223312674024</v>
      </c>
      <c r="H338" s="0" t="n">
        <f aca="false">VLOOKUP(O338,bibliRdtCHauff!$G$1:$K$1398,3,0)</f>
        <v>0.747392581912613</v>
      </c>
      <c r="I338" s="0" t="n">
        <v>9.99300489657242E-005</v>
      </c>
      <c r="J338" s="0" t="n">
        <f aca="false">VLOOKUP(D338,'paramètres CI'!$A$1:$C$6,2,0)</f>
        <v>0.0385046990211696</v>
      </c>
      <c r="K338" s="0" t="str">
        <f aca="false">VLOOKUP(A338,Nomenclature!$D$1:$E$9,2,0)</f>
        <v>02</v>
      </c>
      <c r="L338" s="0" t="str">
        <f aca="false">VLOOKUP(B338,Nomenclature!$J$1:$K$97,2,0)</f>
        <v>62</v>
      </c>
      <c r="M338" s="0" t="str">
        <f aca="false">VLOOKUP(C338,Nomenclature!$M$1:$N$21,2,0)</f>
        <v>23</v>
      </c>
      <c r="N338" s="0" t="str">
        <f aca="false">VLOOKUP(D338,Nomenclature!$O$25:$P$31,2,0)</f>
        <v>03</v>
      </c>
      <c r="O338" s="0" t="str">
        <f aca="false">CONCATENATE(K338,L338,M338,N338)</f>
        <v>02622303</v>
      </c>
      <c r="P338" s="0" t="str">
        <f aca="false">CONCATENATE(K338,L338)</f>
        <v>0262</v>
      </c>
      <c r="R338" s="0" t="n">
        <v>50.194</v>
      </c>
      <c r="S338" s="0" t="n">
        <v>20</v>
      </c>
      <c r="T338" s="0" t="n">
        <v>133.068879519955</v>
      </c>
      <c r="U338" s="0" t="n">
        <v>0.747392581912613</v>
      </c>
      <c r="V338" s="0" t="n">
        <v>9.99300489657242E-005</v>
      </c>
      <c r="W338" s="0" t="n">
        <f aca="false">VLOOKUP(D338,'paramètres CI'!$A$1:$C$6,2,0)</f>
        <v>0.0385046990211696</v>
      </c>
      <c r="X338" s="0" t="n">
        <f aca="false">(R338-E338)/E338</f>
        <v>0</v>
      </c>
      <c r="Y338" s="0" t="n">
        <f aca="false">T338-G338</f>
        <v>45.7465482525526</v>
      </c>
      <c r="Z338" s="0" t="n">
        <f aca="false">U338-H338</f>
        <v>0</v>
      </c>
    </row>
    <row r="339" customFormat="false" ht="15.8" hidden="false" customHeight="false" outlineLevel="0" collapsed="false">
      <c r="A339" s="0" t="s">
        <v>14</v>
      </c>
      <c r="B339" s="0" t="s">
        <v>76</v>
      </c>
      <c r="C339" s="0" t="s">
        <v>38</v>
      </c>
      <c r="D339" s="0" t="s">
        <v>39</v>
      </c>
      <c r="E339" s="0" t="n">
        <f aca="false">VLOOKUP(O339,bibliRdtCHauff!$G$1:$K$1398,4,0)</f>
        <v>50.194</v>
      </c>
      <c r="F339" s="0" t="n">
        <v>20</v>
      </c>
      <c r="G339" s="0" t="n">
        <f aca="false">VLOOKUP(P339,BesoinU!$F$1:$L$99,3,0)</f>
        <v>87.3223312674024</v>
      </c>
      <c r="H339" s="0" t="n">
        <f aca="false">VLOOKUP(O339,bibliRdtCHauff!$G$1:$K$1398,3,0)</f>
        <v>0.974998744269499</v>
      </c>
      <c r="I339" s="0" t="n">
        <v>9.99300489657242E-005</v>
      </c>
      <c r="J339" s="0" t="n">
        <f aca="false">VLOOKUP(D339,'paramètres CI'!$A$1:$C$6,2,0)</f>
        <v>0.022045059962018</v>
      </c>
      <c r="K339" s="0" t="str">
        <f aca="false">VLOOKUP(A339,Nomenclature!$D$1:$E$9,2,0)</f>
        <v>02</v>
      </c>
      <c r="L339" s="0" t="str">
        <f aca="false">VLOOKUP(B339,Nomenclature!$J$1:$K$97,2,0)</f>
        <v>62</v>
      </c>
      <c r="M339" s="0" t="str">
        <f aca="false">VLOOKUP(C339,Nomenclature!$M$1:$N$21,2,0)</f>
        <v>24</v>
      </c>
      <c r="N339" s="0" t="str">
        <f aca="false">VLOOKUP(D339,Nomenclature!$O$25:$P$31,2,0)</f>
        <v>04</v>
      </c>
      <c r="O339" s="0" t="str">
        <f aca="false">CONCATENATE(K339,L339,M339,N339)</f>
        <v>02622404</v>
      </c>
      <c r="P339" s="0" t="str">
        <f aca="false">CONCATENATE(K339,L339)</f>
        <v>0262</v>
      </c>
      <c r="R339" s="0" t="n">
        <v>50.194</v>
      </c>
      <c r="S339" s="0" t="n">
        <v>20</v>
      </c>
      <c r="T339" s="0" t="n">
        <v>133.883883422471</v>
      </c>
      <c r="U339" s="0" t="n">
        <v>0.974998744269499</v>
      </c>
      <c r="V339" s="0" t="n">
        <v>9.99300489657242E-005</v>
      </c>
      <c r="W339" s="0" t="n">
        <f aca="false">VLOOKUP(D339,'paramètres CI'!$A$1:$C$6,2,0)</f>
        <v>0.022045059962018</v>
      </c>
      <c r="X339" s="0" t="n">
        <f aca="false">(R339-E339)/E339</f>
        <v>0</v>
      </c>
      <c r="Y339" s="0" t="n">
        <f aca="false">T339-G339</f>
        <v>46.5615521550686</v>
      </c>
      <c r="Z339" s="0" t="n">
        <f aca="false">U339-H339</f>
        <v>0</v>
      </c>
    </row>
    <row r="340" customFormat="false" ht="15.8" hidden="false" customHeight="false" outlineLevel="0" collapsed="false">
      <c r="A340" s="0" t="s">
        <v>14</v>
      </c>
      <c r="B340" s="0" t="s">
        <v>76</v>
      </c>
      <c r="C340" s="0" t="s">
        <v>40</v>
      </c>
      <c r="D340" s="0" t="s">
        <v>37</v>
      </c>
      <c r="E340" s="0" t="n">
        <f aca="false">VLOOKUP(O340,bibliRdtCHauff!$G$1:$K$1398,4,0)</f>
        <v>42.16296</v>
      </c>
      <c r="F340" s="0" t="n">
        <v>20</v>
      </c>
      <c r="G340" s="0" t="n">
        <f aca="false">VLOOKUP(P340,BesoinU!$F$1:$L$99,3,0)</f>
        <v>87.3223312674024</v>
      </c>
      <c r="H340" s="0" t="n">
        <f aca="false">VLOOKUP(O340,bibliRdtCHauff!$G$1:$K$1398,3,0)</f>
        <v>0.557298053687021</v>
      </c>
      <c r="I340" s="0" t="n">
        <v>0.0309426829268968</v>
      </c>
      <c r="J340" s="0" t="n">
        <f aca="false">VLOOKUP(D340,'paramètres CI'!$A$1:$C$6,2,0)</f>
        <v>0.0385046990211696</v>
      </c>
      <c r="K340" s="0" t="str">
        <f aca="false">VLOOKUP(A340,Nomenclature!$D$1:$E$9,2,0)</f>
        <v>02</v>
      </c>
      <c r="L340" s="0" t="str">
        <f aca="false">VLOOKUP(B340,Nomenclature!$J$1:$K$97,2,0)</f>
        <v>62</v>
      </c>
      <c r="M340" s="0" t="str">
        <f aca="false">VLOOKUP(C340,Nomenclature!$M$1:$N$21,2,0)</f>
        <v>03</v>
      </c>
      <c r="N340" s="0" t="str">
        <f aca="false">VLOOKUP(D340,Nomenclature!$O$25:$P$31,2,0)</f>
        <v>03</v>
      </c>
      <c r="O340" s="0" t="str">
        <f aca="false">CONCATENATE(K340,L340,M340,N340)</f>
        <v>02620303</v>
      </c>
      <c r="P340" s="0" t="str">
        <f aca="false">CONCATENATE(K340,L340)</f>
        <v>0262</v>
      </c>
      <c r="R340" s="0" t="n">
        <v>40.1552</v>
      </c>
      <c r="S340" s="0" t="n">
        <v>20</v>
      </c>
      <c r="T340" s="0" t="n">
        <v>133.068879519955</v>
      </c>
      <c r="U340" s="0" t="n">
        <v>0.509774421630622</v>
      </c>
      <c r="V340" s="0" t="n">
        <v>0.0309426829268968</v>
      </c>
      <c r="W340" s="0" t="n">
        <f aca="false">VLOOKUP(D340,'paramètres CI'!$A$1:$C$6,2,0)</f>
        <v>0.0385046990211696</v>
      </c>
      <c r="X340" s="0" t="n">
        <f aca="false">(R340-E340)/E340</f>
        <v>-0.0476190476190476</v>
      </c>
      <c r="Y340" s="0" t="n">
        <f aca="false">T340-G340</f>
        <v>45.7465482525526</v>
      </c>
      <c r="Z340" s="0" t="n">
        <f aca="false">U340-H340</f>
        <v>-0.047523632056399</v>
      </c>
    </row>
    <row r="341" customFormat="false" ht="15.8" hidden="false" customHeight="false" outlineLevel="0" collapsed="false">
      <c r="A341" s="0" t="s">
        <v>14</v>
      </c>
      <c r="B341" s="0" t="s">
        <v>76</v>
      </c>
      <c r="C341" s="0" t="s">
        <v>41</v>
      </c>
      <c r="D341" s="0" t="s">
        <v>39</v>
      </c>
      <c r="E341" s="0" t="n">
        <f aca="false">VLOOKUP(O341,bibliRdtCHauff!$G$1:$K$1398,4,0)</f>
        <v>42.16296</v>
      </c>
      <c r="F341" s="0" t="n">
        <v>20</v>
      </c>
      <c r="G341" s="0" t="n">
        <f aca="false">VLOOKUP(P341,BesoinU!$F$1:$L$99,3,0)</f>
        <v>87.3223312674024</v>
      </c>
      <c r="H341" s="0" t="n">
        <f aca="false">VLOOKUP(O341,bibliRdtCHauff!$G$1:$K$1398,3,0)</f>
        <v>0.673018751521657</v>
      </c>
      <c r="I341" s="0" t="n">
        <v>0.450876765476642</v>
      </c>
      <c r="J341" s="0" t="n">
        <f aca="false">VLOOKUP(D341,'paramètres CI'!$A$1:$C$6,2,0)</f>
        <v>0.022045059962018</v>
      </c>
      <c r="K341" s="0" t="str">
        <f aca="false">VLOOKUP(A341,Nomenclature!$D$1:$E$9,2,0)</f>
        <v>02</v>
      </c>
      <c r="L341" s="0" t="str">
        <f aca="false">VLOOKUP(B341,Nomenclature!$J$1:$K$97,2,0)</f>
        <v>62</v>
      </c>
      <c r="M341" s="0" t="str">
        <f aca="false">VLOOKUP(C341,Nomenclature!$M$1:$N$21,2,0)</f>
        <v>04</v>
      </c>
      <c r="N341" s="0" t="str">
        <f aca="false">VLOOKUP(D341,Nomenclature!$O$25:$P$31,2,0)</f>
        <v>04</v>
      </c>
      <c r="O341" s="0" t="str">
        <f aca="false">CONCATENATE(K341,L341,M341,N341)</f>
        <v>02620404</v>
      </c>
      <c r="P341" s="0" t="str">
        <f aca="false">CONCATENATE(K341,L341)</f>
        <v>0262</v>
      </c>
      <c r="R341" s="0" t="n">
        <v>40.1552</v>
      </c>
      <c r="S341" s="0" t="n">
        <v>20</v>
      </c>
      <c r="T341" s="0" t="n">
        <v>133.883883422471</v>
      </c>
      <c r="U341" s="0" t="n">
        <v>0.597523753334697</v>
      </c>
      <c r="V341" s="0" t="n">
        <v>0.450876765476642</v>
      </c>
      <c r="W341" s="0" t="n">
        <f aca="false">VLOOKUP(D341,'paramètres CI'!$A$1:$C$6,2,0)</f>
        <v>0.022045059962018</v>
      </c>
      <c r="X341" s="0" t="n">
        <f aca="false">(R341-E341)/E341</f>
        <v>-0.0476190476190476</v>
      </c>
      <c r="Y341" s="0" t="n">
        <f aca="false">T341-G341</f>
        <v>46.5615521550686</v>
      </c>
      <c r="Z341" s="0" t="n">
        <f aca="false">U341-H341</f>
        <v>-0.0754949981869599</v>
      </c>
    </row>
    <row r="342" customFormat="false" ht="15.8" hidden="false" customHeight="false" outlineLevel="0" collapsed="false">
      <c r="A342" s="0" t="s">
        <v>14</v>
      </c>
      <c r="B342" s="0" t="s">
        <v>76</v>
      </c>
      <c r="C342" s="0" t="s">
        <v>45</v>
      </c>
      <c r="D342" s="0" t="s">
        <v>43</v>
      </c>
      <c r="E342" s="0" t="n">
        <f aca="false">VLOOKUP(O342,bibliRdtCHauff!$G$1:$K$1398,4,0)</f>
        <v>10.4</v>
      </c>
      <c r="F342" s="0" t="n">
        <v>13</v>
      </c>
      <c r="G342" s="0" t="n">
        <f aca="false">VLOOKUP(P342,BesoinU!$F$1:$L$99,3,0)</f>
        <v>87.3223312674024</v>
      </c>
      <c r="H342" s="0" t="n">
        <f aca="false">VLOOKUP(O342,bibliRdtCHauff!$G$1:$K$1398,3,0)</f>
        <v>0.92</v>
      </c>
      <c r="I342" s="0" t="n">
        <v>0.161815007314343</v>
      </c>
      <c r="J342" s="0" t="n">
        <f aca="false">VLOOKUP(D342,'paramètres CI'!$A$1:$C$6,2,0)</f>
        <v>0.0935912806596305</v>
      </c>
      <c r="K342" s="0" t="str">
        <f aca="false">VLOOKUP(A342,Nomenclature!$D$1:$E$9,2,0)</f>
        <v>02</v>
      </c>
      <c r="L342" s="0" t="str">
        <f aca="false">VLOOKUP(B342,Nomenclature!$J$1:$K$97,2,0)</f>
        <v>62</v>
      </c>
      <c r="M342" s="0" t="str">
        <f aca="false">VLOOKUP(C342,Nomenclature!$M$1:$N$21,2,0)</f>
        <v>06</v>
      </c>
      <c r="N342" s="0" t="str">
        <f aca="false">VLOOKUP(D342,Nomenclature!$O$25:$P$31,2,0)</f>
        <v>02</v>
      </c>
      <c r="O342" s="0" t="str">
        <f aca="false">CONCATENATE(K342,L342,M342,N342)</f>
        <v>02620602</v>
      </c>
      <c r="P342" s="0" t="str">
        <f aca="false">CONCATENATE(K342,L342)</f>
        <v>0262</v>
      </c>
      <c r="R342" s="0" t="n">
        <v>10</v>
      </c>
      <c r="S342" s="0" t="n">
        <v>13</v>
      </c>
      <c r="T342" s="0" t="n">
        <v>105.452692458718</v>
      </c>
      <c r="U342" s="0" t="n">
        <v>0.9</v>
      </c>
      <c r="V342" s="0" t="n">
        <v>0.161815007314343</v>
      </c>
      <c r="W342" s="0" t="n">
        <f aca="false">VLOOKUP(D342,'paramètres CI'!$A$1:$C$6,2,0)</f>
        <v>0.0935912806596305</v>
      </c>
      <c r="X342" s="0" t="n">
        <f aca="false">(R342-E342)/E342</f>
        <v>-0.0384615384615385</v>
      </c>
      <c r="Y342" s="0" t="n">
        <f aca="false">T342-G342</f>
        <v>18.1303611913156</v>
      </c>
      <c r="Z342" s="0" t="n">
        <f aca="false">U342-H342</f>
        <v>-0.02</v>
      </c>
    </row>
    <row r="343" customFormat="false" ht="15.8" hidden="false" customHeight="false" outlineLevel="0" collapsed="false">
      <c r="A343" s="0" t="s">
        <v>14</v>
      </c>
      <c r="B343" s="0" t="s">
        <v>76</v>
      </c>
      <c r="C343" s="0" t="s">
        <v>46</v>
      </c>
      <c r="D343" s="0" t="s">
        <v>43</v>
      </c>
      <c r="E343" s="0" t="n">
        <f aca="false">VLOOKUP(O343,bibliRdtCHauff!$G$1:$K$1398,4,0)</f>
        <v>12</v>
      </c>
      <c r="F343" s="0" t="n">
        <v>13</v>
      </c>
      <c r="G343" s="0" t="n">
        <f aca="false">VLOOKUP(P343,BesoinU!$F$1:$L$99,3,0)</f>
        <v>87.3223312674024</v>
      </c>
      <c r="H343" s="0" t="n">
        <f aca="false">VLOOKUP(O343,bibliRdtCHauff!$G$1:$K$1398,3,0)</f>
        <v>1</v>
      </c>
      <c r="I343" s="0" t="n">
        <v>9.99300489657242E-005</v>
      </c>
      <c r="J343" s="0" t="n">
        <f aca="false">VLOOKUP(D343,'paramètres CI'!$A$1:$C$6,2,0)</f>
        <v>0.0935912806596305</v>
      </c>
      <c r="K343" s="0" t="str">
        <f aca="false">VLOOKUP(A343,Nomenclature!$D$1:$E$9,2,0)</f>
        <v>02</v>
      </c>
      <c r="L343" s="0" t="str">
        <f aca="false">VLOOKUP(B343,Nomenclature!$J$1:$K$97,2,0)</f>
        <v>62</v>
      </c>
      <c r="M343" s="0" t="str">
        <f aca="false">VLOOKUP(C343,Nomenclature!$M$1:$N$21,2,0)</f>
        <v>26</v>
      </c>
      <c r="N343" s="0" t="str">
        <f aca="false">VLOOKUP(D343,Nomenclature!$O$25:$P$31,2,0)</f>
        <v>02</v>
      </c>
      <c r="O343" s="0" t="str">
        <f aca="false">CONCATENATE(K343,L343,M343,N343)</f>
        <v>02622602</v>
      </c>
      <c r="P343" s="0" t="str">
        <f aca="false">CONCATENATE(K343,L343)</f>
        <v>0262</v>
      </c>
      <c r="R343" s="0" t="n">
        <v>12</v>
      </c>
      <c r="S343" s="0" t="n">
        <v>13</v>
      </c>
      <c r="T343" s="0" t="n">
        <v>105.452692458718</v>
      </c>
      <c r="U343" s="0" t="n">
        <v>1</v>
      </c>
      <c r="V343" s="0" t="n">
        <v>9.99300489657242E-005</v>
      </c>
      <c r="W343" s="0" t="n">
        <f aca="false">VLOOKUP(D343,'paramètres CI'!$A$1:$C$6,2,0)</f>
        <v>0.0935912806596305</v>
      </c>
      <c r="X343" s="0" t="n">
        <f aca="false">(R343-E343)/E343</f>
        <v>0</v>
      </c>
      <c r="Y343" s="0" t="n">
        <f aca="false">T343-G343</f>
        <v>18.1303611913156</v>
      </c>
      <c r="Z343" s="0" t="n">
        <f aca="false">U343-H343</f>
        <v>0</v>
      </c>
    </row>
    <row r="344" customFormat="false" ht="15.8" hidden="false" customHeight="false" outlineLevel="0" collapsed="false">
      <c r="A344" s="0" t="s">
        <v>14</v>
      </c>
      <c r="B344" s="0" t="s">
        <v>76</v>
      </c>
      <c r="C344" s="0" t="s">
        <v>48</v>
      </c>
      <c r="D344" s="0" t="s">
        <v>43</v>
      </c>
      <c r="E344" s="0" t="n">
        <f aca="false">VLOOKUP(O344,bibliRdtCHauff!$G$1:$K$1398,4,0)</f>
        <v>72.2971635436096</v>
      </c>
      <c r="F344" s="0" t="n">
        <v>20</v>
      </c>
      <c r="G344" s="0" t="n">
        <f aca="false">VLOOKUP(P344,BesoinU!$F$1:$L$99,3,0)</f>
        <v>87.3223312674024</v>
      </c>
      <c r="H344" s="0" t="n">
        <f aca="false">VLOOKUP(O344,bibliRdtCHauff!$G$1:$K$1398,3,0)</f>
        <v>2.94489544186046</v>
      </c>
      <c r="I344" s="0" t="n">
        <v>0.0832916126818753</v>
      </c>
      <c r="J344" s="0" t="n">
        <f aca="false">VLOOKUP(D344,'paramètres CI'!$A$1:$C$6,2,0)</f>
        <v>0.0935912806596305</v>
      </c>
      <c r="K344" s="0" t="str">
        <f aca="false">VLOOKUP(A344,Nomenclature!$D$1:$E$9,2,0)</f>
        <v>02</v>
      </c>
      <c r="L344" s="0" t="str">
        <f aca="false">VLOOKUP(B344,Nomenclature!$J$1:$K$97,2,0)</f>
        <v>62</v>
      </c>
      <c r="M344" s="0" t="str">
        <f aca="false">VLOOKUP(C344,Nomenclature!$M$1:$N$21,2,0)</f>
        <v>09</v>
      </c>
      <c r="N344" s="0" t="str">
        <f aca="false">VLOOKUP(D344,Nomenclature!$O$25:$P$31,2,0)</f>
        <v>02</v>
      </c>
      <c r="O344" s="0" t="str">
        <f aca="false">CONCATENATE(K344,L344,M344,N344)</f>
        <v>02620902</v>
      </c>
      <c r="P344" s="0" t="str">
        <f aca="false">CONCATENATE(K344,L344)</f>
        <v>0262</v>
      </c>
      <c r="R344" s="0" t="n">
        <v>68.8544414701044</v>
      </c>
      <c r="S344" s="0" t="n">
        <v>20</v>
      </c>
      <c r="T344" s="0" t="n">
        <v>128.602331937925</v>
      </c>
      <c r="U344" s="0" t="n">
        <v>2.83163023255814</v>
      </c>
      <c r="V344" s="0" t="n">
        <v>0.0832916126818753</v>
      </c>
      <c r="W344" s="0" t="n">
        <f aca="false">VLOOKUP(D344,'paramètres CI'!$A$1:$C$6,2,0)</f>
        <v>0.0935912806596305</v>
      </c>
      <c r="X344" s="0" t="n">
        <f aca="false">(R344-E344)/E344</f>
        <v>-0.0476190476190473</v>
      </c>
      <c r="Y344" s="0" t="n">
        <f aca="false">T344-G344</f>
        <v>41.2800006705226</v>
      </c>
      <c r="Z344" s="0" t="n">
        <f aca="false">U344-H344</f>
        <v>-0.11326520930232</v>
      </c>
    </row>
    <row r="345" customFormat="false" ht="15.8" hidden="false" customHeight="false" outlineLevel="0" collapsed="false">
      <c r="A345" s="0" t="s">
        <v>14</v>
      </c>
      <c r="B345" s="0" t="s">
        <v>76</v>
      </c>
      <c r="C345" s="0" t="s">
        <v>49</v>
      </c>
      <c r="D345" s="0" t="s">
        <v>43</v>
      </c>
      <c r="E345" s="0" t="n">
        <f aca="false">VLOOKUP(O345,bibliRdtCHauff!$G$1:$K$1398,4,0)</f>
        <v>86.0680518376305</v>
      </c>
      <c r="F345" s="0" t="n">
        <v>20</v>
      </c>
      <c r="G345" s="0" t="n">
        <f aca="false">VLOOKUP(P345,BesoinU!$F$1:$L$99,3,0)</f>
        <v>87.3223312674024</v>
      </c>
      <c r="H345" s="0" t="n">
        <f aca="false">VLOOKUP(O345,bibliRdtCHauff!$G$1:$K$1398,3,0)</f>
        <v>3.39795627906976</v>
      </c>
      <c r="I345" s="0" t="n">
        <v>9.99300489657242E-005</v>
      </c>
      <c r="J345" s="0" t="n">
        <f aca="false">VLOOKUP(D345,'paramètres CI'!$A$1:$C$6,2,0)</f>
        <v>0.0935912806596305</v>
      </c>
      <c r="K345" s="0" t="str">
        <f aca="false">VLOOKUP(A345,Nomenclature!$D$1:$E$9,2,0)</f>
        <v>02</v>
      </c>
      <c r="L345" s="0" t="str">
        <f aca="false">VLOOKUP(B345,Nomenclature!$J$1:$K$97,2,0)</f>
        <v>62</v>
      </c>
      <c r="M345" s="0" t="str">
        <f aca="false">VLOOKUP(C345,Nomenclature!$M$1:$N$21,2,0)</f>
        <v>29</v>
      </c>
      <c r="N345" s="0" t="str">
        <f aca="false">VLOOKUP(D345,Nomenclature!$O$25:$P$31,2,0)</f>
        <v>02</v>
      </c>
      <c r="O345" s="0" t="str">
        <f aca="false">CONCATENATE(K345,L345,M345,N345)</f>
        <v>02622902</v>
      </c>
      <c r="P345" s="0" t="str">
        <f aca="false">CONCATENATE(K345,L345)</f>
        <v>0262</v>
      </c>
      <c r="R345" s="0" t="n">
        <v>86.0680518376305</v>
      </c>
      <c r="S345" s="0" t="n">
        <v>20</v>
      </c>
      <c r="T345" s="0" t="n">
        <v>128.602331937925</v>
      </c>
      <c r="U345" s="0" t="n">
        <v>3.39795627906976</v>
      </c>
      <c r="V345" s="0" t="n">
        <v>9.99300489657242E-005</v>
      </c>
      <c r="W345" s="0" t="n">
        <f aca="false">VLOOKUP(D345,'paramètres CI'!$A$1:$C$6,2,0)</f>
        <v>0.0935912806596305</v>
      </c>
      <c r="X345" s="0" t="n">
        <f aca="false">(R345-E345)/E345</f>
        <v>0</v>
      </c>
      <c r="Y345" s="0" t="n">
        <f aca="false">T345-G345</f>
        <v>41.2800006705226</v>
      </c>
      <c r="Z345" s="0" t="n">
        <f aca="false">U345-H345</f>
        <v>0</v>
      </c>
    </row>
    <row r="346" customFormat="false" ht="15.8" hidden="false" customHeight="false" outlineLevel="0" collapsed="false">
      <c r="A346" s="0" t="s">
        <v>14</v>
      </c>
      <c r="B346" s="0" t="s">
        <v>76</v>
      </c>
      <c r="C346" s="0" t="s">
        <v>55</v>
      </c>
      <c r="D346" s="0" t="s">
        <v>43</v>
      </c>
      <c r="E346" s="0" t="n">
        <f aca="false">VLOOKUP(O346,bibliRdtCHauff!$G$1:$K$1398,4,0)</f>
        <v>69.855135</v>
      </c>
      <c r="F346" s="0" t="n">
        <v>17</v>
      </c>
      <c r="G346" s="0" t="n">
        <f aca="false">VLOOKUP(P346,BesoinU!$F$1:$L$99,3,0)</f>
        <v>87.3223312674024</v>
      </c>
      <c r="H346" s="0" t="n">
        <f aca="false">VLOOKUP(O346,bibliRdtCHauff!$G$1:$K$1398,3,0)</f>
        <v>2.80410195348837</v>
      </c>
      <c r="I346" s="0" t="n">
        <v>0.109466077559365</v>
      </c>
      <c r="J346" s="0" t="n">
        <f aca="false">VLOOKUP(D346,'paramètres CI'!$A$1:$C$6,2,0)</f>
        <v>0.0935912806596305</v>
      </c>
      <c r="K346" s="0" t="str">
        <f aca="false">VLOOKUP(A346,Nomenclature!$D$1:$E$9,2,0)</f>
        <v>02</v>
      </c>
      <c r="L346" s="0" t="str">
        <f aca="false">VLOOKUP(B346,Nomenclature!$J$1:$K$97,2,0)</f>
        <v>62</v>
      </c>
      <c r="M346" s="0" t="str">
        <f aca="false">VLOOKUP(C346,Nomenclature!$M$1:$N$21,2,0)</f>
        <v>10</v>
      </c>
      <c r="N346" s="0" t="str">
        <f aca="false">VLOOKUP(D346,Nomenclature!$O$25:$P$31,2,0)</f>
        <v>02</v>
      </c>
      <c r="O346" s="0" t="str">
        <f aca="false">CONCATENATE(K346,L346,M346,N346)</f>
        <v>02621002</v>
      </c>
      <c r="P346" s="0" t="str">
        <f aca="false">CONCATENATE(K346,L346)</f>
        <v>0262</v>
      </c>
      <c r="R346" s="0" t="n">
        <v>66.5287</v>
      </c>
      <c r="S346" s="0" t="n">
        <v>17</v>
      </c>
      <c r="T346" s="0" t="n">
        <v>119.693896167109</v>
      </c>
      <c r="U346" s="0" t="n">
        <v>2.67297488372093</v>
      </c>
      <c r="V346" s="0" t="n">
        <v>0.109466077559365</v>
      </c>
      <c r="W346" s="0" t="n">
        <f aca="false">VLOOKUP(D346,'paramètres CI'!$A$1:$C$6,2,0)</f>
        <v>0.0935912806596305</v>
      </c>
      <c r="X346" s="0" t="n">
        <f aca="false">(R346-E346)/E346</f>
        <v>-0.0476190476190477</v>
      </c>
      <c r="Y346" s="0" t="n">
        <f aca="false">T346-G346</f>
        <v>32.3715648997066</v>
      </c>
      <c r="Z346" s="0" t="n">
        <f aca="false">U346-H346</f>
        <v>-0.13112706976744</v>
      </c>
    </row>
    <row r="347" customFormat="false" ht="15.8" hidden="false" customHeight="false" outlineLevel="0" collapsed="false">
      <c r="A347" s="0" t="s">
        <v>14</v>
      </c>
      <c r="B347" s="0" t="s">
        <v>76</v>
      </c>
      <c r="C347" s="0" t="s">
        <v>56</v>
      </c>
      <c r="D347" s="0" t="s">
        <v>43</v>
      </c>
      <c r="E347" s="0" t="n">
        <f aca="false">VLOOKUP(O347,bibliRdtCHauff!$G$1:$K$1398,4,0)</f>
        <v>83.160875</v>
      </c>
      <c r="F347" s="0" t="n">
        <v>17</v>
      </c>
      <c r="G347" s="0" t="n">
        <f aca="false">VLOOKUP(P347,BesoinU!$F$1:$L$99,3,0)</f>
        <v>87.3223312674024</v>
      </c>
      <c r="H347" s="0" t="n">
        <f aca="false">VLOOKUP(O347,bibliRdtCHauff!$G$1:$K$1398,3,0)</f>
        <v>3.32861023255814</v>
      </c>
      <c r="I347" s="0" t="n">
        <v>9.99300489657242E-005</v>
      </c>
      <c r="J347" s="0" t="n">
        <f aca="false">VLOOKUP(D347,'paramètres CI'!$A$1:$C$6,2,0)</f>
        <v>0.0935912806596305</v>
      </c>
      <c r="K347" s="0" t="str">
        <f aca="false">VLOOKUP(A347,Nomenclature!$D$1:$E$9,2,0)</f>
        <v>02</v>
      </c>
      <c r="L347" s="0" t="str">
        <f aca="false">VLOOKUP(B347,Nomenclature!$J$1:$K$97,2,0)</f>
        <v>62</v>
      </c>
      <c r="M347" s="0" t="str">
        <f aca="false">VLOOKUP(C347,Nomenclature!$M$1:$N$21,2,0)</f>
        <v>30</v>
      </c>
      <c r="N347" s="0" t="str">
        <f aca="false">VLOOKUP(D347,Nomenclature!$O$25:$P$31,2,0)</f>
        <v>02</v>
      </c>
      <c r="O347" s="0" t="str">
        <f aca="false">CONCATENATE(K347,L347,M347,N347)</f>
        <v>02623002</v>
      </c>
      <c r="P347" s="0" t="str">
        <f aca="false">CONCATENATE(K347,L347)</f>
        <v>0262</v>
      </c>
      <c r="R347" s="0" t="n">
        <v>83.160875</v>
      </c>
      <c r="S347" s="0" t="n">
        <v>17</v>
      </c>
      <c r="T347" s="0" t="n">
        <v>119.693896167109</v>
      </c>
      <c r="U347" s="0" t="n">
        <v>3.32861023255814</v>
      </c>
      <c r="V347" s="0" t="n">
        <v>9.99300489657242E-005</v>
      </c>
      <c r="W347" s="0" t="n">
        <f aca="false">VLOOKUP(D347,'paramètres CI'!$A$1:$C$6,2,0)</f>
        <v>0.0935912806596305</v>
      </c>
      <c r="X347" s="0" t="n">
        <f aca="false">(R347-E347)/E347</f>
        <v>0</v>
      </c>
      <c r="Y347" s="0" t="n">
        <f aca="false">T347-G347</f>
        <v>32.3715648997066</v>
      </c>
      <c r="Z347" s="0" t="n">
        <f aca="false">U347-H347</f>
        <v>0</v>
      </c>
    </row>
    <row r="348" customFormat="false" ht="15.8" hidden="false" customHeight="false" outlineLevel="0" collapsed="false">
      <c r="A348" s="0" t="s">
        <v>14</v>
      </c>
      <c r="B348" s="0" t="s">
        <v>77</v>
      </c>
      <c r="C348" s="0" t="s">
        <v>32</v>
      </c>
      <c r="D348" s="0" t="s">
        <v>33</v>
      </c>
      <c r="E348" s="0" t="n">
        <f aca="false">VLOOKUP(O348,bibliRdtCHauff!$G$1:$K$1398,4,0)</f>
        <v>45.5309117641219</v>
      </c>
      <c r="F348" s="0" t="n">
        <v>25</v>
      </c>
      <c r="G348" s="0" t="n">
        <f aca="false">VLOOKUP(P348,BesoinU!$F$1:$L$99,3,0)</f>
        <v>130.149755855825</v>
      </c>
      <c r="H348" s="0" t="n">
        <f aca="false">VLOOKUP(O348,bibliRdtCHauff!$G$1:$K$1398,3,0)</f>
        <v>0.713703393217922</v>
      </c>
      <c r="I348" s="0" t="n">
        <v>0.0505409114254885</v>
      </c>
      <c r="J348" s="0" t="n">
        <f aca="false">VLOOKUP(D348,'paramètres CI'!$A$1:$C$6,2,0)</f>
        <v>0.033584731604575</v>
      </c>
      <c r="K348" s="0" t="str">
        <f aca="false">VLOOKUP(A348,Nomenclature!$D$1:$E$9,2,0)</f>
        <v>02</v>
      </c>
      <c r="L348" s="0" t="str">
        <f aca="false">VLOOKUP(B348,Nomenclature!$J$1:$K$97,2,0)</f>
        <v>67</v>
      </c>
      <c r="M348" s="0" t="str">
        <f aca="false">VLOOKUP(C348,Nomenclature!$M$1:$N$21,2,0)</f>
        <v>01</v>
      </c>
      <c r="N348" s="0" t="str">
        <f aca="false">VLOOKUP(D348,Nomenclature!$O$25:$P$31,2,0)</f>
        <v>01</v>
      </c>
      <c r="O348" s="0" t="str">
        <f aca="false">CONCATENATE(K348,L348,M348,N348)</f>
        <v>02670101</v>
      </c>
      <c r="P348" s="0" t="str">
        <f aca="false">CONCATENATE(K348,L348)</f>
        <v>0267</v>
      </c>
      <c r="R348" s="0" t="n">
        <v>43.3627731086876</v>
      </c>
      <c r="S348" s="0" t="n">
        <v>25</v>
      </c>
      <c r="T348" s="0" t="n">
        <v>248.480283046184</v>
      </c>
      <c r="U348" s="0" t="n">
        <v>0.68625326270954</v>
      </c>
      <c r="V348" s="0" t="n">
        <v>0.0505409114254885</v>
      </c>
      <c r="W348" s="0" t="n">
        <f aca="false">VLOOKUP(D348,'paramètres CI'!$A$1:$C$6,2,0)</f>
        <v>0.033584731604575</v>
      </c>
      <c r="X348" s="0" t="n">
        <f aca="false">(R348-E348)/E348</f>
        <v>-0.047619047619046</v>
      </c>
      <c r="Y348" s="0" t="n">
        <f aca="false">T348-G348</f>
        <v>118.330527190359</v>
      </c>
      <c r="Z348" s="0" t="n">
        <f aca="false">U348-H348</f>
        <v>-0.0274501305083821</v>
      </c>
    </row>
    <row r="349" customFormat="false" ht="15.8" hidden="false" customHeight="false" outlineLevel="0" collapsed="false">
      <c r="A349" s="0" t="s">
        <v>14</v>
      </c>
      <c r="B349" s="0" t="s">
        <v>77</v>
      </c>
      <c r="C349" s="0" t="s">
        <v>32</v>
      </c>
      <c r="D349" s="0" t="s">
        <v>34</v>
      </c>
      <c r="E349" s="0" t="n">
        <f aca="false">VLOOKUP(O349,bibliRdtCHauff!$G$1:$K$1398,4,0)</f>
        <v>45.8046264407353</v>
      </c>
      <c r="F349" s="0" t="n">
        <v>25</v>
      </c>
      <c r="G349" s="0" t="n">
        <f aca="false">VLOOKUP(P349,BesoinU!$F$1:$L$99,3,0)</f>
        <v>130.149755855825</v>
      </c>
      <c r="H349" s="0" t="n">
        <f aca="false">VLOOKUP(O349,bibliRdtCHauff!$G$1:$K$1398,3,0)</f>
        <v>0.715976808018648</v>
      </c>
      <c r="I349" s="0" t="n">
        <v>0.0674426019713892</v>
      </c>
      <c r="J349" s="0" t="n">
        <f aca="false">VLOOKUP(D349,'paramètres CI'!$A$1:$C$6,2,0)</f>
        <v>0.0424847883250769</v>
      </c>
      <c r="K349" s="0" t="str">
        <f aca="false">VLOOKUP(A349,Nomenclature!$D$1:$E$9,2,0)</f>
        <v>02</v>
      </c>
      <c r="L349" s="0" t="str">
        <f aca="false">VLOOKUP(B349,Nomenclature!$J$1:$K$97,2,0)</f>
        <v>67</v>
      </c>
      <c r="M349" s="0" t="str">
        <f aca="false">VLOOKUP(C349,Nomenclature!$M$1:$N$21,2,0)</f>
        <v>01</v>
      </c>
      <c r="N349" s="0" t="str">
        <f aca="false">VLOOKUP(D349,Nomenclature!$O$25:$P$31,2,0)</f>
        <v>06</v>
      </c>
      <c r="O349" s="0" t="str">
        <f aca="false">CONCATENATE(K349,L349,M349,N349)</f>
        <v>02670106</v>
      </c>
      <c r="P349" s="0" t="str">
        <f aca="false">CONCATENATE(K349,L349)</f>
        <v>0267</v>
      </c>
      <c r="R349" s="0" t="n">
        <v>43.6234537530813</v>
      </c>
      <c r="S349" s="0" t="n">
        <v>25</v>
      </c>
      <c r="T349" s="0" t="n">
        <v>274.055412490485</v>
      </c>
      <c r="U349" s="0" t="n">
        <v>0.688439238479469</v>
      </c>
      <c r="V349" s="0" t="n">
        <v>0.0674426019713892</v>
      </c>
      <c r="W349" s="0" t="n">
        <f aca="false">VLOOKUP(D349,'paramètres CI'!$A$1:$C$6,2,0)</f>
        <v>0.0424847883250769</v>
      </c>
      <c r="X349" s="0" t="n">
        <f aca="false">(R349-E349)/E349</f>
        <v>-0.0476190476190462</v>
      </c>
      <c r="Y349" s="0" t="n">
        <f aca="false">T349-G349</f>
        <v>143.90565663466</v>
      </c>
      <c r="Z349" s="0" t="n">
        <f aca="false">U349-H349</f>
        <v>-0.027537569539179</v>
      </c>
    </row>
    <row r="350" customFormat="false" ht="15.8" hidden="false" customHeight="false" outlineLevel="0" collapsed="false">
      <c r="A350" s="0" t="s">
        <v>14</v>
      </c>
      <c r="B350" s="0" t="s">
        <v>77</v>
      </c>
      <c r="C350" s="0" t="s">
        <v>35</v>
      </c>
      <c r="D350" s="0" t="s">
        <v>33</v>
      </c>
      <c r="E350" s="0" t="n">
        <f aca="false">VLOOKUP(O350,bibliRdtCHauff!$G$1:$K$1398,4,0)</f>
        <v>54.2034663858594</v>
      </c>
      <c r="F350" s="0" t="n">
        <v>25</v>
      </c>
      <c r="G350" s="0" t="n">
        <f aca="false">VLOOKUP(P350,BesoinU!$F$1:$L$99,3,0)</f>
        <v>130.149755855825</v>
      </c>
      <c r="H350" s="0" t="n">
        <f aca="false">VLOOKUP(O350,bibliRdtCHauff!$G$1:$K$1398,3,0)</f>
        <v>0.823503915251448</v>
      </c>
      <c r="I350" s="0" t="n">
        <v>9.99300489657243E-005</v>
      </c>
      <c r="J350" s="0" t="n">
        <f aca="false">VLOOKUP(D350,'paramètres CI'!$A$1:$C$6,2,0)</f>
        <v>0.033584731604575</v>
      </c>
      <c r="K350" s="0" t="str">
        <f aca="false">VLOOKUP(A350,Nomenclature!$D$1:$E$9,2,0)</f>
        <v>02</v>
      </c>
      <c r="L350" s="0" t="str">
        <f aca="false">VLOOKUP(B350,Nomenclature!$J$1:$K$97,2,0)</f>
        <v>67</v>
      </c>
      <c r="M350" s="0" t="str">
        <f aca="false">VLOOKUP(C350,Nomenclature!$M$1:$N$21,2,0)</f>
        <v>21</v>
      </c>
      <c r="N350" s="0" t="str">
        <f aca="false">VLOOKUP(D350,Nomenclature!$O$25:$P$31,2,0)</f>
        <v>01</v>
      </c>
      <c r="O350" s="0" t="str">
        <f aca="false">CONCATENATE(K350,L350,M350,N350)</f>
        <v>02672101</v>
      </c>
      <c r="P350" s="0" t="str">
        <f aca="false">CONCATENATE(K350,L350)</f>
        <v>0267</v>
      </c>
      <c r="R350" s="0" t="n">
        <v>54.2034663858594</v>
      </c>
      <c r="S350" s="0" t="n">
        <v>25</v>
      </c>
      <c r="T350" s="0" t="n">
        <v>248.480283046184</v>
      </c>
      <c r="U350" s="0" t="n">
        <v>0.823503915251448</v>
      </c>
      <c r="V350" s="0" t="n">
        <v>9.99300489657243E-005</v>
      </c>
      <c r="W350" s="0" t="n">
        <f aca="false">VLOOKUP(D350,'paramètres CI'!$A$1:$C$6,2,0)</f>
        <v>0.033584731604575</v>
      </c>
      <c r="X350" s="0" t="n">
        <f aca="false">(R350-E350)/E350</f>
        <v>0</v>
      </c>
      <c r="Y350" s="0" t="n">
        <f aca="false">T350-G350</f>
        <v>118.330527190359</v>
      </c>
      <c r="Z350" s="0" t="n">
        <f aca="false">U350-H350</f>
        <v>0</v>
      </c>
    </row>
    <row r="351" customFormat="false" ht="15.8" hidden="false" customHeight="false" outlineLevel="0" collapsed="false">
      <c r="A351" s="0" t="s">
        <v>14</v>
      </c>
      <c r="B351" s="0" t="s">
        <v>77</v>
      </c>
      <c r="C351" s="0" t="s">
        <v>35</v>
      </c>
      <c r="D351" s="0" t="s">
        <v>34</v>
      </c>
      <c r="E351" s="0" t="n">
        <f aca="false">VLOOKUP(O351,bibliRdtCHauff!$G$1:$K$1398,4,0)</f>
        <v>54.5293171913516</v>
      </c>
      <c r="F351" s="0" t="n">
        <v>25</v>
      </c>
      <c r="G351" s="0" t="n">
        <f aca="false">VLOOKUP(P351,BesoinU!$F$1:$L$99,3,0)</f>
        <v>130.149755855825</v>
      </c>
      <c r="H351" s="0" t="n">
        <f aca="false">VLOOKUP(O351,bibliRdtCHauff!$G$1:$K$1398,3,0)</f>
        <v>0.826127086175363</v>
      </c>
      <c r="I351" s="0" t="n">
        <v>9.99300489657243E-005</v>
      </c>
      <c r="J351" s="0" t="n">
        <f aca="false">VLOOKUP(D351,'paramètres CI'!$A$1:$C$6,2,0)</f>
        <v>0.0424847883250769</v>
      </c>
      <c r="K351" s="0" t="str">
        <f aca="false">VLOOKUP(A351,Nomenclature!$D$1:$E$9,2,0)</f>
        <v>02</v>
      </c>
      <c r="L351" s="0" t="str">
        <f aca="false">VLOOKUP(B351,Nomenclature!$J$1:$K$97,2,0)</f>
        <v>67</v>
      </c>
      <c r="M351" s="0" t="str">
        <f aca="false">VLOOKUP(C351,Nomenclature!$M$1:$N$21,2,0)</f>
        <v>21</v>
      </c>
      <c r="N351" s="0" t="str">
        <f aca="false">VLOOKUP(D351,Nomenclature!$O$25:$P$31,2,0)</f>
        <v>06</v>
      </c>
      <c r="O351" s="0" t="str">
        <f aca="false">CONCATENATE(K351,L351,M351,N351)</f>
        <v>02672106</v>
      </c>
      <c r="P351" s="0" t="str">
        <f aca="false">CONCATENATE(K351,L351)</f>
        <v>0267</v>
      </c>
      <c r="R351" s="0" t="n">
        <v>54.5293171913516</v>
      </c>
      <c r="S351" s="0" t="n">
        <v>25</v>
      </c>
      <c r="T351" s="0" t="n">
        <v>274.055412490485</v>
      </c>
      <c r="U351" s="0" t="n">
        <v>0.826127086175363</v>
      </c>
      <c r="V351" s="0" t="n">
        <v>9.99300489657243E-005</v>
      </c>
      <c r="W351" s="0" t="n">
        <f aca="false">VLOOKUP(D351,'paramètres CI'!$A$1:$C$6,2,0)</f>
        <v>0.0424847883250769</v>
      </c>
      <c r="X351" s="0" t="n">
        <f aca="false">(R351-E351)/E351</f>
        <v>0</v>
      </c>
      <c r="Y351" s="0" t="n">
        <f aca="false">T351-G351</f>
        <v>143.90565663466</v>
      </c>
      <c r="Z351" s="0" t="n">
        <f aca="false">U351-H351</f>
        <v>0</v>
      </c>
    </row>
    <row r="352" customFormat="false" ht="15.8" hidden="false" customHeight="false" outlineLevel="0" collapsed="false">
      <c r="A352" s="0" t="s">
        <v>14</v>
      </c>
      <c r="B352" s="0" t="s">
        <v>77</v>
      </c>
      <c r="C352" s="0" t="s">
        <v>36</v>
      </c>
      <c r="D352" s="0" t="s">
        <v>37</v>
      </c>
      <c r="E352" s="0" t="n">
        <f aca="false">VLOOKUP(O352,bibliRdtCHauff!$G$1:$K$1398,4,0)</f>
        <v>38.1040692689214</v>
      </c>
      <c r="F352" s="0" t="n">
        <v>20</v>
      </c>
      <c r="G352" s="0" t="n">
        <f aca="false">VLOOKUP(P352,BesoinU!$F$1:$L$99,3,0)</f>
        <v>130.149755855825</v>
      </c>
      <c r="H352" s="0" t="n">
        <f aca="false">VLOOKUP(O352,bibliRdtCHauff!$G$1:$K$1398,3,0)</f>
        <v>0.75177960704484</v>
      </c>
      <c r="I352" s="0" t="n">
        <v>9.99300489657243E-005</v>
      </c>
      <c r="J352" s="0" t="n">
        <f aca="false">VLOOKUP(D352,'paramètres CI'!$A$1:$C$6,2,0)</f>
        <v>0.0385046990211696</v>
      </c>
      <c r="K352" s="0" t="str">
        <f aca="false">VLOOKUP(A352,Nomenclature!$D$1:$E$9,2,0)</f>
        <v>02</v>
      </c>
      <c r="L352" s="0" t="str">
        <f aca="false">VLOOKUP(B352,Nomenclature!$J$1:$K$97,2,0)</f>
        <v>67</v>
      </c>
      <c r="M352" s="0" t="str">
        <f aca="false">VLOOKUP(C352,Nomenclature!$M$1:$N$21,2,0)</f>
        <v>23</v>
      </c>
      <c r="N352" s="0" t="str">
        <f aca="false">VLOOKUP(D352,Nomenclature!$O$25:$P$31,2,0)</f>
        <v>03</v>
      </c>
      <c r="O352" s="0" t="str">
        <f aca="false">CONCATENATE(K352,L352,M352,N352)</f>
        <v>02672303</v>
      </c>
      <c r="P352" s="0" t="str">
        <f aca="false">CONCATENATE(K352,L352)</f>
        <v>0267</v>
      </c>
      <c r="R352" s="0" t="n">
        <v>38.1040692689214</v>
      </c>
      <c r="S352" s="0" t="n">
        <v>20</v>
      </c>
      <c r="T352" s="0" t="n">
        <v>197.1354542275</v>
      </c>
      <c r="U352" s="0" t="n">
        <v>0.75177960704484</v>
      </c>
      <c r="V352" s="0" t="n">
        <v>9.99300489657243E-005</v>
      </c>
      <c r="W352" s="0" t="n">
        <f aca="false">VLOOKUP(D352,'paramètres CI'!$A$1:$C$6,2,0)</f>
        <v>0.0385046990211696</v>
      </c>
      <c r="X352" s="0" t="n">
        <f aca="false">(R352-E352)/E352</f>
        <v>0</v>
      </c>
      <c r="Y352" s="0" t="n">
        <f aca="false">T352-G352</f>
        <v>66.985698371675</v>
      </c>
      <c r="Z352" s="0" t="n">
        <f aca="false">U352-H352</f>
        <v>0</v>
      </c>
    </row>
    <row r="353" customFormat="false" ht="15.8" hidden="false" customHeight="false" outlineLevel="0" collapsed="false">
      <c r="A353" s="0" t="s">
        <v>14</v>
      </c>
      <c r="B353" s="0" t="s">
        <v>77</v>
      </c>
      <c r="C353" s="0" t="s">
        <v>38</v>
      </c>
      <c r="D353" s="0" t="s">
        <v>39</v>
      </c>
      <c r="E353" s="0" t="n">
        <f aca="false">VLOOKUP(O353,bibliRdtCHauff!$G$1:$K$1398,4,0)</f>
        <v>26.5273635420682</v>
      </c>
      <c r="F353" s="0" t="n">
        <v>20</v>
      </c>
      <c r="G353" s="0" t="n">
        <f aca="false">VLOOKUP(P353,BesoinU!$F$1:$L$99,3,0)</f>
        <v>130.149755855825</v>
      </c>
      <c r="H353" s="0" t="n">
        <f aca="false">VLOOKUP(O353,bibliRdtCHauff!$G$1:$K$1398,3,0)</f>
        <v>0.979378944549163</v>
      </c>
      <c r="I353" s="0" t="n">
        <v>9.99300489657243E-005</v>
      </c>
      <c r="J353" s="0" t="n">
        <f aca="false">VLOOKUP(D353,'paramètres CI'!$A$1:$C$6,2,0)</f>
        <v>0.022045059962018</v>
      </c>
      <c r="K353" s="0" t="str">
        <f aca="false">VLOOKUP(A353,Nomenclature!$D$1:$E$9,2,0)</f>
        <v>02</v>
      </c>
      <c r="L353" s="0" t="str">
        <f aca="false">VLOOKUP(B353,Nomenclature!$J$1:$K$97,2,0)</f>
        <v>67</v>
      </c>
      <c r="M353" s="0" t="str">
        <f aca="false">VLOOKUP(C353,Nomenclature!$M$1:$N$21,2,0)</f>
        <v>24</v>
      </c>
      <c r="N353" s="0" t="str">
        <f aca="false">VLOOKUP(D353,Nomenclature!$O$25:$P$31,2,0)</f>
        <v>04</v>
      </c>
      <c r="O353" s="0" t="str">
        <f aca="false">CONCATENATE(K353,L353,M353,N353)</f>
        <v>02672404</v>
      </c>
      <c r="P353" s="0" t="str">
        <f aca="false">CONCATENATE(K353,L353)</f>
        <v>0267</v>
      </c>
      <c r="R353" s="0" t="n">
        <v>26.5273635420682</v>
      </c>
      <c r="S353" s="0" t="n">
        <v>20</v>
      </c>
      <c r="T353" s="0" t="n">
        <v>211.627264875026</v>
      </c>
      <c r="U353" s="0" t="n">
        <v>0.979378944549163</v>
      </c>
      <c r="V353" s="0" t="n">
        <v>9.99300489657243E-005</v>
      </c>
      <c r="W353" s="0" t="n">
        <f aca="false">VLOOKUP(D353,'paramètres CI'!$A$1:$C$6,2,0)</f>
        <v>0.022045059962018</v>
      </c>
      <c r="X353" s="0" t="n">
        <f aca="false">(R353-E353)/E353</f>
        <v>0</v>
      </c>
      <c r="Y353" s="0" t="n">
        <f aca="false">T353-G353</f>
        <v>81.477509019201</v>
      </c>
      <c r="Z353" s="0" t="n">
        <f aca="false">U353-H353</f>
        <v>0</v>
      </c>
    </row>
    <row r="354" customFormat="false" ht="15.8" hidden="false" customHeight="false" outlineLevel="0" collapsed="false">
      <c r="A354" s="0" t="s">
        <v>14</v>
      </c>
      <c r="B354" s="0" t="s">
        <v>77</v>
      </c>
      <c r="C354" s="0" t="s">
        <v>40</v>
      </c>
      <c r="D354" s="0" t="s">
        <v>37</v>
      </c>
      <c r="E354" s="0" t="n">
        <f aca="false">VLOOKUP(O354,bibliRdtCHauff!$G$1:$K$1398,4,0)</f>
        <v>32.007418185894</v>
      </c>
      <c r="F354" s="0" t="n">
        <v>20</v>
      </c>
      <c r="G354" s="0" t="n">
        <f aca="false">VLOOKUP(P354,BesoinU!$F$1:$L$99,3,0)</f>
        <v>130.149755855825</v>
      </c>
      <c r="H354" s="0" t="n">
        <f aca="false">VLOOKUP(O354,bibliRdtCHauff!$G$1:$K$1398,3,0)</f>
        <v>0.562349082086783</v>
      </c>
      <c r="I354" s="0" t="n">
        <v>0.0498895482226531</v>
      </c>
      <c r="J354" s="0" t="n">
        <f aca="false">VLOOKUP(D354,'paramètres CI'!$A$1:$C$6,2,0)</f>
        <v>0.0385046990211696</v>
      </c>
      <c r="K354" s="0" t="str">
        <f aca="false">VLOOKUP(A354,Nomenclature!$D$1:$E$9,2,0)</f>
        <v>02</v>
      </c>
      <c r="L354" s="0" t="str">
        <f aca="false">VLOOKUP(B354,Nomenclature!$J$1:$K$97,2,0)</f>
        <v>67</v>
      </c>
      <c r="M354" s="0" t="str">
        <f aca="false">VLOOKUP(C354,Nomenclature!$M$1:$N$21,2,0)</f>
        <v>03</v>
      </c>
      <c r="N354" s="0" t="str">
        <f aca="false">VLOOKUP(D354,Nomenclature!$O$25:$P$31,2,0)</f>
        <v>03</v>
      </c>
      <c r="O354" s="0" t="str">
        <f aca="false">CONCATENATE(K354,L354,M354,N354)</f>
        <v>02670303</v>
      </c>
      <c r="P354" s="0" t="str">
        <f aca="false">CONCATENATE(K354,L354)</f>
        <v>0267</v>
      </c>
      <c r="R354" s="0" t="n">
        <v>30.4832554151371</v>
      </c>
      <c r="S354" s="0" t="n">
        <v>20</v>
      </c>
      <c r="T354" s="0" t="n">
        <v>197.1354542275</v>
      </c>
      <c r="U354" s="0" t="n">
        <v>0.514991450847268</v>
      </c>
      <c r="V354" s="0" t="n">
        <v>0.0498895482226531</v>
      </c>
      <c r="W354" s="0" t="n">
        <f aca="false">VLOOKUP(D354,'paramètres CI'!$A$1:$C$6,2,0)</f>
        <v>0.0385046990211696</v>
      </c>
      <c r="X354" s="0" t="n">
        <f aca="false">(R354-E354)/E354</f>
        <v>-0.0476190476190488</v>
      </c>
      <c r="Y354" s="0" t="n">
        <f aca="false">T354-G354</f>
        <v>66.985698371675</v>
      </c>
      <c r="Z354" s="0" t="n">
        <f aca="false">U354-H354</f>
        <v>-0.047357631239515</v>
      </c>
    </row>
    <row r="355" customFormat="false" ht="15.8" hidden="false" customHeight="false" outlineLevel="0" collapsed="false">
      <c r="A355" s="0" t="s">
        <v>14</v>
      </c>
      <c r="B355" s="0" t="s">
        <v>77</v>
      </c>
      <c r="C355" s="0" t="s">
        <v>41</v>
      </c>
      <c r="D355" s="0" t="s">
        <v>39</v>
      </c>
      <c r="E355" s="0" t="n">
        <f aca="false">VLOOKUP(O355,bibliRdtCHauff!$G$1:$K$1398,4,0)</f>
        <v>22.2829853753373</v>
      </c>
      <c r="F355" s="0" t="n">
        <v>20</v>
      </c>
      <c r="G355" s="0" t="n">
        <f aca="false">VLOOKUP(P355,BesoinU!$F$1:$L$99,3,0)</f>
        <v>130.149755855825</v>
      </c>
      <c r="H355" s="0" t="n">
        <f aca="false">VLOOKUP(O355,bibliRdtCHauff!$G$1:$K$1398,3,0)</f>
        <v>0.678056748584817</v>
      </c>
      <c r="I355" s="0" t="n">
        <v>0.216441283640691</v>
      </c>
      <c r="J355" s="0" t="n">
        <f aca="false">VLOOKUP(D355,'paramètres CI'!$A$1:$C$6,2,0)</f>
        <v>0.022045059962018</v>
      </c>
      <c r="K355" s="0" t="str">
        <f aca="false">VLOOKUP(A355,Nomenclature!$D$1:$E$9,2,0)</f>
        <v>02</v>
      </c>
      <c r="L355" s="0" t="str">
        <f aca="false">VLOOKUP(B355,Nomenclature!$J$1:$K$97,2,0)</f>
        <v>67</v>
      </c>
      <c r="M355" s="0" t="str">
        <f aca="false">VLOOKUP(C355,Nomenclature!$M$1:$N$21,2,0)</f>
        <v>04</v>
      </c>
      <c r="N355" s="0" t="str">
        <f aca="false">VLOOKUP(D355,Nomenclature!$O$25:$P$31,2,0)</f>
        <v>04</v>
      </c>
      <c r="O355" s="0" t="str">
        <f aca="false">CONCATENATE(K355,L355,M355,N355)</f>
        <v>02670404</v>
      </c>
      <c r="P355" s="0" t="str">
        <f aca="false">CONCATENATE(K355,L355)</f>
        <v>0267</v>
      </c>
      <c r="R355" s="0" t="n">
        <v>21.2218908336545</v>
      </c>
      <c r="S355" s="0" t="n">
        <v>20</v>
      </c>
      <c r="T355" s="0" t="n">
        <v>211.627264875026</v>
      </c>
      <c r="U355" s="0" t="n">
        <v>0.602726199593731</v>
      </c>
      <c r="V355" s="0" t="n">
        <v>0.216441283640691</v>
      </c>
      <c r="W355" s="0" t="n">
        <f aca="false">VLOOKUP(D355,'paramètres CI'!$A$1:$C$6,2,0)</f>
        <v>0.022045059962018</v>
      </c>
      <c r="X355" s="0" t="n">
        <f aca="false">(R355-E355)/E355</f>
        <v>-0.0476190476190509</v>
      </c>
      <c r="Y355" s="0" t="n">
        <f aca="false">T355-G355</f>
        <v>81.477509019201</v>
      </c>
      <c r="Z355" s="0" t="n">
        <f aca="false">U355-H355</f>
        <v>-0.0753305489910859</v>
      </c>
    </row>
    <row r="356" customFormat="false" ht="15.8" hidden="false" customHeight="false" outlineLevel="0" collapsed="false">
      <c r="A356" s="0" t="s">
        <v>14</v>
      </c>
      <c r="B356" s="0" t="s">
        <v>77</v>
      </c>
      <c r="C356" s="0" t="s">
        <v>45</v>
      </c>
      <c r="D356" s="0" t="s">
        <v>43</v>
      </c>
      <c r="E356" s="0" t="n">
        <f aca="false">VLOOKUP(O356,bibliRdtCHauff!$G$1:$K$1398,4,0)</f>
        <v>10.4</v>
      </c>
      <c r="F356" s="0" t="n">
        <v>13</v>
      </c>
      <c r="G356" s="0" t="n">
        <f aca="false">VLOOKUP(P356,BesoinU!$F$1:$L$99,3,0)</f>
        <v>130.149755855825</v>
      </c>
      <c r="H356" s="0" t="n">
        <f aca="false">VLOOKUP(O356,bibliRdtCHauff!$G$1:$K$1398,3,0)</f>
        <v>0.92</v>
      </c>
      <c r="I356" s="0" t="n">
        <v>0.282548298087183</v>
      </c>
      <c r="J356" s="0" t="n">
        <f aca="false">VLOOKUP(D356,'paramètres CI'!$A$1:$C$6,2,0)</f>
        <v>0.0935912806596305</v>
      </c>
      <c r="K356" s="0" t="str">
        <f aca="false">VLOOKUP(A356,Nomenclature!$D$1:$E$9,2,0)</f>
        <v>02</v>
      </c>
      <c r="L356" s="0" t="str">
        <f aca="false">VLOOKUP(B356,Nomenclature!$J$1:$K$97,2,0)</f>
        <v>67</v>
      </c>
      <c r="M356" s="0" t="str">
        <f aca="false">VLOOKUP(C356,Nomenclature!$M$1:$N$21,2,0)</f>
        <v>06</v>
      </c>
      <c r="N356" s="0" t="str">
        <f aca="false">VLOOKUP(D356,Nomenclature!$O$25:$P$31,2,0)</f>
        <v>02</v>
      </c>
      <c r="O356" s="0" t="str">
        <f aca="false">CONCATENATE(K356,L356,M356,N356)</f>
        <v>02670602</v>
      </c>
      <c r="P356" s="0" t="str">
        <f aca="false">CONCATENATE(K356,L356)</f>
        <v>0267</v>
      </c>
      <c r="R356" s="0" t="n">
        <v>10</v>
      </c>
      <c r="S356" s="0" t="n">
        <v>13</v>
      </c>
      <c r="T356" s="0" t="n">
        <v>149.799811205985</v>
      </c>
      <c r="U356" s="0" t="n">
        <v>0.9</v>
      </c>
      <c r="V356" s="0" t="n">
        <v>0.282548298087183</v>
      </c>
      <c r="W356" s="0" t="n">
        <f aca="false">VLOOKUP(D356,'paramètres CI'!$A$1:$C$6,2,0)</f>
        <v>0.0935912806596305</v>
      </c>
      <c r="X356" s="0" t="n">
        <f aca="false">(R356-E356)/E356</f>
        <v>-0.0384615384615385</v>
      </c>
      <c r="Y356" s="0" t="n">
        <f aca="false">T356-G356</f>
        <v>19.65005535016</v>
      </c>
      <c r="Z356" s="0" t="n">
        <f aca="false">U356-H356</f>
        <v>-0.02</v>
      </c>
    </row>
    <row r="357" customFormat="false" ht="15.8" hidden="false" customHeight="false" outlineLevel="0" collapsed="false">
      <c r="A357" s="0" t="s">
        <v>14</v>
      </c>
      <c r="B357" s="0" t="s">
        <v>77</v>
      </c>
      <c r="C357" s="0" t="s">
        <v>46</v>
      </c>
      <c r="D357" s="0" t="s">
        <v>43</v>
      </c>
      <c r="E357" s="0" t="n">
        <f aca="false">VLOOKUP(O357,bibliRdtCHauff!$G$1:$K$1398,4,0)</f>
        <v>12</v>
      </c>
      <c r="F357" s="0" t="n">
        <v>13</v>
      </c>
      <c r="G357" s="0" t="n">
        <f aca="false">VLOOKUP(P357,BesoinU!$F$1:$L$99,3,0)</f>
        <v>130.149755855825</v>
      </c>
      <c r="H357" s="0" t="n">
        <f aca="false">VLOOKUP(O357,bibliRdtCHauff!$G$1:$K$1398,3,0)</f>
        <v>1</v>
      </c>
      <c r="I357" s="0" t="n">
        <v>9.99300489657243E-005</v>
      </c>
      <c r="J357" s="0" t="n">
        <f aca="false">VLOOKUP(D357,'paramètres CI'!$A$1:$C$6,2,0)</f>
        <v>0.0935912806596305</v>
      </c>
      <c r="K357" s="0" t="str">
        <f aca="false">VLOOKUP(A357,Nomenclature!$D$1:$E$9,2,0)</f>
        <v>02</v>
      </c>
      <c r="L357" s="0" t="str">
        <f aca="false">VLOOKUP(B357,Nomenclature!$J$1:$K$97,2,0)</f>
        <v>67</v>
      </c>
      <c r="M357" s="0" t="str">
        <f aca="false">VLOOKUP(C357,Nomenclature!$M$1:$N$21,2,0)</f>
        <v>26</v>
      </c>
      <c r="N357" s="0" t="str">
        <f aca="false">VLOOKUP(D357,Nomenclature!$O$25:$P$31,2,0)</f>
        <v>02</v>
      </c>
      <c r="O357" s="0" t="str">
        <f aca="false">CONCATENATE(K357,L357,M357,N357)</f>
        <v>02672602</v>
      </c>
      <c r="P357" s="0" t="str">
        <f aca="false">CONCATENATE(K357,L357)</f>
        <v>0267</v>
      </c>
      <c r="R357" s="0" t="n">
        <v>12</v>
      </c>
      <c r="S357" s="0" t="n">
        <v>13</v>
      </c>
      <c r="T357" s="0" t="n">
        <v>149.799811205985</v>
      </c>
      <c r="U357" s="0" t="n">
        <v>1</v>
      </c>
      <c r="V357" s="0" t="n">
        <v>9.99300489657243E-005</v>
      </c>
      <c r="W357" s="0" t="n">
        <f aca="false">VLOOKUP(D357,'paramètres CI'!$A$1:$C$6,2,0)</f>
        <v>0.0935912806596305</v>
      </c>
      <c r="X357" s="0" t="n">
        <f aca="false">(R357-E357)/E357</f>
        <v>0</v>
      </c>
      <c r="Y357" s="0" t="n">
        <f aca="false">T357-G357</f>
        <v>19.65005535016</v>
      </c>
      <c r="Z357" s="0" t="n">
        <f aca="false">U357-H357</f>
        <v>0</v>
      </c>
    </row>
    <row r="358" customFormat="false" ht="15.8" hidden="false" customHeight="false" outlineLevel="0" collapsed="false">
      <c r="A358" s="0" t="s">
        <v>14</v>
      </c>
      <c r="B358" s="0" t="s">
        <v>77</v>
      </c>
      <c r="C358" s="0" t="s">
        <v>48</v>
      </c>
      <c r="D358" s="0" t="s">
        <v>43</v>
      </c>
      <c r="E358" s="0" t="n">
        <f aca="false">VLOOKUP(O358,bibliRdtCHauff!$G$1:$K$1398,4,0)</f>
        <v>115.061531844514</v>
      </c>
      <c r="F358" s="0" t="n">
        <v>20</v>
      </c>
      <c r="G358" s="0" t="n">
        <f aca="false">VLOOKUP(P358,BesoinU!$F$1:$L$99,3,0)</f>
        <v>130.149755855825</v>
      </c>
      <c r="H358" s="0" t="n">
        <f aca="false">VLOOKUP(O358,bibliRdtCHauff!$G$1:$K$1398,3,0)</f>
        <v>2.94489544186046</v>
      </c>
      <c r="I358" s="0" t="n">
        <v>0.142953048168465</v>
      </c>
      <c r="J358" s="0" t="n">
        <f aca="false">VLOOKUP(D358,'paramètres CI'!$A$1:$C$6,2,0)</f>
        <v>0.0935912806596305</v>
      </c>
      <c r="K358" s="0" t="str">
        <f aca="false">VLOOKUP(A358,Nomenclature!$D$1:$E$9,2,0)</f>
        <v>02</v>
      </c>
      <c r="L358" s="0" t="str">
        <f aca="false">VLOOKUP(B358,Nomenclature!$J$1:$K$97,2,0)</f>
        <v>67</v>
      </c>
      <c r="M358" s="0" t="str">
        <f aca="false">VLOOKUP(C358,Nomenclature!$M$1:$N$21,2,0)</f>
        <v>09</v>
      </c>
      <c r="N358" s="0" t="str">
        <f aca="false">VLOOKUP(D358,Nomenclature!$O$25:$P$31,2,0)</f>
        <v>02</v>
      </c>
      <c r="O358" s="0" t="str">
        <f aca="false">CONCATENATE(K358,L358,M358,N358)</f>
        <v>02670902</v>
      </c>
      <c r="P358" s="0" t="str">
        <f aca="false">CONCATENATE(K358,L358)</f>
        <v>0267</v>
      </c>
      <c r="R358" s="0" t="n">
        <v>109.58241128049</v>
      </c>
      <c r="S358" s="0" t="n">
        <v>20</v>
      </c>
      <c r="T358" s="0" t="n">
        <v>178.719785281282</v>
      </c>
      <c r="U358" s="0" t="n">
        <v>2.83163023255814</v>
      </c>
      <c r="V358" s="0" t="n">
        <v>0.142953048168465</v>
      </c>
      <c r="W358" s="0" t="n">
        <f aca="false">VLOOKUP(D358,'paramètres CI'!$A$1:$C$6,2,0)</f>
        <v>0.0935912806596305</v>
      </c>
      <c r="X358" s="0" t="n">
        <f aca="false">(R358-E358)/E358</f>
        <v>-0.0476190476190434</v>
      </c>
      <c r="Y358" s="0" t="n">
        <f aca="false">T358-G358</f>
        <v>48.570029425457</v>
      </c>
      <c r="Z358" s="0" t="n">
        <f aca="false">U358-H358</f>
        <v>-0.11326520930232</v>
      </c>
    </row>
    <row r="359" customFormat="false" ht="15.8" hidden="false" customHeight="false" outlineLevel="0" collapsed="false">
      <c r="A359" s="0" t="s">
        <v>14</v>
      </c>
      <c r="B359" s="0" t="s">
        <v>77</v>
      </c>
      <c r="C359" s="0" t="s">
        <v>49</v>
      </c>
      <c r="D359" s="0" t="s">
        <v>43</v>
      </c>
      <c r="E359" s="0" t="n">
        <f aca="false">VLOOKUP(O359,bibliRdtCHauff!$G$1:$K$1398,4,0)</f>
        <v>136.978014100612</v>
      </c>
      <c r="F359" s="0" t="n">
        <v>20</v>
      </c>
      <c r="G359" s="0" t="n">
        <f aca="false">VLOOKUP(P359,BesoinU!$F$1:$L$99,3,0)</f>
        <v>130.149755855825</v>
      </c>
      <c r="H359" s="0" t="n">
        <f aca="false">VLOOKUP(O359,bibliRdtCHauff!$G$1:$K$1398,3,0)</f>
        <v>3.39795627906976</v>
      </c>
      <c r="I359" s="0" t="n">
        <v>9.99300489657243E-005</v>
      </c>
      <c r="J359" s="0" t="n">
        <f aca="false">VLOOKUP(D359,'paramètres CI'!$A$1:$C$6,2,0)</f>
        <v>0.0935912806596305</v>
      </c>
      <c r="K359" s="0" t="str">
        <f aca="false">VLOOKUP(A359,Nomenclature!$D$1:$E$9,2,0)</f>
        <v>02</v>
      </c>
      <c r="L359" s="0" t="str">
        <f aca="false">VLOOKUP(B359,Nomenclature!$J$1:$K$97,2,0)</f>
        <v>67</v>
      </c>
      <c r="M359" s="0" t="str">
        <f aca="false">VLOOKUP(C359,Nomenclature!$M$1:$N$21,2,0)</f>
        <v>29</v>
      </c>
      <c r="N359" s="0" t="str">
        <f aca="false">VLOOKUP(D359,Nomenclature!$O$25:$P$31,2,0)</f>
        <v>02</v>
      </c>
      <c r="O359" s="0" t="str">
        <f aca="false">CONCATENATE(K359,L359,M359,N359)</f>
        <v>02672902</v>
      </c>
      <c r="P359" s="0" t="str">
        <f aca="false">CONCATENATE(K359,L359)</f>
        <v>0267</v>
      </c>
      <c r="R359" s="0" t="n">
        <v>136.978014100612</v>
      </c>
      <c r="S359" s="0" t="n">
        <v>20</v>
      </c>
      <c r="T359" s="0" t="n">
        <v>178.719785281282</v>
      </c>
      <c r="U359" s="0" t="n">
        <v>3.39795627906976</v>
      </c>
      <c r="V359" s="0" t="n">
        <v>9.99300489657243E-005</v>
      </c>
      <c r="W359" s="0" t="n">
        <f aca="false">VLOOKUP(D359,'paramètres CI'!$A$1:$C$6,2,0)</f>
        <v>0.0935912806596305</v>
      </c>
      <c r="X359" s="0" t="n">
        <f aca="false">(R359-E359)/E359</f>
        <v>0</v>
      </c>
      <c r="Y359" s="0" t="n">
        <f aca="false">T359-G359</f>
        <v>48.570029425457</v>
      </c>
      <c r="Z359" s="0" t="n">
        <f aca="false">U359-H359</f>
        <v>0</v>
      </c>
    </row>
    <row r="360" customFormat="false" ht="15.8" hidden="false" customHeight="false" outlineLevel="0" collapsed="false">
      <c r="A360" s="0" t="s">
        <v>14</v>
      </c>
      <c r="B360" s="0" t="s">
        <v>77</v>
      </c>
      <c r="C360" s="0" t="s">
        <v>55</v>
      </c>
      <c r="D360" s="0" t="s">
        <v>43</v>
      </c>
      <c r="E360" s="0" t="n">
        <f aca="false">VLOOKUP(O360,bibliRdtCHauff!$G$1:$K$1398,4,0)</f>
        <v>61.7493865652556</v>
      </c>
      <c r="F360" s="0" t="n">
        <v>17</v>
      </c>
      <c r="G360" s="0" t="n">
        <f aca="false">VLOOKUP(P360,BesoinU!$F$1:$L$99,3,0)</f>
        <v>130.149755855825</v>
      </c>
      <c r="H360" s="0" t="n">
        <f aca="false">VLOOKUP(O360,bibliRdtCHauff!$G$1:$K$1398,3,0)</f>
        <v>2.80410195348837</v>
      </c>
      <c r="I360" s="0" t="n">
        <v>0.18948479814137</v>
      </c>
      <c r="J360" s="0" t="n">
        <f aca="false">VLOOKUP(D360,'paramètres CI'!$A$1:$C$6,2,0)</f>
        <v>0.0935912806596305</v>
      </c>
      <c r="K360" s="0" t="str">
        <f aca="false">VLOOKUP(A360,Nomenclature!$D$1:$E$9,2,0)</f>
        <v>02</v>
      </c>
      <c r="L360" s="0" t="str">
        <f aca="false">VLOOKUP(B360,Nomenclature!$J$1:$K$97,2,0)</f>
        <v>67</v>
      </c>
      <c r="M360" s="0" t="str">
        <f aca="false">VLOOKUP(C360,Nomenclature!$M$1:$N$21,2,0)</f>
        <v>10</v>
      </c>
      <c r="N360" s="0" t="str">
        <f aca="false">VLOOKUP(D360,Nomenclature!$O$25:$P$31,2,0)</f>
        <v>02</v>
      </c>
      <c r="O360" s="0" t="str">
        <f aca="false">CONCATENATE(K360,L360,M360,N360)</f>
        <v>02671002</v>
      </c>
      <c r="P360" s="0" t="str">
        <f aca="false">CONCATENATE(K360,L360)</f>
        <v>0267</v>
      </c>
      <c r="R360" s="0" t="n">
        <v>58.8089395859577</v>
      </c>
      <c r="S360" s="0" t="n">
        <v>17</v>
      </c>
      <c r="T360" s="0" t="n">
        <v>181.043514094264</v>
      </c>
      <c r="U360" s="0" t="n">
        <v>2.67297488372093</v>
      </c>
      <c r="V360" s="0" t="n">
        <v>0.18948479814137</v>
      </c>
      <c r="W360" s="0" t="n">
        <f aca="false">VLOOKUP(D360,'paramètres CI'!$A$1:$C$6,2,0)</f>
        <v>0.0935912806596305</v>
      </c>
      <c r="X360" s="0" t="n">
        <f aca="false">(R360-E360)/E360</f>
        <v>-0.0476190476190478</v>
      </c>
      <c r="Y360" s="0" t="n">
        <f aca="false">T360-G360</f>
        <v>50.893758238439</v>
      </c>
      <c r="Z360" s="0" t="n">
        <f aca="false">U360-H360</f>
        <v>-0.13112706976744</v>
      </c>
    </row>
    <row r="361" customFormat="false" ht="15.8" hidden="false" customHeight="false" outlineLevel="0" collapsed="false">
      <c r="A361" s="0" t="s">
        <v>14</v>
      </c>
      <c r="B361" s="0" t="s">
        <v>77</v>
      </c>
      <c r="C361" s="0" t="s">
        <v>56</v>
      </c>
      <c r="D361" s="0" t="s">
        <v>43</v>
      </c>
      <c r="E361" s="0" t="n">
        <f aca="false">VLOOKUP(O361,bibliRdtCHauff!$G$1:$K$1398,4,0)</f>
        <v>73.5111744824471</v>
      </c>
      <c r="F361" s="0" t="n">
        <v>17</v>
      </c>
      <c r="G361" s="0" t="n">
        <f aca="false">VLOOKUP(P361,BesoinU!$F$1:$L$99,3,0)</f>
        <v>130.149755855825</v>
      </c>
      <c r="H361" s="0" t="n">
        <f aca="false">VLOOKUP(O361,bibliRdtCHauff!$G$1:$K$1398,3,0)</f>
        <v>3.32861023255814</v>
      </c>
      <c r="I361" s="0" t="n">
        <v>9.99300489657243E-005</v>
      </c>
      <c r="J361" s="0" t="n">
        <f aca="false">VLOOKUP(D361,'paramètres CI'!$A$1:$C$6,2,0)</f>
        <v>0.0935912806596305</v>
      </c>
      <c r="K361" s="0" t="str">
        <f aca="false">VLOOKUP(A361,Nomenclature!$D$1:$E$9,2,0)</f>
        <v>02</v>
      </c>
      <c r="L361" s="0" t="str">
        <f aca="false">VLOOKUP(B361,Nomenclature!$J$1:$K$97,2,0)</f>
        <v>67</v>
      </c>
      <c r="M361" s="0" t="str">
        <f aca="false">VLOOKUP(C361,Nomenclature!$M$1:$N$21,2,0)</f>
        <v>30</v>
      </c>
      <c r="N361" s="0" t="str">
        <f aca="false">VLOOKUP(D361,Nomenclature!$O$25:$P$31,2,0)</f>
        <v>02</v>
      </c>
      <c r="O361" s="0" t="str">
        <f aca="false">CONCATENATE(K361,L361,M361,N361)</f>
        <v>02673002</v>
      </c>
      <c r="P361" s="0" t="str">
        <f aca="false">CONCATENATE(K361,L361)</f>
        <v>0267</v>
      </c>
      <c r="R361" s="0" t="n">
        <v>73.5111744824471</v>
      </c>
      <c r="S361" s="0" t="n">
        <v>17</v>
      </c>
      <c r="T361" s="0" t="n">
        <v>181.043514094264</v>
      </c>
      <c r="U361" s="0" t="n">
        <v>3.32861023255814</v>
      </c>
      <c r="V361" s="0" t="n">
        <v>9.99300489657243E-005</v>
      </c>
      <c r="W361" s="0" t="n">
        <f aca="false">VLOOKUP(D361,'paramètres CI'!$A$1:$C$6,2,0)</f>
        <v>0.0935912806596305</v>
      </c>
      <c r="X361" s="0" t="n">
        <f aca="false">(R361-E361)/E361</f>
        <v>0</v>
      </c>
      <c r="Y361" s="0" t="n">
        <f aca="false">T361-G361</f>
        <v>50.893758238439</v>
      </c>
      <c r="Z361" s="0" t="n">
        <f aca="false">U361-H361</f>
        <v>0</v>
      </c>
    </row>
    <row r="362" customFormat="false" ht="15.8" hidden="false" customHeight="false" outlineLevel="0" collapsed="false">
      <c r="A362" s="0" t="s">
        <v>14</v>
      </c>
      <c r="B362" s="0" t="s">
        <v>78</v>
      </c>
      <c r="C362" s="0" t="s">
        <v>32</v>
      </c>
      <c r="D362" s="0" t="s">
        <v>34</v>
      </c>
      <c r="E362" s="0" t="n">
        <f aca="false">VLOOKUP(O362,bibliRdtCHauff!$G$1:$K$1398,4,0)</f>
        <v>42.6760471791481</v>
      </c>
      <c r="F362" s="0" t="n">
        <v>25</v>
      </c>
      <c r="G362" s="0" t="n">
        <f aca="false">VLOOKUP(P362,BesoinU!$F$1:$L$99,3,0)</f>
        <v>118.706796328785</v>
      </c>
      <c r="H362" s="0" t="n">
        <f aca="false">VLOOKUP(O362,bibliRdtCHauff!$G$1:$K$1398,3,0)</f>
        <v>0.714094414793986</v>
      </c>
      <c r="I362" s="0" t="n">
        <v>0.006425098295603</v>
      </c>
      <c r="J362" s="0" t="n">
        <f aca="false">VLOOKUP(D362,'paramètres CI'!$A$1:$C$6,2,0)</f>
        <v>0.0424847883250769</v>
      </c>
      <c r="K362" s="0" t="str">
        <f aca="false">VLOOKUP(A362,Nomenclature!$D$1:$E$9,2,0)</f>
        <v>02</v>
      </c>
      <c r="L362" s="0" t="str">
        <f aca="false">VLOOKUP(B362,Nomenclature!$J$1:$K$97,2,0)</f>
        <v>68</v>
      </c>
      <c r="M362" s="0" t="str">
        <f aca="false">VLOOKUP(C362,Nomenclature!$M$1:$N$21,2,0)</f>
        <v>01</v>
      </c>
      <c r="N362" s="0" t="str">
        <f aca="false">VLOOKUP(D362,Nomenclature!$O$25:$P$31,2,0)</f>
        <v>06</v>
      </c>
      <c r="O362" s="0" t="str">
        <f aca="false">CONCATENATE(K362,L362,M362,N362)</f>
        <v>02680106</v>
      </c>
      <c r="P362" s="0" t="str">
        <f aca="false">CONCATENATE(K362,L362)</f>
        <v>0268</v>
      </c>
      <c r="R362" s="0" t="n">
        <v>40.6438544563316</v>
      </c>
      <c r="S362" s="0" t="n">
        <v>25</v>
      </c>
      <c r="T362" s="0" t="n">
        <v>237.531664230421</v>
      </c>
      <c r="U362" s="0" t="n">
        <v>0.686629244994218</v>
      </c>
      <c r="V362" s="0" t="n">
        <v>0.006425098295603</v>
      </c>
      <c r="W362" s="0" t="n">
        <f aca="false">VLOOKUP(D362,'paramètres CI'!$A$1:$C$6,2,0)</f>
        <v>0.0424847883250769</v>
      </c>
      <c r="X362" s="0" t="n">
        <f aca="false">(R362-E362)/E362</f>
        <v>-0.0476190476190458</v>
      </c>
      <c r="Y362" s="0" t="n">
        <f aca="false">T362-G362</f>
        <v>118.824867901636</v>
      </c>
      <c r="Z362" s="0" t="n">
        <f aca="false">U362-H362</f>
        <v>-0.027465169799768</v>
      </c>
    </row>
    <row r="363" customFormat="false" ht="15.8" hidden="false" customHeight="false" outlineLevel="0" collapsed="false">
      <c r="A363" s="0" t="s">
        <v>14</v>
      </c>
      <c r="B363" s="0" t="s">
        <v>78</v>
      </c>
      <c r="C363" s="0" t="s">
        <v>32</v>
      </c>
      <c r="D363" s="0" t="s">
        <v>33</v>
      </c>
      <c r="E363" s="0" t="n">
        <f aca="false">VLOOKUP(O363,bibliRdtCHauff!$G$1:$K$1398,4,0)</f>
        <v>42.4335867342661</v>
      </c>
      <c r="F363" s="0" t="n">
        <v>25</v>
      </c>
      <c r="G363" s="0" t="n">
        <f aca="false">VLOOKUP(P363,BesoinU!$F$1:$L$99,3,0)</f>
        <v>118.706796328785</v>
      </c>
      <c r="H363" s="0" t="n">
        <f aca="false">VLOOKUP(O363,bibliRdtCHauff!$G$1:$K$1398,3,0)</f>
        <v>0.733023215608393</v>
      </c>
      <c r="I363" s="0" t="n">
        <v>0.0332266761906357</v>
      </c>
      <c r="J363" s="0" t="n">
        <f aca="false">VLOOKUP(D363,'paramètres CI'!$A$1:$C$6,2,0)</f>
        <v>0.033584731604575</v>
      </c>
      <c r="K363" s="0" t="str">
        <f aca="false">VLOOKUP(A363,Nomenclature!$D$1:$E$9,2,0)</f>
        <v>02</v>
      </c>
      <c r="L363" s="0" t="str">
        <f aca="false">VLOOKUP(B363,Nomenclature!$J$1:$K$97,2,0)</f>
        <v>68</v>
      </c>
      <c r="M363" s="0" t="str">
        <f aca="false">VLOOKUP(C363,Nomenclature!$M$1:$N$21,2,0)</f>
        <v>01</v>
      </c>
      <c r="N363" s="0" t="str">
        <f aca="false">VLOOKUP(D363,Nomenclature!$O$25:$P$31,2,0)</f>
        <v>01</v>
      </c>
      <c r="O363" s="0" t="str">
        <f aca="false">CONCATENATE(K363,L363,M363,N363)</f>
        <v>02680101</v>
      </c>
      <c r="P363" s="0" t="str">
        <f aca="false">CONCATENATE(K363,L363)</f>
        <v>0268</v>
      </c>
      <c r="R363" s="0" t="n">
        <v>40.4129397469202</v>
      </c>
      <c r="S363" s="0" t="n">
        <v>25</v>
      </c>
      <c r="T363" s="0" t="n">
        <v>209.212692936724</v>
      </c>
      <c r="U363" s="0" t="n">
        <v>0.70483001500807</v>
      </c>
      <c r="V363" s="0" t="n">
        <v>0.0332266761906357</v>
      </c>
      <c r="W363" s="0" t="n">
        <f aca="false">VLOOKUP(D363,'paramètres CI'!$A$1:$C$6,2,0)</f>
        <v>0.033584731604575</v>
      </c>
      <c r="X363" s="0" t="n">
        <f aca="false">(R363-E363)/E363</f>
        <v>-0.0476190476190451</v>
      </c>
      <c r="Y363" s="0" t="n">
        <f aca="false">T363-G363</f>
        <v>90.505896607939</v>
      </c>
      <c r="Z363" s="0" t="n">
        <f aca="false">U363-H363</f>
        <v>-0.028193200600323</v>
      </c>
    </row>
    <row r="364" customFormat="false" ht="15.8" hidden="false" customHeight="false" outlineLevel="0" collapsed="false">
      <c r="A364" s="0" t="s">
        <v>14</v>
      </c>
      <c r="B364" s="0" t="s">
        <v>78</v>
      </c>
      <c r="C364" s="0" t="s">
        <v>35</v>
      </c>
      <c r="D364" s="0" t="s">
        <v>33</v>
      </c>
      <c r="E364" s="0" t="n">
        <f aca="false">VLOOKUP(O364,bibliRdtCHauff!$G$1:$K$1398,4,0)</f>
        <v>50.5161746836502</v>
      </c>
      <c r="F364" s="0" t="n">
        <v>25</v>
      </c>
      <c r="G364" s="0" t="n">
        <f aca="false">VLOOKUP(P364,BesoinU!$F$1:$L$99,3,0)</f>
        <v>118.706796328785</v>
      </c>
      <c r="H364" s="0" t="n">
        <f aca="false">VLOOKUP(O364,bibliRdtCHauff!$G$1:$K$1398,3,0)</f>
        <v>0.845796018009684</v>
      </c>
      <c r="I364" s="0" t="n">
        <v>9.99300489657242E-005</v>
      </c>
      <c r="J364" s="0" t="n">
        <f aca="false">VLOOKUP(D364,'paramètres CI'!$A$1:$C$6,2,0)</f>
        <v>0.033584731604575</v>
      </c>
      <c r="K364" s="0" t="str">
        <f aca="false">VLOOKUP(A364,Nomenclature!$D$1:$E$9,2,0)</f>
        <v>02</v>
      </c>
      <c r="L364" s="0" t="str">
        <f aca="false">VLOOKUP(B364,Nomenclature!$J$1:$K$97,2,0)</f>
        <v>68</v>
      </c>
      <c r="M364" s="0" t="str">
        <f aca="false">VLOOKUP(C364,Nomenclature!$M$1:$N$21,2,0)</f>
        <v>21</v>
      </c>
      <c r="N364" s="0" t="str">
        <f aca="false">VLOOKUP(D364,Nomenclature!$O$25:$P$31,2,0)</f>
        <v>01</v>
      </c>
      <c r="O364" s="0" t="str">
        <f aca="false">CONCATENATE(K364,L364,M364,N364)</f>
        <v>02682101</v>
      </c>
      <c r="P364" s="0" t="str">
        <f aca="false">CONCATENATE(K364,L364)</f>
        <v>0268</v>
      </c>
      <c r="R364" s="0" t="n">
        <v>50.5161746836502</v>
      </c>
      <c r="S364" s="0" t="n">
        <v>25</v>
      </c>
      <c r="T364" s="0" t="n">
        <v>209.212692936724</v>
      </c>
      <c r="U364" s="0" t="n">
        <v>0.845796018009684</v>
      </c>
      <c r="V364" s="0" t="n">
        <v>9.99300489657242E-005</v>
      </c>
      <c r="W364" s="0" t="n">
        <f aca="false">VLOOKUP(D364,'paramètres CI'!$A$1:$C$6,2,0)</f>
        <v>0.033584731604575</v>
      </c>
      <c r="X364" s="0" t="n">
        <f aca="false">(R364-E364)/E364</f>
        <v>0</v>
      </c>
      <c r="Y364" s="0" t="n">
        <f aca="false">T364-G364</f>
        <v>90.505896607939</v>
      </c>
      <c r="Z364" s="0" t="n">
        <f aca="false">U364-H364</f>
        <v>0</v>
      </c>
    </row>
    <row r="365" customFormat="false" ht="15.8" hidden="false" customHeight="false" outlineLevel="0" collapsed="false">
      <c r="A365" s="0" t="s">
        <v>14</v>
      </c>
      <c r="B365" s="0" t="s">
        <v>78</v>
      </c>
      <c r="C365" s="0" t="s">
        <v>35</v>
      </c>
      <c r="D365" s="0" t="s">
        <v>34</v>
      </c>
      <c r="E365" s="0" t="n">
        <f aca="false">VLOOKUP(O365,bibliRdtCHauff!$G$1:$K$1398,4,0)</f>
        <v>50.8048180704144</v>
      </c>
      <c r="F365" s="0" t="n">
        <v>25</v>
      </c>
      <c r="G365" s="0" t="n">
        <f aca="false">VLOOKUP(P365,BesoinU!$F$1:$L$99,3,0)</f>
        <v>118.706796328785</v>
      </c>
      <c r="H365" s="0" t="n">
        <f aca="false">VLOOKUP(O365,bibliRdtCHauff!$G$1:$K$1398,3,0)</f>
        <v>0.823955093993061</v>
      </c>
      <c r="I365" s="0" t="n">
        <v>9.99300489657242E-005</v>
      </c>
      <c r="J365" s="0" t="n">
        <f aca="false">VLOOKUP(D365,'paramètres CI'!$A$1:$C$6,2,0)</f>
        <v>0.0424847883250769</v>
      </c>
      <c r="K365" s="0" t="str">
        <f aca="false">VLOOKUP(A365,Nomenclature!$D$1:$E$9,2,0)</f>
        <v>02</v>
      </c>
      <c r="L365" s="0" t="str">
        <f aca="false">VLOOKUP(B365,Nomenclature!$J$1:$K$97,2,0)</f>
        <v>68</v>
      </c>
      <c r="M365" s="0" t="str">
        <f aca="false">VLOOKUP(C365,Nomenclature!$M$1:$N$21,2,0)</f>
        <v>21</v>
      </c>
      <c r="N365" s="0" t="str">
        <f aca="false">VLOOKUP(D365,Nomenclature!$O$25:$P$31,2,0)</f>
        <v>06</v>
      </c>
      <c r="O365" s="0" t="str">
        <f aca="false">CONCATENATE(K365,L365,M365,N365)</f>
        <v>02682106</v>
      </c>
      <c r="P365" s="0" t="str">
        <f aca="false">CONCATENATE(K365,L365)</f>
        <v>0268</v>
      </c>
      <c r="R365" s="0" t="n">
        <v>50.8048180704144</v>
      </c>
      <c r="S365" s="0" t="n">
        <v>25</v>
      </c>
      <c r="T365" s="0" t="n">
        <v>237.531664230421</v>
      </c>
      <c r="U365" s="0" t="n">
        <v>0.823955093993061</v>
      </c>
      <c r="V365" s="0" t="n">
        <v>9.99300489657242E-005</v>
      </c>
      <c r="W365" s="0" t="n">
        <f aca="false">VLOOKUP(D365,'paramètres CI'!$A$1:$C$6,2,0)</f>
        <v>0.0424847883250769</v>
      </c>
      <c r="X365" s="0" t="n">
        <f aca="false">(R365-E365)/E365</f>
        <v>0</v>
      </c>
      <c r="Y365" s="0" t="n">
        <f aca="false">T365-G365</f>
        <v>118.824867901636</v>
      </c>
      <c r="Z365" s="0" t="n">
        <f aca="false">U365-H365</f>
        <v>0</v>
      </c>
    </row>
    <row r="366" customFormat="false" ht="15.8" hidden="false" customHeight="false" outlineLevel="0" collapsed="false">
      <c r="A366" s="0" t="s">
        <v>14</v>
      </c>
      <c r="B366" s="0" t="s">
        <v>78</v>
      </c>
      <c r="C366" s="0" t="s">
        <v>36</v>
      </c>
      <c r="D366" s="0" t="s">
        <v>37</v>
      </c>
      <c r="E366" s="0" t="n">
        <f aca="false">VLOOKUP(O366,bibliRdtCHauff!$G$1:$K$1398,4,0)</f>
        <v>35.5814425293523</v>
      </c>
      <c r="F366" s="0" t="n">
        <v>20</v>
      </c>
      <c r="G366" s="0" t="n">
        <f aca="false">VLOOKUP(P366,BesoinU!$F$1:$L$99,3,0)</f>
        <v>118.706796328785</v>
      </c>
      <c r="H366" s="0" t="n">
        <f aca="false">VLOOKUP(O366,bibliRdtCHauff!$G$1:$K$1398,3,0)</f>
        <v>0.752377036543849</v>
      </c>
      <c r="I366" s="0" t="n">
        <v>9.99300489657242E-005</v>
      </c>
      <c r="J366" s="0" t="n">
        <f aca="false">VLOOKUP(D366,'paramètres CI'!$A$1:$C$6,2,0)</f>
        <v>0.0385046990211696</v>
      </c>
      <c r="K366" s="0" t="str">
        <f aca="false">VLOOKUP(A366,Nomenclature!$D$1:$E$9,2,0)</f>
        <v>02</v>
      </c>
      <c r="L366" s="0" t="str">
        <f aca="false">VLOOKUP(B366,Nomenclature!$J$1:$K$97,2,0)</f>
        <v>68</v>
      </c>
      <c r="M366" s="0" t="str">
        <f aca="false">VLOOKUP(C366,Nomenclature!$M$1:$N$21,2,0)</f>
        <v>23</v>
      </c>
      <c r="N366" s="0" t="str">
        <f aca="false">VLOOKUP(D366,Nomenclature!$O$25:$P$31,2,0)</f>
        <v>03</v>
      </c>
      <c r="O366" s="0" t="str">
        <f aca="false">CONCATENATE(K366,L366,M366,N366)</f>
        <v>02682303</v>
      </c>
      <c r="P366" s="0" t="str">
        <f aca="false">CONCATENATE(K366,L366)</f>
        <v>0268</v>
      </c>
      <c r="R366" s="0" t="n">
        <v>35.5814425293523</v>
      </c>
      <c r="S366" s="0" t="n">
        <v>20</v>
      </c>
      <c r="T366" s="0" t="n">
        <v>181.950686351398</v>
      </c>
      <c r="U366" s="0" t="n">
        <v>0.752377036543849</v>
      </c>
      <c r="V366" s="0" t="n">
        <v>9.99300489657242E-005</v>
      </c>
      <c r="W366" s="0" t="n">
        <f aca="false">VLOOKUP(D366,'paramètres CI'!$A$1:$C$6,2,0)</f>
        <v>0.0385046990211696</v>
      </c>
      <c r="X366" s="0" t="n">
        <f aca="false">(R366-E366)/E366</f>
        <v>0</v>
      </c>
      <c r="Y366" s="0" t="n">
        <f aca="false">T366-G366</f>
        <v>63.243890022613</v>
      </c>
      <c r="Z366" s="0" t="n">
        <f aca="false">U366-H366</f>
        <v>0</v>
      </c>
    </row>
    <row r="367" customFormat="false" ht="15.8" hidden="false" customHeight="false" outlineLevel="0" collapsed="false">
      <c r="A367" s="0" t="s">
        <v>14</v>
      </c>
      <c r="B367" s="0" t="s">
        <v>78</v>
      </c>
      <c r="C367" s="0" t="s">
        <v>38</v>
      </c>
      <c r="D367" s="0" t="s">
        <v>39</v>
      </c>
      <c r="E367" s="0" t="n">
        <f aca="false">VLOOKUP(O367,bibliRdtCHauff!$G$1:$K$1398,4,0)</f>
        <v>24.962670833247</v>
      </c>
      <c r="F367" s="0" t="n">
        <v>20</v>
      </c>
      <c r="G367" s="0" t="n">
        <f aca="false">VLOOKUP(P367,BesoinU!$F$1:$L$99,3,0)</f>
        <v>118.706796328785</v>
      </c>
      <c r="H367" s="0" t="n">
        <f aca="false">VLOOKUP(O367,bibliRdtCHauff!$G$1:$K$1398,3,0)</f>
        <v>0.979975515103783</v>
      </c>
      <c r="I367" s="0" t="n">
        <v>9.99300489657242E-005</v>
      </c>
      <c r="J367" s="0" t="n">
        <f aca="false">VLOOKUP(D367,'paramètres CI'!$A$1:$C$6,2,0)</f>
        <v>0.022045059962018</v>
      </c>
      <c r="K367" s="0" t="str">
        <f aca="false">VLOOKUP(A367,Nomenclature!$D$1:$E$9,2,0)</f>
        <v>02</v>
      </c>
      <c r="L367" s="0" t="str">
        <f aca="false">VLOOKUP(B367,Nomenclature!$J$1:$K$97,2,0)</f>
        <v>68</v>
      </c>
      <c r="M367" s="0" t="str">
        <f aca="false">VLOOKUP(C367,Nomenclature!$M$1:$N$21,2,0)</f>
        <v>24</v>
      </c>
      <c r="N367" s="0" t="str">
        <f aca="false">VLOOKUP(D367,Nomenclature!$O$25:$P$31,2,0)</f>
        <v>04</v>
      </c>
      <c r="O367" s="0" t="str">
        <f aca="false">CONCATENATE(K367,L367,M367,N367)</f>
        <v>02682404</v>
      </c>
      <c r="P367" s="0" t="str">
        <f aca="false">CONCATENATE(K367,L367)</f>
        <v>0268</v>
      </c>
      <c r="R367" s="0" t="n">
        <v>24.962670833247</v>
      </c>
      <c r="S367" s="0" t="n">
        <v>20</v>
      </c>
      <c r="T367" s="0" t="n">
        <v>192.914323768079</v>
      </c>
      <c r="U367" s="0" t="n">
        <v>0.979975515103783</v>
      </c>
      <c r="V367" s="0" t="n">
        <v>9.99300489657242E-005</v>
      </c>
      <c r="W367" s="0" t="n">
        <f aca="false">VLOOKUP(D367,'paramètres CI'!$A$1:$C$6,2,0)</f>
        <v>0.022045059962018</v>
      </c>
      <c r="X367" s="0" t="n">
        <f aca="false">(R367-E367)/E367</f>
        <v>0</v>
      </c>
      <c r="Y367" s="0" t="n">
        <f aca="false">T367-G367</f>
        <v>74.207527439294</v>
      </c>
      <c r="Z367" s="0" t="n">
        <f aca="false">U367-H367</f>
        <v>0</v>
      </c>
    </row>
    <row r="368" customFormat="false" ht="15.8" hidden="false" customHeight="false" outlineLevel="0" collapsed="false">
      <c r="A368" s="0" t="s">
        <v>14</v>
      </c>
      <c r="B368" s="0" t="s">
        <v>78</v>
      </c>
      <c r="C368" s="0" t="s">
        <v>40</v>
      </c>
      <c r="D368" s="0" t="s">
        <v>37</v>
      </c>
      <c r="E368" s="0" t="n">
        <f aca="false">VLOOKUP(O368,bibliRdtCHauff!$G$1:$K$1398,4,0)</f>
        <v>29.888411724656</v>
      </c>
      <c r="F368" s="0" t="n">
        <v>20</v>
      </c>
      <c r="G368" s="0" t="n">
        <f aca="false">VLOOKUP(P368,BesoinU!$F$1:$L$99,3,0)</f>
        <v>118.706796328785</v>
      </c>
      <c r="H368" s="0" t="n">
        <f aca="false">VLOOKUP(O368,bibliRdtCHauff!$G$1:$K$1398,3,0)</f>
        <v>0.5636394651132</v>
      </c>
      <c r="I368" s="0" t="n">
        <v>0.0486163946067582</v>
      </c>
      <c r="J368" s="0" t="n">
        <f aca="false">VLOOKUP(D368,'paramètres CI'!$A$1:$C$6,2,0)</f>
        <v>0.0385046990211696</v>
      </c>
      <c r="K368" s="0" t="str">
        <f aca="false">VLOOKUP(A368,Nomenclature!$D$1:$E$9,2,0)</f>
        <v>02</v>
      </c>
      <c r="L368" s="0" t="str">
        <f aca="false">VLOOKUP(B368,Nomenclature!$J$1:$K$97,2,0)</f>
        <v>68</v>
      </c>
      <c r="M368" s="0" t="str">
        <f aca="false">VLOOKUP(C368,Nomenclature!$M$1:$N$21,2,0)</f>
        <v>03</v>
      </c>
      <c r="N368" s="0" t="str">
        <f aca="false">VLOOKUP(D368,Nomenclature!$O$25:$P$31,2,0)</f>
        <v>03</v>
      </c>
      <c r="O368" s="0" t="str">
        <f aca="false">CONCATENATE(K368,L368,M368,N368)</f>
        <v>02680303</v>
      </c>
      <c r="P368" s="0" t="str">
        <f aca="false">CONCATENATE(K368,L368)</f>
        <v>0268</v>
      </c>
      <c r="R368" s="0" t="n">
        <v>28.4651540234819</v>
      </c>
      <c r="S368" s="0" t="n">
        <v>20</v>
      </c>
      <c r="T368" s="0" t="n">
        <v>181.950686351398</v>
      </c>
      <c r="U368" s="0" t="n">
        <v>0.516455072255538</v>
      </c>
      <c r="V368" s="0" t="n">
        <v>0.0486163946067582</v>
      </c>
      <c r="W368" s="0" t="n">
        <f aca="false">VLOOKUP(D368,'paramètres CI'!$A$1:$C$6,2,0)</f>
        <v>0.0385046990211696</v>
      </c>
      <c r="X368" s="0" t="n">
        <f aca="false">(R368-E368)/E368</f>
        <v>-0.0476190476190477</v>
      </c>
      <c r="Y368" s="0" t="n">
        <f aca="false">T368-G368</f>
        <v>63.243890022613</v>
      </c>
      <c r="Z368" s="0" t="n">
        <f aca="false">U368-H368</f>
        <v>-0.0471843928576621</v>
      </c>
    </row>
    <row r="369" customFormat="false" ht="15.8" hidden="false" customHeight="false" outlineLevel="0" collapsed="false">
      <c r="A369" s="0" t="s">
        <v>14</v>
      </c>
      <c r="B369" s="0" t="s">
        <v>78</v>
      </c>
      <c r="C369" s="0" t="s">
        <v>41</v>
      </c>
      <c r="D369" s="0" t="s">
        <v>39</v>
      </c>
      <c r="E369" s="0" t="n">
        <f aca="false">VLOOKUP(O369,bibliRdtCHauff!$G$1:$K$1398,4,0)</f>
        <v>20.9686434999275</v>
      </c>
      <c r="F369" s="0" t="n">
        <v>20</v>
      </c>
      <c r="G369" s="0" t="n">
        <f aca="false">VLOOKUP(P369,BesoinU!$F$1:$L$99,3,0)</f>
        <v>118.706796328785</v>
      </c>
      <c r="H369" s="0" t="n">
        <f aca="false">VLOOKUP(O369,bibliRdtCHauff!$G$1:$K$1398,3,0)</f>
        <v>0.679345387474673</v>
      </c>
      <c r="I369" s="0" t="n">
        <v>0.427558618267015</v>
      </c>
      <c r="J369" s="0" t="n">
        <f aca="false">VLOOKUP(D369,'paramètres CI'!$A$1:$C$6,2,0)</f>
        <v>0.022045059962018</v>
      </c>
      <c r="K369" s="0" t="str">
        <f aca="false">VLOOKUP(A369,Nomenclature!$D$1:$E$9,2,0)</f>
        <v>02</v>
      </c>
      <c r="L369" s="0" t="str">
        <f aca="false">VLOOKUP(B369,Nomenclature!$J$1:$K$97,2,0)</f>
        <v>68</v>
      </c>
      <c r="M369" s="0" t="str">
        <f aca="false">VLOOKUP(C369,Nomenclature!$M$1:$N$21,2,0)</f>
        <v>04</v>
      </c>
      <c r="N369" s="0" t="str">
        <f aca="false">VLOOKUP(D369,Nomenclature!$O$25:$P$31,2,0)</f>
        <v>04</v>
      </c>
      <c r="O369" s="0" t="str">
        <f aca="false">CONCATENATE(K369,L369,M369,N369)</f>
        <v>02680404</v>
      </c>
      <c r="P369" s="0" t="str">
        <f aca="false">CONCATENATE(K369,L369)</f>
        <v>0268</v>
      </c>
      <c r="R369" s="0" t="n">
        <v>19.9701366665976</v>
      </c>
      <c r="S369" s="0" t="n">
        <v>20</v>
      </c>
      <c r="T369" s="0" t="n">
        <v>192.914323768079</v>
      </c>
      <c r="U369" s="0" t="n">
        <v>0.604187855567395</v>
      </c>
      <c r="V369" s="0" t="n">
        <v>0.427558618267015</v>
      </c>
      <c r="W369" s="0" t="n">
        <f aca="false">VLOOKUP(D369,'paramètres CI'!$A$1:$C$6,2,0)</f>
        <v>0.022045059962018</v>
      </c>
      <c r="X369" s="0" t="n">
        <f aca="false">(R369-E369)/E369</f>
        <v>-0.0476190476190484</v>
      </c>
      <c r="Y369" s="0" t="n">
        <f aca="false">T369-G369</f>
        <v>74.207527439294</v>
      </c>
      <c r="Z369" s="0" t="n">
        <f aca="false">U369-H369</f>
        <v>-0.075157531907278</v>
      </c>
    </row>
    <row r="370" customFormat="false" ht="15.8" hidden="false" customHeight="false" outlineLevel="0" collapsed="false">
      <c r="A370" s="0" t="s">
        <v>14</v>
      </c>
      <c r="B370" s="0" t="s">
        <v>78</v>
      </c>
      <c r="C370" s="0" t="s">
        <v>45</v>
      </c>
      <c r="D370" s="0" t="s">
        <v>43</v>
      </c>
      <c r="E370" s="0" t="n">
        <f aca="false">VLOOKUP(O370,bibliRdtCHauff!$G$1:$K$1398,4,0)</f>
        <v>10.4</v>
      </c>
      <c r="F370" s="0" t="n">
        <v>13</v>
      </c>
      <c r="G370" s="0" t="n">
        <f aca="false">VLOOKUP(P370,BesoinU!$F$1:$L$99,3,0)</f>
        <v>118.706796328785</v>
      </c>
      <c r="H370" s="0" t="n">
        <f aca="false">VLOOKUP(O370,bibliRdtCHauff!$G$1:$K$1398,3,0)</f>
        <v>0.92</v>
      </c>
      <c r="I370" s="0" t="n">
        <v>0.217428653845235</v>
      </c>
      <c r="J370" s="0" t="n">
        <f aca="false">VLOOKUP(D370,'paramètres CI'!$A$1:$C$6,2,0)</f>
        <v>0.0935912806596305</v>
      </c>
      <c r="K370" s="0" t="str">
        <f aca="false">VLOOKUP(A370,Nomenclature!$D$1:$E$9,2,0)</f>
        <v>02</v>
      </c>
      <c r="L370" s="0" t="str">
        <f aca="false">VLOOKUP(B370,Nomenclature!$J$1:$K$97,2,0)</f>
        <v>68</v>
      </c>
      <c r="M370" s="0" t="str">
        <f aca="false">VLOOKUP(C370,Nomenclature!$M$1:$N$21,2,0)</f>
        <v>06</v>
      </c>
      <c r="N370" s="0" t="str">
        <f aca="false">VLOOKUP(D370,Nomenclature!$O$25:$P$31,2,0)</f>
        <v>02</v>
      </c>
      <c r="O370" s="0" t="str">
        <f aca="false">CONCATENATE(K370,L370,M370,N370)</f>
        <v>02680602</v>
      </c>
      <c r="P370" s="0" t="str">
        <f aca="false">CONCATENATE(K370,L370)</f>
        <v>0268</v>
      </c>
      <c r="R370" s="0" t="n">
        <v>10</v>
      </c>
      <c r="S370" s="0" t="n">
        <v>13</v>
      </c>
      <c r="T370" s="0" t="n">
        <v>137.164709903512</v>
      </c>
      <c r="U370" s="0" t="n">
        <v>0.9</v>
      </c>
      <c r="V370" s="0" t="n">
        <v>0.217428653845235</v>
      </c>
      <c r="W370" s="0" t="n">
        <f aca="false">VLOOKUP(D370,'paramètres CI'!$A$1:$C$6,2,0)</f>
        <v>0.0935912806596305</v>
      </c>
      <c r="X370" s="0" t="n">
        <f aca="false">(R370-E370)/E370</f>
        <v>-0.0384615384615385</v>
      </c>
      <c r="Y370" s="0" t="n">
        <f aca="false">T370-G370</f>
        <v>18.457913574727</v>
      </c>
      <c r="Z370" s="0" t="n">
        <f aca="false">U370-H370</f>
        <v>-0.02</v>
      </c>
    </row>
    <row r="371" customFormat="false" ht="15.8" hidden="false" customHeight="false" outlineLevel="0" collapsed="false">
      <c r="A371" s="0" t="s">
        <v>14</v>
      </c>
      <c r="B371" s="0" t="s">
        <v>78</v>
      </c>
      <c r="C371" s="0" t="s">
        <v>46</v>
      </c>
      <c r="D371" s="0" t="s">
        <v>43</v>
      </c>
      <c r="E371" s="0" t="n">
        <f aca="false">VLOOKUP(O371,bibliRdtCHauff!$G$1:$K$1398,4,0)</f>
        <v>12</v>
      </c>
      <c r="F371" s="0" t="n">
        <v>13</v>
      </c>
      <c r="G371" s="0" t="n">
        <f aca="false">VLOOKUP(P371,BesoinU!$F$1:$L$99,3,0)</f>
        <v>118.706796328785</v>
      </c>
      <c r="H371" s="0" t="n">
        <f aca="false">VLOOKUP(O371,bibliRdtCHauff!$G$1:$K$1398,3,0)</f>
        <v>1</v>
      </c>
      <c r="I371" s="0" t="n">
        <v>9.99300489657242E-005</v>
      </c>
      <c r="J371" s="0" t="n">
        <f aca="false">VLOOKUP(D371,'paramètres CI'!$A$1:$C$6,2,0)</f>
        <v>0.0935912806596305</v>
      </c>
      <c r="K371" s="0" t="str">
        <f aca="false">VLOOKUP(A371,Nomenclature!$D$1:$E$9,2,0)</f>
        <v>02</v>
      </c>
      <c r="L371" s="0" t="str">
        <f aca="false">VLOOKUP(B371,Nomenclature!$J$1:$K$97,2,0)</f>
        <v>68</v>
      </c>
      <c r="M371" s="0" t="str">
        <f aca="false">VLOOKUP(C371,Nomenclature!$M$1:$N$21,2,0)</f>
        <v>26</v>
      </c>
      <c r="N371" s="0" t="str">
        <f aca="false">VLOOKUP(D371,Nomenclature!$O$25:$P$31,2,0)</f>
        <v>02</v>
      </c>
      <c r="O371" s="0" t="str">
        <f aca="false">CONCATENATE(K371,L371,M371,N371)</f>
        <v>02682602</v>
      </c>
      <c r="P371" s="0" t="str">
        <f aca="false">CONCATENATE(K371,L371)</f>
        <v>0268</v>
      </c>
      <c r="R371" s="0" t="n">
        <v>12</v>
      </c>
      <c r="S371" s="0" t="n">
        <v>13</v>
      </c>
      <c r="T371" s="0" t="n">
        <v>137.164709903512</v>
      </c>
      <c r="U371" s="0" t="n">
        <v>1</v>
      </c>
      <c r="V371" s="0" t="n">
        <v>9.99300489657242E-005</v>
      </c>
      <c r="W371" s="0" t="n">
        <f aca="false">VLOOKUP(D371,'paramètres CI'!$A$1:$C$6,2,0)</f>
        <v>0.0935912806596305</v>
      </c>
      <c r="X371" s="0" t="n">
        <f aca="false">(R371-E371)/E371</f>
        <v>0</v>
      </c>
      <c r="Y371" s="0" t="n">
        <f aca="false">T371-G371</f>
        <v>18.457913574727</v>
      </c>
      <c r="Z371" s="0" t="n">
        <f aca="false">U371-H371</f>
        <v>0</v>
      </c>
    </row>
    <row r="372" customFormat="false" ht="15.8" hidden="false" customHeight="false" outlineLevel="0" collapsed="false">
      <c r="A372" s="0" t="s">
        <v>14</v>
      </c>
      <c r="B372" s="0" t="s">
        <v>78</v>
      </c>
      <c r="C372" s="0" t="s">
        <v>48</v>
      </c>
      <c r="D372" s="0" t="s">
        <v>43</v>
      </c>
      <c r="E372" s="0" t="n">
        <f aca="false">VLOOKUP(O372,bibliRdtCHauff!$G$1:$K$1398,4,0)</f>
        <v>109.344140049647</v>
      </c>
      <c r="F372" s="0" t="n">
        <v>20</v>
      </c>
      <c r="G372" s="0" t="n">
        <f aca="false">VLOOKUP(P372,BesoinU!$F$1:$L$99,3,0)</f>
        <v>118.706796328785</v>
      </c>
      <c r="H372" s="0" t="n">
        <f aca="false">VLOOKUP(O372,bibliRdtCHauff!$G$1:$K$1398,3,0)</f>
        <v>2.94489544186046</v>
      </c>
      <c r="I372" s="0" t="n">
        <v>0.116141298302149</v>
      </c>
      <c r="J372" s="0" t="n">
        <f aca="false">VLOOKUP(D372,'paramètres CI'!$A$1:$C$6,2,0)</f>
        <v>0.0935912806596305</v>
      </c>
      <c r="K372" s="0" t="str">
        <f aca="false">VLOOKUP(A372,Nomenclature!$D$1:$E$9,2,0)</f>
        <v>02</v>
      </c>
      <c r="L372" s="0" t="str">
        <f aca="false">VLOOKUP(B372,Nomenclature!$J$1:$K$97,2,0)</f>
        <v>68</v>
      </c>
      <c r="M372" s="0" t="str">
        <f aca="false">VLOOKUP(C372,Nomenclature!$M$1:$N$21,2,0)</f>
        <v>09</v>
      </c>
      <c r="N372" s="0" t="str">
        <f aca="false">VLOOKUP(D372,Nomenclature!$O$25:$P$31,2,0)</f>
        <v>02</v>
      </c>
      <c r="O372" s="0" t="str">
        <f aca="false">CONCATENATE(K372,L372,M372,N372)</f>
        <v>02680902</v>
      </c>
      <c r="P372" s="0" t="str">
        <f aca="false">CONCATENATE(K372,L372)</f>
        <v>0268</v>
      </c>
      <c r="R372" s="0" t="n">
        <v>104.137276237759</v>
      </c>
      <c r="S372" s="0" t="n">
        <v>20</v>
      </c>
      <c r="T372" s="0" t="n">
        <v>160.022932234116</v>
      </c>
      <c r="U372" s="0" t="n">
        <v>2.83163023255814</v>
      </c>
      <c r="V372" s="0" t="n">
        <v>0.116141298302149</v>
      </c>
      <c r="W372" s="0" t="n">
        <f aca="false">VLOOKUP(D372,'paramètres CI'!$A$1:$C$6,2,0)</f>
        <v>0.0935912806596305</v>
      </c>
      <c r="X372" s="0" t="n">
        <f aca="false">(R372-E372)/E372</f>
        <v>-0.047619047619048</v>
      </c>
      <c r="Y372" s="0" t="n">
        <f aca="false">T372-G372</f>
        <v>41.316135905331</v>
      </c>
      <c r="Z372" s="0" t="n">
        <f aca="false">U372-H372</f>
        <v>-0.11326520930232</v>
      </c>
    </row>
    <row r="373" customFormat="false" ht="15.8" hidden="false" customHeight="false" outlineLevel="0" collapsed="false">
      <c r="A373" s="0" t="s">
        <v>14</v>
      </c>
      <c r="B373" s="0" t="s">
        <v>78</v>
      </c>
      <c r="C373" s="0" t="s">
        <v>49</v>
      </c>
      <c r="D373" s="0" t="s">
        <v>43</v>
      </c>
      <c r="E373" s="0" t="n">
        <f aca="false">VLOOKUP(O373,bibliRdtCHauff!$G$1:$K$1398,4,0)</f>
        <v>130.171595297199</v>
      </c>
      <c r="F373" s="0" t="n">
        <v>20</v>
      </c>
      <c r="G373" s="0" t="n">
        <f aca="false">VLOOKUP(P373,BesoinU!$F$1:$L$99,3,0)</f>
        <v>118.706796328785</v>
      </c>
      <c r="H373" s="0" t="n">
        <f aca="false">VLOOKUP(O373,bibliRdtCHauff!$G$1:$K$1398,3,0)</f>
        <v>3.39795627906976</v>
      </c>
      <c r="I373" s="0" t="n">
        <v>9.99300489657242E-005</v>
      </c>
      <c r="J373" s="0" t="n">
        <f aca="false">VLOOKUP(D373,'paramètres CI'!$A$1:$C$6,2,0)</f>
        <v>0.0935912806596305</v>
      </c>
      <c r="K373" s="0" t="str">
        <f aca="false">VLOOKUP(A373,Nomenclature!$D$1:$E$9,2,0)</f>
        <v>02</v>
      </c>
      <c r="L373" s="0" t="str">
        <f aca="false">VLOOKUP(B373,Nomenclature!$J$1:$K$97,2,0)</f>
        <v>68</v>
      </c>
      <c r="M373" s="0" t="str">
        <f aca="false">VLOOKUP(C373,Nomenclature!$M$1:$N$21,2,0)</f>
        <v>29</v>
      </c>
      <c r="N373" s="0" t="str">
        <f aca="false">VLOOKUP(D373,Nomenclature!$O$25:$P$31,2,0)</f>
        <v>02</v>
      </c>
      <c r="O373" s="0" t="str">
        <f aca="false">CONCATENATE(K373,L373,M373,N373)</f>
        <v>02682902</v>
      </c>
      <c r="P373" s="0" t="str">
        <f aca="false">CONCATENATE(K373,L373)</f>
        <v>0268</v>
      </c>
      <c r="R373" s="0" t="n">
        <v>130.171595297199</v>
      </c>
      <c r="S373" s="0" t="n">
        <v>20</v>
      </c>
      <c r="T373" s="0" t="n">
        <v>160.022932234116</v>
      </c>
      <c r="U373" s="0" t="n">
        <v>3.39795627906976</v>
      </c>
      <c r="V373" s="0" t="n">
        <v>9.99300489657242E-005</v>
      </c>
      <c r="W373" s="0" t="n">
        <f aca="false">VLOOKUP(D373,'paramètres CI'!$A$1:$C$6,2,0)</f>
        <v>0.0935912806596305</v>
      </c>
      <c r="X373" s="0" t="n">
        <f aca="false">(R373-E373)/E373</f>
        <v>0</v>
      </c>
      <c r="Y373" s="0" t="n">
        <f aca="false">T373-G373</f>
        <v>41.316135905331</v>
      </c>
      <c r="Z373" s="0" t="n">
        <f aca="false">U373-H373</f>
        <v>0</v>
      </c>
    </row>
    <row r="374" customFormat="false" ht="15.8" hidden="false" customHeight="false" outlineLevel="0" collapsed="false">
      <c r="A374" s="0" t="s">
        <v>14</v>
      </c>
      <c r="B374" s="0" t="s">
        <v>78</v>
      </c>
      <c r="C374" s="0" t="s">
        <v>55</v>
      </c>
      <c r="D374" s="0" t="s">
        <v>43</v>
      </c>
      <c r="E374" s="0" t="n">
        <f aca="false">VLOOKUP(O374,bibliRdtCHauff!$G$1:$K$1398,4,0)</f>
        <v>56.3044990024197</v>
      </c>
      <c r="F374" s="0" t="n">
        <v>17</v>
      </c>
      <c r="G374" s="0" t="n">
        <f aca="false">VLOOKUP(P374,BesoinU!$F$1:$L$99,3,0)</f>
        <v>118.706796328785</v>
      </c>
      <c r="H374" s="0" t="n">
        <f aca="false">VLOOKUP(O374,bibliRdtCHauff!$G$1:$K$1398,3,0)</f>
        <v>2.80410195348837</v>
      </c>
      <c r="I374" s="0" t="n">
        <v>0.149903750149844</v>
      </c>
      <c r="J374" s="0" t="n">
        <f aca="false">VLOOKUP(D374,'paramètres CI'!$A$1:$C$6,2,0)</f>
        <v>0.0935912806596305</v>
      </c>
      <c r="K374" s="0" t="str">
        <f aca="false">VLOOKUP(A374,Nomenclature!$D$1:$E$9,2,0)</f>
        <v>02</v>
      </c>
      <c r="L374" s="0" t="str">
        <f aca="false">VLOOKUP(B374,Nomenclature!$J$1:$K$97,2,0)</f>
        <v>68</v>
      </c>
      <c r="M374" s="0" t="str">
        <f aca="false">VLOOKUP(C374,Nomenclature!$M$1:$N$21,2,0)</f>
        <v>10</v>
      </c>
      <c r="N374" s="0" t="str">
        <f aca="false">VLOOKUP(D374,Nomenclature!$O$25:$P$31,2,0)</f>
        <v>02</v>
      </c>
      <c r="O374" s="0" t="str">
        <f aca="false">CONCATENATE(K374,L374,M374,N374)</f>
        <v>02681002</v>
      </c>
      <c r="P374" s="0" t="str">
        <f aca="false">CONCATENATE(K374,L374)</f>
        <v>0268</v>
      </c>
      <c r="R374" s="0" t="n">
        <v>53.6233323832569</v>
      </c>
      <c r="S374" s="0" t="n">
        <v>17</v>
      </c>
      <c r="T374" s="0" t="n">
        <v>162.320024729409</v>
      </c>
      <c r="U374" s="0" t="n">
        <v>2.67297488372093</v>
      </c>
      <c r="V374" s="0" t="n">
        <v>0.149903750149844</v>
      </c>
      <c r="W374" s="0" t="n">
        <f aca="false">VLOOKUP(D374,'paramètres CI'!$A$1:$C$6,2,0)</f>
        <v>0.0935912806596305</v>
      </c>
      <c r="X374" s="0" t="n">
        <f aca="false">(R374-E374)/E374</f>
        <v>-0.0476190476190469</v>
      </c>
      <c r="Y374" s="0" t="n">
        <f aca="false">T374-G374</f>
        <v>43.613228400624</v>
      </c>
      <c r="Z374" s="0" t="n">
        <f aca="false">U374-H374</f>
        <v>-0.13112706976744</v>
      </c>
    </row>
    <row r="375" customFormat="false" ht="15.8" hidden="false" customHeight="false" outlineLevel="0" collapsed="false">
      <c r="A375" s="0" t="s">
        <v>14</v>
      </c>
      <c r="B375" s="0" t="s">
        <v>78</v>
      </c>
      <c r="C375" s="0" t="s">
        <v>56</v>
      </c>
      <c r="D375" s="0" t="s">
        <v>43</v>
      </c>
      <c r="E375" s="0" t="n">
        <f aca="false">VLOOKUP(O375,bibliRdtCHauff!$G$1:$K$1398,4,0)</f>
        <v>67.0291654790711</v>
      </c>
      <c r="F375" s="0" t="n">
        <v>17</v>
      </c>
      <c r="G375" s="0" t="n">
        <f aca="false">VLOOKUP(P375,BesoinU!$F$1:$L$99,3,0)</f>
        <v>118.706796328785</v>
      </c>
      <c r="H375" s="0" t="n">
        <f aca="false">VLOOKUP(O375,bibliRdtCHauff!$G$1:$K$1398,3,0)</f>
        <v>3.32861023255814</v>
      </c>
      <c r="I375" s="0" t="n">
        <v>9.99300489657242E-005</v>
      </c>
      <c r="J375" s="0" t="n">
        <f aca="false">VLOOKUP(D375,'paramètres CI'!$A$1:$C$6,2,0)</f>
        <v>0.0935912806596305</v>
      </c>
      <c r="K375" s="0" t="str">
        <f aca="false">VLOOKUP(A375,Nomenclature!$D$1:$E$9,2,0)</f>
        <v>02</v>
      </c>
      <c r="L375" s="0" t="str">
        <f aca="false">VLOOKUP(B375,Nomenclature!$J$1:$K$97,2,0)</f>
        <v>68</v>
      </c>
      <c r="M375" s="0" t="str">
        <f aca="false">VLOOKUP(C375,Nomenclature!$M$1:$N$21,2,0)</f>
        <v>30</v>
      </c>
      <c r="N375" s="0" t="str">
        <f aca="false">VLOOKUP(D375,Nomenclature!$O$25:$P$31,2,0)</f>
        <v>02</v>
      </c>
      <c r="O375" s="0" t="str">
        <f aca="false">CONCATENATE(K375,L375,M375,N375)</f>
        <v>02683002</v>
      </c>
      <c r="P375" s="0" t="str">
        <f aca="false">CONCATENATE(K375,L375)</f>
        <v>0268</v>
      </c>
      <c r="R375" s="0" t="n">
        <v>67.0291654790711</v>
      </c>
      <c r="S375" s="0" t="n">
        <v>17</v>
      </c>
      <c r="T375" s="0" t="n">
        <v>162.320024729409</v>
      </c>
      <c r="U375" s="0" t="n">
        <v>3.32861023255814</v>
      </c>
      <c r="V375" s="0" t="n">
        <v>9.99300489657242E-005</v>
      </c>
      <c r="W375" s="0" t="n">
        <f aca="false">VLOOKUP(D375,'paramètres CI'!$A$1:$C$6,2,0)</f>
        <v>0.0935912806596305</v>
      </c>
      <c r="X375" s="0" t="n">
        <f aca="false">(R375-E375)/E375</f>
        <v>0</v>
      </c>
      <c r="Y375" s="0" t="n">
        <f aca="false">T375-G375</f>
        <v>43.613228400624</v>
      </c>
      <c r="Z375" s="0" t="n">
        <f aca="false">U375-H375</f>
        <v>0</v>
      </c>
    </row>
    <row r="376" customFormat="false" ht="15.8" hidden="false" customHeight="false" outlineLevel="0" collapsed="false">
      <c r="A376" s="0" t="s">
        <v>14</v>
      </c>
      <c r="B376" s="0" t="s">
        <v>79</v>
      </c>
      <c r="C376" s="0" t="s">
        <v>32</v>
      </c>
      <c r="D376" s="0" t="s">
        <v>34</v>
      </c>
      <c r="E376" s="0" t="n">
        <f aca="false">VLOOKUP(O376,bibliRdtCHauff!$G$1:$K$1398,4,0)</f>
        <v>39.0366733991905</v>
      </c>
      <c r="F376" s="0" t="n">
        <v>25</v>
      </c>
      <c r="G376" s="0" t="n">
        <f aca="false">VLOOKUP(P376,BesoinU!$F$1:$L$99,3,0)</f>
        <v>109.340192395418</v>
      </c>
      <c r="H376" s="0" t="n">
        <f aca="false">VLOOKUP(O376,bibliRdtCHauff!$G$1:$K$1398,3,0)</f>
        <v>0.728</v>
      </c>
      <c r="I376" s="0" t="n">
        <v>0.00240517381073639</v>
      </c>
      <c r="J376" s="0" t="n">
        <f aca="false">VLOOKUP(D376,'paramètres CI'!$A$1:$C$6,2,0)</f>
        <v>0.0424847883250769</v>
      </c>
      <c r="K376" s="0" t="str">
        <f aca="false">VLOOKUP(A376,Nomenclature!$D$1:$E$9,2,0)</f>
        <v>02</v>
      </c>
      <c r="L376" s="0" t="str">
        <f aca="false">VLOOKUP(B376,Nomenclature!$J$1:$K$97,2,0)</f>
        <v>69</v>
      </c>
      <c r="M376" s="0" t="str">
        <f aca="false">VLOOKUP(C376,Nomenclature!$M$1:$N$21,2,0)</f>
        <v>01</v>
      </c>
      <c r="N376" s="0" t="str">
        <f aca="false">VLOOKUP(D376,Nomenclature!$O$25:$P$31,2,0)</f>
        <v>06</v>
      </c>
      <c r="O376" s="0" t="str">
        <f aca="false">CONCATENATE(K376,L376,M376,N376)</f>
        <v>02690106</v>
      </c>
      <c r="P376" s="0" t="str">
        <f aca="false">CONCATENATE(K376,L376)</f>
        <v>0269</v>
      </c>
      <c r="R376" s="0" t="n">
        <v>37.1777841897052</v>
      </c>
      <c r="S376" s="0" t="n">
        <v>25</v>
      </c>
      <c r="T376" s="0" t="n">
        <v>227.988054785901</v>
      </c>
      <c r="U376" s="0" t="n">
        <v>0.7</v>
      </c>
      <c r="V376" s="0" t="n">
        <v>0.00240517381073639</v>
      </c>
      <c r="W376" s="0" t="n">
        <f aca="false">VLOOKUP(D376,'paramètres CI'!$A$1:$C$6,2,0)</f>
        <v>0.0424847883250769</v>
      </c>
      <c r="X376" s="0" t="n">
        <f aca="false">(R376-E376)/E376</f>
        <v>-0.0476190476190485</v>
      </c>
      <c r="Y376" s="0" t="n">
        <f aca="false">T376-G376</f>
        <v>118.647862390483</v>
      </c>
      <c r="Z376" s="0" t="n">
        <f aca="false">U376-H376</f>
        <v>-0.0279999999999999</v>
      </c>
    </row>
    <row r="377" customFormat="false" ht="15.8" hidden="false" customHeight="false" outlineLevel="0" collapsed="false">
      <c r="A377" s="0" t="s">
        <v>14</v>
      </c>
      <c r="B377" s="0" t="s">
        <v>79</v>
      </c>
      <c r="C377" s="0" t="s">
        <v>32</v>
      </c>
      <c r="D377" s="0" t="s">
        <v>33</v>
      </c>
      <c r="E377" s="0" t="n">
        <f aca="false">VLOOKUP(O377,bibliRdtCHauff!$G$1:$K$1398,4,0)</f>
        <v>39.021985156579</v>
      </c>
      <c r="F377" s="0" t="n">
        <v>25</v>
      </c>
      <c r="G377" s="0" t="n">
        <f aca="false">VLOOKUP(P377,BesoinU!$F$1:$L$99,3,0)</f>
        <v>109.340192395418</v>
      </c>
      <c r="H377" s="0" t="n">
        <f aca="false">VLOOKUP(O377,bibliRdtCHauff!$G$1:$K$1398,3,0)</f>
        <v>0.63856</v>
      </c>
      <c r="I377" s="0" t="n">
        <v>0.0323221603337556</v>
      </c>
      <c r="J377" s="0" t="n">
        <f aca="false">VLOOKUP(D377,'paramètres CI'!$A$1:$C$6,2,0)</f>
        <v>0.033584731604575</v>
      </c>
      <c r="K377" s="0" t="str">
        <f aca="false">VLOOKUP(A377,Nomenclature!$D$1:$E$9,2,0)</f>
        <v>02</v>
      </c>
      <c r="L377" s="0" t="str">
        <f aca="false">VLOOKUP(B377,Nomenclature!$J$1:$K$97,2,0)</f>
        <v>69</v>
      </c>
      <c r="M377" s="0" t="str">
        <f aca="false">VLOOKUP(C377,Nomenclature!$M$1:$N$21,2,0)</f>
        <v>01</v>
      </c>
      <c r="N377" s="0" t="str">
        <f aca="false">VLOOKUP(D377,Nomenclature!$O$25:$P$31,2,0)</f>
        <v>01</v>
      </c>
      <c r="O377" s="0" t="str">
        <f aca="false">CONCATENATE(K377,L377,M377,N377)</f>
        <v>02690101</v>
      </c>
      <c r="P377" s="0" t="str">
        <f aca="false">CONCATENATE(K377,L377)</f>
        <v>0269</v>
      </c>
      <c r="R377" s="0" t="n">
        <v>37.1637953872181</v>
      </c>
      <c r="S377" s="0" t="n">
        <v>25</v>
      </c>
      <c r="T377" s="0" t="n">
        <v>165.615772585658</v>
      </c>
      <c r="U377" s="0" t="n">
        <v>0.614</v>
      </c>
      <c r="V377" s="0" t="n">
        <v>0.0323221603337556</v>
      </c>
      <c r="W377" s="0" t="n">
        <f aca="false">VLOOKUP(D377,'paramètres CI'!$A$1:$C$6,2,0)</f>
        <v>0.033584731604575</v>
      </c>
      <c r="X377" s="0" t="n">
        <f aca="false">(R377-E377)/E377</f>
        <v>-0.0476190476190474</v>
      </c>
      <c r="Y377" s="0" t="n">
        <f aca="false">T377-G377</f>
        <v>56.27558019024</v>
      </c>
      <c r="Z377" s="0" t="n">
        <f aca="false">U377-H377</f>
        <v>-0.02456</v>
      </c>
    </row>
    <row r="378" customFormat="false" ht="15.8" hidden="false" customHeight="false" outlineLevel="0" collapsed="false">
      <c r="A378" s="0" t="s">
        <v>14</v>
      </c>
      <c r="B378" s="0" t="s">
        <v>79</v>
      </c>
      <c r="C378" s="0" t="s">
        <v>35</v>
      </c>
      <c r="D378" s="0" t="s">
        <v>33</v>
      </c>
      <c r="E378" s="0" t="n">
        <f aca="false">VLOOKUP(O378,bibliRdtCHauff!$G$1:$K$1398,4,0)</f>
        <v>46.4547442340226</v>
      </c>
      <c r="F378" s="0" t="n">
        <v>25</v>
      </c>
      <c r="G378" s="0" t="n">
        <f aca="false">VLOOKUP(P378,BesoinU!$F$1:$L$99,3,0)</f>
        <v>109.340192395418</v>
      </c>
      <c r="H378" s="0" t="n">
        <f aca="false">VLOOKUP(O378,bibliRdtCHauff!$G$1:$K$1398,3,0)</f>
        <v>0.7368</v>
      </c>
      <c r="I378" s="0" t="n">
        <v>9.99300489657242E-005</v>
      </c>
      <c r="J378" s="0" t="n">
        <f aca="false">VLOOKUP(D378,'paramètres CI'!$A$1:$C$6,2,0)</f>
        <v>0.033584731604575</v>
      </c>
      <c r="K378" s="0" t="str">
        <f aca="false">VLOOKUP(A378,Nomenclature!$D$1:$E$9,2,0)</f>
        <v>02</v>
      </c>
      <c r="L378" s="0" t="str">
        <f aca="false">VLOOKUP(B378,Nomenclature!$J$1:$K$97,2,0)</f>
        <v>69</v>
      </c>
      <c r="M378" s="0" t="str">
        <f aca="false">VLOOKUP(C378,Nomenclature!$M$1:$N$21,2,0)</f>
        <v>21</v>
      </c>
      <c r="N378" s="0" t="str">
        <f aca="false">VLOOKUP(D378,Nomenclature!$O$25:$P$31,2,0)</f>
        <v>01</v>
      </c>
      <c r="O378" s="0" t="str">
        <f aca="false">CONCATENATE(K378,L378,M378,N378)</f>
        <v>02692101</v>
      </c>
      <c r="P378" s="0" t="str">
        <f aca="false">CONCATENATE(K378,L378)</f>
        <v>0269</v>
      </c>
      <c r="R378" s="0" t="n">
        <v>46.4547442340226</v>
      </c>
      <c r="S378" s="0" t="n">
        <v>25</v>
      </c>
      <c r="T378" s="0" t="n">
        <v>165.615772585658</v>
      </c>
      <c r="U378" s="0" t="n">
        <v>0.7368</v>
      </c>
      <c r="V378" s="0" t="n">
        <v>9.99300489657242E-005</v>
      </c>
      <c r="W378" s="0" t="n">
        <f aca="false">VLOOKUP(D378,'paramètres CI'!$A$1:$C$6,2,0)</f>
        <v>0.033584731604575</v>
      </c>
      <c r="X378" s="0" t="n">
        <f aca="false">(R378-E378)/E378</f>
        <v>0</v>
      </c>
      <c r="Y378" s="0" t="n">
        <f aca="false">T378-G378</f>
        <v>56.27558019024</v>
      </c>
      <c r="Z378" s="0" t="n">
        <f aca="false">U378-H378</f>
        <v>0</v>
      </c>
    </row>
    <row r="379" customFormat="false" ht="15.8" hidden="false" customHeight="false" outlineLevel="0" collapsed="false">
      <c r="A379" s="0" t="s">
        <v>14</v>
      </c>
      <c r="B379" s="0" t="s">
        <v>79</v>
      </c>
      <c r="C379" s="0" t="s">
        <v>35</v>
      </c>
      <c r="D379" s="0" t="s">
        <v>34</v>
      </c>
      <c r="E379" s="0" t="n">
        <f aca="false">VLOOKUP(O379,bibliRdtCHauff!$G$1:$K$1398,4,0)</f>
        <v>46.4722302371316</v>
      </c>
      <c r="F379" s="0" t="n">
        <v>25</v>
      </c>
      <c r="G379" s="0" t="n">
        <f aca="false">VLOOKUP(P379,BesoinU!$F$1:$L$99,3,0)</f>
        <v>109.340192395418</v>
      </c>
      <c r="H379" s="0" t="n">
        <f aca="false">VLOOKUP(O379,bibliRdtCHauff!$G$1:$K$1398,3,0)</f>
        <v>0.84</v>
      </c>
      <c r="I379" s="0" t="n">
        <v>9.99300489657242E-005</v>
      </c>
      <c r="J379" s="0" t="n">
        <f aca="false">VLOOKUP(D379,'paramètres CI'!$A$1:$C$6,2,0)</f>
        <v>0.0424847883250769</v>
      </c>
      <c r="K379" s="0" t="str">
        <f aca="false">VLOOKUP(A379,Nomenclature!$D$1:$E$9,2,0)</f>
        <v>02</v>
      </c>
      <c r="L379" s="0" t="str">
        <f aca="false">VLOOKUP(B379,Nomenclature!$J$1:$K$97,2,0)</f>
        <v>69</v>
      </c>
      <c r="M379" s="0" t="str">
        <f aca="false">VLOOKUP(C379,Nomenclature!$M$1:$N$21,2,0)</f>
        <v>21</v>
      </c>
      <c r="N379" s="0" t="str">
        <f aca="false">VLOOKUP(D379,Nomenclature!$O$25:$P$31,2,0)</f>
        <v>06</v>
      </c>
      <c r="O379" s="0" t="str">
        <f aca="false">CONCATENATE(K379,L379,M379,N379)</f>
        <v>02692106</v>
      </c>
      <c r="P379" s="0" t="str">
        <f aca="false">CONCATENATE(K379,L379)</f>
        <v>0269</v>
      </c>
      <c r="R379" s="0" t="n">
        <v>46.4722302371316</v>
      </c>
      <c r="S379" s="0" t="n">
        <v>25</v>
      </c>
      <c r="T379" s="0" t="n">
        <v>227.988054785901</v>
      </c>
      <c r="U379" s="0" t="n">
        <v>0.84</v>
      </c>
      <c r="V379" s="0" t="n">
        <v>9.99300489657242E-005</v>
      </c>
      <c r="W379" s="0" t="n">
        <f aca="false">VLOOKUP(D379,'paramètres CI'!$A$1:$C$6,2,0)</f>
        <v>0.0424847883250769</v>
      </c>
      <c r="X379" s="0" t="n">
        <f aca="false">(R379-E379)/E379</f>
        <v>0</v>
      </c>
      <c r="Y379" s="0" t="n">
        <f aca="false">T379-G379</f>
        <v>118.647862390483</v>
      </c>
      <c r="Z379" s="0" t="n">
        <f aca="false">U379-H379</f>
        <v>0</v>
      </c>
    </row>
    <row r="380" customFormat="false" ht="15.8" hidden="false" customHeight="false" outlineLevel="0" collapsed="false">
      <c r="A380" s="0" t="s">
        <v>14</v>
      </c>
      <c r="B380" s="0" t="s">
        <v>79</v>
      </c>
      <c r="C380" s="0" t="s">
        <v>36</v>
      </c>
      <c r="D380" s="0" t="s">
        <v>37</v>
      </c>
      <c r="E380" s="0" t="n">
        <f aca="false">VLOOKUP(O380,bibliRdtCHauff!$G$1:$K$1398,4,0)</f>
        <v>31.0087421678093</v>
      </c>
      <c r="F380" s="0" t="n">
        <v>20</v>
      </c>
      <c r="G380" s="0" t="n">
        <f aca="false">VLOOKUP(P380,BesoinU!$F$1:$L$99,3,0)</f>
        <v>109.340192395418</v>
      </c>
      <c r="H380" s="0" t="n">
        <f aca="false">VLOOKUP(O380,bibliRdtCHauff!$G$1:$K$1398,3,0)</f>
        <v>0.760442591056032</v>
      </c>
      <c r="I380" s="0" t="n">
        <v>9.99300489657242E-005</v>
      </c>
      <c r="J380" s="0" t="n">
        <f aca="false">VLOOKUP(D380,'paramètres CI'!$A$1:$C$6,2,0)</f>
        <v>0.0385046990211696</v>
      </c>
      <c r="K380" s="0" t="str">
        <f aca="false">VLOOKUP(A380,Nomenclature!$D$1:$E$9,2,0)</f>
        <v>02</v>
      </c>
      <c r="L380" s="0" t="str">
        <f aca="false">VLOOKUP(B380,Nomenclature!$J$1:$K$97,2,0)</f>
        <v>69</v>
      </c>
      <c r="M380" s="0" t="str">
        <f aca="false">VLOOKUP(C380,Nomenclature!$M$1:$N$21,2,0)</f>
        <v>23</v>
      </c>
      <c r="N380" s="0" t="str">
        <f aca="false">VLOOKUP(D380,Nomenclature!$O$25:$P$31,2,0)</f>
        <v>03</v>
      </c>
      <c r="O380" s="0" t="str">
        <f aca="false">CONCATENATE(K380,L380,M380,N380)</f>
        <v>02692303</v>
      </c>
      <c r="P380" s="0" t="str">
        <f aca="false">CONCATENATE(K380,L380)</f>
        <v>0269</v>
      </c>
      <c r="R380" s="0" t="n">
        <v>31.0087421678093</v>
      </c>
      <c r="S380" s="0" t="n">
        <v>20</v>
      </c>
      <c r="T380" s="0" t="n">
        <v>151.913093664788</v>
      </c>
      <c r="U380" s="0" t="n">
        <v>0.760442591056032</v>
      </c>
      <c r="V380" s="0" t="n">
        <v>9.99300489657242E-005</v>
      </c>
      <c r="W380" s="0" t="n">
        <f aca="false">VLOOKUP(D380,'paramètres CI'!$A$1:$C$6,2,0)</f>
        <v>0.0385046990211696</v>
      </c>
      <c r="X380" s="0" t="n">
        <f aca="false">(R380-E380)/E380</f>
        <v>0</v>
      </c>
      <c r="Y380" s="0" t="n">
        <f aca="false">T380-G380</f>
        <v>42.57290126937</v>
      </c>
      <c r="Z380" s="0" t="n">
        <f aca="false">U380-H380</f>
        <v>0</v>
      </c>
    </row>
    <row r="381" customFormat="false" ht="15.8" hidden="false" customHeight="false" outlineLevel="0" collapsed="false">
      <c r="A381" s="0" t="s">
        <v>14</v>
      </c>
      <c r="B381" s="0" t="s">
        <v>79</v>
      </c>
      <c r="C381" s="0" t="s">
        <v>38</v>
      </c>
      <c r="D381" s="0" t="s">
        <v>39</v>
      </c>
      <c r="E381" s="0" t="n">
        <f aca="false">VLOOKUP(O381,bibliRdtCHauff!$G$1:$K$1398,4,0)</f>
        <v>22.3442898042191</v>
      </c>
      <c r="F381" s="0" t="n">
        <v>20</v>
      </c>
      <c r="G381" s="0" t="n">
        <f aca="false">VLOOKUP(P381,BesoinU!$F$1:$L$99,3,0)</f>
        <v>109.340192395418</v>
      </c>
      <c r="H381" s="0" t="n">
        <f aca="false">VLOOKUP(O381,bibliRdtCHauff!$G$1:$K$1398,3,0)</f>
        <v>0.98804509048525</v>
      </c>
      <c r="I381" s="0" t="n">
        <v>9.99300489657242E-005</v>
      </c>
      <c r="J381" s="0" t="n">
        <f aca="false">VLOOKUP(D381,'paramètres CI'!$A$1:$C$6,2,0)</f>
        <v>0.022045059962018</v>
      </c>
      <c r="K381" s="0" t="str">
        <f aca="false">VLOOKUP(A381,Nomenclature!$D$1:$E$9,2,0)</f>
        <v>02</v>
      </c>
      <c r="L381" s="0" t="str">
        <f aca="false">VLOOKUP(B381,Nomenclature!$J$1:$K$97,2,0)</f>
        <v>69</v>
      </c>
      <c r="M381" s="0" t="str">
        <f aca="false">VLOOKUP(C381,Nomenclature!$M$1:$N$21,2,0)</f>
        <v>24</v>
      </c>
      <c r="N381" s="0" t="str">
        <f aca="false">VLOOKUP(D381,Nomenclature!$O$25:$P$31,2,0)</f>
        <v>04</v>
      </c>
      <c r="O381" s="0" t="str">
        <f aca="false">CONCATENATE(K381,L381,M381,N381)</f>
        <v>02692404</v>
      </c>
      <c r="P381" s="0" t="str">
        <f aca="false">CONCATENATE(K381,L381)</f>
        <v>0269</v>
      </c>
      <c r="R381" s="0" t="n">
        <v>22.3442898042191</v>
      </c>
      <c r="S381" s="0" t="n">
        <v>20</v>
      </c>
      <c r="T381" s="0" t="n">
        <v>165.701526349335</v>
      </c>
      <c r="U381" s="0" t="n">
        <v>0.98804509048525</v>
      </c>
      <c r="V381" s="0" t="n">
        <v>9.99300489657242E-005</v>
      </c>
      <c r="W381" s="0" t="n">
        <f aca="false">VLOOKUP(D381,'paramètres CI'!$A$1:$C$6,2,0)</f>
        <v>0.022045059962018</v>
      </c>
      <c r="X381" s="0" t="n">
        <f aca="false">(R381-E381)/E381</f>
        <v>0</v>
      </c>
      <c r="Y381" s="0" t="n">
        <f aca="false">T381-G381</f>
        <v>56.361333953917</v>
      </c>
      <c r="Z381" s="0" t="n">
        <f aca="false">U381-H381</f>
        <v>0</v>
      </c>
    </row>
    <row r="382" customFormat="false" ht="15.8" hidden="false" customHeight="false" outlineLevel="0" collapsed="false">
      <c r="A382" s="0" t="s">
        <v>14</v>
      </c>
      <c r="B382" s="0" t="s">
        <v>79</v>
      </c>
      <c r="C382" s="0" t="s">
        <v>40</v>
      </c>
      <c r="D382" s="0" t="s">
        <v>37</v>
      </c>
      <c r="E382" s="0" t="n">
        <f aca="false">VLOOKUP(O382,bibliRdtCHauff!$G$1:$K$1398,4,0)</f>
        <v>26.0473434209598</v>
      </c>
      <c r="F382" s="0" t="n">
        <v>20</v>
      </c>
      <c r="G382" s="0" t="n">
        <f aca="false">VLOOKUP(P382,BesoinU!$F$1:$L$99,3,0)</f>
        <v>109.340192395418</v>
      </c>
      <c r="H382" s="0" t="n">
        <f aca="false">VLOOKUP(O382,bibliRdtCHauff!$G$1:$K$1398,3,0)</f>
        <v>0.573095434406381</v>
      </c>
      <c r="I382" s="0" t="n">
        <v>0.0398752500201032</v>
      </c>
      <c r="J382" s="0" t="n">
        <f aca="false">VLOOKUP(D382,'paramètres CI'!$A$1:$C$6,2,0)</f>
        <v>0.0385046990211696</v>
      </c>
      <c r="K382" s="0" t="str">
        <f aca="false">VLOOKUP(A382,Nomenclature!$D$1:$E$9,2,0)</f>
        <v>02</v>
      </c>
      <c r="L382" s="0" t="str">
        <f aca="false">VLOOKUP(B382,Nomenclature!$J$1:$K$97,2,0)</f>
        <v>69</v>
      </c>
      <c r="M382" s="0" t="str">
        <f aca="false">VLOOKUP(C382,Nomenclature!$M$1:$N$21,2,0)</f>
        <v>03</v>
      </c>
      <c r="N382" s="0" t="str">
        <f aca="false">VLOOKUP(D382,Nomenclature!$O$25:$P$31,2,0)</f>
        <v>03</v>
      </c>
      <c r="O382" s="0" t="str">
        <f aca="false">CONCATENATE(K382,L382,M382,N382)</f>
        <v>02690303</v>
      </c>
      <c r="P382" s="0" t="str">
        <f aca="false">CONCATENATE(K382,L382)</f>
        <v>0269</v>
      </c>
      <c r="R382" s="0" t="n">
        <v>24.8069937342474</v>
      </c>
      <c r="S382" s="0" t="n">
        <v>20</v>
      </c>
      <c r="T382" s="0" t="n">
        <v>151.913093664788</v>
      </c>
      <c r="U382" s="0" t="n">
        <v>0.526258645243969</v>
      </c>
      <c r="V382" s="0" t="n">
        <v>0.0398752500201032</v>
      </c>
      <c r="W382" s="0" t="n">
        <f aca="false">VLOOKUP(D382,'paramètres CI'!$A$1:$C$6,2,0)</f>
        <v>0.0385046990211696</v>
      </c>
      <c r="X382" s="0" t="n">
        <f aca="false">(R382-E382)/E382</f>
        <v>-0.0476190476190487</v>
      </c>
      <c r="Y382" s="0" t="n">
        <f aca="false">T382-G382</f>
        <v>42.57290126937</v>
      </c>
      <c r="Z382" s="0" t="n">
        <f aca="false">U382-H382</f>
        <v>-0.046836789162412</v>
      </c>
    </row>
    <row r="383" customFormat="false" ht="15.8" hidden="false" customHeight="false" outlineLevel="0" collapsed="false">
      <c r="A383" s="0" t="s">
        <v>14</v>
      </c>
      <c r="B383" s="0" t="s">
        <v>79</v>
      </c>
      <c r="C383" s="0" t="s">
        <v>41</v>
      </c>
      <c r="D383" s="0" t="s">
        <v>39</v>
      </c>
      <c r="E383" s="0" t="n">
        <f aca="false">VLOOKUP(O383,bibliRdtCHauff!$G$1:$K$1398,4,0)</f>
        <v>18.7692034355441</v>
      </c>
      <c r="F383" s="0" t="n">
        <v>20</v>
      </c>
      <c r="G383" s="0" t="n">
        <f aca="false">VLOOKUP(P383,BesoinU!$F$1:$L$99,3,0)</f>
        <v>109.340192395418</v>
      </c>
      <c r="H383" s="0" t="n">
        <f aca="false">VLOOKUP(O383,bibliRdtCHauff!$G$1:$K$1398,3,0)</f>
        <v>0.688808507167761</v>
      </c>
      <c r="I383" s="0" t="n">
        <v>0.516207498849314</v>
      </c>
      <c r="J383" s="0" t="n">
        <f aca="false">VLOOKUP(D383,'paramètres CI'!$A$1:$C$6,2,0)</f>
        <v>0.022045059962018</v>
      </c>
      <c r="K383" s="0" t="str">
        <f aca="false">VLOOKUP(A383,Nomenclature!$D$1:$E$9,2,0)</f>
        <v>02</v>
      </c>
      <c r="L383" s="0" t="str">
        <f aca="false">VLOOKUP(B383,Nomenclature!$J$1:$K$97,2,0)</f>
        <v>69</v>
      </c>
      <c r="M383" s="0" t="str">
        <f aca="false">VLOOKUP(C383,Nomenclature!$M$1:$N$21,2,0)</f>
        <v>04</v>
      </c>
      <c r="N383" s="0" t="str">
        <f aca="false">VLOOKUP(D383,Nomenclature!$O$25:$P$31,2,0)</f>
        <v>04</v>
      </c>
      <c r="O383" s="0" t="str">
        <f aca="false">CONCATENATE(K383,L383,M383,N383)</f>
        <v>02690404</v>
      </c>
      <c r="P383" s="0" t="str">
        <f aca="false">CONCATENATE(K383,L383)</f>
        <v>0269</v>
      </c>
      <c r="R383" s="0" t="n">
        <v>17.8754318433753</v>
      </c>
      <c r="S383" s="0" t="n">
        <v>20</v>
      </c>
      <c r="T383" s="0" t="n">
        <v>165.701526349335</v>
      </c>
      <c r="U383" s="0" t="n">
        <v>0.613999361338389</v>
      </c>
      <c r="V383" s="0" t="n">
        <v>0.516207498849314</v>
      </c>
      <c r="W383" s="0" t="n">
        <f aca="false">VLOOKUP(D383,'paramètres CI'!$A$1:$C$6,2,0)</f>
        <v>0.022045059962018</v>
      </c>
      <c r="X383" s="0" t="n">
        <f aca="false">(R383-E383)/E383</f>
        <v>-0.0476190476190494</v>
      </c>
      <c r="Y383" s="0" t="n">
        <f aca="false">T383-G383</f>
        <v>56.361333953917</v>
      </c>
      <c r="Z383" s="0" t="n">
        <f aca="false">U383-H383</f>
        <v>-0.074809145829372</v>
      </c>
    </row>
    <row r="384" customFormat="false" ht="15.8" hidden="false" customHeight="false" outlineLevel="0" collapsed="false">
      <c r="A384" s="0" t="s">
        <v>14</v>
      </c>
      <c r="B384" s="0" t="s">
        <v>79</v>
      </c>
      <c r="C384" s="0" t="s">
        <v>45</v>
      </c>
      <c r="D384" s="0" t="s">
        <v>43</v>
      </c>
      <c r="E384" s="0" t="n">
        <f aca="false">VLOOKUP(O384,bibliRdtCHauff!$G$1:$K$1398,4,0)</f>
        <v>10.4</v>
      </c>
      <c r="F384" s="0" t="n">
        <v>13</v>
      </c>
      <c r="G384" s="0" t="n">
        <f aca="false">VLOOKUP(P384,BesoinU!$F$1:$L$99,3,0)</f>
        <v>109.340192395418</v>
      </c>
      <c r="H384" s="0" t="n">
        <f aca="false">VLOOKUP(O384,bibliRdtCHauff!$G$1:$K$1398,3,0)</f>
        <v>0.92</v>
      </c>
      <c r="I384" s="0" t="n">
        <v>0.184307578311613</v>
      </c>
      <c r="J384" s="0" t="n">
        <f aca="false">VLOOKUP(D384,'paramètres CI'!$A$1:$C$6,2,0)</f>
        <v>0.0935912806596305</v>
      </c>
      <c r="K384" s="0" t="str">
        <f aca="false">VLOOKUP(A384,Nomenclature!$D$1:$E$9,2,0)</f>
        <v>02</v>
      </c>
      <c r="L384" s="0" t="str">
        <f aca="false">VLOOKUP(B384,Nomenclature!$J$1:$K$97,2,0)</f>
        <v>69</v>
      </c>
      <c r="M384" s="0" t="str">
        <f aca="false">VLOOKUP(C384,Nomenclature!$M$1:$N$21,2,0)</f>
        <v>06</v>
      </c>
      <c r="N384" s="0" t="str">
        <f aca="false">VLOOKUP(D384,Nomenclature!$O$25:$P$31,2,0)</f>
        <v>02</v>
      </c>
      <c r="O384" s="0" t="str">
        <f aca="false">CONCATENATE(K384,L384,M384,N384)</f>
        <v>02690602</v>
      </c>
      <c r="P384" s="0" t="str">
        <f aca="false">CONCATENATE(K384,L384)</f>
        <v>0269</v>
      </c>
      <c r="R384" s="0" t="n">
        <v>10</v>
      </c>
      <c r="S384" s="0" t="n">
        <v>13</v>
      </c>
      <c r="T384" s="0" t="n">
        <v>120.507167667388</v>
      </c>
      <c r="U384" s="0" t="n">
        <v>0.9</v>
      </c>
      <c r="V384" s="0" t="n">
        <v>0.184307578311613</v>
      </c>
      <c r="W384" s="0" t="n">
        <f aca="false">VLOOKUP(D384,'paramètres CI'!$A$1:$C$6,2,0)</f>
        <v>0.0935912806596305</v>
      </c>
      <c r="X384" s="0" t="n">
        <f aca="false">(R384-E384)/E384</f>
        <v>-0.0384615384615385</v>
      </c>
      <c r="Y384" s="0" t="n">
        <f aca="false">T384-G384</f>
        <v>11.16697527197</v>
      </c>
      <c r="Z384" s="0" t="n">
        <f aca="false">U384-H384</f>
        <v>-0.02</v>
      </c>
    </row>
    <row r="385" customFormat="false" ht="15.8" hidden="false" customHeight="false" outlineLevel="0" collapsed="false">
      <c r="A385" s="0" t="s">
        <v>14</v>
      </c>
      <c r="B385" s="0" t="s">
        <v>79</v>
      </c>
      <c r="C385" s="0" t="s">
        <v>46</v>
      </c>
      <c r="D385" s="0" t="s">
        <v>43</v>
      </c>
      <c r="E385" s="0" t="n">
        <f aca="false">VLOOKUP(O385,bibliRdtCHauff!$G$1:$K$1398,4,0)</f>
        <v>12</v>
      </c>
      <c r="F385" s="0" t="n">
        <v>13</v>
      </c>
      <c r="G385" s="0" t="n">
        <f aca="false">VLOOKUP(P385,BesoinU!$F$1:$L$99,3,0)</f>
        <v>109.340192395418</v>
      </c>
      <c r="H385" s="0" t="n">
        <f aca="false">VLOOKUP(O385,bibliRdtCHauff!$G$1:$K$1398,3,0)</f>
        <v>1</v>
      </c>
      <c r="I385" s="0" t="n">
        <v>9.99300489657242E-005</v>
      </c>
      <c r="J385" s="0" t="n">
        <f aca="false">VLOOKUP(D385,'paramètres CI'!$A$1:$C$6,2,0)</f>
        <v>0.0935912806596305</v>
      </c>
      <c r="K385" s="0" t="str">
        <f aca="false">VLOOKUP(A385,Nomenclature!$D$1:$E$9,2,0)</f>
        <v>02</v>
      </c>
      <c r="L385" s="0" t="str">
        <f aca="false">VLOOKUP(B385,Nomenclature!$J$1:$K$97,2,0)</f>
        <v>69</v>
      </c>
      <c r="M385" s="0" t="str">
        <f aca="false">VLOOKUP(C385,Nomenclature!$M$1:$N$21,2,0)</f>
        <v>26</v>
      </c>
      <c r="N385" s="0" t="str">
        <f aca="false">VLOOKUP(D385,Nomenclature!$O$25:$P$31,2,0)</f>
        <v>02</v>
      </c>
      <c r="O385" s="0" t="str">
        <f aca="false">CONCATENATE(K385,L385,M385,N385)</f>
        <v>02692602</v>
      </c>
      <c r="P385" s="0" t="str">
        <f aca="false">CONCATENATE(K385,L385)</f>
        <v>0269</v>
      </c>
      <c r="R385" s="0" t="n">
        <v>12</v>
      </c>
      <c r="S385" s="0" t="n">
        <v>13</v>
      </c>
      <c r="T385" s="0" t="n">
        <v>120.507167667388</v>
      </c>
      <c r="U385" s="0" t="n">
        <v>1</v>
      </c>
      <c r="V385" s="0" t="n">
        <v>9.99300489657242E-005</v>
      </c>
      <c r="W385" s="0" t="n">
        <f aca="false">VLOOKUP(D385,'paramètres CI'!$A$1:$C$6,2,0)</f>
        <v>0.0935912806596305</v>
      </c>
      <c r="X385" s="0" t="n">
        <f aca="false">(R385-E385)/E385</f>
        <v>0</v>
      </c>
      <c r="Y385" s="0" t="n">
        <f aca="false">T385-G385</f>
        <v>11.16697527197</v>
      </c>
      <c r="Z385" s="0" t="n">
        <f aca="false">U385-H385</f>
        <v>0</v>
      </c>
    </row>
    <row r="386" customFormat="false" ht="15.8" hidden="false" customHeight="false" outlineLevel="0" collapsed="false">
      <c r="A386" s="0" t="s">
        <v>14</v>
      </c>
      <c r="B386" s="0" t="s">
        <v>79</v>
      </c>
      <c r="C386" s="0" t="s">
        <v>48</v>
      </c>
      <c r="D386" s="0" t="s">
        <v>43</v>
      </c>
      <c r="E386" s="0" t="n">
        <f aca="false">VLOOKUP(O386,bibliRdtCHauff!$G$1:$K$1398,4,0)</f>
        <v>103.403974125127</v>
      </c>
      <c r="F386" s="0" t="n">
        <v>20</v>
      </c>
      <c r="G386" s="0" t="n">
        <f aca="false">VLOOKUP(P386,BesoinU!$F$1:$L$99,3,0)</f>
        <v>109.340192395418</v>
      </c>
      <c r="H386" s="0" t="n">
        <f aca="false">VLOOKUP(O386,bibliRdtCHauff!$G$1:$K$1398,3,0)</f>
        <v>2.94489544186046</v>
      </c>
      <c r="I386" s="0" t="n">
        <v>0.0976481813367076</v>
      </c>
      <c r="J386" s="0" t="n">
        <f aca="false">VLOOKUP(D386,'paramètres CI'!$A$1:$C$6,2,0)</f>
        <v>0.0935912806596305</v>
      </c>
      <c r="K386" s="0" t="str">
        <f aca="false">VLOOKUP(A386,Nomenclature!$D$1:$E$9,2,0)</f>
        <v>02</v>
      </c>
      <c r="L386" s="0" t="str">
        <f aca="false">VLOOKUP(B386,Nomenclature!$J$1:$K$97,2,0)</f>
        <v>69</v>
      </c>
      <c r="M386" s="0" t="str">
        <f aca="false">VLOOKUP(C386,Nomenclature!$M$1:$N$21,2,0)</f>
        <v>09</v>
      </c>
      <c r="N386" s="0" t="str">
        <f aca="false">VLOOKUP(D386,Nomenclature!$O$25:$P$31,2,0)</f>
        <v>02</v>
      </c>
      <c r="O386" s="0" t="str">
        <f aca="false">CONCATENATE(K386,L386,M386,N386)</f>
        <v>02690902</v>
      </c>
      <c r="P386" s="0" t="str">
        <f aca="false">CONCATENATE(K386,L386)</f>
        <v>0269</v>
      </c>
      <c r="R386" s="0" t="n">
        <v>98.4799753572639</v>
      </c>
      <c r="S386" s="0" t="n">
        <v>20</v>
      </c>
      <c r="T386" s="0" t="n">
        <v>139.075994864382</v>
      </c>
      <c r="U386" s="0" t="n">
        <v>2.83163023255814</v>
      </c>
      <c r="V386" s="0" t="n">
        <v>0.0976481813367076</v>
      </c>
      <c r="W386" s="0" t="n">
        <f aca="false">VLOOKUP(D386,'paramètres CI'!$A$1:$C$6,2,0)</f>
        <v>0.0935912806596305</v>
      </c>
      <c r="X386" s="0" t="n">
        <f aca="false">(R386-E386)/E386</f>
        <v>-0.0476190476190467</v>
      </c>
      <c r="Y386" s="0" t="n">
        <f aca="false">T386-G386</f>
        <v>29.735802468964</v>
      </c>
      <c r="Z386" s="0" t="n">
        <f aca="false">U386-H386</f>
        <v>-0.11326520930232</v>
      </c>
    </row>
    <row r="387" customFormat="false" ht="15.8" hidden="false" customHeight="false" outlineLevel="0" collapsed="false">
      <c r="A387" s="0" t="s">
        <v>14</v>
      </c>
      <c r="B387" s="0" t="s">
        <v>79</v>
      </c>
      <c r="C387" s="0" t="s">
        <v>49</v>
      </c>
      <c r="D387" s="0" t="s">
        <v>43</v>
      </c>
      <c r="E387" s="0" t="n">
        <f aca="false">VLOOKUP(O387,bibliRdtCHauff!$G$1:$K$1398,4,0)</f>
        <v>123.09996919658</v>
      </c>
      <c r="F387" s="0" t="n">
        <v>20</v>
      </c>
      <c r="G387" s="0" t="n">
        <f aca="false">VLOOKUP(P387,BesoinU!$F$1:$L$99,3,0)</f>
        <v>109.340192395418</v>
      </c>
      <c r="H387" s="0" t="n">
        <f aca="false">VLOOKUP(O387,bibliRdtCHauff!$G$1:$K$1398,3,0)</f>
        <v>3.39795627906976</v>
      </c>
      <c r="I387" s="0" t="n">
        <v>9.99300489657242E-005</v>
      </c>
      <c r="J387" s="0" t="n">
        <f aca="false">VLOOKUP(D387,'paramètres CI'!$A$1:$C$6,2,0)</f>
        <v>0.0935912806596305</v>
      </c>
      <c r="K387" s="0" t="str">
        <f aca="false">VLOOKUP(A387,Nomenclature!$D$1:$E$9,2,0)</f>
        <v>02</v>
      </c>
      <c r="L387" s="0" t="str">
        <f aca="false">VLOOKUP(B387,Nomenclature!$J$1:$K$97,2,0)</f>
        <v>69</v>
      </c>
      <c r="M387" s="0" t="str">
        <f aca="false">VLOOKUP(C387,Nomenclature!$M$1:$N$21,2,0)</f>
        <v>29</v>
      </c>
      <c r="N387" s="0" t="str">
        <f aca="false">VLOOKUP(D387,Nomenclature!$O$25:$P$31,2,0)</f>
        <v>02</v>
      </c>
      <c r="O387" s="0" t="str">
        <f aca="false">CONCATENATE(K387,L387,M387,N387)</f>
        <v>02692902</v>
      </c>
      <c r="P387" s="0" t="str">
        <f aca="false">CONCATENATE(K387,L387)</f>
        <v>0269</v>
      </c>
      <c r="R387" s="0" t="n">
        <v>123.09996919658</v>
      </c>
      <c r="S387" s="0" t="n">
        <v>20</v>
      </c>
      <c r="T387" s="0" t="n">
        <v>139.075994864382</v>
      </c>
      <c r="U387" s="0" t="n">
        <v>3.39795627906976</v>
      </c>
      <c r="V387" s="0" t="n">
        <v>9.99300489657242E-005</v>
      </c>
      <c r="W387" s="0" t="n">
        <f aca="false">VLOOKUP(D387,'paramètres CI'!$A$1:$C$6,2,0)</f>
        <v>0.0935912806596305</v>
      </c>
      <c r="X387" s="0" t="n">
        <f aca="false">(R387-E387)/E387</f>
        <v>0</v>
      </c>
      <c r="Y387" s="0" t="n">
        <f aca="false">T387-G387</f>
        <v>29.735802468964</v>
      </c>
      <c r="Z387" s="0" t="n">
        <f aca="false">U387-H387</f>
        <v>0</v>
      </c>
    </row>
    <row r="388" customFormat="false" ht="15.8" hidden="false" customHeight="false" outlineLevel="0" collapsed="false">
      <c r="A388" s="0" t="s">
        <v>14</v>
      </c>
      <c r="B388" s="0" t="s">
        <v>79</v>
      </c>
      <c r="C388" s="0" t="s">
        <v>55</v>
      </c>
      <c r="D388" s="0" t="s">
        <v>43</v>
      </c>
      <c r="E388" s="0" t="n">
        <f aca="false">VLOOKUP(O388,bibliRdtCHauff!$G$1:$K$1398,4,0)</f>
        <v>48.8296919182732</v>
      </c>
      <c r="F388" s="0" t="n">
        <v>17</v>
      </c>
      <c r="G388" s="0" t="n">
        <f aca="false">VLOOKUP(P388,BesoinU!$F$1:$L$99,3,0)</f>
        <v>109.340192395418</v>
      </c>
      <c r="H388" s="0" t="n">
        <f aca="false">VLOOKUP(O388,bibliRdtCHauff!$G$1:$K$1398,3,0)</f>
        <v>2.80410195348837</v>
      </c>
      <c r="I388" s="0" t="n">
        <v>0.12653464699501</v>
      </c>
      <c r="J388" s="0" t="n">
        <f aca="false">VLOOKUP(D388,'paramètres CI'!$A$1:$C$6,2,0)</f>
        <v>0.0935912806596305</v>
      </c>
      <c r="K388" s="0" t="str">
        <f aca="false">VLOOKUP(A388,Nomenclature!$D$1:$E$9,2,0)</f>
        <v>02</v>
      </c>
      <c r="L388" s="0" t="str">
        <f aca="false">VLOOKUP(B388,Nomenclature!$J$1:$K$97,2,0)</f>
        <v>69</v>
      </c>
      <c r="M388" s="0" t="str">
        <f aca="false">VLOOKUP(C388,Nomenclature!$M$1:$N$21,2,0)</f>
        <v>10</v>
      </c>
      <c r="N388" s="0" t="str">
        <f aca="false">VLOOKUP(D388,Nomenclature!$O$25:$P$31,2,0)</f>
        <v>02</v>
      </c>
      <c r="O388" s="0" t="str">
        <f aca="false">CONCATENATE(K388,L388,M388,N388)</f>
        <v>02691002</v>
      </c>
      <c r="P388" s="0" t="str">
        <f aca="false">CONCATENATE(K388,L388)</f>
        <v>0269</v>
      </c>
      <c r="R388" s="0" t="n">
        <v>46.5044684935935</v>
      </c>
      <c r="S388" s="0" t="n">
        <v>17</v>
      </c>
      <c r="T388" s="0" t="n">
        <v>141.219911062933</v>
      </c>
      <c r="U388" s="0" t="n">
        <v>2.67297488372093</v>
      </c>
      <c r="V388" s="0" t="n">
        <v>0.12653464699501</v>
      </c>
      <c r="W388" s="0" t="n">
        <f aca="false">VLOOKUP(D388,'paramètres CI'!$A$1:$C$6,2,0)</f>
        <v>0.0935912806596305</v>
      </c>
      <c r="X388" s="0" t="n">
        <f aca="false">(R388-E388)/E388</f>
        <v>-0.0476190476190481</v>
      </c>
      <c r="Y388" s="0" t="n">
        <f aca="false">T388-G388</f>
        <v>31.879718667515</v>
      </c>
      <c r="Z388" s="0" t="n">
        <f aca="false">U388-H388</f>
        <v>-0.13112706976744</v>
      </c>
    </row>
    <row r="389" customFormat="false" ht="15.8" hidden="false" customHeight="false" outlineLevel="0" collapsed="false">
      <c r="A389" s="0" t="s">
        <v>14</v>
      </c>
      <c r="B389" s="0" t="s">
        <v>79</v>
      </c>
      <c r="C389" s="0" t="s">
        <v>56</v>
      </c>
      <c r="D389" s="0" t="s">
        <v>43</v>
      </c>
      <c r="E389" s="0" t="n">
        <f aca="false">VLOOKUP(O389,bibliRdtCHauff!$G$1:$K$1398,4,0)</f>
        <v>58.1305856169919</v>
      </c>
      <c r="F389" s="0" t="n">
        <v>17</v>
      </c>
      <c r="G389" s="0" t="n">
        <f aca="false">VLOOKUP(P389,BesoinU!$F$1:$L$99,3,0)</f>
        <v>109.340192395418</v>
      </c>
      <c r="H389" s="0" t="n">
        <f aca="false">VLOOKUP(O389,bibliRdtCHauff!$G$1:$K$1398,3,0)</f>
        <v>3.32861023255814</v>
      </c>
      <c r="I389" s="0" t="n">
        <v>9.99300489657242E-005</v>
      </c>
      <c r="J389" s="0" t="n">
        <f aca="false">VLOOKUP(D389,'paramètres CI'!$A$1:$C$6,2,0)</f>
        <v>0.0935912806596305</v>
      </c>
      <c r="K389" s="0" t="str">
        <f aca="false">VLOOKUP(A389,Nomenclature!$D$1:$E$9,2,0)</f>
        <v>02</v>
      </c>
      <c r="L389" s="0" t="str">
        <f aca="false">VLOOKUP(B389,Nomenclature!$J$1:$K$97,2,0)</f>
        <v>69</v>
      </c>
      <c r="M389" s="0" t="str">
        <f aca="false">VLOOKUP(C389,Nomenclature!$M$1:$N$21,2,0)</f>
        <v>30</v>
      </c>
      <c r="N389" s="0" t="str">
        <f aca="false">VLOOKUP(D389,Nomenclature!$O$25:$P$31,2,0)</f>
        <v>02</v>
      </c>
      <c r="O389" s="0" t="str">
        <f aca="false">CONCATENATE(K389,L389,M389,N389)</f>
        <v>02693002</v>
      </c>
      <c r="P389" s="0" t="str">
        <f aca="false">CONCATENATE(K389,L389)</f>
        <v>0269</v>
      </c>
      <c r="R389" s="0" t="n">
        <v>58.1305856169919</v>
      </c>
      <c r="S389" s="0" t="n">
        <v>17</v>
      </c>
      <c r="T389" s="0" t="n">
        <v>141.219911062933</v>
      </c>
      <c r="U389" s="0" t="n">
        <v>3.32861023255814</v>
      </c>
      <c r="V389" s="0" t="n">
        <v>9.99300489657242E-005</v>
      </c>
      <c r="W389" s="0" t="n">
        <f aca="false">VLOOKUP(D389,'paramètres CI'!$A$1:$C$6,2,0)</f>
        <v>0.0935912806596305</v>
      </c>
      <c r="X389" s="0" t="n">
        <f aca="false">(R389-E389)/E389</f>
        <v>0</v>
      </c>
      <c r="Y389" s="0" t="n">
        <f aca="false">T389-G389</f>
        <v>31.879718667515</v>
      </c>
      <c r="Z389" s="0" t="n">
        <f aca="false">U389-H389</f>
        <v>0</v>
      </c>
    </row>
    <row r="390" customFormat="false" ht="15.8" hidden="false" customHeight="false" outlineLevel="0" collapsed="false">
      <c r="A390" s="0" t="s">
        <v>14</v>
      </c>
      <c r="B390" s="0" t="s">
        <v>80</v>
      </c>
      <c r="C390" s="0" t="s">
        <v>32</v>
      </c>
      <c r="D390" s="0" t="s">
        <v>33</v>
      </c>
      <c r="E390" s="0" t="n">
        <f aca="false">VLOOKUP(O390,bibliRdtCHauff!$G$1:$K$1398,4,0)</f>
        <v>46.5669265998722</v>
      </c>
      <c r="F390" s="0" t="n">
        <v>25</v>
      </c>
      <c r="G390" s="0" t="n">
        <f aca="false">VLOOKUP(P390,BesoinU!$F$1:$L$99,3,0)</f>
        <v>129.282936155054</v>
      </c>
      <c r="H390" s="0" t="n">
        <f aca="false">VLOOKUP(O390,bibliRdtCHauff!$G$1:$K$1398,3,0)</f>
        <v>0.718687229459577</v>
      </c>
      <c r="I390" s="0" t="n">
        <v>0.0264894406119424</v>
      </c>
      <c r="J390" s="0" t="n">
        <f aca="false">VLOOKUP(D390,'paramètres CI'!$A$1:$C$6,2,0)</f>
        <v>0.033584731604575</v>
      </c>
      <c r="K390" s="0" t="str">
        <f aca="false">VLOOKUP(A390,Nomenclature!$D$1:$E$9,2,0)</f>
        <v>02</v>
      </c>
      <c r="L390" s="0" t="str">
        <f aca="false">VLOOKUP(B390,Nomenclature!$J$1:$K$97,2,0)</f>
        <v>70</v>
      </c>
      <c r="M390" s="0" t="str">
        <f aca="false">VLOOKUP(C390,Nomenclature!$M$1:$N$21,2,0)</f>
        <v>01</v>
      </c>
      <c r="N390" s="0" t="str">
        <f aca="false">VLOOKUP(D390,Nomenclature!$O$25:$P$31,2,0)</f>
        <v>01</v>
      </c>
      <c r="O390" s="0" t="str">
        <f aca="false">CONCATENATE(K390,L390,M390,N390)</f>
        <v>02700101</v>
      </c>
      <c r="P390" s="0" t="str">
        <f aca="false">CONCATENATE(K390,L390)</f>
        <v>0270</v>
      </c>
      <c r="R390" s="0" t="n">
        <v>44.3494539046402</v>
      </c>
      <c r="S390" s="0" t="n">
        <v>25</v>
      </c>
      <c r="T390" s="0" t="n">
        <v>197.724106358336</v>
      </c>
      <c r="U390" s="0" t="n">
        <v>0.691045412941901</v>
      </c>
      <c r="V390" s="0" t="n">
        <v>0.0264894406119424</v>
      </c>
      <c r="W390" s="0" t="n">
        <f aca="false">VLOOKUP(D390,'paramètres CI'!$A$1:$C$6,2,0)</f>
        <v>0.033584731604575</v>
      </c>
      <c r="X390" s="0" t="n">
        <f aca="false">(R390-E390)/E390</f>
        <v>-0.0476190476190474</v>
      </c>
      <c r="Y390" s="0" t="n">
        <f aca="false">T390-G390</f>
        <v>68.441170203282</v>
      </c>
      <c r="Z390" s="0" t="n">
        <f aca="false">U390-H390</f>
        <v>-0.0276418165176761</v>
      </c>
    </row>
    <row r="391" customFormat="false" ht="15.8" hidden="false" customHeight="false" outlineLevel="0" collapsed="false">
      <c r="A391" s="0" t="s">
        <v>14</v>
      </c>
      <c r="B391" s="0" t="s">
        <v>80</v>
      </c>
      <c r="C391" s="0" t="s">
        <v>32</v>
      </c>
      <c r="D391" s="0" t="s">
        <v>34</v>
      </c>
      <c r="E391" s="0" t="n">
        <f aca="false">VLOOKUP(O391,bibliRdtCHauff!$G$1:$K$1398,4,0)</f>
        <v>46.7242172007232</v>
      </c>
      <c r="F391" s="0" t="n">
        <v>25</v>
      </c>
      <c r="G391" s="0" t="n">
        <f aca="false">VLOOKUP(P391,BesoinU!$F$1:$L$99,3,0)</f>
        <v>129.282936155054</v>
      </c>
      <c r="H391" s="0" t="n">
        <f aca="false">VLOOKUP(O391,bibliRdtCHauff!$G$1:$K$1398,3,0)</f>
        <v>0.669066666666667</v>
      </c>
      <c r="I391" s="0" t="n">
        <v>0.0996126326902293</v>
      </c>
      <c r="J391" s="0" t="n">
        <f aca="false">VLOOKUP(D391,'paramètres CI'!$A$1:$C$6,2,0)</f>
        <v>0.0424847883250769</v>
      </c>
      <c r="K391" s="0" t="str">
        <f aca="false">VLOOKUP(A391,Nomenclature!$D$1:$E$9,2,0)</f>
        <v>02</v>
      </c>
      <c r="L391" s="0" t="str">
        <f aca="false">VLOOKUP(B391,Nomenclature!$J$1:$K$97,2,0)</f>
        <v>70</v>
      </c>
      <c r="M391" s="0" t="str">
        <f aca="false">VLOOKUP(C391,Nomenclature!$M$1:$N$21,2,0)</f>
        <v>01</v>
      </c>
      <c r="N391" s="0" t="str">
        <f aca="false">VLOOKUP(D391,Nomenclature!$O$25:$P$31,2,0)</f>
        <v>06</v>
      </c>
      <c r="O391" s="0" t="str">
        <f aca="false">CONCATENATE(K391,L391,M391,N391)</f>
        <v>02700106</v>
      </c>
      <c r="P391" s="0" t="str">
        <f aca="false">CONCATENATE(K391,L391)</f>
        <v>0270</v>
      </c>
      <c r="R391" s="0" t="n">
        <v>44.4992544768793</v>
      </c>
      <c r="S391" s="0" t="n">
        <v>25</v>
      </c>
      <c r="T391" s="0" t="n">
        <v>196.863830779811</v>
      </c>
      <c r="U391" s="0" t="n">
        <v>0.643333333333333</v>
      </c>
      <c r="V391" s="0" t="n">
        <v>0.0996126326902293</v>
      </c>
      <c r="W391" s="0" t="n">
        <f aca="false">VLOOKUP(D391,'paramètres CI'!$A$1:$C$6,2,0)</f>
        <v>0.0424847883250769</v>
      </c>
      <c r="X391" s="0" t="n">
        <f aca="false">(R391-E391)/E391</f>
        <v>-0.0476190476190463</v>
      </c>
      <c r="Y391" s="0" t="n">
        <f aca="false">T391-G391</f>
        <v>67.580894624757</v>
      </c>
      <c r="Z391" s="0" t="n">
        <f aca="false">U391-H391</f>
        <v>-0.0257333333333339</v>
      </c>
    </row>
    <row r="392" customFormat="false" ht="15.8" hidden="false" customHeight="false" outlineLevel="0" collapsed="false">
      <c r="A392" s="0" t="s">
        <v>14</v>
      </c>
      <c r="B392" s="0" t="s">
        <v>80</v>
      </c>
      <c r="C392" s="0" t="s">
        <v>35</v>
      </c>
      <c r="D392" s="0" t="s">
        <v>33</v>
      </c>
      <c r="E392" s="0" t="n">
        <f aca="false">VLOOKUP(O392,bibliRdtCHauff!$G$1:$K$1398,4,0)</f>
        <v>55.4368173808002</v>
      </c>
      <c r="F392" s="0" t="n">
        <v>25</v>
      </c>
      <c r="G392" s="0" t="n">
        <f aca="false">VLOOKUP(P392,BesoinU!$F$1:$L$99,3,0)</f>
        <v>129.282936155054</v>
      </c>
      <c r="H392" s="0" t="n">
        <f aca="false">VLOOKUP(O392,bibliRdtCHauff!$G$1:$K$1398,3,0)</f>
        <v>0.82925449553028</v>
      </c>
      <c r="I392" s="0" t="n">
        <v>9.99300489657243E-005</v>
      </c>
      <c r="J392" s="0" t="n">
        <f aca="false">VLOOKUP(D392,'paramètres CI'!$A$1:$C$6,2,0)</f>
        <v>0.033584731604575</v>
      </c>
      <c r="K392" s="0" t="str">
        <f aca="false">VLOOKUP(A392,Nomenclature!$D$1:$E$9,2,0)</f>
        <v>02</v>
      </c>
      <c r="L392" s="0" t="str">
        <f aca="false">VLOOKUP(B392,Nomenclature!$J$1:$K$97,2,0)</f>
        <v>70</v>
      </c>
      <c r="M392" s="0" t="str">
        <f aca="false">VLOOKUP(C392,Nomenclature!$M$1:$N$21,2,0)</f>
        <v>21</v>
      </c>
      <c r="N392" s="0" t="str">
        <f aca="false">VLOOKUP(D392,Nomenclature!$O$25:$P$31,2,0)</f>
        <v>01</v>
      </c>
      <c r="O392" s="0" t="str">
        <f aca="false">CONCATENATE(K392,L392,M392,N392)</f>
        <v>02702101</v>
      </c>
      <c r="P392" s="0" t="str">
        <f aca="false">CONCATENATE(K392,L392)</f>
        <v>0270</v>
      </c>
      <c r="R392" s="0" t="n">
        <v>55.4368173808002</v>
      </c>
      <c r="S392" s="0" t="n">
        <v>25</v>
      </c>
      <c r="T392" s="0" t="n">
        <v>197.724106358336</v>
      </c>
      <c r="U392" s="0" t="n">
        <v>0.82925449553028</v>
      </c>
      <c r="V392" s="0" t="n">
        <v>9.99300489657243E-005</v>
      </c>
      <c r="W392" s="0" t="n">
        <f aca="false">VLOOKUP(D392,'paramètres CI'!$A$1:$C$6,2,0)</f>
        <v>0.033584731604575</v>
      </c>
      <c r="X392" s="0" t="n">
        <f aca="false">(R392-E392)/E392</f>
        <v>0</v>
      </c>
      <c r="Y392" s="0" t="n">
        <f aca="false">T392-G392</f>
        <v>68.441170203282</v>
      </c>
      <c r="Z392" s="0" t="n">
        <f aca="false">U392-H392</f>
        <v>0</v>
      </c>
    </row>
    <row r="393" customFormat="false" ht="15.8" hidden="false" customHeight="false" outlineLevel="0" collapsed="false">
      <c r="A393" s="0" t="s">
        <v>14</v>
      </c>
      <c r="B393" s="0" t="s">
        <v>80</v>
      </c>
      <c r="C393" s="0" t="s">
        <v>35</v>
      </c>
      <c r="D393" s="0" t="s">
        <v>34</v>
      </c>
      <c r="E393" s="0" t="n">
        <f aca="false">VLOOKUP(O393,bibliRdtCHauff!$G$1:$K$1398,4,0)</f>
        <v>55.6240680960991</v>
      </c>
      <c r="F393" s="0" t="n">
        <v>25</v>
      </c>
      <c r="G393" s="0" t="n">
        <f aca="false">VLOOKUP(P393,BesoinU!$F$1:$L$99,3,0)</f>
        <v>129.282936155054</v>
      </c>
      <c r="H393" s="0" t="n">
        <f aca="false">VLOOKUP(O393,bibliRdtCHauff!$G$1:$K$1398,3,0)</f>
        <v>0.772</v>
      </c>
      <c r="I393" s="0" t="n">
        <v>9.99300489657243E-005</v>
      </c>
      <c r="J393" s="0" t="n">
        <f aca="false">VLOOKUP(D393,'paramètres CI'!$A$1:$C$6,2,0)</f>
        <v>0.0424847883250769</v>
      </c>
      <c r="K393" s="0" t="str">
        <f aca="false">VLOOKUP(A393,Nomenclature!$D$1:$E$9,2,0)</f>
        <v>02</v>
      </c>
      <c r="L393" s="0" t="str">
        <f aca="false">VLOOKUP(B393,Nomenclature!$J$1:$K$97,2,0)</f>
        <v>70</v>
      </c>
      <c r="M393" s="0" t="str">
        <f aca="false">VLOOKUP(C393,Nomenclature!$M$1:$N$21,2,0)</f>
        <v>21</v>
      </c>
      <c r="N393" s="0" t="str">
        <f aca="false">VLOOKUP(D393,Nomenclature!$O$25:$P$31,2,0)</f>
        <v>06</v>
      </c>
      <c r="O393" s="0" t="str">
        <f aca="false">CONCATENATE(K393,L393,M393,N393)</f>
        <v>02702106</v>
      </c>
      <c r="P393" s="0" t="str">
        <f aca="false">CONCATENATE(K393,L393)</f>
        <v>0270</v>
      </c>
      <c r="R393" s="0" t="n">
        <v>55.6240680960991</v>
      </c>
      <c r="S393" s="0" t="n">
        <v>25</v>
      </c>
      <c r="T393" s="0" t="n">
        <v>196.863830779811</v>
      </c>
      <c r="U393" s="0" t="n">
        <v>0.772</v>
      </c>
      <c r="V393" s="0" t="n">
        <v>9.99300489657243E-005</v>
      </c>
      <c r="W393" s="0" t="n">
        <f aca="false">VLOOKUP(D393,'paramètres CI'!$A$1:$C$6,2,0)</f>
        <v>0.0424847883250769</v>
      </c>
      <c r="X393" s="0" t="n">
        <f aca="false">(R393-E393)/E393</f>
        <v>0</v>
      </c>
      <c r="Y393" s="0" t="n">
        <f aca="false">T393-G393</f>
        <v>67.580894624757</v>
      </c>
      <c r="Z393" s="0" t="n">
        <f aca="false">U393-H393</f>
        <v>0</v>
      </c>
    </row>
    <row r="394" customFormat="false" ht="15.8" hidden="false" customHeight="false" outlineLevel="0" collapsed="false">
      <c r="A394" s="0" t="s">
        <v>14</v>
      </c>
      <c r="B394" s="0" t="s">
        <v>80</v>
      </c>
      <c r="C394" s="0" t="s">
        <v>36</v>
      </c>
      <c r="D394" s="0" t="s">
        <v>37</v>
      </c>
      <c r="E394" s="0" t="n">
        <f aca="false">VLOOKUP(O394,bibliRdtCHauff!$G$1:$K$1398,4,0)</f>
        <v>38.9785656067641</v>
      </c>
      <c r="F394" s="0" t="n">
        <v>20</v>
      </c>
      <c r="G394" s="0" t="n">
        <f aca="false">VLOOKUP(P394,BesoinU!$F$1:$L$99,3,0)</f>
        <v>129.282936155054</v>
      </c>
      <c r="H394" s="0" t="n">
        <f aca="false">VLOOKUP(O394,bibliRdtCHauff!$G$1:$K$1398,3,0)</f>
        <v>0.751794894187846</v>
      </c>
      <c r="I394" s="0" t="n">
        <v>9.99300489657243E-005</v>
      </c>
      <c r="J394" s="0" t="n">
        <f aca="false">VLOOKUP(D394,'paramètres CI'!$A$1:$C$6,2,0)</f>
        <v>0.0385046990211696</v>
      </c>
      <c r="K394" s="0" t="str">
        <f aca="false">VLOOKUP(A394,Nomenclature!$D$1:$E$9,2,0)</f>
        <v>02</v>
      </c>
      <c r="L394" s="0" t="str">
        <f aca="false">VLOOKUP(B394,Nomenclature!$J$1:$K$97,2,0)</f>
        <v>70</v>
      </c>
      <c r="M394" s="0" t="str">
        <f aca="false">VLOOKUP(C394,Nomenclature!$M$1:$N$21,2,0)</f>
        <v>23</v>
      </c>
      <c r="N394" s="0" t="str">
        <f aca="false">VLOOKUP(D394,Nomenclature!$O$25:$P$31,2,0)</f>
        <v>03</v>
      </c>
      <c r="O394" s="0" t="str">
        <f aca="false">CONCATENATE(K394,L394,M394,N394)</f>
        <v>02702303</v>
      </c>
      <c r="P394" s="0" t="str">
        <f aca="false">CONCATENATE(K394,L394)</f>
        <v>0270</v>
      </c>
      <c r="R394" s="0" t="n">
        <v>38.9785656067641</v>
      </c>
      <c r="S394" s="0" t="n">
        <v>20</v>
      </c>
      <c r="T394" s="0" t="n">
        <v>221.258453413886</v>
      </c>
      <c r="U394" s="0" t="n">
        <v>0.751794894187846</v>
      </c>
      <c r="V394" s="0" t="n">
        <v>9.99300489657243E-005</v>
      </c>
      <c r="W394" s="0" t="n">
        <f aca="false">VLOOKUP(D394,'paramètres CI'!$A$1:$C$6,2,0)</f>
        <v>0.0385046990211696</v>
      </c>
      <c r="X394" s="0" t="n">
        <f aca="false">(R394-E394)/E394</f>
        <v>0</v>
      </c>
      <c r="Y394" s="0" t="n">
        <f aca="false">T394-G394</f>
        <v>91.975517258832</v>
      </c>
      <c r="Z394" s="0" t="n">
        <f aca="false">U394-H394</f>
        <v>0</v>
      </c>
    </row>
    <row r="395" customFormat="false" ht="15.8" hidden="false" customHeight="false" outlineLevel="0" collapsed="false">
      <c r="A395" s="0" t="s">
        <v>14</v>
      </c>
      <c r="B395" s="0" t="s">
        <v>80</v>
      </c>
      <c r="C395" s="0" t="s">
        <v>38</v>
      </c>
      <c r="D395" s="0" t="s">
        <v>39</v>
      </c>
      <c r="E395" s="0" t="n">
        <f aca="false">VLOOKUP(O395,bibliRdtCHauff!$G$1:$K$1398,4,0)</f>
        <v>27.0854463350274</v>
      </c>
      <c r="F395" s="0" t="n">
        <v>20</v>
      </c>
      <c r="G395" s="0" t="n">
        <f aca="false">VLOOKUP(P395,BesoinU!$F$1:$L$99,3,0)</f>
        <v>129.282936155054</v>
      </c>
      <c r="H395" s="0" t="n">
        <f aca="false">VLOOKUP(O395,bibliRdtCHauff!$G$1:$K$1398,3,0)</f>
        <v>0.979389222027567</v>
      </c>
      <c r="I395" s="0" t="n">
        <v>9.99300489657243E-005</v>
      </c>
      <c r="J395" s="0" t="n">
        <f aca="false">VLOOKUP(D395,'paramètres CI'!$A$1:$C$6,2,0)</f>
        <v>0.022045059962018</v>
      </c>
      <c r="K395" s="0" t="str">
        <f aca="false">VLOOKUP(A395,Nomenclature!$D$1:$E$9,2,0)</f>
        <v>02</v>
      </c>
      <c r="L395" s="0" t="str">
        <f aca="false">VLOOKUP(B395,Nomenclature!$J$1:$K$97,2,0)</f>
        <v>70</v>
      </c>
      <c r="M395" s="0" t="str">
        <f aca="false">VLOOKUP(C395,Nomenclature!$M$1:$N$21,2,0)</f>
        <v>24</v>
      </c>
      <c r="N395" s="0" t="str">
        <f aca="false">VLOOKUP(D395,Nomenclature!$O$25:$P$31,2,0)</f>
        <v>04</v>
      </c>
      <c r="O395" s="0" t="str">
        <f aca="false">CONCATENATE(K395,L395,M395,N395)</f>
        <v>02702404</v>
      </c>
      <c r="P395" s="0" t="str">
        <f aca="false">CONCATENATE(K395,L395)</f>
        <v>0270</v>
      </c>
      <c r="R395" s="0" t="n">
        <v>27.0854463350274</v>
      </c>
      <c r="S395" s="0" t="n">
        <v>20</v>
      </c>
      <c r="T395" s="0" t="n">
        <v>199.750638608237</v>
      </c>
      <c r="U395" s="0" t="n">
        <v>0.979389222027567</v>
      </c>
      <c r="V395" s="0" t="n">
        <v>9.99300489657243E-005</v>
      </c>
      <c r="W395" s="0" t="n">
        <f aca="false">VLOOKUP(D395,'paramètres CI'!$A$1:$C$6,2,0)</f>
        <v>0.022045059962018</v>
      </c>
      <c r="X395" s="0" t="n">
        <f aca="false">(R395-E395)/E395</f>
        <v>0</v>
      </c>
      <c r="Y395" s="0" t="n">
        <f aca="false">T395-G395</f>
        <v>70.467702453183</v>
      </c>
      <c r="Z395" s="0" t="n">
        <f aca="false">U395-H395</f>
        <v>0</v>
      </c>
    </row>
    <row r="396" customFormat="false" ht="15.8" hidden="false" customHeight="false" outlineLevel="0" collapsed="false">
      <c r="A396" s="0" t="s">
        <v>14</v>
      </c>
      <c r="B396" s="0" t="s">
        <v>80</v>
      </c>
      <c r="C396" s="0" t="s">
        <v>40</v>
      </c>
      <c r="D396" s="0" t="s">
        <v>37</v>
      </c>
      <c r="E396" s="0" t="n">
        <f aca="false">VLOOKUP(O396,bibliRdtCHauff!$G$1:$K$1398,4,0)</f>
        <v>32.7419951096819</v>
      </c>
      <c r="F396" s="0" t="n">
        <v>20</v>
      </c>
      <c r="G396" s="0" t="n">
        <f aca="false">VLOOKUP(P396,BesoinU!$F$1:$L$99,3,0)</f>
        <v>129.282936155054</v>
      </c>
      <c r="H396" s="0" t="n">
        <f aca="false">VLOOKUP(O396,bibliRdtCHauff!$G$1:$K$1398,3,0)</f>
        <v>0.562671283670444</v>
      </c>
      <c r="I396" s="0" t="n">
        <v>0.0243032076521274</v>
      </c>
      <c r="J396" s="0" t="n">
        <f aca="false">VLOOKUP(D396,'paramètres CI'!$A$1:$C$6,2,0)</f>
        <v>0.0385046990211696</v>
      </c>
      <c r="K396" s="0" t="str">
        <f aca="false">VLOOKUP(A396,Nomenclature!$D$1:$E$9,2,0)</f>
        <v>02</v>
      </c>
      <c r="L396" s="0" t="str">
        <f aca="false">VLOOKUP(B396,Nomenclature!$J$1:$K$97,2,0)</f>
        <v>70</v>
      </c>
      <c r="M396" s="0" t="str">
        <f aca="false">VLOOKUP(C396,Nomenclature!$M$1:$N$21,2,0)</f>
        <v>03</v>
      </c>
      <c r="N396" s="0" t="str">
        <f aca="false">VLOOKUP(D396,Nomenclature!$O$25:$P$31,2,0)</f>
        <v>03</v>
      </c>
      <c r="O396" s="0" t="str">
        <f aca="false">CONCATENATE(K396,L396,M396,N396)</f>
        <v>02700303</v>
      </c>
      <c r="P396" s="0" t="str">
        <f aca="false">CONCATENATE(K396,L396)</f>
        <v>0270</v>
      </c>
      <c r="R396" s="0" t="n">
        <v>31.1828524854113</v>
      </c>
      <c r="S396" s="0" t="n">
        <v>20</v>
      </c>
      <c r="T396" s="0" t="n">
        <v>221.258453413886</v>
      </c>
      <c r="U396" s="0" t="n">
        <v>0.515390381041094</v>
      </c>
      <c r="V396" s="0" t="n">
        <v>0.0243032076521274</v>
      </c>
      <c r="W396" s="0" t="n">
        <f aca="false">VLOOKUP(D396,'paramètres CI'!$A$1:$C$6,2,0)</f>
        <v>0.0385046990211696</v>
      </c>
      <c r="X396" s="0" t="n">
        <f aca="false">(R396-E396)/E396</f>
        <v>-0.0476190476190487</v>
      </c>
      <c r="Y396" s="0" t="n">
        <f aca="false">T396-G396</f>
        <v>91.975517258832</v>
      </c>
      <c r="Z396" s="0" t="n">
        <f aca="false">U396-H396</f>
        <v>-0.04728090262935</v>
      </c>
    </row>
    <row r="397" customFormat="false" ht="15.8" hidden="false" customHeight="false" outlineLevel="0" collapsed="false">
      <c r="A397" s="0" t="s">
        <v>14</v>
      </c>
      <c r="B397" s="0" t="s">
        <v>80</v>
      </c>
      <c r="C397" s="0" t="s">
        <v>41</v>
      </c>
      <c r="D397" s="0" t="s">
        <v>39</v>
      </c>
      <c r="E397" s="0" t="n">
        <f aca="false">VLOOKUP(O397,bibliRdtCHauff!$G$1:$K$1398,4,0)</f>
        <v>22.751774921423</v>
      </c>
      <c r="F397" s="0" t="n">
        <v>20</v>
      </c>
      <c r="G397" s="0" t="n">
        <f aca="false">VLOOKUP(P397,BesoinU!$F$1:$L$99,3,0)</f>
        <v>129.282936155054</v>
      </c>
      <c r="H397" s="0" t="n">
        <f aca="false">VLOOKUP(O397,bibliRdtCHauff!$G$1:$K$1398,3,0)</f>
        <v>0.678372267532665</v>
      </c>
      <c r="I397" s="0" t="n">
        <v>0.256551152454624</v>
      </c>
      <c r="J397" s="0" t="n">
        <f aca="false">VLOOKUP(D397,'paramètres CI'!$A$1:$C$6,2,0)</f>
        <v>0.022045059962018</v>
      </c>
      <c r="K397" s="0" t="str">
        <f aca="false">VLOOKUP(A397,Nomenclature!$D$1:$E$9,2,0)</f>
        <v>02</v>
      </c>
      <c r="L397" s="0" t="str">
        <f aca="false">VLOOKUP(B397,Nomenclature!$J$1:$K$97,2,0)</f>
        <v>70</v>
      </c>
      <c r="M397" s="0" t="str">
        <f aca="false">VLOOKUP(C397,Nomenclature!$M$1:$N$21,2,0)</f>
        <v>04</v>
      </c>
      <c r="N397" s="0" t="str">
        <f aca="false">VLOOKUP(D397,Nomenclature!$O$25:$P$31,2,0)</f>
        <v>04</v>
      </c>
      <c r="O397" s="0" t="str">
        <f aca="false">CONCATENATE(K397,L397,M397,N397)</f>
        <v>02700404</v>
      </c>
      <c r="P397" s="0" t="str">
        <f aca="false">CONCATENATE(K397,L397)</f>
        <v>0270</v>
      </c>
      <c r="R397" s="0" t="n">
        <v>21.6683570680219</v>
      </c>
      <c r="S397" s="0" t="n">
        <v>20</v>
      </c>
      <c r="T397" s="0" t="n">
        <v>199.750638608237</v>
      </c>
      <c r="U397" s="0" t="n">
        <v>0.603118028908939</v>
      </c>
      <c r="V397" s="0" t="n">
        <v>0.256551152454624</v>
      </c>
      <c r="W397" s="0" t="n">
        <f aca="false">VLOOKUP(D397,'paramètres CI'!$A$1:$C$6,2,0)</f>
        <v>0.022045059962018</v>
      </c>
      <c r="X397" s="0" t="n">
        <f aca="false">(R397-E397)/E397</f>
        <v>-0.0476190476190477</v>
      </c>
      <c r="Y397" s="0" t="n">
        <f aca="false">T397-G397</f>
        <v>70.467702453183</v>
      </c>
      <c r="Z397" s="0" t="n">
        <f aca="false">U397-H397</f>
        <v>-0.075254238623726</v>
      </c>
    </row>
    <row r="398" customFormat="false" ht="15.8" hidden="false" customHeight="false" outlineLevel="0" collapsed="false">
      <c r="A398" s="0" t="s">
        <v>14</v>
      </c>
      <c r="B398" s="0" t="s">
        <v>80</v>
      </c>
      <c r="C398" s="0" t="s">
        <v>45</v>
      </c>
      <c r="D398" s="0" t="s">
        <v>43</v>
      </c>
      <c r="E398" s="0" t="n">
        <f aca="false">VLOOKUP(O398,bibliRdtCHauff!$G$1:$K$1398,4,0)</f>
        <v>10.4</v>
      </c>
      <c r="F398" s="0" t="n">
        <v>13</v>
      </c>
      <c r="G398" s="0" t="n">
        <f aca="false">VLOOKUP(P398,BesoinU!$F$1:$L$99,3,0)</f>
        <v>129.282936155054</v>
      </c>
      <c r="H398" s="0" t="n">
        <f aca="false">VLOOKUP(O398,bibliRdtCHauff!$G$1:$K$1398,3,0)</f>
        <v>0.92</v>
      </c>
      <c r="I398" s="0" t="n">
        <v>0.284020424298095</v>
      </c>
      <c r="J398" s="0" t="n">
        <f aca="false">VLOOKUP(D398,'paramètres CI'!$A$1:$C$6,2,0)</f>
        <v>0.0935912806596305</v>
      </c>
      <c r="K398" s="0" t="str">
        <f aca="false">VLOOKUP(A398,Nomenclature!$D$1:$E$9,2,0)</f>
        <v>02</v>
      </c>
      <c r="L398" s="0" t="str">
        <f aca="false">VLOOKUP(B398,Nomenclature!$J$1:$K$97,2,0)</f>
        <v>70</v>
      </c>
      <c r="M398" s="0" t="str">
        <f aca="false">VLOOKUP(C398,Nomenclature!$M$1:$N$21,2,0)</f>
        <v>06</v>
      </c>
      <c r="N398" s="0" t="str">
        <f aca="false">VLOOKUP(D398,Nomenclature!$O$25:$P$31,2,0)</f>
        <v>02</v>
      </c>
      <c r="O398" s="0" t="str">
        <f aca="false">CONCATENATE(K398,L398,M398,N398)</f>
        <v>02700602</v>
      </c>
      <c r="P398" s="0" t="str">
        <f aca="false">CONCATENATE(K398,L398)</f>
        <v>0270</v>
      </c>
      <c r="R398" s="0" t="n">
        <v>10</v>
      </c>
      <c r="S398" s="0" t="n">
        <v>13</v>
      </c>
      <c r="T398" s="0" t="n">
        <v>169.088091336808</v>
      </c>
      <c r="U398" s="0" t="n">
        <v>0.9</v>
      </c>
      <c r="V398" s="0" t="n">
        <v>0.284020424298095</v>
      </c>
      <c r="W398" s="0" t="n">
        <f aca="false">VLOOKUP(D398,'paramètres CI'!$A$1:$C$6,2,0)</f>
        <v>0.0935912806596305</v>
      </c>
      <c r="X398" s="0" t="n">
        <f aca="false">(R398-E398)/E398</f>
        <v>-0.0384615384615385</v>
      </c>
      <c r="Y398" s="0" t="n">
        <f aca="false">T398-G398</f>
        <v>39.805155181754</v>
      </c>
      <c r="Z398" s="0" t="n">
        <f aca="false">U398-H398</f>
        <v>-0.02</v>
      </c>
    </row>
    <row r="399" customFormat="false" ht="15.8" hidden="false" customHeight="false" outlineLevel="0" collapsed="false">
      <c r="A399" s="0" t="s">
        <v>14</v>
      </c>
      <c r="B399" s="0" t="s">
        <v>80</v>
      </c>
      <c r="C399" s="0" t="s">
        <v>46</v>
      </c>
      <c r="D399" s="0" t="s">
        <v>43</v>
      </c>
      <c r="E399" s="0" t="n">
        <f aca="false">VLOOKUP(O399,bibliRdtCHauff!$G$1:$K$1398,4,0)</f>
        <v>12</v>
      </c>
      <c r="F399" s="0" t="n">
        <v>13</v>
      </c>
      <c r="G399" s="0" t="n">
        <f aca="false">VLOOKUP(P399,BesoinU!$F$1:$L$99,3,0)</f>
        <v>129.282936155054</v>
      </c>
      <c r="H399" s="0" t="n">
        <f aca="false">VLOOKUP(O399,bibliRdtCHauff!$G$1:$K$1398,3,0)</f>
        <v>1</v>
      </c>
      <c r="I399" s="0" t="n">
        <v>9.99300489657243E-005</v>
      </c>
      <c r="J399" s="0" t="n">
        <f aca="false">VLOOKUP(D399,'paramètres CI'!$A$1:$C$6,2,0)</f>
        <v>0.0935912806596305</v>
      </c>
      <c r="K399" s="0" t="str">
        <f aca="false">VLOOKUP(A399,Nomenclature!$D$1:$E$9,2,0)</f>
        <v>02</v>
      </c>
      <c r="L399" s="0" t="str">
        <f aca="false">VLOOKUP(B399,Nomenclature!$J$1:$K$97,2,0)</f>
        <v>70</v>
      </c>
      <c r="M399" s="0" t="str">
        <f aca="false">VLOOKUP(C399,Nomenclature!$M$1:$N$21,2,0)</f>
        <v>26</v>
      </c>
      <c r="N399" s="0" t="str">
        <f aca="false">VLOOKUP(D399,Nomenclature!$O$25:$P$31,2,0)</f>
        <v>02</v>
      </c>
      <c r="O399" s="0" t="str">
        <f aca="false">CONCATENATE(K399,L399,M399,N399)</f>
        <v>02702602</v>
      </c>
      <c r="P399" s="0" t="str">
        <f aca="false">CONCATENATE(K399,L399)</f>
        <v>0270</v>
      </c>
      <c r="R399" s="0" t="n">
        <v>12</v>
      </c>
      <c r="S399" s="0" t="n">
        <v>13</v>
      </c>
      <c r="T399" s="0" t="n">
        <v>169.088091336808</v>
      </c>
      <c r="U399" s="0" t="n">
        <v>1</v>
      </c>
      <c r="V399" s="0" t="n">
        <v>9.99300489657243E-005</v>
      </c>
      <c r="W399" s="0" t="n">
        <f aca="false">VLOOKUP(D399,'paramètres CI'!$A$1:$C$6,2,0)</f>
        <v>0.0935912806596305</v>
      </c>
      <c r="X399" s="0" t="n">
        <f aca="false">(R399-E399)/E399</f>
        <v>0</v>
      </c>
      <c r="Y399" s="0" t="n">
        <f aca="false">T399-G399</f>
        <v>39.805155181754</v>
      </c>
      <c r="Z399" s="0" t="n">
        <f aca="false">U399-H399</f>
        <v>0</v>
      </c>
    </row>
    <row r="400" customFormat="false" ht="15.8" hidden="false" customHeight="false" outlineLevel="0" collapsed="false">
      <c r="A400" s="0" t="s">
        <v>14</v>
      </c>
      <c r="B400" s="0" t="s">
        <v>80</v>
      </c>
      <c r="C400" s="0" t="s">
        <v>48</v>
      </c>
      <c r="D400" s="0" t="s">
        <v>43</v>
      </c>
      <c r="E400" s="0" t="n">
        <f aca="false">VLOOKUP(O400,bibliRdtCHauff!$G$1:$K$1398,4,0)</f>
        <v>117.778569620897</v>
      </c>
      <c r="F400" s="0" t="n">
        <v>20</v>
      </c>
      <c r="G400" s="0" t="n">
        <f aca="false">VLOOKUP(P400,BesoinU!$F$1:$L$99,3,0)</f>
        <v>129.282936155054</v>
      </c>
      <c r="H400" s="0" t="n">
        <f aca="false">VLOOKUP(O400,bibliRdtCHauff!$G$1:$K$1398,3,0)</f>
        <v>2.94489544186046</v>
      </c>
      <c r="I400" s="0" t="n">
        <v>0.128190094310514</v>
      </c>
      <c r="J400" s="0" t="n">
        <f aca="false">VLOOKUP(D400,'paramètres CI'!$A$1:$C$6,2,0)</f>
        <v>0.0935912806596305</v>
      </c>
      <c r="K400" s="0" t="str">
        <f aca="false">VLOOKUP(A400,Nomenclature!$D$1:$E$9,2,0)</f>
        <v>02</v>
      </c>
      <c r="L400" s="0" t="str">
        <f aca="false">VLOOKUP(B400,Nomenclature!$J$1:$K$97,2,0)</f>
        <v>70</v>
      </c>
      <c r="M400" s="0" t="str">
        <f aca="false">VLOOKUP(C400,Nomenclature!$M$1:$N$21,2,0)</f>
        <v>09</v>
      </c>
      <c r="N400" s="0" t="str">
        <f aca="false">VLOOKUP(D400,Nomenclature!$O$25:$P$31,2,0)</f>
        <v>02</v>
      </c>
      <c r="O400" s="0" t="str">
        <f aca="false">CONCATENATE(K400,L400,M400,N400)</f>
        <v>02700902</v>
      </c>
      <c r="P400" s="0" t="str">
        <f aca="false">CONCATENATE(K400,L400)</f>
        <v>0270</v>
      </c>
      <c r="R400" s="0" t="n">
        <v>112.170066305616</v>
      </c>
      <c r="S400" s="0" t="n">
        <v>20</v>
      </c>
      <c r="T400" s="0" t="n">
        <v>193.534768781185</v>
      </c>
      <c r="U400" s="0" t="n">
        <v>2.83163023255814</v>
      </c>
      <c r="V400" s="0" t="n">
        <v>0.128190094310514</v>
      </c>
      <c r="W400" s="0" t="n">
        <f aca="false">VLOOKUP(D400,'paramètres CI'!$A$1:$C$6,2,0)</f>
        <v>0.0935912806596305</v>
      </c>
      <c r="X400" s="0" t="n">
        <f aca="false">(R400-E400)/E400</f>
        <v>-0.0476190476190492</v>
      </c>
      <c r="Y400" s="0" t="n">
        <f aca="false">T400-G400</f>
        <v>64.251832626131</v>
      </c>
      <c r="Z400" s="0" t="n">
        <f aca="false">U400-H400</f>
        <v>-0.11326520930232</v>
      </c>
    </row>
    <row r="401" customFormat="false" ht="15.8" hidden="false" customHeight="false" outlineLevel="0" collapsed="false">
      <c r="A401" s="0" t="s">
        <v>14</v>
      </c>
      <c r="B401" s="0" t="s">
        <v>80</v>
      </c>
      <c r="C401" s="0" t="s">
        <v>49</v>
      </c>
      <c r="D401" s="0" t="s">
        <v>43</v>
      </c>
      <c r="E401" s="0" t="n">
        <f aca="false">VLOOKUP(O401,bibliRdtCHauff!$G$1:$K$1398,4,0)</f>
        <v>140.21258288202</v>
      </c>
      <c r="F401" s="0" t="n">
        <v>20</v>
      </c>
      <c r="G401" s="0" t="n">
        <f aca="false">VLOOKUP(P401,BesoinU!$F$1:$L$99,3,0)</f>
        <v>129.282936155054</v>
      </c>
      <c r="H401" s="0" t="n">
        <f aca="false">VLOOKUP(O401,bibliRdtCHauff!$G$1:$K$1398,3,0)</f>
        <v>3.39795627906976</v>
      </c>
      <c r="I401" s="0" t="n">
        <v>9.99300489657243E-005</v>
      </c>
      <c r="J401" s="0" t="n">
        <f aca="false">VLOOKUP(D401,'paramètres CI'!$A$1:$C$6,2,0)</f>
        <v>0.0935912806596305</v>
      </c>
      <c r="K401" s="0" t="str">
        <f aca="false">VLOOKUP(A401,Nomenclature!$D$1:$E$9,2,0)</f>
        <v>02</v>
      </c>
      <c r="L401" s="0" t="str">
        <f aca="false">VLOOKUP(B401,Nomenclature!$J$1:$K$97,2,0)</f>
        <v>70</v>
      </c>
      <c r="M401" s="0" t="str">
        <f aca="false">VLOOKUP(C401,Nomenclature!$M$1:$N$21,2,0)</f>
        <v>29</v>
      </c>
      <c r="N401" s="0" t="str">
        <f aca="false">VLOOKUP(D401,Nomenclature!$O$25:$P$31,2,0)</f>
        <v>02</v>
      </c>
      <c r="O401" s="0" t="str">
        <f aca="false">CONCATENATE(K401,L401,M401,N401)</f>
        <v>02702902</v>
      </c>
      <c r="P401" s="0" t="str">
        <f aca="false">CONCATENATE(K401,L401)</f>
        <v>0270</v>
      </c>
      <c r="R401" s="0" t="n">
        <v>140.21258288202</v>
      </c>
      <c r="S401" s="0" t="n">
        <v>20</v>
      </c>
      <c r="T401" s="0" t="n">
        <v>193.534768781185</v>
      </c>
      <c r="U401" s="0" t="n">
        <v>3.39795627906976</v>
      </c>
      <c r="V401" s="0" t="n">
        <v>9.99300489657243E-005</v>
      </c>
      <c r="W401" s="0" t="n">
        <f aca="false">VLOOKUP(D401,'paramètres CI'!$A$1:$C$6,2,0)</f>
        <v>0.0935912806596305</v>
      </c>
      <c r="X401" s="0" t="n">
        <f aca="false">(R401-E401)/E401</f>
        <v>0</v>
      </c>
      <c r="Y401" s="0" t="n">
        <f aca="false">T401-G401</f>
        <v>64.251832626131</v>
      </c>
      <c r="Z401" s="0" t="n">
        <f aca="false">U401-H401</f>
        <v>0</v>
      </c>
    </row>
    <row r="402" customFormat="false" ht="15.8" hidden="false" customHeight="false" outlineLevel="0" collapsed="false">
      <c r="A402" s="0" t="s">
        <v>14</v>
      </c>
      <c r="B402" s="0" t="s">
        <v>80</v>
      </c>
      <c r="C402" s="0" t="s">
        <v>55</v>
      </c>
      <c r="D402" s="0" t="s">
        <v>43</v>
      </c>
      <c r="E402" s="0" t="n">
        <f aca="false">VLOOKUP(O402,bibliRdtCHauff!$G$1:$K$1398,4,0)</f>
        <v>62.8906683504719</v>
      </c>
      <c r="F402" s="0" t="n">
        <v>17</v>
      </c>
      <c r="G402" s="0" t="n">
        <f aca="false">VLOOKUP(P402,BesoinU!$F$1:$L$99,3,0)</f>
        <v>129.282936155054</v>
      </c>
      <c r="H402" s="0" t="n">
        <f aca="false">VLOOKUP(O402,bibliRdtCHauff!$G$1:$K$1398,3,0)</f>
        <v>2.80410195348837</v>
      </c>
      <c r="I402" s="0" t="n">
        <v>0.180133537639708</v>
      </c>
      <c r="J402" s="0" t="n">
        <f aca="false">VLOOKUP(D402,'paramètres CI'!$A$1:$C$6,2,0)</f>
        <v>0.0935912806596305</v>
      </c>
      <c r="K402" s="0" t="str">
        <f aca="false">VLOOKUP(A402,Nomenclature!$D$1:$E$9,2,0)</f>
        <v>02</v>
      </c>
      <c r="L402" s="0" t="str">
        <f aca="false">VLOOKUP(B402,Nomenclature!$J$1:$K$97,2,0)</f>
        <v>70</v>
      </c>
      <c r="M402" s="0" t="str">
        <f aca="false">VLOOKUP(C402,Nomenclature!$M$1:$N$21,2,0)</f>
        <v>10</v>
      </c>
      <c r="N402" s="0" t="str">
        <f aca="false">VLOOKUP(D402,Nomenclature!$O$25:$P$31,2,0)</f>
        <v>02</v>
      </c>
      <c r="O402" s="0" t="str">
        <f aca="false">CONCATENATE(K402,L402,M402,N402)</f>
        <v>02701002</v>
      </c>
      <c r="P402" s="0" t="str">
        <f aca="false">CONCATENATE(K402,L402)</f>
        <v>0270</v>
      </c>
      <c r="R402" s="0" t="n">
        <v>59.895874619497</v>
      </c>
      <c r="S402" s="0" t="n">
        <v>17</v>
      </c>
      <c r="T402" s="0" t="n">
        <v>197.16744179217</v>
      </c>
      <c r="U402" s="0" t="n">
        <v>2.67297488372093</v>
      </c>
      <c r="V402" s="0" t="n">
        <v>0.180133537639708</v>
      </c>
      <c r="W402" s="0" t="n">
        <f aca="false">VLOOKUP(D402,'paramètres CI'!$A$1:$C$6,2,0)</f>
        <v>0.0935912806596305</v>
      </c>
      <c r="X402" s="0" t="n">
        <f aca="false">(R402-E402)/E402</f>
        <v>-0.0476190476190484</v>
      </c>
      <c r="Y402" s="0" t="n">
        <f aca="false">T402-G402</f>
        <v>67.884505637116</v>
      </c>
      <c r="Z402" s="0" t="n">
        <f aca="false">U402-H402</f>
        <v>-0.13112706976744</v>
      </c>
    </row>
    <row r="403" customFormat="false" ht="15.8" hidden="false" customHeight="false" outlineLevel="0" collapsed="false">
      <c r="A403" s="0" t="s">
        <v>14</v>
      </c>
      <c r="B403" s="0" t="s">
        <v>80</v>
      </c>
      <c r="C403" s="0" t="s">
        <v>56</v>
      </c>
      <c r="D403" s="0" t="s">
        <v>43</v>
      </c>
      <c r="E403" s="0" t="n">
        <f aca="false">VLOOKUP(O403,bibliRdtCHauff!$G$1:$K$1398,4,0)</f>
        <v>74.8698432743713</v>
      </c>
      <c r="F403" s="0" t="n">
        <v>17</v>
      </c>
      <c r="G403" s="0" t="n">
        <f aca="false">VLOOKUP(P403,BesoinU!$F$1:$L$99,3,0)</f>
        <v>129.282936155054</v>
      </c>
      <c r="H403" s="0" t="n">
        <f aca="false">VLOOKUP(O403,bibliRdtCHauff!$G$1:$K$1398,3,0)</f>
        <v>3.32861023255814</v>
      </c>
      <c r="I403" s="0" t="n">
        <v>9.99300489657243E-005</v>
      </c>
      <c r="J403" s="0" t="n">
        <f aca="false">VLOOKUP(D403,'paramètres CI'!$A$1:$C$6,2,0)</f>
        <v>0.0935912806596305</v>
      </c>
      <c r="K403" s="0" t="str">
        <f aca="false">VLOOKUP(A403,Nomenclature!$D$1:$E$9,2,0)</f>
        <v>02</v>
      </c>
      <c r="L403" s="0" t="str">
        <f aca="false">VLOOKUP(B403,Nomenclature!$J$1:$K$97,2,0)</f>
        <v>70</v>
      </c>
      <c r="M403" s="0" t="str">
        <f aca="false">VLOOKUP(C403,Nomenclature!$M$1:$N$21,2,0)</f>
        <v>30</v>
      </c>
      <c r="N403" s="0" t="str">
        <f aca="false">VLOOKUP(D403,Nomenclature!$O$25:$P$31,2,0)</f>
        <v>02</v>
      </c>
      <c r="O403" s="0" t="str">
        <f aca="false">CONCATENATE(K403,L403,M403,N403)</f>
        <v>02703002</v>
      </c>
      <c r="P403" s="0" t="str">
        <f aca="false">CONCATENATE(K403,L403)</f>
        <v>0270</v>
      </c>
      <c r="R403" s="0" t="n">
        <v>74.8698432743713</v>
      </c>
      <c r="S403" s="0" t="n">
        <v>17</v>
      </c>
      <c r="T403" s="0" t="n">
        <v>197.16744179217</v>
      </c>
      <c r="U403" s="0" t="n">
        <v>3.32861023255814</v>
      </c>
      <c r="V403" s="0" t="n">
        <v>9.99300489657243E-005</v>
      </c>
      <c r="W403" s="0" t="n">
        <f aca="false">VLOOKUP(D403,'paramètres CI'!$A$1:$C$6,2,0)</f>
        <v>0.0935912806596305</v>
      </c>
      <c r="X403" s="0" t="n">
        <f aca="false">(R403-E403)/E403</f>
        <v>0</v>
      </c>
      <c r="Y403" s="0" t="n">
        <f aca="false">T403-G403</f>
        <v>67.884505637116</v>
      </c>
      <c r="Z403" s="0" t="n">
        <f aca="false">U403-H403</f>
        <v>0</v>
      </c>
    </row>
    <row r="404" customFormat="false" ht="15.8" hidden="false" customHeight="false" outlineLevel="0" collapsed="false">
      <c r="A404" s="0" t="s">
        <v>14</v>
      </c>
      <c r="B404" s="0" t="s">
        <v>81</v>
      </c>
      <c r="C404" s="0" t="s">
        <v>32</v>
      </c>
      <c r="D404" s="0" t="s">
        <v>33</v>
      </c>
      <c r="E404" s="0" t="n">
        <f aca="false">VLOOKUP(O404,bibliRdtCHauff!$G$1:$K$1398,4,0)</f>
        <v>42.9178868973354</v>
      </c>
      <c r="F404" s="0" t="n">
        <v>25</v>
      </c>
      <c r="G404" s="0" t="n">
        <f aca="false">VLOOKUP(P404,BesoinU!$F$1:$L$99,3,0)</f>
        <v>115.864630705762</v>
      </c>
      <c r="H404" s="0" t="n">
        <f aca="false">VLOOKUP(O404,bibliRdtCHauff!$G$1:$K$1398,3,0)</f>
        <v>0.770345728879022</v>
      </c>
      <c r="I404" s="0" t="n">
        <v>0.0464539312498316</v>
      </c>
      <c r="J404" s="0" t="n">
        <f aca="false">VLOOKUP(D404,'paramètres CI'!$A$1:$C$6,2,0)</f>
        <v>0.033584731604575</v>
      </c>
      <c r="K404" s="0" t="str">
        <f aca="false">VLOOKUP(A404,Nomenclature!$D$1:$E$9,2,0)</f>
        <v>02</v>
      </c>
      <c r="L404" s="0" t="str">
        <f aca="false">VLOOKUP(B404,Nomenclature!$J$1:$K$97,2,0)</f>
        <v>71</v>
      </c>
      <c r="M404" s="0" t="str">
        <f aca="false">VLOOKUP(C404,Nomenclature!$M$1:$N$21,2,0)</f>
        <v>01</v>
      </c>
      <c r="N404" s="0" t="str">
        <f aca="false">VLOOKUP(D404,Nomenclature!$O$25:$P$31,2,0)</f>
        <v>01</v>
      </c>
      <c r="O404" s="0" t="str">
        <f aca="false">CONCATENATE(K404,L404,M404,N404)</f>
        <v>02710101</v>
      </c>
      <c r="P404" s="0" t="str">
        <f aca="false">CONCATENATE(K404,L404)</f>
        <v>0271</v>
      </c>
      <c r="R404" s="0" t="n">
        <v>40.8741779974623</v>
      </c>
      <c r="S404" s="0" t="n">
        <v>25</v>
      </c>
      <c r="T404" s="0" t="n">
        <v>187.196857600967</v>
      </c>
      <c r="U404" s="0" t="n">
        <v>0.74071704699906</v>
      </c>
      <c r="V404" s="0" t="n">
        <v>0.0464539312498316</v>
      </c>
      <c r="W404" s="0" t="n">
        <f aca="false">VLOOKUP(D404,'paramètres CI'!$A$1:$C$6,2,0)</f>
        <v>0.033584731604575</v>
      </c>
      <c r="X404" s="0" t="n">
        <f aca="false">(R404-E404)/E404</f>
        <v>-0.0476190476190474</v>
      </c>
      <c r="Y404" s="0" t="n">
        <f aca="false">T404-G404</f>
        <v>71.332226895205</v>
      </c>
      <c r="Z404" s="0" t="n">
        <f aca="false">U404-H404</f>
        <v>-0.029628681879962</v>
      </c>
    </row>
    <row r="405" customFormat="false" ht="15.8" hidden="false" customHeight="false" outlineLevel="0" collapsed="false">
      <c r="A405" s="0" t="s">
        <v>14</v>
      </c>
      <c r="B405" s="0" t="s">
        <v>81</v>
      </c>
      <c r="C405" s="0" t="s">
        <v>35</v>
      </c>
      <c r="D405" s="0" t="s">
        <v>33</v>
      </c>
      <c r="E405" s="0" t="n">
        <f aca="false">VLOOKUP(O405,bibliRdtCHauff!$G$1:$K$1398,4,0)</f>
        <v>51.0927224968279</v>
      </c>
      <c r="F405" s="0" t="n">
        <v>25</v>
      </c>
      <c r="G405" s="0" t="n">
        <f aca="false">VLOOKUP(P405,BesoinU!$F$1:$L$99,3,0)</f>
        <v>115.864630705762</v>
      </c>
      <c r="H405" s="0" t="n">
        <f aca="false">VLOOKUP(O405,bibliRdtCHauff!$G$1:$K$1398,3,0)</f>
        <v>0.888860456398872</v>
      </c>
      <c r="I405" s="0" t="n">
        <v>9.99400359784132E-005</v>
      </c>
      <c r="J405" s="0" t="n">
        <f aca="false">VLOOKUP(D405,'paramètres CI'!$A$1:$C$6,2,0)</f>
        <v>0.033584731604575</v>
      </c>
      <c r="K405" s="0" t="str">
        <f aca="false">VLOOKUP(A405,Nomenclature!$D$1:$E$9,2,0)</f>
        <v>02</v>
      </c>
      <c r="L405" s="0" t="str">
        <f aca="false">VLOOKUP(B405,Nomenclature!$J$1:$K$97,2,0)</f>
        <v>71</v>
      </c>
      <c r="M405" s="0" t="str">
        <f aca="false">VLOOKUP(C405,Nomenclature!$M$1:$N$21,2,0)</f>
        <v>21</v>
      </c>
      <c r="N405" s="0" t="str">
        <f aca="false">VLOOKUP(D405,Nomenclature!$O$25:$P$31,2,0)</f>
        <v>01</v>
      </c>
      <c r="O405" s="0" t="str">
        <f aca="false">CONCATENATE(K405,L405,M405,N405)</f>
        <v>02712101</v>
      </c>
      <c r="P405" s="0" t="str">
        <f aca="false">CONCATENATE(K405,L405)</f>
        <v>0271</v>
      </c>
      <c r="R405" s="0" t="n">
        <v>51.0927224968279</v>
      </c>
      <c r="S405" s="0" t="n">
        <v>25</v>
      </c>
      <c r="T405" s="0" t="n">
        <v>187.196857600967</v>
      </c>
      <c r="U405" s="0" t="n">
        <v>0.888860456398872</v>
      </c>
      <c r="V405" s="0" t="n">
        <v>9.99400359784132E-005</v>
      </c>
      <c r="W405" s="0" t="n">
        <f aca="false">VLOOKUP(D405,'paramètres CI'!$A$1:$C$6,2,0)</f>
        <v>0.033584731604575</v>
      </c>
      <c r="X405" s="0" t="n">
        <f aca="false">(R405-E405)/E405</f>
        <v>0</v>
      </c>
      <c r="Y405" s="0" t="n">
        <f aca="false">T405-G405</f>
        <v>71.332226895205</v>
      </c>
      <c r="Z405" s="0" t="n">
        <f aca="false">U405-H405</f>
        <v>0</v>
      </c>
    </row>
    <row r="406" customFormat="false" ht="15.8" hidden="false" customHeight="false" outlineLevel="0" collapsed="false">
      <c r="A406" s="0" t="s">
        <v>14</v>
      </c>
      <c r="B406" s="0" t="s">
        <v>81</v>
      </c>
      <c r="C406" s="0" t="s">
        <v>36</v>
      </c>
      <c r="D406" s="0" t="s">
        <v>37</v>
      </c>
      <c r="E406" s="0" t="n">
        <f aca="false">VLOOKUP(O406,bibliRdtCHauff!$G$1:$K$1398,4,0)</f>
        <v>35.8985809393672</v>
      </c>
      <c r="F406" s="0" t="n">
        <v>20</v>
      </c>
      <c r="G406" s="0" t="n">
        <f aca="false">VLOOKUP(P406,BesoinU!$F$1:$L$99,3,0)</f>
        <v>115.864630705762</v>
      </c>
      <c r="H406" s="0" t="n">
        <f aca="false">VLOOKUP(O406,bibliRdtCHauff!$G$1:$K$1398,3,0)</f>
        <v>0.752510185819243</v>
      </c>
      <c r="I406" s="0" t="n">
        <v>9.99400359784132E-005</v>
      </c>
      <c r="J406" s="0" t="n">
        <f aca="false">VLOOKUP(D406,'paramètres CI'!$A$1:$C$6,2,0)</f>
        <v>0.0385046990211696</v>
      </c>
      <c r="K406" s="0" t="str">
        <f aca="false">VLOOKUP(A406,Nomenclature!$D$1:$E$9,2,0)</f>
        <v>02</v>
      </c>
      <c r="L406" s="0" t="str">
        <f aca="false">VLOOKUP(B406,Nomenclature!$J$1:$K$97,2,0)</f>
        <v>71</v>
      </c>
      <c r="M406" s="0" t="str">
        <f aca="false">VLOOKUP(C406,Nomenclature!$M$1:$N$21,2,0)</f>
        <v>23</v>
      </c>
      <c r="N406" s="0" t="str">
        <f aca="false">VLOOKUP(D406,Nomenclature!$O$25:$P$31,2,0)</f>
        <v>03</v>
      </c>
      <c r="O406" s="0" t="str">
        <f aca="false">CONCATENATE(K406,L406,M406,N406)</f>
        <v>02712303</v>
      </c>
      <c r="P406" s="0" t="str">
        <f aca="false">CONCATENATE(K406,L406)</f>
        <v>0271</v>
      </c>
      <c r="R406" s="0" t="n">
        <v>35.8985809393672</v>
      </c>
      <c r="S406" s="0" t="n">
        <v>20</v>
      </c>
      <c r="T406" s="0" t="n">
        <v>167.29864187849</v>
      </c>
      <c r="U406" s="0" t="n">
        <v>0.752510185819243</v>
      </c>
      <c r="V406" s="0" t="n">
        <v>9.99400359784132E-005</v>
      </c>
      <c r="W406" s="0" t="n">
        <f aca="false">VLOOKUP(D406,'paramètres CI'!$A$1:$C$6,2,0)</f>
        <v>0.0385046990211696</v>
      </c>
      <c r="X406" s="0" t="n">
        <f aca="false">(R406-E406)/E406</f>
        <v>0</v>
      </c>
      <c r="Y406" s="0" t="n">
        <f aca="false">T406-G406</f>
        <v>51.434011172728</v>
      </c>
      <c r="Z406" s="0" t="n">
        <f aca="false">U406-H406</f>
        <v>0</v>
      </c>
    </row>
    <row r="407" customFormat="false" ht="15.8" hidden="false" customHeight="false" outlineLevel="0" collapsed="false">
      <c r="A407" s="0" t="s">
        <v>14</v>
      </c>
      <c r="B407" s="0" t="s">
        <v>81</v>
      </c>
      <c r="C407" s="0" t="s">
        <v>38</v>
      </c>
      <c r="D407" s="0" t="s">
        <v>39</v>
      </c>
      <c r="E407" s="0" t="n">
        <f aca="false">VLOOKUP(O407,bibliRdtCHauff!$G$1:$K$1398,4,0)</f>
        <v>25.1837768069426</v>
      </c>
      <c r="F407" s="0" t="n">
        <v>20</v>
      </c>
      <c r="G407" s="0" t="n">
        <f aca="false">VLOOKUP(P407,BesoinU!$F$1:$L$99,3,0)</f>
        <v>115.864630705762</v>
      </c>
      <c r="H407" s="0" t="n">
        <f aca="false">VLOOKUP(O407,bibliRdtCHauff!$G$1:$K$1398,3,0)</f>
        <v>0.980105766965097</v>
      </c>
      <c r="I407" s="0" t="n">
        <v>9.99400359784132E-005</v>
      </c>
      <c r="J407" s="0" t="n">
        <f aca="false">VLOOKUP(D407,'paramètres CI'!$A$1:$C$6,2,0)</f>
        <v>0.022045059962018</v>
      </c>
      <c r="K407" s="0" t="str">
        <f aca="false">VLOOKUP(A407,Nomenclature!$D$1:$E$9,2,0)</f>
        <v>02</v>
      </c>
      <c r="L407" s="0" t="str">
        <f aca="false">VLOOKUP(B407,Nomenclature!$J$1:$K$97,2,0)</f>
        <v>71</v>
      </c>
      <c r="M407" s="0" t="str">
        <f aca="false">VLOOKUP(C407,Nomenclature!$M$1:$N$21,2,0)</f>
        <v>24</v>
      </c>
      <c r="N407" s="0" t="str">
        <f aca="false">VLOOKUP(D407,Nomenclature!$O$25:$P$31,2,0)</f>
        <v>04</v>
      </c>
      <c r="O407" s="0" t="str">
        <f aca="false">CONCATENATE(K407,L407,M407,N407)</f>
        <v>02712404</v>
      </c>
      <c r="P407" s="0" t="str">
        <f aca="false">CONCATENATE(K407,L407)</f>
        <v>0271</v>
      </c>
      <c r="R407" s="0" t="n">
        <v>25.1837768069426</v>
      </c>
      <c r="S407" s="0" t="n">
        <v>20</v>
      </c>
      <c r="T407" s="0" t="n">
        <v>180.725165582326</v>
      </c>
      <c r="U407" s="0" t="n">
        <v>0.980105766965097</v>
      </c>
      <c r="V407" s="0" t="n">
        <v>9.99400359784132E-005</v>
      </c>
      <c r="W407" s="0" t="n">
        <f aca="false">VLOOKUP(D407,'paramètres CI'!$A$1:$C$6,2,0)</f>
        <v>0.022045059962018</v>
      </c>
      <c r="X407" s="0" t="n">
        <f aca="false">(R407-E407)/E407</f>
        <v>0</v>
      </c>
      <c r="Y407" s="0" t="n">
        <f aca="false">T407-G407</f>
        <v>64.860534876564</v>
      </c>
      <c r="Z407" s="0" t="n">
        <f aca="false">U407-H407</f>
        <v>0</v>
      </c>
    </row>
    <row r="408" customFormat="false" ht="15.8" hidden="false" customHeight="false" outlineLevel="0" collapsed="false">
      <c r="A408" s="0" t="s">
        <v>14</v>
      </c>
      <c r="B408" s="0" t="s">
        <v>81</v>
      </c>
      <c r="C408" s="0" t="s">
        <v>40</v>
      </c>
      <c r="D408" s="0" t="s">
        <v>37</v>
      </c>
      <c r="E408" s="0" t="n">
        <f aca="false">VLOOKUP(O408,bibliRdtCHauff!$G$1:$K$1398,4,0)</f>
        <v>30.1548079890685</v>
      </c>
      <c r="F408" s="0" t="n">
        <v>20</v>
      </c>
      <c r="G408" s="0" t="n">
        <f aca="false">VLOOKUP(P408,BesoinU!$F$1:$L$99,3,0)</f>
        <v>115.864630705762</v>
      </c>
      <c r="H408" s="0" t="n">
        <f aca="false">VLOOKUP(O408,bibliRdtCHauff!$G$1:$K$1398,3,0)</f>
        <v>0.564023319271781</v>
      </c>
      <c r="I408" s="0" t="n">
        <v>0.0254330842266834</v>
      </c>
      <c r="J408" s="0" t="n">
        <f aca="false">VLOOKUP(D408,'paramètres CI'!$A$1:$C$6,2,0)</f>
        <v>0.0385046990211696</v>
      </c>
      <c r="K408" s="0" t="str">
        <f aca="false">VLOOKUP(A408,Nomenclature!$D$1:$E$9,2,0)</f>
        <v>02</v>
      </c>
      <c r="L408" s="0" t="str">
        <f aca="false">VLOOKUP(B408,Nomenclature!$J$1:$K$97,2,0)</f>
        <v>71</v>
      </c>
      <c r="M408" s="0" t="str">
        <f aca="false">VLOOKUP(C408,Nomenclature!$M$1:$N$21,2,0)</f>
        <v>03</v>
      </c>
      <c r="N408" s="0" t="str">
        <f aca="false">VLOOKUP(D408,Nomenclature!$O$25:$P$31,2,0)</f>
        <v>03</v>
      </c>
      <c r="O408" s="0" t="str">
        <f aca="false">CONCATENATE(K408,L408,M408,N408)</f>
        <v>02710303</v>
      </c>
      <c r="P408" s="0" t="str">
        <f aca="false">CONCATENATE(K408,L408)</f>
        <v>0271</v>
      </c>
      <c r="R408" s="0" t="n">
        <v>28.7188647514938</v>
      </c>
      <c r="S408" s="0" t="n">
        <v>20</v>
      </c>
      <c r="T408" s="0" t="n">
        <v>167.29864187849</v>
      </c>
      <c r="U408" s="0" t="n">
        <v>0.516901602634915</v>
      </c>
      <c r="V408" s="0" t="n">
        <v>0.0254330842266834</v>
      </c>
      <c r="W408" s="0" t="n">
        <f aca="false">VLOOKUP(D408,'paramètres CI'!$A$1:$C$6,2,0)</f>
        <v>0.0385046990211696</v>
      </c>
      <c r="X408" s="0" t="n">
        <f aca="false">(R408-E408)/E408</f>
        <v>-0.047619047619048</v>
      </c>
      <c r="Y408" s="0" t="n">
        <f aca="false">T408-G408</f>
        <v>51.434011172728</v>
      </c>
      <c r="Z408" s="0" t="n">
        <f aca="false">U408-H408</f>
        <v>-0.047121716636866</v>
      </c>
    </row>
    <row r="409" customFormat="false" ht="15.8" hidden="false" customHeight="false" outlineLevel="0" collapsed="false">
      <c r="A409" s="0" t="s">
        <v>14</v>
      </c>
      <c r="B409" s="0" t="s">
        <v>81</v>
      </c>
      <c r="C409" s="0" t="s">
        <v>41</v>
      </c>
      <c r="D409" s="0" t="s">
        <v>39</v>
      </c>
      <c r="E409" s="0" t="n">
        <f aca="false">VLOOKUP(O409,bibliRdtCHauff!$G$1:$K$1398,4,0)</f>
        <v>21.1543725178318</v>
      </c>
      <c r="F409" s="0" t="n">
        <v>20</v>
      </c>
      <c r="G409" s="0" t="n">
        <f aca="false">VLOOKUP(P409,BesoinU!$F$1:$L$99,3,0)</f>
        <v>115.864630705762</v>
      </c>
      <c r="H409" s="0" t="n">
        <f aca="false">VLOOKUP(O409,bibliRdtCHauff!$G$1:$K$1398,3,0)</f>
        <v>0.679725948054593</v>
      </c>
      <c r="I409" s="0" t="n">
        <v>0.352499029590739</v>
      </c>
      <c r="J409" s="0" t="n">
        <f aca="false">VLOOKUP(D409,'paramètres CI'!$A$1:$C$6,2,0)</f>
        <v>0.022045059962018</v>
      </c>
      <c r="K409" s="0" t="str">
        <f aca="false">VLOOKUP(A409,Nomenclature!$D$1:$E$9,2,0)</f>
        <v>02</v>
      </c>
      <c r="L409" s="0" t="str">
        <f aca="false">VLOOKUP(B409,Nomenclature!$J$1:$K$97,2,0)</f>
        <v>71</v>
      </c>
      <c r="M409" s="0" t="str">
        <f aca="false">VLOOKUP(C409,Nomenclature!$M$1:$N$21,2,0)</f>
        <v>04</v>
      </c>
      <c r="N409" s="0" t="str">
        <f aca="false">VLOOKUP(D409,Nomenclature!$O$25:$P$31,2,0)</f>
        <v>04</v>
      </c>
      <c r="O409" s="0" t="str">
        <f aca="false">CONCATENATE(K409,L409,M409,N409)</f>
        <v>02710404</v>
      </c>
      <c r="P409" s="0" t="str">
        <f aca="false">CONCATENATE(K409,L409)</f>
        <v>0271</v>
      </c>
      <c r="R409" s="0" t="n">
        <v>20.1470214455541</v>
      </c>
      <c r="S409" s="0" t="n">
        <v>20</v>
      </c>
      <c r="T409" s="0" t="n">
        <v>180.725165582326</v>
      </c>
      <c r="U409" s="0" t="n">
        <v>0.604630993326967</v>
      </c>
      <c r="V409" s="0" t="n">
        <v>0.352499029590739</v>
      </c>
      <c r="W409" s="0" t="n">
        <f aca="false">VLOOKUP(D409,'paramètres CI'!$A$1:$C$6,2,0)</f>
        <v>0.022045059962018</v>
      </c>
      <c r="X409" s="0" t="n">
        <f aca="false">(R409-E409)/E409</f>
        <v>-0.0476190476190474</v>
      </c>
      <c r="Y409" s="0" t="n">
        <f aca="false">T409-G409</f>
        <v>64.860534876564</v>
      </c>
      <c r="Z409" s="0" t="n">
        <f aca="false">U409-H409</f>
        <v>-0.0750949547276261</v>
      </c>
    </row>
    <row r="410" customFormat="false" ht="15.8" hidden="false" customHeight="false" outlineLevel="0" collapsed="false">
      <c r="A410" s="0" t="s">
        <v>14</v>
      </c>
      <c r="B410" s="0" t="s">
        <v>81</v>
      </c>
      <c r="C410" s="0" t="s">
        <v>45</v>
      </c>
      <c r="D410" s="0" t="s">
        <v>43</v>
      </c>
      <c r="E410" s="0" t="n">
        <f aca="false">VLOOKUP(O410,bibliRdtCHauff!$G$1:$K$1398,4,0)</f>
        <v>10.4</v>
      </c>
      <c r="F410" s="0" t="n">
        <v>13</v>
      </c>
      <c r="G410" s="0" t="n">
        <f aca="false">VLOOKUP(P410,BesoinU!$F$1:$L$99,3,0)</f>
        <v>115.864630705762</v>
      </c>
      <c r="H410" s="0" t="n">
        <f aca="false">VLOOKUP(O410,bibliRdtCHauff!$G$1:$K$1398,3,0)</f>
        <v>0.92</v>
      </c>
      <c r="I410" s="0" t="n">
        <v>0.274790615245096</v>
      </c>
      <c r="J410" s="0" t="n">
        <f aca="false">VLOOKUP(D410,'paramètres CI'!$A$1:$C$6,2,0)</f>
        <v>0.0935912806596305</v>
      </c>
      <c r="K410" s="0" t="str">
        <f aca="false">VLOOKUP(A410,Nomenclature!$D$1:$E$9,2,0)</f>
        <v>02</v>
      </c>
      <c r="L410" s="0" t="str">
        <f aca="false">VLOOKUP(B410,Nomenclature!$J$1:$K$97,2,0)</f>
        <v>71</v>
      </c>
      <c r="M410" s="0" t="str">
        <f aca="false">VLOOKUP(C410,Nomenclature!$M$1:$N$21,2,0)</f>
        <v>06</v>
      </c>
      <c r="N410" s="0" t="str">
        <f aca="false">VLOOKUP(D410,Nomenclature!$O$25:$P$31,2,0)</f>
        <v>02</v>
      </c>
      <c r="O410" s="0" t="str">
        <f aca="false">CONCATENATE(K410,L410,M410,N410)</f>
        <v>02710602</v>
      </c>
      <c r="P410" s="0" t="str">
        <f aca="false">CONCATENATE(K410,L410)</f>
        <v>0271</v>
      </c>
      <c r="R410" s="0" t="n">
        <v>10</v>
      </c>
      <c r="S410" s="0" t="n">
        <v>13</v>
      </c>
      <c r="T410" s="0" t="n">
        <v>135.443337155461</v>
      </c>
      <c r="U410" s="0" t="n">
        <v>0.9</v>
      </c>
      <c r="V410" s="0" t="n">
        <v>0.274790615245096</v>
      </c>
      <c r="W410" s="0" t="n">
        <f aca="false">VLOOKUP(D410,'paramètres CI'!$A$1:$C$6,2,0)</f>
        <v>0.0935912806596305</v>
      </c>
      <c r="X410" s="0" t="n">
        <f aca="false">(R410-E410)/E410</f>
        <v>-0.0384615384615385</v>
      </c>
      <c r="Y410" s="0" t="n">
        <f aca="false">T410-G410</f>
        <v>19.578706449699</v>
      </c>
      <c r="Z410" s="0" t="n">
        <f aca="false">U410-H410</f>
        <v>-0.02</v>
      </c>
    </row>
    <row r="411" customFormat="false" ht="15.8" hidden="false" customHeight="false" outlineLevel="0" collapsed="false">
      <c r="A411" s="0" t="s">
        <v>14</v>
      </c>
      <c r="B411" s="0" t="s">
        <v>81</v>
      </c>
      <c r="C411" s="0" t="s">
        <v>46</v>
      </c>
      <c r="D411" s="0" t="s">
        <v>43</v>
      </c>
      <c r="E411" s="0" t="n">
        <f aca="false">VLOOKUP(O411,bibliRdtCHauff!$G$1:$K$1398,4,0)</f>
        <v>12</v>
      </c>
      <c r="F411" s="0" t="n">
        <v>13</v>
      </c>
      <c r="G411" s="0" t="n">
        <f aca="false">VLOOKUP(P411,BesoinU!$F$1:$L$99,3,0)</f>
        <v>115.864630705762</v>
      </c>
      <c r="H411" s="0" t="n">
        <f aca="false">VLOOKUP(O411,bibliRdtCHauff!$G$1:$K$1398,3,0)</f>
        <v>1</v>
      </c>
      <c r="I411" s="0" t="n">
        <v>9.99400359784132E-005</v>
      </c>
      <c r="J411" s="0" t="n">
        <f aca="false">VLOOKUP(D411,'paramètres CI'!$A$1:$C$6,2,0)</f>
        <v>0.0935912806596305</v>
      </c>
      <c r="K411" s="0" t="str">
        <f aca="false">VLOOKUP(A411,Nomenclature!$D$1:$E$9,2,0)</f>
        <v>02</v>
      </c>
      <c r="L411" s="0" t="str">
        <f aca="false">VLOOKUP(B411,Nomenclature!$J$1:$K$97,2,0)</f>
        <v>71</v>
      </c>
      <c r="M411" s="0" t="str">
        <f aca="false">VLOOKUP(C411,Nomenclature!$M$1:$N$21,2,0)</f>
        <v>26</v>
      </c>
      <c r="N411" s="0" t="str">
        <f aca="false">VLOOKUP(D411,Nomenclature!$O$25:$P$31,2,0)</f>
        <v>02</v>
      </c>
      <c r="O411" s="0" t="str">
        <f aca="false">CONCATENATE(K411,L411,M411,N411)</f>
        <v>02712602</v>
      </c>
      <c r="P411" s="0" t="str">
        <f aca="false">CONCATENATE(K411,L411)</f>
        <v>0271</v>
      </c>
      <c r="R411" s="0" t="n">
        <v>12</v>
      </c>
      <c r="S411" s="0" t="n">
        <v>13</v>
      </c>
      <c r="T411" s="0" t="n">
        <v>135.443337155461</v>
      </c>
      <c r="U411" s="0" t="n">
        <v>1</v>
      </c>
      <c r="V411" s="0" t="n">
        <v>9.99400359784132E-005</v>
      </c>
      <c r="W411" s="0" t="n">
        <f aca="false">VLOOKUP(D411,'paramètres CI'!$A$1:$C$6,2,0)</f>
        <v>0.0935912806596305</v>
      </c>
      <c r="X411" s="0" t="n">
        <f aca="false">(R411-E411)/E411</f>
        <v>0</v>
      </c>
      <c r="Y411" s="0" t="n">
        <f aca="false">T411-G411</f>
        <v>19.578706449699</v>
      </c>
      <c r="Z411" s="0" t="n">
        <f aca="false">U411-H411</f>
        <v>0</v>
      </c>
    </row>
    <row r="412" customFormat="false" ht="15.8" hidden="false" customHeight="false" outlineLevel="0" collapsed="false">
      <c r="A412" s="0" t="s">
        <v>14</v>
      </c>
      <c r="B412" s="0" t="s">
        <v>81</v>
      </c>
      <c r="C412" s="0" t="s">
        <v>48</v>
      </c>
      <c r="D412" s="0" t="s">
        <v>43</v>
      </c>
      <c r="E412" s="0" t="n">
        <f aca="false">VLOOKUP(O412,bibliRdtCHauff!$G$1:$K$1398,4,0)</f>
        <v>110.115974829805</v>
      </c>
      <c r="F412" s="0" t="n">
        <v>20</v>
      </c>
      <c r="G412" s="0" t="n">
        <f aca="false">VLOOKUP(P412,BesoinU!$F$1:$L$99,3,0)</f>
        <v>115.864630705762</v>
      </c>
      <c r="H412" s="0" t="n">
        <f aca="false">VLOOKUP(O412,bibliRdtCHauff!$G$1:$K$1398,3,0)</f>
        <v>2.94489544186046</v>
      </c>
      <c r="I412" s="0" t="n">
        <v>0.125176096634049</v>
      </c>
      <c r="J412" s="0" t="n">
        <f aca="false">VLOOKUP(D412,'paramètres CI'!$A$1:$C$6,2,0)</f>
        <v>0.0935912806596305</v>
      </c>
      <c r="K412" s="0" t="str">
        <f aca="false">VLOOKUP(A412,Nomenclature!$D$1:$E$9,2,0)</f>
        <v>02</v>
      </c>
      <c r="L412" s="0" t="str">
        <f aca="false">VLOOKUP(B412,Nomenclature!$J$1:$K$97,2,0)</f>
        <v>71</v>
      </c>
      <c r="M412" s="0" t="str">
        <f aca="false">VLOOKUP(C412,Nomenclature!$M$1:$N$21,2,0)</f>
        <v>09</v>
      </c>
      <c r="N412" s="0" t="str">
        <f aca="false">VLOOKUP(D412,Nomenclature!$O$25:$P$31,2,0)</f>
        <v>02</v>
      </c>
      <c r="O412" s="0" t="str">
        <f aca="false">CONCATENATE(K412,L412,M412,N412)</f>
        <v>02710902</v>
      </c>
      <c r="P412" s="0" t="str">
        <f aca="false">CONCATENATE(K412,L412)</f>
        <v>0271</v>
      </c>
      <c r="R412" s="0" t="n">
        <v>104.872356980766</v>
      </c>
      <c r="S412" s="0" t="n">
        <v>20</v>
      </c>
      <c r="T412" s="0" t="n">
        <v>151.937301693778</v>
      </c>
      <c r="U412" s="0" t="n">
        <v>2.83163023255814</v>
      </c>
      <c r="V412" s="0" t="n">
        <v>0.125176096634049</v>
      </c>
      <c r="W412" s="0" t="n">
        <f aca="false">VLOOKUP(D412,'paramètres CI'!$A$1:$C$6,2,0)</f>
        <v>0.0935912806596305</v>
      </c>
      <c r="X412" s="0" t="n">
        <f aca="false">(R412-E412)/E412</f>
        <v>-0.0476190476190537</v>
      </c>
      <c r="Y412" s="0" t="n">
        <f aca="false">T412-G412</f>
        <v>36.072670988016</v>
      </c>
      <c r="Z412" s="0" t="n">
        <f aca="false">U412-H412</f>
        <v>-0.11326520930232</v>
      </c>
    </row>
    <row r="413" customFormat="false" ht="15.8" hidden="false" customHeight="false" outlineLevel="0" collapsed="false">
      <c r="A413" s="0" t="s">
        <v>14</v>
      </c>
      <c r="B413" s="0" t="s">
        <v>81</v>
      </c>
      <c r="C413" s="0" t="s">
        <v>49</v>
      </c>
      <c r="D413" s="0" t="s">
        <v>43</v>
      </c>
      <c r="E413" s="0" t="n">
        <f aca="false">VLOOKUP(O413,bibliRdtCHauff!$G$1:$K$1398,4,0)</f>
        <v>131.090446225958</v>
      </c>
      <c r="F413" s="0" t="n">
        <v>20</v>
      </c>
      <c r="G413" s="0" t="n">
        <f aca="false">VLOOKUP(P413,BesoinU!$F$1:$L$99,3,0)</f>
        <v>115.864630705762</v>
      </c>
      <c r="H413" s="0" t="n">
        <f aca="false">VLOOKUP(O413,bibliRdtCHauff!$G$1:$K$1398,3,0)</f>
        <v>3.39795627906976</v>
      </c>
      <c r="I413" s="0" t="n">
        <v>9.99400359784132E-005</v>
      </c>
      <c r="J413" s="0" t="n">
        <f aca="false">VLOOKUP(D413,'paramètres CI'!$A$1:$C$6,2,0)</f>
        <v>0.0935912806596305</v>
      </c>
      <c r="K413" s="0" t="str">
        <f aca="false">VLOOKUP(A413,Nomenclature!$D$1:$E$9,2,0)</f>
        <v>02</v>
      </c>
      <c r="L413" s="0" t="str">
        <f aca="false">VLOOKUP(B413,Nomenclature!$J$1:$K$97,2,0)</f>
        <v>71</v>
      </c>
      <c r="M413" s="0" t="str">
        <f aca="false">VLOOKUP(C413,Nomenclature!$M$1:$N$21,2,0)</f>
        <v>29</v>
      </c>
      <c r="N413" s="0" t="str">
        <f aca="false">VLOOKUP(D413,Nomenclature!$O$25:$P$31,2,0)</f>
        <v>02</v>
      </c>
      <c r="O413" s="0" t="str">
        <f aca="false">CONCATENATE(K413,L413,M413,N413)</f>
        <v>02712902</v>
      </c>
      <c r="P413" s="0" t="str">
        <f aca="false">CONCATENATE(K413,L413)</f>
        <v>0271</v>
      </c>
      <c r="R413" s="0" t="n">
        <v>131.090446225958</v>
      </c>
      <c r="S413" s="0" t="n">
        <v>20</v>
      </c>
      <c r="T413" s="0" t="n">
        <v>151.937301693778</v>
      </c>
      <c r="U413" s="0" t="n">
        <v>3.39795627906976</v>
      </c>
      <c r="V413" s="0" t="n">
        <v>9.99400359784132E-005</v>
      </c>
      <c r="W413" s="0" t="n">
        <f aca="false">VLOOKUP(D413,'paramètres CI'!$A$1:$C$6,2,0)</f>
        <v>0.0935912806596305</v>
      </c>
      <c r="X413" s="0" t="n">
        <f aca="false">(R413-E413)/E413</f>
        <v>0</v>
      </c>
      <c r="Y413" s="0" t="n">
        <f aca="false">T413-G413</f>
        <v>36.072670988016</v>
      </c>
      <c r="Z413" s="0" t="n">
        <f aca="false">U413-H413</f>
        <v>0</v>
      </c>
    </row>
    <row r="414" customFormat="false" ht="15.8" hidden="false" customHeight="false" outlineLevel="0" collapsed="false">
      <c r="A414" s="0" t="s">
        <v>14</v>
      </c>
      <c r="B414" s="0" t="s">
        <v>81</v>
      </c>
      <c r="C414" s="0" t="s">
        <v>55</v>
      </c>
      <c r="D414" s="0" t="s">
        <v>43</v>
      </c>
      <c r="E414" s="0" t="n">
        <f aca="false">VLOOKUP(O414,bibliRdtCHauff!$G$1:$K$1398,4,0)</f>
        <v>56.6742184723577</v>
      </c>
      <c r="F414" s="0" t="n">
        <v>17</v>
      </c>
      <c r="G414" s="0" t="n">
        <f aca="false">VLOOKUP(P414,BesoinU!$F$1:$L$99,3,0)</f>
        <v>115.864630705762</v>
      </c>
      <c r="H414" s="0" t="n">
        <f aca="false">VLOOKUP(O414,bibliRdtCHauff!$G$1:$K$1398,3,0)</f>
        <v>2.80410195348837</v>
      </c>
      <c r="I414" s="0" t="n">
        <v>0.175047602837731</v>
      </c>
      <c r="J414" s="0" t="n">
        <f aca="false">VLOOKUP(D414,'paramètres CI'!$A$1:$C$6,2,0)</f>
        <v>0.0935912806596305</v>
      </c>
      <c r="K414" s="0" t="str">
        <f aca="false">VLOOKUP(A414,Nomenclature!$D$1:$E$9,2,0)</f>
        <v>02</v>
      </c>
      <c r="L414" s="0" t="str">
        <f aca="false">VLOOKUP(B414,Nomenclature!$J$1:$K$97,2,0)</f>
        <v>71</v>
      </c>
      <c r="M414" s="0" t="str">
        <f aca="false">VLOOKUP(C414,Nomenclature!$M$1:$N$21,2,0)</f>
        <v>10</v>
      </c>
      <c r="N414" s="0" t="str">
        <f aca="false">VLOOKUP(D414,Nomenclature!$O$25:$P$31,2,0)</f>
        <v>02</v>
      </c>
      <c r="O414" s="0" t="str">
        <f aca="false">CONCATENATE(K414,L414,M414,N414)</f>
        <v>02711002</v>
      </c>
      <c r="P414" s="0" t="str">
        <f aca="false">CONCATENATE(K414,L414)</f>
        <v>0271</v>
      </c>
      <c r="R414" s="0" t="n">
        <v>53.9754461641502</v>
      </c>
      <c r="S414" s="0" t="n">
        <v>17</v>
      </c>
      <c r="T414" s="0" t="n">
        <v>155.428702526351</v>
      </c>
      <c r="U414" s="0" t="n">
        <v>2.67297488372093</v>
      </c>
      <c r="V414" s="0" t="n">
        <v>0.175047602837731</v>
      </c>
      <c r="W414" s="0" t="n">
        <f aca="false">VLOOKUP(D414,'paramètres CI'!$A$1:$C$6,2,0)</f>
        <v>0.0935912806596305</v>
      </c>
      <c r="X414" s="0" t="n">
        <f aca="false">(R414-E414)/E414</f>
        <v>-0.0476190476190475</v>
      </c>
      <c r="Y414" s="0" t="n">
        <f aca="false">T414-G414</f>
        <v>39.564071820589</v>
      </c>
      <c r="Z414" s="0" t="n">
        <f aca="false">U414-H414</f>
        <v>-0.13112706976744</v>
      </c>
    </row>
    <row r="415" customFormat="false" ht="15.8" hidden="false" customHeight="false" outlineLevel="0" collapsed="false">
      <c r="A415" s="0" t="s">
        <v>14</v>
      </c>
      <c r="B415" s="0" t="s">
        <v>81</v>
      </c>
      <c r="C415" s="0" t="s">
        <v>56</v>
      </c>
      <c r="D415" s="0" t="s">
        <v>43</v>
      </c>
      <c r="E415" s="0" t="n">
        <f aca="false">VLOOKUP(O415,bibliRdtCHauff!$G$1:$K$1398,4,0)</f>
        <v>67.4693077051877</v>
      </c>
      <c r="F415" s="0" t="n">
        <v>17</v>
      </c>
      <c r="G415" s="0" t="n">
        <f aca="false">VLOOKUP(P415,BesoinU!$F$1:$L$99,3,0)</f>
        <v>115.864630705762</v>
      </c>
      <c r="H415" s="0" t="n">
        <f aca="false">VLOOKUP(O415,bibliRdtCHauff!$G$1:$K$1398,3,0)</f>
        <v>3.32861023255814</v>
      </c>
      <c r="I415" s="0" t="n">
        <v>9.99400359784132E-005</v>
      </c>
      <c r="J415" s="0" t="n">
        <f aca="false">VLOOKUP(D415,'paramètres CI'!$A$1:$C$6,2,0)</f>
        <v>0.0935912806596305</v>
      </c>
      <c r="K415" s="0" t="str">
        <f aca="false">VLOOKUP(A415,Nomenclature!$D$1:$E$9,2,0)</f>
        <v>02</v>
      </c>
      <c r="L415" s="0" t="str">
        <f aca="false">VLOOKUP(B415,Nomenclature!$J$1:$K$97,2,0)</f>
        <v>71</v>
      </c>
      <c r="M415" s="0" t="str">
        <f aca="false">VLOOKUP(C415,Nomenclature!$M$1:$N$21,2,0)</f>
        <v>30</v>
      </c>
      <c r="N415" s="0" t="str">
        <f aca="false">VLOOKUP(D415,Nomenclature!$O$25:$P$31,2,0)</f>
        <v>02</v>
      </c>
      <c r="O415" s="0" t="str">
        <f aca="false">CONCATENATE(K415,L415,M415,N415)</f>
        <v>02713002</v>
      </c>
      <c r="P415" s="0" t="str">
        <f aca="false">CONCATENATE(K415,L415)</f>
        <v>0271</v>
      </c>
      <c r="R415" s="0" t="n">
        <v>67.4693077051877</v>
      </c>
      <c r="S415" s="0" t="n">
        <v>17</v>
      </c>
      <c r="T415" s="0" t="n">
        <v>155.428702526351</v>
      </c>
      <c r="U415" s="0" t="n">
        <v>3.32861023255814</v>
      </c>
      <c r="V415" s="0" t="n">
        <v>9.99400359784132E-005</v>
      </c>
      <c r="W415" s="0" t="n">
        <f aca="false">VLOOKUP(D415,'paramètres CI'!$A$1:$C$6,2,0)</f>
        <v>0.0935912806596305</v>
      </c>
      <c r="X415" s="0" t="n">
        <f aca="false">(R415-E415)/E415</f>
        <v>0</v>
      </c>
      <c r="Y415" s="0" t="n">
        <f aca="false">T415-G415</f>
        <v>39.564071820589</v>
      </c>
      <c r="Z415" s="0" t="n">
        <f aca="false">U415-H415</f>
        <v>0</v>
      </c>
    </row>
    <row r="416" customFormat="false" ht="15.8" hidden="false" customHeight="false" outlineLevel="0" collapsed="false">
      <c r="A416" s="0" t="s">
        <v>14</v>
      </c>
      <c r="B416" s="0" t="s">
        <v>82</v>
      </c>
      <c r="C416" s="0" t="s">
        <v>32</v>
      </c>
      <c r="D416" s="0" t="s">
        <v>33</v>
      </c>
      <c r="E416" s="0" t="n">
        <f aca="false">VLOOKUP(O416,bibliRdtCHauff!$G$1:$K$1398,4,0)</f>
        <v>39.6590833815566</v>
      </c>
      <c r="F416" s="0" t="n">
        <v>25</v>
      </c>
      <c r="G416" s="0" t="n">
        <f aca="false">VLOOKUP(P416,BesoinU!$F$1:$L$99,3,0)</f>
        <v>81.9240642058651</v>
      </c>
      <c r="H416" s="0" t="n">
        <f aca="false">VLOOKUP(O416,bibliRdtCHauff!$G$1:$K$1398,3,0)</f>
        <v>0.748838805970149</v>
      </c>
      <c r="I416" s="0" t="n">
        <v>0.130806454591788</v>
      </c>
      <c r="J416" s="0" t="n">
        <f aca="false">VLOOKUP(D416,'paramètres CI'!$A$1:$C$6,2,0)</f>
        <v>0.033584731604575</v>
      </c>
      <c r="K416" s="0" t="str">
        <f aca="false">VLOOKUP(A416,Nomenclature!$D$1:$E$9,2,0)</f>
        <v>02</v>
      </c>
      <c r="L416" s="0" t="str">
        <f aca="false">VLOOKUP(B416,Nomenclature!$J$1:$K$97,2,0)</f>
        <v>72</v>
      </c>
      <c r="M416" s="0" t="str">
        <f aca="false">VLOOKUP(C416,Nomenclature!$M$1:$N$21,2,0)</f>
        <v>01</v>
      </c>
      <c r="N416" s="0" t="str">
        <f aca="false">VLOOKUP(D416,Nomenclature!$O$25:$P$31,2,0)</f>
        <v>01</v>
      </c>
      <c r="O416" s="0" t="str">
        <f aca="false">CONCATENATE(K416,L416,M416,N416)</f>
        <v>02720101</v>
      </c>
      <c r="P416" s="0" t="str">
        <f aca="false">CONCATENATE(K416,L416)</f>
        <v>0272</v>
      </c>
      <c r="R416" s="0" t="n">
        <v>37.7705556014825</v>
      </c>
      <c r="S416" s="0" t="n">
        <v>25</v>
      </c>
      <c r="T416" s="0" t="n">
        <v>157.710010201329</v>
      </c>
      <c r="U416" s="0" t="n">
        <v>0.720037313432835</v>
      </c>
      <c r="V416" s="0" t="n">
        <v>0.130806454591788</v>
      </c>
      <c r="W416" s="0" t="n">
        <f aca="false">VLOOKUP(D416,'paramètres CI'!$A$1:$C$6,2,0)</f>
        <v>0.033584731604575</v>
      </c>
      <c r="X416" s="0" t="n">
        <f aca="false">(R416-E416)/E416</f>
        <v>-0.047619047619047</v>
      </c>
      <c r="Y416" s="0" t="n">
        <f aca="false">T416-G416</f>
        <v>75.7859459954639</v>
      </c>
      <c r="Z416" s="0" t="n">
        <f aca="false">U416-H416</f>
        <v>-0.028801492537314</v>
      </c>
    </row>
    <row r="417" customFormat="false" ht="15.8" hidden="false" customHeight="false" outlineLevel="0" collapsed="false">
      <c r="A417" s="0" t="s">
        <v>14</v>
      </c>
      <c r="B417" s="0" t="s">
        <v>82</v>
      </c>
      <c r="C417" s="0" t="s">
        <v>35</v>
      </c>
      <c r="D417" s="0" t="s">
        <v>33</v>
      </c>
      <c r="E417" s="0" t="n">
        <f aca="false">VLOOKUP(O417,bibliRdtCHauff!$G$1:$K$1398,4,0)</f>
        <v>47.2131945018532</v>
      </c>
      <c r="F417" s="0" t="n">
        <v>25</v>
      </c>
      <c r="G417" s="0" t="n">
        <f aca="false">VLOOKUP(P417,BesoinU!$F$1:$L$99,3,0)</f>
        <v>81.9240642058651</v>
      </c>
      <c r="H417" s="0" t="n">
        <f aca="false">VLOOKUP(O417,bibliRdtCHauff!$G$1:$K$1398,3,0)</f>
        <v>0.864044776119403</v>
      </c>
      <c r="I417" s="0" t="n">
        <v>9.99400359784132E-005</v>
      </c>
      <c r="J417" s="0" t="n">
        <f aca="false">VLOOKUP(D417,'paramètres CI'!$A$1:$C$6,2,0)</f>
        <v>0.033584731604575</v>
      </c>
      <c r="K417" s="0" t="str">
        <f aca="false">VLOOKUP(A417,Nomenclature!$D$1:$E$9,2,0)</f>
        <v>02</v>
      </c>
      <c r="L417" s="0" t="str">
        <f aca="false">VLOOKUP(B417,Nomenclature!$J$1:$K$97,2,0)</f>
        <v>72</v>
      </c>
      <c r="M417" s="0" t="str">
        <f aca="false">VLOOKUP(C417,Nomenclature!$M$1:$N$21,2,0)</f>
        <v>21</v>
      </c>
      <c r="N417" s="0" t="str">
        <f aca="false">VLOOKUP(D417,Nomenclature!$O$25:$P$31,2,0)</f>
        <v>01</v>
      </c>
      <c r="O417" s="0" t="str">
        <f aca="false">CONCATENATE(K417,L417,M417,N417)</f>
        <v>02722101</v>
      </c>
      <c r="P417" s="0" t="str">
        <f aca="false">CONCATENATE(K417,L417)</f>
        <v>0272</v>
      </c>
      <c r="R417" s="0" t="n">
        <v>47.2131945018532</v>
      </c>
      <c r="S417" s="0" t="n">
        <v>25</v>
      </c>
      <c r="T417" s="0" t="n">
        <v>157.710010201329</v>
      </c>
      <c r="U417" s="0" t="n">
        <v>0.864044776119403</v>
      </c>
      <c r="V417" s="0" t="n">
        <v>9.99400359784132E-005</v>
      </c>
      <c r="W417" s="0" t="n">
        <f aca="false">VLOOKUP(D417,'paramètres CI'!$A$1:$C$6,2,0)</f>
        <v>0.033584731604575</v>
      </c>
      <c r="X417" s="0" t="n">
        <f aca="false">(R417-E417)/E417</f>
        <v>0</v>
      </c>
      <c r="Y417" s="0" t="n">
        <f aca="false">T417-G417</f>
        <v>75.7859459954639</v>
      </c>
      <c r="Z417" s="0" t="n">
        <f aca="false">U417-H417</f>
        <v>0</v>
      </c>
    </row>
    <row r="418" customFormat="false" ht="15.8" hidden="false" customHeight="false" outlineLevel="0" collapsed="false">
      <c r="A418" s="0" t="s">
        <v>14</v>
      </c>
      <c r="B418" s="0" t="s">
        <v>82</v>
      </c>
      <c r="C418" s="0" t="s">
        <v>36</v>
      </c>
      <c r="D418" s="0" t="s">
        <v>37</v>
      </c>
      <c r="E418" s="0" t="n">
        <f aca="false">VLOOKUP(O418,bibliRdtCHauff!$G$1:$K$1398,4,0)</f>
        <v>31.4946943532671</v>
      </c>
      <c r="F418" s="0" t="n">
        <v>20</v>
      </c>
      <c r="G418" s="0" t="n">
        <f aca="false">VLOOKUP(P418,BesoinU!$F$1:$L$99,3,0)</f>
        <v>81.9240642058651</v>
      </c>
      <c r="H418" s="0" t="n">
        <f aca="false">VLOOKUP(O418,bibliRdtCHauff!$G$1:$K$1398,3,0)</f>
        <v>0.767832329983296</v>
      </c>
      <c r="I418" s="0" t="n">
        <v>9.99400359784132E-005</v>
      </c>
      <c r="J418" s="0" t="n">
        <f aca="false">VLOOKUP(D418,'paramètres CI'!$A$1:$C$6,2,0)</f>
        <v>0.0385046990211696</v>
      </c>
      <c r="K418" s="0" t="str">
        <f aca="false">VLOOKUP(A418,Nomenclature!$D$1:$E$9,2,0)</f>
        <v>02</v>
      </c>
      <c r="L418" s="0" t="str">
        <f aca="false">VLOOKUP(B418,Nomenclature!$J$1:$K$97,2,0)</f>
        <v>72</v>
      </c>
      <c r="M418" s="0" t="str">
        <f aca="false">VLOOKUP(C418,Nomenclature!$M$1:$N$21,2,0)</f>
        <v>23</v>
      </c>
      <c r="N418" s="0" t="str">
        <f aca="false">VLOOKUP(D418,Nomenclature!$O$25:$P$31,2,0)</f>
        <v>03</v>
      </c>
      <c r="O418" s="0" t="str">
        <f aca="false">CONCATENATE(K418,L418,M418,N418)</f>
        <v>02722303</v>
      </c>
      <c r="P418" s="0" t="str">
        <f aca="false">CONCATENATE(K418,L418)</f>
        <v>0272</v>
      </c>
      <c r="R418" s="0" t="n">
        <v>31.4946943532671</v>
      </c>
      <c r="S418" s="0" t="n">
        <v>20</v>
      </c>
      <c r="T418" s="0" t="n">
        <v>160.922603226603</v>
      </c>
      <c r="U418" s="0" t="n">
        <v>0.767832329983296</v>
      </c>
      <c r="V418" s="0" t="n">
        <v>9.99400359784132E-005</v>
      </c>
      <c r="W418" s="0" t="n">
        <f aca="false">VLOOKUP(D418,'paramètres CI'!$A$1:$C$6,2,0)</f>
        <v>0.0385046990211696</v>
      </c>
      <c r="X418" s="0" t="n">
        <f aca="false">(R418-E418)/E418</f>
        <v>0</v>
      </c>
      <c r="Y418" s="0" t="n">
        <f aca="false">T418-G418</f>
        <v>78.9985390207379</v>
      </c>
      <c r="Z418" s="0" t="n">
        <f aca="false">U418-H418</f>
        <v>0</v>
      </c>
    </row>
    <row r="419" customFormat="false" ht="15.8" hidden="false" customHeight="false" outlineLevel="0" collapsed="false">
      <c r="A419" s="0" t="s">
        <v>14</v>
      </c>
      <c r="B419" s="0" t="s">
        <v>82</v>
      </c>
      <c r="C419" s="0" t="s">
        <v>38</v>
      </c>
      <c r="D419" s="0" t="s">
        <v>39</v>
      </c>
      <c r="E419" s="0" t="n">
        <f aca="false">VLOOKUP(O419,bibliRdtCHauff!$G$1:$K$1398,4,0)</f>
        <v>22.7816478737495</v>
      </c>
      <c r="F419" s="0" t="n">
        <v>20</v>
      </c>
      <c r="G419" s="0" t="n">
        <f aca="false">VLOOKUP(P419,BesoinU!$F$1:$L$99,3,0)</f>
        <v>81.9240642058651</v>
      </c>
      <c r="H419" s="0" t="n">
        <f aca="false">VLOOKUP(O419,bibliRdtCHauff!$G$1:$K$1398,3,0)</f>
        <v>0.98279976359244</v>
      </c>
      <c r="I419" s="0" t="n">
        <v>9.99400359784132E-005</v>
      </c>
      <c r="J419" s="0" t="n">
        <f aca="false">VLOOKUP(D419,'paramètres CI'!$A$1:$C$6,2,0)</f>
        <v>0.022045059962018</v>
      </c>
      <c r="K419" s="0" t="str">
        <f aca="false">VLOOKUP(A419,Nomenclature!$D$1:$E$9,2,0)</f>
        <v>02</v>
      </c>
      <c r="L419" s="0" t="str">
        <f aca="false">VLOOKUP(B419,Nomenclature!$J$1:$K$97,2,0)</f>
        <v>72</v>
      </c>
      <c r="M419" s="0" t="str">
        <f aca="false">VLOOKUP(C419,Nomenclature!$M$1:$N$21,2,0)</f>
        <v>24</v>
      </c>
      <c r="N419" s="0" t="str">
        <f aca="false">VLOOKUP(D419,Nomenclature!$O$25:$P$31,2,0)</f>
        <v>04</v>
      </c>
      <c r="O419" s="0" t="str">
        <f aca="false">CONCATENATE(K419,L419,M419,N419)</f>
        <v>02722404</v>
      </c>
      <c r="P419" s="0" t="str">
        <f aca="false">CONCATENATE(K419,L419)</f>
        <v>0272</v>
      </c>
      <c r="R419" s="0" t="n">
        <v>22.7816478737495</v>
      </c>
      <c r="S419" s="0" t="n">
        <v>20</v>
      </c>
      <c r="T419" s="0" t="n">
        <v>135.088082860758</v>
      </c>
      <c r="U419" s="0" t="n">
        <v>0.98279976359244</v>
      </c>
      <c r="V419" s="0" t="n">
        <v>9.99400359784132E-005</v>
      </c>
      <c r="W419" s="0" t="n">
        <f aca="false">VLOOKUP(D419,'paramètres CI'!$A$1:$C$6,2,0)</f>
        <v>0.022045059962018</v>
      </c>
      <c r="X419" s="0" t="n">
        <f aca="false">(R419-E419)/E419</f>
        <v>0</v>
      </c>
      <c r="Y419" s="0" t="n">
        <f aca="false">T419-G419</f>
        <v>53.1640186548929</v>
      </c>
      <c r="Z419" s="0" t="n">
        <f aca="false">U419-H419</f>
        <v>0</v>
      </c>
    </row>
    <row r="420" customFormat="false" ht="15.8" hidden="false" customHeight="false" outlineLevel="0" collapsed="false">
      <c r="A420" s="0" t="s">
        <v>14</v>
      </c>
      <c r="B420" s="0" t="s">
        <v>82</v>
      </c>
      <c r="C420" s="0" t="s">
        <v>40</v>
      </c>
      <c r="D420" s="0" t="s">
        <v>37</v>
      </c>
      <c r="E420" s="0" t="n">
        <f aca="false">VLOOKUP(O420,bibliRdtCHauff!$G$1:$K$1398,4,0)</f>
        <v>26.4555432567443</v>
      </c>
      <c r="F420" s="0" t="n">
        <v>20</v>
      </c>
      <c r="G420" s="0" t="n">
        <f aca="false">VLOOKUP(P420,BesoinU!$F$1:$L$99,3,0)</f>
        <v>81.9240642058651</v>
      </c>
      <c r="H420" s="0" t="n">
        <f aca="false">VLOOKUP(O420,bibliRdtCHauff!$G$1:$K$1398,3,0)</f>
        <v>0.601156082447874</v>
      </c>
      <c r="I420" s="0" t="n">
        <v>0.0354934529026675</v>
      </c>
      <c r="J420" s="0" t="n">
        <f aca="false">VLOOKUP(D420,'paramètres CI'!$A$1:$C$6,2,0)</f>
        <v>0.0385046990211696</v>
      </c>
      <c r="K420" s="0" t="str">
        <f aca="false">VLOOKUP(A420,Nomenclature!$D$1:$E$9,2,0)</f>
        <v>02</v>
      </c>
      <c r="L420" s="0" t="str">
        <f aca="false">VLOOKUP(B420,Nomenclature!$J$1:$K$97,2,0)</f>
        <v>72</v>
      </c>
      <c r="M420" s="0" t="str">
        <f aca="false">VLOOKUP(C420,Nomenclature!$M$1:$N$21,2,0)</f>
        <v>03</v>
      </c>
      <c r="N420" s="0" t="str">
        <f aca="false">VLOOKUP(D420,Nomenclature!$O$25:$P$31,2,0)</f>
        <v>03</v>
      </c>
      <c r="O420" s="0" t="str">
        <f aca="false">CONCATENATE(K420,L420,M420,N420)</f>
        <v>02720303</v>
      </c>
      <c r="P420" s="0" t="str">
        <f aca="false">CONCATENATE(K420,L420)</f>
        <v>0272</v>
      </c>
      <c r="R420" s="0" t="n">
        <v>25.1957554826137</v>
      </c>
      <c r="S420" s="0" t="n">
        <v>20</v>
      </c>
      <c r="T420" s="0" t="n">
        <v>160.922603226603</v>
      </c>
      <c r="U420" s="0" t="n">
        <v>0.559487020564018</v>
      </c>
      <c r="V420" s="0" t="n">
        <v>0.0354934529026675</v>
      </c>
      <c r="W420" s="0" t="n">
        <f aca="false">VLOOKUP(D420,'paramètres CI'!$A$1:$C$6,2,0)</f>
        <v>0.0385046990211696</v>
      </c>
      <c r="X420" s="0" t="n">
        <f aca="false">(R420-E420)/E420</f>
        <v>-0.0476190476190446</v>
      </c>
      <c r="Y420" s="0" t="n">
        <f aca="false">T420-G420</f>
        <v>78.9985390207379</v>
      </c>
      <c r="Z420" s="0" t="n">
        <f aca="false">U420-H420</f>
        <v>-0.041669061883856</v>
      </c>
    </row>
    <row r="421" customFormat="false" ht="15.8" hidden="false" customHeight="false" outlineLevel="0" collapsed="false">
      <c r="A421" s="0" t="s">
        <v>14</v>
      </c>
      <c r="B421" s="0" t="s">
        <v>82</v>
      </c>
      <c r="C421" s="0" t="s">
        <v>41</v>
      </c>
      <c r="D421" s="0" t="s">
        <v>39</v>
      </c>
      <c r="E421" s="0" t="n">
        <f aca="false">VLOOKUP(O421,bibliRdtCHauff!$G$1:$K$1398,4,0)</f>
        <v>19.1365842139496</v>
      </c>
      <c r="F421" s="0" t="n">
        <v>20</v>
      </c>
      <c r="G421" s="0" t="n">
        <f aca="false">VLOOKUP(P421,BesoinU!$F$1:$L$99,3,0)</f>
        <v>81.9240642058651</v>
      </c>
      <c r="H421" s="0" t="n">
        <f aca="false">VLOOKUP(O421,bibliRdtCHauff!$G$1:$K$1398,3,0)</f>
        <v>0.658328801886295</v>
      </c>
      <c r="I421" s="0" t="n">
        <v>0.221062908260123</v>
      </c>
      <c r="J421" s="0" t="n">
        <f aca="false">VLOOKUP(D421,'paramètres CI'!$A$1:$C$6,2,0)</f>
        <v>0.022045059962018</v>
      </c>
      <c r="K421" s="0" t="str">
        <f aca="false">VLOOKUP(A421,Nomenclature!$D$1:$E$9,2,0)</f>
        <v>02</v>
      </c>
      <c r="L421" s="0" t="str">
        <f aca="false">VLOOKUP(B421,Nomenclature!$J$1:$K$97,2,0)</f>
        <v>72</v>
      </c>
      <c r="M421" s="0" t="str">
        <f aca="false">VLOOKUP(C421,Nomenclature!$M$1:$N$21,2,0)</f>
        <v>04</v>
      </c>
      <c r="N421" s="0" t="str">
        <f aca="false">VLOOKUP(D421,Nomenclature!$O$25:$P$31,2,0)</f>
        <v>04</v>
      </c>
      <c r="O421" s="0" t="str">
        <f aca="false">CONCATENATE(K421,L421,M421,N421)</f>
        <v>02720404</v>
      </c>
      <c r="P421" s="0" t="str">
        <f aca="false">CONCATENATE(K421,L421)</f>
        <v>0272</v>
      </c>
      <c r="R421" s="0" t="n">
        <v>18.2253182989996</v>
      </c>
      <c r="S421" s="0" t="n">
        <v>20</v>
      </c>
      <c r="T421" s="0" t="n">
        <v>135.088082860758</v>
      </c>
      <c r="U421" s="0" t="n">
        <v>0.577211061459759</v>
      </c>
      <c r="V421" s="0" t="n">
        <v>0.221062908260123</v>
      </c>
      <c r="W421" s="0" t="n">
        <f aca="false">VLOOKUP(D421,'paramètres CI'!$A$1:$C$6,2,0)</f>
        <v>0.022045059962018</v>
      </c>
      <c r="X421" s="0" t="n">
        <f aca="false">(R421-E421)/E421</f>
        <v>-0.0476190476190486</v>
      </c>
      <c r="Y421" s="0" t="n">
        <f aca="false">T421-G421</f>
        <v>53.1640186548929</v>
      </c>
      <c r="Z421" s="0" t="n">
        <f aca="false">U421-H421</f>
        <v>-0.081117740426536</v>
      </c>
    </row>
    <row r="422" customFormat="false" ht="15.8" hidden="false" customHeight="false" outlineLevel="0" collapsed="false">
      <c r="A422" s="0" t="s">
        <v>14</v>
      </c>
      <c r="B422" s="0" t="s">
        <v>82</v>
      </c>
      <c r="C422" s="0" t="s">
        <v>45</v>
      </c>
      <c r="D422" s="0" t="s">
        <v>43</v>
      </c>
      <c r="E422" s="0" t="n">
        <f aca="false">VLOOKUP(O422,bibliRdtCHauff!$G$1:$K$1398,4,0)</f>
        <v>10.4</v>
      </c>
      <c r="F422" s="0" t="n">
        <v>13</v>
      </c>
      <c r="G422" s="0" t="n">
        <f aca="false">VLOOKUP(P422,BesoinU!$F$1:$L$99,3,0)</f>
        <v>81.9240642058651</v>
      </c>
      <c r="H422" s="0" t="n">
        <f aca="false">VLOOKUP(O422,bibliRdtCHauff!$G$1:$K$1398,3,0)</f>
        <v>0.92</v>
      </c>
      <c r="I422" s="0" t="n">
        <v>0.288272045563442</v>
      </c>
      <c r="J422" s="0" t="n">
        <f aca="false">VLOOKUP(D422,'paramètres CI'!$A$1:$C$6,2,0)</f>
        <v>0.0935912806596305</v>
      </c>
      <c r="K422" s="0" t="str">
        <f aca="false">VLOOKUP(A422,Nomenclature!$D$1:$E$9,2,0)</f>
        <v>02</v>
      </c>
      <c r="L422" s="0" t="str">
        <f aca="false">VLOOKUP(B422,Nomenclature!$J$1:$K$97,2,0)</f>
        <v>72</v>
      </c>
      <c r="M422" s="0" t="str">
        <f aca="false">VLOOKUP(C422,Nomenclature!$M$1:$N$21,2,0)</f>
        <v>06</v>
      </c>
      <c r="N422" s="0" t="str">
        <f aca="false">VLOOKUP(D422,Nomenclature!$O$25:$P$31,2,0)</f>
        <v>02</v>
      </c>
      <c r="O422" s="0" t="str">
        <f aca="false">CONCATENATE(K422,L422,M422,N422)</f>
        <v>02720602</v>
      </c>
      <c r="P422" s="0" t="str">
        <f aca="false">CONCATENATE(K422,L422)</f>
        <v>0272</v>
      </c>
      <c r="R422" s="0" t="n">
        <v>10</v>
      </c>
      <c r="S422" s="0" t="n">
        <v>13</v>
      </c>
      <c r="T422" s="0" t="n">
        <v>118.683058314076</v>
      </c>
      <c r="U422" s="0" t="n">
        <v>0.9</v>
      </c>
      <c r="V422" s="0" t="n">
        <v>0.288272045563442</v>
      </c>
      <c r="W422" s="0" t="n">
        <f aca="false">VLOOKUP(D422,'paramètres CI'!$A$1:$C$6,2,0)</f>
        <v>0.0935912806596305</v>
      </c>
      <c r="X422" s="0" t="n">
        <f aca="false">(R422-E422)/E422</f>
        <v>-0.0384615384615385</v>
      </c>
      <c r="Y422" s="0" t="n">
        <f aca="false">T422-G422</f>
        <v>36.7589941082109</v>
      </c>
      <c r="Z422" s="0" t="n">
        <f aca="false">U422-H422</f>
        <v>-0.02</v>
      </c>
    </row>
    <row r="423" customFormat="false" ht="15.8" hidden="false" customHeight="false" outlineLevel="0" collapsed="false">
      <c r="A423" s="0" t="s">
        <v>14</v>
      </c>
      <c r="B423" s="0" t="s">
        <v>82</v>
      </c>
      <c r="C423" s="0" t="s">
        <v>46</v>
      </c>
      <c r="D423" s="0" t="s">
        <v>43</v>
      </c>
      <c r="E423" s="0" t="n">
        <f aca="false">VLOOKUP(O423,bibliRdtCHauff!$G$1:$K$1398,4,0)</f>
        <v>12</v>
      </c>
      <c r="F423" s="0" t="n">
        <v>13</v>
      </c>
      <c r="G423" s="0" t="n">
        <f aca="false">VLOOKUP(P423,BesoinU!$F$1:$L$99,3,0)</f>
        <v>81.9240642058651</v>
      </c>
      <c r="H423" s="0" t="n">
        <f aca="false">VLOOKUP(O423,bibliRdtCHauff!$G$1:$K$1398,3,0)</f>
        <v>1</v>
      </c>
      <c r="I423" s="0" t="n">
        <v>9.99400359784132E-005</v>
      </c>
      <c r="J423" s="0" t="n">
        <f aca="false">VLOOKUP(D423,'paramètres CI'!$A$1:$C$6,2,0)</f>
        <v>0.0935912806596305</v>
      </c>
      <c r="K423" s="0" t="str">
        <f aca="false">VLOOKUP(A423,Nomenclature!$D$1:$E$9,2,0)</f>
        <v>02</v>
      </c>
      <c r="L423" s="0" t="str">
        <f aca="false">VLOOKUP(B423,Nomenclature!$J$1:$K$97,2,0)</f>
        <v>72</v>
      </c>
      <c r="M423" s="0" t="str">
        <f aca="false">VLOOKUP(C423,Nomenclature!$M$1:$N$21,2,0)</f>
        <v>26</v>
      </c>
      <c r="N423" s="0" t="str">
        <f aca="false">VLOOKUP(D423,Nomenclature!$O$25:$P$31,2,0)</f>
        <v>02</v>
      </c>
      <c r="O423" s="0" t="str">
        <f aca="false">CONCATENATE(K423,L423,M423,N423)</f>
        <v>02722602</v>
      </c>
      <c r="P423" s="0" t="str">
        <f aca="false">CONCATENATE(K423,L423)</f>
        <v>0272</v>
      </c>
      <c r="R423" s="0" t="n">
        <v>12</v>
      </c>
      <c r="S423" s="0" t="n">
        <v>13</v>
      </c>
      <c r="T423" s="0" t="n">
        <v>118.683058314076</v>
      </c>
      <c r="U423" s="0" t="n">
        <v>1</v>
      </c>
      <c r="V423" s="0" t="n">
        <v>9.99400359784132E-005</v>
      </c>
      <c r="W423" s="0" t="n">
        <f aca="false">VLOOKUP(D423,'paramètres CI'!$A$1:$C$6,2,0)</f>
        <v>0.0935912806596305</v>
      </c>
      <c r="X423" s="0" t="n">
        <f aca="false">(R423-E423)/E423</f>
        <v>0</v>
      </c>
      <c r="Y423" s="0" t="n">
        <f aca="false">T423-G423</f>
        <v>36.7589941082109</v>
      </c>
      <c r="Z423" s="0" t="n">
        <f aca="false">U423-H423</f>
        <v>0</v>
      </c>
    </row>
    <row r="424" customFormat="false" ht="15.8" hidden="false" customHeight="false" outlineLevel="0" collapsed="false">
      <c r="A424" s="0" t="s">
        <v>14</v>
      </c>
      <c r="B424" s="0" t="s">
        <v>82</v>
      </c>
      <c r="C424" s="0" t="s">
        <v>48</v>
      </c>
      <c r="D424" s="0" t="s">
        <v>43</v>
      </c>
      <c r="E424" s="0" t="n">
        <f aca="false">VLOOKUP(O424,bibliRdtCHauff!$G$1:$K$1398,4,0)</f>
        <v>105.625992796579</v>
      </c>
      <c r="F424" s="0" t="n">
        <v>20</v>
      </c>
      <c r="G424" s="0" t="n">
        <f aca="false">VLOOKUP(P424,BesoinU!$F$1:$L$99,3,0)</f>
        <v>81.9240642058651</v>
      </c>
      <c r="H424" s="0" t="n">
        <f aca="false">VLOOKUP(O424,bibliRdtCHauff!$G$1:$K$1398,3,0)</f>
        <v>2.96333246511628</v>
      </c>
      <c r="I424" s="0" t="n">
        <v>0.136604889966977</v>
      </c>
      <c r="J424" s="0" t="n">
        <f aca="false">VLOOKUP(D424,'paramètres CI'!$A$1:$C$6,2,0)</f>
        <v>0.0935912806596305</v>
      </c>
      <c r="K424" s="0" t="str">
        <f aca="false">VLOOKUP(A424,Nomenclature!$D$1:$E$9,2,0)</f>
        <v>02</v>
      </c>
      <c r="L424" s="0" t="str">
        <f aca="false">VLOOKUP(B424,Nomenclature!$J$1:$K$97,2,0)</f>
        <v>72</v>
      </c>
      <c r="M424" s="0" t="str">
        <f aca="false">VLOOKUP(C424,Nomenclature!$M$1:$N$21,2,0)</f>
        <v>09</v>
      </c>
      <c r="N424" s="0" t="str">
        <f aca="false">VLOOKUP(D424,Nomenclature!$O$25:$P$31,2,0)</f>
        <v>02</v>
      </c>
      <c r="O424" s="0" t="str">
        <f aca="false">CONCATENATE(K424,L424,M424,N424)</f>
        <v>02720902</v>
      </c>
      <c r="P424" s="0" t="str">
        <f aca="false">CONCATENATE(K424,L424)</f>
        <v>0272</v>
      </c>
      <c r="R424" s="0" t="n">
        <v>100.596183615789</v>
      </c>
      <c r="S424" s="0" t="n">
        <v>20</v>
      </c>
      <c r="T424" s="0" t="n">
        <v>140.541183576443</v>
      </c>
      <c r="U424" s="0" t="n">
        <v>2.84935813953488</v>
      </c>
      <c r="V424" s="0" t="n">
        <v>0.136604889966977</v>
      </c>
      <c r="W424" s="0" t="n">
        <f aca="false">VLOOKUP(D424,'paramètres CI'!$A$1:$C$6,2,0)</f>
        <v>0.0935912806596305</v>
      </c>
      <c r="X424" s="0" t="n">
        <f aca="false">(R424-E424)/E424</f>
        <v>-0.0476190476190525</v>
      </c>
      <c r="Y424" s="0" t="n">
        <f aca="false">T424-G424</f>
        <v>58.6171193705779</v>
      </c>
      <c r="Z424" s="0" t="n">
        <f aca="false">U424-H424</f>
        <v>-0.1139743255814</v>
      </c>
    </row>
    <row r="425" customFormat="false" ht="15.8" hidden="false" customHeight="false" outlineLevel="0" collapsed="false">
      <c r="A425" s="0" t="s">
        <v>14</v>
      </c>
      <c r="B425" s="0" t="s">
        <v>82</v>
      </c>
      <c r="C425" s="0" t="s">
        <v>49</v>
      </c>
      <c r="D425" s="0" t="s">
        <v>43</v>
      </c>
      <c r="E425" s="0" t="n">
        <f aca="false">VLOOKUP(O425,bibliRdtCHauff!$G$1:$K$1398,4,0)</f>
        <v>125.745229519737</v>
      </c>
      <c r="F425" s="0" t="n">
        <v>20</v>
      </c>
      <c r="G425" s="0" t="n">
        <f aca="false">VLOOKUP(P425,BesoinU!$F$1:$L$99,3,0)</f>
        <v>81.9240642058651</v>
      </c>
      <c r="H425" s="0" t="n">
        <f aca="false">VLOOKUP(O425,bibliRdtCHauff!$G$1:$K$1398,3,0)</f>
        <v>3.41922976744186</v>
      </c>
      <c r="I425" s="0" t="n">
        <v>9.99400359784132E-005</v>
      </c>
      <c r="J425" s="0" t="n">
        <f aca="false">VLOOKUP(D425,'paramètres CI'!$A$1:$C$6,2,0)</f>
        <v>0.0935912806596305</v>
      </c>
      <c r="K425" s="0" t="str">
        <f aca="false">VLOOKUP(A425,Nomenclature!$D$1:$E$9,2,0)</f>
        <v>02</v>
      </c>
      <c r="L425" s="0" t="str">
        <f aca="false">VLOOKUP(B425,Nomenclature!$J$1:$K$97,2,0)</f>
        <v>72</v>
      </c>
      <c r="M425" s="0" t="str">
        <f aca="false">VLOOKUP(C425,Nomenclature!$M$1:$N$21,2,0)</f>
        <v>29</v>
      </c>
      <c r="N425" s="0" t="str">
        <f aca="false">VLOOKUP(D425,Nomenclature!$O$25:$P$31,2,0)</f>
        <v>02</v>
      </c>
      <c r="O425" s="0" t="str">
        <f aca="false">CONCATENATE(K425,L425,M425,N425)</f>
        <v>02722902</v>
      </c>
      <c r="P425" s="0" t="str">
        <f aca="false">CONCATENATE(K425,L425)</f>
        <v>0272</v>
      </c>
      <c r="R425" s="0" t="n">
        <v>125.745229519737</v>
      </c>
      <c r="S425" s="0" t="n">
        <v>20</v>
      </c>
      <c r="T425" s="0" t="n">
        <v>140.541183576443</v>
      </c>
      <c r="U425" s="0" t="n">
        <v>3.41922976744186</v>
      </c>
      <c r="V425" s="0" t="n">
        <v>9.99400359784132E-005</v>
      </c>
      <c r="W425" s="0" t="n">
        <f aca="false">VLOOKUP(D425,'paramètres CI'!$A$1:$C$6,2,0)</f>
        <v>0.0935912806596305</v>
      </c>
      <c r="X425" s="0" t="n">
        <f aca="false">(R425-E425)/E425</f>
        <v>0</v>
      </c>
      <c r="Y425" s="0" t="n">
        <f aca="false">T425-G425</f>
        <v>58.6171193705779</v>
      </c>
      <c r="Z425" s="0" t="n">
        <f aca="false">U425-H425</f>
        <v>0</v>
      </c>
    </row>
    <row r="426" customFormat="false" ht="15.8" hidden="false" customHeight="false" outlineLevel="0" collapsed="false">
      <c r="A426" s="0" t="s">
        <v>14</v>
      </c>
      <c r="B426" s="0" t="s">
        <v>82</v>
      </c>
      <c r="C426" s="0" t="s">
        <v>55</v>
      </c>
      <c r="D426" s="0" t="s">
        <v>43</v>
      </c>
      <c r="E426" s="0" t="n">
        <f aca="false">VLOOKUP(O426,bibliRdtCHauff!$G$1:$K$1398,4,0)</f>
        <v>49.810296199715</v>
      </c>
      <c r="F426" s="0" t="n">
        <v>17</v>
      </c>
      <c r="G426" s="0" t="n">
        <f aca="false">VLOOKUP(P426,BesoinU!$F$1:$L$99,3,0)</f>
        <v>81.9240642058651</v>
      </c>
      <c r="H426" s="0" t="n">
        <f aca="false">VLOOKUP(O426,bibliRdtCHauff!$G$1:$K$1398,3,0)</f>
        <v>2.82165751495016</v>
      </c>
      <c r="I426" s="0" t="n">
        <v>0.187160608499132</v>
      </c>
      <c r="J426" s="0" t="n">
        <f aca="false">VLOOKUP(D426,'paramètres CI'!$A$1:$C$6,2,0)</f>
        <v>0.0935912806596305</v>
      </c>
      <c r="K426" s="0" t="str">
        <f aca="false">VLOOKUP(A426,Nomenclature!$D$1:$E$9,2,0)</f>
        <v>02</v>
      </c>
      <c r="L426" s="0" t="str">
        <f aca="false">VLOOKUP(B426,Nomenclature!$J$1:$K$97,2,0)</f>
        <v>72</v>
      </c>
      <c r="M426" s="0" t="str">
        <f aca="false">VLOOKUP(C426,Nomenclature!$M$1:$N$21,2,0)</f>
        <v>10</v>
      </c>
      <c r="N426" s="0" t="str">
        <f aca="false">VLOOKUP(D426,Nomenclature!$O$25:$P$31,2,0)</f>
        <v>02</v>
      </c>
      <c r="O426" s="0" t="str">
        <f aca="false">CONCATENATE(K426,L426,M426,N426)</f>
        <v>02721002</v>
      </c>
      <c r="P426" s="0" t="str">
        <f aca="false">CONCATENATE(K426,L426)</f>
        <v>0272</v>
      </c>
      <c r="R426" s="0" t="n">
        <v>47.4383773330619</v>
      </c>
      <c r="S426" s="0" t="n">
        <v>17</v>
      </c>
      <c r="T426" s="0" t="n">
        <v>138.392804234409</v>
      </c>
      <c r="U426" s="0" t="n">
        <v>2.68970950166112</v>
      </c>
      <c r="V426" s="0" t="n">
        <v>0.187160608499132</v>
      </c>
      <c r="W426" s="0" t="n">
        <f aca="false">VLOOKUP(D426,'paramètres CI'!$A$1:$C$6,2,0)</f>
        <v>0.0935912806596305</v>
      </c>
      <c r="X426" s="0" t="n">
        <f aca="false">(R426-E426)/E426</f>
        <v>-0.0476190476190477</v>
      </c>
      <c r="Y426" s="0" t="n">
        <f aca="false">T426-G426</f>
        <v>56.4687400285439</v>
      </c>
      <c r="Z426" s="0" t="n">
        <f aca="false">U426-H426</f>
        <v>-0.13194801328904</v>
      </c>
    </row>
    <row r="427" customFormat="false" ht="15.8" hidden="false" customHeight="false" outlineLevel="0" collapsed="false">
      <c r="A427" s="0" t="s">
        <v>14</v>
      </c>
      <c r="B427" s="0" t="s">
        <v>82</v>
      </c>
      <c r="C427" s="0" t="s">
        <v>56</v>
      </c>
      <c r="D427" s="0" t="s">
        <v>43</v>
      </c>
      <c r="E427" s="0" t="n">
        <f aca="false">VLOOKUP(O427,bibliRdtCHauff!$G$1:$K$1398,4,0)</f>
        <v>59.2979716663273</v>
      </c>
      <c r="F427" s="0" t="n">
        <v>17</v>
      </c>
      <c r="G427" s="0" t="n">
        <f aca="false">VLOOKUP(P427,BesoinU!$F$1:$L$99,3,0)</f>
        <v>81.9240642058651</v>
      </c>
      <c r="H427" s="0" t="n">
        <f aca="false">VLOOKUP(O427,bibliRdtCHauff!$G$1:$K$1398,3,0)</f>
        <v>3.34944956810631</v>
      </c>
      <c r="I427" s="0" t="n">
        <v>9.99400359784132E-005</v>
      </c>
      <c r="J427" s="0" t="n">
        <f aca="false">VLOOKUP(D427,'paramètres CI'!$A$1:$C$6,2,0)</f>
        <v>0.0935912806596305</v>
      </c>
      <c r="K427" s="0" t="str">
        <f aca="false">VLOOKUP(A427,Nomenclature!$D$1:$E$9,2,0)</f>
        <v>02</v>
      </c>
      <c r="L427" s="0" t="str">
        <f aca="false">VLOOKUP(B427,Nomenclature!$J$1:$K$97,2,0)</f>
        <v>72</v>
      </c>
      <c r="M427" s="0" t="str">
        <f aca="false">VLOOKUP(C427,Nomenclature!$M$1:$N$21,2,0)</f>
        <v>30</v>
      </c>
      <c r="N427" s="0" t="str">
        <f aca="false">VLOOKUP(D427,Nomenclature!$O$25:$P$31,2,0)</f>
        <v>02</v>
      </c>
      <c r="O427" s="0" t="str">
        <f aca="false">CONCATENATE(K427,L427,M427,N427)</f>
        <v>02723002</v>
      </c>
      <c r="P427" s="0" t="str">
        <f aca="false">CONCATENATE(K427,L427)</f>
        <v>0272</v>
      </c>
      <c r="R427" s="0" t="n">
        <v>59.2979716663273</v>
      </c>
      <c r="S427" s="0" t="n">
        <v>17</v>
      </c>
      <c r="T427" s="0" t="n">
        <v>138.392804234409</v>
      </c>
      <c r="U427" s="0" t="n">
        <v>3.34944956810631</v>
      </c>
      <c r="V427" s="0" t="n">
        <v>9.99400359784132E-005</v>
      </c>
      <c r="W427" s="0" t="n">
        <f aca="false">VLOOKUP(D427,'paramètres CI'!$A$1:$C$6,2,0)</f>
        <v>0.0935912806596305</v>
      </c>
      <c r="X427" s="0" t="n">
        <f aca="false">(R427-E427)/E427</f>
        <v>0</v>
      </c>
      <c r="Y427" s="0" t="n">
        <f aca="false">T427-G427</f>
        <v>56.4687400285439</v>
      </c>
      <c r="Z427" s="0" t="n">
        <f aca="false">U427-H427</f>
        <v>0</v>
      </c>
    </row>
    <row r="428" customFormat="false" ht="15.8" hidden="false" customHeight="false" outlineLevel="0" collapsed="false">
      <c r="A428" s="0" t="s">
        <v>14</v>
      </c>
      <c r="B428" s="0" t="s">
        <v>83</v>
      </c>
      <c r="C428" s="0" t="s">
        <v>32</v>
      </c>
      <c r="D428" s="0" t="s">
        <v>33</v>
      </c>
      <c r="E428" s="0" t="n">
        <f aca="false">VLOOKUP(O428,bibliRdtCHauff!$G$1:$K$1398,4,0)</f>
        <v>77.469</v>
      </c>
      <c r="F428" s="0" t="n">
        <v>25</v>
      </c>
      <c r="G428" s="0" t="n">
        <f aca="false">VLOOKUP(P428,BesoinU!$F$1:$L$99,3,0)</f>
        <v>84.5422215063491</v>
      </c>
      <c r="H428" s="0" t="n">
        <f aca="false">VLOOKUP(O428,bibliRdtCHauff!$G$1:$K$1398,3,0)</f>
        <v>0.731296597609838</v>
      </c>
      <c r="I428" s="0" t="n">
        <v>0.0122633992695623</v>
      </c>
      <c r="J428" s="0" t="n">
        <f aca="false">VLOOKUP(D428,'paramètres CI'!$A$1:$C$6,2,0)</f>
        <v>0.033584731604575</v>
      </c>
      <c r="K428" s="0" t="str">
        <f aca="false">VLOOKUP(A428,Nomenclature!$D$1:$E$9,2,0)</f>
        <v>02</v>
      </c>
      <c r="L428" s="0" t="str">
        <f aca="false">VLOOKUP(B428,Nomenclature!$J$1:$K$97,2,0)</f>
        <v>77</v>
      </c>
      <c r="M428" s="0" t="str">
        <f aca="false">VLOOKUP(C428,Nomenclature!$M$1:$N$21,2,0)</f>
        <v>01</v>
      </c>
      <c r="N428" s="0" t="str">
        <f aca="false">VLOOKUP(D428,Nomenclature!$O$25:$P$31,2,0)</f>
        <v>01</v>
      </c>
      <c r="O428" s="0" t="str">
        <f aca="false">CONCATENATE(K428,L428,M428,N428)</f>
        <v>02770101</v>
      </c>
      <c r="P428" s="0" t="str">
        <f aca="false">CONCATENATE(K428,L428)</f>
        <v>0277</v>
      </c>
      <c r="R428" s="0" t="n">
        <v>73.78</v>
      </c>
      <c r="S428" s="0" t="n">
        <v>25</v>
      </c>
      <c r="T428" s="0" t="n">
        <v>124.160132150428</v>
      </c>
      <c r="U428" s="0" t="n">
        <v>0.703169805394075</v>
      </c>
      <c r="V428" s="0" t="n">
        <v>0.0122633992695623</v>
      </c>
      <c r="W428" s="0" t="n">
        <f aca="false">VLOOKUP(D428,'paramètres CI'!$A$1:$C$6,2,0)</f>
        <v>0.033584731604575</v>
      </c>
      <c r="X428" s="0" t="n">
        <f aca="false">(R428-E428)/E428</f>
        <v>-0.0476190476190475</v>
      </c>
      <c r="Y428" s="0" t="n">
        <f aca="false">T428-G428</f>
        <v>39.6179106440789</v>
      </c>
      <c r="Z428" s="0" t="n">
        <f aca="false">U428-H428</f>
        <v>-0.028126792215763</v>
      </c>
    </row>
    <row r="429" customFormat="false" ht="15.8" hidden="false" customHeight="false" outlineLevel="0" collapsed="false">
      <c r="A429" s="0" t="s">
        <v>14</v>
      </c>
      <c r="B429" s="0" t="s">
        <v>83</v>
      </c>
      <c r="C429" s="0" t="s">
        <v>32</v>
      </c>
      <c r="D429" s="0" t="s">
        <v>34</v>
      </c>
      <c r="E429" s="0" t="n">
        <f aca="false">VLOOKUP(O429,bibliRdtCHauff!$G$1:$K$1398,4,0)</f>
        <v>77.469</v>
      </c>
      <c r="F429" s="0" t="n">
        <v>25</v>
      </c>
      <c r="G429" s="0" t="n">
        <f aca="false">VLOOKUP(P429,BesoinU!$F$1:$L$99,3,0)</f>
        <v>84.5422215063491</v>
      </c>
      <c r="H429" s="0" t="n">
        <f aca="false">VLOOKUP(O429,bibliRdtCHauff!$G$1:$K$1398,3,0)</f>
        <v>0.70631871745058</v>
      </c>
      <c r="I429" s="0" t="n">
        <v>0.261774047453139</v>
      </c>
      <c r="J429" s="0" t="n">
        <f aca="false">VLOOKUP(D429,'paramètres CI'!$A$1:$C$6,2,0)</f>
        <v>0.0424847883250769</v>
      </c>
      <c r="K429" s="0" t="str">
        <f aca="false">VLOOKUP(A429,Nomenclature!$D$1:$E$9,2,0)</f>
        <v>02</v>
      </c>
      <c r="L429" s="0" t="str">
        <f aca="false">VLOOKUP(B429,Nomenclature!$J$1:$K$97,2,0)</f>
        <v>77</v>
      </c>
      <c r="M429" s="0" t="str">
        <f aca="false">VLOOKUP(C429,Nomenclature!$M$1:$N$21,2,0)</f>
        <v>01</v>
      </c>
      <c r="N429" s="0" t="str">
        <f aca="false">VLOOKUP(D429,Nomenclature!$O$25:$P$31,2,0)</f>
        <v>06</v>
      </c>
      <c r="O429" s="0" t="str">
        <f aca="false">CONCATENATE(K429,L429,M429,N429)</f>
        <v>02770106</v>
      </c>
      <c r="P429" s="0" t="str">
        <f aca="false">CONCATENATE(K429,L429)</f>
        <v>0277</v>
      </c>
      <c r="R429" s="0" t="n">
        <v>73.78</v>
      </c>
      <c r="S429" s="0" t="n">
        <v>25</v>
      </c>
      <c r="T429" s="0" t="n">
        <v>108.843645281403</v>
      </c>
      <c r="U429" s="0" t="n">
        <v>0.67915261293325</v>
      </c>
      <c r="V429" s="0" t="n">
        <v>0.261774047453139</v>
      </c>
      <c r="W429" s="0" t="n">
        <f aca="false">VLOOKUP(D429,'paramètres CI'!$A$1:$C$6,2,0)</f>
        <v>0.0424847883250769</v>
      </c>
      <c r="X429" s="0" t="n">
        <f aca="false">(R429-E429)/E429</f>
        <v>-0.0476190476190475</v>
      </c>
      <c r="Y429" s="0" t="n">
        <f aca="false">T429-G429</f>
        <v>24.3014237750539</v>
      </c>
      <c r="Z429" s="0" t="n">
        <f aca="false">U429-H429</f>
        <v>-0.0271661045173299</v>
      </c>
    </row>
    <row r="430" customFormat="false" ht="15.8" hidden="false" customHeight="false" outlineLevel="0" collapsed="false">
      <c r="A430" s="0" t="s">
        <v>14</v>
      </c>
      <c r="B430" s="0" t="s">
        <v>83</v>
      </c>
      <c r="C430" s="0" t="s">
        <v>35</v>
      </c>
      <c r="D430" s="0" t="s">
        <v>33</v>
      </c>
      <c r="E430" s="0" t="n">
        <f aca="false">VLOOKUP(O430,bibliRdtCHauff!$G$1:$K$1398,4,0)</f>
        <v>92.225</v>
      </c>
      <c r="F430" s="0" t="n">
        <v>25</v>
      </c>
      <c r="G430" s="0" t="n">
        <f aca="false">VLOOKUP(P430,BesoinU!$F$1:$L$99,3,0)</f>
        <v>84.5422215063491</v>
      </c>
      <c r="H430" s="0" t="n">
        <f aca="false">VLOOKUP(O430,bibliRdtCHauff!$G$1:$K$1398,3,0)</f>
        <v>0.84380376647289</v>
      </c>
      <c r="I430" s="0" t="n">
        <v>9.99300489657242E-005</v>
      </c>
      <c r="J430" s="0" t="n">
        <f aca="false">VLOOKUP(D430,'paramètres CI'!$A$1:$C$6,2,0)</f>
        <v>0.033584731604575</v>
      </c>
      <c r="K430" s="0" t="str">
        <f aca="false">VLOOKUP(A430,Nomenclature!$D$1:$E$9,2,0)</f>
        <v>02</v>
      </c>
      <c r="L430" s="0" t="str">
        <f aca="false">VLOOKUP(B430,Nomenclature!$J$1:$K$97,2,0)</f>
        <v>77</v>
      </c>
      <c r="M430" s="0" t="str">
        <f aca="false">VLOOKUP(C430,Nomenclature!$M$1:$N$21,2,0)</f>
        <v>21</v>
      </c>
      <c r="N430" s="0" t="str">
        <f aca="false">VLOOKUP(D430,Nomenclature!$O$25:$P$31,2,0)</f>
        <v>01</v>
      </c>
      <c r="O430" s="0" t="str">
        <f aca="false">CONCATENATE(K430,L430,M430,N430)</f>
        <v>02772101</v>
      </c>
      <c r="P430" s="0" t="str">
        <f aca="false">CONCATENATE(K430,L430)</f>
        <v>0277</v>
      </c>
      <c r="R430" s="0" t="n">
        <v>92.225</v>
      </c>
      <c r="S430" s="0" t="n">
        <v>25</v>
      </c>
      <c r="T430" s="0" t="n">
        <v>124.160132150428</v>
      </c>
      <c r="U430" s="0" t="n">
        <v>0.84380376647289</v>
      </c>
      <c r="V430" s="0" t="n">
        <v>9.99300489657242E-005</v>
      </c>
      <c r="W430" s="0" t="n">
        <f aca="false">VLOOKUP(D430,'paramètres CI'!$A$1:$C$6,2,0)</f>
        <v>0.033584731604575</v>
      </c>
      <c r="X430" s="0" t="n">
        <f aca="false">(R430-E430)/E430</f>
        <v>0</v>
      </c>
      <c r="Y430" s="0" t="n">
        <f aca="false">T430-G430</f>
        <v>39.6179106440789</v>
      </c>
      <c r="Z430" s="0" t="n">
        <f aca="false">U430-H430</f>
        <v>0</v>
      </c>
    </row>
    <row r="431" customFormat="false" ht="15.8" hidden="false" customHeight="false" outlineLevel="0" collapsed="false">
      <c r="A431" s="0" t="s">
        <v>14</v>
      </c>
      <c r="B431" s="0" t="s">
        <v>83</v>
      </c>
      <c r="C431" s="0" t="s">
        <v>35</v>
      </c>
      <c r="D431" s="0" t="s">
        <v>34</v>
      </c>
      <c r="E431" s="0" t="n">
        <f aca="false">VLOOKUP(O431,bibliRdtCHauff!$G$1:$K$1398,4,0)</f>
        <v>92.225</v>
      </c>
      <c r="F431" s="0" t="n">
        <v>25</v>
      </c>
      <c r="G431" s="0" t="n">
        <f aca="false">VLOOKUP(P431,BesoinU!$F$1:$L$99,3,0)</f>
        <v>84.5422215063491</v>
      </c>
      <c r="H431" s="0" t="n">
        <f aca="false">VLOOKUP(O431,bibliRdtCHauff!$G$1:$K$1398,3,0)</f>
        <v>0.8149831355199</v>
      </c>
      <c r="I431" s="0" t="n">
        <v>9.99300489657242E-005</v>
      </c>
      <c r="J431" s="0" t="n">
        <f aca="false">VLOOKUP(D431,'paramètres CI'!$A$1:$C$6,2,0)</f>
        <v>0.0424847883250769</v>
      </c>
      <c r="K431" s="0" t="str">
        <f aca="false">VLOOKUP(A431,Nomenclature!$D$1:$E$9,2,0)</f>
        <v>02</v>
      </c>
      <c r="L431" s="0" t="str">
        <f aca="false">VLOOKUP(B431,Nomenclature!$J$1:$K$97,2,0)</f>
        <v>77</v>
      </c>
      <c r="M431" s="0" t="str">
        <f aca="false">VLOOKUP(C431,Nomenclature!$M$1:$N$21,2,0)</f>
        <v>21</v>
      </c>
      <c r="N431" s="0" t="str">
        <f aca="false">VLOOKUP(D431,Nomenclature!$O$25:$P$31,2,0)</f>
        <v>06</v>
      </c>
      <c r="O431" s="0" t="str">
        <f aca="false">CONCATENATE(K431,L431,M431,N431)</f>
        <v>02772106</v>
      </c>
      <c r="P431" s="0" t="str">
        <f aca="false">CONCATENATE(K431,L431)</f>
        <v>0277</v>
      </c>
      <c r="R431" s="0" t="n">
        <v>92.225</v>
      </c>
      <c r="S431" s="0" t="n">
        <v>25</v>
      </c>
      <c r="T431" s="0" t="n">
        <v>108.843645281403</v>
      </c>
      <c r="U431" s="0" t="n">
        <v>0.8149831355199</v>
      </c>
      <c r="V431" s="0" t="n">
        <v>9.99300489657242E-005</v>
      </c>
      <c r="W431" s="0" t="n">
        <f aca="false">VLOOKUP(D431,'paramètres CI'!$A$1:$C$6,2,0)</f>
        <v>0.0424847883250769</v>
      </c>
      <c r="X431" s="0" t="n">
        <f aca="false">(R431-E431)/E431</f>
        <v>0</v>
      </c>
      <c r="Y431" s="0" t="n">
        <f aca="false">T431-G431</f>
        <v>24.3014237750539</v>
      </c>
      <c r="Z431" s="0" t="n">
        <f aca="false">U431-H431</f>
        <v>0</v>
      </c>
    </row>
    <row r="432" customFormat="false" ht="15.8" hidden="false" customHeight="false" outlineLevel="0" collapsed="false">
      <c r="A432" s="0" t="s">
        <v>14</v>
      </c>
      <c r="B432" s="0" t="s">
        <v>83</v>
      </c>
      <c r="C432" s="0" t="s">
        <v>36</v>
      </c>
      <c r="D432" s="0" t="s">
        <v>37</v>
      </c>
      <c r="E432" s="0" t="n">
        <f aca="false">VLOOKUP(O432,bibliRdtCHauff!$G$1:$K$1398,4,0)</f>
        <v>100.388</v>
      </c>
      <c r="F432" s="0" t="n">
        <v>20</v>
      </c>
      <c r="G432" s="0" t="n">
        <f aca="false">VLOOKUP(P432,BesoinU!$F$1:$L$99,3,0)</f>
        <v>84.5422215063491</v>
      </c>
      <c r="H432" s="0" t="n">
        <f aca="false">VLOOKUP(O432,bibliRdtCHauff!$G$1:$K$1398,3,0)</f>
        <v>0.746284322795158</v>
      </c>
      <c r="I432" s="0" t="n">
        <v>9.99300489657242E-005</v>
      </c>
      <c r="J432" s="0" t="n">
        <f aca="false">VLOOKUP(D432,'paramètres CI'!$A$1:$C$6,2,0)</f>
        <v>0.0385046990211696</v>
      </c>
      <c r="K432" s="0" t="str">
        <f aca="false">VLOOKUP(A432,Nomenclature!$D$1:$E$9,2,0)</f>
        <v>02</v>
      </c>
      <c r="L432" s="0" t="str">
        <f aca="false">VLOOKUP(B432,Nomenclature!$J$1:$K$97,2,0)</f>
        <v>77</v>
      </c>
      <c r="M432" s="0" t="str">
        <f aca="false">VLOOKUP(C432,Nomenclature!$M$1:$N$21,2,0)</f>
        <v>23</v>
      </c>
      <c r="N432" s="0" t="str">
        <f aca="false">VLOOKUP(D432,Nomenclature!$O$25:$P$31,2,0)</f>
        <v>03</v>
      </c>
      <c r="O432" s="0" t="str">
        <f aca="false">CONCATENATE(K432,L432,M432,N432)</f>
        <v>02772303</v>
      </c>
      <c r="P432" s="0" t="str">
        <f aca="false">CONCATENATE(K432,L432)</f>
        <v>0277</v>
      </c>
      <c r="R432" s="0" t="n">
        <v>100.388</v>
      </c>
      <c r="S432" s="0" t="n">
        <v>20</v>
      </c>
      <c r="T432" s="0" t="n">
        <v>150.865035815392</v>
      </c>
      <c r="U432" s="0" t="n">
        <v>0.746284322795158</v>
      </c>
      <c r="V432" s="0" t="n">
        <v>9.99300489657242E-005</v>
      </c>
      <c r="W432" s="0" t="n">
        <f aca="false">VLOOKUP(D432,'paramètres CI'!$A$1:$C$6,2,0)</f>
        <v>0.0385046990211696</v>
      </c>
      <c r="X432" s="0" t="n">
        <f aca="false">(R432-E432)/E432</f>
        <v>0</v>
      </c>
      <c r="Y432" s="0" t="n">
        <f aca="false">T432-G432</f>
        <v>66.3228143090429</v>
      </c>
      <c r="Z432" s="0" t="n">
        <f aca="false">U432-H432</f>
        <v>0</v>
      </c>
    </row>
    <row r="433" customFormat="false" ht="15.8" hidden="false" customHeight="false" outlineLevel="0" collapsed="false">
      <c r="A433" s="0" t="s">
        <v>14</v>
      </c>
      <c r="B433" s="0" t="s">
        <v>83</v>
      </c>
      <c r="C433" s="0" t="s">
        <v>38</v>
      </c>
      <c r="D433" s="0" t="s">
        <v>39</v>
      </c>
      <c r="E433" s="0" t="n">
        <f aca="false">VLOOKUP(O433,bibliRdtCHauff!$G$1:$K$1398,4,0)</f>
        <v>100.388</v>
      </c>
      <c r="F433" s="0" t="n">
        <v>20</v>
      </c>
      <c r="G433" s="0" t="n">
        <f aca="false">VLOOKUP(P433,BesoinU!$F$1:$L$99,3,0)</f>
        <v>84.5422215063491</v>
      </c>
      <c r="H433" s="0" t="n">
        <f aca="false">VLOOKUP(O433,bibliRdtCHauff!$G$1:$K$1398,3,0)</f>
        <v>0.973878889551827</v>
      </c>
      <c r="I433" s="0" t="n">
        <v>9.99300489657242E-005</v>
      </c>
      <c r="J433" s="0" t="n">
        <f aca="false">VLOOKUP(D433,'paramètres CI'!$A$1:$C$6,2,0)</f>
        <v>0.022045059962018</v>
      </c>
      <c r="K433" s="0" t="str">
        <f aca="false">VLOOKUP(A433,Nomenclature!$D$1:$E$9,2,0)</f>
        <v>02</v>
      </c>
      <c r="L433" s="0" t="str">
        <f aca="false">VLOOKUP(B433,Nomenclature!$J$1:$K$97,2,0)</f>
        <v>77</v>
      </c>
      <c r="M433" s="0" t="str">
        <f aca="false">VLOOKUP(C433,Nomenclature!$M$1:$N$21,2,0)</f>
        <v>24</v>
      </c>
      <c r="N433" s="0" t="str">
        <f aca="false">VLOOKUP(D433,Nomenclature!$O$25:$P$31,2,0)</f>
        <v>04</v>
      </c>
      <c r="O433" s="0" t="str">
        <f aca="false">CONCATENATE(K433,L433,M433,N433)</f>
        <v>02772404</v>
      </c>
      <c r="P433" s="0" t="str">
        <f aca="false">CONCATENATE(K433,L433)</f>
        <v>0277</v>
      </c>
      <c r="R433" s="0" t="n">
        <v>100.388</v>
      </c>
      <c r="S433" s="0" t="n">
        <v>20</v>
      </c>
      <c r="T433" s="0" t="n">
        <v>132.7414794688</v>
      </c>
      <c r="U433" s="0" t="n">
        <v>0.973878889551827</v>
      </c>
      <c r="V433" s="0" t="n">
        <v>9.99300489657242E-005</v>
      </c>
      <c r="W433" s="0" t="n">
        <f aca="false">VLOOKUP(D433,'paramètres CI'!$A$1:$C$6,2,0)</f>
        <v>0.022045059962018</v>
      </c>
      <c r="X433" s="0" t="n">
        <f aca="false">(R433-E433)/E433</f>
        <v>0</v>
      </c>
      <c r="Y433" s="0" t="n">
        <f aca="false">T433-G433</f>
        <v>48.1992579624509</v>
      </c>
      <c r="Z433" s="0" t="n">
        <f aca="false">U433-H433</f>
        <v>0</v>
      </c>
    </row>
    <row r="434" customFormat="false" ht="15.8" hidden="false" customHeight="false" outlineLevel="0" collapsed="false">
      <c r="A434" s="0" t="s">
        <v>14</v>
      </c>
      <c r="B434" s="0" t="s">
        <v>83</v>
      </c>
      <c r="C434" s="0" t="s">
        <v>40</v>
      </c>
      <c r="D434" s="0" t="s">
        <v>37</v>
      </c>
      <c r="E434" s="0" t="n">
        <f aca="false">VLOOKUP(O434,bibliRdtCHauff!$G$1:$K$1398,4,0)</f>
        <v>84.32592</v>
      </c>
      <c r="F434" s="0" t="n">
        <v>20</v>
      </c>
      <c r="G434" s="0" t="n">
        <f aca="false">VLOOKUP(P434,BesoinU!$F$1:$L$99,3,0)</f>
        <v>84.5422215063491</v>
      </c>
      <c r="H434" s="0" t="n">
        <f aca="false">VLOOKUP(O434,bibliRdtCHauff!$G$1:$K$1398,3,0)</f>
        <v>0.554107504523336</v>
      </c>
      <c r="I434" s="0" t="n">
        <v>0.0271723267017794</v>
      </c>
      <c r="J434" s="0" t="n">
        <f aca="false">VLOOKUP(D434,'paramètres CI'!$A$1:$C$6,2,0)</f>
        <v>0.0385046990211696</v>
      </c>
      <c r="K434" s="0" t="str">
        <f aca="false">VLOOKUP(A434,Nomenclature!$D$1:$E$9,2,0)</f>
        <v>02</v>
      </c>
      <c r="L434" s="0" t="str">
        <f aca="false">VLOOKUP(B434,Nomenclature!$J$1:$K$97,2,0)</f>
        <v>77</v>
      </c>
      <c r="M434" s="0" t="str">
        <f aca="false">VLOOKUP(C434,Nomenclature!$M$1:$N$21,2,0)</f>
        <v>03</v>
      </c>
      <c r="N434" s="0" t="str">
        <f aca="false">VLOOKUP(D434,Nomenclature!$O$25:$P$31,2,0)</f>
        <v>03</v>
      </c>
      <c r="O434" s="0" t="str">
        <f aca="false">CONCATENATE(K434,L434,M434,N434)</f>
        <v>02770303</v>
      </c>
      <c r="P434" s="0" t="str">
        <f aca="false">CONCATENATE(K434,L434)</f>
        <v>0277</v>
      </c>
      <c r="R434" s="0" t="n">
        <v>80.3104</v>
      </c>
      <c r="S434" s="0" t="n">
        <v>20</v>
      </c>
      <c r="T434" s="0" t="n">
        <v>150.865035815392</v>
      </c>
      <c r="U434" s="0" t="n">
        <v>0.50606329995538</v>
      </c>
      <c r="V434" s="0" t="n">
        <v>0.0271723267017794</v>
      </c>
      <c r="W434" s="0" t="n">
        <f aca="false">VLOOKUP(D434,'paramètres CI'!$A$1:$C$6,2,0)</f>
        <v>0.0385046990211696</v>
      </c>
      <c r="X434" s="0" t="n">
        <f aca="false">(R434-E434)/E434</f>
        <v>-0.0476190476190476</v>
      </c>
      <c r="Y434" s="0" t="n">
        <f aca="false">T434-G434</f>
        <v>66.3228143090429</v>
      </c>
      <c r="Z434" s="0" t="n">
        <f aca="false">U434-H434</f>
        <v>-0.048044204567956</v>
      </c>
    </row>
    <row r="435" customFormat="false" ht="15.8" hidden="false" customHeight="false" outlineLevel="0" collapsed="false">
      <c r="A435" s="0" t="s">
        <v>14</v>
      </c>
      <c r="B435" s="0" t="s">
        <v>83</v>
      </c>
      <c r="C435" s="0" t="s">
        <v>41</v>
      </c>
      <c r="D435" s="0" t="s">
        <v>39</v>
      </c>
      <c r="E435" s="0" t="n">
        <f aca="false">VLOOKUP(O435,bibliRdtCHauff!$G$1:$K$1398,4,0)</f>
        <v>84.32592</v>
      </c>
      <c r="F435" s="0" t="n">
        <v>20</v>
      </c>
      <c r="G435" s="0" t="n">
        <f aca="false">VLOOKUP(P435,BesoinU!$F$1:$L$99,3,0)</f>
        <v>84.5422215063491</v>
      </c>
      <c r="H435" s="0" t="n">
        <f aca="false">VLOOKUP(O435,bibliRdtCHauff!$G$1:$K$1398,3,0)</f>
        <v>0.669811894775165</v>
      </c>
      <c r="I435" s="0" t="n">
        <v>0.250823769849468</v>
      </c>
      <c r="J435" s="0" t="n">
        <f aca="false">VLOOKUP(D435,'paramètres CI'!$A$1:$C$6,2,0)</f>
        <v>0.022045059962018</v>
      </c>
      <c r="K435" s="0" t="str">
        <f aca="false">VLOOKUP(A435,Nomenclature!$D$1:$E$9,2,0)</f>
        <v>02</v>
      </c>
      <c r="L435" s="0" t="str">
        <f aca="false">VLOOKUP(B435,Nomenclature!$J$1:$K$97,2,0)</f>
        <v>77</v>
      </c>
      <c r="M435" s="0" t="str">
        <f aca="false">VLOOKUP(C435,Nomenclature!$M$1:$N$21,2,0)</f>
        <v>04</v>
      </c>
      <c r="N435" s="0" t="str">
        <f aca="false">VLOOKUP(D435,Nomenclature!$O$25:$P$31,2,0)</f>
        <v>04</v>
      </c>
      <c r="O435" s="0" t="str">
        <f aca="false">CONCATENATE(K435,L435,M435,N435)</f>
        <v>02770404</v>
      </c>
      <c r="P435" s="0" t="str">
        <f aca="false">CONCATENATE(K435,L435)</f>
        <v>0277</v>
      </c>
      <c r="R435" s="0" t="n">
        <v>80.3104</v>
      </c>
      <c r="S435" s="0" t="n">
        <v>20</v>
      </c>
      <c r="T435" s="0" t="n">
        <v>132.7414794688</v>
      </c>
      <c r="U435" s="0" t="n">
        <v>0.593795146080999</v>
      </c>
      <c r="V435" s="0" t="n">
        <v>0.250823769849468</v>
      </c>
      <c r="W435" s="0" t="n">
        <f aca="false">VLOOKUP(D435,'paramètres CI'!$A$1:$C$6,2,0)</f>
        <v>0.022045059962018</v>
      </c>
      <c r="X435" s="0" t="n">
        <f aca="false">(R435-E435)/E435</f>
        <v>-0.0476190476190476</v>
      </c>
      <c r="Y435" s="0" t="n">
        <f aca="false">T435-G435</f>
        <v>48.1992579624509</v>
      </c>
      <c r="Z435" s="0" t="n">
        <f aca="false">U435-H435</f>
        <v>-0.076016748694166</v>
      </c>
    </row>
    <row r="436" customFormat="false" ht="15.8" hidden="false" customHeight="false" outlineLevel="0" collapsed="false">
      <c r="A436" s="0" t="s">
        <v>14</v>
      </c>
      <c r="B436" s="0" t="s">
        <v>83</v>
      </c>
      <c r="C436" s="0" t="s">
        <v>45</v>
      </c>
      <c r="D436" s="0" t="s">
        <v>43</v>
      </c>
      <c r="E436" s="0" t="n">
        <f aca="false">VLOOKUP(O436,bibliRdtCHauff!$G$1:$K$1398,4,0)</f>
        <v>10.4</v>
      </c>
      <c r="F436" s="0" t="n">
        <v>13</v>
      </c>
      <c r="G436" s="0" t="n">
        <f aca="false">VLOOKUP(P436,BesoinU!$F$1:$L$99,3,0)</f>
        <v>84.5422215063491</v>
      </c>
      <c r="H436" s="0" t="n">
        <f aca="false">VLOOKUP(O436,bibliRdtCHauff!$G$1:$K$1398,3,0)</f>
        <v>0.92</v>
      </c>
      <c r="I436" s="0" t="n">
        <v>0.246622306468551</v>
      </c>
      <c r="J436" s="0" t="n">
        <f aca="false">VLOOKUP(D436,'paramètres CI'!$A$1:$C$6,2,0)</f>
        <v>0.0935912806596305</v>
      </c>
      <c r="K436" s="0" t="str">
        <f aca="false">VLOOKUP(A436,Nomenclature!$D$1:$E$9,2,0)</f>
        <v>02</v>
      </c>
      <c r="L436" s="0" t="str">
        <f aca="false">VLOOKUP(B436,Nomenclature!$J$1:$K$97,2,0)</f>
        <v>77</v>
      </c>
      <c r="M436" s="0" t="str">
        <f aca="false">VLOOKUP(C436,Nomenclature!$M$1:$N$21,2,0)</f>
        <v>06</v>
      </c>
      <c r="N436" s="0" t="str">
        <f aca="false">VLOOKUP(D436,Nomenclature!$O$25:$P$31,2,0)</f>
        <v>02</v>
      </c>
      <c r="O436" s="0" t="str">
        <f aca="false">CONCATENATE(K436,L436,M436,N436)</f>
        <v>02770602</v>
      </c>
      <c r="P436" s="0" t="str">
        <f aca="false">CONCATENATE(K436,L436)</f>
        <v>0277</v>
      </c>
      <c r="R436" s="0" t="n">
        <v>10</v>
      </c>
      <c r="S436" s="0" t="n">
        <v>13</v>
      </c>
      <c r="T436" s="0" t="n">
        <v>107.273807447792</v>
      </c>
      <c r="U436" s="0" t="n">
        <v>0.9</v>
      </c>
      <c r="V436" s="0" t="n">
        <v>0.246622306468551</v>
      </c>
      <c r="W436" s="0" t="n">
        <f aca="false">VLOOKUP(D436,'paramètres CI'!$A$1:$C$6,2,0)</f>
        <v>0.0935912806596305</v>
      </c>
      <c r="X436" s="0" t="n">
        <f aca="false">(R436-E436)/E436</f>
        <v>-0.0384615384615385</v>
      </c>
      <c r="Y436" s="0" t="n">
        <f aca="false">T436-G436</f>
        <v>22.7315859414429</v>
      </c>
      <c r="Z436" s="0" t="n">
        <f aca="false">U436-H436</f>
        <v>-0.02</v>
      </c>
    </row>
    <row r="437" customFormat="false" ht="15.8" hidden="false" customHeight="false" outlineLevel="0" collapsed="false">
      <c r="A437" s="0" t="s">
        <v>14</v>
      </c>
      <c r="B437" s="0" t="s">
        <v>83</v>
      </c>
      <c r="C437" s="0" t="s">
        <v>46</v>
      </c>
      <c r="D437" s="0" t="s">
        <v>43</v>
      </c>
      <c r="E437" s="0" t="n">
        <f aca="false">VLOOKUP(O437,bibliRdtCHauff!$G$1:$K$1398,4,0)</f>
        <v>12</v>
      </c>
      <c r="F437" s="0" t="n">
        <v>13</v>
      </c>
      <c r="G437" s="0" t="n">
        <f aca="false">VLOOKUP(P437,BesoinU!$F$1:$L$99,3,0)</f>
        <v>84.5422215063491</v>
      </c>
      <c r="H437" s="0" t="n">
        <f aca="false">VLOOKUP(O437,bibliRdtCHauff!$G$1:$K$1398,3,0)</f>
        <v>1</v>
      </c>
      <c r="I437" s="0" t="n">
        <v>9.99300489657242E-005</v>
      </c>
      <c r="J437" s="0" t="n">
        <f aca="false">VLOOKUP(D437,'paramètres CI'!$A$1:$C$6,2,0)</f>
        <v>0.0935912806596305</v>
      </c>
      <c r="K437" s="0" t="str">
        <f aca="false">VLOOKUP(A437,Nomenclature!$D$1:$E$9,2,0)</f>
        <v>02</v>
      </c>
      <c r="L437" s="0" t="str">
        <f aca="false">VLOOKUP(B437,Nomenclature!$J$1:$K$97,2,0)</f>
        <v>77</v>
      </c>
      <c r="M437" s="0" t="str">
        <f aca="false">VLOOKUP(C437,Nomenclature!$M$1:$N$21,2,0)</f>
        <v>26</v>
      </c>
      <c r="N437" s="0" t="str">
        <f aca="false">VLOOKUP(D437,Nomenclature!$O$25:$P$31,2,0)</f>
        <v>02</v>
      </c>
      <c r="O437" s="0" t="str">
        <f aca="false">CONCATENATE(K437,L437,M437,N437)</f>
        <v>02772602</v>
      </c>
      <c r="P437" s="0" t="str">
        <f aca="false">CONCATENATE(K437,L437)</f>
        <v>0277</v>
      </c>
      <c r="R437" s="0" t="n">
        <v>12</v>
      </c>
      <c r="S437" s="0" t="n">
        <v>13</v>
      </c>
      <c r="T437" s="0" t="n">
        <v>107.273807447792</v>
      </c>
      <c r="U437" s="0" t="n">
        <v>1</v>
      </c>
      <c r="V437" s="0" t="n">
        <v>9.99300489657242E-005</v>
      </c>
      <c r="W437" s="0" t="n">
        <f aca="false">VLOOKUP(D437,'paramètres CI'!$A$1:$C$6,2,0)</f>
        <v>0.0935912806596305</v>
      </c>
      <c r="X437" s="0" t="n">
        <f aca="false">(R437-E437)/E437</f>
        <v>0</v>
      </c>
      <c r="Y437" s="0" t="n">
        <f aca="false">T437-G437</f>
        <v>22.7315859414429</v>
      </c>
      <c r="Z437" s="0" t="n">
        <f aca="false">U437-H437</f>
        <v>0</v>
      </c>
    </row>
    <row r="438" customFormat="false" ht="15.8" hidden="false" customHeight="false" outlineLevel="0" collapsed="false">
      <c r="A438" s="0" t="s">
        <v>14</v>
      </c>
      <c r="B438" s="0" t="s">
        <v>83</v>
      </c>
      <c r="C438" s="0" t="s">
        <v>48</v>
      </c>
      <c r="D438" s="0" t="s">
        <v>43</v>
      </c>
      <c r="E438" s="0" t="n">
        <f aca="false">VLOOKUP(O438,bibliRdtCHauff!$G$1:$K$1398,4,0)</f>
        <v>49.4339252735619</v>
      </c>
      <c r="F438" s="0" t="n">
        <v>20</v>
      </c>
      <c r="G438" s="0" t="n">
        <f aca="false">VLOOKUP(P438,BesoinU!$F$1:$L$99,3,0)</f>
        <v>84.5422215063491</v>
      </c>
      <c r="H438" s="0" t="n">
        <f aca="false">VLOOKUP(O438,bibliRdtCHauff!$G$1:$K$1398,3,0)</f>
        <v>2.94489544186046</v>
      </c>
      <c r="I438" s="0" t="n">
        <v>0.085692321306252</v>
      </c>
      <c r="J438" s="0" t="n">
        <f aca="false">VLOOKUP(D438,'paramètres CI'!$A$1:$C$6,2,0)</f>
        <v>0.0935912806596305</v>
      </c>
      <c r="K438" s="0" t="str">
        <f aca="false">VLOOKUP(A438,Nomenclature!$D$1:$E$9,2,0)</f>
        <v>02</v>
      </c>
      <c r="L438" s="0" t="str">
        <f aca="false">VLOOKUP(B438,Nomenclature!$J$1:$K$97,2,0)</f>
        <v>77</v>
      </c>
      <c r="M438" s="0" t="str">
        <f aca="false">VLOOKUP(C438,Nomenclature!$M$1:$N$21,2,0)</f>
        <v>09</v>
      </c>
      <c r="N438" s="0" t="str">
        <f aca="false">VLOOKUP(D438,Nomenclature!$O$25:$P$31,2,0)</f>
        <v>02</v>
      </c>
      <c r="O438" s="0" t="str">
        <f aca="false">CONCATENATE(K438,L438,M438,N438)</f>
        <v>02770902</v>
      </c>
      <c r="P438" s="0" t="str">
        <f aca="false">CONCATENATE(K438,L438)</f>
        <v>0277</v>
      </c>
      <c r="R438" s="0" t="n">
        <v>47.0799288319637</v>
      </c>
      <c r="S438" s="0" t="n">
        <v>20</v>
      </c>
      <c r="T438" s="0" t="n">
        <v>114.3499718888</v>
      </c>
      <c r="U438" s="0" t="n">
        <v>2.83163023255814</v>
      </c>
      <c r="V438" s="0" t="n">
        <v>0.085692321306252</v>
      </c>
      <c r="W438" s="0" t="n">
        <f aca="false">VLOOKUP(D438,'paramètres CI'!$A$1:$C$6,2,0)</f>
        <v>0.0935912806596305</v>
      </c>
      <c r="X438" s="0" t="n">
        <f aca="false">(R438-E438)/E438</f>
        <v>-0.0476190476190479</v>
      </c>
      <c r="Y438" s="0" t="n">
        <f aca="false">T438-G438</f>
        <v>29.8077503824509</v>
      </c>
      <c r="Z438" s="0" t="n">
        <f aca="false">U438-H438</f>
        <v>-0.11326520930232</v>
      </c>
    </row>
    <row r="439" customFormat="false" ht="15.8" hidden="false" customHeight="false" outlineLevel="0" collapsed="false">
      <c r="A439" s="0" t="s">
        <v>14</v>
      </c>
      <c r="B439" s="0" t="s">
        <v>83</v>
      </c>
      <c r="C439" s="0" t="s">
        <v>49</v>
      </c>
      <c r="D439" s="0" t="s">
        <v>43</v>
      </c>
      <c r="E439" s="0" t="n">
        <f aca="false">VLOOKUP(O439,bibliRdtCHauff!$G$1:$K$1398,4,0)</f>
        <v>58.8499110399546</v>
      </c>
      <c r="F439" s="0" t="n">
        <v>20</v>
      </c>
      <c r="G439" s="0" t="n">
        <f aca="false">VLOOKUP(P439,BesoinU!$F$1:$L$99,3,0)</f>
        <v>84.5422215063491</v>
      </c>
      <c r="H439" s="0" t="n">
        <f aca="false">VLOOKUP(O439,bibliRdtCHauff!$G$1:$K$1398,3,0)</f>
        <v>3.39795627906976</v>
      </c>
      <c r="I439" s="0" t="n">
        <v>9.99300489657242E-005</v>
      </c>
      <c r="J439" s="0" t="n">
        <f aca="false">VLOOKUP(D439,'paramètres CI'!$A$1:$C$6,2,0)</f>
        <v>0.0935912806596305</v>
      </c>
      <c r="K439" s="0" t="str">
        <f aca="false">VLOOKUP(A439,Nomenclature!$D$1:$E$9,2,0)</f>
        <v>02</v>
      </c>
      <c r="L439" s="0" t="str">
        <f aca="false">VLOOKUP(B439,Nomenclature!$J$1:$K$97,2,0)</f>
        <v>77</v>
      </c>
      <c r="M439" s="0" t="str">
        <f aca="false">VLOOKUP(C439,Nomenclature!$M$1:$N$21,2,0)</f>
        <v>29</v>
      </c>
      <c r="N439" s="0" t="str">
        <f aca="false">VLOOKUP(D439,Nomenclature!$O$25:$P$31,2,0)</f>
        <v>02</v>
      </c>
      <c r="O439" s="0" t="str">
        <f aca="false">CONCATENATE(K439,L439,M439,N439)</f>
        <v>02772902</v>
      </c>
      <c r="P439" s="0" t="str">
        <f aca="false">CONCATENATE(K439,L439)</f>
        <v>0277</v>
      </c>
      <c r="R439" s="0" t="n">
        <v>58.8499110399546</v>
      </c>
      <c r="S439" s="0" t="n">
        <v>20</v>
      </c>
      <c r="T439" s="0" t="n">
        <v>114.3499718888</v>
      </c>
      <c r="U439" s="0" t="n">
        <v>3.39795627906976</v>
      </c>
      <c r="V439" s="0" t="n">
        <v>9.99300489657242E-005</v>
      </c>
      <c r="W439" s="0" t="n">
        <f aca="false">VLOOKUP(D439,'paramètres CI'!$A$1:$C$6,2,0)</f>
        <v>0.0935912806596305</v>
      </c>
      <c r="X439" s="0" t="n">
        <f aca="false">(R439-E439)/E439</f>
        <v>0</v>
      </c>
      <c r="Y439" s="0" t="n">
        <f aca="false">T439-G439</f>
        <v>29.8077503824509</v>
      </c>
      <c r="Z439" s="0" t="n">
        <f aca="false">U439-H439</f>
        <v>0</v>
      </c>
    </row>
    <row r="440" customFormat="false" ht="15.8" hidden="false" customHeight="false" outlineLevel="0" collapsed="false">
      <c r="A440" s="0" t="s">
        <v>14</v>
      </c>
      <c r="B440" s="0" t="s">
        <v>83</v>
      </c>
      <c r="C440" s="0" t="s">
        <v>55</v>
      </c>
      <c r="D440" s="0" t="s">
        <v>43</v>
      </c>
      <c r="E440" s="0" t="n">
        <f aca="false">VLOOKUP(O440,bibliRdtCHauff!$G$1:$K$1398,4,0)</f>
        <v>139.71027</v>
      </c>
      <c r="F440" s="0" t="n">
        <v>17</v>
      </c>
      <c r="G440" s="0" t="n">
        <f aca="false">VLOOKUP(P440,BesoinU!$F$1:$L$99,3,0)</f>
        <v>84.5422215063491</v>
      </c>
      <c r="H440" s="0" t="n">
        <f aca="false">VLOOKUP(O440,bibliRdtCHauff!$G$1:$K$1398,3,0)</f>
        <v>2.80410195348837</v>
      </c>
      <c r="I440" s="0" t="n">
        <v>0.114952318608488</v>
      </c>
      <c r="J440" s="0" t="n">
        <f aca="false">VLOOKUP(D440,'paramètres CI'!$A$1:$C$6,2,0)</f>
        <v>0.0935912806596305</v>
      </c>
      <c r="K440" s="0" t="str">
        <f aca="false">VLOOKUP(A440,Nomenclature!$D$1:$E$9,2,0)</f>
        <v>02</v>
      </c>
      <c r="L440" s="0" t="str">
        <f aca="false">VLOOKUP(B440,Nomenclature!$J$1:$K$97,2,0)</f>
        <v>77</v>
      </c>
      <c r="M440" s="0" t="str">
        <f aca="false">VLOOKUP(C440,Nomenclature!$M$1:$N$21,2,0)</f>
        <v>10</v>
      </c>
      <c r="N440" s="0" t="str">
        <f aca="false">VLOOKUP(D440,Nomenclature!$O$25:$P$31,2,0)</f>
        <v>02</v>
      </c>
      <c r="O440" s="0" t="str">
        <f aca="false">CONCATENATE(K440,L440,M440,N440)</f>
        <v>02771002</v>
      </c>
      <c r="P440" s="0" t="str">
        <f aca="false">CONCATENATE(K440,L440)</f>
        <v>0277</v>
      </c>
      <c r="R440" s="0" t="n">
        <v>133.0574</v>
      </c>
      <c r="S440" s="0" t="n">
        <v>17</v>
      </c>
      <c r="T440" s="0" t="n">
        <v>120.324935785651</v>
      </c>
      <c r="U440" s="0" t="n">
        <v>2.67297488372093</v>
      </c>
      <c r="V440" s="0" t="n">
        <v>0.114952318608488</v>
      </c>
      <c r="W440" s="0" t="n">
        <f aca="false">VLOOKUP(D440,'paramètres CI'!$A$1:$C$6,2,0)</f>
        <v>0.0935912806596305</v>
      </c>
      <c r="X440" s="0" t="n">
        <f aca="false">(R440-E440)/E440</f>
        <v>-0.0476190476190477</v>
      </c>
      <c r="Y440" s="0" t="n">
        <f aca="false">T440-G440</f>
        <v>35.7827142793019</v>
      </c>
      <c r="Z440" s="0" t="n">
        <f aca="false">U440-H440</f>
        <v>-0.13112706976744</v>
      </c>
    </row>
    <row r="441" customFormat="false" ht="15.8" hidden="false" customHeight="false" outlineLevel="0" collapsed="false">
      <c r="A441" s="0" t="s">
        <v>14</v>
      </c>
      <c r="B441" s="0" t="s">
        <v>83</v>
      </c>
      <c r="C441" s="0" t="s">
        <v>56</v>
      </c>
      <c r="D441" s="0" t="s">
        <v>43</v>
      </c>
      <c r="E441" s="0" t="n">
        <f aca="false">VLOOKUP(O441,bibliRdtCHauff!$G$1:$K$1398,4,0)</f>
        <v>166.32175</v>
      </c>
      <c r="F441" s="0" t="n">
        <v>17</v>
      </c>
      <c r="G441" s="0" t="n">
        <f aca="false">VLOOKUP(P441,BesoinU!$F$1:$L$99,3,0)</f>
        <v>84.5422215063491</v>
      </c>
      <c r="H441" s="0" t="n">
        <f aca="false">VLOOKUP(O441,bibliRdtCHauff!$G$1:$K$1398,3,0)</f>
        <v>3.32861023255814</v>
      </c>
      <c r="I441" s="0" t="n">
        <v>9.99300489657242E-005</v>
      </c>
      <c r="J441" s="0" t="n">
        <f aca="false">VLOOKUP(D441,'paramètres CI'!$A$1:$C$6,2,0)</f>
        <v>0.0935912806596305</v>
      </c>
      <c r="K441" s="0" t="str">
        <f aca="false">VLOOKUP(A441,Nomenclature!$D$1:$E$9,2,0)</f>
        <v>02</v>
      </c>
      <c r="L441" s="0" t="str">
        <f aca="false">VLOOKUP(B441,Nomenclature!$J$1:$K$97,2,0)</f>
        <v>77</v>
      </c>
      <c r="M441" s="0" t="str">
        <f aca="false">VLOOKUP(C441,Nomenclature!$M$1:$N$21,2,0)</f>
        <v>30</v>
      </c>
      <c r="N441" s="0" t="str">
        <f aca="false">VLOOKUP(D441,Nomenclature!$O$25:$P$31,2,0)</f>
        <v>02</v>
      </c>
      <c r="O441" s="0" t="str">
        <f aca="false">CONCATENATE(K441,L441,M441,N441)</f>
        <v>02773002</v>
      </c>
      <c r="P441" s="0" t="str">
        <f aca="false">CONCATENATE(K441,L441)</f>
        <v>0277</v>
      </c>
      <c r="R441" s="0" t="n">
        <v>166.32175</v>
      </c>
      <c r="S441" s="0" t="n">
        <v>17</v>
      </c>
      <c r="T441" s="0" t="n">
        <v>120.324935785651</v>
      </c>
      <c r="U441" s="0" t="n">
        <v>3.32861023255814</v>
      </c>
      <c r="V441" s="0" t="n">
        <v>9.99300489657242E-005</v>
      </c>
      <c r="W441" s="0" t="n">
        <f aca="false">VLOOKUP(D441,'paramètres CI'!$A$1:$C$6,2,0)</f>
        <v>0.0935912806596305</v>
      </c>
      <c r="X441" s="0" t="n">
        <f aca="false">(R441-E441)/E441</f>
        <v>0</v>
      </c>
      <c r="Y441" s="0" t="n">
        <f aca="false">T441-G441</f>
        <v>35.7827142793019</v>
      </c>
      <c r="Z441" s="0" t="n">
        <f aca="false">U441-H441</f>
        <v>0</v>
      </c>
    </row>
    <row r="442" customFormat="false" ht="15.8" hidden="false" customHeight="false" outlineLevel="0" collapsed="false">
      <c r="A442" s="0" t="s">
        <v>14</v>
      </c>
      <c r="B442" s="0" t="s">
        <v>84</v>
      </c>
      <c r="C442" s="0" t="s">
        <v>32</v>
      </c>
      <c r="D442" s="0" t="s">
        <v>33</v>
      </c>
      <c r="E442" s="0" t="n">
        <f aca="false">VLOOKUP(O442,bibliRdtCHauff!$G$1:$K$1398,4,0)</f>
        <v>77.469</v>
      </c>
      <c r="F442" s="0" t="n">
        <v>25</v>
      </c>
      <c r="G442" s="0" t="n">
        <f aca="false">VLOOKUP(P442,BesoinU!$F$1:$L$99,3,0)</f>
        <v>83.3984993467685</v>
      </c>
      <c r="H442" s="0" t="n">
        <f aca="false">VLOOKUP(O442,bibliRdtCHauff!$G$1:$K$1398,3,0)</f>
        <v>0.72953931375101</v>
      </c>
      <c r="I442" s="0" t="n">
        <v>0.0176743839176615</v>
      </c>
      <c r="J442" s="0" t="n">
        <f aca="false">VLOOKUP(D442,'paramètres CI'!$A$1:$C$6,2,0)</f>
        <v>0.033584731604575</v>
      </c>
      <c r="K442" s="0" t="str">
        <f aca="false">VLOOKUP(A442,Nomenclature!$D$1:$E$9,2,0)</f>
        <v>02</v>
      </c>
      <c r="L442" s="0" t="str">
        <f aca="false">VLOOKUP(B442,Nomenclature!$J$1:$K$97,2,0)</f>
        <v>78</v>
      </c>
      <c r="M442" s="0" t="str">
        <f aca="false">VLOOKUP(C442,Nomenclature!$M$1:$N$21,2,0)</f>
        <v>01</v>
      </c>
      <c r="N442" s="0" t="str">
        <f aca="false">VLOOKUP(D442,Nomenclature!$O$25:$P$31,2,0)</f>
        <v>01</v>
      </c>
      <c r="O442" s="0" t="str">
        <f aca="false">CONCATENATE(K442,L442,M442,N442)</f>
        <v>02780101</v>
      </c>
      <c r="P442" s="0" t="str">
        <f aca="false">CONCATENATE(K442,L442)</f>
        <v>0278</v>
      </c>
      <c r="R442" s="0" t="n">
        <v>73.78</v>
      </c>
      <c r="S442" s="0" t="n">
        <v>25</v>
      </c>
      <c r="T442" s="0" t="n">
        <v>114.433064816473</v>
      </c>
      <c r="U442" s="0" t="n">
        <v>0.701480109375971</v>
      </c>
      <c r="V442" s="0" t="n">
        <v>0.0176743839176615</v>
      </c>
      <c r="W442" s="0" t="n">
        <f aca="false">VLOOKUP(D442,'paramètres CI'!$A$1:$C$6,2,0)</f>
        <v>0.033584731604575</v>
      </c>
      <c r="X442" s="0" t="n">
        <f aca="false">(R442-E442)/E442</f>
        <v>-0.0476190476190475</v>
      </c>
      <c r="Y442" s="0" t="n">
        <f aca="false">T442-G442</f>
        <v>31.0345654697045</v>
      </c>
      <c r="Z442" s="0" t="n">
        <f aca="false">U442-H442</f>
        <v>-0.0280592043750389</v>
      </c>
    </row>
    <row r="443" customFormat="false" ht="15.8" hidden="false" customHeight="false" outlineLevel="0" collapsed="false">
      <c r="A443" s="0" t="s">
        <v>14</v>
      </c>
      <c r="B443" s="0" t="s">
        <v>84</v>
      </c>
      <c r="C443" s="0" t="s">
        <v>32</v>
      </c>
      <c r="D443" s="0" t="s">
        <v>34</v>
      </c>
      <c r="E443" s="0" t="n">
        <f aca="false">VLOOKUP(O443,bibliRdtCHauff!$G$1:$K$1398,4,0)</f>
        <v>77.469</v>
      </c>
      <c r="F443" s="0" t="n">
        <v>25</v>
      </c>
      <c r="G443" s="0" t="n">
        <f aca="false">VLOOKUP(P443,BesoinU!$F$1:$L$99,3,0)</f>
        <v>83.3984993467685</v>
      </c>
      <c r="H443" s="0" t="n">
        <f aca="false">VLOOKUP(O443,bibliRdtCHauff!$G$1:$K$1398,3,0)</f>
        <v>0.712199409817672</v>
      </c>
      <c r="I443" s="0" t="n">
        <v>0.20885779302119</v>
      </c>
      <c r="J443" s="0" t="n">
        <f aca="false">VLOOKUP(D443,'paramètres CI'!$A$1:$C$6,2,0)</f>
        <v>0.0424847883250769</v>
      </c>
      <c r="K443" s="0" t="str">
        <f aca="false">VLOOKUP(A443,Nomenclature!$D$1:$E$9,2,0)</f>
        <v>02</v>
      </c>
      <c r="L443" s="0" t="str">
        <f aca="false">VLOOKUP(B443,Nomenclature!$J$1:$K$97,2,0)</f>
        <v>78</v>
      </c>
      <c r="M443" s="0" t="str">
        <f aca="false">VLOOKUP(C443,Nomenclature!$M$1:$N$21,2,0)</f>
        <v>01</v>
      </c>
      <c r="N443" s="0" t="str">
        <f aca="false">VLOOKUP(D443,Nomenclature!$O$25:$P$31,2,0)</f>
        <v>06</v>
      </c>
      <c r="O443" s="0" t="str">
        <f aca="false">CONCATENATE(K443,L443,M443,N443)</f>
        <v>02780106</v>
      </c>
      <c r="P443" s="0" t="str">
        <f aca="false">CONCATENATE(K443,L443)</f>
        <v>0278</v>
      </c>
      <c r="R443" s="0" t="n">
        <v>73.78</v>
      </c>
      <c r="S443" s="0" t="n">
        <v>25</v>
      </c>
      <c r="T443" s="0" t="n">
        <v>109.079127730229</v>
      </c>
      <c r="U443" s="0" t="n">
        <v>0.684807124824684</v>
      </c>
      <c r="V443" s="0" t="n">
        <v>0.20885779302119</v>
      </c>
      <c r="W443" s="0" t="n">
        <f aca="false">VLOOKUP(D443,'paramètres CI'!$A$1:$C$6,2,0)</f>
        <v>0.0424847883250769</v>
      </c>
      <c r="X443" s="0" t="n">
        <f aca="false">(R443-E443)/E443</f>
        <v>-0.0476190476190475</v>
      </c>
      <c r="Y443" s="0" t="n">
        <f aca="false">T443-G443</f>
        <v>25.6806283834605</v>
      </c>
      <c r="Z443" s="0" t="n">
        <f aca="false">U443-H443</f>
        <v>-0.027392284992988</v>
      </c>
    </row>
    <row r="444" customFormat="false" ht="15.8" hidden="false" customHeight="false" outlineLevel="0" collapsed="false">
      <c r="A444" s="0" t="s">
        <v>14</v>
      </c>
      <c r="B444" s="0" t="s">
        <v>84</v>
      </c>
      <c r="C444" s="0" t="s">
        <v>35</v>
      </c>
      <c r="D444" s="0" t="s">
        <v>33</v>
      </c>
      <c r="E444" s="0" t="n">
        <f aca="false">VLOOKUP(O444,bibliRdtCHauff!$G$1:$K$1398,4,0)</f>
        <v>92.225</v>
      </c>
      <c r="F444" s="0" t="n">
        <v>25</v>
      </c>
      <c r="G444" s="0" t="n">
        <f aca="false">VLOOKUP(P444,BesoinU!$F$1:$L$99,3,0)</f>
        <v>83.3984993467685</v>
      </c>
      <c r="H444" s="0" t="n">
        <f aca="false">VLOOKUP(O444,bibliRdtCHauff!$G$1:$K$1398,3,0)</f>
        <v>0.841776131251165</v>
      </c>
      <c r="I444" s="0" t="n">
        <v>9.99300489657242E-005</v>
      </c>
      <c r="J444" s="0" t="n">
        <f aca="false">VLOOKUP(D444,'paramètres CI'!$A$1:$C$6,2,0)</f>
        <v>0.033584731604575</v>
      </c>
      <c r="K444" s="0" t="str">
        <f aca="false">VLOOKUP(A444,Nomenclature!$D$1:$E$9,2,0)</f>
        <v>02</v>
      </c>
      <c r="L444" s="0" t="str">
        <f aca="false">VLOOKUP(B444,Nomenclature!$J$1:$K$97,2,0)</f>
        <v>78</v>
      </c>
      <c r="M444" s="0" t="str">
        <f aca="false">VLOOKUP(C444,Nomenclature!$M$1:$N$21,2,0)</f>
        <v>21</v>
      </c>
      <c r="N444" s="0" t="str">
        <f aca="false">VLOOKUP(D444,Nomenclature!$O$25:$P$31,2,0)</f>
        <v>01</v>
      </c>
      <c r="O444" s="0" t="str">
        <f aca="false">CONCATENATE(K444,L444,M444,N444)</f>
        <v>02782101</v>
      </c>
      <c r="P444" s="0" t="str">
        <f aca="false">CONCATENATE(K444,L444)</f>
        <v>0278</v>
      </c>
      <c r="R444" s="0" t="n">
        <v>92.225</v>
      </c>
      <c r="S444" s="0" t="n">
        <v>25</v>
      </c>
      <c r="T444" s="0" t="n">
        <v>114.433064816473</v>
      </c>
      <c r="U444" s="0" t="n">
        <v>0.841776131251165</v>
      </c>
      <c r="V444" s="0" t="n">
        <v>9.99300489657242E-005</v>
      </c>
      <c r="W444" s="0" t="n">
        <f aca="false">VLOOKUP(D444,'paramètres CI'!$A$1:$C$6,2,0)</f>
        <v>0.033584731604575</v>
      </c>
      <c r="X444" s="0" t="n">
        <f aca="false">(R444-E444)/E444</f>
        <v>0</v>
      </c>
      <c r="Y444" s="0" t="n">
        <f aca="false">T444-G444</f>
        <v>31.0345654697045</v>
      </c>
      <c r="Z444" s="0" t="n">
        <f aca="false">U444-H444</f>
        <v>0</v>
      </c>
    </row>
    <row r="445" customFormat="false" ht="15.8" hidden="false" customHeight="false" outlineLevel="0" collapsed="false">
      <c r="A445" s="0" t="s">
        <v>14</v>
      </c>
      <c r="B445" s="0" t="s">
        <v>84</v>
      </c>
      <c r="C445" s="0" t="s">
        <v>35</v>
      </c>
      <c r="D445" s="0" t="s">
        <v>34</v>
      </c>
      <c r="E445" s="0" t="n">
        <f aca="false">VLOOKUP(O445,bibliRdtCHauff!$G$1:$K$1398,4,0)</f>
        <v>92.225</v>
      </c>
      <c r="F445" s="0" t="n">
        <v>25</v>
      </c>
      <c r="G445" s="0" t="n">
        <f aca="false">VLOOKUP(P445,BesoinU!$F$1:$L$99,3,0)</f>
        <v>83.3984993467685</v>
      </c>
      <c r="H445" s="0" t="n">
        <f aca="false">VLOOKUP(O445,bibliRdtCHauff!$G$1:$K$1398,3,0)</f>
        <v>0.821768549789621</v>
      </c>
      <c r="I445" s="0" t="n">
        <v>9.99300489657242E-005</v>
      </c>
      <c r="J445" s="0" t="n">
        <f aca="false">VLOOKUP(D445,'paramètres CI'!$A$1:$C$6,2,0)</f>
        <v>0.0424847883250769</v>
      </c>
      <c r="K445" s="0" t="str">
        <f aca="false">VLOOKUP(A445,Nomenclature!$D$1:$E$9,2,0)</f>
        <v>02</v>
      </c>
      <c r="L445" s="0" t="str">
        <f aca="false">VLOOKUP(B445,Nomenclature!$J$1:$K$97,2,0)</f>
        <v>78</v>
      </c>
      <c r="M445" s="0" t="str">
        <f aca="false">VLOOKUP(C445,Nomenclature!$M$1:$N$21,2,0)</f>
        <v>21</v>
      </c>
      <c r="N445" s="0" t="str">
        <f aca="false">VLOOKUP(D445,Nomenclature!$O$25:$P$31,2,0)</f>
        <v>06</v>
      </c>
      <c r="O445" s="0" t="str">
        <f aca="false">CONCATENATE(K445,L445,M445,N445)</f>
        <v>02782106</v>
      </c>
      <c r="P445" s="0" t="str">
        <f aca="false">CONCATENATE(K445,L445)</f>
        <v>0278</v>
      </c>
      <c r="R445" s="0" t="n">
        <v>92.225</v>
      </c>
      <c r="S445" s="0" t="n">
        <v>25</v>
      </c>
      <c r="T445" s="0" t="n">
        <v>109.079127730229</v>
      </c>
      <c r="U445" s="0" t="n">
        <v>0.821768549789621</v>
      </c>
      <c r="V445" s="0" t="n">
        <v>9.99300489657242E-005</v>
      </c>
      <c r="W445" s="0" t="n">
        <f aca="false">VLOOKUP(D445,'paramètres CI'!$A$1:$C$6,2,0)</f>
        <v>0.0424847883250769</v>
      </c>
      <c r="X445" s="0" t="n">
        <f aca="false">(R445-E445)/E445</f>
        <v>0</v>
      </c>
      <c r="Y445" s="0" t="n">
        <f aca="false">T445-G445</f>
        <v>25.6806283834605</v>
      </c>
      <c r="Z445" s="0" t="n">
        <f aca="false">U445-H445</f>
        <v>0</v>
      </c>
    </row>
    <row r="446" customFormat="false" ht="15.8" hidden="false" customHeight="false" outlineLevel="0" collapsed="false">
      <c r="A446" s="0" t="s">
        <v>14</v>
      </c>
      <c r="B446" s="0" t="s">
        <v>84</v>
      </c>
      <c r="C446" s="0" t="s">
        <v>36</v>
      </c>
      <c r="D446" s="0" t="s">
        <v>37</v>
      </c>
      <c r="E446" s="0" t="n">
        <f aca="false">VLOOKUP(O446,bibliRdtCHauff!$G$1:$K$1398,4,0)</f>
        <v>100.388</v>
      </c>
      <c r="F446" s="0" t="n">
        <v>20</v>
      </c>
      <c r="G446" s="0" t="n">
        <f aca="false">VLOOKUP(P446,BesoinU!$F$1:$L$99,3,0)</f>
        <v>83.3984993467685</v>
      </c>
      <c r="H446" s="0" t="n">
        <f aca="false">VLOOKUP(O446,bibliRdtCHauff!$G$1:$K$1398,3,0)</f>
        <v>0.746282122129223</v>
      </c>
      <c r="I446" s="0" t="n">
        <v>9.99300489657242E-005</v>
      </c>
      <c r="J446" s="0" t="n">
        <f aca="false">VLOOKUP(D446,'paramètres CI'!$A$1:$C$6,2,0)</f>
        <v>0.0385046990211696</v>
      </c>
      <c r="K446" s="0" t="str">
        <f aca="false">VLOOKUP(A446,Nomenclature!$D$1:$E$9,2,0)</f>
        <v>02</v>
      </c>
      <c r="L446" s="0" t="str">
        <f aca="false">VLOOKUP(B446,Nomenclature!$J$1:$K$97,2,0)</f>
        <v>78</v>
      </c>
      <c r="M446" s="0" t="str">
        <f aca="false">VLOOKUP(C446,Nomenclature!$M$1:$N$21,2,0)</f>
        <v>23</v>
      </c>
      <c r="N446" s="0" t="str">
        <f aca="false">VLOOKUP(D446,Nomenclature!$O$25:$P$31,2,0)</f>
        <v>03</v>
      </c>
      <c r="O446" s="0" t="str">
        <f aca="false">CONCATENATE(K446,L446,M446,N446)</f>
        <v>02782303</v>
      </c>
      <c r="P446" s="0" t="str">
        <f aca="false">CONCATENATE(K446,L446)</f>
        <v>0278</v>
      </c>
      <c r="R446" s="0" t="n">
        <v>100.388</v>
      </c>
      <c r="S446" s="0" t="n">
        <v>20</v>
      </c>
      <c r="T446" s="0" t="n">
        <v>145.012525117915</v>
      </c>
      <c r="U446" s="0" t="n">
        <v>0.746282122129223</v>
      </c>
      <c r="V446" s="0" t="n">
        <v>9.99300489657242E-005</v>
      </c>
      <c r="W446" s="0" t="n">
        <f aca="false">VLOOKUP(D446,'paramètres CI'!$A$1:$C$6,2,0)</f>
        <v>0.0385046990211696</v>
      </c>
      <c r="X446" s="0" t="n">
        <f aca="false">(R446-E446)/E446</f>
        <v>0</v>
      </c>
      <c r="Y446" s="0" t="n">
        <f aca="false">T446-G446</f>
        <v>61.6140257711465</v>
      </c>
      <c r="Z446" s="0" t="n">
        <f aca="false">U446-H446</f>
        <v>0</v>
      </c>
    </row>
    <row r="447" customFormat="false" ht="15.8" hidden="false" customHeight="false" outlineLevel="0" collapsed="false">
      <c r="A447" s="0" t="s">
        <v>14</v>
      </c>
      <c r="B447" s="0" t="s">
        <v>84</v>
      </c>
      <c r="C447" s="0" t="s">
        <v>38</v>
      </c>
      <c r="D447" s="0" t="s">
        <v>39</v>
      </c>
      <c r="E447" s="0" t="n">
        <f aca="false">VLOOKUP(O447,bibliRdtCHauff!$G$1:$K$1398,4,0)</f>
        <v>100.388</v>
      </c>
      <c r="F447" s="0" t="n">
        <v>20</v>
      </c>
      <c r="G447" s="0" t="n">
        <f aca="false">VLOOKUP(P447,BesoinU!$F$1:$L$99,3,0)</f>
        <v>83.3984993467685</v>
      </c>
      <c r="H447" s="0" t="n">
        <f aca="false">VLOOKUP(O447,bibliRdtCHauff!$G$1:$K$1398,3,0)</f>
        <v>0.97387745580958</v>
      </c>
      <c r="I447" s="0" t="n">
        <v>9.99300489657242E-005</v>
      </c>
      <c r="J447" s="0" t="n">
        <f aca="false">VLOOKUP(D447,'paramètres CI'!$A$1:$C$6,2,0)</f>
        <v>0.022045059962018</v>
      </c>
      <c r="K447" s="0" t="str">
        <f aca="false">VLOOKUP(A447,Nomenclature!$D$1:$E$9,2,0)</f>
        <v>02</v>
      </c>
      <c r="L447" s="0" t="str">
        <f aca="false">VLOOKUP(B447,Nomenclature!$J$1:$K$97,2,0)</f>
        <v>78</v>
      </c>
      <c r="M447" s="0" t="str">
        <f aca="false">VLOOKUP(C447,Nomenclature!$M$1:$N$21,2,0)</f>
        <v>24</v>
      </c>
      <c r="N447" s="0" t="str">
        <f aca="false">VLOOKUP(D447,Nomenclature!$O$25:$P$31,2,0)</f>
        <v>04</v>
      </c>
      <c r="O447" s="0" t="str">
        <f aca="false">CONCATENATE(K447,L447,M447,N447)</f>
        <v>02782404</v>
      </c>
      <c r="P447" s="0" t="str">
        <f aca="false">CONCATENATE(K447,L447)</f>
        <v>0278</v>
      </c>
      <c r="R447" s="0" t="n">
        <v>100.388</v>
      </c>
      <c r="S447" s="0" t="n">
        <v>20</v>
      </c>
      <c r="T447" s="0" t="n">
        <v>132.361322280761</v>
      </c>
      <c r="U447" s="0" t="n">
        <v>0.97387745580958</v>
      </c>
      <c r="V447" s="0" t="n">
        <v>9.99300489657242E-005</v>
      </c>
      <c r="W447" s="0" t="n">
        <f aca="false">VLOOKUP(D447,'paramètres CI'!$A$1:$C$6,2,0)</f>
        <v>0.022045059962018</v>
      </c>
      <c r="X447" s="0" t="n">
        <f aca="false">(R447-E447)/E447</f>
        <v>0</v>
      </c>
      <c r="Y447" s="0" t="n">
        <f aca="false">T447-G447</f>
        <v>48.9628229339925</v>
      </c>
      <c r="Z447" s="0" t="n">
        <f aca="false">U447-H447</f>
        <v>0</v>
      </c>
    </row>
    <row r="448" customFormat="false" ht="15.8" hidden="false" customHeight="false" outlineLevel="0" collapsed="false">
      <c r="A448" s="0" t="s">
        <v>14</v>
      </c>
      <c r="B448" s="0" t="s">
        <v>84</v>
      </c>
      <c r="C448" s="0" t="s">
        <v>40</v>
      </c>
      <c r="D448" s="0" t="s">
        <v>37</v>
      </c>
      <c r="E448" s="0" t="n">
        <f aca="false">VLOOKUP(O448,bibliRdtCHauff!$G$1:$K$1398,4,0)</f>
        <v>84.32592</v>
      </c>
      <c r="F448" s="0" t="n">
        <v>20</v>
      </c>
      <c r="G448" s="0" t="n">
        <f aca="false">VLOOKUP(P448,BesoinU!$F$1:$L$99,3,0)</f>
        <v>83.3984993467685</v>
      </c>
      <c r="H448" s="0" t="n">
        <f aca="false">VLOOKUP(O448,bibliRdtCHauff!$G$1:$K$1398,3,0)</f>
        <v>0.55410426429939</v>
      </c>
      <c r="I448" s="0" t="n">
        <v>0.0355517290898338</v>
      </c>
      <c r="J448" s="0" t="n">
        <f aca="false">VLOOKUP(D448,'paramètres CI'!$A$1:$C$6,2,0)</f>
        <v>0.0385046990211696</v>
      </c>
      <c r="K448" s="0" t="str">
        <f aca="false">VLOOKUP(A448,Nomenclature!$D$1:$E$9,2,0)</f>
        <v>02</v>
      </c>
      <c r="L448" s="0" t="str">
        <f aca="false">VLOOKUP(B448,Nomenclature!$J$1:$K$97,2,0)</f>
        <v>78</v>
      </c>
      <c r="M448" s="0" t="str">
        <f aca="false">VLOOKUP(C448,Nomenclature!$M$1:$N$21,2,0)</f>
        <v>03</v>
      </c>
      <c r="N448" s="0" t="str">
        <f aca="false">VLOOKUP(D448,Nomenclature!$O$25:$P$31,2,0)</f>
        <v>03</v>
      </c>
      <c r="O448" s="0" t="str">
        <f aca="false">CONCATENATE(K448,L448,M448,N448)</f>
        <v>02780303</v>
      </c>
      <c r="P448" s="0" t="str">
        <f aca="false">CONCATENATE(K448,L448)</f>
        <v>0278</v>
      </c>
      <c r="R448" s="0" t="n">
        <v>80.3104</v>
      </c>
      <c r="S448" s="0" t="n">
        <v>20</v>
      </c>
      <c r="T448" s="0" t="n">
        <v>145.012525117915</v>
      </c>
      <c r="U448" s="0" t="n">
        <v>0.506059799841932</v>
      </c>
      <c r="V448" s="0" t="n">
        <v>0.0355517290898338</v>
      </c>
      <c r="W448" s="0" t="n">
        <f aca="false">VLOOKUP(D448,'paramètres CI'!$A$1:$C$6,2,0)</f>
        <v>0.0385046990211696</v>
      </c>
      <c r="X448" s="0" t="n">
        <f aca="false">(R448-E448)/E448</f>
        <v>-0.0476190476190476</v>
      </c>
      <c r="Y448" s="0" t="n">
        <f aca="false">T448-G448</f>
        <v>61.6140257711465</v>
      </c>
      <c r="Z448" s="0" t="n">
        <f aca="false">U448-H448</f>
        <v>-0.0480444644574579</v>
      </c>
    </row>
    <row r="449" customFormat="false" ht="15.8" hidden="false" customHeight="false" outlineLevel="0" collapsed="false">
      <c r="A449" s="0" t="s">
        <v>14</v>
      </c>
      <c r="B449" s="0" t="s">
        <v>84</v>
      </c>
      <c r="C449" s="0" t="s">
        <v>41</v>
      </c>
      <c r="D449" s="0" t="s">
        <v>39</v>
      </c>
      <c r="E449" s="0" t="n">
        <f aca="false">VLOOKUP(O449,bibliRdtCHauff!$G$1:$K$1398,4,0)</f>
        <v>84.32592</v>
      </c>
      <c r="F449" s="0" t="n">
        <v>20</v>
      </c>
      <c r="G449" s="0" t="n">
        <f aca="false">VLOOKUP(P449,BesoinU!$F$1:$L$99,3,0)</f>
        <v>83.3984993467685</v>
      </c>
      <c r="H449" s="0" t="n">
        <f aca="false">VLOOKUP(O449,bibliRdtCHauff!$G$1:$K$1398,3,0)</f>
        <v>0.669809680832545</v>
      </c>
      <c r="I449" s="0" t="n">
        <v>0.237776154280676</v>
      </c>
      <c r="J449" s="0" t="n">
        <f aca="false">VLOOKUP(D449,'paramètres CI'!$A$1:$C$6,2,0)</f>
        <v>0.022045059962018</v>
      </c>
      <c r="K449" s="0" t="str">
        <f aca="false">VLOOKUP(A449,Nomenclature!$D$1:$E$9,2,0)</f>
        <v>02</v>
      </c>
      <c r="L449" s="0" t="str">
        <f aca="false">VLOOKUP(B449,Nomenclature!$J$1:$K$97,2,0)</f>
        <v>78</v>
      </c>
      <c r="M449" s="0" t="str">
        <f aca="false">VLOOKUP(C449,Nomenclature!$M$1:$N$21,2,0)</f>
        <v>04</v>
      </c>
      <c r="N449" s="0" t="str">
        <f aca="false">VLOOKUP(D449,Nomenclature!$O$25:$P$31,2,0)</f>
        <v>04</v>
      </c>
      <c r="O449" s="0" t="str">
        <f aca="false">CONCATENATE(K449,L449,M449,N449)</f>
        <v>02780404</v>
      </c>
      <c r="P449" s="0" t="str">
        <f aca="false">CONCATENATE(K449,L449)</f>
        <v>0278</v>
      </c>
      <c r="R449" s="0" t="n">
        <v>80.3104</v>
      </c>
      <c r="S449" s="0" t="n">
        <v>20</v>
      </c>
      <c r="T449" s="0" t="n">
        <v>132.361322280761</v>
      </c>
      <c r="U449" s="0" t="n">
        <v>0.593792737088286</v>
      </c>
      <c r="V449" s="0" t="n">
        <v>0.237776154280676</v>
      </c>
      <c r="W449" s="0" t="n">
        <f aca="false">VLOOKUP(D449,'paramètres CI'!$A$1:$C$6,2,0)</f>
        <v>0.022045059962018</v>
      </c>
      <c r="X449" s="0" t="n">
        <f aca="false">(R449-E449)/E449</f>
        <v>-0.0476190476190476</v>
      </c>
      <c r="Y449" s="0" t="n">
        <f aca="false">T449-G449</f>
        <v>48.9628229339925</v>
      </c>
      <c r="Z449" s="0" t="n">
        <f aca="false">U449-H449</f>
        <v>-0.0760169437442591</v>
      </c>
    </row>
    <row r="450" customFormat="false" ht="15.8" hidden="false" customHeight="false" outlineLevel="0" collapsed="false">
      <c r="A450" s="0" t="s">
        <v>14</v>
      </c>
      <c r="B450" s="0" t="s">
        <v>84</v>
      </c>
      <c r="C450" s="0" t="s">
        <v>45</v>
      </c>
      <c r="D450" s="0" t="s">
        <v>43</v>
      </c>
      <c r="E450" s="0" t="n">
        <f aca="false">VLOOKUP(O450,bibliRdtCHauff!$G$1:$K$1398,4,0)</f>
        <v>10.4</v>
      </c>
      <c r="F450" s="0" t="n">
        <v>13</v>
      </c>
      <c r="G450" s="0" t="n">
        <f aca="false">VLOOKUP(P450,BesoinU!$F$1:$L$99,3,0)</f>
        <v>83.3984993467685</v>
      </c>
      <c r="H450" s="0" t="n">
        <f aca="false">VLOOKUP(O450,bibliRdtCHauff!$G$1:$K$1398,3,0)</f>
        <v>0.92</v>
      </c>
      <c r="I450" s="0" t="n">
        <v>0.27122287433686</v>
      </c>
      <c r="J450" s="0" t="n">
        <f aca="false">VLOOKUP(D450,'paramètres CI'!$A$1:$C$6,2,0)</f>
        <v>0.0935912806596305</v>
      </c>
      <c r="K450" s="0" t="str">
        <f aca="false">VLOOKUP(A450,Nomenclature!$D$1:$E$9,2,0)</f>
        <v>02</v>
      </c>
      <c r="L450" s="0" t="str">
        <f aca="false">VLOOKUP(B450,Nomenclature!$J$1:$K$97,2,0)</f>
        <v>78</v>
      </c>
      <c r="M450" s="0" t="str">
        <f aca="false">VLOOKUP(C450,Nomenclature!$M$1:$N$21,2,0)</f>
        <v>06</v>
      </c>
      <c r="N450" s="0" t="str">
        <f aca="false">VLOOKUP(D450,Nomenclature!$O$25:$P$31,2,0)</f>
        <v>02</v>
      </c>
      <c r="O450" s="0" t="str">
        <f aca="false">CONCATENATE(K450,L450,M450,N450)</f>
        <v>02780602</v>
      </c>
      <c r="P450" s="0" t="str">
        <f aca="false">CONCATENATE(K450,L450)</f>
        <v>0278</v>
      </c>
      <c r="R450" s="0" t="n">
        <v>10</v>
      </c>
      <c r="S450" s="0" t="n">
        <v>13</v>
      </c>
      <c r="T450" s="0" t="n">
        <v>107.210036292133</v>
      </c>
      <c r="U450" s="0" t="n">
        <v>0.9</v>
      </c>
      <c r="V450" s="0" t="n">
        <v>0.27122287433686</v>
      </c>
      <c r="W450" s="0" t="n">
        <f aca="false">VLOOKUP(D450,'paramètres CI'!$A$1:$C$6,2,0)</f>
        <v>0.0935912806596305</v>
      </c>
      <c r="X450" s="0" t="n">
        <f aca="false">(R450-E450)/E450</f>
        <v>-0.0384615384615385</v>
      </c>
      <c r="Y450" s="0" t="n">
        <f aca="false">T450-G450</f>
        <v>23.8115369453645</v>
      </c>
      <c r="Z450" s="0" t="n">
        <f aca="false">U450-H450</f>
        <v>-0.02</v>
      </c>
    </row>
    <row r="451" customFormat="false" ht="15.8" hidden="false" customHeight="false" outlineLevel="0" collapsed="false">
      <c r="A451" s="0" t="s">
        <v>14</v>
      </c>
      <c r="B451" s="0" t="s">
        <v>84</v>
      </c>
      <c r="C451" s="0" t="s">
        <v>46</v>
      </c>
      <c r="D451" s="0" t="s">
        <v>43</v>
      </c>
      <c r="E451" s="0" t="n">
        <f aca="false">VLOOKUP(O451,bibliRdtCHauff!$G$1:$K$1398,4,0)</f>
        <v>12</v>
      </c>
      <c r="F451" s="0" t="n">
        <v>13</v>
      </c>
      <c r="G451" s="0" t="n">
        <f aca="false">VLOOKUP(P451,BesoinU!$F$1:$L$99,3,0)</f>
        <v>83.3984993467685</v>
      </c>
      <c r="H451" s="0" t="n">
        <f aca="false">VLOOKUP(O451,bibliRdtCHauff!$G$1:$K$1398,3,0)</f>
        <v>1</v>
      </c>
      <c r="I451" s="0" t="n">
        <v>9.99300489657242E-005</v>
      </c>
      <c r="J451" s="0" t="n">
        <f aca="false">VLOOKUP(D451,'paramètres CI'!$A$1:$C$6,2,0)</f>
        <v>0.0935912806596305</v>
      </c>
      <c r="K451" s="0" t="str">
        <f aca="false">VLOOKUP(A451,Nomenclature!$D$1:$E$9,2,0)</f>
        <v>02</v>
      </c>
      <c r="L451" s="0" t="str">
        <f aca="false">VLOOKUP(B451,Nomenclature!$J$1:$K$97,2,0)</f>
        <v>78</v>
      </c>
      <c r="M451" s="0" t="str">
        <f aca="false">VLOOKUP(C451,Nomenclature!$M$1:$N$21,2,0)</f>
        <v>26</v>
      </c>
      <c r="N451" s="0" t="str">
        <f aca="false">VLOOKUP(D451,Nomenclature!$O$25:$P$31,2,0)</f>
        <v>02</v>
      </c>
      <c r="O451" s="0" t="str">
        <f aca="false">CONCATENATE(K451,L451,M451,N451)</f>
        <v>02782602</v>
      </c>
      <c r="P451" s="0" t="str">
        <f aca="false">CONCATENATE(K451,L451)</f>
        <v>0278</v>
      </c>
      <c r="R451" s="0" t="n">
        <v>12</v>
      </c>
      <c r="S451" s="0" t="n">
        <v>13</v>
      </c>
      <c r="T451" s="0" t="n">
        <v>107.210036292133</v>
      </c>
      <c r="U451" s="0" t="n">
        <v>1</v>
      </c>
      <c r="V451" s="0" t="n">
        <v>9.99300489657242E-005</v>
      </c>
      <c r="W451" s="0" t="n">
        <f aca="false">VLOOKUP(D451,'paramètres CI'!$A$1:$C$6,2,0)</f>
        <v>0.0935912806596305</v>
      </c>
      <c r="X451" s="0" t="n">
        <f aca="false">(R451-E451)/E451</f>
        <v>0</v>
      </c>
      <c r="Y451" s="0" t="n">
        <f aca="false">T451-G451</f>
        <v>23.8115369453645</v>
      </c>
      <c r="Z451" s="0" t="n">
        <f aca="false">U451-H451</f>
        <v>0</v>
      </c>
    </row>
    <row r="452" customFormat="false" ht="15.8" hidden="false" customHeight="false" outlineLevel="0" collapsed="false">
      <c r="A452" s="0" t="s">
        <v>14</v>
      </c>
      <c r="B452" s="0" t="s">
        <v>84</v>
      </c>
      <c r="C452" s="0" t="s">
        <v>48</v>
      </c>
      <c r="D452" s="0" t="s">
        <v>43</v>
      </c>
      <c r="E452" s="0" t="n">
        <f aca="false">VLOOKUP(O452,bibliRdtCHauff!$G$1:$K$1398,4,0)</f>
        <v>49.1893419465442</v>
      </c>
      <c r="F452" s="0" t="n">
        <v>20</v>
      </c>
      <c r="G452" s="0" t="n">
        <f aca="false">VLOOKUP(P452,BesoinU!$F$1:$L$99,3,0)</f>
        <v>83.3984993467685</v>
      </c>
      <c r="H452" s="0" t="n">
        <f aca="false">VLOOKUP(O452,bibliRdtCHauff!$G$1:$K$1398,3,0)</f>
        <v>2.94489544186046</v>
      </c>
      <c r="I452" s="0" t="n">
        <v>0.0983973678223741</v>
      </c>
      <c r="J452" s="0" t="n">
        <f aca="false">VLOOKUP(D452,'paramètres CI'!$A$1:$C$6,2,0)</f>
        <v>0.0935912806596305</v>
      </c>
      <c r="K452" s="0" t="str">
        <f aca="false">VLOOKUP(A452,Nomenclature!$D$1:$E$9,2,0)</f>
        <v>02</v>
      </c>
      <c r="L452" s="0" t="str">
        <f aca="false">VLOOKUP(B452,Nomenclature!$J$1:$K$97,2,0)</f>
        <v>78</v>
      </c>
      <c r="M452" s="0" t="str">
        <f aca="false">VLOOKUP(C452,Nomenclature!$M$1:$N$21,2,0)</f>
        <v>09</v>
      </c>
      <c r="N452" s="0" t="str">
        <f aca="false">VLOOKUP(D452,Nomenclature!$O$25:$P$31,2,0)</f>
        <v>02</v>
      </c>
      <c r="O452" s="0" t="str">
        <f aca="false">CONCATENATE(K452,L452,M452,N452)</f>
        <v>02780902</v>
      </c>
      <c r="P452" s="0" t="str">
        <f aca="false">CONCATENATE(K452,L452)</f>
        <v>0278</v>
      </c>
      <c r="R452" s="0" t="n">
        <v>46.8469923300422</v>
      </c>
      <c r="S452" s="0" t="n">
        <v>20</v>
      </c>
      <c r="T452" s="0" t="n">
        <v>117.443989819366</v>
      </c>
      <c r="U452" s="0" t="n">
        <v>2.83163023255814</v>
      </c>
      <c r="V452" s="0" t="n">
        <v>0.0983973678223741</v>
      </c>
      <c r="W452" s="0" t="n">
        <f aca="false">VLOOKUP(D452,'paramètres CI'!$A$1:$C$6,2,0)</f>
        <v>0.0935912806596305</v>
      </c>
      <c r="X452" s="0" t="n">
        <f aca="false">(R452-E452)/E452</f>
        <v>-0.0476190476190455</v>
      </c>
      <c r="Y452" s="0" t="n">
        <f aca="false">T452-G452</f>
        <v>34.0454904725975</v>
      </c>
      <c r="Z452" s="0" t="n">
        <f aca="false">U452-H452</f>
        <v>-0.11326520930232</v>
      </c>
    </row>
    <row r="453" customFormat="false" ht="15.8" hidden="false" customHeight="false" outlineLevel="0" collapsed="false">
      <c r="A453" s="0" t="s">
        <v>14</v>
      </c>
      <c r="B453" s="0" t="s">
        <v>84</v>
      </c>
      <c r="C453" s="0" t="s">
        <v>49</v>
      </c>
      <c r="D453" s="0" t="s">
        <v>43</v>
      </c>
      <c r="E453" s="0" t="n">
        <f aca="false">VLOOKUP(O453,bibliRdtCHauff!$G$1:$K$1398,4,0)</f>
        <v>58.5587404125527</v>
      </c>
      <c r="F453" s="0" t="n">
        <v>20</v>
      </c>
      <c r="G453" s="0" t="n">
        <f aca="false">VLOOKUP(P453,BesoinU!$F$1:$L$99,3,0)</f>
        <v>83.3984993467685</v>
      </c>
      <c r="H453" s="0" t="n">
        <f aca="false">VLOOKUP(O453,bibliRdtCHauff!$G$1:$K$1398,3,0)</f>
        <v>3.39795627906976</v>
      </c>
      <c r="I453" s="0" t="n">
        <v>9.99300489657242E-005</v>
      </c>
      <c r="J453" s="0" t="n">
        <f aca="false">VLOOKUP(D453,'paramètres CI'!$A$1:$C$6,2,0)</f>
        <v>0.0935912806596305</v>
      </c>
      <c r="K453" s="0" t="str">
        <f aca="false">VLOOKUP(A453,Nomenclature!$D$1:$E$9,2,0)</f>
        <v>02</v>
      </c>
      <c r="L453" s="0" t="str">
        <f aca="false">VLOOKUP(B453,Nomenclature!$J$1:$K$97,2,0)</f>
        <v>78</v>
      </c>
      <c r="M453" s="0" t="str">
        <f aca="false">VLOOKUP(C453,Nomenclature!$M$1:$N$21,2,0)</f>
        <v>29</v>
      </c>
      <c r="N453" s="0" t="str">
        <f aca="false">VLOOKUP(D453,Nomenclature!$O$25:$P$31,2,0)</f>
        <v>02</v>
      </c>
      <c r="O453" s="0" t="str">
        <f aca="false">CONCATENATE(K453,L453,M453,N453)</f>
        <v>02782902</v>
      </c>
      <c r="P453" s="0" t="str">
        <f aca="false">CONCATENATE(K453,L453)</f>
        <v>0278</v>
      </c>
      <c r="R453" s="0" t="n">
        <v>58.5587404125527</v>
      </c>
      <c r="S453" s="0" t="n">
        <v>20</v>
      </c>
      <c r="T453" s="0" t="n">
        <v>117.443989819366</v>
      </c>
      <c r="U453" s="0" t="n">
        <v>3.39795627906976</v>
      </c>
      <c r="V453" s="0" t="n">
        <v>9.99300489657242E-005</v>
      </c>
      <c r="W453" s="0" t="n">
        <f aca="false">VLOOKUP(D453,'paramètres CI'!$A$1:$C$6,2,0)</f>
        <v>0.0935912806596305</v>
      </c>
      <c r="X453" s="0" t="n">
        <f aca="false">(R453-E453)/E453</f>
        <v>0</v>
      </c>
      <c r="Y453" s="0" t="n">
        <f aca="false">T453-G453</f>
        <v>34.0454904725975</v>
      </c>
      <c r="Z453" s="0" t="n">
        <f aca="false">U453-H453</f>
        <v>0</v>
      </c>
    </row>
    <row r="454" customFormat="false" ht="15.8" hidden="false" customHeight="false" outlineLevel="0" collapsed="false">
      <c r="A454" s="0" t="s">
        <v>14</v>
      </c>
      <c r="B454" s="0" t="s">
        <v>84</v>
      </c>
      <c r="C454" s="0" t="s">
        <v>55</v>
      </c>
      <c r="D454" s="0" t="s">
        <v>43</v>
      </c>
      <c r="E454" s="0" t="n">
        <f aca="false">VLOOKUP(O454,bibliRdtCHauff!$G$1:$K$1398,4,0)</f>
        <v>139.71027</v>
      </c>
      <c r="F454" s="0" t="n">
        <v>17</v>
      </c>
      <c r="G454" s="0" t="n">
        <f aca="false">VLOOKUP(P454,BesoinU!$F$1:$L$99,3,0)</f>
        <v>83.3984993467685</v>
      </c>
      <c r="H454" s="0" t="n">
        <f aca="false">VLOOKUP(O454,bibliRdtCHauff!$G$1:$K$1398,3,0)</f>
        <v>2.80410195348837</v>
      </c>
      <c r="I454" s="0" t="n">
        <v>0.129820187188644</v>
      </c>
      <c r="J454" s="0" t="n">
        <f aca="false">VLOOKUP(D454,'paramètres CI'!$A$1:$C$6,2,0)</f>
        <v>0.0935912806596305</v>
      </c>
      <c r="K454" s="0" t="str">
        <f aca="false">VLOOKUP(A454,Nomenclature!$D$1:$E$9,2,0)</f>
        <v>02</v>
      </c>
      <c r="L454" s="0" t="str">
        <f aca="false">VLOOKUP(B454,Nomenclature!$J$1:$K$97,2,0)</f>
        <v>78</v>
      </c>
      <c r="M454" s="0" t="str">
        <f aca="false">VLOOKUP(C454,Nomenclature!$M$1:$N$21,2,0)</f>
        <v>10</v>
      </c>
      <c r="N454" s="0" t="str">
        <f aca="false">VLOOKUP(D454,Nomenclature!$O$25:$P$31,2,0)</f>
        <v>02</v>
      </c>
      <c r="O454" s="0" t="str">
        <f aca="false">CONCATENATE(K454,L454,M454,N454)</f>
        <v>02781002</v>
      </c>
      <c r="P454" s="0" t="str">
        <f aca="false">CONCATENATE(K454,L454)</f>
        <v>0278</v>
      </c>
      <c r="R454" s="0" t="n">
        <v>133.0574</v>
      </c>
      <c r="S454" s="0" t="n">
        <v>17</v>
      </c>
      <c r="T454" s="0" t="n">
        <v>123.3511514568</v>
      </c>
      <c r="U454" s="0" t="n">
        <v>2.67297488372093</v>
      </c>
      <c r="V454" s="0" t="n">
        <v>0.129820187188644</v>
      </c>
      <c r="W454" s="0" t="n">
        <f aca="false">VLOOKUP(D454,'paramètres CI'!$A$1:$C$6,2,0)</f>
        <v>0.0935912806596305</v>
      </c>
      <c r="X454" s="0" t="n">
        <f aca="false">(R454-E454)/E454</f>
        <v>-0.0476190476190477</v>
      </c>
      <c r="Y454" s="0" t="n">
        <f aca="false">T454-G454</f>
        <v>39.9526521100315</v>
      </c>
      <c r="Z454" s="0" t="n">
        <f aca="false">U454-H454</f>
        <v>-0.13112706976744</v>
      </c>
    </row>
    <row r="455" customFormat="false" ht="15.8" hidden="false" customHeight="false" outlineLevel="0" collapsed="false">
      <c r="A455" s="0" t="s">
        <v>14</v>
      </c>
      <c r="B455" s="0" t="s">
        <v>84</v>
      </c>
      <c r="C455" s="0" t="s">
        <v>56</v>
      </c>
      <c r="D455" s="0" t="s">
        <v>43</v>
      </c>
      <c r="E455" s="0" t="n">
        <f aca="false">VLOOKUP(O455,bibliRdtCHauff!$G$1:$K$1398,4,0)</f>
        <v>166.32175</v>
      </c>
      <c r="F455" s="0" t="n">
        <v>17</v>
      </c>
      <c r="G455" s="0" t="n">
        <f aca="false">VLOOKUP(P455,BesoinU!$F$1:$L$99,3,0)</f>
        <v>83.3984993467685</v>
      </c>
      <c r="H455" s="0" t="n">
        <f aca="false">VLOOKUP(O455,bibliRdtCHauff!$G$1:$K$1398,3,0)</f>
        <v>3.32861023255814</v>
      </c>
      <c r="I455" s="0" t="n">
        <v>9.99300489657242E-005</v>
      </c>
      <c r="J455" s="0" t="n">
        <f aca="false">VLOOKUP(D455,'paramètres CI'!$A$1:$C$6,2,0)</f>
        <v>0.0935912806596305</v>
      </c>
      <c r="K455" s="0" t="str">
        <f aca="false">VLOOKUP(A455,Nomenclature!$D$1:$E$9,2,0)</f>
        <v>02</v>
      </c>
      <c r="L455" s="0" t="str">
        <f aca="false">VLOOKUP(B455,Nomenclature!$J$1:$K$97,2,0)</f>
        <v>78</v>
      </c>
      <c r="M455" s="0" t="str">
        <f aca="false">VLOOKUP(C455,Nomenclature!$M$1:$N$21,2,0)</f>
        <v>30</v>
      </c>
      <c r="N455" s="0" t="str">
        <f aca="false">VLOOKUP(D455,Nomenclature!$O$25:$P$31,2,0)</f>
        <v>02</v>
      </c>
      <c r="O455" s="0" t="str">
        <f aca="false">CONCATENATE(K455,L455,M455,N455)</f>
        <v>02783002</v>
      </c>
      <c r="P455" s="0" t="str">
        <f aca="false">CONCATENATE(K455,L455)</f>
        <v>0278</v>
      </c>
      <c r="R455" s="0" t="n">
        <v>166.32175</v>
      </c>
      <c r="S455" s="0" t="n">
        <v>17</v>
      </c>
      <c r="T455" s="0" t="n">
        <v>123.3511514568</v>
      </c>
      <c r="U455" s="0" t="n">
        <v>3.32861023255814</v>
      </c>
      <c r="V455" s="0" t="n">
        <v>9.99300489657242E-005</v>
      </c>
      <c r="W455" s="0" t="n">
        <f aca="false">VLOOKUP(D455,'paramètres CI'!$A$1:$C$6,2,0)</f>
        <v>0.0935912806596305</v>
      </c>
      <c r="X455" s="0" t="n">
        <f aca="false">(R455-E455)/E455</f>
        <v>0</v>
      </c>
      <c r="Y455" s="0" t="n">
        <f aca="false">T455-G455</f>
        <v>39.9526521100315</v>
      </c>
      <c r="Z455" s="0" t="n">
        <f aca="false">U455-H455</f>
        <v>0</v>
      </c>
    </row>
    <row r="456" customFormat="false" ht="15.8" hidden="false" customHeight="false" outlineLevel="0" collapsed="false">
      <c r="A456" s="0" t="s">
        <v>14</v>
      </c>
      <c r="B456" s="0" t="s">
        <v>85</v>
      </c>
      <c r="C456" s="0" t="s">
        <v>32</v>
      </c>
      <c r="D456" s="0" t="s">
        <v>33</v>
      </c>
      <c r="E456" s="0" t="n">
        <f aca="false">VLOOKUP(O456,bibliRdtCHauff!$G$1:$K$1398,4,0)</f>
        <v>77.469</v>
      </c>
      <c r="F456" s="0" t="n">
        <v>25</v>
      </c>
      <c r="G456" s="0" t="n">
        <f aca="false">VLOOKUP(P456,BesoinU!$F$1:$L$99,3,0)</f>
        <v>80.6214104716656</v>
      </c>
      <c r="H456" s="0" t="n">
        <f aca="false">VLOOKUP(O456,bibliRdtCHauff!$G$1:$K$1398,3,0)</f>
        <v>0.735666302935951</v>
      </c>
      <c r="I456" s="0" t="n">
        <v>0.0319877061815984</v>
      </c>
      <c r="J456" s="0" t="n">
        <f aca="false">VLOOKUP(D456,'paramètres CI'!$A$1:$C$6,2,0)</f>
        <v>0.033584731604575</v>
      </c>
      <c r="K456" s="0" t="str">
        <f aca="false">VLOOKUP(A456,Nomenclature!$D$1:$E$9,2,0)</f>
        <v>02</v>
      </c>
      <c r="L456" s="0" t="str">
        <f aca="false">VLOOKUP(B456,Nomenclature!$J$1:$K$97,2,0)</f>
        <v>79</v>
      </c>
      <c r="M456" s="0" t="str">
        <f aca="false">VLOOKUP(C456,Nomenclature!$M$1:$N$21,2,0)</f>
        <v>01</v>
      </c>
      <c r="N456" s="0" t="str">
        <f aca="false">VLOOKUP(D456,Nomenclature!$O$25:$P$31,2,0)</f>
        <v>01</v>
      </c>
      <c r="O456" s="0" t="str">
        <f aca="false">CONCATENATE(K456,L456,M456,N456)</f>
        <v>02790101</v>
      </c>
      <c r="P456" s="0" t="str">
        <f aca="false">CONCATENATE(K456,L456)</f>
        <v>0279</v>
      </c>
      <c r="R456" s="0" t="n">
        <v>73.78</v>
      </c>
      <c r="S456" s="0" t="n">
        <v>25</v>
      </c>
      <c r="T456" s="0" t="n">
        <v>154.87935878569</v>
      </c>
      <c r="U456" s="0" t="n">
        <v>0.707371445130722</v>
      </c>
      <c r="V456" s="0" t="n">
        <v>0.0319877061815984</v>
      </c>
      <c r="W456" s="0" t="n">
        <f aca="false">VLOOKUP(D456,'paramètres CI'!$A$1:$C$6,2,0)</f>
        <v>0.033584731604575</v>
      </c>
      <c r="X456" s="0" t="n">
        <f aca="false">(R456-E456)/E456</f>
        <v>-0.0476190476190475</v>
      </c>
      <c r="Y456" s="0" t="n">
        <f aca="false">T456-G456</f>
        <v>74.2579483140244</v>
      </c>
      <c r="Z456" s="0" t="n">
        <f aca="false">U456-H456</f>
        <v>-0.028294857805229</v>
      </c>
    </row>
    <row r="457" customFormat="false" ht="15.8" hidden="false" customHeight="false" outlineLevel="0" collapsed="false">
      <c r="A457" s="0" t="s">
        <v>14</v>
      </c>
      <c r="B457" s="0" t="s">
        <v>85</v>
      </c>
      <c r="C457" s="0" t="s">
        <v>32</v>
      </c>
      <c r="D457" s="0" t="s">
        <v>34</v>
      </c>
      <c r="E457" s="0" t="n">
        <f aca="false">VLOOKUP(O457,bibliRdtCHauff!$G$1:$K$1398,4,0)</f>
        <v>77.469</v>
      </c>
      <c r="F457" s="0" t="n">
        <v>25</v>
      </c>
      <c r="G457" s="0" t="n">
        <f aca="false">VLOOKUP(P457,BesoinU!$F$1:$L$99,3,0)</f>
        <v>80.6214104716656</v>
      </c>
      <c r="H457" s="0" t="n">
        <f aca="false">VLOOKUP(O457,bibliRdtCHauff!$G$1:$K$1398,3,0)</f>
        <v>0.69136778391277</v>
      </c>
      <c r="I457" s="0" t="n">
        <v>0.0583211255577827</v>
      </c>
      <c r="J457" s="0" t="n">
        <f aca="false">VLOOKUP(D457,'paramètres CI'!$A$1:$C$6,2,0)</f>
        <v>0.0424847883250769</v>
      </c>
      <c r="K457" s="0" t="str">
        <f aca="false">VLOOKUP(A457,Nomenclature!$D$1:$E$9,2,0)</f>
        <v>02</v>
      </c>
      <c r="L457" s="0" t="str">
        <f aca="false">VLOOKUP(B457,Nomenclature!$J$1:$K$97,2,0)</f>
        <v>79</v>
      </c>
      <c r="M457" s="0" t="str">
        <f aca="false">VLOOKUP(C457,Nomenclature!$M$1:$N$21,2,0)</f>
        <v>01</v>
      </c>
      <c r="N457" s="0" t="str">
        <f aca="false">VLOOKUP(D457,Nomenclature!$O$25:$P$31,2,0)</f>
        <v>06</v>
      </c>
      <c r="O457" s="0" t="str">
        <f aca="false">CONCATENATE(K457,L457,M457,N457)</f>
        <v>02790106</v>
      </c>
      <c r="P457" s="0" t="str">
        <f aca="false">CONCATENATE(K457,L457)</f>
        <v>0279</v>
      </c>
      <c r="R457" s="0" t="n">
        <v>73.78</v>
      </c>
      <c r="S457" s="0" t="n">
        <v>25</v>
      </c>
      <c r="T457" s="0" t="n">
        <v>151.527646690786</v>
      </c>
      <c r="U457" s="0" t="n">
        <v>0.66477671530074</v>
      </c>
      <c r="V457" s="0" t="n">
        <v>0.0583211255577827</v>
      </c>
      <c r="W457" s="0" t="n">
        <f aca="false">VLOOKUP(D457,'paramètres CI'!$A$1:$C$6,2,0)</f>
        <v>0.0424847883250769</v>
      </c>
      <c r="X457" s="0" t="n">
        <f aca="false">(R457-E457)/E457</f>
        <v>-0.0476190476190475</v>
      </c>
      <c r="Y457" s="0" t="n">
        <f aca="false">T457-G457</f>
        <v>70.9062362191204</v>
      </c>
      <c r="Z457" s="0" t="n">
        <f aca="false">U457-H457</f>
        <v>-0.02659106861203</v>
      </c>
    </row>
    <row r="458" customFormat="false" ht="15.8" hidden="false" customHeight="false" outlineLevel="0" collapsed="false">
      <c r="A458" s="0" t="s">
        <v>14</v>
      </c>
      <c r="B458" s="0" t="s">
        <v>85</v>
      </c>
      <c r="C458" s="0" t="s">
        <v>35</v>
      </c>
      <c r="D458" s="0" t="s">
        <v>33</v>
      </c>
      <c r="E458" s="0" t="n">
        <f aca="false">VLOOKUP(O458,bibliRdtCHauff!$G$1:$K$1398,4,0)</f>
        <v>92.225</v>
      </c>
      <c r="F458" s="0" t="n">
        <v>25</v>
      </c>
      <c r="G458" s="0" t="n">
        <f aca="false">VLOOKUP(P458,BesoinU!$F$1:$L$99,3,0)</f>
        <v>80.6214104716656</v>
      </c>
      <c r="H458" s="0" t="n">
        <f aca="false">VLOOKUP(O458,bibliRdtCHauff!$G$1:$K$1398,3,0)</f>
        <v>0.848845734156867</v>
      </c>
      <c r="I458" s="0" t="n">
        <v>9.99300489657242E-005</v>
      </c>
      <c r="J458" s="0" t="n">
        <f aca="false">VLOOKUP(D458,'paramètres CI'!$A$1:$C$6,2,0)</f>
        <v>0.033584731604575</v>
      </c>
      <c r="K458" s="0" t="str">
        <f aca="false">VLOOKUP(A458,Nomenclature!$D$1:$E$9,2,0)</f>
        <v>02</v>
      </c>
      <c r="L458" s="0" t="str">
        <f aca="false">VLOOKUP(B458,Nomenclature!$J$1:$K$97,2,0)</f>
        <v>79</v>
      </c>
      <c r="M458" s="0" t="str">
        <f aca="false">VLOOKUP(C458,Nomenclature!$M$1:$N$21,2,0)</f>
        <v>21</v>
      </c>
      <c r="N458" s="0" t="str">
        <f aca="false">VLOOKUP(D458,Nomenclature!$O$25:$P$31,2,0)</f>
        <v>01</v>
      </c>
      <c r="O458" s="0" t="str">
        <f aca="false">CONCATENATE(K458,L458,M458,N458)</f>
        <v>02792101</v>
      </c>
      <c r="P458" s="0" t="str">
        <f aca="false">CONCATENATE(K458,L458)</f>
        <v>0279</v>
      </c>
      <c r="R458" s="0" t="n">
        <v>92.225</v>
      </c>
      <c r="S458" s="0" t="n">
        <v>25</v>
      </c>
      <c r="T458" s="0" t="n">
        <v>154.87935878569</v>
      </c>
      <c r="U458" s="0" t="n">
        <v>0.848845734156867</v>
      </c>
      <c r="V458" s="0" t="n">
        <v>9.99300489657242E-005</v>
      </c>
      <c r="W458" s="0" t="n">
        <f aca="false">VLOOKUP(D458,'paramètres CI'!$A$1:$C$6,2,0)</f>
        <v>0.033584731604575</v>
      </c>
      <c r="X458" s="0" t="n">
        <f aca="false">(R458-E458)/E458</f>
        <v>0</v>
      </c>
      <c r="Y458" s="0" t="n">
        <f aca="false">T458-G458</f>
        <v>74.2579483140244</v>
      </c>
      <c r="Z458" s="0" t="n">
        <f aca="false">U458-H458</f>
        <v>0</v>
      </c>
    </row>
    <row r="459" customFormat="false" ht="15.8" hidden="false" customHeight="false" outlineLevel="0" collapsed="false">
      <c r="A459" s="0" t="s">
        <v>14</v>
      </c>
      <c r="B459" s="0" t="s">
        <v>85</v>
      </c>
      <c r="C459" s="0" t="s">
        <v>35</v>
      </c>
      <c r="D459" s="0" t="s">
        <v>34</v>
      </c>
      <c r="E459" s="0" t="n">
        <f aca="false">VLOOKUP(O459,bibliRdtCHauff!$G$1:$K$1398,4,0)</f>
        <v>92.225</v>
      </c>
      <c r="F459" s="0" t="n">
        <v>25</v>
      </c>
      <c r="G459" s="0" t="n">
        <f aca="false">VLOOKUP(P459,BesoinU!$F$1:$L$99,3,0)</f>
        <v>80.6214104716656</v>
      </c>
      <c r="H459" s="0" t="n">
        <f aca="false">VLOOKUP(O459,bibliRdtCHauff!$G$1:$K$1398,3,0)</f>
        <v>0.797732058360888</v>
      </c>
      <c r="I459" s="0" t="n">
        <v>9.99300489657242E-005</v>
      </c>
      <c r="J459" s="0" t="n">
        <f aca="false">VLOOKUP(D459,'paramètres CI'!$A$1:$C$6,2,0)</f>
        <v>0.0424847883250769</v>
      </c>
      <c r="K459" s="0" t="str">
        <f aca="false">VLOOKUP(A459,Nomenclature!$D$1:$E$9,2,0)</f>
        <v>02</v>
      </c>
      <c r="L459" s="0" t="str">
        <f aca="false">VLOOKUP(B459,Nomenclature!$J$1:$K$97,2,0)</f>
        <v>79</v>
      </c>
      <c r="M459" s="0" t="str">
        <f aca="false">VLOOKUP(C459,Nomenclature!$M$1:$N$21,2,0)</f>
        <v>21</v>
      </c>
      <c r="N459" s="0" t="str">
        <f aca="false">VLOOKUP(D459,Nomenclature!$O$25:$P$31,2,0)</f>
        <v>06</v>
      </c>
      <c r="O459" s="0" t="str">
        <f aca="false">CONCATENATE(K459,L459,M459,N459)</f>
        <v>02792106</v>
      </c>
      <c r="P459" s="0" t="str">
        <f aca="false">CONCATENATE(K459,L459)</f>
        <v>0279</v>
      </c>
      <c r="R459" s="0" t="n">
        <v>92.225</v>
      </c>
      <c r="S459" s="0" t="n">
        <v>25</v>
      </c>
      <c r="T459" s="0" t="n">
        <v>151.527646690786</v>
      </c>
      <c r="U459" s="0" t="n">
        <v>0.797732058360888</v>
      </c>
      <c r="V459" s="0" t="n">
        <v>9.99300489657242E-005</v>
      </c>
      <c r="W459" s="0" t="n">
        <f aca="false">VLOOKUP(D459,'paramètres CI'!$A$1:$C$6,2,0)</f>
        <v>0.0424847883250769</v>
      </c>
      <c r="X459" s="0" t="n">
        <f aca="false">(R459-E459)/E459</f>
        <v>0</v>
      </c>
      <c r="Y459" s="0" t="n">
        <f aca="false">T459-G459</f>
        <v>70.9062362191204</v>
      </c>
      <c r="Z459" s="0" t="n">
        <f aca="false">U459-H459</f>
        <v>0</v>
      </c>
    </row>
    <row r="460" customFormat="false" ht="15.8" hidden="false" customHeight="false" outlineLevel="0" collapsed="false">
      <c r="A460" s="0" t="s">
        <v>14</v>
      </c>
      <c r="B460" s="0" t="s">
        <v>85</v>
      </c>
      <c r="C460" s="0" t="s">
        <v>36</v>
      </c>
      <c r="D460" s="0" t="s">
        <v>37</v>
      </c>
      <c r="E460" s="0" t="n">
        <f aca="false">VLOOKUP(O460,bibliRdtCHauff!$G$1:$K$1398,4,0)</f>
        <v>100.388</v>
      </c>
      <c r="F460" s="0" t="n">
        <v>20</v>
      </c>
      <c r="G460" s="0" t="n">
        <f aca="false">VLOOKUP(P460,BesoinU!$F$1:$L$99,3,0)</f>
        <v>80.6214104716656</v>
      </c>
      <c r="H460" s="0" t="n">
        <f aca="false">VLOOKUP(O460,bibliRdtCHauff!$G$1:$K$1398,3,0)</f>
        <v>0.746208777785911</v>
      </c>
      <c r="I460" s="0" t="n">
        <v>9.99300489657242E-005</v>
      </c>
      <c r="J460" s="0" t="n">
        <f aca="false">VLOOKUP(D460,'paramètres CI'!$A$1:$C$6,2,0)</f>
        <v>0.0385046990211696</v>
      </c>
      <c r="K460" s="0" t="str">
        <f aca="false">VLOOKUP(A460,Nomenclature!$D$1:$E$9,2,0)</f>
        <v>02</v>
      </c>
      <c r="L460" s="0" t="str">
        <f aca="false">VLOOKUP(B460,Nomenclature!$J$1:$K$97,2,0)</f>
        <v>79</v>
      </c>
      <c r="M460" s="0" t="str">
        <f aca="false">VLOOKUP(C460,Nomenclature!$M$1:$N$21,2,0)</f>
        <v>23</v>
      </c>
      <c r="N460" s="0" t="str">
        <f aca="false">VLOOKUP(D460,Nomenclature!$O$25:$P$31,2,0)</f>
        <v>03</v>
      </c>
      <c r="O460" s="0" t="str">
        <f aca="false">CONCATENATE(K460,L460,M460,N460)</f>
        <v>02792303</v>
      </c>
      <c r="P460" s="0" t="str">
        <f aca="false">CONCATENATE(K460,L460)</f>
        <v>0279</v>
      </c>
      <c r="R460" s="0" t="n">
        <v>100.388</v>
      </c>
      <c r="S460" s="0" t="n">
        <v>20</v>
      </c>
      <c r="T460" s="0" t="n">
        <v>124.780438280235</v>
      </c>
      <c r="U460" s="0" t="n">
        <v>0.746208777785911</v>
      </c>
      <c r="V460" s="0" t="n">
        <v>9.99300489657242E-005</v>
      </c>
      <c r="W460" s="0" t="n">
        <f aca="false">VLOOKUP(D460,'paramètres CI'!$A$1:$C$6,2,0)</f>
        <v>0.0385046990211696</v>
      </c>
      <c r="X460" s="0" t="n">
        <f aca="false">(R460-E460)/E460</f>
        <v>0</v>
      </c>
      <c r="Y460" s="0" t="n">
        <f aca="false">T460-G460</f>
        <v>44.1590278085694</v>
      </c>
      <c r="Z460" s="0" t="n">
        <f aca="false">U460-H460</f>
        <v>0</v>
      </c>
    </row>
    <row r="461" customFormat="false" ht="15.8" hidden="false" customHeight="false" outlineLevel="0" collapsed="false">
      <c r="A461" s="0" t="s">
        <v>14</v>
      </c>
      <c r="B461" s="0" t="s">
        <v>85</v>
      </c>
      <c r="C461" s="0" t="s">
        <v>38</v>
      </c>
      <c r="D461" s="0" t="s">
        <v>39</v>
      </c>
      <c r="E461" s="0" t="n">
        <f aca="false">VLOOKUP(O461,bibliRdtCHauff!$G$1:$K$1398,4,0)</f>
        <v>100.388</v>
      </c>
      <c r="F461" s="0" t="n">
        <v>20</v>
      </c>
      <c r="G461" s="0" t="n">
        <f aca="false">VLOOKUP(P461,BesoinU!$F$1:$L$99,3,0)</f>
        <v>80.6214104716656</v>
      </c>
      <c r="H461" s="0" t="n">
        <f aca="false">VLOOKUP(O461,bibliRdtCHauff!$G$1:$K$1398,3,0)</f>
        <v>0.973811599538727</v>
      </c>
      <c r="I461" s="0" t="n">
        <v>9.99300489657242E-005</v>
      </c>
      <c r="J461" s="0" t="n">
        <f aca="false">VLOOKUP(D461,'paramètres CI'!$A$1:$C$6,2,0)</f>
        <v>0.022045059962018</v>
      </c>
      <c r="K461" s="0" t="str">
        <f aca="false">VLOOKUP(A461,Nomenclature!$D$1:$E$9,2,0)</f>
        <v>02</v>
      </c>
      <c r="L461" s="0" t="str">
        <f aca="false">VLOOKUP(B461,Nomenclature!$J$1:$K$97,2,0)</f>
        <v>79</v>
      </c>
      <c r="M461" s="0" t="str">
        <f aca="false">VLOOKUP(C461,Nomenclature!$M$1:$N$21,2,0)</f>
        <v>24</v>
      </c>
      <c r="N461" s="0" t="str">
        <f aca="false">VLOOKUP(D461,Nomenclature!$O$25:$P$31,2,0)</f>
        <v>04</v>
      </c>
      <c r="O461" s="0" t="str">
        <f aca="false">CONCATENATE(K461,L461,M461,N461)</f>
        <v>02792404</v>
      </c>
      <c r="P461" s="0" t="str">
        <f aca="false">CONCATENATE(K461,L461)</f>
        <v>0279</v>
      </c>
      <c r="R461" s="0" t="n">
        <v>100.388</v>
      </c>
      <c r="S461" s="0" t="n">
        <v>20</v>
      </c>
      <c r="T461" s="0" t="n">
        <v>126.792168521792</v>
      </c>
      <c r="U461" s="0" t="n">
        <v>0.973811599538727</v>
      </c>
      <c r="V461" s="0" t="n">
        <v>9.99300489657242E-005</v>
      </c>
      <c r="W461" s="0" t="n">
        <f aca="false">VLOOKUP(D461,'paramètres CI'!$A$1:$C$6,2,0)</f>
        <v>0.022045059962018</v>
      </c>
      <c r="X461" s="0" t="n">
        <f aca="false">(R461-E461)/E461</f>
        <v>0</v>
      </c>
      <c r="Y461" s="0" t="n">
        <f aca="false">T461-G461</f>
        <v>46.1707580501264</v>
      </c>
      <c r="Z461" s="0" t="n">
        <f aca="false">U461-H461</f>
        <v>0</v>
      </c>
    </row>
    <row r="462" customFormat="false" ht="15.8" hidden="false" customHeight="false" outlineLevel="0" collapsed="false">
      <c r="A462" s="0" t="s">
        <v>14</v>
      </c>
      <c r="B462" s="0" t="s">
        <v>85</v>
      </c>
      <c r="C462" s="0" t="s">
        <v>40</v>
      </c>
      <c r="D462" s="0" t="s">
        <v>37</v>
      </c>
      <c r="E462" s="0" t="n">
        <f aca="false">VLOOKUP(O462,bibliRdtCHauff!$G$1:$K$1398,4,0)</f>
        <v>84.32592</v>
      </c>
      <c r="F462" s="0" t="n">
        <v>20</v>
      </c>
      <c r="G462" s="0" t="n">
        <f aca="false">VLOOKUP(P462,BesoinU!$F$1:$L$99,3,0)</f>
        <v>80.6214104716656</v>
      </c>
      <c r="H462" s="0" t="n">
        <f aca="false">VLOOKUP(O462,bibliRdtCHauff!$G$1:$K$1398,3,0)</f>
        <v>0.553633231039974</v>
      </c>
      <c r="I462" s="0" t="n">
        <v>0.0575809406965186</v>
      </c>
      <c r="J462" s="0" t="n">
        <f aca="false">VLOOKUP(D462,'paramètres CI'!$A$1:$C$6,2,0)</f>
        <v>0.0385046990211696</v>
      </c>
      <c r="K462" s="0" t="str">
        <f aca="false">VLOOKUP(A462,Nomenclature!$D$1:$E$9,2,0)</f>
        <v>02</v>
      </c>
      <c r="L462" s="0" t="str">
        <f aca="false">VLOOKUP(B462,Nomenclature!$J$1:$K$97,2,0)</f>
        <v>79</v>
      </c>
      <c r="M462" s="0" t="str">
        <f aca="false">VLOOKUP(C462,Nomenclature!$M$1:$N$21,2,0)</f>
        <v>03</v>
      </c>
      <c r="N462" s="0" t="str">
        <f aca="false">VLOOKUP(D462,Nomenclature!$O$25:$P$31,2,0)</f>
        <v>03</v>
      </c>
      <c r="O462" s="0" t="str">
        <f aca="false">CONCATENATE(K462,L462,M462,N462)</f>
        <v>02790303</v>
      </c>
      <c r="P462" s="0" t="str">
        <f aca="false">CONCATENATE(K462,L462)</f>
        <v>0279</v>
      </c>
      <c r="R462" s="0" t="n">
        <v>80.3104</v>
      </c>
      <c r="S462" s="0" t="n">
        <v>20</v>
      </c>
      <c r="T462" s="0" t="n">
        <v>124.780438280235</v>
      </c>
      <c r="U462" s="0" t="n">
        <v>0.505489344353489</v>
      </c>
      <c r="V462" s="0" t="n">
        <v>0.0575809406965186</v>
      </c>
      <c r="W462" s="0" t="n">
        <f aca="false">VLOOKUP(D462,'paramètres CI'!$A$1:$C$6,2,0)</f>
        <v>0.0385046990211696</v>
      </c>
      <c r="X462" s="0" t="n">
        <f aca="false">(R462-E462)/E462</f>
        <v>-0.0476190476190476</v>
      </c>
      <c r="Y462" s="0" t="n">
        <f aca="false">T462-G462</f>
        <v>44.1590278085694</v>
      </c>
      <c r="Z462" s="0" t="n">
        <f aca="false">U462-H462</f>
        <v>-0.0481438866864851</v>
      </c>
    </row>
    <row r="463" customFormat="false" ht="15.8" hidden="false" customHeight="false" outlineLevel="0" collapsed="false">
      <c r="A463" s="0" t="s">
        <v>14</v>
      </c>
      <c r="B463" s="0" t="s">
        <v>85</v>
      </c>
      <c r="C463" s="0" t="s">
        <v>41</v>
      </c>
      <c r="D463" s="0" t="s">
        <v>39</v>
      </c>
      <c r="E463" s="0" t="n">
        <f aca="false">VLOOKUP(O463,bibliRdtCHauff!$G$1:$K$1398,4,0)</f>
        <v>84.32592</v>
      </c>
      <c r="F463" s="0" t="n">
        <v>20</v>
      </c>
      <c r="G463" s="0" t="n">
        <f aca="false">VLOOKUP(P463,BesoinU!$F$1:$L$99,3,0)</f>
        <v>80.6214104716656</v>
      </c>
      <c r="H463" s="0" t="n">
        <f aca="false">VLOOKUP(O463,bibliRdtCHauff!$G$1:$K$1398,3,0)</f>
        <v>0.669355350920102</v>
      </c>
      <c r="I463" s="0" t="n">
        <v>0.511116831513036</v>
      </c>
      <c r="J463" s="0" t="n">
        <f aca="false">VLOOKUP(D463,'paramètres CI'!$A$1:$C$6,2,0)</f>
        <v>0.022045059962018</v>
      </c>
      <c r="K463" s="0" t="str">
        <f aca="false">VLOOKUP(A463,Nomenclature!$D$1:$E$9,2,0)</f>
        <v>02</v>
      </c>
      <c r="L463" s="0" t="str">
        <f aca="false">VLOOKUP(B463,Nomenclature!$J$1:$K$97,2,0)</f>
        <v>79</v>
      </c>
      <c r="M463" s="0" t="str">
        <f aca="false">VLOOKUP(C463,Nomenclature!$M$1:$N$21,2,0)</f>
        <v>04</v>
      </c>
      <c r="N463" s="0" t="str">
        <f aca="false">VLOOKUP(D463,Nomenclature!$O$25:$P$31,2,0)</f>
        <v>04</v>
      </c>
      <c r="O463" s="0" t="str">
        <f aca="false">CONCATENATE(K463,L463,M463,N463)</f>
        <v>02790404</v>
      </c>
      <c r="P463" s="0" t="str">
        <f aca="false">CONCATENATE(K463,L463)</f>
        <v>0279</v>
      </c>
      <c r="R463" s="0" t="n">
        <v>80.3104</v>
      </c>
      <c r="S463" s="0" t="n">
        <v>20</v>
      </c>
      <c r="T463" s="0" t="n">
        <v>126.792168521792</v>
      </c>
      <c r="U463" s="0" t="n">
        <v>0.593241288765446</v>
      </c>
      <c r="V463" s="0" t="n">
        <v>0.511116831513036</v>
      </c>
      <c r="W463" s="0" t="n">
        <f aca="false">VLOOKUP(D463,'paramètres CI'!$A$1:$C$6,2,0)</f>
        <v>0.022045059962018</v>
      </c>
      <c r="X463" s="0" t="n">
        <f aca="false">(R463-E463)/E463</f>
        <v>-0.0476190476190476</v>
      </c>
      <c r="Y463" s="0" t="n">
        <f aca="false">T463-G463</f>
        <v>46.1707580501264</v>
      </c>
      <c r="Z463" s="0" t="n">
        <f aca="false">U463-H463</f>
        <v>-0.076114062154656</v>
      </c>
    </row>
    <row r="464" customFormat="false" ht="15.8" hidden="false" customHeight="false" outlineLevel="0" collapsed="false">
      <c r="A464" s="0" t="s">
        <v>14</v>
      </c>
      <c r="B464" s="0" t="s">
        <v>85</v>
      </c>
      <c r="C464" s="0" t="s">
        <v>45</v>
      </c>
      <c r="D464" s="0" t="s">
        <v>43</v>
      </c>
      <c r="E464" s="0" t="n">
        <f aca="false">VLOOKUP(O464,bibliRdtCHauff!$G$1:$K$1398,4,0)</f>
        <v>10.4</v>
      </c>
      <c r="F464" s="0" t="n">
        <v>13</v>
      </c>
      <c r="G464" s="0" t="n">
        <f aca="false">VLOOKUP(P464,BesoinU!$F$1:$L$99,3,0)</f>
        <v>80.6214104716656</v>
      </c>
      <c r="H464" s="0" t="n">
        <f aca="false">VLOOKUP(O464,bibliRdtCHauff!$G$1:$K$1398,3,0)</f>
        <v>0.92</v>
      </c>
      <c r="I464" s="0" t="n">
        <v>0.141356472505893</v>
      </c>
      <c r="J464" s="0" t="n">
        <f aca="false">VLOOKUP(D464,'paramètres CI'!$A$1:$C$6,2,0)</f>
        <v>0.0935912806596305</v>
      </c>
      <c r="K464" s="0" t="str">
        <f aca="false">VLOOKUP(A464,Nomenclature!$D$1:$E$9,2,0)</f>
        <v>02</v>
      </c>
      <c r="L464" s="0" t="str">
        <f aca="false">VLOOKUP(B464,Nomenclature!$J$1:$K$97,2,0)</f>
        <v>79</v>
      </c>
      <c r="M464" s="0" t="str">
        <f aca="false">VLOOKUP(C464,Nomenclature!$M$1:$N$21,2,0)</f>
        <v>06</v>
      </c>
      <c r="N464" s="0" t="str">
        <f aca="false">VLOOKUP(D464,Nomenclature!$O$25:$P$31,2,0)</f>
        <v>02</v>
      </c>
      <c r="O464" s="0" t="str">
        <f aca="false">CONCATENATE(K464,L464,M464,N464)</f>
        <v>02790602</v>
      </c>
      <c r="P464" s="0" t="str">
        <f aca="false">CONCATENATE(K464,L464)</f>
        <v>0279</v>
      </c>
      <c r="R464" s="0" t="n">
        <v>10</v>
      </c>
      <c r="S464" s="0" t="n">
        <v>13</v>
      </c>
      <c r="T464" s="0" t="n">
        <v>96.3535323633254</v>
      </c>
      <c r="U464" s="0" t="n">
        <v>0.9</v>
      </c>
      <c r="V464" s="0" t="n">
        <v>0.141356472505893</v>
      </c>
      <c r="W464" s="0" t="n">
        <f aca="false">VLOOKUP(D464,'paramètres CI'!$A$1:$C$6,2,0)</f>
        <v>0.0935912806596305</v>
      </c>
      <c r="X464" s="0" t="n">
        <f aca="false">(R464-E464)/E464</f>
        <v>-0.0384615384615385</v>
      </c>
      <c r="Y464" s="0" t="n">
        <f aca="false">T464-G464</f>
        <v>15.7321218916598</v>
      </c>
      <c r="Z464" s="0" t="n">
        <f aca="false">U464-H464</f>
        <v>-0.02</v>
      </c>
    </row>
    <row r="465" customFormat="false" ht="15.8" hidden="false" customHeight="false" outlineLevel="0" collapsed="false">
      <c r="A465" s="0" t="s">
        <v>14</v>
      </c>
      <c r="B465" s="0" t="s">
        <v>85</v>
      </c>
      <c r="C465" s="0" t="s">
        <v>46</v>
      </c>
      <c r="D465" s="0" t="s">
        <v>43</v>
      </c>
      <c r="E465" s="0" t="n">
        <f aca="false">VLOOKUP(O465,bibliRdtCHauff!$G$1:$K$1398,4,0)</f>
        <v>12</v>
      </c>
      <c r="F465" s="0" t="n">
        <v>13</v>
      </c>
      <c r="G465" s="0" t="n">
        <f aca="false">VLOOKUP(P465,BesoinU!$F$1:$L$99,3,0)</f>
        <v>80.6214104716656</v>
      </c>
      <c r="H465" s="0" t="n">
        <f aca="false">VLOOKUP(O465,bibliRdtCHauff!$G$1:$K$1398,3,0)</f>
        <v>1</v>
      </c>
      <c r="I465" s="0" t="n">
        <v>9.99300489657242E-005</v>
      </c>
      <c r="J465" s="0" t="n">
        <f aca="false">VLOOKUP(D465,'paramètres CI'!$A$1:$C$6,2,0)</f>
        <v>0.0935912806596305</v>
      </c>
      <c r="K465" s="0" t="str">
        <f aca="false">VLOOKUP(A465,Nomenclature!$D$1:$E$9,2,0)</f>
        <v>02</v>
      </c>
      <c r="L465" s="0" t="str">
        <f aca="false">VLOOKUP(B465,Nomenclature!$J$1:$K$97,2,0)</f>
        <v>79</v>
      </c>
      <c r="M465" s="0" t="str">
        <f aca="false">VLOOKUP(C465,Nomenclature!$M$1:$N$21,2,0)</f>
        <v>26</v>
      </c>
      <c r="N465" s="0" t="str">
        <f aca="false">VLOOKUP(D465,Nomenclature!$O$25:$P$31,2,0)</f>
        <v>02</v>
      </c>
      <c r="O465" s="0" t="str">
        <f aca="false">CONCATENATE(K465,L465,M465,N465)</f>
        <v>02792602</v>
      </c>
      <c r="P465" s="0" t="str">
        <f aca="false">CONCATENATE(K465,L465)</f>
        <v>0279</v>
      </c>
      <c r="R465" s="0" t="n">
        <v>12</v>
      </c>
      <c r="S465" s="0" t="n">
        <v>13</v>
      </c>
      <c r="T465" s="0" t="n">
        <v>96.3535323633254</v>
      </c>
      <c r="U465" s="0" t="n">
        <v>1</v>
      </c>
      <c r="V465" s="0" t="n">
        <v>9.99300489657242E-005</v>
      </c>
      <c r="W465" s="0" t="n">
        <f aca="false">VLOOKUP(D465,'paramètres CI'!$A$1:$C$6,2,0)</f>
        <v>0.0935912806596305</v>
      </c>
      <c r="X465" s="0" t="n">
        <f aca="false">(R465-E465)/E465</f>
        <v>0</v>
      </c>
      <c r="Y465" s="0" t="n">
        <f aca="false">T465-G465</f>
        <v>15.7321218916598</v>
      </c>
      <c r="Z465" s="0" t="n">
        <f aca="false">U465-H465</f>
        <v>0</v>
      </c>
    </row>
    <row r="466" customFormat="false" ht="15.8" hidden="false" customHeight="false" outlineLevel="0" collapsed="false">
      <c r="A466" s="0" t="s">
        <v>14</v>
      </c>
      <c r="B466" s="0" t="s">
        <v>85</v>
      </c>
      <c r="C466" s="0" t="s">
        <v>48</v>
      </c>
      <c r="D466" s="0" t="s">
        <v>43</v>
      </c>
      <c r="E466" s="0" t="n">
        <f aca="false">VLOOKUP(O466,bibliRdtCHauff!$G$1:$K$1398,4,0)</f>
        <v>47.8818659998189</v>
      </c>
      <c r="F466" s="0" t="n">
        <v>20</v>
      </c>
      <c r="G466" s="0" t="n">
        <f aca="false">VLOOKUP(P466,BesoinU!$F$1:$L$99,3,0)</f>
        <v>80.6214104716656</v>
      </c>
      <c r="H466" s="0" t="n">
        <f aca="false">VLOOKUP(O466,bibliRdtCHauff!$G$1:$K$1398,3,0)</f>
        <v>2.94489544186046</v>
      </c>
      <c r="I466" s="0" t="n">
        <v>0.0910911534202683</v>
      </c>
      <c r="J466" s="0" t="n">
        <f aca="false">VLOOKUP(D466,'paramètres CI'!$A$1:$C$6,2,0)</f>
        <v>0.0935912806596305</v>
      </c>
      <c r="K466" s="0" t="str">
        <f aca="false">VLOOKUP(A466,Nomenclature!$D$1:$E$9,2,0)</f>
        <v>02</v>
      </c>
      <c r="L466" s="0" t="str">
        <f aca="false">VLOOKUP(B466,Nomenclature!$J$1:$K$97,2,0)</f>
        <v>79</v>
      </c>
      <c r="M466" s="0" t="str">
        <f aca="false">VLOOKUP(C466,Nomenclature!$M$1:$N$21,2,0)</f>
        <v>09</v>
      </c>
      <c r="N466" s="0" t="str">
        <f aca="false">VLOOKUP(D466,Nomenclature!$O$25:$P$31,2,0)</f>
        <v>02</v>
      </c>
      <c r="O466" s="0" t="str">
        <f aca="false">CONCATENATE(K466,L466,M466,N466)</f>
        <v>02790902</v>
      </c>
      <c r="P466" s="0" t="str">
        <f aca="false">CONCATENATE(K466,L466)</f>
        <v>0279</v>
      </c>
      <c r="R466" s="0" t="n">
        <v>45.6017771426846</v>
      </c>
      <c r="S466" s="0" t="n">
        <v>20</v>
      </c>
      <c r="T466" s="0" t="n">
        <v>112.164326750724</v>
      </c>
      <c r="U466" s="0" t="n">
        <v>2.83163023255814</v>
      </c>
      <c r="V466" s="0" t="n">
        <v>0.0910911534202683</v>
      </c>
      <c r="W466" s="0" t="n">
        <f aca="false">VLOOKUP(D466,'paramètres CI'!$A$1:$C$6,2,0)</f>
        <v>0.0935912806596305</v>
      </c>
      <c r="X466" s="0" t="n">
        <f aca="false">(R466-E466)/E466</f>
        <v>-0.0476190476190491</v>
      </c>
      <c r="Y466" s="0" t="n">
        <f aca="false">T466-G466</f>
        <v>31.5429162790584</v>
      </c>
      <c r="Z466" s="0" t="n">
        <f aca="false">U466-H466</f>
        <v>-0.11326520930232</v>
      </c>
    </row>
    <row r="467" customFormat="false" ht="15.8" hidden="false" customHeight="false" outlineLevel="0" collapsed="false">
      <c r="A467" s="0" t="s">
        <v>14</v>
      </c>
      <c r="B467" s="0" t="s">
        <v>85</v>
      </c>
      <c r="C467" s="0" t="s">
        <v>49</v>
      </c>
      <c r="D467" s="0" t="s">
        <v>43</v>
      </c>
      <c r="E467" s="0" t="n">
        <f aca="false">VLOOKUP(O467,bibliRdtCHauff!$G$1:$K$1398,4,0)</f>
        <v>57.0022214283558</v>
      </c>
      <c r="F467" s="0" t="n">
        <v>20</v>
      </c>
      <c r="G467" s="0" t="n">
        <f aca="false">VLOOKUP(P467,BesoinU!$F$1:$L$99,3,0)</f>
        <v>80.6214104716656</v>
      </c>
      <c r="H467" s="0" t="n">
        <f aca="false">VLOOKUP(O467,bibliRdtCHauff!$G$1:$K$1398,3,0)</f>
        <v>3.39795627906976</v>
      </c>
      <c r="I467" s="0" t="n">
        <v>9.99300489657242E-005</v>
      </c>
      <c r="J467" s="0" t="n">
        <f aca="false">VLOOKUP(D467,'paramètres CI'!$A$1:$C$6,2,0)</f>
        <v>0.0935912806596305</v>
      </c>
      <c r="K467" s="0" t="str">
        <f aca="false">VLOOKUP(A467,Nomenclature!$D$1:$E$9,2,0)</f>
        <v>02</v>
      </c>
      <c r="L467" s="0" t="str">
        <f aca="false">VLOOKUP(B467,Nomenclature!$J$1:$K$97,2,0)</f>
        <v>79</v>
      </c>
      <c r="M467" s="0" t="str">
        <f aca="false">VLOOKUP(C467,Nomenclature!$M$1:$N$21,2,0)</f>
        <v>29</v>
      </c>
      <c r="N467" s="0" t="str">
        <f aca="false">VLOOKUP(D467,Nomenclature!$O$25:$P$31,2,0)</f>
        <v>02</v>
      </c>
      <c r="O467" s="0" t="str">
        <f aca="false">CONCATENATE(K467,L467,M467,N467)</f>
        <v>02792902</v>
      </c>
      <c r="P467" s="0" t="str">
        <f aca="false">CONCATENATE(K467,L467)</f>
        <v>0279</v>
      </c>
      <c r="R467" s="0" t="n">
        <v>57.0022214283558</v>
      </c>
      <c r="S467" s="0" t="n">
        <v>20</v>
      </c>
      <c r="T467" s="0" t="n">
        <v>112.164326750724</v>
      </c>
      <c r="U467" s="0" t="n">
        <v>3.39795627906976</v>
      </c>
      <c r="V467" s="0" t="n">
        <v>9.99300489657242E-005</v>
      </c>
      <c r="W467" s="0" t="n">
        <f aca="false">VLOOKUP(D467,'paramètres CI'!$A$1:$C$6,2,0)</f>
        <v>0.0935912806596305</v>
      </c>
      <c r="X467" s="0" t="n">
        <f aca="false">(R467-E467)/E467</f>
        <v>0</v>
      </c>
      <c r="Y467" s="0" t="n">
        <f aca="false">T467-G467</f>
        <v>31.5429162790584</v>
      </c>
      <c r="Z467" s="0" t="n">
        <f aca="false">U467-H467</f>
        <v>0</v>
      </c>
    </row>
    <row r="468" customFormat="false" ht="15.8" hidden="false" customHeight="false" outlineLevel="0" collapsed="false">
      <c r="A468" s="0" t="s">
        <v>14</v>
      </c>
      <c r="B468" s="0" t="s">
        <v>85</v>
      </c>
      <c r="C468" s="0" t="s">
        <v>55</v>
      </c>
      <c r="D468" s="0" t="s">
        <v>43</v>
      </c>
      <c r="E468" s="0" t="n">
        <f aca="false">VLOOKUP(O468,bibliRdtCHauff!$G$1:$K$1398,4,0)</f>
        <v>139.71027</v>
      </c>
      <c r="F468" s="0" t="n">
        <v>17</v>
      </c>
      <c r="G468" s="0" t="n">
        <f aca="false">VLOOKUP(P468,BesoinU!$F$1:$L$99,3,0)</f>
        <v>80.6214104716656</v>
      </c>
      <c r="H468" s="0" t="n">
        <f aca="false">VLOOKUP(O468,bibliRdtCHauff!$G$1:$K$1398,3,0)</f>
        <v>2.80410195348837</v>
      </c>
      <c r="I468" s="0" t="n">
        <v>0.107846259782143</v>
      </c>
      <c r="J468" s="0" t="n">
        <f aca="false">VLOOKUP(D468,'paramètres CI'!$A$1:$C$6,2,0)</f>
        <v>0.0935912806596305</v>
      </c>
      <c r="K468" s="0" t="str">
        <f aca="false">VLOOKUP(A468,Nomenclature!$D$1:$E$9,2,0)</f>
        <v>02</v>
      </c>
      <c r="L468" s="0" t="str">
        <f aca="false">VLOOKUP(B468,Nomenclature!$J$1:$K$97,2,0)</f>
        <v>79</v>
      </c>
      <c r="M468" s="0" t="str">
        <f aca="false">VLOOKUP(C468,Nomenclature!$M$1:$N$21,2,0)</f>
        <v>10</v>
      </c>
      <c r="N468" s="0" t="str">
        <f aca="false">VLOOKUP(D468,Nomenclature!$O$25:$P$31,2,0)</f>
        <v>02</v>
      </c>
      <c r="O468" s="0" t="str">
        <f aca="false">CONCATENATE(K468,L468,M468,N468)</f>
        <v>02791002</v>
      </c>
      <c r="P468" s="0" t="str">
        <f aca="false">CONCATENATE(K468,L468)</f>
        <v>0279</v>
      </c>
      <c r="R468" s="0" t="n">
        <v>133.0574</v>
      </c>
      <c r="S468" s="0" t="n">
        <v>17</v>
      </c>
      <c r="T468" s="0" t="n">
        <v>120.161689621118</v>
      </c>
      <c r="U468" s="0" t="n">
        <v>2.67297488372093</v>
      </c>
      <c r="V468" s="0" t="n">
        <v>0.107846259782143</v>
      </c>
      <c r="W468" s="0" t="n">
        <f aca="false">VLOOKUP(D468,'paramètres CI'!$A$1:$C$6,2,0)</f>
        <v>0.0935912806596305</v>
      </c>
      <c r="X468" s="0" t="n">
        <f aca="false">(R468-E468)/E468</f>
        <v>-0.0476190476190477</v>
      </c>
      <c r="Y468" s="0" t="n">
        <f aca="false">T468-G468</f>
        <v>39.5402791494524</v>
      </c>
      <c r="Z468" s="0" t="n">
        <f aca="false">U468-H468</f>
        <v>-0.13112706976744</v>
      </c>
    </row>
    <row r="469" customFormat="false" ht="15.8" hidden="false" customHeight="false" outlineLevel="0" collapsed="false">
      <c r="A469" s="0" t="s">
        <v>14</v>
      </c>
      <c r="B469" s="0" t="s">
        <v>85</v>
      </c>
      <c r="C469" s="0" t="s">
        <v>56</v>
      </c>
      <c r="D469" s="0" t="s">
        <v>43</v>
      </c>
      <c r="E469" s="0" t="n">
        <f aca="false">VLOOKUP(O469,bibliRdtCHauff!$G$1:$K$1398,4,0)</f>
        <v>166.32175</v>
      </c>
      <c r="F469" s="0" t="n">
        <v>17</v>
      </c>
      <c r="G469" s="0" t="n">
        <f aca="false">VLOOKUP(P469,BesoinU!$F$1:$L$99,3,0)</f>
        <v>80.6214104716656</v>
      </c>
      <c r="H469" s="0" t="n">
        <f aca="false">VLOOKUP(O469,bibliRdtCHauff!$G$1:$K$1398,3,0)</f>
        <v>3.32861023255814</v>
      </c>
      <c r="I469" s="0" t="n">
        <v>9.99300489657242E-005</v>
      </c>
      <c r="J469" s="0" t="n">
        <f aca="false">VLOOKUP(D469,'paramètres CI'!$A$1:$C$6,2,0)</f>
        <v>0.0935912806596305</v>
      </c>
      <c r="K469" s="0" t="str">
        <f aca="false">VLOOKUP(A469,Nomenclature!$D$1:$E$9,2,0)</f>
        <v>02</v>
      </c>
      <c r="L469" s="0" t="str">
        <f aca="false">VLOOKUP(B469,Nomenclature!$J$1:$K$97,2,0)</f>
        <v>79</v>
      </c>
      <c r="M469" s="0" t="str">
        <f aca="false">VLOOKUP(C469,Nomenclature!$M$1:$N$21,2,0)</f>
        <v>30</v>
      </c>
      <c r="N469" s="0" t="str">
        <f aca="false">VLOOKUP(D469,Nomenclature!$O$25:$P$31,2,0)</f>
        <v>02</v>
      </c>
      <c r="O469" s="0" t="str">
        <f aca="false">CONCATENATE(K469,L469,M469,N469)</f>
        <v>02793002</v>
      </c>
      <c r="P469" s="0" t="str">
        <f aca="false">CONCATENATE(K469,L469)</f>
        <v>0279</v>
      </c>
      <c r="R469" s="0" t="n">
        <v>166.32175</v>
      </c>
      <c r="S469" s="0" t="n">
        <v>17</v>
      </c>
      <c r="T469" s="0" t="n">
        <v>120.161689621118</v>
      </c>
      <c r="U469" s="0" t="n">
        <v>3.32861023255814</v>
      </c>
      <c r="V469" s="0" t="n">
        <v>9.99300489657242E-005</v>
      </c>
      <c r="W469" s="0" t="n">
        <f aca="false">VLOOKUP(D469,'paramètres CI'!$A$1:$C$6,2,0)</f>
        <v>0.0935912806596305</v>
      </c>
      <c r="X469" s="0" t="n">
        <f aca="false">(R469-E469)/E469</f>
        <v>0</v>
      </c>
      <c r="Y469" s="0" t="n">
        <f aca="false">T469-G469</f>
        <v>39.5402791494524</v>
      </c>
      <c r="Z469" s="0" t="n">
        <f aca="false">U469-H469</f>
        <v>0</v>
      </c>
    </row>
    <row r="470" customFormat="false" ht="15.8" hidden="false" customHeight="false" outlineLevel="0" collapsed="false">
      <c r="A470" s="0" t="s">
        <v>15</v>
      </c>
      <c r="B470" s="0" t="s">
        <v>86</v>
      </c>
      <c r="C470" s="0" t="s">
        <v>32</v>
      </c>
      <c r="D470" s="0" t="s">
        <v>34</v>
      </c>
      <c r="E470" s="0" t="n">
        <f aca="false">VLOOKUP(O470,bibliRdtCHauff!$G$1:$K$1398,4,0)</f>
        <v>23.6892664841759</v>
      </c>
      <c r="F470" s="0" t="n">
        <v>25</v>
      </c>
      <c r="G470" s="0" t="n">
        <f aca="false">VLOOKUP(P470,BesoinU!$F$1:$L$99,3,0)</f>
        <v>35.6933465384794</v>
      </c>
      <c r="H470" s="0" t="n">
        <f aca="false">VLOOKUP(O470,bibliRdtCHauff!$G$1:$K$1398,3,0)</f>
        <v>1.60411758328639</v>
      </c>
      <c r="I470" s="0" t="n">
        <v>0.0219381806119231</v>
      </c>
      <c r="J470" s="0" t="n">
        <f aca="false">VLOOKUP(D470,'paramètres CI'!$A$1:$C$6,2,0)</f>
        <v>0.0424847883250769</v>
      </c>
      <c r="K470" s="0" t="str">
        <f aca="false">VLOOKUP(A470,Nomenclature!$D$1:$E$9,2,0)</f>
        <v>03</v>
      </c>
      <c r="L470" s="0" t="str">
        <f aca="false">VLOOKUP(B470,Nomenclature!$J$1:$K$97,2,0)</f>
        <v>09</v>
      </c>
      <c r="M470" s="0" t="str">
        <f aca="false">VLOOKUP(C470,Nomenclature!$M$1:$N$21,2,0)</f>
        <v>01</v>
      </c>
      <c r="N470" s="0" t="str">
        <f aca="false">VLOOKUP(D470,Nomenclature!$O$25:$P$31,2,0)</f>
        <v>06</v>
      </c>
      <c r="O470" s="0" t="str">
        <f aca="false">CONCATENATE(K470,L470,M470,N470)</f>
        <v>03090106</v>
      </c>
      <c r="P470" s="0" t="str">
        <f aca="false">CONCATENATE(K470,L470)</f>
        <v>0309</v>
      </c>
      <c r="R470" s="0" t="n">
        <v>22.5612061754056</v>
      </c>
      <c r="S470" s="0" t="n">
        <v>25</v>
      </c>
      <c r="T470" s="0" t="n">
        <v>55.693739533021</v>
      </c>
      <c r="U470" s="0" t="n">
        <v>1.54242075315999</v>
      </c>
      <c r="V470" s="0" t="n">
        <v>0.0219381806119231</v>
      </c>
      <c r="W470" s="0" t="n">
        <f aca="false">VLOOKUP(D470,'paramètres CI'!$A$1:$C$6,2,0)</f>
        <v>0.0424847883250769</v>
      </c>
      <c r="X470" s="0" t="n">
        <f aca="false">(R470-E470)/E470</f>
        <v>-0.0476190476190483</v>
      </c>
      <c r="Y470" s="0" t="n">
        <f aca="false">T470-G470</f>
        <v>20.0003929945416</v>
      </c>
      <c r="Z470" s="0" t="n">
        <f aca="false">U470-H470</f>
        <v>-0.0616968301263998</v>
      </c>
    </row>
    <row r="471" customFormat="false" ht="15.8" hidden="false" customHeight="false" outlineLevel="0" collapsed="false">
      <c r="A471" s="0" t="s">
        <v>15</v>
      </c>
      <c r="B471" s="0" t="s">
        <v>86</v>
      </c>
      <c r="C471" s="0" t="s">
        <v>32</v>
      </c>
      <c r="D471" s="0" t="s">
        <v>33</v>
      </c>
      <c r="E471" s="0" t="n">
        <f aca="false">VLOOKUP(O471,bibliRdtCHauff!$G$1:$K$1398,4,0)</f>
        <v>23.8535153188732</v>
      </c>
      <c r="F471" s="0" t="n">
        <v>25</v>
      </c>
      <c r="G471" s="0" t="n">
        <f aca="false">VLOOKUP(P471,BesoinU!$F$1:$L$99,3,0)</f>
        <v>35.6933465384794</v>
      </c>
      <c r="H471" s="0" t="n">
        <f aca="false">VLOOKUP(O471,bibliRdtCHauff!$G$1:$K$1398,3,0)</f>
        <v>1.60720121137964</v>
      </c>
      <c r="I471" s="0" t="n">
        <v>0.0380370699233826</v>
      </c>
      <c r="J471" s="0" t="n">
        <f aca="false">VLOOKUP(D471,'paramètres CI'!$A$1:$C$6,2,0)</f>
        <v>0.033584731604575</v>
      </c>
      <c r="K471" s="0" t="str">
        <f aca="false">VLOOKUP(A471,Nomenclature!$D$1:$E$9,2,0)</f>
        <v>03</v>
      </c>
      <c r="L471" s="0" t="str">
        <f aca="false">VLOOKUP(B471,Nomenclature!$J$1:$K$97,2,0)</f>
        <v>09</v>
      </c>
      <c r="M471" s="0" t="str">
        <f aca="false">VLOOKUP(C471,Nomenclature!$M$1:$N$21,2,0)</f>
        <v>01</v>
      </c>
      <c r="N471" s="0" t="str">
        <f aca="false">VLOOKUP(D471,Nomenclature!$O$25:$P$31,2,0)</f>
        <v>01</v>
      </c>
      <c r="O471" s="0" t="str">
        <f aca="false">CONCATENATE(K471,L471,M471,N471)</f>
        <v>03090101</v>
      </c>
      <c r="P471" s="0" t="str">
        <f aca="false">CONCATENATE(K471,L471)</f>
        <v>0309</v>
      </c>
      <c r="R471" s="0" t="n">
        <v>22.7176336370221</v>
      </c>
      <c r="S471" s="0" t="n">
        <v>25</v>
      </c>
      <c r="T471" s="0" t="n">
        <v>56.3160572223688</v>
      </c>
      <c r="U471" s="0" t="n">
        <v>1.54538578017273</v>
      </c>
      <c r="V471" s="0" t="n">
        <v>0.0380370699233826</v>
      </c>
      <c r="W471" s="0" t="n">
        <f aca="false">VLOOKUP(D471,'paramètres CI'!$A$1:$C$6,2,0)</f>
        <v>0.033584731604575</v>
      </c>
      <c r="X471" s="0" t="n">
        <f aca="false">(R471-E471)/E471</f>
        <v>-0.0476190476190474</v>
      </c>
      <c r="Y471" s="0" t="n">
        <f aca="false">T471-G471</f>
        <v>20.6227106838894</v>
      </c>
      <c r="Z471" s="0" t="n">
        <f aca="false">U471-H471</f>
        <v>-0.0618154312069099</v>
      </c>
    </row>
    <row r="472" customFormat="false" ht="15.8" hidden="false" customHeight="false" outlineLevel="0" collapsed="false">
      <c r="A472" s="0" t="s">
        <v>15</v>
      </c>
      <c r="B472" s="0" t="s">
        <v>86</v>
      </c>
      <c r="C472" s="0" t="s">
        <v>35</v>
      </c>
      <c r="D472" s="0" t="s">
        <v>33</v>
      </c>
      <c r="E472" s="0" t="n">
        <f aca="false">VLOOKUP(O472,bibliRdtCHauff!$G$1:$K$1398,4,0)</f>
        <v>28.3970420462776</v>
      </c>
      <c r="F472" s="0" t="n">
        <v>25</v>
      </c>
      <c r="G472" s="0" t="n">
        <f aca="false">VLOOKUP(P472,BesoinU!$F$1:$L$99,3,0)</f>
        <v>35.6933465384794</v>
      </c>
      <c r="H472" s="0" t="n">
        <f aca="false">VLOOKUP(O472,bibliRdtCHauff!$G$1:$K$1398,3,0)</f>
        <v>1.85446293620727</v>
      </c>
      <c r="I472" s="0" t="n">
        <v>9.99400359784132E-005</v>
      </c>
      <c r="J472" s="0" t="n">
        <f aca="false">VLOOKUP(D472,'paramètres CI'!$A$1:$C$6,2,0)</f>
        <v>0.033584731604575</v>
      </c>
      <c r="K472" s="0" t="str">
        <f aca="false">VLOOKUP(A472,Nomenclature!$D$1:$E$9,2,0)</f>
        <v>03</v>
      </c>
      <c r="L472" s="0" t="str">
        <f aca="false">VLOOKUP(B472,Nomenclature!$J$1:$K$97,2,0)</f>
        <v>09</v>
      </c>
      <c r="M472" s="0" t="str">
        <f aca="false">VLOOKUP(C472,Nomenclature!$M$1:$N$21,2,0)</f>
        <v>21</v>
      </c>
      <c r="N472" s="0" t="str">
        <f aca="false">VLOOKUP(D472,Nomenclature!$O$25:$P$31,2,0)</f>
        <v>01</v>
      </c>
      <c r="O472" s="0" t="str">
        <f aca="false">CONCATENATE(K472,L472,M472,N472)</f>
        <v>03092101</v>
      </c>
      <c r="P472" s="0" t="str">
        <f aca="false">CONCATENATE(K472,L472)</f>
        <v>0309</v>
      </c>
      <c r="R472" s="0" t="n">
        <v>28.3970420462776</v>
      </c>
      <c r="S472" s="0" t="n">
        <v>25</v>
      </c>
      <c r="T472" s="0" t="n">
        <v>56.3160572223688</v>
      </c>
      <c r="U472" s="0" t="n">
        <v>1.85446293620727</v>
      </c>
      <c r="V472" s="0" t="n">
        <v>9.99400359784132E-005</v>
      </c>
      <c r="W472" s="0" t="n">
        <f aca="false">VLOOKUP(D472,'paramètres CI'!$A$1:$C$6,2,0)</f>
        <v>0.033584731604575</v>
      </c>
      <c r="X472" s="0" t="n">
        <f aca="false">(R472-E472)/E472</f>
        <v>0</v>
      </c>
      <c r="Y472" s="0" t="n">
        <f aca="false">T472-G472</f>
        <v>20.6227106838894</v>
      </c>
      <c r="Z472" s="0" t="n">
        <f aca="false">U472-H472</f>
        <v>0</v>
      </c>
    </row>
    <row r="473" customFormat="false" ht="15.8" hidden="false" customHeight="false" outlineLevel="0" collapsed="false">
      <c r="A473" s="0" t="s">
        <v>15</v>
      </c>
      <c r="B473" s="0" t="s">
        <v>86</v>
      </c>
      <c r="C473" s="0" t="s">
        <v>35</v>
      </c>
      <c r="D473" s="0" t="s">
        <v>34</v>
      </c>
      <c r="E473" s="0" t="n">
        <f aca="false">VLOOKUP(O473,bibliRdtCHauff!$G$1:$K$1398,4,0)</f>
        <v>28.201507719257</v>
      </c>
      <c r="F473" s="0" t="n">
        <v>25</v>
      </c>
      <c r="G473" s="0" t="n">
        <f aca="false">VLOOKUP(P473,BesoinU!$F$1:$L$99,3,0)</f>
        <v>35.6933465384794</v>
      </c>
      <c r="H473" s="0" t="n">
        <f aca="false">VLOOKUP(O473,bibliRdtCHauff!$G$1:$K$1398,3,0)</f>
        <v>1.85090490379199</v>
      </c>
      <c r="I473" s="0" t="n">
        <v>9.99400359784132E-005</v>
      </c>
      <c r="J473" s="0" t="n">
        <f aca="false">VLOOKUP(D473,'paramètres CI'!$A$1:$C$6,2,0)</f>
        <v>0.0424847883250769</v>
      </c>
      <c r="K473" s="0" t="str">
        <f aca="false">VLOOKUP(A473,Nomenclature!$D$1:$E$9,2,0)</f>
        <v>03</v>
      </c>
      <c r="L473" s="0" t="str">
        <f aca="false">VLOOKUP(B473,Nomenclature!$J$1:$K$97,2,0)</f>
        <v>09</v>
      </c>
      <c r="M473" s="0" t="str">
        <f aca="false">VLOOKUP(C473,Nomenclature!$M$1:$N$21,2,0)</f>
        <v>21</v>
      </c>
      <c r="N473" s="0" t="str">
        <f aca="false">VLOOKUP(D473,Nomenclature!$O$25:$P$31,2,0)</f>
        <v>06</v>
      </c>
      <c r="O473" s="0" t="str">
        <f aca="false">CONCATENATE(K473,L473,M473,N473)</f>
        <v>03092106</v>
      </c>
      <c r="P473" s="0" t="str">
        <f aca="false">CONCATENATE(K473,L473)</f>
        <v>0309</v>
      </c>
      <c r="R473" s="0" t="n">
        <v>28.201507719257</v>
      </c>
      <c r="S473" s="0" t="n">
        <v>25</v>
      </c>
      <c r="T473" s="0" t="n">
        <v>55.693739533021</v>
      </c>
      <c r="U473" s="0" t="n">
        <v>1.85090490379199</v>
      </c>
      <c r="V473" s="0" t="n">
        <v>9.99400359784132E-005</v>
      </c>
      <c r="W473" s="0" t="n">
        <f aca="false">VLOOKUP(D473,'paramètres CI'!$A$1:$C$6,2,0)</f>
        <v>0.0424847883250769</v>
      </c>
      <c r="X473" s="0" t="n">
        <f aca="false">(R473-E473)/E473</f>
        <v>0</v>
      </c>
      <c r="Y473" s="0" t="n">
        <f aca="false">T473-G473</f>
        <v>20.0003929945416</v>
      </c>
      <c r="Z473" s="0" t="n">
        <f aca="false">U473-H473</f>
        <v>0</v>
      </c>
    </row>
    <row r="474" customFormat="false" ht="15.8" hidden="false" customHeight="false" outlineLevel="0" collapsed="false">
      <c r="A474" s="0" t="s">
        <v>15</v>
      </c>
      <c r="B474" s="0" t="s">
        <v>86</v>
      </c>
      <c r="C474" s="0" t="s">
        <v>36</v>
      </c>
      <c r="D474" s="0" t="s">
        <v>37</v>
      </c>
      <c r="E474" s="0" t="n">
        <f aca="false">VLOOKUP(O474,bibliRdtCHauff!$G$1:$K$1398,4,0)</f>
        <v>11.8013555188367</v>
      </c>
      <c r="F474" s="0" t="n">
        <v>20</v>
      </c>
      <c r="G474" s="0" t="n">
        <f aca="false">VLOOKUP(P474,BesoinU!$F$1:$L$99,3,0)</f>
        <v>35.6933465384794</v>
      </c>
      <c r="H474" s="0" t="n">
        <f aca="false">VLOOKUP(O474,bibliRdtCHauff!$G$1:$K$1398,3,0)</f>
        <v>0.761583138885597</v>
      </c>
      <c r="I474" s="0" t="n">
        <v>9.99400359784132E-005</v>
      </c>
      <c r="J474" s="0" t="n">
        <f aca="false">VLOOKUP(D474,'paramètres CI'!$A$1:$C$6,2,0)</f>
        <v>0.0385046990211696</v>
      </c>
      <c r="K474" s="0" t="str">
        <f aca="false">VLOOKUP(A474,Nomenclature!$D$1:$E$9,2,0)</f>
        <v>03</v>
      </c>
      <c r="L474" s="0" t="str">
        <f aca="false">VLOOKUP(B474,Nomenclature!$J$1:$K$97,2,0)</f>
        <v>09</v>
      </c>
      <c r="M474" s="0" t="str">
        <f aca="false">VLOOKUP(C474,Nomenclature!$M$1:$N$21,2,0)</f>
        <v>23</v>
      </c>
      <c r="N474" s="0" t="str">
        <f aca="false">VLOOKUP(D474,Nomenclature!$O$25:$P$31,2,0)</f>
        <v>03</v>
      </c>
      <c r="O474" s="0" t="str">
        <f aca="false">CONCATENATE(K474,L474,M474,N474)</f>
        <v>03092303</v>
      </c>
      <c r="P474" s="0" t="str">
        <f aca="false">CONCATENATE(K474,L474)</f>
        <v>0309</v>
      </c>
      <c r="R474" s="0" t="n">
        <v>11.8013555188367</v>
      </c>
      <c r="S474" s="0" t="n">
        <v>20</v>
      </c>
      <c r="T474" s="0" t="n">
        <v>55.635030761672</v>
      </c>
      <c r="U474" s="0" t="n">
        <v>0.761583138885597</v>
      </c>
      <c r="V474" s="0" t="n">
        <v>9.99400359784132E-005</v>
      </c>
      <c r="W474" s="0" t="n">
        <f aca="false">VLOOKUP(D474,'paramètres CI'!$A$1:$C$6,2,0)</f>
        <v>0.0385046990211696</v>
      </c>
      <c r="X474" s="0" t="n">
        <f aca="false">(R474-E474)/E474</f>
        <v>0</v>
      </c>
      <c r="Y474" s="0" t="n">
        <f aca="false">T474-G474</f>
        <v>19.9416842231926</v>
      </c>
      <c r="Z474" s="0" t="n">
        <f aca="false">U474-H474</f>
        <v>0</v>
      </c>
    </row>
    <row r="475" customFormat="false" ht="15.8" hidden="false" customHeight="false" outlineLevel="0" collapsed="false">
      <c r="A475" s="0" t="s">
        <v>15</v>
      </c>
      <c r="B475" s="0" t="s">
        <v>86</v>
      </c>
      <c r="C475" s="0" t="s">
        <v>38</v>
      </c>
      <c r="D475" s="0" t="s">
        <v>39</v>
      </c>
      <c r="E475" s="0" t="n">
        <f aca="false">VLOOKUP(O475,bibliRdtCHauff!$G$1:$K$1398,4,0)</f>
        <v>8.79938092122372</v>
      </c>
      <c r="F475" s="0" t="n">
        <v>20</v>
      </c>
      <c r="G475" s="0" t="n">
        <f aca="false">VLOOKUP(P475,BesoinU!$F$1:$L$99,3,0)</f>
        <v>35.6933465384794</v>
      </c>
      <c r="H475" s="0" t="n">
        <f aca="false">VLOOKUP(O475,bibliRdtCHauff!$G$1:$K$1398,3,0)</f>
        <v>0.989367103465403</v>
      </c>
      <c r="I475" s="0" t="n">
        <v>9.99400359784132E-005</v>
      </c>
      <c r="J475" s="0" t="n">
        <f aca="false">VLOOKUP(D475,'paramètres CI'!$A$1:$C$6,2,0)</f>
        <v>0.022045059962018</v>
      </c>
      <c r="K475" s="0" t="str">
        <f aca="false">VLOOKUP(A475,Nomenclature!$D$1:$E$9,2,0)</f>
        <v>03</v>
      </c>
      <c r="L475" s="0" t="str">
        <f aca="false">VLOOKUP(B475,Nomenclature!$J$1:$K$97,2,0)</f>
        <v>09</v>
      </c>
      <c r="M475" s="0" t="str">
        <f aca="false">VLOOKUP(C475,Nomenclature!$M$1:$N$21,2,0)</f>
        <v>24</v>
      </c>
      <c r="N475" s="0" t="str">
        <f aca="false">VLOOKUP(D475,Nomenclature!$O$25:$P$31,2,0)</f>
        <v>04</v>
      </c>
      <c r="O475" s="0" t="str">
        <f aca="false">CONCATENATE(K475,L475,M475,N475)</f>
        <v>03092404</v>
      </c>
      <c r="P475" s="0" t="str">
        <f aca="false">CONCATENATE(K475,L475)</f>
        <v>0309</v>
      </c>
      <c r="R475" s="0" t="n">
        <v>8.79938092122372</v>
      </c>
      <c r="S475" s="0" t="n">
        <v>20</v>
      </c>
      <c r="T475" s="0" t="n">
        <v>57.3189266541885</v>
      </c>
      <c r="U475" s="0" t="n">
        <v>0.989367103465403</v>
      </c>
      <c r="V475" s="0" t="n">
        <v>9.99400359784132E-005</v>
      </c>
      <c r="W475" s="0" t="n">
        <f aca="false">VLOOKUP(D475,'paramètres CI'!$A$1:$C$6,2,0)</f>
        <v>0.022045059962018</v>
      </c>
      <c r="X475" s="0" t="n">
        <f aca="false">(R475-E475)/E475</f>
        <v>0</v>
      </c>
      <c r="Y475" s="0" t="n">
        <f aca="false">T475-G475</f>
        <v>21.6255801157091</v>
      </c>
      <c r="Z475" s="0" t="n">
        <f aca="false">U475-H475</f>
        <v>0</v>
      </c>
    </row>
    <row r="476" customFormat="false" ht="15.8" hidden="false" customHeight="false" outlineLevel="0" collapsed="false">
      <c r="A476" s="0" t="s">
        <v>15</v>
      </c>
      <c r="B476" s="0" t="s">
        <v>86</v>
      </c>
      <c r="C476" s="0" t="s">
        <v>40</v>
      </c>
      <c r="D476" s="0" t="s">
        <v>37</v>
      </c>
      <c r="E476" s="0" t="n">
        <f aca="false">VLOOKUP(O476,bibliRdtCHauff!$G$1:$K$1398,4,0)</f>
        <v>9.91313863582281</v>
      </c>
      <c r="F476" s="0" t="n">
        <v>20</v>
      </c>
      <c r="G476" s="0" t="n">
        <f aca="false">VLOOKUP(P476,BesoinU!$F$1:$L$99,3,0)</f>
        <v>35.6933465384794</v>
      </c>
      <c r="H476" s="0" t="n">
        <f aca="false">VLOOKUP(O476,bibliRdtCHauff!$G$1:$K$1398,3,0)</f>
        <v>0.689377907802488</v>
      </c>
      <c r="I476" s="0" t="n">
        <v>0.0648452338502565</v>
      </c>
      <c r="J476" s="0" t="n">
        <f aca="false">VLOOKUP(D476,'paramètres CI'!$A$1:$C$6,2,0)</f>
        <v>0.0385046990211696</v>
      </c>
      <c r="K476" s="0" t="str">
        <f aca="false">VLOOKUP(A476,Nomenclature!$D$1:$E$9,2,0)</f>
        <v>03</v>
      </c>
      <c r="L476" s="0" t="str">
        <f aca="false">VLOOKUP(B476,Nomenclature!$J$1:$K$97,2,0)</f>
        <v>09</v>
      </c>
      <c r="M476" s="0" t="str">
        <f aca="false">VLOOKUP(C476,Nomenclature!$M$1:$N$21,2,0)</f>
        <v>03</v>
      </c>
      <c r="N476" s="0" t="str">
        <f aca="false">VLOOKUP(D476,Nomenclature!$O$25:$P$31,2,0)</f>
        <v>03</v>
      </c>
      <c r="O476" s="0" t="str">
        <f aca="false">CONCATENATE(K476,L476,M476,N476)</f>
        <v>03090303</v>
      </c>
      <c r="P476" s="0" t="str">
        <f aca="false">CONCATENATE(K476,L476)</f>
        <v>0309</v>
      </c>
      <c r="R476" s="0" t="n">
        <v>9.44108441506935</v>
      </c>
      <c r="S476" s="0" t="n">
        <v>20</v>
      </c>
      <c r="T476" s="0" t="n">
        <v>55.635030761672</v>
      </c>
      <c r="U476" s="0" t="n">
        <v>0.671326600031711</v>
      </c>
      <c r="V476" s="0" t="n">
        <v>0.0648452338502565</v>
      </c>
      <c r="W476" s="0" t="n">
        <f aca="false">VLOOKUP(D476,'paramètres CI'!$A$1:$C$6,2,0)</f>
        <v>0.0385046990211696</v>
      </c>
      <c r="X476" s="0" t="n">
        <f aca="false">(R476-E476)/E476</f>
        <v>-0.0476190476190469</v>
      </c>
      <c r="Y476" s="0" t="n">
        <f aca="false">T476-G476</f>
        <v>19.9416842231926</v>
      </c>
      <c r="Z476" s="0" t="n">
        <f aca="false">U476-H476</f>
        <v>-0.018051307770777</v>
      </c>
    </row>
    <row r="477" customFormat="false" ht="15.8" hidden="false" customHeight="false" outlineLevel="0" collapsed="false">
      <c r="A477" s="0" t="s">
        <v>15</v>
      </c>
      <c r="B477" s="0" t="s">
        <v>86</v>
      </c>
      <c r="C477" s="0" t="s">
        <v>41</v>
      </c>
      <c r="D477" s="0" t="s">
        <v>39</v>
      </c>
      <c r="E477" s="0" t="n">
        <f aca="false">VLOOKUP(O477,bibliRdtCHauff!$G$1:$K$1398,4,0)</f>
        <v>7.39147997382792</v>
      </c>
      <c r="F477" s="0" t="n">
        <v>20</v>
      </c>
      <c r="G477" s="0" t="n">
        <f aca="false">VLOOKUP(P477,BesoinU!$F$1:$L$99,3,0)</f>
        <v>35.6933465384794</v>
      </c>
      <c r="H477" s="0" t="n">
        <f aca="false">VLOOKUP(O477,bibliRdtCHauff!$G$1:$K$1398,3,0)</f>
        <v>0.780741935948798</v>
      </c>
      <c r="I477" s="0" t="n">
        <v>0.436264127425614</v>
      </c>
      <c r="J477" s="0" t="n">
        <f aca="false">VLOOKUP(D477,'paramètres CI'!$A$1:$C$6,2,0)</f>
        <v>0.022045059962018</v>
      </c>
      <c r="K477" s="0" t="str">
        <f aca="false">VLOOKUP(A477,Nomenclature!$D$1:$E$9,2,0)</f>
        <v>03</v>
      </c>
      <c r="L477" s="0" t="str">
        <f aca="false">VLOOKUP(B477,Nomenclature!$J$1:$K$97,2,0)</f>
        <v>09</v>
      </c>
      <c r="M477" s="0" t="str">
        <f aca="false">VLOOKUP(C477,Nomenclature!$M$1:$N$21,2,0)</f>
        <v>04</v>
      </c>
      <c r="N477" s="0" t="str">
        <f aca="false">VLOOKUP(D477,Nomenclature!$O$25:$P$31,2,0)</f>
        <v>04</v>
      </c>
      <c r="O477" s="0" t="str">
        <f aca="false">CONCATENATE(K477,L477,M477,N477)</f>
        <v>03090404</v>
      </c>
      <c r="P477" s="0" t="str">
        <f aca="false">CONCATENATE(K477,L477)</f>
        <v>0309</v>
      </c>
      <c r="R477" s="0" t="n">
        <v>7.03950473697898</v>
      </c>
      <c r="S477" s="0" t="n">
        <v>20</v>
      </c>
      <c r="T477" s="0" t="n">
        <v>57.3189266541885</v>
      </c>
      <c r="U477" s="0" t="n">
        <v>0.728585644069648</v>
      </c>
      <c r="V477" s="0" t="n">
        <v>0.436264127425614</v>
      </c>
      <c r="W477" s="0" t="n">
        <f aca="false">VLOOKUP(D477,'paramètres CI'!$A$1:$C$6,2,0)</f>
        <v>0.022045059962018</v>
      </c>
      <c r="X477" s="0" t="n">
        <f aca="false">(R477-E477)/E477</f>
        <v>-0.0476190476190464</v>
      </c>
      <c r="Y477" s="0" t="n">
        <f aca="false">T477-G477</f>
        <v>21.6255801157091</v>
      </c>
      <c r="Z477" s="0" t="n">
        <f aca="false">U477-H477</f>
        <v>-0.0521562918791499</v>
      </c>
    </row>
    <row r="478" customFormat="false" ht="15.8" hidden="false" customHeight="false" outlineLevel="0" collapsed="false">
      <c r="A478" s="0" t="s">
        <v>15</v>
      </c>
      <c r="B478" s="0" t="s">
        <v>86</v>
      </c>
      <c r="C478" s="0" t="s">
        <v>45</v>
      </c>
      <c r="D478" s="0" t="s">
        <v>43</v>
      </c>
      <c r="E478" s="0" t="n">
        <f aca="false">VLOOKUP(O478,bibliRdtCHauff!$G$1:$K$1398,4,0)</f>
        <v>10.4</v>
      </c>
      <c r="F478" s="0" t="n">
        <v>13</v>
      </c>
      <c r="G478" s="0" t="n">
        <f aca="false">VLOOKUP(P478,BesoinU!$F$1:$L$99,3,0)</f>
        <v>35.6933465384794</v>
      </c>
      <c r="H478" s="0" t="n">
        <f aca="false">VLOOKUP(O478,bibliRdtCHauff!$G$1:$K$1398,3,0)</f>
        <v>0.92</v>
      </c>
      <c r="I478" s="0" t="n">
        <v>0.234589138000099</v>
      </c>
      <c r="J478" s="0" t="n">
        <f aca="false">VLOOKUP(D478,'paramètres CI'!$A$1:$C$6,2,0)</f>
        <v>0.0935912806596305</v>
      </c>
      <c r="K478" s="0" t="str">
        <f aca="false">VLOOKUP(A478,Nomenclature!$D$1:$E$9,2,0)</f>
        <v>03</v>
      </c>
      <c r="L478" s="0" t="str">
        <f aca="false">VLOOKUP(B478,Nomenclature!$J$1:$K$97,2,0)</f>
        <v>09</v>
      </c>
      <c r="M478" s="0" t="str">
        <f aca="false">VLOOKUP(C478,Nomenclature!$M$1:$N$21,2,0)</f>
        <v>06</v>
      </c>
      <c r="N478" s="0" t="str">
        <f aca="false">VLOOKUP(D478,Nomenclature!$O$25:$P$31,2,0)</f>
        <v>02</v>
      </c>
      <c r="O478" s="0" t="str">
        <f aca="false">CONCATENATE(K478,L478,M478,N478)</f>
        <v>03090602</v>
      </c>
      <c r="P478" s="0" t="str">
        <f aca="false">CONCATENATE(K478,L478)</f>
        <v>0309</v>
      </c>
      <c r="R478" s="0" t="n">
        <v>10</v>
      </c>
      <c r="S478" s="0" t="n">
        <v>13</v>
      </c>
      <c r="T478" s="0" t="n">
        <v>60.8497010170958</v>
      </c>
      <c r="U478" s="0" t="n">
        <v>0.9</v>
      </c>
      <c r="V478" s="0" t="n">
        <v>0.234589138000099</v>
      </c>
      <c r="W478" s="0" t="n">
        <f aca="false">VLOOKUP(D478,'paramètres CI'!$A$1:$C$6,2,0)</f>
        <v>0.0935912806596305</v>
      </c>
      <c r="X478" s="0" t="n">
        <f aca="false">(R478-E478)/E478</f>
        <v>-0.0384615384615385</v>
      </c>
      <c r="Y478" s="0" t="n">
        <f aca="false">T478-G478</f>
        <v>25.1563544786164</v>
      </c>
      <c r="Z478" s="0" t="n">
        <f aca="false">U478-H478</f>
        <v>-0.02</v>
      </c>
    </row>
    <row r="479" customFormat="false" ht="15.8" hidden="false" customHeight="false" outlineLevel="0" collapsed="false">
      <c r="A479" s="0" t="s">
        <v>15</v>
      </c>
      <c r="B479" s="0" t="s">
        <v>86</v>
      </c>
      <c r="C479" s="0" t="s">
        <v>46</v>
      </c>
      <c r="D479" s="0" t="s">
        <v>43</v>
      </c>
      <c r="E479" s="0" t="n">
        <f aca="false">VLOOKUP(O479,bibliRdtCHauff!$G$1:$K$1398,4,0)</f>
        <v>12</v>
      </c>
      <c r="F479" s="0" t="n">
        <v>13</v>
      </c>
      <c r="G479" s="0" t="n">
        <f aca="false">VLOOKUP(P479,BesoinU!$F$1:$L$99,3,0)</f>
        <v>35.6933465384794</v>
      </c>
      <c r="H479" s="0" t="n">
        <f aca="false">VLOOKUP(O479,bibliRdtCHauff!$G$1:$K$1398,3,0)</f>
        <v>1</v>
      </c>
      <c r="I479" s="0" t="n">
        <v>9.99400359784132E-005</v>
      </c>
      <c r="J479" s="0" t="n">
        <f aca="false">VLOOKUP(D479,'paramètres CI'!$A$1:$C$6,2,0)</f>
        <v>0.0935912806596305</v>
      </c>
      <c r="K479" s="0" t="str">
        <f aca="false">VLOOKUP(A479,Nomenclature!$D$1:$E$9,2,0)</f>
        <v>03</v>
      </c>
      <c r="L479" s="0" t="str">
        <f aca="false">VLOOKUP(B479,Nomenclature!$J$1:$K$97,2,0)</f>
        <v>09</v>
      </c>
      <c r="M479" s="0" t="str">
        <f aca="false">VLOOKUP(C479,Nomenclature!$M$1:$N$21,2,0)</f>
        <v>26</v>
      </c>
      <c r="N479" s="0" t="str">
        <f aca="false">VLOOKUP(D479,Nomenclature!$O$25:$P$31,2,0)</f>
        <v>02</v>
      </c>
      <c r="O479" s="0" t="str">
        <f aca="false">CONCATENATE(K479,L479,M479,N479)</f>
        <v>03092602</v>
      </c>
      <c r="P479" s="0" t="str">
        <f aca="false">CONCATENATE(K479,L479)</f>
        <v>0309</v>
      </c>
      <c r="R479" s="0" t="n">
        <v>12</v>
      </c>
      <c r="S479" s="0" t="n">
        <v>13</v>
      </c>
      <c r="T479" s="0" t="n">
        <v>60.8497010170958</v>
      </c>
      <c r="U479" s="0" t="n">
        <v>1</v>
      </c>
      <c r="V479" s="0" t="n">
        <v>9.99400359784132E-005</v>
      </c>
      <c r="W479" s="0" t="n">
        <f aca="false">VLOOKUP(D479,'paramètres CI'!$A$1:$C$6,2,0)</f>
        <v>0.0935912806596305</v>
      </c>
      <c r="X479" s="0" t="n">
        <f aca="false">(R479-E479)/E479</f>
        <v>0</v>
      </c>
      <c r="Y479" s="0" t="n">
        <f aca="false">T479-G479</f>
        <v>25.1563544786164</v>
      </c>
      <c r="Z479" s="0" t="n">
        <f aca="false">U479-H479</f>
        <v>0</v>
      </c>
    </row>
    <row r="480" customFormat="false" ht="15.8" hidden="false" customHeight="false" outlineLevel="0" collapsed="false">
      <c r="A480" s="0" t="s">
        <v>15</v>
      </c>
      <c r="B480" s="0" t="s">
        <v>86</v>
      </c>
      <c r="C480" s="0" t="s">
        <v>55</v>
      </c>
      <c r="D480" s="0" t="s">
        <v>43</v>
      </c>
      <c r="E480" s="0" t="n">
        <f aca="false">VLOOKUP(O480,bibliRdtCHauff!$G$1:$K$1398,4,0)</f>
        <v>27.0754202268717</v>
      </c>
      <c r="F480" s="0" t="n">
        <v>17</v>
      </c>
      <c r="G480" s="0" t="n">
        <f aca="false">VLOOKUP(P480,BesoinU!$F$1:$L$99,3,0)</f>
        <v>35.6933465384794</v>
      </c>
      <c r="H480" s="0" t="n">
        <f aca="false">VLOOKUP(O480,bibliRdtCHauff!$G$1:$K$1398,3,0)</f>
        <v>2.80410195348837</v>
      </c>
      <c r="I480" s="0" t="n">
        <v>0.203726609972854</v>
      </c>
      <c r="J480" s="0" t="n">
        <f aca="false">VLOOKUP(D480,'paramètres CI'!$A$1:$C$6,2,0)</f>
        <v>0.0935912806596305</v>
      </c>
      <c r="K480" s="0" t="str">
        <f aca="false">VLOOKUP(A480,Nomenclature!$D$1:$E$9,2,0)</f>
        <v>03</v>
      </c>
      <c r="L480" s="0" t="str">
        <f aca="false">VLOOKUP(B480,Nomenclature!$J$1:$K$97,2,0)</f>
        <v>09</v>
      </c>
      <c r="M480" s="0" t="str">
        <f aca="false">VLOOKUP(C480,Nomenclature!$M$1:$N$21,2,0)</f>
        <v>10</v>
      </c>
      <c r="N480" s="0" t="str">
        <f aca="false">VLOOKUP(D480,Nomenclature!$O$25:$P$31,2,0)</f>
        <v>02</v>
      </c>
      <c r="O480" s="0" t="str">
        <f aca="false">CONCATENATE(K480,L480,M480,N480)</f>
        <v>03091002</v>
      </c>
      <c r="P480" s="0" t="str">
        <f aca="false">CONCATENATE(K480,L480)</f>
        <v>0309</v>
      </c>
      <c r="R480" s="0" t="n">
        <v>25.7861145017826</v>
      </c>
      <c r="S480" s="0" t="n">
        <v>17</v>
      </c>
      <c r="T480" s="0" t="n">
        <v>54.6692802404265</v>
      </c>
      <c r="U480" s="0" t="n">
        <v>2.67297488372093</v>
      </c>
      <c r="V480" s="0" t="n">
        <v>0.203726609972854</v>
      </c>
      <c r="W480" s="0" t="n">
        <f aca="false">VLOOKUP(D480,'paramètres CI'!$A$1:$C$6,2,0)</f>
        <v>0.0935912806596305</v>
      </c>
      <c r="X480" s="0" t="n">
        <f aca="false">(R480-E480)/E480</f>
        <v>-0.0476190476190466</v>
      </c>
      <c r="Y480" s="0" t="n">
        <f aca="false">T480-G480</f>
        <v>18.9759337019471</v>
      </c>
      <c r="Z480" s="0" t="n">
        <f aca="false">U480-H480</f>
        <v>-0.13112706976744</v>
      </c>
    </row>
    <row r="481" customFormat="false" ht="15.8" hidden="false" customHeight="false" outlineLevel="0" collapsed="false">
      <c r="A481" s="0" t="s">
        <v>15</v>
      </c>
      <c r="B481" s="0" t="s">
        <v>86</v>
      </c>
      <c r="C481" s="0" t="s">
        <v>56</v>
      </c>
      <c r="D481" s="0" t="s">
        <v>43</v>
      </c>
      <c r="E481" s="0" t="n">
        <f aca="false">VLOOKUP(O481,bibliRdtCHauff!$G$1:$K$1398,4,0)</f>
        <v>32.2326431272282</v>
      </c>
      <c r="F481" s="0" t="n">
        <v>17</v>
      </c>
      <c r="G481" s="0" t="n">
        <f aca="false">VLOOKUP(P481,BesoinU!$F$1:$L$99,3,0)</f>
        <v>35.6933465384794</v>
      </c>
      <c r="H481" s="0" t="n">
        <f aca="false">VLOOKUP(O481,bibliRdtCHauff!$G$1:$K$1398,3,0)</f>
        <v>3.32861023255814</v>
      </c>
      <c r="I481" s="0" t="n">
        <v>9.99400359784132E-005</v>
      </c>
      <c r="J481" s="0" t="n">
        <f aca="false">VLOOKUP(D481,'paramètres CI'!$A$1:$C$6,2,0)</f>
        <v>0.0935912806596305</v>
      </c>
      <c r="K481" s="0" t="str">
        <f aca="false">VLOOKUP(A481,Nomenclature!$D$1:$E$9,2,0)</f>
        <v>03</v>
      </c>
      <c r="L481" s="0" t="str">
        <f aca="false">VLOOKUP(B481,Nomenclature!$J$1:$K$97,2,0)</f>
        <v>09</v>
      </c>
      <c r="M481" s="0" t="str">
        <f aca="false">VLOOKUP(C481,Nomenclature!$M$1:$N$21,2,0)</f>
        <v>30</v>
      </c>
      <c r="N481" s="0" t="str">
        <f aca="false">VLOOKUP(D481,Nomenclature!$O$25:$P$31,2,0)</f>
        <v>02</v>
      </c>
      <c r="O481" s="0" t="str">
        <f aca="false">CONCATENATE(K481,L481,M481,N481)</f>
        <v>03093002</v>
      </c>
      <c r="P481" s="0" t="str">
        <f aca="false">CONCATENATE(K481,L481)</f>
        <v>0309</v>
      </c>
      <c r="R481" s="0" t="n">
        <v>32.2326431272282</v>
      </c>
      <c r="S481" s="0" t="n">
        <v>17</v>
      </c>
      <c r="T481" s="0" t="n">
        <v>54.6692802404265</v>
      </c>
      <c r="U481" s="0" t="n">
        <v>3.32861023255814</v>
      </c>
      <c r="V481" s="0" t="n">
        <v>9.99400359784132E-005</v>
      </c>
      <c r="W481" s="0" t="n">
        <f aca="false">VLOOKUP(D481,'paramètres CI'!$A$1:$C$6,2,0)</f>
        <v>0.0935912806596305</v>
      </c>
      <c r="X481" s="0" t="n">
        <f aca="false">(R481-E481)/E481</f>
        <v>0</v>
      </c>
      <c r="Y481" s="0" t="n">
        <f aca="false">T481-G481</f>
        <v>18.9759337019471</v>
      </c>
      <c r="Z481" s="0" t="n">
        <f aca="false">U481-H481</f>
        <v>0</v>
      </c>
    </row>
    <row r="482" customFormat="false" ht="15.8" hidden="false" customHeight="false" outlineLevel="0" collapsed="false">
      <c r="A482" s="0" t="s">
        <v>15</v>
      </c>
      <c r="B482" s="0" t="s">
        <v>87</v>
      </c>
      <c r="C482" s="0" t="s">
        <v>32</v>
      </c>
      <c r="D482" s="0" t="s">
        <v>34</v>
      </c>
      <c r="E482" s="0" t="n">
        <f aca="false">VLOOKUP(O482,bibliRdtCHauff!$G$1:$K$1398,4,0)</f>
        <v>22.3393565288501</v>
      </c>
      <c r="F482" s="0" t="n">
        <v>25</v>
      </c>
      <c r="G482" s="0" t="n">
        <f aca="false">VLOOKUP(P482,BesoinU!$F$1:$L$99,3,0)</f>
        <v>38.662025561997</v>
      </c>
      <c r="H482" s="0" t="n">
        <f aca="false">VLOOKUP(O482,bibliRdtCHauff!$G$1:$K$1398,3,0)</f>
        <v>1.61960075786035</v>
      </c>
      <c r="I482" s="0" t="n">
        <v>0.0364619281785492</v>
      </c>
      <c r="J482" s="0" t="n">
        <f aca="false">VLOOKUP(D482,'paramètres CI'!$A$1:$C$6,2,0)</f>
        <v>0.0424847883250769</v>
      </c>
      <c r="K482" s="0" t="str">
        <f aca="false">VLOOKUP(A482,Nomenclature!$D$1:$E$9,2,0)</f>
        <v>03</v>
      </c>
      <c r="L482" s="0" t="str">
        <f aca="false">VLOOKUP(B482,Nomenclature!$J$1:$K$97,2,0)</f>
        <v>12</v>
      </c>
      <c r="M482" s="0" t="str">
        <f aca="false">VLOOKUP(C482,Nomenclature!$M$1:$N$21,2,0)</f>
        <v>01</v>
      </c>
      <c r="N482" s="0" t="str">
        <f aca="false">VLOOKUP(D482,Nomenclature!$O$25:$P$31,2,0)</f>
        <v>06</v>
      </c>
      <c r="O482" s="0" t="str">
        <f aca="false">CONCATENATE(K482,L482,M482,N482)</f>
        <v>03120106</v>
      </c>
      <c r="P482" s="0" t="str">
        <f aca="false">CONCATENATE(K482,L482)</f>
        <v>0312</v>
      </c>
      <c r="R482" s="0" t="n">
        <v>21.2755776465239</v>
      </c>
      <c r="S482" s="0" t="n">
        <v>25</v>
      </c>
      <c r="T482" s="0" t="n">
        <v>57.17201073779</v>
      </c>
      <c r="U482" s="0" t="n">
        <v>1.55730842101957</v>
      </c>
      <c r="V482" s="0" t="n">
        <v>0.0364619281785492</v>
      </c>
      <c r="W482" s="0" t="n">
        <f aca="false">VLOOKUP(D482,'paramètres CI'!$A$1:$C$6,2,0)</f>
        <v>0.0424847883250769</v>
      </c>
      <c r="X482" s="0" t="n">
        <f aca="false">(R482-E482)/E482</f>
        <v>-0.0476190476190479</v>
      </c>
      <c r="Y482" s="0" t="n">
        <f aca="false">T482-G482</f>
        <v>18.509985175793</v>
      </c>
      <c r="Z482" s="0" t="n">
        <f aca="false">U482-H482</f>
        <v>-0.06229233684078</v>
      </c>
    </row>
    <row r="483" customFormat="false" ht="15.8" hidden="false" customHeight="false" outlineLevel="0" collapsed="false">
      <c r="A483" s="0" t="s">
        <v>15</v>
      </c>
      <c r="B483" s="0" t="s">
        <v>87</v>
      </c>
      <c r="C483" s="0" t="s">
        <v>32</v>
      </c>
      <c r="D483" s="0" t="s">
        <v>33</v>
      </c>
      <c r="E483" s="0" t="n">
        <f aca="false">VLOOKUP(O483,bibliRdtCHauff!$G$1:$K$1398,4,0)</f>
        <v>22.0834046024615</v>
      </c>
      <c r="F483" s="0" t="n">
        <v>25</v>
      </c>
      <c r="G483" s="0" t="n">
        <f aca="false">VLOOKUP(P483,BesoinU!$F$1:$L$99,3,0)</f>
        <v>38.662025561997</v>
      </c>
      <c r="H483" s="0" t="n">
        <f aca="false">VLOOKUP(O483,bibliRdtCHauff!$G$1:$K$1398,3,0)</f>
        <v>1.63274170068027</v>
      </c>
      <c r="I483" s="0" t="n">
        <v>0.0502030358537352</v>
      </c>
      <c r="J483" s="0" t="n">
        <f aca="false">VLOOKUP(D483,'paramètres CI'!$A$1:$C$6,2,0)</f>
        <v>0.033584731604575</v>
      </c>
      <c r="K483" s="0" t="str">
        <f aca="false">VLOOKUP(A483,Nomenclature!$D$1:$E$9,2,0)</f>
        <v>03</v>
      </c>
      <c r="L483" s="0" t="str">
        <f aca="false">VLOOKUP(B483,Nomenclature!$J$1:$K$97,2,0)</f>
        <v>12</v>
      </c>
      <c r="M483" s="0" t="str">
        <f aca="false">VLOOKUP(C483,Nomenclature!$M$1:$N$21,2,0)</f>
        <v>01</v>
      </c>
      <c r="N483" s="0" t="str">
        <f aca="false">VLOOKUP(D483,Nomenclature!$O$25:$P$31,2,0)</f>
        <v>01</v>
      </c>
      <c r="O483" s="0" t="str">
        <f aca="false">CONCATENATE(K483,L483,M483,N483)</f>
        <v>03120101</v>
      </c>
      <c r="P483" s="0" t="str">
        <f aca="false">CONCATENATE(K483,L483)</f>
        <v>0312</v>
      </c>
      <c r="R483" s="0" t="n">
        <v>21.0318139071062</v>
      </c>
      <c r="S483" s="0" t="n">
        <v>25</v>
      </c>
      <c r="T483" s="0" t="n">
        <v>61.2504094339622</v>
      </c>
      <c r="U483" s="0" t="n">
        <v>1.5699439429618</v>
      </c>
      <c r="V483" s="0" t="n">
        <v>0.0502030358537352</v>
      </c>
      <c r="W483" s="0" t="n">
        <f aca="false">VLOOKUP(D483,'paramètres CI'!$A$1:$C$6,2,0)</f>
        <v>0.033584731604575</v>
      </c>
      <c r="X483" s="0" t="n">
        <f aca="false">(R483-E483)/E483</f>
        <v>-0.0476190476190471</v>
      </c>
      <c r="Y483" s="0" t="n">
        <f aca="false">T483-G483</f>
        <v>22.5883838719652</v>
      </c>
      <c r="Z483" s="0" t="n">
        <f aca="false">U483-H483</f>
        <v>-0.06279775771847</v>
      </c>
    </row>
    <row r="484" customFormat="false" ht="15.8" hidden="false" customHeight="false" outlineLevel="0" collapsed="false">
      <c r="A484" s="0" t="s">
        <v>15</v>
      </c>
      <c r="B484" s="0" t="s">
        <v>87</v>
      </c>
      <c r="C484" s="0" t="s">
        <v>35</v>
      </c>
      <c r="D484" s="0" t="s">
        <v>33</v>
      </c>
      <c r="E484" s="0" t="n">
        <f aca="false">VLOOKUP(O484,bibliRdtCHauff!$G$1:$K$1398,4,0)</f>
        <v>26.2897673838828</v>
      </c>
      <c r="F484" s="0" t="n">
        <v>25</v>
      </c>
      <c r="G484" s="0" t="n">
        <f aca="false">VLOOKUP(P484,BesoinU!$F$1:$L$99,3,0)</f>
        <v>38.662025561997</v>
      </c>
      <c r="H484" s="0" t="n">
        <f aca="false">VLOOKUP(O484,bibliRdtCHauff!$G$1:$K$1398,3,0)</f>
        <v>1.88393273155416</v>
      </c>
      <c r="I484" s="0" t="n">
        <v>9.99400359784132E-005</v>
      </c>
      <c r="J484" s="0" t="n">
        <f aca="false">VLOOKUP(D484,'paramètres CI'!$A$1:$C$6,2,0)</f>
        <v>0.033584731604575</v>
      </c>
      <c r="K484" s="0" t="str">
        <f aca="false">VLOOKUP(A484,Nomenclature!$D$1:$E$9,2,0)</f>
        <v>03</v>
      </c>
      <c r="L484" s="0" t="str">
        <f aca="false">VLOOKUP(B484,Nomenclature!$J$1:$K$97,2,0)</f>
        <v>12</v>
      </c>
      <c r="M484" s="0" t="str">
        <f aca="false">VLOOKUP(C484,Nomenclature!$M$1:$N$21,2,0)</f>
        <v>21</v>
      </c>
      <c r="N484" s="0" t="str">
        <f aca="false">VLOOKUP(D484,Nomenclature!$O$25:$P$31,2,0)</f>
        <v>01</v>
      </c>
      <c r="O484" s="0" t="str">
        <f aca="false">CONCATENATE(K484,L484,M484,N484)</f>
        <v>03122101</v>
      </c>
      <c r="P484" s="0" t="str">
        <f aca="false">CONCATENATE(K484,L484)</f>
        <v>0312</v>
      </c>
      <c r="R484" s="0" t="n">
        <v>26.2897673838828</v>
      </c>
      <c r="S484" s="0" t="n">
        <v>25</v>
      </c>
      <c r="T484" s="0" t="n">
        <v>61.2504094339622</v>
      </c>
      <c r="U484" s="0" t="n">
        <v>1.88393273155416</v>
      </c>
      <c r="V484" s="0" t="n">
        <v>9.99400359784132E-005</v>
      </c>
      <c r="W484" s="0" t="n">
        <f aca="false">VLOOKUP(D484,'paramètres CI'!$A$1:$C$6,2,0)</f>
        <v>0.033584731604575</v>
      </c>
      <c r="X484" s="0" t="n">
        <f aca="false">(R484-E484)/E484</f>
        <v>0</v>
      </c>
      <c r="Y484" s="0" t="n">
        <f aca="false">T484-G484</f>
        <v>22.5883838719652</v>
      </c>
      <c r="Z484" s="0" t="n">
        <f aca="false">U484-H484</f>
        <v>0</v>
      </c>
    </row>
    <row r="485" customFormat="false" ht="15.8" hidden="false" customHeight="false" outlineLevel="0" collapsed="false">
      <c r="A485" s="0" t="s">
        <v>15</v>
      </c>
      <c r="B485" s="0" t="s">
        <v>87</v>
      </c>
      <c r="C485" s="0" t="s">
        <v>35</v>
      </c>
      <c r="D485" s="0" t="s">
        <v>34</v>
      </c>
      <c r="E485" s="0" t="n">
        <f aca="false">VLOOKUP(O485,bibliRdtCHauff!$G$1:$K$1398,4,0)</f>
        <v>26.5944720581549</v>
      </c>
      <c r="F485" s="0" t="n">
        <v>25</v>
      </c>
      <c r="G485" s="0" t="n">
        <f aca="false">VLOOKUP(P485,BesoinU!$F$1:$L$99,3,0)</f>
        <v>38.662025561997</v>
      </c>
      <c r="H485" s="0" t="n">
        <f aca="false">VLOOKUP(O485,bibliRdtCHauff!$G$1:$K$1398,3,0)</f>
        <v>1.86877010522349</v>
      </c>
      <c r="I485" s="0" t="n">
        <v>9.99400359784132E-005</v>
      </c>
      <c r="J485" s="0" t="n">
        <f aca="false">VLOOKUP(D485,'paramètres CI'!$A$1:$C$6,2,0)</f>
        <v>0.0424847883250769</v>
      </c>
      <c r="K485" s="0" t="str">
        <f aca="false">VLOOKUP(A485,Nomenclature!$D$1:$E$9,2,0)</f>
        <v>03</v>
      </c>
      <c r="L485" s="0" t="str">
        <f aca="false">VLOOKUP(B485,Nomenclature!$J$1:$K$97,2,0)</f>
        <v>12</v>
      </c>
      <c r="M485" s="0" t="str">
        <f aca="false">VLOOKUP(C485,Nomenclature!$M$1:$N$21,2,0)</f>
        <v>21</v>
      </c>
      <c r="N485" s="0" t="str">
        <f aca="false">VLOOKUP(D485,Nomenclature!$O$25:$P$31,2,0)</f>
        <v>06</v>
      </c>
      <c r="O485" s="0" t="str">
        <f aca="false">CONCATENATE(K485,L485,M485,N485)</f>
        <v>03122106</v>
      </c>
      <c r="P485" s="0" t="str">
        <f aca="false">CONCATENATE(K485,L485)</f>
        <v>0312</v>
      </c>
      <c r="R485" s="0" t="n">
        <v>26.5944720581549</v>
      </c>
      <c r="S485" s="0" t="n">
        <v>25</v>
      </c>
      <c r="T485" s="0" t="n">
        <v>57.17201073779</v>
      </c>
      <c r="U485" s="0" t="n">
        <v>1.86877010522349</v>
      </c>
      <c r="V485" s="0" t="n">
        <v>9.99400359784132E-005</v>
      </c>
      <c r="W485" s="0" t="n">
        <f aca="false">VLOOKUP(D485,'paramètres CI'!$A$1:$C$6,2,0)</f>
        <v>0.0424847883250769</v>
      </c>
      <c r="X485" s="0" t="n">
        <f aca="false">(R485-E485)/E485</f>
        <v>0</v>
      </c>
      <c r="Y485" s="0" t="n">
        <f aca="false">T485-G485</f>
        <v>18.509985175793</v>
      </c>
      <c r="Z485" s="0" t="n">
        <f aca="false">U485-H485</f>
        <v>0</v>
      </c>
    </row>
    <row r="486" customFormat="false" ht="15.8" hidden="false" customHeight="false" outlineLevel="0" collapsed="false">
      <c r="A486" s="0" t="s">
        <v>15</v>
      </c>
      <c r="B486" s="0" t="s">
        <v>87</v>
      </c>
      <c r="C486" s="0" t="s">
        <v>36</v>
      </c>
      <c r="D486" s="0" t="s">
        <v>37</v>
      </c>
      <c r="E486" s="0" t="n">
        <f aca="false">VLOOKUP(O486,bibliRdtCHauff!$G$1:$K$1398,4,0)</f>
        <v>8.54040989777683</v>
      </c>
      <c r="F486" s="0" t="n">
        <v>20</v>
      </c>
      <c r="G486" s="0" t="n">
        <f aca="false">VLOOKUP(P486,BesoinU!$F$1:$L$99,3,0)</f>
        <v>38.662025561997</v>
      </c>
      <c r="H486" s="0" t="n">
        <f aca="false">VLOOKUP(O486,bibliRdtCHauff!$G$1:$K$1398,3,0)</f>
        <v>0.761583138885597</v>
      </c>
      <c r="I486" s="0" t="n">
        <v>9.99400359784132E-005</v>
      </c>
      <c r="J486" s="0" t="n">
        <f aca="false">VLOOKUP(D486,'paramètres CI'!$A$1:$C$6,2,0)</f>
        <v>0.0385046990211696</v>
      </c>
      <c r="K486" s="0" t="str">
        <f aca="false">VLOOKUP(A486,Nomenclature!$D$1:$E$9,2,0)</f>
        <v>03</v>
      </c>
      <c r="L486" s="0" t="str">
        <f aca="false">VLOOKUP(B486,Nomenclature!$J$1:$K$97,2,0)</f>
        <v>12</v>
      </c>
      <c r="M486" s="0" t="str">
        <f aca="false">VLOOKUP(C486,Nomenclature!$M$1:$N$21,2,0)</f>
        <v>23</v>
      </c>
      <c r="N486" s="0" t="str">
        <f aca="false">VLOOKUP(D486,Nomenclature!$O$25:$P$31,2,0)</f>
        <v>03</v>
      </c>
      <c r="O486" s="0" t="str">
        <f aca="false">CONCATENATE(K486,L486,M486,N486)</f>
        <v>03122303</v>
      </c>
      <c r="P486" s="0" t="str">
        <f aca="false">CONCATENATE(K486,L486)</f>
        <v>0312</v>
      </c>
      <c r="R486" s="0" t="n">
        <v>8.54040989777683</v>
      </c>
      <c r="S486" s="0" t="n">
        <v>20</v>
      </c>
      <c r="T486" s="0" t="n">
        <v>61.8818661608007</v>
      </c>
      <c r="U486" s="0" t="n">
        <v>0.761583138885597</v>
      </c>
      <c r="V486" s="0" t="n">
        <v>9.99400359784132E-005</v>
      </c>
      <c r="W486" s="0" t="n">
        <f aca="false">VLOOKUP(D486,'paramètres CI'!$A$1:$C$6,2,0)</f>
        <v>0.0385046990211696</v>
      </c>
      <c r="X486" s="0" t="n">
        <f aca="false">(R486-E486)/E486</f>
        <v>0</v>
      </c>
      <c r="Y486" s="0" t="n">
        <f aca="false">T486-G486</f>
        <v>23.2198405988037</v>
      </c>
      <c r="Z486" s="0" t="n">
        <f aca="false">U486-H486</f>
        <v>0</v>
      </c>
    </row>
    <row r="487" customFormat="false" ht="15.8" hidden="false" customHeight="false" outlineLevel="0" collapsed="false">
      <c r="A487" s="0" t="s">
        <v>15</v>
      </c>
      <c r="B487" s="0" t="s">
        <v>87</v>
      </c>
      <c r="C487" s="0" t="s">
        <v>38</v>
      </c>
      <c r="D487" s="0" t="s">
        <v>39</v>
      </c>
      <c r="E487" s="0" t="n">
        <f aca="false">VLOOKUP(O487,bibliRdtCHauff!$G$1:$K$1398,4,0)</f>
        <v>6.4267749893688</v>
      </c>
      <c r="F487" s="0" t="n">
        <v>20</v>
      </c>
      <c r="G487" s="0" t="n">
        <f aca="false">VLOOKUP(P487,BesoinU!$F$1:$L$99,3,0)</f>
        <v>38.662025561997</v>
      </c>
      <c r="H487" s="0" t="n">
        <f aca="false">VLOOKUP(O487,bibliRdtCHauff!$G$1:$K$1398,3,0)</f>
        <v>0.989367103465403</v>
      </c>
      <c r="I487" s="0" t="n">
        <v>9.99400359784132E-005</v>
      </c>
      <c r="J487" s="0" t="n">
        <f aca="false">VLOOKUP(D487,'paramètres CI'!$A$1:$C$6,2,0)</f>
        <v>0.022045059962018</v>
      </c>
      <c r="K487" s="0" t="str">
        <f aca="false">VLOOKUP(A487,Nomenclature!$D$1:$E$9,2,0)</f>
        <v>03</v>
      </c>
      <c r="L487" s="0" t="str">
        <f aca="false">VLOOKUP(B487,Nomenclature!$J$1:$K$97,2,0)</f>
        <v>12</v>
      </c>
      <c r="M487" s="0" t="str">
        <f aca="false">VLOOKUP(C487,Nomenclature!$M$1:$N$21,2,0)</f>
        <v>24</v>
      </c>
      <c r="N487" s="0" t="str">
        <f aca="false">VLOOKUP(D487,Nomenclature!$O$25:$P$31,2,0)</f>
        <v>04</v>
      </c>
      <c r="O487" s="0" t="str">
        <f aca="false">CONCATENATE(K487,L487,M487,N487)</f>
        <v>03122404</v>
      </c>
      <c r="P487" s="0" t="str">
        <f aca="false">CONCATENATE(K487,L487)</f>
        <v>0312</v>
      </c>
      <c r="R487" s="0" t="n">
        <v>6.4267749893688</v>
      </c>
      <c r="S487" s="0" t="n">
        <v>20</v>
      </c>
      <c r="T487" s="0" t="n">
        <v>61.48221661598</v>
      </c>
      <c r="U487" s="0" t="n">
        <v>0.989367103465403</v>
      </c>
      <c r="V487" s="0" t="n">
        <v>9.99400359784132E-005</v>
      </c>
      <c r="W487" s="0" t="n">
        <f aca="false">VLOOKUP(D487,'paramètres CI'!$A$1:$C$6,2,0)</f>
        <v>0.022045059962018</v>
      </c>
      <c r="X487" s="0" t="n">
        <f aca="false">(R487-E487)/E487</f>
        <v>0</v>
      </c>
      <c r="Y487" s="0" t="n">
        <f aca="false">T487-G487</f>
        <v>22.820191053983</v>
      </c>
      <c r="Z487" s="0" t="n">
        <f aca="false">U487-H487</f>
        <v>0</v>
      </c>
    </row>
    <row r="488" customFormat="false" ht="15.8" hidden="false" customHeight="false" outlineLevel="0" collapsed="false">
      <c r="A488" s="0" t="s">
        <v>15</v>
      </c>
      <c r="B488" s="0" t="s">
        <v>87</v>
      </c>
      <c r="C488" s="0" t="s">
        <v>40</v>
      </c>
      <c r="D488" s="0" t="s">
        <v>37</v>
      </c>
      <c r="E488" s="0" t="n">
        <f aca="false">VLOOKUP(O488,bibliRdtCHauff!$G$1:$K$1398,4,0)</f>
        <v>7.17394431413254</v>
      </c>
      <c r="F488" s="0" t="n">
        <v>20</v>
      </c>
      <c r="G488" s="0" t="n">
        <f aca="false">VLOOKUP(P488,BesoinU!$F$1:$L$99,3,0)</f>
        <v>38.662025561997</v>
      </c>
      <c r="H488" s="0" t="n">
        <f aca="false">VLOOKUP(O488,bibliRdtCHauff!$G$1:$K$1398,3,0)</f>
        <v>0.689377907802488</v>
      </c>
      <c r="I488" s="0" t="n">
        <v>0.0977854100874325</v>
      </c>
      <c r="J488" s="0" t="n">
        <f aca="false">VLOOKUP(D488,'paramètres CI'!$A$1:$C$6,2,0)</f>
        <v>0.0385046990211696</v>
      </c>
      <c r="K488" s="0" t="str">
        <f aca="false">VLOOKUP(A488,Nomenclature!$D$1:$E$9,2,0)</f>
        <v>03</v>
      </c>
      <c r="L488" s="0" t="str">
        <f aca="false">VLOOKUP(B488,Nomenclature!$J$1:$K$97,2,0)</f>
        <v>12</v>
      </c>
      <c r="M488" s="0" t="str">
        <f aca="false">VLOOKUP(C488,Nomenclature!$M$1:$N$21,2,0)</f>
        <v>03</v>
      </c>
      <c r="N488" s="0" t="str">
        <f aca="false">VLOOKUP(D488,Nomenclature!$O$25:$P$31,2,0)</f>
        <v>03</v>
      </c>
      <c r="O488" s="0" t="str">
        <f aca="false">CONCATENATE(K488,L488,M488,N488)</f>
        <v>03120303</v>
      </c>
      <c r="P488" s="0" t="str">
        <f aca="false">CONCATENATE(K488,L488)</f>
        <v>0312</v>
      </c>
      <c r="R488" s="0" t="n">
        <v>6.83232791822146</v>
      </c>
      <c r="S488" s="0" t="n">
        <v>20</v>
      </c>
      <c r="T488" s="0" t="n">
        <v>61.8818661608007</v>
      </c>
      <c r="U488" s="0" t="n">
        <v>0.671326600031711</v>
      </c>
      <c r="V488" s="0" t="n">
        <v>0.0977854100874325</v>
      </c>
      <c r="W488" s="0" t="n">
        <f aca="false">VLOOKUP(D488,'paramètres CI'!$A$1:$C$6,2,0)</f>
        <v>0.0385046990211696</v>
      </c>
      <c r="X488" s="0" t="n">
        <f aca="false">(R488-E488)/E488</f>
        <v>-0.0476190476190486</v>
      </c>
      <c r="Y488" s="0" t="n">
        <f aca="false">T488-G488</f>
        <v>23.2198405988037</v>
      </c>
      <c r="Z488" s="0" t="n">
        <f aca="false">U488-H488</f>
        <v>-0.018051307770777</v>
      </c>
    </row>
    <row r="489" customFormat="false" ht="15.8" hidden="false" customHeight="false" outlineLevel="0" collapsed="false">
      <c r="A489" s="0" t="s">
        <v>15</v>
      </c>
      <c r="B489" s="0" t="s">
        <v>87</v>
      </c>
      <c r="C489" s="0" t="s">
        <v>41</v>
      </c>
      <c r="D489" s="0" t="s">
        <v>39</v>
      </c>
      <c r="E489" s="0" t="n">
        <f aca="false">VLOOKUP(O489,bibliRdtCHauff!$G$1:$K$1398,4,0)</f>
        <v>5.39849099106979</v>
      </c>
      <c r="F489" s="0" t="n">
        <v>20</v>
      </c>
      <c r="G489" s="0" t="n">
        <f aca="false">VLOOKUP(P489,BesoinU!$F$1:$L$99,3,0)</f>
        <v>38.662025561997</v>
      </c>
      <c r="H489" s="0" t="n">
        <f aca="false">VLOOKUP(O489,bibliRdtCHauff!$G$1:$K$1398,3,0)</f>
        <v>0.780741935948798</v>
      </c>
      <c r="I489" s="0" t="n">
        <v>0.508919856916776</v>
      </c>
      <c r="J489" s="0" t="n">
        <f aca="false">VLOOKUP(D489,'paramètres CI'!$A$1:$C$6,2,0)</f>
        <v>0.022045059962018</v>
      </c>
      <c r="K489" s="0" t="str">
        <f aca="false">VLOOKUP(A489,Nomenclature!$D$1:$E$9,2,0)</f>
        <v>03</v>
      </c>
      <c r="L489" s="0" t="str">
        <f aca="false">VLOOKUP(B489,Nomenclature!$J$1:$K$97,2,0)</f>
        <v>12</v>
      </c>
      <c r="M489" s="0" t="str">
        <f aca="false">VLOOKUP(C489,Nomenclature!$M$1:$N$21,2,0)</f>
        <v>04</v>
      </c>
      <c r="N489" s="0" t="str">
        <f aca="false">VLOOKUP(D489,Nomenclature!$O$25:$P$31,2,0)</f>
        <v>04</v>
      </c>
      <c r="O489" s="0" t="str">
        <f aca="false">CONCATENATE(K489,L489,M489,N489)</f>
        <v>03120404</v>
      </c>
      <c r="P489" s="0" t="str">
        <f aca="false">CONCATENATE(K489,L489)</f>
        <v>0312</v>
      </c>
      <c r="R489" s="0" t="n">
        <v>5.14141999149504</v>
      </c>
      <c r="S489" s="0" t="n">
        <v>20</v>
      </c>
      <c r="T489" s="0" t="n">
        <v>61.48221661598</v>
      </c>
      <c r="U489" s="0" t="n">
        <v>0.728585644069648</v>
      </c>
      <c r="V489" s="0" t="n">
        <v>0.508919856916776</v>
      </c>
      <c r="W489" s="0" t="n">
        <f aca="false">VLOOKUP(D489,'paramètres CI'!$A$1:$C$6,2,0)</f>
        <v>0.022045059962018</v>
      </c>
      <c r="X489" s="0" t="n">
        <f aca="false">(R489-E489)/E489</f>
        <v>-0.0476190476190474</v>
      </c>
      <c r="Y489" s="0" t="n">
        <f aca="false">T489-G489</f>
        <v>22.820191053983</v>
      </c>
      <c r="Z489" s="0" t="n">
        <f aca="false">U489-H489</f>
        <v>-0.0521562918791499</v>
      </c>
    </row>
    <row r="490" customFormat="false" ht="15.8" hidden="false" customHeight="false" outlineLevel="0" collapsed="false">
      <c r="A490" s="0" t="s">
        <v>15</v>
      </c>
      <c r="B490" s="0" t="s">
        <v>87</v>
      </c>
      <c r="C490" s="0" t="s">
        <v>45</v>
      </c>
      <c r="D490" s="0" t="s">
        <v>43</v>
      </c>
      <c r="E490" s="0" t="n">
        <f aca="false">VLOOKUP(O490,bibliRdtCHauff!$G$1:$K$1398,4,0)</f>
        <v>10.4</v>
      </c>
      <c r="F490" s="0" t="n">
        <v>13</v>
      </c>
      <c r="G490" s="0" t="n">
        <f aca="false">VLOOKUP(P490,BesoinU!$F$1:$L$99,3,0)</f>
        <v>38.662025561997</v>
      </c>
      <c r="H490" s="0" t="n">
        <f aca="false">VLOOKUP(O490,bibliRdtCHauff!$G$1:$K$1398,3,0)</f>
        <v>0.92</v>
      </c>
      <c r="I490" s="0" t="n">
        <v>0.158538029802457</v>
      </c>
      <c r="J490" s="0" t="n">
        <f aca="false">VLOOKUP(D490,'paramètres CI'!$A$1:$C$6,2,0)</f>
        <v>0.0935912806596305</v>
      </c>
      <c r="K490" s="0" t="str">
        <f aca="false">VLOOKUP(A490,Nomenclature!$D$1:$E$9,2,0)</f>
        <v>03</v>
      </c>
      <c r="L490" s="0" t="str">
        <f aca="false">VLOOKUP(B490,Nomenclature!$J$1:$K$97,2,0)</f>
        <v>12</v>
      </c>
      <c r="M490" s="0" t="str">
        <f aca="false">VLOOKUP(C490,Nomenclature!$M$1:$N$21,2,0)</f>
        <v>06</v>
      </c>
      <c r="N490" s="0" t="str">
        <f aca="false">VLOOKUP(D490,Nomenclature!$O$25:$P$31,2,0)</f>
        <v>02</v>
      </c>
      <c r="O490" s="0" t="str">
        <f aca="false">CONCATENATE(K490,L490,M490,N490)</f>
        <v>03120602</v>
      </c>
      <c r="P490" s="0" t="str">
        <f aca="false">CONCATENATE(K490,L490)</f>
        <v>0312</v>
      </c>
      <c r="R490" s="0" t="n">
        <v>10</v>
      </c>
      <c r="S490" s="0" t="n">
        <v>13</v>
      </c>
      <c r="T490" s="0" t="n">
        <v>61.1342313629087</v>
      </c>
      <c r="U490" s="0" t="n">
        <v>0.9</v>
      </c>
      <c r="V490" s="0" t="n">
        <v>0.158538029802457</v>
      </c>
      <c r="W490" s="0" t="n">
        <f aca="false">VLOOKUP(D490,'paramètres CI'!$A$1:$C$6,2,0)</f>
        <v>0.0935912806596305</v>
      </c>
      <c r="X490" s="0" t="n">
        <f aca="false">(R490-E490)/E490</f>
        <v>-0.0384615384615385</v>
      </c>
      <c r="Y490" s="0" t="n">
        <f aca="false">T490-G490</f>
        <v>22.4722058009117</v>
      </c>
      <c r="Z490" s="0" t="n">
        <f aca="false">U490-H490</f>
        <v>-0.02</v>
      </c>
    </row>
    <row r="491" customFormat="false" ht="15.8" hidden="false" customHeight="false" outlineLevel="0" collapsed="false">
      <c r="A491" s="0" t="s">
        <v>15</v>
      </c>
      <c r="B491" s="0" t="s">
        <v>87</v>
      </c>
      <c r="C491" s="0" t="s">
        <v>46</v>
      </c>
      <c r="D491" s="0" t="s">
        <v>43</v>
      </c>
      <c r="E491" s="0" t="n">
        <f aca="false">VLOOKUP(O491,bibliRdtCHauff!$G$1:$K$1398,4,0)</f>
        <v>12</v>
      </c>
      <c r="F491" s="0" t="n">
        <v>13</v>
      </c>
      <c r="G491" s="0" t="n">
        <f aca="false">VLOOKUP(P491,BesoinU!$F$1:$L$99,3,0)</f>
        <v>38.662025561997</v>
      </c>
      <c r="H491" s="0" t="n">
        <f aca="false">VLOOKUP(O491,bibliRdtCHauff!$G$1:$K$1398,3,0)</f>
        <v>1</v>
      </c>
      <c r="I491" s="0" t="n">
        <v>9.99400359784132E-005</v>
      </c>
      <c r="J491" s="0" t="n">
        <f aca="false">VLOOKUP(D491,'paramètres CI'!$A$1:$C$6,2,0)</f>
        <v>0.0935912806596305</v>
      </c>
      <c r="K491" s="0" t="str">
        <f aca="false">VLOOKUP(A491,Nomenclature!$D$1:$E$9,2,0)</f>
        <v>03</v>
      </c>
      <c r="L491" s="0" t="str">
        <f aca="false">VLOOKUP(B491,Nomenclature!$J$1:$K$97,2,0)</f>
        <v>12</v>
      </c>
      <c r="M491" s="0" t="str">
        <f aca="false">VLOOKUP(C491,Nomenclature!$M$1:$N$21,2,0)</f>
        <v>26</v>
      </c>
      <c r="N491" s="0" t="str">
        <f aca="false">VLOOKUP(D491,Nomenclature!$O$25:$P$31,2,0)</f>
        <v>02</v>
      </c>
      <c r="O491" s="0" t="str">
        <f aca="false">CONCATENATE(K491,L491,M491,N491)</f>
        <v>03122602</v>
      </c>
      <c r="P491" s="0" t="str">
        <f aca="false">CONCATENATE(K491,L491)</f>
        <v>0312</v>
      </c>
      <c r="R491" s="0" t="n">
        <v>12</v>
      </c>
      <c r="S491" s="0" t="n">
        <v>13</v>
      </c>
      <c r="T491" s="0" t="n">
        <v>61.1342313629087</v>
      </c>
      <c r="U491" s="0" t="n">
        <v>1</v>
      </c>
      <c r="V491" s="0" t="n">
        <v>9.99400359784132E-005</v>
      </c>
      <c r="W491" s="0" t="n">
        <f aca="false">VLOOKUP(D491,'paramètres CI'!$A$1:$C$6,2,0)</f>
        <v>0.0935912806596305</v>
      </c>
      <c r="X491" s="0" t="n">
        <f aca="false">(R491-E491)/E491</f>
        <v>0</v>
      </c>
      <c r="Y491" s="0" t="n">
        <f aca="false">T491-G491</f>
        <v>22.4722058009117</v>
      </c>
      <c r="Z491" s="0" t="n">
        <f aca="false">U491-H491</f>
        <v>0</v>
      </c>
    </row>
    <row r="492" customFormat="false" ht="15.8" hidden="false" customHeight="false" outlineLevel="0" collapsed="false">
      <c r="A492" s="0" t="s">
        <v>15</v>
      </c>
      <c r="B492" s="0" t="s">
        <v>87</v>
      </c>
      <c r="C492" s="0" t="s">
        <v>55</v>
      </c>
      <c r="D492" s="0" t="s">
        <v>43</v>
      </c>
      <c r="E492" s="0" t="n">
        <f aca="false">VLOOKUP(O492,bibliRdtCHauff!$G$1:$K$1398,4,0)</f>
        <v>25.166465004914</v>
      </c>
      <c r="F492" s="0" t="n">
        <v>17</v>
      </c>
      <c r="G492" s="0" t="n">
        <f aca="false">VLOOKUP(P492,BesoinU!$F$1:$L$99,3,0)</f>
        <v>38.662025561997</v>
      </c>
      <c r="H492" s="0" t="n">
        <f aca="false">VLOOKUP(O492,bibliRdtCHauff!$G$1:$K$1398,3,0)</f>
        <v>2.80410195348837</v>
      </c>
      <c r="I492" s="0" t="n">
        <v>0.14749209894518</v>
      </c>
      <c r="J492" s="0" t="n">
        <f aca="false">VLOOKUP(D492,'paramètres CI'!$A$1:$C$6,2,0)</f>
        <v>0.0935912806596305</v>
      </c>
      <c r="K492" s="0" t="str">
        <f aca="false">VLOOKUP(A492,Nomenclature!$D$1:$E$9,2,0)</f>
        <v>03</v>
      </c>
      <c r="L492" s="0" t="str">
        <f aca="false">VLOOKUP(B492,Nomenclature!$J$1:$K$97,2,0)</f>
        <v>12</v>
      </c>
      <c r="M492" s="0" t="str">
        <f aca="false">VLOOKUP(C492,Nomenclature!$M$1:$N$21,2,0)</f>
        <v>10</v>
      </c>
      <c r="N492" s="0" t="str">
        <f aca="false">VLOOKUP(D492,Nomenclature!$O$25:$P$31,2,0)</f>
        <v>02</v>
      </c>
      <c r="O492" s="0" t="str">
        <f aca="false">CONCATENATE(K492,L492,M492,N492)</f>
        <v>03121002</v>
      </c>
      <c r="P492" s="0" t="str">
        <f aca="false">CONCATENATE(K492,L492)</f>
        <v>0312</v>
      </c>
      <c r="R492" s="0" t="n">
        <v>23.9680619094419</v>
      </c>
      <c r="S492" s="0" t="n">
        <v>17</v>
      </c>
      <c r="T492" s="0" t="n">
        <v>61.1342313629087</v>
      </c>
      <c r="U492" s="0" t="n">
        <v>2.67297488372093</v>
      </c>
      <c r="V492" s="0" t="n">
        <v>0.14749209894518</v>
      </c>
      <c r="W492" s="0" t="n">
        <f aca="false">VLOOKUP(D492,'paramètres CI'!$A$1:$C$6,2,0)</f>
        <v>0.0935912806596305</v>
      </c>
      <c r="X492" s="0" t="n">
        <f aca="false">(R492-E492)/E492</f>
        <v>-0.0476190476190478</v>
      </c>
      <c r="Y492" s="0" t="n">
        <f aca="false">T492-G492</f>
        <v>22.4722058009117</v>
      </c>
      <c r="Z492" s="0" t="n">
        <f aca="false">U492-H492</f>
        <v>-0.13112706976744</v>
      </c>
    </row>
    <row r="493" customFormat="false" ht="15.8" hidden="false" customHeight="false" outlineLevel="0" collapsed="false">
      <c r="A493" s="0" t="s">
        <v>15</v>
      </c>
      <c r="B493" s="0" t="s">
        <v>87</v>
      </c>
      <c r="C493" s="0" t="s">
        <v>56</v>
      </c>
      <c r="D493" s="0" t="s">
        <v>43</v>
      </c>
      <c r="E493" s="0" t="n">
        <f aca="false">VLOOKUP(O493,bibliRdtCHauff!$G$1:$K$1398,4,0)</f>
        <v>29.9600773868024</v>
      </c>
      <c r="F493" s="0" t="n">
        <v>17</v>
      </c>
      <c r="G493" s="0" t="n">
        <f aca="false">VLOOKUP(P493,BesoinU!$F$1:$L$99,3,0)</f>
        <v>38.662025561997</v>
      </c>
      <c r="H493" s="0" t="n">
        <f aca="false">VLOOKUP(O493,bibliRdtCHauff!$G$1:$K$1398,3,0)</f>
        <v>3.32861023255814</v>
      </c>
      <c r="I493" s="0" t="n">
        <v>9.99400359784132E-005</v>
      </c>
      <c r="J493" s="0" t="n">
        <f aca="false">VLOOKUP(D493,'paramètres CI'!$A$1:$C$6,2,0)</f>
        <v>0.0935912806596305</v>
      </c>
      <c r="K493" s="0" t="str">
        <f aca="false">VLOOKUP(A493,Nomenclature!$D$1:$E$9,2,0)</f>
        <v>03</v>
      </c>
      <c r="L493" s="0" t="str">
        <f aca="false">VLOOKUP(B493,Nomenclature!$J$1:$K$97,2,0)</f>
        <v>12</v>
      </c>
      <c r="M493" s="0" t="str">
        <f aca="false">VLOOKUP(C493,Nomenclature!$M$1:$N$21,2,0)</f>
        <v>30</v>
      </c>
      <c r="N493" s="0" t="str">
        <f aca="false">VLOOKUP(D493,Nomenclature!$O$25:$P$31,2,0)</f>
        <v>02</v>
      </c>
      <c r="O493" s="0" t="str">
        <f aca="false">CONCATENATE(K493,L493,M493,N493)</f>
        <v>03123002</v>
      </c>
      <c r="P493" s="0" t="str">
        <f aca="false">CONCATENATE(K493,L493)</f>
        <v>0312</v>
      </c>
      <c r="R493" s="0" t="n">
        <v>29.9600773868024</v>
      </c>
      <c r="S493" s="0" t="n">
        <v>17</v>
      </c>
      <c r="T493" s="0" t="n">
        <v>61.1342313629087</v>
      </c>
      <c r="U493" s="0" t="n">
        <v>3.32861023255814</v>
      </c>
      <c r="V493" s="0" t="n">
        <v>9.99400359784132E-005</v>
      </c>
      <c r="W493" s="0" t="n">
        <f aca="false">VLOOKUP(D493,'paramètres CI'!$A$1:$C$6,2,0)</f>
        <v>0.0935912806596305</v>
      </c>
      <c r="X493" s="0" t="n">
        <f aca="false">(R493-E493)/E493</f>
        <v>0</v>
      </c>
      <c r="Y493" s="0" t="n">
        <f aca="false">T493-G493</f>
        <v>22.4722058009117</v>
      </c>
      <c r="Z493" s="0" t="n">
        <f aca="false">U493-H493</f>
        <v>0</v>
      </c>
    </row>
    <row r="494" customFormat="false" ht="15.8" hidden="false" customHeight="false" outlineLevel="0" collapsed="false">
      <c r="A494" s="0" t="s">
        <v>15</v>
      </c>
      <c r="B494" s="0" t="s">
        <v>88</v>
      </c>
      <c r="C494" s="0" t="s">
        <v>32</v>
      </c>
      <c r="D494" s="0" t="s">
        <v>34</v>
      </c>
      <c r="E494" s="0" t="n">
        <f aca="false">VLOOKUP(O494,bibliRdtCHauff!$G$1:$K$1398,4,0)</f>
        <v>27.697483529443</v>
      </c>
      <c r="F494" s="0" t="n">
        <v>25</v>
      </c>
      <c r="G494" s="0" t="n">
        <f aca="false">VLOOKUP(P494,BesoinU!$F$1:$L$99,3,0)</f>
        <v>57.1382979222768</v>
      </c>
      <c r="H494" s="0" t="n">
        <f aca="false">VLOOKUP(O494,bibliRdtCHauff!$G$1:$K$1398,3,0)</f>
        <v>1.7524</v>
      </c>
      <c r="I494" s="0" t="n">
        <v>0.0234334560038086</v>
      </c>
      <c r="J494" s="0" t="n">
        <f aca="false">VLOOKUP(D494,'paramètres CI'!$A$1:$C$6,2,0)</f>
        <v>0.0424847883250769</v>
      </c>
      <c r="K494" s="0" t="str">
        <f aca="false">VLOOKUP(A494,Nomenclature!$D$1:$E$9,2,0)</f>
        <v>03</v>
      </c>
      <c r="L494" s="0" t="str">
        <f aca="false">VLOOKUP(B494,Nomenclature!$J$1:$K$97,2,0)</f>
        <v>15</v>
      </c>
      <c r="M494" s="0" t="str">
        <f aca="false">VLOOKUP(C494,Nomenclature!$M$1:$N$21,2,0)</f>
        <v>01</v>
      </c>
      <c r="N494" s="0" t="str">
        <f aca="false">VLOOKUP(D494,Nomenclature!$O$25:$P$31,2,0)</f>
        <v>06</v>
      </c>
      <c r="O494" s="0" t="str">
        <f aca="false">CONCATENATE(K494,L494,M494,N494)</f>
        <v>03150106</v>
      </c>
      <c r="P494" s="0" t="str">
        <f aca="false">CONCATENATE(K494,L494)</f>
        <v>0315</v>
      </c>
      <c r="R494" s="0" t="n">
        <v>26.3785557423267</v>
      </c>
      <c r="S494" s="0" t="n">
        <v>25</v>
      </c>
      <c r="T494" s="0" t="n">
        <v>91.1912939846743</v>
      </c>
      <c r="U494" s="0" t="n">
        <v>1.685</v>
      </c>
      <c r="V494" s="0" t="n">
        <v>0.0234334560038086</v>
      </c>
      <c r="W494" s="0" t="n">
        <f aca="false">VLOOKUP(D494,'paramètres CI'!$A$1:$C$6,2,0)</f>
        <v>0.0424847883250769</v>
      </c>
      <c r="X494" s="0" t="n">
        <f aca="false">(R494-E494)/E494</f>
        <v>-0.0476190476190465</v>
      </c>
      <c r="Y494" s="0" t="n">
        <f aca="false">T494-G494</f>
        <v>34.0529960623975</v>
      </c>
      <c r="Z494" s="0" t="n">
        <f aca="false">U494-H494</f>
        <v>-0.0674000000000001</v>
      </c>
    </row>
    <row r="495" customFormat="false" ht="15.8" hidden="false" customHeight="false" outlineLevel="0" collapsed="false">
      <c r="A495" s="0" t="s">
        <v>15</v>
      </c>
      <c r="B495" s="0" t="s">
        <v>88</v>
      </c>
      <c r="C495" s="0" t="s">
        <v>32</v>
      </c>
      <c r="D495" s="0" t="s">
        <v>33</v>
      </c>
      <c r="E495" s="0" t="n">
        <f aca="false">VLOOKUP(O495,bibliRdtCHauff!$G$1:$K$1398,4,0)</f>
        <v>28.2082319755164</v>
      </c>
      <c r="F495" s="0" t="n">
        <v>25</v>
      </c>
      <c r="G495" s="0" t="n">
        <f aca="false">VLOOKUP(P495,BesoinU!$F$1:$L$99,3,0)</f>
        <v>57.1382979222768</v>
      </c>
      <c r="H495" s="0" t="n">
        <f aca="false">VLOOKUP(O495,bibliRdtCHauff!$G$1:$K$1398,3,0)</f>
        <v>1.71668418773895</v>
      </c>
      <c r="I495" s="0" t="n">
        <v>0.0449376691725858</v>
      </c>
      <c r="J495" s="0" t="n">
        <f aca="false">VLOOKUP(D495,'paramètres CI'!$A$1:$C$6,2,0)</f>
        <v>0.033584731604575</v>
      </c>
      <c r="K495" s="0" t="str">
        <f aca="false">VLOOKUP(A495,Nomenclature!$D$1:$E$9,2,0)</f>
        <v>03</v>
      </c>
      <c r="L495" s="0" t="str">
        <f aca="false">VLOOKUP(B495,Nomenclature!$J$1:$K$97,2,0)</f>
        <v>15</v>
      </c>
      <c r="M495" s="0" t="str">
        <f aca="false">VLOOKUP(C495,Nomenclature!$M$1:$N$21,2,0)</f>
        <v>01</v>
      </c>
      <c r="N495" s="0" t="str">
        <f aca="false">VLOOKUP(D495,Nomenclature!$O$25:$P$31,2,0)</f>
        <v>01</v>
      </c>
      <c r="O495" s="0" t="str">
        <f aca="false">CONCATENATE(K495,L495,M495,N495)</f>
        <v>03150101</v>
      </c>
      <c r="P495" s="0" t="str">
        <f aca="false">CONCATENATE(K495,L495)</f>
        <v>0315</v>
      </c>
      <c r="R495" s="0" t="n">
        <v>26.8649828338252</v>
      </c>
      <c r="S495" s="0" t="n">
        <v>25</v>
      </c>
      <c r="T495" s="0" t="n">
        <v>91.6173495527991</v>
      </c>
      <c r="U495" s="0" t="n">
        <v>1.65065787282591</v>
      </c>
      <c r="V495" s="0" t="n">
        <v>0.0449376691725858</v>
      </c>
      <c r="W495" s="0" t="n">
        <f aca="false">VLOOKUP(D495,'paramètres CI'!$A$1:$C$6,2,0)</f>
        <v>0.033584731604575</v>
      </c>
      <c r="X495" s="0" t="n">
        <f aca="false">(R495-E495)/E495</f>
        <v>-0.0476190476190457</v>
      </c>
      <c r="Y495" s="0" t="n">
        <f aca="false">T495-G495</f>
        <v>34.4790516305223</v>
      </c>
      <c r="Z495" s="0" t="n">
        <f aca="false">U495-H495</f>
        <v>-0.06602631491304</v>
      </c>
    </row>
    <row r="496" customFormat="false" ht="15.8" hidden="false" customHeight="false" outlineLevel="0" collapsed="false">
      <c r="A496" s="0" t="s">
        <v>15</v>
      </c>
      <c r="B496" s="0" t="s">
        <v>88</v>
      </c>
      <c r="C496" s="0" t="s">
        <v>35</v>
      </c>
      <c r="D496" s="0" t="s">
        <v>33</v>
      </c>
      <c r="E496" s="0" t="n">
        <f aca="false">VLOOKUP(O496,bibliRdtCHauff!$G$1:$K$1398,4,0)</f>
        <v>33.5812285422815</v>
      </c>
      <c r="F496" s="0" t="n">
        <v>25</v>
      </c>
      <c r="G496" s="0" t="n">
        <f aca="false">VLOOKUP(P496,BesoinU!$F$1:$L$99,3,0)</f>
        <v>57.1382979222768</v>
      </c>
      <c r="H496" s="0" t="n">
        <f aca="false">VLOOKUP(O496,bibliRdtCHauff!$G$1:$K$1398,3,0)</f>
        <v>1.9807894473911</v>
      </c>
      <c r="I496" s="0" t="n">
        <v>9.99400359784132E-005</v>
      </c>
      <c r="J496" s="0" t="n">
        <f aca="false">VLOOKUP(D496,'paramètres CI'!$A$1:$C$6,2,0)</f>
        <v>0.033584731604575</v>
      </c>
      <c r="K496" s="0" t="str">
        <f aca="false">VLOOKUP(A496,Nomenclature!$D$1:$E$9,2,0)</f>
        <v>03</v>
      </c>
      <c r="L496" s="0" t="str">
        <f aca="false">VLOOKUP(B496,Nomenclature!$J$1:$K$97,2,0)</f>
        <v>15</v>
      </c>
      <c r="M496" s="0" t="str">
        <f aca="false">VLOOKUP(C496,Nomenclature!$M$1:$N$21,2,0)</f>
        <v>21</v>
      </c>
      <c r="N496" s="0" t="str">
        <f aca="false">VLOOKUP(D496,Nomenclature!$O$25:$P$31,2,0)</f>
        <v>01</v>
      </c>
      <c r="O496" s="0" t="str">
        <f aca="false">CONCATENATE(K496,L496,M496,N496)</f>
        <v>03152101</v>
      </c>
      <c r="P496" s="0" t="str">
        <f aca="false">CONCATENATE(K496,L496)</f>
        <v>0315</v>
      </c>
      <c r="R496" s="0" t="n">
        <v>33.5812285422815</v>
      </c>
      <c r="S496" s="0" t="n">
        <v>25</v>
      </c>
      <c r="T496" s="0" t="n">
        <v>91.6173495527991</v>
      </c>
      <c r="U496" s="0" t="n">
        <v>1.9807894473911</v>
      </c>
      <c r="V496" s="0" t="n">
        <v>9.99400359784132E-005</v>
      </c>
      <c r="W496" s="0" t="n">
        <f aca="false">VLOOKUP(D496,'paramètres CI'!$A$1:$C$6,2,0)</f>
        <v>0.033584731604575</v>
      </c>
      <c r="X496" s="0" t="n">
        <f aca="false">(R496-E496)/E496</f>
        <v>0</v>
      </c>
      <c r="Y496" s="0" t="n">
        <f aca="false">T496-G496</f>
        <v>34.4790516305223</v>
      </c>
      <c r="Z496" s="0" t="n">
        <f aca="false">U496-H496</f>
        <v>0</v>
      </c>
    </row>
    <row r="497" customFormat="false" ht="15.8" hidden="false" customHeight="false" outlineLevel="0" collapsed="false">
      <c r="A497" s="0" t="s">
        <v>15</v>
      </c>
      <c r="B497" s="0" t="s">
        <v>88</v>
      </c>
      <c r="C497" s="0" t="s">
        <v>35</v>
      </c>
      <c r="D497" s="0" t="s">
        <v>34</v>
      </c>
      <c r="E497" s="0" t="n">
        <f aca="false">VLOOKUP(O497,bibliRdtCHauff!$G$1:$K$1398,4,0)</f>
        <v>32.9731946779084</v>
      </c>
      <c r="F497" s="0" t="n">
        <v>25</v>
      </c>
      <c r="G497" s="0" t="n">
        <f aca="false">VLOOKUP(P497,BesoinU!$F$1:$L$99,3,0)</f>
        <v>57.1382979222768</v>
      </c>
      <c r="H497" s="0" t="n">
        <f aca="false">VLOOKUP(O497,bibliRdtCHauff!$G$1:$K$1398,3,0)</f>
        <v>2.022</v>
      </c>
      <c r="I497" s="0" t="n">
        <v>9.99400359784132E-005</v>
      </c>
      <c r="J497" s="0" t="n">
        <f aca="false">VLOOKUP(D497,'paramètres CI'!$A$1:$C$6,2,0)</f>
        <v>0.0424847883250769</v>
      </c>
      <c r="K497" s="0" t="str">
        <f aca="false">VLOOKUP(A497,Nomenclature!$D$1:$E$9,2,0)</f>
        <v>03</v>
      </c>
      <c r="L497" s="0" t="str">
        <f aca="false">VLOOKUP(B497,Nomenclature!$J$1:$K$97,2,0)</f>
        <v>15</v>
      </c>
      <c r="M497" s="0" t="str">
        <f aca="false">VLOOKUP(C497,Nomenclature!$M$1:$N$21,2,0)</f>
        <v>21</v>
      </c>
      <c r="N497" s="0" t="str">
        <f aca="false">VLOOKUP(D497,Nomenclature!$O$25:$P$31,2,0)</f>
        <v>06</v>
      </c>
      <c r="O497" s="0" t="str">
        <f aca="false">CONCATENATE(K497,L497,M497,N497)</f>
        <v>03152106</v>
      </c>
      <c r="P497" s="0" t="str">
        <f aca="false">CONCATENATE(K497,L497)</f>
        <v>0315</v>
      </c>
      <c r="R497" s="0" t="n">
        <v>32.9731946779084</v>
      </c>
      <c r="S497" s="0" t="n">
        <v>25</v>
      </c>
      <c r="T497" s="0" t="n">
        <v>91.1912939846743</v>
      </c>
      <c r="U497" s="0" t="n">
        <v>2.022</v>
      </c>
      <c r="V497" s="0" t="n">
        <v>9.99400359784132E-005</v>
      </c>
      <c r="W497" s="0" t="n">
        <f aca="false">VLOOKUP(D497,'paramètres CI'!$A$1:$C$6,2,0)</f>
        <v>0.0424847883250769</v>
      </c>
      <c r="X497" s="0" t="n">
        <f aca="false">(R497-E497)/E497</f>
        <v>0</v>
      </c>
      <c r="Y497" s="0" t="n">
        <f aca="false">T497-G497</f>
        <v>34.0529960623975</v>
      </c>
      <c r="Z497" s="0" t="n">
        <f aca="false">U497-H497</f>
        <v>0</v>
      </c>
    </row>
    <row r="498" customFormat="false" ht="15.8" hidden="false" customHeight="false" outlineLevel="0" collapsed="false">
      <c r="A498" s="0" t="s">
        <v>15</v>
      </c>
      <c r="B498" s="0" t="s">
        <v>88</v>
      </c>
      <c r="C498" s="0" t="s">
        <v>36</v>
      </c>
      <c r="D498" s="0" t="s">
        <v>37</v>
      </c>
      <c r="E498" s="0" t="n">
        <f aca="false">VLOOKUP(O498,bibliRdtCHauff!$G$1:$K$1398,4,0)</f>
        <v>18.5596836391548</v>
      </c>
      <c r="F498" s="0" t="n">
        <v>20</v>
      </c>
      <c r="G498" s="0" t="n">
        <f aca="false">VLOOKUP(P498,BesoinU!$F$1:$L$99,3,0)</f>
        <v>57.1382979222768</v>
      </c>
      <c r="H498" s="0" t="n">
        <f aca="false">VLOOKUP(O498,bibliRdtCHauff!$G$1:$K$1398,3,0)</f>
        <v>0.757500176377008</v>
      </c>
      <c r="I498" s="0" t="n">
        <v>9.99400359784132E-005</v>
      </c>
      <c r="J498" s="0" t="n">
        <f aca="false">VLOOKUP(D498,'paramètres CI'!$A$1:$C$6,2,0)</f>
        <v>0.0385046990211696</v>
      </c>
      <c r="K498" s="0" t="str">
        <f aca="false">VLOOKUP(A498,Nomenclature!$D$1:$E$9,2,0)</f>
        <v>03</v>
      </c>
      <c r="L498" s="0" t="str">
        <f aca="false">VLOOKUP(B498,Nomenclature!$J$1:$K$97,2,0)</f>
        <v>15</v>
      </c>
      <c r="M498" s="0" t="str">
        <f aca="false">VLOOKUP(C498,Nomenclature!$M$1:$N$21,2,0)</f>
        <v>23</v>
      </c>
      <c r="N498" s="0" t="str">
        <f aca="false">VLOOKUP(D498,Nomenclature!$O$25:$P$31,2,0)</f>
        <v>03</v>
      </c>
      <c r="O498" s="0" t="str">
        <f aca="false">CONCATENATE(K498,L498,M498,N498)</f>
        <v>03152303</v>
      </c>
      <c r="P498" s="0" t="str">
        <f aca="false">CONCATENATE(K498,L498)</f>
        <v>0315</v>
      </c>
      <c r="R498" s="0" t="n">
        <v>18.5596836391548</v>
      </c>
      <c r="S498" s="0" t="n">
        <v>20</v>
      </c>
      <c r="T498" s="0" t="n">
        <v>86.0603726264078</v>
      </c>
      <c r="U498" s="0" t="n">
        <v>0.757500176377008</v>
      </c>
      <c r="V498" s="0" t="n">
        <v>9.99400359784132E-005</v>
      </c>
      <c r="W498" s="0" t="n">
        <f aca="false">VLOOKUP(D498,'paramètres CI'!$A$1:$C$6,2,0)</f>
        <v>0.0385046990211696</v>
      </c>
      <c r="X498" s="0" t="n">
        <f aca="false">(R498-E498)/E498</f>
        <v>0</v>
      </c>
      <c r="Y498" s="0" t="n">
        <f aca="false">T498-G498</f>
        <v>28.922074704131</v>
      </c>
      <c r="Z498" s="0" t="n">
        <f aca="false">U498-H498</f>
        <v>0</v>
      </c>
    </row>
    <row r="499" customFormat="false" ht="15.8" hidden="false" customHeight="false" outlineLevel="0" collapsed="false">
      <c r="A499" s="0" t="s">
        <v>15</v>
      </c>
      <c r="B499" s="0" t="s">
        <v>88</v>
      </c>
      <c r="C499" s="0" t="s">
        <v>38</v>
      </c>
      <c r="D499" s="0" t="s">
        <v>39</v>
      </c>
      <c r="E499" s="0" t="n">
        <f aca="false">VLOOKUP(O499,bibliRdtCHauff!$G$1:$K$1398,4,0)</f>
        <v>13.6067536288301</v>
      </c>
      <c r="F499" s="0" t="n">
        <v>20</v>
      </c>
      <c r="G499" s="0" t="n">
        <f aca="false">VLOOKUP(P499,BesoinU!$F$1:$L$99,3,0)</f>
        <v>57.1382979222768</v>
      </c>
      <c r="H499" s="0" t="n">
        <f aca="false">VLOOKUP(O499,bibliRdtCHauff!$G$1:$K$1398,3,0)</f>
        <v>0.98678716433266</v>
      </c>
      <c r="I499" s="0" t="n">
        <v>9.99400359784132E-005</v>
      </c>
      <c r="J499" s="0" t="n">
        <f aca="false">VLOOKUP(D499,'paramètres CI'!$A$1:$C$6,2,0)</f>
        <v>0.022045059962018</v>
      </c>
      <c r="K499" s="0" t="str">
        <f aca="false">VLOOKUP(A499,Nomenclature!$D$1:$E$9,2,0)</f>
        <v>03</v>
      </c>
      <c r="L499" s="0" t="str">
        <f aca="false">VLOOKUP(B499,Nomenclature!$J$1:$K$97,2,0)</f>
        <v>15</v>
      </c>
      <c r="M499" s="0" t="str">
        <f aca="false">VLOOKUP(C499,Nomenclature!$M$1:$N$21,2,0)</f>
        <v>24</v>
      </c>
      <c r="N499" s="0" t="str">
        <f aca="false">VLOOKUP(D499,Nomenclature!$O$25:$P$31,2,0)</f>
        <v>04</v>
      </c>
      <c r="O499" s="0" t="str">
        <f aca="false">CONCATENATE(K499,L499,M499,N499)</f>
        <v>03152404</v>
      </c>
      <c r="P499" s="0" t="str">
        <f aca="false">CONCATENATE(K499,L499)</f>
        <v>0315</v>
      </c>
      <c r="R499" s="0" t="n">
        <v>13.6067536288301</v>
      </c>
      <c r="S499" s="0" t="n">
        <v>20</v>
      </c>
      <c r="T499" s="0" t="n">
        <v>86.475172642582</v>
      </c>
      <c r="U499" s="0" t="n">
        <v>0.98678716433266</v>
      </c>
      <c r="V499" s="0" t="n">
        <v>9.99400359784132E-005</v>
      </c>
      <c r="W499" s="0" t="n">
        <f aca="false">VLOOKUP(D499,'paramètres CI'!$A$1:$C$6,2,0)</f>
        <v>0.022045059962018</v>
      </c>
      <c r="X499" s="0" t="n">
        <f aca="false">(R499-E499)/E499</f>
        <v>0</v>
      </c>
      <c r="Y499" s="0" t="n">
        <f aca="false">T499-G499</f>
        <v>29.3368747203052</v>
      </c>
      <c r="Z499" s="0" t="n">
        <f aca="false">U499-H499</f>
        <v>0</v>
      </c>
    </row>
    <row r="500" customFormat="false" ht="15.8" hidden="false" customHeight="false" outlineLevel="0" collapsed="false">
      <c r="A500" s="0" t="s">
        <v>15</v>
      </c>
      <c r="B500" s="0" t="s">
        <v>88</v>
      </c>
      <c r="C500" s="0" t="s">
        <v>40</v>
      </c>
      <c r="D500" s="0" t="s">
        <v>37</v>
      </c>
      <c r="E500" s="0" t="n">
        <f aca="false">VLOOKUP(O500,bibliRdtCHauff!$G$1:$K$1398,4,0)</f>
        <v>15.59013425689</v>
      </c>
      <c r="F500" s="0" t="n">
        <v>20</v>
      </c>
      <c r="G500" s="0" t="n">
        <f aca="false">VLOOKUP(P500,BesoinU!$F$1:$L$99,3,0)</f>
        <v>57.1382979222768</v>
      </c>
      <c r="H500" s="0" t="n">
        <f aca="false">VLOOKUP(O500,bibliRdtCHauff!$G$1:$K$1398,3,0)</f>
        <v>0.682515872379483</v>
      </c>
      <c r="I500" s="0" t="n">
        <v>0.0506847824782017</v>
      </c>
      <c r="J500" s="0" t="n">
        <f aca="false">VLOOKUP(D500,'paramètres CI'!$A$1:$C$6,2,0)</f>
        <v>0.0385046990211696</v>
      </c>
      <c r="K500" s="0" t="str">
        <f aca="false">VLOOKUP(A500,Nomenclature!$D$1:$E$9,2,0)</f>
        <v>03</v>
      </c>
      <c r="L500" s="0" t="str">
        <f aca="false">VLOOKUP(B500,Nomenclature!$J$1:$K$97,2,0)</f>
        <v>15</v>
      </c>
      <c r="M500" s="0" t="str">
        <f aca="false">VLOOKUP(C500,Nomenclature!$M$1:$N$21,2,0)</f>
        <v>03</v>
      </c>
      <c r="N500" s="0" t="str">
        <f aca="false">VLOOKUP(D500,Nomenclature!$O$25:$P$31,2,0)</f>
        <v>03</v>
      </c>
      <c r="O500" s="0" t="str">
        <f aca="false">CONCATENATE(K500,L500,M500,N500)</f>
        <v>03150303</v>
      </c>
      <c r="P500" s="0" t="str">
        <f aca="false">CONCATENATE(K500,L500)</f>
        <v>0315</v>
      </c>
      <c r="R500" s="0" t="n">
        <v>14.8477469113238</v>
      </c>
      <c r="S500" s="0" t="n">
        <v>20</v>
      </c>
      <c r="T500" s="0" t="n">
        <v>86.0603726264078</v>
      </c>
      <c r="U500" s="0" t="n">
        <v>0.663769796380101</v>
      </c>
      <c r="V500" s="0" t="n">
        <v>0.0506847824782017</v>
      </c>
      <c r="W500" s="0" t="n">
        <f aca="false">VLOOKUP(D500,'paramètres CI'!$A$1:$C$6,2,0)</f>
        <v>0.0385046990211696</v>
      </c>
      <c r="X500" s="0" t="n">
        <f aca="false">(R500-E500)/E500</f>
        <v>-0.0476190476190483</v>
      </c>
      <c r="Y500" s="0" t="n">
        <f aca="false">T500-G500</f>
        <v>28.922074704131</v>
      </c>
      <c r="Z500" s="0" t="n">
        <f aca="false">U500-H500</f>
        <v>-0.0187460759993821</v>
      </c>
    </row>
    <row r="501" customFormat="false" ht="15.8" hidden="false" customHeight="false" outlineLevel="0" collapsed="false">
      <c r="A501" s="0" t="s">
        <v>15</v>
      </c>
      <c r="B501" s="0" t="s">
        <v>88</v>
      </c>
      <c r="C501" s="0" t="s">
        <v>41</v>
      </c>
      <c r="D501" s="0" t="s">
        <v>39</v>
      </c>
      <c r="E501" s="0" t="n">
        <f aca="false">VLOOKUP(O501,bibliRdtCHauff!$G$1:$K$1398,4,0)</f>
        <v>11.4296730482173</v>
      </c>
      <c r="F501" s="0" t="n">
        <v>20</v>
      </c>
      <c r="G501" s="0" t="n">
        <f aca="false">VLOOKUP(P501,BesoinU!$F$1:$L$99,3,0)</f>
        <v>57.1382979222768</v>
      </c>
      <c r="H501" s="0" t="n">
        <f aca="false">VLOOKUP(O501,bibliRdtCHauff!$G$1:$K$1398,3,0)</f>
        <v>0.779315281590248</v>
      </c>
      <c r="I501" s="0" t="n">
        <v>0.541782097659162</v>
      </c>
      <c r="J501" s="0" t="n">
        <f aca="false">VLOOKUP(D501,'paramètres CI'!$A$1:$C$6,2,0)</f>
        <v>0.022045059962018</v>
      </c>
      <c r="K501" s="0" t="str">
        <f aca="false">VLOOKUP(A501,Nomenclature!$D$1:$E$9,2,0)</f>
        <v>03</v>
      </c>
      <c r="L501" s="0" t="str">
        <f aca="false">VLOOKUP(B501,Nomenclature!$J$1:$K$97,2,0)</f>
        <v>15</v>
      </c>
      <c r="M501" s="0" t="str">
        <f aca="false">VLOOKUP(C501,Nomenclature!$M$1:$N$21,2,0)</f>
        <v>04</v>
      </c>
      <c r="N501" s="0" t="str">
        <f aca="false">VLOOKUP(D501,Nomenclature!$O$25:$P$31,2,0)</f>
        <v>04</v>
      </c>
      <c r="O501" s="0" t="str">
        <f aca="false">CONCATENATE(K501,L501,M501,N501)</f>
        <v>03150404</v>
      </c>
      <c r="P501" s="0" t="str">
        <f aca="false">CONCATENATE(K501,L501)</f>
        <v>0315</v>
      </c>
      <c r="R501" s="0" t="n">
        <v>10.8854029030641</v>
      </c>
      <c r="S501" s="0" t="n">
        <v>20</v>
      </c>
      <c r="T501" s="0" t="n">
        <v>86.475172642582</v>
      </c>
      <c r="U501" s="0" t="n">
        <v>0.727447310904645</v>
      </c>
      <c r="V501" s="0" t="n">
        <v>0.541782097659162</v>
      </c>
      <c r="W501" s="0" t="n">
        <f aca="false">VLOOKUP(D501,'paramètres CI'!$A$1:$C$6,2,0)</f>
        <v>0.022045059962018</v>
      </c>
      <c r="X501" s="0" t="n">
        <f aca="false">(R501-E501)/E501</f>
        <v>-0.0476190476190471</v>
      </c>
      <c r="Y501" s="0" t="n">
        <f aca="false">T501-G501</f>
        <v>29.3368747203052</v>
      </c>
      <c r="Z501" s="0" t="n">
        <f aca="false">U501-H501</f>
        <v>-0.051867970685603</v>
      </c>
    </row>
    <row r="502" customFormat="false" ht="15.8" hidden="false" customHeight="false" outlineLevel="0" collapsed="false">
      <c r="A502" s="0" t="s">
        <v>15</v>
      </c>
      <c r="B502" s="0" t="s">
        <v>88</v>
      </c>
      <c r="C502" s="0" t="s">
        <v>45</v>
      </c>
      <c r="D502" s="0" t="s">
        <v>43</v>
      </c>
      <c r="E502" s="0" t="n">
        <f aca="false">VLOOKUP(O502,bibliRdtCHauff!$G$1:$K$1398,4,0)</f>
        <v>10.4</v>
      </c>
      <c r="F502" s="0" t="n">
        <v>13</v>
      </c>
      <c r="G502" s="0" t="n">
        <f aca="false">VLOOKUP(P502,BesoinU!$F$1:$L$99,3,0)</f>
        <v>57.1382979222768</v>
      </c>
      <c r="H502" s="0" t="n">
        <f aca="false">VLOOKUP(O502,bibliRdtCHauff!$G$1:$K$1398,3,0)</f>
        <v>0.92</v>
      </c>
      <c r="I502" s="0" t="n">
        <v>0.181140816710884</v>
      </c>
      <c r="J502" s="0" t="n">
        <f aca="false">VLOOKUP(D502,'paramètres CI'!$A$1:$C$6,2,0)</f>
        <v>0.0935912806596305</v>
      </c>
      <c r="K502" s="0" t="str">
        <f aca="false">VLOOKUP(A502,Nomenclature!$D$1:$E$9,2,0)</f>
        <v>03</v>
      </c>
      <c r="L502" s="0" t="str">
        <f aca="false">VLOOKUP(B502,Nomenclature!$J$1:$K$97,2,0)</f>
        <v>15</v>
      </c>
      <c r="M502" s="0" t="str">
        <f aca="false">VLOOKUP(C502,Nomenclature!$M$1:$N$21,2,0)</f>
        <v>06</v>
      </c>
      <c r="N502" s="0" t="str">
        <f aca="false">VLOOKUP(D502,Nomenclature!$O$25:$P$31,2,0)</f>
        <v>02</v>
      </c>
      <c r="O502" s="0" t="str">
        <f aca="false">CONCATENATE(K502,L502,M502,N502)</f>
        <v>03150602</v>
      </c>
      <c r="P502" s="0" t="str">
        <f aca="false">CONCATENATE(K502,L502)</f>
        <v>0315</v>
      </c>
      <c r="R502" s="0" t="n">
        <v>10</v>
      </c>
      <c r="S502" s="0" t="n">
        <v>13</v>
      </c>
      <c r="T502" s="0" t="n">
        <v>86.3269076911795</v>
      </c>
      <c r="U502" s="0" t="n">
        <v>0.9</v>
      </c>
      <c r="V502" s="0" t="n">
        <v>0.181140816710884</v>
      </c>
      <c r="W502" s="0" t="n">
        <f aca="false">VLOOKUP(D502,'paramètres CI'!$A$1:$C$6,2,0)</f>
        <v>0.0935912806596305</v>
      </c>
      <c r="X502" s="0" t="n">
        <f aca="false">(R502-E502)/E502</f>
        <v>-0.0384615384615385</v>
      </c>
      <c r="Y502" s="0" t="n">
        <f aca="false">T502-G502</f>
        <v>29.1886097689027</v>
      </c>
      <c r="Z502" s="0" t="n">
        <f aca="false">U502-H502</f>
        <v>-0.02</v>
      </c>
    </row>
    <row r="503" customFormat="false" ht="15.8" hidden="false" customHeight="false" outlineLevel="0" collapsed="false">
      <c r="A503" s="0" t="s">
        <v>15</v>
      </c>
      <c r="B503" s="0" t="s">
        <v>88</v>
      </c>
      <c r="C503" s="0" t="s">
        <v>46</v>
      </c>
      <c r="D503" s="0" t="s">
        <v>43</v>
      </c>
      <c r="E503" s="0" t="n">
        <f aca="false">VLOOKUP(O503,bibliRdtCHauff!$G$1:$K$1398,4,0)</f>
        <v>12</v>
      </c>
      <c r="F503" s="0" t="n">
        <v>13</v>
      </c>
      <c r="G503" s="0" t="n">
        <f aca="false">VLOOKUP(P503,BesoinU!$F$1:$L$99,3,0)</f>
        <v>57.1382979222768</v>
      </c>
      <c r="H503" s="0" t="n">
        <f aca="false">VLOOKUP(O503,bibliRdtCHauff!$G$1:$K$1398,3,0)</f>
        <v>1</v>
      </c>
      <c r="I503" s="0" t="n">
        <v>9.99400359784132E-005</v>
      </c>
      <c r="J503" s="0" t="n">
        <f aca="false">VLOOKUP(D503,'paramètres CI'!$A$1:$C$6,2,0)</f>
        <v>0.0935912806596305</v>
      </c>
      <c r="K503" s="0" t="str">
        <f aca="false">VLOOKUP(A503,Nomenclature!$D$1:$E$9,2,0)</f>
        <v>03</v>
      </c>
      <c r="L503" s="0" t="str">
        <f aca="false">VLOOKUP(B503,Nomenclature!$J$1:$K$97,2,0)</f>
        <v>15</v>
      </c>
      <c r="M503" s="0" t="str">
        <f aca="false">VLOOKUP(C503,Nomenclature!$M$1:$N$21,2,0)</f>
        <v>26</v>
      </c>
      <c r="N503" s="0" t="str">
        <f aca="false">VLOOKUP(D503,Nomenclature!$O$25:$P$31,2,0)</f>
        <v>02</v>
      </c>
      <c r="O503" s="0" t="str">
        <f aca="false">CONCATENATE(K503,L503,M503,N503)</f>
        <v>03152602</v>
      </c>
      <c r="P503" s="0" t="str">
        <f aca="false">CONCATENATE(K503,L503)</f>
        <v>0315</v>
      </c>
      <c r="R503" s="0" t="n">
        <v>12</v>
      </c>
      <c r="S503" s="0" t="n">
        <v>13</v>
      </c>
      <c r="T503" s="0" t="n">
        <v>86.3269076911795</v>
      </c>
      <c r="U503" s="0" t="n">
        <v>1</v>
      </c>
      <c r="V503" s="0" t="n">
        <v>9.99400359784132E-005</v>
      </c>
      <c r="W503" s="0" t="n">
        <f aca="false">VLOOKUP(D503,'paramètres CI'!$A$1:$C$6,2,0)</f>
        <v>0.0935912806596305</v>
      </c>
      <c r="X503" s="0" t="n">
        <f aca="false">(R503-E503)/E503</f>
        <v>0</v>
      </c>
      <c r="Y503" s="0" t="n">
        <f aca="false">T503-G503</f>
        <v>29.1886097689027</v>
      </c>
      <c r="Z503" s="0" t="n">
        <f aca="false">U503-H503</f>
        <v>0</v>
      </c>
    </row>
    <row r="504" customFormat="false" ht="15.8" hidden="false" customHeight="false" outlineLevel="0" collapsed="false">
      <c r="A504" s="0" t="s">
        <v>15</v>
      </c>
      <c r="B504" s="0" t="s">
        <v>88</v>
      </c>
      <c r="C504" s="0" t="s">
        <v>48</v>
      </c>
      <c r="D504" s="0" t="s">
        <v>43</v>
      </c>
      <c r="E504" s="0" t="n">
        <f aca="false">VLOOKUP(O504,bibliRdtCHauff!$G$1:$K$1398,4,0)</f>
        <v>78.6422562573135</v>
      </c>
      <c r="F504" s="0" t="n">
        <v>20</v>
      </c>
      <c r="G504" s="0" t="n">
        <f aca="false">VLOOKUP(P504,BesoinU!$F$1:$L$99,3,0)</f>
        <v>57.1382979222768</v>
      </c>
      <c r="H504" s="0" t="n">
        <f aca="false">VLOOKUP(O504,bibliRdtCHauff!$G$1:$K$1398,3,0)</f>
        <v>3.24147013953488</v>
      </c>
      <c r="I504" s="0" t="n">
        <v>0.157421537759487</v>
      </c>
      <c r="J504" s="0" t="n">
        <f aca="false">VLOOKUP(D504,'paramètres CI'!$A$1:$C$6,2,0)</f>
        <v>0.0935912806596305</v>
      </c>
      <c r="K504" s="0" t="str">
        <f aca="false">VLOOKUP(A504,Nomenclature!$D$1:$E$9,2,0)</f>
        <v>03</v>
      </c>
      <c r="L504" s="0" t="str">
        <f aca="false">VLOOKUP(B504,Nomenclature!$J$1:$K$97,2,0)</f>
        <v>15</v>
      </c>
      <c r="M504" s="0" t="str">
        <f aca="false">VLOOKUP(C504,Nomenclature!$M$1:$N$21,2,0)</f>
        <v>09</v>
      </c>
      <c r="N504" s="0" t="str">
        <f aca="false">VLOOKUP(D504,Nomenclature!$O$25:$P$31,2,0)</f>
        <v>02</v>
      </c>
      <c r="O504" s="0" t="str">
        <f aca="false">CONCATENATE(K504,L504,M504,N504)</f>
        <v>03150902</v>
      </c>
      <c r="P504" s="0" t="str">
        <f aca="false">CONCATENATE(K504,L504)</f>
        <v>0315</v>
      </c>
      <c r="R504" s="0" t="n">
        <v>74.8973869117272</v>
      </c>
      <c r="S504" s="0" t="n">
        <v>20</v>
      </c>
      <c r="T504" s="0" t="n">
        <v>80.5456124065631</v>
      </c>
      <c r="U504" s="0" t="n">
        <v>3.21089023255813</v>
      </c>
      <c r="V504" s="0" t="n">
        <v>0.157421537759487</v>
      </c>
      <c r="W504" s="0" t="n">
        <f aca="false">VLOOKUP(D504,'paramètres CI'!$A$1:$C$6,2,0)</f>
        <v>0.0935912806596305</v>
      </c>
      <c r="X504" s="0" t="n">
        <f aca="false">(R504-E504)/E504</f>
        <v>-0.047619047619047</v>
      </c>
      <c r="Y504" s="0" t="n">
        <f aca="false">T504-G504</f>
        <v>23.4073144842863</v>
      </c>
      <c r="Z504" s="0" t="n">
        <f aca="false">U504-H504</f>
        <v>-0.0305799069767501</v>
      </c>
    </row>
    <row r="505" customFormat="false" ht="15.8" hidden="false" customHeight="false" outlineLevel="0" collapsed="false">
      <c r="A505" s="0" t="s">
        <v>15</v>
      </c>
      <c r="B505" s="0" t="s">
        <v>88</v>
      </c>
      <c r="C505" s="0" t="s">
        <v>49</v>
      </c>
      <c r="D505" s="0" t="s">
        <v>43</v>
      </c>
      <c r="E505" s="0" t="n">
        <f aca="false">VLOOKUP(O505,bibliRdtCHauff!$G$1:$K$1398,4,0)</f>
        <v>93.6217336396589</v>
      </c>
      <c r="F505" s="0" t="n">
        <v>20</v>
      </c>
      <c r="G505" s="0" t="n">
        <f aca="false">VLOOKUP(P505,BesoinU!$F$1:$L$99,3,0)</f>
        <v>57.1382979222768</v>
      </c>
      <c r="H505" s="0" t="n">
        <f aca="false">VLOOKUP(O505,bibliRdtCHauff!$G$1:$K$1398,3,0)</f>
        <v>3.36378976744186</v>
      </c>
      <c r="I505" s="0" t="n">
        <v>9.99400359784132E-005</v>
      </c>
      <c r="J505" s="0" t="n">
        <f aca="false">VLOOKUP(D505,'paramètres CI'!$A$1:$C$6,2,0)</f>
        <v>0.0935912806596305</v>
      </c>
      <c r="K505" s="0" t="str">
        <f aca="false">VLOOKUP(A505,Nomenclature!$D$1:$E$9,2,0)</f>
        <v>03</v>
      </c>
      <c r="L505" s="0" t="str">
        <f aca="false">VLOOKUP(B505,Nomenclature!$J$1:$K$97,2,0)</f>
        <v>15</v>
      </c>
      <c r="M505" s="0" t="str">
        <f aca="false">VLOOKUP(C505,Nomenclature!$M$1:$N$21,2,0)</f>
        <v>29</v>
      </c>
      <c r="N505" s="0" t="str">
        <f aca="false">VLOOKUP(D505,Nomenclature!$O$25:$P$31,2,0)</f>
        <v>02</v>
      </c>
      <c r="O505" s="0" t="str">
        <f aca="false">CONCATENATE(K505,L505,M505,N505)</f>
        <v>03152902</v>
      </c>
      <c r="P505" s="0" t="str">
        <f aca="false">CONCATENATE(K505,L505)</f>
        <v>0315</v>
      </c>
      <c r="R505" s="0" t="n">
        <v>93.6217336396589</v>
      </c>
      <c r="S505" s="0" t="n">
        <v>20</v>
      </c>
      <c r="T505" s="0" t="n">
        <v>80.5456124065631</v>
      </c>
      <c r="U505" s="0" t="n">
        <v>3.36378976744186</v>
      </c>
      <c r="V505" s="0" t="n">
        <v>9.99400359784132E-005</v>
      </c>
      <c r="W505" s="0" t="n">
        <f aca="false">VLOOKUP(D505,'paramètres CI'!$A$1:$C$6,2,0)</f>
        <v>0.0935912806596305</v>
      </c>
      <c r="X505" s="0" t="n">
        <f aca="false">(R505-E505)/E505</f>
        <v>0</v>
      </c>
      <c r="Y505" s="0" t="n">
        <f aca="false">T505-G505</f>
        <v>23.4073144842863</v>
      </c>
      <c r="Z505" s="0" t="n">
        <f aca="false">U505-H505</f>
        <v>0</v>
      </c>
    </row>
    <row r="506" customFormat="false" ht="15.8" hidden="false" customHeight="false" outlineLevel="0" collapsed="false">
      <c r="A506" s="0" t="s">
        <v>15</v>
      </c>
      <c r="B506" s="0" t="s">
        <v>89</v>
      </c>
      <c r="C506" s="0" t="s">
        <v>32</v>
      </c>
      <c r="D506" s="0" t="s">
        <v>34</v>
      </c>
      <c r="E506" s="0" t="n">
        <f aca="false">VLOOKUP(O506,bibliRdtCHauff!$G$1:$K$1398,4,0)</f>
        <v>31.858484917319</v>
      </c>
      <c r="F506" s="0" t="n">
        <v>25</v>
      </c>
      <c r="G506" s="0" t="n">
        <f aca="false">VLOOKUP(P506,BesoinU!$F$1:$L$99,3,0)</f>
        <v>71.3127982500998</v>
      </c>
      <c r="H506" s="0" t="n">
        <f aca="false">VLOOKUP(O506,bibliRdtCHauff!$G$1:$K$1398,3,0)</f>
        <v>1.62775144752194</v>
      </c>
      <c r="I506" s="0" t="n">
        <v>0.0132758620978453</v>
      </c>
      <c r="J506" s="0" t="n">
        <f aca="false">VLOOKUP(D506,'paramètres CI'!$A$1:$C$6,2,0)</f>
        <v>0.0424847883250769</v>
      </c>
      <c r="K506" s="0" t="str">
        <f aca="false">VLOOKUP(A506,Nomenclature!$D$1:$E$9,2,0)</f>
        <v>03</v>
      </c>
      <c r="L506" s="0" t="str">
        <f aca="false">VLOOKUP(B506,Nomenclature!$J$1:$K$97,2,0)</f>
        <v>17</v>
      </c>
      <c r="M506" s="0" t="str">
        <f aca="false">VLOOKUP(C506,Nomenclature!$M$1:$N$21,2,0)</f>
        <v>01</v>
      </c>
      <c r="N506" s="0" t="str">
        <f aca="false">VLOOKUP(D506,Nomenclature!$O$25:$P$31,2,0)</f>
        <v>06</v>
      </c>
      <c r="O506" s="0" t="str">
        <f aca="false">CONCATENATE(K506,L506,M506,N506)</f>
        <v>03170106</v>
      </c>
      <c r="P506" s="0" t="str">
        <f aca="false">CONCATENATE(K506,L506)</f>
        <v>0317</v>
      </c>
      <c r="R506" s="0" t="n">
        <v>30.3414142069705</v>
      </c>
      <c r="S506" s="0" t="n">
        <v>25</v>
      </c>
      <c r="T506" s="0" t="n">
        <v>111.400286346464</v>
      </c>
      <c r="U506" s="0" t="n">
        <v>1.56514562261725</v>
      </c>
      <c r="V506" s="0" t="n">
        <v>0.0132758620978453</v>
      </c>
      <c r="W506" s="0" t="n">
        <f aca="false">VLOOKUP(D506,'paramètres CI'!$A$1:$C$6,2,0)</f>
        <v>0.0424847883250769</v>
      </c>
      <c r="X506" s="0" t="n">
        <f aca="false">(R506-E506)/E506</f>
        <v>-0.0476190476190468</v>
      </c>
      <c r="Y506" s="0" t="n">
        <f aca="false">T506-G506</f>
        <v>40.0874880963642</v>
      </c>
      <c r="Z506" s="0" t="n">
        <f aca="false">U506-H506</f>
        <v>-0.0626058249046899</v>
      </c>
    </row>
    <row r="507" customFormat="false" ht="15.8" hidden="false" customHeight="false" outlineLevel="0" collapsed="false">
      <c r="A507" s="0" t="s">
        <v>15</v>
      </c>
      <c r="B507" s="0" t="s">
        <v>89</v>
      </c>
      <c r="C507" s="0" t="s">
        <v>32</v>
      </c>
      <c r="D507" s="0" t="s">
        <v>33</v>
      </c>
      <c r="E507" s="0" t="n">
        <f aca="false">VLOOKUP(O507,bibliRdtCHauff!$G$1:$K$1398,4,0)</f>
        <v>32.1107385010679</v>
      </c>
      <c r="F507" s="0" t="n">
        <v>25</v>
      </c>
      <c r="G507" s="0" t="n">
        <f aca="false">VLOOKUP(P507,BesoinU!$F$1:$L$99,3,0)</f>
        <v>71.3127982500998</v>
      </c>
      <c r="H507" s="0" t="n">
        <f aca="false">VLOOKUP(O507,bibliRdtCHauff!$G$1:$K$1398,3,0)</f>
        <v>1.6310064513755</v>
      </c>
      <c r="I507" s="0" t="n">
        <v>0.0339216023141002</v>
      </c>
      <c r="J507" s="0" t="n">
        <f aca="false">VLOOKUP(D507,'paramètres CI'!$A$1:$C$6,2,0)</f>
        <v>0.033584731604575</v>
      </c>
      <c r="K507" s="0" t="str">
        <f aca="false">VLOOKUP(A507,Nomenclature!$D$1:$E$9,2,0)</f>
        <v>03</v>
      </c>
      <c r="L507" s="0" t="str">
        <f aca="false">VLOOKUP(B507,Nomenclature!$J$1:$K$97,2,0)</f>
        <v>17</v>
      </c>
      <c r="M507" s="0" t="str">
        <f aca="false">VLOOKUP(C507,Nomenclature!$M$1:$N$21,2,0)</f>
        <v>01</v>
      </c>
      <c r="N507" s="0" t="str">
        <f aca="false">VLOOKUP(D507,Nomenclature!$O$25:$P$31,2,0)</f>
        <v>01</v>
      </c>
      <c r="O507" s="0" t="str">
        <f aca="false">CONCATENATE(K507,L507,M507,N507)</f>
        <v>03170101</v>
      </c>
      <c r="P507" s="0" t="str">
        <f aca="false">CONCATENATE(K507,L507)</f>
        <v>0317</v>
      </c>
      <c r="R507" s="0" t="n">
        <v>30.5816557153027</v>
      </c>
      <c r="S507" s="0" t="n">
        <v>25</v>
      </c>
      <c r="T507" s="0" t="n">
        <v>113.359435092848</v>
      </c>
      <c r="U507" s="0" t="n">
        <v>1.56827543401491</v>
      </c>
      <c r="V507" s="0" t="n">
        <v>0.0339216023141002</v>
      </c>
      <c r="W507" s="0" t="n">
        <f aca="false">VLOOKUP(D507,'paramètres CI'!$A$1:$C$6,2,0)</f>
        <v>0.033584731604575</v>
      </c>
      <c r="X507" s="0" t="n">
        <f aca="false">(R507-E507)/E507</f>
        <v>-0.0476190476190496</v>
      </c>
      <c r="Y507" s="0" t="n">
        <f aca="false">T507-G507</f>
        <v>42.0466368427482</v>
      </c>
      <c r="Z507" s="0" t="n">
        <f aca="false">U507-H507</f>
        <v>-0.06273101736059</v>
      </c>
    </row>
    <row r="508" customFormat="false" ht="15.8" hidden="false" customHeight="false" outlineLevel="0" collapsed="false">
      <c r="A508" s="0" t="s">
        <v>15</v>
      </c>
      <c r="B508" s="0" t="s">
        <v>89</v>
      </c>
      <c r="C508" s="0" t="s">
        <v>35</v>
      </c>
      <c r="D508" s="0" t="s">
        <v>33</v>
      </c>
      <c r="E508" s="0" t="n">
        <f aca="false">VLOOKUP(O508,bibliRdtCHauff!$G$1:$K$1398,4,0)</f>
        <v>38.2270696441284</v>
      </c>
      <c r="F508" s="0" t="n">
        <v>25</v>
      </c>
      <c r="G508" s="0" t="n">
        <f aca="false">VLOOKUP(P508,BesoinU!$F$1:$L$99,3,0)</f>
        <v>71.3127982500998</v>
      </c>
      <c r="H508" s="0" t="n">
        <f aca="false">VLOOKUP(O508,bibliRdtCHauff!$G$1:$K$1398,3,0)</f>
        <v>1.88193052081789</v>
      </c>
      <c r="I508" s="0" t="n">
        <v>9.99400359784131E-005</v>
      </c>
      <c r="J508" s="0" t="n">
        <f aca="false">VLOOKUP(D508,'paramètres CI'!$A$1:$C$6,2,0)</f>
        <v>0.033584731604575</v>
      </c>
      <c r="K508" s="0" t="str">
        <f aca="false">VLOOKUP(A508,Nomenclature!$D$1:$E$9,2,0)</f>
        <v>03</v>
      </c>
      <c r="L508" s="0" t="str">
        <f aca="false">VLOOKUP(B508,Nomenclature!$J$1:$K$97,2,0)</f>
        <v>17</v>
      </c>
      <c r="M508" s="0" t="str">
        <f aca="false">VLOOKUP(C508,Nomenclature!$M$1:$N$21,2,0)</f>
        <v>21</v>
      </c>
      <c r="N508" s="0" t="str">
        <f aca="false">VLOOKUP(D508,Nomenclature!$O$25:$P$31,2,0)</f>
        <v>01</v>
      </c>
      <c r="O508" s="0" t="str">
        <f aca="false">CONCATENATE(K508,L508,M508,N508)</f>
        <v>03172101</v>
      </c>
      <c r="P508" s="0" t="str">
        <f aca="false">CONCATENATE(K508,L508)</f>
        <v>0317</v>
      </c>
      <c r="R508" s="0" t="n">
        <v>38.2270696441284</v>
      </c>
      <c r="S508" s="0" t="n">
        <v>25</v>
      </c>
      <c r="T508" s="0" t="n">
        <v>113.359435092848</v>
      </c>
      <c r="U508" s="0" t="n">
        <v>1.88193052081789</v>
      </c>
      <c r="V508" s="0" t="n">
        <v>9.99400359784131E-005</v>
      </c>
      <c r="W508" s="0" t="n">
        <f aca="false">VLOOKUP(D508,'paramètres CI'!$A$1:$C$6,2,0)</f>
        <v>0.033584731604575</v>
      </c>
      <c r="X508" s="0" t="n">
        <f aca="false">(R508-E508)/E508</f>
        <v>0</v>
      </c>
      <c r="Y508" s="0" t="n">
        <f aca="false">T508-G508</f>
        <v>42.0466368427482</v>
      </c>
      <c r="Z508" s="0" t="n">
        <f aca="false">U508-H508</f>
        <v>0</v>
      </c>
    </row>
    <row r="509" customFormat="false" ht="15.8" hidden="false" customHeight="false" outlineLevel="0" collapsed="false">
      <c r="A509" s="0" t="s">
        <v>15</v>
      </c>
      <c r="B509" s="0" t="s">
        <v>89</v>
      </c>
      <c r="C509" s="0" t="s">
        <v>35</v>
      </c>
      <c r="D509" s="0" t="s">
        <v>34</v>
      </c>
      <c r="E509" s="0" t="n">
        <f aca="false">VLOOKUP(O509,bibliRdtCHauff!$G$1:$K$1398,4,0)</f>
        <v>37.9267677587131</v>
      </c>
      <c r="F509" s="0" t="n">
        <v>25</v>
      </c>
      <c r="G509" s="0" t="n">
        <f aca="false">VLOOKUP(P509,BesoinU!$F$1:$L$99,3,0)</f>
        <v>71.3127982500998</v>
      </c>
      <c r="H509" s="0" t="n">
        <f aca="false">VLOOKUP(O509,bibliRdtCHauff!$G$1:$K$1398,3,0)</f>
        <v>1.8781747471407</v>
      </c>
      <c r="I509" s="0" t="n">
        <v>9.99400359784131E-005</v>
      </c>
      <c r="J509" s="0" t="n">
        <f aca="false">VLOOKUP(D509,'paramètres CI'!$A$1:$C$6,2,0)</f>
        <v>0.0424847883250769</v>
      </c>
      <c r="K509" s="0" t="str">
        <f aca="false">VLOOKUP(A509,Nomenclature!$D$1:$E$9,2,0)</f>
        <v>03</v>
      </c>
      <c r="L509" s="0" t="str">
        <f aca="false">VLOOKUP(B509,Nomenclature!$J$1:$K$97,2,0)</f>
        <v>17</v>
      </c>
      <c r="M509" s="0" t="str">
        <f aca="false">VLOOKUP(C509,Nomenclature!$M$1:$N$21,2,0)</f>
        <v>21</v>
      </c>
      <c r="N509" s="0" t="str">
        <f aca="false">VLOOKUP(D509,Nomenclature!$O$25:$P$31,2,0)</f>
        <v>06</v>
      </c>
      <c r="O509" s="0" t="str">
        <f aca="false">CONCATENATE(K509,L509,M509,N509)</f>
        <v>03172106</v>
      </c>
      <c r="P509" s="0" t="str">
        <f aca="false">CONCATENATE(K509,L509)</f>
        <v>0317</v>
      </c>
      <c r="R509" s="0" t="n">
        <v>37.9267677587131</v>
      </c>
      <c r="S509" s="0" t="n">
        <v>25</v>
      </c>
      <c r="T509" s="0" t="n">
        <v>111.400286346464</v>
      </c>
      <c r="U509" s="0" t="n">
        <v>1.8781747471407</v>
      </c>
      <c r="V509" s="0" t="n">
        <v>9.99400359784131E-005</v>
      </c>
      <c r="W509" s="0" t="n">
        <f aca="false">VLOOKUP(D509,'paramètres CI'!$A$1:$C$6,2,0)</f>
        <v>0.0424847883250769</v>
      </c>
      <c r="X509" s="0" t="n">
        <f aca="false">(R509-E509)/E509</f>
        <v>0</v>
      </c>
      <c r="Y509" s="0" t="n">
        <f aca="false">T509-G509</f>
        <v>40.0874880963642</v>
      </c>
      <c r="Z509" s="0" t="n">
        <f aca="false">U509-H509</f>
        <v>0</v>
      </c>
    </row>
    <row r="510" customFormat="false" ht="15.8" hidden="false" customHeight="false" outlineLevel="0" collapsed="false">
      <c r="A510" s="0" t="s">
        <v>15</v>
      </c>
      <c r="B510" s="0" t="s">
        <v>89</v>
      </c>
      <c r="C510" s="0" t="s">
        <v>36</v>
      </c>
      <c r="D510" s="0" t="s">
        <v>37</v>
      </c>
      <c r="E510" s="0" t="n">
        <f aca="false">VLOOKUP(O510,bibliRdtCHauff!$G$1:$K$1398,4,0)</f>
        <v>26.243932247423</v>
      </c>
      <c r="F510" s="0" t="n">
        <v>20</v>
      </c>
      <c r="G510" s="0" t="n">
        <f aca="false">VLOOKUP(P510,BesoinU!$F$1:$L$99,3,0)</f>
        <v>71.3127982500998</v>
      </c>
      <c r="H510" s="0" t="n">
        <f aca="false">VLOOKUP(O510,bibliRdtCHauff!$G$1:$K$1398,3,0)</f>
        <v>0.761583138885597</v>
      </c>
      <c r="I510" s="0" t="n">
        <v>9.99400359784131E-005</v>
      </c>
      <c r="J510" s="0" t="n">
        <f aca="false">VLOOKUP(D510,'paramètres CI'!$A$1:$C$6,2,0)</f>
        <v>0.0385046990211696</v>
      </c>
      <c r="K510" s="0" t="str">
        <f aca="false">VLOOKUP(A510,Nomenclature!$D$1:$E$9,2,0)</f>
        <v>03</v>
      </c>
      <c r="L510" s="0" t="str">
        <f aca="false">VLOOKUP(B510,Nomenclature!$J$1:$K$97,2,0)</f>
        <v>17</v>
      </c>
      <c r="M510" s="0" t="str">
        <f aca="false">VLOOKUP(C510,Nomenclature!$M$1:$N$21,2,0)</f>
        <v>23</v>
      </c>
      <c r="N510" s="0" t="str">
        <f aca="false">VLOOKUP(D510,Nomenclature!$O$25:$P$31,2,0)</f>
        <v>03</v>
      </c>
      <c r="O510" s="0" t="str">
        <f aca="false">CONCATENATE(K510,L510,M510,N510)</f>
        <v>03172303</v>
      </c>
      <c r="P510" s="0" t="str">
        <f aca="false">CONCATENATE(K510,L510)</f>
        <v>0317</v>
      </c>
      <c r="R510" s="0" t="n">
        <v>26.243932247423</v>
      </c>
      <c r="S510" s="0" t="n">
        <v>20</v>
      </c>
      <c r="T510" s="0" t="n">
        <v>112.954634266633</v>
      </c>
      <c r="U510" s="0" t="n">
        <v>0.761583138885597</v>
      </c>
      <c r="V510" s="0" t="n">
        <v>9.99400359784131E-005</v>
      </c>
      <c r="W510" s="0" t="n">
        <f aca="false">VLOOKUP(D510,'paramètres CI'!$A$1:$C$6,2,0)</f>
        <v>0.0385046990211696</v>
      </c>
      <c r="X510" s="0" t="n">
        <f aca="false">(R510-E510)/E510</f>
        <v>0</v>
      </c>
      <c r="Y510" s="0" t="n">
        <f aca="false">T510-G510</f>
        <v>41.6418360165332</v>
      </c>
      <c r="Z510" s="0" t="n">
        <f aca="false">U510-H510</f>
        <v>0</v>
      </c>
    </row>
    <row r="511" customFormat="false" ht="15.8" hidden="false" customHeight="false" outlineLevel="0" collapsed="false">
      <c r="A511" s="0" t="s">
        <v>15</v>
      </c>
      <c r="B511" s="0" t="s">
        <v>89</v>
      </c>
      <c r="C511" s="0" t="s">
        <v>38</v>
      </c>
      <c r="D511" s="0" t="s">
        <v>39</v>
      </c>
      <c r="E511" s="0" t="n">
        <f aca="false">VLOOKUP(O511,bibliRdtCHauff!$G$1:$K$1398,4,0)</f>
        <v>18.7010780705002</v>
      </c>
      <c r="F511" s="0" t="n">
        <v>20</v>
      </c>
      <c r="G511" s="0" t="n">
        <f aca="false">VLOOKUP(P511,BesoinU!$F$1:$L$99,3,0)</f>
        <v>71.3127982500998</v>
      </c>
      <c r="H511" s="0" t="n">
        <f aca="false">VLOOKUP(O511,bibliRdtCHauff!$G$1:$K$1398,3,0)</f>
        <v>0.989367103465403</v>
      </c>
      <c r="I511" s="0" t="n">
        <v>9.99400359784131E-005</v>
      </c>
      <c r="J511" s="0" t="n">
        <f aca="false">VLOOKUP(D511,'paramètres CI'!$A$1:$C$6,2,0)</f>
        <v>0.022045059962018</v>
      </c>
      <c r="K511" s="0" t="str">
        <f aca="false">VLOOKUP(A511,Nomenclature!$D$1:$E$9,2,0)</f>
        <v>03</v>
      </c>
      <c r="L511" s="0" t="str">
        <f aca="false">VLOOKUP(B511,Nomenclature!$J$1:$K$97,2,0)</f>
        <v>17</v>
      </c>
      <c r="M511" s="0" t="str">
        <f aca="false">VLOOKUP(C511,Nomenclature!$M$1:$N$21,2,0)</f>
        <v>24</v>
      </c>
      <c r="N511" s="0" t="str">
        <f aca="false">VLOOKUP(D511,Nomenclature!$O$25:$P$31,2,0)</f>
        <v>04</v>
      </c>
      <c r="O511" s="0" t="str">
        <f aca="false">CONCATENATE(K511,L511,M511,N511)</f>
        <v>03172404</v>
      </c>
      <c r="P511" s="0" t="str">
        <f aca="false">CONCATENATE(K511,L511)</f>
        <v>0317</v>
      </c>
      <c r="R511" s="0" t="n">
        <v>18.7010780705002</v>
      </c>
      <c r="S511" s="0" t="n">
        <v>20</v>
      </c>
      <c r="T511" s="0" t="n">
        <v>114.417388779461</v>
      </c>
      <c r="U511" s="0" t="n">
        <v>0.989367103465403</v>
      </c>
      <c r="V511" s="0" t="n">
        <v>9.99400359784131E-005</v>
      </c>
      <c r="W511" s="0" t="n">
        <f aca="false">VLOOKUP(D511,'paramètres CI'!$A$1:$C$6,2,0)</f>
        <v>0.022045059962018</v>
      </c>
      <c r="X511" s="0" t="n">
        <f aca="false">(R511-E511)/E511</f>
        <v>0</v>
      </c>
      <c r="Y511" s="0" t="n">
        <f aca="false">T511-G511</f>
        <v>43.1045905293612</v>
      </c>
      <c r="Z511" s="0" t="n">
        <f aca="false">U511-H511</f>
        <v>0</v>
      </c>
    </row>
    <row r="512" customFormat="false" ht="15.8" hidden="false" customHeight="false" outlineLevel="0" collapsed="false">
      <c r="A512" s="0" t="s">
        <v>15</v>
      </c>
      <c r="B512" s="0" t="s">
        <v>89</v>
      </c>
      <c r="C512" s="0" t="s">
        <v>40</v>
      </c>
      <c r="D512" s="0" t="s">
        <v>37</v>
      </c>
      <c r="E512" s="0" t="n">
        <f aca="false">VLOOKUP(O512,bibliRdtCHauff!$G$1:$K$1398,4,0)</f>
        <v>22.0449030878353</v>
      </c>
      <c r="F512" s="0" t="n">
        <v>20</v>
      </c>
      <c r="G512" s="0" t="n">
        <f aca="false">VLOOKUP(P512,BesoinU!$F$1:$L$99,3,0)</f>
        <v>71.3127982500998</v>
      </c>
      <c r="H512" s="0" t="n">
        <f aca="false">VLOOKUP(O512,bibliRdtCHauff!$G$1:$K$1398,3,0)</f>
        <v>0.689377907802488</v>
      </c>
      <c r="I512" s="0" t="n">
        <v>0.0698066773309585</v>
      </c>
      <c r="J512" s="0" t="n">
        <f aca="false">VLOOKUP(D512,'paramètres CI'!$A$1:$C$6,2,0)</f>
        <v>0.0385046990211696</v>
      </c>
      <c r="K512" s="0" t="str">
        <f aca="false">VLOOKUP(A512,Nomenclature!$D$1:$E$9,2,0)</f>
        <v>03</v>
      </c>
      <c r="L512" s="0" t="str">
        <f aca="false">VLOOKUP(B512,Nomenclature!$J$1:$K$97,2,0)</f>
        <v>17</v>
      </c>
      <c r="M512" s="0" t="str">
        <f aca="false">VLOOKUP(C512,Nomenclature!$M$1:$N$21,2,0)</f>
        <v>03</v>
      </c>
      <c r="N512" s="0" t="str">
        <f aca="false">VLOOKUP(D512,Nomenclature!$O$25:$P$31,2,0)</f>
        <v>03</v>
      </c>
      <c r="O512" s="0" t="str">
        <f aca="false">CONCATENATE(K512,L512,M512,N512)</f>
        <v>03170303</v>
      </c>
      <c r="P512" s="0" t="str">
        <f aca="false">CONCATENATE(K512,L512)</f>
        <v>0317</v>
      </c>
      <c r="R512" s="0" t="n">
        <v>20.9951457979384</v>
      </c>
      <c r="S512" s="0" t="n">
        <v>20</v>
      </c>
      <c r="T512" s="0" t="n">
        <v>112.954634266633</v>
      </c>
      <c r="U512" s="0" t="n">
        <v>0.671326600031711</v>
      </c>
      <c r="V512" s="0" t="n">
        <v>0.0698066773309585</v>
      </c>
      <c r="W512" s="0" t="n">
        <f aca="false">VLOOKUP(D512,'paramètres CI'!$A$1:$C$6,2,0)</f>
        <v>0.0385046990211696</v>
      </c>
      <c r="X512" s="0" t="n">
        <f aca="false">(R512-E512)/E512</f>
        <v>-0.0476190476190469</v>
      </c>
      <c r="Y512" s="0" t="n">
        <f aca="false">T512-G512</f>
        <v>41.6418360165332</v>
      </c>
      <c r="Z512" s="0" t="n">
        <f aca="false">U512-H512</f>
        <v>-0.018051307770777</v>
      </c>
    </row>
    <row r="513" customFormat="false" ht="15.8" hidden="false" customHeight="false" outlineLevel="0" collapsed="false">
      <c r="A513" s="0" t="s">
        <v>15</v>
      </c>
      <c r="B513" s="0" t="s">
        <v>89</v>
      </c>
      <c r="C513" s="0" t="s">
        <v>41</v>
      </c>
      <c r="D513" s="0" t="s">
        <v>39</v>
      </c>
      <c r="E513" s="0" t="n">
        <f aca="false">VLOOKUP(O513,bibliRdtCHauff!$G$1:$K$1398,4,0)</f>
        <v>15.7089055792201</v>
      </c>
      <c r="F513" s="0" t="n">
        <v>20</v>
      </c>
      <c r="G513" s="0" t="n">
        <f aca="false">VLOOKUP(P513,BesoinU!$F$1:$L$99,3,0)</f>
        <v>71.3127982500998</v>
      </c>
      <c r="H513" s="0" t="n">
        <f aca="false">VLOOKUP(O513,bibliRdtCHauff!$G$1:$K$1398,3,0)</f>
        <v>0.780741935948798</v>
      </c>
      <c r="I513" s="0" t="n">
        <v>0.424930427798891</v>
      </c>
      <c r="J513" s="0" t="n">
        <f aca="false">VLOOKUP(D513,'paramètres CI'!$A$1:$C$6,2,0)</f>
        <v>0.022045059962018</v>
      </c>
      <c r="K513" s="0" t="str">
        <f aca="false">VLOOKUP(A513,Nomenclature!$D$1:$E$9,2,0)</f>
        <v>03</v>
      </c>
      <c r="L513" s="0" t="str">
        <f aca="false">VLOOKUP(B513,Nomenclature!$J$1:$K$97,2,0)</f>
        <v>17</v>
      </c>
      <c r="M513" s="0" t="str">
        <f aca="false">VLOOKUP(C513,Nomenclature!$M$1:$N$21,2,0)</f>
        <v>04</v>
      </c>
      <c r="N513" s="0" t="str">
        <f aca="false">VLOOKUP(D513,Nomenclature!$O$25:$P$31,2,0)</f>
        <v>04</v>
      </c>
      <c r="O513" s="0" t="str">
        <f aca="false">CONCATENATE(K513,L513,M513,N513)</f>
        <v>03170404</v>
      </c>
      <c r="P513" s="0" t="str">
        <f aca="false">CONCATENATE(K513,L513)</f>
        <v>0317</v>
      </c>
      <c r="R513" s="0" t="n">
        <v>14.9608624564001</v>
      </c>
      <c r="S513" s="0" t="n">
        <v>20</v>
      </c>
      <c r="T513" s="0" t="n">
        <v>114.417388779461</v>
      </c>
      <c r="U513" s="0" t="n">
        <v>0.728585644069648</v>
      </c>
      <c r="V513" s="0" t="n">
        <v>0.424930427798891</v>
      </c>
      <c r="W513" s="0" t="n">
        <f aca="false">VLOOKUP(D513,'paramètres CI'!$A$1:$C$6,2,0)</f>
        <v>0.022045059962018</v>
      </c>
      <c r="X513" s="0" t="n">
        <f aca="false">(R513-E513)/E513</f>
        <v>-0.0476190476190473</v>
      </c>
      <c r="Y513" s="0" t="n">
        <f aca="false">T513-G513</f>
        <v>43.1045905293612</v>
      </c>
      <c r="Z513" s="0" t="n">
        <f aca="false">U513-H513</f>
        <v>-0.0521562918791499</v>
      </c>
    </row>
    <row r="514" customFormat="false" ht="15.8" hidden="false" customHeight="false" outlineLevel="0" collapsed="false">
      <c r="A514" s="0" t="s">
        <v>15</v>
      </c>
      <c r="B514" s="0" t="s">
        <v>89</v>
      </c>
      <c r="C514" s="0" t="s">
        <v>45</v>
      </c>
      <c r="D514" s="0" t="s">
        <v>43</v>
      </c>
      <c r="E514" s="0" t="n">
        <f aca="false">VLOOKUP(O514,bibliRdtCHauff!$G$1:$K$1398,4,0)</f>
        <v>10.4</v>
      </c>
      <c r="F514" s="0" t="n">
        <v>13</v>
      </c>
      <c r="G514" s="0" t="n">
        <f aca="false">VLOOKUP(P514,BesoinU!$F$1:$L$99,3,0)</f>
        <v>71.3127982500998</v>
      </c>
      <c r="H514" s="0" t="n">
        <f aca="false">VLOOKUP(O514,bibliRdtCHauff!$G$1:$K$1398,3,0)</f>
        <v>0.92</v>
      </c>
      <c r="I514" s="0" t="n">
        <v>0.226292128374107</v>
      </c>
      <c r="J514" s="0" t="n">
        <f aca="false">VLOOKUP(D514,'paramètres CI'!$A$1:$C$6,2,0)</f>
        <v>0.0935912806596305</v>
      </c>
      <c r="K514" s="0" t="str">
        <f aca="false">VLOOKUP(A514,Nomenclature!$D$1:$E$9,2,0)</f>
        <v>03</v>
      </c>
      <c r="L514" s="0" t="str">
        <f aca="false">VLOOKUP(B514,Nomenclature!$J$1:$K$97,2,0)</f>
        <v>17</v>
      </c>
      <c r="M514" s="0" t="str">
        <f aca="false">VLOOKUP(C514,Nomenclature!$M$1:$N$21,2,0)</f>
        <v>06</v>
      </c>
      <c r="N514" s="0" t="str">
        <f aca="false">VLOOKUP(D514,Nomenclature!$O$25:$P$31,2,0)</f>
        <v>02</v>
      </c>
      <c r="O514" s="0" t="str">
        <f aca="false">CONCATENATE(K514,L514,M514,N514)</f>
        <v>03170602</v>
      </c>
      <c r="P514" s="0" t="str">
        <f aca="false">CONCATENATE(K514,L514)</f>
        <v>0317</v>
      </c>
      <c r="R514" s="0" t="n">
        <v>10</v>
      </c>
      <c r="S514" s="0" t="n">
        <v>13</v>
      </c>
      <c r="T514" s="0" t="n">
        <v>110.827068825295</v>
      </c>
      <c r="U514" s="0" t="n">
        <v>0.9</v>
      </c>
      <c r="V514" s="0" t="n">
        <v>0.226292128374107</v>
      </c>
      <c r="W514" s="0" t="n">
        <f aca="false">VLOOKUP(D514,'paramètres CI'!$A$1:$C$6,2,0)</f>
        <v>0.0935912806596305</v>
      </c>
      <c r="X514" s="0" t="n">
        <f aca="false">(R514-E514)/E514</f>
        <v>-0.0384615384615385</v>
      </c>
      <c r="Y514" s="0" t="n">
        <f aca="false">T514-G514</f>
        <v>39.5142705751952</v>
      </c>
      <c r="Z514" s="0" t="n">
        <f aca="false">U514-H514</f>
        <v>-0.02</v>
      </c>
    </row>
    <row r="515" customFormat="false" ht="15.8" hidden="false" customHeight="false" outlineLevel="0" collapsed="false">
      <c r="A515" s="0" t="s">
        <v>15</v>
      </c>
      <c r="B515" s="0" t="s">
        <v>89</v>
      </c>
      <c r="C515" s="0" t="s">
        <v>46</v>
      </c>
      <c r="D515" s="0" t="s">
        <v>43</v>
      </c>
      <c r="E515" s="0" t="n">
        <f aca="false">VLOOKUP(O515,bibliRdtCHauff!$G$1:$K$1398,4,0)</f>
        <v>12</v>
      </c>
      <c r="F515" s="0" t="n">
        <v>13</v>
      </c>
      <c r="G515" s="0" t="n">
        <f aca="false">VLOOKUP(P515,BesoinU!$F$1:$L$99,3,0)</f>
        <v>71.3127982500998</v>
      </c>
      <c r="H515" s="0" t="n">
        <f aca="false">VLOOKUP(O515,bibliRdtCHauff!$G$1:$K$1398,3,0)</f>
        <v>1</v>
      </c>
      <c r="I515" s="0" t="n">
        <v>9.99400359784131E-005</v>
      </c>
      <c r="J515" s="0" t="n">
        <f aca="false">VLOOKUP(D515,'paramètres CI'!$A$1:$C$6,2,0)</f>
        <v>0.0935912806596305</v>
      </c>
      <c r="K515" s="0" t="str">
        <f aca="false">VLOOKUP(A515,Nomenclature!$D$1:$E$9,2,0)</f>
        <v>03</v>
      </c>
      <c r="L515" s="0" t="str">
        <f aca="false">VLOOKUP(B515,Nomenclature!$J$1:$K$97,2,0)</f>
        <v>17</v>
      </c>
      <c r="M515" s="0" t="str">
        <f aca="false">VLOOKUP(C515,Nomenclature!$M$1:$N$21,2,0)</f>
        <v>26</v>
      </c>
      <c r="N515" s="0" t="str">
        <f aca="false">VLOOKUP(D515,Nomenclature!$O$25:$P$31,2,0)</f>
        <v>02</v>
      </c>
      <c r="O515" s="0" t="str">
        <f aca="false">CONCATENATE(K515,L515,M515,N515)</f>
        <v>03172602</v>
      </c>
      <c r="P515" s="0" t="str">
        <f aca="false">CONCATENATE(K515,L515)</f>
        <v>0317</v>
      </c>
      <c r="R515" s="0" t="n">
        <v>12</v>
      </c>
      <c r="S515" s="0" t="n">
        <v>13</v>
      </c>
      <c r="T515" s="0" t="n">
        <v>110.827068825295</v>
      </c>
      <c r="U515" s="0" t="n">
        <v>1</v>
      </c>
      <c r="V515" s="0" t="n">
        <v>9.99400359784131E-005</v>
      </c>
      <c r="W515" s="0" t="n">
        <f aca="false">VLOOKUP(D515,'paramètres CI'!$A$1:$C$6,2,0)</f>
        <v>0.0935912806596305</v>
      </c>
      <c r="X515" s="0" t="n">
        <f aca="false">(R515-E515)/E515</f>
        <v>0</v>
      </c>
      <c r="Y515" s="0" t="n">
        <f aca="false">T515-G515</f>
        <v>39.5142705751952</v>
      </c>
      <c r="Z515" s="0" t="n">
        <f aca="false">U515-H515</f>
        <v>0</v>
      </c>
    </row>
    <row r="516" customFormat="false" ht="15.8" hidden="false" customHeight="false" outlineLevel="0" collapsed="false">
      <c r="A516" s="0" t="s">
        <v>15</v>
      </c>
      <c r="B516" s="0" t="s">
        <v>89</v>
      </c>
      <c r="C516" s="0" t="s">
        <v>55</v>
      </c>
      <c r="D516" s="0" t="s">
        <v>43</v>
      </c>
      <c r="E516" s="0" t="n">
        <f aca="false">VLOOKUP(O516,bibliRdtCHauff!$G$1:$K$1398,4,0)</f>
        <v>40.9440748299524</v>
      </c>
      <c r="F516" s="0" t="n">
        <v>17</v>
      </c>
      <c r="G516" s="0" t="n">
        <f aca="false">VLOOKUP(P516,BesoinU!$F$1:$L$99,3,0)</f>
        <v>71.3127982500998</v>
      </c>
      <c r="H516" s="0" t="n">
        <f aca="false">VLOOKUP(O516,bibliRdtCHauff!$G$1:$K$1398,3,0)</f>
        <v>2.80410195348837</v>
      </c>
      <c r="I516" s="0" t="n">
        <v>0.231173661868227</v>
      </c>
      <c r="J516" s="0" t="n">
        <f aca="false">VLOOKUP(D516,'paramètres CI'!$A$1:$C$6,2,0)</f>
        <v>0.0935912806596305</v>
      </c>
      <c r="K516" s="0" t="str">
        <f aca="false">VLOOKUP(A516,Nomenclature!$D$1:$E$9,2,0)</f>
        <v>03</v>
      </c>
      <c r="L516" s="0" t="str">
        <f aca="false">VLOOKUP(B516,Nomenclature!$J$1:$K$97,2,0)</f>
        <v>17</v>
      </c>
      <c r="M516" s="0" t="str">
        <f aca="false">VLOOKUP(C516,Nomenclature!$M$1:$N$21,2,0)</f>
        <v>10</v>
      </c>
      <c r="N516" s="0" t="str">
        <f aca="false">VLOOKUP(D516,Nomenclature!$O$25:$P$31,2,0)</f>
        <v>02</v>
      </c>
      <c r="O516" s="0" t="str">
        <f aca="false">CONCATENATE(K516,L516,M516,N516)</f>
        <v>03171002</v>
      </c>
      <c r="P516" s="0" t="str">
        <f aca="false">CONCATENATE(K516,L516)</f>
        <v>0317</v>
      </c>
      <c r="R516" s="0" t="n">
        <v>38.994356980907</v>
      </c>
      <c r="S516" s="0" t="n">
        <v>17</v>
      </c>
      <c r="T516" s="0" t="n">
        <v>115.658077025711</v>
      </c>
      <c r="U516" s="0" t="n">
        <v>2.67297488372093</v>
      </c>
      <c r="V516" s="0" t="n">
        <v>0.231173661868227</v>
      </c>
      <c r="W516" s="0" t="n">
        <f aca="false">VLOOKUP(D516,'paramètres CI'!$A$1:$C$6,2,0)</f>
        <v>0.0935912806596305</v>
      </c>
      <c r="X516" s="0" t="n">
        <f aca="false">(R516-E516)/E516</f>
        <v>-0.0476190476190488</v>
      </c>
      <c r="Y516" s="0" t="n">
        <f aca="false">T516-G516</f>
        <v>44.3452787756112</v>
      </c>
      <c r="Z516" s="0" t="n">
        <f aca="false">U516-H516</f>
        <v>-0.13112706976744</v>
      </c>
    </row>
    <row r="517" customFormat="false" ht="15.8" hidden="false" customHeight="false" outlineLevel="0" collapsed="false">
      <c r="A517" s="0" t="s">
        <v>15</v>
      </c>
      <c r="B517" s="0" t="s">
        <v>89</v>
      </c>
      <c r="C517" s="0" t="s">
        <v>56</v>
      </c>
      <c r="D517" s="0" t="s">
        <v>43</v>
      </c>
      <c r="E517" s="0" t="n">
        <f aca="false">VLOOKUP(O517,bibliRdtCHauff!$G$1:$K$1398,4,0)</f>
        <v>48.7429462261338</v>
      </c>
      <c r="F517" s="0" t="n">
        <v>17</v>
      </c>
      <c r="G517" s="0" t="n">
        <f aca="false">VLOOKUP(P517,BesoinU!$F$1:$L$99,3,0)</f>
        <v>71.3127982500998</v>
      </c>
      <c r="H517" s="0" t="n">
        <f aca="false">VLOOKUP(O517,bibliRdtCHauff!$G$1:$K$1398,3,0)</f>
        <v>3.32861023255814</v>
      </c>
      <c r="I517" s="0" t="n">
        <v>9.99400359784131E-005</v>
      </c>
      <c r="J517" s="0" t="n">
        <f aca="false">VLOOKUP(D517,'paramètres CI'!$A$1:$C$6,2,0)</f>
        <v>0.0935912806596305</v>
      </c>
      <c r="K517" s="0" t="str">
        <f aca="false">VLOOKUP(A517,Nomenclature!$D$1:$E$9,2,0)</f>
        <v>03</v>
      </c>
      <c r="L517" s="0" t="str">
        <f aca="false">VLOOKUP(B517,Nomenclature!$J$1:$K$97,2,0)</f>
        <v>17</v>
      </c>
      <c r="M517" s="0" t="str">
        <f aca="false">VLOOKUP(C517,Nomenclature!$M$1:$N$21,2,0)</f>
        <v>30</v>
      </c>
      <c r="N517" s="0" t="str">
        <f aca="false">VLOOKUP(D517,Nomenclature!$O$25:$P$31,2,0)</f>
        <v>02</v>
      </c>
      <c r="O517" s="0" t="str">
        <f aca="false">CONCATENATE(K517,L517,M517,N517)</f>
        <v>03173002</v>
      </c>
      <c r="P517" s="0" t="str">
        <f aca="false">CONCATENATE(K517,L517)</f>
        <v>0317</v>
      </c>
      <c r="R517" s="0" t="n">
        <v>48.7429462261338</v>
      </c>
      <c r="S517" s="0" t="n">
        <v>17</v>
      </c>
      <c r="T517" s="0" t="n">
        <v>115.658077025711</v>
      </c>
      <c r="U517" s="0" t="n">
        <v>3.32861023255814</v>
      </c>
      <c r="V517" s="0" t="n">
        <v>9.99400359784131E-005</v>
      </c>
      <c r="W517" s="0" t="n">
        <f aca="false">VLOOKUP(D517,'paramètres CI'!$A$1:$C$6,2,0)</f>
        <v>0.0935912806596305</v>
      </c>
      <c r="X517" s="0" t="n">
        <f aca="false">(R517-E517)/E517</f>
        <v>0</v>
      </c>
      <c r="Y517" s="0" t="n">
        <f aca="false">T517-G517</f>
        <v>44.3452787756112</v>
      </c>
      <c r="Z517" s="0" t="n">
        <f aca="false">U517-H517</f>
        <v>0</v>
      </c>
    </row>
    <row r="518" customFormat="false" ht="15.8" hidden="false" customHeight="false" outlineLevel="0" collapsed="false">
      <c r="A518" s="0" t="s">
        <v>15</v>
      </c>
      <c r="B518" s="0" t="s">
        <v>90</v>
      </c>
      <c r="C518" s="0" t="s">
        <v>32</v>
      </c>
      <c r="D518" s="0" t="s">
        <v>34</v>
      </c>
      <c r="E518" s="0" t="n">
        <f aca="false">VLOOKUP(O518,bibliRdtCHauff!$G$1:$K$1398,4,0)</f>
        <v>29.1753455</v>
      </c>
      <c r="F518" s="0" t="n">
        <v>25</v>
      </c>
      <c r="G518" s="0" t="n">
        <f aca="false">VLOOKUP(P518,BesoinU!$F$1:$L$99,3,0)</f>
        <v>50.7975134526462</v>
      </c>
      <c r="H518" s="0" t="n">
        <f aca="false">VLOOKUP(O518,bibliRdtCHauff!$G$1:$K$1398,3,0)</f>
        <v>1.64875171027631</v>
      </c>
      <c r="I518" s="0" t="n">
        <v>0.0214653871127682</v>
      </c>
      <c r="J518" s="0" t="n">
        <f aca="false">VLOOKUP(D518,'paramètres CI'!$A$1:$C$6,2,0)</f>
        <v>0.0424847883250769</v>
      </c>
      <c r="K518" s="0" t="str">
        <f aca="false">VLOOKUP(A518,Nomenclature!$D$1:$E$9,2,0)</f>
        <v>03</v>
      </c>
      <c r="L518" s="0" t="str">
        <f aca="false">VLOOKUP(B518,Nomenclature!$J$1:$K$97,2,0)</f>
        <v>19</v>
      </c>
      <c r="M518" s="0" t="str">
        <f aca="false">VLOOKUP(C518,Nomenclature!$M$1:$N$21,2,0)</f>
        <v>01</v>
      </c>
      <c r="N518" s="0" t="str">
        <f aca="false">VLOOKUP(D518,Nomenclature!$O$25:$P$31,2,0)</f>
        <v>06</v>
      </c>
      <c r="O518" s="0" t="str">
        <f aca="false">CONCATENATE(K518,L518,M518,N518)</f>
        <v>03190106</v>
      </c>
      <c r="P518" s="0" t="str">
        <f aca="false">CONCATENATE(K518,L518)</f>
        <v>0319</v>
      </c>
      <c r="R518" s="0" t="n">
        <v>27.7860433333333</v>
      </c>
      <c r="S518" s="0" t="n">
        <v>25</v>
      </c>
      <c r="T518" s="0" t="n">
        <v>81.3167865411278</v>
      </c>
      <c r="U518" s="0" t="n">
        <v>1.58533818295799</v>
      </c>
      <c r="V518" s="0" t="n">
        <v>0.0214653871127682</v>
      </c>
      <c r="W518" s="0" t="n">
        <f aca="false">VLOOKUP(D518,'paramètres CI'!$A$1:$C$6,2,0)</f>
        <v>0.0424847883250769</v>
      </c>
      <c r="X518" s="0" t="n">
        <f aca="false">(R518-E518)/E518</f>
        <v>-0.0476190476190487</v>
      </c>
      <c r="Y518" s="0" t="n">
        <f aca="false">T518-G518</f>
        <v>30.5192730884816</v>
      </c>
      <c r="Z518" s="0" t="n">
        <f aca="false">U518-H518</f>
        <v>-0.0634135273183201</v>
      </c>
    </row>
    <row r="519" customFormat="false" ht="15.8" hidden="false" customHeight="false" outlineLevel="0" collapsed="false">
      <c r="A519" s="0" t="s">
        <v>15</v>
      </c>
      <c r="B519" s="0" t="s">
        <v>90</v>
      </c>
      <c r="C519" s="0" t="s">
        <v>32</v>
      </c>
      <c r="D519" s="0" t="s">
        <v>33</v>
      </c>
      <c r="E519" s="0" t="n">
        <f aca="false">VLOOKUP(O519,bibliRdtCHauff!$G$1:$K$1398,4,0)</f>
        <v>29.2563422892919</v>
      </c>
      <c r="F519" s="0" t="n">
        <v>25</v>
      </c>
      <c r="G519" s="0" t="n">
        <f aca="false">VLOOKUP(P519,BesoinU!$F$1:$L$99,3,0)</f>
        <v>50.7975134526462</v>
      </c>
      <c r="H519" s="0" t="n">
        <f aca="false">VLOOKUP(O519,bibliRdtCHauff!$G$1:$K$1398,3,0)</f>
        <v>1.62481080921278</v>
      </c>
      <c r="I519" s="0" t="n">
        <v>0.0329053770327361</v>
      </c>
      <c r="J519" s="0" t="n">
        <f aca="false">VLOOKUP(D519,'paramètres CI'!$A$1:$C$6,2,0)</f>
        <v>0.033584731604575</v>
      </c>
      <c r="K519" s="0" t="str">
        <f aca="false">VLOOKUP(A519,Nomenclature!$D$1:$E$9,2,0)</f>
        <v>03</v>
      </c>
      <c r="L519" s="0" t="str">
        <f aca="false">VLOOKUP(B519,Nomenclature!$J$1:$K$97,2,0)</f>
        <v>19</v>
      </c>
      <c r="M519" s="0" t="str">
        <f aca="false">VLOOKUP(C519,Nomenclature!$M$1:$N$21,2,0)</f>
        <v>01</v>
      </c>
      <c r="N519" s="0" t="str">
        <f aca="false">VLOOKUP(D519,Nomenclature!$O$25:$P$31,2,0)</f>
        <v>01</v>
      </c>
      <c r="O519" s="0" t="str">
        <f aca="false">CONCATENATE(K519,L519,M519,N519)</f>
        <v>03190101</v>
      </c>
      <c r="P519" s="0" t="str">
        <f aca="false">CONCATENATE(K519,L519)</f>
        <v>0319</v>
      </c>
      <c r="R519" s="0" t="n">
        <v>27.8631831326589</v>
      </c>
      <c r="S519" s="0" t="n">
        <v>25</v>
      </c>
      <c r="T519" s="0" t="n">
        <v>85.5068656388857</v>
      </c>
      <c r="U519" s="0" t="n">
        <v>1.56231808578152</v>
      </c>
      <c r="V519" s="0" t="n">
        <v>0.0329053770327361</v>
      </c>
      <c r="W519" s="0" t="n">
        <f aca="false">VLOOKUP(D519,'paramètres CI'!$A$1:$C$6,2,0)</f>
        <v>0.033584731604575</v>
      </c>
      <c r="X519" s="0" t="n">
        <f aca="false">(R519-E519)/E519</f>
        <v>-0.0476190476190494</v>
      </c>
      <c r="Y519" s="0" t="n">
        <f aca="false">T519-G519</f>
        <v>34.7093521862395</v>
      </c>
      <c r="Z519" s="0" t="n">
        <f aca="false">U519-H519</f>
        <v>-0.06249272343126</v>
      </c>
    </row>
    <row r="520" customFormat="false" ht="15.8" hidden="false" customHeight="false" outlineLevel="0" collapsed="false">
      <c r="A520" s="0" t="s">
        <v>15</v>
      </c>
      <c r="B520" s="0" t="s">
        <v>90</v>
      </c>
      <c r="C520" s="0" t="s">
        <v>35</v>
      </c>
      <c r="D520" s="0" t="s">
        <v>33</v>
      </c>
      <c r="E520" s="0" t="n">
        <f aca="false">VLOOKUP(O520,bibliRdtCHauff!$G$1:$K$1398,4,0)</f>
        <v>34.8289789158237</v>
      </c>
      <c r="F520" s="0" t="n">
        <v>25</v>
      </c>
      <c r="G520" s="0" t="n">
        <f aca="false">VLOOKUP(P520,BesoinU!$F$1:$L$99,3,0)</f>
        <v>50.7975134526462</v>
      </c>
      <c r="H520" s="0" t="n">
        <f aca="false">VLOOKUP(O520,bibliRdtCHauff!$G$1:$K$1398,3,0)</f>
        <v>1.87478170293782</v>
      </c>
      <c r="I520" s="0" t="n">
        <v>9.99400359784132E-005</v>
      </c>
      <c r="J520" s="0" t="n">
        <f aca="false">VLOOKUP(D520,'paramètres CI'!$A$1:$C$6,2,0)</f>
        <v>0.033584731604575</v>
      </c>
      <c r="K520" s="0" t="str">
        <f aca="false">VLOOKUP(A520,Nomenclature!$D$1:$E$9,2,0)</f>
        <v>03</v>
      </c>
      <c r="L520" s="0" t="str">
        <f aca="false">VLOOKUP(B520,Nomenclature!$J$1:$K$97,2,0)</f>
        <v>19</v>
      </c>
      <c r="M520" s="0" t="str">
        <f aca="false">VLOOKUP(C520,Nomenclature!$M$1:$N$21,2,0)</f>
        <v>21</v>
      </c>
      <c r="N520" s="0" t="str">
        <f aca="false">VLOOKUP(D520,Nomenclature!$O$25:$P$31,2,0)</f>
        <v>01</v>
      </c>
      <c r="O520" s="0" t="str">
        <f aca="false">CONCATENATE(K520,L520,M520,N520)</f>
        <v>03192101</v>
      </c>
      <c r="P520" s="0" t="str">
        <f aca="false">CONCATENATE(K520,L520)</f>
        <v>0319</v>
      </c>
      <c r="R520" s="0" t="n">
        <v>34.8289789158237</v>
      </c>
      <c r="S520" s="0" t="n">
        <v>25</v>
      </c>
      <c r="T520" s="0" t="n">
        <v>85.5068656388857</v>
      </c>
      <c r="U520" s="0" t="n">
        <v>1.87478170293782</v>
      </c>
      <c r="V520" s="0" t="n">
        <v>9.99400359784132E-005</v>
      </c>
      <c r="W520" s="0" t="n">
        <f aca="false">VLOOKUP(D520,'paramètres CI'!$A$1:$C$6,2,0)</f>
        <v>0.033584731604575</v>
      </c>
      <c r="X520" s="0" t="n">
        <f aca="false">(R520-E520)/E520</f>
        <v>0</v>
      </c>
      <c r="Y520" s="0" t="n">
        <f aca="false">T520-G520</f>
        <v>34.7093521862395</v>
      </c>
      <c r="Z520" s="0" t="n">
        <f aca="false">U520-H520</f>
        <v>0</v>
      </c>
    </row>
    <row r="521" customFormat="false" ht="15.8" hidden="false" customHeight="false" outlineLevel="0" collapsed="false">
      <c r="A521" s="0" t="s">
        <v>15</v>
      </c>
      <c r="B521" s="0" t="s">
        <v>90</v>
      </c>
      <c r="C521" s="0" t="s">
        <v>35</v>
      </c>
      <c r="D521" s="0" t="s">
        <v>34</v>
      </c>
      <c r="E521" s="0" t="n">
        <f aca="false">VLOOKUP(O521,bibliRdtCHauff!$G$1:$K$1398,4,0)</f>
        <v>34.7325541666666</v>
      </c>
      <c r="F521" s="0" t="n">
        <v>25</v>
      </c>
      <c r="G521" s="0" t="n">
        <f aca="false">VLOOKUP(P521,BesoinU!$F$1:$L$99,3,0)</f>
        <v>50.7975134526462</v>
      </c>
      <c r="H521" s="0" t="n">
        <f aca="false">VLOOKUP(O521,bibliRdtCHauff!$G$1:$K$1398,3,0)</f>
        <v>1.90240581954959</v>
      </c>
      <c r="I521" s="0" t="n">
        <v>9.99400359784132E-005</v>
      </c>
      <c r="J521" s="0" t="n">
        <f aca="false">VLOOKUP(D521,'paramètres CI'!$A$1:$C$6,2,0)</f>
        <v>0.0424847883250769</v>
      </c>
      <c r="K521" s="0" t="str">
        <f aca="false">VLOOKUP(A521,Nomenclature!$D$1:$E$9,2,0)</f>
        <v>03</v>
      </c>
      <c r="L521" s="0" t="str">
        <f aca="false">VLOOKUP(B521,Nomenclature!$J$1:$K$97,2,0)</f>
        <v>19</v>
      </c>
      <c r="M521" s="0" t="str">
        <f aca="false">VLOOKUP(C521,Nomenclature!$M$1:$N$21,2,0)</f>
        <v>21</v>
      </c>
      <c r="N521" s="0" t="str">
        <f aca="false">VLOOKUP(D521,Nomenclature!$O$25:$P$31,2,0)</f>
        <v>06</v>
      </c>
      <c r="O521" s="0" t="str">
        <f aca="false">CONCATENATE(K521,L521,M521,N521)</f>
        <v>03192106</v>
      </c>
      <c r="P521" s="0" t="str">
        <f aca="false">CONCATENATE(K521,L521)</f>
        <v>0319</v>
      </c>
      <c r="R521" s="0" t="n">
        <v>34.7325541666666</v>
      </c>
      <c r="S521" s="0" t="n">
        <v>25</v>
      </c>
      <c r="T521" s="0" t="n">
        <v>81.3167865411278</v>
      </c>
      <c r="U521" s="0" t="n">
        <v>1.90240581954959</v>
      </c>
      <c r="V521" s="0" t="n">
        <v>9.99400359784132E-005</v>
      </c>
      <c r="W521" s="0" t="n">
        <f aca="false">VLOOKUP(D521,'paramètres CI'!$A$1:$C$6,2,0)</f>
        <v>0.0424847883250769</v>
      </c>
      <c r="X521" s="0" t="n">
        <f aca="false">(R521-E521)/E521</f>
        <v>0</v>
      </c>
      <c r="Y521" s="0" t="n">
        <f aca="false">T521-G521</f>
        <v>30.5192730884816</v>
      </c>
      <c r="Z521" s="0" t="n">
        <f aca="false">U521-H521</f>
        <v>0</v>
      </c>
    </row>
    <row r="522" customFormat="false" ht="15.8" hidden="false" customHeight="false" outlineLevel="0" collapsed="false">
      <c r="A522" s="0" t="s">
        <v>15</v>
      </c>
      <c r="B522" s="0" t="s">
        <v>90</v>
      </c>
      <c r="C522" s="0" t="s">
        <v>36</v>
      </c>
      <c r="D522" s="0" t="s">
        <v>37</v>
      </c>
      <c r="E522" s="0" t="n">
        <f aca="false">VLOOKUP(O522,bibliRdtCHauff!$G$1:$K$1398,4,0)</f>
        <v>10.0509521567137</v>
      </c>
      <c r="F522" s="0" t="n">
        <v>20</v>
      </c>
      <c r="G522" s="0" t="n">
        <f aca="false">VLOOKUP(P522,BesoinU!$F$1:$L$99,3,0)</f>
        <v>50.7975134526462</v>
      </c>
      <c r="H522" s="0" t="n">
        <f aca="false">VLOOKUP(O522,bibliRdtCHauff!$G$1:$K$1398,3,0)</f>
        <v>0.761583138885597</v>
      </c>
      <c r="I522" s="0" t="n">
        <v>9.99400359784132E-005</v>
      </c>
      <c r="J522" s="0" t="n">
        <f aca="false">VLOOKUP(D522,'paramètres CI'!$A$1:$C$6,2,0)</f>
        <v>0.0385046990211696</v>
      </c>
      <c r="K522" s="0" t="str">
        <f aca="false">VLOOKUP(A522,Nomenclature!$D$1:$E$9,2,0)</f>
        <v>03</v>
      </c>
      <c r="L522" s="0" t="str">
        <f aca="false">VLOOKUP(B522,Nomenclature!$J$1:$K$97,2,0)</f>
        <v>19</v>
      </c>
      <c r="M522" s="0" t="str">
        <f aca="false">VLOOKUP(C522,Nomenclature!$M$1:$N$21,2,0)</f>
        <v>23</v>
      </c>
      <c r="N522" s="0" t="str">
        <f aca="false">VLOOKUP(D522,Nomenclature!$O$25:$P$31,2,0)</f>
        <v>03</v>
      </c>
      <c r="O522" s="0" t="str">
        <f aca="false">CONCATENATE(K522,L522,M522,N522)</f>
        <v>03192303</v>
      </c>
      <c r="P522" s="0" t="str">
        <f aca="false">CONCATENATE(K522,L522)</f>
        <v>0319</v>
      </c>
      <c r="R522" s="0" t="n">
        <v>10.0509521567137</v>
      </c>
      <c r="S522" s="0" t="n">
        <v>20</v>
      </c>
      <c r="T522" s="0" t="n">
        <v>83.8258153916228</v>
      </c>
      <c r="U522" s="0" t="n">
        <v>0.761583138885597</v>
      </c>
      <c r="V522" s="0" t="n">
        <v>9.99400359784132E-005</v>
      </c>
      <c r="W522" s="0" t="n">
        <f aca="false">VLOOKUP(D522,'paramètres CI'!$A$1:$C$6,2,0)</f>
        <v>0.0385046990211696</v>
      </c>
      <c r="X522" s="0" t="n">
        <f aca="false">(R522-E522)/E522</f>
        <v>0</v>
      </c>
      <c r="Y522" s="0" t="n">
        <f aca="false">T522-G522</f>
        <v>33.0283019389766</v>
      </c>
      <c r="Z522" s="0" t="n">
        <f aca="false">U522-H522</f>
        <v>0</v>
      </c>
    </row>
    <row r="523" customFormat="false" ht="15.8" hidden="false" customHeight="false" outlineLevel="0" collapsed="false">
      <c r="A523" s="0" t="s">
        <v>15</v>
      </c>
      <c r="B523" s="0" t="s">
        <v>90</v>
      </c>
      <c r="C523" s="0" t="s">
        <v>38</v>
      </c>
      <c r="D523" s="0" t="s">
        <v>39</v>
      </c>
      <c r="E523" s="0" t="n">
        <f aca="false">VLOOKUP(O523,bibliRdtCHauff!$G$1:$K$1398,4,0)</f>
        <v>7.5558956650813</v>
      </c>
      <c r="F523" s="0" t="n">
        <v>20</v>
      </c>
      <c r="G523" s="0" t="n">
        <f aca="false">VLOOKUP(P523,BesoinU!$F$1:$L$99,3,0)</f>
        <v>50.7975134526462</v>
      </c>
      <c r="H523" s="0" t="n">
        <f aca="false">VLOOKUP(O523,bibliRdtCHauff!$G$1:$K$1398,3,0)</f>
        <v>0.989367103465403</v>
      </c>
      <c r="I523" s="0" t="n">
        <v>9.99400359784132E-005</v>
      </c>
      <c r="J523" s="0" t="n">
        <f aca="false">VLOOKUP(D523,'paramètres CI'!$A$1:$C$6,2,0)</f>
        <v>0.022045059962018</v>
      </c>
      <c r="K523" s="0" t="str">
        <f aca="false">VLOOKUP(A523,Nomenclature!$D$1:$E$9,2,0)</f>
        <v>03</v>
      </c>
      <c r="L523" s="0" t="str">
        <f aca="false">VLOOKUP(B523,Nomenclature!$J$1:$K$97,2,0)</f>
        <v>19</v>
      </c>
      <c r="M523" s="0" t="str">
        <f aca="false">VLOOKUP(C523,Nomenclature!$M$1:$N$21,2,0)</f>
        <v>24</v>
      </c>
      <c r="N523" s="0" t="str">
        <f aca="false">VLOOKUP(D523,Nomenclature!$O$25:$P$31,2,0)</f>
        <v>04</v>
      </c>
      <c r="O523" s="0" t="str">
        <f aca="false">CONCATENATE(K523,L523,M523,N523)</f>
        <v>03192404</v>
      </c>
      <c r="P523" s="0" t="str">
        <f aca="false">CONCATENATE(K523,L523)</f>
        <v>0319</v>
      </c>
      <c r="R523" s="0" t="n">
        <v>7.5558956650813</v>
      </c>
      <c r="S523" s="0" t="n">
        <v>20</v>
      </c>
      <c r="T523" s="0" t="n">
        <v>83.8667454854442</v>
      </c>
      <c r="U523" s="0" t="n">
        <v>0.989367103465403</v>
      </c>
      <c r="V523" s="0" t="n">
        <v>9.99400359784132E-005</v>
      </c>
      <c r="W523" s="0" t="n">
        <f aca="false">VLOOKUP(D523,'paramètres CI'!$A$1:$C$6,2,0)</f>
        <v>0.022045059962018</v>
      </c>
      <c r="X523" s="0" t="n">
        <f aca="false">(R523-E523)/E523</f>
        <v>0</v>
      </c>
      <c r="Y523" s="0" t="n">
        <f aca="false">T523-G523</f>
        <v>33.069232032798</v>
      </c>
      <c r="Z523" s="0" t="n">
        <f aca="false">U523-H523</f>
        <v>0</v>
      </c>
    </row>
    <row r="524" customFormat="false" ht="15.8" hidden="false" customHeight="false" outlineLevel="0" collapsed="false">
      <c r="A524" s="0" t="s">
        <v>15</v>
      </c>
      <c r="B524" s="0" t="s">
        <v>90</v>
      </c>
      <c r="C524" s="0" t="s">
        <v>40</v>
      </c>
      <c r="D524" s="0" t="s">
        <v>37</v>
      </c>
      <c r="E524" s="0" t="n">
        <f aca="false">VLOOKUP(O524,bibliRdtCHauff!$G$1:$K$1398,4,0)</f>
        <v>8.44279981163949</v>
      </c>
      <c r="F524" s="0" t="n">
        <v>20</v>
      </c>
      <c r="G524" s="0" t="n">
        <f aca="false">VLOOKUP(P524,BesoinU!$F$1:$L$99,3,0)</f>
        <v>50.7975134526462</v>
      </c>
      <c r="H524" s="0" t="n">
        <f aca="false">VLOOKUP(O524,bibliRdtCHauff!$G$1:$K$1398,3,0)</f>
        <v>0.689377907802488</v>
      </c>
      <c r="I524" s="0" t="n">
        <v>0.0566422384272373</v>
      </c>
      <c r="J524" s="0" t="n">
        <f aca="false">VLOOKUP(D524,'paramètres CI'!$A$1:$C$6,2,0)</f>
        <v>0.0385046990211696</v>
      </c>
      <c r="K524" s="0" t="str">
        <f aca="false">VLOOKUP(A524,Nomenclature!$D$1:$E$9,2,0)</f>
        <v>03</v>
      </c>
      <c r="L524" s="0" t="str">
        <f aca="false">VLOOKUP(B524,Nomenclature!$J$1:$K$97,2,0)</f>
        <v>19</v>
      </c>
      <c r="M524" s="0" t="str">
        <f aca="false">VLOOKUP(C524,Nomenclature!$M$1:$N$21,2,0)</f>
        <v>03</v>
      </c>
      <c r="N524" s="0" t="str">
        <f aca="false">VLOOKUP(D524,Nomenclature!$O$25:$P$31,2,0)</f>
        <v>03</v>
      </c>
      <c r="O524" s="0" t="str">
        <f aca="false">CONCATENATE(K524,L524,M524,N524)</f>
        <v>03190303</v>
      </c>
      <c r="P524" s="0" t="str">
        <f aca="false">CONCATENATE(K524,L524)</f>
        <v>0319</v>
      </c>
      <c r="R524" s="0" t="n">
        <v>8.04076172537094</v>
      </c>
      <c r="S524" s="0" t="n">
        <v>20</v>
      </c>
      <c r="T524" s="0" t="n">
        <v>83.8258153916228</v>
      </c>
      <c r="U524" s="0" t="n">
        <v>0.671326600031711</v>
      </c>
      <c r="V524" s="0" t="n">
        <v>0.0566422384272373</v>
      </c>
      <c r="W524" s="0" t="n">
        <f aca="false">VLOOKUP(D524,'paramètres CI'!$A$1:$C$6,2,0)</f>
        <v>0.0385046990211696</v>
      </c>
      <c r="X524" s="0" t="n">
        <f aca="false">(R524-E524)/E524</f>
        <v>-0.047619047619048</v>
      </c>
      <c r="Y524" s="0" t="n">
        <f aca="false">T524-G524</f>
        <v>33.0283019389766</v>
      </c>
      <c r="Z524" s="0" t="n">
        <f aca="false">U524-H524</f>
        <v>-0.018051307770777</v>
      </c>
    </row>
    <row r="525" customFormat="false" ht="15.8" hidden="false" customHeight="false" outlineLevel="0" collapsed="false">
      <c r="A525" s="0" t="s">
        <v>15</v>
      </c>
      <c r="B525" s="0" t="s">
        <v>90</v>
      </c>
      <c r="C525" s="0" t="s">
        <v>41</v>
      </c>
      <c r="D525" s="0" t="s">
        <v>39</v>
      </c>
      <c r="E525" s="0" t="n">
        <f aca="false">VLOOKUP(O525,bibliRdtCHauff!$G$1:$K$1398,4,0)</f>
        <v>6.34695235866829</v>
      </c>
      <c r="F525" s="0" t="n">
        <v>20</v>
      </c>
      <c r="G525" s="0" t="n">
        <f aca="false">VLOOKUP(P525,BesoinU!$F$1:$L$99,3,0)</f>
        <v>50.7975134526462</v>
      </c>
      <c r="H525" s="0" t="n">
        <f aca="false">VLOOKUP(O525,bibliRdtCHauff!$G$1:$K$1398,3,0)</f>
        <v>0.780741935948798</v>
      </c>
      <c r="I525" s="0" t="n">
        <v>0.480135091332637</v>
      </c>
      <c r="J525" s="0" t="n">
        <f aca="false">VLOOKUP(D525,'paramètres CI'!$A$1:$C$6,2,0)</f>
        <v>0.022045059962018</v>
      </c>
      <c r="K525" s="0" t="str">
        <f aca="false">VLOOKUP(A525,Nomenclature!$D$1:$E$9,2,0)</f>
        <v>03</v>
      </c>
      <c r="L525" s="0" t="str">
        <f aca="false">VLOOKUP(B525,Nomenclature!$J$1:$K$97,2,0)</f>
        <v>19</v>
      </c>
      <c r="M525" s="0" t="str">
        <f aca="false">VLOOKUP(C525,Nomenclature!$M$1:$N$21,2,0)</f>
        <v>04</v>
      </c>
      <c r="N525" s="0" t="str">
        <f aca="false">VLOOKUP(D525,Nomenclature!$O$25:$P$31,2,0)</f>
        <v>04</v>
      </c>
      <c r="O525" s="0" t="str">
        <f aca="false">CONCATENATE(K525,L525,M525,N525)</f>
        <v>03190404</v>
      </c>
      <c r="P525" s="0" t="str">
        <f aca="false">CONCATENATE(K525,L525)</f>
        <v>0319</v>
      </c>
      <c r="R525" s="0" t="n">
        <v>6.04471653206504</v>
      </c>
      <c r="S525" s="0" t="n">
        <v>20</v>
      </c>
      <c r="T525" s="0" t="n">
        <v>83.8667454854442</v>
      </c>
      <c r="U525" s="0" t="n">
        <v>0.728585644069648</v>
      </c>
      <c r="V525" s="0" t="n">
        <v>0.480135091332637</v>
      </c>
      <c r="W525" s="0" t="n">
        <f aca="false">VLOOKUP(D525,'paramètres CI'!$A$1:$C$6,2,0)</f>
        <v>0.022045059962018</v>
      </c>
      <c r="X525" s="0" t="n">
        <f aca="false">(R525-E525)/E525</f>
        <v>-0.0476190476190472</v>
      </c>
      <c r="Y525" s="0" t="n">
        <f aca="false">T525-G525</f>
        <v>33.069232032798</v>
      </c>
      <c r="Z525" s="0" t="n">
        <f aca="false">U525-H525</f>
        <v>-0.0521562918791499</v>
      </c>
    </row>
    <row r="526" customFormat="false" ht="15.8" hidden="false" customHeight="false" outlineLevel="0" collapsed="false">
      <c r="A526" s="0" t="s">
        <v>15</v>
      </c>
      <c r="B526" s="0" t="s">
        <v>90</v>
      </c>
      <c r="C526" s="0" t="s">
        <v>45</v>
      </c>
      <c r="D526" s="0" t="s">
        <v>43</v>
      </c>
      <c r="E526" s="0" t="n">
        <f aca="false">VLOOKUP(O526,bibliRdtCHauff!$G$1:$K$1398,4,0)</f>
        <v>10.4</v>
      </c>
      <c r="F526" s="0" t="n">
        <v>13</v>
      </c>
      <c r="G526" s="0" t="n">
        <f aca="false">VLOOKUP(P526,BesoinU!$F$1:$L$99,3,0)</f>
        <v>50.7975134526462</v>
      </c>
      <c r="H526" s="0" t="n">
        <f aca="false">VLOOKUP(O526,bibliRdtCHauff!$G$1:$K$1398,3,0)</f>
        <v>0.92</v>
      </c>
      <c r="I526" s="0" t="n">
        <v>0.165746669835879</v>
      </c>
      <c r="J526" s="0" t="n">
        <f aca="false">VLOOKUP(D526,'paramètres CI'!$A$1:$C$6,2,0)</f>
        <v>0.0935912806596305</v>
      </c>
      <c r="K526" s="0" t="str">
        <f aca="false">VLOOKUP(A526,Nomenclature!$D$1:$E$9,2,0)</f>
        <v>03</v>
      </c>
      <c r="L526" s="0" t="str">
        <f aca="false">VLOOKUP(B526,Nomenclature!$J$1:$K$97,2,0)</f>
        <v>19</v>
      </c>
      <c r="M526" s="0" t="str">
        <f aca="false">VLOOKUP(C526,Nomenclature!$M$1:$N$21,2,0)</f>
        <v>06</v>
      </c>
      <c r="N526" s="0" t="str">
        <f aca="false">VLOOKUP(D526,Nomenclature!$O$25:$P$31,2,0)</f>
        <v>02</v>
      </c>
      <c r="O526" s="0" t="str">
        <f aca="false">CONCATENATE(K526,L526,M526,N526)</f>
        <v>03190602</v>
      </c>
      <c r="P526" s="0" t="str">
        <f aca="false">CONCATENATE(K526,L526)</f>
        <v>0319</v>
      </c>
      <c r="R526" s="0" t="n">
        <v>10</v>
      </c>
      <c r="S526" s="0" t="n">
        <v>13</v>
      </c>
      <c r="T526" s="0" t="n">
        <v>85.4852833839578</v>
      </c>
      <c r="U526" s="0" t="n">
        <v>0.9</v>
      </c>
      <c r="V526" s="0" t="n">
        <v>0.165746669835879</v>
      </c>
      <c r="W526" s="0" t="n">
        <f aca="false">VLOOKUP(D526,'paramètres CI'!$A$1:$C$6,2,0)</f>
        <v>0.0935912806596305</v>
      </c>
      <c r="X526" s="0" t="n">
        <f aca="false">(R526-E526)/E526</f>
        <v>-0.0384615384615385</v>
      </c>
      <c r="Y526" s="0" t="n">
        <f aca="false">T526-G526</f>
        <v>34.6877699313116</v>
      </c>
      <c r="Z526" s="0" t="n">
        <f aca="false">U526-H526</f>
        <v>-0.02</v>
      </c>
    </row>
    <row r="527" customFormat="false" ht="15.8" hidden="false" customHeight="false" outlineLevel="0" collapsed="false">
      <c r="A527" s="0" t="s">
        <v>15</v>
      </c>
      <c r="B527" s="0" t="s">
        <v>90</v>
      </c>
      <c r="C527" s="0" t="s">
        <v>46</v>
      </c>
      <c r="D527" s="0" t="s">
        <v>43</v>
      </c>
      <c r="E527" s="0" t="n">
        <f aca="false">VLOOKUP(O527,bibliRdtCHauff!$G$1:$K$1398,4,0)</f>
        <v>12</v>
      </c>
      <c r="F527" s="0" t="n">
        <v>13</v>
      </c>
      <c r="G527" s="0" t="n">
        <f aca="false">VLOOKUP(P527,BesoinU!$F$1:$L$99,3,0)</f>
        <v>50.7975134526462</v>
      </c>
      <c r="H527" s="0" t="n">
        <f aca="false">VLOOKUP(O527,bibliRdtCHauff!$G$1:$K$1398,3,0)</f>
        <v>1</v>
      </c>
      <c r="I527" s="0" t="n">
        <v>9.99400359784132E-005</v>
      </c>
      <c r="J527" s="0" t="n">
        <f aca="false">VLOOKUP(D527,'paramètres CI'!$A$1:$C$6,2,0)</f>
        <v>0.0935912806596305</v>
      </c>
      <c r="K527" s="0" t="str">
        <f aca="false">VLOOKUP(A527,Nomenclature!$D$1:$E$9,2,0)</f>
        <v>03</v>
      </c>
      <c r="L527" s="0" t="str">
        <f aca="false">VLOOKUP(B527,Nomenclature!$J$1:$K$97,2,0)</f>
        <v>19</v>
      </c>
      <c r="M527" s="0" t="str">
        <f aca="false">VLOOKUP(C527,Nomenclature!$M$1:$N$21,2,0)</f>
        <v>26</v>
      </c>
      <c r="N527" s="0" t="str">
        <f aca="false">VLOOKUP(D527,Nomenclature!$O$25:$P$31,2,0)</f>
        <v>02</v>
      </c>
      <c r="O527" s="0" t="str">
        <f aca="false">CONCATENATE(K527,L527,M527,N527)</f>
        <v>03192602</v>
      </c>
      <c r="P527" s="0" t="str">
        <f aca="false">CONCATENATE(K527,L527)</f>
        <v>0319</v>
      </c>
      <c r="R527" s="0" t="n">
        <v>12</v>
      </c>
      <c r="S527" s="0" t="n">
        <v>13</v>
      </c>
      <c r="T527" s="0" t="n">
        <v>85.4852833839578</v>
      </c>
      <c r="U527" s="0" t="n">
        <v>1</v>
      </c>
      <c r="V527" s="0" t="n">
        <v>9.99400359784132E-005</v>
      </c>
      <c r="W527" s="0" t="n">
        <f aca="false">VLOOKUP(D527,'paramètres CI'!$A$1:$C$6,2,0)</f>
        <v>0.0935912806596305</v>
      </c>
      <c r="X527" s="0" t="n">
        <f aca="false">(R527-E527)/E527</f>
        <v>0</v>
      </c>
      <c r="Y527" s="0" t="n">
        <f aca="false">T527-G527</f>
        <v>34.6877699313116</v>
      </c>
      <c r="Z527" s="0" t="n">
        <f aca="false">U527-H527</f>
        <v>0</v>
      </c>
    </row>
    <row r="528" customFormat="false" ht="15.8" hidden="false" customHeight="false" outlineLevel="0" collapsed="false">
      <c r="A528" s="0" t="s">
        <v>15</v>
      </c>
      <c r="B528" s="0" t="s">
        <v>90</v>
      </c>
      <c r="C528" s="0" t="s">
        <v>55</v>
      </c>
      <c r="D528" s="0" t="s">
        <v>43</v>
      </c>
      <c r="E528" s="0" t="n">
        <f aca="false">VLOOKUP(O528,bibliRdtCHauff!$G$1:$K$1398,4,0)</f>
        <v>32.9522419425382</v>
      </c>
      <c r="F528" s="0" t="n">
        <v>17</v>
      </c>
      <c r="G528" s="0" t="n">
        <f aca="false">VLOOKUP(P528,BesoinU!$F$1:$L$99,3,0)</f>
        <v>50.7975134526462</v>
      </c>
      <c r="H528" s="0" t="n">
        <f aca="false">VLOOKUP(O528,bibliRdtCHauff!$G$1:$K$1398,3,0)</f>
        <v>2.80410195348837</v>
      </c>
      <c r="I528" s="0" t="n">
        <v>0.242505596042871</v>
      </c>
      <c r="J528" s="0" t="n">
        <f aca="false">VLOOKUP(D528,'paramètres CI'!$A$1:$C$6,2,0)</f>
        <v>0.0935912806596305</v>
      </c>
      <c r="K528" s="0" t="str">
        <f aca="false">VLOOKUP(A528,Nomenclature!$D$1:$E$9,2,0)</f>
        <v>03</v>
      </c>
      <c r="L528" s="0" t="str">
        <f aca="false">VLOOKUP(B528,Nomenclature!$J$1:$K$97,2,0)</f>
        <v>19</v>
      </c>
      <c r="M528" s="0" t="str">
        <f aca="false">VLOOKUP(C528,Nomenclature!$M$1:$N$21,2,0)</f>
        <v>10</v>
      </c>
      <c r="N528" s="0" t="str">
        <f aca="false">VLOOKUP(D528,Nomenclature!$O$25:$P$31,2,0)</f>
        <v>02</v>
      </c>
      <c r="O528" s="0" t="str">
        <f aca="false">CONCATENATE(K528,L528,M528,N528)</f>
        <v>03191002</v>
      </c>
      <c r="P528" s="0" t="str">
        <f aca="false">CONCATENATE(K528,L528)</f>
        <v>0319</v>
      </c>
      <c r="R528" s="0" t="n">
        <v>31.3830875643221</v>
      </c>
      <c r="S528" s="0" t="n">
        <v>17</v>
      </c>
      <c r="T528" s="0" t="n">
        <v>82.7020525670487</v>
      </c>
      <c r="U528" s="0" t="n">
        <v>2.67297488372093</v>
      </c>
      <c r="V528" s="0" t="n">
        <v>0.242505596042871</v>
      </c>
      <c r="W528" s="0" t="n">
        <f aca="false">VLOOKUP(D528,'paramètres CI'!$A$1:$C$6,2,0)</f>
        <v>0.0935912806596305</v>
      </c>
      <c r="X528" s="0" t="n">
        <f aca="false">(R528-E528)/E528</f>
        <v>-0.0476190476190475</v>
      </c>
      <c r="Y528" s="0" t="n">
        <f aca="false">T528-G528</f>
        <v>31.9045391144025</v>
      </c>
      <c r="Z528" s="0" t="n">
        <f aca="false">U528-H528</f>
        <v>-0.13112706976744</v>
      </c>
    </row>
    <row r="529" customFormat="false" ht="15.8" hidden="false" customHeight="false" outlineLevel="0" collapsed="false">
      <c r="A529" s="0" t="s">
        <v>15</v>
      </c>
      <c r="B529" s="0" t="s">
        <v>90</v>
      </c>
      <c r="C529" s="0" t="s">
        <v>56</v>
      </c>
      <c r="D529" s="0" t="s">
        <v>43</v>
      </c>
      <c r="E529" s="0" t="n">
        <f aca="false">VLOOKUP(O529,bibliRdtCHauff!$G$1:$K$1398,4,0)</f>
        <v>39.2288594554026</v>
      </c>
      <c r="F529" s="0" t="n">
        <v>17</v>
      </c>
      <c r="G529" s="0" t="n">
        <f aca="false">VLOOKUP(P529,BesoinU!$F$1:$L$99,3,0)</f>
        <v>50.7975134526462</v>
      </c>
      <c r="H529" s="0" t="n">
        <f aca="false">VLOOKUP(O529,bibliRdtCHauff!$G$1:$K$1398,3,0)</f>
        <v>3.32861023255814</v>
      </c>
      <c r="I529" s="0" t="n">
        <v>9.99400359784132E-005</v>
      </c>
      <c r="J529" s="0" t="n">
        <f aca="false">VLOOKUP(D529,'paramètres CI'!$A$1:$C$6,2,0)</f>
        <v>0.0935912806596305</v>
      </c>
      <c r="K529" s="0" t="str">
        <f aca="false">VLOOKUP(A529,Nomenclature!$D$1:$E$9,2,0)</f>
        <v>03</v>
      </c>
      <c r="L529" s="0" t="str">
        <f aca="false">VLOOKUP(B529,Nomenclature!$J$1:$K$97,2,0)</f>
        <v>19</v>
      </c>
      <c r="M529" s="0" t="str">
        <f aca="false">VLOOKUP(C529,Nomenclature!$M$1:$N$21,2,0)</f>
        <v>30</v>
      </c>
      <c r="N529" s="0" t="str">
        <f aca="false">VLOOKUP(D529,Nomenclature!$O$25:$P$31,2,0)</f>
        <v>02</v>
      </c>
      <c r="O529" s="0" t="str">
        <f aca="false">CONCATENATE(K529,L529,M529,N529)</f>
        <v>03193002</v>
      </c>
      <c r="P529" s="0" t="str">
        <f aca="false">CONCATENATE(K529,L529)</f>
        <v>0319</v>
      </c>
      <c r="R529" s="0" t="n">
        <v>39.2288594554026</v>
      </c>
      <c r="S529" s="0" t="n">
        <v>17</v>
      </c>
      <c r="T529" s="0" t="n">
        <v>82.7020525670487</v>
      </c>
      <c r="U529" s="0" t="n">
        <v>3.32861023255814</v>
      </c>
      <c r="V529" s="0" t="n">
        <v>9.99400359784132E-005</v>
      </c>
      <c r="W529" s="0" t="n">
        <f aca="false">VLOOKUP(D529,'paramètres CI'!$A$1:$C$6,2,0)</f>
        <v>0.0935912806596305</v>
      </c>
      <c r="X529" s="0" t="n">
        <f aca="false">(R529-E529)/E529</f>
        <v>0</v>
      </c>
      <c r="Y529" s="0" t="n">
        <f aca="false">T529-G529</f>
        <v>31.9045391144025</v>
      </c>
      <c r="Z529" s="0" t="n">
        <f aca="false">U529-H529</f>
        <v>0</v>
      </c>
    </row>
    <row r="530" customFormat="false" ht="15.8" hidden="false" customHeight="false" outlineLevel="0" collapsed="false">
      <c r="A530" s="0" t="s">
        <v>15</v>
      </c>
      <c r="B530" s="0" t="s">
        <v>91</v>
      </c>
      <c r="C530" s="0" t="s">
        <v>32</v>
      </c>
      <c r="D530" s="0" t="s">
        <v>34</v>
      </c>
      <c r="E530" s="0" t="n">
        <f aca="false">VLOOKUP(O530,bibliRdtCHauff!$G$1:$K$1398,4,0)</f>
        <v>27.7495673821133</v>
      </c>
      <c r="F530" s="0" t="n">
        <v>25</v>
      </c>
      <c r="G530" s="0" t="n">
        <f aca="false">VLOOKUP(P530,BesoinU!$F$1:$L$99,3,0)</f>
        <v>45.5878189414127</v>
      </c>
      <c r="H530" s="0" t="n">
        <f aca="false">VLOOKUP(O530,bibliRdtCHauff!$G$1:$K$1398,3,0)</f>
        <v>1.61656043191409</v>
      </c>
      <c r="I530" s="0" t="n">
        <v>0.0271910938718544</v>
      </c>
      <c r="J530" s="0" t="n">
        <f aca="false">VLOOKUP(D530,'paramètres CI'!$A$1:$C$6,2,0)</f>
        <v>0.0424847883250769</v>
      </c>
      <c r="K530" s="0" t="str">
        <f aca="false">VLOOKUP(A530,Nomenclature!$D$1:$E$9,2,0)</f>
        <v>03</v>
      </c>
      <c r="L530" s="0" t="str">
        <f aca="false">VLOOKUP(B530,Nomenclature!$J$1:$K$97,2,0)</f>
        <v>26</v>
      </c>
      <c r="M530" s="0" t="str">
        <f aca="false">VLOOKUP(C530,Nomenclature!$M$1:$N$21,2,0)</f>
        <v>01</v>
      </c>
      <c r="N530" s="0" t="str">
        <f aca="false">VLOOKUP(D530,Nomenclature!$O$25:$P$31,2,0)</f>
        <v>06</v>
      </c>
      <c r="O530" s="0" t="str">
        <f aca="false">CONCATENATE(K530,L530,M530,N530)</f>
        <v>03260106</v>
      </c>
      <c r="P530" s="0" t="str">
        <f aca="false">CONCATENATE(K530,L530)</f>
        <v>0326</v>
      </c>
      <c r="R530" s="0" t="n">
        <v>26.3046217400829</v>
      </c>
      <c r="S530" s="0" t="n">
        <v>25</v>
      </c>
      <c r="T530" s="0" t="n">
        <v>76.0973368002741</v>
      </c>
      <c r="U530" s="0" t="n">
        <v>1.56874030519446</v>
      </c>
      <c r="V530" s="0" t="n">
        <v>0.0271910938718544</v>
      </c>
      <c r="W530" s="0" t="n">
        <f aca="false">VLOOKUP(D530,'paramètres CI'!$A$1:$C$6,2,0)</f>
        <v>0.0424847883250769</v>
      </c>
      <c r="X530" s="0" t="n">
        <f aca="false">(R530-E530)/E530</f>
        <v>-0.0520709250033849</v>
      </c>
      <c r="Y530" s="0" t="n">
        <f aca="false">T530-G530</f>
        <v>30.5095178588614</v>
      </c>
      <c r="Z530" s="0" t="n">
        <f aca="false">U530-H530</f>
        <v>-0.0478201267196301</v>
      </c>
    </row>
    <row r="531" customFormat="false" ht="15.8" hidden="false" customHeight="false" outlineLevel="0" collapsed="false">
      <c r="A531" s="0" t="s">
        <v>15</v>
      </c>
      <c r="B531" s="0" t="s">
        <v>91</v>
      </c>
      <c r="C531" s="0" t="s">
        <v>32</v>
      </c>
      <c r="D531" s="0" t="s">
        <v>33</v>
      </c>
      <c r="E531" s="0" t="n">
        <f aca="false">VLOOKUP(O531,bibliRdtCHauff!$G$1:$K$1398,4,0)</f>
        <v>27.6377717156315</v>
      </c>
      <c r="F531" s="0" t="n">
        <v>25</v>
      </c>
      <c r="G531" s="0" t="n">
        <f aca="false">VLOOKUP(P531,BesoinU!$F$1:$L$99,3,0)</f>
        <v>45.5878189414127</v>
      </c>
      <c r="H531" s="0" t="n">
        <f aca="false">VLOOKUP(O531,bibliRdtCHauff!$G$1:$K$1398,3,0)</f>
        <v>1.6202321022959</v>
      </c>
      <c r="I531" s="0" t="n">
        <v>0.0293493502904136</v>
      </c>
      <c r="J531" s="0" t="n">
        <f aca="false">VLOOKUP(D531,'paramètres CI'!$A$1:$C$6,2,0)</f>
        <v>0.033584731604575</v>
      </c>
      <c r="K531" s="0" t="str">
        <f aca="false">VLOOKUP(A531,Nomenclature!$D$1:$E$9,2,0)</f>
        <v>03</v>
      </c>
      <c r="L531" s="0" t="str">
        <f aca="false">VLOOKUP(B531,Nomenclature!$J$1:$K$97,2,0)</f>
        <v>26</v>
      </c>
      <c r="M531" s="0" t="str">
        <f aca="false">VLOOKUP(C531,Nomenclature!$M$1:$N$21,2,0)</f>
        <v>01</v>
      </c>
      <c r="N531" s="0" t="str">
        <f aca="false">VLOOKUP(D531,Nomenclature!$O$25:$P$31,2,0)</f>
        <v>01</v>
      </c>
      <c r="O531" s="0" t="str">
        <f aca="false">CONCATENATE(K531,L531,M531,N531)</f>
        <v>03260101</v>
      </c>
      <c r="P531" s="0" t="str">
        <f aca="false">CONCATENATE(K531,L531)</f>
        <v>0326</v>
      </c>
      <c r="R531" s="0" t="n">
        <v>26.3429253900737</v>
      </c>
      <c r="S531" s="0" t="n">
        <v>25</v>
      </c>
      <c r="T531" s="0" t="n">
        <v>72.0848332895391</v>
      </c>
      <c r="U531" s="0" t="n">
        <v>1.558763513594</v>
      </c>
      <c r="V531" s="0" t="n">
        <v>0.0293493502904136</v>
      </c>
      <c r="W531" s="0" t="n">
        <f aca="false">VLOOKUP(D531,'paramètres CI'!$A$1:$C$6,2,0)</f>
        <v>0.033584731604575</v>
      </c>
      <c r="X531" s="0" t="n">
        <f aca="false">(R531-E531)/E531</f>
        <v>-0.0468506049937976</v>
      </c>
      <c r="Y531" s="0" t="n">
        <f aca="false">T531-G531</f>
        <v>26.4970143481264</v>
      </c>
      <c r="Z531" s="0" t="n">
        <f aca="false">U531-H531</f>
        <v>-0.0614685887018998</v>
      </c>
    </row>
    <row r="532" customFormat="false" ht="15.8" hidden="false" customHeight="false" outlineLevel="0" collapsed="false">
      <c r="A532" s="0" t="s">
        <v>15</v>
      </c>
      <c r="B532" s="0" t="s">
        <v>91</v>
      </c>
      <c r="C532" s="0" t="s">
        <v>35</v>
      </c>
      <c r="D532" s="0" t="s">
        <v>33</v>
      </c>
      <c r="E532" s="0" t="n">
        <f aca="false">VLOOKUP(O532,bibliRdtCHauff!$G$1:$K$1398,4,0)</f>
        <v>32.9021091852755</v>
      </c>
      <c r="F532" s="0" t="n">
        <v>25</v>
      </c>
      <c r="G532" s="0" t="n">
        <f aca="false">VLOOKUP(P532,BesoinU!$F$1:$L$99,3,0)</f>
        <v>45.5878189414127</v>
      </c>
      <c r="H532" s="0" t="n">
        <f aca="false">VLOOKUP(O532,bibliRdtCHauff!$G$1:$K$1398,3,0)</f>
        <v>1.86949857957219</v>
      </c>
      <c r="I532" s="0" t="n">
        <v>9.99400359784132E-005</v>
      </c>
      <c r="J532" s="0" t="n">
        <f aca="false">VLOOKUP(D532,'paramètres CI'!$A$1:$C$6,2,0)</f>
        <v>0.033584731604575</v>
      </c>
      <c r="K532" s="0" t="str">
        <f aca="false">VLOOKUP(A532,Nomenclature!$D$1:$E$9,2,0)</f>
        <v>03</v>
      </c>
      <c r="L532" s="0" t="str">
        <f aca="false">VLOOKUP(B532,Nomenclature!$J$1:$K$97,2,0)</f>
        <v>26</v>
      </c>
      <c r="M532" s="0" t="str">
        <f aca="false">VLOOKUP(C532,Nomenclature!$M$1:$N$21,2,0)</f>
        <v>21</v>
      </c>
      <c r="N532" s="0" t="str">
        <f aca="false">VLOOKUP(D532,Nomenclature!$O$25:$P$31,2,0)</f>
        <v>01</v>
      </c>
      <c r="O532" s="0" t="str">
        <f aca="false">CONCATENATE(K532,L532,M532,N532)</f>
        <v>03262101</v>
      </c>
      <c r="P532" s="0" t="str">
        <f aca="false">CONCATENATE(K532,L532)</f>
        <v>0326</v>
      </c>
      <c r="R532" s="0" t="n">
        <v>32.9286567375921</v>
      </c>
      <c r="S532" s="0" t="n">
        <v>25</v>
      </c>
      <c r="T532" s="0" t="n">
        <v>72.0848332895391</v>
      </c>
      <c r="U532" s="0" t="n">
        <v>1.8705162163128</v>
      </c>
      <c r="V532" s="0" t="n">
        <v>9.99400359784132E-005</v>
      </c>
      <c r="W532" s="0" t="n">
        <f aca="false">VLOOKUP(D532,'paramètres CI'!$A$1:$C$6,2,0)</f>
        <v>0.033584731604575</v>
      </c>
      <c r="X532" s="0" t="n">
        <f aca="false">(R532-E532)/E532</f>
        <v>0.000806864756514789</v>
      </c>
      <c r="Y532" s="0" t="n">
        <f aca="false">T532-G532</f>
        <v>26.4970143481264</v>
      </c>
      <c r="Z532" s="0" t="n">
        <f aca="false">U532-H532</f>
        <v>0.00101763674061006</v>
      </c>
    </row>
    <row r="533" customFormat="false" ht="15.8" hidden="false" customHeight="false" outlineLevel="0" collapsed="false">
      <c r="A533" s="0" t="s">
        <v>15</v>
      </c>
      <c r="B533" s="0" t="s">
        <v>91</v>
      </c>
      <c r="C533" s="0" t="s">
        <v>35</v>
      </c>
      <c r="D533" s="0" t="s">
        <v>34</v>
      </c>
      <c r="E533" s="0" t="n">
        <f aca="false">VLOOKUP(O533,bibliRdtCHauff!$G$1:$K$1398,4,0)</f>
        <v>33.0351992644206</v>
      </c>
      <c r="F533" s="0" t="n">
        <v>25</v>
      </c>
      <c r="G533" s="0" t="n">
        <f aca="false">VLOOKUP(P533,BesoinU!$F$1:$L$99,3,0)</f>
        <v>45.5878189414127</v>
      </c>
      <c r="H533" s="0" t="n">
        <f aca="false">VLOOKUP(O533,bibliRdtCHauff!$G$1:$K$1398,3,0)</f>
        <v>1.86526203682395</v>
      </c>
      <c r="I533" s="0" t="n">
        <v>9.99400359784132E-005</v>
      </c>
      <c r="J533" s="0" t="n">
        <f aca="false">VLOOKUP(D533,'paramètres CI'!$A$1:$C$6,2,0)</f>
        <v>0.0424847883250769</v>
      </c>
      <c r="K533" s="0" t="str">
        <f aca="false">VLOOKUP(A533,Nomenclature!$D$1:$E$9,2,0)</f>
        <v>03</v>
      </c>
      <c r="L533" s="0" t="str">
        <f aca="false">VLOOKUP(B533,Nomenclature!$J$1:$K$97,2,0)</f>
        <v>26</v>
      </c>
      <c r="M533" s="0" t="str">
        <f aca="false">VLOOKUP(C533,Nomenclature!$M$1:$N$21,2,0)</f>
        <v>21</v>
      </c>
      <c r="N533" s="0" t="str">
        <f aca="false">VLOOKUP(D533,Nomenclature!$O$25:$P$31,2,0)</f>
        <v>06</v>
      </c>
      <c r="O533" s="0" t="str">
        <f aca="false">CONCATENATE(K533,L533,M533,N533)</f>
        <v>03262106</v>
      </c>
      <c r="P533" s="0" t="str">
        <f aca="false">CONCATENATE(K533,L533)</f>
        <v>0326</v>
      </c>
      <c r="R533" s="0" t="n">
        <v>32.8807771751036</v>
      </c>
      <c r="S533" s="0" t="n">
        <v>25</v>
      </c>
      <c r="T533" s="0" t="n">
        <v>76.0973368002741</v>
      </c>
      <c r="U533" s="0" t="n">
        <v>1.88248836623335</v>
      </c>
      <c r="V533" s="0" t="n">
        <v>9.99400359784132E-005</v>
      </c>
      <c r="W533" s="0" t="n">
        <f aca="false">VLOOKUP(D533,'paramètres CI'!$A$1:$C$6,2,0)</f>
        <v>0.0424847883250769</v>
      </c>
      <c r="X533" s="0" t="n">
        <f aca="false">(R533-E533)/E533</f>
        <v>-0.00467447125355499</v>
      </c>
      <c r="Y533" s="0" t="n">
        <f aca="false">T533-G533</f>
        <v>30.5095178588614</v>
      </c>
      <c r="Z533" s="0" t="n">
        <f aca="false">U533-H533</f>
        <v>0.0172263294093999</v>
      </c>
    </row>
    <row r="534" customFormat="false" ht="15.8" hidden="false" customHeight="false" outlineLevel="0" collapsed="false">
      <c r="A534" s="0" t="s">
        <v>15</v>
      </c>
      <c r="B534" s="0" t="s">
        <v>91</v>
      </c>
      <c r="C534" s="0" t="s">
        <v>36</v>
      </c>
      <c r="D534" s="0" t="s">
        <v>37</v>
      </c>
      <c r="E534" s="0" t="n">
        <f aca="false">VLOOKUP(O534,bibliRdtCHauff!$G$1:$K$1398,4,0)</f>
        <v>18.1049966924937</v>
      </c>
      <c r="F534" s="0" t="n">
        <v>20</v>
      </c>
      <c r="G534" s="0" t="n">
        <f aca="false">VLOOKUP(P534,BesoinU!$F$1:$L$99,3,0)</f>
        <v>45.5878189414127</v>
      </c>
      <c r="H534" s="0" t="n">
        <f aca="false">VLOOKUP(O534,bibliRdtCHauff!$G$1:$K$1398,3,0)</f>
        <v>0.758862240667528</v>
      </c>
      <c r="I534" s="0" t="n">
        <v>9.99400359784132E-005</v>
      </c>
      <c r="J534" s="0" t="n">
        <f aca="false">VLOOKUP(D534,'paramètres CI'!$A$1:$C$6,2,0)</f>
        <v>0.0385046990211696</v>
      </c>
      <c r="K534" s="0" t="str">
        <f aca="false">VLOOKUP(A534,Nomenclature!$D$1:$E$9,2,0)</f>
        <v>03</v>
      </c>
      <c r="L534" s="0" t="str">
        <f aca="false">VLOOKUP(B534,Nomenclature!$J$1:$K$97,2,0)</f>
        <v>26</v>
      </c>
      <c r="M534" s="0" t="str">
        <f aca="false">VLOOKUP(C534,Nomenclature!$M$1:$N$21,2,0)</f>
        <v>23</v>
      </c>
      <c r="N534" s="0" t="str">
        <f aca="false">VLOOKUP(D534,Nomenclature!$O$25:$P$31,2,0)</f>
        <v>03</v>
      </c>
      <c r="O534" s="0" t="str">
        <f aca="false">CONCATENATE(K534,L534,M534,N534)</f>
        <v>03262303</v>
      </c>
      <c r="P534" s="0" t="str">
        <f aca="false">CONCATENATE(K534,L534)</f>
        <v>0326</v>
      </c>
      <c r="R534" s="0" t="n">
        <v>18.1120317655083</v>
      </c>
      <c r="S534" s="0" t="n">
        <v>20</v>
      </c>
      <c r="T534" s="0" t="n">
        <v>74.0669898065047</v>
      </c>
      <c r="U534" s="0" t="n">
        <v>0.758865890307111</v>
      </c>
      <c r="V534" s="0" t="n">
        <v>9.99400359784132E-005</v>
      </c>
      <c r="W534" s="0" t="n">
        <f aca="false">VLOOKUP(D534,'paramètres CI'!$A$1:$C$6,2,0)</f>
        <v>0.0385046990211696</v>
      </c>
      <c r="X534" s="0" t="n">
        <f aca="false">(R534-E534)/E534</f>
        <v>0.00038857079811098</v>
      </c>
      <c r="Y534" s="0" t="n">
        <f aca="false">T534-G534</f>
        <v>28.479170865092</v>
      </c>
      <c r="Z534" s="0" t="n">
        <f aca="false">U534-H534</f>
        <v>3.64963958299214E-006</v>
      </c>
    </row>
    <row r="535" customFormat="false" ht="15.8" hidden="false" customHeight="false" outlineLevel="0" collapsed="false">
      <c r="A535" s="0" t="s">
        <v>15</v>
      </c>
      <c r="B535" s="0" t="s">
        <v>91</v>
      </c>
      <c r="C535" s="0" t="s">
        <v>38</v>
      </c>
      <c r="D535" s="0" t="s">
        <v>39</v>
      </c>
      <c r="E535" s="0" t="n">
        <f aca="false">VLOOKUP(O535,bibliRdtCHauff!$G$1:$K$1398,4,0)</f>
        <v>13.3298897021848</v>
      </c>
      <c r="F535" s="0" t="n">
        <v>20</v>
      </c>
      <c r="G535" s="0" t="n">
        <f aca="false">VLOOKUP(P535,BesoinU!$F$1:$L$99,3,0)</f>
        <v>45.5878189414127</v>
      </c>
      <c r="H535" s="0" t="n">
        <f aca="false">VLOOKUP(O535,bibliRdtCHauff!$G$1:$K$1398,3,0)</f>
        <v>0.986636859683235</v>
      </c>
      <c r="I535" s="0" t="n">
        <v>9.99400359784132E-005</v>
      </c>
      <c r="J535" s="0" t="n">
        <f aca="false">VLOOKUP(D535,'paramètres CI'!$A$1:$C$6,2,0)</f>
        <v>0.022045059962018</v>
      </c>
      <c r="K535" s="0" t="str">
        <f aca="false">VLOOKUP(A535,Nomenclature!$D$1:$E$9,2,0)</f>
        <v>03</v>
      </c>
      <c r="L535" s="0" t="str">
        <f aca="false">VLOOKUP(B535,Nomenclature!$J$1:$K$97,2,0)</f>
        <v>26</v>
      </c>
      <c r="M535" s="0" t="str">
        <f aca="false">VLOOKUP(C535,Nomenclature!$M$1:$N$21,2,0)</f>
        <v>24</v>
      </c>
      <c r="N535" s="0" t="str">
        <f aca="false">VLOOKUP(D535,Nomenclature!$O$25:$P$31,2,0)</f>
        <v>04</v>
      </c>
      <c r="O535" s="0" t="str">
        <f aca="false">CONCATENATE(K535,L535,M535,N535)</f>
        <v>03262404</v>
      </c>
      <c r="P535" s="0" t="str">
        <f aca="false">CONCATENATE(K535,L535)</f>
        <v>0326</v>
      </c>
      <c r="R535" s="0" t="n">
        <v>13.3321176175419</v>
      </c>
      <c r="S535" s="0" t="n">
        <v>20</v>
      </c>
      <c r="T535" s="0" t="n">
        <v>75.7181780039876</v>
      </c>
      <c r="U535" s="0" t="n">
        <v>0.986637568691151</v>
      </c>
      <c r="V535" s="0" t="n">
        <v>9.99400359784132E-005</v>
      </c>
      <c r="W535" s="0" t="n">
        <f aca="false">VLOOKUP(D535,'paramètres CI'!$A$1:$C$6,2,0)</f>
        <v>0.022045059962018</v>
      </c>
      <c r="X535" s="0" t="n">
        <f aca="false">(R535-E535)/E535</f>
        <v>0.000167136818599085</v>
      </c>
      <c r="Y535" s="0" t="n">
        <f aca="false">T535-G535</f>
        <v>30.1303590625749</v>
      </c>
      <c r="Z535" s="0" t="n">
        <f aca="false">U535-H535</f>
        <v>7.09007915933313E-007</v>
      </c>
    </row>
    <row r="536" customFormat="false" ht="15.8" hidden="false" customHeight="false" outlineLevel="0" collapsed="false">
      <c r="A536" s="0" t="s">
        <v>15</v>
      </c>
      <c r="B536" s="0" t="s">
        <v>91</v>
      </c>
      <c r="C536" s="0" t="s">
        <v>40</v>
      </c>
      <c r="D536" s="0" t="s">
        <v>37</v>
      </c>
      <c r="E536" s="0" t="n">
        <f aca="false">VLOOKUP(O536,bibliRdtCHauff!$G$1:$K$1398,4,0)</f>
        <v>15.2081972216947</v>
      </c>
      <c r="F536" s="0" t="n">
        <v>20</v>
      </c>
      <c r="G536" s="0" t="n">
        <f aca="false">VLOOKUP(P536,BesoinU!$F$1:$L$99,3,0)</f>
        <v>45.5878189414127</v>
      </c>
      <c r="H536" s="0" t="n">
        <f aca="false">VLOOKUP(O536,bibliRdtCHauff!$G$1:$K$1398,3,0)</f>
        <v>0.687758341144418</v>
      </c>
      <c r="I536" s="0" t="n">
        <v>0.071932618117349</v>
      </c>
      <c r="J536" s="0" t="n">
        <f aca="false">VLOOKUP(D536,'paramètres CI'!$A$1:$C$6,2,0)</f>
        <v>0.0385046990211696</v>
      </c>
      <c r="K536" s="0" t="str">
        <f aca="false">VLOOKUP(A536,Nomenclature!$D$1:$E$9,2,0)</f>
        <v>03</v>
      </c>
      <c r="L536" s="0" t="str">
        <f aca="false">VLOOKUP(B536,Nomenclature!$J$1:$K$97,2,0)</f>
        <v>26</v>
      </c>
      <c r="M536" s="0" t="str">
        <f aca="false">VLOOKUP(C536,Nomenclature!$M$1:$N$21,2,0)</f>
        <v>03</v>
      </c>
      <c r="N536" s="0" t="str">
        <f aca="false">VLOOKUP(D536,Nomenclature!$O$25:$P$31,2,0)</f>
        <v>03</v>
      </c>
      <c r="O536" s="0" t="str">
        <f aca="false">CONCATENATE(K536,L536,M536,N536)</f>
        <v>03260303</v>
      </c>
      <c r="P536" s="0" t="str">
        <f aca="false">CONCATENATE(K536,L536)</f>
        <v>0326</v>
      </c>
      <c r="R536" s="0" t="n">
        <v>14.4896254124067</v>
      </c>
      <c r="S536" s="0" t="n">
        <v>20</v>
      </c>
      <c r="T536" s="0" t="n">
        <v>74.0669898065047</v>
      </c>
      <c r="U536" s="0" t="n">
        <v>0.669987218473354</v>
      </c>
      <c r="V536" s="0" t="n">
        <v>0.071932618117349</v>
      </c>
      <c r="W536" s="0" t="n">
        <f aca="false">VLOOKUP(D536,'paramètres CI'!$A$1:$C$6,2,0)</f>
        <v>0.0385046990211696</v>
      </c>
      <c r="X536" s="0" t="n">
        <f aca="false">(R536-E536)/E536</f>
        <v>-0.0472489801922708</v>
      </c>
      <c r="Y536" s="0" t="n">
        <f aca="false">T536-G536</f>
        <v>28.479170865092</v>
      </c>
      <c r="Z536" s="0" t="n">
        <f aca="false">U536-H536</f>
        <v>-0.017771122671064</v>
      </c>
    </row>
    <row r="537" customFormat="false" ht="15.8" hidden="false" customHeight="false" outlineLevel="0" collapsed="false">
      <c r="A537" s="0" t="s">
        <v>15</v>
      </c>
      <c r="B537" s="0" t="s">
        <v>91</v>
      </c>
      <c r="C537" s="0" t="s">
        <v>41</v>
      </c>
      <c r="D537" s="0" t="s">
        <v>39</v>
      </c>
      <c r="E537" s="0" t="n">
        <f aca="false">VLOOKUP(O537,bibliRdtCHauff!$G$1:$K$1398,4,0)</f>
        <v>11.1971073498352</v>
      </c>
      <c r="F537" s="0" t="n">
        <v>20</v>
      </c>
      <c r="G537" s="0" t="n">
        <f aca="false">VLOOKUP(P537,BesoinU!$F$1:$L$99,3,0)</f>
        <v>45.5878189414127</v>
      </c>
      <c r="H537" s="0" t="n">
        <f aca="false">VLOOKUP(O537,bibliRdtCHauff!$G$1:$K$1398,3,0)</f>
        <v>0.779109834460092</v>
      </c>
      <c r="I537" s="0" t="n">
        <v>0.399486100560237</v>
      </c>
      <c r="J537" s="0" t="n">
        <f aca="false">VLOOKUP(D537,'paramètres CI'!$A$1:$C$6,2,0)</f>
        <v>0.022045059962018</v>
      </c>
      <c r="K537" s="0" t="str">
        <f aca="false">VLOOKUP(A537,Nomenclature!$D$1:$E$9,2,0)</f>
        <v>03</v>
      </c>
      <c r="L537" s="0" t="str">
        <f aca="false">VLOOKUP(B537,Nomenclature!$J$1:$K$97,2,0)</f>
        <v>26</v>
      </c>
      <c r="M537" s="0" t="str">
        <f aca="false">VLOOKUP(C537,Nomenclature!$M$1:$N$21,2,0)</f>
        <v>04</v>
      </c>
      <c r="N537" s="0" t="str">
        <f aca="false">VLOOKUP(D537,Nomenclature!$O$25:$P$31,2,0)</f>
        <v>04</v>
      </c>
      <c r="O537" s="0" t="str">
        <f aca="false">CONCATENATE(K537,L537,M537,N537)</f>
        <v>03260404</v>
      </c>
      <c r="P537" s="0" t="str">
        <f aca="false">CONCATENATE(K537,L537)</f>
        <v>0326</v>
      </c>
      <c r="R537" s="0" t="n">
        <v>10.6656940940335</v>
      </c>
      <c r="S537" s="0" t="n">
        <v>20</v>
      </c>
      <c r="T537" s="0" t="n">
        <v>75.7181780039876</v>
      </c>
      <c r="U537" s="0" t="n">
        <v>0.727228811890202</v>
      </c>
      <c r="V537" s="0" t="n">
        <v>0.399486100560237</v>
      </c>
      <c r="W537" s="0" t="n">
        <f aca="false">VLOOKUP(D537,'paramètres CI'!$A$1:$C$6,2,0)</f>
        <v>0.022045059962018</v>
      </c>
      <c r="X537" s="0" t="n">
        <f aca="false">(R537-E537)/E537</f>
        <v>-0.0474598696965714</v>
      </c>
      <c r="Y537" s="0" t="n">
        <f aca="false">T537-G537</f>
        <v>30.1303590625749</v>
      </c>
      <c r="Z537" s="0" t="n">
        <f aca="false">U537-H537</f>
        <v>-0.05188102256989</v>
      </c>
    </row>
    <row r="538" customFormat="false" ht="15.8" hidden="false" customHeight="false" outlineLevel="0" collapsed="false">
      <c r="A538" s="0" t="s">
        <v>15</v>
      </c>
      <c r="B538" s="0" t="s">
        <v>91</v>
      </c>
      <c r="C538" s="0" t="s">
        <v>45</v>
      </c>
      <c r="D538" s="0" t="s">
        <v>43</v>
      </c>
      <c r="E538" s="0" t="n">
        <f aca="false">VLOOKUP(O538,bibliRdtCHauff!$G$1:$K$1398,4,0)</f>
        <v>10.4</v>
      </c>
      <c r="F538" s="0" t="n">
        <v>13</v>
      </c>
      <c r="G538" s="0" t="n">
        <f aca="false">VLOOKUP(P538,BesoinU!$F$1:$L$99,3,0)</f>
        <v>45.5878189414127</v>
      </c>
      <c r="H538" s="0" t="n">
        <f aca="false">VLOOKUP(O538,bibliRdtCHauff!$G$1:$K$1398,3,0)</f>
        <v>0.92</v>
      </c>
      <c r="I538" s="0" t="n">
        <v>0.252099396507616</v>
      </c>
      <c r="J538" s="0" t="n">
        <f aca="false">VLOOKUP(D538,'paramètres CI'!$A$1:$C$6,2,0)</f>
        <v>0.0935912806596305</v>
      </c>
      <c r="K538" s="0" t="str">
        <f aca="false">VLOOKUP(A538,Nomenclature!$D$1:$E$9,2,0)</f>
        <v>03</v>
      </c>
      <c r="L538" s="0" t="str">
        <f aca="false">VLOOKUP(B538,Nomenclature!$J$1:$K$97,2,0)</f>
        <v>26</v>
      </c>
      <c r="M538" s="0" t="str">
        <f aca="false">VLOOKUP(C538,Nomenclature!$M$1:$N$21,2,0)</f>
        <v>06</v>
      </c>
      <c r="N538" s="0" t="str">
        <f aca="false">VLOOKUP(D538,Nomenclature!$O$25:$P$31,2,0)</f>
        <v>02</v>
      </c>
      <c r="O538" s="0" t="str">
        <f aca="false">CONCATENATE(K538,L538,M538,N538)</f>
        <v>03260602</v>
      </c>
      <c r="P538" s="0" t="str">
        <f aca="false">CONCATENATE(K538,L538)</f>
        <v>0326</v>
      </c>
      <c r="R538" s="0" t="n">
        <v>10</v>
      </c>
      <c r="S538" s="0" t="n">
        <v>13</v>
      </c>
      <c r="T538" s="0" t="n">
        <v>76.8210780042243</v>
      </c>
      <c r="U538" s="0" t="n">
        <v>0.9</v>
      </c>
      <c r="V538" s="0" t="n">
        <v>0.252099396507616</v>
      </c>
      <c r="W538" s="0" t="n">
        <f aca="false">VLOOKUP(D538,'paramètres CI'!$A$1:$C$6,2,0)</f>
        <v>0.0935912806596305</v>
      </c>
      <c r="X538" s="0" t="n">
        <f aca="false">(R538-E538)/E538</f>
        <v>-0.0384615384615385</v>
      </c>
      <c r="Y538" s="0" t="n">
        <f aca="false">T538-G538</f>
        <v>31.2332590628116</v>
      </c>
      <c r="Z538" s="0" t="n">
        <f aca="false">U538-H538</f>
        <v>-0.02</v>
      </c>
    </row>
    <row r="539" customFormat="false" ht="15.8" hidden="false" customHeight="false" outlineLevel="0" collapsed="false">
      <c r="A539" s="0" t="s">
        <v>15</v>
      </c>
      <c r="B539" s="0" t="s">
        <v>91</v>
      </c>
      <c r="C539" s="0" t="s">
        <v>46</v>
      </c>
      <c r="D539" s="0" t="s">
        <v>43</v>
      </c>
      <c r="E539" s="0" t="n">
        <f aca="false">VLOOKUP(O539,bibliRdtCHauff!$G$1:$K$1398,4,0)</f>
        <v>12</v>
      </c>
      <c r="F539" s="0" t="n">
        <v>13</v>
      </c>
      <c r="G539" s="0" t="n">
        <f aca="false">VLOOKUP(P539,BesoinU!$F$1:$L$99,3,0)</f>
        <v>45.5878189414127</v>
      </c>
      <c r="H539" s="0" t="n">
        <f aca="false">VLOOKUP(O539,bibliRdtCHauff!$G$1:$K$1398,3,0)</f>
        <v>1</v>
      </c>
      <c r="I539" s="0" t="n">
        <v>9.99400359784132E-005</v>
      </c>
      <c r="J539" s="0" t="n">
        <f aca="false">VLOOKUP(D539,'paramètres CI'!$A$1:$C$6,2,0)</f>
        <v>0.0935912806596305</v>
      </c>
      <c r="K539" s="0" t="str">
        <f aca="false">VLOOKUP(A539,Nomenclature!$D$1:$E$9,2,0)</f>
        <v>03</v>
      </c>
      <c r="L539" s="0" t="str">
        <f aca="false">VLOOKUP(B539,Nomenclature!$J$1:$K$97,2,0)</f>
        <v>26</v>
      </c>
      <c r="M539" s="0" t="str">
        <f aca="false">VLOOKUP(C539,Nomenclature!$M$1:$N$21,2,0)</f>
        <v>26</v>
      </c>
      <c r="N539" s="0" t="str">
        <f aca="false">VLOOKUP(D539,Nomenclature!$O$25:$P$31,2,0)</f>
        <v>02</v>
      </c>
      <c r="O539" s="0" t="str">
        <f aca="false">CONCATENATE(K539,L539,M539,N539)</f>
        <v>03262602</v>
      </c>
      <c r="P539" s="0" t="str">
        <f aca="false">CONCATENATE(K539,L539)</f>
        <v>0326</v>
      </c>
      <c r="R539" s="0" t="n">
        <v>12</v>
      </c>
      <c r="S539" s="0" t="n">
        <v>13</v>
      </c>
      <c r="T539" s="0" t="n">
        <v>76.8210780042243</v>
      </c>
      <c r="U539" s="0" t="n">
        <v>1</v>
      </c>
      <c r="V539" s="0" t="n">
        <v>9.99400359784132E-005</v>
      </c>
      <c r="W539" s="0" t="n">
        <f aca="false">VLOOKUP(D539,'paramètres CI'!$A$1:$C$6,2,0)</f>
        <v>0.0935912806596305</v>
      </c>
      <c r="X539" s="0" t="n">
        <f aca="false">(R539-E539)/E539</f>
        <v>0</v>
      </c>
      <c r="Y539" s="0" t="n">
        <f aca="false">T539-G539</f>
        <v>31.2332590628116</v>
      </c>
      <c r="Z539" s="0" t="n">
        <f aca="false">U539-H539</f>
        <v>0</v>
      </c>
    </row>
    <row r="540" customFormat="false" ht="15.8" hidden="false" customHeight="false" outlineLevel="0" collapsed="false">
      <c r="A540" s="0" t="s">
        <v>15</v>
      </c>
      <c r="B540" s="0" t="s">
        <v>91</v>
      </c>
      <c r="C540" s="0" t="s">
        <v>48</v>
      </c>
      <c r="D540" s="0" t="s">
        <v>43</v>
      </c>
      <c r="E540" s="0" t="n">
        <f aca="false">VLOOKUP(O540,bibliRdtCHauff!$G$1:$K$1398,4,0)</f>
        <v>76.3017761659778</v>
      </c>
      <c r="F540" s="0" t="n">
        <v>20</v>
      </c>
      <c r="G540" s="0" t="n">
        <f aca="false">VLOOKUP(P540,BesoinU!$F$1:$L$99,3,0)</f>
        <v>45.5878189414127</v>
      </c>
      <c r="H540" s="0" t="n">
        <f aca="false">VLOOKUP(O540,bibliRdtCHauff!$G$1:$K$1398,3,0)</f>
        <v>3.27439423255813</v>
      </c>
      <c r="I540" s="0" t="n">
        <v>0.219341800436659</v>
      </c>
      <c r="J540" s="0" t="n">
        <f aca="false">VLOOKUP(D540,'paramètres CI'!$A$1:$C$6,2,0)</f>
        <v>0.0935912806596305</v>
      </c>
      <c r="K540" s="0" t="str">
        <f aca="false">VLOOKUP(A540,Nomenclature!$D$1:$E$9,2,0)</f>
        <v>03</v>
      </c>
      <c r="L540" s="0" t="str">
        <f aca="false">VLOOKUP(B540,Nomenclature!$J$1:$K$97,2,0)</f>
        <v>26</v>
      </c>
      <c r="M540" s="0" t="str">
        <f aca="false">VLOOKUP(C540,Nomenclature!$M$1:$N$21,2,0)</f>
        <v>09</v>
      </c>
      <c r="N540" s="0" t="str">
        <f aca="false">VLOOKUP(D540,Nomenclature!$O$25:$P$31,2,0)</f>
        <v>02</v>
      </c>
      <c r="O540" s="0" t="str">
        <f aca="false">CONCATENATE(K540,L540,M540,N540)</f>
        <v>03260902</v>
      </c>
      <c r="P540" s="0" t="str">
        <f aca="false">CONCATENATE(K540,L540)</f>
        <v>0326</v>
      </c>
      <c r="R540" s="0" t="n">
        <v>72.7147255975931</v>
      </c>
      <c r="S540" s="0" t="n">
        <v>20</v>
      </c>
      <c r="T540" s="0" t="n">
        <v>71.7924475994687</v>
      </c>
      <c r="U540" s="0" t="n">
        <v>3.24350372093023</v>
      </c>
      <c r="V540" s="0" t="n">
        <v>0.219341800436659</v>
      </c>
      <c r="W540" s="0" t="n">
        <f aca="false">VLOOKUP(D540,'paramètres CI'!$A$1:$C$6,2,0)</f>
        <v>0.0935912806596305</v>
      </c>
      <c r="X540" s="0" t="n">
        <f aca="false">(R540-E540)/E540</f>
        <v>-0.0470113639370839</v>
      </c>
      <c r="Y540" s="0" t="n">
        <f aca="false">T540-G540</f>
        <v>26.204628658056</v>
      </c>
      <c r="Z540" s="0" t="n">
        <f aca="false">U540-H540</f>
        <v>-0.0308905116278999</v>
      </c>
    </row>
    <row r="541" customFormat="false" ht="15.8" hidden="false" customHeight="false" outlineLevel="0" collapsed="false">
      <c r="A541" s="0" t="s">
        <v>15</v>
      </c>
      <c r="B541" s="0" t="s">
        <v>91</v>
      </c>
      <c r="C541" s="0" t="s">
        <v>49</v>
      </c>
      <c r="D541" s="0" t="s">
        <v>43</v>
      </c>
      <c r="E541" s="0" t="n">
        <f aca="false">VLOOKUP(O541,bibliRdtCHauff!$G$1:$K$1398,4,0)</f>
        <v>90.8354478166403</v>
      </c>
      <c r="F541" s="0" t="n">
        <v>20</v>
      </c>
      <c r="G541" s="0" t="n">
        <f aca="false">VLOOKUP(P541,BesoinU!$F$1:$L$99,3,0)</f>
        <v>45.5878189414127</v>
      </c>
      <c r="H541" s="0" t="n">
        <f aca="false">VLOOKUP(O541,bibliRdtCHauff!$G$1:$K$1398,3,0)</f>
        <v>3.39795627906976</v>
      </c>
      <c r="I541" s="0" t="n">
        <v>9.99400359784132E-005</v>
      </c>
      <c r="J541" s="0" t="n">
        <f aca="false">VLOOKUP(D541,'paramètres CI'!$A$1:$C$6,2,0)</f>
        <v>0.0935912806596305</v>
      </c>
      <c r="K541" s="0" t="str">
        <f aca="false">VLOOKUP(A541,Nomenclature!$D$1:$E$9,2,0)</f>
        <v>03</v>
      </c>
      <c r="L541" s="0" t="str">
        <f aca="false">VLOOKUP(B541,Nomenclature!$J$1:$K$97,2,0)</f>
        <v>26</v>
      </c>
      <c r="M541" s="0" t="str">
        <f aca="false">VLOOKUP(C541,Nomenclature!$M$1:$N$21,2,0)</f>
        <v>29</v>
      </c>
      <c r="N541" s="0" t="str">
        <f aca="false">VLOOKUP(D541,Nomenclature!$O$25:$P$31,2,0)</f>
        <v>02</v>
      </c>
      <c r="O541" s="0" t="str">
        <f aca="false">CONCATENATE(K541,L541,M541,N541)</f>
        <v>03262902</v>
      </c>
      <c r="P541" s="0" t="str">
        <f aca="false">CONCATENATE(K541,L541)</f>
        <v>0326</v>
      </c>
      <c r="R541" s="0" t="n">
        <v>90.8934069969913</v>
      </c>
      <c r="S541" s="0" t="n">
        <v>20</v>
      </c>
      <c r="T541" s="0" t="n">
        <v>71.7924475994687</v>
      </c>
      <c r="U541" s="0" t="n">
        <v>3.39795627906976</v>
      </c>
      <c r="V541" s="0" t="n">
        <v>9.99400359784132E-005</v>
      </c>
      <c r="W541" s="0" t="n">
        <f aca="false">VLOOKUP(D541,'paramètres CI'!$A$1:$C$6,2,0)</f>
        <v>0.0935912806596305</v>
      </c>
      <c r="X541" s="0" t="n">
        <f aca="false">(R541-E541)/E541</f>
        <v>0.000638067866060412</v>
      </c>
      <c r="Y541" s="0" t="n">
        <f aca="false">T541-G541</f>
        <v>26.204628658056</v>
      </c>
      <c r="Z541" s="0" t="n">
        <f aca="false">U541-H541</f>
        <v>0</v>
      </c>
    </row>
    <row r="542" customFormat="false" ht="15.8" hidden="false" customHeight="false" outlineLevel="0" collapsed="false">
      <c r="A542" s="0" t="s">
        <v>15</v>
      </c>
      <c r="B542" s="0" t="s">
        <v>92</v>
      </c>
      <c r="C542" s="0" t="s">
        <v>32</v>
      </c>
      <c r="D542" s="0" t="s">
        <v>33</v>
      </c>
      <c r="E542" s="0" t="n">
        <f aca="false">VLOOKUP(O542,bibliRdtCHauff!$G$1:$K$1398,4,0)</f>
        <v>27.7362242133936</v>
      </c>
      <c r="F542" s="0" t="n">
        <v>25</v>
      </c>
      <c r="G542" s="0" t="n">
        <f aca="false">VLOOKUP(P542,BesoinU!$F$1:$L$99,3,0)</f>
        <v>45.4950312320884</v>
      </c>
      <c r="H542" s="0" t="n">
        <f aca="false">VLOOKUP(O542,bibliRdtCHauff!$G$1:$K$1398,3,0)</f>
        <v>1.61871764611721</v>
      </c>
      <c r="I542" s="0" t="n">
        <v>0.03079348425533</v>
      </c>
      <c r="J542" s="0" t="n">
        <f aca="false">VLOOKUP(D542,'paramètres CI'!$A$1:$C$6,2,0)</f>
        <v>0.033584731604575</v>
      </c>
      <c r="K542" s="0" t="str">
        <f aca="false">VLOOKUP(A542,Nomenclature!$D$1:$E$9,2,0)</f>
        <v>03</v>
      </c>
      <c r="L542" s="0" t="str">
        <f aca="false">VLOOKUP(B542,Nomenclature!$J$1:$K$97,2,0)</f>
        <v>27</v>
      </c>
      <c r="M542" s="0" t="str">
        <f aca="false">VLOOKUP(C542,Nomenclature!$M$1:$N$21,2,0)</f>
        <v>01</v>
      </c>
      <c r="N542" s="0" t="str">
        <f aca="false">VLOOKUP(D542,Nomenclature!$O$25:$P$31,2,0)</f>
        <v>01</v>
      </c>
      <c r="O542" s="0" t="str">
        <f aca="false">CONCATENATE(K542,L542,M542,N542)</f>
        <v>03270101</v>
      </c>
      <c r="P542" s="0" t="str">
        <f aca="false">CONCATENATE(K542,L542)</f>
        <v>0327</v>
      </c>
      <c r="R542" s="0" t="n">
        <v>26.4154516318034</v>
      </c>
      <c r="S542" s="0" t="n">
        <v>25</v>
      </c>
      <c r="T542" s="0" t="n">
        <v>71.5010218235433</v>
      </c>
      <c r="U542" s="0" t="n">
        <v>1.5564592751127</v>
      </c>
      <c r="V542" s="0" t="n">
        <v>0.03079348425533</v>
      </c>
      <c r="W542" s="0" t="n">
        <f aca="false">VLOOKUP(D542,'paramètres CI'!$A$1:$C$6,2,0)</f>
        <v>0.033584731604575</v>
      </c>
      <c r="X542" s="0" t="n">
        <f aca="false">(R542-E542)/E542</f>
        <v>-0.0476190476190487</v>
      </c>
      <c r="Y542" s="0" t="n">
        <f aca="false">T542-G542</f>
        <v>26.0059905914549</v>
      </c>
      <c r="Z542" s="0" t="n">
        <f aca="false">U542-H542</f>
        <v>-0.0622583710045102</v>
      </c>
    </row>
    <row r="543" customFormat="false" ht="15.8" hidden="false" customHeight="false" outlineLevel="0" collapsed="false">
      <c r="A543" s="0" t="s">
        <v>15</v>
      </c>
      <c r="B543" s="0" t="s">
        <v>92</v>
      </c>
      <c r="C543" s="0" t="s">
        <v>32</v>
      </c>
      <c r="D543" s="0" t="s">
        <v>34</v>
      </c>
      <c r="E543" s="0" t="n">
        <f aca="false">VLOOKUP(O543,bibliRdtCHauff!$G$1:$K$1398,4,0)</f>
        <v>27.7184799850238</v>
      </c>
      <c r="F543" s="0" t="n">
        <v>25</v>
      </c>
      <c r="G543" s="0" t="n">
        <f aca="false">VLOOKUP(P543,BesoinU!$F$1:$L$99,3,0)</f>
        <v>45.4950312320884</v>
      </c>
      <c r="H543" s="0" t="n">
        <f aca="false">VLOOKUP(O543,bibliRdtCHauff!$G$1:$K$1398,3,0)</f>
        <v>1.63341394583901</v>
      </c>
      <c r="I543" s="0" t="n">
        <v>0.0356387693903549</v>
      </c>
      <c r="J543" s="0" t="n">
        <f aca="false">VLOOKUP(D543,'paramètres CI'!$A$1:$C$6,2,0)</f>
        <v>0.0424847883250769</v>
      </c>
      <c r="K543" s="0" t="str">
        <f aca="false">VLOOKUP(A543,Nomenclature!$D$1:$E$9,2,0)</f>
        <v>03</v>
      </c>
      <c r="L543" s="0" t="str">
        <f aca="false">VLOOKUP(B543,Nomenclature!$J$1:$K$97,2,0)</f>
        <v>27</v>
      </c>
      <c r="M543" s="0" t="str">
        <f aca="false">VLOOKUP(C543,Nomenclature!$M$1:$N$21,2,0)</f>
        <v>01</v>
      </c>
      <c r="N543" s="0" t="str">
        <f aca="false">VLOOKUP(D543,Nomenclature!$O$25:$P$31,2,0)</f>
        <v>06</v>
      </c>
      <c r="O543" s="0" t="str">
        <f aca="false">CONCATENATE(K543,L543,M543,N543)</f>
        <v>03270106</v>
      </c>
      <c r="P543" s="0" t="str">
        <f aca="false">CONCATENATE(K543,L543)</f>
        <v>0327</v>
      </c>
      <c r="R543" s="0" t="n">
        <v>26.3985523666893</v>
      </c>
      <c r="S543" s="0" t="n">
        <v>25</v>
      </c>
      <c r="T543" s="0" t="n">
        <v>74.8067776759864</v>
      </c>
      <c r="U543" s="0" t="n">
        <v>1.57059033253751</v>
      </c>
      <c r="V543" s="0" t="n">
        <v>0.0356387693903549</v>
      </c>
      <c r="W543" s="0" t="n">
        <f aca="false">VLOOKUP(D543,'paramètres CI'!$A$1:$C$6,2,0)</f>
        <v>0.0424847883250769</v>
      </c>
      <c r="X543" s="0" t="n">
        <f aca="false">(R543-E543)/E543</f>
        <v>-0.0476190476190488</v>
      </c>
      <c r="Y543" s="0" t="n">
        <f aca="false">T543-G543</f>
        <v>29.311746443898</v>
      </c>
      <c r="Z543" s="0" t="n">
        <f aca="false">U543-H543</f>
        <v>-0.0628236133014999</v>
      </c>
    </row>
    <row r="544" customFormat="false" ht="15.8" hidden="false" customHeight="false" outlineLevel="0" collapsed="false">
      <c r="A544" s="0" t="s">
        <v>15</v>
      </c>
      <c r="B544" s="0" t="s">
        <v>92</v>
      </c>
      <c r="C544" s="0" t="s">
        <v>35</v>
      </c>
      <c r="D544" s="0" t="s">
        <v>33</v>
      </c>
      <c r="E544" s="0" t="n">
        <f aca="false">VLOOKUP(O544,bibliRdtCHauff!$G$1:$K$1398,4,0)</f>
        <v>33.0193145397543</v>
      </c>
      <c r="F544" s="0" t="n">
        <v>25</v>
      </c>
      <c r="G544" s="0" t="n">
        <f aca="false">VLOOKUP(P544,BesoinU!$F$1:$L$99,3,0)</f>
        <v>45.4950312320884</v>
      </c>
      <c r="H544" s="0" t="n">
        <f aca="false">VLOOKUP(O544,bibliRdtCHauff!$G$1:$K$1398,3,0)</f>
        <v>1.86775113013524</v>
      </c>
      <c r="I544" s="0" t="n">
        <v>9.99400359784133E-005</v>
      </c>
      <c r="J544" s="0" t="n">
        <f aca="false">VLOOKUP(D544,'paramètres CI'!$A$1:$C$6,2,0)</f>
        <v>0.033584731604575</v>
      </c>
      <c r="K544" s="0" t="str">
        <f aca="false">VLOOKUP(A544,Nomenclature!$D$1:$E$9,2,0)</f>
        <v>03</v>
      </c>
      <c r="L544" s="0" t="str">
        <f aca="false">VLOOKUP(B544,Nomenclature!$J$1:$K$97,2,0)</f>
        <v>27</v>
      </c>
      <c r="M544" s="0" t="str">
        <f aca="false">VLOOKUP(C544,Nomenclature!$M$1:$N$21,2,0)</f>
        <v>21</v>
      </c>
      <c r="N544" s="0" t="str">
        <f aca="false">VLOOKUP(D544,Nomenclature!$O$25:$P$31,2,0)</f>
        <v>01</v>
      </c>
      <c r="O544" s="0" t="str">
        <f aca="false">CONCATENATE(K544,L544,M544,N544)</f>
        <v>03272101</v>
      </c>
      <c r="P544" s="0" t="str">
        <f aca="false">CONCATENATE(K544,L544)</f>
        <v>0327</v>
      </c>
      <c r="R544" s="0" t="n">
        <v>33.0193145397543</v>
      </c>
      <c r="S544" s="0" t="n">
        <v>25</v>
      </c>
      <c r="T544" s="0" t="n">
        <v>71.5010218235433</v>
      </c>
      <c r="U544" s="0" t="n">
        <v>1.86775113013524</v>
      </c>
      <c r="V544" s="0" t="n">
        <v>9.99400359784133E-005</v>
      </c>
      <c r="W544" s="0" t="n">
        <f aca="false">VLOOKUP(D544,'paramètres CI'!$A$1:$C$6,2,0)</f>
        <v>0.033584731604575</v>
      </c>
      <c r="X544" s="0" t="n">
        <f aca="false">(R544-E544)/E544</f>
        <v>0</v>
      </c>
      <c r="Y544" s="0" t="n">
        <f aca="false">T544-G544</f>
        <v>26.0059905914549</v>
      </c>
      <c r="Z544" s="0" t="n">
        <f aca="false">U544-H544</f>
        <v>0</v>
      </c>
    </row>
    <row r="545" customFormat="false" ht="15.8" hidden="false" customHeight="false" outlineLevel="0" collapsed="false">
      <c r="A545" s="0" t="s">
        <v>15</v>
      </c>
      <c r="B545" s="0" t="s">
        <v>92</v>
      </c>
      <c r="C545" s="0" t="s">
        <v>35</v>
      </c>
      <c r="D545" s="0" t="s">
        <v>34</v>
      </c>
      <c r="E545" s="0" t="n">
        <f aca="false">VLOOKUP(O545,bibliRdtCHauff!$G$1:$K$1398,4,0)</f>
        <v>32.9981904583617</v>
      </c>
      <c r="F545" s="0" t="n">
        <v>25</v>
      </c>
      <c r="G545" s="0" t="n">
        <f aca="false">VLOOKUP(P545,BesoinU!$F$1:$L$99,3,0)</f>
        <v>45.4950312320884</v>
      </c>
      <c r="H545" s="0" t="n">
        <f aca="false">VLOOKUP(O545,bibliRdtCHauff!$G$1:$K$1398,3,0)</f>
        <v>1.88470839904501</v>
      </c>
      <c r="I545" s="0" t="n">
        <v>9.99400359784133E-005</v>
      </c>
      <c r="J545" s="0" t="n">
        <f aca="false">VLOOKUP(D545,'paramètres CI'!$A$1:$C$6,2,0)</f>
        <v>0.0424847883250769</v>
      </c>
      <c r="K545" s="0" t="str">
        <f aca="false">VLOOKUP(A545,Nomenclature!$D$1:$E$9,2,0)</f>
        <v>03</v>
      </c>
      <c r="L545" s="0" t="str">
        <f aca="false">VLOOKUP(B545,Nomenclature!$J$1:$K$97,2,0)</f>
        <v>27</v>
      </c>
      <c r="M545" s="0" t="str">
        <f aca="false">VLOOKUP(C545,Nomenclature!$M$1:$N$21,2,0)</f>
        <v>21</v>
      </c>
      <c r="N545" s="0" t="str">
        <f aca="false">VLOOKUP(D545,Nomenclature!$O$25:$P$31,2,0)</f>
        <v>06</v>
      </c>
      <c r="O545" s="0" t="str">
        <f aca="false">CONCATENATE(K545,L545,M545,N545)</f>
        <v>03272106</v>
      </c>
      <c r="P545" s="0" t="str">
        <f aca="false">CONCATENATE(K545,L545)</f>
        <v>0327</v>
      </c>
      <c r="R545" s="0" t="n">
        <v>32.9981904583617</v>
      </c>
      <c r="S545" s="0" t="n">
        <v>25</v>
      </c>
      <c r="T545" s="0" t="n">
        <v>74.8067776759864</v>
      </c>
      <c r="U545" s="0" t="n">
        <v>1.88470839904501</v>
      </c>
      <c r="V545" s="0" t="n">
        <v>9.99400359784133E-005</v>
      </c>
      <c r="W545" s="0" t="n">
        <f aca="false">VLOOKUP(D545,'paramètres CI'!$A$1:$C$6,2,0)</f>
        <v>0.0424847883250769</v>
      </c>
      <c r="X545" s="0" t="n">
        <f aca="false">(R545-E545)/E545</f>
        <v>0</v>
      </c>
      <c r="Y545" s="0" t="n">
        <f aca="false">T545-G545</f>
        <v>29.311746443898</v>
      </c>
      <c r="Z545" s="0" t="n">
        <f aca="false">U545-H545</f>
        <v>0</v>
      </c>
    </row>
    <row r="546" customFormat="false" ht="15.8" hidden="false" customHeight="false" outlineLevel="0" collapsed="false">
      <c r="A546" s="0" t="s">
        <v>15</v>
      </c>
      <c r="B546" s="0" t="s">
        <v>92</v>
      </c>
      <c r="C546" s="0" t="s">
        <v>36</v>
      </c>
      <c r="D546" s="0" t="s">
        <v>37</v>
      </c>
      <c r="E546" s="0" t="n">
        <f aca="false">VLOOKUP(O546,bibliRdtCHauff!$G$1:$K$1398,4,0)</f>
        <v>18.1310072567773</v>
      </c>
      <c r="F546" s="0" t="n">
        <v>20</v>
      </c>
      <c r="G546" s="0" t="n">
        <f aca="false">VLOOKUP(P546,BesoinU!$F$1:$L$99,3,0)</f>
        <v>45.4950312320884</v>
      </c>
      <c r="H546" s="0" t="n">
        <f aca="false">VLOOKUP(O546,bibliRdtCHauff!$G$1:$K$1398,3,0)</f>
        <v>0.758876620701868</v>
      </c>
      <c r="I546" s="0" t="n">
        <v>9.99400359784133E-005</v>
      </c>
      <c r="J546" s="0" t="n">
        <f aca="false">VLOOKUP(D546,'paramètres CI'!$A$1:$C$6,2,0)</f>
        <v>0.0385046990211696</v>
      </c>
      <c r="K546" s="0" t="str">
        <f aca="false">VLOOKUP(A546,Nomenclature!$D$1:$E$9,2,0)</f>
        <v>03</v>
      </c>
      <c r="L546" s="0" t="str">
        <f aca="false">VLOOKUP(B546,Nomenclature!$J$1:$K$97,2,0)</f>
        <v>27</v>
      </c>
      <c r="M546" s="0" t="str">
        <f aca="false">VLOOKUP(C546,Nomenclature!$M$1:$N$21,2,0)</f>
        <v>23</v>
      </c>
      <c r="N546" s="0" t="str">
        <f aca="false">VLOOKUP(D546,Nomenclature!$O$25:$P$31,2,0)</f>
        <v>03</v>
      </c>
      <c r="O546" s="0" t="str">
        <f aca="false">CONCATENATE(K546,L546,M546,N546)</f>
        <v>03272303</v>
      </c>
      <c r="P546" s="0" t="str">
        <f aca="false">CONCATENATE(K546,L546)</f>
        <v>0327</v>
      </c>
      <c r="R546" s="0" t="n">
        <v>18.1310072567773</v>
      </c>
      <c r="S546" s="0" t="n">
        <v>20</v>
      </c>
      <c r="T546" s="0" t="n">
        <v>74.5222766786174</v>
      </c>
      <c r="U546" s="0" t="n">
        <v>0.758876620701868</v>
      </c>
      <c r="V546" s="0" t="n">
        <v>9.99400359784133E-005</v>
      </c>
      <c r="W546" s="0" t="n">
        <f aca="false">VLOOKUP(D546,'paramètres CI'!$A$1:$C$6,2,0)</f>
        <v>0.0385046990211696</v>
      </c>
      <c r="X546" s="0" t="n">
        <f aca="false">(R546-E546)/E546</f>
        <v>0</v>
      </c>
      <c r="Y546" s="0" t="n">
        <f aca="false">T546-G546</f>
        <v>29.027245446529</v>
      </c>
      <c r="Z546" s="0" t="n">
        <f aca="false">U546-H546</f>
        <v>0</v>
      </c>
    </row>
    <row r="547" customFormat="false" ht="15.8" hidden="false" customHeight="false" outlineLevel="0" collapsed="false">
      <c r="A547" s="0" t="s">
        <v>15</v>
      </c>
      <c r="B547" s="0" t="s">
        <v>92</v>
      </c>
      <c r="C547" s="0" t="s">
        <v>38</v>
      </c>
      <c r="D547" s="0" t="s">
        <v>39</v>
      </c>
      <c r="E547" s="0" t="n">
        <f aca="false">VLOOKUP(O547,bibliRdtCHauff!$G$1:$K$1398,4,0)</f>
        <v>13.3123889033432</v>
      </c>
      <c r="F547" s="0" t="n">
        <v>20</v>
      </c>
      <c r="G547" s="0" t="n">
        <f aca="false">VLOOKUP(P547,BesoinU!$F$1:$L$99,3,0)</f>
        <v>45.4950312320884</v>
      </c>
      <c r="H547" s="0" t="n">
        <f aca="false">VLOOKUP(O547,bibliRdtCHauff!$G$1:$K$1398,3,0)</f>
        <v>0.986623666820261</v>
      </c>
      <c r="I547" s="0" t="n">
        <v>9.99400359784133E-005</v>
      </c>
      <c r="J547" s="0" t="n">
        <f aca="false">VLOOKUP(D547,'paramètres CI'!$A$1:$C$6,2,0)</f>
        <v>0.022045059962018</v>
      </c>
      <c r="K547" s="0" t="str">
        <f aca="false">VLOOKUP(A547,Nomenclature!$D$1:$E$9,2,0)</f>
        <v>03</v>
      </c>
      <c r="L547" s="0" t="str">
        <f aca="false">VLOOKUP(B547,Nomenclature!$J$1:$K$97,2,0)</f>
        <v>27</v>
      </c>
      <c r="M547" s="0" t="str">
        <f aca="false">VLOOKUP(C547,Nomenclature!$M$1:$N$21,2,0)</f>
        <v>24</v>
      </c>
      <c r="N547" s="0" t="str">
        <f aca="false">VLOOKUP(D547,Nomenclature!$O$25:$P$31,2,0)</f>
        <v>04</v>
      </c>
      <c r="O547" s="0" t="str">
        <f aca="false">CONCATENATE(K547,L547,M547,N547)</f>
        <v>03272404</v>
      </c>
      <c r="P547" s="0" t="str">
        <f aca="false">CONCATENATE(K547,L547)</f>
        <v>0327</v>
      </c>
      <c r="R547" s="0" t="n">
        <v>13.3123889033432</v>
      </c>
      <c r="S547" s="0" t="n">
        <v>20</v>
      </c>
      <c r="T547" s="0" t="n">
        <v>77.0933019370195</v>
      </c>
      <c r="U547" s="0" t="n">
        <v>0.986623666820261</v>
      </c>
      <c r="V547" s="0" t="n">
        <v>9.99400359784133E-005</v>
      </c>
      <c r="W547" s="0" t="n">
        <f aca="false">VLOOKUP(D547,'paramètres CI'!$A$1:$C$6,2,0)</f>
        <v>0.022045059962018</v>
      </c>
      <c r="X547" s="0" t="n">
        <f aca="false">(R547-E547)/E547</f>
        <v>0</v>
      </c>
      <c r="Y547" s="0" t="n">
        <f aca="false">T547-G547</f>
        <v>31.5982707049311</v>
      </c>
      <c r="Z547" s="0" t="n">
        <f aca="false">U547-H547</f>
        <v>0</v>
      </c>
    </row>
    <row r="548" customFormat="false" ht="15.8" hidden="false" customHeight="false" outlineLevel="0" collapsed="false">
      <c r="A548" s="0" t="s">
        <v>15</v>
      </c>
      <c r="B548" s="0" t="s">
        <v>92</v>
      </c>
      <c r="C548" s="0" t="s">
        <v>40</v>
      </c>
      <c r="D548" s="0" t="s">
        <v>37</v>
      </c>
      <c r="E548" s="0" t="n">
        <f aca="false">VLOOKUP(O548,bibliRdtCHauff!$G$1:$K$1398,4,0)</f>
        <v>15.230046095693</v>
      </c>
      <c r="F548" s="0" t="n">
        <v>20</v>
      </c>
      <c r="G548" s="0" t="n">
        <f aca="false">VLOOKUP(P548,BesoinU!$F$1:$L$99,3,0)</f>
        <v>45.4950312320884</v>
      </c>
      <c r="H548" s="0" t="n">
        <f aca="false">VLOOKUP(O548,bibliRdtCHauff!$G$1:$K$1398,3,0)</f>
        <v>0.687777525618502</v>
      </c>
      <c r="I548" s="0" t="n">
        <v>0.0666326462694753</v>
      </c>
      <c r="J548" s="0" t="n">
        <f aca="false">VLOOKUP(D548,'paramètres CI'!$A$1:$C$6,2,0)</f>
        <v>0.0385046990211696</v>
      </c>
      <c r="K548" s="0" t="str">
        <f aca="false">VLOOKUP(A548,Nomenclature!$D$1:$E$9,2,0)</f>
        <v>03</v>
      </c>
      <c r="L548" s="0" t="str">
        <f aca="false">VLOOKUP(B548,Nomenclature!$J$1:$K$97,2,0)</f>
        <v>27</v>
      </c>
      <c r="M548" s="0" t="str">
        <f aca="false">VLOOKUP(C548,Nomenclature!$M$1:$N$21,2,0)</f>
        <v>03</v>
      </c>
      <c r="N548" s="0" t="str">
        <f aca="false">VLOOKUP(D548,Nomenclature!$O$25:$P$31,2,0)</f>
        <v>03</v>
      </c>
      <c r="O548" s="0" t="str">
        <f aca="false">CONCATENATE(K548,L548,M548,N548)</f>
        <v>03270303</v>
      </c>
      <c r="P548" s="0" t="str">
        <f aca="false">CONCATENATE(K548,L548)</f>
        <v>0327</v>
      </c>
      <c r="R548" s="0" t="n">
        <v>14.5048058054219</v>
      </c>
      <c r="S548" s="0" t="n">
        <v>20</v>
      </c>
      <c r="T548" s="0" t="n">
        <v>74.5222766786174</v>
      </c>
      <c r="U548" s="0" t="n">
        <v>0.670002751847661</v>
      </c>
      <c r="V548" s="0" t="n">
        <v>0.0666326462694753</v>
      </c>
      <c r="W548" s="0" t="n">
        <f aca="false">VLOOKUP(D548,'paramètres CI'!$A$1:$C$6,2,0)</f>
        <v>0.0385046990211696</v>
      </c>
      <c r="X548" s="0" t="n">
        <f aca="false">(R548-E548)/E548</f>
        <v>-0.047619047619048</v>
      </c>
      <c r="Y548" s="0" t="n">
        <f aca="false">T548-G548</f>
        <v>29.027245446529</v>
      </c>
      <c r="Z548" s="0" t="n">
        <f aca="false">U548-H548</f>
        <v>-0.017774773770841</v>
      </c>
    </row>
    <row r="549" customFormat="false" ht="15.8" hidden="false" customHeight="false" outlineLevel="0" collapsed="false">
      <c r="A549" s="0" t="s">
        <v>15</v>
      </c>
      <c r="B549" s="0" t="s">
        <v>92</v>
      </c>
      <c r="C549" s="0" t="s">
        <v>41</v>
      </c>
      <c r="D549" s="0" t="s">
        <v>39</v>
      </c>
      <c r="E549" s="0" t="n">
        <f aca="false">VLOOKUP(O549,bibliRdtCHauff!$G$1:$K$1398,4,0)</f>
        <v>11.1824066788083</v>
      </c>
      <c r="F549" s="0" t="n">
        <v>20</v>
      </c>
      <c r="G549" s="0" t="n">
        <f aca="false">VLOOKUP(P549,BesoinU!$F$1:$L$99,3,0)</f>
        <v>45.4950312320884</v>
      </c>
      <c r="H549" s="0" t="n">
        <f aca="false">VLOOKUP(O549,bibliRdtCHauff!$G$1:$K$1398,3,0)</f>
        <v>0.779092309124152</v>
      </c>
      <c r="I549" s="0" t="n">
        <v>0.421788095595651</v>
      </c>
      <c r="J549" s="0" t="n">
        <f aca="false">VLOOKUP(D549,'paramètres CI'!$A$1:$C$6,2,0)</f>
        <v>0.022045059962018</v>
      </c>
      <c r="K549" s="0" t="str">
        <f aca="false">VLOOKUP(A549,Nomenclature!$D$1:$E$9,2,0)</f>
        <v>03</v>
      </c>
      <c r="L549" s="0" t="str">
        <f aca="false">VLOOKUP(B549,Nomenclature!$J$1:$K$97,2,0)</f>
        <v>27</v>
      </c>
      <c r="M549" s="0" t="str">
        <f aca="false">VLOOKUP(C549,Nomenclature!$M$1:$N$21,2,0)</f>
        <v>04</v>
      </c>
      <c r="N549" s="0" t="str">
        <f aca="false">VLOOKUP(D549,Nomenclature!$O$25:$P$31,2,0)</f>
        <v>04</v>
      </c>
      <c r="O549" s="0" t="str">
        <f aca="false">CONCATENATE(K549,L549,M549,N549)</f>
        <v>03270404</v>
      </c>
      <c r="P549" s="0" t="str">
        <f aca="false">CONCATENATE(K549,L549)</f>
        <v>0327</v>
      </c>
      <c r="R549" s="0" t="n">
        <v>10.6499111226746</v>
      </c>
      <c r="S549" s="0" t="n">
        <v>20</v>
      </c>
      <c r="T549" s="0" t="n">
        <v>77.0933019370195</v>
      </c>
      <c r="U549" s="0" t="n">
        <v>0.727209469700124</v>
      </c>
      <c r="V549" s="0" t="n">
        <v>0.421788095595651</v>
      </c>
      <c r="W549" s="0" t="n">
        <f aca="false">VLOOKUP(D549,'paramètres CI'!$A$1:$C$6,2,0)</f>
        <v>0.022045059962018</v>
      </c>
      <c r="X549" s="0" t="n">
        <f aca="false">(R549-E549)/E549</f>
        <v>-0.0476190476190451</v>
      </c>
      <c r="Y549" s="0" t="n">
        <f aca="false">T549-G549</f>
        <v>31.5982707049311</v>
      </c>
      <c r="Z549" s="0" t="n">
        <f aca="false">U549-H549</f>
        <v>-0.0518828394240281</v>
      </c>
    </row>
    <row r="550" customFormat="false" ht="15.8" hidden="false" customHeight="false" outlineLevel="0" collapsed="false">
      <c r="A550" s="0" t="s">
        <v>15</v>
      </c>
      <c r="B550" s="0" t="s">
        <v>92</v>
      </c>
      <c r="C550" s="0" t="s">
        <v>45</v>
      </c>
      <c r="D550" s="0" t="s">
        <v>43</v>
      </c>
      <c r="E550" s="0" t="n">
        <f aca="false">VLOOKUP(O550,bibliRdtCHauff!$G$1:$K$1398,4,0)</f>
        <v>10.4</v>
      </c>
      <c r="F550" s="0" t="n">
        <v>13</v>
      </c>
      <c r="G550" s="0" t="n">
        <f aca="false">VLOOKUP(P550,BesoinU!$F$1:$L$99,3,0)</f>
        <v>45.4950312320884</v>
      </c>
      <c r="H550" s="0" t="n">
        <f aca="false">VLOOKUP(O550,bibliRdtCHauff!$G$1:$K$1398,3,0)</f>
        <v>0.92</v>
      </c>
      <c r="I550" s="0" t="n">
        <v>0.237837785723377</v>
      </c>
      <c r="J550" s="0" t="n">
        <f aca="false">VLOOKUP(D550,'paramètres CI'!$A$1:$C$6,2,0)</f>
        <v>0.0935912806596305</v>
      </c>
      <c r="K550" s="0" t="str">
        <f aca="false">VLOOKUP(A550,Nomenclature!$D$1:$E$9,2,0)</f>
        <v>03</v>
      </c>
      <c r="L550" s="0" t="str">
        <f aca="false">VLOOKUP(B550,Nomenclature!$J$1:$K$97,2,0)</f>
        <v>27</v>
      </c>
      <c r="M550" s="0" t="str">
        <f aca="false">VLOOKUP(C550,Nomenclature!$M$1:$N$21,2,0)</f>
        <v>06</v>
      </c>
      <c r="N550" s="0" t="str">
        <f aca="false">VLOOKUP(D550,Nomenclature!$O$25:$P$31,2,0)</f>
        <v>02</v>
      </c>
      <c r="O550" s="0" t="str">
        <f aca="false">CONCATENATE(K550,L550,M550,N550)</f>
        <v>03270602</v>
      </c>
      <c r="P550" s="0" t="str">
        <f aca="false">CONCATENATE(K550,L550)</f>
        <v>0327</v>
      </c>
      <c r="R550" s="0" t="n">
        <v>10</v>
      </c>
      <c r="S550" s="0" t="n">
        <v>13</v>
      </c>
      <c r="T550" s="0" t="n">
        <v>77.6090907245925</v>
      </c>
      <c r="U550" s="0" t="n">
        <v>0.9</v>
      </c>
      <c r="V550" s="0" t="n">
        <v>0.237837785723377</v>
      </c>
      <c r="W550" s="0" t="n">
        <f aca="false">VLOOKUP(D550,'paramètres CI'!$A$1:$C$6,2,0)</f>
        <v>0.0935912806596305</v>
      </c>
      <c r="X550" s="0" t="n">
        <f aca="false">(R550-E550)/E550</f>
        <v>-0.0384615384615385</v>
      </c>
      <c r="Y550" s="0" t="n">
        <f aca="false">T550-G550</f>
        <v>32.1140594925041</v>
      </c>
      <c r="Z550" s="0" t="n">
        <f aca="false">U550-H550</f>
        <v>-0.02</v>
      </c>
    </row>
    <row r="551" customFormat="false" ht="15.8" hidden="false" customHeight="false" outlineLevel="0" collapsed="false">
      <c r="A551" s="0" t="s">
        <v>15</v>
      </c>
      <c r="B551" s="0" t="s">
        <v>92</v>
      </c>
      <c r="C551" s="0" t="s">
        <v>46</v>
      </c>
      <c r="D551" s="0" t="s">
        <v>43</v>
      </c>
      <c r="E551" s="0" t="n">
        <f aca="false">VLOOKUP(O551,bibliRdtCHauff!$G$1:$K$1398,4,0)</f>
        <v>12</v>
      </c>
      <c r="F551" s="0" t="n">
        <v>13</v>
      </c>
      <c r="G551" s="0" t="n">
        <f aca="false">VLOOKUP(P551,BesoinU!$F$1:$L$99,3,0)</f>
        <v>45.4950312320884</v>
      </c>
      <c r="H551" s="0" t="n">
        <f aca="false">VLOOKUP(O551,bibliRdtCHauff!$G$1:$K$1398,3,0)</f>
        <v>1</v>
      </c>
      <c r="I551" s="0" t="n">
        <v>9.99400359784133E-005</v>
      </c>
      <c r="J551" s="0" t="n">
        <f aca="false">VLOOKUP(D551,'paramètres CI'!$A$1:$C$6,2,0)</f>
        <v>0.0935912806596305</v>
      </c>
      <c r="K551" s="0" t="str">
        <f aca="false">VLOOKUP(A551,Nomenclature!$D$1:$E$9,2,0)</f>
        <v>03</v>
      </c>
      <c r="L551" s="0" t="str">
        <f aca="false">VLOOKUP(B551,Nomenclature!$J$1:$K$97,2,0)</f>
        <v>27</v>
      </c>
      <c r="M551" s="0" t="str">
        <f aca="false">VLOOKUP(C551,Nomenclature!$M$1:$N$21,2,0)</f>
        <v>26</v>
      </c>
      <c r="N551" s="0" t="str">
        <f aca="false">VLOOKUP(D551,Nomenclature!$O$25:$P$31,2,0)</f>
        <v>02</v>
      </c>
      <c r="O551" s="0" t="str">
        <f aca="false">CONCATENATE(K551,L551,M551,N551)</f>
        <v>03272602</v>
      </c>
      <c r="P551" s="0" t="str">
        <f aca="false">CONCATENATE(K551,L551)</f>
        <v>0327</v>
      </c>
      <c r="R551" s="0" t="n">
        <v>12</v>
      </c>
      <c r="S551" s="0" t="n">
        <v>13</v>
      </c>
      <c r="T551" s="0" t="n">
        <v>77.6090907245925</v>
      </c>
      <c r="U551" s="0" t="n">
        <v>1</v>
      </c>
      <c r="V551" s="0" t="n">
        <v>9.99400359784133E-005</v>
      </c>
      <c r="W551" s="0" t="n">
        <f aca="false">VLOOKUP(D551,'paramètres CI'!$A$1:$C$6,2,0)</f>
        <v>0.0935912806596305</v>
      </c>
      <c r="X551" s="0" t="n">
        <f aca="false">(R551-E551)/E551</f>
        <v>0</v>
      </c>
      <c r="Y551" s="0" t="n">
        <f aca="false">T551-G551</f>
        <v>32.1140594925041</v>
      </c>
      <c r="Z551" s="0" t="n">
        <f aca="false">U551-H551</f>
        <v>0</v>
      </c>
    </row>
    <row r="552" customFormat="false" ht="15.8" hidden="false" customHeight="false" outlineLevel="0" collapsed="false">
      <c r="A552" s="0" t="s">
        <v>15</v>
      </c>
      <c r="B552" s="0" t="s">
        <v>92</v>
      </c>
      <c r="C552" s="0" t="s">
        <v>48</v>
      </c>
      <c r="D552" s="0" t="s">
        <v>43</v>
      </c>
      <c r="E552" s="0" t="n">
        <f aca="false">VLOOKUP(O552,bibliRdtCHauff!$G$1:$K$1398,4,0)</f>
        <v>76.3773456502801</v>
      </c>
      <c r="F552" s="0" t="n">
        <v>20</v>
      </c>
      <c r="G552" s="0" t="n">
        <f aca="false">VLOOKUP(P552,BesoinU!$F$1:$L$99,3,0)</f>
        <v>45.4950312320884</v>
      </c>
      <c r="H552" s="0" t="n">
        <f aca="false">VLOOKUP(O552,bibliRdtCHauff!$G$1:$K$1398,3,0)</f>
        <v>3.27439423255813</v>
      </c>
      <c r="I552" s="0" t="n">
        <v>0.206709578549941</v>
      </c>
      <c r="J552" s="0" t="n">
        <f aca="false">VLOOKUP(D552,'paramètres CI'!$A$1:$C$6,2,0)</f>
        <v>0.0935912806596305</v>
      </c>
      <c r="K552" s="0" t="str">
        <f aca="false">VLOOKUP(A552,Nomenclature!$D$1:$E$9,2,0)</f>
        <v>03</v>
      </c>
      <c r="L552" s="0" t="str">
        <f aca="false">VLOOKUP(B552,Nomenclature!$J$1:$K$97,2,0)</f>
        <v>27</v>
      </c>
      <c r="M552" s="0" t="str">
        <f aca="false">VLOOKUP(C552,Nomenclature!$M$1:$N$21,2,0)</f>
        <v>09</v>
      </c>
      <c r="N552" s="0" t="str">
        <f aca="false">VLOOKUP(D552,Nomenclature!$O$25:$P$31,2,0)</f>
        <v>02</v>
      </c>
      <c r="O552" s="0" t="str">
        <f aca="false">CONCATENATE(K552,L552,M552,N552)</f>
        <v>03270902</v>
      </c>
      <c r="P552" s="0" t="str">
        <f aca="false">CONCATENATE(K552,L552)</f>
        <v>0327</v>
      </c>
      <c r="R552" s="0" t="n">
        <v>72.740329190743</v>
      </c>
      <c r="S552" s="0" t="n">
        <v>20</v>
      </c>
      <c r="T552" s="0" t="n">
        <v>72.5205050457564</v>
      </c>
      <c r="U552" s="0" t="n">
        <v>3.24350372093023</v>
      </c>
      <c r="V552" s="0" t="n">
        <v>0.206709578549941</v>
      </c>
      <c r="W552" s="0" t="n">
        <f aca="false">VLOOKUP(D552,'paramètres CI'!$A$1:$C$6,2,0)</f>
        <v>0.0935912806596305</v>
      </c>
      <c r="X552" s="0" t="n">
        <f aca="false">(R552-E552)/E552</f>
        <v>-0.0476190476190471</v>
      </c>
      <c r="Y552" s="0" t="n">
        <f aca="false">T552-G552</f>
        <v>27.025473813668</v>
      </c>
      <c r="Z552" s="0" t="n">
        <f aca="false">U552-H552</f>
        <v>-0.0308905116278999</v>
      </c>
    </row>
    <row r="553" customFormat="false" ht="15.8" hidden="false" customHeight="false" outlineLevel="0" collapsed="false">
      <c r="A553" s="0" t="s">
        <v>15</v>
      </c>
      <c r="B553" s="0" t="s">
        <v>92</v>
      </c>
      <c r="C553" s="0" t="s">
        <v>49</v>
      </c>
      <c r="D553" s="0" t="s">
        <v>43</v>
      </c>
      <c r="E553" s="0" t="n">
        <f aca="false">VLOOKUP(O553,bibliRdtCHauff!$G$1:$K$1398,4,0)</f>
        <v>90.9254114884287</v>
      </c>
      <c r="F553" s="0" t="n">
        <v>20</v>
      </c>
      <c r="G553" s="0" t="n">
        <f aca="false">VLOOKUP(P553,BesoinU!$F$1:$L$99,3,0)</f>
        <v>45.4950312320884</v>
      </c>
      <c r="H553" s="0" t="n">
        <f aca="false">VLOOKUP(O553,bibliRdtCHauff!$G$1:$K$1398,3,0)</f>
        <v>3.39795627906976</v>
      </c>
      <c r="I553" s="0" t="n">
        <v>9.99400359784133E-005</v>
      </c>
      <c r="J553" s="0" t="n">
        <f aca="false">VLOOKUP(D553,'paramètres CI'!$A$1:$C$6,2,0)</f>
        <v>0.0935912806596305</v>
      </c>
      <c r="K553" s="0" t="str">
        <f aca="false">VLOOKUP(A553,Nomenclature!$D$1:$E$9,2,0)</f>
        <v>03</v>
      </c>
      <c r="L553" s="0" t="str">
        <f aca="false">VLOOKUP(B553,Nomenclature!$J$1:$K$97,2,0)</f>
        <v>27</v>
      </c>
      <c r="M553" s="0" t="str">
        <f aca="false">VLOOKUP(C553,Nomenclature!$M$1:$N$21,2,0)</f>
        <v>29</v>
      </c>
      <c r="N553" s="0" t="str">
        <f aca="false">VLOOKUP(D553,Nomenclature!$O$25:$P$31,2,0)</f>
        <v>02</v>
      </c>
      <c r="O553" s="0" t="str">
        <f aca="false">CONCATENATE(K553,L553,M553,N553)</f>
        <v>03272902</v>
      </c>
      <c r="P553" s="0" t="str">
        <f aca="false">CONCATENATE(K553,L553)</f>
        <v>0327</v>
      </c>
      <c r="R553" s="0" t="n">
        <v>90.9254114884287</v>
      </c>
      <c r="S553" s="0" t="n">
        <v>20</v>
      </c>
      <c r="T553" s="0" t="n">
        <v>72.5205050457564</v>
      </c>
      <c r="U553" s="0" t="n">
        <v>3.39795627906976</v>
      </c>
      <c r="V553" s="0" t="n">
        <v>9.99400359784133E-005</v>
      </c>
      <c r="W553" s="0" t="n">
        <f aca="false">VLOOKUP(D553,'paramètres CI'!$A$1:$C$6,2,0)</f>
        <v>0.0935912806596305</v>
      </c>
      <c r="X553" s="0" t="n">
        <f aca="false">(R553-E553)/E553</f>
        <v>0</v>
      </c>
      <c r="Y553" s="0" t="n">
        <f aca="false">T553-G553</f>
        <v>27.025473813668</v>
      </c>
      <c r="Z553" s="0" t="n">
        <f aca="false">U553-H553</f>
        <v>0</v>
      </c>
    </row>
    <row r="554" customFormat="false" ht="15.8" hidden="false" customHeight="false" outlineLevel="0" collapsed="false">
      <c r="A554" s="0" t="s">
        <v>15</v>
      </c>
      <c r="B554" s="0" t="s">
        <v>93</v>
      </c>
      <c r="C554" s="0" t="s">
        <v>32</v>
      </c>
      <c r="D554" s="0" t="s">
        <v>34</v>
      </c>
      <c r="E554" s="0" t="n">
        <f aca="false">VLOOKUP(O554,bibliRdtCHauff!$G$1:$K$1398,4,0)</f>
        <v>29.7024376745607</v>
      </c>
      <c r="F554" s="0" t="n">
        <v>25</v>
      </c>
      <c r="G554" s="0" t="n">
        <f aca="false">VLOOKUP(P554,BesoinU!$F$1:$L$99,3,0)</f>
        <v>62.3493782695436</v>
      </c>
      <c r="H554" s="0" t="n">
        <f aca="false">VLOOKUP(O554,bibliRdtCHauff!$G$1:$K$1398,3,0)</f>
        <v>1.66744935005007</v>
      </c>
      <c r="I554" s="0" t="n">
        <v>0.0191876612394268</v>
      </c>
      <c r="J554" s="0" t="n">
        <f aca="false">VLOOKUP(D554,'paramètres CI'!$A$1:$C$6,2,0)</f>
        <v>0.0424847883250769</v>
      </c>
      <c r="K554" s="0" t="str">
        <f aca="false">VLOOKUP(A554,Nomenclature!$D$1:$E$9,2,0)</f>
        <v>03</v>
      </c>
      <c r="L554" s="0" t="str">
        <f aca="false">VLOOKUP(B554,Nomenclature!$J$1:$K$97,2,0)</f>
        <v>28</v>
      </c>
      <c r="M554" s="0" t="str">
        <f aca="false">VLOOKUP(C554,Nomenclature!$M$1:$N$21,2,0)</f>
        <v>01</v>
      </c>
      <c r="N554" s="0" t="str">
        <f aca="false">VLOOKUP(D554,Nomenclature!$O$25:$P$31,2,0)</f>
        <v>06</v>
      </c>
      <c r="O554" s="0" t="str">
        <f aca="false">CONCATENATE(K554,L554,M554,N554)</f>
        <v>03280106</v>
      </c>
      <c r="P554" s="0" t="str">
        <f aca="false">CONCATENATE(K554,L554)</f>
        <v>0328</v>
      </c>
      <c r="R554" s="0" t="n">
        <v>28.288035880534</v>
      </c>
      <c r="S554" s="0" t="n">
        <v>25</v>
      </c>
      <c r="T554" s="0" t="n">
        <v>100.692310611789</v>
      </c>
      <c r="U554" s="0" t="n">
        <v>1.60331668274045</v>
      </c>
      <c r="V554" s="0" t="n">
        <v>0.0191876612394268</v>
      </c>
      <c r="W554" s="0" t="n">
        <f aca="false">VLOOKUP(D554,'paramètres CI'!$A$1:$C$6,2,0)</f>
        <v>0.0424847883250769</v>
      </c>
      <c r="X554" s="0" t="n">
        <f aca="false">(R554-E554)/E554</f>
        <v>-0.0476190476190476</v>
      </c>
      <c r="Y554" s="0" t="n">
        <f aca="false">T554-G554</f>
        <v>38.3429323422454</v>
      </c>
      <c r="Z554" s="0" t="n">
        <f aca="false">U554-H554</f>
        <v>-0.0641326673096201</v>
      </c>
    </row>
    <row r="555" customFormat="false" ht="15.8" hidden="false" customHeight="false" outlineLevel="0" collapsed="false">
      <c r="A555" s="0" t="s">
        <v>15</v>
      </c>
      <c r="B555" s="0" t="s">
        <v>93</v>
      </c>
      <c r="C555" s="0" t="s">
        <v>32</v>
      </c>
      <c r="D555" s="0" t="s">
        <v>33</v>
      </c>
      <c r="E555" s="0" t="n">
        <f aca="false">VLOOKUP(O555,bibliRdtCHauff!$G$1:$K$1398,4,0)</f>
        <v>29.680957109443</v>
      </c>
      <c r="F555" s="0" t="n">
        <v>25</v>
      </c>
      <c r="G555" s="0" t="n">
        <f aca="false">VLOOKUP(P555,BesoinU!$F$1:$L$99,3,0)</f>
        <v>62.3493782695436</v>
      </c>
      <c r="H555" s="0" t="n">
        <f aca="false">VLOOKUP(O555,bibliRdtCHauff!$G$1:$K$1398,3,0)</f>
        <v>1.61191809543671</v>
      </c>
      <c r="I555" s="0" t="n">
        <v>0.0350921474242709</v>
      </c>
      <c r="J555" s="0" t="n">
        <f aca="false">VLOOKUP(D555,'paramètres CI'!$A$1:$C$6,2,0)</f>
        <v>0.033584731604575</v>
      </c>
      <c r="K555" s="0" t="str">
        <f aca="false">VLOOKUP(A555,Nomenclature!$D$1:$E$9,2,0)</f>
        <v>03</v>
      </c>
      <c r="L555" s="0" t="str">
        <f aca="false">VLOOKUP(B555,Nomenclature!$J$1:$K$97,2,0)</f>
        <v>28</v>
      </c>
      <c r="M555" s="0" t="str">
        <f aca="false">VLOOKUP(C555,Nomenclature!$M$1:$N$21,2,0)</f>
        <v>01</v>
      </c>
      <c r="N555" s="0" t="str">
        <f aca="false">VLOOKUP(D555,Nomenclature!$O$25:$P$31,2,0)</f>
        <v>01</v>
      </c>
      <c r="O555" s="0" t="str">
        <f aca="false">CONCATENATE(K555,L555,M555,N555)</f>
        <v>03280101</v>
      </c>
      <c r="P555" s="0" t="str">
        <f aca="false">CONCATENATE(K555,L555)</f>
        <v>0328</v>
      </c>
      <c r="R555" s="0" t="n">
        <v>28.2675781994695</v>
      </c>
      <c r="S555" s="0" t="n">
        <v>25</v>
      </c>
      <c r="T555" s="0" t="n">
        <v>99.2594473326074</v>
      </c>
      <c r="U555" s="0" t="n">
        <v>1.54992124561222</v>
      </c>
      <c r="V555" s="0" t="n">
        <v>0.0350921474242709</v>
      </c>
      <c r="W555" s="0" t="n">
        <f aca="false">VLOOKUP(D555,'paramètres CI'!$A$1:$C$6,2,0)</f>
        <v>0.033584731604575</v>
      </c>
      <c r="X555" s="0" t="n">
        <f aca="false">(R555-E555)/E555</f>
        <v>-0.0476190476190484</v>
      </c>
      <c r="Y555" s="0" t="n">
        <f aca="false">T555-G555</f>
        <v>36.9100690630638</v>
      </c>
      <c r="Z555" s="0" t="n">
        <f aca="false">U555-H555</f>
        <v>-0.0619968498244901</v>
      </c>
    </row>
    <row r="556" customFormat="false" ht="15.8" hidden="false" customHeight="false" outlineLevel="0" collapsed="false">
      <c r="A556" s="0" t="s">
        <v>15</v>
      </c>
      <c r="B556" s="0" t="s">
        <v>93</v>
      </c>
      <c r="C556" s="0" t="s">
        <v>35</v>
      </c>
      <c r="D556" s="0" t="s">
        <v>33</v>
      </c>
      <c r="E556" s="0" t="n">
        <f aca="false">VLOOKUP(O556,bibliRdtCHauff!$G$1:$K$1398,4,0)</f>
        <v>35.3344727493369</v>
      </c>
      <c r="F556" s="0" t="n">
        <v>25</v>
      </c>
      <c r="G556" s="0" t="n">
        <f aca="false">VLOOKUP(P556,BesoinU!$F$1:$L$99,3,0)</f>
        <v>62.3493782695436</v>
      </c>
      <c r="H556" s="0" t="n">
        <f aca="false">VLOOKUP(O556,bibliRdtCHauff!$G$1:$K$1398,3,0)</f>
        <v>1.85990549473467</v>
      </c>
      <c r="I556" s="0" t="n">
        <v>9.99400359784132E-005</v>
      </c>
      <c r="J556" s="0" t="n">
        <f aca="false">VLOOKUP(D556,'paramètres CI'!$A$1:$C$6,2,0)</f>
        <v>0.033584731604575</v>
      </c>
      <c r="K556" s="0" t="str">
        <f aca="false">VLOOKUP(A556,Nomenclature!$D$1:$E$9,2,0)</f>
        <v>03</v>
      </c>
      <c r="L556" s="0" t="str">
        <f aca="false">VLOOKUP(B556,Nomenclature!$J$1:$K$97,2,0)</f>
        <v>28</v>
      </c>
      <c r="M556" s="0" t="str">
        <f aca="false">VLOOKUP(C556,Nomenclature!$M$1:$N$21,2,0)</f>
        <v>21</v>
      </c>
      <c r="N556" s="0" t="str">
        <f aca="false">VLOOKUP(D556,Nomenclature!$O$25:$P$31,2,0)</f>
        <v>01</v>
      </c>
      <c r="O556" s="0" t="str">
        <f aca="false">CONCATENATE(K556,L556,M556,N556)</f>
        <v>03282101</v>
      </c>
      <c r="P556" s="0" t="str">
        <f aca="false">CONCATENATE(K556,L556)</f>
        <v>0328</v>
      </c>
      <c r="R556" s="0" t="n">
        <v>35.3344727493369</v>
      </c>
      <c r="S556" s="0" t="n">
        <v>25</v>
      </c>
      <c r="T556" s="0" t="n">
        <v>99.2594473326074</v>
      </c>
      <c r="U556" s="0" t="n">
        <v>1.85990549473467</v>
      </c>
      <c r="V556" s="0" t="n">
        <v>9.99400359784132E-005</v>
      </c>
      <c r="W556" s="0" t="n">
        <f aca="false">VLOOKUP(D556,'paramètres CI'!$A$1:$C$6,2,0)</f>
        <v>0.033584731604575</v>
      </c>
      <c r="X556" s="0" t="n">
        <f aca="false">(R556-E556)/E556</f>
        <v>0</v>
      </c>
      <c r="Y556" s="0" t="n">
        <f aca="false">T556-G556</f>
        <v>36.9100690630638</v>
      </c>
      <c r="Z556" s="0" t="n">
        <f aca="false">U556-H556</f>
        <v>0</v>
      </c>
    </row>
    <row r="557" customFormat="false" ht="15.8" hidden="false" customHeight="false" outlineLevel="0" collapsed="false">
      <c r="A557" s="0" t="s">
        <v>15</v>
      </c>
      <c r="B557" s="0" t="s">
        <v>93</v>
      </c>
      <c r="C557" s="0" t="s">
        <v>35</v>
      </c>
      <c r="D557" s="0" t="s">
        <v>34</v>
      </c>
      <c r="E557" s="0" t="n">
        <f aca="false">VLOOKUP(O557,bibliRdtCHauff!$G$1:$K$1398,4,0)</f>
        <v>35.3600448506675</v>
      </c>
      <c r="F557" s="0" t="n">
        <v>25</v>
      </c>
      <c r="G557" s="0" t="n">
        <f aca="false">VLOOKUP(P557,BesoinU!$F$1:$L$99,3,0)</f>
        <v>62.3493782695436</v>
      </c>
      <c r="H557" s="0" t="n">
        <f aca="false">VLOOKUP(O557,bibliRdtCHauff!$G$1:$K$1398,3,0)</f>
        <v>1.92398001928854</v>
      </c>
      <c r="I557" s="0" t="n">
        <v>9.99400359784132E-005</v>
      </c>
      <c r="J557" s="0" t="n">
        <f aca="false">VLOOKUP(D557,'paramètres CI'!$A$1:$C$6,2,0)</f>
        <v>0.0424847883250769</v>
      </c>
      <c r="K557" s="0" t="str">
        <f aca="false">VLOOKUP(A557,Nomenclature!$D$1:$E$9,2,0)</f>
        <v>03</v>
      </c>
      <c r="L557" s="0" t="str">
        <f aca="false">VLOOKUP(B557,Nomenclature!$J$1:$K$97,2,0)</f>
        <v>28</v>
      </c>
      <c r="M557" s="0" t="str">
        <f aca="false">VLOOKUP(C557,Nomenclature!$M$1:$N$21,2,0)</f>
        <v>21</v>
      </c>
      <c r="N557" s="0" t="str">
        <f aca="false">VLOOKUP(D557,Nomenclature!$O$25:$P$31,2,0)</f>
        <v>06</v>
      </c>
      <c r="O557" s="0" t="str">
        <f aca="false">CONCATENATE(K557,L557,M557,N557)</f>
        <v>03282106</v>
      </c>
      <c r="P557" s="0" t="str">
        <f aca="false">CONCATENATE(K557,L557)</f>
        <v>0328</v>
      </c>
      <c r="R557" s="0" t="n">
        <v>35.3600448506675</v>
      </c>
      <c r="S557" s="0" t="n">
        <v>25</v>
      </c>
      <c r="T557" s="0" t="n">
        <v>100.692310611789</v>
      </c>
      <c r="U557" s="0" t="n">
        <v>1.92398001928854</v>
      </c>
      <c r="V557" s="0" t="n">
        <v>9.99400359784132E-005</v>
      </c>
      <c r="W557" s="0" t="n">
        <f aca="false">VLOOKUP(D557,'paramètres CI'!$A$1:$C$6,2,0)</f>
        <v>0.0424847883250769</v>
      </c>
      <c r="X557" s="0" t="n">
        <f aca="false">(R557-E557)/E557</f>
        <v>0</v>
      </c>
      <c r="Y557" s="0" t="n">
        <f aca="false">T557-G557</f>
        <v>38.3429323422454</v>
      </c>
      <c r="Z557" s="0" t="n">
        <f aca="false">U557-H557</f>
        <v>0</v>
      </c>
    </row>
    <row r="558" customFormat="false" ht="15.8" hidden="false" customHeight="false" outlineLevel="0" collapsed="false">
      <c r="A558" s="0" t="s">
        <v>15</v>
      </c>
      <c r="B558" s="0" t="s">
        <v>93</v>
      </c>
      <c r="C558" s="0" t="s">
        <v>36</v>
      </c>
      <c r="D558" s="0" t="s">
        <v>37</v>
      </c>
      <c r="E558" s="0" t="n">
        <f aca="false">VLOOKUP(O558,bibliRdtCHauff!$G$1:$K$1398,4,0)</f>
        <v>18.9789197373585</v>
      </c>
      <c r="F558" s="0" t="n">
        <v>20</v>
      </c>
      <c r="G558" s="0" t="n">
        <f aca="false">VLOOKUP(P558,BesoinU!$F$1:$L$99,3,0)</f>
        <v>62.3493782695436</v>
      </c>
      <c r="H558" s="0" t="n">
        <f aca="false">VLOOKUP(O558,bibliRdtCHauff!$G$1:$K$1398,3,0)</f>
        <v>0.759143863683932</v>
      </c>
      <c r="I558" s="0" t="n">
        <v>9.99400359784132E-005</v>
      </c>
      <c r="J558" s="0" t="n">
        <f aca="false">VLOOKUP(D558,'paramètres CI'!$A$1:$C$6,2,0)</f>
        <v>0.0385046990211696</v>
      </c>
      <c r="K558" s="0" t="str">
        <f aca="false">VLOOKUP(A558,Nomenclature!$D$1:$E$9,2,0)</f>
        <v>03</v>
      </c>
      <c r="L558" s="0" t="str">
        <f aca="false">VLOOKUP(B558,Nomenclature!$J$1:$K$97,2,0)</f>
        <v>28</v>
      </c>
      <c r="M558" s="0" t="str">
        <f aca="false">VLOOKUP(C558,Nomenclature!$M$1:$N$21,2,0)</f>
        <v>23</v>
      </c>
      <c r="N558" s="0" t="str">
        <f aca="false">VLOOKUP(D558,Nomenclature!$O$25:$P$31,2,0)</f>
        <v>03</v>
      </c>
      <c r="O558" s="0" t="str">
        <f aca="false">CONCATENATE(K558,L558,M558,N558)</f>
        <v>03282303</v>
      </c>
      <c r="P558" s="0" t="str">
        <f aca="false">CONCATENATE(K558,L558)</f>
        <v>0328</v>
      </c>
      <c r="R558" s="0" t="n">
        <v>18.9789197373585</v>
      </c>
      <c r="S558" s="0" t="n">
        <v>20</v>
      </c>
      <c r="T558" s="0" t="n">
        <v>99.8536182936129</v>
      </c>
      <c r="U558" s="0" t="n">
        <v>0.759143863683932</v>
      </c>
      <c r="V558" s="0" t="n">
        <v>9.99400359784132E-005</v>
      </c>
      <c r="W558" s="0" t="n">
        <f aca="false">VLOOKUP(D558,'paramètres CI'!$A$1:$C$6,2,0)</f>
        <v>0.0385046990211696</v>
      </c>
      <c r="X558" s="0" t="n">
        <f aca="false">(R558-E558)/E558</f>
        <v>0</v>
      </c>
      <c r="Y558" s="0" t="n">
        <f aca="false">T558-G558</f>
        <v>37.5042400240693</v>
      </c>
      <c r="Z558" s="0" t="n">
        <f aca="false">U558-H558</f>
        <v>0</v>
      </c>
    </row>
    <row r="559" customFormat="false" ht="15.8" hidden="false" customHeight="false" outlineLevel="0" collapsed="false">
      <c r="A559" s="0" t="s">
        <v>15</v>
      </c>
      <c r="B559" s="0" t="s">
        <v>93</v>
      </c>
      <c r="C559" s="0" t="s">
        <v>38</v>
      </c>
      <c r="D559" s="0" t="s">
        <v>39</v>
      </c>
      <c r="E559" s="0" t="n">
        <f aca="false">VLOOKUP(O559,bibliRdtCHauff!$G$1:$K$1398,4,0)</f>
        <v>13.9964547800202</v>
      </c>
      <c r="F559" s="0" t="n">
        <v>20</v>
      </c>
      <c r="G559" s="0" t="n">
        <f aca="false">VLOOKUP(P559,BesoinU!$F$1:$L$99,3,0)</f>
        <v>62.3493782695436</v>
      </c>
      <c r="H559" s="0" t="n">
        <f aca="false">VLOOKUP(O559,bibliRdtCHauff!$G$1:$K$1398,3,0)</f>
        <v>0.986925401150152</v>
      </c>
      <c r="I559" s="0" t="n">
        <v>9.99400359784132E-005</v>
      </c>
      <c r="J559" s="0" t="n">
        <f aca="false">VLOOKUP(D559,'paramètres CI'!$A$1:$C$6,2,0)</f>
        <v>0.022045059962018</v>
      </c>
      <c r="K559" s="0" t="str">
        <f aca="false">VLOOKUP(A559,Nomenclature!$D$1:$E$9,2,0)</f>
        <v>03</v>
      </c>
      <c r="L559" s="0" t="str">
        <f aca="false">VLOOKUP(B559,Nomenclature!$J$1:$K$97,2,0)</f>
        <v>28</v>
      </c>
      <c r="M559" s="0" t="str">
        <f aca="false">VLOOKUP(C559,Nomenclature!$M$1:$N$21,2,0)</f>
        <v>24</v>
      </c>
      <c r="N559" s="0" t="str">
        <f aca="false">VLOOKUP(D559,Nomenclature!$O$25:$P$31,2,0)</f>
        <v>04</v>
      </c>
      <c r="O559" s="0" t="str">
        <f aca="false">CONCATENATE(K559,L559,M559,N559)</f>
        <v>03282404</v>
      </c>
      <c r="P559" s="0" t="str">
        <f aca="false">CONCATENATE(K559,L559)</f>
        <v>0328</v>
      </c>
      <c r="R559" s="0" t="n">
        <v>13.9964547800202</v>
      </c>
      <c r="S559" s="0" t="n">
        <v>20</v>
      </c>
      <c r="T559" s="0" t="n">
        <v>100.861668791184</v>
      </c>
      <c r="U559" s="0" t="n">
        <v>0.986925401150152</v>
      </c>
      <c r="V559" s="0" t="n">
        <v>9.99400359784132E-005</v>
      </c>
      <c r="W559" s="0" t="n">
        <f aca="false">VLOOKUP(D559,'paramètres CI'!$A$1:$C$6,2,0)</f>
        <v>0.022045059962018</v>
      </c>
      <c r="X559" s="0" t="n">
        <f aca="false">(R559-E559)/E559</f>
        <v>0</v>
      </c>
      <c r="Y559" s="0" t="n">
        <f aca="false">T559-G559</f>
        <v>38.5122905216404</v>
      </c>
      <c r="Z559" s="0" t="n">
        <f aca="false">U559-H559</f>
        <v>0</v>
      </c>
    </row>
    <row r="560" customFormat="false" ht="15.8" hidden="false" customHeight="false" outlineLevel="0" collapsed="false">
      <c r="A560" s="0" t="s">
        <v>15</v>
      </c>
      <c r="B560" s="0" t="s">
        <v>93</v>
      </c>
      <c r="C560" s="0" t="s">
        <v>40</v>
      </c>
      <c r="D560" s="0" t="s">
        <v>37</v>
      </c>
      <c r="E560" s="0" t="n">
        <f aca="false">VLOOKUP(O560,bibliRdtCHauff!$G$1:$K$1398,4,0)</f>
        <v>15.9422925793812</v>
      </c>
      <c r="F560" s="0" t="n">
        <v>20</v>
      </c>
      <c r="G560" s="0" t="n">
        <f aca="false">VLOOKUP(P560,BesoinU!$F$1:$L$99,3,0)</f>
        <v>62.3493782695436</v>
      </c>
      <c r="H560" s="0" t="n">
        <f aca="false">VLOOKUP(O560,bibliRdtCHauff!$G$1:$K$1398,3,0)</f>
        <v>0.688153757097577</v>
      </c>
      <c r="I560" s="0" t="n">
        <v>0.0732286923341567</v>
      </c>
      <c r="J560" s="0" t="n">
        <f aca="false">VLOOKUP(D560,'paramètres CI'!$A$1:$C$6,2,0)</f>
        <v>0.0385046990211696</v>
      </c>
      <c r="K560" s="0" t="str">
        <f aca="false">VLOOKUP(A560,Nomenclature!$D$1:$E$9,2,0)</f>
        <v>03</v>
      </c>
      <c r="L560" s="0" t="str">
        <f aca="false">VLOOKUP(B560,Nomenclature!$J$1:$K$97,2,0)</f>
        <v>28</v>
      </c>
      <c r="M560" s="0" t="str">
        <f aca="false">VLOOKUP(C560,Nomenclature!$M$1:$N$21,2,0)</f>
        <v>03</v>
      </c>
      <c r="N560" s="0" t="str">
        <f aca="false">VLOOKUP(D560,Nomenclature!$O$25:$P$31,2,0)</f>
        <v>03</v>
      </c>
      <c r="O560" s="0" t="str">
        <f aca="false">CONCATENATE(K560,L560,M560,N560)</f>
        <v>03280303</v>
      </c>
      <c r="P560" s="0" t="str">
        <f aca="false">CONCATENATE(K560,L560)</f>
        <v>0328</v>
      </c>
      <c r="R560" s="0" t="n">
        <v>15.1831357898868</v>
      </c>
      <c r="S560" s="0" t="n">
        <v>20</v>
      </c>
      <c r="T560" s="0" t="n">
        <v>99.8536182936129</v>
      </c>
      <c r="U560" s="0" t="n">
        <v>0.670406230450988</v>
      </c>
      <c r="V560" s="0" t="n">
        <v>0.0732286923341567</v>
      </c>
      <c r="W560" s="0" t="n">
        <f aca="false">VLOOKUP(D560,'paramètres CI'!$A$1:$C$6,2,0)</f>
        <v>0.0385046990211696</v>
      </c>
      <c r="X560" s="0" t="n">
        <f aca="false">(R560-E560)/E560</f>
        <v>-0.0476190476190512</v>
      </c>
      <c r="Y560" s="0" t="n">
        <f aca="false">T560-G560</f>
        <v>37.5042400240693</v>
      </c>
      <c r="Z560" s="0" t="n">
        <f aca="false">U560-H560</f>
        <v>-0.0177475266465891</v>
      </c>
    </row>
    <row r="561" customFormat="false" ht="15.8" hidden="false" customHeight="false" outlineLevel="0" collapsed="false">
      <c r="A561" s="0" t="s">
        <v>15</v>
      </c>
      <c r="B561" s="0" t="s">
        <v>93</v>
      </c>
      <c r="C561" s="0" t="s">
        <v>41</v>
      </c>
      <c r="D561" s="0" t="s">
        <v>39</v>
      </c>
      <c r="E561" s="0" t="n">
        <f aca="false">VLOOKUP(O561,bibliRdtCHauff!$G$1:$K$1398,4,0)</f>
        <v>11.757022015217</v>
      </c>
      <c r="F561" s="0" t="n">
        <v>20</v>
      </c>
      <c r="G561" s="0" t="n">
        <f aca="false">VLOOKUP(P561,BesoinU!$F$1:$L$99,3,0)</f>
        <v>62.3493782695436</v>
      </c>
      <c r="H561" s="0" t="n">
        <f aca="false">VLOOKUP(O561,bibliRdtCHauff!$G$1:$K$1398,3,0)</f>
        <v>0.779513528640993</v>
      </c>
      <c r="I561" s="0" t="n">
        <v>0.382140273186898</v>
      </c>
      <c r="J561" s="0" t="n">
        <f aca="false">VLOOKUP(D561,'paramètres CI'!$A$1:$C$6,2,0)</f>
        <v>0.022045059962018</v>
      </c>
      <c r="K561" s="0" t="str">
        <f aca="false">VLOOKUP(A561,Nomenclature!$D$1:$E$9,2,0)</f>
        <v>03</v>
      </c>
      <c r="L561" s="0" t="str">
        <f aca="false">VLOOKUP(B561,Nomenclature!$J$1:$K$97,2,0)</f>
        <v>28</v>
      </c>
      <c r="M561" s="0" t="str">
        <f aca="false">VLOOKUP(C561,Nomenclature!$M$1:$N$21,2,0)</f>
        <v>04</v>
      </c>
      <c r="N561" s="0" t="str">
        <f aca="false">VLOOKUP(D561,Nomenclature!$O$25:$P$31,2,0)</f>
        <v>04</v>
      </c>
      <c r="O561" s="0" t="str">
        <f aca="false">CONCATENATE(K561,L561,M561,N561)</f>
        <v>03280404</v>
      </c>
      <c r="P561" s="0" t="str">
        <f aca="false">CONCATENATE(K561,L561)</f>
        <v>0328</v>
      </c>
      <c r="R561" s="0" t="n">
        <v>11.1971638240162</v>
      </c>
      <c r="S561" s="0" t="n">
        <v>20</v>
      </c>
      <c r="T561" s="0" t="n">
        <v>100.861668791184</v>
      </c>
      <c r="U561" s="0" t="n">
        <v>0.727660560513703</v>
      </c>
      <c r="V561" s="0" t="n">
        <v>0.382140273186898</v>
      </c>
      <c r="W561" s="0" t="n">
        <f aca="false">VLOOKUP(D561,'paramètres CI'!$A$1:$C$6,2,0)</f>
        <v>0.022045059962018</v>
      </c>
      <c r="X561" s="0" t="n">
        <f aca="false">(R561-E561)/E561</f>
        <v>-0.0476190476190468</v>
      </c>
      <c r="Y561" s="0" t="n">
        <f aca="false">T561-G561</f>
        <v>38.5122905216404</v>
      </c>
      <c r="Z561" s="0" t="n">
        <f aca="false">U561-H561</f>
        <v>-0.05185296812729</v>
      </c>
    </row>
    <row r="562" customFormat="false" ht="15.8" hidden="false" customHeight="false" outlineLevel="0" collapsed="false">
      <c r="A562" s="0" t="s">
        <v>15</v>
      </c>
      <c r="B562" s="0" t="s">
        <v>93</v>
      </c>
      <c r="C562" s="0" t="s">
        <v>45</v>
      </c>
      <c r="D562" s="0" t="s">
        <v>43</v>
      </c>
      <c r="E562" s="0" t="n">
        <f aca="false">VLOOKUP(O562,bibliRdtCHauff!$G$1:$K$1398,4,0)</f>
        <v>10.4</v>
      </c>
      <c r="F562" s="0" t="n">
        <v>13</v>
      </c>
      <c r="G562" s="0" t="n">
        <f aca="false">VLOOKUP(P562,BesoinU!$F$1:$L$99,3,0)</f>
        <v>62.3493782695436</v>
      </c>
      <c r="H562" s="0" t="n">
        <f aca="false">VLOOKUP(O562,bibliRdtCHauff!$G$1:$K$1398,3,0)</f>
        <v>0.92</v>
      </c>
      <c r="I562" s="0" t="n">
        <v>0.262040502846242</v>
      </c>
      <c r="J562" s="0" t="n">
        <f aca="false">VLOOKUP(D562,'paramètres CI'!$A$1:$C$6,2,0)</f>
        <v>0.0935912806596305</v>
      </c>
      <c r="K562" s="0" t="str">
        <f aca="false">VLOOKUP(A562,Nomenclature!$D$1:$E$9,2,0)</f>
        <v>03</v>
      </c>
      <c r="L562" s="0" t="str">
        <f aca="false">VLOOKUP(B562,Nomenclature!$J$1:$K$97,2,0)</f>
        <v>28</v>
      </c>
      <c r="M562" s="0" t="str">
        <f aca="false">VLOOKUP(C562,Nomenclature!$M$1:$N$21,2,0)</f>
        <v>06</v>
      </c>
      <c r="N562" s="0" t="str">
        <f aca="false">VLOOKUP(D562,Nomenclature!$O$25:$P$31,2,0)</f>
        <v>02</v>
      </c>
      <c r="O562" s="0" t="str">
        <f aca="false">CONCATENATE(K562,L562,M562,N562)</f>
        <v>03280602</v>
      </c>
      <c r="P562" s="0" t="str">
        <f aca="false">CONCATENATE(K562,L562)</f>
        <v>0328</v>
      </c>
      <c r="R562" s="0" t="n">
        <v>10</v>
      </c>
      <c r="S562" s="0" t="n">
        <v>13</v>
      </c>
      <c r="T562" s="0" t="n">
        <v>103.435330963095</v>
      </c>
      <c r="U562" s="0" t="n">
        <v>0.9</v>
      </c>
      <c r="V562" s="0" t="n">
        <v>0.262040502846242</v>
      </c>
      <c r="W562" s="0" t="n">
        <f aca="false">VLOOKUP(D562,'paramètres CI'!$A$1:$C$6,2,0)</f>
        <v>0.0935912806596305</v>
      </c>
      <c r="X562" s="0" t="n">
        <f aca="false">(R562-E562)/E562</f>
        <v>-0.0384615384615385</v>
      </c>
      <c r="Y562" s="0" t="n">
        <f aca="false">T562-G562</f>
        <v>41.0859526935514</v>
      </c>
      <c r="Z562" s="0" t="n">
        <f aca="false">U562-H562</f>
        <v>-0.02</v>
      </c>
    </row>
    <row r="563" customFormat="false" ht="15.8" hidden="false" customHeight="false" outlineLevel="0" collapsed="false">
      <c r="A563" s="0" t="s">
        <v>15</v>
      </c>
      <c r="B563" s="0" t="s">
        <v>93</v>
      </c>
      <c r="C563" s="0" t="s">
        <v>46</v>
      </c>
      <c r="D563" s="0" t="s">
        <v>43</v>
      </c>
      <c r="E563" s="0" t="n">
        <f aca="false">VLOOKUP(O563,bibliRdtCHauff!$G$1:$K$1398,4,0)</f>
        <v>12</v>
      </c>
      <c r="F563" s="0" t="n">
        <v>13</v>
      </c>
      <c r="G563" s="0" t="n">
        <f aca="false">VLOOKUP(P563,BesoinU!$F$1:$L$99,3,0)</f>
        <v>62.3493782695436</v>
      </c>
      <c r="H563" s="0" t="n">
        <f aca="false">VLOOKUP(O563,bibliRdtCHauff!$G$1:$K$1398,3,0)</f>
        <v>1</v>
      </c>
      <c r="I563" s="0" t="n">
        <v>9.99400359784132E-005</v>
      </c>
      <c r="J563" s="0" t="n">
        <f aca="false">VLOOKUP(D563,'paramètres CI'!$A$1:$C$6,2,0)</f>
        <v>0.0935912806596305</v>
      </c>
      <c r="K563" s="0" t="str">
        <f aca="false">VLOOKUP(A563,Nomenclature!$D$1:$E$9,2,0)</f>
        <v>03</v>
      </c>
      <c r="L563" s="0" t="str">
        <f aca="false">VLOOKUP(B563,Nomenclature!$J$1:$K$97,2,0)</f>
        <v>28</v>
      </c>
      <c r="M563" s="0" t="str">
        <f aca="false">VLOOKUP(C563,Nomenclature!$M$1:$N$21,2,0)</f>
        <v>26</v>
      </c>
      <c r="N563" s="0" t="str">
        <f aca="false">VLOOKUP(D563,Nomenclature!$O$25:$P$31,2,0)</f>
        <v>02</v>
      </c>
      <c r="O563" s="0" t="str">
        <f aca="false">CONCATENATE(K563,L563,M563,N563)</f>
        <v>03282602</v>
      </c>
      <c r="P563" s="0" t="str">
        <f aca="false">CONCATENATE(K563,L563)</f>
        <v>0328</v>
      </c>
      <c r="R563" s="0" t="n">
        <v>12</v>
      </c>
      <c r="S563" s="0" t="n">
        <v>13</v>
      </c>
      <c r="T563" s="0" t="n">
        <v>103.435330963095</v>
      </c>
      <c r="U563" s="0" t="n">
        <v>1</v>
      </c>
      <c r="V563" s="0" t="n">
        <v>9.99400359784132E-005</v>
      </c>
      <c r="W563" s="0" t="n">
        <f aca="false">VLOOKUP(D563,'paramètres CI'!$A$1:$C$6,2,0)</f>
        <v>0.0935912806596305</v>
      </c>
      <c r="X563" s="0" t="n">
        <f aca="false">(R563-E563)/E563</f>
        <v>0</v>
      </c>
      <c r="Y563" s="0" t="n">
        <f aca="false">T563-G563</f>
        <v>41.0859526935514</v>
      </c>
      <c r="Z563" s="0" t="n">
        <f aca="false">U563-H563</f>
        <v>0</v>
      </c>
    </row>
    <row r="564" customFormat="false" ht="15.8" hidden="false" customHeight="false" outlineLevel="0" collapsed="false">
      <c r="A564" s="0" t="s">
        <v>15</v>
      </c>
      <c r="B564" s="0" t="s">
        <v>93</v>
      </c>
      <c r="C564" s="0" t="s">
        <v>48</v>
      </c>
      <c r="D564" s="0" t="s">
        <v>43</v>
      </c>
      <c r="E564" s="0" t="n">
        <f aca="false">VLOOKUP(O564,bibliRdtCHauff!$G$1:$K$1398,4,0)</f>
        <v>82.0390080679052</v>
      </c>
      <c r="F564" s="0" t="n">
        <v>20</v>
      </c>
      <c r="G564" s="0" t="n">
        <f aca="false">VLOOKUP(P564,BesoinU!$F$1:$L$99,3,0)</f>
        <v>62.3493782695436</v>
      </c>
      <c r="H564" s="0" t="n">
        <f aca="false">VLOOKUP(O564,bibliRdtCHauff!$G$1:$K$1398,3,0)</f>
        <v>3.27439423255813</v>
      </c>
      <c r="I564" s="0" t="n">
        <v>0.227711082753136</v>
      </c>
      <c r="J564" s="0" t="n">
        <f aca="false">VLOOKUP(D564,'paramètres CI'!$A$1:$C$6,2,0)</f>
        <v>0.0935912806596305</v>
      </c>
      <c r="K564" s="0" t="str">
        <f aca="false">VLOOKUP(A564,Nomenclature!$D$1:$E$9,2,0)</f>
        <v>03</v>
      </c>
      <c r="L564" s="0" t="str">
        <f aca="false">VLOOKUP(B564,Nomenclature!$J$1:$K$97,2,0)</f>
        <v>28</v>
      </c>
      <c r="M564" s="0" t="str">
        <f aca="false">VLOOKUP(C564,Nomenclature!$M$1:$N$21,2,0)</f>
        <v>09</v>
      </c>
      <c r="N564" s="0" t="str">
        <f aca="false">VLOOKUP(D564,Nomenclature!$O$25:$P$31,2,0)</f>
        <v>02</v>
      </c>
      <c r="O564" s="0" t="str">
        <f aca="false">CONCATENATE(K564,L564,M564,N564)</f>
        <v>03280902</v>
      </c>
      <c r="P564" s="0" t="str">
        <f aca="false">CONCATENATE(K564,L564)</f>
        <v>0328</v>
      </c>
      <c r="R564" s="0" t="n">
        <v>78.1323886361002</v>
      </c>
      <c r="S564" s="0" t="n">
        <v>20</v>
      </c>
      <c r="T564" s="0" t="n">
        <v>97.2044898857647</v>
      </c>
      <c r="U564" s="0" t="n">
        <v>3.24350372093023</v>
      </c>
      <c r="V564" s="0" t="n">
        <v>0.227711082753136</v>
      </c>
      <c r="W564" s="0" t="n">
        <f aca="false">VLOOKUP(D564,'paramètres CI'!$A$1:$C$6,2,0)</f>
        <v>0.0935912806596305</v>
      </c>
      <c r="X564" s="0" t="n">
        <f aca="false">(R564-E564)/E564</f>
        <v>-0.0476190476190475</v>
      </c>
      <c r="Y564" s="0" t="n">
        <f aca="false">T564-G564</f>
        <v>34.8551116162211</v>
      </c>
      <c r="Z564" s="0" t="n">
        <f aca="false">U564-H564</f>
        <v>-0.0308905116278999</v>
      </c>
    </row>
    <row r="565" customFormat="false" ht="15.8" hidden="false" customHeight="false" outlineLevel="0" collapsed="false">
      <c r="A565" s="0" t="s">
        <v>15</v>
      </c>
      <c r="B565" s="0" t="s">
        <v>93</v>
      </c>
      <c r="C565" s="0" t="s">
        <v>49</v>
      </c>
      <c r="D565" s="0" t="s">
        <v>43</v>
      </c>
      <c r="E565" s="0" t="n">
        <f aca="false">VLOOKUP(O565,bibliRdtCHauff!$G$1:$K$1398,4,0)</f>
        <v>97.6654857951252</v>
      </c>
      <c r="F565" s="0" t="n">
        <v>20</v>
      </c>
      <c r="G565" s="0" t="n">
        <f aca="false">VLOOKUP(P565,BesoinU!$F$1:$L$99,3,0)</f>
        <v>62.3493782695436</v>
      </c>
      <c r="H565" s="0" t="n">
        <f aca="false">VLOOKUP(O565,bibliRdtCHauff!$G$1:$K$1398,3,0)</f>
        <v>3.39795627906976</v>
      </c>
      <c r="I565" s="0" t="n">
        <v>9.99400359784132E-005</v>
      </c>
      <c r="J565" s="0" t="n">
        <f aca="false">VLOOKUP(D565,'paramètres CI'!$A$1:$C$6,2,0)</f>
        <v>0.0935912806596305</v>
      </c>
      <c r="K565" s="0" t="str">
        <f aca="false">VLOOKUP(A565,Nomenclature!$D$1:$E$9,2,0)</f>
        <v>03</v>
      </c>
      <c r="L565" s="0" t="str">
        <f aca="false">VLOOKUP(B565,Nomenclature!$J$1:$K$97,2,0)</f>
        <v>28</v>
      </c>
      <c r="M565" s="0" t="str">
        <f aca="false">VLOOKUP(C565,Nomenclature!$M$1:$N$21,2,0)</f>
        <v>29</v>
      </c>
      <c r="N565" s="0" t="str">
        <f aca="false">VLOOKUP(D565,Nomenclature!$O$25:$P$31,2,0)</f>
        <v>02</v>
      </c>
      <c r="O565" s="0" t="str">
        <f aca="false">CONCATENATE(K565,L565,M565,N565)</f>
        <v>03282902</v>
      </c>
      <c r="P565" s="0" t="str">
        <f aca="false">CONCATENATE(K565,L565)</f>
        <v>0328</v>
      </c>
      <c r="R565" s="0" t="n">
        <v>97.6654857951252</v>
      </c>
      <c r="S565" s="0" t="n">
        <v>20</v>
      </c>
      <c r="T565" s="0" t="n">
        <v>97.2044898857647</v>
      </c>
      <c r="U565" s="0" t="n">
        <v>3.39795627906976</v>
      </c>
      <c r="V565" s="0" t="n">
        <v>9.99400359784132E-005</v>
      </c>
      <c r="W565" s="0" t="n">
        <f aca="false">VLOOKUP(D565,'paramètres CI'!$A$1:$C$6,2,0)</f>
        <v>0.0935912806596305</v>
      </c>
      <c r="X565" s="0" t="n">
        <f aca="false">(R565-E565)/E565</f>
        <v>0</v>
      </c>
      <c r="Y565" s="0" t="n">
        <f aca="false">T565-G565</f>
        <v>34.8551116162211</v>
      </c>
      <c r="Z565" s="0" t="n">
        <f aca="false">U565-H565</f>
        <v>0</v>
      </c>
    </row>
    <row r="566" customFormat="false" ht="15.8" hidden="false" customHeight="false" outlineLevel="0" collapsed="false">
      <c r="A566" s="0" t="s">
        <v>15</v>
      </c>
      <c r="B566" s="0" t="s">
        <v>94</v>
      </c>
      <c r="C566" s="0" t="s">
        <v>32</v>
      </c>
      <c r="D566" s="0" t="s">
        <v>34</v>
      </c>
      <c r="E566" s="0" t="n">
        <f aca="false">VLOOKUP(O566,bibliRdtCHauff!$G$1:$K$1398,4,0)</f>
        <v>33.90455516</v>
      </c>
      <c r="F566" s="0" t="n">
        <v>25</v>
      </c>
      <c r="G566" s="0" t="n">
        <f aca="false">VLOOKUP(P566,BesoinU!$F$1:$L$99,3,0)</f>
        <v>73.2476781494208</v>
      </c>
      <c r="H566" s="0" t="n">
        <f aca="false">VLOOKUP(O566,bibliRdtCHauff!$G$1:$K$1398,3,0)</f>
        <v>1.59826510543218</v>
      </c>
      <c r="I566" s="0" t="n">
        <v>0.0150962837196389</v>
      </c>
      <c r="J566" s="0" t="n">
        <f aca="false">VLOOKUP(D566,'paramètres CI'!$A$1:$C$6,2,0)</f>
        <v>0.0424847883250769</v>
      </c>
      <c r="K566" s="0" t="str">
        <f aca="false">VLOOKUP(A566,Nomenclature!$D$1:$E$9,2,0)</f>
        <v>03</v>
      </c>
      <c r="L566" s="0" t="str">
        <f aca="false">VLOOKUP(B566,Nomenclature!$J$1:$K$97,2,0)</f>
        <v>41</v>
      </c>
      <c r="M566" s="0" t="str">
        <f aca="false">VLOOKUP(C566,Nomenclature!$M$1:$N$21,2,0)</f>
        <v>01</v>
      </c>
      <c r="N566" s="0" t="str">
        <f aca="false">VLOOKUP(D566,Nomenclature!$O$25:$P$31,2,0)</f>
        <v>06</v>
      </c>
      <c r="O566" s="0" t="str">
        <f aca="false">CONCATENATE(K566,L566,M566,N566)</f>
        <v>03410106</v>
      </c>
      <c r="P566" s="0" t="str">
        <f aca="false">CONCATENATE(K566,L566)</f>
        <v>0341</v>
      </c>
      <c r="R566" s="0" t="n">
        <v>32.2900525333333</v>
      </c>
      <c r="S566" s="0" t="n">
        <v>25</v>
      </c>
      <c r="T566" s="0" t="n">
        <v>115.508155281942</v>
      </c>
      <c r="U566" s="0" t="n">
        <v>1.53679337060787</v>
      </c>
      <c r="V566" s="0" t="n">
        <v>0.0150962837196389</v>
      </c>
      <c r="W566" s="0" t="n">
        <f aca="false">VLOOKUP(D566,'paramètres CI'!$A$1:$C$6,2,0)</f>
        <v>0.0424847883250769</v>
      </c>
      <c r="X566" s="0" t="n">
        <f aca="false">(R566-E566)/E566</f>
        <v>-0.0476190476190486</v>
      </c>
      <c r="Y566" s="0" t="n">
        <f aca="false">T566-G566</f>
        <v>42.2604771325212</v>
      </c>
      <c r="Z566" s="0" t="n">
        <f aca="false">U566-H566</f>
        <v>-0.0614717348243099</v>
      </c>
    </row>
    <row r="567" customFormat="false" ht="15.8" hidden="false" customHeight="false" outlineLevel="0" collapsed="false">
      <c r="A567" s="0" t="s">
        <v>15</v>
      </c>
      <c r="B567" s="0" t="s">
        <v>94</v>
      </c>
      <c r="C567" s="0" t="s">
        <v>32</v>
      </c>
      <c r="D567" s="0" t="s">
        <v>33</v>
      </c>
      <c r="E567" s="0" t="n">
        <f aca="false">VLOOKUP(O567,bibliRdtCHauff!$G$1:$K$1398,4,0)</f>
        <v>33.3190780220477</v>
      </c>
      <c r="F567" s="0" t="n">
        <v>25</v>
      </c>
      <c r="G567" s="0" t="n">
        <f aca="false">VLOOKUP(P567,BesoinU!$F$1:$L$99,3,0)</f>
        <v>73.2476781494208</v>
      </c>
      <c r="H567" s="0" t="n">
        <f aca="false">VLOOKUP(O567,bibliRdtCHauff!$G$1:$K$1398,3,0)</f>
        <v>1.6213097932998</v>
      </c>
      <c r="I567" s="0" t="n">
        <v>0.0345855689932866</v>
      </c>
      <c r="J567" s="0" t="n">
        <f aca="false">VLOOKUP(D567,'paramètres CI'!$A$1:$C$6,2,0)</f>
        <v>0.033584731604575</v>
      </c>
      <c r="K567" s="0" t="str">
        <f aca="false">VLOOKUP(A567,Nomenclature!$D$1:$E$9,2,0)</f>
        <v>03</v>
      </c>
      <c r="L567" s="0" t="str">
        <f aca="false">VLOOKUP(B567,Nomenclature!$J$1:$K$97,2,0)</f>
        <v>41</v>
      </c>
      <c r="M567" s="0" t="str">
        <f aca="false">VLOOKUP(C567,Nomenclature!$M$1:$N$21,2,0)</f>
        <v>01</v>
      </c>
      <c r="N567" s="0" t="str">
        <f aca="false">VLOOKUP(D567,Nomenclature!$O$25:$P$31,2,0)</f>
        <v>01</v>
      </c>
      <c r="O567" s="0" t="str">
        <f aca="false">CONCATENATE(K567,L567,M567,N567)</f>
        <v>03410101</v>
      </c>
      <c r="P567" s="0" t="str">
        <f aca="false">CONCATENATE(K567,L567)</f>
        <v>0341</v>
      </c>
      <c r="R567" s="0" t="n">
        <v>31.732455259093</v>
      </c>
      <c r="S567" s="0" t="n">
        <v>25</v>
      </c>
      <c r="T567" s="0" t="n">
        <v>111.28797069489</v>
      </c>
      <c r="U567" s="0" t="n">
        <v>1.55895172432673</v>
      </c>
      <c r="V567" s="0" t="n">
        <v>0.0345855689932866</v>
      </c>
      <c r="W567" s="0" t="n">
        <f aca="false">VLOOKUP(D567,'paramètres CI'!$A$1:$C$6,2,0)</f>
        <v>0.033584731604575</v>
      </c>
      <c r="X567" s="0" t="n">
        <f aca="false">(R567-E567)/E567</f>
        <v>-0.047619047619049</v>
      </c>
      <c r="Y567" s="0" t="n">
        <f aca="false">T567-G567</f>
        <v>38.0402925454692</v>
      </c>
      <c r="Z567" s="0" t="n">
        <f aca="false">U567-H567</f>
        <v>-0.0623580689730701</v>
      </c>
    </row>
    <row r="568" customFormat="false" ht="15.8" hidden="false" customHeight="false" outlineLevel="0" collapsed="false">
      <c r="A568" s="0" t="s">
        <v>15</v>
      </c>
      <c r="B568" s="0" t="s">
        <v>94</v>
      </c>
      <c r="C568" s="0" t="s">
        <v>35</v>
      </c>
      <c r="D568" s="0" t="s">
        <v>33</v>
      </c>
      <c r="E568" s="0" t="n">
        <f aca="false">VLOOKUP(O568,bibliRdtCHauff!$G$1:$K$1398,4,0)</f>
        <v>39.6655690738663</v>
      </c>
      <c r="F568" s="0" t="n">
        <v>25</v>
      </c>
      <c r="G568" s="0" t="n">
        <f aca="false">VLOOKUP(P568,BesoinU!$F$1:$L$99,3,0)</f>
        <v>73.2476781494208</v>
      </c>
      <c r="H568" s="0" t="n">
        <f aca="false">VLOOKUP(O568,bibliRdtCHauff!$G$1:$K$1398,3,0)</f>
        <v>1.87074206919208</v>
      </c>
      <c r="I568" s="0" t="n">
        <v>9.99400359784133E-005</v>
      </c>
      <c r="J568" s="0" t="n">
        <f aca="false">VLOOKUP(D568,'paramètres CI'!$A$1:$C$6,2,0)</f>
        <v>0.033584731604575</v>
      </c>
      <c r="K568" s="0" t="str">
        <f aca="false">VLOOKUP(A568,Nomenclature!$D$1:$E$9,2,0)</f>
        <v>03</v>
      </c>
      <c r="L568" s="0" t="str">
        <f aca="false">VLOOKUP(B568,Nomenclature!$J$1:$K$97,2,0)</f>
        <v>41</v>
      </c>
      <c r="M568" s="0" t="str">
        <f aca="false">VLOOKUP(C568,Nomenclature!$M$1:$N$21,2,0)</f>
        <v>21</v>
      </c>
      <c r="N568" s="0" t="str">
        <f aca="false">VLOOKUP(D568,Nomenclature!$O$25:$P$31,2,0)</f>
        <v>01</v>
      </c>
      <c r="O568" s="0" t="str">
        <f aca="false">CONCATENATE(K568,L568,M568,N568)</f>
        <v>03412101</v>
      </c>
      <c r="P568" s="0" t="str">
        <f aca="false">CONCATENATE(K568,L568)</f>
        <v>0341</v>
      </c>
      <c r="R568" s="0" t="n">
        <v>39.6655690738663</v>
      </c>
      <c r="S568" s="0" t="n">
        <v>25</v>
      </c>
      <c r="T568" s="0" t="n">
        <v>111.28797069489</v>
      </c>
      <c r="U568" s="0" t="n">
        <v>1.87074206919208</v>
      </c>
      <c r="V568" s="0" t="n">
        <v>9.99400359784133E-005</v>
      </c>
      <c r="W568" s="0" t="n">
        <f aca="false">VLOOKUP(D568,'paramètres CI'!$A$1:$C$6,2,0)</f>
        <v>0.033584731604575</v>
      </c>
      <c r="X568" s="0" t="n">
        <f aca="false">(R568-E568)/E568</f>
        <v>0</v>
      </c>
      <c r="Y568" s="0" t="n">
        <f aca="false">T568-G568</f>
        <v>38.0402925454692</v>
      </c>
      <c r="Z568" s="0" t="n">
        <f aca="false">U568-H568</f>
        <v>0</v>
      </c>
    </row>
    <row r="569" customFormat="false" ht="15.8" hidden="false" customHeight="false" outlineLevel="0" collapsed="false">
      <c r="A569" s="0" t="s">
        <v>15</v>
      </c>
      <c r="B569" s="0" t="s">
        <v>94</v>
      </c>
      <c r="C569" s="0" t="s">
        <v>35</v>
      </c>
      <c r="D569" s="0" t="s">
        <v>34</v>
      </c>
      <c r="E569" s="0" t="n">
        <f aca="false">VLOOKUP(O569,bibliRdtCHauff!$G$1:$K$1398,4,0)</f>
        <v>40.3625656666667</v>
      </c>
      <c r="F569" s="0" t="n">
        <v>25</v>
      </c>
      <c r="G569" s="0" t="n">
        <f aca="false">VLOOKUP(P569,BesoinU!$F$1:$L$99,3,0)</f>
        <v>73.2476781494208</v>
      </c>
      <c r="H569" s="0" t="n">
        <f aca="false">VLOOKUP(O569,bibliRdtCHauff!$G$1:$K$1398,3,0)</f>
        <v>1.84415204472944</v>
      </c>
      <c r="I569" s="0" t="n">
        <v>9.99400359784133E-005</v>
      </c>
      <c r="J569" s="0" t="n">
        <f aca="false">VLOOKUP(D569,'paramètres CI'!$A$1:$C$6,2,0)</f>
        <v>0.0424847883250769</v>
      </c>
      <c r="K569" s="0" t="str">
        <f aca="false">VLOOKUP(A569,Nomenclature!$D$1:$E$9,2,0)</f>
        <v>03</v>
      </c>
      <c r="L569" s="0" t="str">
        <f aca="false">VLOOKUP(B569,Nomenclature!$J$1:$K$97,2,0)</f>
        <v>41</v>
      </c>
      <c r="M569" s="0" t="str">
        <f aca="false">VLOOKUP(C569,Nomenclature!$M$1:$N$21,2,0)</f>
        <v>21</v>
      </c>
      <c r="N569" s="0" t="str">
        <f aca="false">VLOOKUP(D569,Nomenclature!$O$25:$P$31,2,0)</f>
        <v>06</v>
      </c>
      <c r="O569" s="0" t="str">
        <f aca="false">CONCATENATE(K569,L569,M569,N569)</f>
        <v>03412106</v>
      </c>
      <c r="P569" s="0" t="str">
        <f aca="false">CONCATENATE(K569,L569)</f>
        <v>0341</v>
      </c>
      <c r="R569" s="0" t="n">
        <v>40.3625656666667</v>
      </c>
      <c r="S569" s="0" t="n">
        <v>25</v>
      </c>
      <c r="T569" s="0" t="n">
        <v>115.508155281942</v>
      </c>
      <c r="U569" s="0" t="n">
        <v>1.84415204472944</v>
      </c>
      <c r="V569" s="0" t="n">
        <v>9.99400359784133E-005</v>
      </c>
      <c r="W569" s="0" t="n">
        <f aca="false">VLOOKUP(D569,'paramètres CI'!$A$1:$C$6,2,0)</f>
        <v>0.0424847883250769</v>
      </c>
      <c r="X569" s="0" t="n">
        <f aca="false">(R569-E569)/E569</f>
        <v>0</v>
      </c>
      <c r="Y569" s="0" t="n">
        <f aca="false">T569-G569</f>
        <v>42.2604771325212</v>
      </c>
      <c r="Z569" s="0" t="n">
        <f aca="false">U569-H569</f>
        <v>0</v>
      </c>
    </row>
    <row r="570" customFormat="false" ht="15.8" hidden="false" customHeight="false" outlineLevel="0" collapsed="false">
      <c r="A570" s="0" t="s">
        <v>15</v>
      </c>
      <c r="B570" s="0" t="s">
        <v>94</v>
      </c>
      <c r="C570" s="0" t="s">
        <v>36</v>
      </c>
      <c r="D570" s="0" t="s">
        <v>37</v>
      </c>
      <c r="E570" s="0" t="n">
        <f aca="false">VLOOKUP(O570,bibliRdtCHauff!$G$1:$K$1398,4,0)</f>
        <v>10.8487114989812</v>
      </c>
      <c r="F570" s="0" t="n">
        <v>20</v>
      </c>
      <c r="G570" s="0" t="n">
        <f aca="false">VLOOKUP(P570,BesoinU!$F$1:$L$99,3,0)</f>
        <v>73.2476781494208</v>
      </c>
      <c r="H570" s="0" t="n">
        <f aca="false">VLOOKUP(O570,bibliRdtCHauff!$G$1:$K$1398,3,0)</f>
        <v>0.761583138885597</v>
      </c>
      <c r="I570" s="0" t="n">
        <v>9.99400359784133E-005</v>
      </c>
      <c r="J570" s="0" t="n">
        <f aca="false">VLOOKUP(D570,'paramètres CI'!$A$1:$C$6,2,0)</f>
        <v>0.0385046990211696</v>
      </c>
      <c r="K570" s="0" t="str">
        <f aca="false">VLOOKUP(A570,Nomenclature!$D$1:$E$9,2,0)</f>
        <v>03</v>
      </c>
      <c r="L570" s="0" t="str">
        <f aca="false">VLOOKUP(B570,Nomenclature!$J$1:$K$97,2,0)</f>
        <v>41</v>
      </c>
      <c r="M570" s="0" t="str">
        <f aca="false">VLOOKUP(C570,Nomenclature!$M$1:$N$21,2,0)</f>
        <v>23</v>
      </c>
      <c r="N570" s="0" t="str">
        <f aca="false">VLOOKUP(D570,Nomenclature!$O$25:$P$31,2,0)</f>
        <v>03</v>
      </c>
      <c r="O570" s="0" t="str">
        <f aca="false">CONCATENATE(K570,L570,M570,N570)</f>
        <v>03412303</v>
      </c>
      <c r="P570" s="0" t="str">
        <f aca="false">CONCATENATE(K570,L570)</f>
        <v>0341</v>
      </c>
      <c r="R570" s="0" t="n">
        <v>10.8487114989812</v>
      </c>
      <c r="S570" s="0" t="n">
        <v>20</v>
      </c>
      <c r="T570" s="0" t="n">
        <v>113.096766939447</v>
      </c>
      <c r="U570" s="0" t="n">
        <v>0.761583138885597</v>
      </c>
      <c r="V570" s="0" t="n">
        <v>9.99400359784133E-005</v>
      </c>
      <c r="W570" s="0" t="n">
        <f aca="false">VLOOKUP(D570,'paramètres CI'!$A$1:$C$6,2,0)</f>
        <v>0.0385046990211696</v>
      </c>
      <c r="X570" s="0" t="n">
        <f aca="false">(R570-E570)/E570</f>
        <v>0</v>
      </c>
      <c r="Y570" s="0" t="n">
        <f aca="false">T570-G570</f>
        <v>39.8490887900262</v>
      </c>
      <c r="Z570" s="0" t="n">
        <f aca="false">U570-H570</f>
        <v>0</v>
      </c>
    </row>
    <row r="571" customFormat="false" ht="15.8" hidden="false" customHeight="false" outlineLevel="0" collapsed="false">
      <c r="A571" s="0" t="s">
        <v>15</v>
      </c>
      <c r="B571" s="0" t="s">
        <v>94</v>
      </c>
      <c r="C571" s="0" t="s">
        <v>38</v>
      </c>
      <c r="D571" s="0" t="s">
        <v>39</v>
      </c>
      <c r="E571" s="0" t="n">
        <f aca="false">VLOOKUP(O571,bibliRdtCHauff!$G$1:$K$1398,4,0)</f>
        <v>8.14211857893592</v>
      </c>
      <c r="F571" s="0" t="n">
        <v>20</v>
      </c>
      <c r="G571" s="0" t="n">
        <f aca="false">VLOOKUP(P571,BesoinU!$F$1:$L$99,3,0)</f>
        <v>73.2476781494208</v>
      </c>
      <c r="H571" s="0" t="n">
        <f aca="false">VLOOKUP(O571,bibliRdtCHauff!$G$1:$K$1398,3,0)</f>
        <v>0.989367103465403</v>
      </c>
      <c r="I571" s="0" t="n">
        <v>9.99400359784133E-005</v>
      </c>
      <c r="J571" s="0" t="n">
        <f aca="false">VLOOKUP(D571,'paramètres CI'!$A$1:$C$6,2,0)</f>
        <v>0.022045059962018</v>
      </c>
      <c r="K571" s="0" t="str">
        <f aca="false">VLOOKUP(A571,Nomenclature!$D$1:$E$9,2,0)</f>
        <v>03</v>
      </c>
      <c r="L571" s="0" t="str">
        <f aca="false">VLOOKUP(B571,Nomenclature!$J$1:$K$97,2,0)</f>
        <v>41</v>
      </c>
      <c r="M571" s="0" t="str">
        <f aca="false">VLOOKUP(C571,Nomenclature!$M$1:$N$21,2,0)</f>
        <v>24</v>
      </c>
      <c r="N571" s="0" t="str">
        <f aca="false">VLOOKUP(D571,Nomenclature!$O$25:$P$31,2,0)</f>
        <v>04</v>
      </c>
      <c r="O571" s="0" t="str">
        <f aca="false">CONCATENATE(K571,L571,M571,N571)</f>
        <v>03412404</v>
      </c>
      <c r="P571" s="0" t="str">
        <f aca="false">CONCATENATE(K571,L571)</f>
        <v>0341</v>
      </c>
      <c r="R571" s="0" t="n">
        <v>8.14211857893592</v>
      </c>
      <c r="S571" s="0" t="n">
        <v>20</v>
      </c>
      <c r="T571" s="0" t="n">
        <v>111.555067431955</v>
      </c>
      <c r="U571" s="0" t="n">
        <v>0.989367103465403</v>
      </c>
      <c r="V571" s="0" t="n">
        <v>9.99400359784133E-005</v>
      </c>
      <c r="W571" s="0" t="n">
        <f aca="false">VLOOKUP(D571,'paramètres CI'!$A$1:$C$6,2,0)</f>
        <v>0.022045059962018</v>
      </c>
      <c r="X571" s="0" t="n">
        <f aca="false">(R571-E571)/E571</f>
        <v>0</v>
      </c>
      <c r="Y571" s="0" t="n">
        <f aca="false">T571-G571</f>
        <v>38.3073892825342</v>
      </c>
      <c r="Z571" s="0" t="n">
        <f aca="false">U571-H571</f>
        <v>0</v>
      </c>
    </row>
    <row r="572" customFormat="false" ht="15.8" hidden="false" customHeight="false" outlineLevel="0" collapsed="false">
      <c r="A572" s="0" t="s">
        <v>15</v>
      </c>
      <c r="B572" s="0" t="s">
        <v>94</v>
      </c>
      <c r="C572" s="0" t="s">
        <v>40</v>
      </c>
      <c r="D572" s="0" t="s">
        <v>37</v>
      </c>
      <c r="E572" s="0" t="n">
        <f aca="false">VLOOKUP(O572,bibliRdtCHauff!$G$1:$K$1398,4,0)</f>
        <v>9.11291765914424</v>
      </c>
      <c r="F572" s="0" t="n">
        <v>20</v>
      </c>
      <c r="G572" s="0" t="n">
        <f aca="false">VLOOKUP(P572,BesoinU!$F$1:$L$99,3,0)</f>
        <v>73.2476781494208</v>
      </c>
      <c r="H572" s="0" t="n">
        <f aca="false">VLOOKUP(O572,bibliRdtCHauff!$G$1:$K$1398,3,0)</f>
        <v>0.689377907802488</v>
      </c>
      <c r="I572" s="0" t="n">
        <v>0.0565827572043398</v>
      </c>
      <c r="J572" s="0" t="n">
        <f aca="false">VLOOKUP(D572,'paramètres CI'!$A$1:$C$6,2,0)</f>
        <v>0.0385046990211696</v>
      </c>
      <c r="K572" s="0" t="str">
        <f aca="false">VLOOKUP(A572,Nomenclature!$D$1:$E$9,2,0)</f>
        <v>03</v>
      </c>
      <c r="L572" s="0" t="str">
        <f aca="false">VLOOKUP(B572,Nomenclature!$J$1:$K$97,2,0)</f>
        <v>41</v>
      </c>
      <c r="M572" s="0" t="str">
        <f aca="false">VLOOKUP(C572,Nomenclature!$M$1:$N$21,2,0)</f>
        <v>03</v>
      </c>
      <c r="N572" s="0" t="str">
        <f aca="false">VLOOKUP(D572,Nomenclature!$O$25:$P$31,2,0)</f>
        <v>03</v>
      </c>
      <c r="O572" s="0" t="str">
        <f aca="false">CONCATENATE(K572,L572,M572,N572)</f>
        <v>03410303</v>
      </c>
      <c r="P572" s="0" t="str">
        <f aca="false">CONCATENATE(K572,L572)</f>
        <v>0341</v>
      </c>
      <c r="R572" s="0" t="n">
        <v>8.67896919918499</v>
      </c>
      <c r="S572" s="0" t="n">
        <v>20</v>
      </c>
      <c r="T572" s="0" t="n">
        <v>113.096766939447</v>
      </c>
      <c r="U572" s="0" t="n">
        <v>0.671326600031711</v>
      </c>
      <c r="V572" s="0" t="n">
        <v>0.0565827572043398</v>
      </c>
      <c r="W572" s="0" t="n">
        <f aca="false">VLOOKUP(D572,'paramètres CI'!$A$1:$C$6,2,0)</f>
        <v>0.0385046990211696</v>
      </c>
      <c r="X572" s="0" t="n">
        <f aca="false">(R572-E572)/E572</f>
        <v>-0.0476190476190475</v>
      </c>
      <c r="Y572" s="0" t="n">
        <f aca="false">T572-G572</f>
        <v>39.8490887900262</v>
      </c>
      <c r="Z572" s="0" t="n">
        <f aca="false">U572-H572</f>
        <v>-0.018051307770777</v>
      </c>
    </row>
    <row r="573" customFormat="false" ht="15.8" hidden="false" customHeight="false" outlineLevel="0" collapsed="false">
      <c r="A573" s="0" t="s">
        <v>15</v>
      </c>
      <c r="B573" s="0" t="s">
        <v>94</v>
      </c>
      <c r="C573" s="0" t="s">
        <v>41</v>
      </c>
      <c r="D573" s="0" t="s">
        <v>39</v>
      </c>
      <c r="E573" s="0" t="n">
        <f aca="false">VLOOKUP(O573,bibliRdtCHauff!$G$1:$K$1398,4,0)</f>
        <v>6.83937960630617</v>
      </c>
      <c r="F573" s="0" t="n">
        <v>20</v>
      </c>
      <c r="G573" s="0" t="n">
        <f aca="false">VLOOKUP(P573,BesoinU!$F$1:$L$99,3,0)</f>
        <v>73.2476781494208</v>
      </c>
      <c r="H573" s="0" t="n">
        <f aca="false">VLOOKUP(O573,bibliRdtCHauff!$G$1:$K$1398,3,0)</f>
        <v>0.780741935948798</v>
      </c>
      <c r="I573" s="0" t="n">
        <v>0.505111583502222</v>
      </c>
      <c r="J573" s="0" t="n">
        <f aca="false">VLOOKUP(D573,'paramètres CI'!$A$1:$C$6,2,0)</f>
        <v>0.022045059962018</v>
      </c>
      <c r="K573" s="0" t="str">
        <f aca="false">VLOOKUP(A573,Nomenclature!$D$1:$E$9,2,0)</f>
        <v>03</v>
      </c>
      <c r="L573" s="0" t="str">
        <f aca="false">VLOOKUP(B573,Nomenclature!$J$1:$K$97,2,0)</f>
        <v>41</v>
      </c>
      <c r="M573" s="0" t="str">
        <f aca="false">VLOOKUP(C573,Nomenclature!$M$1:$N$21,2,0)</f>
        <v>04</v>
      </c>
      <c r="N573" s="0" t="str">
        <f aca="false">VLOOKUP(D573,Nomenclature!$O$25:$P$31,2,0)</f>
        <v>04</v>
      </c>
      <c r="O573" s="0" t="str">
        <f aca="false">CONCATENATE(K573,L573,M573,N573)</f>
        <v>03410404</v>
      </c>
      <c r="P573" s="0" t="str">
        <f aca="false">CONCATENATE(K573,L573)</f>
        <v>0341</v>
      </c>
      <c r="R573" s="0" t="n">
        <v>6.51369486314873</v>
      </c>
      <c r="S573" s="0" t="n">
        <v>20</v>
      </c>
      <c r="T573" s="0" t="n">
        <v>111.555067431955</v>
      </c>
      <c r="U573" s="0" t="n">
        <v>0.728585644069648</v>
      </c>
      <c r="V573" s="0" t="n">
        <v>0.505111583502222</v>
      </c>
      <c r="W573" s="0" t="n">
        <f aca="false">VLOOKUP(D573,'paramètres CI'!$A$1:$C$6,2,0)</f>
        <v>0.022045059962018</v>
      </c>
      <c r="X573" s="0" t="n">
        <f aca="false">(R573-E573)/E573</f>
        <v>-0.047619047619048</v>
      </c>
      <c r="Y573" s="0" t="n">
        <f aca="false">T573-G573</f>
        <v>38.3073892825342</v>
      </c>
      <c r="Z573" s="0" t="n">
        <f aca="false">U573-H573</f>
        <v>-0.0521562918791499</v>
      </c>
    </row>
    <row r="574" customFormat="false" ht="15.8" hidden="false" customHeight="false" outlineLevel="0" collapsed="false">
      <c r="A574" s="0" t="s">
        <v>15</v>
      </c>
      <c r="B574" s="0" t="s">
        <v>94</v>
      </c>
      <c r="C574" s="0" t="s">
        <v>45</v>
      </c>
      <c r="D574" s="0" t="s">
        <v>43</v>
      </c>
      <c r="E574" s="0" t="n">
        <f aca="false">VLOOKUP(O574,bibliRdtCHauff!$G$1:$K$1398,4,0)</f>
        <v>10.4</v>
      </c>
      <c r="F574" s="0" t="n">
        <v>13</v>
      </c>
      <c r="G574" s="0" t="n">
        <f aca="false">VLOOKUP(P574,BesoinU!$F$1:$L$99,3,0)</f>
        <v>73.2476781494208</v>
      </c>
      <c r="H574" s="0" t="n">
        <f aca="false">VLOOKUP(O574,bibliRdtCHauff!$G$1:$K$1398,3,0)</f>
        <v>0.92</v>
      </c>
      <c r="I574" s="0" t="n">
        <v>0.207755015780119</v>
      </c>
      <c r="J574" s="0" t="n">
        <f aca="false">VLOOKUP(D574,'paramètres CI'!$A$1:$C$6,2,0)</f>
        <v>0.0935912806596305</v>
      </c>
      <c r="K574" s="0" t="str">
        <f aca="false">VLOOKUP(A574,Nomenclature!$D$1:$E$9,2,0)</f>
        <v>03</v>
      </c>
      <c r="L574" s="0" t="str">
        <f aca="false">VLOOKUP(B574,Nomenclature!$J$1:$K$97,2,0)</f>
        <v>41</v>
      </c>
      <c r="M574" s="0" t="str">
        <f aca="false">VLOOKUP(C574,Nomenclature!$M$1:$N$21,2,0)</f>
        <v>06</v>
      </c>
      <c r="N574" s="0" t="str">
        <f aca="false">VLOOKUP(D574,Nomenclature!$O$25:$P$31,2,0)</f>
        <v>02</v>
      </c>
      <c r="O574" s="0" t="str">
        <f aca="false">CONCATENATE(K574,L574,M574,N574)</f>
        <v>03410602</v>
      </c>
      <c r="P574" s="0" t="str">
        <f aca="false">CONCATENATE(K574,L574)</f>
        <v>0341</v>
      </c>
      <c r="R574" s="0" t="n">
        <v>10</v>
      </c>
      <c r="S574" s="0" t="n">
        <v>13</v>
      </c>
      <c r="T574" s="0" t="n">
        <v>113.806452687987</v>
      </c>
      <c r="U574" s="0" t="n">
        <v>0.9</v>
      </c>
      <c r="V574" s="0" t="n">
        <v>0.207755015780119</v>
      </c>
      <c r="W574" s="0" t="n">
        <f aca="false">VLOOKUP(D574,'paramètres CI'!$A$1:$C$6,2,0)</f>
        <v>0.0935912806596305</v>
      </c>
      <c r="X574" s="0" t="n">
        <f aca="false">(R574-E574)/E574</f>
        <v>-0.0384615384615385</v>
      </c>
      <c r="Y574" s="0" t="n">
        <f aca="false">T574-G574</f>
        <v>40.5587745385662</v>
      </c>
      <c r="Z574" s="0" t="n">
        <f aca="false">U574-H574</f>
        <v>-0.02</v>
      </c>
    </row>
    <row r="575" customFormat="false" ht="15.8" hidden="false" customHeight="false" outlineLevel="0" collapsed="false">
      <c r="A575" s="0" t="s">
        <v>15</v>
      </c>
      <c r="B575" s="0" t="s">
        <v>94</v>
      </c>
      <c r="C575" s="0" t="s">
        <v>46</v>
      </c>
      <c r="D575" s="0" t="s">
        <v>43</v>
      </c>
      <c r="E575" s="0" t="n">
        <f aca="false">VLOOKUP(O575,bibliRdtCHauff!$G$1:$K$1398,4,0)</f>
        <v>12</v>
      </c>
      <c r="F575" s="0" t="n">
        <v>13</v>
      </c>
      <c r="G575" s="0" t="n">
        <f aca="false">VLOOKUP(P575,BesoinU!$F$1:$L$99,3,0)</f>
        <v>73.2476781494208</v>
      </c>
      <c r="H575" s="0" t="n">
        <f aca="false">VLOOKUP(O575,bibliRdtCHauff!$G$1:$K$1398,3,0)</f>
        <v>1</v>
      </c>
      <c r="I575" s="0" t="n">
        <v>9.99400359784133E-005</v>
      </c>
      <c r="J575" s="0" t="n">
        <f aca="false">VLOOKUP(D575,'paramètres CI'!$A$1:$C$6,2,0)</f>
        <v>0.0935912806596305</v>
      </c>
      <c r="K575" s="0" t="str">
        <f aca="false">VLOOKUP(A575,Nomenclature!$D$1:$E$9,2,0)</f>
        <v>03</v>
      </c>
      <c r="L575" s="0" t="str">
        <f aca="false">VLOOKUP(B575,Nomenclature!$J$1:$K$97,2,0)</f>
        <v>41</v>
      </c>
      <c r="M575" s="0" t="str">
        <f aca="false">VLOOKUP(C575,Nomenclature!$M$1:$N$21,2,0)</f>
        <v>26</v>
      </c>
      <c r="N575" s="0" t="str">
        <f aca="false">VLOOKUP(D575,Nomenclature!$O$25:$P$31,2,0)</f>
        <v>02</v>
      </c>
      <c r="O575" s="0" t="str">
        <f aca="false">CONCATENATE(K575,L575,M575,N575)</f>
        <v>03412602</v>
      </c>
      <c r="P575" s="0" t="str">
        <f aca="false">CONCATENATE(K575,L575)</f>
        <v>0341</v>
      </c>
      <c r="R575" s="0" t="n">
        <v>12</v>
      </c>
      <c r="S575" s="0" t="n">
        <v>13</v>
      </c>
      <c r="T575" s="0" t="n">
        <v>113.806452687987</v>
      </c>
      <c r="U575" s="0" t="n">
        <v>1</v>
      </c>
      <c r="V575" s="0" t="n">
        <v>9.99400359784133E-005</v>
      </c>
      <c r="W575" s="0" t="n">
        <f aca="false">VLOOKUP(D575,'paramètres CI'!$A$1:$C$6,2,0)</f>
        <v>0.0935912806596305</v>
      </c>
      <c r="X575" s="0" t="n">
        <f aca="false">(R575-E575)/E575</f>
        <v>0</v>
      </c>
      <c r="Y575" s="0" t="n">
        <f aca="false">T575-G575</f>
        <v>40.5587745385662</v>
      </c>
      <c r="Z575" s="0" t="n">
        <f aca="false">U575-H575</f>
        <v>0</v>
      </c>
    </row>
    <row r="576" customFormat="false" ht="15.8" hidden="false" customHeight="false" outlineLevel="0" collapsed="false">
      <c r="A576" s="0" t="s">
        <v>15</v>
      </c>
      <c r="B576" s="0" t="s">
        <v>94</v>
      </c>
      <c r="C576" s="0" t="s">
        <v>55</v>
      </c>
      <c r="D576" s="0" t="s">
        <v>43</v>
      </c>
      <c r="E576" s="0" t="n">
        <f aca="false">VLOOKUP(O576,bibliRdtCHauff!$G$1:$K$1398,4,0)</f>
        <v>37.7982980321341</v>
      </c>
      <c r="F576" s="0" t="n">
        <v>17</v>
      </c>
      <c r="G576" s="0" t="n">
        <f aca="false">VLOOKUP(P576,BesoinU!$F$1:$L$99,3,0)</f>
        <v>73.2476781494208</v>
      </c>
      <c r="H576" s="0" t="n">
        <f aca="false">VLOOKUP(O576,bibliRdtCHauff!$G$1:$K$1398,3,0)</f>
        <v>2.80410195348837</v>
      </c>
      <c r="I576" s="0" t="n">
        <v>0.180269150584523</v>
      </c>
      <c r="J576" s="0" t="n">
        <f aca="false">VLOOKUP(D576,'paramètres CI'!$A$1:$C$6,2,0)</f>
        <v>0.0935912806596305</v>
      </c>
      <c r="K576" s="0" t="str">
        <f aca="false">VLOOKUP(A576,Nomenclature!$D$1:$E$9,2,0)</f>
        <v>03</v>
      </c>
      <c r="L576" s="0" t="str">
        <f aca="false">VLOOKUP(B576,Nomenclature!$J$1:$K$97,2,0)</f>
        <v>41</v>
      </c>
      <c r="M576" s="0" t="str">
        <f aca="false">VLOOKUP(C576,Nomenclature!$M$1:$N$21,2,0)</f>
        <v>10</v>
      </c>
      <c r="N576" s="0" t="str">
        <f aca="false">VLOOKUP(D576,Nomenclature!$O$25:$P$31,2,0)</f>
        <v>02</v>
      </c>
      <c r="O576" s="0" t="str">
        <f aca="false">CONCATENATE(K576,L576,M576,N576)</f>
        <v>03411002</v>
      </c>
      <c r="P576" s="0" t="str">
        <f aca="false">CONCATENATE(K576,L576)</f>
        <v>0341</v>
      </c>
      <c r="R576" s="0" t="n">
        <v>35.998379078223</v>
      </c>
      <c r="S576" s="0" t="n">
        <v>17</v>
      </c>
      <c r="T576" s="0" t="n">
        <v>107.674554141</v>
      </c>
      <c r="U576" s="0" t="n">
        <v>2.67297488372093</v>
      </c>
      <c r="V576" s="0" t="n">
        <v>0.180269150584523</v>
      </c>
      <c r="W576" s="0" t="n">
        <f aca="false">VLOOKUP(D576,'paramètres CI'!$A$1:$C$6,2,0)</f>
        <v>0.0935912806596305</v>
      </c>
      <c r="X576" s="0" t="n">
        <f aca="false">(R576-E576)/E576</f>
        <v>-0.0476190476190463</v>
      </c>
      <c r="Y576" s="0" t="n">
        <f aca="false">T576-G576</f>
        <v>34.4268759915792</v>
      </c>
      <c r="Z576" s="0" t="n">
        <f aca="false">U576-H576</f>
        <v>-0.13112706976744</v>
      </c>
    </row>
    <row r="577" customFormat="false" ht="15.8" hidden="false" customHeight="false" outlineLevel="0" collapsed="false">
      <c r="A577" s="0" t="s">
        <v>15</v>
      </c>
      <c r="B577" s="0" t="s">
        <v>94</v>
      </c>
      <c r="C577" s="0" t="s">
        <v>56</v>
      </c>
      <c r="D577" s="0" t="s">
        <v>43</v>
      </c>
      <c r="E577" s="0" t="n">
        <f aca="false">VLOOKUP(O577,bibliRdtCHauff!$G$1:$K$1398,4,0)</f>
        <v>44.9979738477787</v>
      </c>
      <c r="F577" s="0" t="n">
        <v>17</v>
      </c>
      <c r="G577" s="0" t="n">
        <f aca="false">VLOOKUP(P577,BesoinU!$F$1:$L$99,3,0)</f>
        <v>73.2476781494208</v>
      </c>
      <c r="H577" s="0" t="n">
        <f aca="false">VLOOKUP(O577,bibliRdtCHauff!$G$1:$K$1398,3,0)</f>
        <v>3.32861023255814</v>
      </c>
      <c r="I577" s="0" t="n">
        <v>9.99400359784133E-005</v>
      </c>
      <c r="J577" s="0" t="n">
        <f aca="false">VLOOKUP(D577,'paramètres CI'!$A$1:$C$6,2,0)</f>
        <v>0.0935912806596305</v>
      </c>
      <c r="K577" s="0" t="str">
        <f aca="false">VLOOKUP(A577,Nomenclature!$D$1:$E$9,2,0)</f>
        <v>03</v>
      </c>
      <c r="L577" s="0" t="str">
        <f aca="false">VLOOKUP(B577,Nomenclature!$J$1:$K$97,2,0)</f>
        <v>41</v>
      </c>
      <c r="M577" s="0" t="str">
        <f aca="false">VLOOKUP(C577,Nomenclature!$M$1:$N$21,2,0)</f>
        <v>30</v>
      </c>
      <c r="N577" s="0" t="str">
        <f aca="false">VLOOKUP(D577,Nomenclature!$O$25:$P$31,2,0)</f>
        <v>02</v>
      </c>
      <c r="O577" s="0" t="str">
        <f aca="false">CONCATENATE(K577,L577,M577,N577)</f>
        <v>03413002</v>
      </c>
      <c r="P577" s="0" t="str">
        <f aca="false">CONCATENATE(K577,L577)</f>
        <v>0341</v>
      </c>
      <c r="R577" s="0" t="n">
        <v>44.9979738477787</v>
      </c>
      <c r="S577" s="0" t="n">
        <v>17</v>
      </c>
      <c r="T577" s="0" t="n">
        <v>107.674554141</v>
      </c>
      <c r="U577" s="0" t="n">
        <v>3.32861023255814</v>
      </c>
      <c r="V577" s="0" t="n">
        <v>9.99400359784133E-005</v>
      </c>
      <c r="W577" s="0" t="n">
        <f aca="false">VLOOKUP(D577,'paramètres CI'!$A$1:$C$6,2,0)</f>
        <v>0.0935912806596305</v>
      </c>
      <c r="X577" s="0" t="n">
        <f aca="false">(R577-E577)/E577</f>
        <v>0</v>
      </c>
      <c r="Y577" s="0" t="n">
        <f aca="false">T577-G577</f>
        <v>34.4268759915792</v>
      </c>
      <c r="Z577" s="0" t="n">
        <f aca="false">U577-H577</f>
        <v>0</v>
      </c>
    </row>
    <row r="578" customFormat="false" ht="15.8" hidden="false" customHeight="false" outlineLevel="0" collapsed="false">
      <c r="A578" s="0" t="s">
        <v>15</v>
      </c>
      <c r="B578" s="0" t="s">
        <v>95</v>
      </c>
      <c r="C578" s="0" t="s">
        <v>32</v>
      </c>
      <c r="D578" s="0" t="s">
        <v>34</v>
      </c>
      <c r="E578" s="0" t="n">
        <f aca="false">VLOOKUP(O578,bibliRdtCHauff!$G$1:$K$1398,4,0)</f>
        <v>50.9986425265591</v>
      </c>
      <c r="F578" s="0" t="n">
        <v>25</v>
      </c>
      <c r="G578" s="0" t="n">
        <f aca="false">VLOOKUP(P578,BesoinU!$F$1:$L$99,3,0)</f>
        <v>86.3188993898931</v>
      </c>
      <c r="H578" s="0" t="n">
        <f aca="false">VLOOKUP(O578,bibliRdtCHauff!$G$1:$K$1398,3,0)</f>
        <v>1.69923005458058</v>
      </c>
      <c r="I578" s="0" t="n">
        <v>0.0652310719191035</v>
      </c>
      <c r="J578" s="0" t="n">
        <f aca="false">VLOOKUP(D578,'paramètres CI'!$A$1:$C$6,2,0)</f>
        <v>0.0424847883250769</v>
      </c>
      <c r="K578" s="0" t="str">
        <f aca="false">VLOOKUP(A578,Nomenclature!$D$1:$E$9,2,0)</f>
        <v>03</v>
      </c>
      <c r="L578" s="0" t="str">
        <f aca="false">VLOOKUP(B578,Nomenclature!$J$1:$K$97,2,0)</f>
        <v>63</v>
      </c>
      <c r="M578" s="0" t="str">
        <f aca="false">VLOOKUP(C578,Nomenclature!$M$1:$N$21,2,0)</f>
        <v>01</v>
      </c>
      <c r="N578" s="0" t="str">
        <f aca="false">VLOOKUP(D578,Nomenclature!$O$25:$P$31,2,0)</f>
        <v>06</v>
      </c>
      <c r="O578" s="0" t="str">
        <f aca="false">CONCATENATE(K578,L578,M578,N578)</f>
        <v>03630106</v>
      </c>
      <c r="P578" s="0" t="str">
        <f aca="false">CONCATENATE(K578,L578)</f>
        <v>0363</v>
      </c>
      <c r="R578" s="0" t="n">
        <v>48.5701357395801</v>
      </c>
      <c r="S578" s="0" t="n">
        <v>25</v>
      </c>
      <c r="T578" s="0" t="n">
        <v>143.80229839383</v>
      </c>
      <c r="U578" s="0" t="n">
        <v>1.63387505248133</v>
      </c>
      <c r="V578" s="0" t="n">
        <v>0.0652310719191035</v>
      </c>
      <c r="W578" s="0" t="n">
        <f aca="false">VLOOKUP(D578,'paramètres CI'!$A$1:$C$6,2,0)</f>
        <v>0.0424847883250769</v>
      </c>
      <c r="X578" s="0" t="n">
        <f aca="false">(R578-E578)/E578</f>
        <v>-0.0476190476190475</v>
      </c>
      <c r="Y578" s="0" t="n">
        <f aca="false">T578-G578</f>
        <v>57.4833990039369</v>
      </c>
      <c r="Z578" s="0" t="n">
        <f aca="false">U578-H578</f>
        <v>-0.0653550020992499</v>
      </c>
    </row>
    <row r="579" customFormat="false" ht="15.8" hidden="false" customHeight="false" outlineLevel="0" collapsed="false">
      <c r="A579" s="0" t="s">
        <v>15</v>
      </c>
      <c r="B579" s="0" t="s">
        <v>95</v>
      </c>
      <c r="C579" s="0" t="s">
        <v>32</v>
      </c>
      <c r="D579" s="0" t="s">
        <v>33</v>
      </c>
      <c r="E579" s="0" t="n">
        <f aca="false">VLOOKUP(O579,bibliRdtCHauff!$G$1:$K$1398,4,0)</f>
        <v>51.5549415582019</v>
      </c>
      <c r="F579" s="0" t="n">
        <v>25</v>
      </c>
      <c r="G579" s="0" t="n">
        <f aca="false">VLOOKUP(P579,BesoinU!$F$1:$L$99,3,0)</f>
        <v>86.3188993898931</v>
      </c>
      <c r="H579" s="0" t="n">
        <f aca="false">VLOOKUP(O579,bibliRdtCHauff!$G$1:$K$1398,3,0)</f>
        <v>1.62195782246074</v>
      </c>
      <c r="I579" s="0" t="n">
        <v>0.0723140036556016</v>
      </c>
      <c r="J579" s="0" t="n">
        <f aca="false">VLOOKUP(D579,'paramètres CI'!$A$1:$C$6,2,0)</f>
        <v>0.033584731604575</v>
      </c>
      <c r="K579" s="0" t="str">
        <f aca="false">VLOOKUP(A579,Nomenclature!$D$1:$E$9,2,0)</f>
        <v>03</v>
      </c>
      <c r="L579" s="0" t="str">
        <f aca="false">VLOOKUP(B579,Nomenclature!$J$1:$K$97,2,0)</f>
        <v>63</v>
      </c>
      <c r="M579" s="0" t="str">
        <f aca="false">VLOOKUP(C579,Nomenclature!$M$1:$N$21,2,0)</f>
        <v>01</v>
      </c>
      <c r="N579" s="0" t="str">
        <f aca="false">VLOOKUP(D579,Nomenclature!$O$25:$P$31,2,0)</f>
        <v>01</v>
      </c>
      <c r="O579" s="0" t="str">
        <f aca="false">CONCATENATE(K579,L579,M579,N579)</f>
        <v>03630101</v>
      </c>
      <c r="P579" s="0" t="str">
        <f aca="false">CONCATENATE(K579,L579)</f>
        <v>0363</v>
      </c>
      <c r="R579" s="0" t="n">
        <v>49.0999443411446</v>
      </c>
      <c r="S579" s="0" t="n">
        <v>25</v>
      </c>
      <c r="T579" s="0" t="n">
        <v>130.83936103619</v>
      </c>
      <c r="U579" s="0" t="n">
        <v>1.55957482928918</v>
      </c>
      <c r="V579" s="0" t="n">
        <v>0.0723140036556016</v>
      </c>
      <c r="W579" s="0" t="n">
        <f aca="false">VLOOKUP(D579,'paramètres CI'!$A$1:$C$6,2,0)</f>
        <v>0.033584731604575</v>
      </c>
      <c r="X579" s="0" t="n">
        <f aca="false">(R579-E579)/E579</f>
        <v>-0.0476190476190489</v>
      </c>
      <c r="Y579" s="0" t="n">
        <f aca="false">T579-G579</f>
        <v>44.5204616462969</v>
      </c>
      <c r="Z579" s="0" t="n">
        <f aca="false">U579-H579</f>
        <v>-0.06238299317156</v>
      </c>
    </row>
    <row r="580" customFormat="false" ht="15.8" hidden="false" customHeight="false" outlineLevel="0" collapsed="false">
      <c r="A580" s="0" t="s">
        <v>15</v>
      </c>
      <c r="B580" s="0" t="s">
        <v>95</v>
      </c>
      <c r="C580" s="0" t="s">
        <v>35</v>
      </c>
      <c r="D580" s="0" t="s">
        <v>33</v>
      </c>
      <c r="E580" s="0" t="n">
        <f aca="false">VLOOKUP(O580,bibliRdtCHauff!$G$1:$K$1398,4,0)</f>
        <v>61.3749304264308</v>
      </c>
      <c r="F580" s="0" t="n">
        <v>25</v>
      </c>
      <c r="G580" s="0" t="n">
        <f aca="false">VLOOKUP(P580,BesoinU!$F$1:$L$99,3,0)</f>
        <v>86.3188993898931</v>
      </c>
      <c r="H580" s="0" t="n">
        <f aca="false">VLOOKUP(O580,bibliRdtCHauff!$G$1:$K$1398,3,0)</f>
        <v>1.87148979514701</v>
      </c>
      <c r="I580" s="0" t="n">
        <v>9.99400359784132E-005</v>
      </c>
      <c r="J580" s="0" t="n">
        <f aca="false">VLOOKUP(D580,'paramètres CI'!$A$1:$C$6,2,0)</f>
        <v>0.033584731604575</v>
      </c>
      <c r="K580" s="0" t="str">
        <f aca="false">VLOOKUP(A580,Nomenclature!$D$1:$E$9,2,0)</f>
        <v>03</v>
      </c>
      <c r="L580" s="0" t="str">
        <f aca="false">VLOOKUP(B580,Nomenclature!$J$1:$K$97,2,0)</f>
        <v>63</v>
      </c>
      <c r="M580" s="0" t="str">
        <f aca="false">VLOOKUP(C580,Nomenclature!$M$1:$N$21,2,0)</f>
        <v>21</v>
      </c>
      <c r="N580" s="0" t="str">
        <f aca="false">VLOOKUP(D580,Nomenclature!$O$25:$P$31,2,0)</f>
        <v>01</v>
      </c>
      <c r="O580" s="0" t="str">
        <f aca="false">CONCATENATE(K580,L580,M580,N580)</f>
        <v>03632101</v>
      </c>
      <c r="P580" s="0" t="str">
        <f aca="false">CONCATENATE(K580,L580)</f>
        <v>0363</v>
      </c>
      <c r="R580" s="0" t="n">
        <v>61.3749304264308</v>
      </c>
      <c r="S580" s="0" t="n">
        <v>25</v>
      </c>
      <c r="T580" s="0" t="n">
        <v>130.83936103619</v>
      </c>
      <c r="U580" s="0" t="n">
        <v>1.87148979514701</v>
      </c>
      <c r="V580" s="0" t="n">
        <v>9.99400359784132E-005</v>
      </c>
      <c r="W580" s="0" t="n">
        <f aca="false">VLOOKUP(D580,'paramètres CI'!$A$1:$C$6,2,0)</f>
        <v>0.033584731604575</v>
      </c>
      <c r="X580" s="0" t="n">
        <f aca="false">(R580-E580)/E580</f>
        <v>0</v>
      </c>
      <c r="Y580" s="0" t="n">
        <f aca="false">T580-G580</f>
        <v>44.5204616462969</v>
      </c>
      <c r="Z580" s="0" t="n">
        <f aca="false">U580-H580</f>
        <v>0</v>
      </c>
    </row>
    <row r="581" customFormat="false" ht="15.8" hidden="false" customHeight="false" outlineLevel="0" collapsed="false">
      <c r="A581" s="0" t="s">
        <v>15</v>
      </c>
      <c r="B581" s="0" t="s">
        <v>95</v>
      </c>
      <c r="C581" s="0" t="s">
        <v>35</v>
      </c>
      <c r="D581" s="0" t="s">
        <v>34</v>
      </c>
      <c r="E581" s="0" t="n">
        <f aca="false">VLOOKUP(O581,bibliRdtCHauff!$G$1:$K$1398,4,0)</f>
        <v>60.7126696744751</v>
      </c>
      <c r="F581" s="0" t="n">
        <v>25</v>
      </c>
      <c r="G581" s="0" t="n">
        <f aca="false">VLOOKUP(P581,BesoinU!$F$1:$L$99,3,0)</f>
        <v>86.3188993898931</v>
      </c>
      <c r="H581" s="0" t="n">
        <f aca="false">VLOOKUP(O581,bibliRdtCHauff!$G$1:$K$1398,3,0)</f>
        <v>1.9606500629776</v>
      </c>
      <c r="I581" s="0" t="n">
        <v>9.99400359784132E-005</v>
      </c>
      <c r="J581" s="0" t="n">
        <f aca="false">VLOOKUP(D581,'paramètres CI'!$A$1:$C$6,2,0)</f>
        <v>0.0424847883250769</v>
      </c>
      <c r="K581" s="0" t="str">
        <f aca="false">VLOOKUP(A581,Nomenclature!$D$1:$E$9,2,0)</f>
        <v>03</v>
      </c>
      <c r="L581" s="0" t="str">
        <f aca="false">VLOOKUP(B581,Nomenclature!$J$1:$K$97,2,0)</f>
        <v>63</v>
      </c>
      <c r="M581" s="0" t="str">
        <f aca="false">VLOOKUP(C581,Nomenclature!$M$1:$N$21,2,0)</f>
        <v>21</v>
      </c>
      <c r="N581" s="0" t="str">
        <f aca="false">VLOOKUP(D581,Nomenclature!$O$25:$P$31,2,0)</f>
        <v>06</v>
      </c>
      <c r="O581" s="0" t="str">
        <f aca="false">CONCATENATE(K581,L581,M581,N581)</f>
        <v>03632106</v>
      </c>
      <c r="P581" s="0" t="str">
        <f aca="false">CONCATENATE(K581,L581)</f>
        <v>0363</v>
      </c>
      <c r="R581" s="0" t="n">
        <v>60.7126696744751</v>
      </c>
      <c r="S581" s="0" t="n">
        <v>25</v>
      </c>
      <c r="T581" s="0" t="n">
        <v>143.80229839383</v>
      </c>
      <c r="U581" s="0" t="n">
        <v>1.9606500629776</v>
      </c>
      <c r="V581" s="0" t="n">
        <v>9.99400359784132E-005</v>
      </c>
      <c r="W581" s="0" t="n">
        <f aca="false">VLOOKUP(D581,'paramètres CI'!$A$1:$C$6,2,0)</f>
        <v>0.0424847883250769</v>
      </c>
      <c r="X581" s="0" t="n">
        <f aca="false">(R581-E581)/E581</f>
        <v>0</v>
      </c>
      <c r="Y581" s="0" t="n">
        <f aca="false">T581-G581</f>
        <v>57.4833990039369</v>
      </c>
      <c r="Z581" s="0" t="n">
        <f aca="false">U581-H581</f>
        <v>0</v>
      </c>
    </row>
    <row r="582" customFormat="false" ht="15.8" hidden="false" customHeight="false" outlineLevel="0" collapsed="false">
      <c r="A582" s="0" t="s">
        <v>15</v>
      </c>
      <c r="B582" s="0" t="s">
        <v>95</v>
      </c>
      <c r="C582" s="0" t="s">
        <v>36</v>
      </c>
      <c r="D582" s="0" t="s">
        <v>37</v>
      </c>
      <c r="E582" s="0" t="n">
        <f aca="false">VLOOKUP(O582,bibliRdtCHauff!$G$1:$K$1398,4,0)</f>
        <v>41.5287109684764</v>
      </c>
      <c r="F582" s="0" t="n">
        <v>20</v>
      </c>
      <c r="G582" s="0" t="n">
        <f aca="false">VLOOKUP(P582,BesoinU!$F$1:$L$99,3,0)</f>
        <v>86.3188993898931</v>
      </c>
      <c r="H582" s="0" t="n">
        <f aca="false">VLOOKUP(O582,bibliRdtCHauff!$G$1:$K$1398,3,0)</f>
        <v>0.751617554418763</v>
      </c>
      <c r="I582" s="0" t="n">
        <v>9.99400359784132E-005</v>
      </c>
      <c r="J582" s="0" t="n">
        <f aca="false">VLOOKUP(D582,'paramètres CI'!$A$1:$C$6,2,0)</f>
        <v>0.0385046990211696</v>
      </c>
      <c r="K582" s="0" t="str">
        <f aca="false">VLOOKUP(A582,Nomenclature!$D$1:$E$9,2,0)</f>
        <v>03</v>
      </c>
      <c r="L582" s="0" t="str">
        <f aca="false">VLOOKUP(B582,Nomenclature!$J$1:$K$97,2,0)</f>
        <v>63</v>
      </c>
      <c r="M582" s="0" t="str">
        <f aca="false">VLOOKUP(C582,Nomenclature!$M$1:$N$21,2,0)</f>
        <v>23</v>
      </c>
      <c r="N582" s="0" t="str">
        <f aca="false">VLOOKUP(D582,Nomenclature!$O$25:$P$31,2,0)</f>
        <v>03</v>
      </c>
      <c r="O582" s="0" t="str">
        <f aca="false">CONCATENATE(K582,L582,M582,N582)</f>
        <v>03632303</v>
      </c>
      <c r="P582" s="0" t="str">
        <f aca="false">CONCATENATE(K582,L582)</f>
        <v>0363</v>
      </c>
      <c r="R582" s="0" t="n">
        <v>41.5287109684764</v>
      </c>
      <c r="S582" s="0" t="n">
        <v>20</v>
      </c>
      <c r="T582" s="0" t="n">
        <v>133.052856481641</v>
      </c>
      <c r="U582" s="0" t="n">
        <v>0.751617554418763</v>
      </c>
      <c r="V582" s="0" t="n">
        <v>9.99400359784132E-005</v>
      </c>
      <c r="W582" s="0" t="n">
        <f aca="false">VLOOKUP(D582,'paramètres CI'!$A$1:$C$6,2,0)</f>
        <v>0.0385046990211696</v>
      </c>
      <c r="X582" s="0" t="n">
        <f aca="false">(R582-E582)/E582</f>
        <v>0</v>
      </c>
      <c r="Y582" s="0" t="n">
        <f aca="false">T582-G582</f>
        <v>46.7339570917479</v>
      </c>
      <c r="Z582" s="0" t="n">
        <f aca="false">U582-H582</f>
        <v>0</v>
      </c>
    </row>
    <row r="583" customFormat="false" ht="15.8" hidden="false" customHeight="false" outlineLevel="0" collapsed="false">
      <c r="A583" s="0" t="s">
        <v>15</v>
      </c>
      <c r="B583" s="0" t="s">
        <v>95</v>
      </c>
      <c r="C583" s="0" t="s">
        <v>38</v>
      </c>
      <c r="D583" s="0" t="s">
        <v>39</v>
      </c>
      <c r="E583" s="0" t="n">
        <f aca="false">VLOOKUP(O583,bibliRdtCHauff!$G$1:$K$1398,4,0)</f>
        <v>30.944260891132</v>
      </c>
      <c r="F583" s="0" t="n">
        <v>20</v>
      </c>
      <c r="G583" s="0" t="n">
        <f aca="false">VLOOKUP(P583,BesoinU!$F$1:$L$99,3,0)</f>
        <v>86.3188993898931</v>
      </c>
      <c r="H583" s="0" t="n">
        <f aca="false">VLOOKUP(O583,bibliRdtCHauff!$G$1:$K$1398,3,0)</f>
        <v>0.98494919666898</v>
      </c>
      <c r="I583" s="0" t="n">
        <v>9.99400359784132E-005</v>
      </c>
      <c r="J583" s="0" t="n">
        <f aca="false">VLOOKUP(D583,'paramètres CI'!$A$1:$C$6,2,0)</f>
        <v>0.022045059962018</v>
      </c>
      <c r="K583" s="0" t="str">
        <f aca="false">VLOOKUP(A583,Nomenclature!$D$1:$E$9,2,0)</f>
        <v>03</v>
      </c>
      <c r="L583" s="0" t="str">
        <f aca="false">VLOOKUP(B583,Nomenclature!$J$1:$K$97,2,0)</f>
        <v>63</v>
      </c>
      <c r="M583" s="0" t="str">
        <f aca="false">VLOOKUP(C583,Nomenclature!$M$1:$N$21,2,0)</f>
        <v>24</v>
      </c>
      <c r="N583" s="0" t="str">
        <f aca="false">VLOOKUP(D583,Nomenclature!$O$25:$P$31,2,0)</f>
        <v>04</v>
      </c>
      <c r="O583" s="0" t="str">
        <f aca="false">CONCATENATE(K583,L583,M583,N583)</f>
        <v>03632404</v>
      </c>
      <c r="P583" s="0" t="str">
        <f aca="false">CONCATENATE(K583,L583)</f>
        <v>0363</v>
      </c>
      <c r="R583" s="0" t="n">
        <v>30.944260891132</v>
      </c>
      <c r="S583" s="0" t="n">
        <v>20</v>
      </c>
      <c r="T583" s="0" t="n">
        <v>146.596165308394</v>
      </c>
      <c r="U583" s="0" t="n">
        <v>0.98494919666898</v>
      </c>
      <c r="V583" s="0" t="n">
        <v>9.99400359784132E-005</v>
      </c>
      <c r="W583" s="0" t="n">
        <f aca="false">VLOOKUP(D583,'paramètres CI'!$A$1:$C$6,2,0)</f>
        <v>0.022045059962018</v>
      </c>
      <c r="X583" s="0" t="n">
        <f aca="false">(R583-E583)/E583</f>
        <v>0</v>
      </c>
      <c r="Y583" s="0" t="n">
        <f aca="false">T583-G583</f>
        <v>60.2772659185009</v>
      </c>
      <c r="Z583" s="0" t="n">
        <f aca="false">U583-H583</f>
        <v>0</v>
      </c>
    </row>
    <row r="584" customFormat="false" ht="15.8" hidden="false" customHeight="false" outlineLevel="0" collapsed="false">
      <c r="A584" s="0" t="s">
        <v>15</v>
      </c>
      <c r="B584" s="0" t="s">
        <v>95</v>
      </c>
      <c r="C584" s="0" t="s">
        <v>40</v>
      </c>
      <c r="D584" s="0" t="s">
        <v>37</v>
      </c>
      <c r="E584" s="0" t="n">
        <f aca="false">VLOOKUP(O584,bibliRdtCHauff!$G$1:$K$1398,4,0)</f>
        <v>34.8841172135201</v>
      </c>
      <c r="F584" s="0" t="n">
        <v>20</v>
      </c>
      <c r="G584" s="0" t="n">
        <f aca="false">VLOOKUP(P584,BesoinU!$F$1:$L$99,3,0)</f>
        <v>86.3188993898931</v>
      </c>
      <c r="H584" s="0" t="n">
        <f aca="false">VLOOKUP(O584,bibliRdtCHauff!$G$1:$K$1398,3,0)</f>
        <v>0.674152999277146</v>
      </c>
      <c r="I584" s="0" t="n">
        <v>0.0526600911976433</v>
      </c>
      <c r="J584" s="0" t="n">
        <f aca="false">VLOOKUP(D584,'paramètres CI'!$A$1:$C$6,2,0)</f>
        <v>0.0385046990211696</v>
      </c>
      <c r="K584" s="0" t="str">
        <f aca="false">VLOOKUP(A584,Nomenclature!$D$1:$E$9,2,0)</f>
        <v>03</v>
      </c>
      <c r="L584" s="0" t="str">
        <f aca="false">VLOOKUP(B584,Nomenclature!$J$1:$K$97,2,0)</f>
        <v>63</v>
      </c>
      <c r="M584" s="0" t="str">
        <f aca="false">VLOOKUP(C584,Nomenclature!$M$1:$N$21,2,0)</f>
        <v>03</v>
      </c>
      <c r="N584" s="0" t="str">
        <f aca="false">VLOOKUP(D584,Nomenclature!$O$25:$P$31,2,0)</f>
        <v>03</v>
      </c>
      <c r="O584" s="0" t="str">
        <f aca="false">CONCATENATE(K584,L584,M584,N584)</f>
        <v>03630303</v>
      </c>
      <c r="P584" s="0" t="str">
        <f aca="false">CONCATENATE(K584,L584)</f>
        <v>0363</v>
      </c>
      <c r="R584" s="0" t="n">
        <v>33.2229687747811</v>
      </c>
      <c r="S584" s="0" t="n">
        <v>20</v>
      </c>
      <c r="T584" s="0" t="n">
        <v>133.052856481641</v>
      </c>
      <c r="U584" s="0" t="n">
        <v>0.654786860491742</v>
      </c>
      <c r="V584" s="0" t="n">
        <v>0.0526600911976433</v>
      </c>
      <c r="W584" s="0" t="n">
        <f aca="false">VLOOKUP(D584,'paramètres CI'!$A$1:$C$6,2,0)</f>
        <v>0.0385046990211696</v>
      </c>
      <c r="X584" s="0" t="n">
        <f aca="false">(R584-E584)/E584</f>
        <v>-0.0476190476190461</v>
      </c>
      <c r="Y584" s="0" t="n">
        <f aca="false">T584-G584</f>
        <v>46.7339570917479</v>
      </c>
      <c r="Z584" s="0" t="n">
        <f aca="false">U584-H584</f>
        <v>-0.0193661387854039</v>
      </c>
    </row>
    <row r="585" customFormat="false" ht="15.8" hidden="false" customHeight="false" outlineLevel="0" collapsed="false">
      <c r="A585" s="0" t="s">
        <v>15</v>
      </c>
      <c r="B585" s="0" t="s">
        <v>95</v>
      </c>
      <c r="C585" s="0" t="s">
        <v>41</v>
      </c>
      <c r="D585" s="0" t="s">
        <v>39</v>
      </c>
      <c r="E585" s="0" t="n">
        <f aca="false">VLOOKUP(O585,bibliRdtCHauff!$G$1:$K$1398,4,0)</f>
        <v>25.9931791485509</v>
      </c>
      <c r="F585" s="0" t="n">
        <v>20</v>
      </c>
      <c r="G585" s="0" t="n">
        <f aca="false">VLOOKUP(P585,BesoinU!$F$1:$L$99,3,0)</f>
        <v>86.3188993898931</v>
      </c>
      <c r="H585" s="0" t="n">
        <f aca="false">VLOOKUP(O585,bibliRdtCHauff!$G$1:$K$1398,3,0)</f>
        <v>0.791148437311199</v>
      </c>
      <c r="I585" s="0" t="n">
        <v>0.328326905498679</v>
      </c>
      <c r="J585" s="0" t="n">
        <f aca="false">VLOOKUP(D585,'paramètres CI'!$A$1:$C$6,2,0)</f>
        <v>0.022045059962018</v>
      </c>
      <c r="K585" s="0" t="str">
        <f aca="false">VLOOKUP(A585,Nomenclature!$D$1:$E$9,2,0)</f>
        <v>03</v>
      </c>
      <c r="L585" s="0" t="str">
        <f aca="false">VLOOKUP(B585,Nomenclature!$J$1:$K$97,2,0)</f>
        <v>63</v>
      </c>
      <c r="M585" s="0" t="str">
        <f aca="false">VLOOKUP(C585,Nomenclature!$M$1:$N$21,2,0)</f>
        <v>04</v>
      </c>
      <c r="N585" s="0" t="str">
        <f aca="false">VLOOKUP(D585,Nomenclature!$O$25:$P$31,2,0)</f>
        <v>04</v>
      </c>
      <c r="O585" s="0" t="str">
        <f aca="false">CONCATENATE(K585,L585,M585,N585)</f>
        <v>03630404</v>
      </c>
      <c r="P585" s="0" t="str">
        <f aca="false">CONCATENATE(K585,L585)</f>
        <v>0363</v>
      </c>
      <c r="R585" s="0" t="n">
        <v>24.7554087129056</v>
      </c>
      <c r="S585" s="0" t="n">
        <v>20</v>
      </c>
      <c r="T585" s="0" t="n">
        <v>146.596165308394</v>
      </c>
      <c r="U585" s="0" t="n">
        <v>0.742698247471753</v>
      </c>
      <c r="V585" s="0" t="n">
        <v>0.328326905498679</v>
      </c>
      <c r="W585" s="0" t="n">
        <f aca="false">VLOOKUP(D585,'paramètres CI'!$A$1:$C$6,2,0)</f>
        <v>0.022045059962018</v>
      </c>
      <c r="X585" s="0" t="n">
        <f aca="false">(R585-E585)/E585</f>
        <v>-0.0476190476190484</v>
      </c>
      <c r="Y585" s="0" t="n">
        <f aca="false">T585-G585</f>
        <v>60.2772659185009</v>
      </c>
      <c r="Z585" s="0" t="n">
        <f aca="false">U585-H585</f>
        <v>-0.048450189839446</v>
      </c>
    </row>
    <row r="586" customFormat="false" ht="15.8" hidden="false" customHeight="false" outlineLevel="0" collapsed="false">
      <c r="A586" s="0" t="s">
        <v>15</v>
      </c>
      <c r="B586" s="0" t="s">
        <v>95</v>
      </c>
      <c r="C586" s="0" t="s">
        <v>45</v>
      </c>
      <c r="D586" s="0" t="s">
        <v>43</v>
      </c>
      <c r="E586" s="0" t="n">
        <f aca="false">VLOOKUP(O586,bibliRdtCHauff!$G$1:$K$1398,4,0)</f>
        <v>10.4</v>
      </c>
      <c r="F586" s="0" t="n">
        <v>13</v>
      </c>
      <c r="G586" s="0" t="n">
        <f aca="false">VLOOKUP(P586,BesoinU!$F$1:$L$99,3,0)</f>
        <v>86.3188993898931</v>
      </c>
      <c r="H586" s="0" t="n">
        <f aca="false">VLOOKUP(O586,bibliRdtCHauff!$G$1:$K$1398,3,0)</f>
        <v>0.92</v>
      </c>
      <c r="I586" s="0" t="n">
        <v>0.259211549012442</v>
      </c>
      <c r="J586" s="0" t="n">
        <f aca="false">VLOOKUP(D586,'paramètres CI'!$A$1:$C$6,2,0)</f>
        <v>0.0935912806596305</v>
      </c>
      <c r="K586" s="0" t="str">
        <f aca="false">VLOOKUP(A586,Nomenclature!$D$1:$E$9,2,0)</f>
        <v>03</v>
      </c>
      <c r="L586" s="0" t="str">
        <f aca="false">VLOOKUP(B586,Nomenclature!$J$1:$K$97,2,0)</f>
        <v>63</v>
      </c>
      <c r="M586" s="0" t="str">
        <f aca="false">VLOOKUP(C586,Nomenclature!$M$1:$N$21,2,0)</f>
        <v>06</v>
      </c>
      <c r="N586" s="0" t="str">
        <f aca="false">VLOOKUP(D586,Nomenclature!$O$25:$P$31,2,0)</f>
        <v>02</v>
      </c>
      <c r="O586" s="0" t="str">
        <f aca="false">CONCATENATE(K586,L586,M586,N586)</f>
        <v>03630602</v>
      </c>
      <c r="P586" s="0" t="str">
        <f aca="false">CONCATENATE(K586,L586)</f>
        <v>0363</v>
      </c>
      <c r="R586" s="0" t="n">
        <v>10</v>
      </c>
      <c r="S586" s="0" t="n">
        <v>13</v>
      </c>
      <c r="T586" s="0" t="n">
        <v>125.404290924021</v>
      </c>
      <c r="U586" s="0" t="n">
        <v>0.9</v>
      </c>
      <c r="V586" s="0" t="n">
        <v>0.259211549012442</v>
      </c>
      <c r="W586" s="0" t="n">
        <f aca="false">VLOOKUP(D586,'paramètres CI'!$A$1:$C$6,2,0)</f>
        <v>0.0935912806596305</v>
      </c>
      <c r="X586" s="0" t="n">
        <f aca="false">(R586-E586)/E586</f>
        <v>-0.0384615384615385</v>
      </c>
      <c r="Y586" s="0" t="n">
        <f aca="false">T586-G586</f>
        <v>39.0853915341279</v>
      </c>
      <c r="Z586" s="0" t="n">
        <f aca="false">U586-H586</f>
        <v>-0.02</v>
      </c>
    </row>
    <row r="587" customFormat="false" ht="15.8" hidden="false" customHeight="false" outlineLevel="0" collapsed="false">
      <c r="A587" s="0" t="s">
        <v>15</v>
      </c>
      <c r="B587" s="0" t="s">
        <v>95</v>
      </c>
      <c r="C587" s="0" t="s">
        <v>46</v>
      </c>
      <c r="D587" s="0" t="s">
        <v>43</v>
      </c>
      <c r="E587" s="0" t="n">
        <f aca="false">VLOOKUP(O587,bibliRdtCHauff!$G$1:$K$1398,4,0)</f>
        <v>12</v>
      </c>
      <c r="F587" s="0" t="n">
        <v>13</v>
      </c>
      <c r="G587" s="0" t="n">
        <f aca="false">VLOOKUP(P587,BesoinU!$F$1:$L$99,3,0)</f>
        <v>86.3188993898931</v>
      </c>
      <c r="H587" s="0" t="n">
        <f aca="false">VLOOKUP(O587,bibliRdtCHauff!$G$1:$K$1398,3,0)</f>
        <v>1</v>
      </c>
      <c r="I587" s="0" t="n">
        <v>9.99400359784132E-005</v>
      </c>
      <c r="J587" s="0" t="n">
        <f aca="false">VLOOKUP(D587,'paramètres CI'!$A$1:$C$6,2,0)</f>
        <v>0.0935912806596305</v>
      </c>
      <c r="K587" s="0" t="str">
        <f aca="false">VLOOKUP(A587,Nomenclature!$D$1:$E$9,2,0)</f>
        <v>03</v>
      </c>
      <c r="L587" s="0" t="str">
        <f aca="false">VLOOKUP(B587,Nomenclature!$J$1:$K$97,2,0)</f>
        <v>63</v>
      </c>
      <c r="M587" s="0" t="str">
        <f aca="false">VLOOKUP(C587,Nomenclature!$M$1:$N$21,2,0)</f>
        <v>26</v>
      </c>
      <c r="N587" s="0" t="str">
        <f aca="false">VLOOKUP(D587,Nomenclature!$O$25:$P$31,2,0)</f>
        <v>02</v>
      </c>
      <c r="O587" s="0" t="str">
        <f aca="false">CONCATENATE(K587,L587,M587,N587)</f>
        <v>03632602</v>
      </c>
      <c r="P587" s="0" t="str">
        <f aca="false">CONCATENATE(K587,L587)</f>
        <v>0363</v>
      </c>
      <c r="R587" s="0" t="n">
        <v>12</v>
      </c>
      <c r="S587" s="0" t="n">
        <v>13</v>
      </c>
      <c r="T587" s="0" t="n">
        <v>125.404290924021</v>
      </c>
      <c r="U587" s="0" t="n">
        <v>1</v>
      </c>
      <c r="V587" s="0" t="n">
        <v>9.99400359784132E-005</v>
      </c>
      <c r="W587" s="0" t="n">
        <f aca="false">VLOOKUP(D587,'paramètres CI'!$A$1:$C$6,2,0)</f>
        <v>0.0935912806596305</v>
      </c>
      <c r="X587" s="0" t="n">
        <f aca="false">(R587-E587)/E587</f>
        <v>0</v>
      </c>
      <c r="Y587" s="0" t="n">
        <f aca="false">T587-G587</f>
        <v>39.0853915341279</v>
      </c>
      <c r="Z587" s="0" t="n">
        <f aca="false">U587-H587</f>
        <v>0</v>
      </c>
    </row>
    <row r="588" customFormat="false" ht="15.8" hidden="false" customHeight="false" outlineLevel="0" collapsed="false">
      <c r="A588" s="0" t="s">
        <v>15</v>
      </c>
      <c r="B588" s="0" t="s">
        <v>95</v>
      </c>
      <c r="C588" s="0" t="s">
        <v>48</v>
      </c>
      <c r="D588" s="0" t="s">
        <v>43</v>
      </c>
      <c r="E588" s="0" t="n">
        <f aca="false">VLOOKUP(O588,bibliRdtCHauff!$G$1:$K$1398,4,0)</f>
        <v>125.766090841471</v>
      </c>
      <c r="F588" s="0" t="n">
        <v>20</v>
      </c>
      <c r="G588" s="0" t="n">
        <f aca="false">VLOOKUP(P588,BesoinU!$F$1:$L$99,3,0)</f>
        <v>86.3188993898931</v>
      </c>
      <c r="H588" s="0" t="n">
        <f aca="false">VLOOKUP(O588,bibliRdtCHauff!$G$1:$K$1398,3,0)</f>
        <v>3.27439423255813</v>
      </c>
      <c r="I588" s="0" t="n">
        <v>0.22165673850066</v>
      </c>
      <c r="J588" s="0" t="n">
        <f aca="false">VLOOKUP(D588,'paramètres CI'!$A$1:$C$6,2,0)</f>
        <v>0.0935912806596305</v>
      </c>
      <c r="K588" s="0" t="str">
        <f aca="false">VLOOKUP(A588,Nomenclature!$D$1:$E$9,2,0)</f>
        <v>03</v>
      </c>
      <c r="L588" s="0" t="str">
        <f aca="false">VLOOKUP(B588,Nomenclature!$J$1:$K$97,2,0)</f>
        <v>63</v>
      </c>
      <c r="M588" s="0" t="str">
        <f aca="false">VLOOKUP(C588,Nomenclature!$M$1:$N$21,2,0)</f>
        <v>09</v>
      </c>
      <c r="N588" s="0" t="str">
        <f aca="false">VLOOKUP(D588,Nomenclature!$O$25:$P$31,2,0)</f>
        <v>02</v>
      </c>
      <c r="O588" s="0" t="str">
        <f aca="false">CONCATENATE(K588,L588,M588,N588)</f>
        <v>03630902</v>
      </c>
      <c r="P588" s="0" t="str">
        <f aca="false">CONCATENATE(K588,L588)</f>
        <v>0363</v>
      </c>
      <c r="R588" s="0" t="n">
        <v>119.777229372829</v>
      </c>
      <c r="S588" s="0" t="n">
        <v>20</v>
      </c>
      <c r="T588" s="0" t="n">
        <v>119.255617135267</v>
      </c>
      <c r="U588" s="0" t="n">
        <v>3.24350372093023</v>
      </c>
      <c r="V588" s="0" t="n">
        <v>0.22165673850066</v>
      </c>
      <c r="W588" s="0" t="n">
        <f aca="false">VLOOKUP(D588,'paramètres CI'!$A$1:$C$6,2,0)</f>
        <v>0.0935912806596305</v>
      </c>
      <c r="X588" s="0" t="n">
        <f aca="false">(R588-E588)/E588</f>
        <v>-0.0476190476190518</v>
      </c>
      <c r="Y588" s="0" t="n">
        <f aca="false">T588-G588</f>
        <v>32.9367177453739</v>
      </c>
      <c r="Z588" s="0" t="n">
        <f aca="false">U588-H588</f>
        <v>-0.0308905116278999</v>
      </c>
    </row>
    <row r="589" customFormat="false" ht="15.8" hidden="false" customHeight="false" outlineLevel="0" collapsed="false">
      <c r="A589" s="0" t="s">
        <v>15</v>
      </c>
      <c r="B589" s="0" t="s">
        <v>95</v>
      </c>
      <c r="C589" s="0" t="s">
        <v>49</v>
      </c>
      <c r="D589" s="0" t="s">
        <v>43</v>
      </c>
      <c r="E589" s="0" t="n">
        <f aca="false">VLOOKUP(O589,bibliRdtCHauff!$G$1:$K$1398,4,0)</f>
        <v>149.721536716037</v>
      </c>
      <c r="F589" s="0" t="n">
        <v>20</v>
      </c>
      <c r="G589" s="0" t="n">
        <f aca="false">VLOOKUP(P589,BesoinU!$F$1:$L$99,3,0)</f>
        <v>86.3188993898931</v>
      </c>
      <c r="H589" s="0" t="n">
        <f aca="false">VLOOKUP(O589,bibliRdtCHauff!$G$1:$K$1398,3,0)</f>
        <v>3.39795627906976</v>
      </c>
      <c r="I589" s="0" t="n">
        <v>9.99400359784132E-005</v>
      </c>
      <c r="J589" s="0" t="n">
        <f aca="false">VLOOKUP(D589,'paramètres CI'!$A$1:$C$6,2,0)</f>
        <v>0.0935912806596305</v>
      </c>
      <c r="K589" s="0" t="str">
        <f aca="false">VLOOKUP(A589,Nomenclature!$D$1:$E$9,2,0)</f>
        <v>03</v>
      </c>
      <c r="L589" s="0" t="str">
        <f aca="false">VLOOKUP(B589,Nomenclature!$J$1:$K$97,2,0)</f>
        <v>63</v>
      </c>
      <c r="M589" s="0" t="str">
        <f aca="false">VLOOKUP(C589,Nomenclature!$M$1:$N$21,2,0)</f>
        <v>29</v>
      </c>
      <c r="N589" s="0" t="str">
        <f aca="false">VLOOKUP(D589,Nomenclature!$O$25:$P$31,2,0)</f>
        <v>02</v>
      </c>
      <c r="O589" s="0" t="str">
        <f aca="false">CONCATENATE(K589,L589,M589,N589)</f>
        <v>03632902</v>
      </c>
      <c r="P589" s="0" t="str">
        <f aca="false">CONCATENATE(K589,L589)</f>
        <v>0363</v>
      </c>
      <c r="R589" s="0" t="n">
        <v>149.721536716037</v>
      </c>
      <c r="S589" s="0" t="n">
        <v>20</v>
      </c>
      <c r="T589" s="0" t="n">
        <v>119.255617135267</v>
      </c>
      <c r="U589" s="0" t="n">
        <v>3.39795627906976</v>
      </c>
      <c r="V589" s="0" t="n">
        <v>9.99400359784132E-005</v>
      </c>
      <c r="W589" s="0" t="n">
        <f aca="false">VLOOKUP(D589,'paramètres CI'!$A$1:$C$6,2,0)</f>
        <v>0.0935912806596305</v>
      </c>
      <c r="X589" s="0" t="n">
        <f aca="false">(R589-E589)/E589</f>
        <v>0</v>
      </c>
      <c r="Y589" s="0" t="n">
        <f aca="false">T589-G589</f>
        <v>32.9367177453739</v>
      </c>
      <c r="Z589" s="0" t="n">
        <f aca="false">U589-H589</f>
        <v>0</v>
      </c>
    </row>
    <row r="590" customFormat="false" ht="15.8" hidden="false" customHeight="false" outlineLevel="0" collapsed="false">
      <c r="A590" s="0" t="s">
        <v>15</v>
      </c>
      <c r="B590" s="0" t="s">
        <v>96</v>
      </c>
      <c r="C590" s="0" t="s">
        <v>32</v>
      </c>
      <c r="D590" s="0" t="s">
        <v>33</v>
      </c>
      <c r="E590" s="0" t="n">
        <f aca="false">VLOOKUP(O590,bibliRdtCHauff!$G$1:$K$1398,4,0)</f>
        <v>34.3230216646418</v>
      </c>
      <c r="F590" s="0" t="n">
        <v>25</v>
      </c>
      <c r="G590" s="0" t="n">
        <f aca="false">VLOOKUP(P590,BesoinU!$F$1:$L$99,3,0)</f>
        <v>53.7099675595891</v>
      </c>
      <c r="H590" s="0" t="n">
        <f aca="false">VLOOKUP(O590,bibliRdtCHauff!$G$1:$K$1398,3,0)</f>
        <v>1.62156271012911</v>
      </c>
      <c r="I590" s="0" t="n">
        <v>0.0321544554877887</v>
      </c>
      <c r="J590" s="0" t="n">
        <f aca="false">VLOOKUP(D590,'paramètres CI'!$A$1:$C$6,2,0)</f>
        <v>0.033584731604575</v>
      </c>
      <c r="K590" s="0" t="str">
        <f aca="false">VLOOKUP(A590,Nomenclature!$D$1:$E$9,2,0)</f>
        <v>03</v>
      </c>
      <c r="L590" s="0" t="str">
        <f aca="false">VLOOKUP(B590,Nomenclature!$J$1:$K$97,2,0)</f>
        <v>64</v>
      </c>
      <c r="M590" s="0" t="str">
        <f aca="false">VLOOKUP(C590,Nomenclature!$M$1:$N$21,2,0)</f>
        <v>01</v>
      </c>
      <c r="N590" s="0" t="str">
        <f aca="false">VLOOKUP(D590,Nomenclature!$O$25:$P$31,2,0)</f>
        <v>01</v>
      </c>
      <c r="O590" s="0" t="str">
        <f aca="false">CONCATENATE(K590,L590,M590,N590)</f>
        <v>03640101</v>
      </c>
      <c r="P590" s="0" t="str">
        <f aca="false">CONCATENATE(K590,L590)</f>
        <v>0364</v>
      </c>
      <c r="R590" s="0" t="n">
        <v>32.6885920615636</v>
      </c>
      <c r="S590" s="0" t="n">
        <v>25</v>
      </c>
      <c r="T590" s="0" t="n">
        <v>81.9223757662001</v>
      </c>
      <c r="U590" s="0" t="n">
        <v>1.55919491358568</v>
      </c>
      <c r="V590" s="0" t="n">
        <v>0.0321544554877887</v>
      </c>
      <c r="W590" s="0" t="n">
        <f aca="false">VLOOKUP(D590,'paramètres CI'!$A$1:$C$6,2,0)</f>
        <v>0.033584731604575</v>
      </c>
      <c r="X590" s="0" t="n">
        <f aca="false">(R590-E590)/E590</f>
        <v>-0.0476190476190483</v>
      </c>
      <c r="Y590" s="0" t="n">
        <f aca="false">T590-G590</f>
        <v>28.212408206611</v>
      </c>
      <c r="Z590" s="0" t="n">
        <f aca="false">U590-H590</f>
        <v>-0.0623677965434302</v>
      </c>
    </row>
    <row r="591" customFormat="false" ht="15.8" hidden="false" customHeight="false" outlineLevel="0" collapsed="false">
      <c r="A591" s="0" t="s">
        <v>15</v>
      </c>
      <c r="B591" s="0" t="s">
        <v>96</v>
      </c>
      <c r="C591" s="0" t="s">
        <v>32</v>
      </c>
      <c r="D591" s="0" t="s">
        <v>34</v>
      </c>
      <c r="E591" s="0" t="n">
        <f aca="false">VLOOKUP(O591,bibliRdtCHauff!$G$1:$K$1398,4,0)</f>
        <v>34.1253896833864</v>
      </c>
      <c r="F591" s="0" t="n">
        <v>25</v>
      </c>
      <c r="G591" s="0" t="n">
        <f aca="false">VLOOKUP(P591,BesoinU!$F$1:$L$99,3,0)</f>
        <v>53.7099675595891</v>
      </c>
      <c r="H591" s="0" t="n">
        <f aca="false">VLOOKUP(O591,bibliRdtCHauff!$G$1:$K$1398,3,0)</f>
        <v>1.63968447692241</v>
      </c>
      <c r="I591" s="0" t="n">
        <v>0.0352238274117981</v>
      </c>
      <c r="J591" s="0" t="n">
        <f aca="false">VLOOKUP(D591,'paramètres CI'!$A$1:$C$6,2,0)</f>
        <v>0.0424847883250769</v>
      </c>
      <c r="K591" s="0" t="str">
        <f aca="false">VLOOKUP(A591,Nomenclature!$D$1:$E$9,2,0)</f>
        <v>03</v>
      </c>
      <c r="L591" s="0" t="str">
        <f aca="false">VLOOKUP(B591,Nomenclature!$J$1:$K$97,2,0)</f>
        <v>64</v>
      </c>
      <c r="M591" s="0" t="str">
        <f aca="false">VLOOKUP(C591,Nomenclature!$M$1:$N$21,2,0)</f>
        <v>01</v>
      </c>
      <c r="N591" s="0" t="str">
        <f aca="false">VLOOKUP(D591,Nomenclature!$O$25:$P$31,2,0)</f>
        <v>06</v>
      </c>
      <c r="O591" s="0" t="str">
        <f aca="false">CONCATENATE(K591,L591,M591,N591)</f>
        <v>03640106</v>
      </c>
      <c r="P591" s="0" t="str">
        <f aca="false">CONCATENATE(K591,L591)</f>
        <v>0364</v>
      </c>
      <c r="R591" s="0" t="n">
        <v>32.5003711270346</v>
      </c>
      <c r="S591" s="0" t="n">
        <v>25</v>
      </c>
      <c r="T591" s="0" t="n">
        <v>90.8673292186829</v>
      </c>
      <c r="U591" s="0" t="n">
        <v>1.57661968934847</v>
      </c>
      <c r="V591" s="0" t="n">
        <v>0.0352238274117981</v>
      </c>
      <c r="W591" s="0" t="n">
        <f aca="false">VLOOKUP(D591,'paramètres CI'!$A$1:$C$6,2,0)</f>
        <v>0.0424847883250769</v>
      </c>
      <c r="X591" s="0" t="n">
        <f aca="false">(R591-E591)/E591</f>
        <v>-0.0476190476190497</v>
      </c>
      <c r="Y591" s="0" t="n">
        <f aca="false">T591-G591</f>
        <v>37.1573616590938</v>
      </c>
      <c r="Z591" s="0" t="n">
        <f aca="false">U591-H591</f>
        <v>-0.0630647875739401</v>
      </c>
    </row>
    <row r="592" customFormat="false" ht="15.8" hidden="false" customHeight="false" outlineLevel="0" collapsed="false">
      <c r="A592" s="0" t="s">
        <v>15</v>
      </c>
      <c r="B592" s="0" t="s">
        <v>96</v>
      </c>
      <c r="C592" s="0" t="s">
        <v>35</v>
      </c>
      <c r="D592" s="0" t="s">
        <v>33</v>
      </c>
      <c r="E592" s="0" t="n">
        <f aca="false">VLOOKUP(O592,bibliRdtCHauff!$G$1:$K$1398,4,0)</f>
        <v>40.8607400769546</v>
      </c>
      <c r="F592" s="0" t="n">
        <v>25</v>
      </c>
      <c r="G592" s="0" t="n">
        <f aca="false">VLOOKUP(P592,BesoinU!$F$1:$L$99,3,0)</f>
        <v>53.7099675595891</v>
      </c>
      <c r="H592" s="0" t="n">
        <f aca="false">VLOOKUP(O592,bibliRdtCHauff!$G$1:$K$1398,3,0)</f>
        <v>1.87103389630282</v>
      </c>
      <c r="I592" s="0" t="n">
        <v>9.99400359784132E-005</v>
      </c>
      <c r="J592" s="0" t="n">
        <f aca="false">VLOOKUP(D592,'paramètres CI'!$A$1:$C$6,2,0)</f>
        <v>0.033584731604575</v>
      </c>
      <c r="K592" s="0" t="str">
        <f aca="false">VLOOKUP(A592,Nomenclature!$D$1:$E$9,2,0)</f>
        <v>03</v>
      </c>
      <c r="L592" s="0" t="str">
        <f aca="false">VLOOKUP(B592,Nomenclature!$J$1:$K$97,2,0)</f>
        <v>64</v>
      </c>
      <c r="M592" s="0" t="str">
        <f aca="false">VLOOKUP(C592,Nomenclature!$M$1:$N$21,2,0)</f>
        <v>21</v>
      </c>
      <c r="N592" s="0" t="str">
        <f aca="false">VLOOKUP(D592,Nomenclature!$O$25:$P$31,2,0)</f>
        <v>01</v>
      </c>
      <c r="O592" s="0" t="str">
        <f aca="false">CONCATENATE(K592,L592,M592,N592)</f>
        <v>03642101</v>
      </c>
      <c r="P592" s="0" t="str">
        <f aca="false">CONCATENATE(K592,L592)</f>
        <v>0364</v>
      </c>
      <c r="R592" s="0" t="n">
        <v>40.8607400769546</v>
      </c>
      <c r="S592" s="0" t="n">
        <v>25</v>
      </c>
      <c r="T592" s="0" t="n">
        <v>81.9223757662001</v>
      </c>
      <c r="U592" s="0" t="n">
        <v>1.87103389630282</v>
      </c>
      <c r="V592" s="0" t="n">
        <v>9.99400359784132E-005</v>
      </c>
      <c r="W592" s="0" t="n">
        <f aca="false">VLOOKUP(D592,'paramètres CI'!$A$1:$C$6,2,0)</f>
        <v>0.033584731604575</v>
      </c>
      <c r="X592" s="0" t="n">
        <f aca="false">(R592-E592)/E592</f>
        <v>0</v>
      </c>
      <c r="Y592" s="0" t="n">
        <f aca="false">T592-G592</f>
        <v>28.212408206611</v>
      </c>
      <c r="Z592" s="0" t="n">
        <f aca="false">U592-H592</f>
        <v>0</v>
      </c>
    </row>
    <row r="593" customFormat="false" ht="15.8" hidden="false" customHeight="false" outlineLevel="0" collapsed="false">
      <c r="A593" s="0" t="s">
        <v>15</v>
      </c>
      <c r="B593" s="0" t="s">
        <v>96</v>
      </c>
      <c r="C593" s="0" t="s">
        <v>35</v>
      </c>
      <c r="D593" s="0" t="s">
        <v>34</v>
      </c>
      <c r="E593" s="0" t="n">
        <f aca="false">VLOOKUP(O593,bibliRdtCHauff!$G$1:$K$1398,4,0)</f>
        <v>40.6254639087933</v>
      </c>
      <c r="F593" s="0" t="n">
        <v>25</v>
      </c>
      <c r="G593" s="0" t="n">
        <f aca="false">VLOOKUP(P593,BesoinU!$F$1:$L$99,3,0)</f>
        <v>53.7099675595891</v>
      </c>
      <c r="H593" s="0" t="n">
        <f aca="false">VLOOKUP(O593,bibliRdtCHauff!$G$1:$K$1398,3,0)</f>
        <v>1.89194362721816</v>
      </c>
      <c r="I593" s="0" t="n">
        <v>9.99400359784132E-005</v>
      </c>
      <c r="J593" s="0" t="n">
        <f aca="false">VLOOKUP(D593,'paramètres CI'!$A$1:$C$6,2,0)</f>
        <v>0.0424847883250769</v>
      </c>
      <c r="K593" s="0" t="str">
        <f aca="false">VLOOKUP(A593,Nomenclature!$D$1:$E$9,2,0)</f>
        <v>03</v>
      </c>
      <c r="L593" s="0" t="str">
        <f aca="false">VLOOKUP(B593,Nomenclature!$J$1:$K$97,2,0)</f>
        <v>64</v>
      </c>
      <c r="M593" s="0" t="str">
        <f aca="false">VLOOKUP(C593,Nomenclature!$M$1:$N$21,2,0)</f>
        <v>21</v>
      </c>
      <c r="N593" s="0" t="str">
        <f aca="false">VLOOKUP(D593,Nomenclature!$O$25:$P$31,2,0)</f>
        <v>06</v>
      </c>
      <c r="O593" s="0" t="str">
        <f aca="false">CONCATENATE(K593,L593,M593,N593)</f>
        <v>03642106</v>
      </c>
      <c r="P593" s="0" t="str">
        <f aca="false">CONCATENATE(K593,L593)</f>
        <v>0364</v>
      </c>
      <c r="R593" s="0" t="n">
        <v>40.6254639087933</v>
      </c>
      <c r="S593" s="0" t="n">
        <v>25</v>
      </c>
      <c r="T593" s="0" t="n">
        <v>90.8673292186829</v>
      </c>
      <c r="U593" s="0" t="n">
        <v>1.89194362721816</v>
      </c>
      <c r="V593" s="0" t="n">
        <v>9.99400359784132E-005</v>
      </c>
      <c r="W593" s="0" t="n">
        <f aca="false">VLOOKUP(D593,'paramètres CI'!$A$1:$C$6,2,0)</f>
        <v>0.0424847883250769</v>
      </c>
      <c r="X593" s="0" t="n">
        <f aca="false">(R593-E593)/E593</f>
        <v>0</v>
      </c>
      <c r="Y593" s="0" t="n">
        <f aca="false">T593-G593</f>
        <v>37.1573616590938</v>
      </c>
      <c r="Z593" s="0" t="n">
        <f aca="false">U593-H593</f>
        <v>0</v>
      </c>
    </row>
    <row r="594" customFormat="false" ht="15.8" hidden="false" customHeight="false" outlineLevel="0" collapsed="false">
      <c r="A594" s="0" t="s">
        <v>15</v>
      </c>
      <c r="B594" s="0" t="s">
        <v>96</v>
      </c>
      <c r="C594" s="0" t="s">
        <v>36</v>
      </c>
      <c r="D594" s="0" t="s">
        <v>37</v>
      </c>
      <c r="E594" s="0" t="n">
        <f aca="false">VLOOKUP(O594,bibliRdtCHauff!$G$1:$K$1398,4,0)</f>
        <v>30.8886153846153</v>
      </c>
      <c r="F594" s="0" t="n">
        <v>20</v>
      </c>
      <c r="G594" s="0" t="n">
        <f aca="false">VLOOKUP(P594,BesoinU!$F$1:$L$99,3,0)</f>
        <v>53.7099675595891</v>
      </c>
      <c r="H594" s="0" t="n">
        <f aca="false">VLOOKUP(O594,bibliRdtCHauff!$G$1:$K$1398,3,0)</f>
        <v>0.749223877611474</v>
      </c>
      <c r="I594" s="0" t="n">
        <v>9.99400359784132E-005</v>
      </c>
      <c r="J594" s="0" t="n">
        <f aca="false">VLOOKUP(D594,'paramètres CI'!$A$1:$C$6,2,0)</f>
        <v>0.0385046990211696</v>
      </c>
      <c r="K594" s="0" t="str">
        <f aca="false">VLOOKUP(A594,Nomenclature!$D$1:$E$9,2,0)</f>
        <v>03</v>
      </c>
      <c r="L594" s="0" t="str">
        <f aca="false">VLOOKUP(B594,Nomenclature!$J$1:$K$97,2,0)</f>
        <v>64</v>
      </c>
      <c r="M594" s="0" t="str">
        <f aca="false">VLOOKUP(C594,Nomenclature!$M$1:$N$21,2,0)</f>
        <v>23</v>
      </c>
      <c r="N594" s="0" t="str">
        <f aca="false">VLOOKUP(D594,Nomenclature!$O$25:$P$31,2,0)</f>
        <v>03</v>
      </c>
      <c r="O594" s="0" t="str">
        <f aca="false">CONCATENATE(K594,L594,M594,N594)</f>
        <v>03642303</v>
      </c>
      <c r="P594" s="0" t="str">
        <f aca="false">CONCATENATE(K594,L594)</f>
        <v>0364</v>
      </c>
      <c r="R594" s="0" t="n">
        <v>30.8886153846153</v>
      </c>
      <c r="S594" s="0" t="n">
        <v>20</v>
      </c>
      <c r="T594" s="0" t="n">
        <v>85.6577714878553</v>
      </c>
      <c r="U594" s="0" t="n">
        <v>0.749223877611474</v>
      </c>
      <c r="V594" s="0" t="n">
        <v>9.99400359784132E-005</v>
      </c>
      <c r="W594" s="0" t="n">
        <f aca="false">VLOOKUP(D594,'paramètres CI'!$A$1:$C$6,2,0)</f>
        <v>0.0385046990211696</v>
      </c>
      <c r="X594" s="0" t="n">
        <f aca="false">(R594-E594)/E594</f>
        <v>0</v>
      </c>
      <c r="Y594" s="0" t="n">
        <f aca="false">T594-G594</f>
        <v>31.9478039282662</v>
      </c>
      <c r="Z594" s="0" t="n">
        <f aca="false">U594-H594</f>
        <v>0</v>
      </c>
    </row>
    <row r="595" customFormat="false" ht="15.8" hidden="false" customHeight="false" outlineLevel="0" collapsed="false">
      <c r="A595" s="0" t="s">
        <v>15</v>
      </c>
      <c r="B595" s="0" t="s">
        <v>96</v>
      </c>
      <c r="C595" s="0" t="s">
        <v>38</v>
      </c>
      <c r="D595" s="0" t="s">
        <v>39</v>
      </c>
      <c r="E595" s="0" t="n">
        <f aca="false">VLOOKUP(O595,bibliRdtCHauff!$G$1:$K$1398,4,0)</f>
        <v>30.8886153846153</v>
      </c>
      <c r="F595" s="0" t="n">
        <v>20</v>
      </c>
      <c r="G595" s="0" t="n">
        <f aca="false">VLOOKUP(P595,BesoinU!$F$1:$L$99,3,0)</f>
        <v>53.7099675595891</v>
      </c>
      <c r="H595" s="0" t="n">
        <f aca="false">VLOOKUP(O595,bibliRdtCHauff!$G$1:$K$1398,3,0)</f>
        <v>0.97699442439909</v>
      </c>
      <c r="I595" s="0" t="n">
        <v>9.99400359784132E-005</v>
      </c>
      <c r="J595" s="0" t="n">
        <f aca="false">VLOOKUP(D595,'paramètres CI'!$A$1:$C$6,2,0)</f>
        <v>0.022045059962018</v>
      </c>
      <c r="K595" s="0" t="str">
        <f aca="false">VLOOKUP(A595,Nomenclature!$D$1:$E$9,2,0)</f>
        <v>03</v>
      </c>
      <c r="L595" s="0" t="str">
        <f aca="false">VLOOKUP(B595,Nomenclature!$J$1:$K$97,2,0)</f>
        <v>64</v>
      </c>
      <c r="M595" s="0" t="str">
        <f aca="false">VLOOKUP(C595,Nomenclature!$M$1:$N$21,2,0)</f>
        <v>24</v>
      </c>
      <c r="N595" s="0" t="str">
        <f aca="false">VLOOKUP(D595,Nomenclature!$O$25:$P$31,2,0)</f>
        <v>04</v>
      </c>
      <c r="O595" s="0" t="str">
        <f aca="false">CONCATENATE(K595,L595,M595,N595)</f>
        <v>03642404</v>
      </c>
      <c r="P595" s="0" t="str">
        <f aca="false">CONCATENATE(K595,L595)</f>
        <v>0364</v>
      </c>
      <c r="R595" s="0" t="n">
        <v>30.8886153846153</v>
      </c>
      <c r="S595" s="0" t="n">
        <v>20</v>
      </c>
      <c r="T595" s="0" t="n">
        <v>91.7377348481769</v>
      </c>
      <c r="U595" s="0" t="n">
        <v>0.97699442439909</v>
      </c>
      <c r="V595" s="0" t="n">
        <v>9.99400359784132E-005</v>
      </c>
      <c r="W595" s="0" t="n">
        <f aca="false">VLOOKUP(D595,'paramètres CI'!$A$1:$C$6,2,0)</f>
        <v>0.022045059962018</v>
      </c>
      <c r="X595" s="0" t="n">
        <f aca="false">(R595-E595)/E595</f>
        <v>0</v>
      </c>
      <c r="Y595" s="0" t="n">
        <f aca="false">T595-G595</f>
        <v>38.0277672885878</v>
      </c>
      <c r="Z595" s="0" t="n">
        <f aca="false">U595-H595</f>
        <v>0</v>
      </c>
    </row>
    <row r="596" customFormat="false" ht="15.8" hidden="false" customHeight="false" outlineLevel="0" collapsed="false">
      <c r="A596" s="0" t="s">
        <v>15</v>
      </c>
      <c r="B596" s="0" t="s">
        <v>96</v>
      </c>
      <c r="C596" s="0" t="s">
        <v>40</v>
      </c>
      <c r="D596" s="0" t="s">
        <v>37</v>
      </c>
      <c r="E596" s="0" t="n">
        <f aca="false">VLOOKUP(O596,bibliRdtCHauff!$G$1:$K$1398,4,0)</f>
        <v>25.9464369230769</v>
      </c>
      <c r="F596" s="0" t="n">
        <v>20</v>
      </c>
      <c r="G596" s="0" t="n">
        <f aca="false">VLOOKUP(P596,BesoinU!$F$1:$L$99,3,0)</f>
        <v>53.7099675595891</v>
      </c>
      <c r="H596" s="0" t="n">
        <f aca="false">VLOOKUP(O596,bibliRdtCHauff!$G$1:$K$1398,3,0)</f>
        <v>0.671240079958967</v>
      </c>
      <c r="I596" s="0" t="n">
        <v>0.0719789054305199</v>
      </c>
      <c r="J596" s="0" t="n">
        <f aca="false">VLOOKUP(D596,'paramètres CI'!$A$1:$C$6,2,0)</f>
        <v>0.0385046990211696</v>
      </c>
      <c r="K596" s="0" t="str">
        <f aca="false">VLOOKUP(A596,Nomenclature!$D$1:$E$9,2,0)</f>
        <v>03</v>
      </c>
      <c r="L596" s="0" t="str">
        <f aca="false">VLOOKUP(B596,Nomenclature!$J$1:$K$97,2,0)</f>
        <v>64</v>
      </c>
      <c r="M596" s="0" t="str">
        <f aca="false">VLOOKUP(C596,Nomenclature!$M$1:$N$21,2,0)</f>
        <v>03</v>
      </c>
      <c r="N596" s="0" t="str">
        <f aca="false">VLOOKUP(D596,Nomenclature!$O$25:$P$31,2,0)</f>
        <v>03</v>
      </c>
      <c r="O596" s="0" t="str">
        <f aca="false">CONCATENATE(K596,L596,M596,N596)</f>
        <v>03640303</v>
      </c>
      <c r="P596" s="0" t="str">
        <f aca="false">CONCATENATE(K596,L596)</f>
        <v>0364</v>
      </c>
      <c r="R596" s="0" t="n">
        <v>24.7108923076923</v>
      </c>
      <c r="S596" s="0" t="n">
        <v>20</v>
      </c>
      <c r="T596" s="0" t="n">
        <v>85.6577714878553</v>
      </c>
      <c r="U596" s="0" t="n">
        <v>0.65174413054584</v>
      </c>
      <c r="V596" s="0" t="n">
        <v>0.0719789054305199</v>
      </c>
      <c r="W596" s="0" t="n">
        <f aca="false">VLOOKUP(D596,'paramètres CI'!$A$1:$C$6,2,0)</f>
        <v>0.0385046990211696</v>
      </c>
      <c r="X596" s="0" t="n">
        <f aca="false">(R596-E596)/E596</f>
        <v>-0.047619047619047</v>
      </c>
      <c r="Y596" s="0" t="n">
        <f aca="false">T596-G596</f>
        <v>31.9478039282662</v>
      </c>
      <c r="Z596" s="0" t="n">
        <f aca="false">U596-H596</f>
        <v>-0.019495949413127</v>
      </c>
    </row>
    <row r="597" customFormat="false" ht="15.8" hidden="false" customHeight="false" outlineLevel="0" collapsed="false">
      <c r="A597" s="0" t="s">
        <v>15</v>
      </c>
      <c r="B597" s="0" t="s">
        <v>96</v>
      </c>
      <c r="C597" s="0" t="s">
        <v>41</v>
      </c>
      <c r="D597" s="0" t="s">
        <v>39</v>
      </c>
      <c r="E597" s="0" t="n">
        <f aca="false">VLOOKUP(O597,bibliRdtCHauff!$G$1:$K$1398,4,0)</f>
        <v>25.9464369230769</v>
      </c>
      <c r="F597" s="0" t="n">
        <v>20</v>
      </c>
      <c r="G597" s="0" t="n">
        <f aca="false">VLOOKUP(P597,BesoinU!$F$1:$L$99,3,0)</f>
        <v>53.7099675595891</v>
      </c>
      <c r="H597" s="0" t="n">
        <f aca="false">VLOOKUP(O597,bibliRdtCHauff!$G$1:$K$1398,3,0)</f>
        <v>0.762587843744206</v>
      </c>
      <c r="I597" s="0" t="n">
        <v>0.393040238953547</v>
      </c>
      <c r="J597" s="0" t="n">
        <f aca="false">VLOOKUP(D597,'paramètres CI'!$A$1:$C$6,2,0)</f>
        <v>0.022045059962018</v>
      </c>
      <c r="K597" s="0" t="str">
        <f aca="false">VLOOKUP(A597,Nomenclature!$D$1:$E$9,2,0)</f>
        <v>03</v>
      </c>
      <c r="L597" s="0" t="str">
        <f aca="false">VLOOKUP(B597,Nomenclature!$J$1:$K$97,2,0)</f>
        <v>64</v>
      </c>
      <c r="M597" s="0" t="str">
        <f aca="false">VLOOKUP(C597,Nomenclature!$M$1:$N$21,2,0)</f>
        <v>04</v>
      </c>
      <c r="N597" s="0" t="str">
        <f aca="false">VLOOKUP(D597,Nomenclature!$O$25:$P$31,2,0)</f>
        <v>04</v>
      </c>
      <c r="O597" s="0" t="str">
        <f aca="false">CONCATENATE(K597,L597,M597,N597)</f>
        <v>03640404</v>
      </c>
      <c r="P597" s="0" t="str">
        <f aca="false">CONCATENATE(K597,L597)</f>
        <v>0364</v>
      </c>
      <c r="R597" s="0" t="n">
        <v>24.7108923076923</v>
      </c>
      <c r="S597" s="0" t="n">
        <v>20</v>
      </c>
      <c r="T597" s="0" t="n">
        <v>91.7377348481769</v>
      </c>
      <c r="U597" s="0" t="n">
        <v>0.708986198580485</v>
      </c>
      <c r="V597" s="0" t="n">
        <v>0.393040238953547</v>
      </c>
      <c r="W597" s="0" t="n">
        <f aca="false">VLOOKUP(D597,'paramètres CI'!$A$1:$C$6,2,0)</f>
        <v>0.022045059962018</v>
      </c>
      <c r="X597" s="0" t="n">
        <f aca="false">(R597-E597)/E597</f>
        <v>-0.047619047619047</v>
      </c>
      <c r="Y597" s="0" t="n">
        <f aca="false">T597-G597</f>
        <v>38.0277672885878</v>
      </c>
      <c r="Z597" s="0" t="n">
        <f aca="false">U597-H597</f>
        <v>-0.053601645163721</v>
      </c>
    </row>
    <row r="598" customFormat="false" ht="15.8" hidden="false" customHeight="false" outlineLevel="0" collapsed="false">
      <c r="A598" s="0" t="s">
        <v>15</v>
      </c>
      <c r="B598" s="0" t="s">
        <v>96</v>
      </c>
      <c r="C598" s="0" t="s">
        <v>45</v>
      </c>
      <c r="D598" s="0" t="s">
        <v>43</v>
      </c>
      <c r="E598" s="0" t="n">
        <f aca="false">VLOOKUP(O598,bibliRdtCHauff!$G$1:$K$1398,4,0)</f>
        <v>10.4</v>
      </c>
      <c r="F598" s="0" t="n">
        <v>13</v>
      </c>
      <c r="G598" s="0" t="n">
        <f aca="false">VLOOKUP(P598,BesoinU!$F$1:$L$99,3,0)</f>
        <v>53.7099675595891</v>
      </c>
      <c r="H598" s="0" t="n">
        <f aca="false">VLOOKUP(O598,bibliRdtCHauff!$G$1:$K$1398,3,0)</f>
        <v>0.92</v>
      </c>
      <c r="I598" s="0" t="n">
        <v>0.292975225928251</v>
      </c>
      <c r="J598" s="0" t="n">
        <f aca="false">VLOOKUP(D598,'paramètres CI'!$A$1:$C$6,2,0)</f>
        <v>0.0935912806596305</v>
      </c>
      <c r="K598" s="0" t="str">
        <f aca="false">VLOOKUP(A598,Nomenclature!$D$1:$E$9,2,0)</f>
        <v>03</v>
      </c>
      <c r="L598" s="0" t="str">
        <f aca="false">VLOOKUP(B598,Nomenclature!$J$1:$K$97,2,0)</f>
        <v>64</v>
      </c>
      <c r="M598" s="0" t="str">
        <f aca="false">VLOOKUP(C598,Nomenclature!$M$1:$N$21,2,0)</f>
        <v>06</v>
      </c>
      <c r="N598" s="0" t="str">
        <f aca="false">VLOOKUP(D598,Nomenclature!$O$25:$P$31,2,0)</f>
        <v>02</v>
      </c>
      <c r="O598" s="0" t="str">
        <f aca="false">CONCATENATE(K598,L598,M598,N598)</f>
        <v>03640602</v>
      </c>
      <c r="P598" s="0" t="str">
        <f aca="false">CONCATENATE(K598,L598)</f>
        <v>0364</v>
      </c>
      <c r="R598" s="0" t="n">
        <v>10</v>
      </c>
      <c r="S598" s="0" t="n">
        <v>13</v>
      </c>
      <c r="T598" s="0" t="n">
        <v>83.3291427539761</v>
      </c>
      <c r="U598" s="0" t="n">
        <v>0.9</v>
      </c>
      <c r="V598" s="0" t="n">
        <v>0.292975225928251</v>
      </c>
      <c r="W598" s="0" t="n">
        <f aca="false">VLOOKUP(D598,'paramètres CI'!$A$1:$C$6,2,0)</f>
        <v>0.0935912806596305</v>
      </c>
      <c r="X598" s="0" t="n">
        <f aca="false">(R598-E598)/E598</f>
        <v>-0.0384615384615385</v>
      </c>
      <c r="Y598" s="0" t="n">
        <f aca="false">T598-G598</f>
        <v>29.619175194387</v>
      </c>
      <c r="Z598" s="0" t="n">
        <f aca="false">U598-H598</f>
        <v>-0.02</v>
      </c>
    </row>
    <row r="599" customFormat="false" ht="15.8" hidden="false" customHeight="false" outlineLevel="0" collapsed="false">
      <c r="A599" s="0" t="s">
        <v>15</v>
      </c>
      <c r="B599" s="0" t="s">
        <v>96</v>
      </c>
      <c r="C599" s="0" t="s">
        <v>46</v>
      </c>
      <c r="D599" s="0" t="s">
        <v>43</v>
      </c>
      <c r="E599" s="0" t="n">
        <f aca="false">VLOOKUP(O599,bibliRdtCHauff!$G$1:$K$1398,4,0)</f>
        <v>12</v>
      </c>
      <c r="F599" s="0" t="n">
        <v>13</v>
      </c>
      <c r="G599" s="0" t="n">
        <f aca="false">VLOOKUP(P599,BesoinU!$F$1:$L$99,3,0)</f>
        <v>53.7099675595891</v>
      </c>
      <c r="H599" s="0" t="n">
        <f aca="false">VLOOKUP(O599,bibliRdtCHauff!$G$1:$K$1398,3,0)</f>
        <v>1</v>
      </c>
      <c r="I599" s="0" t="n">
        <v>9.99400359784132E-005</v>
      </c>
      <c r="J599" s="0" t="n">
        <f aca="false">VLOOKUP(D599,'paramètres CI'!$A$1:$C$6,2,0)</f>
        <v>0.0935912806596305</v>
      </c>
      <c r="K599" s="0" t="str">
        <f aca="false">VLOOKUP(A599,Nomenclature!$D$1:$E$9,2,0)</f>
        <v>03</v>
      </c>
      <c r="L599" s="0" t="str">
        <f aca="false">VLOOKUP(B599,Nomenclature!$J$1:$K$97,2,0)</f>
        <v>64</v>
      </c>
      <c r="M599" s="0" t="str">
        <f aca="false">VLOOKUP(C599,Nomenclature!$M$1:$N$21,2,0)</f>
        <v>26</v>
      </c>
      <c r="N599" s="0" t="str">
        <f aca="false">VLOOKUP(D599,Nomenclature!$O$25:$P$31,2,0)</f>
        <v>02</v>
      </c>
      <c r="O599" s="0" t="str">
        <f aca="false">CONCATENATE(K599,L599,M599,N599)</f>
        <v>03642602</v>
      </c>
      <c r="P599" s="0" t="str">
        <f aca="false">CONCATENATE(K599,L599)</f>
        <v>0364</v>
      </c>
      <c r="R599" s="0" t="n">
        <v>12</v>
      </c>
      <c r="S599" s="0" t="n">
        <v>13</v>
      </c>
      <c r="T599" s="0" t="n">
        <v>83.3291427539761</v>
      </c>
      <c r="U599" s="0" t="n">
        <v>1</v>
      </c>
      <c r="V599" s="0" t="n">
        <v>9.99400359784132E-005</v>
      </c>
      <c r="W599" s="0" t="n">
        <f aca="false">VLOOKUP(D599,'paramètres CI'!$A$1:$C$6,2,0)</f>
        <v>0.0935912806596305</v>
      </c>
      <c r="X599" s="0" t="n">
        <f aca="false">(R599-E599)/E599</f>
        <v>0</v>
      </c>
      <c r="Y599" s="0" t="n">
        <f aca="false">T599-G599</f>
        <v>29.619175194387</v>
      </c>
      <c r="Z599" s="0" t="n">
        <f aca="false">U599-H599</f>
        <v>0</v>
      </c>
    </row>
    <row r="600" customFormat="false" ht="15.8" hidden="false" customHeight="false" outlineLevel="0" collapsed="false">
      <c r="A600" s="0" t="s">
        <v>15</v>
      </c>
      <c r="B600" s="0" t="s">
        <v>96</v>
      </c>
      <c r="C600" s="0" t="s">
        <v>48</v>
      </c>
      <c r="D600" s="0" t="s">
        <v>43</v>
      </c>
      <c r="E600" s="0" t="n">
        <f aca="false">VLOOKUP(O600,bibliRdtCHauff!$G$1:$K$1398,4,0)</f>
        <v>76.9018762149651</v>
      </c>
      <c r="F600" s="0" t="n">
        <v>20</v>
      </c>
      <c r="G600" s="0" t="n">
        <f aca="false">VLOOKUP(P600,BesoinU!$F$1:$L$99,3,0)</f>
        <v>53.7099675595891</v>
      </c>
      <c r="H600" s="0" t="n">
        <f aca="false">VLOOKUP(O600,bibliRdtCHauff!$G$1:$K$1398,3,0)</f>
        <v>3.27439423255813</v>
      </c>
      <c r="I600" s="0" t="n">
        <v>0.174027706572225</v>
      </c>
      <c r="J600" s="0" t="n">
        <f aca="false">VLOOKUP(D600,'paramètres CI'!$A$1:$C$6,2,0)</f>
        <v>0.0935912806596305</v>
      </c>
      <c r="K600" s="0" t="str">
        <f aca="false">VLOOKUP(A600,Nomenclature!$D$1:$E$9,2,0)</f>
        <v>03</v>
      </c>
      <c r="L600" s="0" t="str">
        <f aca="false">VLOOKUP(B600,Nomenclature!$J$1:$K$97,2,0)</f>
        <v>64</v>
      </c>
      <c r="M600" s="0" t="str">
        <f aca="false">VLOOKUP(C600,Nomenclature!$M$1:$N$21,2,0)</f>
        <v>09</v>
      </c>
      <c r="N600" s="0" t="str">
        <f aca="false">VLOOKUP(D600,Nomenclature!$O$25:$P$31,2,0)</f>
        <v>02</v>
      </c>
      <c r="O600" s="0" t="str">
        <f aca="false">CONCATENATE(K600,L600,M600,N600)</f>
        <v>03640902</v>
      </c>
      <c r="P600" s="0" t="str">
        <f aca="false">CONCATENATE(K600,L600)</f>
        <v>0364</v>
      </c>
      <c r="R600" s="0" t="n">
        <v>73.2398821094905</v>
      </c>
      <c r="S600" s="0" t="n">
        <v>20</v>
      </c>
      <c r="T600" s="0" t="n">
        <v>81.9372619394211</v>
      </c>
      <c r="U600" s="0" t="n">
        <v>3.24350372093023</v>
      </c>
      <c r="V600" s="0" t="n">
        <v>0.174027706572225</v>
      </c>
      <c r="W600" s="0" t="n">
        <f aca="false">VLOOKUP(D600,'paramètres CI'!$A$1:$C$6,2,0)</f>
        <v>0.0935912806596305</v>
      </c>
      <c r="X600" s="0" t="n">
        <f aca="false">(R600-E600)/E600</f>
        <v>-0.0476190476190486</v>
      </c>
      <c r="Y600" s="0" t="n">
        <f aca="false">T600-G600</f>
        <v>28.227294379832</v>
      </c>
      <c r="Z600" s="0" t="n">
        <f aca="false">U600-H600</f>
        <v>-0.0308905116278999</v>
      </c>
    </row>
    <row r="601" customFormat="false" ht="15.8" hidden="false" customHeight="false" outlineLevel="0" collapsed="false">
      <c r="A601" s="0" t="s">
        <v>15</v>
      </c>
      <c r="B601" s="0" t="s">
        <v>96</v>
      </c>
      <c r="C601" s="0" t="s">
        <v>49</v>
      </c>
      <c r="D601" s="0" t="s">
        <v>43</v>
      </c>
      <c r="E601" s="0" t="n">
        <f aca="false">VLOOKUP(O601,bibliRdtCHauff!$G$1:$K$1398,4,0)</f>
        <v>91.5498526368631</v>
      </c>
      <c r="F601" s="0" t="n">
        <v>20</v>
      </c>
      <c r="G601" s="0" t="n">
        <f aca="false">VLOOKUP(P601,BesoinU!$F$1:$L$99,3,0)</f>
        <v>53.7099675595891</v>
      </c>
      <c r="H601" s="0" t="n">
        <f aca="false">VLOOKUP(O601,bibliRdtCHauff!$G$1:$K$1398,3,0)</f>
        <v>3.39795627906976</v>
      </c>
      <c r="I601" s="0" t="n">
        <v>9.99400359784132E-005</v>
      </c>
      <c r="J601" s="0" t="n">
        <f aca="false">VLOOKUP(D601,'paramètres CI'!$A$1:$C$6,2,0)</f>
        <v>0.0935912806596305</v>
      </c>
      <c r="K601" s="0" t="str">
        <f aca="false">VLOOKUP(A601,Nomenclature!$D$1:$E$9,2,0)</f>
        <v>03</v>
      </c>
      <c r="L601" s="0" t="str">
        <f aca="false">VLOOKUP(B601,Nomenclature!$J$1:$K$97,2,0)</f>
        <v>64</v>
      </c>
      <c r="M601" s="0" t="str">
        <f aca="false">VLOOKUP(C601,Nomenclature!$M$1:$N$21,2,0)</f>
        <v>29</v>
      </c>
      <c r="N601" s="0" t="str">
        <f aca="false">VLOOKUP(D601,Nomenclature!$O$25:$P$31,2,0)</f>
        <v>02</v>
      </c>
      <c r="O601" s="0" t="str">
        <f aca="false">CONCATENATE(K601,L601,M601,N601)</f>
        <v>03642902</v>
      </c>
      <c r="P601" s="0" t="str">
        <f aca="false">CONCATENATE(K601,L601)</f>
        <v>0364</v>
      </c>
      <c r="R601" s="0" t="n">
        <v>91.5498526368631</v>
      </c>
      <c r="S601" s="0" t="n">
        <v>20</v>
      </c>
      <c r="T601" s="0" t="n">
        <v>81.9372619394211</v>
      </c>
      <c r="U601" s="0" t="n">
        <v>3.39795627906976</v>
      </c>
      <c r="V601" s="0" t="n">
        <v>9.99400359784132E-005</v>
      </c>
      <c r="W601" s="0" t="n">
        <f aca="false">VLOOKUP(D601,'paramètres CI'!$A$1:$C$6,2,0)</f>
        <v>0.0935912806596305</v>
      </c>
      <c r="X601" s="0" t="n">
        <f aca="false">(R601-E601)/E601</f>
        <v>0</v>
      </c>
      <c r="Y601" s="0" t="n">
        <f aca="false">T601-G601</f>
        <v>28.227294379832</v>
      </c>
      <c r="Z601" s="0" t="n">
        <f aca="false">U601-H601</f>
        <v>0</v>
      </c>
    </row>
    <row r="602" customFormat="false" ht="15.8" hidden="false" customHeight="false" outlineLevel="0" collapsed="false">
      <c r="A602" s="0" t="s">
        <v>15</v>
      </c>
      <c r="B602" s="0" t="s">
        <v>97</v>
      </c>
      <c r="C602" s="0" t="s">
        <v>32</v>
      </c>
      <c r="D602" s="0" t="s">
        <v>34</v>
      </c>
      <c r="E602" s="0" t="n">
        <f aca="false">VLOOKUP(O602,bibliRdtCHauff!$G$1:$K$1398,4,0)</f>
        <v>29.3484948378216</v>
      </c>
      <c r="F602" s="0" t="n">
        <v>25</v>
      </c>
      <c r="G602" s="0" t="n">
        <f aca="false">VLOOKUP(P602,BesoinU!$F$1:$L$99,3,0)</f>
        <v>54.1360864047381</v>
      </c>
      <c r="H602" s="0" t="n">
        <f aca="false">VLOOKUP(O602,bibliRdtCHauff!$G$1:$K$1398,3,0)</f>
        <v>1.62990400346462</v>
      </c>
      <c r="I602" s="0" t="n">
        <v>0.0353374191913178</v>
      </c>
      <c r="J602" s="0" t="n">
        <f aca="false">VLOOKUP(D602,'paramètres CI'!$A$1:$C$6,2,0)</f>
        <v>0.0424847883250769</v>
      </c>
      <c r="K602" s="0" t="str">
        <f aca="false">VLOOKUP(A602,Nomenclature!$D$1:$E$9,2,0)</f>
        <v>03</v>
      </c>
      <c r="L602" s="0" t="str">
        <f aca="false">VLOOKUP(B602,Nomenclature!$J$1:$K$97,2,0)</f>
        <v>66</v>
      </c>
      <c r="M602" s="0" t="str">
        <f aca="false">VLOOKUP(C602,Nomenclature!$M$1:$N$21,2,0)</f>
        <v>01</v>
      </c>
      <c r="N602" s="0" t="str">
        <f aca="false">VLOOKUP(D602,Nomenclature!$O$25:$P$31,2,0)</f>
        <v>06</v>
      </c>
      <c r="O602" s="0" t="str">
        <f aca="false">CONCATENATE(K602,L602,M602,N602)</f>
        <v>03660106</v>
      </c>
      <c r="P602" s="0" t="str">
        <f aca="false">CONCATENATE(K602,L602)</f>
        <v>0366</v>
      </c>
      <c r="R602" s="0" t="n">
        <v>27.950947464592</v>
      </c>
      <c r="S602" s="0" t="n">
        <v>25</v>
      </c>
      <c r="T602" s="0" t="n">
        <v>81.2049989033703</v>
      </c>
      <c r="U602" s="0" t="n">
        <v>1.56721538794675</v>
      </c>
      <c r="V602" s="0" t="n">
        <v>0.0353374191913178</v>
      </c>
      <c r="W602" s="0" t="n">
        <f aca="false">VLOOKUP(D602,'paramètres CI'!$A$1:$C$6,2,0)</f>
        <v>0.0424847883250769</v>
      </c>
      <c r="X602" s="0" t="n">
        <f aca="false">(R602-E602)/E602</f>
        <v>-0.0476190476190476</v>
      </c>
      <c r="Y602" s="0" t="n">
        <f aca="false">T602-G602</f>
        <v>27.0689124986322</v>
      </c>
      <c r="Z602" s="0" t="n">
        <f aca="false">U602-H602</f>
        <v>-0.0626886155178701</v>
      </c>
    </row>
    <row r="603" customFormat="false" ht="15.8" hidden="false" customHeight="false" outlineLevel="0" collapsed="false">
      <c r="A603" s="0" t="s">
        <v>15</v>
      </c>
      <c r="B603" s="0" t="s">
        <v>97</v>
      </c>
      <c r="C603" s="0" t="s">
        <v>32</v>
      </c>
      <c r="D603" s="0" t="s">
        <v>33</v>
      </c>
      <c r="E603" s="0" t="n">
        <f aca="false">VLOOKUP(O603,bibliRdtCHauff!$G$1:$K$1398,4,0)</f>
        <v>29.6428444957376</v>
      </c>
      <c r="F603" s="0" t="n">
        <v>25</v>
      </c>
      <c r="G603" s="0" t="n">
        <f aca="false">VLOOKUP(P603,BesoinU!$F$1:$L$99,3,0)</f>
        <v>54.1360864047381</v>
      </c>
      <c r="H603" s="0" t="n">
        <f aca="false">VLOOKUP(O603,bibliRdtCHauff!$G$1:$K$1398,3,0)</f>
        <v>1.62009191812145</v>
      </c>
      <c r="I603" s="0" t="n">
        <v>0.0353834357571494</v>
      </c>
      <c r="J603" s="0" t="n">
        <f aca="false">VLOOKUP(D603,'paramètres CI'!$A$1:$C$6,2,0)</f>
        <v>0.033584731604575</v>
      </c>
      <c r="K603" s="0" t="str">
        <f aca="false">VLOOKUP(A603,Nomenclature!$D$1:$E$9,2,0)</f>
        <v>03</v>
      </c>
      <c r="L603" s="0" t="str">
        <f aca="false">VLOOKUP(B603,Nomenclature!$J$1:$K$97,2,0)</f>
        <v>66</v>
      </c>
      <c r="M603" s="0" t="str">
        <f aca="false">VLOOKUP(C603,Nomenclature!$M$1:$N$21,2,0)</f>
        <v>01</v>
      </c>
      <c r="N603" s="0" t="str">
        <f aca="false">VLOOKUP(D603,Nomenclature!$O$25:$P$31,2,0)</f>
        <v>01</v>
      </c>
      <c r="O603" s="0" t="str">
        <f aca="false">CONCATENATE(K603,L603,M603,N603)</f>
        <v>03660101</v>
      </c>
      <c r="P603" s="0" t="str">
        <f aca="false">CONCATENATE(K603,L603)</f>
        <v>0366</v>
      </c>
      <c r="R603" s="0" t="n">
        <v>28.2312804721311</v>
      </c>
      <c r="S603" s="0" t="n">
        <v>25</v>
      </c>
      <c r="T603" s="0" t="n">
        <v>83.8371370169685</v>
      </c>
      <c r="U603" s="0" t="n">
        <v>1.55778069050139</v>
      </c>
      <c r="V603" s="0" t="n">
        <v>0.0353834357571494</v>
      </c>
      <c r="W603" s="0" t="n">
        <f aca="false">VLOOKUP(D603,'paramètres CI'!$A$1:$C$6,2,0)</f>
        <v>0.033584731604575</v>
      </c>
      <c r="X603" s="0" t="n">
        <f aca="false">(R603-E603)/E603</f>
        <v>-0.0476190476190458</v>
      </c>
      <c r="Y603" s="0" t="n">
        <f aca="false">T603-G603</f>
        <v>29.7010506122304</v>
      </c>
      <c r="Z603" s="0" t="n">
        <f aca="false">U603-H603</f>
        <v>-0.0623112276200599</v>
      </c>
    </row>
    <row r="604" customFormat="false" ht="15.8" hidden="false" customHeight="false" outlineLevel="0" collapsed="false">
      <c r="A604" s="0" t="s">
        <v>15</v>
      </c>
      <c r="B604" s="0" t="s">
        <v>97</v>
      </c>
      <c r="C604" s="0" t="s">
        <v>35</v>
      </c>
      <c r="D604" s="0" t="s">
        <v>33</v>
      </c>
      <c r="E604" s="0" t="n">
        <f aca="false">VLOOKUP(O604,bibliRdtCHauff!$G$1:$K$1398,4,0)</f>
        <v>35.2891005901638</v>
      </c>
      <c r="F604" s="0" t="n">
        <v>25</v>
      </c>
      <c r="G604" s="0" t="n">
        <f aca="false">VLOOKUP(P604,BesoinU!$F$1:$L$99,3,0)</f>
        <v>54.1360864047381</v>
      </c>
      <c r="H604" s="0" t="n">
        <f aca="false">VLOOKUP(O604,bibliRdtCHauff!$G$1:$K$1398,3,0)</f>
        <v>1.86933682860167</v>
      </c>
      <c r="I604" s="0" t="n">
        <v>9.99400359784133E-005</v>
      </c>
      <c r="J604" s="0" t="n">
        <f aca="false">VLOOKUP(D604,'paramètres CI'!$A$1:$C$6,2,0)</f>
        <v>0.033584731604575</v>
      </c>
      <c r="K604" s="0" t="str">
        <f aca="false">VLOOKUP(A604,Nomenclature!$D$1:$E$9,2,0)</f>
        <v>03</v>
      </c>
      <c r="L604" s="0" t="str">
        <f aca="false">VLOOKUP(B604,Nomenclature!$J$1:$K$97,2,0)</f>
        <v>66</v>
      </c>
      <c r="M604" s="0" t="str">
        <f aca="false">VLOOKUP(C604,Nomenclature!$M$1:$N$21,2,0)</f>
        <v>21</v>
      </c>
      <c r="N604" s="0" t="str">
        <f aca="false">VLOOKUP(D604,Nomenclature!$O$25:$P$31,2,0)</f>
        <v>01</v>
      </c>
      <c r="O604" s="0" t="str">
        <f aca="false">CONCATENATE(K604,L604,M604,N604)</f>
        <v>03662101</v>
      </c>
      <c r="P604" s="0" t="str">
        <f aca="false">CONCATENATE(K604,L604)</f>
        <v>0366</v>
      </c>
      <c r="R604" s="0" t="n">
        <v>35.2891005901638</v>
      </c>
      <c r="S604" s="0" t="n">
        <v>25</v>
      </c>
      <c r="T604" s="0" t="n">
        <v>83.8371370169685</v>
      </c>
      <c r="U604" s="0" t="n">
        <v>1.86933682860167</v>
      </c>
      <c r="V604" s="0" t="n">
        <v>9.99400359784133E-005</v>
      </c>
      <c r="W604" s="0" t="n">
        <f aca="false">VLOOKUP(D604,'paramètres CI'!$A$1:$C$6,2,0)</f>
        <v>0.033584731604575</v>
      </c>
      <c r="X604" s="0" t="n">
        <f aca="false">(R604-E604)/E604</f>
        <v>0</v>
      </c>
      <c r="Y604" s="0" t="n">
        <f aca="false">T604-G604</f>
        <v>29.7010506122304</v>
      </c>
      <c r="Z604" s="0" t="n">
        <f aca="false">U604-H604</f>
        <v>0</v>
      </c>
    </row>
    <row r="605" customFormat="false" ht="15.8" hidden="false" customHeight="false" outlineLevel="0" collapsed="false">
      <c r="A605" s="0" t="s">
        <v>15</v>
      </c>
      <c r="B605" s="0" t="s">
        <v>97</v>
      </c>
      <c r="C605" s="0" t="s">
        <v>35</v>
      </c>
      <c r="D605" s="0" t="s">
        <v>34</v>
      </c>
      <c r="E605" s="0" t="n">
        <f aca="false">VLOOKUP(O605,bibliRdtCHauff!$G$1:$K$1398,4,0)</f>
        <v>34.93868433074</v>
      </c>
      <c r="F605" s="0" t="n">
        <v>25</v>
      </c>
      <c r="G605" s="0" t="n">
        <f aca="false">VLOOKUP(P605,BesoinU!$F$1:$L$99,3,0)</f>
        <v>54.1360864047381</v>
      </c>
      <c r="H605" s="0" t="n">
        <f aca="false">VLOOKUP(O605,bibliRdtCHauff!$G$1:$K$1398,3,0)</f>
        <v>1.8806584655361</v>
      </c>
      <c r="I605" s="0" t="n">
        <v>9.99400359784133E-005</v>
      </c>
      <c r="J605" s="0" t="n">
        <f aca="false">VLOOKUP(D605,'paramètres CI'!$A$1:$C$6,2,0)</f>
        <v>0.0424847883250769</v>
      </c>
      <c r="K605" s="0" t="str">
        <f aca="false">VLOOKUP(A605,Nomenclature!$D$1:$E$9,2,0)</f>
        <v>03</v>
      </c>
      <c r="L605" s="0" t="str">
        <f aca="false">VLOOKUP(B605,Nomenclature!$J$1:$K$97,2,0)</f>
        <v>66</v>
      </c>
      <c r="M605" s="0" t="str">
        <f aca="false">VLOOKUP(C605,Nomenclature!$M$1:$N$21,2,0)</f>
        <v>21</v>
      </c>
      <c r="N605" s="0" t="str">
        <f aca="false">VLOOKUP(D605,Nomenclature!$O$25:$P$31,2,0)</f>
        <v>06</v>
      </c>
      <c r="O605" s="0" t="str">
        <f aca="false">CONCATENATE(K605,L605,M605,N605)</f>
        <v>03662106</v>
      </c>
      <c r="P605" s="0" t="str">
        <f aca="false">CONCATENATE(K605,L605)</f>
        <v>0366</v>
      </c>
      <c r="R605" s="0" t="n">
        <v>34.93868433074</v>
      </c>
      <c r="S605" s="0" t="n">
        <v>25</v>
      </c>
      <c r="T605" s="0" t="n">
        <v>81.2049989033703</v>
      </c>
      <c r="U605" s="0" t="n">
        <v>1.8806584655361</v>
      </c>
      <c r="V605" s="0" t="n">
        <v>9.99400359784133E-005</v>
      </c>
      <c r="W605" s="0" t="n">
        <f aca="false">VLOOKUP(D605,'paramètres CI'!$A$1:$C$6,2,0)</f>
        <v>0.0424847883250769</v>
      </c>
      <c r="X605" s="0" t="n">
        <f aca="false">(R605-E605)/E605</f>
        <v>0</v>
      </c>
      <c r="Y605" s="0" t="n">
        <f aca="false">T605-G605</f>
        <v>27.0689124986322</v>
      </c>
      <c r="Z605" s="0" t="n">
        <f aca="false">U605-H605</f>
        <v>0</v>
      </c>
    </row>
    <row r="606" customFormat="false" ht="15.8" hidden="false" customHeight="false" outlineLevel="0" collapsed="false">
      <c r="A606" s="0" t="s">
        <v>15</v>
      </c>
      <c r="B606" s="0" t="s">
        <v>97</v>
      </c>
      <c r="C606" s="0" t="s">
        <v>36</v>
      </c>
      <c r="D606" s="0" t="s">
        <v>37</v>
      </c>
      <c r="E606" s="0" t="n">
        <f aca="false">VLOOKUP(O606,bibliRdtCHauff!$G$1:$K$1398,4,0)</f>
        <v>14.7359319556727</v>
      </c>
      <c r="F606" s="0" t="n">
        <v>20</v>
      </c>
      <c r="G606" s="0" t="n">
        <f aca="false">VLOOKUP(P606,BesoinU!$F$1:$L$99,3,0)</f>
        <v>54.1360864047381</v>
      </c>
      <c r="H606" s="0" t="n">
        <f aca="false">VLOOKUP(O606,bibliRdtCHauff!$G$1:$K$1398,3,0)</f>
        <v>0.761583138885597</v>
      </c>
      <c r="I606" s="0" t="n">
        <v>9.99400359784133E-005</v>
      </c>
      <c r="J606" s="0" t="n">
        <f aca="false">VLOOKUP(D606,'paramètres CI'!$A$1:$C$6,2,0)</f>
        <v>0.0385046990211696</v>
      </c>
      <c r="K606" s="0" t="str">
        <f aca="false">VLOOKUP(A606,Nomenclature!$D$1:$E$9,2,0)</f>
        <v>03</v>
      </c>
      <c r="L606" s="0" t="str">
        <f aca="false">VLOOKUP(B606,Nomenclature!$J$1:$K$97,2,0)</f>
        <v>66</v>
      </c>
      <c r="M606" s="0" t="str">
        <f aca="false">VLOOKUP(C606,Nomenclature!$M$1:$N$21,2,0)</f>
        <v>23</v>
      </c>
      <c r="N606" s="0" t="str">
        <f aca="false">VLOOKUP(D606,Nomenclature!$O$25:$P$31,2,0)</f>
        <v>03</v>
      </c>
      <c r="O606" s="0" t="str">
        <f aca="false">CONCATENATE(K606,L606,M606,N606)</f>
        <v>03662303</v>
      </c>
      <c r="P606" s="0" t="str">
        <f aca="false">CONCATENATE(K606,L606)</f>
        <v>0366</v>
      </c>
      <c r="R606" s="0" t="n">
        <v>14.7359319556727</v>
      </c>
      <c r="S606" s="0" t="n">
        <v>20</v>
      </c>
      <c r="T606" s="0" t="n">
        <v>82.7358778118908</v>
      </c>
      <c r="U606" s="0" t="n">
        <v>0.761583138885597</v>
      </c>
      <c r="V606" s="0" t="n">
        <v>9.99400359784133E-005</v>
      </c>
      <c r="W606" s="0" t="n">
        <f aca="false">VLOOKUP(D606,'paramètres CI'!$A$1:$C$6,2,0)</f>
        <v>0.0385046990211696</v>
      </c>
      <c r="X606" s="0" t="n">
        <f aca="false">(R606-E606)/E606</f>
        <v>0</v>
      </c>
      <c r="Y606" s="0" t="n">
        <f aca="false">T606-G606</f>
        <v>28.5997914071527</v>
      </c>
      <c r="Z606" s="0" t="n">
        <f aca="false">U606-H606</f>
        <v>0</v>
      </c>
    </row>
    <row r="607" customFormat="false" ht="15.8" hidden="false" customHeight="false" outlineLevel="0" collapsed="false">
      <c r="A607" s="0" t="s">
        <v>15</v>
      </c>
      <c r="B607" s="0" t="s">
        <v>97</v>
      </c>
      <c r="C607" s="0" t="s">
        <v>38</v>
      </c>
      <c r="D607" s="0" t="s">
        <v>39</v>
      </c>
      <c r="E607" s="0" t="n">
        <f aca="false">VLOOKUP(O607,bibliRdtCHauff!$G$1:$K$1398,4,0)</f>
        <v>10.9427703567267</v>
      </c>
      <c r="F607" s="0" t="n">
        <v>20</v>
      </c>
      <c r="G607" s="0" t="n">
        <f aca="false">VLOOKUP(P607,BesoinU!$F$1:$L$99,3,0)</f>
        <v>54.1360864047381</v>
      </c>
      <c r="H607" s="0" t="n">
        <f aca="false">VLOOKUP(O607,bibliRdtCHauff!$G$1:$K$1398,3,0)</f>
        <v>0.989367103465403</v>
      </c>
      <c r="I607" s="0" t="n">
        <v>9.99400359784133E-005</v>
      </c>
      <c r="J607" s="0" t="n">
        <f aca="false">VLOOKUP(D607,'paramètres CI'!$A$1:$C$6,2,0)</f>
        <v>0.022045059962018</v>
      </c>
      <c r="K607" s="0" t="str">
        <f aca="false">VLOOKUP(A607,Nomenclature!$D$1:$E$9,2,0)</f>
        <v>03</v>
      </c>
      <c r="L607" s="0" t="str">
        <f aca="false">VLOOKUP(B607,Nomenclature!$J$1:$K$97,2,0)</f>
        <v>66</v>
      </c>
      <c r="M607" s="0" t="str">
        <f aca="false">VLOOKUP(C607,Nomenclature!$M$1:$N$21,2,0)</f>
        <v>24</v>
      </c>
      <c r="N607" s="0" t="str">
        <f aca="false">VLOOKUP(D607,Nomenclature!$O$25:$P$31,2,0)</f>
        <v>04</v>
      </c>
      <c r="O607" s="0" t="str">
        <f aca="false">CONCATENATE(K607,L607,M607,N607)</f>
        <v>03662404</v>
      </c>
      <c r="P607" s="0" t="str">
        <f aca="false">CONCATENATE(K607,L607)</f>
        <v>0366</v>
      </c>
      <c r="R607" s="0" t="n">
        <v>10.9427703567267</v>
      </c>
      <c r="S607" s="0" t="n">
        <v>20</v>
      </c>
      <c r="T607" s="0" t="n">
        <v>83.048699329924</v>
      </c>
      <c r="U607" s="0" t="n">
        <v>0.989367103465403</v>
      </c>
      <c r="V607" s="0" t="n">
        <v>9.99400359784133E-005</v>
      </c>
      <c r="W607" s="0" t="n">
        <f aca="false">VLOOKUP(D607,'paramètres CI'!$A$1:$C$6,2,0)</f>
        <v>0.022045059962018</v>
      </c>
      <c r="X607" s="0" t="n">
        <f aca="false">(R607-E607)/E607</f>
        <v>0</v>
      </c>
      <c r="Y607" s="0" t="n">
        <f aca="false">T607-G607</f>
        <v>28.9126129251859</v>
      </c>
      <c r="Z607" s="0" t="n">
        <f aca="false">U607-H607</f>
        <v>0</v>
      </c>
    </row>
    <row r="608" customFormat="false" ht="15.8" hidden="false" customHeight="false" outlineLevel="0" collapsed="false">
      <c r="A608" s="0" t="s">
        <v>15</v>
      </c>
      <c r="B608" s="0" t="s">
        <v>97</v>
      </c>
      <c r="C608" s="0" t="s">
        <v>40</v>
      </c>
      <c r="D608" s="0" t="s">
        <v>37</v>
      </c>
      <c r="E608" s="0" t="n">
        <f aca="false">VLOOKUP(O608,bibliRdtCHauff!$G$1:$K$1398,4,0)</f>
        <v>12.3781828427651</v>
      </c>
      <c r="F608" s="0" t="n">
        <v>20</v>
      </c>
      <c r="G608" s="0" t="n">
        <f aca="false">VLOOKUP(P608,BesoinU!$F$1:$L$99,3,0)</f>
        <v>54.1360864047381</v>
      </c>
      <c r="H608" s="0" t="n">
        <f aca="false">VLOOKUP(O608,bibliRdtCHauff!$G$1:$K$1398,3,0)</f>
        <v>0.689377907802488</v>
      </c>
      <c r="I608" s="0" t="n">
        <v>0.0510592080793895</v>
      </c>
      <c r="J608" s="0" t="n">
        <f aca="false">VLOOKUP(D608,'paramètres CI'!$A$1:$C$6,2,0)</f>
        <v>0.0385046990211696</v>
      </c>
      <c r="K608" s="0" t="str">
        <f aca="false">VLOOKUP(A608,Nomenclature!$D$1:$E$9,2,0)</f>
        <v>03</v>
      </c>
      <c r="L608" s="0" t="str">
        <f aca="false">VLOOKUP(B608,Nomenclature!$J$1:$K$97,2,0)</f>
        <v>66</v>
      </c>
      <c r="M608" s="0" t="str">
        <f aca="false">VLOOKUP(C608,Nomenclature!$M$1:$N$21,2,0)</f>
        <v>03</v>
      </c>
      <c r="N608" s="0" t="str">
        <f aca="false">VLOOKUP(D608,Nomenclature!$O$25:$P$31,2,0)</f>
        <v>03</v>
      </c>
      <c r="O608" s="0" t="str">
        <f aca="false">CONCATENATE(K608,L608,M608,N608)</f>
        <v>03660303</v>
      </c>
      <c r="P608" s="0" t="str">
        <f aca="false">CONCATENATE(K608,L608)</f>
        <v>0366</v>
      </c>
      <c r="R608" s="0" t="n">
        <v>11.7887455645382</v>
      </c>
      <c r="S608" s="0" t="n">
        <v>20</v>
      </c>
      <c r="T608" s="0" t="n">
        <v>82.7358778118908</v>
      </c>
      <c r="U608" s="0" t="n">
        <v>0.671326600031711</v>
      </c>
      <c r="V608" s="0" t="n">
        <v>0.0510592080793895</v>
      </c>
      <c r="W608" s="0" t="n">
        <f aca="false">VLOOKUP(D608,'paramètres CI'!$A$1:$C$6,2,0)</f>
        <v>0.0385046990211696</v>
      </c>
      <c r="X608" s="0" t="n">
        <f aca="false">(R608-E608)/E608</f>
        <v>-0.0476190476190468</v>
      </c>
      <c r="Y608" s="0" t="n">
        <f aca="false">T608-G608</f>
        <v>28.5997914071527</v>
      </c>
      <c r="Z608" s="0" t="n">
        <f aca="false">U608-H608</f>
        <v>-0.018051307770777</v>
      </c>
    </row>
    <row r="609" customFormat="false" ht="15.8" hidden="false" customHeight="false" outlineLevel="0" collapsed="false">
      <c r="A609" s="0" t="s">
        <v>15</v>
      </c>
      <c r="B609" s="0" t="s">
        <v>97</v>
      </c>
      <c r="C609" s="0" t="s">
        <v>41</v>
      </c>
      <c r="D609" s="0" t="s">
        <v>39</v>
      </c>
      <c r="E609" s="0" t="n">
        <f aca="false">VLOOKUP(O609,bibliRdtCHauff!$G$1:$K$1398,4,0)</f>
        <v>9.19192709965043</v>
      </c>
      <c r="F609" s="0" t="n">
        <v>20</v>
      </c>
      <c r="G609" s="0" t="n">
        <f aca="false">VLOOKUP(P609,BesoinU!$F$1:$L$99,3,0)</f>
        <v>54.1360864047381</v>
      </c>
      <c r="H609" s="0" t="n">
        <f aca="false">VLOOKUP(O609,bibliRdtCHauff!$G$1:$K$1398,3,0)</f>
        <v>0.780741935948798</v>
      </c>
      <c r="I609" s="0" t="n">
        <v>0.426628385698737</v>
      </c>
      <c r="J609" s="0" t="n">
        <f aca="false">VLOOKUP(D609,'paramètres CI'!$A$1:$C$6,2,0)</f>
        <v>0.022045059962018</v>
      </c>
      <c r="K609" s="0" t="str">
        <f aca="false">VLOOKUP(A609,Nomenclature!$D$1:$E$9,2,0)</f>
        <v>03</v>
      </c>
      <c r="L609" s="0" t="str">
        <f aca="false">VLOOKUP(B609,Nomenclature!$J$1:$K$97,2,0)</f>
        <v>66</v>
      </c>
      <c r="M609" s="0" t="str">
        <f aca="false">VLOOKUP(C609,Nomenclature!$M$1:$N$21,2,0)</f>
        <v>04</v>
      </c>
      <c r="N609" s="0" t="str">
        <f aca="false">VLOOKUP(D609,Nomenclature!$O$25:$P$31,2,0)</f>
        <v>04</v>
      </c>
      <c r="O609" s="0" t="str">
        <f aca="false">CONCATENATE(K609,L609,M609,N609)</f>
        <v>03660404</v>
      </c>
      <c r="P609" s="0" t="str">
        <f aca="false">CONCATENATE(K609,L609)</f>
        <v>0366</v>
      </c>
      <c r="R609" s="0" t="n">
        <v>8.75421628538136</v>
      </c>
      <c r="S609" s="0" t="n">
        <v>20</v>
      </c>
      <c r="T609" s="0" t="n">
        <v>83.048699329924</v>
      </c>
      <c r="U609" s="0" t="n">
        <v>0.728585644069648</v>
      </c>
      <c r="V609" s="0" t="n">
        <v>0.426628385698737</v>
      </c>
      <c r="W609" s="0" t="n">
        <f aca="false">VLOOKUP(D609,'paramètres CI'!$A$1:$C$6,2,0)</f>
        <v>0.022045059962018</v>
      </c>
      <c r="X609" s="0" t="n">
        <f aca="false">(R609-E609)/E609</f>
        <v>-0.0476190476190477</v>
      </c>
      <c r="Y609" s="0" t="n">
        <f aca="false">T609-G609</f>
        <v>28.9126129251859</v>
      </c>
      <c r="Z609" s="0" t="n">
        <f aca="false">U609-H609</f>
        <v>-0.0521562918791499</v>
      </c>
    </row>
    <row r="610" customFormat="false" ht="15.8" hidden="false" customHeight="false" outlineLevel="0" collapsed="false">
      <c r="A610" s="0" t="s">
        <v>15</v>
      </c>
      <c r="B610" s="0" t="s">
        <v>97</v>
      </c>
      <c r="C610" s="0" t="s">
        <v>45</v>
      </c>
      <c r="D610" s="0" t="s">
        <v>43</v>
      </c>
      <c r="E610" s="0" t="n">
        <f aca="false">VLOOKUP(O610,bibliRdtCHauff!$G$1:$K$1398,4,0)</f>
        <v>10.4</v>
      </c>
      <c r="F610" s="0" t="n">
        <v>13</v>
      </c>
      <c r="G610" s="0" t="n">
        <f aca="false">VLOOKUP(P610,BesoinU!$F$1:$L$99,3,0)</f>
        <v>54.1360864047381</v>
      </c>
      <c r="H610" s="0" t="n">
        <f aca="false">VLOOKUP(O610,bibliRdtCHauff!$G$1:$K$1398,3,0)</f>
        <v>0.92</v>
      </c>
      <c r="I610" s="0" t="n">
        <v>0.222065882462948</v>
      </c>
      <c r="J610" s="0" t="n">
        <f aca="false">VLOOKUP(D610,'paramètres CI'!$A$1:$C$6,2,0)</f>
        <v>0.0935912806596305</v>
      </c>
      <c r="K610" s="0" t="str">
        <f aca="false">VLOOKUP(A610,Nomenclature!$D$1:$E$9,2,0)</f>
        <v>03</v>
      </c>
      <c r="L610" s="0" t="str">
        <f aca="false">VLOOKUP(B610,Nomenclature!$J$1:$K$97,2,0)</f>
        <v>66</v>
      </c>
      <c r="M610" s="0" t="str">
        <f aca="false">VLOOKUP(C610,Nomenclature!$M$1:$N$21,2,0)</f>
        <v>06</v>
      </c>
      <c r="N610" s="0" t="str">
        <f aca="false">VLOOKUP(D610,Nomenclature!$O$25:$P$31,2,0)</f>
        <v>02</v>
      </c>
      <c r="O610" s="0" t="str">
        <f aca="false">CONCATENATE(K610,L610,M610,N610)</f>
        <v>03660602</v>
      </c>
      <c r="P610" s="0" t="str">
        <f aca="false">CONCATENATE(K610,L610)</f>
        <v>0366</v>
      </c>
      <c r="R610" s="0" t="n">
        <v>10</v>
      </c>
      <c r="S610" s="0" t="n">
        <v>13</v>
      </c>
      <c r="T610" s="0" t="n">
        <v>84.1235112741877</v>
      </c>
      <c r="U610" s="0" t="n">
        <v>0.9</v>
      </c>
      <c r="V610" s="0" t="n">
        <v>0.222065882462948</v>
      </c>
      <c r="W610" s="0" t="n">
        <f aca="false">VLOOKUP(D610,'paramètres CI'!$A$1:$C$6,2,0)</f>
        <v>0.0935912806596305</v>
      </c>
      <c r="X610" s="0" t="n">
        <f aca="false">(R610-E610)/E610</f>
        <v>-0.0384615384615385</v>
      </c>
      <c r="Y610" s="0" t="n">
        <f aca="false">T610-G610</f>
        <v>29.9874248694496</v>
      </c>
      <c r="Z610" s="0" t="n">
        <f aca="false">U610-H610</f>
        <v>-0.02</v>
      </c>
    </row>
    <row r="611" customFormat="false" ht="15.8" hidden="false" customHeight="false" outlineLevel="0" collapsed="false">
      <c r="A611" s="0" t="s">
        <v>15</v>
      </c>
      <c r="B611" s="0" t="s">
        <v>97</v>
      </c>
      <c r="C611" s="0" t="s">
        <v>46</v>
      </c>
      <c r="D611" s="0" t="s">
        <v>43</v>
      </c>
      <c r="E611" s="0" t="n">
        <f aca="false">VLOOKUP(O611,bibliRdtCHauff!$G$1:$K$1398,4,0)</f>
        <v>12</v>
      </c>
      <c r="F611" s="0" t="n">
        <v>13</v>
      </c>
      <c r="G611" s="0" t="n">
        <f aca="false">VLOOKUP(P611,BesoinU!$F$1:$L$99,3,0)</f>
        <v>54.1360864047381</v>
      </c>
      <c r="H611" s="0" t="n">
        <f aca="false">VLOOKUP(O611,bibliRdtCHauff!$G$1:$K$1398,3,0)</f>
        <v>1</v>
      </c>
      <c r="I611" s="0" t="n">
        <v>9.99400359784133E-005</v>
      </c>
      <c r="J611" s="0" t="n">
        <f aca="false">VLOOKUP(D611,'paramètres CI'!$A$1:$C$6,2,0)</f>
        <v>0.0935912806596305</v>
      </c>
      <c r="K611" s="0" t="str">
        <f aca="false">VLOOKUP(A611,Nomenclature!$D$1:$E$9,2,0)</f>
        <v>03</v>
      </c>
      <c r="L611" s="0" t="str">
        <f aca="false">VLOOKUP(B611,Nomenclature!$J$1:$K$97,2,0)</f>
        <v>66</v>
      </c>
      <c r="M611" s="0" t="str">
        <f aca="false">VLOOKUP(C611,Nomenclature!$M$1:$N$21,2,0)</f>
        <v>26</v>
      </c>
      <c r="N611" s="0" t="str">
        <f aca="false">VLOOKUP(D611,Nomenclature!$O$25:$P$31,2,0)</f>
        <v>02</v>
      </c>
      <c r="O611" s="0" t="str">
        <f aca="false">CONCATENATE(K611,L611,M611,N611)</f>
        <v>03662602</v>
      </c>
      <c r="P611" s="0" t="str">
        <f aca="false">CONCATENATE(K611,L611)</f>
        <v>0366</v>
      </c>
      <c r="R611" s="0" t="n">
        <v>12</v>
      </c>
      <c r="S611" s="0" t="n">
        <v>13</v>
      </c>
      <c r="T611" s="0" t="n">
        <v>84.1235112741877</v>
      </c>
      <c r="U611" s="0" t="n">
        <v>1</v>
      </c>
      <c r="V611" s="0" t="n">
        <v>9.99400359784133E-005</v>
      </c>
      <c r="W611" s="0" t="n">
        <f aca="false">VLOOKUP(D611,'paramètres CI'!$A$1:$C$6,2,0)</f>
        <v>0.0935912806596305</v>
      </c>
      <c r="X611" s="0" t="n">
        <f aca="false">(R611-E611)/E611</f>
        <v>0</v>
      </c>
      <c r="Y611" s="0" t="n">
        <f aca="false">T611-G611</f>
        <v>29.9874248694496</v>
      </c>
      <c r="Z611" s="0" t="n">
        <f aca="false">U611-H611</f>
        <v>0</v>
      </c>
    </row>
    <row r="612" customFormat="false" ht="15.8" hidden="false" customHeight="false" outlineLevel="0" collapsed="false">
      <c r="A612" s="0" t="s">
        <v>15</v>
      </c>
      <c r="B612" s="0" t="s">
        <v>97</v>
      </c>
      <c r="C612" s="0" t="s">
        <v>55</v>
      </c>
      <c r="D612" s="0" t="s">
        <v>43</v>
      </c>
      <c r="E612" s="0" t="n">
        <f aca="false">VLOOKUP(O612,bibliRdtCHauff!$G$1:$K$1398,4,0)</f>
        <v>33.676243481301</v>
      </c>
      <c r="F612" s="0" t="n">
        <v>17</v>
      </c>
      <c r="G612" s="0" t="n">
        <f aca="false">VLOOKUP(P612,BesoinU!$F$1:$L$99,3,0)</f>
        <v>54.1360864047381</v>
      </c>
      <c r="H612" s="0" t="n">
        <f aca="false">VLOOKUP(O612,bibliRdtCHauff!$G$1:$K$1398,3,0)</f>
        <v>2.80410195348837</v>
      </c>
      <c r="I612" s="0" t="n">
        <v>0.228926028594588</v>
      </c>
      <c r="J612" s="0" t="n">
        <f aca="false">VLOOKUP(D612,'paramètres CI'!$A$1:$C$6,2,0)</f>
        <v>0.0935912806596305</v>
      </c>
      <c r="K612" s="0" t="str">
        <f aca="false">VLOOKUP(A612,Nomenclature!$D$1:$E$9,2,0)</f>
        <v>03</v>
      </c>
      <c r="L612" s="0" t="str">
        <f aca="false">VLOOKUP(B612,Nomenclature!$J$1:$K$97,2,0)</f>
        <v>66</v>
      </c>
      <c r="M612" s="0" t="str">
        <f aca="false">VLOOKUP(C612,Nomenclature!$M$1:$N$21,2,0)</f>
        <v>10</v>
      </c>
      <c r="N612" s="0" t="str">
        <f aca="false">VLOOKUP(D612,Nomenclature!$O$25:$P$31,2,0)</f>
        <v>02</v>
      </c>
      <c r="O612" s="0" t="str">
        <f aca="false">CONCATENATE(K612,L612,M612,N612)</f>
        <v>03661002</v>
      </c>
      <c r="P612" s="0" t="str">
        <f aca="false">CONCATENATE(K612,L612)</f>
        <v>0366</v>
      </c>
      <c r="R612" s="0" t="n">
        <v>32.0726128393343</v>
      </c>
      <c r="S612" s="0" t="n">
        <v>17</v>
      </c>
      <c r="T612" s="0" t="n">
        <v>82.8086322863161</v>
      </c>
      <c r="U612" s="0" t="n">
        <v>2.67297488372093</v>
      </c>
      <c r="V612" s="0" t="n">
        <v>0.228926028594588</v>
      </c>
      <c r="W612" s="0" t="n">
        <f aca="false">VLOOKUP(D612,'paramètres CI'!$A$1:$C$6,2,0)</f>
        <v>0.0935912806596305</v>
      </c>
      <c r="X612" s="0" t="n">
        <f aca="false">(R612-E612)/E612</f>
        <v>-0.0476190476190473</v>
      </c>
      <c r="Y612" s="0" t="n">
        <f aca="false">T612-G612</f>
        <v>28.672545881578</v>
      </c>
      <c r="Z612" s="0" t="n">
        <f aca="false">U612-H612</f>
        <v>-0.13112706976744</v>
      </c>
    </row>
    <row r="613" customFormat="false" ht="15.8" hidden="false" customHeight="false" outlineLevel="0" collapsed="false">
      <c r="A613" s="0" t="s">
        <v>15</v>
      </c>
      <c r="B613" s="0" t="s">
        <v>97</v>
      </c>
      <c r="C613" s="0" t="s">
        <v>56</v>
      </c>
      <c r="D613" s="0" t="s">
        <v>43</v>
      </c>
      <c r="E613" s="0" t="n">
        <f aca="false">VLOOKUP(O613,bibliRdtCHauff!$G$1:$K$1398,4,0)</f>
        <v>40.0907660491679</v>
      </c>
      <c r="F613" s="0" t="n">
        <v>17</v>
      </c>
      <c r="G613" s="0" t="n">
        <f aca="false">VLOOKUP(P613,BesoinU!$F$1:$L$99,3,0)</f>
        <v>54.1360864047381</v>
      </c>
      <c r="H613" s="0" t="n">
        <f aca="false">VLOOKUP(O613,bibliRdtCHauff!$G$1:$K$1398,3,0)</f>
        <v>3.32861023255814</v>
      </c>
      <c r="I613" s="0" t="n">
        <v>9.99400359784133E-005</v>
      </c>
      <c r="J613" s="0" t="n">
        <f aca="false">VLOOKUP(D613,'paramètres CI'!$A$1:$C$6,2,0)</f>
        <v>0.0935912806596305</v>
      </c>
      <c r="K613" s="0" t="str">
        <f aca="false">VLOOKUP(A613,Nomenclature!$D$1:$E$9,2,0)</f>
        <v>03</v>
      </c>
      <c r="L613" s="0" t="str">
        <f aca="false">VLOOKUP(B613,Nomenclature!$J$1:$K$97,2,0)</f>
        <v>66</v>
      </c>
      <c r="M613" s="0" t="str">
        <f aca="false">VLOOKUP(C613,Nomenclature!$M$1:$N$21,2,0)</f>
        <v>30</v>
      </c>
      <c r="N613" s="0" t="str">
        <f aca="false">VLOOKUP(D613,Nomenclature!$O$25:$P$31,2,0)</f>
        <v>02</v>
      </c>
      <c r="O613" s="0" t="str">
        <f aca="false">CONCATENATE(K613,L613,M613,N613)</f>
        <v>03663002</v>
      </c>
      <c r="P613" s="0" t="str">
        <f aca="false">CONCATENATE(K613,L613)</f>
        <v>0366</v>
      </c>
      <c r="R613" s="0" t="n">
        <v>40.0907660491679</v>
      </c>
      <c r="S613" s="0" t="n">
        <v>17</v>
      </c>
      <c r="T613" s="0" t="n">
        <v>82.8086322863161</v>
      </c>
      <c r="U613" s="0" t="n">
        <v>3.32861023255814</v>
      </c>
      <c r="V613" s="0" t="n">
        <v>9.99400359784133E-005</v>
      </c>
      <c r="W613" s="0" t="n">
        <f aca="false">VLOOKUP(D613,'paramètres CI'!$A$1:$C$6,2,0)</f>
        <v>0.0935912806596305</v>
      </c>
      <c r="X613" s="0" t="n">
        <f aca="false">(R613-E613)/E613</f>
        <v>0</v>
      </c>
      <c r="Y613" s="0" t="n">
        <f aca="false">T613-G613</f>
        <v>28.672545881578</v>
      </c>
      <c r="Z613" s="0" t="n">
        <f aca="false">U613-H613</f>
        <v>0</v>
      </c>
    </row>
    <row r="614" customFormat="false" ht="15.8" hidden="false" customHeight="false" outlineLevel="0" collapsed="false">
      <c r="A614" s="0" t="s">
        <v>15</v>
      </c>
      <c r="B614" s="0" t="s">
        <v>98</v>
      </c>
      <c r="C614" s="0" t="s">
        <v>32</v>
      </c>
      <c r="D614" s="0" t="s">
        <v>33</v>
      </c>
      <c r="E614" s="0" t="n">
        <f aca="false">VLOOKUP(O614,bibliRdtCHauff!$G$1:$K$1398,4,0)</f>
        <v>34.5301653404937</v>
      </c>
      <c r="F614" s="0" t="n">
        <v>25</v>
      </c>
      <c r="G614" s="0" t="n">
        <f aca="false">VLOOKUP(P614,BesoinU!$F$1:$L$99,3,0)</f>
        <v>54.2917268593076</v>
      </c>
      <c r="H614" s="0" t="n">
        <f aca="false">VLOOKUP(O614,bibliRdtCHauff!$G$1:$K$1398,3,0)</f>
        <v>1.61724310691098</v>
      </c>
      <c r="I614" s="0" t="n">
        <v>0.0342736549153468</v>
      </c>
      <c r="J614" s="0" t="n">
        <f aca="false">VLOOKUP(D614,'paramètres CI'!$A$1:$C$6,2,0)</f>
        <v>0.033584731604575</v>
      </c>
      <c r="K614" s="0" t="str">
        <f aca="false">VLOOKUP(A614,Nomenclature!$D$1:$E$9,2,0)</f>
        <v>03</v>
      </c>
      <c r="L614" s="0" t="str">
        <f aca="false">VLOOKUP(B614,Nomenclature!$J$1:$K$97,2,0)</f>
        <v>73</v>
      </c>
      <c r="M614" s="0" t="str">
        <f aca="false">VLOOKUP(C614,Nomenclature!$M$1:$N$21,2,0)</f>
        <v>01</v>
      </c>
      <c r="N614" s="0" t="str">
        <f aca="false">VLOOKUP(D614,Nomenclature!$O$25:$P$31,2,0)</f>
        <v>01</v>
      </c>
      <c r="O614" s="0" t="str">
        <f aca="false">CONCATENATE(K614,L614,M614,N614)</f>
        <v>03730101</v>
      </c>
      <c r="P614" s="0" t="str">
        <f aca="false">CONCATENATE(K614,L614)</f>
        <v>0373</v>
      </c>
      <c r="R614" s="0" t="n">
        <v>32.8388245305695</v>
      </c>
      <c r="S614" s="0" t="n">
        <v>25</v>
      </c>
      <c r="T614" s="0" t="n">
        <v>79.9981051696783</v>
      </c>
      <c r="U614" s="0" t="n">
        <v>1.55578697993568</v>
      </c>
      <c r="V614" s="0" t="n">
        <v>0.0342736549153468</v>
      </c>
      <c r="W614" s="0" t="n">
        <f aca="false">VLOOKUP(D614,'paramètres CI'!$A$1:$C$6,2,0)</f>
        <v>0.033584731604575</v>
      </c>
      <c r="X614" s="0" t="n">
        <f aca="false">(R614-E614)/E614</f>
        <v>-0.0489815439122952</v>
      </c>
      <c r="Y614" s="0" t="n">
        <f aca="false">T614-G614</f>
        <v>25.7063783103707</v>
      </c>
      <c r="Z614" s="0" t="n">
        <f aca="false">U614-H614</f>
        <v>-0.0614561269752998</v>
      </c>
    </row>
    <row r="615" customFormat="false" ht="15.8" hidden="false" customHeight="false" outlineLevel="0" collapsed="false">
      <c r="A615" s="0" t="s">
        <v>15</v>
      </c>
      <c r="B615" s="0" t="s">
        <v>98</v>
      </c>
      <c r="C615" s="0" t="s">
        <v>32</v>
      </c>
      <c r="D615" s="0" t="s">
        <v>34</v>
      </c>
      <c r="E615" s="0" t="n">
        <f aca="false">VLOOKUP(O615,bibliRdtCHauff!$G$1:$K$1398,4,0)</f>
        <v>34.202205137923</v>
      </c>
      <c r="F615" s="0" t="n">
        <v>25</v>
      </c>
      <c r="G615" s="0" t="n">
        <f aca="false">VLOOKUP(P615,BesoinU!$F$1:$L$99,3,0)</f>
        <v>54.2917268593076</v>
      </c>
      <c r="H615" s="0" t="n">
        <f aca="false">VLOOKUP(O615,bibliRdtCHauff!$G$1:$K$1398,3,0)</f>
        <v>1.64063378536921</v>
      </c>
      <c r="I615" s="0" t="n">
        <v>0.0567016818714552</v>
      </c>
      <c r="J615" s="0" t="n">
        <f aca="false">VLOOKUP(D615,'paramètres CI'!$A$1:$C$6,2,0)</f>
        <v>0.0424847883250769</v>
      </c>
      <c r="K615" s="0" t="str">
        <f aca="false">VLOOKUP(A615,Nomenclature!$D$1:$E$9,2,0)</f>
        <v>03</v>
      </c>
      <c r="L615" s="0" t="str">
        <f aca="false">VLOOKUP(B615,Nomenclature!$J$1:$K$97,2,0)</f>
        <v>73</v>
      </c>
      <c r="M615" s="0" t="str">
        <f aca="false">VLOOKUP(C615,Nomenclature!$M$1:$N$21,2,0)</f>
        <v>01</v>
      </c>
      <c r="N615" s="0" t="str">
        <f aca="false">VLOOKUP(D615,Nomenclature!$O$25:$P$31,2,0)</f>
        <v>06</v>
      </c>
      <c r="O615" s="0" t="str">
        <f aca="false">CONCATENATE(K615,L615,M615,N615)</f>
        <v>03730106</v>
      </c>
      <c r="P615" s="0" t="str">
        <f aca="false">CONCATENATE(K615,L615)</f>
        <v>0373</v>
      </c>
      <c r="R615" s="0" t="n">
        <v>32.5074018213242</v>
      </c>
      <c r="S615" s="0" t="n">
        <v>25</v>
      </c>
      <c r="T615" s="0" t="n">
        <v>90.9849648876236</v>
      </c>
      <c r="U615" s="0" t="n">
        <v>1.60384811245211</v>
      </c>
      <c r="V615" s="0" t="n">
        <v>0.0567016818714552</v>
      </c>
      <c r="W615" s="0" t="n">
        <f aca="false">VLOOKUP(D615,'paramètres CI'!$A$1:$C$6,2,0)</f>
        <v>0.0424847883250769</v>
      </c>
      <c r="X615" s="0" t="n">
        <f aca="false">(R615-E615)/E615</f>
        <v>-0.0495524575027948</v>
      </c>
      <c r="Y615" s="0" t="n">
        <f aca="false">T615-G615</f>
        <v>36.693238028316</v>
      </c>
      <c r="Z615" s="0" t="n">
        <f aca="false">U615-H615</f>
        <v>-0.0367856729170999</v>
      </c>
    </row>
    <row r="616" customFormat="false" ht="15.8" hidden="false" customHeight="false" outlineLevel="0" collapsed="false">
      <c r="A616" s="0" t="s">
        <v>15</v>
      </c>
      <c r="B616" s="0" t="s">
        <v>98</v>
      </c>
      <c r="C616" s="0" t="s">
        <v>35</v>
      </c>
      <c r="D616" s="0" t="s">
        <v>33</v>
      </c>
      <c r="E616" s="0" t="n">
        <f aca="false">VLOOKUP(O616,bibliRdtCHauff!$G$1:$K$1398,4,0)</f>
        <v>41.107339691064</v>
      </c>
      <c r="F616" s="0" t="n">
        <v>25</v>
      </c>
      <c r="G616" s="0" t="n">
        <f aca="false">VLOOKUP(P616,BesoinU!$F$1:$L$99,3,0)</f>
        <v>54.2917268593076</v>
      </c>
      <c r="H616" s="0" t="n">
        <f aca="false">VLOOKUP(O616,bibliRdtCHauff!$G$1:$K$1398,3,0)</f>
        <v>1.86604973874344</v>
      </c>
      <c r="I616" s="0" t="n">
        <v>9.99400359784132E-005</v>
      </c>
      <c r="J616" s="0" t="n">
        <f aca="false">VLOOKUP(D616,'paramètres CI'!$A$1:$C$6,2,0)</f>
        <v>0.033584731604575</v>
      </c>
      <c r="K616" s="0" t="str">
        <f aca="false">VLOOKUP(A616,Nomenclature!$D$1:$E$9,2,0)</f>
        <v>03</v>
      </c>
      <c r="L616" s="0" t="str">
        <f aca="false">VLOOKUP(B616,Nomenclature!$J$1:$K$97,2,0)</f>
        <v>73</v>
      </c>
      <c r="M616" s="0" t="str">
        <f aca="false">VLOOKUP(C616,Nomenclature!$M$1:$N$21,2,0)</f>
        <v>21</v>
      </c>
      <c r="N616" s="0" t="str">
        <f aca="false">VLOOKUP(D616,Nomenclature!$O$25:$P$31,2,0)</f>
        <v>01</v>
      </c>
      <c r="O616" s="0" t="str">
        <f aca="false">CONCATENATE(K616,L616,M616,N616)</f>
        <v>03732101</v>
      </c>
      <c r="P616" s="0" t="str">
        <f aca="false">CONCATENATE(K616,L616)</f>
        <v>0373</v>
      </c>
      <c r="R616" s="0" t="n">
        <v>41.0485306632119</v>
      </c>
      <c r="S616" s="0" t="n">
        <v>25</v>
      </c>
      <c r="T616" s="0" t="n">
        <v>79.9981051696783</v>
      </c>
      <c r="U616" s="0" t="n">
        <v>1.86694437592282</v>
      </c>
      <c r="V616" s="0" t="n">
        <v>9.99400359784132E-005</v>
      </c>
      <c r="W616" s="0" t="n">
        <f aca="false">VLOOKUP(D616,'paramètres CI'!$A$1:$C$6,2,0)</f>
        <v>0.033584731604575</v>
      </c>
      <c r="X616" s="0" t="n">
        <f aca="false">(R616-E616)/E616</f>
        <v>-0.00143062110791089</v>
      </c>
      <c r="Y616" s="0" t="n">
        <f aca="false">T616-G616</f>
        <v>25.7063783103707</v>
      </c>
      <c r="Z616" s="0" t="n">
        <f aca="false">U616-H616</f>
        <v>0.000894637179380098</v>
      </c>
    </row>
    <row r="617" customFormat="false" ht="15.8" hidden="false" customHeight="false" outlineLevel="0" collapsed="false">
      <c r="A617" s="0" t="s">
        <v>15</v>
      </c>
      <c r="B617" s="0" t="s">
        <v>98</v>
      </c>
      <c r="C617" s="0" t="s">
        <v>35</v>
      </c>
      <c r="D617" s="0" t="s">
        <v>34</v>
      </c>
      <c r="E617" s="0" t="n">
        <f aca="false">VLOOKUP(O617,bibliRdtCHauff!$G$1:$K$1398,4,0)</f>
        <v>40.7169108784798</v>
      </c>
      <c r="F617" s="0" t="n">
        <v>25</v>
      </c>
      <c r="G617" s="0" t="n">
        <f aca="false">VLOOKUP(P617,BesoinU!$F$1:$L$99,3,0)</f>
        <v>54.2917268593076</v>
      </c>
      <c r="H617" s="0" t="n">
        <f aca="false">VLOOKUP(O617,bibliRdtCHauff!$G$1:$K$1398,3,0)</f>
        <v>1.89303898311832</v>
      </c>
      <c r="I617" s="0" t="n">
        <v>9.99400359784132E-005</v>
      </c>
      <c r="J617" s="0" t="n">
        <f aca="false">VLOOKUP(D617,'paramètres CI'!$A$1:$C$6,2,0)</f>
        <v>0.0424847883250769</v>
      </c>
      <c r="K617" s="0" t="str">
        <f aca="false">VLOOKUP(A617,Nomenclature!$D$1:$E$9,2,0)</f>
        <v>03</v>
      </c>
      <c r="L617" s="0" t="str">
        <f aca="false">VLOOKUP(B617,Nomenclature!$J$1:$K$97,2,0)</f>
        <v>73</v>
      </c>
      <c r="M617" s="0" t="str">
        <f aca="false">VLOOKUP(C617,Nomenclature!$M$1:$N$21,2,0)</f>
        <v>21</v>
      </c>
      <c r="N617" s="0" t="str">
        <f aca="false">VLOOKUP(D617,Nomenclature!$O$25:$P$31,2,0)</f>
        <v>06</v>
      </c>
      <c r="O617" s="0" t="str">
        <f aca="false">CONCATENATE(K617,L617,M617,N617)</f>
        <v>03732106</v>
      </c>
      <c r="P617" s="0" t="str">
        <f aca="false">CONCATENATE(K617,L617)</f>
        <v>0373</v>
      </c>
      <c r="R617" s="0" t="n">
        <v>40.6342522766553</v>
      </c>
      <c r="S617" s="0" t="n">
        <v>25</v>
      </c>
      <c r="T617" s="0" t="n">
        <v>90.9849648876236</v>
      </c>
      <c r="U617" s="0" t="n">
        <v>1.92461773494254</v>
      </c>
      <c r="V617" s="0" t="n">
        <v>9.99400359784132E-005</v>
      </c>
      <c r="W617" s="0" t="n">
        <f aca="false">VLOOKUP(D617,'paramètres CI'!$A$1:$C$6,2,0)</f>
        <v>0.0424847883250769</v>
      </c>
      <c r="X617" s="0" t="n">
        <f aca="false">(R617-E617)/E617</f>
        <v>-0.00203008037793422</v>
      </c>
      <c r="Y617" s="0" t="n">
        <f aca="false">T617-G617</f>
        <v>36.693238028316</v>
      </c>
      <c r="Z617" s="0" t="n">
        <f aca="false">U617-H617</f>
        <v>0.0315787518242201</v>
      </c>
    </row>
    <row r="618" customFormat="false" ht="15.8" hidden="false" customHeight="false" outlineLevel="0" collapsed="false">
      <c r="A618" s="0" t="s">
        <v>15</v>
      </c>
      <c r="B618" s="0" t="s">
        <v>98</v>
      </c>
      <c r="C618" s="0" t="s">
        <v>36</v>
      </c>
      <c r="D618" s="0" t="s">
        <v>37</v>
      </c>
      <c r="E618" s="0" t="n">
        <f aca="false">VLOOKUP(O618,bibliRdtCHauff!$G$1:$K$1398,4,0)</f>
        <v>30.8886153846153</v>
      </c>
      <c r="F618" s="0" t="n">
        <v>20</v>
      </c>
      <c r="G618" s="0" t="n">
        <f aca="false">VLOOKUP(P618,BesoinU!$F$1:$L$99,3,0)</f>
        <v>54.2917268593076</v>
      </c>
      <c r="H618" s="0" t="n">
        <f aca="false">VLOOKUP(O618,bibliRdtCHauff!$G$1:$K$1398,3,0)</f>
        <v>0.74926242775864</v>
      </c>
      <c r="I618" s="0" t="n">
        <v>9.99400359784132E-005</v>
      </c>
      <c r="J618" s="0" t="n">
        <f aca="false">VLOOKUP(D618,'paramètres CI'!$A$1:$C$6,2,0)</f>
        <v>0.0385046990211696</v>
      </c>
      <c r="K618" s="0" t="str">
        <f aca="false">VLOOKUP(A618,Nomenclature!$D$1:$E$9,2,0)</f>
        <v>03</v>
      </c>
      <c r="L618" s="0" t="str">
        <f aca="false">VLOOKUP(B618,Nomenclature!$J$1:$K$97,2,0)</f>
        <v>73</v>
      </c>
      <c r="M618" s="0" t="str">
        <f aca="false">VLOOKUP(C618,Nomenclature!$M$1:$N$21,2,0)</f>
        <v>23</v>
      </c>
      <c r="N618" s="0" t="str">
        <f aca="false">VLOOKUP(D618,Nomenclature!$O$25:$P$31,2,0)</f>
        <v>03</v>
      </c>
      <c r="O618" s="0" t="str">
        <f aca="false">CONCATENATE(K618,L618,M618,N618)</f>
        <v>03732303</v>
      </c>
      <c r="P618" s="0" t="str">
        <f aca="false">CONCATENATE(K618,L618)</f>
        <v>0373</v>
      </c>
      <c r="R618" s="0" t="n">
        <v>30.8886153846154</v>
      </c>
      <c r="S618" s="0" t="n">
        <v>20</v>
      </c>
      <c r="T618" s="0" t="n">
        <v>85.1974074763815</v>
      </c>
      <c r="U618" s="0" t="n">
        <v>0.749265956604668</v>
      </c>
      <c r="V618" s="0" t="n">
        <v>9.99400359784132E-005</v>
      </c>
      <c r="W618" s="0" t="n">
        <f aca="false">VLOOKUP(D618,'paramètres CI'!$A$1:$C$6,2,0)</f>
        <v>0.0385046990211696</v>
      </c>
      <c r="X618" s="0" t="n">
        <f aca="false">(R618-E618)/E618</f>
        <v>0</v>
      </c>
      <c r="Y618" s="0" t="n">
        <f aca="false">T618-G618</f>
        <v>30.9056806170739</v>
      </c>
      <c r="Z618" s="0" t="n">
        <f aca="false">U618-H618</f>
        <v>3.52884602805581E-006</v>
      </c>
    </row>
    <row r="619" customFormat="false" ht="15.8" hidden="false" customHeight="false" outlineLevel="0" collapsed="false">
      <c r="A619" s="0" t="s">
        <v>15</v>
      </c>
      <c r="B619" s="0" t="s">
        <v>98</v>
      </c>
      <c r="C619" s="0" t="s">
        <v>38</v>
      </c>
      <c r="D619" s="0" t="s">
        <v>39</v>
      </c>
      <c r="E619" s="0" t="n">
        <f aca="false">VLOOKUP(O619,bibliRdtCHauff!$G$1:$K$1398,4,0)</f>
        <v>30.8886153846153</v>
      </c>
      <c r="F619" s="0" t="n">
        <v>20</v>
      </c>
      <c r="G619" s="0" t="n">
        <f aca="false">VLOOKUP(P619,BesoinU!$F$1:$L$99,3,0)</f>
        <v>54.2917268593076</v>
      </c>
      <c r="H619" s="0" t="n">
        <f aca="false">VLOOKUP(O619,bibliRdtCHauff!$G$1:$K$1398,3,0)</f>
        <v>0.977016466710523</v>
      </c>
      <c r="I619" s="0" t="n">
        <v>9.99400359784132E-005</v>
      </c>
      <c r="J619" s="0" t="n">
        <f aca="false">VLOOKUP(D619,'paramètres CI'!$A$1:$C$6,2,0)</f>
        <v>0.022045059962018</v>
      </c>
      <c r="K619" s="0" t="str">
        <f aca="false">VLOOKUP(A619,Nomenclature!$D$1:$E$9,2,0)</f>
        <v>03</v>
      </c>
      <c r="L619" s="0" t="str">
        <f aca="false">VLOOKUP(B619,Nomenclature!$J$1:$K$97,2,0)</f>
        <v>73</v>
      </c>
      <c r="M619" s="0" t="str">
        <f aca="false">VLOOKUP(C619,Nomenclature!$M$1:$N$21,2,0)</f>
        <v>24</v>
      </c>
      <c r="N619" s="0" t="str">
        <f aca="false">VLOOKUP(D619,Nomenclature!$O$25:$P$31,2,0)</f>
        <v>04</v>
      </c>
      <c r="O619" s="0" t="str">
        <f aca="false">CONCATENATE(K619,L619,M619,N619)</f>
        <v>03732404</v>
      </c>
      <c r="P619" s="0" t="str">
        <f aca="false">CONCATENATE(K619,L619)</f>
        <v>0373</v>
      </c>
      <c r="R619" s="0" t="n">
        <v>30.8886153846154</v>
      </c>
      <c r="S619" s="0" t="n">
        <v>20</v>
      </c>
      <c r="T619" s="0" t="n">
        <v>93.3022484154702</v>
      </c>
      <c r="U619" s="0" t="n">
        <v>0.979612558752795</v>
      </c>
      <c r="V619" s="0" t="n">
        <v>9.99400359784132E-005</v>
      </c>
      <c r="W619" s="0" t="n">
        <f aca="false">VLOOKUP(D619,'paramètres CI'!$A$1:$C$6,2,0)</f>
        <v>0.022045059962018</v>
      </c>
      <c r="X619" s="0" t="n">
        <f aca="false">(R619-E619)/E619</f>
        <v>0</v>
      </c>
      <c r="Y619" s="0" t="n">
        <f aca="false">T619-G619</f>
        <v>39.0105215561626</v>
      </c>
      <c r="Z619" s="0" t="n">
        <f aca="false">U619-H619</f>
        <v>0.00259609204227196</v>
      </c>
    </row>
    <row r="620" customFormat="false" ht="15.8" hidden="false" customHeight="false" outlineLevel="0" collapsed="false">
      <c r="A620" s="0" t="s">
        <v>15</v>
      </c>
      <c r="B620" s="0" t="s">
        <v>98</v>
      </c>
      <c r="C620" s="0" t="s">
        <v>40</v>
      </c>
      <c r="D620" s="0" t="s">
        <v>37</v>
      </c>
      <c r="E620" s="0" t="n">
        <f aca="false">VLOOKUP(O620,bibliRdtCHauff!$G$1:$K$1398,4,0)</f>
        <v>25.9464369230769</v>
      </c>
      <c r="F620" s="0" t="n">
        <v>20</v>
      </c>
      <c r="G620" s="0" t="n">
        <f aca="false">VLOOKUP(P620,BesoinU!$F$1:$L$99,3,0)</f>
        <v>54.2917268593076</v>
      </c>
      <c r="H620" s="0" t="n">
        <f aca="false">VLOOKUP(O620,bibliRdtCHauff!$G$1:$K$1398,3,0)</f>
        <v>0.671288578778249</v>
      </c>
      <c r="I620" s="0" t="n">
        <v>0.060381279591419</v>
      </c>
      <c r="J620" s="0" t="n">
        <f aca="false">VLOOKUP(D620,'paramètres CI'!$A$1:$C$6,2,0)</f>
        <v>0.0385046990211696</v>
      </c>
      <c r="K620" s="0" t="str">
        <f aca="false">VLOOKUP(A620,Nomenclature!$D$1:$E$9,2,0)</f>
        <v>03</v>
      </c>
      <c r="L620" s="0" t="str">
        <f aca="false">VLOOKUP(B620,Nomenclature!$J$1:$K$97,2,0)</f>
        <v>73</v>
      </c>
      <c r="M620" s="0" t="str">
        <f aca="false">VLOOKUP(C620,Nomenclature!$M$1:$N$21,2,0)</f>
        <v>03</v>
      </c>
      <c r="N620" s="0" t="str">
        <f aca="false">VLOOKUP(D620,Nomenclature!$O$25:$P$31,2,0)</f>
        <v>03</v>
      </c>
      <c r="O620" s="0" t="str">
        <f aca="false">CONCATENATE(K620,L620,M620,N620)</f>
        <v>03730303</v>
      </c>
      <c r="P620" s="0" t="str">
        <f aca="false">CONCATENATE(K620,L620)</f>
        <v>0373</v>
      </c>
      <c r="R620" s="0" t="n">
        <v>24.7108923076923</v>
      </c>
      <c r="S620" s="0" t="n">
        <v>20</v>
      </c>
      <c r="T620" s="0" t="n">
        <v>85.1974074763815</v>
      </c>
      <c r="U620" s="0" t="n">
        <v>0.651799778680406</v>
      </c>
      <c r="V620" s="0" t="n">
        <v>0.060381279591419</v>
      </c>
      <c r="W620" s="0" t="n">
        <f aca="false">VLOOKUP(D620,'paramètres CI'!$A$1:$C$6,2,0)</f>
        <v>0.0385046990211696</v>
      </c>
      <c r="X620" s="0" t="n">
        <f aca="false">(R620-E620)/E620</f>
        <v>-0.047619047619047</v>
      </c>
      <c r="Y620" s="0" t="n">
        <f aca="false">T620-G620</f>
        <v>30.9056806170739</v>
      </c>
      <c r="Z620" s="0" t="n">
        <f aca="false">U620-H620</f>
        <v>-0.019488800097843</v>
      </c>
    </row>
    <row r="621" customFormat="false" ht="15.8" hidden="false" customHeight="false" outlineLevel="0" collapsed="false">
      <c r="A621" s="0" t="s">
        <v>15</v>
      </c>
      <c r="B621" s="0" t="s">
        <v>98</v>
      </c>
      <c r="C621" s="0" t="s">
        <v>41</v>
      </c>
      <c r="D621" s="0" t="s">
        <v>39</v>
      </c>
      <c r="E621" s="0" t="n">
        <f aca="false">VLOOKUP(O621,bibliRdtCHauff!$G$1:$K$1398,4,0)</f>
        <v>25.9464369230769</v>
      </c>
      <c r="F621" s="0" t="n">
        <v>20</v>
      </c>
      <c r="G621" s="0" t="n">
        <f aca="false">VLOOKUP(P621,BesoinU!$F$1:$L$99,3,0)</f>
        <v>54.2917268593076</v>
      </c>
      <c r="H621" s="0" t="n">
        <f aca="false">VLOOKUP(O621,bibliRdtCHauff!$G$1:$K$1398,3,0)</f>
        <v>0.76261691437299</v>
      </c>
      <c r="I621" s="0" t="n">
        <v>0.390978347491367</v>
      </c>
      <c r="J621" s="0" t="n">
        <f aca="false">VLOOKUP(D621,'paramètres CI'!$A$1:$C$6,2,0)</f>
        <v>0.022045059962018</v>
      </c>
      <c r="K621" s="0" t="str">
        <f aca="false">VLOOKUP(A621,Nomenclature!$D$1:$E$9,2,0)</f>
        <v>03</v>
      </c>
      <c r="L621" s="0" t="str">
        <f aca="false">VLOOKUP(B621,Nomenclature!$J$1:$K$97,2,0)</f>
        <v>73</v>
      </c>
      <c r="M621" s="0" t="str">
        <f aca="false">VLOOKUP(C621,Nomenclature!$M$1:$N$21,2,0)</f>
        <v>04</v>
      </c>
      <c r="N621" s="0" t="str">
        <f aca="false">VLOOKUP(D621,Nomenclature!$O$25:$P$31,2,0)</f>
        <v>04</v>
      </c>
      <c r="O621" s="0" t="str">
        <f aca="false">CONCATENATE(K621,L621,M621,N621)</f>
        <v>03730404</v>
      </c>
      <c r="P621" s="0" t="str">
        <f aca="false">CONCATENATE(K621,L621)</f>
        <v>0373</v>
      </c>
      <c r="R621" s="0" t="n">
        <v>24.7108923076923</v>
      </c>
      <c r="S621" s="0" t="n">
        <v>20</v>
      </c>
      <c r="T621" s="0" t="n">
        <v>93.3022484154702</v>
      </c>
      <c r="U621" s="0" t="n">
        <v>0.723341003515191</v>
      </c>
      <c r="V621" s="0" t="n">
        <v>0.390978347491367</v>
      </c>
      <c r="W621" s="0" t="n">
        <f aca="false">VLOOKUP(D621,'paramètres CI'!$A$1:$C$6,2,0)</f>
        <v>0.022045059962018</v>
      </c>
      <c r="X621" s="0" t="n">
        <f aca="false">(R621-E621)/E621</f>
        <v>-0.047619047619047</v>
      </c>
      <c r="Y621" s="0" t="n">
        <f aca="false">T621-G621</f>
        <v>39.0105215561626</v>
      </c>
      <c r="Z621" s="0" t="n">
        <f aca="false">U621-H621</f>
        <v>-0.0392759108577989</v>
      </c>
    </row>
    <row r="622" customFormat="false" ht="15.8" hidden="false" customHeight="false" outlineLevel="0" collapsed="false">
      <c r="A622" s="0" t="s">
        <v>15</v>
      </c>
      <c r="B622" s="0" t="s">
        <v>98</v>
      </c>
      <c r="C622" s="0" t="s">
        <v>45</v>
      </c>
      <c r="D622" s="0" t="s">
        <v>43</v>
      </c>
      <c r="E622" s="0" t="n">
        <f aca="false">VLOOKUP(O622,bibliRdtCHauff!$G$1:$K$1398,4,0)</f>
        <v>10.4</v>
      </c>
      <c r="F622" s="0" t="n">
        <v>13</v>
      </c>
      <c r="G622" s="0" t="n">
        <f aca="false">VLOOKUP(P622,BesoinU!$F$1:$L$99,3,0)</f>
        <v>54.2917268593076</v>
      </c>
      <c r="H622" s="0" t="n">
        <f aca="false">VLOOKUP(O622,bibliRdtCHauff!$G$1:$K$1398,3,0)</f>
        <v>0.92</v>
      </c>
      <c r="I622" s="0" t="n">
        <v>0.245347839793856</v>
      </c>
      <c r="J622" s="0" t="n">
        <f aca="false">VLOOKUP(D622,'paramètres CI'!$A$1:$C$6,2,0)</f>
        <v>0.0935912806596305</v>
      </c>
      <c r="K622" s="0" t="str">
        <f aca="false">VLOOKUP(A622,Nomenclature!$D$1:$E$9,2,0)</f>
        <v>03</v>
      </c>
      <c r="L622" s="0" t="str">
        <f aca="false">VLOOKUP(B622,Nomenclature!$J$1:$K$97,2,0)</f>
        <v>73</v>
      </c>
      <c r="M622" s="0" t="str">
        <f aca="false">VLOOKUP(C622,Nomenclature!$M$1:$N$21,2,0)</f>
        <v>06</v>
      </c>
      <c r="N622" s="0" t="str">
        <f aca="false">VLOOKUP(D622,Nomenclature!$O$25:$P$31,2,0)</f>
        <v>02</v>
      </c>
      <c r="O622" s="0" t="str">
        <f aca="false">CONCATENATE(K622,L622,M622,N622)</f>
        <v>03730602</v>
      </c>
      <c r="P622" s="0" t="str">
        <f aca="false">CONCATENATE(K622,L622)</f>
        <v>0373</v>
      </c>
      <c r="R622" s="0" t="n">
        <v>10</v>
      </c>
      <c r="S622" s="0" t="n">
        <v>13</v>
      </c>
      <c r="T622" s="0" t="n">
        <v>79.9906070970301</v>
      </c>
      <c r="U622" s="0" t="n">
        <v>0.9</v>
      </c>
      <c r="V622" s="0" t="n">
        <v>0.245347839793856</v>
      </c>
      <c r="W622" s="0" t="n">
        <f aca="false">VLOOKUP(D622,'paramètres CI'!$A$1:$C$6,2,0)</f>
        <v>0.0935912806596305</v>
      </c>
      <c r="X622" s="0" t="n">
        <f aca="false">(R622-E622)/E622</f>
        <v>-0.0384615384615385</v>
      </c>
      <c r="Y622" s="0" t="n">
        <f aca="false">T622-G622</f>
        <v>25.6988802377225</v>
      </c>
      <c r="Z622" s="0" t="n">
        <f aca="false">U622-H622</f>
        <v>-0.02</v>
      </c>
    </row>
    <row r="623" customFormat="false" ht="15.8" hidden="false" customHeight="false" outlineLevel="0" collapsed="false">
      <c r="A623" s="0" t="s">
        <v>15</v>
      </c>
      <c r="B623" s="0" t="s">
        <v>98</v>
      </c>
      <c r="C623" s="0" t="s">
        <v>46</v>
      </c>
      <c r="D623" s="0" t="s">
        <v>43</v>
      </c>
      <c r="E623" s="0" t="n">
        <f aca="false">VLOOKUP(O623,bibliRdtCHauff!$G$1:$K$1398,4,0)</f>
        <v>12</v>
      </c>
      <c r="F623" s="0" t="n">
        <v>13</v>
      </c>
      <c r="G623" s="0" t="n">
        <f aca="false">VLOOKUP(P623,BesoinU!$F$1:$L$99,3,0)</f>
        <v>54.2917268593076</v>
      </c>
      <c r="H623" s="0" t="n">
        <f aca="false">VLOOKUP(O623,bibliRdtCHauff!$G$1:$K$1398,3,0)</f>
        <v>1</v>
      </c>
      <c r="I623" s="0" t="n">
        <v>9.99400359784132E-005</v>
      </c>
      <c r="J623" s="0" t="n">
        <f aca="false">VLOOKUP(D623,'paramètres CI'!$A$1:$C$6,2,0)</f>
        <v>0.0935912806596305</v>
      </c>
      <c r="K623" s="0" t="str">
        <f aca="false">VLOOKUP(A623,Nomenclature!$D$1:$E$9,2,0)</f>
        <v>03</v>
      </c>
      <c r="L623" s="0" t="str">
        <f aca="false">VLOOKUP(B623,Nomenclature!$J$1:$K$97,2,0)</f>
        <v>73</v>
      </c>
      <c r="M623" s="0" t="str">
        <f aca="false">VLOOKUP(C623,Nomenclature!$M$1:$N$21,2,0)</f>
        <v>26</v>
      </c>
      <c r="N623" s="0" t="str">
        <f aca="false">VLOOKUP(D623,Nomenclature!$O$25:$P$31,2,0)</f>
        <v>02</v>
      </c>
      <c r="O623" s="0" t="str">
        <f aca="false">CONCATENATE(K623,L623,M623,N623)</f>
        <v>03732602</v>
      </c>
      <c r="P623" s="0" t="str">
        <f aca="false">CONCATENATE(K623,L623)</f>
        <v>0373</v>
      </c>
      <c r="R623" s="0" t="n">
        <v>12</v>
      </c>
      <c r="S623" s="0" t="n">
        <v>13</v>
      </c>
      <c r="T623" s="0" t="n">
        <v>79.9906070970301</v>
      </c>
      <c r="U623" s="0" t="n">
        <v>1</v>
      </c>
      <c r="V623" s="0" t="n">
        <v>9.99400359784132E-005</v>
      </c>
      <c r="W623" s="0" t="n">
        <f aca="false">VLOOKUP(D623,'paramètres CI'!$A$1:$C$6,2,0)</f>
        <v>0.0935912806596305</v>
      </c>
      <c r="X623" s="0" t="n">
        <f aca="false">(R623-E623)/E623</f>
        <v>0</v>
      </c>
      <c r="Y623" s="0" t="n">
        <f aca="false">T623-G623</f>
        <v>25.6988802377225</v>
      </c>
      <c r="Z623" s="0" t="n">
        <f aca="false">U623-H623</f>
        <v>0</v>
      </c>
    </row>
    <row r="624" customFormat="false" ht="15.8" hidden="false" customHeight="false" outlineLevel="0" collapsed="false">
      <c r="A624" s="0" t="s">
        <v>15</v>
      </c>
      <c r="B624" s="0" t="s">
        <v>98</v>
      </c>
      <c r="C624" s="0" t="s">
        <v>48</v>
      </c>
      <c r="D624" s="0" t="s">
        <v>43</v>
      </c>
      <c r="E624" s="0" t="n">
        <f aca="false">VLOOKUP(O624,bibliRdtCHauff!$G$1:$K$1398,4,0)</f>
        <v>77.3485808503254</v>
      </c>
      <c r="F624" s="0" t="n">
        <v>20</v>
      </c>
      <c r="G624" s="0" t="n">
        <f aca="false">VLOOKUP(P624,BesoinU!$F$1:$L$99,3,0)</f>
        <v>54.2917268593076</v>
      </c>
      <c r="H624" s="0" t="n">
        <f aca="false">VLOOKUP(O624,bibliRdtCHauff!$G$1:$K$1398,3,0)</f>
        <v>3.27439423255813</v>
      </c>
      <c r="I624" s="0" t="n">
        <v>0.211717556120686</v>
      </c>
      <c r="J624" s="0" t="n">
        <f aca="false">VLOOKUP(D624,'paramètres CI'!$A$1:$C$6,2,0)</f>
        <v>0.0935912806596305</v>
      </c>
      <c r="K624" s="0" t="str">
        <f aca="false">VLOOKUP(A624,Nomenclature!$D$1:$E$9,2,0)</f>
        <v>03</v>
      </c>
      <c r="L624" s="0" t="str">
        <f aca="false">VLOOKUP(B624,Nomenclature!$J$1:$K$97,2,0)</f>
        <v>73</v>
      </c>
      <c r="M624" s="0" t="str">
        <f aca="false">VLOOKUP(C624,Nomenclature!$M$1:$N$21,2,0)</f>
        <v>09</v>
      </c>
      <c r="N624" s="0" t="str">
        <f aca="false">VLOOKUP(D624,Nomenclature!$O$25:$P$31,2,0)</f>
        <v>02</v>
      </c>
      <c r="O624" s="0" t="str">
        <f aca="false">CONCATENATE(K624,L624,M624,N624)</f>
        <v>03730902</v>
      </c>
      <c r="P624" s="0" t="str">
        <f aca="false">CONCATENATE(K624,L624)</f>
        <v>0373</v>
      </c>
      <c r="R624" s="0" t="n">
        <v>73.6233634505342</v>
      </c>
      <c r="S624" s="0" t="n">
        <v>20</v>
      </c>
      <c r="T624" s="0" t="n">
        <v>74.786180160677</v>
      </c>
      <c r="U624" s="0" t="n">
        <v>3.24350372093023</v>
      </c>
      <c r="V624" s="0" t="n">
        <v>0.211717556120686</v>
      </c>
      <c r="W624" s="0" t="n">
        <f aca="false">VLOOKUP(D624,'paramètres CI'!$A$1:$C$6,2,0)</f>
        <v>0.0935912806596305</v>
      </c>
      <c r="X624" s="0" t="n">
        <f aca="false">(R624-E624)/E624</f>
        <v>-0.0481614188500723</v>
      </c>
      <c r="Y624" s="0" t="n">
        <f aca="false">T624-G624</f>
        <v>20.4944533013694</v>
      </c>
      <c r="Z624" s="0" t="n">
        <f aca="false">U624-H624</f>
        <v>-0.0308905116278999</v>
      </c>
    </row>
    <row r="625" customFormat="false" ht="15.8" hidden="false" customHeight="false" outlineLevel="0" collapsed="false">
      <c r="A625" s="0" t="s">
        <v>15</v>
      </c>
      <c r="B625" s="0" t="s">
        <v>98</v>
      </c>
      <c r="C625" s="0" t="s">
        <v>49</v>
      </c>
      <c r="D625" s="0" t="s">
        <v>43</v>
      </c>
      <c r="E625" s="0" t="n">
        <f aca="false">VLOOKUP(O625,bibliRdtCHauff!$G$1:$K$1398,4,0)</f>
        <v>92.081643869435</v>
      </c>
      <c r="F625" s="0" t="n">
        <v>20</v>
      </c>
      <c r="G625" s="0" t="n">
        <f aca="false">VLOOKUP(P625,BesoinU!$F$1:$L$99,3,0)</f>
        <v>54.2917268593076</v>
      </c>
      <c r="H625" s="0" t="n">
        <f aca="false">VLOOKUP(O625,bibliRdtCHauff!$G$1:$K$1398,3,0)</f>
        <v>3.39795627906976</v>
      </c>
      <c r="I625" s="0" t="n">
        <v>9.99400359784132E-005</v>
      </c>
      <c r="J625" s="0" t="n">
        <f aca="false">VLOOKUP(D625,'paramètres CI'!$A$1:$C$6,2,0)</f>
        <v>0.0935912806596305</v>
      </c>
      <c r="K625" s="0" t="str">
        <f aca="false">VLOOKUP(A625,Nomenclature!$D$1:$E$9,2,0)</f>
        <v>03</v>
      </c>
      <c r="L625" s="0" t="str">
        <f aca="false">VLOOKUP(B625,Nomenclature!$J$1:$K$97,2,0)</f>
        <v>73</v>
      </c>
      <c r="M625" s="0" t="str">
        <f aca="false">VLOOKUP(C625,Nomenclature!$M$1:$N$21,2,0)</f>
        <v>29</v>
      </c>
      <c r="N625" s="0" t="str">
        <f aca="false">VLOOKUP(D625,Nomenclature!$O$25:$P$31,2,0)</f>
        <v>02</v>
      </c>
      <c r="O625" s="0" t="str">
        <f aca="false">CONCATENATE(K625,L625,M625,N625)</f>
        <v>03732902</v>
      </c>
      <c r="P625" s="0" t="str">
        <f aca="false">CONCATENATE(K625,L625)</f>
        <v>0373</v>
      </c>
      <c r="R625" s="0" t="n">
        <v>92.0292043131678</v>
      </c>
      <c r="S625" s="0" t="n">
        <v>20</v>
      </c>
      <c r="T625" s="0" t="n">
        <v>74.786180160677</v>
      </c>
      <c r="U625" s="0" t="n">
        <v>3.39795627906976</v>
      </c>
      <c r="V625" s="0" t="n">
        <v>9.99400359784132E-005</v>
      </c>
      <c r="W625" s="0" t="n">
        <f aca="false">VLOOKUP(D625,'paramètres CI'!$A$1:$C$6,2,0)</f>
        <v>0.0935912806596305</v>
      </c>
      <c r="X625" s="0" t="n">
        <f aca="false">(R625-E625)/E625</f>
        <v>-0.000569489792575359</v>
      </c>
      <c r="Y625" s="0" t="n">
        <f aca="false">T625-G625</f>
        <v>20.4944533013694</v>
      </c>
      <c r="Z625" s="0" t="n">
        <f aca="false">U625-H625</f>
        <v>0</v>
      </c>
    </row>
    <row r="626" customFormat="false" ht="15.8" hidden="false" customHeight="false" outlineLevel="0" collapsed="false">
      <c r="A626" s="0" t="s">
        <v>15</v>
      </c>
      <c r="B626" s="0" t="s">
        <v>99</v>
      </c>
      <c r="C626" s="0" t="s">
        <v>32</v>
      </c>
      <c r="D626" s="0" t="s">
        <v>33</v>
      </c>
      <c r="E626" s="0" t="n">
        <f aca="false">VLOOKUP(O626,bibliRdtCHauff!$G$1:$K$1398,4,0)</f>
        <v>34.4945360389375</v>
      </c>
      <c r="F626" s="0" t="n">
        <v>25</v>
      </c>
      <c r="G626" s="0" t="n">
        <f aca="false">VLOOKUP(P626,BesoinU!$F$1:$L$99,3,0)</f>
        <v>54.0291420357866</v>
      </c>
      <c r="H626" s="0" t="n">
        <f aca="false">VLOOKUP(O626,bibliRdtCHauff!$G$1:$K$1398,3,0)</f>
        <v>1.60671646062523</v>
      </c>
      <c r="I626" s="0" t="n">
        <v>0.0294974626691533</v>
      </c>
      <c r="J626" s="0" t="n">
        <f aca="false">VLOOKUP(D626,'paramètres CI'!$A$1:$C$6,2,0)</f>
        <v>0.033584731604575</v>
      </c>
      <c r="K626" s="0" t="str">
        <f aca="false">VLOOKUP(A626,Nomenclature!$D$1:$E$9,2,0)</f>
        <v>03</v>
      </c>
      <c r="L626" s="0" t="str">
        <f aca="false">VLOOKUP(B626,Nomenclature!$J$1:$K$97,2,0)</f>
        <v>74</v>
      </c>
      <c r="M626" s="0" t="str">
        <f aca="false">VLOOKUP(C626,Nomenclature!$M$1:$N$21,2,0)</f>
        <v>01</v>
      </c>
      <c r="N626" s="0" t="str">
        <f aca="false">VLOOKUP(D626,Nomenclature!$O$25:$P$31,2,0)</f>
        <v>01</v>
      </c>
      <c r="O626" s="0" t="str">
        <f aca="false">CONCATENATE(K626,L626,M626,N626)</f>
        <v>03740101</v>
      </c>
      <c r="P626" s="0" t="str">
        <f aca="false">CONCATENATE(K626,L626)</f>
        <v>0374</v>
      </c>
      <c r="R626" s="0" t="n">
        <v>32.8519390847024</v>
      </c>
      <c r="S626" s="0" t="n">
        <v>25</v>
      </c>
      <c r="T626" s="0" t="n">
        <v>78.2982319873755</v>
      </c>
      <c r="U626" s="0" t="n">
        <v>1.5449196736781</v>
      </c>
      <c r="V626" s="0" t="n">
        <v>0.0294974626691533</v>
      </c>
      <c r="W626" s="0" t="n">
        <f aca="false">VLOOKUP(D626,'paramètres CI'!$A$1:$C$6,2,0)</f>
        <v>0.033584731604575</v>
      </c>
      <c r="X626" s="0" t="n">
        <f aca="false">(R626-E626)/E626</f>
        <v>-0.0476190476190469</v>
      </c>
      <c r="Y626" s="0" t="n">
        <f aca="false">T626-G626</f>
        <v>24.2690899515889</v>
      </c>
      <c r="Z626" s="0" t="n">
        <f aca="false">U626-H626</f>
        <v>-0.0617967869471299</v>
      </c>
    </row>
    <row r="627" customFormat="false" ht="15.8" hidden="false" customHeight="false" outlineLevel="0" collapsed="false">
      <c r="A627" s="0" t="s">
        <v>15</v>
      </c>
      <c r="B627" s="0" t="s">
        <v>99</v>
      </c>
      <c r="C627" s="0" t="s">
        <v>32</v>
      </c>
      <c r="D627" s="0" t="s">
        <v>34</v>
      </c>
      <c r="E627" s="0" t="n">
        <f aca="false">VLOOKUP(O627,bibliRdtCHauff!$G$1:$K$1398,4,0)</f>
        <v>34.0054538196704</v>
      </c>
      <c r="F627" s="0" t="n">
        <v>25</v>
      </c>
      <c r="G627" s="0" t="n">
        <f aca="false">VLOOKUP(P627,BesoinU!$F$1:$L$99,3,0)</f>
        <v>54.0291420357866</v>
      </c>
      <c r="H627" s="0" t="n">
        <f aca="false">VLOOKUP(O627,bibliRdtCHauff!$G$1:$K$1398,3,0)</f>
        <v>1.6896668568761</v>
      </c>
      <c r="I627" s="0" t="n">
        <v>0.121515333518703</v>
      </c>
      <c r="J627" s="0" t="n">
        <f aca="false">VLOOKUP(D627,'paramètres CI'!$A$1:$C$6,2,0)</f>
        <v>0.0424847883250769</v>
      </c>
      <c r="K627" s="0" t="str">
        <f aca="false">VLOOKUP(A627,Nomenclature!$D$1:$E$9,2,0)</f>
        <v>03</v>
      </c>
      <c r="L627" s="0" t="str">
        <f aca="false">VLOOKUP(B627,Nomenclature!$J$1:$K$97,2,0)</f>
        <v>74</v>
      </c>
      <c r="M627" s="0" t="str">
        <f aca="false">VLOOKUP(C627,Nomenclature!$M$1:$N$21,2,0)</f>
        <v>01</v>
      </c>
      <c r="N627" s="0" t="str">
        <f aca="false">VLOOKUP(D627,Nomenclature!$O$25:$P$31,2,0)</f>
        <v>06</v>
      </c>
      <c r="O627" s="0" t="str">
        <f aca="false">CONCATENATE(K627,L627,M627,N627)</f>
        <v>03740106</v>
      </c>
      <c r="P627" s="0" t="str">
        <f aca="false">CONCATENATE(K627,L627)</f>
        <v>0374</v>
      </c>
      <c r="R627" s="0" t="n">
        <v>32.3861464949241</v>
      </c>
      <c r="S627" s="0" t="n">
        <v>25</v>
      </c>
      <c r="T627" s="0" t="n">
        <v>91.3128470289484</v>
      </c>
      <c r="U627" s="0" t="n">
        <v>1.62467967007318</v>
      </c>
      <c r="V627" s="0" t="n">
        <v>0.121515333518703</v>
      </c>
      <c r="W627" s="0" t="n">
        <f aca="false">VLOOKUP(D627,'paramètres CI'!$A$1:$C$6,2,0)</f>
        <v>0.0424847883250769</v>
      </c>
      <c r="X627" s="0" t="n">
        <f aca="false">(R627-E627)/E627</f>
        <v>-0.0476190476190503</v>
      </c>
      <c r="Y627" s="0" t="n">
        <f aca="false">T627-G627</f>
        <v>37.2837049931618</v>
      </c>
      <c r="Z627" s="0" t="n">
        <f aca="false">U627-H627</f>
        <v>-0.0649871868029202</v>
      </c>
    </row>
    <row r="628" customFormat="false" ht="15.8" hidden="false" customHeight="false" outlineLevel="0" collapsed="false">
      <c r="A628" s="0" t="s">
        <v>15</v>
      </c>
      <c r="B628" s="0" t="s">
        <v>99</v>
      </c>
      <c r="C628" s="0" t="s">
        <v>35</v>
      </c>
      <c r="D628" s="0" t="s">
        <v>33</v>
      </c>
      <c r="E628" s="0" t="n">
        <f aca="false">VLOOKUP(O628,bibliRdtCHauff!$G$1:$K$1398,4,0)</f>
        <v>41.064923855878</v>
      </c>
      <c r="F628" s="0" t="n">
        <v>25</v>
      </c>
      <c r="G628" s="0" t="n">
        <f aca="false">VLOOKUP(P628,BesoinU!$F$1:$L$99,3,0)</f>
        <v>54.0291420357866</v>
      </c>
      <c r="H628" s="0" t="n">
        <f aca="false">VLOOKUP(O628,bibliRdtCHauff!$G$1:$K$1398,3,0)</f>
        <v>1.85390360841373</v>
      </c>
      <c r="I628" s="0" t="n">
        <v>9.99400359784133E-005</v>
      </c>
      <c r="J628" s="0" t="n">
        <f aca="false">VLOOKUP(D628,'paramètres CI'!$A$1:$C$6,2,0)</f>
        <v>0.033584731604575</v>
      </c>
      <c r="K628" s="0" t="str">
        <f aca="false">VLOOKUP(A628,Nomenclature!$D$1:$E$9,2,0)</f>
        <v>03</v>
      </c>
      <c r="L628" s="0" t="str">
        <f aca="false">VLOOKUP(B628,Nomenclature!$J$1:$K$97,2,0)</f>
        <v>74</v>
      </c>
      <c r="M628" s="0" t="str">
        <f aca="false">VLOOKUP(C628,Nomenclature!$M$1:$N$21,2,0)</f>
        <v>21</v>
      </c>
      <c r="N628" s="0" t="str">
        <f aca="false">VLOOKUP(D628,Nomenclature!$O$25:$P$31,2,0)</f>
        <v>01</v>
      </c>
      <c r="O628" s="0" t="str">
        <f aca="false">CONCATENATE(K628,L628,M628,N628)</f>
        <v>03742101</v>
      </c>
      <c r="P628" s="0" t="str">
        <f aca="false">CONCATENATE(K628,L628)</f>
        <v>0374</v>
      </c>
      <c r="R628" s="0" t="n">
        <v>41.064923855878</v>
      </c>
      <c r="S628" s="0" t="n">
        <v>25</v>
      </c>
      <c r="T628" s="0" t="n">
        <v>78.2982319873755</v>
      </c>
      <c r="U628" s="0" t="n">
        <v>1.85390360841373</v>
      </c>
      <c r="V628" s="0" t="n">
        <v>9.99400359784133E-005</v>
      </c>
      <c r="W628" s="0" t="n">
        <f aca="false">VLOOKUP(D628,'paramètres CI'!$A$1:$C$6,2,0)</f>
        <v>0.033584731604575</v>
      </c>
      <c r="X628" s="0" t="n">
        <f aca="false">(R628-E628)/E628</f>
        <v>0</v>
      </c>
      <c r="Y628" s="0" t="n">
        <f aca="false">T628-G628</f>
        <v>24.2690899515889</v>
      </c>
      <c r="Z628" s="0" t="n">
        <f aca="false">U628-H628</f>
        <v>0</v>
      </c>
    </row>
    <row r="629" customFormat="false" ht="15.8" hidden="false" customHeight="false" outlineLevel="0" collapsed="false">
      <c r="A629" s="0" t="s">
        <v>15</v>
      </c>
      <c r="B629" s="0" t="s">
        <v>99</v>
      </c>
      <c r="C629" s="0" t="s">
        <v>35</v>
      </c>
      <c r="D629" s="0" t="s">
        <v>34</v>
      </c>
      <c r="E629" s="0" t="n">
        <f aca="false">VLOOKUP(O629,bibliRdtCHauff!$G$1:$K$1398,4,0)</f>
        <v>40.4826831186552</v>
      </c>
      <c r="F629" s="0" t="n">
        <v>25</v>
      </c>
      <c r="G629" s="0" t="n">
        <f aca="false">VLOOKUP(P629,BesoinU!$F$1:$L$99,3,0)</f>
        <v>54.0291420357866</v>
      </c>
      <c r="H629" s="0" t="n">
        <f aca="false">VLOOKUP(O629,bibliRdtCHauff!$G$1:$K$1398,3,0)</f>
        <v>1.94961560408781</v>
      </c>
      <c r="I629" s="0" t="n">
        <v>9.99400359784133E-005</v>
      </c>
      <c r="J629" s="0" t="n">
        <f aca="false">VLOOKUP(D629,'paramètres CI'!$A$1:$C$6,2,0)</f>
        <v>0.0424847883250769</v>
      </c>
      <c r="K629" s="0" t="str">
        <f aca="false">VLOOKUP(A629,Nomenclature!$D$1:$E$9,2,0)</f>
        <v>03</v>
      </c>
      <c r="L629" s="0" t="str">
        <f aca="false">VLOOKUP(B629,Nomenclature!$J$1:$K$97,2,0)</f>
        <v>74</v>
      </c>
      <c r="M629" s="0" t="str">
        <f aca="false">VLOOKUP(C629,Nomenclature!$M$1:$N$21,2,0)</f>
        <v>21</v>
      </c>
      <c r="N629" s="0" t="str">
        <f aca="false">VLOOKUP(D629,Nomenclature!$O$25:$P$31,2,0)</f>
        <v>06</v>
      </c>
      <c r="O629" s="0" t="str">
        <f aca="false">CONCATENATE(K629,L629,M629,N629)</f>
        <v>03742106</v>
      </c>
      <c r="P629" s="0" t="str">
        <f aca="false">CONCATENATE(K629,L629)</f>
        <v>0374</v>
      </c>
      <c r="R629" s="0" t="n">
        <v>40.4826831186552</v>
      </c>
      <c r="S629" s="0" t="n">
        <v>25</v>
      </c>
      <c r="T629" s="0" t="n">
        <v>91.3128470289484</v>
      </c>
      <c r="U629" s="0" t="n">
        <v>1.94961560408781</v>
      </c>
      <c r="V629" s="0" t="n">
        <v>9.99400359784133E-005</v>
      </c>
      <c r="W629" s="0" t="n">
        <f aca="false">VLOOKUP(D629,'paramètres CI'!$A$1:$C$6,2,0)</f>
        <v>0.0424847883250769</v>
      </c>
      <c r="X629" s="0" t="n">
        <f aca="false">(R629-E629)/E629</f>
        <v>0</v>
      </c>
      <c r="Y629" s="0" t="n">
        <f aca="false">T629-G629</f>
        <v>37.2837049931618</v>
      </c>
      <c r="Z629" s="0" t="n">
        <f aca="false">U629-H629</f>
        <v>0</v>
      </c>
    </row>
    <row r="630" customFormat="false" ht="15.8" hidden="false" customHeight="false" outlineLevel="0" collapsed="false">
      <c r="A630" s="0" t="s">
        <v>15</v>
      </c>
      <c r="B630" s="0" t="s">
        <v>99</v>
      </c>
      <c r="C630" s="0" t="s">
        <v>36</v>
      </c>
      <c r="D630" s="0" t="s">
        <v>37</v>
      </c>
      <c r="E630" s="0" t="n">
        <f aca="false">VLOOKUP(O630,bibliRdtCHauff!$G$1:$K$1398,4,0)</f>
        <v>30.8886153846153</v>
      </c>
      <c r="F630" s="0" t="n">
        <v>20</v>
      </c>
      <c r="G630" s="0" t="n">
        <f aca="false">VLOOKUP(P630,BesoinU!$F$1:$L$99,3,0)</f>
        <v>54.0291420357866</v>
      </c>
      <c r="H630" s="0" t="n">
        <f aca="false">VLOOKUP(O630,bibliRdtCHauff!$G$1:$K$1398,3,0)</f>
        <v>0.749259861540958</v>
      </c>
      <c r="I630" s="0" t="n">
        <v>9.99400359784133E-005</v>
      </c>
      <c r="J630" s="0" t="n">
        <f aca="false">VLOOKUP(D630,'paramètres CI'!$A$1:$C$6,2,0)</f>
        <v>0.0385046990211696</v>
      </c>
      <c r="K630" s="0" t="str">
        <f aca="false">VLOOKUP(A630,Nomenclature!$D$1:$E$9,2,0)</f>
        <v>03</v>
      </c>
      <c r="L630" s="0" t="str">
        <f aca="false">VLOOKUP(B630,Nomenclature!$J$1:$K$97,2,0)</f>
        <v>74</v>
      </c>
      <c r="M630" s="0" t="str">
        <f aca="false">VLOOKUP(C630,Nomenclature!$M$1:$N$21,2,0)</f>
        <v>23</v>
      </c>
      <c r="N630" s="0" t="str">
        <f aca="false">VLOOKUP(D630,Nomenclature!$O$25:$P$31,2,0)</f>
        <v>03</v>
      </c>
      <c r="O630" s="0" t="str">
        <f aca="false">CONCATENATE(K630,L630,M630,N630)</f>
        <v>03742303</v>
      </c>
      <c r="P630" s="0" t="str">
        <f aca="false">CONCATENATE(K630,L630)</f>
        <v>0374</v>
      </c>
      <c r="R630" s="0" t="n">
        <v>30.8886153846153</v>
      </c>
      <c r="S630" s="0" t="n">
        <v>20</v>
      </c>
      <c r="T630" s="0" t="n">
        <v>84.3349544125802</v>
      </c>
      <c r="U630" s="0" t="n">
        <v>0.749259861540958</v>
      </c>
      <c r="V630" s="0" t="n">
        <v>9.99400359784133E-005</v>
      </c>
      <c r="W630" s="0" t="n">
        <f aca="false">VLOOKUP(D630,'paramètres CI'!$A$1:$C$6,2,0)</f>
        <v>0.0385046990211696</v>
      </c>
      <c r="X630" s="0" t="n">
        <f aca="false">(R630-E630)/E630</f>
        <v>0</v>
      </c>
      <c r="Y630" s="0" t="n">
        <f aca="false">T630-G630</f>
        <v>30.3058123767936</v>
      </c>
      <c r="Z630" s="0" t="n">
        <f aca="false">U630-H630</f>
        <v>0</v>
      </c>
    </row>
    <row r="631" customFormat="false" ht="15.8" hidden="false" customHeight="false" outlineLevel="0" collapsed="false">
      <c r="A631" s="0" t="s">
        <v>15</v>
      </c>
      <c r="B631" s="0" t="s">
        <v>99</v>
      </c>
      <c r="C631" s="0" t="s">
        <v>38</v>
      </c>
      <c r="D631" s="0" t="s">
        <v>39</v>
      </c>
      <c r="E631" s="0" t="n">
        <f aca="false">VLOOKUP(O631,bibliRdtCHauff!$G$1:$K$1398,4,0)</f>
        <v>30.8886153846153</v>
      </c>
      <c r="F631" s="0" t="n">
        <v>20</v>
      </c>
      <c r="G631" s="0" t="n">
        <f aca="false">VLOOKUP(P631,BesoinU!$F$1:$L$99,3,0)</f>
        <v>54.0291420357866</v>
      </c>
      <c r="H631" s="0" t="n">
        <f aca="false">VLOOKUP(O631,bibliRdtCHauff!$G$1:$K$1398,3,0)</f>
        <v>0.982567000981661</v>
      </c>
      <c r="I631" s="0" t="n">
        <v>9.99400359784133E-005</v>
      </c>
      <c r="J631" s="0" t="n">
        <f aca="false">VLOOKUP(D631,'paramètres CI'!$A$1:$C$6,2,0)</f>
        <v>0.022045059962018</v>
      </c>
      <c r="K631" s="0" t="str">
        <f aca="false">VLOOKUP(A631,Nomenclature!$D$1:$E$9,2,0)</f>
        <v>03</v>
      </c>
      <c r="L631" s="0" t="str">
        <f aca="false">VLOOKUP(B631,Nomenclature!$J$1:$K$97,2,0)</f>
        <v>74</v>
      </c>
      <c r="M631" s="0" t="str">
        <f aca="false">VLOOKUP(C631,Nomenclature!$M$1:$N$21,2,0)</f>
        <v>24</v>
      </c>
      <c r="N631" s="0" t="str">
        <f aca="false">VLOOKUP(D631,Nomenclature!$O$25:$P$31,2,0)</f>
        <v>04</v>
      </c>
      <c r="O631" s="0" t="str">
        <f aca="false">CONCATENATE(K631,L631,M631,N631)</f>
        <v>03742404</v>
      </c>
      <c r="P631" s="0" t="str">
        <f aca="false">CONCATENATE(K631,L631)</f>
        <v>0374</v>
      </c>
      <c r="R631" s="0" t="n">
        <v>30.8886153846153</v>
      </c>
      <c r="S631" s="0" t="n">
        <v>20</v>
      </c>
      <c r="T631" s="0" t="n">
        <v>93.1160836940191</v>
      </c>
      <c r="U631" s="0" t="n">
        <v>0.982567000981661</v>
      </c>
      <c r="V631" s="0" t="n">
        <v>9.99400359784133E-005</v>
      </c>
      <c r="W631" s="0" t="n">
        <f aca="false">VLOOKUP(D631,'paramètres CI'!$A$1:$C$6,2,0)</f>
        <v>0.022045059962018</v>
      </c>
      <c r="X631" s="0" t="n">
        <f aca="false">(R631-E631)/E631</f>
        <v>0</v>
      </c>
      <c r="Y631" s="0" t="n">
        <f aca="false">T631-G631</f>
        <v>39.0869416582325</v>
      </c>
      <c r="Z631" s="0" t="n">
        <f aca="false">U631-H631</f>
        <v>0</v>
      </c>
    </row>
    <row r="632" customFormat="false" ht="15.8" hidden="false" customHeight="false" outlineLevel="0" collapsed="false">
      <c r="A632" s="0" t="s">
        <v>15</v>
      </c>
      <c r="B632" s="0" t="s">
        <v>99</v>
      </c>
      <c r="C632" s="0" t="s">
        <v>40</v>
      </c>
      <c r="D632" s="0" t="s">
        <v>37</v>
      </c>
      <c r="E632" s="0" t="n">
        <f aca="false">VLOOKUP(O632,bibliRdtCHauff!$G$1:$K$1398,4,0)</f>
        <v>25.9464369230769</v>
      </c>
      <c r="F632" s="0" t="n">
        <v>20</v>
      </c>
      <c r="G632" s="0" t="n">
        <f aca="false">VLOOKUP(P632,BesoinU!$F$1:$L$99,3,0)</f>
        <v>54.0291420357866</v>
      </c>
      <c r="H632" s="0" t="n">
        <f aca="false">VLOOKUP(O632,bibliRdtCHauff!$G$1:$K$1398,3,0)</f>
        <v>0.671281944096638</v>
      </c>
      <c r="I632" s="0" t="n">
        <v>0.0594012225205576</v>
      </c>
      <c r="J632" s="0" t="n">
        <f aca="false">VLOOKUP(D632,'paramètres CI'!$A$1:$C$6,2,0)</f>
        <v>0.0385046990211696</v>
      </c>
      <c r="K632" s="0" t="str">
        <f aca="false">VLOOKUP(A632,Nomenclature!$D$1:$E$9,2,0)</f>
        <v>03</v>
      </c>
      <c r="L632" s="0" t="str">
        <f aca="false">VLOOKUP(B632,Nomenclature!$J$1:$K$97,2,0)</f>
        <v>74</v>
      </c>
      <c r="M632" s="0" t="str">
        <f aca="false">VLOOKUP(C632,Nomenclature!$M$1:$N$21,2,0)</f>
        <v>03</v>
      </c>
      <c r="N632" s="0" t="str">
        <f aca="false">VLOOKUP(D632,Nomenclature!$O$25:$P$31,2,0)</f>
        <v>03</v>
      </c>
      <c r="O632" s="0" t="str">
        <f aca="false">CONCATENATE(K632,L632,M632,N632)</f>
        <v>03740303</v>
      </c>
      <c r="P632" s="0" t="str">
        <f aca="false">CONCATENATE(K632,L632)</f>
        <v>0374</v>
      </c>
      <c r="R632" s="0" t="n">
        <v>24.7108923076923</v>
      </c>
      <c r="S632" s="0" t="n">
        <v>20</v>
      </c>
      <c r="T632" s="0" t="n">
        <v>84.3349544125802</v>
      </c>
      <c r="U632" s="0" t="n">
        <v>0.651787464735558</v>
      </c>
      <c r="V632" s="0" t="n">
        <v>0.0594012225205576</v>
      </c>
      <c r="W632" s="0" t="n">
        <f aca="false">VLOOKUP(D632,'paramètres CI'!$A$1:$C$6,2,0)</f>
        <v>0.0385046990211696</v>
      </c>
      <c r="X632" s="0" t="n">
        <f aca="false">(R632-E632)/E632</f>
        <v>-0.047619047619047</v>
      </c>
      <c r="Y632" s="0" t="n">
        <f aca="false">T632-G632</f>
        <v>30.3058123767936</v>
      </c>
      <c r="Z632" s="0" t="n">
        <f aca="false">U632-H632</f>
        <v>-0.0194944793610801</v>
      </c>
    </row>
    <row r="633" customFormat="false" ht="15.8" hidden="false" customHeight="false" outlineLevel="0" collapsed="false">
      <c r="A633" s="0" t="s">
        <v>15</v>
      </c>
      <c r="B633" s="0" t="s">
        <v>99</v>
      </c>
      <c r="C633" s="0" t="s">
        <v>41</v>
      </c>
      <c r="D633" s="0" t="s">
        <v>39</v>
      </c>
      <c r="E633" s="0" t="n">
        <f aca="false">VLOOKUP(O633,bibliRdtCHauff!$G$1:$K$1398,4,0)</f>
        <v>25.9464369230769</v>
      </c>
      <c r="F633" s="0" t="n">
        <v>20</v>
      </c>
      <c r="G633" s="0" t="n">
        <f aca="false">VLOOKUP(P633,BesoinU!$F$1:$L$99,3,0)</f>
        <v>54.0291420357866</v>
      </c>
      <c r="H633" s="0" t="n">
        <f aca="false">VLOOKUP(O633,bibliRdtCHauff!$G$1:$K$1398,3,0)</f>
        <v>0.788264980729648</v>
      </c>
      <c r="I633" s="0" t="n">
        <v>0.345070466734896</v>
      </c>
      <c r="J633" s="0" t="n">
        <f aca="false">VLOOKUP(D633,'paramètres CI'!$A$1:$C$6,2,0)</f>
        <v>0.022045059962018</v>
      </c>
      <c r="K633" s="0" t="str">
        <f aca="false">VLOOKUP(A633,Nomenclature!$D$1:$E$9,2,0)</f>
        <v>03</v>
      </c>
      <c r="L633" s="0" t="str">
        <f aca="false">VLOOKUP(B633,Nomenclature!$J$1:$K$97,2,0)</f>
        <v>74</v>
      </c>
      <c r="M633" s="0" t="str">
        <f aca="false">VLOOKUP(C633,Nomenclature!$M$1:$N$21,2,0)</f>
        <v>04</v>
      </c>
      <c r="N633" s="0" t="str">
        <f aca="false">VLOOKUP(D633,Nomenclature!$O$25:$P$31,2,0)</f>
        <v>04</v>
      </c>
      <c r="O633" s="0" t="str">
        <f aca="false">CONCATENATE(K633,L633,M633,N633)</f>
        <v>03740404</v>
      </c>
      <c r="P633" s="0" t="str">
        <f aca="false">CONCATENATE(K633,L633)</f>
        <v>0374</v>
      </c>
      <c r="R633" s="0" t="n">
        <v>24.7108923076923</v>
      </c>
      <c r="S633" s="0" t="n">
        <v>20</v>
      </c>
      <c r="T633" s="0" t="n">
        <v>93.1160836940191</v>
      </c>
      <c r="U633" s="0" t="n">
        <v>0.739689475666645</v>
      </c>
      <c r="V633" s="0" t="n">
        <v>0.345070466734896</v>
      </c>
      <c r="W633" s="0" t="n">
        <f aca="false">VLOOKUP(D633,'paramètres CI'!$A$1:$C$6,2,0)</f>
        <v>0.022045059962018</v>
      </c>
      <c r="X633" s="0" t="n">
        <f aca="false">(R633-E633)/E633</f>
        <v>-0.047619047619047</v>
      </c>
      <c r="Y633" s="0" t="n">
        <f aca="false">T633-G633</f>
        <v>39.0869416582325</v>
      </c>
      <c r="Z633" s="0" t="n">
        <f aca="false">U633-H633</f>
        <v>-0.048575505063003</v>
      </c>
    </row>
    <row r="634" customFormat="false" ht="15.8" hidden="false" customHeight="false" outlineLevel="0" collapsed="false">
      <c r="A634" s="0" t="s">
        <v>15</v>
      </c>
      <c r="B634" s="0" t="s">
        <v>99</v>
      </c>
      <c r="C634" s="0" t="s">
        <v>45</v>
      </c>
      <c r="D634" s="0" t="s">
        <v>43</v>
      </c>
      <c r="E634" s="0" t="n">
        <f aca="false">VLOOKUP(O634,bibliRdtCHauff!$G$1:$K$1398,4,0)</f>
        <v>10.4</v>
      </c>
      <c r="F634" s="0" t="n">
        <v>13</v>
      </c>
      <c r="G634" s="0" t="n">
        <f aca="false">VLOOKUP(P634,BesoinU!$F$1:$L$99,3,0)</f>
        <v>54.0291420357866</v>
      </c>
      <c r="H634" s="0" t="n">
        <f aca="false">VLOOKUP(O634,bibliRdtCHauff!$G$1:$K$1398,3,0)</f>
        <v>0.92</v>
      </c>
      <c r="I634" s="0" t="n">
        <v>0.238213608635395</v>
      </c>
      <c r="J634" s="0" t="n">
        <f aca="false">VLOOKUP(D634,'paramètres CI'!$A$1:$C$6,2,0)</f>
        <v>0.0935912806596305</v>
      </c>
      <c r="K634" s="0" t="str">
        <f aca="false">VLOOKUP(A634,Nomenclature!$D$1:$E$9,2,0)</f>
        <v>03</v>
      </c>
      <c r="L634" s="0" t="str">
        <f aca="false">VLOOKUP(B634,Nomenclature!$J$1:$K$97,2,0)</f>
        <v>74</v>
      </c>
      <c r="M634" s="0" t="str">
        <f aca="false">VLOOKUP(C634,Nomenclature!$M$1:$N$21,2,0)</f>
        <v>06</v>
      </c>
      <c r="N634" s="0" t="str">
        <f aca="false">VLOOKUP(D634,Nomenclature!$O$25:$P$31,2,0)</f>
        <v>02</v>
      </c>
      <c r="O634" s="0" t="str">
        <f aca="false">CONCATENATE(K634,L634,M634,N634)</f>
        <v>03740602</v>
      </c>
      <c r="P634" s="0" t="str">
        <f aca="false">CONCATENATE(K634,L634)</f>
        <v>0374</v>
      </c>
      <c r="R634" s="0" t="n">
        <v>10</v>
      </c>
      <c r="S634" s="0" t="n">
        <v>13</v>
      </c>
      <c r="T634" s="0" t="n">
        <v>78.172802561176</v>
      </c>
      <c r="U634" s="0" t="n">
        <v>0.9</v>
      </c>
      <c r="V634" s="0" t="n">
        <v>0.238213608635395</v>
      </c>
      <c r="W634" s="0" t="n">
        <f aca="false">VLOOKUP(D634,'paramètres CI'!$A$1:$C$6,2,0)</f>
        <v>0.0935912806596305</v>
      </c>
      <c r="X634" s="0" t="n">
        <f aca="false">(R634-E634)/E634</f>
        <v>-0.0384615384615385</v>
      </c>
      <c r="Y634" s="0" t="n">
        <f aca="false">T634-G634</f>
        <v>24.1436605253894</v>
      </c>
      <c r="Z634" s="0" t="n">
        <f aca="false">U634-H634</f>
        <v>-0.02</v>
      </c>
    </row>
    <row r="635" customFormat="false" ht="15.8" hidden="false" customHeight="false" outlineLevel="0" collapsed="false">
      <c r="A635" s="0" t="s">
        <v>15</v>
      </c>
      <c r="B635" s="0" t="s">
        <v>99</v>
      </c>
      <c r="C635" s="0" t="s">
        <v>46</v>
      </c>
      <c r="D635" s="0" t="s">
        <v>43</v>
      </c>
      <c r="E635" s="0" t="n">
        <f aca="false">VLOOKUP(O635,bibliRdtCHauff!$G$1:$K$1398,4,0)</f>
        <v>12</v>
      </c>
      <c r="F635" s="0" t="n">
        <v>13</v>
      </c>
      <c r="G635" s="0" t="n">
        <f aca="false">VLOOKUP(P635,BesoinU!$F$1:$L$99,3,0)</f>
        <v>54.0291420357866</v>
      </c>
      <c r="H635" s="0" t="n">
        <f aca="false">VLOOKUP(O635,bibliRdtCHauff!$G$1:$K$1398,3,0)</f>
        <v>1</v>
      </c>
      <c r="I635" s="0" t="n">
        <v>9.99400359784133E-005</v>
      </c>
      <c r="J635" s="0" t="n">
        <f aca="false">VLOOKUP(D635,'paramètres CI'!$A$1:$C$6,2,0)</f>
        <v>0.0935912806596305</v>
      </c>
      <c r="K635" s="0" t="str">
        <f aca="false">VLOOKUP(A635,Nomenclature!$D$1:$E$9,2,0)</f>
        <v>03</v>
      </c>
      <c r="L635" s="0" t="str">
        <f aca="false">VLOOKUP(B635,Nomenclature!$J$1:$K$97,2,0)</f>
        <v>74</v>
      </c>
      <c r="M635" s="0" t="str">
        <f aca="false">VLOOKUP(C635,Nomenclature!$M$1:$N$21,2,0)</f>
        <v>26</v>
      </c>
      <c r="N635" s="0" t="str">
        <f aca="false">VLOOKUP(D635,Nomenclature!$O$25:$P$31,2,0)</f>
        <v>02</v>
      </c>
      <c r="O635" s="0" t="str">
        <f aca="false">CONCATENATE(K635,L635,M635,N635)</f>
        <v>03742602</v>
      </c>
      <c r="P635" s="0" t="str">
        <f aca="false">CONCATENATE(K635,L635)</f>
        <v>0374</v>
      </c>
      <c r="R635" s="0" t="n">
        <v>12</v>
      </c>
      <c r="S635" s="0" t="n">
        <v>13</v>
      </c>
      <c r="T635" s="0" t="n">
        <v>78.172802561176</v>
      </c>
      <c r="U635" s="0" t="n">
        <v>1</v>
      </c>
      <c r="V635" s="0" t="n">
        <v>9.99400359784133E-005</v>
      </c>
      <c r="W635" s="0" t="n">
        <f aca="false">VLOOKUP(D635,'paramètres CI'!$A$1:$C$6,2,0)</f>
        <v>0.0935912806596305</v>
      </c>
      <c r="X635" s="0" t="n">
        <f aca="false">(R635-E635)/E635</f>
        <v>0</v>
      </c>
      <c r="Y635" s="0" t="n">
        <f aca="false">T635-G635</f>
        <v>24.1436605253894</v>
      </c>
      <c r="Z635" s="0" t="n">
        <f aca="false">U635-H635</f>
        <v>0</v>
      </c>
    </row>
    <row r="636" customFormat="false" ht="15.8" hidden="false" customHeight="false" outlineLevel="0" collapsed="false">
      <c r="A636" s="0" t="s">
        <v>15</v>
      </c>
      <c r="B636" s="0" t="s">
        <v>99</v>
      </c>
      <c r="C636" s="0" t="s">
        <v>48</v>
      </c>
      <c r="D636" s="0" t="s">
        <v>43</v>
      </c>
      <c r="E636" s="0" t="n">
        <f aca="false">VLOOKUP(O636,bibliRdtCHauff!$G$1:$K$1398,4,0)</f>
        <v>77.0882437068584</v>
      </c>
      <c r="F636" s="0" t="n">
        <v>20</v>
      </c>
      <c r="G636" s="0" t="n">
        <f aca="false">VLOOKUP(P636,BesoinU!$F$1:$L$99,3,0)</f>
        <v>54.0291420357866</v>
      </c>
      <c r="H636" s="0" t="n">
        <f aca="false">VLOOKUP(O636,bibliRdtCHauff!$G$1:$K$1398,3,0)</f>
        <v>3.27439423255813</v>
      </c>
      <c r="I636" s="0" t="n">
        <v>0.205702265705424</v>
      </c>
      <c r="J636" s="0" t="n">
        <f aca="false">VLOOKUP(D636,'paramètres CI'!$A$1:$C$6,2,0)</f>
        <v>0.0935912806596305</v>
      </c>
      <c r="K636" s="0" t="str">
        <f aca="false">VLOOKUP(A636,Nomenclature!$D$1:$E$9,2,0)</f>
        <v>03</v>
      </c>
      <c r="L636" s="0" t="str">
        <f aca="false">VLOOKUP(B636,Nomenclature!$J$1:$K$97,2,0)</f>
        <v>74</v>
      </c>
      <c r="M636" s="0" t="str">
        <f aca="false">VLOOKUP(C636,Nomenclature!$M$1:$N$21,2,0)</f>
        <v>09</v>
      </c>
      <c r="N636" s="0" t="str">
        <f aca="false">VLOOKUP(D636,Nomenclature!$O$25:$P$31,2,0)</f>
        <v>02</v>
      </c>
      <c r="O636" s="0" t="str">
        <f aca="false">CONCATENATE(K636,L636,M636,N636)</f>
        <v>03740902</v>
      </c>
      <c r="P636" s="0" t="str">
        <f aca="false">CONCATENATE(K636,L636)</f>
        <v>0374</v>
      </c>
      <c r="R636" s="0" t="n">
        <v>73.4173749589128</v>
      </c>
      <c r="S636" s="0" t="n">
        <v>20</v>
      </c>
      <c r="T636" s="0" t="n">
        <v>72.9596043223608</v>
      </c>
      <c r="U636" s="0" t="n">
        <v>3.24350372093023</v>
      </c>
      <c r="V636" s="0" t="n">
        <v>0.205702265705424</v>
      </c>
      <c r="W636" s="0" t="n">
        <f aca="false">VLOOKUP(D636,'paramètres CI'!$A$1:$C$6,2,0)</f>
        <v>0.0935912806596305</v>
      </c>
      <c r="X636" s="0" t="n">
        <f aca="false">(R636-E636)/E636</f>
        <v>-0.0476190476190472</v>
      </c>
      <c r="Y636" s="0" t="n">
        <f aca="false">T636-G636</f>
        <v>18.9304622865742</v>
      </c>
      <c r="Z636" s="0" t="n">
        <f aca="false">U636-H636</f>
        <v>-0.0308905116278999</v>
      </c>
    </row>
    <row r="637" customFormat="false" ht="15.8" hidden="false" customHeight="false" outlineLevel="0" collapsed="false">
      <c r="A637" s="0" t="s">
        <v>15</v>
      </c>
      <c r="B637" s="0" t="s">
        <v>99</v>
      </c>
      <c r="C637" s="0" t="s">
        <v>49</v>
      </c>
      <c r="D637" s="0" t="s">
        <v>43</v>
      </c>
      <c r="E637" s="0" t="n">
        <f aca="false">VLOOKUP(O637,bibliRdtCHauff!$G$1:$K$1398,4,0)</f>
        <v>91.771718698641</v>
      </c>
      <c r="F637" s="0" t="n">
        <v>20</v>
      </c>
      <c r="G637" s="0" t="n">
        <f aca="false">VLOOKUP(P637,BesoinU!$F$1:$L$99,3,0)</f>
        <v>54.0291420357866</v>
      </c>
      <c r="H637" s="0" t="n">
        <f aca="false">VLOOKUP(O637,bibliRdtCHauff!$G$1:$K$1398,3,0)</f>
        <v>3.39795627906976</v>
      </c>
      <c r="I637" s="0" t="n">
        <v>9.99400359784133E-005</v>
      </c>
      <c r="J637" s="0" t="n">
        <f aca="false">VLOOKUP(D637,'paramètres CI'!$A$1:$C$6,2,0)</f>
        <v>0.0935912806596305</v>
      </c>
      <c r="K637" s="0" t="str">
        <f aca="false">VLOOKUP(A637,Nomenclature!$D$1:$E$9,2,0)</f>
        <v>03</v>
      </c>
      <c r="L637" s="0" t="str">
        <f aca="false">VLOOKUP(B637,Nomenclature!$J$1:$K$97,2,0)</f>
        <v>74</v>
      </c>
      <c r="M637" s="0" t="str">
        <f aca="false">VLOOKUP(C637,Nomenclature!$M$1:$N$21,2,0)</f>
        <v>29</v>
      </c>
      <c r="N637" s="0" t="str">
        <f aca="false">VLOOKUP(D637,Nomenclature!$O$25:$P$31,2,0)</f>
        <v>02</v>
      </c>
      <c r="O637" s="0" t="str">
        <f aca="false">CONCATENATE(K637,L637,M637,N637)</f>
        <v>03742902</v>
      </c>
      <c r="P637" s="0" t="str">
        <f aca="false">CONCATENATE(K637,L637)</f>
        <v>0374</v>
      </c>
      <c r="R637" s="0" t="n">
        <v>91.771718698641</v>
      </c>
      <c r="S637" s="0" t="n">
        <v>20</v>
      </c>
      <c r="T637" s="0" t="n">
        <v>72.9596043223608</v>
      </c>
      <c r="U637" s="0" t="n">
        <v>3.39795627906976</v>
      </c>
      <c r="V637" s="0" t="n">
        <v>9.99400359784133E-005</v>
      </c>
      <c r="W637" s="0" t="n">
        <f aca="false">VLOOKUP(D637,'paramètres CI'!$A$1:$C$6,2,0)</f>
        <v>0.0935912806596305</v>
      </c>
      <c r="X637" s="0" t="n">
        <f aca="false">(R637-E637)/E637</f>
        <v>0</v>
      </c>
      <c r="Y637" s="0" t="n">
        <f aca="false">T637-G637</f>
        <v>18.9304622865742</v>
      </c>
      <c r="Z637" s="0" t="n">
        <f aca="false">U637-H637</f>
        <v>0</v>
      </c>
    </row>
    <row r="638" customFormat="false" ht="15.8" hidden="false" customHeight="false" outlineLevel="0" collapsed="false">
      <c r="A638" s="0" t="s">
        <v>15</v>
      </c>
      <c r="B638" s="0" t="s">
        <v>100</v>
      </c>
      <c r="C638" s="0" t="s">
        <v>32</v>
      </c>
      <c r="D638" s="0" t="s">
        <v>33</v>
      </c>
      <c r="E638" s="0" t="n">
        <f aca="false">VLOOKUP(O638,bibliRdtCHauff!$G$1:$K$1398,4,0)</f>
        <v>48.52474261957</v>
      </c>
      <c r="F638" s="0" t="n">
        <v>25</v>
      </c>
      <c r="G638" s="0" t="n">
        <f aca="false">VLOOKUP(P638,BesoinU!$F$1:$L$99,3,0)</f>
        <v>84.1738488291551</v>
      </c>
      <c r="H638" s="0" t="n">
        <f aca="false">VLOOKUP(O638,bibliRdtCHauff!$G$1:$K$1398,3,0)</f>
        <v>1.62322417932531</v>
      </c>
      <c r="I638" s="0" t="n">
        <v>0.065867973960571</v>
      </c>
      <c r="J638" s="0" t="n">
        <f aca="false">VLOOKUP(D638,'paramètres CI'!$A$1:$C$6,2,0)</f>
        <v>0.033584731604575</v>
      </c>
      <c r="K638" s="0" t="str">
        <f aca="false">VLOOKUP(A638,Nomenclature!$D$1:$E$9,2,0)</f>
        <v>03</v>
      </c>
      <c r="L638" s="0" t="str">
        <f aca="false">VLOOKUP(B638,Nomenclature!$J$1:$K$97,2,0)</f>
        <v>75</v>
      </c>
      <c r="M638" s="0" t="str">
        <f aca="false">VLOOKUP(C638,Nomenclature!$M$1:$N$21,2,0)</f>
        <v>01</v>
      </c>
      <c r="N638" s="0" t="str">
        <f aca="false">VLOOKUP(D638,Nomenclature!$O$25:$P$31,2,0)</f>
        <v>01</v>
      </c>
      <c r="O638" s="0" t="str">
        <f aca="false">CONCATENATE(K638,L638,M638,N638)</f>
        <v>03750101</v>
      </c>
      <c r="P638" s="0" t="str">
        <f aca="false">CONCATENATE(K638,L638)</f>
        <v>0375</v>
      </c>
      <c r="R638" s="0" t="n">
        <v>46.2140405900666</v>
      </c>
      <c r="S638" s="0" t="n">
        <v>25</v>
      </c>
      <c r="T638" s="0" t="n">
        <v>123.38059717957</v>
      </c>
      <c r="U638" s="0" t="n">
        <v>1.56079248012049</v>
      </c>
      <c r="V638" s="0" t="n">
        <v>0.065867973960571</v>
      </c>
      <c r="W638" s="0" t="n">
        <f aca="false">VLOOKUP(D638,'paramètres CI'!$A$1:$C$6,2,0)</f>
        <v>0.033584731604575</v>
      </c>
      <c r="X638" s="0" t="n">
        <f aca="false">(R638-E638)/E638</f>
        <v>-0.0476190476190489</v>
      </c>
      <c r="Y638" s="0" t="n">
        <f aca="false">T638-G638</f>
        <v>39.2067483504149</v>
      </c>
      <c r="Z638" s="0" t="n">
        <f aca="false">U638-H638</f>
        <v>-0.0624316992048202</v>
      </c>
    </row>
    <row r="639" customFormat="false" ht="15.8" hidden="false" customHeight="false" outlineLevel="0" collapsed="false">
      <c r="A639" s="0" t="s">
        <v>15</v>
      </c>
      <c r="B639" s="0" t="s">
        <v>100</v>
      </c>
      <c r="C639" s="0" t="s">
        <v>32</v>
      </c>
      <c r="D639" s="0" t="s">
        <v>34</v>
      </c>
      <c r="E639" s="0" t="n">
        <f aca="false">VLOOKUP(O639,bibliRdtCHauff!$G$1:$K$1398,4,0)</f>
        <v>48.0345262955093</v>
      </c>
      <c r="F639" s="0" t="n">
        <v>25</v>
      </c>
      <c r="G639" s="0" t="n">
        <f aca="false">VLOOKUP(P639,BesoinU!$F$1:$L$99,3,0)</f>
        <v>84.1738488291551</v>
      </c>
      <c r="H639" s="0" t="n">
        <f aca="false">VLOOKUP(O639,bibliRdtCHauff!$G$1:$K$1398,3,0)</f>
        <v>1.69238580430087</v>
      </c>
      <c r="I639" s="0" t="n">
        <v>0.0746285853425832</v>
      </c>
      <c r="J639" s="0" t="n">
        <f aca="false">VLOOKUP(D639,'paramètres CI'!$A$1:$C$6,2,0)</f>
        <v>0.0424847883250769</v>
      </c>
      <c r="K639" s="0" t="str">
        <f aca="false">VLOOKUP(A639,Nomenclature!$D$1:$E$9,2,0)</f>
        <v>03</v>
      </c>
      <c r="L639" s="0" t="str">
        <f aca="false">VLOOKUP(B639,Nomenclature!$J$1:$K$97,2,0)</f>
        <v>75</v>
      </c>
      <c r="M639" s="0" t="str">
        <f aca="false">VLOOKUP(C639,Nomenclature!$M$1:$N$21,2,0)</f>
        <v>01</v>
      </c>
      <c r="N639" s="0" t="str">
        <f aca="false">VLOOKUP(D639,Nomenclature!$O$25:$P$31,2,0)</f>
        <v>06</v>
      </c>
      <c r="O639" s="0" t="str">
        <f aca="false">CONCATENATE(K639,L639,M639,N639)</f>
        <v>03750106</v>
      </c>
      <c r="P639" s="0" t="str">
        <f aca="false">CONCATENATE(K639,L639)</f>
        <v>0375</v>
      </c>
      <c r="R639" s="0" t="n">
        <v>45.747167900485</v>
      </c>
      <c r="S639" s="0" t="n">
        <v>25</v>
      </c>
      <c r="T639" s="0" t="n">
        <v>139.920578740547</v>
      </c>
      <c r="U639" s="0" t="n">
        <v>1.62729404259699</v>
      </c>
      <c r="V639" s="0" t="n">
        <v>0.0746285853425832</v>
      </c>
      <c r="W639" s="0" t="n">
        <f aca="false">VLOOKUP(D639,'paramètres CI'!$A$1:$C$6,2,0)</f>
        <v>0.0424847883250769</v>
      </c>
      <c r="X639" s="0" t="n">
        <f aca="false">(R639-E639)/E639</f>
        <v>-0.0476190476190486</v>
      </c>
      <c r="Y639" s="0" t="n">
        <f aca="false">T639-G639</f>
        <v>55.7467299113919</v>
      </c>
      <c r="Z639" s="0" t="n">
        <f aca="false">U639-H639</f>
        <v>-0.0650917617038802</v>
      </c>
    </row>
    <row r="640" customFormat="false" ht="15.8" hidden="false" customHeight="false" outlineLevel="0" collapsed="false">
      <c r="A640" s="0" t="s">
        <v>15</v>
      </c>
      <c r="B640" s="0" t="s">
        <v>100</v>
      </c>
      <c r="C640" s="0" t="s">
        <v>35</v>
      </c>
      <c r="D640" s="0" t="s">
        <v>33</v>
      </c>
      <c r="E640" s="0" t="n">
        <f aca="false">VLOOKUP(O640,bibliRdtCHauff!$G$1:$K$1398,4,0)</f>
        <v>57.7675507375833</v>
      </c>
      <c r="F640" s="0" t="n">
        <v>25</v>
      </c>
      <c r="G640" s="0" t="n">
        <f aca="false">VLOOKUP(P640,BesoinU!$F$1:$L$99,3,0)</f>
        <v>84.1738488291551</v>
      </c>
      <c r="H640" s="0" t="n">
        <f aca="false">VLOOKUP(O640,bibliRdtCHauff!$G$1:$K$1398,3,0)</f>
        <v>1.87295097614459</v>
      </c>
      <c r="I640" s="0" t="n">
        <v>9.99400359784132E-005</v>
      </c>
      <c r="J640" s="0" t="n">
        <f aca="false">VLOOKUP(D640,'paramètres CI'!$A$1:$C$6,2,0)</f>
        <v>0.033584731604575</v>
      </c>
      <c r="K640" s="0" t="str">
        <f aca="false">VLOOKUP(A640,Nomenclature!$D$1:$E$9,2,0)</f>
        <v>03</v>
      </c>
      <c r="L640" s="0" t="str">
        <f aca="false">VLOOKUP(B640,Nomenclature!$J$1:$K$97,2,0)</f>
        <v>75</v>
      </c>
      <c r="M640" s="0" t="str">
        <f aca="false">VLOOKUP(C640,Nomenclature!$M$1:$N$21,2,0)</f>
        <v>21</v>
      </c>
      <c r="N640" s="0" t="str">
        <f aca="false">VLOOKUP(D640,Nomenclature!$O$25:$P$31,2,0)</f>
        <v>01</v>
      </c>
      <c r="O640" s="0" t="str">
        <f aca="false">CONCATENATE(K640,L640,M640,N640)</f>
        <v>03752101</v>
      </c>
      <c r="P640" s="0" t="str">
        <f aca="false">CONCATENATE(K640,L640)</f>
        <v>0375</v>
      </c>
      <c r="R640" s="0" t="n">
        <v>57.7675507375833</v>
      </c>
      <c r="S640" s="0" t="n">
        <v>25</v>
      </c>
      <c r="T640" s="0" t="n">
        <v>123.38059717957</v>
      </c>
      <c r="U640" s="0" t="n">
        <v>1.87295097614459</v>
      </c>
      <c r="V640" s="0" t="n">
        <v>9.99400359784132E-005</v>
      </c>
      <c r="W640" s="0" t="n">
        <f aca="false">VLOOKUP(D640,'paramètres CI'!$A$1:$C$6,2,0)</f>
        <v>0.033584731604575</v>
      </c>
      <c r="X640" s="0" t="n">
        <f aca="false">(R640-E640)/E640</f>
        <v>0</v>
      </c>
      <c r="Y640" s="0" t="n">
        <f aca="false">T640-G640</f>
        <v>39.2067483504149</v>
      </c>
      <c r="Z640" s="0" t="n">
        <f aca="false">U640-H640</f>
        <v>0</v>
      </c>
    </row>
    <row r="641" customFormat="false" ht="15.8" hidden="false" customHeight="false" outlineLevel="0" collapsed="false">
      <c r="A641" s="0" t="s">
        <v>15</v>
      </c>
      <c r="B641" s="0" t="s">
        <v>100</v>
      </c>
      <c r="C641" s="0" t="s">
        <v>35</v>
      </c>
      <c r="D641" s="0" t="s">
        <v>34</v>
      </c>
      <c r="E641" s="0" t="n">
        <f aca="false">VLOOKUP(O641,bibliRdtCHauff!$G$1:$K$1398,4,0)</f>
        <v>57.1839598756063</v>
      </c>
      <c r="F641" s="0" t="n">
        <v>25</v>
      </c>
      <c r="G641" s="0" t="n">
        <f aca="false">VLOOKUP(P641,BesoinU!$F$1:$L$99,3,0)</f>
        <v>84.1738488291551</v>
      </c>
      <c r="H641" s="0" t="n">
        <f aca="false">VLOOKUP(O641,bibliRdtCHauff!$G$1:$K$1398,3,0)</f>
        <v>1.9527528511164</v>
      </c>
      <c r="I641" s="0" t="n">
        <v>9.99400359784132E-005</v>
      </c>
      <c r="J641" s="0" t="n">
        <f aca="false">VLOOKUP(D641,'paramètres CI'!$A$1:$C$6,2,0)</f>
        <v>0.0424847883250769</v>
      </c>
      <c r="K641" s="0" t="str">
        <f aca="false">VLOOKUP(A641,Nomenclature!$D$1:$E$9,2,0)</f>
        <v>03</v>
      </c>
      <c r="L641" s="0" t="str">
        <f aca="false">VLOOKUP(B641,Nomenclature!$J$1:$K$97,2,0)</f>
        <v>75</v>
      </c>
      <c r="M641" s="0" t="str">
        <f aca="false">VLOOKUP(C641,Nomenclature!$M$1:$N$21,2,0)</f>
        <v>21</v>
      </c>
      <c r="N641" s="0" t="str">
        <f aca="false">VLOOKUP(D641,Nomenclature!$O$25:$P$31,2,0)</f>
        <v>06</v>
      </c>
      <c r="O641" s="0" t="str">
        <f aca="false">CONCATENATE(K641,L641,M641,N641)</f>
        <v>03752106</v>
      </c>
      <c r="P641" s="0" t="str">
        <f aca="false">CONCATENATE(K641,L641)</f>
        <v>0375</v>
      </c>
      <c r="R641" s="0" t="n">
        <v>57.1839598756063</v>
      </c>
      <c r="S641" s="0" t="n">
        <v>25</v>
      </c>
      <c r="T641" s="0" t="n">
        <v>139.920578740547</v>
      </c>
      <c r="U641" s="0" t="n">
        <v>1.9527528511164</v>
      </c>
      <c r="V641" s="0" t="n">
        <v>9.99400359784132E-005</v>
      </c>
      <c r="W641" s="0" t="n">
        <f aca="false">VLOOKUP(D641,'paramètres CI'!$A$1:$C$6,2,0)</f>
        <v>0.0424847883250769</v>
      </c>
      <c r="X641" s="0" t="n">
        <f aca="false">(R641-E641)/E641</f>
        <v>0</v>
      </c>
      <c r="Y641" s="0" t="n">
        <f aca="false">T641-G641</f>
        <v>55.7467299113919</v>
      </c>
      <c r="Z641" s="0" t="n">
        <f aca="false">U641-H641</f>
        <v>0</v>
      </c>
    </row>
    <row r="642" customFormat="false" ht="15.8" hidden="false" customHeight="false" outlineLevel="0" collapsed="false">
      <c r="A642" s="0" t="s">
        <v>15</v>
      </c>
      <c r="B642" s="0" t="s">
        <v>100</v>
      </c>
      <c r="C642" s="0" t="s">
        <v>36</v>
      </c>
      <c r="D642" s="0" t="s">
        <v>37</v>
      </c>
      <c r="E642" s="0" t="n">
        <f aca="false">VLOOKUP(O642,bibliRdtCHauff!$G$1:$K$1398,4,0)</f>
        <v>38.5342196774998</v>
      </c>
      <c r="F642" s="0" t="n">
        <v>20</v>
      </c>
      <c r="G642" s="0" t="n">
        <f aca="false">VLOOKUP(P642,BesoinU!$F$1:$L$99,3,0)</f>
        <v>84.1738488291551</v>
      </c>
      <c r="H642" s="0" t="n">
        <f aca="false">VLOOKUP(O642,bibliRdtCHauff!$G$1:$K$1398,3,0)</f>
        <v>0.751367844916462</v>
      </c>
      <c r="I642" s="0" t="n">
        <v>9.99400359784132E-005</v>
      </c>
      <c r="J642" s="0" t="n">
        <f aca="false">VLOOKUP(D642,'paramètres CI'!$A$1:$C$6,2,0)</f>
        <v>0.0385046990211696</v>
      </c>
      <c r="K642" s="0" t="str">
        <f aca="false">VLOOKUP(A642,Nomenclature!$D$1:$E$9,2,0)</f>
        <v>03</v>
      </c>
      <c r="L642" s="0" t="str">
        <f aca="false">VLOOKUP(B642,Nomenclature!$J$1:$K$97,2,0)</f>
        <v>75</v>
      </c>
      <c r="M642" s="0" t="str">
        <f aca="false">VLOOKUP(C642,Nomenclature!$M$1:$N$21,2,0)</f>
        <v>23</v>
      </c>
      <c r="N642" s="0" t="str">
        <f aca="false">VLOOKUP(D642,Nomenclature!$O$25:$P$31,2,0)</f>
        <v>03</v>
      </c>
      <c r="O642" s="0" t="str">
        <f aca="false">CONCATENATE(K642,L642,M642,N642)</f>
        <v>03752303</v>
      </c>
      <c r="P642" s="0" t="str">
        <f aca="false">CONCATENATE(K642,L642)</f>
        <v>0375</v>
      </c>
      <c r="R642" s="0" t="n">
        <v>38.5342196774998</v>
      </c>
      <c r="S642" s="0" t="n">
        <v>20</v>
      </c>
      <c r="T642" s="0" t="n">
        <v>127.446613657932</v>
      </c>
      <c r="U642" s="0" t="n">
        <v>0.751367844916462</v>
      </c>
      <c r="V642" s="0" t="n">
        <v>9.99400359784132E-005</v>
      </c>
      <c r="W642" s="0" t="n">
        <f aca="false">VLOOKUP(D642,'paramètres CI'!$A$1:$C$6,2,0)</f>
        <v>0.0385046990211696</v>
      </c>
      <c r="X642" s="0" t="n">
        <f aca="false">(R642-E642)/E642</f>
        <v>0</v>
      </c>
      <c r="Y642" s="0" t="n">
        <f aca="false">T642-G642</f>
        <v>43.2727648287769</v>
      </c>
      <c r="Z642" s="0" t="n">
        <f aca="false">U642-H642</f>
        <v>0</v>
      </c>
    </row>
    <row r="643" customFormat="false" ht="15.8" hidden="false" customHeight="false" outlineLevel="0" collapsed="false">
      <c r="A643" s="0" t="s">
        <v>15</v>
      </c>
      <c r="B643" s="0" t="s">
        <v>100</v>
      </c>
      <c r="C643" s="0" t="s">
        <v>38</v>
      </c>
      <c r="D643" s="0" t="s">
        <v>39</v>
      </c>
      <c r="E643" s="0" t="n">
        <f aca="false">VLOOKUP(O643,bibliRdtCHauff!$G$1:$K$1398,4,0)</f>
        <v>30.8886153846153</v>
      </c>
      <c r="F643" s="0" t="n">
        <v>20</v>
      </c>
      <c r="G643" s="0" t="n">
        <f aca="false">VLOOKUP(P643,BesoinU!$F$1:$L$99,3,0)</f>
        <v>84.1738488291551</v>
      </c>
      <c r="H643" s="0" t="n">
        <f aca="false">VLOOKUP(O643,bibliRdtCHauff!$G$1:$K$1398,3,0)</f>
        <v>0.98469085542113</v>
      </c>
      <c r="I643" s="0" t="n">
        <v>9.99400359784132E-005</v>
      </c>
      <c r="J643" s="0" t="n">
        <f aca="false">VLOOKUP(D643,'paramètres CI'!$A$1:$C$6,2,0)</f>
        <v>0.022045059962018</v>
      </c>
      <c r="K643" s="0" t="str">
        <f aca="false">VLOOKUP(A643,Nomenclature!$D$1:$E$9,2,0)</f>
        <v>03</v>
      </c>
      <c r="L643" s="0" t="str">
        <f aca="false">VLOOKUP(B643,Nomenclature!$J$1:$K$97,2,0)</f>
        <v>75</v>
      </c>
      <c r="M643" s="0" t="str">
        <f aca="false">VLOOKUP(C643,Nomenclature!$M$1:$N$21,2,0)</f>
        <v>24</v>
      </c>
      <c r="N643" s="0" t="str">
        <f aca="false">VLOOKUP(D643,Nomenclature!$O$25:$P$31,2,0)</f>
        <v>04</v>
      </c>
      <c r="O643" s="0" t="str">
        <f aca="false">CONCATENATE(K643,L643,M643,N643)</f>
        <v>03752404</v>
      </c>
      <c r="P643" s="0" t="str">
        <f aca="false">CONCATENATE(K643,L643)</f>
        <v>0375</v>
      </c>
      <c r="R643" s="0" t="n">
        <v>30.8886153846153</v>
      </c>
      <c r="S643" s="0" t="n">
        <v>20</v>
      </c>
      <c r="T643" s="0" t="n">
        <v>143.856089683905</v>
      </c>
      <c r="U643" s="0" t="n">
        <v>0.98469085542113</v>
      </c>
      <c r="V643" s="0" t="n">
        <v>9.99400359784132E-005</v>
      </c>
      <c r="W643" s="0" t="n">
        <f aca="false">VLOOKUP(D643,'paramètres CI'!$A$1:$C$6,2,0)</f>
        <v>0.022045059962018</v>
      </c>
      <c r="X643" s="0" t="n">
        <f aca="false">(R643-E643)/E643</f>
        <v>0</v>
      </c>
      <c r="Y643" s="0" t="n">
        <f aca="false">T643-G643</f>
        <v>59.6822408547499</v>
      </c>
      <c r="Z643" s="0" t="n">
        <f aca="false">U643-H643</f>
        <v>0</v>
      </c>
    </row>
    <row r="644" customFormat="false" ht="15.8" hidden="false" customHeight="false" outlineLevel="0" collapsed="false">
      <c r="A644" s="0" t="s">
        <v>15</v>
      </c>
      <c r="B644" s="0" t="s">
        <v>100</v>
      </c>
      <c r="C644" s="0" t="s">
        <v>40</v>
      </c>
      <c r="D644" s="0" t="s">
        <v>37</v>
      </c>
      <c r="E644" s="0" t="n">
        <f aca="false">VLOOKUP(O644,bibliRdtCHauff!$G$1:$K$1398,4,0)</f>
        <v>32.3687445290998</v>
      </c>
      <c r="F644" s="0" t="n">
        <v>20</v>
      </c>
      <c r="G644" s="0" t="n">
        <f aca="false">VLOOKUP(P644,BesoinU!$F$1:$L$99,3,0)</f>
        <v>84.1738488291551</v>
      </c>
      <c r="H644" s="0" t="n">
        <f aca="false">VLOOKUP(O644,bibliRdtCHauff!$G$1:$K$1398,3,0)</f>
        <v>0.673752486723399</v>
      </c>
      <c r="I644" s="0" t="n">
        <v>0.0521175406666701</v>
      </c>
      <c r="J644" s="0" t="n">
        <f aca="false">VLOOKUP(D644,'paramètres CI'!$A$1:$C$6,2,0)</f>
        <v>0.0385046990211696</v>
      </c>
      <c r="K644" s="0" t="str">
        <f aca="false">VLOOKUP(A644,Nomenclature!$D$1:$E$9,2,0)</f>
        <v>03</v>
      </c>
      <c r="L644" s="0" t="str">
        <f aca="false">VLOOKUP(B644,Nomenclature!$J$1:$K$97,2,0)</f>
        <v>75</v>
      </c>
      <c r="M644" s="0" t="str">
        <f aca="false">VLOOKUP(C644,Nomenclature!$M$1:$N$21,2,0)</f>
        <v>03</v>
      </c>
      <c r="N644" s="0" t="str">
        <f aca="false">VLOOKUP(D644,Nomenclature!$O$25:$P$31,2,0)</f>
        <v>03</v>
      </c>
      <c r="O644" s="0" t="str">
        <f aca="false">CONCATENATE(K644,L644,M644,N644)</f>
        <v>03750303</v>
      </c>
      <c r="P644" s="0" t="str">
        <f aca="false">CONCATENATE(K644,L644)</f>
        <v>0375</v>
      </c>
      <c r="R644" s="0" t="n">
        <v>30.8273757419998</v>
      </c>
      <c r="S644" s="0" t="n">
        <v>20</v>
      </c>
      <c r="T644" s="0" t="n">
        <v>127.446613657932</v>
      </c>
      <c r="U644" s="0" t="n">
        <v>0.654348647175133</v>
      </c>
      <c r="V644" s="0" t="n">
        <v>0.0521175406666701</v>
      </c>
      <c r="W644" s="0" t="n">
        <f aca="false">VLOOKUP(D644,'paramètres CI'!$A$1:$C$6,2,0)</f>
        <v>0.0385046990211696</v>
      </c>
      <c r="X644" s="0" t="n">
        <f aca="false">(R644-E644)/E644</f>
        <v>-0.047619047619048</v>
      </c>
      <c r="Y644" s="0" t="n">
        <f aca="false">T644-G644</f>
        <v>43.2727648287769</v>
      </c>
      <c r="Z644" s="0" t="n">
        <f aca="false">U644-H644</f>
        <v>-0.019403839548266</v>
      </c>
    </row>
    <row r="645" customFormat="false" ht="15.8" hidden="false" customHeight="false" outlineLevel="0" collapsed="false">
      <c r="A645" s="0" t="s">
        <v>15</v>
      </c>
      <c r="B645" s="0" t="s">
        <v>100</v>
      </c>
      <c r="C645" s="0" t="s">
        <v>41</v>
      </c>
      <c r="D645" s="0" t="s">
        <v>39</v>
      </c>
      <c r="E645" s="0" t="n">
        <f aca="false">VLOOKUP(O645,bibliRdtCHauff!$G$1:$K$1398,4,0)</f>
        <v>25.9464369230769</v>
      </c>
      <c r="F645" s="0" t="n">
        <v>20</v>
      </c>
      <c r="G645" s="0" t="n">
        <f aca="false">VLOOKUP(P645,BesoinU!$F$1:$L$99,3,0)</f>
        <v>84.1738488291551</v>
      </c>
      <c r="H645" s="0" t="n">
        <f aca="false">VLOOKUP(O645,bibliRdtCHauff!$G$1:$K$1398,3,0)</f>
        <v>0.790734008423753</v>
      </c>
      <c r="I645" s="0" t="n">
        <v>0.319993252612625</v>
      </c>
      <c r="J645" s="0" t="n">
        <f aca="false">VLOOKUP(D645,'paramètres CI'!$A$1:$C$6,2,0)</f>
        <v>0.022045059962018</v>
      </c>
      <c r="K645" s="0" t="str">
        <f aca="false">VLOOKUP(A645,Nomenclature!$D$1:$E$9,2,0)</f>
        <v>03</v>
      </c>
      <c r="L645" s="0" t="str">
        <f aca="false">VLOOKUP(B645,Nomenclature!$J$1:$K$97,2,0)</f>
        <v>75</v>
      </c>
      <c r="M645" s="0" t="str">
        <f aca="false">VLOOKUP(C645,Nomenclature!$M$1:$N$21,2,0)</f>
        <v>04</v>
      </c>
      <c r="N645" s="0" t="str">
        <f aca="false">VLOOKUP(D645,Nomenclature!$O$25:$P$31,2,0)</f>
        <v>04</v>
      </c>
      <c r="O645" s="0" t="str">
        <f aca="false">CONCATENATE(K645,L645,M645,N645)</f>
        <v>03750404</v>
      </c>
      <c r="P645" s="0" t="str">
        <f aca="false">CONCATENATE(K645,L645)</f>
        <v>0375</v>
      </c>
      <c r="R645" s="0" t="n">
        <v>24.7108923076923</v>
      </c>
      <c r="S645" s="0" t="n">
        <v>20</v>
      </c>
      <c r="T645" s="0" t="n">
        <v>143.856089683905</v>
      </c>
      <c r="U645" s="0" t="n">
        <v>0.742244796674409</v>
      </c>
      <c r="V645" s="0" t="n">
        <v>0.319993252612625</v>
      </c>
      <c r="W645" s="0" t="n">
        <f aca="false">VLOOKUP(D645,'paramètres CI'!$A$1:$C$6,2,0)</f>
        <v>0.022045059962018</v>
      </c>
      <c r="X645" s="0" t="n">
        <f aca="false">(R645-E645)/E645</f>
        <v>-0.047619047619047</v>
      </c>
      <c r="Y645" s="0" t="n">
        <f aca="false">T645-G645</f>
        <v>59.6822408547499</v>
      </c>
      <c r="Z645" s="0" t="n">
        <f aca="false">U645-H645</f>
        <v>-0.0484892117493441</v>
      </c>
    </row>
    <row r="646" customFormat="false" ht="15.8" hidden="false" customHeight="false" outlineLevel="0" collapsed="false">
      <c r="A646" s="0" t="s">
        <v>15</v>
      </c>
      <c r="B646" s="0" t="s">
        <v>100</v>
      </c>
      <c r="C646" s="0" t="s">
        <v>45</v>
      </c>
      <c r="D646" s="0" t="s">
        <v>43</v>
      </c>
      <c r="E646" s="0" t="n">
        <f aca="false">VLOOKUP(O646,bibliRdtCHauff!$G$1:$K$1398,4,0)</f>
        <v>10.4</v>
      </c>
      <c r="F646" s="0" t="n">
        <v>13</v>
      </c>
      <c r="G646" s="0" t="n">
        <f aca="false">VLOOKUP(P646,BesoinU!$F$1:$L$99,3,0)</f>
        <v>84.1738488291551</v>
      </c>
      <c r="H646" s="0" t="n">
        <f aca="false">VLOOKUP(O646,bibliRdtCHauff!$G$1:$K$1398,3,0)</f>
        <v>0.92</v>
      </c>
      <c r="I646" s="0" t="n">
        <v>0.262524399894257</v>
      </c>
      <c r="J646" s="0" t="n">
        <f aca="false">VLOOKUP(D646,'paramètres CI'!$A$1:$C$6,2,0)</f>
        <v>0.0935912806596305</v>
      </c>
      <c r="K646" s="0" t="str">
        <f aca="false">VLOOKUP(A646,Nomenclature!$D$1:$E$9,2,0)</f>
        <v>03</v>
      </c>
      <c r="L646" s="0" t="str">
        <f aca="false">VLOOKUP(B646,Nomenclature!$J$1:$K$97,2,0)</f>
        <v>75</v>
      </c>
      <c r="M646" s="0" t="str">
        <f aca="false">VLOOKUP(C646,Nomenclature!$M$1:$N$21,2,0)</f>
        <v>06</v>
      </c>
      <c r="N646" s="0" t="str">
        <f aca="false">VLOOKUP(D646,Nomenclature!$O$25:$P$31,2,0)</f>
        <v>02</v>
      </c>
      <c r="O646" s="0" t="str">
        <f aca="false">CONCATENATE(K646,L646,M646,N646)</f>
        <v>03750602</v>
      </c>
      <c r="P646" s="0" t="str">
        <f aca="false">CONCATENATE(K646,L646)</f>
        <v>0375</v>
      </c>
      <c r="R646" s="0" t="n">
        <v>10</v>
      </c>
      <c r="S646" s="0" t="n">
        <v>13</v>
      </c>
      <c r="T646" s="0" t="n">
        <v>120.221630935818</v>
      </c>
      <c r="U646" s="0" t="n">
        <v>0.9</v>
      </c>
      <c r="V646" s="0" t="n">
        <v>0.262524399894257</v>
      </c>
      <c r="W646" s="0" t="n">
        <f aca="false">VLOOKUP(D646,'paramètres CI'!$A$1:$C$6,2,0)</f>
        <v>0.0935912806596305</v>
      </c>
      <c r="X646" s="0" t="n">
        <f aca="false">(R646-E646)/E646</f>
        <v>-0.0384615384615385</v>
      </c>
      <c r="Y646" s="0" t="n">
        <f aca="false">T646-G646</f>
        <v>36.0477821066629</v>
      </c>
      <c r="Z646" s="0" t="n">
        <f aca="false">U646-H646</f>
        <v>-0.02</v>
      </c>
    </row>
    <row r="647" customFormat="false" ht="15.8" hidden="false" customHeight="false" outlineLevel="0" collapsed="false">
      <c r="A647" s="0" t="s">
        <v>15</v>
      </c>
      <c r="B647" s="0" t="s">
        <v>100</v>
      </c>
      <c r="C647" s="0" t="s">
        <v>46</v>
      </c>
      <c r="D647" s="0" t="s">
        <v>43</v>
      </c>
      <c r="E647" s="0" t="n">
        <f aca="false">VLOOKUP(O647,bibliRdtCHauff!$G$1:$K$1398,4,0)</f>
        <v>12</v>
      </c>
      <c r="F647" s="0" t="n">
        <v>13</v>
      </c>
      <c r="G647" s="0" t="n">
        <f aca="false">VLOOKUP(P647,BesoinU!$F$1:$L$99,3,0)</f>
        <v>84.1738488291551</v>
      </c>
      <c r="H647" s="0" t="n">
        <f aca="false">VLOOKUP(O647,bibliRdtCHauff!$G$1:$K$1398,3,0)</f>
        <v>1</v>
      </c>
      <c r="I647" s="0" t="n">
        <v>9.99400359784132E-005</v>
      </c>
      <c r="J647" s="0" t="n">
        <f aca="false">VLOOKUP(D647,'paramètres CI'!$A$1:$C$6,2,0)</f>
        <v>0.0935912806596305</v>
      </c>
      <c r="K647" s="0" t="str">
        <f aca="false">VLOOKUP(A647,Nomenclature!$D$1:$E$9,2,0)</f>
        <v>03</v>
      </c>
      <c r="L647" s="0" t="str">
        <f aca="false">VLOOKUP(B647,Nomenclature!$J$1:$K$97,2,0)</f>
        <v>75</v>
      </c>
      <c r="M647" s="0" t="str">
        <f aca="false">VLOOKUP(C647,Nomenclature!$M$1:$N$21,2,0)</f>
        <v>26</v>
      </c>
      <c r="N647" s="0" t="str">
        <f aca="false">VLOOKUP(D647,Nomenclature!$O$25:$P$31,2,0)</f>
        <v>02</v>
      </c>
      <c r="O647" s="0" t="str">
        <f aca="false">CONCATENATE(K647,L647,M647,N647)</f>
        <v>03752602</v>
      </c>
      <c r="P647" s="0" t="str">
        <f aca="false">CONCATENATE(K647,L647)</f>
        <v>0375</v>
      </c>
      <c r="R647" s="0" t="n">
        <v>12</v>
      </c>
      <c r="S647" s="0" t="n">
        <v>13</v>
      </c>
      <c r="T647" s="0" t="n">
        <v>120.221630935818</v>
      </c>
      <c r="U647" s="0" t="n">
        <v>1</v>
      </c>
      <c r="V647" s="0" t="n">
        <v>9.99400359784132E-005</v>
      </c>
      <c r="W647" s="0" t="n">
        <f aca="false">VLOOKUP(D647,'paramètres CI'!$A$1:$C$6,2,0)</f>
        <v>0.0935912806596305</v>
      </c>
      <c r="X647" s="0" t="n">
        <f aca="false">(R647-E647)/E647</f>
        <v>0</v>
      </c>
      <c r="Y647" s="0" t="n">
        <f aca="false">T647-G647</f>
        <v>36.0477821066629</v>
      </c>
      <c r="Z647" s="0" t="n">
        <f aca="false">U647-H647</f>
        <v>0</v>
      </c>
    </row>
    <row r="648" customFormat="false" ht="15.8" hidden="false" customHeight="false" outlineLevel="0" collapsed="false">
      <c r="A648" s="0" t="s">
        <v>15</v>
      </c>
      <c r="B648" s="0" t="s">
        <v>100</v>
      </c>
      <c r="C648" s="0" t="s">
        <v>48</v>
      </c>
      <c r="D648" s="0" t="s">
        <v>43</v>
      </c>
      <c r="E648" s="0" t="n">
        <f aca="false">VLOOKUP(O648,bibliRdtCHauff!$G$1:$K$1398,4,0)</f>
        <v>117.222994987443</v>
      </c>
      <c r="F648" s="0" t="n">
        <v>20</v>
      </c>
      <c r="G648" s="0" t="n">
        <f aca="false">VLOOKUP(P648,BesoinU!$F$1:$L$99,3,0)</f>
        <v>84.1738488291551</v>
      </c>
      <c r="H648" s="0" t="n">
        <f aca="false">VLOOKUP(O648,bibliRdtCHauff!$G$1:$K$1398,3,0)</f>
        <v>3.27439423255813</v>
      </c>
      <c r="I648" s="0" t="n">
        <v>0.224268607307423</v>
      </c>
      <c r="J648" s="0" t="n">
        <f aca="false">VLOOKUP(D648,'paramètres CI'!$A$1:$C$6,2,0)</f>
        <v>0.0935912806596305</v>
      </c>
      <c r="K648" s="0" t="str">
        <f aca="false">VLOOKUP(A648,Nomenclature!$D$1:$E$9,2,0)</f>
        <v>03</v>
      </c>
      <c r="L648" s="0" t="str">
        <f aca="false">VLOOKUP(B648,Nomenclature!$J$1:$K$97,2,0)</f>
        <v>75</v>
      </c>
      <c r="M648" s="0" t="str">
        <f aca="false">VLOOKUP(C648,Nomenclature!$M$1:$N$21,2,0)</f>
        <v>09</v>
      </c>
      <c r="N648" s="0" t="str">
        <f aca="false">VLOOKUP(D648,Nomenclature!$O$25:$P$31,2,0)</f>
        <v>02</v>
      </c>
      <c r="O648" s="0" t="str">
        <f aca="false">CONCATENATE(K648,L648,M648,N648)</f>
        <v>03750902</v>
      </c>
      <c r="P648" s="0" t="str">
        <f aca="false">CONCATENATE(K648,L648)</f>
        <v>0375</v>
      </c>
      <c r="R648" s="0" t="n">
        <v>111.640947607088</v>
      </c>
      <c r="S648" s="0" t="n">
        <v>20</v>
      </c>
      <c r="T648" s="0" t="n">
        <v>114.365528595555</v>
      </c>
      <c r="U648" s="0" t="n">
        <v>3.24350372093023</v>
      </c>
      <c r="V648" s="0" t="n">
        <v>0.224268607307423</v>
      </c>
      <c r="W648" s="0" t="n">
        <f aca="false">VLOOKUP(D648,'paramètres CI'!$A$1:$C$6,2,0)</f>
        <v>0.0935912806596305</v>
      </c>
      <c r="X648" s="0" t="n">
        <f aca="false">(R648-E648)/E648</f>
        <v>-0.0476190476190526</v>
      </c>
      <c r="Y648" s="0" t="n">
        <f aca="false">T648-G648</f>
        <v>30.1916797663999</v>
      </c>
      <c r="Z648" s="0" t="n">
        <f aca="false">U648-H648</f>
        <v>-0.0308905116278999</v>
      </c>
    </row>
    <row r="649" customFormat="false" ht="15.8" hidden="false" customHeight="false" outlineLevel="0" collapsed="false">
      <c r="A649" s="0" t="s">
        <v>15</v>
      </c>
      <c r="B649" s="0" t="s">
        <v>100</v>
      </c>
      <c r="C649" s="0" t="s">
        <v>49</v>
      </c>
      <c r="D649" s="0" t="s">
        <v>43</v>
      </c>
      <c r="E649" s="0" t="n">
        <f aca="false">VLOOKUP(O649,bibliRdtCHauff!$G$1:$K$1398,4,0)</f>
        <v>139.551184508861</v>
      </c>
      <c r="F649" s="0" t="n">
        <v>20</v>
      </c>
      <c r="G649" s="0" t="n">
        <f aca="false">VLOOKUP(P649,BesoinU!$F$1:$L$99,3,0)</f>
        <v>84.1738488291551</v>
      </c>
      <c r="H649" s="0" t="n">
        <f aca="false">VLOOKUP(O649,bibliRdtCHauff!$G$1:$K$1398,3,0)</f>
        <v>3.39795627906976</v>
      </c>
      <c r="I649" s="0" t="n">
        <v>9.99400359784132E-005</v>
      </c>
      <c r="J649" s="0" t="n">
        <f aca="false">VLOOKUP(D649,'paramètres CI'!$A$1:$C$6,2,0)</f>
        <v>0.0935912806596305</v>
      </c>
      <c r="K649" s="0" t="str">
        <f aca="false">VLOOKUP(A649,Nomenclature!$D$1:$E$9,2,0)</f>
        <v>03</v>
      </c>
      <c r="L649" s="0" t="str">
        <f aca="false">VLOOKUP(B649,Nomenclature!$J$1:$K$97,2,0)</f>
        <v>75</v>
      </c>
      <c r="M649" s="0" t="str">
        <f aca="false">VLOOKUP(C649,Nomenclature!$M$1:$N$21,2,0)</f>
        <v>29</v>
      </c>
      <c r="N649" s="0" t="str">
        <f aca="false">VLOOKUP(D649,Nomenclature!$O$25:$P$31,2,0)</f>
        <v>02</v>
      </c>
      <c r="O649" s="0" t="str">
        <f aca="false">CONCATENATE(K649,L649,M649,N649)</f>
        <v>03752902</v>
      </c>
      <c r="P649" s="0" t="str">
        <f aca="false">CONCATENATE(K649,L649)</f>
        <v>0375</v>
      </c>
      <c r="R649" s="0" t="n">
        <v>139.551184508861</v>
      </c>
      <c r="S649" s="0" t="n">
        <v>20</v>
      </c>
      <c r="T649" s="0" t="n">
        <v>114.365528595555</v>
      </c>
      <c r="U649" s="0" t="n">
        <v>3.39795627906976</v>
      </c>
      <c r="V649" s="0" t="n">
        <v>9.99400359784132E-005</v>
      </c>
      <c r="W649" s="0" t="n">
        <f aca="false">VLOOKUP(D649,'paramètres CI'!$A$1:$C$6,2,0)</f>
        <v>0.0935912806596305</v>
      </c>
      <c r="X649" s="0" t="n">
        <f aca="false">(R649-E649)/E649</f>
        <v>0</v>
      </c>
      <c r="Y649" s="0" t="n">
        <f aca="false">T649-G649</f>
        <v>30.1916797663999</v>
      </c>
      <c r="Z649" s="0" t="n">
        <f aca="false">U649-H649</f>
        <v>0</v>
      </c>
    </row>
    <row r="650" customFormat="false" ht="15.8" hidden="false" customHeight="false" outlineLevel="0" collapsed="false">
      <c r="A650" s="0" t="s">
        <v>15</v>
      </c>
      <c r="B650" s="0" t="s">
        <v>101</v>
      </c>
      <c r="C650" s="0" t="s">
        <v>32</v>
      </c>
      <c r="D650" s="0" t="s">
        <v>33</v>
      </c>
      <c r="E650" s="0" t="n">
        <f aca="false">VLOOKUP(O650,bibliRdtCHauff!$G$1:$K$1398,4,0)</f>
        <v>36.8706824682086</v>
      </c>
      <c r="F650" s="0" t="n">
        <v>25</v>
      </c>
      <c r="G650" s="0" t="n">
        <f aca="false">VLOOKUP(P650,BesoinU!$F$1:$L$99,3,0)</f>
        <v>73.7244201010553</v>
      </c>
      <c r="H650" s="0" t="n">
        <f aca="false">VLOOKUP(O650,bibliRdtCHauff!$G$1:$K$1398,3,0)</f>
        <v>1.61181395452336</v>
      </c>
      <c r="I650" s="0" t="n">
        <v>0.0387784548546795</v>
      </c>
      <c r="J650" s="0" t="n">
        <f aca="false">VLOOKUP(D650,'paramètres CI'!$A$1:$C$6,2,0)</f>
        <v>0.033584731604575</v>
      </c>
      <c r="K650" s="0" t="str">
        <f aca="false">VLOOKUP(A650,Nomenclature!$D$1:$E$9,2,0)</f>
        <v>03</v>
      </c>
      <c r="L650" s="0" t="str">
        <f aca="false">VLOOKUP(B650,Nomenclature!$J$1:$K$97,2,0)</f>
        <v>76</v>
      </c>
      <c r="M650" s="0" t="str">
        <f aca="false">VLOOKUP(C650,Nomenclature!$M$1:$N$21,2,0)</f>
        <v>01</v>
      </c>
      <c r="N650" s="0" t="str">
        <f aca="false">VLOOKUP(D650,Nomenclature!$O$25:$P$31,2,0)</f>
        <v>01</v>
      </c>
      <c r="O650" s="0" t="str">
        <f aca="false">CONCATENATE(K650,L650,M650,N650)</f>
        <v>03760101</v>
      </c>
      <c r="P650" s="0" t="str">
        <f aca="false">CONCATENATE(K650,L650)</f>
        <v>0376</v>
      </c>
      <c r="R650" s="0" t="n">
        <v>35.1149356840082</v>
      </c>
      <c r="S650" s="0" t="n">
        <v>25</v>
      </c>
      <c r="T650" s="0" t="n">
        <v>104.390636848689</v>
      </c>
      <c r="U650" s="0" t="n">
        <v>1.54982111011862</v>
      </c>
      <c r="V650" s="0" t="n">
        <v>0.0387784548546795</v>
      </c>
      <c r="W650" s="0" t="n">
        <f aca="false">VLOOKUP(D650,'paramètres CI'!$A$1:$C$6,2,0)</f>
        <v>0.033584731604575</v>
      </c>
      <c r="X650" s="0" t="n">
        <f aca="false">(R650-E650)/E650</f>
        <v>-0.0476190476190473</v>
      </c>
      <c r="Y650" s="0" t="n">
        <f aca="false">T650-G650</f>
        <v>30.6662167476337</v>
      </c>
      <c r="Z650" s="0" t="n">
        <f aca="false">U650-H650</f>
        <v>-0.06199284440474</v>
      </c>
    </row>
    <row r="651" customFormat="false" ht="15.8" hidden="false" customHeight="false" outlineLevel="0" collapsed="false">
      <c r="A651" s="0" t="s">
        <v>15</v>
      </c>
      <c r="B651" s="0" t="s">
        <v>101</v>
      </c>
      <c r="C651" s="0" t="s">
        <v>32</v>
      </c>
      <c r="D651" s="0" t="s">
        <v>34</v>
      </c>
      <c r="E651" s="0" t="n">
        <f aca="false">VLOOKUP(O651,bibliRdtCHauff!$G$1:$K$1398,4,0)</f>
        <v>36.5438106481903</v>
      </c>
      <c r="F651" s="0" t="n">
        <v>25</v>
      </c>
      <c r="G651" s="0" t="n">
        <f aca="false">VLOOKUP(P651,BesoinU!$F$1:$L$99,3,0)</f>
        <v>73.7244201010553</v>
      </c>
      <c r="H651" s="0" t="n">
        <f aca="false">VLOOKUP(O651,bibliRdtCHauff!$G$1:$K$1398,3,0)</f>
        <v>1.64285237540829</v>
      </c>
      <c r="I651" s="0" t="n">
        <v>0.0423282040410384</v>
      </c>
      <c r="J651" s="0" t="n">
        <f aca="false">VLOOKUP(D651,'paramètres CI'!$A$1:$C$6,2,0)</f>
        <v>0.0424847883250769</v>
      </c>
      <c r="K651" s="0" t="str">
        <f aca="false">VLOOKUP(A651,Nomenclature!$D$1:$E$9,2,0)</f>
        <v>03</v>
      </c>
      <c r="L651" s="0" t="str">
        <f aca="false">VLOOKUP(B651,Nomenclature!$J$1:$K$97,2,0)</f>
        <v>76</v>
      </c>
      <c r="M651" s="0" t="str">
        <f aca="false">VLOOKUP(C651,Nomenclature!$M$1:$N$21,2,0)</f>
        <v>01</v>
      </c>
      <c r="N651" s="0" t="str">
        <f aca="false">VLOOKUP(D651,Nomenclature!$O$25:$P$31,2,0)</f>
        <v>06</v>
      </c>
      <c r="O651" s="0" t="str">
        <f aca="false">CONCATENATE(K651,L651,M651,N651)</f>
        <v>03760106</v>
      </c>
      <c r="P651" s="0" t="str">
        <f aca="false">CONCATENATE(K651,L651)</f>
        <v>0376</v>
      </c>
      <c r="R651" s="0" t="n">
        <v>34.8036291887527</v>
      </c>
      <c r="S651" s="0" t="n">
        <v>25</v>
      </c>
      <c r="T651" s="0" t="n">
        <v>123.02421919795</v>
      </c>
      <c r="U651" s="0" t="n">
        <v>1.5796657455849</v>
      </c>
      <c r="V651" s="0" t="n">
        <v>0.0423282040410384</v>
      </c>
      <c r="W651" s="0" t="n">
        <f aca="false">VLOOKUP(D651,'paramètres CI'!$A$1:$C$6,2,0)</f>
        <v>0.0424847883250769</v>
      </c>
      <c r="X651" s="0" t="n">
        <f aca="false">(R651-E651)/E651</f>
        <v>-0.0476190476190467</v>
      </c>
      <c r="Y651" s="0" t="n">
        <f aca="false">T651-G651</f>
        <v>49.2997990968947</v>
      </c>
      <c r="Z651" s="0" t="n">
        <f aca="false">U651-H651</f>
        <v>-0.0631866298233901</v>
      </c>
    </row>
    <row r="652" customFormat="false" ht="15.8" hidden="false" customHeight="false" outlineLevel="0" collapsed="false">
      <c r="A652" s="0" t="s">
        <v>15</v>
      </c>
      <c r="B652" s="0" t="s">
        <v>101</v>
      </c>
      <c r="C652" s="0" t="s">
        <v>35</v>
      </c>
      <c r="D652" s="0" t="s">
        <v>33</v>
      </c>
      <c r="E652" s="0" t="n">
        <f aca="false">VLOOKUP(O652,bibliRdtCHauff!$G$1:$K$1398,4,0)</f>
        <v>43.8936696050102</v>
      </c>
      <c r="F652" s="0" t="n">
        <v>25</v>
      </c>
      <c r="G652" s="0" t="n">
        <f aca="false">VLOOKUP(P652,BesoinU!$F$1:$L$99,3,0)</f>
        <v>73.7244201010553</v>
      </c>
      <c r="H652" s="0" t="n">
        <f aca="false">VLOOKUP(O652,bibliRdtCHauff!$G$1:$K$1398,3,0)</f>
        <v>1.85978533214234</v>
      </c>
      <c r="I652" s="0" t="n">
        <v>9.9940035978413E-005</v>
      </c>
      <c r="J652" s="0" t="n">
        <f aca="false">VLOOKUP(D652,'paramètres CI'!$A$1:$C$6,2,0)</f>
        <v>0.033584731604575</v>
      </c>
      <c r="K652" s="0" t="str">
        <f aca="false">VLOOKUP(A652,Nomenclature!$D$1:$E$9,2,0)</f>
        <v>03</v>
      </c>
      <c r="L652" s="0" t="str">
        <f aca="false">VLOOKUP(B652,Nomenclature!$J$1:$K$97,2,0)</f>
        <v>76</v>
      </c>
      <c r="M652" s="0" t="str">
        <f aca="false">VLOOKUP(C652,Nomenclature!$M$1:$N$21,2,0)</f>
        <v>21</v>
      </c>
      <c r="N652" s="0" t="str">
        <f aca="false">VLOOKUP(D652,Nomenclature!$O$25:$P$31,2,0)</f>
        <v>01</v>
      </c>
      <c r="O652" s="0" t="str">
        <f aca="false">CONCATENATE(K652,L652,M652,N652)</f>
        <v>03762101</v>
      </c>
      <c r="P652" s="0" t="str">
        <f aca="false">CONCATENATE(K652,L652)</f>
        <v>0376</v>
      </c>
      <c r="R652" s="0" t="n">
        <v>43.8936696050102</v>
      </c>
      <c r="S652" s="0" t="n">
        <v>25</v>
      </c>
      <c r="T652" s="0" t="n">
        <v>104.390636848689</v>
      </c>
      <c r="U652" s="0" t="n">
        <v>1.85978533214234</v>
      </c>
      <c r="V652" s="0" t="n">
        <v>9.9940035978413E-005</v>
      </c>
      <c r="W652" s="0" t="n">
        <f aca="false">VLOOKUP(D652,'paramètres CI'!$A$1:$C$6,2,0)</f>
        <v>0.033584731604575</v>
      </c>
      <c r="X652" s="0" t="n">
        <f aca="false">(R652-E652)/E652</f>
        <v>0</v>
      </c>
      <c r="Y652" s="0" t="n">
        <f aca="false">T652-G652</f>
        <v>30.6662167476337</v>
      </c>
      <c r="Z652" s="0" t="n">
        <f aca="false">U652-H652</f>
        <v>0</v>
      </c>
    </row>
    <row r="653" customFormat="false" ht="15.8" hidden="false" customHeight="false" outlineLevel="0" collapsed="false">
      <c r="A653" s="0" t="s">
        <v>15</v>
      </c>
      <c r="B653" s="0" t="s">
        <v>101</v>
      </c>
      <c r="C653" s="0" t="s">
        <v>35</v>
      </c>
      <c r="D653" s="0" t="s">
        <v>34</v>
      </c>
      <c r="E653" s="0" t="n">
        <f aca="false">VLOOKUP(O653,bibliRdtCHauff!$G$1:$K$1398,4,0)</f>
        <v>43.5045364859408</v>
      </c>
      <c r="F653" s="0" t="n">
        <v>25</v>
      </c>
      <c r="G653" s="0" t="n">
        <f aca="false">VLOOKUP(P653,BesoinU!$F$1:$L$99,3,0)</f>
        <v>73.7244201010553</v>
      </c>
      <c r="H653" s="0" t="n">
        <f aca="false">VLOOKUP(O653,bibliRdtCHauff!$G$1:$K$1398,3,0)</f>
        <v>1.89559889470188</v>
      </c>
      <c r="I653" s="0" t="n">
        <v>9.9940035978413E-005</v>
      </c>
      <c r="J653" s="0" t="n">
        <f aca="false">VLOOKUP(D653,'paramètres CI'!$A$1:$C$6,2,0)</f>
        <v>0.0424847883250769</v>
      </c>
      <c r="K653" s="0" t="str">
        <f aca="false">VLOOKUP(A653,Nomenclature!$D$1:$E$9,2,0)</f>
        <v>03</v>
      </c>
      <c r="L653" s="0" t="str">
        <f aca="false">VLOOKUP(B653,Nomenclature!$J$1:$K$97,2,0)</f>
        <v>76</v>
      </c>
      <c r="M653" s="0" t="str">
        <f aca="false">VLOOKUP(C653,Nomenclature!$M$1:$N$21,2,0)</f>
        <v>21</v>
      </c>
      <c r="N653" s="0" t="str">
        <f aca="false">VLOOKUP(D653,Nomenclature!$O$25:$P$31,2,0)</f>
        <v>06</v>
      </c>
      <c r="O653" s="0" t="str">
        <f aca="false">CONCATENATE(K653,L653,M653,N653)</f>
        <v>03762106</v>
      </c>
      <c r="P653" s="0" t="str">
        <f aca="false">CONCATENATE(K653,L653)</f>
        <v>0376</v>
      </c>
      <c r="R653" s="0" t="n">
        <v>43.5045364859408</v>
      </c>
      <c r="S653" s="0" t="n">
        <v>25</v>
      </c>
      <c r="T653" s="0" t="n">
        <v>123.02421919795</v>
      </c>
      <c r="U653" s="0" t="n">
        <v>1.89559889470188</v>
      </c>
      <c r="V653" s="0" t="n">
        <v>9.9940035978413E-005</v>
      </c>
      <c r="W653" s="0" t="n">
        <f aca="false">VLOOKUP(D653,'paramètres CI'!$A$1:$C$6,2,0)</f>
        <v>0.0424847883250769</v>
      </c>
      <c r="X653" s="0" t="n">
        <f aca="false">(R653-E653)/E653</f>
        <v>0</v>
      </c>
      <c r="Y653" s="0" t="n">
        <f aca="false">T653-G653</f>
        <v>49.2997990968947</v>
      </c>
      <c r="Z653" s="0" t="n">
        <f aca="false">U653-H653</f>
        <v>0</v>
      </c>
    </row>
    <row r="654" customFormat="false" ht="15.8" hidden="false" customHeight="false" outlineLevel="0" collapsed="false">
      <c r="A654" s="0" t="s">
        <v>15</v>
      </c>
      <c r="B654" s="0" t="s">
        <v>101</v>
      </c>
      <c r="C654" s="0" t="s">
        <v>36</v>
      </c>
      <c r="D654" s="0" t="s">
        <v>37</v>
      </c>
      <c r="E654" s="0" t="n">
        <f aca="false">VLOOKUP(O654,bibliRdtCHauff!$G$1:$K$1398,4,0)</f>
        <v>30.8886153846153</v>
      </c>
      <c r="F654" s="0" t="n">
        <v>20</v>
      </c>
      <c r="G654" s="0" t="n">
        <f aca="false">VLOOKUP(P654,BesoinU!$F$1:$L$99,3,0)</f>
        <v>73.7244201010553</v>
      </c>
      <c r="H654" s="0" t="n">
        <f aca="false">VLOOKUP(O654,bibliRdtCHauff!$G$1:$K$1398,3,0)</f>
        <v>0.74947052151688</v>
      </c>
      <c r="I654" s="0" t="n">
        <v>9.9940035978413E-005</v>
      </c>
      <c r="J654" s="0" t="n">
        <f aca="false">VLOOKUP(D654,'paramètres CI'!$A$1:$C$6,2,0)</f>
        <v>0.0385046990211696</v>
      </c>
      <c r="K654" s="0" t="str">
        <f aca="false">VLOOKUP(A654,Nomenclature!$D$1:$E$9,2,0)</f>
        <v>03</v>
      </c>
      <c r="L654" s="0" t="str">
        <f aca="false">VLOOKUP(B654,Nomenclature!$J$1:$K$97,2,0)</f>
        <v>76</v>
      </c>
      <c r="M654" s="0" t="str">
        <f aca="false">VLOOKUP(C654,Nomenclature!$M$1:$N$21,2,0)</f>
        <v>23</v>
      </c>
      <c r="N654" s="0" t="str">
        <f aca="false">VLOOKUP(D654,Nomenclature!$O$25:$P$31,2,0)</f>
        <v>03</v>
      </c>
      <c r="O654" s="0" t="str">
        <f aca="false">CONCATENATE(K654,L654,M654,N654)</f>
        <v>03762303</v>
      </c>
      <c r="P654" s="0" t="str">
        <f aca="false">CONCATENATE(K654,L654)</f>
        <v>0376</v>
      </c>
      <c r="R654" s="0" t="n">
        <v>30.8886153846153</v>
      </c>
      <c r="S654" s="0" t="n">
        <v>20</v>
      </c>
      <c r="T654" s="0" t="n">
        <v>111.555500590339</v>
      </c>
      <c r="U654" s="0" t="n">
        <v>0.74947052151688</v>
      </c>
      <c r="V654" s="0" t="n">
        <v>9.9940035978413E-005</v>
      </c>
      <c r="W654" s="0" t="n">
        <f aca="false">VLOOKUP(D654,'paramètres CI'!$A$1:$C$6,2,0)</f>
        <v>0.0385046990211696</v>
      </c>
      <c r="X654" s="0" t="n">
        <f aca="false">(R654-E654)/E654</f>
        <v>0</v>
      </c>
      <c r="Y654" s="0" t="n">
        <f aca="false">T654-G654</f>
        <v>37.8310804892837</v>
      </c>
      <c r="Z654" s="0" t="n">
        <f aca="false">U654-H654</f>
        <v>0</v>
      </c>
    </row>
    <row r="655" customFormat="false" ht="15.8" hidden="false" customHeight="false" outlineLevel="0" collapsed="false">
      <c r="A655" s="0" t="s">
        <v>15</v>
      </c>
      <c r="B655" s="0" t="s">
        <v>101</v>
      </c>
      <c r="C655" s="0" t="s">
        <v>38</v>
      </c>
      <c r="D655" s="0" t="s">
        <v>39</v>
      </c>
      <c r="E655" s="0" t="n">
        <f aca="false">VLOOKUP(O655,bibliRdtCHauff!$G$1:$K$1398,4,0)</f>
        <v>30.8886153846153</v>
      </c>
      <c r="F655" s="0" t="n">
        <v>20</v>
      </c>
      <c r="G655" s="0" t="n">
        <f aca="false">VLOOKUP(P655,BesoinU!$F$1:$L$99,3,0)</f>
        <v>73.7244201010553</v>
      </c>
      <c r="H655" s="0" t="n">
        <f aca="false">VLOOKUP(O655,bibliRdtCHauff!$G$1:$K$1398,3,0)</f>
        <v>0.977268354683153</v>
      </c>
      <c r="I655" s="0" t="n">
        <v>9.9940035978413E-005</v>
      </c>
      <c r="J655" s="0" t="n">
        <f aca="false">VLOOKUP(D655,'paramètres CI'!$A$1:$C$6,2,0)</f>
        <v>0.022045059962018</v>
      </c>
      <c r="K655" s="0" t="str">
        <f aca="false">VLOOKUP(A655,Nomenclature!$D$1:$E$9,2,0)</f>
        <v>03</v>
      </c>
      <c r="L655" s="0" t="str">
        <f aca="false">VLOOKUP(B655,Nomenclature!$J$1:$K$97,2,0)</f>
        <v>76</v>
      </c>
      <c r="M655" s="0" t="str">
        <f aca="false">VLOOKUP(C655,Nomenclature!$M$1:$N$21,2,0)</f>
        <v>24</v>
      </c>
      <c r="N655" s="0" t="str">
        <f aca="false">VLOOKUP(D655,Nomenclature!$O$25:$P$31,2,0)</f>
        <v>04</v>
      </c>
      <c r="O655" s="0" t="str">
        <f aca="false">CONCATENATE(K655,L655,M655,N655)</f>
        <v>03762404</v>
      </c>
      <c r="P655" s="0" t="str">
        <f aca="false">CONCATENATE(K655,L655)</f>
        <v>0376</v>
      </c>
      <c r="R655" s="0" t="n">
        <v>30.8886153846153</v>
      </c>
      <c r="S655" s="0" t="n">
        <v>20</v>
      </c>
      <c r="T655" s="0" t="n">
        <v>120.245765320167</v>
      </c>
      <c r="U655" s="0" t="n">
        <v>0.977268354683153</v>
      </c>
      <c r="V655" s="0" t="n">
        <v>9.9940035978413E-005</v>
      </c>
      <c r="W655" s="0" t="n">
        <f aca="false">VLOOKUP(D655,'paramètres CI'!$A$1:$C$6,2,0)</f>
        <v>0.022045059962018</v>
      </c>
      <c r="X655" s="0" t="n">
        <f aca="false">(R655-E655)/E655</f>
        <v>0</v>
      </c>
      <c r="Y655" s="0" t="n">
        <f aca="false">T655-G655</f>
        <v>46.5213452191117</v>
      </c>
      <c r="Z655" s="0" t="n">
        <f aca="false">U655-H655</f>
        <v>0</v>
      </c>
    </row>
    <row r="656" customFormat="false" ht="15.8" hidden="false" customHeight="false" outlineLevel="0" collapsed="false">
      <c r="A656" s="0" t="s">
        <v>15</v>
      </c>
      <c r="B656" s="0" t="s">
        <v>101</v>
      </c>
      <c r="C656" s="0" t="s">
        <v>40</v>
      </c>
      <c r="D656" s="0" t="s">
        <v>37</v>
      </c>
      <c r="E656" s="0" t="n">
        <f aca="false">VLOOKUP(O656,bibliRdtCHauff!$G$1:$K$1398,4,0)</f>
        <v>25.9464369230769</v>
      </c>
      <c r="F656" s="0" t="n">
        <v>20</v>
      </c>
      <c r="G656" s="0" t="n">
        <f aca="false">VLOOKUP(P656,BesoinU!$F$1:$L$99,3,0)</f>
        <v>73.7244201010553</v>
      </c>
      <c r="H656" s="0" t="n">
        <f aca="false">VLOOKUP(O656,bibliRdtCHauff!$G$1:$K$1398,3,0)</f>
        <v>0.671668870182616</v>
      </c>
      <c r="I656" s="0" t="n">
        <v>0.0681719468415134</v>
      </c>
      <c r="J656" s="0" t="n">
        <f aca="false">VLOOKUP(D656,'paramètres CI'!$A$1:$C$6,2,0)</f>
        <v>0.0385046990211696</v>
      </c>
      <c r="K656" s="0" t="str">
        <f aca="false">VLOOKUP(A656,Nomenclature!$D$1:$E$9,2,0)</f>
        <v>03</v>
      </c>
      <c r="L656" s="0" t="str">
        <f aca="false">VLOOKUP(B656,Nomenclature!$J$1:$K$97,2,0)</f>
        <v>76</v>
      </c>
      <c r="M656" s="0" t="str">
        <f aca="false">VLOOKUP(C656,Nomenclature!$M$1:$N$21,2,0)</f>
        <v>03</v>
      </c>
      <c r="N656" s="0" t="str">
        <f aca="false">VLOOKUP(D656,Nomenclature!$O$25:$P$31,2,0)</f>
        <v>03</v>
      </c>
      <c r="O656" s="0" t="str">
        <f aca="false">CONCATENATE(K656,L656,M656,N656)</f>
        <v>03760303</v>
      </c>
      <c r="P656" s="0" t="str">
        <f aca="false">CONCATENATE(K656,L656)</f>
        <v>0376</v>
      </c>
      <c r="R656" s="0" t="n">
        <v>24.7108923076923</v>
      </c>
      <c r="S656" s="0" t="n">
        <v>20</v>
      </c>
      <c r="T656" s="0" t="n">
        <v>111.555500590339</v>
      </c>
      <c r="U656" s="0" t="n">
        <v>0.65221845734905</v>
      </c>
      <c r="V656" s="0" t="n">
        <v>0.0681719468415134</v>
      </c>
      <c r="W656" s="0" t="n">
        <f aca="false">VLOOKUP(D656,'paramètres CI'!$A$1:$C$6,2,0)</f>
        <v>0.0385046990211696</v>
      </c>
      <c r="X656" s="0" t="n">
        <f aca="false">(R656-E656)/E656</f>
        <v>-0.047619047619047</v>
      </c>
      <c r="Y656" s="0" t="n">
        <f aca="false">T656-G656</f>
        <v>37.8310804892837</v>
      </c>
      <c r="Z656" s="0" t="n">
        <f aca="false">U656-H656</f>
        <v>-0.019450412833566</v>
      </c>
    </row>
    <row r="657" customFormat="false" ht="15.8" hidden="false" customHeight="false" outlineLevel="0" collapsed="false">
      <c r="A657" s="0" t="s">
        <v>15</v>
      </c>
      <c r="B657" s="0" t="s">
        <v>101</v>
      </c>
      <c r="C657" s="0" t="s">
        <v>41</v>
      </c>
      <c r="D657" s="0" t="s">
        <v>39</v>
      </c>
      <c r="E657" s="0" t="n">
        <f aca="false">VLOOKUP(O657,bibliRdtCHauff!$G$1:$K$1398,4,0)</f>
        <v>25.9464369230769</v>
      </c>
      <c r="F657" s="0" t="n">
        <v>20</v>
      </c>
      <c r="G657" s="0" t="n">
        <f aca="false">VLOOKUP(P657,BesoinU!$F$1:$L$99,3,0)</f>
        <v>73.7244201010553</v>
      </c>
      <c r="H657" s="0" t="n">
        <f aca="false">VLOOKUP(O657,bibliRdtCHauff!$G$1:$K$1398,3,0)</f>
        <v>0.763039861034711</v>
      </c>
      <c r="I657" s="0" t="n">
        <v>0.389780455843064</v>
      </c>
      <c r="J657" s="0" t="n">
        <f aca="false">VLOOKUP(D657,'paramètres CI'!$A$1:$C$6,2,0)</f>
        <v>0.022045059962018</v>
      </c>
      <c r="K657" s="0" t="str">
        <f aca="false">VLOOKUP(A657,Nomenclature!$D$1:$E$9,2,0)</f>
        <v>03</v>
      </c>
      <c r="L657" s="0" t="str">
        <f aca="false">VLOOKUP(B657,Nomenclature!$J$1:$K$97,2,0)</f>
        <v>76</v>
      </c>
      <c r="M657" s="0" t="str">
        <f aca="false">VLOOKUP(C657,Nomenclature!$M$1:$N$21,2,0)</f>
        <v>04</v>
      </c>
      <c r="N657" s="0" t="str">
        <f aca="false">VLOOKUP(D657,Nomenclature!$O$25:$P$31,2,0)</f>
        <v>04</v>
      </c>
      <c r="O657" s="0" t="str">
        <f aca="false">CONCATENATE(K657,L657,M657,N657)</f>
        <v>03760404</v>
      </c>
      <c r="P657" s="0" t="str">
        <f aca="false">CONCATENATE(K657,L657)</f>
        <v>0376</v>
      </c>
      <c r="R657" s="0" t="n">
        <v>24.7108923076923</v>
      </c>
      <c r="S657" s="0" t="n">
        <v>20</v>
      </c>
      <c r="T657" s="0" t="n">
        <v>120.245765320167</v>
      </c>
      <c r="U657" s="0" t="n">
        <v>0.7094827376226</v>
      </c>
      <c r="V657" s="0" t="n">
        <v>0.389780455843064</v>
      </c>
      <c r="W657" s="0" t="n">
        <f aca="false">VLOOKUP(D657,'paramètres CI'!$A$1:$C$6,2,0)</f>
        <v>0.022045059962018</v>
      </c>
      <c r="X657" s="0" t="n">
        <f aca="false">(R657-E657)/E657</f>
        <v>-0.047619047619047</v>
      </c>
      <c r="Y657" s="0" t="n">
        <f aca="false">T657-G657</f>
        <v>46.5213452191117</v>
      </c>
      <c r="Z657" s="0" t="n">
        <f aca="false">U657-H657</f>
        <v>-0.0535571234121111</v>
      </c>
    </row>
    <row r="658" customFormat="false" ht="15.8" hidden="false" customHeight="false" outlineLevel="0" collapsed="false">
      <c r="A658" s="0" t="s">
        <v>15</v>
      </c>
      <c r="B658" s="0" t="s">
        <v>101</v>
      </c>
      <c r="C658" s="0" t="s">
        <v>45</v>
      </c>
      <c r="D658" s="0" t="s">
        <v>43</v>
      </c>
      <c r="E658" s="0" t="n">
        <f aca="false">VLOOKUP(O658,bibliRdtCHauff!$G$1:$K$1398,4,0)</f>
        <v>10.4</v>
      </c>
      <c r="F658" s="0" t="n">
        <v>13</v>
      </c>
      <c r="G658" s="0" t="n">
        <f aca="false">VLOOKUP(P658,BesoinU!$F$1:$L$99,3,0)</f>
        <v>73.7244201010553</v>
      </c>
      <c r="H658" s="0" t="n">
        <f aca="false">VLOOKUP(O658,bibliRdtCHauff!$G$1:$K$1398,3,0)</f>
        <v>0.92</v>
      </c>
      <c r="I658" s="0" t="n">
        <v>0.285140260275797</v>
      </c>
      <c r="J658" s="0" t="n">
        <f aca="false">VLOOKUP(D658,'paramètres CI'!$A$1:$C$6,2,0)</f>
        <v>0.0935912806596305</v>
      </c>
      <c r="K658" s="0" t="str">
        <f aca="false">VLOOKUP(A658,Nomenclature!$D$1:$E$9,2,0)</f>
        <v>03</v>
      </c>
      <c r="L658" s="0" t="str">
        <f aca="false">VLOOKUP(B658,Nomenclature!$J$1:$K$97,2,0)</f>
        <v>76</v>
      </c>
      <c r="M658" s="0" t="str">
        <f aca="false">VLOOKUP(C658,Nomenclature!$M$1:$N$21,2,0)</f>
        <v>06</v>
      </c>
      <c r="N658" s="0" t="str">
        <f aca="false">VLOOKUP(D658,Nomenclature!$O$25:$P$31,2,0)</f>
        <v>02</v>
      </c>
      <c r="O658" s="0" t="str">
        <f aca="false">CONCATENATE(K658,L658,M658,N658)</f>
        <v>03760602</v>
      </c>
      <c r="P658" s="0" t="str">
        <f aca="false">CONCATENATE(K658,L658)</f>
        <v>0376</v>
      </c>
      <c r="R658" s="0" t="n">
        <v>10</v>
      </c>
      <c r="S658" s="0" t="n">
        <v>13</v>
      </c>
      <c r="T658" s="0" t="n">
        <v>109.809273958472</v>
      </c>
      <c r="U658" s="0" t="n">
        <v>0.9</v>
      </c>
      <c r="V658" s="0" t="n">
        <v>0.285140260275797</v>
      </c>
      <c r="W658" s="0" t="n">
        <f aca="false">VLOOKUP(D658,'paramètres CI'!$A$1:$C$6,2,0)</f>
        <v>0.0935912806596305</v>
      </c>
      <c r="X658" s="0" t="n">
        <f aca="false">(R658-E658)/E658</f>
        <v>-0.0384615384615385</v>
      </c>
      <c r="Y658" s="0" t="n">
        <f aca="false">T658-G658</f>
        <v>36.0848538574167</v>
      </c>
      <c r="Z658" s="0" t="n">
        <f aca="false">U658-H658</f>
        <v>-0.02</v>
      </c>
    </row>
    <row r="659" customFormat="false" ht="15.8" hidden="false" customHeight="false" outlineLevel="0" collapsed="false">
      <c r="A659" s="0" t="s">
        <v>15</v>
      </c>
      <c r="B659" s="0" t="s">
        <v>101</v>
      </c>
      <c r="C659" s="0" t="s">
        <v>46</v>
      </c>
      <c r="D659" s="0" t="s">
        <v>43</v>
      </c>
      <c r="E659" s="0" t="n">
        <f aca="false">VLOOKUP(O659,bibliRdtCHauff!$G$1:$K$1398,4,0)</f>
        <v>12</v>
      </c>
      <c r="F659" s="0" t="n">
        <v>13</v>
      </c>
      <c r="G659" s="0" t="n">
        <f aca="false">VLOOKUP(P659,BesoinU!$F$1:$L$99,3,0)</f>
        <v>73.7244201010553</v>
      </c>
      <c r="H659" s="0" t="n">
        <f aca="false">VLOOKUP(O659,bibliRdtCHauff!$G$1:$K$1398,3,0)</f>
        <v>1</v>
      </c>
      <c r="I659" s="0" t="n">
        <v>9.9940035978413E-005</v>
      </c>
      <c r="J659" s="0" t="n">
        <f aca="false">VLOOKUP(D659,'paramètres CI'!$A$1:$C$6,2,0)</f>
        <v>0.0935912806596305</v>
      </c>
      <c r="K659" s="0" t="str">
        <f aca="false">VLOOKUP(A659,Nomenclature!$D$1:$E$9,2,0)</f>
        <v>03</v>
      </c>
      <c r="L659" s="0" t="str">
        <f aca="false">VLOOKUP(B659,Nomenclature!$J$1:$K$97,2,0)</f>
        <v>76</v>
      </c>
      <c r="M659" s="0" t="str">
        <f aca="false">VLOOKUP(C659,Nomenclature!$M$1:$N$21,2,0)</f>
        <v>26</v>
      </c>
      <c r="N659" s="0" t="str">
        <f aca="false">VLOOKUP(D659,Nomenclature!$O$25:$P$31,2,0)</f>
        <v>02</v>
      </c>
      <c r="O659" s="0" t="str">
        <f aca="false">CONCATENATE(K659,L659,M659,N659)</f>
        <v>03762602</v>
      </c>
      <c r="P659" s="0" t="str">
        <f aca="false">CONCATENATE(K659,L659)</f>
        <v>0376</v>
      </c>
      <c r="R659" s="0" t="n">
        <v>12</v>
      </c>
      <c r="S659" s="0" t="n">
        <v>13</v>
      </c>
      <c r="T659" s="0" t="n">
        <v>109.809273958472</v>
      </c>
      <c r="U659" s="0" t="n">
        <v>1</v>
      </c>
      <c r="V659" s="0" t="n">
        <v>9.9940035978413E-005</v>
      </c>
      <c r="W659" s="0" t="n">
        <f aca="false">VLOOKUP(D659,'paramètres CI'!$A$1:$C$6,2,0)</f>
        <v>0.0935912806596305</v>
      </c>
      <c r="X659" s="0" t="n">
        <f aca="false">(R659-E659)/E659</f>
        <v>0</v>
      </c>
      <c r="Y659" s="0" t="n">
        <f aca="false">T659-G659</f>
        <v>36.0848538574167</v>
      </c>
      <c r="Z659" s="0" t="n">
        <f aca="false">U659-H659</f>
        <v>0</v>
      </c>
    </row>
    <row r="660" customFormat="false" ht="15.8" hidden="false" customHeight="false" outlineLevel="0" collapsed="false">
      <c r="A660" s="0" t="s">
        <v>15</v>
      </c>
      <c r="B660" s="0" t="s">
        <v>101</v>
      </c>
      <c r="C660" s="0" t="s">
        <v>48</v>
      </c>
      <c r="D660" s="0" t="s">
        <v>43</v>
      </c>
      <c r="E660" s="0" t="n">
        <f aca="false">VLOOKUP(O660,bibliRdtCHauff!$G$1:$K$1398,4,0)</f>
        <v>83.2855292570771</v>
      </c>
      <c r="F660" s="0" t="n">
        <v>20</v>
      </c>
      <c r="G660" s="0" t="n">
        <f aca="false">VLOOKUP(P660,BesoinU!$F$1:$L$99,3,0)</f>
        <v>73.7244201010553</v>
      </c>
      <c r="H660" s="0" t="n">
        <f aca="false">VLOOKUP(O660,bibliRdtCHauff!$G$1:$K$1398,3,0)</f>
        <v>3.27439423255813</v>
      </c>
      <c r="I660" s="0" t="n">
        <v>0.175201037928038</v>
      </c>
      <c r="J660" s="0" t="n">
        <f aca="false">VLOOKUP(D660,'paramètres CI'!$A$1:$C$6,2,0)</f>
        <v>0.0935912806596305</v>
      </c>
      <c r="K660" s="0" t="str">
        <f aca="false">VLOOKUP(A660,Nomenclature!$D$1:$E$9,2,0)</f>
        <v>03</v>
      </c>
      <c r="L660" s="0" t="str">
        <f aca="false">VLOOKUP(B660,Nomenclature!$J$1:$K$97,2,0)</f>
        <v>76</v>
      </c>
      <c r="M660" s="0" t="str">
        <f aca="false">VLOOKUP(C660,Nomenclature!$M$1:$N$21,2,0)</f>
        <v>09</v>
      </c>
      <c r="N660" s="0" t="str">
        <f aca="false">VLOOKUP(D660,Nomenclature!$O$25:$P$31,2,0)</f>
        <v>02</v>
      </c>
      <c r="O660" s="0" t="str">
        <f aca="false">CONCATENATE(K660,L660,M660,N660)</f>
        <v>03760902</v>
      </c>
      <c r="P660" s="0" t="str">
        <f aca="false">CONCATENATE(K660,L660)</f>
        <v>0376</v>
      </c>
      <c r="R660" s="0" t="n">
        <v>79.3195516734068</v>
      </c>
      <c r="S660" s="0" t="n">
        <v>20</v>
      </c>
      <c r="T660" s="0" t="n">
        <v>106.948980758418</v>
      </c>
      <c r="U660" s="0" t="n">
        <v>3.24350372093023</v>
      </c>
      <c r="V660" s="0" t="n">
        <v>0.175201037928038</v>
      </c>
      <c r="W660" s="0" t="n">
        <f aca="false">VLOOKUP(D660,'paramètres CI'!$A$1:$C$6,2,0)</f>
        <v>0.0935912806596305</v>
      </c>
      <c r="X660" s="0" t="n">
        <f aca="false">(R660-E660)/E660</f>
        <v>-0.0476190476190471</v>
      </c>
      <c r="Y660" s="0" t="n">
        <f aca="false">T660-G660</f>
        <v>33.2245606573627</v>
      </c>
      <c r="Z660" s="0" t="n">
        <f aca="false">U660-H660</f>
        <v>-0.0308905116278999</v>
      </c>
    </row>
    <row r="661" customFormat="false" ht="15.8" hidden="false" customHeight="false" outlineLevel="0" collapsed="false">
      <c r="A661" s="0" t="s">
        <v>15</v>
      </c>
      <c r="B661" s="0" t="s">
        <v>101</v>
      </c>
      <c r="C661" s="0" t="s">
        <v>49</v>
      </c>
      <c r="D661" s="0" t="s">
        <v>43</v>
      </c>
      <c r="E661" s="0" t="n">
        <f aca="false">VLOOKUP(O661,bibliRdtCHauff!$G$1:$K$1398,4,0)</f>
        <v>99.1494395917585</v>
      </c>
      <c r="F661" s="0" t="n">
        <v>20</v>
      </c>
      <c r="G661" s="0" t="n">
        <f aca="false">VLOOKUP(P661,BesoinU!$F$1:$L$99,3,0)</f>
        <v>73.7244201010553</v>
      </c>
      <c r="H661" s="0" t="n">
        <f aca="false">VLOOKUP(O661,bibliRdtCHauff!$G$1:$K$1398,3,0)</f>
        <v>3.39795627906976</v>
      </c>
      <c r="I661" s="0" t="n">
        <v>9.9940035978413E-005</v>
      </c>
      <c r="J661" s="0" t="n">
        <f aca="false">VLOOKUP(D661,'paramètres CI'!$A$1:$C$6,2,0)</f>
        <v>0.0935912806596305</v>
      </c>
      <c r="K661" s="0" t="str">
        <f aca="false">VLOOKUP(A661,Nomenclature!$D$1:$E$9,2,0)</f>
        <v>03</v>
      </c>
      <c r="L661" s="0" t="str">
        <f aca="false">VLOOKUP(B661,Nomenclature!$J$1:$K$97,2,0)</f>
        <v>76</v>
      </c>
      <c r="M661" s="0" t="str">
        <f aca="false">VLOOKUP(C661,Nomenclature!$M$1:$N$21,2,0)</f>
        <v>29</v>
      </c>
      <c r="N661" s="0" t="str">
        <f aca="false">VLOOKUP(D661,Nomenclature!$O$25:$P$31,2,0)</f>
        <v>02</v>
      </c>
      <c r="O661" s="0" t="str">
        <f aca="false">CONCATENATE(K661,L661,M661,N661)</f>
        <v>03762902</v>
      </c>
      <c r="P661" s="0" t="str">
        <f aca="false">CONCATENATE(K661,L661)</f>
        <v>0376</v>
      </c>
      <c r="R661" s="0" t="n">
        <v>99.1494395917585</v>
      </c>
      <c r="S661" s="0" t="n">
        <v>20</v>
      </c>
      <c r="T661" s="0" t="n">
        <v>106.948980758418</v>
      </c>
      <c r="U661" s="0" t="n">
        <v>3.39795627906976</v>
      </c>
      <c r="V661" s="0" t="n">
        <v>9.9940035978413E-005</v>
      </c>
      <c r="W661" s="0" t="n">
        <f aca="false">VLOOKUP(D661,'paramètres CI'!$A$1:$C$6,2,0)</f>
        <v>0.0935912806596305</v>
      </c>
      <c r="X661" s="0" t="n">
        <f aca="false">(R661-E661)/E661</f>
        <v>0</v>
      </c>
      <c r="Y661" s="0" t="n">
        <f aca="false">T661-G661</f>
        <v>33.2245606573627</v>
      </c>
      <c r="Z661" s="0" t="n">
        <f aca="false">U661-H661</f>
        <v>0</v>
      </c>
    </row>
    <row r="662" customFormat="false" ht="15.8" hidden="false" customHeight="false" outlineLevel="0" collapsed="false">
      <c r="A662" s="0" t="s">
        <v>15</v>
      </c>
      <c r="B662" s="0" t="s">
        <v>102</v>
      </c>
      <c r="C662" s="0" t="s">
        <v>32</v>
      </c>
      <c r="D662" s="0" t="s">
        <v>33</v>
      </c>
      <c r="E662" s="0" t="n">
        <f aca="false">VLOOKUP(O662,bibliRdtCHauff!$G$1:$K$1398,4,0)</f>
        <v>35.3177186753675</v>
      </c>
      <c r="F662" s="0" t="n">
        <v>25</v>
      </c>
      <c r="G662" s="0" t="n">
        <f aca="false">VLOOKUP(P662,BesoinU!$F$1:$L$99,3,0)</f>
        <v>64.8337413499281</v>
      </c>
      <c r="H662" s="0" t="n">
        <f aca="false">VLOOKUP(O662,bibliRdtCHauff!$G$1:$K$1398,3,0)</f>
        <v>1.61776753908253</v>
      </c>
      <c r="I662" s="0" t="n">
        <v>0.0286380057835671</v>
      </c>
      <c r="J662" s="0" t="n">
        <f aca="false">VLOOKUP(D662,'paramètres CI'!$A$1:$C$6,2,0)</f>
        <v>0.033584731604575</v>
      </c>
      <c r="K662" s="0" t="str">
        <f aca="false">VLOOKUP(A662,Nomenclature!$D$1:$E$9,2,0)</f>
        <v>03</v>
      </c>
      <c r="L662" s="0" t="str">
        <f aca="false">VLOOKUP(B662,Nomenclature!$J$1:$K$97,2,0)</f>
        <v>92</v>
      </c>
      <c r="M662" s="0" t="str">
        <f aca="false">VLOOKUP(C662,Nomenclature!$M$1:$N$21,2,0)</f>
        <v>01</v>
      </c>
      <c r="N662" s="0" t="str">
        <f aca="false">VLOOKUP(D662,Nomenclature!$O$25:$P$31,2,0)</f>
        <v>01</v>
      </c>
      <c r="O662" s="0" t="str">
        <f aca="false">CONCATENATE(K662,L662,M662,N662)</f>
        <v>03920101</v>
      </c>
      <c r="P662" s="0" t="str">
        <f aca="false">CONCATENATE(K662,L662)</f>
        <v>0392</v>
      </c>
      <c r="R662" s="0" t="n">
        <v>33.635922547969</v>
      </c>
      <c r="S662" s="0" t="n">
        <v>25</v>
      </c>
      <c r="T662" s="0" t="n">
        <v>86.7539097149503</v>
      </c>
      <c r="U662" s="0" t="n">
        <v>1.55554571065628</v>
      </c>
      <c r="V662" s="0" t="n">
        <v>0.0286380057835671</v>
      </c>
      <c r="W662" s="0" t="n">
        <f aca="false">VLOOKUP(D662,'paramètres CI'!$A$1:$C$6,2,0)</f>
        <v>0.033584731604575</v>
      </c>
      <c r="X662" s="0" t="n">
        <f aca="false">(R662-E662)/E662</f>
        <v>-0.0476190476190489</v>
      </c>
      <c r="Y662" s="0" t="n">
        <f aca="false">T662-G662</f>
        <v>21.9201683650222</v>
      </c>
      <c r="Z662" s="0" t="n">
        <f aca="false">U662-H662</f>
        <v>-0.0622218284262499</v>
      </c>
    </row>
    <row r="663" customFormat="false" ht="15.8" hidden="false" customHeight="false" outlineLevel="0" collapsed="false">
      <c r="A663" s="0" t="s">
        <v>15</v>
      </c>
      <c r="B663" s="0" t="s">
        <v>102</v>
      </c>
      <c r="C663" s="0" t="s">
        <v>32</v>
      </c>
      <c r="D663" s="0" t="s">
        <v>34</v>
      </c>
      <c r="E663" s="0" t="n">
        <f aca="false">VLOOKUP(O663,bibliRdtCHauff!$G$1:$K$1398,4,0)</f>
        <v>35.2404662636747</v>
      </c>
      <c r="F663" s="0" t="n">
        <v>25</v>
      </c>
      <c r="G663" s="0" t="n">
        <f aca="false">VLOOKUP(P663,BesoinU!$F$1:$L$99,3,0)</f>
        <v>64.8337413499281</v>
      </c>
      <c r="H663" s="0" t="n">
        <f aca="false">VLOOKUP(O663,bibliRdtCHauff!$G$1:$K$1398,3,0)</f>
        <v>1.61287673782179</v>
      </c>
      <c r="I663" s="0" t="n">
        <v>0.150202295261383</v>
      </c>
      <c r="J663" s="0" t="n">
        <f aca="false">VLOOKUP(D663,'paramètres CI'!$A$1:$C$6,2,0)</f>
        <v>0.0424847883250769</v>
      </c>
      <c r="K663" s="0" t="str">
        <f aca="false">VLOOKUP(A663,Nomenclature!$D$1:$E$9,2,0)</f>
        <v>03</v>
      </c>
      <c r="L663" s="0" t="str">
        <f aca="false">VLOOKUP(B663,Nomenclature!$J$1:$K$97,2,0)</f>
        <v>92</v>
      </c>
      <c r="M663" s="0" t="str">
        <f aca="false">VLOOKUP(C663,Nomenclature!$M$1:$N$21,2,0)</f>
        <v>01</v>
      </c>
      <c r="N663" s="0" t="str">
        <f aca="false">VLOOKUP(D663,Nomenclature!$O$25:$P$31,2,0)</f>
        <v>06</v>
      </c>
      <c r="O663" s="0" t="str">
        <f aca="false">CONCATENATE(K663,L663,M663,N663)</f>
        <v>03920106</v>
      </c>
      <c r="P663" s="0" t="str">
        <f aca="false">CONCATENATE(K663,L663)</f>
        <v>0392</v>
      </c>
      <c r="R663" s="0" t="n">
        <v>33.5623488225473</v>
      </c>
      <c r="S663" s="0" t="n">
        <v>25</v>
      </c>
      <c r="T663" s="0" t="n">
        <v>104.085716731205</v>
      </c>
      <c r="U663" s="0" t="n">
        <v>1.55084301713634</v>
      </c>
      <c r="V663" s="0" t="n">
        <v>0.150202295261383</v>
      </c>
      <c r="W663" s="0" t="n">
        <f aca="false">VLOOKUP(D663,'paramètres CI'!$A$1:$C$6,2,0)</f>
        <v>0.0424847883250769</v>
      </c>
      <c r="X663" s="0" t="n">
        <f aca="false">(R663-E663)/E663</f>
        <v>-0.0476190476190485</v>
      </c>
      <c r="Y663" s="0" t="n">
        <f aca="false">T663-G663</f>
        <v>39.2519753812769</v>
      </c>
      <c r="Z663" s="0" t="n">
        <f aca="false">U663-H663</f>
        <v>-0.06203372068545</v>
      </c>
    </row>
    <row r="664" customFormat="false" ht="15.8" hidden="false" customHeight="false" outlineLevel="0" collapsed="false">
      <c r="A664" s="0" t="s">
        <v>15</v>
      </c>
      <c r="B664" s="0" t="s">
        <v>102</v>
      </c>
      <c r="C664" s="0" t="s">
        <v>35</v>
      </c>
      <c r="D664" s="0" t="s">
        <v>33</v>
      </c>
      <c r="E664" s="0" t="n">
        <f aca="false">VLOOKUP(O664,bibliRdtCHauff!$G$1:$K$1398,4,0)</f>
        <v>42.0449031849613</v>
      </c>
      <c r="F664" s="0" t="n">
        <v>25</v>
      </c>
      <c r="G664" s="0" t="n">
        <f aca="false">VLOOKUP(P664,BesoinU!$F$1:$L$99,3,0)</f>
        <v>64.8337413499281</v>
      </c>
      <c r="H664" s="0" t="n">
        <f aca="false">VLOOKUP(O664,bibliRdtCHauff!$G$1:$K$1398,3,0)</f>
        <v>1.86665485278754</v>
      </c>
      <c r="I664" s="0" t="n">
        <v>9.99400359784131E-005</v>
      </c>
      <c r="J664" s="0" t="n">
        <f aca="false">VLOOKUP(D664,'paramètres CI'!$A$1:$C$6,2,0)</f>
        <v>0.033584731604575</v>
      </c>
      <c r="K664" s="0" t="str">
        <f aca="false">VLOOKUP(A664,Nomenclature!$D$1:$E$9,2,0)</f>
        <v>03</v>
      </c>
      <c r="L664" s="0" t="str">
        <f aca="false">VLOOKUP(B664,Nomenclature!$J$1:$K$97,2,0)</f>
        <v>92</v>
      </c>
      <c r="M664" s="0" t="str">
        <f aca="false">VLOOKUP(C664,Nomenclature!$M$1:$N$21,2,0)</f>
        <v>21</v>
      </c>
      <c r="N664" s="0" t="str">
        <f aca="false">VLOOKUP(D664,Nomenclature!$O$25:$P$31,2,0)</f>
        <v>01</v>
      </c>
      <c r="O664" s="0" t="str">
        <f aca="false">CONCATENATE(K664,L664,M664,N664)</f>
        <v>03922101</v>
      </c>
      <c r="P664" s="0" t="str">
        <f aca="false">CONCATENATE(K664,L664)</f>
        <v>0392</v>
      </c>
      <c r="R664" s="0" t="n">
        <v>42.0449031849613</v>
      </c>
      <c r="S664" s="0" t="n">
        <v>25</v>
      </c>
      <c r="T664" s="0" t="n">
        <v>86.7539097149503</v>
      </c>
      <c r="U664" s="0" t="n">
        <v>1.86665485278754</v>
      </c>
      <c r="V664" s="0" t="n">
        <v>9.99400359784131E-005</v>
      </c>
      <c r="W664" s="0" t="n">
        <f aca="false">VLOOKUP(D664,'paramètres CI'!$A$1:$C$6,2,0)</f>
        <v>0.033584731604575</v>
      </c>
      <c r="X664" s="0" t="n">
        <f aca="false">(R664-E664)/E664</f>
        <v>0</v>
      </c>
      <c r="Y664" s="0" t="n">
        <f aca="false">T664-G664</f>
        <v>21.9201683650222</v>
      </c>
      <c r="Z664" s="0" t="n">
        <f aca="false">U664-H664</f>
        <v>0</v>
      </c>
    </row>
    <row r="665" customFormat="false" ht="15.8" hidden="false" customHeight="false" outlineLevel="0" collapsed="false">
      <c r="A665" s="0" t="s">
        <v>15</v>
      </c>
      <c r="B665" s="0" t="s">
        <v>102</v>
      </c>
      <c r="C665" s="0" t="s">
        <v>35</v>
      </c>
      <c r="D665" s="0" t="s">
        <v>34</v>
      </c>
      <c r="E665" s="0" t="n">
        <f aca="false">VLOOKUP(O665,bibliRdtCHauff!$G$1:$K$1398,4,0)</f>
        <v>41.9529360281841</v>
      </c>
      <c r="F665" s="0" t="n">
        <v>25</v>
      </c>
      <c r="G665" s="0" t="n">
        <f aca="false">VLOOKUP(P665,BesoinU!$F$1:$L$99,3,0)</f>
        <v>64.8337413499281</v>
      </c>
      <c r="H665" s="0" t="n">
        <f aca="false">VLOOKUP(O665,bibliRdtCHauff!$G$1:$K$1398,3,0)</f>
        <v>1.8610116205636</v>
      </c>
      <c r="I665" s="0" t="n">
        <v>9.99400359784131E-005</v>
      </c>
      <c r="J665" s="0" t="n">
        <f aca="false">VLOOKUP(D665,'paramètres CI'!$A$1:$C$6,2,0)</f>
        <v>0.0424847883250769</v>
      </c>
      <c r="K665" s="0" t="str">
        <f aca="false">VLOOKUP(A665,Nomenclature!$D$1:$E$9,2,0)</f>
        <v>03</v>
      </c>
      <c r="L665" s="0" t="str">
        <f aca="false">VLOOKUP(B665,Nomenclature!$J$1:$K$97,2,0)</f>
        <v>92</v>
      </c>
      <c r="M665" s="0" t="str">
        <f aca="false">VLOOKUP(C665,Nomenclature!$M$1:$N$21,2,0)</f>
        <v>21</v>
      </c>
      <c r="N665" s="0" t="str">
        <f aca="false">VLOOKUP(D665,Nomenclature!$O$25:$P$31,2,0)</f>
        <v>06</v>
      </c>
      <c r="O665" s="0" t="str">
        <f aca="false">CONCATENATE(K665,L665,M665,N665)</f>
        <v>03922106</v>
      </c>
      <c r="P665" s="0" t="str">
        <f aca="false">CONCATENATE(K665,L665)</f>
        <v>0392</v>
      </c>
      <c r="R665" s="0" t="n">
        <v>41.9529360281841</v>
      </c>
      <c r="S665" s="0" t="n">
        <v>25</v>
      </c>
      <c r="T665" s="0" t="n">
        <v>104.085716731205</v>
      </c>
      <c r="U665" s="0" t="n">
        <v>1.8610116205636</v>
      </c>
      <c r="V665" s="0" t="n">
        <v>9.99400359784131E-005</v>
      </c>
      <c r="W665" s="0" t="n">
        <f aca="false">VLOOKUP(D665,'paramètres CI'!$A$1:$C$6,2,0)</f>
        <v>0.0424847883250769</v>
      </c>
      <c r="X665" s="0" t="n">
        <f aca="false">(R665-E665)/E665</f>
        <v>0</v>
      </c>
      <c r="Y665" s="0" t="n">
        <f aca="false">T665-G665</f>
        <v>39.2519753812769</v>
      </c>
      <c r="Z665" s="0" t="n">
        <f aca="false">U665-H665</f>
        <v>0</v>
      </c>
    </row>
    <row r="666" customFormat="false" ht="15.8" hidden="false" customHeight="false" outlineLevel="0" collapsed="false">
      <c r="A666" s="0" t="s">
        <v>15</v>
      </c>
      <c r="B666" s="0" t="s">
        <v>102</v>
      </c>
      <c r="C666" s="0" t="s">
        <v>36</v>
      </c>
      <c r="D666" s="0" t="s">
        <v>37</v>
      </c>
      <c r="E666" s="0" t="n">
        <f aca="false">VLOOKUP(O666,bibliRdtCHauff!$G$1:$K$1398,4,0)</f>
        <v>29.3470508163517</v>
      </c>
      <c r="F666" s="0" t="n">
        <v>20</v>
      </c>
      <c r="G666" s="0" t="n">
        <f aca="false">VLOOKUP(P666,BesoinU!$F$1:$L$99,3,0)</f>
        <v>64.8337413499281</v>
      </c>
      <c r="H666" s="0" t="n">
        <f aca="false">VLOOKUP(O666,bibliRdtCHauff!$G$1:$K$1398,3,0)</f>
        <v>0.752057912382312</v>
      </c>
      <c r="I666" s="0" t="n">
        <v>9.99400359784131E-005</v>
      </c>
      <c r="J666" s="0" t="n">
        <f aca="false">VLOOKUP(D666,'paramètres CI'!$A$1:$C$6,2,0)</f>
        <v>0.0385046990211696</v>
      </c>
      <c r="K666" s="0" t="str">
        <f aca="false">VLOOKUP(A666,Nomenclature!$D$1:$E$9,2,0)</f>
        <v>03</v>
      </c>
      <c r="L666" s="0" t="str">
        <f aca="false">VLOOKUP(B666,Nomenclature!$J$1:$K$97,2,0)</f>
        <v>92</v>
      </c>
      <c r="M666" s="0" t="str">
        <f aca="false">VLOOKUP(C666,Nomenclature!$M$1:$N$21,2,0)</f>
        <v>23</v>
      </c>
      <c r="N666" s="0" t="str">
        <f aca="false">VLOOKUP(D666,Nomenclature!$O$25:$P$31,2,0)</f>
        <v>03</v>
      </c>
      <c r="O666" s="0" t="str">
        <f aca="false">CONCATENATE(K666,L666,M666,N666)</f>
        <v>03922303</v>
      </c>
      <c r="P666" s="0" t="str">
        <f aca="false">CONCATENATE(K666,L666)</f>
        <v>0392</v>
      </c>
      <c r="R666" s="0" t="n">
        <v>29.3470508163517</v>
      </c>
      <c r="S666" s="0" t="n">
        <v>20</v>
      </c>
      <c r="T666" s="0" t="n">
        <v>92.500117189908</v>
      </c>
      <c r="U666" s="0" t="n">
        <v>0.752057912382312</v>
      </c>
      <c r="V666" s="0" t="n">
        <v>9.99400359784131E-005</v>
      </c>
      <c r="W666" s="0" t="n">
        <f aca="false">VLOOKUP(D666,'paramètres CI'!$A$1:$C$6,2,0)</f>
        <v>0.0385046990211696</v>
      </c>
      <c r="X666" s="0" t="n">
        <f aca="false">(R666-E666)/E666</f>
        <v>0</v>
      </c>
      <c r="Y666" s="0" t="n">
        <f aca="false">T666-G666</f>
        <v>27.6663758399799</v>
      </c>
      <c r="Z666" s="0" t="n">
        <f aca="false">U666-H666</f>
        <v>0</v>
      </c>
    </row>
    <row r="667" customFormat="false" ht="15.8" hidden="false" customHeight="false" outlineLevel="0" collapsed="false">
      <c r="A667" s="0" t="s">
        <v>15</v>
      </c>
      <c r="B667" s="0" t="s">
        <v>102</v>
      </c>
      <c r="C667" s="0" t="s">
        <v>38</v>
      </c>
      <c r="D667" s="0" t="s">
        <v>39</v>
      </c>
      <c r="E667" s="0" t="n">
        <f aca="false">VLOOKUP(O667,bibliRdtCHauff!$G$1:$K$1398,4,0)</f>
        <v>20.1486935379523</v>
      </c>
      <c r="F667" s="0" t="n">
        <v>20</v>
      </c>
      <c r="G667" s="0" t="n">
        <f aca="false">VLOOKUP(P667,BesoinU!$F$1:$L$99,3,0)</f>
        <v>64.8337413499281</v>
      </c>
      <c r="H667" s="0" t="n">
        <f aca="false">VLOOKUP(O667,bibliRdtCHauff!$G$1:$K$1398,3,0)</f>
        <v>0.979846856467435</v>
      </c>
      <c r="I667" s="0" t="n">
        <v>9.99400359784131E-005</v>
      </c>
      <c r="J667" s="0" t="n">
        <f aca="false">VLOOKUP(D667,'paramètres CI'!$A$1:$C$6,2,0)</f>
        <v>0.022045059962018</v>
      </c>
      <c r="K667" s="0" t="str">
        <f aca="false">VLOOKUP(A667,Nomenclature!$D$1:$E$9,2,0)</f>
        <v>03</v>
      </c>
      <c r="L667" s="0" t="str">
        <f aca="false">VLOOKUP(B667,Nomenclature!$J$1:$K$97,2,0)</f>
        <v>92</v>
      </c>
      <c r="M667" s="0" t="str">
        <f aca="false">VLOOKUP(C667,Nomenclature!$M$1:$N$21,2,0)</f>
        <v>24</v>
      </c>
      <c r="N667" s="0" t="str">
        <f aca="false">VLOOKUP(D667,Nomenclature!$O$25:$P$31,2,0)</f>
        <v>04</v>
      </c>
      <c r="O667" s="0" t="str">
        <f aca="false">CONCATENATE(K667,L667,M667,N667)</f>
        <v>03922404</v>
      </c>
      <c r="P667" s="0" t="str">
        <f aca="false">CONCATENATE(K667,L667)</f>
        <v>0392</v>
      </c>
      <c r="R667" s="0" t="n">
        <v>20.1486935379523</v>
      </c>
      <c r="S667" s="0" t="n">
        <v>20</v>
      </c>
      <c r="T667" s="0" t="n">
        <v>107.389051819417</v>
      </c>
      <c r="U667" s="0" t="n">
        <v>0.979846856467435</v>
      </c>
      <c r="V667" s="0" t="n">
        <v>9.99400359784131E-005</v>
      </c>
      <c r="W667" s="0" t="n">
        <f aca="false">VLOOKUP(D667,'paramètres CI'!$A$1:$C$6,2,0)</f>
        <v>0.022045059962018</v>
      </c>
      <c r="X667" s="0" t="n">
        <f aca="false">(R667-E667)/E667</f>
        <v>0</v>
      </c>
      <c r="Y667" s="0" t="n">
        <f aca="false">T667-G667</f>
        <v>42.5553104694889</v>
      </c>
      <c r="Z667" s="0" t="n">
        <f aca="false">U667-H667</f>
        <v>0</v>
      </c>
    </row>
    <row r="668" customFormat="false" ht="15.8" hidden="false" customHeight="false" outlineLevel="0" collapsed="false">
      <c r="A668" s="0" t="s">
        <v>15</v>
      </c>
      <c r="B668" s="0" t="s">
        <v>102</v>
      </c>
      <c r="C668" s="0" t="s">
        <v>40</v>
      </c>
      <c r="D668" s="0" t="s">
        <v>37</v>
      </c>
      <c r="E668" s="0" t="n">
        <f aca="false">VLOOKUP(O668,bibliRdtCHauff!$G$1:$K$1398,4,0)</f>
        <v>24.6515226857354</v>
      </c>
      <c r="F668" s="0" t="n">
        <v>20</v>
      </c>
      <c r="G668" s="0" t="n">
        <f aca="false">VLOOKUP(P668,BesoinU!$F$1:$L$99,3,0)</f>
        <v>64.8337413499281</v>
      </c>
      <c r="H668" s="0" t="n">
        <f aca="false">VLOOKUP(O668,bibliRdtCHauff!$G$1:$K$1398,3,0)</f>
        <v>0.676713726052445</v>
      </c>
      <c r="I668" s="0" t="n">
        <v>0.0311241484219354</v>
      </c>
      <c r="J668" s="0" t="n">
        <f aca="false">VLOOKUP(D668,'paramètres CI'!$A$1:$C$6,2,0)</f>
        <v>0.0385046990211696</v>
      </c>
      <c r="K668" s="0" t="str">
        <f aca="false">VLOOKUP(A668,Nomenclature!$D$1:$E$9,2,0)</f>
        <v>03</v>
      </c>
      <c r="L668" s="0" t="str">
        <f aca="false">VLOOKUP(B668,Nomenclature!$J$1:$K$97,2,0)</f>
        <v>92</v>
      </c>
      <c r="M668" s="0" t="str">
        <f aca="false">VLOOKUP(C668,Nomenclature!$M$1:$N$21,2,0)</f>
        <v>03</v>
      </c>
      <c r="N668" s="0" t="str">
        <f aca="false">VLOOKUP(D668,Nomenclature!$O$25:$P$31,2,0)</f>
        <v>03</v>
      </c>
      <c r="O668" s="0" t="str">
        <f aca="false">CONCATENATE(K668,L668,M668,N668)</f>
        <v>03920303</v>
      </c>
      <c r="P668" s="0" t="str">
        <f aca="false">CONCATENATE(K668,L668)</f>
        <v>0392</v>
      </c>
      <c r="R668" s="0" t="n">
        <v>23.4776406530813</v>
      </c>
      <c r="S668" s="0" t="n">
        <v>20</v>
      </c>
      <c r="T668" s="0" t="n">
        <v>92.500117189908</v>
      </c>
      <c r="U668" s="0" t="n">
        <v>0.657877679469978</v>
      </c>
      <c r="V668" s="0" t="n">
        <v>0.0311241484219354</v>
      </c>
      <c r="W668" s="0" t="n">
        <f aca="false">VLOOKUP(D668,'paramètres CI'!$A$1:$C$6,2,0)</f>
        <v>0.0385046990211696</v>
      </c>
      <c r="X668" s="0" t="n">
        <f aca="false">(R668-E668)/E668</f>
        <v>-0.0476190476190491</v>
      </c>
      <c r="Y668" s="0" t="n">
        <f aca="false">T668-G668</f>
        <v>27.6663758399799</v>
      </c>
      <c r="Z668" s="0" t="n">
        <f aca="false">U668-H668</f>
        <v>-0.018836046582467</v>
      </c>
    </row>
    <row r="669" customFormat="false" ht="15.8" hidden="false" customHeight="false" outlineLevel="0" collapsed="false">
      <c r="A669" s="0" t="s">
        <v>15</v>
      </c>
      <c r="B669" s="0" t="s">
        <v>102</v>
      </c>
      <c r="C669" s="0" t="s">
        <v>41</v>
      </c>
      <c r="D669" s="0" t="s">
        <v>39</v>
      </c>
      <c r="E669" s="0" t="n">
        <f aca="false">VLOOKUP(O669,bibliRdtCHauff!$G$1:$K$1398,4,0)</f>
        <v>16.92490257188</v>
      </c>
      <c r="F669" s="0" t="n">
        <v>20</v>
      </c>
      <c r="G669" s="0" t="n">
        <f aca="false">VLOOKUP(P669,BesoinU!$F$1:$L$99,3,0)</f>
        <v>64.8337413499281</v>
      </c>
      <c r="H669" s="0" t="n">
        <f aca="false">VLOOKUP(O669,bibliRdtCHauff!$G$1:$K$1398,3,0)</f>
        <v>0.768067172881546</v>
      </c>
      <c r="I669" s="0" t="n">
        <v>0.530429411228151</v>
      </c>
      <c r="J669" s="0" t="n">
        <f aca="false">VLOOKUP(D669,'paramètres CI'!$A$1:$C$6,2,0)</f>
        <v>0.022045059962018</v>
      </c>
      <c r="K669" s="0" t="str">
        <f aca="false">VLOOKUP(A669,Nomenclature!$D$1:$E$9,2,0)</f>
        <v>03</v>
      </c>
      <c r="L669" s="0" t="str">
        <f aca="false">VLOOKUP(B669,Nomenclature!$J$1:$K$97,2,0)</f>
        <v>92</v>
      </c>
      <c r="M669" s="0" t="str">
        <f aca="false">VLOOKUP(C669,Nomenclature!$M$1:$N$21,2,0)</f>
        <v>04</v>
      </c>
      <c r="N669" s="0" t="str">
        <f aca="false">VLOOKUP(D669,Nomenclature!$O$25:$P$31,2,0)</f>
        <v>04</v>
      </c>
      <c r="O669" s="0" t="str">
        <f aca="false">CONCATENATE(K669,L669,M669,N669)</f>
        <v>03920404</v>
      </c>
      <c r="P669" s="0" t="str">
        <f aca="false">CONCATENATE(K669,L669)</f>
        <v>0392</v>
      </c>
      <c r="R669" s="0" t="n">
        <v>16.1189548303619</v>
      </c>
      <c r="S669" s="0" t="n">
        <v>20</v>
      </c>
      <c r="T669" s="0" t="n">
        <v>107.389051819417</v>
      </c>
      <c r="U669" s="0" t="n">
        <v>0.715122251985074</v>
      </c>
      <c r="V669" s="0" t="n">
        <v>0.530429411228151</v>
      </c>
      <c r="W669" s="0" t="n">
        <f aca="false">VLOOKUP(D669,'paramètres CI'!$A$1:$C$6,2,0)</f>
        <v>0.022045059962018</v>
      </c>
      <c r="X669" s="0" t="n">
        <f aca="false">(R669-E669)/E669</f>
        <v>-0.0476190476190479</v>
      </c>
      <c r="Y669" s="0" t="n">
        <f aca="false">T669-G669</f>
        <v>42.5553104694889</v>
      </c>
      <c r="Z669" s="0" t="n">
        <f aca="false">U669-H669</f>
        <v>-0.052944920896472</v>
      </c>
    </row>
    <row r="670" customFormat="false" ht="15.8" hidden="false" customHeight="false" outlineLevel="0" collapsed="false">
      <c r="A670" s="0" t="s">
        <v>15</v>
      </c>
      <c r="B670" s="0" t="s">
        <v>102</v>
      </c>
      <c r="C670" s="0" t="s">
        <v>45</v>
      </c>
      <c r="D670" s="0" t="s">
        <v>43</v>
      </c>
      <c r="E670" s="0" t="n">
        <f aca="false">VLOOKUP(O670,bibliRdtCHauff!$G$1:$K$1398,4,0)</f>
        <v>10.4</v>
      </c>
      <c r="F670" s="0" t="n">
        <v>13</v>
      </c>
      <c r="G670" s="0" t="n">
        <f aca="false">VLOOKUP(P670,BesoinU!$F$1:$L$99,3,0)</f>
        <v>64.8337413499281</v>
      </c>
      <c r="H670" s="0" t="n">
        <f aca="false">VLOOKUP(O670,bibliRdtCHauff!$G$1:$K$1398,3,0)</f>
        <v>0.92</v>
      </c>
      <c r="I670" s="0" t="n">
        <v>0.139341159656808</v>
      </c>
      <c r="J670" s="0" t="n">
        <f aca="false">VLOOKUP(D670,'paramètres CI'!$A$1:$C$6,2,0)</f>
        <v>0.0935912806596305</v>
      </c>
      <c r="K670" s="0" t="str">
        <f aca="false">VLOOKUP(A670,Nomenclature!$D$1:$E$9,2,0)</f>
        <v>03</v>
      </c>
      <c r="L670" s="0" t="str">
        <f aca="false">VLOOKUP(B670,Nomenclature!$J$1:$K$97,2,0)</f>
        <v>92</v>
      </c>
      <c r="M670" s="0" t="str">
        <f aca="false">VLOOKUP(C670,Nomenclature!$M$1:$N$21,2,0)</f>
        <v>06</v>
      </c>
      <c r="N670" s="0" t="str">
        <f aca="false">VLOOKUP(D670,Nomenclature!$O$25:$P$31,2,0)</f>
        <v>02</v>
      </c>
      <c r="O670" s="0" t="str">
        <f aca="false">CONCATENATE(K670,L670,M670,N670)</f>
        <v>03920602</v>
      </c>
      <c r="P670" s="0" t="str">
        <f aca="false">CONCATENATE(K670,L670)</f>
        <v>0392</v>
      </c>
      <c r="R670" s="0" t="n">
        <v>10</v>
      </c>
      <c r="S670" s="0" t="n">
        <v>13</v>
      </c>
      <c r="T670" s="0" t="n">
        <v>87.9960508824251</v>
      </c>
      <c r="U670" s="0" t="n">
        <v>0.9</v>
      </c>
      <c r="V670" s="0" t="n">
        <v>0.139341159656808</v>
      </c>
      <c r="W670" s="0" t="n">
        <f aca="false">VLOOKUP(D670,'paramètres CI'!$A$1:$C$6,2,0)</f>
        <v>0.0935912806596305</v>
      </c>
      <c r="X670" s="0" t="n">
        <f aca="false">(R670-E670)/E670</f>
        <v>-0.0384615384615385</v>
      </c>
      <c r="Y670" s="0" t="n">
        <f aca="false">T670-G670</f>
        <v>23.162309532497</v>
      </c>
      <c r="Z670" s="0" t="n">
        <f aca="false">U670-H670</f>
        <v>-0.02</v>
      </c>
    </row>
    <row r="671" customFormat="false" ht="15.8" hidden="false" customHeight="false" outlineLevel="0" collapsed="false">
      <c r="A671" s="0" t="s">
        <v>15</v>
      </c>
      <c r="B671" s="0" t="s">
        <v>102</v>
      </c>
      <c r="C671" s="0" t="s">
        <v>46</v>
      </c>
      <c r="D671" s="0" t="s">
        <v>43</v>
      </c>
      <c r="E671" s="0" t="n">
        <f aca="false">VLOOKUP(O671,bibliRdtCHauff!$G$1:$K$1398,4,0)</f>
        <v>12</v>
      </c>
      <c r="F671" s="0" t="n">
        <v>13</v>
      </c>
      <c r="G671" s="0" t="n">
        <f aca="false">VLOOKUP(P671,BesoinU!$F$1:$L$99,3,0)</f>
        <v>64.8337413499281</v>
      </c>
      <c r="H671" s="0" t="n">
        <f aca="false">VLOOKUP(O671,bibliRdtCHauff!$G$1:$K$1398,3,0)</f>
        <v>1</v>
      </c>
      <c r="I671" s="0" t="n">
        <v>9.99400359784131E-005</v>
      </c>
      <c r="J671" s="0" t="n">
        <f aca="false">VLOOKUP(D671,'paramètres CI'!$A$1:$C$6,2,0)</f>
        <v>0.0935912806596305</v>
      </c>
      <c r="K671" s="0" t="str">
        <f aca="false">VLOOKUP(A671,Nomenclature!$D$1:$E$9,2,0)</f>
        <v>03</v>
      </c>
      <c r="L671" s="0" t="str">
        <f aca="false">VLOOKUP(B671,Nomenclature!$J$1:$K$97,2,0)</f>
        <v>92</v>
      </c>
      <c r="M671" s="0" t="str">
        <f aca="false">VLOOKUP(C671,Nomenclature!$M$1:$N$21,2,0)</f>
        <v>26</v>
      </c>
      <c r="N671" s="0" t="str">
        <f aca="false">VLOOKUP(D671,Nomenclature!$O$25:$P$31,2,0)</f>
        <v>02</v>
      </c>
      <c r="O671" s="0" t="str">
        <f aca="false">CONCATENATE(K671,L671,M671,N671)</f>
        <v>03922602</v>
      </c>
      <c r="P671" s="0" t="str">
        <f aca="false">CONCATENATE(K671,L671)</f>
        <v>0392</v>
      </c>
      <c r="R671" s="0" t="n">
        <v>12</v>
      </c>
      <c r="S671" s="0" t="n">
        <v>13</v>
      </c>
      <c r="T671" s="0" t="n">
        <v>87.9960508824251</v>
      </c>
      <c r="U671" s="0" t="n">
        <v>1</v>
      </c>
      <c r="V671" s="0" t="n">
        <v>9.99400359784131E-005</v>
      </c>
      <c r="W671" s="0" t="n">
        <f aca="false">VLOOKUP(D671,'paramètres CI'!$A$1:$C$6,2,0)</f>
        <v>0.0935912806596305</v>
      </c>
      <c r="X671" s="0" t="n">
        <f aca="false">(R671-E671)/E671</f>
        <v>0</v>
      </c>
      <c r="Y671" s="0" t="n">
        <f aca="false">T671-G671</f>
        <v>23.162309532497</v>
      </c>
      <c r="Z671" s="0" t="n">
        <f aca="false">U671-H671</f>
        <v>0</v>
      </c>
    </row>
    <row r="672" customFormat="false" ht="15.8" hidden="false" customHeight="false" outlineLevel="0" collapsed="false">
      <c r="A672" s="0" t="s">
        <v>15</v>
      </c>
      <c r="B672" s="0" t="s">
        <v>102</v>
      </c>
      <c r="C672" s="0" t="s">
        <v>48</v>
      </c>
      <c r="D672" s="0" t="s">
        <v>43</v>
      </c>
      <c r="E672" s="0" t="n">
        <f aca="false">VLOOKUP(O672,bibliRdtCHauff!$G$1:$K$1398,4,0)</f>
        <v>89.1193681043303</v>
      </c>
      <c r="F672" s="0" t="n">
        <v>20</v>
      </c>
      <c r="G672" s="0" t="n">
        <f aca="false">VLOOKUP(P672,BesoinU!$F$1:$L$99,3,0)</f>
        <v>64.8337413499281</v>
      </c>
      <c r="H672" s="0" t="n">
        <f aca="false">VLOOKUP(O672,bibliRdtCHauff!$G$1:$K$1398,3,0)</f>
        <v>2.94489544186046</v>
      </c>
      <c r="I672" s="0" t="n">
        <v>0.119665339432285</v>
      </c>
      <c r="J672" s="0" t="n">
        <f aca="false">VLOOKUP(D672,'paramètres CI'!$A$1:$C$6,2,0)</f>
        <v>0.0935912806596305</v>
      </c>
      <c r="K672" s="0" t="str">
        <f aca="false">VLOOKUP(A672,Nomenclature!$D$1:$E$9,2,0)</f>
        <v>03</v>
      </c>
      <c r="L672" s="0" t="str">
        <f aca="false">VLOOKUP(B672,Nomenclature!$J$1:$K$97,2,0)</f>
        <v>92</v>
      </c>
      <c r="M672" s="0" t="str">
        <f aca="false">VLOOKUP(C672,Nomenclature!$M$1:$N$21,2,0)</f>
        <v>09</v>
      </c>
      <c r="N672" s="0" t="str">
        <f aca="false">VLOOKUP(D672,Nomenclature!$O$25:$P$31,2,0)</f>
        <v>02</v>
      </c>
      <c r="O672" s="0" t="str">
        <f aca="false">CONCATENATE(K672,L672,M672,N672)</f>
        <v>03920902</v>
      </c>
      <c r="P672" s="0" t="str">
        <f aca="false">CONCATENATE(K672,L672)</f>
        <v>0392</v>
      </c>
      <c r="R672" s="0" t="n">
        <v>84.8755886707908</v>
      </c>
      <c r="S672" s="0" t="n">
        <v>20</v>
      </c>
      <c r="T672" s="0" t="n">
        <v>82.8849520507442</v>
      </c>
      <c r="U672" s="0" t="n">
        <v>2.83163023255814</v>
      </c>
      <c r="V672" s="0" t="n">
        <v>0.119665339432285</v>
      </c>
      <c r="W672" s="0" t="n">
        <f aca="false">VLOOKUP(D672,'paramètres CI'!$A$1:$C$6,2,0)</f>
        <v>0.0935912806596305</v>
      </c>
      <c r="X672" s="0" t="n">
        <f aca="false">(R672-E672)/E672</f>
        <v>-0.0476190476190472</v>
      </c>
      <c r="Y672" s="0" t="n">
        <f aca="false">T672-G672</f>
        <v>18.0512107008161</v>
      </c>
      <c r="Z672" s="0" t="n">
        <f aca="false">U672-H672</f>
        <v>-0.11326520930232</v>
      </c>
    </row>
    <row r="673" customFormat="false" ht="15.8" hidden="false" customHeight="false" outlineLevel="0" collapsed="false">
      <c r="A673" s="0" t="s">
        <v>15</v>
      </c>
      <c r="B673" s="0" t="s">
        <v>102</v>
      </c>
      <c r="C673" s="0" t="s">
        <v>49</v>
      </c>
      <c r="D673" s="0" t="s">
        <v>43</v>
      </c>
      <c r="E673" s="0" t="n">
        <f aca="false">VLOOKUP(O673,bibliRdtCHauff!$G$1:$K$1398,4,0)</f>
        <v>106.094485838488</v>
      </c>
      <c r="F673" s="0" t="n">
        <v>20</v>
      </c>
      <c r="G673" s="0" t="n">
        <f aca="false">VLOOKUP(P673,BesoinU!$F$1:$L$99,3,0)</f>
        <v>64.8337413499281</v>
      </c>
      <c r="H673" s="0" t="n">
        <f aca="false">VLOOKUP(O673,bibliRdtCHauff!$G$1:$K$1398,3,0)</f>
        <v>3.39795627906976</v>
      </c>
      <c r="I673" s="0" t="n">
        <v>9.99400359784131E-005</v>
      </c>
      <c r="J673" s="0" t="n">
        <f aca="false">VLOOKUP(D673,'paramètres CI'!$A$1:$C$6,2,0)</f>
        <v>0.0935912806596305</v>
      </c>
      <c r="K673" s="0" t="str">
        <f aca="false">VLOOKUP(A673,Nomenclature!$D$1:$E$9,2,0)</f>
        <v>03</v>
      </c>
      <c r="L673" s="0" t="str">
        <f aca="false">VLOOKUP(B673,Nomenclature!$J$1:$K$97,2,0)</f>
        <v>92</v>
      </c>
      <c r="M673" s="0" t="str">
        <f aca="false">VLOOKUP(C673,Nomenclature!$M$1:$N$21,2,0)</f>
        <v>29</v>
      </c>
      <c r="N673" s="0" t="str">
        <f aca="false">VLOOKUP(D673,Nomenclature!$O$25:$P$31,2,0)</f>
        <v>02</v>
      </c>
      <c r="O673" s="0" t="str">
        <f aca="false">CONCATENATE(K673,L673,M673,N673)</f>
        <v>03922902</v>
      </c>
      <c r="P673" s="0" t="str">
        <f aca="false">CONCATENATE(K673,L673)</f>
        <v>0392</v>
      </c>
      <c r="R673" s="0" t="n">
        <v>106.094485838488</v>
      </c>
      <c r="S673" s="0" t="n">
        <v>20</v>
      </c>
      <c r="T673" s="0" t="n">
        <v>82.8849520507442</v>
      </c>
      <c r="U673" s="0" t="n">
        <v>3.39795627906976</v>
      </c>
      <c r="V673" s="0" t="n">
        <v>9.99400359784131E-005</v>
      </c>
      <c r="W673" s="0" t="n">
        <f aca="false">VLOOKUP(D673,'paramètres CI'!$A$1:$C$6,2,0)</f>
        <v>0.0935912806596305</v>
      </c>
      <c r="X673" s="0" t="n">
        <f aca="false">(R673-E673)/E673</f>
        <v>0</v>
      </c>
      <c r="Y673" s="0" t="n">
        <f aca="false">T673-G673</f>
        <v>18.0512107008161</v>
      </c>
      <c r="Z673" s="0" t="n">
        <f aca="false">U673-H673</f>
        <v>0</v>
      </c>
    </row>
    <row r="674" customFormat="false" ht="15.8" hidden="false" customHeight="false" outlineLevel="0" collapsed="false">
      <c r="A674" s="0" t="s">
        <v>15</v>
      </c>
      <c r="B674" s="0" t="s">
        <v>103</v>
      </c>
      <c r="C674" s="0" t="s">
        <v>32</v>
      </c>
      <c r="D674" s="0" t="s">
        <v>34</v>
      </c>
      <c r="E674" s="0" t="n">
        <f aca="false">VLOOKUP(O674,bibliRdtCHauff!$G$1:$K$1398,4,0)</f>
        <v>31.687784383969</v>
      </c>
      <c r="F674" s="0" t="n">
        <v>25</v>
      </c>
      <c r="G674" s="0" t="n">
        <f aca="false">VLOOKUP(P674,BesoinU!$F$1:$L$99,3,0)</f>
        <v>65.9262262909458</v>
      </c>
      <c r="H674" s="0" t="n">
        <f aca="false">VLOOKUP(O674,bibliRdtCHauff!$G$1:$K$1398,3,0)</f>
        <v>1.63422284323619</v>
      </c>
      <c r="I674" s="0" t="n">
        <v>0.0206066537638204</v>
      </c>
      <c r="J674" s="0" t="n">
        <f aca="false">VLOOKUP(D674,'paramètres CI'!$A$1:$C$6,2,0)</f>
        <v>0.0424847883250769</v>
      </c>
      <c r="K674" s="0" t="str">
        <f aca="false">VLOOKUP(A674,Nomenclature!$D$1:$E$9,2,0)</f>
        <v>03</v>
      </c>
      <c r="L674" s="0" t="str">
        <f aca="false">VLOOKUP(B674,Nomenclature!$J$1:$K$97,2,0)</f>
        <v>93</v>
      </c>
      <c r="M674" s="0" t="str">
        <f aca="false">VLOOKUP(C674,Nomenclature!$M$1:$N$21,2,0)</f>
        <v>01</v>
      </c>
      <c r="N674" s="0" t="str">
        <f aca="false">VLOOKUP(D674,Nomenclature!$O$25:$P$31,2,0)</f>
        <v>06</v>
      </c>
      <c r="O674" s="0" t="str">
        <f aca="false">CONCATENATE(K674,L674,M674,N674)</f>
        <v>03930106</v>
      </c>
      <c r="P674" s="0" t="str">
        <f aca="false">CONCATENATE(K674,L674)</f>
        <v>0393</v>
      </c>
      <c r="R674" s="0" t="n">
        <v>30.1788422704467</v>
      </c>
      <c r="S674" s="0" t="n">
        <v>25</v>
      </c>
      <c r="T674" s="0" t="n">
        <v>100.094082287239</v>
      </c>
      <c r="U674" s="0" t="n">
        <v>1.57136811849634</v>
      </c>
      <c r="V674" s="0" t="n">
        <v>0.0206066537638204</v>
      </c>
      <c r="W674" s="0" t="n">
        <f aca="false">VLOOKUP(D674,'paramètres CI'!$A$1:$C$6,2,0)</f>
        <v>0.0424847883250769</v>
      </c>
      <c r="X674" s="0" t="n">
        <f aca="false">(R674-E674)/E674</f>
        <v>-0.0476190476190465</v>
      </c>
      <c r="Y674" s="0" t="n">
        <f aca="false">T674-G674</f>
        <v>34.1678559962932</v>
      </c>
      <c r="Z674" s="0" t="n">
        <f aca="false">U674-H674</f>
        <v>-0.0628547247398501</v>
      </c>
    </row>
    <row r="675" customFormat="false" ht="15.8" hidden="false" customHeight="false" outlineLevel="0" collapsed="false">
      <c r="A675" s="0" t="s">
        <v>15</v>
      </c>
      <c r="B675" s="0" t="s">
        <v>103</v>
      </c>
      <c r="C675" s="0" t="s">
        <v>32</v>
      </c>
      <c r="D675" s="0" t="s">
        <v>33</v>
      </c>
      <c r="E675" s="0" t="n">
        <f aca="false">VLOOKUP(O675,bibliRdtCHauff!$G$1:$K$1398,4,0)</f>
        <v>31.9136632426625</v>
      </c>
      <c r="F675" s="0" t="n">
        <v>25</v>
      </c>
      <c r="G675" s="0" t="n">
        <f aca="false">VLOOKUP(P675,BesoinU!$F$1:$L$99,3,0)</f>
        <v>65.9262262909458</v>
      </c>
      <c r="H675" s="0" t="n">
        <f aca="false">VLOOKUP(O675,bibliRdtCHauff!$G$1:$K$1398,3,0)</f>
        <v>1.62079469882996</v>
      </c>
      <c r="I675" s="0" t="n">
        <v>0.0536947968830344</v>
      </c>
      <c r="J675" s="0" t="n">
        <f aca="false">VLOOKUP(D675,'paramètres CI'!$A$1:$C$6,2,0)</f>
        <v>0.033584731604575</v>
      </c>
      <c r="K675" s="0" t="str">
        <f aca="false">VLOOKUP(A675,Nomenclature!$D$1:$E$9,2,0)</f>
        <v>03</v>
      </c>
      <c r="L675" s="0" t="str">
        <f aca="false">VLOOKUP(B675,Nomenclature!$J$1:$K$97,2,0)</f>
        <v>93</v>
      </c>
      <c r="M675" s="0" t="str">
        <f aca="false">VLOOKUP(C675,Nomenclature!$M$1:$N$21,2,0)</f>
        <v>01</v>
      </c>
      <c r="N675" s="0" t="str">
        <f aca="false">VLOOKUP(D675,Nomenclature!$O$25:$P$31,2,0)</f>
        <v>01</v>
      </c>
      <c r="O675" s="0" t="str">
        <f aca="false">CONCATENATE(K675,L675,M675,N675)</f>
        <v>03930101</v>
      </c>
      <c r="P675" s="0" t="str">
        <f aca="false">CONCATENATE(K675,L675)</f>
        <v>0393</v>
      </c>
      <c r="R675" s="0" t="n">
        <v>30.3939649930119</v>
      </c>
      <c r="S675" s="0" t="n">
        <v>25</v>
      </c>
      <c r="T675" s="0" t="n">
        <v>98.6306276573265</v>
      </c>
      <c r="U675" s="0" t="n">
        <v>1.55845644118265</v>
      </c>
      <c r="V675" s="0" t="n">
        <v>0.0536947968830344</v>
      </c>
      <c r="W675" s="0" t="n">
        <f aca="false">VLOOKUP(D675,'paramètres CI'!$A$1:$C$6,2,0)</f>
        <v>0.033584731604575</v>
      </c>
      <c r="X675" s="0" t="n">
        <f aca="false">(R675-E675)/E675</f>
        <v>-0.0476190476190478</v>
      </c>
      <c r="Y675" s="0" t="n">
        <f aca="false">T675-G675</f>
        <v>32.7044013663807</v>
      </c>
      <c r="Z675" s="0" t="n">
        <f aca="false">U675-H675</f>
        <v>-0.0623382576473099</v>
      </c>
    </row>
    <row r="676" customFormat="false" ht="15.8" hidden="false" customHeight="false" outlineLevel="0" collapsed="false">
      <c r="A676" s="0" t="s">
        <v>15</v>
      </c>
      <c r="B676" s="0" t="s">
        <v>103</v>
      </c>
      <c r="C676" s="0" t="s">
        <v>35</v>
      </c>
      <c r="D676" s="0" t="s">
        <v>33</v>
      </c>
      <c r="E676" s="0" t="n">
        <f aca="false">VLOOKUP(O676,bibliRdtCHauff!$G$1:$K$1398,4,0)</f>
        <v>37.9924562412649</v>
      </c>
      <c r="F676" s="0" t="n">
        <v>25</v>
      </c>
      <c r="G676" s="0" t="n">
        <f aca="false">VLOOKUP(P676,BesoinU!$F$1:$L$99,3,0)</f>
        <v>65.9262262909458</v>
      </c>
      <c r="H676" s="0" t="n">
        <f aca="false">VLOOKUP(O676,bibliRdtCHauff!$G$1:$K$1398,3,0)</f>
        <v>1.87014772941919</v>
      </c>
      <c r="I676" s="0" t="n">
        <v>9.99400359784131E-005</v>
      </c>
      <c r="J676" s="0" t="n">
        <f aca="false">VLOOKUP(D676,'paramètres CI'!$A$1:$C$6,2,0)</f>
        <v>0.033584731604575</v>
      </c>
      <c r="K676" s="0" t="str">
        <f aca="false">VLOOKUP(A676,Nomenclature!$D$1:$E$9,2,0)</f>
        <v>03</v>
      </c>
      <c r="L676" s="0" t="str">
        <f aca="false">VLOOKUP(B676,Nomenclature!$J$1:$K$97,2,0)</f>
        <v>93</v>
      </c>
      <c r="M676" s="0" t="str">
        <f aca="false">VLOOKUP(C676,Nomenclature!$M$1:$N$21,2,0)</f>
        <v>21</v>
      </c>
      <c r="N676" s="0" t="str">
        <f aca="false">VLOOKUP(D676,Nomenclature!$O$25:$P$31,2,0)</f>
        <v>01</v>
      </c>
      <c r="O676" s="0" t="str">
        <f aca="false">CONCATENATE(K676,L676,M676,N676)</f>
        <v>03932101</v>
      </c>
      <c r="P676" s="0" t="str">
        <f aca="false">CONCATENATE(K676,L676)</f>
        <v>0393</v>
      </c>
      <c r="R676" s="0" t="n">
        <v>37.9924562412649</v>
      </c>
      <c r="S676" s="0" t="n">
        <v>25</v>
      </c>
      <c r="T676" s="0" t="n">
        <v>98.6306276573265</v>
      </c>
      <c r="U676" s="0" t="n">
        <v>1.87014772941919</v>
      </c>
      <c r="V676" s="0" t="n">
        <v>9.99400359784131E-005</v>
      </c>
      <c r="W676" s="0" t="n">
        <f aca="false">VLOOKUP(D676,'paramètres CI'!$A$1:$C$6,2,0)</f>
        <v>0.033584731604575</v>
      </c>
      <c r="X676" s="0" t="n">
        <f aca="false">(R676-E676)/E676</f>
        <v>0</v>
      </c>
      <c r="Y676" s="0" t="n">
        <f aca="false">T676-G676</f>
        <v>32.7044013663807</v>
      </c>
      <c r="Z676" s="0" t="n">
        <f aca="false">U676-H676</f>
        <v>0</v>
      </c>
    </row>
    <row r="677" customFormat="false" ht="15.8" hidden="false" customHeight="false" outlineLevel="0" collapsed="false">
      <c r="A677" s="0" t="s">
        <v>15</v>
      </c>
      <c r="B677" s="0" t="s">
        <v>103</v>
      </c>
      <c r="C677" s="0" t="s">
        <v>35</v>
      </c>
      <c r="D677" s="0" t="s">
        <v>34</v>
      </c>
      <c r="E677" s="0" t="n">
        <f aca="false">VLOOKUP(O677,bibliRdtCHauff!$G$1:$K$1398,4,0)</f>
        <v>37.7235528380583</v>
      </c>
      <c r="F677" s="0" t="n">
        <v>25</v>
      </c>
      <c r="G677" s="0" t="n">
        <f aca="false">VLOOKUP(P677,BesoinU!$F$1:$L$99,3,0)</f>
        <v>65.9262262909458</v>
      </c>
      <c r="H677" s="0" t="n">
        <f aca="false">VLOOKUP(O677,bibliRdtCHauff!$G$1:$K$1398,3,0)</f>
        <v>1.88564174219561</v>
      </c>
      <c r="I677" s="0" t="n">
        <v>9.99400359784131E-005</v>
      </c>
      <c r="J677" s="0" t="n">
        <f aca="false">VLOOKUP(D677,'paramètres CI'!$A$1:$C$6,2,0)</f>
        <v>0.0424847883250769</v>
      </c>
      <c r="K677" s="0" t="str">
        <f aca="false">VLOOKUP(A677,Nomenclature!$D$1:$E$9,2,0)</f>
        <v>03</v>
      </c>
      <c r="L677" s="0" t="str">
        <f aca="false">VLOOKUP(B677,Nomenclature!$J$1:$K$97,2,0)</f>
        <v>93</v>
      </c>
      <c r="M677" s="0" t="str">
        <f aca="false">VLOOKUP(C677,Nomenclature!$M$1:$N$21,2,0)</f>
        <v>21</v>
      </c>
      <c r="N677" s="0" t="str">
        <f aca="false">VLOOKUP(D677,Nomenclature!$O$25:$P$31,2,0)</f>
        <v>06</v>
      </c>
      <c r="O677" s="0" t="str">
        <f aca="false">CONCATENATE(K677,L677,M677,N677)</f>
        <v>03932106</v>
      </c>
      <c r="P677" s="0" t="str">
        <f aca="false">CONCATENATE(K677,L677)</f>
        <v>0393</v>
      </c>
      <c r="R677" s="0" t="n">
        <v>37.7235528380583</v>
      </c>
      <c r="S677" s="0" t="n">
        <v>25</v>
      </c>
      <c r="T677" s="0" t="n">
        <v>100.094082287239</v>
      </c>
      <c r="U677" s="0" t="n">
        <v>1.88564174219561</v>
      </c>
      <c r="V677" s="0" t="n">
        <v>9.99400359784131E-005</v>
      </c>
      <c r="W677" s="0" t="n">
        <f aca="false">VLOOKUP(D677,'paramètres CI'!$A$1:$C$6,2,0)</f>
        <v>0.0424847883250769</v>
      </c>
      <c r="X677" s="0" t="n">
        <f aca="false">(R677-E677)/E677</f>
        <v>0</v>
      </c>
      <c r="Y677" s="0" t="n">
        <f aca="false">T677-G677</f>
        <v>34.1678559962932</v>
      </c>
      <c r="Z677" s="0" t="n">
        <f aca="false">U677-H677</f>
        <v>0</v>
      </c>
    </row>
    <row r="678" customFormat="false" ht="15.8" hidden="false" customHeight="false" outlineLevel="0" collapsed="false">
      <c r="A678" s="0" t="s">
        <v>15</v>
      </c>
      <c r="B678" s="0" t="s">
        <v>103</v>
      </c>
      <c r="C678" s="0" t="s">
        <v>36</v>
      </c>
      <c r="D678" s="0" t="s">
        <v>37</v>
      </c>
      <c r="E678" s="0" t="n">
        <f aca="false">VLOOKUP(O678,bibliRdtCHauff!$G$1:$K$1398,4,0)</f>
        <v>15.5156504987658</v>
      </c>
      <c r="F678" s="0" t="n">
        <v>20</v>
      </c>
      <c r="G678" s="0" t="n">
        <f aca="false">VLOOKUP(P678,BesoinU!$F$1:$L$99,3,0)</f>
        <v>65.9262262909458</v>
      </c>
      <c r="H678" s="0" t="n">
        <f aca="false">VLOOKUP(O678,bibliRdtCHauff!$G$1:$K$1398,3,0)</f>
        <v>0.761583138885597</v>
      </c>
      <c r="I678" s="0" t="n">
        <v>9.99400359784131E-005</v>
      </c>
      <c r="J678" s="0" t="n">
        <f aca="false">VLOOKUP(D678,'paramètres CI'!$A$1:$C$6,2,0)</f>
        <v>0.0385046990211696</v>
      </c>
      <c r="K678" s="0" t="str">
        <f aca="false">VLOOKUP(A678,Nomenclature!$D$1:$E$9,2,0)</f>
        <v>03</v>
      </c>
      <c r="L678" s="0" t="str">
        <f aca="false">VLOOKUP(B678,Nomenclature!$J$1:$K$97,2,0)</f>
        <v>93</v>
      </c>
      <c r="M678" s="0" t="str">
        <f aca="false">VLOOKUP(C678,Nomenclature!$M$1:$N$21,2,0)</f>
        <v>23</v>
      </c>
      <c r="N678" s="0" t="str">
        <f aca="false">VLOOKUP(D678,Nomenclature!$O$25:$P$31,2,0)</f>
        <v>03</v>
      </c>
      <c r="O678" s="0" t="str">
        <f aca="false">CONCATENATE(K678,L678,M678,N678)</f>
        <v>03932303</v>
      </c>
      <c r="P678" s="0" t="str">
        <f aca="false">CONCATENATE(K678,L678)</f>
        <v>0393</v>
      </c>
      <c r="R678" s="0" t="n">
        <v>15.5156504987658</v>
      </c>
      <c r="S678" s="0" t="n">
        <v>20</v>
      </c>
      <c r="T678" s="0" t="n">
        <v>103.949782352467</v>
      </c>
      <c r="U678" s="0" t="n">
        <v>0.761583138885597</v>
      </c>
      <c r="V678" s="0" t="n">
        <v>9.99400359784131E-005</v>
      </c>
      <c r="W678" s="0" t="n">
        <f aca="false">VLOOKUP(D678,'paramètres CI'!$A$1:$C$6,2,0)</f>
        <v>0.0385046990211696</v>
      </c>
      <c r="X678" s="0" t="n">
        <f aca="false">(R678-E678)/E678</f>
        <v>0</v>
      </c>
      <c r="Y678" s="0" t="n">
        <f aca="false">T678-G678</f>
        <v>38.0235560615212</v>
      </c>
      <c r="Z678" s="0" t="n">
        <f aca="false">U678-H678</f>
        <v>0</v>
      </c>
    </row>
    <row r="679" customFormat="false" ht="15.8" hidden="false" customHeight="false" outlineLevel="0" collapsed="false">
      <c r="A679" s="0" t="s">
        <v>15</v>
      </c>
      <c r="B679" s="0" t="s">
        <v>103</v>
      </c>
      <c r="C679" s="0" t="s">
        <v>38</v>
      </c>
      <c r="D679" s="0" t="s">
        <v>39</v>
      </c>
      <c r="E679" s="0" t="n">
        <f aca="false">VLOOKUP(O679,bibliRdtCHauff!$G$1:$K$1398,4,0)</f>
        <v>11.5329496041162</v>
      </c>
      <c r="F679" s="0" t="n">
        <v>20</v>
      </c>
      <c r="G679" s="0" t="n">
        <f aca="false">VLOOKUP(P679,BesoinU!$F$1:$L$99,3,0)</f>
        <v>65.9262262909458</v>
      </c>
      <c r="H679" s="0" t="n">
        <f aca="false">VLOOKUP(O679,bibliRdtCHauff!$G$1:$K$1398,3,0)</f>
        <v>0.989367103465403</v>
      </c>
      <c r="I679" s="0" t="n">
        <v>9.99400359784131E-005</v>
      </c>
      <c r="J679" s="0" t="n">
        <f aca="false">VLOOKUP(D679,'paramètres CI'!$A$1:$C$6,2,0)</f>
        <v>0.022045059962018</v>
      </c>
      <c r="K679" s="0" t="str">
        <f aca="false">VLOOKUP(A679,Nomenclature!$D$1:$E$9,2,0)</f>
        <v>03</v>
      </c>
      <c r="L679" s="0" t="str">
        <f aca="false">VLOOKUP(B679,Nomenclature!$J$1:$K$97,2,0)</f>
        <v>93</v>
      </c>
      <c r="M679" s="0" t="str">
        <f aca="false">VLOOKUP(C679,Nomenclature!$M$1:$N$21,2,0)</f>
        <v>24</v>
      </c>
      <c r="N679" s="0" t="str">
        <f aca="false">VLOOKUP(D679,Nomenclature!$O$25:$P$31,2,0)</f>
        <v>04</v>
      </c>
      <c r="O679" s="0" t="str">
        <f aca="false">CONCATENATE(K679,L679,M679,N679)</f>
        <v>03932404</v>
      </c>
      <c r="P679" s="0" t="str">
        <f aca="false">CONCATENATE(K679,L679)</f>
        <v>0393</v>
      </c>
      <c r="R679" s="0" t="n">
        <v>11.5329496041162</v>
      </c>
      <c r="S679" s="0" t="n">
        <v>20</v>
      </c>
      <c r="T679" s="0" t="n">
        <v>102.524168129313</v>
      </c>
      <c r="U679" s="0" t="n">
        <v>0.989367103465403</v>
      </c>
      <c r="V679" s="0" t="n">
        <v>9.99400359784131E-005</v>
      </c>
      <c r="W679" s="0" t="n">
        <f aca="false">VLOOKUP(D679,'paramètres CI'!$A$1:$C$6,2,0)</f>
        <v>0.022045059962018</v>
      </c>
      <c r="X679" s="0" t="n">
        <f aca="false">(R679-E679)/E679</f>
        <v>0</v>
      </c>
      <c r="Y679" s="0" t="n">
        <f aca="false">T679-G679</f>
        <v>36.5979418383672</v>
      </c>
      <c r="Z679" s="0" t="n">
        <f aca="false">U679-H679</f>
        <v>0</v>
      </c>
    </row>
    <row r="680" customFormat="false" ht="15.8" hidden="false" customHeight="false" outlineLevel="0" collapsed="false">
      <c r="A680" s="0" t="s">
        <v>15</v>
      </c>
      <c r="B680" s="0" t="s">
        <v>103</v>
      </c>
      <c r="C680" s="0" t="s">
        <v>40</v>
      </c>
      <c r="D680" s="0" t="s">
        <v>37</v>
      </c>
      <c r="E680" s="0" t="n">
        <f aca="false">VLOOKUP(O680,bibliRdtCHauff!$G$1:$K$1398,4,0)</f>
        <v>13.0331464189633</v>
      </c>
      <c r="F680" s="0" t="n">
        <v>20</v>
      </c>
      <c r="G680" s="0" t="n">
        <f aca="false">VLOOKUP(P680,BesoinU!$F$1:$L$99,3,0)</f>
        <v>65.9262262909458</v>
      </c>
      <c r="H680" s="0" t="n">
        <f aca="false">VLOOKUP(O680,bibliRdtCHauff!$G$1:$K$1398,3,0)</f>
        <v>0.689377907802488</v>
      </c>
      <c r="I680" s="0" t="n">
        <v>0.047678148858409</v>
      </c>
      <c r="J680" s="0" t="n">
        <f aca="false">VLOOKUP(D680,'paramètres CI'!$A$1:$C$6,2,0)</f>
        <v>0.0385046990211696</v>
      </c>
      <c r="K680" s="0" t="str">
        <f aca="false">VLOOKUP(A680,Nomenclature!$D$1:$E$9,2,0)</f>
        <v>03</v>
      </c>
      <c r="L680" s="0" t="str">
        <f aca="false">VLOOKUP(B680,Nomenclature!$J$1:$K$97,2,0)</f>
        <v>93</v>
      </c>
      <c r="M680" s="0" t="str">
        <f aca="false">VLOOKUP(C680,Nomenclature!$M$1:$N$21,2,0)</f>
        <v>03</v>
      </c>
      <c r="N680" s="0" t="str">
        <f aca="false">VLOOKUP(D680,Nomenclature!$O$25:$P$31,2,0)</f>
        <v>03</v>
      </c>
      <c r="O680" s="0" t="str">
        <f aca="false">CONCATENATE(K680,L680,M680,N680)</f>
        <v>03930303</v>
      </c>
      <c r="P680" s="0" t="str">
        <f aca="false">CONCATENATE(K680,L680)</f>
        <v>0393</v>
      </c>
      <c r="R680" s="0" t="n">
        <v>12.4125203990127</v>
      </c>
      <c r="S680" s="0" t="n">
        <v>20</v>
      </c>
      <c r="T680" s="0" t="n">
        <v>103.949782352467</v>
      </c>
      <c r="U680" s="0" t="n">
        <v>0.671326600031711</v>
      </c>
      <c r="V680" s="0" t="n">
        <v>0.047678148858409</v>
      </c>
      <c r="W680" s="0" t="n">
        <f aca="false">VLOOKUP(D680,'paramètres CI'!$A$1:$C$6,2,0)</f>
        <v>0.0385046990211696</v>
      </c>
      <c r="X680" s="0" t="n">
        <f aca="false">(R680-E680)/E680</f>
        <v>-0.0476190476190451</v>
      </c>
      <c r="Y680" s="0" t="n">
        <f aca="false">T680-G680</f>
        <v>38.0235560615212</v>
      </c>
      <c r="Z680" s="0" t="n">
        <f aca="false">U680-H680</f>
        <v>-0.018051307770777</v>
      </c>
    </row>
    <row r="681" customFormat="false" ht="15.8" hidden="false" customHeight="false" outlineLevel="0" collapsed="false">
      <c r="A681" s="0" t="s">
        <v>15</v>
      </c>
      <c r="B681" s="0" t="s">
        <v>103</v>
      </c>
      <c r="C681" s="0" t="s">
        <v>41</v>
      </c>
      <c r="D681" s="0" t="s">
        <v>39</v>
      </c>
      <c r="E681" s="0" t="n">
        <f aca="false">VLOOKUP(O681,bibliRdtCHauff!$G$1:$K$1398,4,0)</f>
        <v>9.68767766745757</v>
      </c>
      <c r="F681" s="0" t="n">
        <v>20</v>
      </c>
      <c r="G681" s="0" t="n">
        <f aca="false">VLOOKUP(P681,BesoinU!$F$1:$L$99,3,0)</f>
        <v>65.9262262909458</v>
      </c>
      <c r="H681" s="0" t="n">
        <f aca="false">VLOOKUP(O681,bibliRdtCHauff!$G$1:$K$1398,3,0)</f>
        <v>0.780741935948798</v>
      </c>
      <c r="I681" s="0" t="n">
        <v>0.571635823744235</v>
      </c>
      <c r="J681" s="0" t="n">
        <f aca="false">VLOOKUP(D681,'paramètres CI'!$A$1:$C$6,2,0)</f>
        <v>0.022045059962018</v>
      </c>
      <c r="K681" s="0" t="str">
        <f aca="false">VLOOKUP(A681,Nomenclature!$D$1:$E$9,2,0)</f>
        <v>03</v>
      </c>
      <c r="L681" s="0" t="str">
        <f aca="false">VLOOKUP(B681,Nomenclature!$J$1:$K$97,2,0)</f>
        <v>93</v>
      </c>
      <c r="M681" s="0" t="str">
        <f aca="false">VLOOKUP(C681,Nomenclature!$M$1:$N$21,2,0)</f>
        <v>04</v>
      </c>
      <c r="N681" s="0" t="str">
        <f aca="false">VLOOKUP(D681,Nomenclature!$O$25:$P$31,2,0)</f>
        <v>04</v>
      </c>
      <c r="O681" s="0" t="str">
        <f aca="false">CONCATENATE(K681,L681,M681,N681)</f>
        <v>03930404</v>
      </c>
      <c r="P681" s="0" t="str">
        <f aca="false">CONCATENATE(K681,L681)</f>
        <v>0393</v>
      </c>
      <c r="R681" s="0" t="n">
        <v>9.22635968329293</v>
      </c>
      <c r="S681" s="0" t="n">
        <v>20</v>
      </c>
      <c r="T681" s="0" t="n">
        <v>102.524168129313</v>
      </c>
      <c r="U681" s="0" t="n">
        <v>0.728585644069648</v>
      </c>
      <c r="V681" s="0" t="n">
        <v>0.571635823744235</v>
      </c>
      <c r="W681" s="0" t="n">
        <f aca="false">VLOOKUP(D681,'paramètres CI'!$A$1:$C$6,2,0)</f>
        <v>0.022045059962018</v>
      </c>
      <c r="X681" s="0" t="n">
        <f aca="false">(R681-E681)/E681</f>
        <v>-0.047619047619047</v>
      </c>
      <c r="Y681" s="0" t="n">
        <f aca="false">T681-G681</f>
        <v>36.5979418383672</v>
      </c>
      <c r="Z681" s="0" t="n">
        <f aca="false">U681-H681</f>
        <v>-0.0521562918791499</v>
      </c>
    </row>
    <row r="682" customFormat="false" ht="15.8" hidden="false" customHeight="false" outlineLevel="0" collapsed="false">
      <c r="A682" s="0" t="s">
        <v>15</v>
      </c>
      <c r="B682" s="0" t="s">
        <v>103</v>
      </c>
      <c r="C682" s="0" t="s">
        <v>45</v>
      </c>
      <c r="D682" s="0" t="s">
        <v>43</v>
      </c>
      <c r="E682" s="0" t="n">
        <f aca="false">VLOOKUP(O682,bibliRdtCHauff!$G$1:$K$1398,4,0)</f>
        <v>10.4</v>
      </c>
      <c r="F682" s="0" t="n">
        <v>13</v>
      </c>
      <c r="G682" s="0" t="n">
        <f aca="false">VLOOKUP(P682,BesoinU!$F$1:$L$99,3,0)</f>
        <v>65.9262262909458</v>
      </c>
      <c r="H682" s="0" t="n">
        <f aca="false">VLOOKUP(O682,bibliRdtCHauff!$G$1:$K$1398,3,0)</f>
        <v>0.92</v>
      </c>
      <c r="I682" s="0" t="n">
        <v>0.14566199713604</v>
      </c>
      <c r="J682" s="0" t="n">
        <f aca="false">VLOOKUP(D682,'paramètres CI'!$A$1:$C$6,2,0)</f>
        <v>0.0935912806596305</v>
      </c>
      <c r="K682" s="0" t="str">
        <f aca="false">VLOOKUP(A682,Nomenclature!$D$1:$E$9,2,0)</f>
        <v>03</v>
      </c>
      <c r="L682" s="0" t="str">
        <f aca="false">VLOOKUP(B682,Nomenclature!$J$1:$K$97,2,0)</f>
        <v>93</v>
      </c>
      <c r="M682" s="0" t="str">
        <f aca="false">VLOOKUP(C682,Nomenclature!$M$1:$N$21,2,0)</f>
        <v>06</v>
      </c>
      <c r="N682" s="0" t="str">
        <f aca="false">VLOOKUP(D682,Nomenclature!$O$25:$P$31,2,0)</f>
        <v>02</v>
      </c>
      <c r="O682" s="0" t="str">
        <f aca="false">CONCATENATE(K682,L682,M682,N682)</f>
        <v>03930602</v>
      </c>
      <c r="P682" s="0" t="str">
        <f aca="false">CONCATENATE(K682,L682)</f>
        <v>0393</v>
      </c>
      <c r="R682" s="0" t="n">
        <v>10</v>
      </c>
      <c r="S682" s="0" t="n">
        <v>13</v>
      </c>
      <c r="T682" s="0" t="n">
        <v>102.806312952406</v>
      </c>
      <c r="U682" s="0" t="n">
        <v>0.9</v>
      </c>
      <c r="V682" s="0" t="n">
        <v>0.14566199713604</v>
      </c>
      <c r="W682" s="0" t="n">
        <f aca="false">VLOOKUP(D682,'paramètres CI'!$A$1:$C$6,2,0)</f>
        <v>0.0935912806596305</v>
      </c>
      <c r="X682" s="0" t="n">
        <f aca="false">(R682-E682)/E682</f>
        <v>-0.0384615384615385</v>
      </c>
      <c r="Y682" s="0" t="n">
        <f aca="false">T682-G682</f>
        <v>36.8800866614602</v>
      </c>
      <c r="Z682" s="0" t="n">
        <f aca="false">U682-H682</f>
        <v>-0.02</v>
      </c>
    </row>
    <row r="683" customFormat="false" ht="15.8" hidden="false" customHeight="false" outlineLevel="0" collapsed="false">
      <c r="A683" s="0" t="s">
        <v>15</v>
      </c>
      <c r="B683" s="0" t="s">
        <v>103</v>
      </c>
      <c r="C683" s="0" t="s">
        <v>46</v>
      </c>
      <c r="D683" s="0" t="s">
        <v>43</v>
      </c>
      <c r="E683" s="0" t="n">
        <f aca="false">VLOOKUP(O683,bibliRdtCHauff!$G$1:$K$1398,4,0)</f>
        <v>12</v>
      </c>
      <c r="F683" s="0" t="n">
        <v>13</v>
      </c>
      <c r="G683" s="0" t="n">
        <f aca="false">VLOOKUP(P683,BesoinU!$F$1:$L$99,3,0)</f>
        <v>65.9262262909458</v>
      </c>
      <c r="H683" s="0" t="n">
        <f aca="false">VLOOKUP(O683,bibliRdtCHauff!$G$1:$K$1398,3,0)</f>
        <v>1</v>
      </c>
      <c r="I683" s="0" t="n">
        <v>9.99400359784131E-005</v>
      </c>
      <c r="J683" s="0" t="n">
        <f aca="false">VLOOKUP(D683,'paramètres CI'!$A$1:$C$6,2,0)</f>
        <v>0.0935912806596305</v>
      </c>
      <c r="K683" s="0" t="str">
        <f aca="false">VLOOKUP(A683,Nomenclature!$D$1:$E$9,2,0)</f>
        <v>03</v>
      </c>
      <c r="L683" s="0" t="str">
        <f aca="false">VLOOKUP(B683,Nomenclature!$J$1:$K$97,2,0)</f>
        <v>93</v>
      </c>
      <c r="M683" s="0" t="str">
        <f aca="false">VLOOKUP(C683,Nomenclature!$M$1:$N$21,2,0)</f>
        <v>26</v>
      </c>
      <c r="N683" s="0" t="str">
        <f aca="false">VLOOKUP(D683,Nomenclature!$O$25:$P$31,2,0)</f>
        <v>02</v>
      </c>
      <c r="O683" s="0" t="str">
        <f aca="false">CONCATENATE(K683,L683,M683,N683)</f>
        <v>03932602</v>
      </c>
      <c r="P683" s="0" t="str">
        <f aca="false">CONCATENATE(K683,L683)</f>
        <v>0393</v>
      </c>
      <c r="R683" s="0" t="n">
        <v>12</v>
      </c>
      <c r="S683" s="0" t="n">
        <v>13</v>
      </c>
      <c r="T683" s="0" t="n">
        <v>102.806312952406</v>
      </c>
      <c r="U683" s="0" t="n">
        <v>1</v>
      </c>
      <c r="V683" s="0" t="n">
        <v>9.99400359784131E-005</v>
      </c>
      <c r="W683" s="0" t="n">
        <f aca="false">VLOOKUP(D683,'paramètres CI'!$A$1:$C$6,2,0)</f>
        <v>0.0935912806596305</v>
      </c>
      <c r="X683" s="0" t="n">
        <f aca="false">(R683-E683)/E683</f>
        <v>0</v>
      </c>
      <c r="Y683" s="0" t="n">
        <f aca="false">T683-G683</f>
        <v>36.8800866614602</v>
      </c>
      <c r="Z683" s="0" t="n">
        <f aca="false">U683-H683</f>
        <v>0</v>
      </c>
    </row>
    <row r="684" customFormat="false" ht="15.8" hidden="false" customHeight="false" outlineLevel="0" collapsed="false">
      <c r="A684" s="0" t="s">
        <v>15</v>
      </c>
      <c r="B684" s="0" t="s">
        <v>103</v>
      </c>
      <c r="C684" s="0" t="s">
        <v>55</v>
      </c>
      <c r="D684" s="0" t="s">
        <v>43</v>
      </c>
      <c r="E684" s="0" t="n">
        <f aca="false">VLOOKUP(O684,bibliRdtCHauff!$G$1:$K$1398,4,0)</f>
        <v>36.6543107607499</v>
      </c>
      <c r="F684" s="0" t="n">
        <v>17</v>
      </c>
      <c r="G684" s="0" t="n">
        <f aca="false">VLOOKUP(P684,BesoinU!$F$1:$L$99,3,0)</f>
        <v>65.9262262909458</v>
      </c>
      <c r="H684" s="0" t="n">
        <f aca="false">VLOOKUP(O684,bibliRdtCHauff!$G$1:$K$1398,3,0)</f>
        <v>2.80410195348837</v>
      </c>
      <c r="I684" s="0" t="n">
        <v>0.16012293939859</v>
      </c>
      <c r="J684" s="0" t="n">
        <f aca="false">VLOOKUP(D684,'paramètres CI'!$A$1:$C$6,2,0)</f>
        <v>0.0935912806596305</v>
      </c>
      <c r="K684" s="0" t="str">
        <f aca="false">VLOOKUP(A684,Nomenclature!$D$1:$E$9,2,0)</f>
        <v>03</v>
      </c>
      <c r="L684" s="0" t="str">
        <f aca="false">VLOOKUP(B684,Nomenclature!$J$1:$K$97,2,0)</f>
        <v>93</v>
      </c>
      <c r="M684" s="0" t="str">
        <f aca="false">VLOOKUP(C684,Nomenclature!$M$1:$N$21,2,0)</f>
        <v>10</v>
      </c>
      <c r="N684" s="0" t="str">
        <f aca="false">VLOOKUP(D684,Nomenclature!$O$25:$P$31,2,0)</f>
        <v>02</v>
      </c>
      <c r="O684" s="0" t="str">
        <f aca="false">CONCATENATE(K684,L684,M684,N684)</f>
        <v>03931002</v>
      </c>
      <c r="P684" s="0" t="str">
        <f aca="false">CONCATENATE(K684,L684)</f>
        <v>0393</v>
      </c>
      <c r="R684" s="0" t="n">
        <v>34.9088673911904</v>
      </c>
      <c r="S684" s="0" t="n">
        <v>17</v>
      </c>
      <c r="T684" s="0" t="n">
        <v>103.545756126464</v>
      </c>
      <c r="U684" s="0" t="n">
        <v>2.67297488372093</v>
      </c>
      <c r="V684" s="0" t="n">
        <v>0.16012293939859</v>
      </c>
      <c r="W684" s="0" t="n">
        <f aca="false">VLOOKUP(D684,'paramètres CI'!$A$1:$C$6,2,0)</f>
        <v>0.0935912806596305</v>
      </c>
      <c r="X684" s="0" t="n">
        <f aca="false">(R684-E684)/E684</f>
        <v>-0.0476190476190472</v>
      </c>
      <c r="Y684" s="0" t="n">
        <f aca="false">T684-G684</f>
        <v>37.6195298355182</v>
      </c>
      <c r="Z684" s="0" t="n">
        <f aca="false">U684-H684</f>
        <v>-0.13112706976744</v>
      </c>
    </row>
    <row r="685" customFormat="false" ht="15.8" hidden="false" customHeight="false" outlineLevel="0" collapsed="false">
      <c r="A685" s="0" t="s">
        <v>15</v>
      </c>
      <c r="B685" s="0" t="s">
        <v>103</v>
      </c>
      <c r="C685" s="0" t="s">
        <v>56</v>
      </c>
      <c r="D685" s="0" t="s">
        <v>43</v>
      </c>
      <c r="E685" s="0" t="n">
        <f aca="false">VLOOKUP(O685,bibliRdtCHauff!$G$1:$K$1398,4,0)</f>
        <v>43.636084238988</v>
      </c>
      <c r="F685" s="0" t="n">
        <v>17</v>
      </c>
      <c r="G685" s="0" t="n">
        <f aca="false">VLOOKUP(P685,BesoinU!$F$1:$L$99,3,0)</f>
        <v>65.9262262909458</v>
      </c>
      <c r="H685" s="0" t="n">
        <f aca="false">VLOOKUP(O685,bibliRdtCHauff!$G$1:$K$1398,3,0)</f>
        <v>3.32861023255814</v>
      </c>
      <c r="I685" s="0" t="n">
        <v>9.99400359784131E-005</v>
      </c>
      <c r="J685" s="0" t="n">
        <f aca="false">VLOOKUP(D685,'paramètres CI'!$A$1:$C$6,2,0)</f>
        <v>0.0935912806596305</v>
      </c>
      <c r="K685" s="0" t="str">
        <f aca="false">VLOOKUP(A685,Nomenclature!$D$1:$E$9,2,0)</f>
        <v>03</v>
      </c>
      <c r="L685" s="0" t="str">
        <f aca="false">VLOOKUP(B685,Nomenclature!$J$1:$K$97,2,0)</f>
        <v>93</v>
      </c>
      <c r="M685" s="0" t="str">
        <f aca="false">VLOOKUP(C685,Nomenclature!$M$1:$N$21,2,0)</f>
        <v>30</v>
      </c>
      <c r="N685" s="0" t="str">
        <f aca="false">VLOOKUP(D685,Nomenclature!$O$25:$P$31,2,0)</f>
        <v>02</v>
      </c>
      <c r="O685" s="0" t="str">
        <f aca="false">CONCATENATE(K685,L685,M685,N685)</f>
        <v>03933002</v>
      </c>
      <c r="P685" s="0" t="str">
        <f aca="false">CONCATENATE(K685,L685)</f>
        <v>0393</v>
      </c>
      <c r="R685" s="0" t="n">
        <v>43.636084238988</v>
      </c>
      <c r="S685" s="0" t="n">
        <v>17</v>
      </c>
      <c r="T685" s="0" t="n">
        <v>103.545756126464</v>
      </c>
      <c r="U685" s="0" t="n">
        <v>3.32861023255814</v>
      </c>
      <c r="V685" s="0" t="n">
        <v>9.99400359784131E-005</v>
      </c>
      <c r="W685" s="0" t="n">
        <f aca="false">VLOOKUP(D685,'paramètres CI'!$A$1:$C$6,2,0)</f>
        <v>0.0935912806596305</v>
      </c>
      <c r="X685" s="0" t="n">
        <f aca="false">(R685-E685)/E685</f>
        <v>0</v>
      </c>
      <c r="Y685" s="0" t="n">
        <f aca="false">T685-G685</f>
        <v>37.6195298355182</v>
      </c>
      <c r="Z685" s="0" t="n">
        <f aca="false">U685-H685</f>
        <v>0</v>
      </c>
    </row>
    <row r="686" customFormat="false" ht="15.8" hidden="false" customHeight="false" outlineLevel="0" collapsed="false">
      <c r="A686" s="0" t="s">
        <v>15</v>
      </c>
      <c r="B686" s="0" t="s">
        <v>104</v>
      </c>
      <c r="C686" s="0" t="s">
        <v>32</v>
      </c>
      <c r="D686" s="0" t="s">
        <v>34</v>
      </c>
      <c r="E686" s="0" t="n">
        <f aca="false">VLOOKUP(O686,bibliRdtCHauff!$G$1:$K$1398,4,0)</f>
        <v>31.7233039780984</v>
      </c>
      <c r="F686" s="0" t="n">
        <v>25</v>
      </c>
      <c r="G686" s="0" t="n">
        <f aca="false">VLOOKUP(P686,BesoinU!$F$1:$L$99,3,0)</f>
        <v>65.6113108755229</v>
      </c>
      <c r="H686" s="0" t="n">
        <f aca="false">VLOOKUP(O686,bibliRdtCHauff!$G$1:$K$1398,3,0)</f>
        <v>1.63863798488254</v>
      </c>
      <c r="I686" s="0" t="n">
        <v>0.0237148748016162</v>
      </c>
      <c r="J686" s="0" t="n">
        <f aca="false">VLOOKUP(D686,'paramètres CI'!$A$1:$C$6,2,0)</f>
        <v>0.0424847883250769</v>
      </c>
      <c r="K686" s="0" t="str">
        <f aca="false">VLOOKUP(A686,Nomenclature!$D$1:$E$9,2,0)</f>
        <v>03</v>
      </c>
      <c r="L686" s="0" t="str">
        <f aca="false">VLOOKUP(B686,Nomenclature!$J$1:$K$97,2,0)</f>
        <v>96</v>
      </c>
      <c r="M686" s="0" t="str">
        <f aca="false">VLOOKUP(C686,Nomenclature!$M$1:$N$21,2,0)</f>
        <v>01</v>
      </c>
      <c r="N686" s="0" t="str">
        <f aca="false">VLOOKUP(D686,Nomenclature!$O$25:$P$31,2,0)</f>
        <v>06</v>
      </c>
      <c r="O686" s="0" t="str">
        <f aca="false">CONCATENATE(K686,L686,M686,N686)</f>
        <v>03960106</v>
      </c>
      <c r="P686" s="0" t="str">
        <f aca="false">CONCATENATE(K686,L686)</f>
        <v>0396</v>
      </c>
      <c r="R686" s="0" t="n">
        <v>30.2126704553318</v>
      </c>
      <c r="S686" s="0" t="n">
        <v>25</v>
      </c>
      <c r="T686" s="0" t="n">
        <v>106.241908631322</v>
      </c>
      <c r="U686" s="0" t="n">
        <v>1.57561344700244</v>
      </c>
      <c r="V686" s="0" t="n">
        <v>0.0237148748016162</v>
      </c>
      <c r="W686" s="0" t="n">
        <f aca="false">VLOOKUP(D686,'paramètres CI'!$A$1:$C$6,2,0)</f>
        <v>0.0424847883250769</v>
      </c>
      <c r="X686" s="0" t="n">
        <f aca="false">(R686-E686)/E686</f>
        <v>-0.0476190476190479</v>
      </c>
      <c r="Y686" s="0" t="n">
        <f aca="false">T686-G686</f>
        <v>40.6305977557991</v>
      </c>
      <c r="Z686" s="0" t="n">
        <f aca="false">U686-H686</f>
        <v>-0.0630245378801</v>
      </c>
    </row>
    <row r="687" customFormat="false" ht="15.8" hidden="false" customHeight="false" outlineLevel="0" collapsed="false">
      <c r="A687" s="0" t="s">
        <v>15</v>
      </c>
      <c r="B687" s="0" t="s">
        <v>104</v>
      </c>
      <c r="C687" s="0" t="s">
        <v>32</v>
      </c>
      <c r="D687" s="0" t="s">
        <v>33</v>
      </c>
      <c r="E687" s="0" t="n">
        <f aca="false">VLOOKUP(O687,bibliRdtCHauff!$G$1:$K$1398,4,0)</f>
        <v>32.0918760399123</v>
      </c>
      <c r="F687" s="0" t="n">
        <v>25</v>
      </c>
      <c r="G687" s="0" t="n">
        <f aca="false">VLOOKUP(P687,BesoinU!$F$1:$L$99,3,0)</f>
        <v>65.6113108755229</v>
      </c>
      <c r="H687" s="0" t="n">
        <f aca="false">VLOOKUP(O687,bibliRdtCHauff!$G$1:$K$1398,3,0)</f>
        <v>1.61034773794636</v>
      </c>
      <c r="I687" s="0" t="n">
        <v>0.0280629765983633</v>
      </c>
      <c r="J687" s="0" t="n">
        <f aca="false">VLOOKUP(D687,'paramètres CI'!$A$1:$C$6,2,0)</f>
        <v>0.033584731604575</v>
      </c>
      <c r="K687" s="0" t="str">
        <f aca="false">VLOOKUP(A687,Nomenclature!$D$1:$E$9,2,0)</f>
        <v>03</v>
      </c>
      <c r="L687" s="0" t="str">
        <f aca="false">VLOOKUP(B687,Nomenclature!$J$1:$K$97,2,0)</f>
        <v>96</v>
      </c>
      <c r="M687" s="0" t="str">
        <f aca="false">VLOOKUP(C687,Nomenclature!$M$1:$N$21,2,0)</f>
        <v>01</v>
      </c>
      <c r="N687" s="0" t="str">
        <f aca="false">VLOOKUP(D687,Nomenclature!$O$25:$P$31,2,0)</f>
        <v>01</v>
      </c>
      <c r="O687" s="0" t="str">
        <f aca="false">CONCATENATE(K687,L687,M687,N687)</f>
        <v>03960101</v>
      </c>
      <c r="P687" s="0" t="str">
        <f aca="false">CONCATENATE(K687,L687)</f>
        <v>0396</v>
      </c>
      <c r="R687" s="0" t="n">
        <v>30.5636914665832</v>
      </c>
      <c r="S687" s="0" t="n">
        <v>25</v>
      </c>
      <c r="T687" s="0" t="n">
        <v>101.202772772582</v>
      </c>
      <c r="U687" s="0" t="n">
        <v>1.54841128648688</v>
      </c>
      <c r="V687" s="0" t="n">
        <v>0.0280629765983633</v>
      </c>
      <c r="W687" s="0" t="n">
        <f aca="false">VLOOKUP(D687,'paramètres CI'!$A$1:$C$6,2,0)</f>
        <v>0.033584731604575</v>
      </c>
      <c r="X687" s="0" t="n">
        <f aca="false">(R687-E687)/E687</f>
        <v>-0.0476190476190458</v>
      </c>
      <c r="Y687" s="0" t="n">
        <f aca="false">T687-G687</f>
        <v>35.5914618970591</v>
      </c>
      <c r="Z687" s="0" t="n">
        <f aca="false">U687-H687</f>
        <v>-0.06193645145948</v>
      </c>
    </row>
    <row r="688" customFormat="false" ht="15.8" hidden="false" customHeight="false" outlineLevel="0" collapsed="false">
      <c r="A688" s="0" t="s">
        <v>15</v>
      </c>
      <c r="B688" s="0" t="s">
        <v>104</v>
      </c>
      <c r="C688" s="0" t="s">
        <v>35</v>
      </c>
      <c r="D688" s="0" t="s">
        <v>33</v>
      </c>
      <c r="E688" s="0" t="n">
        <f aca="false">VLOOKUP(O688,bibliRdtCHauff!$G$1:$K$1398,4,0)</f>
        <v>38.204614333229</v>
      </c>
      <c r="F688" s="0" t="n">
        <v>25</v>
      </c>
      <c r="G688" s="0" t="n">
        <f aca="false">VLOOKUP(P688,BesoinU!$F$1:$L$99,3,0)</f>
        <v>65.6113108755229</v>
      </c>
      <c r="H688" s="0" t="n">
        <f aca="false">VLOOKUP(O688,bibliRdtCHauff!$G$1:$K$1398,3,0)</f>
        <v>1.85809354378426</v>
      </c>
      <c r="I688" s="0" t="n">
        <v>9.99400359784132E-005</v>
      </c>
      <c r="J688" s="0" t="n">
        <f aca="false">VLOOKUP(D688,'paramètres CI'!$A$1:$C$6,2,0)</f>
        <v>0.033584731604575</v>
      </c>
      <c r="K688" s="0" t="str">
        <f aca="false">VLOOKUP(A688,Nomenclature!$D$1:$E$9,2,0)</f>
        <v>03</v>
      </c>
      <c r="L688" s="0" t="str">
        <f aca="false">VLOOKUP(B688,Nomenclature!$J$1:$K$97,2,0)</f>
        <v>96</v>
      </c>
      <c r="M688" s="0" t="str">
        <f aca="false">VLOOKUP(C688,Nomenclature!$M$1:$N$21,2,0)</f>
        <v>21</v>
      </c>
      <c r="N688" s="0" t="str">
        <f aca="false">VLOOKUP(D688,Nomenclature!$O$25:$P$31,2,0)</f>
        <v>01</v>
      </c>
      <c r="O688" s="0" t="str">
        <f aca="false">CONCATENATE(K688,L688,M688,N688)</f>
        <v>03962101</v>
      </c>
      <c r="P688" s="0" t="str">
        <f aca="false">CONCATENATE(K688,L688)</f>
        <v>0396</v>
      </c>
      <c r="R688" s="0" t="n">
        <v>38.204614333229</v>
      </c>
      <c r="S688" s="0" t="n">
        <v>25</v>
      </c>
      <c r="T688" s="0" t="n">
        <v>101.202772772582</v>
      </c>
      <c r="U688" s="0" t="n">
        <v>1.85809354378426</v>
      </c>
      <c r="V688" s="0" t="n">
        <v>9.99400359784132E-005</v>
      </c>
      <c r="W688" s="0" t="n">
        <f aca="false">VLOOKUP(D688,'paramètres CI'!$A$1:$C$6,2,0)</f>
        <v>0.033584731604575</v>
      </c>
      <c r="X688" s="0" t="n">
        <f aca="false">(R688-E688)/E688</f>
        <v>0</v>
      </c>
      <c r="Y688" s="0" t="n">
        <f aca="false">T688-G688</f>
        <v>35.5914618970591</v>
      </c>
      <c r="Z688" s="0" t="n">
        <f aca="false">U688-H688</f>
        <v>0</v>
      </c>
    </row>
    <row r="689" customFormat="false" ht="15.8" hidden="false" customHeight="false" outlineLevel="0" collapsed="false">
      <c r="A689" s="0" t="s">
        <v>15</v>
      </c>
      <c r="B689" s="0" t="s">
        <v>104</v>
      </c>
      <c r="C689" s="0" t="s">
        <v>35</v>
      </c>
      <c r="D689" s="0" t="s">
        <v>34</v>
      </c>
      <c r="E689" s="0" t="n">
        <f aca="false">VLOOKUP(O689,bibliRdtCHauff!$G$1:$K$1398,4,0)</f>
        <v>37.7658380691647</v>
      </c>
      <c r="F689" s="0" t="n">
        <v>25</v>
      </c>
      <c r="G689" s="0" t="n">
        <f aca="false">VLOOKUP(P689,BesoinU!$F$1:$L$99,3,0)</f>
        <v>65.6113108755229</v>
      </c>
      <c r="H689" s="0" t="n">
        <f aca="false">VLOOKUP(O689,bibliRdtCHauff!$G$1:$K$1398,3,0)</f>
        <v>1.89073613640293</v>
      </c>
      <c r="I689" s="0" t="n">
        <v>9.99400359784132E-005</v>
      </c>
      <c r="J689" s="0" t="n">
        <f aca="false">VLOOKUP(D689,'paramètres CI'!$A$1:$C$6,2,0)</f>
        <v>0.0424847883250769</v>
      </c>
      <c r="K689" s="0" t="str">
        <f aca="false">VLOOKUP(A689,Nomenclature!$D$1:$E$9,2,0)</f>
        <v>03</v>
      </c>
      <c r="L689" s="0" t="str">
        <f aca="false">VLOOKUP(B689,Nomenclature!$J$1:$K$97,2,0)</f>
        <v>96</v>
      </c>
      <c r="M689" s="0" t="str">
        <f aca="false">VLOOKUP(C689,Nomenclature!$M$1:$N$21,2,0)</f>
        <v>21</v>
      </c>
      <c r="N689" s="0" t="str">
        <f aca="false">VLOOKUP(D689,Nomenclature!$O$25:$P$31,2,0)</f>
        <v>06</v>
      </c>
      <c r="O689" s="0" t="str">
        <f aca="false">CONCATENATE(K689,L689,M689,N689)</f>
        <v>03962106</v>
      </c>
      <c r="P689" s="0" t="str">
        <f aca="false">CONCATENATE(K689,L689)</f>
        <v>0396</v>
      </c>
      <c r="R689" s="0" t="n">
        <v>37.7658380691647</v>
      </c>
      <c r="S689" s="0" t="n">
        <v>25</v>
      </c>
      <c r="T689" s="0" t="n">
        <v>106.241908631322</v>
      </c>
      <c r="U689" s="0" t="n">
        <v>1.89073613640293</v>
      </c>
      <c r="V689" s="0" t="n">
        <v>9.99400359784132E-005</v>
      </c>
      <c r="W689" s="0" t="n">
        <f aca="false">VLOOKUP(D689,'paramètres CI'!$A$1:$C$6,2,0)</f>
        <v>0.0424847883250769</v>
      </c>
      <c r="X689" s="0" t="n">
        <f aca="false">(R689-E689)/E689</f>
        <v>0</v>
      </c>
      <c r="Y689" s="0" t="n">
        <f aca="false">T689-G689</f>
        <v>40.6305977557991</v>
      </c>
      <c r="Z689" s="0" t="n">
        <f aca="false">U689-H689</f>
        <v>0</v>
      </c>
    </row>
    <row r="690" customFormat="false" ht="15.8" hidden="false" customHeight="false" outlineLevel="0" collapsed="false">
      <c r="A690" s="0" t="s">
        <v>15</v>
      </c>
      <c r="B690" s="0" t="s">
        <v>104</v>
      </c>
      <c r="C690" s="0" t="s">
        <v>36</v>
      </c>
      <c r="D690" s="0" t="s">
        <v>37</v>
      </c>
      <c r="E690" s="0" t="n">
        <f aca="false">VLOOKUP(O690,bibliRdtCHauff!$G$1:$K$1398,4,0)</f>
        <v>21.1229109323778</v>
      </c>
      <c r="F690" s="0" t="n">
        <v>20</v>
      </c>
      <c r="G690" s="0" t="n">
        <f aca="false">VLOOKUP(P690,BesoinU!$F$1:$L$99,3,0)</f>
        <v>65.6113108755229</v>
      </c>
      <c r="H690" s="0" t="n">
        <f aca="false">VLOOKUP(O690,bibliRdtCHauff!$G$1:$K$1398,3,0)</f>
        <v>0.761583138885597</v>
      </c>
      <c r="I690" s="0" t="n">
        <v>9.99400359784132E-005</v>
      </c>
      <c r="J690" s="0" t="n">
        <f aca="false">VLOOKUP(D690,'paramètres CI'!$A$1:$C$6,2,0)</f>
        <v>0.0385046990211696</v>
      </c>
      <c r="K690" s="0" t="str">
        <f aca="false">VLOOKUP(A690,Nomenclature!$D$1:$E$9,2,0)</f>
        <v>03</v>
      </c>
      <c r="L690" s="0" t="str">
        <f aca="false">VLOOKUP(B690,Nomenclature!$J$1:$K$97,2,0)</f>
        <v>96</v>
      </c>
      <c r="M690" s="0" t="str">
        <f aca="false">VLOOKUP(C690,Nomenclature!$M$1:$N$21,2,0)</f>
        <v>23</v>
      </c>
      <c r="N690" s="0" t="str">
        <f aca="false">VLOOKUP(D690,Nomenclature!$O$25:$P$31,2,0)</f>
        <v>03</v>
      </c>
      <c r="O690" s="0" t="str">
        <f aca="false">CONCATENATE(K690,L690,M690,N690)</f>
        <v>03962303</v>
      </c>
      <c r="P690" s="0" t="str">
        <f aca="false">CONCATENATE(K690,L690)</f>
        <v>0396</v>
      </c>
      <c r="R690" s="0" t="n">
        <v>21.1229109323778</v>
      </c>
      <c r="S690" s="0" t="n">
        <v>20</v>
      </c>
      <c r="T690" s="0" t="n">
        <v>102.9647399779</v>
      </c>
      <c r="U690" s="0" t="n">
        <v>0.761583138885597</v>
      </c>
      <c r="V690" s="0" t="n">
        <v>9.99400359784132E-005</v>
      </c>
      <c r="W690" s="0" t="n">
        <f aca="false">VLOOKUP(D690,'paramètres CI'!$A$1:$C$6,2,0)</f>
        <v>0.0385046990211696</v>
      </c>
      <c r="X690" s="0" t="n">
        <f aca="false">(R690-E690)/E690</f>
        <v>0</v>
      </c>
      <c r="Y690" s="0" t="n">
        <f aca="false">T690-G690</f>
        <v>37.3534291023771</v>
      </c>
      <c r="Z690" s="0" t="n">
        <f aca="false">U690-H690</f>
        <v>0</v>
      </c>
    </row>
    <row r="691" customFormat="false" ht="15.8" hidden="false" customHeight="false" outlineLevel="0" collapsed="false">
      <c r="A691" s="0" t="s">
        <v>15</v>
      </c>
      <c r="B691" s="0" t="s">
        <v>104</v>
      </c>
      <c r="C691" s="0" t="s">
        <v>38</v>
      </c>
      <c r="D691" s="0" t="s">
        <v>39</v>
      </c>
      <c r="E691" s="0" t="n">
        <f aca="false">VLOOKUP(O691,bibliRdtCHauff!$G$1:$K$1398,4,0)</f>
        <v>15.51340327746</v>
      </c>
      <c r="F691" s="0" t="n">
        <v>20</v>
      </c>
      <c r="G691" s="0" t="n">
        <f aca="false">VLOOKUP(P691,BesoinU!$F$1:$L$99,3,0)</f>
        <v>65.6113108755229</v>
      </c>
      <c r="H691" s="0" t="n">
        <f aca="false">VLOOKUP(O691,bibliRdtCHauff!$G$1:$K$1398,3,0)</f>
        <v>0.989367103465403</v>
      </c>
      <c r="I691" s="0" t="n">
        <v>9.99400359784132E-005</v>
      </c>
      <c r="J691" s="0" t="n">
        <f aca="false">VLOOKUP(D691,'paramètres CI'!$A$1:$C$6,2,0)</f>
        <v>0.022045059962018</v>
      </c>
      <c r="K691" s="0" t="str">
        <f aca="false">VLOOKUP(A691,Nomenclature!$D$1:$E$9,2,0)</f>
        <v>03</v>
      </c>
      <c r="L691" s="0" t="str">
        <f aca="false">VLOOKUP(B691,Nomenclature!$J$1:$K$97,2,0)</f>
        <v>96</v>
      </c>
      <c r="M691" s="0" t="str">
        <f aca="false">VLOOKUP(C691,Nomenclature!$M$1:$N$21,2,0)</f>
        <v>24</v>
      </c>
      <c r="N691" s="0" t="str">
        <f aca="false">VLOOKUP(D691,Nomenclature!$O$25:$P$31,2,0)</f>
        <v>04</v>
      </c>
      <c r="O691" s="0" t="str">
        <f aca="false">CONCATENATE(K691,L691,M691,N691)</f>
        <v>03962404</v>
      </c>
      <c r="P691" s="0" t="str">
        <f aca="false">CONCATENATE(K691,L691)</f>
        <v>0396</v>
      </c>
      <c r="R691" s="0" t="n">
        <v>15.51340327746</v>
      </c>
      <c r="S691" s="0" t="n">
        <v>20</v>
      </c>
      <c r="T691" s="0" t="n">
        <v>107.557799492864</v>
      </c>
      <c r="U691" s="0" t="n">
        <v>0.989367103465403</v>
      </c>
      <c r="V691" s="0" t="n">
        <v>9.99400359784132E-005</v>
      </c>
      <c r="W691" s="0" t="n">
        <f aca="false">VLOOKUP(D691,'paramètres CI'!$A$1:$C$6,2,0)</f>
        <v>0.022045059962018</v>
      </c>
      <c r="X691" s="0" t="n">
        <f aca="false">(R691-E691)/E691</f>
        <v>0</v>
      </c>
      <c r="Y691" s="0" t="n">
        <f aca="false">T691-G691</f>
        <v>41.9464886173411</v>
      </c>
      <c r="Z691" s="0" t="n">
        <f aca="false">U691-H691</f>
        <v>0</v>
      </c>
    </row>
    <row r="692" customFormat="false" ht="15.8" hidden="false" customHeight="false" outlineLevel="0" collapsed="false">
      <c r="A692" s="0" t="s">
        <v>15</v>
      </c>
      <c r="B692" s="0" t="s">
        <v>104</v>
      </c>
      <c r="C692" s="0" t="s">
        <v>40</v>
      </c>
      <c r="D692" s="0" t="s">
        <v>37</v>
      </c>
      <c r="E692" s="0" t="n">
        <f aca="false">VLOOKUP(O692,bibliRdtCHauff!$G$1:$K$1398,4,0)</f>
        <v>17.7432451831973</v>
      </c>
      <c r="F692" s="0" t="n">
        <v>20</v>
      </c>
      <c r="G692" s="0" t="n">
        <f aca="false">VLOOKUP(P692,BesoinU!$F$1:$L$99,3,0)</f>
        <v>65.6113108755229</v>
      </c>
      <c r="H692" s="0" t="n">
        <f aca="false">VLOOKUP(O692,bibliRdtCHauff!$G$1:$K$1398,3,0)</f>
        <v>0.689377907802488</v>
      </c>
      <c r="I692" s="0" t="n">
        <v>0.0690866018249452</v>
      </c>
      <c r="J692" s="0" t="n">
        <f aca="false">VLOOKUP(D692,'paramètres CI'!$A$1:$C$6,2,0)</f>
        <v>0.0385046990211696</v>
      </c>
      <c r="K692" s="0" t="str">
        <f aca="false">VLOOKUP(A692,Nomenclature!$D$1:$E$9,2,0)</f>
        <v>03</v>
      </c>
      <c r="L692" s="0" t="str">
        <f aca="false">VLOOKUP(B692,Nomenclature!$J$1:$K$97,2,0)</f>
        <v>96</v>
      </c>
      <c r="M692" s="0" t="str">
        <f aca="false">VLOOKUP(C692,Nomenclature!$M$1:$N$21,2,0)</f>
        <v>03</v>
      </c>
      <c r="N692" s="0" t="str">
        <f aca="false">VLOOKUP(D692,Nomenclature!$O$25:$P$31,2,0)</f>
        <v>03</v>
      </c>
      <c r="O692" s="0" t="str">
        <f aca="false">CONCATENATE(K692,L692,M692,N692)</f>
        <v>03960303</v>
      </c>
      <c r="P692" s="0" t="str">
        <f aca="false">CONCATENATE(K692,L692)</f>
        <v>0396</v>
      </c>
      <c r="R692" s="0" t="n">
        <v>16.8983287459022</v>
      </c>
      <c r="S692" s="0" t="n">
        <v>20</v>
      </c>
      <c r="T692" s="0" t="n">
        <v>102.9647399779</v>
      </c>
      <c r="U692" s="0" t="n">
        <v>0.671326600031711</v>
      </c>
      <c r="V692" s="0" t="n">
        <v>0.0690866018249452</v>
      </c>
      <c r="W692" s="0" t="n">
        <f aca="false">VLOOKUP(D692,'paramètres CI'!$A$1:$C$6,2,0)</f>
        <v>0.0385046990211696</v>
      </c>
      <c r="X692" s="0" t="n">
        <f aca="false">(R692-E692)/E692</f>
        <v>-0.0476190476190469</v>
      </c>
      <c r="Y692" s="0" t="n">
        <f aca="false">T692-G692</f>
        <v>37.3534291023771</v>
      </c>
      <c r="Z692" s="0" t="n">
        <f aca="false">U692-H692</f>
        <v>-0.018051307770777</v>
      </c>
    </row>
    <row r="693" customFormat="false" ht="15.8" hidden="false" customHeight="false" outlineLevel="0" collapsed="false">
      <c r="A693" s="0" t="s">
        <v>15</v>
      </c>
      <c r="B693" s="0" t="s">
        <v>104</v>
      </c>
      <c r="C693" s="0" t="s">
        <v>41</v>
      </c>
      <c r="D693" s="0" t="s">
        <v>39</v>
      </c>
      <c r="E693" s="0" t="n">
        <f aca="false">VLOOKUP(O693,bibliRdtCHauff!$G$1:$K$1398,4,0)</f>
        <v>13.0312587530664</v>
      </c>
      <c r="F693" s="0" t="n">
        <v>20</v>
      </c>
      <c r="G693" s="0" t="n">
        <f aca="false">VLOOKUP(P693,BesoinU!$F$1:$L$99,3,0)</f>
        <v>65.6113108755229</v>
      </c>
      <c r="H693" s="0" t="n">
        <f aca="false">VLOOKUP(O693,bibliRdtCHauff!$G$1:$K$1398,3,0)</f>
        <v>0.780741935948798</v>
      </c>
      <c r="I693" s="0" t="n">
        <v>0.445759700516607</v>
      </c>
      <c r="J693" s="0" t="n">
        <f aca="false">VLOOKUP(D693,'paramètres CI'!$A$1:$C$6,2,0)</f>
        <v>0.022045059962018</v>
      </c>
      <c r="K693" s="0" t="str">
        <f aca="false">VLOOKUP(A693,Nomenclature!$D$1:$E$9,2,0)</f>
        <v>03</v>
      </c>
      <c r="L693" s="0" t="str">
        <f aca="false">VLOOKUP(B693,Nomenclature!$J$1:$K$97,2,0)</f>
        <v>96</v>
      </c>
      <c r="M693" s="0" t="str">
        <f aca="false">VLOOKUP(C693,Nomenclature!$M$1:$N$21,2,0)</f>
        <v>04</v>
      </c>
      <c r="N693" s="0" t="str">
        <f aca="false">VLOOKUP(D693,Nomenclature!$O$25:$P$31,2,0)</f>
        <v>04</v>
      </c>
      <c r="O693" s="0" t="str">
        <f aca="false">CONCATENATE(K693,L693,M693,N693)</f>
        <v>03960404</v>
      </c>
      <c r="P693" s="0" t="str">
        <f aca="false">CONCATENATE(K693,L693)</f>
        <v>0396</v>
      </c>
      <c r="R693" s="0" t="n">
        <v>12.410722621968</v>
      </c>
      <c r="S693" s="0" t="n">
        <v>20</v>
      </c>
      <c r="T693" s="0" t="n">
        <v>107.557799492864</v>
      </c>
      <c r="U693" s="0" t="n">
        <v>0.728585644069648</v>
      </c>
      <c r="V693" s="0" t="n">
        <v>0.445759700516607</v>
      </c>
      <c r="W693" s="0" t="n">
        <f aca="false">VLOOKUP(D693,'paramètres CI'!$A$1:$C$6,2,0)</f>
        <v>0.022045059962018</v>
      </c>
      <c r="X693" s="0" t="n">
        <f aca="false">(R693-E693)/E693</f>
        <v>-0.0476190476190476</v>
      </c>
      <c r="Y693" s="0" t="n">
        <f aca="false">T693-G693</f>
        <v>41.9464886173411</v>
      </c>
      <c r="Z693" s="0" t="n">
        <f aca="false">U693-H693</f>
        <v>-0.0521562918791499</v>
      </c>
    </row>
    <row r="694" customFormat="false" ht="15.8" hidden="false" customHeight="false" outlineLevel="0" collapsed="false">
      <c r="A694" s="0" t="s">
        <v>15</v>
      </c>
      <c r="B694" s="0" t="s">
        <v>104</v>
      </c>
      <c r="C694" s="0" t="s">
        <v>45</v>
      </c>
      <c r="D694" s="0" t="s">
        <v>43</v>
      </c>
      <c r="E694" s="0" t="n">
        <f aca="false">VLOOKUP(O694,bibliRdtCHauff!$G$1:$K$1398,4,0)</f>
        <v>10.4</v>
      </c>
      <c r="F694" s="0" t="n">
        <v>13</v>
      </c>
      <c r="G694" s="0" t="n">
        <f aca="false">VLOOKUP(P694,BesoinU!$F$1:$L$99,3,0)</f>
        <v>65.6113108755229</v>
      </c>
      <c r="H694" s="0" t="n">
        <f aca="false">VLOOKUP(O694,bibliRdtCHauff!$G$1:$K$1398,3,0)</f>
        <v>0.92</v>
      </c>
      <c r="I694" s="0" t="n">
        <v>0.231118253140934</v>
      </c>
      <c r="J694" s="0" t="n">
        <f aca="false">VLOOKUP(D694,'paramètres CI'!$A$1:$C$6,2,0)</f>
        <v>0.0935912806596305</v>
      </c>
      <c r="K694" s="0" t="str">
        <f aca="false">VLOOKUP(A694,Nomenclature!$D$1:$E$9,2,0)</f>
        <v>03</v>
      </c>
      <c r="L694" s="0" t="str">
        <f aca="false">VLOOKUP(B694,Nomenclature!$J$1:$K$97,2,0)</f>
        <v>96</v>
      </c>
      <c r="M694" s="0" t="str">
        <f aca="false">VLOOKUP(C694,Nomenclature!$M$1:$N$21,2,0)</f>
        <v>06</v>
      </c>
      <c r="N694" s="0" t="str">
        <f aca="false">VLOOKUP(D694,Nomenclature!$O$25:$P$31,2,0)</f>
        <v>02</v>
      </c>
      <c r="O694" s="0" t="str">
        <f aca="false">CONCATENATE(K694,L694,M694,N694)</f>
        <v>03960602</v>
      </c>
      <c r="P694" s="0" t="str">
        <f aca="false">CONCATENATE(K694,L694)</f>
        <v>0396</v>
      </c>
      <c r="R694" s="0" t="n">
        <v>10</v>
      </c>
      <c r="S694" s="0" t="n">
        <v>13</v>
      </c>
      <c r="T694" s="0" t="n">
        <v>101.772302768393</v>
      </c>
      <c r="U694" s="0" t="n">
        <v>0.9</v>
      </c>
      <c r="V694" s="0" t="n">
        <v>0.231118253140934</v>
      </c>
      <c r="W694" s="0" t="n">
        <f aca="false">VLOOKUP(D694,'paramètres CI'!$A$1:$C$6,2,0)</f>
        <v>0.0935912806596305</v>
      </c>
      <c r="X694" s="0" t="n">
        <f aca="false">(R694-E694)/E694</f>
        <v>-0.0384615384615385</v>
      </c>
      <c r="Y694" s="0" t="n">
        <f aca="false">T694-G694</f>
        <v>36.1609918928701</v>
      </c>
      <c r="Z694" s="0" t="n">
        <f aca="false">U694-H694</f>
        <v>-0.02</v>
      </c>
    </row>
    <row r="695" customFormat="false" ht="15.8" hidden="false" customHeight="false" outlineLevel="0" collapsed="false">
      <c r="A695" s="0" t="s">
        <v>15</v>
      </c>
      <c r="B695" s="0" t="s">
        <v>104</v>
      </c>
      <c r="C695" s="0" t="s">
        <v>46</v>
      </c>
      <c r="D695" s="0" t="s">
        <v>43</v>
      </c>
      <c r="E695" s="0" t="n">
        <f aca="false">VLOOKUP(O695,bibliRdtCHauff!$G$1:$K$1398,4,0)</f>
        <v>12</v>
      </c>
      <c r="F695" s="0" t="n">
        <v>13</v>
      </c>
      <c r="G695" s="0" t="n">
        <f aca="false">VLOOKUP(P695,BesoinU!$F$1:$L$99,3,0)</f>
        <v>65.6113108755229</v>
      </c>
      <c r="H695" s="0" t="n">
        <f aca="false">VLOOKUP(O695,bibliRdtCHauff!$G$1:$K$1398,3,0)</f>
        <v>1</v>
      </c>
      <c r="I695" s="0" t="n">
        <v>9.99400359784132E-005</v>
      </c>
      <c r="J695" s="0" t="n">
        <f aca="false">VLOOKUP(D695,'paramètres CI'!$A$1:$C$6,2,0)</f>
        <v>0.0935912806596305</v>
      </c>
      <c r="K695" s="0" t="str">
        <f aca="false">VLOOKUP(A695,Nomenclature!$D$1:$E$9,2,0)</f>
        <v>03</v>
      </c>
      <c r="L695" s="0" t="str">
        <f aca="false">VLOOKUP(B695,Nomenclature!$J$1:$K$97,2,0)</f>
        <v>96</v>
      </c>
      <c r="M695" s="0" t="str">
        <f aca="false">VLOOKUP(C695,Nomenclature!$M$1:$N$21,2,0)</f>
        <v>26</v>
      </c>
      <c r="N695" s="0" t="str">
        <f aca="false">VLOOKUP(D695,Nomenclature!$O$25:$P$31,2,0)</f>
        <v>02</v>
      </c>
      <c r="O695" s="0" t="str">
        <f aca="false">CONCATENATE(K695,L695,M695,N695)</f>
        <v>03962602</v>
      </c>
      <c r="P695" s="0" t="str">
        <f aca="false">CONCATENATE(K695,L695)</f>
        <v>0396</v>
      </c>
      <c r="R695" s="0" t="n">
        <v>12</v>
      </c>
      <c r="S695" s="0" t="n">
        <v>13</v>
      </c>
      <c r="T695" s="0" t="n">
        <v>101.772302768393</v>
      </c>
      <c r="U695" s="0" t="n">
        <v>1</v>
      </c>
      <c r="V695" s="0" t="n">
        <v>9.99400359784132E-005</v>
      </c>
      <c r="W695" s="0" t="n">
        <f aca="false">VLOOKUP(D695,'paramètres CI'!$A$1:$C$6,2,0)</f>
        <v>0.0935912806596305</v>
      </c>
      <c r="X695" s="0" t="n">
        <f aca="false">(R695-E695)/E695</f>
        <v>0</v>
      </c>
      <c r="Y695" s="0" t="n">
        <f aca="false">T695-G695</f>
        <v>36.1609918928701</v>
      </c>
      <c r="Z695" s="0" t="n">
        <f aca="false">U695-H695</f>
        <v>0</v>
      </c>
    </row>
    <row r="696" customFormat="false" ht="15.8" hidden="false" customHeight="false" outlineLevel="0" collapsed="false">
      <c r="A696" s="0" t="s">
        <v>15</v>
      </c>
      <c r="B696" s="0" t="s">
        <v>104</v>
      </c>
      <c r="C696" s="0" t="s">
        <v>55</v>
      </c>
      <c r="D696" s="0" t="s">
        <v>43</v>
      </c>
      <c r="E696" s="0" t="n">
        <f aca="false">VLOOKUP(O696,bibliRdtCHauff!$G$1:$K$1398,4,0)</f>
        <v>37.7484894145978</v>
      </c>
      <c r="F696" s="0" t="n">
        <v>17</v>
      </c>
      <c r="G696" s="0" t="n">
        <f aca="false">VLOOKUP(P696,BesoinU!$F$1:$L$99,3,0)</f>
        <v>65.6113108755229</v>
      </c>
      <c r="H696" s="0" t="n">
        <f aca="false">VLOOKUP(O696,bibliRdtCHauff!$G$1:$K$1398,3,0)</f>
        <v>2.80410195348837</v>
      </c>
      <c r="I696" s="0" t="n">
        <v>0.201657952901664</v>
      </c>
      <c r="J696" s="0" t="n">
        <f aca="false">VLOOKUP(D696,'paramètres CI'!$A$1:$C$6,2,0)</f>
        <v>0.0935912806596305</v>
      </c>
      <c r="K696" s="0" t="str">
        <f aca="false">VLOOKUP(A696,Nomenclature!$D$1:$E$9,2,0)</f>
        <v>03</v>
      </c>
      <c r="L696" s="0" t="str">
        <f aca="false">VLOOKUP(B696,Nomenclature!$J$1:$K$97,2,0)</f>
        <v>96</v>
      </c>
      <c r="M696" s="0" t="str">
        <f aca="false">VLOOKUP(C696,Nomenclature!$M$1:$N$21,2,0)</f>
        <v>10</v>
      </c>
      <c r="N696" s="0" t="str">
        <f aca="false">VLOOKUP(D696,Nomenclature!$O$25:$P$31,2,0)</f>
        <v>02</v>
      </c>
      <c r="O696" s="0" t="str">
        <f aca="false">CONCATENATE(K696,L696,M696,N696)</f>
        <v>03961002</v>
      </c>
      <c r="P696" s="0" t="str">
        <f aca="false">CONCATENATE(K696,L696)</f>
        <v>0396</v>
      </c>
      <c r="R696" s="0" t="n">
        <v>35.9509422996169</v>
      </c>
      <c r="S696" s="0" t="n">
        <v>17</v>
      </c>
      <c r="T696" s="0" t="n">
        <v>96.2883326864821</v>
      </c>
      <c r="U696" s="0" t="n">
        <v>2.67297488372093</v>
      </c>
      <c r="V696" s="0" t="n">
        <v>0.201657952901664</v>
      </c>
      <c r="W696" s="0" t="n">
        <f aca="false">VLOOKUP(D696,'paramètres CI'!$A$1:$C$6,2,0)</f>
        <v>0.0935912806596305</v>
      </c>
      <c r="X696" s="0" t="n">
        <f aca="false">(R696-E696)/E696</f>
        <v>-0.047619047619049</v>
      </c>
      <c r="Y696" s="0" t="n">
        <f aca="false">T696-G696</f>
        <v>30.6770218109592</v>
      </c>
      <c r="Z696" s="0" t="n">
        <f aca="false">U696-H696</f>
        <v>-0.13112706976744</v>
      </c>
    </row>
    <row r="697" customFormat="false" ht="15.8" hidden="false" customHeight="false" outlineLevel="0" collapsed="false">
      <c r="A697" s="0" t="s">
        <v>15</v>
      </c>
      <c r="B697" s="0" t="s">
        <v>104</v>
      </c>
      <c r="C697" s="0" t="s">
        <v>56</v>
      </c>
      <c r="D697" s="0" t="s">
        <v>43</v>
      </c>
      <c r="E697" s="0" t="n">
        <f aca="false">VLOOKUP(O697,bibliRdtCHauff!$G$1:$K$1398,4,0)</f>
        <v>44.9386778745212</v>
      </c>
      <c r="F697" s="0" t="n">
        <v>17</v>
      </c>
      <c r="G697" s="0" t="n">
        <f aca="false">VLOOKUP(P697,BesoinU!$F$1:$L$99,3,0)</f>
        <v>65.6113108755229</v>
      </c>
      <c r="H697" s="0" t="n">
        <f aca="false">VLOOKUP(O697,bibliRdtCHauff!$G$1:$K$1398,3,0)</f>
        <v>3.32861023255814</v>
      </c>
      <c r="I697" s="0" t="n">
        <v>9.99400359784132E-005</v>
      </c>
      <c r="J697" s="0" t="n">
        <f aca="false">VLOOKUP(D697,'paramètres CI'!$A$1:$C$6,2,0)</f>
        <v>0.0935912806596305</v>
      </c>
      <c r="K697" s="0" t="str">
        <f aca="false">VLOOKUP(A697,Nomenclature!$D$1:$E$9,2,0)</f>
        <v>03</v>
      </c>
      <c r="L697" s="0" t="str">
        <f aca="false">VLOOKUP(B697,Nomenclature!$J$1:$K$97,2,0)</f>
        <v>96</v>
      </c>
      <c r="M697" s="0" t="str">
        <f aca="false">VLOOKUP(C697,Nomenclature!$M$1:$N$21,2,0)</f>
        <v>30</v>
      </c>
      <c r="N697" s="0" t="str">
        <f aca="false">VLOOKUP(D697,Nomenclature!$O$25:$P$31,2,0)</f>
        <v>02</v>
      </c>
      <c r="O697" s="0" t="str">
        <f aca="false">CONCATENATE(K697,L697,M697,N697)</f>
        <v>03963002</v>
      </c>
      <c r="P697" s="0" t="str">
        <f aca="false">CONCATENATE(K697,L697)</f>
        <v>0396</v>
      </c>
      <c r="R697" s="0" t="n">
        <v>44.9386778745212</v>
      </c>
      <c r="S697" s="0" t="n">
        <v>17</v>
      </c>
      <c r="T697" s="0" t="n">
        <v>96.2883326864821</v>
      </c>
      <c r="U697" s="0" t="n">
        <v>3.32861023255814</v>
      </c>
      <c r="V697" s="0" t="n">
        <v>9.99400359784132E-005</v>
      </c>
      <c r="W697" s="0" t="n">
        <f aca="false">VLOOKUP(D697,'paramètres CI'!$A$1:$C$6,2,0)</f>
        <v>0.0935912806596305</v>
      </c>
      <c r="X697" s="0" t="n">
        <f aca="false">(R697-E697)/E697</f>
        <v>0</v>
      </c>
      <c r="Y697" s="0" t="n">
        <f aca="false">T697-G697</f>
        <v>30.6770218109592</v>
      </c>
      <c r="Z697" s="0" t="n">
        <f aca="false">U697-H697</f>
        <v>0</v>
      </c>
    </row>
    <row r="698" customFormat="false" ht="15.8" hidden="false" customHeight="false" outlineLevel="0" collapsed="false">
      <c r="A698" s="0" t="s">
        <v>16</v>
      </c>
      <c r="B698" s="0" t="s">
        <v>105</v>
      </c>
      <c r="C698" s="0" t="s">
        <v>32</v>
      </c>
      <c r="D698" s="0" t="s">
        <v>33</v>
      </c>
      <c r="E698" s="0" t="n">
        <f aca="false">VLOOKUP(O698,bibliRdtCHauff!$G$1:$K$1398,4,0)</f>
        <v>44.6426161362648</v>
      </c>
      <c r="F698" s="0" t="n">
        <v>25</v>
      </c>
      <c r="G698" s="0" t="n">
        <f aca="false">VLOOKUP(P698,BesoinU!$F$1:$L$99,3,0)</f>
        <v>151.88609543913</v>
      </c>
      <c r="H698" s="0" t="n">
        <f aca="false">VLOOKUP(O698,bibliRdtCHauff!$G$1:$K$1398,3,0)</f>
        <v>0.877991717485576</v>
      </c>
      <c r="I698" s="0" t="n">
        <v>0.128925559962497</v>
      </c>
      <c r="J698" s="0" t="n">
        <f aca="false">VLOOKUP(D698,'paramètres CI'!$A$1:$C$6,2,0)</f>
        <v>0.033584731604575</v>
      </c>
      <c r="K698" s="0" t="str">
        <f aca="false">VLOOKUP(A698,Nomenclature!$D$1:$E$9,2,0)</f>
        <v>04</v>
      </c>
      <c r="L698" s="0" t="str">
        <f aca="false">VLOOKUP(B698,Nomenclature!$J$1:$K$97,2,0)</f>
        <v>02</v>
      </c>
      <c r="M698" s="0" t="str">
        <f aca="false">VLOOKUP(C698,Nomenclature!$M$1:$N$21,2,0)</f>
        <v>01</v>
      </c>
      <c r="N698" s="0" t="str">
        <f aca="false">VLOOKUP(D698,Nomenclature!$O$25:$P$31,2,0)</f>
        <v>01</v>
      </c>
      <c r="O698" s="0" t="str">
        <f aca="false">CONCATENATE(K698,L698,M698,N698)</f>
        <v>04020101</v>
      </c>
      <c r="P698" s="0" t="str">
        <f aca="false">CONCATENATE(K698,L698)</f>
        <v>0402</v>
      </c>
      <c r="R698" s="0" t="n">
        <v>42.5167772726332</v>
      </c>
      <c r="S698" s="0" t="n">
        <v>25</v>
      </c>
      <c r="T698" s="0" t="n">
        <v>305.215020606114</v>
      </c>
      <c r="U698" s="0" t="n">
        <v>0.844222805274592</v>
      </c>
      <c r="V698" s="0" t="n">
        <v>0.128925559962497</v>
      </c>
      <c r="W698" s="0" t="n">
        <f aca="false">VLOOKUP(D698,'paramètres CI'!$A$1:$C$6,2,0)</f>
        <v>0.033584731604575</v>
      </c>
      <c r="X698" s="0" t="n">
        <f aca="false">(R698-E698)/E698</f>
        <v>-0.0476190476190463</v>
      </c>
      <c r="Y698" s="0" t="n">
        <f aca="false">T698-G698</f>
        <v>153.328925166984</v>
      </c>
      <c r="Z698" s="0" t="n">
        <f aca="false">U698-H698</f>
        <v>-0.033768912210984</v>
      </c>
    </row>
    <row r="699" customFormat="false" ht="15.8" hidden="false" customHeight="false" outlineLevel="0" collapsed="false">
      <c r="A699" s="0" t="s">
        <v>16</v>
      </c>
      <c r="B699" s="0" t="s">
        <v>105</v>
      </c>
      <c r="C699" s="0" t="s">
        <v>32</v>
      </c>
      <c r="D699" s="0" t="s">
        <v>34</v>
      </c>
      <c r="E699" s="0" t="n">
        <f aca="false">VLOOKUP(O699,bibliRdtCHauff!$G$1:$K$1398,4,0)</f>
        <v>44.1643831846646</v>
      </c>
      <c r="F699" s="0" t="n">
        <v>25</v>
      </c>
      <c r="G699" s="0" t="n">
        <f aca="false">VLOOKUP(P699,BesoinU!$F$1:$L$99,3,0)</f>
        <v>151.88609543913</v>
      </c>
      <c r="H699" s="0" t="n">
        <f aca="false">VLOOKUP(O699,bibliRdtCHauff!$G$1:$K$1398,3,0)</f>
        <v>0.876279146061918</v>
      </c>
      <c r="I699" s="0" t="n">
        <v>0.298244367667119</v>
      </c>
      <c r="J699" s="0" t="n">
        <f aca="false">VLOOKUP(D699,'paramètres CI'!$A$1:$C$6,2,0)</f>
        <v>0.0424847883250769</v>
      </c>
      <c r="K699" s="0" t="str">
        <f aca="false">VLOOKUP(A699,Nomenclature!$D$1:$E$9,2,0)</f>
        <v>04</v>
      </c>
      <c r="L699" s="0" t="str">
        <f aca="false">VLOOKUP(B699,Nomenclature!$J$1:$K$97,2,0)</f>
        <v>02</v>
      </c>
      <c r="M699" s="0" t="str">
        <f aca="false">VLOOKUP(C699,Nomenclature!$M$1:$N$21,2,0)</f>
        <v>01</v>
      </c>
      <c r="N699" s="0" t="str">
        <f aca="false">VLOOKUP(D699,Nomenclature!$O$25:$P$31,2,0)</f>
        <v>06</v>
      </c>
      <c r="O699" s="0" t="str">
        <f aca="false">CONCATENATE(K699,L699,M699,N699)</f>
        <v>04020106</v>
      </c>
      <c r="P699" s="0" t="str">
        <f aca="false">CONCATENATE(K699,L699)</f>
        <v>0402</v>
      </c>
      <c r="R699" s="0" t="n">
        <v>42.0613173187282</v>
      </c>
      <c r="S699" s="0" t="n">
        <v>25</v>
      </c>
      <c r="T699" s="0" t="n">
        <v>319.752691360435</v>
      </c>
      <c r="U699" s="0" t="n">
        <v>0.842576101982614</v>
      </c>
      <c r="V699" s="0" t="n">
        <v>0.298244367667119</v>
      </c>
      <c r="W699" s="0" t="n">
        <f aca="false">VLOOKUP(D699,'paramètres CI'!$A$1:$C$6,2,0)</f>
        <v>0.0424847883250769</v>
      </c>
      <c r="X699" s="0" t="n">
        <f aca="false">(R699-E699)/E699</f>
        <v>-0.0476190476190474</v>
      </c>
      <c r="Y699" s="0" t="n">
        <f aca="false">T699-G699</f>
        <v>167.866595921305</v>
      </c>
      <c r="Z699" s="0" t="n">
        <f aca="false">U699-H699</f>
        <v>-0.033703044079304</v>
      </c>
    </row>
    <row r="700" customFormat="false" ht="15.8" hidden="false" customHeight="false" outlineLevel="0" collapsed="false">
      <c r="A700" s="0" t="s">
        <v>16</v>
      </c>
      <c r="B700" s="0" t="s">
        <v>105</v>
      </c>
      <c r="C700" s="0" t="s">
        <v>35</v>
      </c>
      <c r="D700" s="0" t="s">
        <v>33</v>
      </c>
      <c r="E700" s="0" t="n">
        <f aca="false">VLOOKUP(O700,bibliRdtCHauff!$G$1:$K$1398,4,0)</f>
        <v>53.1459715907915</v>
      </c>
      <c r="F700" s="0" t="n">
        <v>25</v>
      </c>
      <c r="G700" s="0" t="n">
        <f aca="false">VLOOKUP(P700,BesoinU!$F$1:$L$99,3,0)</f>
        <v>151.88609543913</v>
      </c>
      <c r="H700" s="0" t="n">
        <f aca="false">VLOOKUP(O700,bibliRdtCHauff!$G$1:$K$1398,3,0)</f>
        <v>1.01306736632951</v>
      </c>
      <c r="I700" s="0" t="n">
        <v>9.99400359784132E-005</v>
      </c>
      <c r="J700" s="0" t="n">
        <f aca="false">VLOOKUP(D700,'paramètres CI'!$A$1:$C$6,2,0)</f>
        <v>0.033584731604575</v>
      </c>
      <c r="K700" s="0" t="str">
        <f aca="false">VLOOKUP(A700,Nomenclature!$D$1:$E$9,2,0)</f>
        <v>04</v>
      </c>
      <c r="L700" s="0" t="str">
        <f aca="false">VLOOKUP(B700,Nomenclature!$J$1:$K$97,2,0)</f>
        <v>02</v>
      </c>
      <c r="M700" s="0" t="str">
        <f aca="false">VLOOKUP(C700,Nomenclature!$M$1:$N$21,2,0)</f>
        <v>21</v>
      </c>
      <c r="N700" s="0" t="str">
        <f aca="false">VLOOKUP(D700,Nomenclature!$O$25:$P$31,2,0)</f>
        <v>01</v>
      </c>
      <c r="O700" s="0" t="str">
        <f aca="false">CONCATENATE(K700,L700,M700,N700)</f>
        <v>04022101</v>
      </c>
      <c r="P700" s="0" t="str">
        <f aca="false">CONCATENATE(K700,L700)</f>
        <v>0402</v>
      </c>
      <c r="R700" s="0" t="n">
        <v>53.1459715907915</v>
      </c>
      <c r="S700" s="0" t="n">
        <v>25</v>
      </c>
      <c r="T700" s="0" t="n">
        <v>305.215020606114</v>
      </c>
      <c r="U700" s="0" t="n">
        <v>1.01306736632951</v>
      </c>
      <c r="V700" s="0" t="n">
        <v>9.99400359784132E-005</v>
      </c>
      <c r="W700" s="0" t="n">
        <f aca="false">VLOOKUP(D700,'paramètres CI'!$A$1:$C$6,2,0)</f>
        <v>0.033584731604575</v>
      </c>
      <c r="X700" s="0" t="n">
        <f aca="false">(R700-E700)/E700</f>
        <v>0</v>
      </c>
      <c r="Y700" s="0" t="n">
        <f aca="false">T700-G700</f>
        <v>153.328925166984</v>
      </c>
      <c r="Z700" s="0" t="n">
        <f aca="false">U700-H700</f>
        <v>0</v>
      </c>
    </row>
    <row r="701" customFormat="false" ht="15.8" hidden="false" customHeight="false" outlineLevel="0" collapsed="false">
      <c r="A701" s="0" t="s">
        <v>16</v>
      </c>
      <c r="B701" s="0" t="s">
        <v>105</v>
      </c>
      <c r="C701" s="0" t="s">
        <v>35</v>
      </c>
      <c r="D701" s="0" t="s">
        <v>34</v>
      </c>
      <c r="E701" s="0" t="n">
        <f aca="false">VLOOKUP(O701,bibliRdtCHauff!$G$1:$K$1398,4,0)</f>
        <v>52.5766466484102</v>
      </c>
      <c r="F701" s="0" t="n">
        <v>25</v>
      </c>
      <c r="G701" s="0" t="n">
        <f aca="false">VLOOKUP(P701,BesoinU!$F$1:$L$99,3,0)</f>
        <v>151.88609543913</v>
      </c>
      <c r="H701" s="0" t="n">
        <f aca="false">VLOOKUP(O701,bibliRdtCHauff!$G$1:$K$1398,3,0)</f>
        <v>1.01109132237914</v>
      </c>
      <c r="I701" s="0" t="n">
        <v>9.99400359784132E-005</v>
      </c>
      <c r="J701" s="0" t="n">
        <f aca="false">VLOOKUP(D701,'paramètres CI'!$A$1:$C$6,2,0)</f>
        <v>0.0424847883250769</v>
      </c>
      <c r="K701" s="0" t="str">
        <f aca="false">VLOOKUP(A701,Nomenclature!$D$1:$E$9,2,0)</f>
        <v>04</v>
      </c>
      <c r="L701" s="0" t="str">
        <f aca="false">VLOOKUP(B701,Nomenclature!$J$1:$K$97,2,0)</f>
        <v>02</v>
      </c>
      <c r="M701" s="0" t="str">
        <f aca="false">VLOOKUP(C701,Nomenclature!$M$1:$N$21,2,0)</f>
        <v>21</v>
      </c>
      <c r="N701" s="0" t="str">
        <f aca="false">VLOOKUP(D701,Nomenclature!$O$25:$P$31,2,0)</f>
        <v>06</v>
      </c>
      <c r="O701" s="0" t="str">
        <f aca="false">CONCATENATE(K701,L701,M701,N701)</f>
        <v>04022106</v>
      </c>
      <c r="P701" s="0" t="str">
        <f aca="false">CONCATENATE(K701,L701)</f>
        <v>0402</v>
      </c>
      <c r="R701" s="0" t="n">
        <v>52.5766466484102</v>
      </c>
      <c r="S701" s="0" t="n">
        <v>25</v>
      </c>
      <c r="T701" s="0" t="n">
        <v>319.752691360435</v>
      </c>
      <c r="U701" s="0" t="n">
        <v>1.01109132237914</v>
      </c>
      <c r="V701" s="0" t="n">
        <v>9.99400359784132E-005</v>
      </c>
      <c r="W701" s="0" t="n">
        <f aca="false">VLOOKUP(D701,'paramètres CI'!$A$1:$C$6,2,0)</f>
        <v>0.0424847883250769</v>
      </c>
      <c r="X701" s="0" t="n">
        <f aca="false">(R701-E701)/E701</f>
        <v>0</v>
      </c>
      <c r="Y701" s="0" t="n">
        <f aca="false">T701-G701</f>
        <v>167.866595921305</v>
      </c>
      <c r="Z701" s="0" t="n">
        <f aca="false">U701-H701</f>
        <v>0</v>
      </c>
    </row>
    <row r="702" customFormat="false" ht="15.8" hidden="false" customHeight="false" outlineLevel="0" collapsed="false">
      <c r="A702" s="0" t="s">
        <v>16</v>
      </c>
      <c r="B702" s="0" t="s">
        <v>105</v>
      </c>
      <c r="C702" s="0" t="s">
        <v>36</v>
      </c>
      <c r="D702" s="0" t="s">
        <v>37</v>
      </c>
      <c r="E702" s="0" t="n">
        <f aca="false">VLOOKUP(O702,bibliRdtCHauff!$G$1:$K$1398,4,0)</f>
        <v>34.4691692061801</v>
      </c>
      <c r="F702" s="0" t="n">
        <v>20</v>
      </c>
      <c r="G702" s="0" t="n">
        <f aca="false">VLOOKUP(P702,BesoinU!$F$1:$L$99,3,0)</f>
        <v>151.88609543913</v>
      </c>
      <c r="H702" s="0" t="n">
        <f aca="false">VLOOKUP(O702,bibliRdtCHauff!$G$1:$K$1398,3,0)</f>
        <v>0.760067864745672</v>
      </c>
      <c r="I702" s="0" t="n">
        <v>9.99400359784132E-005</v>
      </c>
      <c r="J702" s="0" t="n">
        <f aca="false">VLOOKUP(D702,'paramètres CI'!$A$1:$C$6,2,0)</f>
        <v>0.0385046990211696</v>
      </c>
      <c r="K702" s="0" t="str">
        <f aca="false">VLOOKUP(A702,Nomenclature!$D$1:$E$9,2,0)</f>
        <v>04</v>
      </c>
      <c r="L702" s="0" t="str">
        <f aca="false">VLOOKUP(B702,Nomenclature!$J$1:$K$97,2,0)</f>
        <v>02</v>
      </c>
      <c r="M702" s="0" t="str">
        <f aca="false">VLOOKUP(C702,Nomenclature!$M$1:$N$21,2,0)</f>
        <v>23</v>
      </c>
      <c r="N702" s="0" t="str">
        <f aca="false">VLOOKUP(D702,Nomenclature!$O$25:$P$31,2,0)</f>
        <v>03</v>
      </c>
      <c r="O702" s="0" t="str">
        <f aca="false">CONCATENATE(K702,L702,M702,N702)</f>
        <v>04022303</v>
      </c>
      <c r="P702" s="0" t="str">
        <f aca="false">CONCATENATE(K702,L702)</f>
        <v>0402</v>
      </c>
      <c r="R702" s="0" t="n">
        <v>34.4691692061801</v>
      </c>
      <c r="S702" s="0" t="n">
        <v>20</v>
      </c>
      <c r="T702" s="0" t="n">
        <v>283.169274284669</v>
      </c>
      <c r="U702" s="0" t="n">
        <v>0.760067864745672</v>
      </c>
      <c r="V702" s="0" t="n">
        <v>9.99400359784132E-005</v>
      </c>
      <c r="W702" s="0" t="n">
        <f aca="false">VLOOKUP(D702,'paramètres CI'!$A$1:$C$6,2,0)</f>
        <v>0.0385046990211696</v>
      </c>
      <c r="X702" s="0" t="n">
        <f aca="false">(R702-E702)/E702</f>
        <v>0</v>
      </c>
      <c r="Y702" s="0" t="n">
        <f aca="false">T702-G702</f>
        <v>131.283178845539</v>
      </c>
      <c r="Z702" s="0" t="n">
        <f aca="false">U702-H702</f>
        <v>0</v>
      </c>
    </row>
    <row r="703" customFormat="false" ht="15.8" hidden="false" customHeight="false" outlineLevel="0" collapsed="false">
      <c r="A703" s="0" t="s">
        <v>16</v>
      </c>
      <c r="B703" s="0" t="s">
        <v>105</v>
      </c>
      <c r="C703" s="0" t="s">
        <v>38</v>
      </c>
      <c r="D703" s="0" t="s">
        <v>39</v>
      </c>
      <c r="E703" s="0" t="n">
        <f aca="false">VLOOKUP(O703,bibliRdtCHauff!$G$1:$K$1398,4,0)</f>
        <v>24.8915447466718</v>
      </c>
      <c r="F703" s="0" t="n">
        <v>20</v>
      </c>
      <c r="G703" s="0" t="n">
        <f aca="false">VLOOKUP(P703,BesoinU!$F$1:$L$99,3,0)</f>
        <v>151.88609543913</v>
      </c>
      <c r="H703" s="0" t="n">
        <f aca="false">VLOOKUP(O703,bibliRdtCHauff!$G$1:$K$1398,3,0)</f>
        <v>0.986470315825552</v>
      </c>
      <c r="I703" s="0" t="n">
        <v>9.99400359784132E-005</v>
      </c>
      <c r="J703" s="0" t="n">
        <f aca="false">VLOOKUP(D703,'paramètres CI'!$A$1:$C$6,2,0)</f>
        <v>0.022045059962018</v>
      </c>
      <c r="K703" s="0" t="str">
        <f aca="false">VLOOKUP(A703,Nomenclature!$D$1:$E$9,2,0)</f>
        <v>04</v>
      </c>
      <c r="L703" s="0" t="str">
        <f aca="false">VLOOKUP(B703,Nomenclature!$J$1:$K$97,2,0)</f>
        <v>02</v>
      </c>
      <c r="M703" s="0" t="str">
        <f aca="false">VLOOKUP(C703,Nomenclature!$M$1:$N$21,2,0)</f>
        <v>24</v>
      </c>
      <c r="N703" s="0" t="str">
        <f aca="false">VLOOKUP(D703,Nomenclature!$O$25:$P$31,2,0)</f>
        <v>04</v>
      </c>
      <c r="O703" s="0" t="str">
        <f aca="false">CONCATENATE(K703,L703,M703,N703)</f>
        <v>04022404</v>
      </c>
      <c r="P703" s="0" t="str">
        <f aca="false">CONCATENATE(K703,L703)</f>
        <v>0402</v>
      </c>
      <c r="R703" s="0" t="n">
        <v>24.8915447466718</v>
      </c>
      <c r="S703" s="0" t="n">
        <v>20</v>
      </c>
      <c r="T703" s="0" t="n">
        <v>243.316719547896</v>
      </c>
      <c r="U703" s="0" t="n">
        <v>0.986470315825552</v>
      </c>
      <c r="V703" s="0" t="n">
        <v>9.99400359784132E-005</v>
      </c>
      <c r="W703" s="0" t="n">
        <f aca="false">VLOOKUP(D703,'paramètres CI'!$A$1:$C$6,2,0)</f>
        <v>0.022045059962018</v>
      </c>
      <c r="X703" s="0" t="n">
        <f aca="false">(R703-E703)/E703</f>
        <v>0</v>
      </c>
      <c r="Y703" s="0" t="n">
        <f aca="false">T703-G703</f>
        <v>91.430624108766</v>
      </c>
      <c r="Z703" s="0" t="n">
        <f aca="false">U703-H703</f>
        <v>0</v>
      </c>
    </row>
    <row r="704" customFormat="false" ht="15.8" hidden="false" customHeight="false" outlineLevel="0" collapsed="false">
      <c r="A704" s="0" t="s">
        <v>16</v>
      </c>
      <c r="B704" s="0" t="s">
        <v>105</v>
      </c>
      <c r="C704" s="0" t="s">
        <v>40</v>
      </c>
      <c r="D704" s="0" t="s">
        <v>37</v>
      </c>
      <c r="E704" s="0" t="n">
        <f aca="false">VLOOKUP(O704,bibliRdtCHauff!$G$1:$K$1398,4,0)</f>
        <v>28.9541021331913</v>
      </c>
      <c r="F704" s="0" t="n">
        <v>20</v>
      </c>
      <c r="G704" s="0" t="n">
        <f aca="false">VLOOKUP(P704,BesoinU!$F$1:$L$99,3,0)</f>
        <v>151.88609543913</v>
      </c>
      <c r="H704" s="0" t="n">
        <f aca="false">VLOOKUP(O704,bibliRdtCHauff!$G$1:$K$1398,3,0)</f>
        <v>0.737276685938635</v>
      </c>
      <c r="I704" s="0" t="n">
        <v>0.0317164389357778</v>
      </c>
      <c r="J704" s="0" t="n">
        <f aca="false">VLOOKUP(D704,'paramètres CI'!$A$1:$C$6,2,0)</f>
        <v>0.0385046990211696</v>
      </c>
      <c r="K704" s="0" t="str">
        <f aca="false">VLOOKUP(A704,Nomenclature!$D$1:$E$9,2,0)</f>
        <v>04</v>
      </c>
      <c r="L704" s="0" t="str">
        <f aca="false">VLOOKUP(B704,Nomenclature!$J$1:$K$97,2,0)</f>
        <v>02</v>
      </c>
      <c r="M704" s="0" t="str">
        <f aca="false">VLOOKUP(C704,Nomenclature!$M$1:$N$21,2,0)</f>
        <v>03</v>
      </c>
      <c r="N704" s="0" t="str">
        <f aca="false">VLOOKUP(D704,Nomenclature!$O$25:$P$31,2,0)</f>
        <v>03</v>
      </c>
      <c r="O704" s="0" t="str">
        <f aca="false">CONCATENATE(K704,L704,M704,N704)</f>
        <v>04020303</v>
      </c>
      <c r="P704" s="0" t="str">
        <f aca="false">CONCATENATE(K704,L704)</f>
        <v>0402</v>
      </c>
      <c r="R704" s="0" t="n">
        <v>27.5753353649441</v>
      </c>
      <c r="S704" s="0" t="n">
        <v>20</v>
      </c>
      <c r="T704" s="0" t="n">
        <v>283.169274284669</v>
      </c>
      <c r="U704" s="0" t="n">
        <v>0.731578891236875</v>
      </c>
      <c r="V704" s="0" t="n">
        <v>0.0317164389357778</v>
      </c>
      <c r="W704" s="0" t="n">
        <f aca="false">VLOOKUP(D704,'paramètres CI'!$A$1:$C$6,2,0)</f>
        <v>0.0385046990211696</v>
      </c>
      <c r="X704" s="0" t="n">
        <f aca="false">(R704-E704)/E704</f>
        <v>-0.0476190476190475</v>
      </c>
      <c r="Y704" s="0" t="n">
        <f aca="false">T704-G704</f>
        <v>131.283178845539</v>
      </c>
      <c r="Z704" s="0" t="n">
        <f aca="false">U704-H704</f>
        <v>-0.00569779470176002</v>
      </c>
    </row>
    <row r="705" customFormat="false" ht="15.8" hidden="false" customHeight="false" outlineLevel="0" collapsed="false">
      <c r="A705" s="0" t="s">
        <v>16</v>
      </c>
      <c r="B705" s="0" t="s">
        <v>105</v>
      </c>
      <c r="C705" s="0" t="s">
        <v>41</v>
      </c>
      <c r="D705" s="0" t="s">
        <v>39</v>
      </c>
      <c r="E705" s="0" t="n">
        <f aca="false">VLOOKUP(O705,bibliRdtCHauff!$G$1:$K$1398,4,0)</f>
        <v>20.9088975872043</v>
      </c>
      <c r="F705" s="0" t="n">
        <v>20</v>
      </c>
      <c r="G705" s="0" t="n">
        <f aca="false">VLOOKUP(P705,BesoinU!$F$1:$L$99,3,0)</f>
        <v>151.88609543913</v>
      </c>
      <c r="H705" s="0" t="n">
        <f aca="false">VLOOKUP(O705,bibliRdtCHauff!$G$1:$K$1398,3,0)</f>
        <v>0.87571995905867</v>
      </c>
      <c r="I705" s="0" t="n">
        <v>0.331213363829243</v>
      </c>
      <c r="J705" s="0" t="n">
        <f aca="false">VLOOKUP(D705,'paramètres CI'!$A$1:$C$6,2,0)</f>
        <v>0.022045059962018</v>
      </c>
      <c r="K705" s="0" t="str">
        <f aca="false">VLOOKUP(A705,Nomenclature!$D$1:$E$9,2,0)</f>
        <v>04</v>
      </c>
      <c r="L705" s="0" t="str">
        <f aca="false">VLOOKUP(B705,Nomenclature!$J$1:$K$97,2,0)</f>
        <v>02</v>
      </c>
      <c r="M705" s="0" t="str">
        <f aca="false">VLOOKUP(C705,Nomenclature!$M$1:$N$21,2,0)</f>
        <v>04</v>
      </c>
      <c r="N705" s="0" t="str">
        <f aca="false">VLOOKUP(D705,Nomenclature!$O$25:$P$31,2,0)</f>
        <v>04</v>
      </c>
      <c r="O705" s="0" t="str">
        <f aca="false">CONCATENATE(K705,L705,M705,N705)</f>
        <v>04020404</v>
      </c>
      <c r="P705" s="0" t="str">
        <f aca="false">CONCATENATE(K705,L705)</f>
        <v>0402</v>
      </c>
      <c r="R705" s="0" t="n">
        <v>19.9132357973375</v>
      </c>
      <c r="S705" s="0" t="n">
        <v>20</v>
      </c>
      <c r="T705" s="0" t="n">
        <v>243.316719547896</v>
      </c>
      <c r="U705" s="0" t="n">
        <v>0.84803236986695</v>
      </c>
      <c r="V705" s="0" t="n">
        <v>0.331213363829243</v>
      </c>
      <c r="W705" s="0" t="n">
        <f aca="false">VLOOKUP(D705,'paramètres CI'!$A$1:$C$6,2,0)</f>
        <v>0.022045059962018</v>
      </c>
      <c r="X705" s="0" t="n">
        <f aca="false">(R705-E705)/E705</f>
        <v>-0.0476190476190443</v>
      </c>
      <c r="Y705" s="0" t="n">
        <f aca="false">T705-G705</f>
        <v>91.430624108766</v>
      </c>
      <c r="Z705" s="0" t="n">
        <f aca="false">U705-H705</f>
        <v>-0.02768758919172</v>
      </c>
    </row>
    <row r="706" customFormat="false" ht="15.8" hidden="false" customHeight="false" outlineLevel="0" collapsed="false">
      <c r="A706" s="0" t="s">
        <v>16</v>
      </c>
      <c r="B706" s="0" t="s">
        <v>105</v>
      </c>
      <c r="C706" s="0" t="s">
        <v>45</v>
      </c>
      <c r="D706" s="0" t="s">
        <v>43</v>
      </c>
      <c r="E706" s="0" t="n">
        <f aca="false">VLOOKUP(O706,bibliRdtCHauff!$G$1:$K$1398,4,0)</f>
        <v>10.4</v>
      </c>
      <c r="F706" s="0" t="n">
        <v>13</v>
      </c>
      <c r="G706" s="0" t="n">
        <f aca="false">VLOOKUP(P706,BesoinU!$F$1:$L$99,3,0)</f>
        <v>151.88609543913</v>
      </c>
      <c r="H706" s="0" t="n">
        <f aca="false">VLOOKUP(O706,bibliRdtCHauff!$G$1:$K$1398,3,0)</f>
        <v>0.92</v>
      </c>
      <c r="I706" s="0" t="n">
        <v>0.100153729441813</v>
      </c>
      <c r="J706" s="0" t="n">
        <f aca="false">VLOOKUP(D706,'paramètres CI'!$A$1:$C$6,2,0)</f>
        <v>0.0935912806596305</v>
      </c>
      <c r="K706" s="0" t="str">
        <f aca="false">VLOOKUP(A706,Nomenclature!$D$1:$E$9,2,0)</f>
        <v>04</v>
      </c>
      <c r="L706" s="0" t="str">
        <f aca="false">VLOOKUP(B706,Nomenclature!$J$1:$K$97,2,0)</f>
        <v>02</v>
      </c>
      <c r="M706" s="0" t="str">
        <f aca="false">VLOOKUP(C706,Nomenclature!$M$1:$N$21,2,0)</f>
        <v>06</v>
      </c>
      <c r="N706" s="0" t="str">
        <f aca="false">VLOOKUP(D706,Nomenclature!$O$25:$P$31,2,0)</f>
        <v>02</v>
      </c>
      <c r="O706" s="0" t="str">
        <f aca="false">CONCATENATE(K706,L706,M706,N706)</f>
        <v>04020602</v>
      </c>
      <c r="P706" s="0" t="str">
        <f aca="false">CONCATENATE(K706,L706)</f>
        <v>0402</v>
      </c>
      <c r="R706" s="0" t="n">
        <v>10</v>
      </c>
      <c r="S706" s="0" t="n">
        <v>13</v>
      </c>
      <c r="T706" s="0" t="n">
        <v>299.541506170469</v>
      </c>
      <c r="U706" s="0" t="n">
        <v>0.9</v>
      </c>
      <c r="V706" s="0" t="n">
        <v>0.100153729441813</v>
      </c>
      <c r="W706" s="0" t="n">
        <f aca="false">VLOOKUP(D706,'paramètres CI'!$A$1:$C$6,2,0)</f>
        <v>0.0935912806596305</v>
      </c>
      <c r="X706" s="0" t="n">
        <f aca="false">(R706-E706)/E706</f>
        <v>-0.0384615384615385</v>
      </c>
      <c r="Y706" s="0" t="n">
        <f aca="false">T706-G706</f>
        <v>147.655410731339</v>
      </c>
      <c r="Z706" s="0" t="n">
        <f aca="false">U706-H706</f>
        <v>-0.02</v>
      </c>
    </row>
    <row r="707" customFormat="false" ht="15.8" hidden="false" customHeight="false" outlineLevel="0" collapsed="false">
      <c r="A707" s="0" t="s">
        <v>16</v>
      </c>
      <c r="B707" s="0" t="s">
        <v>105</v>
      </c>
      <c r="C707" s="0" t="s">
        <v>46</v>
      </c>
      <c r="D707" s="0" t="s">
        <v>43</v>
      </c>
      <c r="E707" s="0" t="n">
        <f aca="false">VLOOKUP(O707,bibliRdtCHauff!$G$1:$K$1398,4,0)</f>
        <v>12</v>
      </c>
      <c r="F707" s="0" t="n">
        <v>13</v>
      </c>
      <c r="G707" s="0" t="n">
        <f aca="false">VLOOKUP(P707,BesoinU!$F$1:$L$99,3,0)</f>
        <v>151.88609543913</v>
      </c>
      <c r="H707" s="0" t="n">
        <f aca="false">VLOOKUP(O707,bibliRdtCHauff!$G$1:$K$1398,3,0)</f>
        <v>1</v>
      </c>
      <c r="I707" s="0" t="n">
        <v>9.99400359784132E-005</v>
      </c>
      <c r="J707" s="0" t="n">
        <f aca="false">VLOOKUP(D707,'paramètres CI'!$A$1:$C$6,2,0)</f>
        <v>0.0935912806596305</v>
      </c>
      <c r="K707" s="0" t="str">
        <f aca="false">VLOOKUP(A707,Nomenclature!$D$1:$E$9,2,0)</f>
        <v>04</v>
      </c>
      <c r="L707" s="0" t="str">
        <f aca="false">VLOOKUP(B707,Nomenclature!$J$1:$K$97,2,0)</f>
        <v>02</v>
      </c>
      <c r="M707" s="0" t="str">
        <f aca="false">VLOOKUP(C707,Nomenclature!$M$1:$N$21,2,0)</f>
        <v>26</v>
      </c>
      <c r="N707" s="0" t="str">
        <f aca="false">VLOOKUP(D707,Nomenclature!$O$25:$P$31,2,0)</f>
        <v>02</v>
      </c>
      <c r="O707" s="0" t="str">
        <f aca="false">CONCATENATE(K707,L707,M707,N707)</f>
        <v>04022602</v>
      </c>
      <c r="P707" s="0" t="str">
        <f aca="false">CONCATENATE(K707,L707)</f>
        <v>0402</v>
      </c>
      <c r="R707" s="0" t="n">
        <v>12</v>
      </c>
      <c r="S707" s="0" t="n">
        <v>13</v>
      </c>
      <c r="T707" s="0" t="n">
        <v>299.541506170469</v>
      </c>
      <c r="U707" s="0" t="n">
        <v>1</v>
      </c>
      <c r="V707" s="0" t="n">
        <v>9.99400359784132E-005</v>
      </c>
      <c r="W707" s="0" t="n">
        <f aca="false">VLOOKUP(D707,'paramètres CI'!$A$1:$C$6,2,0)</f>
        <v>0.0935912806596305</v>
      </c>
      <c r="X707" s="0" t="n">
        <f aca="false">(R707-E707)/E707</f>
        <v>0</v>
      </c>
      <c r="Y707" s="0" t="n">
        <f aca="false">T707-G707</f>
        <v>147.655410731339</v>
      </c>
      <c r="Z707" s="0" t="n">
        <f aca="false">U707-H707</f>
        <v>0</v>
      </c>
    </row>
    <row r="708" customFormat="false" ht="15.8" hidden="false" customHeight="false" outlineLevel="0" collapsed="false">
      <c r="A708" s="0" t="s">
        <v>16</v>
      </c>
      <c r="B708" s="0" t="s">
        <v>105</v>
      </c>
      <c r="C708" s="0" t="s">
        <v>48</v>
      </c>
      <c r="D708" s="0" t="s">
        <v>43</v>
      </c>
      <c r="E708" s="0" t="n">
        <f aca="false">VLOOKUP(O708,bibliRdtCHauff!$G$1:$K$1398,4,0)</f>
        <v>124.112232360534</v>
      </c>
      <c r="F708" s="0" t="n">
        <v>20</v>
      </c>
      <c r="G708" s="0" t="n">
        <f aca="false">VLOOKUP(P708,BesoinU!$F$1:$L$99,3,0)</f>
        <v>151.88609543913</v>
      </c>
      <c r="H708" s="0" t="n">
        <f aca="false">VLOOKUP(O708,bibliRdtCHauff!$G$1:$K$1398,3,0)</f>
        <v>2.89517134883721</v>
      </c>
      <c r="I708" s="0" t="n">
        <v>0.109146899947679</v>
      </c>
      <c r="J708" s="0" t="n">
        <f aca="false">VLOOKUP(D708,'paramètres CI'!$A$1:$C$6,2,0)</f>
        <v>0.0935912806596305</v>
      </c>
      <c r="K708" s="0" t="str">
        <f aca="false">VLOOKUP(A708,Nomenclature!$D$1:$E$9,2,0)</f>
        <v>04</v>
      </c>
      <c r="L708" s="0" t="str">
        <f aca="false">VLOOKUP(B708,Nomenclature!$J$1:$K$97,2,0)</f>
        <v>02</v>
      </c>
      <c r="M708" s="0" t="str">
        <f aca="false">VLOOKUP(C708,Nomenclature!$M$1:$N$21,2,0)</f>
        <v>09</v>
      </c>
      <c r="N708" s="0" t="str">
        <f aca="false">VLOOKUP(D708,Nomenclature!$O$25:$P$31,2,0)</f>
        <v>02</v>
      </c>
      <c r="O708" s="0" t="str">
        <f aca="false">CONCATENATE(K708,L708,M708,N708)</f>
        <v>04020902</v>
      </c>
      <c r="P708" s="0" t="str">
        <f aca="false">CONCATENATE(K708,L708)</f>
        <v>0402</v>
      </c>
      <c r="R708" s="0" t="n">
        <v>118.202126057651</v>
      </c>
      <c r="S708" s="0" t="n">
        <v>20</v>
      </c>
      <c r="T708" s="0" t="n">
        <v>318.127720497468</v>
      </c>
      <c r="U708" s="0" t="n">
        <v>2.78381860465116</v>
      </c>
      <c r="V708" s="0" t="n">
        <v>0.109146899947679</v>
      </c>
      <c r="W708" s="0" t="n">
        <f aca="false">VLOOKUP(D708,'paramètres CI'!$A$1:$C$6,2,0)</f>
        <v>0.0935912806596305</v>
      </c>
      <c r="X708" s="0" t="n">
        <f aca="false">(R708-E708)/E708</f>
        <v>-0.047619047619051</v>
      </c>
      <c r="Y708" s="0" t="n">
        <f aca="false">T708-G708</f>
        <v>166.241625058338</v>
      </c>
      <c r="Z708" s="0" t="n">
        <f aca="false">U708-H708</f>
        <v>-0.11135274418605</v>
      </c>
    </row>
    <row r="709" customFormat="false" ht="15.8" hidden="false" customHeight="false" outlineLevel="0" collapsed="false">
      <c r="A709" s="0" t="s">
        <v>16</v>
      </c>
      <c r="B709" s="0" t="s">
        <v>105</v>
      </c>
      <c r="C709" s="0" t="s">
        <v>49</v>
      </c>
      <c r="D709" s="0" t="s">
        <v>43</v>
      </c>
      <c r="E709" s="0" t="n">
        <f aca="false">VLOOKUP(O709,bibliRdtCHauff!$G$1:$K$1398,4,0)</f>
        <v>147.752657572064</v>
      </c>
      <c r="F709" s="0" t="n">
        <v>20</v>
      </c>
      <c r="G709" s="0" t="n">
        <f aca="false">VLOOKUP(P709,BesoinU!$F$1:$L$99,3,0)</f>
        <v>151.88609543913</v>
      </c>
      <c r="H709" s="0" t="n">
        <f aca="false">VLOOKUP(O709,bibliRdtCHauff!$G$1:$K$1398,3,0)</f>
        <v>3.34058232558139</v>
      </c>
      <c r="I709" s="0" t="n">
        <v>9.99400359784132E-005</v>
      </c>
      <c r="J709" s="0" t="n">
        <f aca="false">VLOOKUP(D709,'paramètres CI'!$A$1:$C$6,2,0)</f>
        <v>0.0935912806596305</v>
      </c>
      <c r="K709" s="0" t="str">
        <f aca="false">VLOOKUP(A709,Nomenclature!$D$1:$E$9,2,0)</f>
        <v>04</v>
      </c>
      <c r="L709" s="0" t="str">
        <f aca="false">VLOOKUP(B709,Nomenclature!$J$1:$K$97,2,0)</f>
        <v>02</v>
      </c>
      <c r="M709" s="0" t="str">
        <f aca="false">VLOOKUP(C709,Nomenclature!$M$1:$N$21,2,0)</f>
        <v>29</v>
      </c>
      <c r="N709" s="0" t="str">
        <f aca="false">VLOOKUP(D709,Nomenclature!$O$25:$P$31,2,0)</f>
        <v>02</v>
      </c>
      <c r="O709" s="0" t="str">
        <f aca="false">CONCATENATE(K709,L709,M709,N709)</f>
        <v>04022902</v>
      </c>
      <c r="P709" s="0" t="str">
        <f aca="false">CONCATENATE(K709,L709)</f>
        <v>0402</v>
      </c>
      <c r="R709" s="0" t="n">
        <v>147.752657572064</v>
      </c>
      <c r="S709" s="0" t="n">
        <v>20</v>
      </c>
      <c r="T709" s="0" t="n">
        <v>318.127720497468</v>
      </c>
      <c r="U709" s="0" t="n">
        <v>3.34058232558139</v>
      </c>
      <c r="V709" s="0" t="n">
        <v>9.99400359784132E-005</v>
      </c>
      <c r="W709" s="0" t="n">
        <f aca="false">VLOOKUP(D709,'paramètres CI'!$A$1:$C$6,2,0)</f>
        <v>0.0935912806596305</v>
      </c>
      <c r="X709" s="0" t="n">
        <f aca="false">(R709-E709)/E709</f>
        <v>0</v>
      </c>
      <c r="Y709" s="0" t="n">
        <f aca="false">T709-G709</f>
        <v>166.241625058338</v>
      </c>
      <c r="Z709" s="0" t="n">
        <f aca="false">U709-H709</f>
        <v>0</v>
      </c>
    </row>
    <row r="710" customFormat="false" ht="15.8" hidden="false" customHeight="false" outlineLevel="0" collapsed="false">
      <c r="A710" s="0" t="s">
        <v>16</v>
      </c>
      <c r="B710" s="0" t="s">
        <v>106</v>
      </c>
      <c r="C710" s="0" t="s">
        <v>32</v>
      </c>
      <c r="D710" s="0" t="s">
        <v>33</v>
      </c>
      <c r="E710" s="0" t="n">
        <f aca="false">VLOOKUP(O710,bibliRdtCHauff!$G$1:$K$1398,4,0)</f>
        <v>48.4172873363721</v>
      </c>
      <c r="F710" s="0" t="n">
        <v>25</v>
      </c>
      <c r="G710" s="0" t="n">
        <f aca="false">VLOOKUP(P710,BesoinU!$F$1:$L$99,3,0)</f>
        <v>130.105021537267</v>
      </c>
      <c r="H710" s="0" t="n">
        <f aca="false">VLOOKUP(O710,bibliRdtCHauff!$G$1:$K$1398,3,0)</f>
        <v>0.788852099964712</v>
      </c>
      <c r="I710" s="0" t="n">
        <v>0.0147248574406641</v>
      </c>
      <c r="J710" s="0" t="n">
        <f aca="false">VLOOKUP(D710,'paramètres CI'!$A$1:$C$6,2,0)</f>
        <v>0.033584731604575</v>
      </c>
      <c r="K710" s="0" t="str">
        <f aca="false">VLOOKUP(A710,Nomenclature!$D$1:$E$9,2,0)</f>
        <v>04</v>
      </c>
      <c r="L710" s="0" t="str">
        <f aca="false">VLOOKUP(B710,Nomenclature!$J$1:$K$97,2,0)</f>
        <v>03</v>
      </c>
      <c r="M710" s="0" t="str">
        <f aca="false">VLOOKUP(C710,Nomenclature!$M$1:$N$21,2,0)</f>
        <v>01</v>
      </c>
      <c r="N710" s="0" t="str">
        <f aca="false">VLOOKUP(D710,Nomenclature!$O$25:$P$31,2,0)</f>
        <v>01</v>
      </c>
      <c r="O710" s="0" t="str">
        <f aca="false">CONCATENATE(K710,L710,M710,N710)</f>
        <v>04030101</v>
      </c>
      <c r="P710" s="0" t="str">
        <f aca="false">CONCATENATE(K710,L710)</f>
        <v>0403</v>
      </c>
      <c r="R710" s="0" t="n">
        <v>46.1117022251163</v>
      </c>
      <c r="S710" s="0" t="n">
        <v>25</v>
      </c>
      <c r="T710" s="0" t="n">
        <v>263.611734394172</v>
      </c>
      <c r="U710" s="0" t="n">
        <v>0.758511634581454</v>
      </c>
      <c r="V710" s="0" t="n">
        <v>0.0147248574406641</v>
      </c>
      <c r="W710" s="0" t="n">
        <f aca="false">VLOOKUP(D710,'paramètres CI'!$A$1:$C$6,2,0)</f>
        <v>0.033584731604575</v>
      </c>
      <c r="X710" s="0" t="n">
        <f aca="false">(R710-E710)/E710</f>
        <v>-0.0476190476190474</v>
      </c>
      <c r="Y710" s="0" t="n">
        <f aca="false">T710-G710</f>
        <v>133.506712856905</v>
      </c>
      <c r="Z710" s="0" t="n">
        <f aca="false">U710-H710</f>
        <v>-0.030340465383258</v>
      </c>
    </row>
    <row r="711" customFormat="false" ht="15.8" hidden="false" customHeight="false" outlineLevel="0" collapsed="false">
      <c r="A711" s="0" t="s">
        <v>16</v>
      </c>
      <c r="B711" s="0" t="s">
        <v>106</v>
      </c>
      <c r="C711" s="0" t="s">
        <v>32</v>
      </c>
      <c r="D711" s="0" t="s">
        <v>34</v>
      </c>
      <c r="E711" s="0" t="n">
        <f aca="false">VLOOKUP(O711,bibliRdtCHauff!$G$1:$K$1398,4,0)</f>
        <v>48.7913337852317</v>
      </c>
      <c r="F711" s="0" t="n">
        <v>25</v>
      </c>
      <c r="G711" s="0" t="n">
        <f aca="false">VLOOKUP(P711,BesoinU!$F$1:$L$99,3,0)</f>
        <v>130.105021537267</v>
      </c>
      <c r="H711" s="0" t="n">
        <f aca="false">VLOOKUP(O711,bibliRdtCHauff!$G$1:$K$1398,3,0)</f>
        <v>0.940526734644275</v>
      </c>
      <c r="I711" s="0" t="n">
        <v>0.237004319452977</v>
      </c>
      <c r="J711" s="0" t="n">
        <f aca="false">VLOOKUP(D711,'paramètres CI'!$A$1:$C$6,2,0)</f>
        <v>0.0424847883250769</v>
      </c>
      <c r="K711" s="0" t="str">
        <f aca="false">VLOOKUP(A711,Nomenclature!$D$1:$E$9,2,0)</f>
        <v>04</v>
      </c>
      <c r="L711" s="0" t="str">
        <f aca="false">VLOOKUP(B711,Nomenclature!$J$1:$K$97,2,0)</f>
        <v>03</v>
      </c>
      <c r="M711" s="0" t="str">
        <f aca="false">VLOOKUP(C711,Nomenclature!$M$1:$N$21,2,0)</f>
        <v>01</v>
      </c>
      <c r="N711" s="0" t="str">
        <f aca="false">VLOOKUP(D711,Nomenclature!$O$25:$P$31,2,0)</f>
        <v>06</v>
      </c>
      <c r="O711" s="0" t="str">
        <f aca="false">CONCATENATE(K711,L711,M711,N711)</f>
        <v>04030106</v>
      </c>
      <c r="P711" s="0" t="str">
        <f aca="false">CONCATENATE(K711,L711)</f>
        <v>0403</v>
      </c>
      <c r="R711" s="0" t="n">
        <v>46.4679369383159</v>
      </c>
      <c r="S711" s="0" t="n">
        <v>25</v>
      </c>
      <c r="T711" s="0" t="n">
        <v>289.733069865594</v>
      </c>
      <c r="U711" s="0" t="n">
        <v>0.904352629465649</v>
      </c>
      <c r="V711" s="0" t="n">
        <v>0.237004319452977</v>
      </c>
      <c r="W711" s="0" t="n">
        <f aca="false">VLOOKUP(D711,'paramètres CI'!$A$1:$C$6,2,0)</f>
        <v>0.0424847883250769</v>
      </c>
      <c r="X711" s="0" t="n">
        <f aca="false">(R711-E711)/E711</f>
        <v>-0.0476190476190477</v>
      </c>
      <c r="Y711" s="0" t="n">
        <f aca="false">T711-G711</f>
        <v>159.628048328327</v>
      </c>
      <c r="Z711" s="0" t="n">
        <f aca="false">U711-H711</f>
        <v>-0.036174105178626</v>
      </c>
    </row>
    <row r="712" customFormat="false" ht="15.8" hidden="false" customHeight="false" outlineLevel="0" collapsed="false">
      <c r="A712" s="0" t="s">
        <v>16</v>
      </c>
      <c r="B712" s="0" t="s">
        <v>106</v>
      </c>
      <c r="C712" s="0" t="s">
        <v>35</v>
      </c>
      <c r="D712" s="0" t="s">
        <v>33</v>
      </c>
      <c r="E712" s="0" t="n">
        <f aca="false">VLOOKUP(O712,bibliRdtCHauff!$G$1:$K$1398,4,0)</f>
        <v>57.6396277813953</v>
      </c>
      <c r="F712" s="0" t="n">
        <v>25</v>
      </c>
      <c r="G712" s="0" t="n">
        <f aca="false">VLOOKUP(P712,BesoinU!$F$1:$L$99,3,0)</f>
        <v>130.105021537267</v>
      </c>
      <c r="H712" s="0" t="n">
        <f aca="false">VLOOKUP(O712,bibliRdtCHauff!$G$1:$K$1398,3,0)</f>
        <v>0.910213961497744</v>
      </c>
      <c r="I712" s="0" t="n">
        <v>9.99400359784131E-005</v>
      </c>
      <c r="J712" s="0" t="n">
        <f aca="false">VLOOKUP(D712,'paramètres CI'!$A$1:$C$6,2,0)</f>
        <v>0.033584731604575</v>
      </c>
      <c r="K712" s="0" t="str">
        <f aca="false">VLOOKUP(A712,Nomenclature!$D$1:$E$9,2,0)</f>
        <v>04</v>
      </c>
      <c r="L712" s="0" t="str">
        <f aca="false">VLOOKUP(B712,Nomenclature!$J$1:$K$97,2,0)</f>
        <v>03</v>
      </c>
      <c r="M712" s="0" t="str">
        <f aca="false">VLOOKUP(C712,Nomenclature!$M$1:$N$21,2,0)</f>
        <v>21</v>
      </c>
      <c r="N712" s="0" t="str">
        <f aca="false">VLOOKUP(D712,Nomenclature!$O$25:$P$31,2,0)</f>
        <v>01</v>
      </c>
      <c r="O712" s="0" t="str">
        <f aca="false">CONCATENATE(K712,L712,M712,N712)</f>
        <v>04032101</v>
      </c>
      <c r="P712" s="0" t="str">
        <f aca="false">CONCATENATE(K712,L712)</f>
        <v>0403</v>
      </c>
      <c r="R712" s="0" t="n">
        <v>57.6396277813953</v>
      </c>
      <c r="S712" s="0" t="n">
        <v>25</v>
      </c>
      <c r="T712" s="0" t="n">
        <v>263.611734394172</v>
      </c>
      <c r="U712" s="0" t="n">
        <v>0.910213961497744</v>
      </c>
      <c r="V712" s="0" t="n">
        <v>9.99400359784131E-005</v>
      </c>
      <c r="W712" s="0" t="n">
        <f aca="false">VLOOKUP(D712,'paramètres CI'!$A$1:$C$6,2,0)</f>
        <v>0.033584731604575</v>
      </c>
      <c r="X712" s="0" t="n">
        <f aca="false">(R712-E712)/E712</f>
        <v>0</v>
      </c>
      <c r="Y712" s="0" t="n">
        <f aca="false">T712-G712</f>
        <v>133.506712856905</v>
      </c>
      <c r="Z712" s="0" t="n">
        <f aca="false">U712-H712</f>
        <v>0</v>
      </c>
    </row>
    <row r="713" customFormat="false" ht="15.8" hidden="false" customHeight="false" outlineLevel="0" collapsed="false">
      <c r="A713" s="0" t="s">
        <v>16</v>
      </c>
      <c r="B713" s="0" t="s">
        <v>106</v>
      </c>
      <c r="C713" s="0" t="s">
        <v>35</v>
      </c>
      <c r="D713" s="0" t="s">
        <v>34</v>
      </c>
      <c r="E713" s="0" t="n">
        <f aca="false">VLOOKUP(O713,bibliRdtCHauff!$G$1:$K$1398,4,0)</f>
        <v>58.0849211728948</v>
      </c>
      <c r="F713" s="0" t="n">
        <v>25</v>
      </c>
      <c r="G713" s="0" t="n">
        <f aca="false">VLOOKUP(P713,BesoinU!$F$1:$L$99,3,0)</f>
        <v>130.105021537267</v>
      </c>
      <c r="H713" s="0" t="n">
        <f aca="false">VLOOKUP(O713,bibliRdtCHauff!$G$1:$K$1398,3,0)</f>
        <v>1.08522315535878</v>
      </c>
      <c r="I713" s="0" t="n">
        <v>9.99400359784131E-005</v>
      </c>
      <c r="J713" s="0" t="n">
        <f aca="false">VLOOKUP(D713,'paramètres CI'!$A$1:$C$6,2,0)</f>
        <v>0.0424847883250769</v>
      </c>
      <c r="K713" s="0" t="str">
        <f aca="false">VLOOKUP(A713,Nomenclature!$D$1:$E$9,2,0)</f>
        <v>04</v>
      </c>
      <c r="L713" s="0" t="str">
        <f aca="false">VLOOKUP(B713,Nomenclature!$J$1:$K$97,2,0)</f>
        <v>03</v>
      </c>
      <c r="M713" s="0" t="str">
        <f aca="false">VLOOKUP(C713,Nomenclature!$M$1:$N$21,2,0)</f>
        <v>21</v>
      </c>
      <c r="N713" s="0" t="str">
        <f aca="false">VLOOKUP(D713,Nomenclature!$O$25:$P$31,2,0)</f>
        <v>06</v>
      </c>
      <c r="O713" s="0" t="str">
        <f aca="false">CONCATENATE(K713,L713,M713,N713)</f>
        <v>04032106</v>
      </c>
      <c r="P713" s="0" t="str">
        <f aca="false">CONCATENATE(K713,L713)</f>
        <v>0403</v>
      </c>
      <c r="R713" s="0" t="n">
        <v>58.0849211728948</v>
      </c>
      <c r="S713" s="0" t="n">
        <v>25</v>
      </c>
      <c r="T713" s="0" t="n">
        <v>289.733069865594</v>
      </c>
      <c r="U713" s="0" t="n">
        <v>1.08522315535878</v>
      </c>
      <c r="V713" s="0" t="n">
        <v>9.99400359784131E-005</v>
      </c>
      <c r="W713" s="0" t="n">
        <f aca="false">VLOOKUP(D713,'paramètres CI'!$A$1:$C$6,2,0)</f>
        <v>0.0424847883250769</v>
      </c>
      <c r="X713" s="0" t="n">
        <f aca="false">(R713-E713)/E713</f>
        <v>0</v>
      </c>
      <c r="Y713" s="0" t="n">
        <f aca="false">T713-G713</f>
        <v>159.628048328327</v>
      </c>
      <c r="Z713" s="0" t="n">
        <f aca="false">U713-H713</f>
        <v>0</v>
      </c>
    </row>
    <row r="714" customFormat="false" ht="15.8" hidden="false" customHeight="false" outlineLevel="0" collapsed="false">
      <c r="A714" s="0" t="s">
        <v>16</v>
      </c>
      <c r="B714" s="0" t="s">
        <v>106</v>
      </c>
      <c r="C714" s="0" t="s">
        <v>36</v>
      </c>
      <c r="D714" s="0" t="s">
        <v>37</v>
      </c>
      <c r="E714" s="0" t="n">
        <f aca="false">VLOOKUP(O714,bibliRdtCHauff!$G$1:$K$1398,4,0)</f>
        <v>36.3863085149571</v>
      </c>
      <c r="F714" s="0" t="n">
        <v>20</v>
      </c>
      <c r="G714" s="0" t="n">
        <f aca="false">VLOOKUP(P714,BesoinU!$F$1:$L$99,3,0)</f>
        <v>130.105021537267</v>
      </c>
      <c r="H714" s="0" t="n">
        <f aca="false">VLOOKUP(O714,bibliRdtCHauff!$G$1:$K$1398,3,0)</f>
        <v>0.760672811892987</v>
      </c>
      <c r="I714" s="0" t="n">
        <v>9.99400359784131E-005</v>
      </c>
      <c r="J714" s="0" t="n">
        <f aca="false">VLOOKUP(D714,'paramètres CI'!$A$1:$C$6,2,0)</f>
        <v>0.0385046990211696</v>
      </c>
      <c r="K714" s="0" t="str">
        <f aca="false">VLOOKUP(A714,Nomenclature!$D$1:$E$9,2,0)</f>
        <v>04</v>
      </c>
      <c r="L714" s="0" t="str">
        <f aca="false">VLOOKUP(B714,Nomenclature!$J$1:$K$97,2,0)</f>
        <v>03</v>
      </c>
      <c r="M714" s="0" t="str">
        <f aca="false">VLOOKUP(C714,Nomenclature!$M$1:$N$21,2,0)</f>
        <v>23</v>
      </c>
      <c r="N714" s="0" t="str">
        <f aca="false">VLOOKUP(D714,Nomenclature!$O$25:$P$31,2,0)</f>
        <v>03</v>
      </c>
      <c r="O714" s="0" t="str">
        <f aca="false">CONCATENATE(K714,L714,M714,N714)</f>
        <v>04032303</v>
      </c>
      <c r="P714" s="0" t="str">
        <f aca="false">CONCATENATE(K714,L714)</f>
        <v>0403</v>
      </c>
      <c r="R714" s="0" t="n">
        <v>36.3863085149571</v>
      </c>
      <c r="S714" s="0" t="n">
        <v>20</v>
      </c>
      <c r="T714" s="0" t="n">
        <v>259.551181567408</v>
      </c>
      <c r="U714" s="0" t="n">
        <v>0.760672811892987</v>
      </c>
      <c r="V714" s="0" t="n">
        <v>9.99400359784131E-005</v>
      </c>
      <c r="W714" s="0" t="n">
        <f aca="false">VLOOKUP(D714,'paramètres CI'!$A$1:$C$6,2,0)</f>
        <v>0.0385046990211696</v>
      </c>
      <c r="X714" s="0" t="n">
        <f aca="false">(R714-E714)/E714</f>
        <v>0</v>
      </c>
      <c r="Y714" s="0" t="n">
        <f aca="false">T714-G714</f>
        <v>129.446160030141</v>
      </c>
      <c r="Z714" s="0" t="n">
        <f aca="false">U714-H714</f>
        <v>0</v>
      </c>
    </row>
    <row r="715" customFormat="false" ht="15.8" hidden="false" customHeight="false" outlineLevel="0" collapsed="false">
      <c r="A715" s="0" t="s">
        <v>16</v>
      </c>
      <c r="B715" s="0" t="s">
        <v>106</v>
      </c>
      <c r="C715" s="0" t="s">
        <v>38</v>
      </c>
      <c r="D715" s="0" t="s">
        <v>39</v>
      </c>
      <c r="E715" s="0" t="n">
        <f aca="false">VLOOKUP(O715,bibliRdtCHauff!$G$1:$K$1398,4,0)</f>
        <v>26.5605745053206</v>
      </c>
      <c r="F715" s="0" t="n">
        <v>20</v>
      </c>
      <c r="G715" s="0" t="n">
        <f aca="false">VLOOKUP(P715,BesoinU!$F$1:$L$99,3,0)</f>
        <v>130.105021537267</v>
      </c>
      <c r="H715" s="0" t="n">
        <f aca="false">VLOOKUP(O715,bibliRdtCHauff!$G$1:$K$1398,3,0)</f>
        <v>0.987070626323076</v>
      </c>
      <c r="I715" s="0" t="n">
        <v>9.99400359784131E-005</v>
      </c>
      <c r="J715" s="0" t="n">
        <f aca="false">VLOOKUP(D715,'paramètres CI'!$A$1:$C$6,2,0)</f>
        <v>0.022045059962018</v>
      </c>
      <c r="K715" s="0" t="str">
        <f aca="false">VLOOKUP(A715,Nomenclature!$D$1:$E$9,2,0)</f>
        <v>04</v>
      </c>
      <c r="L715" s="0" t="str">
        <f aca="false">VLOOKUP(B715,Nomenclature!$J$1:$K$97,2,0)</f>
        <v>03</v>
      </c>
      <c r="M715" s="0" t="str">
        <f aca="false">VLOOKUP(C715,Nomenclature!$M$1:$N$21,2,0)</f>
        <v>24</v>
      </c>
      <c r="N715" s="0" t="str">
        <f aca="false">VLOOKUP(D715,Nomenclature!$O$25:$P$31,2,0)</f>
        <v>04</v>
      </c>
      <c r="O715" s="0" t="str">
        <f aca="false">CONCATENATE(K715,L715,M715,N715)</f>
        <v>04032404</v>
      </c>
      <c r="P715" s="0" t="str">
        <f aca="false">CONCATENATE(K715,L715)</f>
        <v>0403</v>
      </c>
      <c r="R715" s="0" t="n">
        <v>26.5605745053206</v>
      </c>
      <c r="S715" s="0" t="n">
        <v>20</v>
      </c>
      <c r="T715" s="0" t="n">
        <v>230.199308638073</v>
      </c>
      <c r="U715" s="0" t="n">
        <v>0.987070626323076</v>
      </c>
      <c r="V715" s="0" t="n">
        <v>9.99400359784131E-005</v>
      </c>
      <c r="W715" s="0" t="n">
        <f aca="false">VLOOKUP(D715,'paramètres CI'!$A$1:$C$6,2,0)</f>
        <v>0.022045059962018</v>
      </c>
      <c r="X715" s="0" t="n">
        <f aca="false">(R715-E715)/E715</f>
        <v>0</v>
      </c>
      <c r="Y715" s="0" t="n">
        <f aca="false">T715-G715</f>
        <v>100.094287100806</v>
      </c>
      <c r="Z715" s="0" t="n">
        <f aca="false">U715-H715</f>
        <v>0</v>
      </c>
    </row>
    <row r="716" customFormat="false" ht="15.8" hidden="false" customHeight="false" outlineLevel="0" collapsed="false">
      <c r="A716" s="0" t="s">
        <v>16</v>
      </c>
      <c r="B716" s="0" t="s">
        <v>106</v>
      </c>
      <c r="C716" s="0" t="s">
        <v>40</v>
      </c>
      <c r="D716" s="0" t="s">
        <v>37</v>
      </c>
      <c r="E716" s="0" t="n">
        <f aca="false">VLOOKUP(O716,bibliRdtCHauff!$G$1:$K$1398,4,0)</f>
        <v>30.5644991525639</v>
      </c>
      <c r="F716" s="0" t="n">
        <v>20</v>
      </c>
      <c r="G716" s="0" t="n">
        <f aca="false">VLOOKUP(P716,BesoinU!$F$1:$L$99,3,0)</f>
        <v>130.105021537267</v>
      </c>
      <c r="H716" s="0" t="n">
        <f aca="false">VLOOKUP(O716,bibliRdtCHauff!$G$1:$K$1398,3,0)</f>
        <v>0.599580441110708</v>
      </c>
      <c r="I716" s="0" t="n">
        <v>0.0830274660275643</v>
      </c>
      <c r="J716" s="0" t="n">
        <f aca="false">VLOOKUP(D716,'paramètres CI'!$A$1:$C$6,2,0)</f>
        <v>0.0385046990211696</v>
      </c>
      <c r="K716" s="0" t="str">
        <f aca="false">VLOOKUP(A716,Nomenclature!$D$1:$E$9,2,0)</f>
        <v>04</v>
      </c>
      <c r="L716" s="0" t="str">
        <f aca="false">VLOOKUP(B716,Nomenclature!$J$1:$K$97,2,0)</f>
        <v>03</v>
      </c>
      <c r="M716" s="0" t="str">
        <f aca="false">VLOOKUP(C716,Nomenclature!$M$1:$N$21,2,0)</f>
        <v>03</v>
      </c>
      <c r="N716" s="0" t="str">
        <f aca="false">VLOOKUP(D716,Nomenclature!$O$25:$P$31,2,0)</f>
        <v>03</v>
      </c>
      <c r="O716" s="0" t="str">
        <f aca="false">CONCATENATE(K716,L716,M716,N716)</f>
        <v>04030303</v>
      </c>
      <c r="P716" s="0" t="str">
        <f aca="false">CONCATENATE(K716,L716)</f>
        <v>0403</v>
      </c>
      <c r="R716" s="0" t="n">
        <v>29.1090468119657</v>
      </c>
      <c r="S716" s="0" t="n">
        <v>20</v>
      </c>
      <c r="T716" s="0" t="n">
        <v>259.551181567408</v>
      </c>
      <c r="U716" s="0" t="n">
        <v>0.559307348415139</v>
      </c>
      <c r="V716" s="0" t="n">
        <v>0.0830274660275643</v>
      </c>
      <c r="W716" s="0" t="n">
        <f aca="false">VLOOKUP(D716,'paramètres CI'!$A$1:$C$6,2,0)</f>
        <v>0.0385046990211696</v>
      </c>
      <c r="X716" s="0" t="n">
        <f aca="false">(R716-E716)/E716</f>
        <v>-0.047619047619045</v>
      </c>
      <c r="Y716" s="0" t="n">
        <f aca="false">T716-G716</f>
        <v>129.446160030141</v>
      </c>
      <c r="Z716" s="0" t="n">
        <f aca="false">U716-H716</f>
        <v>-0.040273092695569</v>
      </c>
    </row>
    <row r="717" customFormat="false" ht="15.8" hidden="false" customHeight="false" outlineLevel="0" collapsed="false">
      <c r="A717" s="0" t="s">
        <v>16</v>
      </c>
      <c r="B717" s="0" t="s">
        <v>106</v>
      </c>
      <c r="C717" s="0" t="s">
        <v>41</v>
      </c>
      <c r="D717" s="0" t="s">
        <v>39</v>
      </c>
      <c r="E717" s="0" t="n">
        <f aca="false">VLOOKUP(O717,bibliRdtCHauff!$G$1:$K$1398,4,0)</f>
        <v>22.3108825844694</v>
      </c>
      <c r="F717" s="0" t="n">
        <v>20</v>
      </c>
      <c r="G717" s="0" t="n">
        <f aca="false">VLOOKUP(P717,BesoinU!$F$1:$L$99,3,0)</f>
        <v>130.105021537267</v>
      </c>
      <c r="H717" s="0" t="n">
        <f aca="false">VLOOKUP(O717,bibliRdtCHauff!$G$1:$K$1398,3,0)</f>
        <v>0.897758035357945</v>
      </c>
      <c r="I717" s="0" t="n">
        <v>0.392459638228585</v>
      </c>
      <c r="J717" s="0" t="n">
        <f aca="false">VLOOKUP(D717,'paramètres CI'!$A$1:$C$6,2,0)</f>
        <v>0.022045059962018</v>
      </c>
      <c r="K717" s="0" t="str">
        <f aca="false">VLOOKUP(A717,Nomenclature!$D$1:$E$9,2,0)</f>
        <v>04</v>
      </c>
      <c r="L717" s="0" t="str">
        <f aca="false">VLOOKUP(B717,Nomenclature!$J$1:$K$97,2,0)</f>
        <v>03</v>
      </c>
      <c r="M717" s="0" t="str">
        <f aca="false">VLOOKUP(C717,Nomenclature!$M$1:$N$21,2,0)</f>
        <v>04</v>
      </c>
      <c r="N717" s="0" t="str">
        <f aca="false">VLOOKUP(D717,Nomenclature!$O$25:$P$31,2,0)</f>
        <v>04</v>
      </c>
      <c r="O717" s="0" t="str">
        <f aca="false">CONCATENATE(K717,L717,M717,N717)</f>
        <v>04030404</v>
      </c>
      <c r="P717" s="0" t="str">
        <f aca="false">CONCATENATE(K717,L717)</f>
        <v>0403</v>
      </c>
      <c r="R717" s="0" t="n">
        <v>21.2484596042565</v>
      </c>
      <c r="S717" s="0" t="n">
        <v>20</v>
      </c>
      <c r="T717" s="0" t="n">
        <v>230.199308638073</v>
      </c>
      <c r="U717" s="0" t="n">
        <v>0.875429887616662</v>
      </c>
      <c r="V717" s="0" t="n">
        <v>0.392459638228585</v>
      </c>
      <c r="W717" s="0" t="n">
        <f aca="false">VLOOKUP(D717,'paramètres CI'!$A$1:$C$6,2,0)</f>
        <v>0.022045059962018</v>
      </c>
      <c r="X717" s="0" t="n">
        <f aca="false">(R717-E717)/E717</f>
        <v>-0.0476190476190509</v>
      </c>
      <c r="Y717" s="0" t="n">
        <f aca="false">T717-G717</f>
        <v>100.094287100806</v>
      </c>
      <c r="Z717" s="0" t="n">
        <f aca="false">U717-H717</f>
        <v>-0.022328147741283</v>
      </c>
    </row>
    <row r="718" customFormat="false" ht="15.8" hidden="false" customHeight="false" outlineLevel="0" collapsed="false">
      <c r="A718" s="0" t="s">
        <v>16</v>
      </c>
      <c r="B718" s="0" t="s">
        <v>106</v>
      </c>
      <c r="C718" s="0" t="s">
        <v>45</v>
      </c>
      <c r="D718" s="0" t="s">
        <v>43</v>
      </c>
      <c r="E718" s="0" t="n">
        <f aca="false">VLOOKUP(O718,bibliRdtCHauff!$G$1:$K$1398,4,0)</f>
        <v>10.4</v>
      </c>
      <c r="F718" s="0" t="n">
        <v>13</v>
      </c>
      <c r="G718" s="0" t="n">
        <f aca="false">VLOOKUP(P718,BesoinU!$F$1:$L$99,3,0)</f>
        <v>130.105021537267</v>
      </c>
      <c r="H718" s="0" t="n">
        <f aca="false">VLOOKUP(O718,bibliRdtCHauff!$G$1:$K$1398,3,0)</f>
        <v>0.92</v>
      </c>
      <c r="I718" s="0" t="n">
        <v>0.137265753837923</v>
      </c>
      <c r="J718" s="0" t="n">
        <f aca="false">VLOOKUP(D718,'paramètres CI'!$A$1:$C$6,2,0)</f>
        <v>0.0935912806596305</v>
      </c>
      <c r="K718" s="0" t="str">
        <f aca="false">VLOOKUP(A718,Nomenclature!$D$1:$E$9,2,0)</f>
        <v>04</v>
      </c>
      <c r="L718" s="0" t="str">
        <f aca="false">VLOOKUP(B718,Nomenclature!$J$1:$K$97,2,0)</f>
        <v>03</v>
      </c>
      <c r="M718" s="0" t="str">
        <f aca="false">VLOOKUP(C718,Nomenclature!$M$1:$N$21,2,0)</f>
        <v>06</v>
      </c>
      <c r="N718" s="0" t="str">
        <f aca="false">VLOOKUP(D718,Nomenclature!$O$25:$P$31,2,0)</f>
        <v>02</v>
      </c>
      <c r="O718" s="0" t="str">
        <f aca="false">CONCATENATE(K718,L718,M718,N718)</f>
        <v>04030602</v>
      </c>
      <c r="P718" s="0" t="str">
        <f aca="false">CONCATENATE(K718,L718)</f>
        <v>0403</v>
      </c>
      <c r="R718" s="0" t="n">
        <v>10</v>
      </c>
      <c r="S718" s="0" t="n">
        <v>13</v>
      </c>
      <c r="T718" s="0" t="n">
        <v>285.539542875594</v>
      </c>
      <c r="U718" s="0" t="n">
        <v>0.9</v>
      </c>
      <c r="V718" s="0" t="n">
        <v>0.137265753837923</v>
      </c>
      <c r="W718" s="0" t="n">
        <f aca="false">VLOOKUP(D718,'paramètres CI'!$A$1:$C$6,2,0)</f>
        <v>0.0935912806596305</v>
      </c>
      <c r="X718" s="0" t="n">
        <f aca="false">(R718-E718)/E718</f>
        <v>-0.0384615384615385</v>
      </c>
      <c r="Y718" s="0" t="n">
        <f aca="false">T718-G718</f>
        <v>155.434521338327</v>
      </c>
      <c r="Z718" s="0" t="n">
        <f aca="false">U718-H718</f>
        <v>-0.02</v>
      </c>
    </row>
    <row r="719" customFormat="false" ht="15.8" hidden="false" customHeight="false" outlineLevel="0" collapsed="false">
      <c r="A719" s="0" t="s">
        <v>16</v>
      </c>
      <c r="B719" s="0" t="s">
        <v>106</v>
      </c>
      <c r="C719" s="0" t="s">
        <v>46</v>
      </c>
      <c r="D719" s="0" t="s">
        <v>43</v>
      </c>
      <c r="E719" s="0" t="n">
        <f aca="false">VLOOKUP(O719,bibliRdtCHauff!$G$1:$K$1398,4,0)</f>
        <v>12</v>
      </c>
      <c r="F719" s="0" t="n">
        <v>13</v>
      </c>
      <c r="G719" s="0" t="n">
        <f aca="false">VLOOKUP(P719,BesoinU!$F$1:$L$99,3,0)</f>
        <v>130.105021537267</v>
      </c>
      <c r="H719" s="0" t="n">
        <f aca="false">VLOOKUP(O719,bibliRdtCHauff!$G$1:$K$1398,3,0)</f>
        <v>1</v>
      </c>
      <c r="I719" s="0" t="n">
        <v>9.99400359784131E-005</v>
      </c>
      <c r="J719" s="0" t="n">
        <f aca="false">VLOOKUP(D719,'paramètres CI'!$A$1:$C$6,2,0)</f>
        <v>0.0935912806596305</v>
      </c>
      <c r="K719" s="0" t="str">
        <f aca="false">VLOOKUP(A719,Nomenclature!$D$1:$E$9,2,0)</f>
        <v>04</v>
      </c>
      <c r="L719" s="0" t="str">
        <f aca="false">VLOOKUP(B719,Nomenclature!$J$1:$K$97,2,0)</f>
        <v>03</v>
      </c>
      <c r="M719" s="0" t="str">
        <f aca="false">VLOOKUP(C719,Nomenclature!$M$1:$N$21,2,0)</f>
        <v>26</v>
      </c>
      <c r="N719" s="0" t="str">
        <f aca="false">VLOOKUP(D719,Nomenclature!$O$25:$P$31,2,0)</f>
        <v>02</v>
      </c>
      <c r="O719" s="0" t="str">
        <f aca="false">CONCATENATE(K719,L719,M719,N719)</f>
        <v>04032602</v>
      </c>
      <c r="P719" s="0" t="str">
        <f aca="false">CONCATENATE(K719,L719)</f>
        <v>0403</v>
      </c>
      <c r="R719" s="0" t="n">
        <v>12</v>
      </c>
      <c r="S719" s="0" t="n">
        <v>13</v>
      </c>
      <c r="T719" s="0" t="n">
        <v>285.539542875594</v>
      </c>
      <c r="U719" s="0" t="n">
        <v>1</v>
      </c>
      <c r="V719" s="0" t="n">
        <v>9.99400359784131E-005</v>
      </c>
      <c r="W719" s="0" t="n">
        <f aca="false">VLOOKUP(D719,'paramètres CI'!$A$1:$C$6,2,0)</f>
        <v>0.0935912806596305</v>
      </c>
      <c r="X719" s="0" t="n">
        <f aca="false">(R719-E719)/E719</f>
        <v>0</v>
      </c>
      <c r="Y719" s="0" t="n">
        <f aca="false">T719-G719</f>
        <v>155.434521338327</v>
      </c>
      <c r="Z719" s="0" t="n">
        <f aca="false">U719-H719</f>
        <v>0</v>
      </c>
    </row>
    <row r="720" customFormat="false" ht="15.8" hidden="false" customHeight="false" outlineLevel="0" collapsed="false">
      <c r="A720" s="0" t="s">
        <v>16</v>
      </c>
      <c r="B720" s="0" t="s">
        <v>106</v>
      </c>
      <c r="C720" s="0" t="s">
        <v>48</v>
      </c>
      <c r="D720" s="0" t="s">
        <v>43</v>
      </c>
      <c r="E720" s="0" t="n">
        <f aca="false">VLOOKUP(O720,bibliRdtCHauff!$G$1:$K$1398,4,0)</f>
        <v>134.402745770786</v>
      </c>
      <c r="F720" s="0" t="n">
        <v>20</v>
      </c>
      <c r="G720" s="0" t="n">
        <f aca="false">VLOOKUP(P720,BesoinU!$F$1:$L$99,3,0)</f>
        <v>130.105021537267</v>
      </c>
      <c r="H720" s="0" t="n">
        <f aca="false">VLOOKUP(O720,bibliRdtCHauff!$G$1:$K$1398,3,0)</f>
        <v>2.89517134883721</v>
      </c>
      <c r="I720" s="0" t="n">
        <v>0.134918324796416</v>
      </c>
      <c r="J720" s="0" t="n">
        <f aca="false">VLOOKUP(D720,'paramètres CI'!$A$1:$C$6,2,0)</f>
        <v>0.0935912806596305</v>
      </c>
      <c r="K720" s="0" t="str">
        <f aca="false">VLOOKUP(A720,Nomenclature!$D$1:$E$9,2,0)</f>
        <v>04</v>
      </c>
      <c r="L720" s="0" t="str">
        <f aca="false">VLOOKUP(B720,Nomenclature!$J$1:$K$97,2,0)</f>
        <v>03</v>
      </c>
      <c r="M720" s="0" t="str">
        <f aca="false">VLOOKUP(C720,Nomenclature!$M$1:$N$21,2,0)</f>
        <v>09</v>
      </c>
      <c r="N720" s="0" t="str">
        <f aca="false">VLOOKUP(D720,Nomenclature!$O$25:$P$31,2,0)</f>
        <v>02</v>
      </c>
      <c r="O720" s="0" t="str">
        <f aca="false">CONCATENATE(K720,L720,M720,N720)</f>
        <v>04030902</v>
      </c>
      <c r="P720" s="0" t="str">
        <f aca="false">CONCATENATE(K720,L720)</f>
        <v>0403</v>
      </c>
      <c r="R720" s="0" t="n">
        <v>128.002615019796</v>
      </c>
      <c r="S720" s="0" t="n">
        <v>20</v>
      </c>
      <c r="T720" s="0" t="n">
        <v>291.495163784843</v>
      </c>
      <c r="U720" s="0" t="n">
        <v>2.78381860465116</v>
      </c>
      <c r="V720" s="0" t="n">
        <v>0.134918324796416</v>
      </c>
      <c r="W720" s="0" t="n">
        <f aca="false">VLOOKUP(D720,'paramètres CI'!$A$1:$C$6,2,0)</f>
        <v>0.0935912806596305</v>
      </c>
      <c r="X720" s="0" t="n">
        <f aca="false">(R720-E720)/E720</f>
        <v>-0.0476190476190491</v>
      </c>
      <c r="Y720" s="0" t="n">
        <f aca="false">T720-G720</f>
        <v>161.390142247576</v>
      </c>
      <c r="Z720" s="0" t="n">
        <f aca="false">U720-H720</f>
        <v>-0.11135274418605</v>
      </c>
    </row>
    <row r="721" customFormat="false" ht="15.8" hidden="false" customHeight="false" outlineLevel="0" collapsed="false">
      <c r="A721" s="0" t="s">
        <v>16</v>
      </c>
      <c r="B721" s="0" t="s">
        <v>106</v>
      </c>
      <c r="C721" s="0" t="s">
        <v>49</v>
      </c>
      <c r="D721" s="0" t="s">
        <v>43</v>
      </c>
      <c r="E721" s="0" t="n">
        <f aca="false">VLOOKUP(O721,bibliRdtCHauff!$G$1:$K$1398,4,0)</f>
        <v>160.003268774745</v>
      </c>
      <c r="F721" s="0" t="n">
        <v>20</v>
      </c>
      <c r="G721" s="0" t="n">
        <f aca="false">VLOOKUP(P721,BesoinU!$F$1:$L$99,3,0)</f>
        <v>130.105021537267</v>
      </c>
      <c r="H721" s="0" t="n">
        <f aca="false">VLOOKUP(O721,bibliRdtCHauff!$G$1:$K$1398,3,0)</f>
        <v>3.34058232558139</v>
      </c>
      <c r="I721" s="0" t="n">
        <v>9.99400359784131E-005</v>
      </c>
      <c r="J721" s="0" t="n">
        <f aca="false">VLOOKUP(D721,'paramètres CI'!$A$1:$C$6,2,0)</f>
        <v>0.0935912806596305</v>
      </c>
      <c r="K721" s="0" t="str">
        <f aca="false">VLOOKUP(A721,Nomenclature!$D$1:$E$9,2,0)</f>
        <v>04</v>
      </c>
      <c r="L721" s="0" t="str">
        <f aca="false">VLOOKUP(B721,Nomenclature!$J$1:$K$97,2,0)</f>
        <v>03</v>
      </c>
      <c r="M721" s="0" t="str">
        <f aca="false">VLOOKUP(C721,Nomenclature!$M$1:$N$21,2,0)</f>
        <v>29</v>
      </c>
      <c r="N721" s="0" t="str">
        <f aca="false">VLOOKUP(D721,Nomenclature!$O$25:$P$31,2,0)</f>
        <v>02</v>
      </c>
      <c r="O721" s="0" t="str">
        <f aca="false">CONCATENATE(K721,L721,M721,N721)</f>
        <v>04032902</v>
      </c>
      <c r="P721" s="0" t="str">
        <f aca="false">CONCATENATE(K721,L721)</f>
        <v>0403</v>
      </c>
      <c r="R721" s="0" t="n">
        <v>160.003268774745</v>
      </c>
      <c r="S721" s="0" t="n">
        <v>20</v>
      </c>
      <c r="T721" s="0" t="n">
        <v>291.495163784843</v>
      </c>
      <c r="U721" s="0" t="n">
        <v>3.34058232558139</v>
      </c>
      <c r="V721" s="0" t="n">
        <v>9.99400359784131E-005</v>
      </c>
      <c r="W721" s="0" t="n">
        <f aca="false">VLOOKUP(D721,'paramètres CI'!$A$1:$C$6,2,0)</f>
        <v>0.0935912806596305</v>
      </c>
      <c r="X721" s="0" t="n">
        <f aca="false">(R721-E721)/E721</f>
        <v>0</v>
      </c>
      <c r="Y721" s="0" t="n">
        <f aca="false">T721-G721</f>
        <v>161.390142247576</v>
      </c>
      <c r="Z721" s="0" t="n">
        <f aca="false">U721-H721</f>
        <v>0</v>
      </c>
    </row>
    <row r="722" customFormat="false" ht="15.8" hidden="false" customHeight="false" outlineLevel="0" collapsed="false">
      <c r="A722" s="0" t="s">
        <v>16</v>
      </c>
      <c r="B722" s="0" t="s">
        <v>107</v>
      </c>
      <c r="C722" s="0" t="s">
        <v>32</v>
      </c>
      <c r="D722" s="0" t="s">
        <v>33</v>
      </c>
      <c r="E722" s="0" t="n">
        <f aca="false">VLOOKUP(O722,bibliRdtCHauff!$G$1:$K$1398,4,0)</f>
        <v>48.8948036979171</v>
      </c>
      <c r="F722" s="0" t="n">
        <v>25</v>
      </c>
      <c r="G722" s="0" t="n">
        <f aca="false">VLOOKUP(P722,BesoinU!$F$1:$L$99,3,0)</f>
        <v>151.619959962006</v>
      </c>
      <c r="H722" s="0" t="n">
        <f aca="false">VLOOKUP(O722,bibliRdtCHauff!$G$1:$K$1398,3,0)</f>
        <v>0.937681186216424</v>
      </c>
      <c r="I722" s="0" t="n">
        <v>0.0637427214965283</v>
      </c>
      <c r="J722" s="0" t="n">
        <f aca="false">VLOOKUP(D722,'paramètres CI'!$A$1:$C$6,2,0)</f>
        <v>0.033584731604575</v>
      </c>
      <c r="K722" s="0" t="str">
        <f aca="false">VLOOKUP(A722,Nomenclature!$D$1:$E$9,2,0)</f>
        <v>04</v>
      </c>
      <c r="L722" s="0" t="str">
        <f aca="false">VLOOKUP(B722,Nomenclature!$J$1:$K$97,2,0)</f>
        <v>04</v>
      </c>
      <c r="M722" s="0" t="str">
        <f aca="false">VLOOKUP(C722,Nomenclature!$M$1:$N$21,2,0)</f>
        <v>01</v>
      </c>
      <c r="N722" s="0" t="str">
        <f aca="false">VLOOKUP(D722,Nomenclature!$O$25:$P$31,2,0)</f>
        <v>01</v>
      </c>
      <c r="O722" s="0" t="str">
        <f aca="false">CONCATENATE(K722,L722,M722,N722)</f>
        <v>04040101</v>
      </c>
      <c r="P722" s="0" t="str">
        <f aca="false">CONCATENATE(K722,L722)</f>
        <v>0404</v>
      </c>
      <c r="R722" s="0" t="n">
        <v>46.566479712302</v>
      </c>
      <c r="S722" s="0" t="n">
        <v>25</v>
      </c>
      <c r="T722" s="0" t="n">
        <v>326.925051171249</v>
      </c>
      <c r="U722" s="0" t="n">
        <v>0.9016165252081</v>
      </c>
      <c r="V722" s="0" t="n">
        <v>0.0637427214965283</v>
      </c>
      <c r="W722" s="0" t="n">
        <f aca="false">VLOOKUP(D722,'paramètres CI'!$A$1:$C$6,2,0)</f>
        <v>0.033584731604575</v>
      </c>
      <c r="X722" s="0" t="n">
        <f aca="false">(R722-E722)/E722</f>
        <v>-0.0476190476190476</v>
      </c>
      <c r="Y722" s="0" t="n">
        <f aca="false">T722-G722</f>
        <v>175.305091209243</v>
      </c>
      <c r="Z722" s="0" t="n">
        <f aca="false">U722-H722</f>
        <v>-0.0360646610083241</v>
      </c>
    </row>
    <row r="723" customFormat="false" ht="15.8" hidden="false" customHeight="false" outlineLevel="0" collapsed="false">
      <c r="A723" s="0" t="s">
        <v>16</v>
      </c>
      <c r="B723" s="0" t="s">
        <v>107</v>
      </c>
      <c r="C723" s="0" t="s">
        <v>32</v>
      </c>
      <c r="D723" s="0" t="s">
        <v>34</v>
      </c>
      <c r="E723" s="0" t="n">
        <f aca="false">VLOOKUP(O723,bibliRdtCHauff!$G$1:$K$1398,4,0)</f>
        <v>45.9079058791695</v>
      </c>
      <c r="F723" s="0" t="n">
        <v>25</v>
      </c>
      <c r="G723" s="0" t="n">
        <f aca="false">VLOOKUP(P723,BesoinU!$F$1:$L$99,3,0)</f>
        <v>151.619959962006</v>
      </c>
      <c r="H723" s="0" t="n">
        <f aca="false">VLOOKUP(O723,bibliRdtCHauff!$G$1:$K$1398,3,0)</f>
        <v>0.875354646256387</v>
      </c>
      <c r="I723" s="0" t="n">
        <v>0.331399240930038</v>
      </c>
      <c r="J723" s="0" t="n">
        <f aca="false">VLOOKUP(D723,'paramètres CI'!$A$1:$C$6,2,0)</f>
        <v>0.0424847883250769</v>
      </c>
      <c r="K723" s="0" t="str">
        <f aca="false">VLOOKUP(A723,Nomenclature!$D$1:$E$9,2,0)</f>
        <v>04</v>
      </c>
      <c r="L723" s="0" t="str">
        <f aca="false">VLOOKUP(B723,Nomenclature!$J$1:$K$97,2,0)</f>
        <v>04</v>
      </c>
      <c r="M723" s="0" t="str">
        <f aca="false">VLOOKUP(C723,Nomenclature!$M$1:$N$21,2,0)</f>
        <v>01</v>
      </c>
      <c r="N723" s="0" t="str">
        <f aca="false">VLOOKUP(D723,Nomenclature!$O$25:$P$31,2,0)</f>
        <v>06</v>
      </c>
      <c r="O723" s="0" t="str">
        <f aca="false">CONCATENATE(K723,L723,M723,N723)</f>
        <v>04040106</v>
      </c>
      <c r="P723" s="0" t="str">
        <f aca="false">CONCATENATE(K723,L723)</f>
        <v>0404</v>
      </c>
      <c r="R723" s="0" t="n">
        <v>43.7218151230186</v>
      </c>
      <c r="S723" s="0" t="n">
        <v>25</v>
      </c>
      <c r="T723" s="0" t="n">
        <v>326.49954680913</v>
      </c>
      <c r="U723" s="0" t="n">
        <v>0.841687159861911</v>
      </c>
      <c r="V723" s="0" t="n">
        <v>0.331399240930038</v>
      </c>
      <c r="W723" s="0" t="n">
        <f aca="false">VLOOKUP(D723,'paramètres CI'!$A$1:$C$6,2,0)</f>
        <v>0.0424847883250769</v>
      </c>
      <c r="X723" s="0" t="n">
        <f aca="false">(R723-E723)/E723</f>
        <v>-0.0476190476190469</v>
      </c>
      <c r="Y723" s="0" t="n">
        <f aca="false">T723-G723</f>
        <v>174.879586847124</v>
      </c>
      <c r="Z723" s="0" t="n">
        <f aca="false">U723-H723</f>
        <v>-0.0336674863944759</v>
      </c>
    </row>
    <row r="724" customFormat="false" ht="15.8" hidden="false" customHeight="false" outlineLevel="0" collapsed="false">
      <c r="A724" s="0" t="s">
        <v>16</v>
      </c>
      <c r="B724" s="0" t="s">
        <v>107</v>
      </c>
      <c r="C724" s="0" t="s">
        <v>35</v>
      </c>
      <c r="D724" s="0" t="s">
        <v>33</v>
      </c>
      <c r="E724" s="0" t="n">
        <f aca="false">VLOOKUP(O724,bibliRdtCHauff!$G$1:$K$1398,4,0)</f>
        <v>58.2080996403775</v>
      </c>
      <c r="F724" s="0" t="n">
        <v>25</v>
      </c>
      <c r="G724" s="0" t="n">
        <f aca="false">VLOOKUP(P724,BesoinU!$F$1:$L$99,3,0)</f>
        <v>151.619959962006</v>
      </c>
      <c r="H724" s="0" t="n">
        <f aca="false">VLOOKUP(O724,bibliRdtCHauff!$G$1:$K$1398,3,0)</f>
        <v>1.08193983024972</v>
      </c>
      <c r="I724" s="0" t="n">
        <v>9.9940035978413E-005</v>
      </c>
      <c r="J724" s="0" t="n">
        <f aca="false">VLOOKUP(D724,'paramètres CI'!$A$1:$C$6,2,0)</f>
        <v>0.033584731604575</v>
      </c>
      <c r="K724" s="0" t="str">
        <f aca="false">VLOOKUP(A724,Nomenclature!$D$1:$E$9,2,0)</f>
        <v>04</v>
      </c>
      <c r="L724" s="0" t="str">
        <f aca="false">VLOOKUP(B724,Nomenclature!$J$1:$K$97,2,0)</f>
        <v>04</v>
      </c>
      <c r="M724" s="0" t="str">
        <f aca="false">VLOOKUP(C724,Nomenclature!$M$1:$N$21,2,0)</f>
        <v>21</v>
      </c>
      <c r="N724" s="0" t="str">
        <f aca="false">VLOOKUP(D724,Nomenclature!$O$25:$P$31,2,0)</f>
        <v>01</v>
      </c>
      <c r="O724" s="0" t="str">
        <f aca="false">CONCATENATE(K724,L724,M724,N724)</f>
        <v>04042101</v>
      </c>
      <c r="P724" s="0" t="str">
        <f aca="false">CONCATENATE(K724,L724)</f>
        <v>0404</v>
      </c>
      <c r="R724" s="0" t="n">
        <v>58.2080996403775</v>
      </c>
      <c r="S724" s="0" t="n">
        <v>25</v>
      </c>
      <c r="T724" s="0" t="n">
        <v>326.925051171249</v>
      </c>
      <c r="U724" s="0" t="n">
        <v>1.08193983024972</v>
      </c>
      <c r="V724" s="0" t="n">
        <v>9.9940035978413E-005</v>
      </c>
      <c r="W724" s="0" t="n">
        <f aca="false">VLOOKUP(D724,'paramètres CI'!$A$1:$C$6,2,0)</f>
        <v>0.033584731604575</v>
      </c>
      <c r="X724" s="0" t="n">
        <f aca="false">(R724-E724)/E724</f>
        <v>0</v>
      </c>
      <c r="Y724" s="0" t="n">
        <f aca="false">T724-G724</f>
        <v>175.305091209243</v>
      </c>
      <c r="Z724" s="0" t="n">
        <f aca="false">U724-H724</f>
        <v>0</v>
      </c>
    </row>
    <row r="725" customFormat="false" ht="15.8" hidden="false" customHeight="false" outlineLevel="0" collapsed="false">
      <c r="A725" s="0" t="s">
        <v>16</v>
      </c>
      <c r="B725" s="0" t="s">
        <v>107</v>
      </c>
      <c r="C725" s="0" t="s">
        <v>35</v>
      </c>
      <c r="D725" s="0" t="s">
        <v>34</v>
      </c>
      <c r="E725" s="0" t="n">
        <f aca="false">VLOOKUP(O725,bibliRdtCHauff!$G$1:$K$1398,4,0)</f>
        <v>54.6522689037733</v>
      </c>
      <c r="F725" s="0" t="n">
        <v>25</v>
      </c>
      <c r="G725" s="0" t="n">
        <f aca="false">VLOOKUP(P725,BesoinU!$F$1:$L$99,3,0)</f>
        <v>151.619959962006</v>
      </c>
      <c r="H725" s="0" t="n">
        <f aca="false">VLOOKUP(O725,bibliRdtCHauff!$G$1:$K$1398,3,0)</f>
        <v>1.01002459183429</v>
      </c>
      <c r="I725" s="0" t="n">
        <v>9.9940035978413E-005</v>
      </c>
      <c r="J725" s="0" t="n">
        <f aca="false">VLOOKUP(D725,'paramètres CI'!$A$1:$C$6,2,0)</f>
        <v>0.0424847883250769</v>
      </c>
      <c r="K725" s="0" t="str">
        <f aca="false">VLOOKUP(A725,Nomenclature!$D$1:$E$9,2,0)</f>
        <v>04</v>
      </c>
      <c r="L725" s="0" t="str">
        <f aca="false">VLOOKUP(B725,Nomenclature!$J$1:$K$97,2,0)</f>
        <v>04</v>
      </c>
      <c r="M725" s="0" t="str">
        <f aca="false">VLOOKUP(C725,Nomenclature!$M$1:$N$21,2,0)</f>
        <v>21</v>
      </c>
      <c r="N725" s="0" t="str">
        <f aca="false">VLOOKUP(D725,Nomenclature!$O$25:$P$31,2,0)</f>
        <v>06</v>
      </c>
      <c r="O725" s="0" t="str">
        <f aca="false">CONCATENATE(K725,L725,M725,N725)</f>
        <v>04042106</v>
      </c>
      <c r="P725" s="0" t="str">
        <f aca="false">CONCATENATE(K725,L725)</f>
        <v>0404</v>
      </c>
      <c r="R725" s="0" t="n">
        <v>54.6522689037733</v>
      </c>
      <c r="S725" s="0" t="n">
        <v>25</v>
      </c>
      <c r="T725" s="0" t="n">
        <v>326.49954680913</v>
      </c>
      <c r="U725" s="0" t="n">
        <v>1.01002459183429</v>
      </c>
      <c r="V725" s="0" t="n">
        <v>9.9940035978413E-005</v>
      </c>
      <c r="W725" s="0" t="n">
        <f aca="false">VLOOKUP(D725,'paramètres CI'!$A$1:$C$6,2,0)</f>
        <v>0.0424847883250769</v>
      </c>
      <c r="X725" s="0" t="n">
        <f aca="false">(R725-E725)/E725</f>
        <v>0</v>
      </c>
      <c r="Y725" s="0" t="n">
        <f aca="false">T725-G725</f>
        <v>174.879586847124</v>
      </c>
      <c r="Z725" s="0" t="n">
        <f aca="false">U725-H725</f>
        <v>0</v>
      </c>
    </row>
    <row r="726" customFormat="false" ht="15.8" hidden="false" customHeight="false" outlineLevel="0" collapsed="false">
      <c r="A726" s="0" t="s">
        <v>16</v>
      </c>
      <c r="B726" s="0" t="s">
        <v>107</v>
      </c>
      <c r="C726" s="0" t="s">
        <v>36</v>
      </c>
      <c r="D726" s="0" t="s">
        <v>37</v>
      </c>
      <c r="E726" s="0" t="n">
        <f aca="false">VLOOKUP(O726,bibliRdtCHauff!$G$1:$K$1398,4,0)</f>
        <v>35.5728756824732</v>
      </c>
      <c r="F726" s="0" t="n">
        <v>20</v>
      </c>
      <c r="G726" s="0" t="n">
        <f aca="false">VLOOKUP(P726,BesoinU!$F$1:$L$99,3,0)</f>
        <v>151.619959962006</v>
      </c>
      <c r="H726" s="0" t="n">
        <f aca="false">VLOOKUP(O726,bibliRdtCHauff!$G$1:$K$1398,3,0)</f>
        <v>0.760066274056417</v>
      </c>
      <c r="I726" s="0" t="n">
        <v>9.9940035978413E-005</v>
      </c>
      <c r="J726" s="0" t="n">
        <f aca="false">VLOOKUP(D726,'paramètres CI'!$A$1:$C$6,2,0)</f>
        <v>0.0385046990211696</v>
      </c>
      <c r="K726" s="0" t="str">
        <f aca="false">VLOOKUP(A726,Nomenclature!$D$1:$E$9,2,0)</f>
        <v>04</v>
      </c>
      <c r="L726" s="0" t="str">
        <f aca="false">VLOOKUP(B726,Nomenclature!$J$1:$K$97,2,0)</f>
        <v>04</v>
      </c>
      <c r="M726" s="0" t="str">
        <f aca="false">VLOOKUP(C726,Nomenclature!$M$1:$N$21,2,0)</f>
        <v>23</v>
      </c>
      <c r="N726" s="0" t="str">
        <f aca="false">VLOOKUP(D726,Nomenclature!$O$25:$P$31,2,0)</f>
        <v>03</v>
      </c>
      <c r="O726" s="0" t="str">
        <f aca="false">CONCATENATE(K726,L726,M726,N726)</f>
        <v>04042303</v>
      </c>
      <c r="P726" s="0" t="str">
        <f aca="false">CONCATENATE(K726,L726)</f>
        <v>0404</v>
      </c>
      <c r="R726" s="0" t="n">
        <v>35.5728756824732</v>
      </c>
      <c r="S726" s="0" t="n">
        <v>20</v>
      </c>
      <c r="T726" s="0" t="n">
        <v>297.281479760752</v>
      </c>
      <c r="U726" s="0" t="n">
        <v>0.760066274056417</v>
      </c>
      <c r="V726" s="0" t="n">
        <v>9.9940035978413E-005</v>
      </c>
      <c r="W726" s="0" t="n">
        <f aca="false">VLOOKUP(D726,'paramètres CI'!$A$1:$C$6,2,0)</f>
        <v>0.0385046990211696</v>
      </c>
      <c r="X726" s="0" t="n">
        <f aca="false">(R726-E726)/E726</f>
        <v>0</v>
      </c>
      <c r="Y726" s="0" t="n">
        <f aca="false">T726-G726</f>
        <v>145.661519798746</v>
      </c>
      <c r="Z726" s="0" t="n">
        <f aca="false">U726-H726</f>
        <v>0</v>
      </c>
    </row>
    <row r="727" customFormat="false" ht="15.8" hidden="false" customHeight="false" outlineLevel="0" collapsed="false">
      <c r="A727" s="0" t="s">
        <v>16</v>
      </c>
      <c r="B727" s="0" t="s">
        <v>107</v>
      </c>
      <c r="C727" s="0" t="s">
        <v>38</v>
      </c>
      <c r="D727" s="0" t="s">
        <v>39</v>
      </c>
      <c r="E727" s="0" t="n">
        <f aca="false">VLOOKUP(O727,bibliRdtCHauff!$G$1:$K$1398,4,0)</f>
        <v>25.5075824397462</v>
      </c>
      <c r="F727" s="0" t="n">
        <v>20</v>
      </c>
      <c r="G727" s="0" t="n">
        <f aca="false">VLOOKUP(P727,BesoinU!$F$1:$L$99,3,0)</f>
        <v>151.619959962006</v>
      </c>
      <c r="H727" s="0" t="n">
        <f aca="false">VLOOKUP(O727,bibliRdtCHauff!$G$1:$K$1398,3,0)</f>
        <v>0.986474411339795</v>
      </c>
      <c r="I727" s="0" t="n">
        <v>9.9940035978413E-005</v>
      </c>
      <c r="J727" s="0" t="n">
        <f aca="false">VLOOKUP(D727,'paramètres CI'!$A$1:$C$6,2,0)</f>
        <v>0.022045059962018</v>
      </c>
      <c r="K727" s="0" t="str">
        <f aca="false">VLOOKUP(A727,Nomenclature!$D$1:$E$9,2,0)</f>
        <v>04</v>
      </c>
      <c r="L727" s="0" t="str">
        <f aca="false">VLOOKUP(B727,Nomenclature!$J$1:$K$97,2,0)</f>
        <v>04</v>
      </c>
      <c r="M727" s="0" t="str">
        <f aca="false">VLOOKUP(C727,Nomenclature!$M$1:$N$21,2,0)</f>
        <v>24</v>
      </c>
      <c r="N727" s="0" t="str">
        <f aca="false">VLOOKUP(D727,Nomenclature!$O$25:$P$31,2,0)</f>
        <v>04</v>
      </c>
      <c r="O727" s="0" t="str">
        <f aca="false">CONCATENATE(K727,L727,M727,N727)</f>
        <v>04042404</v>
      </c>
      <c r="P727" s="0" t="str">
        <f aca="false">CONCATENATE(K727,L727)</f>
        <v>0404</v>
      </c>
      <c r="R727" s="0" t="n">
        <v>25.5075824397462</v>
      </c>
      <c r="S727" s="0" t="n">
        <v>20</v>
      </c>
      <c r="T727" s="0" t="n">
        <v>277.844315611303</v>
      </c>
      <c r="U727" s="0" t="n">
        <v>0.986474411339795</v>
      </c>
      <c r="V727" s="0" t="n">
        <v>9.9940035978413E-005</v>
      </c>
      <c r="W727" s="0" t="n">
        <f aca="false">VLOOKUP(D727,'paramètres CI'!$A$1:$C$6,2,0)</f>
        <v>0.022045059962018</v>
      </c>
      <c r="X727" s="0" t="n">
        <f aca="false">(R727-E727)/E727</f>
        <v>0</v>
      </c>
      <c r="Y727" s="0" t="n">
        <f aca="false">T727-G727</f>
        <v>126.224355649297</v>
      </c>
      <c r="Z727" s="0" t="n">
        <f aca="false">U727-H727</f>
        <v>0</v>
      </c>
    </row>
    <row r="728" customFormat="false" ht="15.8" hidden="false" customHeight="false" outlineLevel="0" collapsed="false">
      <c r="A728" s="0" t="s">
        <v>16</v>
      </c>
      <c r="B728" s="0" t="s">
        <v>107</v>
      </c>
      <c r="C728" s="0" t="s">
        <v>40</v>
      </c>
      <c r="D728" s="0" t="s">
        <v>37</v>
      </c>
      <c r="E728" s="0" t="n">
        <f aca="false">VLOOKUP(O728,bibliRdtCHauff!$G$1:$K$1398,4,0)</f>
        <v>29.8812155732775</v>
      </c>
      <c r="F728" s="0" t="n">
        <v>20</v>
      </c>
      <c r="G728" s="0" t="n">
        <f aca="false">VLOOKUP(P728,BesoinU!$F$1:$L$99,3,0)</f>
        <v>151.619959962006</v>
      </c>
      <c r="H728" s="0" t="n">
        <f aca="false">VLOOKUP(O728,bibliRdtCHauff!$G$1:$K$1398,3,0)</f>
        <v>0.737341489588736</v>
      </c>
      <c r="I728" s="0" t="n">
        <v>0.0225479364411131</v>
      </c>
      <c r="J728" s="0" t="n">
        <f aca="false">VLOOKUP(D728,'paramètres CI'!$A$1:$C$6,2,0)</f>
        <v>0.0385046990211696</v>
      </c>
      <c r="K728" s="0" t="str">
        <f aca="false">VLOOKUP(A728,Nomenclature!$D$1:$E$9,2,0)</f>
        <v>04</v>
      </c>
      <c r="L728" s="0" t="str">
        <f aca="false">VLOOKUP(B728,Nomenclature!$J$1:$K$97,2,0)</f>
        <v>04</v>
      </c>
      <c r="M728" s="0" t="str">
        <f aca="false">VLOOKUP(C728,Nomenclature!$M$1:$N$21,2,0)</f>
        <v>03</v>
      </c>
      <c r="N728" s="0" t="str">
        <f aca="false">VLOOKUP(D728,Nomenclature!$O$25:$P$31,2,0)</f>
        <v>03</v>
      </c>
      <c r="O728" s="0" t="str">
        <f aca="false">CONCATENATE(K728,L728,M728,N728)</f>
        <v>04040303</v>
      </c>
      <c r="P728" s="0" t="str">
        <f aca="false">CONCATENATE(K728,L728)</f>
        <v>0404</v>
      </c>
      <c r="R728" s="0" t="n">
        <v>28.4583005459785</v>
      </c>
      <c r="S728" s="0" t="n">
        <v>20</v>
      </c>
      <c r="T728" s="0" t="n">
        <v>297.281479760752</v>
      </c>
      <c r="U728" s="0" t="n">
        <v>0.731660293471815</v>
      </c>
      <c r="V728" s="0" t="n">
        <v>0.0225479364411131</v>
      </c>
      <c r="W728" s="0" t="n">
        <f aca="false">VLOOKUP(D728,'paramètres CI'!$A$1:$C$6,2,0)</f>
        <v>0.0385046990211696</v>
      </c>
      <c r="X728" s="0" t="n">
        <f aca="false">(R728-E728)/E728</f>
        <v>-0.0476190476190501</v>
      </c>
      <c r="Y728" s="0" t="n">
        <f aca="false">T728-G728</f>
        <v>145.661519798746</v>
      </c>
      <c r="Z728" s="0" t="n">
        <f aca="false">U728-H728</f>
        <v>-0.00568119611692097</v>
      </c>
    </row>
    <row r="729" customFormat="false" ht="15.8" hidden="false" customHeight="false" outlineLevel="0" collapsed="false">
      <c r="A729" s="0" t="s">
        <v>16</v>
      </c>
      <c r="B729" s="0" t="s">
        <v>107</v>
      </c>
      <c r="C729" s="0" t="s">
        <v>41</v>
      </c>
      <c r="D729" s="0" t="s">
        <v>39</v>
      </c>
      <c r="E729" s="0" t="n">
        <f aca="false">VLOOKUP(O729,bibliRdtCHauff!$G$1:$K$1398,4,0)</f>
        <v>21.4263692493868</v>
      </c>
      <c r="F729" s="0" t="n">
        <v>20</v>
      </c>
      <c r="G729" s="0" t="n">
        <f aca="false">VLOOKUP(P729,BesoinU!$F$1:$L$99,3,0)</f>
        <v>151.619959962006</v>
      </c>
      <c r="H729" s="0" t="n">
        <f aca="false">VLOOKUP(O729,bibliRdtCHauff!$G$1:$K$1398,3,0)</f>
        <v>0.875771612133165</v>
      </c>
      <c r="I729" s="0" t="n">
        <v>0.482111313649731</v>
      </c>
      <c r="J729" s="0" t="n">
        <f aca="false">VLOOKUP(D729,'paramètres CI'!$A$1:$C$6,2,0)</f>
        <v>0.022045059962018</v>
      </c>
      <c r="K729" s="0" t="str">
        <f aca="false">VLOOKUP(A729,Nomenclature!$D$1:$E$9,2,0)</f>
        <v>04</v>
      </c>
      <c r="L729" s="0" t="str">
        <f aca="false">VLOOKUP(B729,Nomenclature!$J$1:$K$97,2,0)</f>
        <v>04</v>
      </c>
      <c r="M729" s="0" t="str">
        <f aca="false">VLOOKUP(C729,Nomenclature!$M$1:$N$21,2,0)</f>
        <v>04</v>
      </c>
      <c r="N729" s="0" t="str">
        <f aca="false">VLOOKUP(D729,Nomenclature!$O$25:$P$31,2,0)</f>
        <v>04</v>
      </c>
      <c r="O729" s="0" t="str">
        <f aca="false">CONCATENATE(K729,L729,M729,N729)</f>
        <v>04040404</v>
      </c>
      <c r="P729" s="0" t="str">
        <f aca="false">CONCATENATE(K729,L729)</f>
        <v>0404</v>
      </c>
      <c r="R729" s="0" t="n">
        <v>20.406065951797</v>
      </c>
      <c r="S729" s="0" t="n">
        <v>20</v>
      </c>
      <c r="T729" s="0" t="n">
        <v>277.844315611303</v>
      </c>
      <c r="U729" s="0" t="n">
        <v>0.848095912331507</v>
      </c>
      <c r="V729" s="0" t="n">
        <v>0.482111313649731</v>
      </c>
      <c r="W729" s="0" t="n">
        <f aca="false">VLOOKUP(D729,'paramètres CI'!$A$1:$C$6,2,0)</f>
        <v>0.022045059962018</v>
      </c>
      <c r="X729" s="0" t="n">
        <f aca="false">(R729-E729)/E729</f>
        <v>-0.0476190476190453</v>
      </c>
      <c r="Y729" s="0" t="n">
        <f aca="false">T729-G729</f>
        <v>126.224355649297</v>
      </c>
      <c r="Z729" s="0" t="n">
        <f aca="false">U729-H729</f>
        <v>-0.0276756998016581</v>
      </c>
    </row>
    <row r="730" customFormat="false" ht="15.8" hidden="false" customHeight="false" outlineLevel="0" collapsed="false">
      <c r="A730" s="0" t="s">
        <v>16</v>
      </c>
      <c r="B730" s="0" t="s">
        <v>107</v>
      </c>
      <c r="C730" s="0" t="s">
        <v>45</v>
      </c>
      <c r="D730" s="0" t="s">
        <v>43</v>
      </c>
      <c r="E730" s="0" t="n">
        <f aca="false">VLOOKUP(O730,bibliRdtCHauff!$G$1:$K$1398,4,0)</f>
        <v>10.4</v>
      </c>
      <c r="F730" s="0" t="n">
        <v>13</v>
      </c>
      <c r="G730" s="0" t="n">
        <f aca="false">VLOOKUP(P730,BesoinU!$F$1:$L$99,3,0)</f>
        <v>151.619959962006</v>
      </c>
      <c r="H730" s="0" t="n">
        <f aca="false">VLOOKUP(O730,bibliRdtCHauff!$G$1:$K$1398,3,0)</f>
        <v>0.92</v>
      </c>
      <c r="I730" s="0" t="n">
        <v>0.0509240966314392</v>
      </c>
      <c r="J730" s="0" t="n">
        <f aca="false">VLOOKUP(D730,'paramètres CI'!$A$1:$C$6,2,0)</f>
        <v>0.0935912806596305</v>
      </c>
      <c r="K730" s="0" t="str">
        <f aca="false">VLOOKUP(A730,Nomenclature!$D$1:$E$9,2,0)</f>
        <v>04</v>
      </c>
      <c r="L730" s="0" t="str">
        <f aca="false">VLOOKUP(B730,Nomenclature!$J$1:$K$97,2,0)</f>
        <v>04</v>
      </c>
      <c r="M730" s="0" t="str">
        <f aca="false">VLOOKUP(C730,Nomenclature!$M$1:$N$21,2,0)</f>
        <v>06</v>
      </c>
      <c r="N730" s="0" t="str">
        <f aca="false">VLOOKUP(D730,Nomenclature!$O$25:$P$31,2,0)</f>
        <v>02</v>
      </c>
      <c r="O730" s="0" t="str">
        <f aca="false">CONCATENATE(K730,L730,M730,N730)</f>
        <v>04040602</v>
      </c>
      <c r="P730" s="0" t="str">
        <f aca="false">CONCATENATE(K730,L730)</f>
        <v>0404</v>
      </c>
      <c r="R730" s="0" t="n">
        <v>10</v>
      </c>
      <c r="S730" s="0" t="n">
        <v>13</v>
      </c>
      <c r="T730" s="0" t="n">
        <v>288.185468490551</v>
      </c>
      <c r="U730" s="0" t="n">
        <v>0.9</v>
      </c>
      <c r="V730" s="0" t="n">
        <v>0.0509240966314392</v>
      </c>
      <c r="W730" s="0" t="n">
        <f aca="false">VLOOKUP(D730,'paramètres CI'!$A$1:$C$6,2,0)</f>
        <v>0.0935912806596305</v>
      </c>
      <c r="X730" s="0" t="n">
        <f aca="false">(R730-E730)/E730</f>
        <v>-0.0384615384615385</v>
      </c>
      <c r="Y730" s="0" t="n">
        <f aca="false">T730-G730</f>
        <v>136.565508528545</v>
      </c>
      <c r="Z730" s="0" t="n">
        <f aca="false">U730-H730</f>
        <v>-0.02</v>
      </c>
    </row>
    <row r="731" customFormat="false" ht="15.8" hidden="false" customHeight="false" outlineLevel="0" collapsed="false">
      <c r="A731" s="0" t="s">
        <v>16</v>
      </c>
      <c r="B731" s="0" t="s">
        <v>107</v>
      </c>
      <c r="C731" s="0" t="s">
        <v>46</v>
      </c>
      <c r="D731" s="0" t="s">
        <v>43</v>
      </c>
      <c r="E731" s="0" t="n">
        <f aca="false">VLOOKUP(O731,bibliRdtCHauff!$G$1:$K$1398,4,0)</f>
        <v>12</v>
      </c>
      <c r="F731" s="0" t="n">
        <v>13</v>
      </c>
      <c r="G731" s="0" t="n">
        <f aca="false">VLOOKUP(P731,BesoinU!$F$1:$L$99,3,0)</f>
        <v>151.619959962006</v>
      </c>
      <c r="H731" s="0" t="n">
        <f aca="false">VLOOKUP(O731,bibliRdtCHauff!$G$1:$K$1398,3,0)</f>
        <v>1</v>
      </c>
      <c r="I731" s="0" t="n">
        <v>9.9940035978413E-005</v>
      </c>
      <c r="J731" s="0" t="n">
        <f aca="false">VLOOKUP(D731,'paramètres CI'!$A$1:$C$6,2,0)</f>
        <v>0.0935912806596305</v>
      </c>
      <c r="K731" s="0" t="str">
        <f aca="false">VLOOKUP(A731,Nomenclature!$D$1:$E$9,2,0)</f>
        <v>04</v>
      </c>
      <c r="L731" s="0" t="str">
        <f aca="false">VLOOKUP(B731,Nomenclature!$J$1:$K$97,2,0)</f>
        <v>04</v>
      </c>
      <c r="M731" s="0" t="str">
        <f aca="false">VLOOKUP(C731,Nomenclature!$M$1:$N$21,2,0)</f>
        <v>26</v>
      </c>
      <c r="N731" s="0" t="str">
        <f aca="false">VLOOKUP(D731,Nomenclature!$O$25:$P$31,2,0)</f>
        <v>02</v>
      </c>
      <c r="O731" s="0" t="str">
        <f aca="false">CONCATENATE(K731,L731,M731,N731)</f>
        <v>04042602</v>
      </c>
      <c r="P731" s="0" t="str">
        <f aca="false">CONCATENATE(K731,L731)</f>
        <v>0404</v>
      </c>
      <c r="R731" s="0" t="n">
        <v>12</v>
      </c>
      <c r="S731" s="0" t="n">
        <v>13</v>
      </c>
      <c r="T731" s="0" t="n">
        <v>288.185468490551</v>
      </c>
      <c r="U731" s="0" t="n">
        <v>1</v>
      </c>
      <c r="V731" s="0" t="n">
        <v>9.9940035978413E-005</v>
      </c>
      <c r="W731" s="0" t="n">
        <f aca="false">VLOOKUP(D731,'paramètres CI'!$A$1:$C$6,2,0)</f>
        <v>0.0935912806596305</v>
      </c>
      <c r="X731" s="0" t="n">
        <f aca="false">(R731-E731)/E731</f>
        <v>0</v>
      </c>
      <c r="Y731" s="0" t="n">
        <f aca="false">T731-G731</f>
        <v>136.565508528545</v>
      </c>
      <c r="Z731" s="0" t="n">
        <f aca="false">U731-H731</f>
        <v>0</v>
      </c>
    </row>
    <row r="732" customFormat="false" ht="15.8" hidden="false" customHeight="false" outlineLevel="0" collapsed="false">
      <c r="A732" s="0" t="s">
        <v>16</v>
      </c>
      <c r="B732" s="0" t="s">
        <v>107</v>
      </c>
      <c r="C732" s="0" t="s">
        <v>48</v>
      </c>
      <c r="D732" s="0" t="s">
        <v>43</v>
      </c>
      <c r="E732" s="0" t="n">
        <f aca="false">VLOOKUP(O732,bibliRdtCHauff!$G$1:$K$1398,4,0)</f>
        <v>127.704482109981</v>
      </c>
      <c r="F732" s="0" t="n">
        <v>20</v>
      </c>
      <c r="G732" s="0" t="n">
        <f aca="false">VLOOKUP(P732,BesoinU!$F$1:$L$99,3,0)</f>
        <v>151.619959962006</v>
      </c>
      <c r="H732" s="0" t="n">
        <f aca="false">VLOOKUP(O732,bibliRdtCHauff!$G$1:$K$1398,3,0)</f>
        <v>2.89517134883721</v>
      </c>
      <c r="I732" s="0" t="n">
        <v>0.0486750506352793</v>
      </c>
      <c r="J732" s="0" t="n">
        <f aca="false">VLOOKUP(D732,'paramètres CI'!$A$1:$C$6,2,0)</f>
        <v>0.0935912806596305</v>
      </c>
      <c r="K732" s="0" t="str">
        <f aca="false">VLOOKUP(A732,Nomenclature!$D$1:$E$9,2,0)</f>
        <v>04</v>
      </c>
      <c r="L732" s="0" t="str">
        <f aca="false">VLOOKUP(B732,Nomenclature!$J$1:$K$97,2,0)</f>
        <v>04</v>
      </c>
      <c r="M732" s="0" t="str">
        <f aca="false">VLOOKUP(C732,Nomenclature!$M$1:$N$21,2,0)</f>
        <v>09</v>
      </c>
      <c r="N732" s="0" t="str">
        <f aca="false">VLOOKUP(D732,Nomenclature!$O$25:$P$31,2,0)</f>
        <v>02</v>
      </c>
      <c r="O732" s="0" t="str">
        <f aca="false">CONCATENATE(K732,L732,M732,N732)</f>
        <v>04040902</v>
      </c>
      <c r="P732" s="0" t="str">
        <f aca="false">CONCATENATE(K732,L732)</f>
        <v>0404</v>
      </c>
      <c r="R732" s="0" t="n">
        <v>121.62331629522</v>
      </c>
      <c r="S732" s="0" t="n">
        <v>20</v>
      </c>
      <c r="T732" s="0" t="n">
        <v>316.786822030974</v>
      </c>
      <c r="U732" s="0" t="n">
        <v>2.78381860465116</v>
      </c>
      <c r="V732" s="0" t="n">
        <v>0.0486750506352793</v>
      </c>
      <c r="W732" s="0" t="n">
        <f aca="false">VLOOKUP(D732,'paramètres CI'!$A$1:$C$6,2,0)</f>
        <v>0.0935912806596305</v>
      </c>
      <c r="X732" s="0" t="n">
        <f aca="false">(R732-E732)/E732</f>
        <v>-0.0476190476190477</v>
      </c>
      <c r="Y732" s="0" t="n">
        <f aca="false">T732-G732</f>
        <v>165.166862068968</v>
      </c>
      <c r="Z732" s="0" t="n">
        <f aca="false">U732-H732</f>
        <v>-0.11135274418605</v>
      </c>
    </row>
    <row r="733" customFormat="false" ht="15.8" hidden="false" customHeight="false" outlineLevel="0" collapsed="false">
      <c r="A733" s="0" t="s">
        <v>16</v>
      </c>
      <c r="B733" s="0" t="s">
        <v>107</v>
      </c>
      <c r="C733" s="0" t="s">
        <v>49</v>
      </c>
      <c r="D733" s="0" t="s">
        <v>43</v>
      </c>
      <c r="E733" s="0" t="n">
        <f aca="false">VLOOKUP(O733,bibliRdtCHauff!$G$1:$K$1398,4,0)</f>
        <v>152.029145369025</v>
      </c>
      <c r="F733" s="0" t="n">
        <v>20</v>
      </c>
      <c r="G733" s="0" t="n">
        <f aca="false">VLOOKUP(P733,BesoinU!$F$1:$L$99,3,0)</f>
        <v>151.619959962006</v>
      </c>
      <c r="H733" s="0" t="n">
        <f aca="false">VLOOKUP(O733,bibliRdtCHauff!$G$1:$K$1398,3,0)</f>
        <v>3.34058232558139</v>
      </c>
      <c r="I733" s="0" t="n">
        <v>9.9940035978413E-005</v>
      </c>
      <c r="J733" s="0" t="n">
        <f aca="false">VLOOKUP(D733,'paramètres CI'!$A$1:$C$6,2,0)</f>
        <v>0.0935912806596305</v>
      </c>
      <c r="K733" s="0" t="str">
        <f aca="false">VLOOKUP(A733,Nomenclature!$D$1:$E$9,2,0)</f>
        <v>04</v>
      </c>
      <c r="L733" s="0" t="str">
        <f aca="false">VLOOKUP(B733,Nomenclature!$J$1:$K$97,2,0)</f>
        <v>04</v>
      </c>
      <c r="M733" s="0" t="str">
        <f aca="false">VLOOKUP(C733,Nomenclature!$M$1:$N$21,2,0)</f>
        <v>29</v>
      </c>
      <c r="N733" s="0" t="str">
        <f aca="false">VLOOKUP(D733,Nomenclature!$O$25:$P$31,2,0)</f>
        <v>02</v>
      </c>
      <c r="O733" s="0" t="str">
        <f aca="false">CONCATENATE(K733,L733,M733,N733)</f>
        <v>04042902</v>
      </c>
      <c r="P733" s="0" t="str">
        <f aca="false">CONCATENATE(K733,L733)</f>
        <v>0404</v>
      </c>
      <c r="R733" s="0" t="n">
        <v>152.029145369025</v>
      </c>
      <c r="S733" s="0" t="n">
        <v>20</v>
      </c>
      <c r="T733" s="0" t="n">
        <v>316.786822030974</v>
      </c>
      <c r="U733" s="0" t="n">
        <v>3.34058232558139</v>
      </c>
      <c r="V733" s="0" t="n">
        <v>9.9940035978413E-005</v>
      </c>
      <c r="W733" s="0" t="n">
        <f aca="false">VLOOKUP(D733,'paramètres CI'!$A$1:$C$6,2,0)</f>
        <v>0.0935912806596305</v>
      </c>
      <c r="X733" s="0" t="n">
        <f aca="false">(R733-E733)/E733</f>
        <v>0</v>
      </c>
      <c r="Y733" s="0" t="n">
        <f aca="false">T733-G733</f>
        <v>165.166862068968</v>
      </c>
      <c r="Z733" s="0" t="n">
        <f aca="false">U733-H733</f>
        <v>0</v>
      </c>
    </row>
    <row r="734" customFormat="false" ht="15.8" hidden="false" customHeight="false" outlineLevel="0" collapsed="false">
      <c r="A734" s="0" t="s">
        <v>16</v>
      </c>
      <c r="B734" s="0" t="s">
        <v>108</v>
      </c>
      <c r="C734" s="0" t="s">
        <v>32</v>
      </c>
      <c r="D734" s="0" t="s">
        <v>33</v>
      </c>
      <c r="E734" s="0" t="n">
        <f aca="false">VLOOKUP(O734,bibliRdtCHauff!$G$1:$K$1398,4,0)</f>
        <v>45.3804454914094</v>
      </c>
      <c r="F734" s="0" t="n">
        <v>25</v>
      </c>
      <c r="G734" s="0" t="n">
        <f aca="false">VLOOKUP(P734,BesoinU!$F$1:$L$99,3,0)</f>
        <v>151.007446301049</v>
      </c>
      <c r="H734" s="0" t="n">
        <f aca="false">VLOOKUP(O734,bibliRdtCHauff!$G$1:$K$1398,3,0)</f>
        <v>0.87542498545087</v>
      </c>
      <c r="I734" s="0" t="n">
        <v>0.122097230854387</v>
      </c>
      <c r="J734" s="0" t="n">
        <f aca="false">VLOOKUP(D734,'paramètres CI'!$A$1:$C$6,2,0)</f>
        <v>0.033584731604575</v>
      </c>
      <c r="K734" s="0" t="str">
        <f aca="false">VLOOKUP(A734,Nomenclature!$D$1:$E$9,2,0)</f>
        <v>04</v>
      </c>
      <c r="L734" s="0" t="str">
        <f aca="false">VLOOKUP(B734,Nomenclature!$J$1:$K$97,2,0)</f>
        <v>05</v>
      </c>
      <c r="M734" s="0" t="str">
        <f aca="false">VLOOKUP(C734,Nomenclature!$M$1:$N$21,2,0)</f>
        <v>01</v>
      </c>
      <c r="N734" s="0" t="str">
        <f aca="false">VLOOKUP(D734,Nomenclature!$O$25:$P$31,2,0)</f>
        <v>01</v>
      </c>
      <c r="O734" s="0" t="str">
        <f aca="false">CONCATENATE(K734,L734,M734,N734)</f>
        <v>04050101</v>
      </c>
      <c r="P734" s="0" t="str">
        <f aca="false">CONCATENATE(K734,L734)</f>
        <v>0405</v>
      </c>
      <c r="R734" s="0" t="n">
        <v>43.2194718965804</v>
      </c>
      <c r="S734" s="0" t="n">
        <v>25</v>
      </c>
      <c r="T734" s="0" t="n">
        <v>314.744298861453</v>
      </c>
      <c r="U734" s="0" t="n">
        <v>0.841754793702759</v>
      </c>
      <c r="V734" s="0" t="n">
        <v>0.122097230854387</v>
      </c>
      <c r="W734" s="0" t="n">
        <f aca="false">VLOOKUP(D734,'paramètres CI'!$A$1:$C$6,2,0)</f>
        <v>0.033584731604575</v>
      </c>
      <c r="X734" s="0" t="n">
        <f aca="false">(R734-E734)/E734</f>
        <v>-0.0476190476190471</v>
      </c>
      <c r="Y734" s="0" t="n">
        <f aca="false">T734-G734</f>
        <v>163.736852560404</v>
      </c>
      <c r="Z734" s="0" t="n">
        <f aca="false">U734-H734</f>
        <v>-0.0336701917481109</v>
      </c>
    </row>
    <row r="735" customFormat="false" ht="15.8" hidden="false" customHeight="false" outlineLevel="0" collapsed="false">
      <c r="A735" s="0" t="s">
        <v>16</v>
      </c>
      <c r="B735" s="0" t="s">
        <v>108</v>
      </c>
      <c r="C735" s="0" t="s">
        <v>32</v>
      </c>
      <c r="D735" s="0" t="s">
        <v>34</v>
      </c>
      <c r="E735" s="0" t="n">
        <f aca="false">VLOOKUP(O735,bibliRdtCHauff!$G$1:$K$1398,4,0)</f>
        <v>44.5057974283682</v>
      </c>
      <c r="F735" s="0" t="n">
        <v>25</v>
      </c>
      <c r="G735" s="0" t="n">
        <f aca="false">VLOOKUP(P735,BesoinU!$F$1:$L$99,3,0)</f>
        <v>151.007446301049</v>
      </c>
      <c r="H735" s="0" t="n">
        <f aca="false">VLOOKUP(O735,bibliRdtCHauff!$G$1:$K$1398,3,0)</f>
        <v>0.934331959043396</v>
      </c>
      <c r="I735" s="0" t="n">
        <v>0.283409589350898</v>
      </c>
      <c r="J735" s="0" t="n">
        <f aca="false">VLOOKUP(D735,'paramètres CI'!$A$1:$C$6,2,0)</f>
        <v>0.0424847883250769</v>
      </c>
      <c r="K735" s="0" t="str">
        <f aca="false">VLOOKUP(A735,Nomenclature!$D$1:$E$9,2,0)</f>
        <v>04</v>
      </c>
      <c r="L735" s="0" t="str">
        <f aca="false">VLOOKUP(B735,Nomenclature!$J$1:$K$97,2,0)</f>
        <v>05</v>
      </c>
      <c r="M735" s="0" t="str">
        <f aca="false">VLOOKUP(C735,Nomenclature!$M$1:$N$21,2,0)</f>
        <v>01</v>
      </c>
      <c r="N735" s="0" t="str">
        <f aca="false">VLOOKUP(D735,Nomenclature!$O$25:$P$31,2,0)</f>
        <v>06</v>
      </c>
      <c r="O735" s="0" t="str">
        <f aca="false">CONCATENATE(K735,L735,M735,N735)</f>
        <v>04050106</v>
      </c>
      <c r="P735" s="0" t="str">
        <f aca="false">CONCATENATE(K735,L735)</f>
        <v>0405</v>
      </c>
      <c r="R735" s="0" t="n">
        <v>42.3864737413031</v>
      </c>
      <c r="S735" s="0" t="n">
        <v>25</v>
      </c>
      <c r="T735" s="0" t="n">
        <v>320.168215668759</v>
      </c>
      <c r="U735" s="0" t="n">
        <v>0.898396114464804</v>
      </c>
      <c r="V735" s="0" t="n">
        <v>0.283409589350898</v>
      </c>
      <c r="W735" s="0" t="n">
        <f aca="false">VLOOKUP(D735,'paramètres CI'!$A$1:$C$6,2,0)</f>
        <v>0.0424847883250769</v>
      </c>
      <c r="X735" s="0" t="n">
        <f aca="false">(R735-E735)/E735</f>
        <v>-0.0476190476190464</v>
      </c>
      <c r="Y735" s="0" t="n">
        <f aca="false">T735-G735</f>
        <v>169.16076936771</v>
      </c>
      <c r="Z735" s="0" t="n">
        <f aca="false">U735-H735</f>
        <v>-0.035935844578592</v>
      </c>
    </row>
    <row r="736" customFormat="false" ht="15.8" hidden="false" customHeight="false" outlineLevel="0" collapsed="false">
      <c r="A736" s="0" t="s">
        <v>16</v>
      </c>
      <c r="B736" s="0" t="s">
        <v>108</v>
      </c>
      <c r="C736" s="0" t="s">
        <v>35</v>
      </c>
      <c r="D736" s="0" t="s">
        <v>33</v>
      </c>
      <c r="E736" s="0" t="n">
        <f aca="false">VLOOKUP(O736,bibliRdtCHauff!$G$1:$K$1398,4,0)</f>
        <v>54.0243398707255</v>
      </c>
      <c r="F736" s="0" t="n">
        <v>25</v>
      </c>
      <c r="G736" s="0" t="n">
        <f aca="false">VLOOKUP(P736,BesoinU!$F$1:$L$99,3,0)</f>
        <v>151.007446301049</v>
      </c>
      <c r="H736" s="0" t="n">
        <f aca="false">VLOOKUP(O736,bibliRdtCHauff!$G$1:$K$1398,3,0)</f>
        <v>1.01010575244331</v>
      </c>
      <c r="I736" s="0" t="n">
        <v>9.99400359784131E-005</v>
      </c>
      <c r="J736" s="0" t="n">
        <f aca="false">VLOOKUP(D736,'paramètres CI'!$A$1:$C$6,2,0)</f>
        <v>0.033584731604575</v>
      </c>
      <c r="K736" s="0" t="str">
        <f aca="false">VLOOKUP(A736,Nomenclature!$D$1:$E$9,2,0)</f>
        <v>04</v>
      </c>
      <c r="L736" s="0" t="str">
        <f aca="false">VLOOKUP(B736,Nomenclature!$J$1:$K$97,2,0)</f>
        <v>05</v>
      </c>
      <c r="M736" s="0" t="str">
        <f aca="false">VLOOKUP(C736,Nomenclature!$M$1:$N$21,2,0)</f>
        <v>21</v>
      </c>
      <c r="N736" s="0" t="str">
        <f aca="false">VLOOKUP(D736,Nomenclature!$O$25:$P$31,2,0)</f>
        <v>01</v>
      </c>
      <c r="O736" s="0" t="str">
        <f aca="false">CONCATENATE(K736,L736,M736,N736)</f>
        <v>04052101</v>
      </c>
      <c r="P736" s="0" t="str">
        <f aca="false">CONCATENATE(K736,L736)</f>
        <v>0405</v>
      </c>
      <c r="R736" s="0" t="n">
        <v>54.0243398707255</v>
      </c>
      <c r="S736" s="0" t="n">
        <v>25</v>
      </c>
      <c r="T736" s="0" t="n">
        <v>314.744298861453</v>
      </c>
      <c r="U736" s="0" t="n">
        <v>1.01010575244331</v>
      </c>
      <c r="V736" s="0" t="n">
        <v>9.99400359784131E-005</v>
      </c>
      <c r="W736" s="0" t="n">
        <f aca="false">VLOOKUP(D736,'paramètres CI'!$A$1:$C$6,2,0)</f>
        <v>0.033584731604575</v>
      </c>
      <c r="X736" s="0" t="n">
        <f aca="false">(R736-E736)/E736</f>
        <v>0</v>
      </c>
      <c r="Y736" s="0" t="n">
        <f aca="false">T736-G736</f>
        <v>163.736852560404</v>
      </c>
      <c r="Z736" s="0" t="n">
        <f aca="false">U736-H736</f>
        <v>0</v>
      </c>
    </row>
    <row r="737" customFormat="false" ht="15.8" hidden="false" customHeight="false" outlineLevel="0" collapsed="false">
      <c r="A737" s="0" t="s">
        <v>16</v>
      </c>
      <c r="B737" s="0" t="s">
        <v>108</v>
      </c>
      <c r="C737" s="0" t="s">
        <v>35</v>
      </c>
      <c r="D737" s="0" t="s">
        <v>34</v>
      </c>
      <c r="E737" s="0" t="n">
        <f aca="false">VLOOKUP(O737,bibliRdtCHauff!$G$1:$K$1398,4,0)</f>
        <v>52.9830921766289</v>
      </c>
      <c r="F737" s="0" t="n">
        <v>25</v>
      </c>
      <c r="G737" s="0" t="n">
        <f aca="false">VLOOKUP(P737,BesoinU!$F$1:$L$99,3,0)</f>
        <v>151.007446301049</v>
      </c>
      <c r="H737" s="0" t="n">
        <f aca="false">VLOOKUP(O737,bibliRdtCHauff!$G$1:$K$1398,3,0)</f>
        <v>1.07807533735776</v>
      </c>
      <c r="I737" s="0" t="n">
        <v>9.99400359784131E-005</v>
      </c>
      <c r="J737" s="0" t="n">
        <f aca="false">VLOOKUP(D737,'paramètres CI'!$A$1:$C$6,2,0)</f>
        <v>0.0424847883250769</v>
      </c>
      <c r="K737" s="0" t="str">
        <f aca="false">VLOOKUP(A737,Nomenclature!$D$1:$E$9,2,0)</f>
        <v>04</v>
      </c>
      <c r="L737" s="0" t="str">
        <f aca="false">VLOOKUP(B737,Nomenclature!$J$1:$K$97,2,0)</f>
        <v>05</v>
      </c>
      <c r="M737" s="0" t="str">
        <f aca="false">VLOOKUP(C737,Nomenclature!$M$1:$N$21,2,0)</f>
        <v>21</v>
      </c>
      <c r="N737" s="0" t="str">
        <f aca="false">VLOOKUP(D737,Nomenclature!$O$25:$P$31,2,0)</f>
        <v>06</v>
      </c>
      <c r="O737" s="0" t="str">
        <f aca="false">CONCATENATE(K737,L737,M737,N737)</f>
        <v>04052106</v>
      </c>
      <c r="P737" s="0" t="str">
        <f aca="false">CONCATENATE(K737,L737)</f>
        <v>0405</v>
      </c>
      <c r="R737" s="0" t="n">
        <v>52.9830921766289</v>
      </c>
      <c r="S737" s="0" t="n">
        <v>25</v>
      </c>
      <c r="T737" s="0" t="n">
        <v>320.168215668759</v>
      </c>
      <c r="U737" s="0" t="n">
        <v>1.07807533735776</v>
      </c>
      <c r="V737" s="0" t="n">
        <v>9.99400359784131E-005</v>
      </c>
      <c r="W737" s="0" t="n">
        <f aca="false">VLOOKUP(D737,'paramètres CI'!$A$1:$C$6,2,0)</f>
        <v>0.0424847883250769</v>
      </c>
      <c r="X737" s="0" t="n">
        <f aca="false">(R737-E737)/E737</f>
        <v>0</v>
      </c>
      <c r="Y737" s="0" t="n">
        <f aca="false">T737-G737</f>
        <v>169.16076936771</v>
      </c>
      <c r="Z737" s="0" t="n">
        <f aca="false">U737-H737</f>
        <v>0</v>
      </c>
    </row>
    <row r="738" customFormat="false" ht="15.8" hidden="false" customHeight="false" outlineLevel="0" collapsed="false">
      <c r="A738" s="0" t="s">
        <v>16</v>
      </c>
      <c r="B738" s="0" t="s">
        <v>108</v>
      </c>
      <c r="C738" s="0" t="s">
        <v>36</v>
      </c>
      <c r="D738" s="0" t="s">
        <v>37</v>
      </c>
      <c r="E738" s="0" t="n">
        <f aca="false">VLOOKUP(O738,bibliRdtCHauff!$G$1:$K$1398,4,0)</f>
        <v>34.3372143140076</v>
      </c>
      <c r="F738" s="0" t="n">
        <v>20</v>
      </c>
      <c r="G738" s="0" t="n">
        <f aca="false">VLOOKUP(P738,BesoinU!$F$1:$L$99,3,0)</f>
        <v>151.007446301049</v>
      </c>
      <c r="H738" s="0" t="n">
        <f aca="false">VLOOKUP(O738,bibliRdtCHauff!$G$1:$K$1398,3,0)</f>
        <v>0.760080244820484</v>
      </c>
      <c r="I738" s="0" t="n">
        <v>9.99400359784131E-005</v>
      </c>
      <c r="J738" s="0" t="n">
        <f aca="false">VLOOKUP(D738,'paramètres CI'!$A$1:$C$6,2,0)</f>
        <v>0.0385046990211696</v>
      </c>
      <c r="K738" s="0" t="str">
        <f aca="false">VLOOKUP(A738,Nomenclature!$D$1:$E$9,2,0)</f>
        <v>04</v>
      </c>
      <c r="L738" s="0" t="str">
        <f aca="false">VLOOKUP(B738,Nomenclature!$J$1:$K$97,2,0)</f>
        <v>05</v>
      </c>
      <c r="M738" s="0" t="str">
        <f aca="false">VLOOKUP(C738,Nomenclature!$M$1:$N$21,2,0)</f>
        <v>23</v>
      </c>
      <c r="N738" s="0" t="str">
        <f aca="false">VLOOKUP(D738,Nomenclature!$O$25:$P$31,2,0)</f>
        <v>03</v>
      </c>
      <c r="O738" s="0" t="str">
        <f aca="false">CONCATENATE(K738,L738,M738,N738)</f>
        <v>04052303</v>
      </c>
      <c r="P738" s="0" t="str">
        <f aca="false">CONCATENATE(K738,L738)</f>
        <v>0405</v>
      </c>
      <c r="R738" s="0" t="n">
        <v>34.3372143140076</v>
      </c>
      <c r="S738" s="0" t="n">
        <v>20</v>
      </c>
      <c r="T738" s="0" t="n">
        <v>282.117772121055</v>
      </c>
      <c r="U738" s="0" t="n">
        <v>0.760080244820484</v>
      </c>
      <c r="V738" s="0" t="n">
        <v>9.99400359784131E-005</v>
      </c>
      <c r="W738" s="0" t="n">
        <f aca="false">VLOOKUP(D738,'paramètres CI'!$A$1:$C$6,2,0)</f>
        <v>0.0385046990211696</v>
      </c>
      <c r="X738" s="0" t="n">
        <f aca="false">(R738-E738)/E738</f>
        <v>0</v>
      </c>
      <c r="Y738" s="0" t="n">
        <f aca="false">T738-G738</f>
        <v>131.110325820006</v>
      </c>
      <c r="Z738" s="0" t="n">
        <f aca="false">U738-H738</f>
        <v>0</v>
      </c>
    </row>
    <row r="739" customFormat="false" ht="15.8" hidden="false" customHeight="false" outlineLevel="0" collapsed="false">
      <c r="A739" s="0" t="s">
        <v>16</v>
      </c>
      <c r="B739" s="0" t="s">
        <v>108</v>
      </c>
      <c r="C739" s="0" t="s">
        <v>38</v>
      </c>
      <c r="D739" s="0" t="s">
        <v>39</v>
      </c>
      <c r="E739" s="0" t="n">
        <f aca="false">VLOOKUP(O739,bibliRdtCHauff!$G$1:$K$1398,4,0)</f>
        <v>25.0562633676471</v>
      </c>
      <c r="F739" s="0" t="n">
        <v>20</v>
      </c>
      <c r="G739" s="0" t="n">
        <f aca="false">VLOOKUP(P739,BesoinU!$F$1:$L$99,3,0)</f>
        <v>151.007446301049</v>
      </c>
      <c r="H739" s="0" t="n">
        <f aca="false">VLOOKUP(O739,bibliRdtCHauff!$G$1:$K$1398,3,0)</f>
        <v>0.986473976610088</v>
      </c>
      <c r="I739" s="0" t="n">
        <v>9.99400359784131E-005</v>
      </c>
      <c r="J739" s="0" t="n">
        <f aca="false">VLOOKUP(D739,'paramètres CI'!$A$1:$C$6,2,0)</f>
        <v>0.022045059962018</v>
      </c>
      <c r="K739" s="0" t="str">
        <f aca="false">VLOOKUP(A739,Nomenclature!$D$1:$E$9,2,0)</f>
        <v>04</v>
      </c>
      <c r="L739" s="0" t="str">
        <f aca="false">VLOOKUP(B739,Nomenclature!$J$1:$K$97,2,0)</f>
        <v>05</v>
      </c>
      <c r="M739" s="0" t="str">
        <f aca="false">VLOOKUP(C739,Nomenclature!$M$1:$N$21,2,0)</f>
        <v>24</v>
      </c>
      <c r="N739" s="0" t="str">
        <f aca="false">VLOOKUP(D739,Nomenclature!$O$25:$P$31,2,0)</f>
        <v>04</v>
      </c>
      <c r="O739" s="0" t="str">
        <f aca="false">CONCATENATE(K739,L739,M739,N739)</f>
        <v>04052404</v>
      </c>
      <c r="P739" s="0" t="str">
        <f aca="false">CONCATENATE(K739,L739)</f>
        <v>0405</v>
      </c>
      <c r="R739" s="0" t="n">
        <v>25.0562633676471</v>
      </c>
      <c r="S739" s="0" t="n">
        <v>20</v>
      </c>
      <c r="T739" s="0" t="n">
        <v>264.529011444588</v>
      </c>
      <c r="U739" s="0" t="n">
        <v>0.986473976610088</v>
      </c>
      <c r="V739" s="0" t="n">
        <v>9.99400359784131E-005</v>
      </c>
      <c r="W739" s="0" t="n">
        <f aca="false">VLOOKUP(D739,'paramètres CI'!$A$1:$C$6,2,0)</f>
        <v>0.022045059962018</v>
      </c>
      <c r="X739" s="0" t="n">
        <f aca="false">(R739-E739)/E739</f>
        <v>0</v>
      </c>
      <c r="Y739" s="0" t="n">
        <f aca="false">T739-G739</f>
        <v>113.521565143539</v>
      </c>
      <c r="Z739" s="0" t="n">
        <f aca="false">U739-H739</f>
        <v>0</v>
      </c>
    </row>
    <row r="740" customFormat="false" ht="15.8" hidden="false" customHeight="false" outlineLevel="0" collapsed="false">
      <c r="A740" s="0" t="s">
        <v>16</v>
      </c>
      <c r="B740" s="0" t="s">
        <v>108</v>
      </c>
      <c r="C740" s="0" t="s">
        <v>40</v>
      </c>
      <c r="D740" s="0" t="s">
        <v>37</v>
      </c>
      <c r="E740" s="0" t="n">
        <f aca="false">VLOOKUP(O740,bibliRdtCHauff!$G$1:$K$1398,4,0)</f>
        <v>28.8432600237663</v>
      </c>
      <c r="F740" s="0" t="n">
        <v>20</v>
      </c>
      <c r="G740" s="0" t="n">
        <f aca="false">VLOOKUP(P740,BesoinU!$F$1:$L$99,3,0)</f>
        <v>151.007446301049</v>
      </c>
      <c r="H740" s="0" t="n">
        <f aca="false">VLOOKUP(O740,bibliRdtCHauff!$G$1:$K$1398,3,0)</f>
        <v>0.737271898953764</v>
      </c>
      <c r="I740" s="0" t="n">
        <v>0.0320535766505807</v>
      </c>
      <c r="J740" s="0" t="n">
        <f aca="false">VLOOKUP(D740,'paramètres CI'!$A$1:$C$6,2,0)</f>
        <v>0.0385046990211696</v>
      </c>
      <c r="K740" s="0" t="str">
        <f aca="false">VLOOKUP(A740,Nomenclature!$D$1:$E$9,2,0)</f>
        <v>04</v>
      </c>
      <c r="L740" s="0" t="str">
        <f aca="false">VLOOKUP(B740,Nomenclature!$J$1:$K$97,2,0)</f>
        <v>05</v>
      </c>
      <c r="M740" s="0" t="str">
        <f aca="false">VLOOKUP(C740,Nomenclature!$M$1:$N$21,2,0)</f>
        <v>03</v>
      </c>
      <c r="N740" s="0" t="str">
        <f aca="false">VLOOKUP(D740,Nomenclature!$O$25:$P$31,2,0)</f>
        <v>03</v>
      </c>
      <c r="O740" s="0" t="str">
        <f aca="false">CONCATENATE(K740,L740,M740,N740)</f>
        <v>04050303</v>
      </c>
      <c r="P740" s="0" t="str">
        <f aca="false">CONCATENATE(K740,L740)</f>
        <v>0405</v>
      </c>
      <c r="R740" s="0" t="n">
        <v>27.469771451206</v>
      </c>
      <c r="S740" s="0" t="n">
        <v>20</v>
      </c>
      <c r="T740" s="0" t="n">
        <v>282.117772121055</v>
      </c>
      <c r="U740" s="0" t="n">
        <v>0.731569812487084</v>
      </c>
      <c r="V740" s="0" t="n">
        <v>0.0320535766505807</v>
      </c>
      <c r="W740" s="0" t="n">
        <f aca="false">VLOOKUP(D740,'paramètres CI'!$A$1:$C$6,2,0)</f>
        <v>0.0385046990211696</v>
      </c>
      <c r="X740" s="0" t="n">
        <f aca="false">(R740-E740)/E740</f>
        <v>-0.0476190476190477</v>
      </c>
      <c r="Y740" s="0" t="n">
        <f aca="false">T740-G740</f>
        <v>131.110325820006</v>
      </c>
      <c r="Z740" s="0" t="n">
        <f aca="false">U740-H740</f>
        <v>-0.00570208646668002</v>
      </c>
    </row>
    <row r="741" customFormat="false" ht="15.8" hidden="false" customHeight="false" outlineLevel="0" collapsed="false">
      <c r="A741" s="0" t="s">
        <v>16</v>
      </c>
      <c r="B741" s="0" t="s">
        <v>108</v>
      </c>
      <c r="C741" s="0" t="s">
        <v>41</v>
      </c>
      <c r="D741" s="0" t="s">
        <v>39</v>
      </c>
      <c r="E741" s="0" t="n">
        <f aca="false">VLOOKUP(O741,bibliRdtCHauff!$G$1:$K$1398,4,0)</f>
        <v>21.0472612288236</v>
      </c>
      <c r="F741" s="0" t="n">
        <v>20</v>
      </c>
      <c r="G741" s="0" t="n">
        <f aca="false">VLOOKUP(P741,BesoinU!$F$1:$L$99,3,0)</f>
        <v>151.007446301049</v>
      </c>
      <c r="H741" s="0" t="n">
        <f aca="false">VLOOKUP(O741,bibliRdtCHauff!$G$1:$K$1398,3,0)</f>
        <v>0.875735119344413</v>
      </c>
      <c r="I741" s="0" t="n">
        <v>0.39462687886272</v>
      </c>
      <c r="J741" s="0" t="n">
        <f aca="false">VLOOKUP(D741,'paramètres CI'!$A$1:$C$6,2,0)</f>
        <v>0.022045059962018</v>
      </c>
      <c r="K741" s="0" t="str">
        <f aca="false">VLOOKUP(A741,Nomenclature!$D$1:$E$9,2,0)</f>
        <v>04</v>
      </c>
      <c r="L741" s="0" t="str">
        <f aca="false">VLOOKUP(B741,Nomenclature!$J$1:$K$97,2,0)</f>
        <v>05</v>
      </c>
      <c r="M741" s="0" t="str">
        <f aca="false">VLOOKUP(C741,Nomenclature!$M$1:$N$21,2,0)</f>
        <v>04</v>
      </c>
      <c r="N741" s="0" t="str">
        <f aca="false">VLOOKUP(D741,Nomenclature!$O$25:$P$31,2,0)</f>
        <v>04</v>
      </c>
      <c r="O741" s="0" t="str">
        <f aca="false">CONCATENATE(K741,L741,M741,N741)</f>
        <v>04050404</v>
      </c>
      <c r="P741" s="0" t="str">
        <f aca="false">CONCATENATE(K741,L741)</f>
        <v>0405</v>
      </c>
      <c r="R741" s="0" t="n">
        <v>20.0450106941177</v>
      </c>
      <c r="S741" s="0" t="n">
        <v>20</v>
      </c>
      <c r="T741" s="0" t="n">
        <v>264.529011444588</v>
      </c>
      <c r="U741" s="0" t="n">
        <v>0.848050405027994</v>
      </c>
      <c r="V741" s="0" t="n">
        <v>0.39462687886272</v>
      </c>
      <c r="W741" s="0" t="n">
        <f aca="false">VLOOKUP(D741,'paramètres CI'!$A$1:$C$6,2,0)</f>
        <v>0.022045059962018</v>
      </c>
      <c r="X741" s="0" t="n">
        <f aca="false">(R741-E741)/E741</f>
        <v>-0.0476190476190484</v>
      </c>
      <c r="Y741" s="0" t="n">
        <f aca="false">T741-G741</f>
        <v>113.521565143539</v>
      </c>
      <c r="Z741" s="0" t="n">
        <f aca="false">U741-H741</f>
        <v>-0.0276847143164189</v>
      </c>
    </row>
    <row r="742" customFormat="false" ht="15.8" hidden="false" customHeight="false" outlineLevel="0" collapsed="false">
      <c r="A742" s="0" t="s">
        <v>16</v>
      </c>
      <c r="B742" s="0" t="s">
        <v>108</v>
      </c>
      <c r="C742" s="0" t="s">
        <v>45</v>
      </c>
      <c r="D742" s="0" t="s">
        <v>43</v>
      </c>
      <c r="E742" s="0" t="n">
        <f aca="false">VLOOKUP(O742,bibliRdtCHauff!$G$1:$K$1398,4,0)</f>
        <v>10.4</v>
      </c>
      <c r="F742" s="0" t="n">
        <v>13</v>
      </c>
      <c r="G742" s="0" t="n">
        <f aca="false">VLOOKUP(P742,BesoinU!$F$1:$L$99,3,0)</f>
        <v>151.007446301049</v>
      </c>
      <c r="H742" s="0" t="n">
        <f aca="false">VLOOKUP(O742,bibliRdtCHauff!$G$1:$K$1398,3,0)</f>
        <v>0.92</v>
      </c>
      <c r="I742" s="0" t="n">
        <v>0.0844310966335116</v>
      </c>
      <c r="J742" s="0" t="n">
        <f aca="false">VLOOKUP(D742,'paramètres CI'!$A$1:$C$6,2,0)</f>
        <v>0.0935912806596305</v>
      </c>
      <c r="K742" s="0" t="str">
        <f aca="false">VLOOKUP(A742,Nomenclature!$D$1:$E$9,2,0)</f>
        <v>04</v>
      </c>
      <c r="L742" s="0" t="str">
        <f aca="false">VLOOKUP(B742,Nomenclature!$J$1:$K$97,2,0)</f>
        <v>05</v>
      </c>
      <c r="M742" s="0" t="str">
        <f aca="false">VLOOKUP(C742,Nomenclature!$M$1:$N$21,2,0)</f>
        <v>06</v>
      </c>
      <c r="N742" s="0" t="str">
        <f aca="false">VLOOKUP(D742,Nomenclature!$O$25:$P$31,2,0)</f>
        <v>02</v>
      </c>
      <c r="O742" s="0" t="str">
        <f aca="false">CONCATENATE(K742,L742,M742,N742)</f>
        <v>04050602</v>
      </c>
      <c r="P742" s="0" t="str">
        <f aca="false">CONCATENATE(K742,L742)</f>
        <v>0405</v>
      </c>
      <c r="R742" s="0" t="n">
        <v>10</v>
      </c>
      <c r="S742" s="0" t="n">
        <v>13</v>
      </c>
      <c r="T742" s="0" t="n">
        <v>300.486577340678</v>
      </c>
      <c r="U742" s="0" t="n">
        <v>0.9</v>
      </c>
      <c r="V742" s="0" t="n">
        <v>0.0844310966335116</v>
      </c>
      <c r="W742" s="0" t="n">
        <f aca="false">VLOOKUP(D742,'paramètres CI'!$A$1:$C$6,2,0)</f>
        <v>0.0935912806596305</v>
      </c>
      <c r="X742" s="0" t="n">
        <f aca="false">(R742-E742)/E742</f>
        <v>-0.0384615384615385</v>
      </c>
      <c r="Y742" s="0" t="n">
        <f aca="false">T742-G742</f>
        <v>149.479131039629</v>
      </c>
      <c r="Z742" s="0" t="n">
        <f aca="false">U742-H742</f>
        <v>-0.02</v>
      </c>
    </row>
    <row r="743" customFormat="false" ht="15.8" hidden="false" customHeight="false" outlineLevel="0" collapsed="false">
      <c r="A743" s="0" t="s">
        <v>16</v>
      </c>
      <c r="B743" s="0" t="s">
        <v>108</v>
      </c>
      <c r="C743" s="0" t="s">
        <v>46</v>
      </c>
      <c r="D743" s="0" t="s">
        <v>43</v>
      </c>
      <c r="E743" s="0" t="n">
        <f aca="false">VLOOKUP(O743,bibliRdtCHauff!$G$1:$K$1398,4,0)</f>
        <v>12</v>
      </c>
      <c r="F743" s="0" t="n">
        <v>13</v>
      </c>
      <c r="G743" s="0" t="n">
        <f aca="false">VLOOKUP(P743,BesoinU!$F$1:$L$99,3,0)</f>
        <v>151.007446301049</v>
      </c>
      <c r="H743" s="0" t="n">
        <f aca="false">VLOOKUP(O743,bibliRdtCHauff!$G$1:$K$1398,3,0)</f>
        <v>1</v>
      </c>
      <c r="I743" s="0" t="n">
        <v>9.99400359784131E-005</v>
      </c>
      <c r="J743" s="0" t="n">
        <f aca="false">VLOOKUP(D743,'paramètres CI'!$A$1:$C$6,2,0)</f>
        <v>0.0935912806596305</v>
      </c>
      <c r="K743" s="0" t="str">
        <f aca="false">VLOOKUP(A743,Nomenclature!$D$1:$E$9,2,0)</f>
        <v>04</v>
      </c>
      <c r="L743" s="0" t="str">
        <f aca="false">VLOOKUP(B743,Nomenclature!$J$1:$K$97,2,0)</f>
        <v>05</v>
      </c>
      <c r="M743" s="0" t="str">
        <f aca="false">VLOOKUP(C743,Nomenclature!$M$1:$N$21,2,0)</f>
        <v>26</v>
      </c>
      <c r="N743" s="0" t="str">
        <f aca="false">VLOOKUP(D743,Nomenclature!$O$25:$P$31,2,0)</f>
        <v>02</v>
      </c>
      <c r="O743" s="0" t="str">
        <f aca="false">CONCATENATE(K743,L743,M743,N743)</f>
        <v>04052602</v>
      </c>
      <c r="P743" s="0" t="str">
        <f aca="false">CONCATENATE(K743,L743)</f>
        <v>0405</v>
      </c>
      <c r="R743" s="0" t="n">
        <v>12</v>
      </c>
      <c r="S743" s="0" t="n">
        <v>13</v>
      </c>
      <c r="T743" s="0" t="n">
        <v>300.486577340678</v>
      </c>
      <c r="U743" s="0" t="n">
        <v>1</v>
      </c>
      <c r="V743" s="0" t="n">
        <v>9.99400359784131E-005</v>
      </c>
      <c r="W743" s="0" t="n">
        <f aca="false">VLOOKUP(D743,'paramètres CI'!$A$1:$C$6,2,0)</f>
        <v>0.0935912806596305</v>
      </c>
      <c r="X743" s="0" t="n">
        <f aca="false">(R743-E743)/E743</f>
        <v>0</v>
      </c>
      <c r="Y743" s="0" t="n">
        <f aca="false">T743-G743</f>
        <v>149.479131039629</v>
      </c>
      <c r="Z743" s="0" t="n">
        <f aca="false">U743-H743</f>
        <v>0</v>
      </c>
    </row>
    <row r="744" customFormat="false" ht="15.8" hidden="false" customHeight="false" outlineLevel="0" collapsed="false">
      <c r="A744" s="0" t="s">
        <v>16</v>
      </c>
      <c r="B744" s="0" t="s">
        <v>108</v>
      </c>
      <c r="C744" s="0" t="s">
        <v>48</v>
      </c>
      <c r="D744" s="0" t="s">
        <v>43</v>
      </c>
      <c r="E744" s="0" t="n">
        <f aca="false">VLOOKUP(O744,bibliRdtCHauff!$G$1:$K$1398,4,0)</f>
        <v>121.809095138481</v>
      </c>
      <c r="F744" s="0" t="n">
        <v>20</v>
      </c>
      <c r="G744" s="0" t="n">
        <f aca="false">VLOOKUP(P744,BesoinU!$F$1:$L$99,3,0)</f>
        <v>151.007446301049</v>
      </c>
      <c r="H744" s="0" t="n">
        <f aca="false">VLOOKUP(O744,bibliRdtCHauff!$G$1:$K$1398,3,0)</f>
        <v>2.89517134883721</v>
      </c>
      <c r="I744" s="0" t="n">
        <v>0.0827819874320324</v>
      </c>
      <c r="J744" s="0" t="n">
        <f aca="false">VLOOKUP(D744,'paramètres CI'!$A$1:$C$6,2,0)</f>
        <v>0.0935912806596305</v>
      </c>
      <c r="K744" s="0" t="str">
        <f aca="false">VLOOKUP(A744,Nomenclature!$D$1:$E$9,2,0)</f>
        <v>04</v>
      </c>
      <c r="L744" s="0" t="str">
        <f aca="false">VLOOKUP(B744,Nomenclature!$J$1:$K$97,2,0)</f>
        <v>05</v>
      </c>
      <c r="M744" s="0" t="str">
        <f aca="false">VLOOKUP(C744,Nomenclature!$M$1:$N$21,2,0)</f>
        <v>09</v>
      </c>
      <c r="N744" s="0" t="str">
        <f aca="false">VLOOKUP(D744,Nomenclature!$O$25:$P$31,2,0)</f>
        <v>02</v>
      </c>
      <c r="O744" s="0" t="str">
        <f aca="false">CONCATENATE(K744,L744,M744,N744)</f>
        <v>04050902</v>
      </c>
      <c r="P744" s="0" t="str">
        <f aca="false">CONCATENATE(K744,L744)</f>
        <v>0405</v>
      </c>
      <c r="R744" s="0" t="n">
        <v>116.008662036648</v>
      </c>
      <c r="S744" s="0" t="n">
        <v>20</v>
      </c>
      <c r="T744" s="0" t="n">
        <v>317.457202349464</v>
      </c>
      <c r="U744" s="0" t="n">
        <v>2.78381860465116</v>
      </c>
      <c r="V744" s="0" t="n">
        <v>0.0827819874320324</v>
      </c>
      <c r="W744" s="0" t="n">
        <f aca="false">VLOOKUP(D744,'paramètres CI'!$A$1:$C$6,2,0)</f>
        <v>0.0935912806596305</v>
      </c>
      <c r="X744" s="0" t="n">
        <f aca="false">(R744-E744)/E744</f>
        <v>-0.0476190476190523</v>
      </c>
      <c r="Y744" s="0" t="n">
        <f aca="false">T744-G744</f>
        <v>166.449756048415</v>
      </c>
      <c r="Z744" s="0" t="n">
        <f aca="false">U744-H744</f>
        <v>-0.11135274418605</v>
      </c>
    </row>
    <row r="745" customFormat="false" ht="15.8" hidden="false" customHeight="false" outlineLevel="0" collapsed="false">
      <c r="A745" s="0" t="s">
        <v>16</v>
      </c>
      <c r="B745" s="0" t="s">
        <v>108</v>
      </c>
      <c r="C745" s="0" t="s">
        <v>49</v>
      </c>
      <c r="D745" s="0" t="s">
        <v>43</v>
      </c>
      <c r="E745" s="0" t="n">
        <f aca="false">VLOOKUP(O745,bibliRdtCHauff!$G$1:$K$1398,4,0)</f>
        <v>145.01082754581</v>
      </c>
      <c r="F745" s="0" t="n">
        <v>20</v>
      </c>
      <c r="G745" s="0" t="n">
        <f aca="false">VLOOKUP(P745,BesoinU!$F$1:$L$99,3,0)</f>
        <v>151.007446301049</v>
      </c>
      <c r="H745" s="0" t="n">
        <f aca="false">VLOOKUP(O745,bibliRdtCHauff!$G$1:$K$1398,3,0)</f>
        <v>3.34058232558139</v>
      </c>
      <c r="I745" s="0" t="n">
        <v>9.99400359784131E-005</v>
      </c>
      <c r="J745" s="0" t="n">
        <f aca="false">VLOOKUP(D745,'paramètres CI'!$A$1:$C$6,2,0)</f>
        <v>0.0935912806596305</v>
      </c>
      <c r="K745" s="0" t="str">
        <f aca="false">VLOOKUP(A745,Nomenclature!$D$1:$E$9,2,0)</f>
        <v>04</v>
      </c>
      <c r="L745" s="0" t="str">
        <f aca="false">VLOOKUP(B745,Nomenclature!$J$1:$K$97,2,0)</f>
        <v>05</v>
      </c>
      <c r="M745" s="0" t="str">
        <f aca="false">VLOOKUP(C745,Nomenclature!$M$1:$N$21,2,0)</f>
        <v>29</v>
      </c>
      <c r="N745" s="0" t="str">
        <f aca="false">VLOOKUP(D745,Nomenclature!$O$25:$P$31,2,0)</f>
        <v>02</v>
      </c>
      <c r="O745" s="0" t="str">
        <f aca="false">CONCATENATE(K745,L745,M745,N745)</f>
        <v>04052902</v>
      </c>
      <c r="P745" s="0" t="str">
        <f aca="false">CONCATENATE(K745,L745)</f>
        <v>0405</v>
      </c>
      <c r="R745" s="0" t="n">
        <v>145.01082754581</v>
      </c>
      <c r="S745" s="0" t="n">
        <v>20</v>
      </c>
      <c r="T745" s="0" t="n">
        <v>317.457202349464</v>
      </c>
      <c r="U745" s="0" t="n">
        <v>3.34058232558139</v>
      </c>
      <c r="V745" s="0" t="n">
        <v>9.99400359784131E-005</v>
      </c>
      <c r="W745" s="0" t="n">
        <f aca="false">VLOOKUP(D745,'paramètres CI'!$A$1:$C$6,2,0)</f>
        <v>0.0935912806596305</v>
      </c>
      <c r="X745" s="0" t="n">
        <f aca="false">(R745-E745)/E745</f>
        <v>0</v>
      </c>
      <c r="Y745" s="0" t="n">
        <f aca="false">T745-G745</f>
        <v>166.449756048415</v>
      </c>
      <c r="Z745" s="0" t="n">
        <f aca="false">U745-H745</f>
        <v>0</v>
      </c>
    </row>
    <row r="746" customFormat="false" ht="15.8" hidden="false" customHeight="false" outlineLevel="0" collapsed="false">
      <c r="A746" s="0" t="s">
        <v>16</v>
      </c>
      <c r="B746" s="0" t="s">
        <v>109</v>
      </c>
      <c r="C746" s="0" t="s">
        <v>32</v>
      </c>
      <c r="D746" s="0" t="s">
        <v>33</v>
      </c>
      <c r="E746" s="0" t="n">
        <f aca="false">VLOOKUP(O746,bibliRdtCHauff!$G$1:$K$1398,4,0)</f>
        <v>52.0639351468634</v>
      </c>
      <c r="F746" s="0" t="n">
        <v>25</v>
      </c>
      <c r="G746" s="0" t="n">
        <f aca="false">VLOOKUP(P746,BesoinU!$F$1:$L$99,3,0)</f>
        <v>130.152950292081</v>
      </c>
      <c r="H746" s="0" t="n">
        <f aca="false">VLOOKUP(O746,bibliRdtCHauff!$G$1:$K$1398,3,0)</f>
        <v>0.8079765356321</v>
      </c>
      <c r="I746" s="0" t="n">
        <v>0.00670165026989402</v>
      </c>
      <c r="J746" s="0" t="n">
        <f aca="false">VLOOKUP(D746,'paramètres CI'!$A$1:$C$6,2,0)</f>
        <v>0.033584731604575</v>
      </c>
      <c r="K746" s="0" t="str">
        <f aca="false">VLOOKUP(A746,Nomenclature!$D$1:$E$9,2,0)</f>
        <v>04</v>
      </c>
      <c r="L746" s="0" t="str">
        <f aca="false">VLOOKUP(B746,Nomenclature!$J$1:$K$97,2,0)</f>
        <v>06</v>
      </c>
      <c r="M746" s="0" t="str">
        <f aca="false">VLOOKUP(C746,Nomenclature!$M$1:$N$21,2,0)</f>
        <v>01</v>
      </c>
      <c r="N746" s="0" t="str">
        <f aca="false">VLOOKUP(D746,Nomenclature!$O$25:$P$31,2,0)</f>
        <v>01</v>
      </c>
      <c r="O746" s="0" t="str">
        <f aca="false">CONCATENATE(K746,L746,M746,N746)</f>
        <v>04060101</v>
      </c>
      <c r="P746" s="0" t="str">
        <f aca="false">CONCATENATE(K746,L746)</f>
        <v>0406</v>
      </c>
      <c r="R746" s="0" t="n">
        <v>49.58470013987</v>
      </c>
      <c r="S746" s="0" t="n">
        <v>25</v>
      </c>
      <c r="T746" s="0" t="n">
        <v>277.249434669947</v>
      </c>
      <c r="U746" s="0" t="n">
        <v>0.776900515030866</v>
      </c>
      <c r="V746" s="0" t="n">
        <v>0.00670165026989402</v>
      </c>
      <c r="W746" s="0" t="n">
        <f aca="false">VLOOKUP(D746,'paramètres CI'!$A$1:$C$6,2,0)</f>
        <v>0.033584731604575</v>
      </c>
      <c r="X746" s="0" t="n">
        <f aca="false">(R746-E746)/E746</f>
        <v>-0.0476190476190458</v>
      </c>
      <c r="Y746" s="0" t="n">
        <f aca="false">T746-G746</f>
        <v>147.096484377866</v>
      </c>
      <c r="Z746" s="0" t="n">
        <f aca="false">U746-H746</f>
        <v>-0.0310760206012339</v>
      </c>
    </row>
    <row r="747" customFormat="false" ht="15.8" hidden="false" customHeight="false" outlineLevel="0" collapsed="false">
      <c r="A747" s="0" t="s">
        <v>16</v>
      </c>
      <c r="B747" s="0" t="s">
        <v>109</v>
      </c>
      <c r="C747" s="0" t="s">
        <v>32</v>
      </c>
      <c r="D747" s="0" t="s">
        <v>34</v>
      </c>
      <c r="E747" s="0" t="n">
        <f aca="false">VLOOKUP(O747,bibliRdtCHauff!$G$1:$K$1398,4,0)</f>
        <v>49.2901625858078</v>
      </c>
      <c r="F747" s="0" t="n">
        <v>25</v>
      </c>
      <c r="G747" s="0" t="n">
        <f aca="false">VLOOKUP(P747,BesoinU!$F$1:$L$99,3,0)</f>
        <v>130.152950292081</v>
      </c>
      <c r="H747" s="0" t="n">
        <f aca="false">VLOOKUP(O747,bibliRdtCHauff!$G$1:$K$1398,3,0)</f>
        <v>0.949773873897018</v>
      </c>
      <c r="I747" s="0" t="n">
        <v>0.284228775482717</v>
      </c>
      <c r="J747" s="0" t="n">
        <f aca="false">VLOOKUP(D747,'paramètres CI'!$A$1:$C$6,2,0)</f>
        <v>0.0424847883250769</v>
      </c>
      <c r="K747" s="0" t="str">
        <f aca="false">VLOOKUP(A747,Nomenclature!$D$1:$E$9,2,0)</f>
        <v>04</v>
      </c>
      <c r="L747" s="0" t="str">
        <f aca="false">VLOOKUP(B747,Nomenclature!$J$1:$K$97,2,0)</f>
        <v>06</v>
      </c>
      <c r="M747" s="0" t="str">
        <f aca="false">VLOOKUP(C747,Nomenclature!$M$1:$N$21,2,0)</f>
        <v>01</v>
      </c>
      <c r="N747" s="0" t="str">
        <f aca="false">VLOOKUP(D747,Nomenclature!$O$25:$P$31,2,0)</f>
        <v>06</v>
      </c>
      <c r="O747" s="0" t="str">
        <f aca="false">CONCATENATE(K747,L747,M747,N747)</f>
        <v>04060106</v>
      </c>
      <c r="P747" s="0" t="str">
        <f aca="false">CONCATENATE(K747,L747)</f>
        <v>0406</v>
      </c>
      <c r="R747" s="0" t="n">
        <v>46.9430119864836</v>
      </c>
      <c r="S747" s="0" t="n">
        <v>25</v>
      </c>
      <c r="T747" s="0" t="n">
        <v>291.829533565171</v>
      </c>
      <c r="U747" s="0" t="n">
        <v>0.913244109516364</v>
      </c>
      <c r="V747" s="0" t="n">
        <v>0.284228775482717</v>
      </c>
      <c r="W747" s="0" t="n">
        <f aca="false">VLOOKUP(D747,'paramètres CI'!$A$1:$C$6,2,0)</f>
        <v>0.0424847883250769</v>
      </c>
      <c r="X747" s="0" t="n">
        <f aca="false">(R747-E747)/E747</f>
        <v>-0.047619047619048</v>
      </c>
      <c r="Y747" s="0" t="n">
        <f aca="false">T747-G747</f>
        <v>161.67658327309</v>
      </c>
      <c r="Z747" s="0" t="n">
        <f aca="false">U747-H747</f>
        <v>-0.036529764380654</v>
      </c>
    </row>
    <row r="748" customFormat="false" ht="15.8" hidden="false" customHeight="false" outlineLevel="0" collapsed="false">
      <c r="A748" s="0" t="s">
        <v>16</v>
      </c>
      <c r="B748" s="0" t="s">
        <v>109</v>
      </c>
      <c r="C748" s="0" t="s">
        <v>35</v>
      </c>
      <c r="D748" s="0" t="s">
        <v>33</v>
      </c>
      <c r="E748" s="0" t="n">
        <f aca="false">VLOOKUP(O748,bibliRdtCHauff!$G$1:$K$1398,4,0)</f>
        <v>61.9808751748374</v>
      </c>
      <c r="F748" s="0" t="n">
        <v>25</v>
      </c>
      <c r="G748" s="0" t="n">
        <f aca="false">VLOOKUP(P748,BesoinU!$F$1:$L$99,3,0)</f>
        <v>130.152950292081</v>
      </c>
      <c r="H748" s="0" t="n">
        <f aca="false">VLOOKUP(O748,bibliRdtCHauff!$G$1:$K$1398,3,0)</f>
        <v>0.932280618037037</v>
      </c>
      <c r="I748" s="0" t="n">
        <v>9.99400359784131E-005</v>
      </c>
      <c r="J748" s="0" t="n">
        <f aca="false">VLOOKUP(D748,'paramètres CI'!$A$1:$C$6,2,0)</f>
        <v>0.033584731604575</v>
      </c>
      <c r="K748" s="0" t="str">
        <f aca="false">VLOOKUP(A748,Nomenclature!$D$1:$E$9,2,0)</f>
        <v>04</v>
      </c>
      <c r="L748" s="0" t="str">
        <f aca="false">VLOOKUP(B748,Nomenclature!$J$1:$K$97,2,0)</f>
        <v>06</v>
      </c>
      <c r="M748" s="0" t="str">
        <f aca="false">VLOOKUP(C748,Nomenclature!$M$1:$N$21,2,0)</f>
        <v>21</v>
      </c>
      <c r="N748" s="0" t="str">
        <f aca="false">VLOOKUP(D748,Nomenclature!$O$25:$P$31,2,0)</f>
        <v>01</v>
      </c>
      <c r="O748" s="0" t="str">
        <f aca="false">CONCATENATE(K748,L748,M748,N748)</f>
        <v>04062101</v>
      </c>
      <c r="P748" s="0" t="str">
        <f aca="false">CONCATENATE(K748,L748)</f>
        <v>0406</v>
      </c>
      <c r="R748" s="0" t="n">
        <v>61.9808751748374</v>
      </c>
      <c r="S748" s="0" t="n">
        <v>25</v>
      </c>
      <c r="T748" s="0" t="n">
        <v>277.249434669947</v>
      </c>
      <c r="U748" s="0" t="n">
        <v>0.932280618037037</v>
      </c>
      <c r="V748" s="0" t="n">
        <v>9.99400359784131E-005</v>
      </c>
      <c r="W748" s="0" t="n">
        <f aca="false">VLOOKUP(D748,'paramètres CI'!$A$1:$C$6,2,0)</f>
        <v>0.033584731604575</v>
      </c>
      <c r="X748" s="0" t="n">
        <f aca="false">(R748-E748)/E748</f>
        <v>0</v>
      </c>
      <c r="Y748" s="0" t="n">
        <f aca="false">T748-G748</f>
        <v>147.096484377866</v>
      </c>
      <c r="Z748" s="0" t="n">
        <f aca="false">U748-H748</f>
        <v>0</v>
      </c>
    </row>
    <row r="749" customFormat="false" ht="15.8" hidden="false" customHeight="false" outlineLevel="0" collapsed="false">
      <c r="A749" s="0" t="s">
        <v>16</v>
      </c>
      <c r="B749" s="0" t="s">
        <v>109</v>
      </c>
      <c r="C749" s="0" t="s">
        <v>35</v>
      </c>
      <c r="D749" s="0" t="s">
        <v>34</v>
      </c>
      <c r="E749" s="0" t="n">
        <f aca="false">VLOOKUP(O749,bibliRdtCHauff!$G$1:$K$1398,4,0)</f>
        <v>58.6787649831045</v>
      </c>
      <c r="F749" s="0" t="n">
        <v>25</v>
      </c>
      <c r="G749" s="0" t="n">
        <f aca="false">VLOOKUP(P749,BesoinU!$F$1:$L$99,3,0)</f>
        <v>130.152950292081</v>
      </c>
      <c r="H749" s="0" t="n">
        <f aca="false">VLOOKUP(O749,bibliRdtCHauff!$G$1:$K$1398,3,0)</f>
        <v>1.09589293141964</v>
      </c>
      <c r="I749" s="0" t="n">
        <v>9.99400359784131E-005</v>
      </c>
      <c r="J749" s="0" t="n">
        <f aca="false">VLOOKUP(D749,'paramètres CI'!$A$1:$C$6,2,0)</f>
        <v>0.0424847883250769</v>
      </c>
      <c r="K749" s="0" t="str">
        <f aca="false">VLOOKUP(A749,Nomenclature!$D$1:$E$9,2,0)</f>
        <v>04</v>
      </c>
      <c r="L749" s="0" t="str">
        <f aca="false">VLOOKUP(B749,Nomenclature!$J$1:$K$97,2,0)</f>
        <v>06</v>
      </c>
      <c r="M749" s="0" t="str">
        <f aca="false">VLOOKUP(C749,Nomenclature!$M$1:$N$21,2,0)</f>
        <v>21</v>
      </c>
      <c r="N749" s="0" t="str">
        <f aca="false">VLOOKUP(D749,Nomenclature!$O$25:$P$31,2,0)</f>
        <v>06</v>
      </c>
      <c r="O749" s="0" t="str">
        <f aca="false">CONCATENATE(K749,L749,M749,N749)</f>
        <v>04062106</v>
      </c>
      <c r="P749" s="0" t="str">
        <f aca="false">CONCATENATE(K749,L749)</f>
        <v>0406</v>
      </c>
      <c r="R749" s="0" t="n">
        <v>58.6787649831045</v>
      </c>
      <c r="S749" s="0" t="n">
        <v>25</v>
      </c>
      <c r="T749" s="0" t="n">
        <v>291.829533565171</v>
      </c>
      <c r="U749" s="0" t="n">
        <v>1.09589293141964</v>
      </c>
      <c r="V749" s="0" t="n">
        <v>9.99400359784131E-005</v>
      </c>
      <c r="W749" s="0" t="n">
        <f aca="false">VLOOKUP(D749,'paramètres CI'!$A$1:$C$6,2,0)</f>
        <v>0.0424847883250769</v>
      </c>
      <c r="X749" s="0" t="n">
        <f aca="false">(R749-E749)/E749</f>
        <v>0</v>
      </c>
      <c r="Y749" s="0" t="n">
        <f aca="false">T749-G749</f>
        <v>161.67658327309</v>
      </c>
      <c r="Z749" s="0" t="n">
        <f aca="false">U749-H749</f>
        <v>0</v>
      </c>
    </row>
    <row r="750" customFormat="false" ht="15.8" hidden="false" customHeight="false" outlineLevel="0" collapsed="false">
      <c r="A750" s="0" t="s">
        <v>16</v>
      </c>
      <c r="B750" s="0" t="s">
        <v>109</v>
      </c>
      <c r="C750" s="0" t="s">
        <v>36</v>
      </c>
      <c r="D750" s="0" t="s">
        <v>37</v>
      </c>
      <c r="E750" s="0" t="n">
        <f aca="false">VLOOKUP(O750,bibliRdtCHauff!$G$1:$K$1398,4,0)</f>
        <v>36.3100720996747</v>
      </c>
      <c r="F750" s="0" t="n">
        <v>20</v>
      </c>
      <c r="G750" s="0" t="n">
        <f aca="false">VLOOKUP(P750,BesoinU!$F$1:$L$99,3,0)</f>
        <v>130.152950292081</v>
      </c>
      <c r="H750" s="0" t="n">
        <f aca="false">VLOOKUP(O750,bibliRdtCHauff!$G$1:$K$1398,3,0)</f>
        <v>0.760673012465402</v>
      </c>
      <c r="I750" s="0" t="n">
        <v>9.99400359784131E-005</v>
      </c>
      <c r="J750" s="0" t="n">
        <f aca="false">VLOOKUP(D750,'paramètres CI'!$A$1:$C$6,2,0)</f>
        <v>0.0385046990211696</v>
      </c>
      <c r="K750" s="0" t="str">
        <f aca="false">VLOOKUP(A750,Nomenclature!$D$1:$E$9,2,0)</f>
        <v>04</v>
      </c>
      <c r="L750" s="0" t="str">
        <f aca="false">VLOOKUP(B750,Nomenclature!$J$1:$K$97,2,0)</f>
        <v>06</v>
      </c>
      <c r="M750" s="0" t="str">
        <f aca="false">VLOOKUP(C750,Nomenclature!$M$1:$N$21,2,0)</f>
        <v>23</v>
      </c>
      <c r="N750" s="0" t="str">
        <f aca="false">VLOOKUP(D750,Nomenclature!$O$25:$P$31,2,0)</f>
        <v>03</v>
      </c>
      <c r="O750" s="0" t="str">
        <f aca="false">CONCATENATE(K750,L750,M750,N750)</f>
        <v>04062303</v>
      </c>
      <c r="P750" s="0" t="str">
        <f aca="false">CONCATENATE(K750,L750)</f>
        <v>0406</v>
      </c>
      <c r="R750" s="0" t="n">
        <v>36.3100720996747</v>
      </c>
      <c r="S750" s="0" t="n">
        <v>20</v>
      </c>
      <c r="T750" s="0" t="n">
        <v>263.916186415466</v>
      </c>
      <c r="U750" s="0" t="n">
        <v>0.760673012465402</v>
      </c>
      <c r="V750" s="0" t="n">
        <v>9.99400359784131E-005</v>
      </c>
      <c r="W750" s="0" t="n">
        <f aca="false">VLOOKUP(D750,'paramètres CI'!$A$1:$C$6,2,0)</f>
        <v>0.0385046990211696</v>
      </c>
      <c r="X750" s="0" t="n">
        <f aca="false">(R750-E750)/E750</f>
        <v>0</v>
      </c>
      <c r="Y750" s="0" t="n">
        <f aca="false">T750-G750</f>
        <v>133.763236123385</v>
      </c>
      <c r="Z750" s="0" t="n">
        <f aca="false">U750-H750</f>
        <v>0</v>
      </c>
    </row>
    <row r="751" customFormat="false" ht="15.8" hidden="false" customHeight="false" outlineLevel="0" collapsed="false">
      <c r="A751" s="0" t="s">
        <v>16</v>
      </c>
      <c r="B751" s="0" t="s">
        <v>109</v>
      </c>
      <c r="C751" s="0" t="s">
        <v>38</v>
      </c>
      <c r="D751" s="0" t="s">
        <v>39</v>
      </c>
      <c r="E751" s="0" t="n">
        <f aca="false">VLOOKUP(O751,bibliRdtCHauff!$G$1:$K$1398,4,0)</f>
        <v>26.3389759133417</v>
      </c>
      <c r="F751" s="0" t="n">
        <v>20</v>
      </c>
      <c r="G751" s="0" t="n">
        <f aca="false">VLOOKUP(P751,BesoinU!$F$1:$L$99,3,0)</f>
        <v>130.152950292081</v>
      </c>
      <c r="H751" s="0" t="n">
        <f aca="false">VLOOKUP(O751,bibliRdtCHauff!$G$1:$K$1398,3,0)</f>
        <v>0.987057730570977</v>
      </c>
      <c r="I751" s="0" t="n">
        <v>9.99400359784131E-005</v>
      </c>
      <c r="J751" s="0" t="n">
        <f aca="false">VLOOKUP(D751,'paramètres CI'!$A$1:$C$6,2,0)</f>
        <v>0.022045059962018</v>
      </c>
      <c r="K751" s="0" t="str">
        <f aca="false">VLOOKUP(A751,Nomenclature!$D$1:$E$9,2,0)</f>
        <v>04</v>
      </c>
      <c r="L751" s="0" t="str">
        <f aca="false">VLOOKUP(B751,Nomenclature!$J$1:$K$97,2,0)</f>
        <v>06</v>
      </c>
      <c r="M751" s="0" t="str">
        <f aca="false">VLOOKUP(C751,Nomenclature!$M$1:$N$21,2,0)</f>
        <v>24</v>
      </c>
      <c r="N751" s="0" t="str">
        <f aca="false">VLOOKUP(D751,Nomenclature!$O$25:$P$31,2,0)</f>
        <v>04</v>
      </c>
      <c r="O751" s="0" t="str">
        <f aca="false">CONCATENATE(K751,L751,M751,N751)</f>
        <v>04062404</v>
      </c>
      <c r="P751" s="0" t="str">
        <f aca="false">CONCATENATE(K751,L751)</f>
        <v>0406</v>
      </c>
      <c r="R751" s="0" t="n">
        <v>26.3389759133417</v>
      </c>
      <c r="S751" s="0" t="n">
        <v>20</v>
      </c>
      <c r="T751" s="0" t="n">
        <v>233.609079466455</v>
      </c>
      <c r="U751" s="0" t="n">
        <v>0.987057730570977</v>
      </c>
      <c r="V751" s="0" t="n">
        <v>9.99400359784131E-005</v>
      </c>
      <c r="W751" s="0" t="n">
        <f aca="false">VLOOKUP(D751,'paramètres CI'!$A$1:$C$6,2,0)</f>
        <v>0.022045059962018</v>
      </c>
      <c r="X751" s="0" t="n">
        <f aca="false">(R751-E751)/E751</f>
        <v>0</v>
      </c>
      <c r="Y751" s="0" t="n">
        <f aca="false">T751-G751</f>
        <v>103.456129174374</v>
      </c>
      <c r="Z751" s="0" t="n">
        <f aca="false">U751-H751</f>
        <v>0</v>
      </c>
    </row>
    <row r="752" customFormat="false" ht="15.8" hidden="false" customHeight="false" outlineLevel="0" collapsed="false">
      <c r="A752" s="0" t="s">
        <v>16</v>
      </c>
      <c r="B752" s="0" t="s">
        <v>109</v>
      </c>
      <c r="C752" s="0" t="s">
        <v>40</v>
      </c>
      <c r="D752" s="0" t="s">
        <v>37</v>
      </c>
      <c r="E752" s="0" t="n">
        <f aca="false">VLOOKUP(O752,bibliRdtCHauff!$G$1:$K$1398,4,0)</f>
        <v>30.5004605637268</v>
      </c>
      <c r="F752" s="0" t="n">
        <v>20</v>
      </c>
      <c r="G752" s="0" t="n">
        <f aca="false">VLOOKUP(P752,BesoinU!$F$1:$L$99,3,0)</f>
        <v>130.152950292081</v>
      </c>
      <c r="H752" s="0" t="n">
        <f aca="false">VLOOKUP(O752,bibliRdtCHauff!$G$1:$K$1398,3,0)</f>
        <v>0.599575751786102</v>
      </c>
      <c r="I752" s="0" t="n">
        <v>0.0682201739709453</v>
      </c>
      <c r="J752" s="0" t="n">
        <f aca="false">VLOOKUP(D752,'paramètres CI'!$A$1:$C$6,2,0)</f>
        <v>0.0385046990211696</v>
      </c>
      <c r="K752" s="0" t="str">
        <f aca="false">VLOOKUP(A752,Nomenclature!$D$1:$E$9,2,0)</f>
        <v>04</v>
      </c>
      <c r="L752" s="0" t="str">
        <f aca="false">VLOOKUP(B752,Nomenclature!$J$1:$K$97,2,0)</f>
        <v>06</v>
      </c>
      <c r="M752" s="0" t="str">
        <f aca="false">VLOOKUP(C752,Nomenclature!$M$1:$N$21,2,0)</f>
        <v>03</v>
      </c>
      <c r="N752" s="0" t="str">
        <f aca="false">VLOOKUP(D752,Nomenclature!$O$25:$P$31,2,0)</f>
        <v>03</v>
      </c>
      <c r="O752" s="0" t="str">
        <f aca="false">CONCATENATE(K752,L752,M752,N752)</f>
        <v>04060303</v>
      </c>
      <c r="P752" s="0" t="str">
        <f aca="false">CONCATENATE(K752,L752)</f>
        <v>0406</v>
      </c>
      <c r="R752" s="0" t="n">
        <v>29.0480576797398</v>
      </c>
      <c r="S752" s="0" t="n">
        <v>20</v>
      </c>
      <c r="T752" s="0" t="n">
        <v>263.916186415466</v>
      </c>
      <c r="U752" s="0" t="n">
        <v>0.559301436616277</v>
      </c>
      <c r="V752" s="0" t="n">
        <v>0.0682201739709453</v>
      </c>
      <c r="W752" s="0" t="n">
        <f aca="false">VLOOKUP(D752,'paramètres CI'!$A$1:$C$6,2,0)</f>
        <v>0.0385046990211696</v>
      </c>
      <c r="X752" s="0" t="n">
        <f aca="false">(R752-E752)/E752</f>
        <v>-0.047619047619048</v>
      </c>
      <c r="Y752" s="0" t="n">
        <f aca="false">T752-G752</f>
        <v>133.763236123385</v>
      </c>
      <c r="Z752" s="0" t="n">
        <f aca="false">U752-H752</f>
        <v>-0.0402743151698249</v>
      </c>
    </row>
    <row r="753" customFormat="false" ht="15.8" hidden="false" customHeight="false" outlineLevel="0" collapsed="false">
      <c r="A753" s="0" t="s">
        <v>16</v>
      </c>
      <c r="B753" s="0" t="s">
        <v>109</v>
      </c>
      <c r="C753" s="0" t="s">
        <v>41</v>
      </c>
      <c r="D753" s="0" t="s">
        <v>39</v>
      </c>
      <c r="E753" s="0" t="n">
        <f aca="false">VLOOKUP(O753,bibliRdtCHauff!$G$1:$K$1398,4,0)</f>
        <v>22.124739767207</v>
      </c>
      <c r="F753" s="0" t="n">
        <v>20</v>
      </c>
      <c r="G753" s="0" t="n">
        <f aca="false">VLOOKUP(P753,BesoinU!$F$1:$L$99,3,0)</f>
        <v>130.152950292081</v>
      </c>
      <c r="H753" s="0" t="n">
        <f aca="false">VLOOKUP(O753,bibliRdtCHauff!$G$1:$K$1398,3,0)</f>
        <v>0.89773735137878</v>
      </c>
      <c r="I753" s="0" t="n">
        <v>0.445992859781019</v>
      </c>
      <c r="J753" s="0" t="n">
        <f aca="false">VLOOKUP(D753,'paramètres CI'!$A$1:$C$6,2,0)</f>
        <v>0.022045059962018</v>
      </c>
      <c r="K753" s="0" t="str">
        <f aca="false">VLOOKUP(A753,Nomenclature!$D$1:$E$9,2,0)</f>
        <v>04</v>
      </c>
      <c r="L753" s="0" t="str">
        <f aca="false">VLOOKUP(B753,Nomenclature!$J$1:$K$97,2,0)</f>
        <v>06</v>
      </c>
      <c r="M753" s="0" t="str">
        <f aca="false">VLOOKUP(C753,Nomenclature!$M$1:$N$21,2,0)</f>
        <v>04</v>
      </c>
      <c r="N753" s="0" t="str">
        <f aca="false">VLOOKUP(D753,Nomenclature!$O$25:$P$31,2,0)</f>
        <v>04</v>
      </c>
      <c r="O753" s="0" t="str">
        <f aca="false">CONCATENATE(K753,L753,M753,N753)</f>
        <v>04060404</v>
      </c>
      <c r="P753" s="0" t="str">
        <f aca="false">CONCATENATE(K753,L753)</f>
        <v>0406</v>
      </c>
      <c r="R753" s="0" t="n">
        <v>21.0711807306733</v>
      </c>
      <c r="S753" s="0" t="n">
        <v>20</v>
      </c>
      <c r="T753" s="0" t="n">
        <v>233.609079466455</v>
      </c>
      <c r="U753" s="0" t="n">
        <v>0.87540725658073</v>
      </c>
      <c r="V753" s="0" t="n">
        <v>0.445992859781019</v>
      </c>
      <c r="W753" s="0" t="n">
        <f aca="false">VLOOKUP(D753,'paramètres CI'!$A$1:$C$6,2,0)</f>
        <v>0.022045059962018</v>
      </c>
      <c r="X753" s="0" t="n">
        <f aca="false">(R753-E753)/E753</f>
        <v>-0.0476190476190491</v>
      </c>
      <c r="Y753" s="0" t="n">
        <f aca="false">T753-G753</f>
        <v>103.456129174374</v>
      </c>
      <c r="Z753" s="0" t="n">
        <f aca="false">U753-H753</f>
        <v>-0.0223300947980499</v>
      </c>
    </row>
    <row r="754" customFormat="false" ht="15.8" hidden="false" customHeight="false" outlineLevel="0" collapsed="false">
      <c r="A754" s="0" t="s">
        <v>16</v>
      </c>
      <c r="B754" s="0" t="s">
        <v>109</v>
      </c>
      <c r="C754" s="0" t="s">
        <v>45</v>
      </c>
      <c r="D754" s="0" t="s">
        <v>43</v>
      </c>
      <c r="E754" s="0" t="n">
        <f aca="false">VLOOKUP(O754,bibliRdtCHauff!$G$1:$K$1398,4,0)</f>
        <v>10.4</v>
      </c>
      <c r="F754" s="0" t="n">
        <v>13</v>
      </c>
      <c r="G754" s="0" t="n">
        <f aca="false">VLOOKUP(P754,BesoinU!$F$1:$L$99,3,0)</f>
        <v>130.152950292081</v>
      </c>
      <c r="H754" s="0" t="n">
        <f aca="false">VLOOKUP(O754,bibliRdtCHauff!$G$1:$K$1398,3,0)</f>
        <v>0.92</v>
      </c>
      <c r="I754" s="0" t="n">
        <v>0.0985241413983045</v>
      </c>
      <c r="J754" s="0" t="n">
        <f aca="false">VLOOKUP(D754,'paramètres CI'!$A$1:$C$6,2,0)</f>
        <v>0.0935912806596305</v>
      </c>
      <c r="K754" s="0" t="str">
        <f aca="false">VLOOKUP(A754,Nomenclature!$D$1:$E$9,2,0)</f>
        <v>04</v>
      </c>
      <c r="L754" s="0" t="str">
        <f aca="false">VLOOKUP(B754,Nomenclature!$J$1:$K$97,2,0)</f>
        <v>06</v>
      </c>
      <c r="M754" s="0" t="str">
        <f aca="false">VLOOKUP(C754,Nomenclature!$M$1:$N$21,2,0)</f>
        <v>06</v>
      </c>
      <c r="N754" s="0" t="str">
        <f aca="false">VLOOKUP(D754,Nomenclature!$O$25:$P$31,2,0)</f>
        <v>02</v>
      </c>
      <c r="O754" s="0" t="str">
        <f aca="false">CONCATENATE(K754,L754,M754,N754)</f>
        <v>04060602</v>
      </c>
      <c r="P754" s="0" t="str">
        <f aca="false">CONCATENATE(K754,L754)</f>
        <v>0406</v>
      </c>
      <c r="R754" s="0" t="n">
        <v>10</v>
      </c>
      <c r="S754" s="0" t="n">
        <v>13</v>
      </c>
      <c r="T754" s="0" t="n">
        <v>273.871302475928</v>
      </c>
      <c r="U754" s="0" t="n">
        <v>0.9</v>
      </c>
      <c r="V754" s="0" t="n">
        <v>0.0985241413983045</v>
      </c>
      <c r="W754" s="0" t="n">
        <f aca="false">VLOOKUP(D754,'paramètres CI'!$A$1:$C$6,2,0)</f>
        <v>0.0935912806596305</v>
      </c>
      <c r="X754" s="0" t="n">
        <f aca="false">(R754-E754)/E754</f>
        <v>-0.0384615384615385</v>
      </c>
      <c r="Y754" s="0" t="n">
        <f aca="false">T754-G754</f>
        <v>143.718352183847</v>
      </c>
      <c r="Z754" s="0" t="n">
        <f aca="false">U754-H754</f>
        <v>-0.02</v>
      </c>
    </row>
    <row r="755" customFormat="false" ht="15.8" hidden="false" customHeight="false" outlineLevel="0" collapsed="false">
      <c r="A755" s="0" t="s">
        <v>16</v>
      </c>
      <c r="B755" s="0" t="s">
        <v>109</v>
      </c>
      <c r="C755" s="0" t="s">
        <v>46</v>
      </c>
      <c r="D755" s="0" t="s">
        <v>43</v>
      </c>
      <c r="E755" s="0" t="n">
        <f aca="false">VLOOKUP(O755,bibliRdtCHauff!$G$1:$K$1398,4,0)</f>
        <v>12</v>
      </c>
      <c r="F755" s="0" t="n">
        <v>13</v>
      </c>
      <c r="G755" s="0" t="n">
        <f aca="false">VLOOKUP(P755,BesoinU!$F$1:$L$99,3,0)</f>
        <v>130.152950292081</v>
      </c>
      <c r="H755" s="0" t="n">
        <f aca="false">VLOOKUP(O755,bibliRdtCHauff!$G$1:$K$1398,3,0)</f>
        <v>1</v>
      </c>
      <c r="I755" s="0" t="n">
        <v>9.99400359784131E-005</v>
      </c>
      <c r="J755" s="0" t="n">
        <f aca="false">VLOOKUP(D755,'paramètres CI'!$A$1:$C$6,2,0)</f>
        <v>0.0935912806596305</v>
      </c>
      <c r="K755" s="0" t="str">
        <f aca="false">VLOOKUP(A755,Nomenclature!$D$1:$E$9,2,0)</f>
        <v>04</v>
      </c>
      <c r="L755" s="0" t="str">
        <f aca="false">VLOOKUP(B755,Nomenclature!$J$1:$K$97,2,0)</f>
        <v>06</v>
      </c>
      <c r="M755" s="0" t="str">
        <f aca="false">VLOOKUP(C755,Nomenclature!$M$1:$N$21,2,0)</f>
        <v>26</v>
      </c>
      <c r="N755" s="0" t="str">
        <f aca="false">VLOOKUP(D755,Nomenclature!$O$25:$P$31,2,0)</f>
        <v>02</v>
      </c>
      <c r="O755" s="0" t="str">
        <f aca="false">CONCATENATE(K755,L755,M755,N755)</f>
        <v>04062602</v>
      </c>
      <c r="P755" s="0" t="str">
        <f aca="false">CONCATENATE(K755,L755)</f>
        <v>0406</v>
      </c>
      <c r="R755" s="0" t="n">
        <v>12</v>
      </c>
      <c r="S755" s="0" t="n">
        <v>13</v>
      </c>
      <c r="T755" s="0" t="n">
        <v>273.871302475928</v>
      </c>
      <c r="U755" s="0" t="n">
        <v>1</v>
      </c>
      <c r="V755" s="0" t="n">
        <v>9.99400359784131E-005</v>
      </c>
      <c r="W755" s="0" t="n">
        <f aca="false">VLOOKUP(D755,'paramètres CI'!$A$1:$C$6,2,0)</f>
        <v>0.0935912806596305</v>
      </c>
      <c r="X755" s="0" t="n">
        <f aca="false">(R755-E755)/E755</f>
        <v>0</v>
      </c>
      <c r="Y755" s="0" t="n">
        <f aca="false">T755-G755</f>
        <v>143.718352183847</v>
      </c>
      <c r="Z755" s="0" t="n">
        <f aca="false">U755-H755</f>
        <v>0</v>
      </c>
    </row>
    <row r="756" customFormat="false" ht="15.8" hidden="false" customHeight="false" outlineLevel="0" collapsed="false">
      <c r="A756" s="0" t="s">
        <v>16</v>
      </c>
      <c r="B756" s="0" t="s">
        <v>109</v>
      </c>
      <c r="C756" s="0" t="s">
        <v>48</v>
      </c>
      <c r="D756" s="0" t="s">
        <v>43</v>
      </c>
      <c r="E756" s="0" t="n">
        <f aca="false">VLOOKUP(O756,bibliRdtCHauff!$G$1:$K$1398,4,0)</f>
        <v>135.092441900028</v>
      </c>
      <c r="F756" s="0" t="n">
        <v>20</v>
      </c>
      <c r="G756" s="0" t="n">
        <f aca="false">VLOOKUP(P756,BesoinU!$F$1:$L$99,3,0)</f>
        <v>130.152950292081</v>
      </c>
      <c r="H756" s="0" t="n">
        <f aca="false">VLOOKUP(O756,bibliRdtCHauff!$G$1:$K$1398,3,0)</f>
        <v>2.89517134883721</v>
      </c>
      <c r="I756" s="0" t="n">
        <v>0.0957327588812504</v>
      </c>
      <c r="J756" s="0" t="n">
        <f aca="false">VLOOKUP(D756,'paramètres CI'!$A$1:$C$6,2,0)</f>
        <v>0.0935912806596305</v>
      </c>
      <c r="K756" s="0" t="str">
        <f aca="false">VLOOKUP(A756,Nomenclature!$D$1:$E$9,2,0)</f>
        <v>04</v>
      </c>
      <c r="L756" s="0" t="str">
        <f aca="false">VLOOKUP(B756,Nomenclature!$J$1:$K$97,2,0)</f>
        <v>06</v>
      </c>
      <c r="M756" s="0" t="str">
        <f aca="false">VLOOKUP(C756,Nomenclature!$M$1:$N$21,2,0)</f>
        <v>09</v>
      </c>
      <c r="N756" s="0" t="str">
        <f aca="false">VLOOKUP(D756,Nomenclature!$O$25:$P$31,2,0)</f>
        <v>02</v>
      </c>
      <c r="O756" s="0" t="str">
        <f aca="false">CONCATENATE(K756,L756,M756,N756)</f>
        <v>04060902</v>
      </c>
      <c r="P756" s="0" t="str">
        <f aca="false">CONCATENATE(K756,L756)</f>
        <v>0406</v>
      </c>
      <c r="R756" s="0" t="n">
        <v>128.659468476217</v>
      </c>
      <c r="S756" s="0" t="n">
        <v>20</v>
      </c>
      <c r="T756" s="0" t="n">
        <v>290.32634473413</v>
      </c>
      <c r="U756" s="0" t="n">
        <v>2.78381860465116</v>
      </c>
      <c r="V756" s="0" t="n">
        <v>0.0957327588812504</v>
      </c>
      <c r="W756" s="0" t="n">
        <f aca="false">VLOOKUP(D756,'paramètres CI'!$A$1:$C$6,2,0)</f>
        <v>0.0935912806596305</v>
      </c>
      <c r="X756" s="0" t="n">
        <f aca="false">(R756-E756)/E756</f>
        <v>-0.0476190476190487</v>
      </c>
      <c r="Y756" s="0" t="n">
        <f aca="false">T756-G756</f>
        <v>160.173394442049</v>
      </c>
      <c r="Z756" s="0" t="n">
        <f aca="false">U756-H756</f>
        <v>-0.11135274418605</v>
      </c>
    </row>
    <row r="757" customFormat="false" ht="15.8" hidden="false" customHeight="false" outlineLevel="0" collapsed="false">
      <c r="A757" s="0" t="s">
        <v>16</v>
      </c>
      <c r="B757" s="0" t="s">
        <v>109</v>
      </c>
      <c r="C757" s="0" t="s">
        <v>49</v>
      </c>
      <c r="D757" s="0" t="s">
        <v>43</v>
      </c>
      <c r="E757" s="0" t="n">
        <f aca="false">VLOOKUP(O757,bibliRdtCHauff!$G$1:$K$1398,4,0)</f>
        <v>160.824335595271</v>
      </c>
      <c r="F757" s="0" t="n">
        <v>20</v>
      </c>
      <c r="G757" s="0" t="n">
        <f aca="false">VLOOKUP(P757,BesoinU!$F$1:$L$99,3,0)</f>
        <v>130.152950292081</v>
      </c>
      <c r="H757" s="0" t="n">
        <f aca="false">VLOOKUP(O757,bibliRdtCHauff!$G$1:$K$1398,3,0)</f>
        <v>3.34058232558139</v>
      </c>
      <c r="I757" s="0" t="n">
        <v>9.99400359784131E-005</v>
      </c>
      <c r="J757" s="0" t="n">
        <f aca="false">VLOOKUP(D757,'paramètres CI'!$A$1:$C$6,2,0)</f>
        <v>0.0935912806596305</v>
      </c>
      <c r="K757" s="0" t="str">
        <f aca="false">VLOOKUP(A757,Nomenclature!$D$1:$E$9,2,0)</f>
        <v>04</v>
      </c>
      <c r="L757" s="0" t="str">
        <f aca="false">VLOOKUP(B757,Nomenclature!$J$1:$K$97,2,0)</f>
        <v>06</v>
      </c>
      <c r="M757" s="0" t="str">
        <f aca="false">VLOOKUP(C757,Nomenclature!$M$1:$N$21,2,0)</f>
        <v>29</v>
      </c>
      <c r="N757" s="0" t="str">
        <f aca="false">VLOOKUP(D757,Nomenclature!$O$25:$P$31,2,0)</f>
        <v>02</v>
      </c>
      <c r="O757" s="0" t="str">
        <f aca="false">CONCATENATE(K757,L757,M757,N757)</f>
        <v>04062902</v>
      </c>
      <c r="P757" s="0" t="str">
        <f aca="false">CONCATENATE(K757,L757)</f>
        <v>0406</v>
      </c>
      <c r="R757" s="0" t="n">
        <v>160.824335595271</v>
      </c>
      <c r="S757" s="0" t="n">
        <v>20</v>
      </c>
      <c r="T757" s="0" t="n">
        <v>290.32634473413</v>
      </c>
      <c r="U757" s="0" t="n">
        <v>3.34058232558139</v>
      </c>
      <c r="V757" s="0" t="n">
        <v>9.99400359784131E-005</v>
      </c>
      <c r="W757" s="0" t="n">
        <f aca="false">VLOOKUP(D757,'paramètres CI'!$A$1:$C$6,2,0)</f>
        <v>0.0935912806596305</v>
      </c>
      <c r="X757" s="0" t="n">
        <f aca="false">(R757-E757)/E757</f>
        <v>0</v>
      </c>
      <c r="Y757" s="0" t="n">
        <f aca="false">T757-G757</f>
        <v>160.173394442049</v>
      </c>
      <c r="Z757" s="0" t="n">
        <f aca="false">U757-H757</f>
        <v>0</v>
      </c>
    </row>
    <row r="758" customFormat="false" ht="15.8" hidden="false" customHeight="false" outlineLevel="0" collapsed="false">
      <c r="A758" s="0" t="s">
        <v>16</v>
      </c>
      <c r="B758" s="0" t="s">
        <v>110</v>
      </c>
      <c r="C758" s="0" t="s">
        <v>32</v>
      </c>
      <c r="D758" s="0" t="s">
        <v>34</v>
      </c>
      <c r="E758" s="0" t="n">
        <f aca="false">VLOOKUP(O758,bibliRdtCHauff!$G$1:$K$1398,4,0)</f>
        <v>18.8474311274884</v>
      </c>
      <c r="F758" s="0" t="n">
        <v>25</v>
      </c>
      <c r="G758" s="0" t="n">
        <f aca="false">VLOOKUP(P758,BesoinU!$F$1:$L$99,3,0)</f>
        <v>23.9263549327817</v>
      </c>
      <c r="H758" s="0" t="n">
        <f aca="false">VLOOKUP(O758,bibliRdtCHauff!$G$1:$K$1398,3,0)</f>
        <v>0.852461584964472</v>
      </c>
      <c r="I758" s="0" t="n">
        <v>0.0358577213248473</v>
      </c>
      <c r="J758" s="0" t="n">
        <f aca="false">VLOOKUP(D758,'paramètres CI'!$A$1:$C$6,2,0)</f>
        <v>0.0424847883250769</v>
      </c>
      <c r="K758" s="0" t="str">
        <f aca="false">VLOOKUP(A758,Nomenclature!$D$1:$E$9,2,0)</f>
        <v>04</v>
      </c>
      <c r="L758" s="0" t="str">
        <f aca="false">VLOOKUP(B758,Nomenclature!$J$1:$K$97,2,0)</f>
        <v>08</v>
      </c>
      <c r="M758" s="0" t="str">
        <f aca="false">VLOOKUP(C758,Nomenclature!$M$1:$N$21,2,0)</f>
        <v>01</v>
      </c>
      <c r="N758" s="0" t="str">
        <f aca="false">VLOOKUP(D758,Nomenclature!$O$25:$P$31,2,0)</f>
        <v>06</v>
      </c>
      <c r="O758" s="0" t="str">
        <f aca="false">CONCATENATE(K758,L758,M758,N758)</f>
        <v>04080106</v>
      </c>
      <c r="P758" s="0" t="str">
        <f aca="false">CONCATENATE(K758,L758)</f>
        <v>0408</v>
      </c>
      <c r="R758" s="0" t="n">
        <v>17.9499344071318</v>
      </c>
      <c r="S758" s="0" t="n">
        <v>25</v>
      </c>
      <c r="T758" s="0" t="n">
        <v>73.6291857949834</v>
      </c>
      <c r="U758" s="0" t="n">
        <v>0.819674600927377</v>
      </c>
      <c r="V758" s="0" t="n">
        <v>0.0358577213248473</v>
      </c>
      <c r="W758" s="0" t="n">
        <f aca="false">VLOOKUP(D758,'paramètres CI'!$A$1:$C$6,2,0)</f>
        <v>0.0424847883250769</v>
      </c>
      <c r="X758" s="0" t="n">
        <f aca="false">(R758-E758)/E758</f>
        <v>-0.0476190476190481</v>
      </c>
      <c r="Y758" s="0" t="n">
        <f aca="false">T758-G758</f>
        <v>49.7028308622017</v>
      </c>
      <c r="Z758" s="0" t="n">
        <f aca="false">U758-H758</f>
        <v>-0.032786984037095</v>
      </c>
    </row>
    <row r="759" customFormat="false" ht="15.8" hidden="false" customHeight="false" outlineLevel="0" collapsed="false">
      <c r="A759" s="0" t="s">
        <v>16</v>
      </c>
      <c r="B759" s="0" t="s">
        <v>110</v>
      </c>
      <c r="C759" s="0" t="s">
        <v>32</v>
      </c>
      <c r="D759" s="0" t="s">
        <v>33</v>
      </c>
      <c r="E759" s="0" t="n">
        <f aca="false">VLOOKUP(O759,bibliRdtCHauff!$G$1:$K$1398,4,0)</f>
        <v>18.13095538045</v>
      </c>
      <c r="F759" s="0" t="n">
        <v>25</v>
      </c>
      <c r="G759" s="0" t="n">
        <f aca="false">VLOOKUP(P759,BesoinU!$F$1:$L$99,3,0)</f>
        <v>23.9263549327817</v>
      </c>
      <c r="H759" s="0" t="n">
        <f aca="false">VLOOKUP(O759,bibliRdtCHauff!$G$1:$K$1398,3,0)</f>
        <v>0.818650276152844</v>
      </c>
      <c r="I759" s="0" t="n">
        <v>0.0476325528000936</v>
      </c>
      <c r="J759" s="0" t="n">
        <f aca="false">VLOOKUP(D759,'paramètres CI'!$A$1:$C$6,2,0)</f>
        <v>0.033584731604575</v>
      </c>
      <c r="K759" s="0" t="str">
        <f aca="false">VLOOKUP(A759,Nomenclature!$D$1:$E$9,2,0)</f>
        <v>04</v>
      </c>
      <c r="L759" s="0" t="str">
        <f aca="false">VLOOKUP(B759,Nomenclature!$J$1:$K$97,2,0)</f>
        <v>08</v>
      </c>
      <c r="M759" s="0" t="str">
        <f aca="false">VLOOKUP(C759,Nomenclature!$M$1:$N$21,2,0)</f>
        <v>01</v>
      </c>
      <c r="N759" s="0" t="str">
        <f aca="false">VLOOKUP(D759,Nomenclature!$O$25:$P$31,2,0)</f>
        <v>01</v>
      </c>
      <c r="O759" s="0" t="str">
        <f aca="false">CONCATENATE(K759,L759,M759,N759)</f>
        <v>04080101</v>
      </c>
      <c r="P759" s="0" t="str">
        <f aca="false">CONCATENATE(K759,L759)</f>
        <v>0408</v>
      </c>
      <c r="R759" s="0" t="n">
        <v>17.2675765528096</v>
      </c>
      <c r="S759" s="0" t="n">
        <v>25</v>
      </c>
      <c r="T759" s="0" t="n">
        <v>67.3131137687953</v>
      </c>
      <c r="U759" s="0" t="n">
        <v>0.787163727070043</v>
      </c>
      <c r="V759" s="0" t="n">
        <v>0.0476325528000936</v>
      </c>
      <c r="W759" s="0" t="n">
        <f aca="false">VLOOKUP(D759,'paramètres CI'!$A$1:$C$6,2,0)</f>
        <v>0.033584731604575</v>
      </c>
      <c r="X759" s="0" t="n">
        <f aca="false">(R759-E759)/E759</f>
        <v>-0.0476190476190434</v>
      </c>
      <c r="Y759" s="0" t="n">
        <f aca="false">T759-G759</f>
        <v>43.3867588360136</v>
      </c>
      <c r="Z759" s="0" t="n">
        <f aca="false">U759-H759</f>
        <v>-0.031486549082801</v>
      </c>
    </row>
    <row r="760" customFormat="false" ht="15.8" hidden="false" customHeight="false" outlineLevel="0" collapsed="false">
      <c r="A760" s="0" t="s">
        <v>16</v>
      </c>
      <c r="B760" s="0" t="s">
        <v>110</v>
      </c>
      <c r="C760" s="0" t="s">
        <v>35</v>
      </c>
      <c r="D760" s="0" t="s">
        <v>33</v>
      </c>
      <c r="E760" s="0" t="n">
        <f aca="false">VLOOKUP(O760,bibliRdtCHauff!$G$1:$K$1398,4,0)</f>
        <v>21.5844706910119</v>
      </c>
      <c r="F760" s="0" t="n">
        <v>25</v>
      </c>
      <c r="G760" s="0" t="n">
        <f aca="false">VLOOKUP(P760,BesoinU!$F$1:$L$99,3,0)</f>
        <v>23.9263549327817</v>
      </c>
      <c r="H760" s="0" t="n">
        <f aca="false">VLOOKUP(O760,bibliRdtCHauff!$G$1:$K$1398,3,0)</f>
        <v>0.94459647248405</v>
      </c>
      <c r="I760" s="0" t="n">
        <v>9.9940035978413E-005</v>
      </c>
      <c r="J760" s="0" t="n">
        <f aca="false">VLOOKUP(D760,'paramètres CI'!$A$1:$C$6,2,0)</f>
        <v>0.033584731604575</v>
      </c>
      <c r="K760" s="0" t="str">
        <f aca="false">VLOOKUP(A760,Nomenclature!$D$1:$E$9,2,0)</f>
        <v>04</v>
      </c>
      <c r="L760" s="0" t="str">
        <f aca="false">VLOOKUP(B760,Nomenclature!$J$1:$K$97,2,0)</f>
        <v>08</v>
      </c>
      <c r="M760" s="0" t="str">
        <f aca="false">VLOOKUP(C760,Nomenclature!$M$1:$N$21,2,0)</f>
        <v>21</v>
      </c>
      <c r="N760" s="0" t="str">
        <f aca="false">VLOOKUP(D760,Nomenclature!$O$25:$P$31,2,0)</f>
        <v>01</v>
      </c>
      <c r="O760" s="0" t="str">
        <f aca="false">CONCATENATE(K760,L760,M760,N760)</f>
        <v>04082101</v>
      </c>
      <c r="P760" s="0" t="str">
        <f aca="false">CONCATENATE(K760,L760)</f>
        <v>0408</v>
      </c>
      <c r="R760" s="0" t="n">
        <v>21.5844706910119</v>
      </c>
      <c r="S760" s="0" t="n">
        <v>25</v>
      </c>
      <c r="T760" s="0" t="n">
        <v>67.3131137687953</v>
      </c>
      <c r="U760" s="0" t="n">
        <v>0.94459647248405</v>
      </c>
      <c r="V760" s="0" t="n">
        <v>9.9940035978413E-005</v>
      </c>
      <c r="W760" s="0" t="n">
        <f aca="false">VLOOKUP(D760,'paramètres CI'!$A$1:$C$6,2,0)</f>
        <v>0.033584731604575</v>
      </c>
      <c r="X760" s="0" t="n">
        <f aca="false">(R760-E760)/E760</f>
        <v>0</v>
      </c>
      <c r="Y760" s="0" t="n">
        <f aca="false">T760-G760</f>
        <v>43.3867588360136</v>
      </c>
      <c r="Z760" s="0" t="n">
        <f aca="false">U760-H760</f>
        <v>0</v>
      </c>
    </row>
    <row r="761" customFormat="false" ht="15.8" hidden="false" customHeight="false" outlineLevel="0" collapsed="false">
      <c r="A761" s="0" t="s">
        <v>16</v>
      </c>
      <c r="B761" s="0" t="s">
        <v>110</v>
      </c>
      <c r="C761" s="0" t="s">
        <v>35</v>
      </c>
      <c r="D761" s="0" t="s">
        <v>34</v>
      </c>
      <c r="E761" s="0" t="n">
        <f aca="false">VLOOKUP(O761,bibliRdtCHauff!$G$1:$K$1398,4,0)</f>
        <v>22.4374180089147</v>
      </c>
      <c r="F761" s="0" t="n">
        <v>25</v>
      </c>
      <c r="G761" s="0" t="n">
        <f aca="false">VLOOKUP(P761,BesoinU!$F$1:$L$99,3,0)</f>
        <v>23.9263549327817</v>
      </c>
      <c r="H761" s="0" t="n">
        <f aca="false">VLOOKUP(O761,bibliRdtCHauff!$G$1:$K$1398,3,0)</f>
        <v>0.983609521112851</v>
      </c>
      <c r="I761" s="0" t="n">
        <v>9.9940035978413E-005</v>
      </c>
      <c r="J761" s="0" t="n">
        <f aca="false">VLOOKUP(D761,'paramètres CI'!$A$1:$C$6,2,0)</f>
        <v>0.0424847883250769</v>
      </c>
      <c r="K761" s="0" t="str">
        <f aca="false">VLOOKUP(A761,Nomenclature!$D$1:$E$9,2,0)</f>
        <v>04</v>
      </c>
      <c r="L761" s="0" t="str">
        <f aca="false">VLOOKUP(B761,Nomenclature!$J$1:$K$97,2,0)</f>
        <v>08</v>
      </c>
      <c r="M761" s="0" t="str">
        <f aca="false">VLOOKUP(C761,Nomenclature!$M$1:$N$21,2,0)</f>
        <v>21</v>
      </c>
      <c r="N761" s="0" t="str">
        <f aca="false">VLOOKUP(D761,Nomenclature!$O$25:$P$31,2,0)</f>
        <v>06</v>
      </c>
      <c r="O761" s="0" t="str">
        <f aca="false">CONCATENATE(K761,L761,M761,N761)</f>
        <v>04082106</v>
      </c>
      <c r="P761" s="0" t="str">
        <f aca="false">CONCATENATE(K761,L761)</f>
        <v>0408</v>
      </c>
      <c r="R761" s="0" t="n">
        <v>22.4374180089147</v>
      </c>
      <c r="S761" s="0" t="n">
        <v>25</v>
      </c>
      <c r="T761" s="0" t="n">
        <v>73.6291857949834</v>
      </c>
      <c r="U761" s="0" t="n">
        <v>0.983609521112851</v>
      </c>
      <c r="V761" s="0" t="n">
        <v>9.9940035978413E-005</v>
      </c>
      <c r="W761" s="0" t="n">
        <f aca="false">VLOOKUP(D761,'paramètres CI'!$A$1:$C$6,2,0)</f>
        <v>0.0424847883250769</v>
      </c>
      <c r="X761" s="0" t="n">
        <f aca="false">(R761-E761)/E761</f>
        <v>0</v>
      </c>
      <c r="Y761" s="0" t="n">
        <f aca="false">T761-G761</f>
        <v>49.7028308622017</v>
      </c>
      <c r="Z761" s="0" t="n">
        <f aca="false">U761-H761</f>
        <v>0</v>
      </c>
    </row>
    <row r="762" customFormat="false" ht="15.8" hidden="false" customHeight="false" outlineLevel="0" collapsed="false">
      <c r="A762" s="0" t="s">
        <v>16</v>
      </c>
      <c r="B762" s="0" t="s">
        <v>110</v>
      </c>
      <c r="C762" s="0" t="s">
        <v>36</v>
      </c>
      <c r="D762" s="0" t="s">
        <v>37</v>
      </c>
      <c r="E762" s="0" t="n">
        <f aca="false">VLOOKUP(O762,bibliRdtCHauff!$G$1:$K$1398,4,0)</f>
        <v>9.40722332069077</v>
      </c>
      <c r="F762" s="0" t="n">
        <v>20</v>
      </c>
      <c r="G762" s="0" t="n">
        <f aca="false">VLOOKUP(P762,BesoinU!$F$1:$L$99,3,0)</f>
        <v>23.9263549327817</v>
      </c>
      <c r="H762" s="0" t="n">
        <f aca="false">VLOOKUP(O762,bibliRdtCHauff!$G$1:$K$1398,3,0)</f>
        <v>0.764069137801932</v>
      </c>
      <c r="I762" s="0" t="n">
        <v>9.9940035978413E-005</v>
      </c>
      <c r="J762" s="0" t="n">
        <f aca="false">VLOOKUP(D762,'paramètres CI'!$A$1:$C$6,2,0)</f>
        <v>0.0385046990211696</v>
      </c>
      <c r="K762" s="0" t="str">
        <f aca="false">VLOOKUP(A762,Nomenclature!$D$1:$E$9,2,0)</f>
        <v>04</v>
      </c>
      <c r="L762" s="0" t="str">
        <f aca="false">VLOOKUP(B762,Nomenclature!$J$1:$K$97,2,0)</f>
        <v>08</v>
      </c>
      <c r="M762" s="0" t="str">
        <f aca="false">VLOOKUP(C762,Nomenclature!$M$1:$N$21,2,0)</f>
        <v>23</v>
      </c>
      <c r="N762" s="0" t="str">
        <f aca="false">VLOOKUP(D762,Nomenclature!$O$25:$P$31,2,0)</f>
        <v>03</v>
      </c>
      <c r="O762" s="0" t="str">
        <f aca="false">CONCATENATE(K762,L762,M762,N762)</f>
        <v>04082303</v>
      </c>
      <c r="P762" s="0" t="str">
        <f aca="false">CONCATENATE(K762,L762)</f>
        <v>0408</v>
      </c>
      <c r="R762" s="0" t="n">
        <v>9.40722332069077</v>
      </c>
      <c r="S762" s="0" t="n">
        <v>20</v>
      </c>
      <c r="T762" s="0" t="n">
        <v>67.2586902320765</v>
      </c>
      <c r="U762" s="0" t="n">
        <v>0.764069137801932</v>
      </c>
      <c r="V762" s="0" t="n">
        <v>9.9940035978413E-005</v>
      </c>
      <c r="W762" s="0" t="n">
        <f aca="false">VLOOKUP(D762,'paramètres CI'!$A$1:$C$6,2,0)</f>
        <v>0.0385046990211696</v>
      </c>
      <c r="X762" s="0" t="n">
        <f aca="false">(R762-E762)/E762</f>
        <v>0</v>
      </c>
      <c r="Y762" s="0" t="n">
        <f aca="false">T762-G762</f>
        <v>43.3323352992948</v>
      </c>
      <c r="Z762" s="0" t="n">
        <f aca="false">U762-H762</f>
        <v>0</v>
      </c>
    </row>
    <row r="763" customFormat="false" ht="15.8" hidden="false" customHeight="false" outlineLevel="0" collapsed="false">
      <c r="A763" s="0" t="s">
        <v>16</v>
      </c>
      <c r="B763" s="0" t="s">
        <v>110</v>
      </c>
      <c r="C763" s="0" t="s">
        <v>38</v>
      </c>
      <c r="D763" s="0" t="s">
        <v>39</v>
      </c>
      <c r="E763" s="0" t="n">
        <f aca="false">VLOOKUP(O763,bibliRdtCHauff!$G$1:$K$1398,4,0)</f>
        <v>7.00977288580548</v>
      </c>
      <c r="F763" s="0" t="n">
        <v>20</v>
      </c>
      <c r="G763" s="0" t="n">
        <f aca="false">VLOOKUP(P763,BesoinU!$F$1:$L$99,3,0)</f>
        <v>23.9263549327817</v>
      </c>
      <c r="H763" s="0" t="n">
        <f aca="false">VLOOKUP(O763,bibliRdtCHauff!$G$1:$K$1398,3,0)</f>
        <v>0.990459690571957</v>
      </c>
      <c r="I763" s="0" t="n">
        <v>9.9940035978413E-005</v>
      </c>
      <c r="J763" s="0" t="n">
        <f aca="false">VLOOKUP(D763,'paramètres CI'!$A$1:$C$6,2,0)</f>
        <v>0.022045059962018</v>
      </c>
      <c r="K763" s="0" t="str">
        <f aca="false">VLOOKUP(A763,Nomenclature!$D$1:$E$9,2,0)</f>
        <v>04</v>
      </c>
      <c r="L763" s="0" t="str">
        <f aca="false">VLOOKUP(B763,Nomenclature!$J$1:$K$97,2,0)</f>
        <v>08</v>
      </c>
      <c r="M763" s="0" t="str">
        <f aca="false">VLOOKUP(C763,Nomenclature!$M$1:$N$21,2,0)</f>
        <v>24</v>
      </c>
      <c r="N763" s="0" t="str">
        <f aca="false">VLOOKUP(D763,Nomenclature!$O$25:$P$31,2,0)</f>
        <v>04</v>
      </c>
      <c r="O763" s="0" t="str">
        <f aca="false">CONCATENATE(K763,L763,M763,N763)</f>
        <v>04082404</v>
      </c>
      <c r="P763" s="0" t="str">
        <f aca="false">CONCATENATE(K763,L763)</f>
        <v>0408</v>
      </c>
      <c r="R763" s="0" t="n">
        <v>7.00977288580548</v>
      </c>
      <c r="S763" s="0" t="n">
        <v>20</v>
      </c>
      <c r="T763" s="0" t="n">
        <v>67.5341214486112</v>
      </c>
      <c r="U763" s="0" t="n">
        <v>0.990459690571957</v>
      </c>
      <c r="V763" s="0" t="n">
        <v>9.9940035978413E-005</v>
      </c>
      <c r="W763" s="0" t="n">
        <f aca="false">VLOOKUP(D763,'paramètres CI'!$A$1:$C$6,2,0)</f>
        <v>0.022045059962018</v>
      </c>
      <c r="X763" s="0" t="n">
        <f aca="false">(R763-E763)/E763</f>
        <v>0</v>
      </c>
      <c r="Y763" s="0" t="n">
        <f aca="false">T763-G763</f>
        <v>43.6077665158295</v>
      </c>
      <c r="Z763" s="0" t="n">
        <f aca="false">U763-H763</f>
        <v>0</v>
      </c>
    </row>
    <row r="764" customFormat="false" ht="15.8" hidden="false" customHeight="false" outlineLevel="0" collapsed="false">
      <c r="A764" s="0" t="s">
        <v>16</v>
      </c>
      <c r="B764" s="0" t="s">
        <v>110</v>
      </c>
      <c r="C764" s="0" t="s">
        <v>40</v>
      </c>
      <c r="D764" s="0" t="s">
        <v>37</v>
      </c>
      <c r="E764" s="0" t="n">
        <f aca="false">VLOOKUP(O764,bibliRdtCHauff!$G$1:$K$1398,4,0)</f>
        <v>7.90206758938025</v>
      </c>
      <c r="F764" s="0" t="n">
        <v>20</v>
      </c>
      <c r="G764" s="0" t="n">
        <f aca="false">VLOOKUP(P764,BesoinU!$F$1:$L$99,3,0)</f>
        <v>23.9263549327817</v>
      </c>
      <c r="H764" s="0" t="n">
        <f aca="false">VLOOKUP(O764,bibliRdtCHauff!$G$1:$K$1398,3,0)</f>
        <v>0.739063698951267</v>
      </c>
      <c r="I764" s="0" t="n">
        <v>0.0618761170301612</v>
      </c>
      <c r="J764" s="0" t="n">
        <f aca="false">VLOOKUP(D764,'paramètres CI'!$A$1:$C$6,2,0)</f>
        <v>0.0385046990211696</v>
      </c>
      <c r="K764" s="0" t="str">
        <f aca="false">VLOOKUP(A764,Nomenclature!$D$1:$E$9,2,0)</f>
        <v>04</v>
      </c>
      <c r="L764" s="0" t="str">
        <f aca="false">VLOOKUP(B764,Nomenclature!$J$1:$K$97,2,0)</f>
        <v>08</v>
      </c>
      <c r="M764" s="0" t="str">
        <f aca="false">VLOOKUP(C764,Nomenclature!$M$1:$N$21,2,0)</f>
        <v>03</v>
      </c>
      <c r="N764" s="0" t="str">
        <f aca="false">VLOOKUP(D764,Nomenclature!$O$25:$P$31,2,0)</f>
        <v>03</v>
      </c>
      <c r="O764" s="0" t="str">
        <f aca="false">CONCATENATE(K764,L764,M764,N764)</f>
        <v>04080303</v>
      </c>
      <c r="P764" s="0" t="str">
        <f aca="false">CONCATENATE(K764,L764)</f>
        <v>0408</v>
      </c>
      <c r="R764" s="0" t="n">
        <v>7.52577865655261</v>
      </c>
      <c r="S764" s="0" t="n">
        <v>20</v>
      </c>
      <c r="T764" s="0" t="n">
        <v>67.2586902320765</v>
      </c>
      <c r="U764" s="0" t="n">
        <v>0.732812339238601</v>
      </c>
      <c r="V764" s="0" t="n">
        <v>0.0618761170301612</v>
      </c>
      <c r="W764" s="0" t="n">
        <f aca="false">VLOOKUP(D764,'paramètres CI'!$A$1:$C$6,2,0)</f>
        <v>0.0385046990211696</v>
      </c>
      <c r="X764" s="0" t="n">
        <f aca="false">(R764-E764)/E764</f>
        <v>-0.0476190476190487</v>
      </c>
      <c r="Y764" s="0" t="n">
        <f aca="false">T764-G764</f>
        <v>43.3323352992948</v>
      </c>
      <c r="Z764" s="0" t="n">
        <f aca="false">U764-H764</f>
        <v>-0.00625135971266611</v>
      </c>
    </row>
    <row r="765" customFormat="false" ht="15.8" hidden="false" customHeight="false" outlineLevel="0" collapsed="false">
      <c r="A765" s="0" t="s">
        <v>16</v>
      </c>
      <c r="B765" s="0" t="s">
        <v>110</v>
      </c>
      <c r="C765" s="0" t="s">
        <v>41</v>
      </c>
      <c r="D765" s="0" t="s">
        <v>39</v>
      </c>
      <c r="E765" s="0" t="n">
        <f aca="false">VLOOKUP(O765,bibliRdtCHauff!$G$1:$K$1398,4,0)</f>
        <v>5.8882092240766</v>
      </c>
      <c r="F765" s="0" t="n">
        <v>20</v>
      </c>
      <c r="G765" s="0" t="n">
        <f aca="false">VLOOKUP(P765,BesoinU!$F$1:$L$99,3,0)</f>
        <v>23.9263549327817</v>
      </c>
      <c r="H765" s="0" t="n">
        <f aca="false">VLOOKUP(O765,bibliRdtCHauff!$G$1:$K$1398,3,0)</f>
        <v>0.877514545746114</v>
      </c>
      <c r="I765" s="0" t="n">
        <v>0.627613935312457</v>
      </c>
      <c r="J765" s="0" t="n">
        <f aca="false">VLOOKUP(D765,'paramètres CI'!$A$1:$C$6,2,0)</f>
        <v>0.022045059962018</v>
      </c>
      <c r="K765" s="0" t="str">
        <f aca="false">VLOOKUP(A765,Nomenclature!$D$1:$E$9,2,0)</f>
        <v>04</v>
      </c>
      <c r="L765" s="0" t="str">
        <f aca="false">VLOOKUP(B765,Nomenclature!$J$1:$K$97,2,0)</f>
        <v>08</v>
      </c>
      <c r="M765" s="0" t="str">
        <f aca="false">VLOOKUP(C765,Nomenclature!$M$1:$N$21,2,0)</f>
        <v>04</v>
      </c>
      <c r="N765" s="0" t="str">
        <f aca="false">VLOOKUP(D765,Nomenclature!$O$25:$P$31,2,0)</f>
        <v>04</v>
      </c>
      <c r="O765" s="0" t="str">
        <f aca="false">CONCATENATE(K765,L765,M765,N765)</f>
        <v>04080404</v>
      </c>
      <c r="P765" s="0" t="str">
        <f aca="false">CONCATENATE(K765,L765)</f>
        <v>0408</v>
      </c>
      <c r="R765" s="0" t="n">
        <v>5.60781830864439</v>
      </c>
      <c r="S765" s="0" t="n">
        <v>20</v>
      </c>
      <c r="T765" s="0" t="n">
        <v>67.5341214486112</v>
      </c>
      <c r="U765" s="0" t="n">
        <v>0.849278259539653</v>
      </c>
      <c r="V765" s="0" t="n">
        <v>0.627613935312457</v>
      </c>
      <c r="W765" s="0" t="n">
        <f aca="false">VLOOKUP(D765,'paramètres CI'!$A$1:$C$6,2,0)</f>
        <v>0.022045059962018</v>
      </c>
      <c r="X765" s="0" t="n">
        <f aca="false">(R765-E765)/E765</f>
        <v>-0.047619047619046</v>
      </c>
      <c r="Y765" s="0" t="n">
        <f aca="false">T765-G765</f>
        <v>43.6077665158295</v>
      </c>
      <c r="Z765" s="0" t="n">
        <f aca="false">U765-H765</f>
        <v>-0.028236286206461</v>
      </c>
    </row>
    <row r="766" customFormat="false" ht="15.8" hidden="false" customHeight="false" outlineLevel="0" collapsed="false">
      <c r="A766" s="0" t="s">
        <v>16</v>
      </c>
      <c r="B766" s="0" t="s">
        <v>110</v>
      </c>
      <c r="C766" s="0" t="s">
        <v>45</v>
      </c>
      <c r="D766" s="0" t="s">
        <v>43</v>
      </c>
      <c r="E766" s="0" t="n">
        <f aca="false">VLOOKUP(O766,bibliRdtCHauff!$G$1:$K$1398,4,0)</f>
        <v>10.4</v>
      </c>
      <c r="F766" s="0" t="n">
        <v>13</v>
      </c>
      <c r="G766" s="0" t="n">
        <f aca="false">VLOOKUP(P766,BesoinU!$F$1:$L$99,3,0)</f>
        <v>23.9263549327817</v>
      </c>
      <c r="H766" s="0" t="n">
        <f aca="false">VLOOKUP(O766,bibliRdtCHauff!$G$1:$K$1398,3,0)</f>
        <v>0.92</v>
      </c>
      <c r="I766" s="0" t="n">
        <v>0.121517967901894</v>
      </c>
      <c r="J766" s="0" t="n">
        <f aca="false">VLOOKUP(D766,'paramètres CI'!$A$1:$C$6,2,0)</f>
        <v>0.0935912806596305</v>
      </c>
      <c r="K766" s="0" t="str">
        <f aca="false">VLOOKUP(A766,Nomenclature!$D$1:$E$9,2,0)</f>
        <v>04</v>
      </c>
      <c r="L766" s="0" t="str">
        <f aca="false">VLOOKUP(B766,Nomenclature!$J$1:$K$97,2,0)</f>
        <v>08</v>
      </c>
      <c r="M766" s="0" t="str">
        <f aca="false">VLOOKUP(C766,Nomenclature!$M$1:$N$21,2,0)</f>
        <v>06</v>
      </c>
      <c r="N766" s="0" t="str">
        <f aca="false">VLOOKUP(D766,Nomenclature!$O$25:$P$31,2,0)</f>
        <v>02</v>
      </c>
      <c r="O766" s="0" t="str">
        <f aca="false">CONCATENATE(K766,L766,M766,N766)</f>
        <v>04080602</v>
      </c>
      <c r="P766" s="0" t="str">
        <f aca="false">CONCATENATE(K766,L766)</f>
        <v>0408</v>
      </c>
      <c r="R766" s="0" t="n">
        <v>10</v>
      </c>
      <c r="S766" s="0" t="n">
        <v>13</v>
      </c>
      <c r="T766" s="0" t="n">
        <v>63.205648866851</v>
      </c>
      <c r="U766" s="0" t="n">
        <v>0.9</v>
      </c>
      <c r="V766" s="0" t="n">
        <v>0.121517967901894</v>
      </c>
      <c r="W766" s="0" t="n">
        <f aca="false">VLOOKUP(D766,'paramètres CI'!$A$1:$C$6,2,0)</f>
        <v>0.0935912806596305</v>
      </c>
      <c r="X766" s="0" t="n">
        <f aca="false">(R766-E766)/E766</f>
        <v>-0.0384615384615385</v>
      </c>
      <c r="Y766" s="0" t="n">
        <f aca="false">T766-G766</f>
        <v>39.2792939340693</v>
      </c>
      <c r="Z766" s="0" t="n">
        <f aca="false">U766-H766</f>
        <v>-0.02</v>
      </c>
    </row>
    <row r="767" customFormat="false" ht="15.8" hidden="false" customHeight="false" outlineLevel="0" collapsed="false">
      <c r="A767" s="0" t="s">
        <v>16</v>
      </c>
      <c r="B767" s="0" t="s">
        <v>110</v>
      </c>
      <c r="C767" s="0" t="s">
        <v>46</v>
      </c>
      <c r="D767" s="0" t="s">
        <v>43</v>
      </c>
      <c r="E767" s="0" t="n">
        <f aca="false">VLOOKUP(O767,bibliRdtCHauff!$G$1:$K$1398,4,0)</f>
        <v>12</v>
      </c>
      <c r="F767" s="0" t="n">
        <v>13</v>
      </c>
      <c r="G767" s="0" t="n">
        <f aca="false">VLOOKUP(P767,BesoinU!$F$1:$L$99,3,0)</f>
        <v>23.9263549327817</v>
      </c>
      <c r="H767" s="0" t="n">
        <f aca="false">VLOOKUP(O767,bibliRdtCHauff!$G$1:$K$1398,3,0)</f>
        <v>1</v>
      </c>
      <c r="I767" s="0" t="n">
        <v>9.9940035978413E-005</v>
      </c>
      <c r="J767" s="0" t="n">
        <f aca="false">VLOOKUP(D767,'paramètres CI'!$A$1:$C$6,2,0)</f>
        <v>0.0935912806596305</v>
      </c>
      <c r="K767" s="0" t="str">
        <f aca="false">VLOOKUP(A767,Nomenclature!$D$1:$E$9,2,0)</f>
        <v>04</v>
      </c>
      <c r="L767" s="0" t="str">
        <f aca="false">VLOOKUP(B767,Nomenclature!$J$1:$K$97,2,0)</f>
        <v>08</v>
      </c>
      <c r="M767" s="0" t="str">
        <f aca="false">VLOOKUP(C767,Nomenclature!$M$1:$N$21,2,0)</f>
        <v>26</v>
      </c>
      <c r="N767" s="0" t="str">
        <f aca="false">VLOOKUP(D767,Nomenclature!$O$25:$P$31,2,0)</f>
        <v>02</v>
      </c>
      <c r="O767" s="0" t="str">
        <f aca="false">CONCATENATE(K767,L767,M767,N767)</f>
        <v>04082602</v>
      </c>
      <c r="P767" s="0" t="str">
        <f aca="false">CONCATENATE(K767,L767)</f>
        <v>0408</v>
      </c>
      <c r="R767" s="0" t="n">
        <v>12</v>
      </c>
      <c r="S767" s="0" t="n">
        <v>13</v>
      </c>
      <c r="T767" s="0" t="n">
        <v>63.205648866851</v>
      </c>
      <c r="U767" s="0" t="n">
        <v>1</v>
      </c>
      <c r="V767" s="0" t="n">
        <v>9.9940035978413E-005</v>
      </c>
      <c r="W767" s="0" t="n">
        <f aca="false">VLOOKUP(D767,'paramètres CI'!$A$1:$C$6,2,0)</f>
        <v>0.0935912806596305</v>
      </c>
      <c r="X767" s="0" t="n">
        <f aca="false">(R767-E767)/E767</f>
        <v>0</v>
      </c>
      <c r="Y767" s="0" t="n">
        <f aca="false">T767-G767</f>
        <v>39.2792939340693</v>
      </c>
      <c r="Z767" s="0" t="n">
        <f aca="false">U767-H767</f>
        <v>0</v>
      </c>
    </row>
    <row r="768" customFormat="false" ht="15.8" hidden="false" customHeight="false" outlineLevel="0" collapsed="false">
      <c r="A768" s="0" t="s">
        <v>16</v>
      </c>
      <c r="B768" s="0" t="s">
        <v>110</v>
      </c>
      <c r="C768" s="0" t="s">
        <v>48</v>
      </c>
      <c r="D768" s="0" t="s">
        <v>43</v>
      </c>
      <c r="E768" s="0" t="n">
        <f aca="false">VLOOKUP(O768,bibliRdtCHauff!$G$1:$K$1398,4,0)</f>
        <v>52.0711619381939</v>
      </c>
      <c r="F768" s="0" t="n">
        <v>20</v>
      </c>
      <c r="G768" s="0" t="n">
        <f aca="false">VLOOKUP(P768,BesoinU!$F$1:$L$99,3,0)</f>
        <v>23.9263549327817</v>
      </c>
      <c r="H768" s="0" t="n">
        <f aca="false">VLOOKUP(O768,bibliRdtCHauff!$G$1:$K$1398,3,0)</f>
        <v>2.89517134883721</v>
      </c>
      <c r="I768" s="0" t="n">
        <v>0.104902065414676</v>
      </c>
      <c r="J768" s="0" t="n">
        <f aca="false">VLOOKUP(D768,'paramètres CI'!$A$1:$C$6,2,0)</f>
        <v>0.0935912806596305</v>
      </c>
      <c r="K768" s="0" t="str">
        <f aca="false">VLOOKUP(A768,Nomenclature!$D$1:$E$9,2,0)</f>
        <v>04</v>
      </c>
      <c r="L768" s="0" t="str">
        <f aca="false">VLOOKUP(B768,Nomenclature!$J$1:$K$97,2,0)</f>
        <v>08</v>
      </c>
      <c r="M768" s="0" t="str">
        <f aca="false">VLOOKUP(C768,Nomenclature!$M$1:$N$21,2,0)</f>
        <v>09</v>
      </c>
      <c r="N768" s="0" t="str">
        <f aca="false">VLOOKUP(D768,Nomenclature!$O$25:$P$31,2,0)</f>
        <v>02</v>
      </c>
      <c r="O768" s="0" t="str">
        <f aca="false">CONCATENATE(K768,L768,M768,N768)</f>
        <v>04080902</v>
      </c>
      <c r="P768" s="0" t="str">
        <f aca="false">CONCATENATE(K768,L768)</f>
        <v>0408</v>
      </c>
      <c r="R768" s="0" t="n">
        <v>49.5915827982799</v>
      </c>
      <c r="S768" s="0" t="n">
        <v>20</v>
      </c>
      <c r="T768" s="0" t="n">
        <v>73.8208034439276</v>
      </c>
      <c r="U768" s="0" t="n">
        <v>2.78381860465116</v>
      </c>
      <c r="V768" s="0" t="n">
        <v>0.104902065414676</v>
      </c>
      <c r="W768" s="0" t="n">
        <f aca="false">VLOOKUP(D768,'paramètres CI'!$A$1:$C$6,2,0)</f>
        <v>0.0935912806596305</v>
      </c>
      <c r="X768" s="0" t="n">
        <f aca="false">(R768-E768)/E768</f>
        <v>-0.0476190476190477</v>
      </c>
      <c r="Y768" s="0" t="n">
        <f aca="false">T768-G768</f>
        <v>49.8944485111459</v>
      </c>
      <c r="Z768" s="0" t="n">
        <f aca="false">U768-H768</f>
        <v>-0.11135274418605</v>
      </c>
    </row>
    <row r="769" customFormat="false" ht="15.8" hidden="false" customHeight="false" outlineLevel="0" collapsed="false">
      <c r="A769" s="0" t="s">
        <v>16</v>
      </c>
      <c r="B769" s="0" t="s">
        <v>110</v>
      </c>
      <c r="C769" s="0" t="s">
        <v>49</v>
      </c>
      <c r="D769" s="0" t="s">
        <v>43</v>
      </c>
      <c r="E769" s="0" t="n">
        <f aca="false">VLOOKUP(O769,bibliRdtCHauff!$G$1:$K$1398,4,0)</f>
        <v>61.9894784978499</v>
      </c>
      <c r="F769" s="0" t="n">
        <v>20</v>
      </c>
      <c r="G769" s="0" t="n">
        <f aca="false">VLOOKUP(P769,BesoinU!$F$1:$L$99,3,0)</f>
        <v>23.9263549327817</v>
      </c>
      <c r="H769" s="0" t="n">
        <f aca="false">VLOOKUP(O769,bibliRdtCHauff!$G$1:$K$1398,3,0)</f>
        <v>3.34058232558139</v>
      </c>
      <c r="I769" s="0" t="n">
        <v>9.9940035978413E-005</v>
      </c>
      <c r="J769" s="0" t="n">
        <f aca="false">VLOOKUP(D769,'paramètres CI'!$A$1:$C$6,2,0)</f>
        <v>0.0935912806596305</v>
      </c>
      <c r="K769" s="0" t="str">
        <f aca="false">VLOOKUP(A769,Nomenclature!$D$1:$E$9,2,0)</f>
        <v>04</v>
      </c>
      <c r="L769" s="0" t="str">
        <f aca="false">VLOOKUP(B769,Nomenclature!$J$1:$K$97,2,0)</f>
        <v>08</v>
      </c>
      <c r="M769" s="0" t="str">
        <f aca="false">VLOOKUP(C769,Nomenclature!$M$1:$N$21,2,0)</f>
        <v>29</v>
      </c>
      <c r="N769" s="0" t="str">
        <f aca="false">VLOOKUP(D769,Nomenclature!$O$25:$P$31,2,0)</f>
        <v>02</v>
      </c>
      <c r="O769" s="0" t="str">
        <f aca="false">CONCATENATE(K769,L769,M769,N769)</f>
        <v>04082902</v>
      </c>
      <c r="P769" s="0" t="str">
        <f aca="false">CONCATENATE(K769,L769)</f>
        <v>0408</v>
      </c>
      <c r="R769" s="0" t="n">
        <v>61.9894784978499</v>
      </c>
      <c r="S769" s="0" t="n">
        <v>20</v>
      </c>
      <c r="T769" s="0" t="n">
        <v>73.8208034439276</v>
      </c>
      <c r="U769" s="0" t="n">
        <v>3.34058232558139</v>
      </c>
      <c r="V769" s="0" t="n">
        <v>9.9940035978413E-005</v>
      </c>
      <c r="W769" s="0" t="n">
        <f aca="false">VLOOKUP(D769,'paramètres CI'!$A$1:$C$6,2,0)</f>
        <v>0.0935912806596305</v>
      </c>
      <c r="X769" s="0" t="n">
        <f aca="false">(R769-E769)/E769</f>
        <v>0</v>
      </c>
      <c r="Y769" s="0" t="n">
        <f aca="false">T769-G769</f>
        <v>49.8944485111459</v>
      </c>
      <c r="Z769" s="0" t="n">
        <f aca="false">U769-H769</f>
        <v>0</v>
      </c>
    </row>
    <row r="770" customFormat="false" ht="15.8" hidden="false" customHeight="false" outlineLevel="0" collapsed="false">
      <c r="A770" s="0" t="s">
        <v>16</v>
      </c>
      <c r="B770" s="0" t="s">
        <v>111</v>
      </c>
      <c r="C770" s="0" t="s">
        <v>32</v>
      </c>
      <c r="D770" s="0" t="s">
        <v>33</v>
      </c>
      <c r="E770" s="0" t="n">
        <f aca="false">VLOOKUP(O770,bibliRdtCHauff!$G$1:$K$1398,4,0)</f>
        <v>19.3112167278389</v>
      </c>
      <c r="F770" s="0" t="n">
        <v>25</v>
      </c>
      <c r="G770" s="0" t="n">
        <f aca="false">VLOOKUP(P770,BesoinU!$F$1:$L$99,3,0)</f>
        <v>29.3949456580252</v>
      </c>
      <c r="H770" s="0" t="n">
        <f aca="false">VLOOKUP(O770,bibliRdtCHauff!$G$1:$K$1398,3,0)</f>
        <v>0.786146559849243</v>
      </c>
      <c r="I770" s="0" t="n">
        <v>0.0563232518059322</v>
      </c>
      <c r="J770" s="0" t="n">
        <f aca="false">VLOOKUP(D770,'paramètres CI'!$A$1:$C$6,2,0)</f>
        <v>0.033584731604575</v>
      </c>
      <c r="K770" s="0" t="str">
        <f aca="false">VLOOKUP(A770,Nomenclature!$D$1:$E$9,2,0)</f>
        <v>04</v>
      </c>
      <c r="L770" s="0" t="str">
        <f aca="false">VLOOKUP(B770,Nomenclature!$J$1:$K$97,2,0)</f>
        <v>10</v>
      </c>
      <c r="M770" s="0" t="str">
        <f aca="false">VLOOKUP(C770,Nomenclature!$M$1:$N$21,2,0)</f>
        <v>01</v>
      </c>
      <c r="N770" s="0" t="str">
        <f aca="false">VLOOKUP(D770,Nomenclature!$O$25:$P$31,2,0)</f>
        <v>01</v>
      </c>
      <c r="O770" s="0" t="str">
        <f aca="false">CONCATENATE(K770,L770,M770,N770)</f>
        <v>04100101</v>
      </c>
      <c r="P770" s="0" t="str">
        <f aca="false">CONCATENATE(K770,L770)</f>
        <v>0410</v>
      </c>
      <c r="R770" s="0" t="n">
        <v>18.3916349788942</v>
      </c>
      <c r="S770" s="0" t="n">
        <v>25</v>
      </c>
      <c r="T770" s="0" t="n">
        <v>85.7494415014369</v>
      </c>
      <c r="U770" s="0" t="n">
        <v>0.755910153701196</v>
      </c>
      <c r="V770" s="0" t="n">
        <v>0.0563232518059322</v>
      </c>
      <c r="W770" s="0" t="n">
        <f aca="false">VLOOKUP(D770,'paramètres CI'!$A$1:$C$6,2,0)</f>
        <v>0.033584731604575</v>
      </c>
      <c r="X770" s="0" t="n">
        <f aca="false">(R770-E770)/E770</f>
        <v>-0.0476190476190472</v>
      </c>
      <c r="Y770" s="0" t="n">
        <f aca="false">T770-G770</f>
        <v>56.3544958434117</v>
      </c>
      <c r="Z770" s="0" t="n">
        <f aca="false">U770-H770</f>
        <v>-0.030236406148047</v>
      </c>
    </row>
    <row r="771" customFormat="false" ht="15.8" hidden="false" customHeight="false" outlineLevel="0" collapsed="false">
      <c r="A771" s="0" t="s">
        <v>16</v>
      </c>
      <c r="B771" s="0" t="s">
        <v>111</v>
      </c>
      <c r="C771" s="0" t="s">
        <v>32</v>
      </c>
      <c r="D771" s="0" t="s">
        <v>34</v>
      </c>
      <c r="E771" s="0" t="n">
        <f aca="false">VLOOKUP(O771,bibliRdtCHauff!$G$1:$K$1398,4,0)</f>
        <v>19.1419397554619</v>
      </c>
      <c r="F771" s="0" t="n">
        <v>25</v>
      </c>
      <c r="G771" s="0" t="n">
        <f aca="false">VLOOKUP(P771,BesoinU!$F$1:$L$99,3,0)</f>
        <v>29.3949456580252</v>
      </c>
      <c r="H771" s="0" t="n">
        <f aca="false">VLOOKUP(O771,bibliRdtCHauff!$G$1:$K$1398,3,0)</f>
        <v>0.90206515965668</v>
      </c>
      <c r="I771" s="0" t="n">
        <v>0.126136948284568</v>
      </c>
      <c r="J771" s="0" t="n">
        <f aca="false">VLOOKUP(D771,'paramètres CI'!$A$1:$C$6,2,0)</f>
        <v>0.0424847883250769</v>
      </c>
      <c r="K771" s="0" t="str">
        <f aca="false">VLOOKUP(A771,Nomenclature!$D$1:$E$9,2,0)</f>
        <v>04</v>
      </c>
      <c r="L771" s="0" t="str">
        <f aca="false">VLOOKUP(B771,Nomenclature!$J$1:$K$97,2,0)</f>
        <v>10</v>
      </c>
      <c r="M771" s="0" t="str">
        <f aca="false">VLOOKUP(C771,Nomenclature!$M$1:$N$21,2,0)</f>
        <v>01</v>
      </c>
      <c r="N771" s="0" t="str">
        <f aca="false">VLOOKUP(D771,Nomenclature!$O$25:$P$31,2,0)</f>
        <v>06</v>
      </c>
      <c r="O771" s="0" t="str">
        <f aca="false">CONCATENATE(K771,L771,M771,N771)</f>
        <v>04100106</v>
      </c>
      <c r="P771" s="0" t="str">
        <f aca="false">CONCATENATE(K771,L771)</f>
        <v>0410</v>
      </c>
      <c r="R771" s="0" t="n">
        <v>18.2304188147256</v>
      </c>
      <c r="S771" s="0" t="n">
        <v>25</v>
      </c>
      <c r="T771" s="0" t="n">
        <v>86.4591862294222</v>
      </c>
      <c r="U771" s="0" t="n">
        <v>0.867370345823731</v>
      </c>
      <c r="V771" s="0" t="n">
        <v>0.126136948284568</v>
      </c>
      <c r="W771" s="0" t="n">
        <f aca="false">VLOOKUP(D771,'paramètres CI'!$A$1:$C$6,2,0)</f>
        <v>0.0424847883250769</v>
      </c>
      <c r="X771" s="0" t="n">
        <f aca="false">(R771-E771)/E771</f>
        <v>-0.0476190476190487</v>
      </c>
      <c r="Y771" s="0" t="n">
        <f aca="false">T771-G771</f>
        <v>57.064240571397</v>
      </c>
      <c r="Z771" s="0" t="n">
        <f aca="false">U771-H771</f>
        <v>-0.0346948138329489</v>
      </c>
    </row>
    <row r="772" customFormat="false" ht="15.8" hidden="false" customHeight="false" outlineLevel="0" collapsed="false">
      <c r="A772" s="0" t="s">
        <v>16</v>
      </c>
      <c r="B772" s="0" t="s">
        <v>111</v>
      </c>
      <c r="C772" s="0" t="s">
        <v>35</v>
      </c>
      <c r="D772" s="0" t="s">
        <v>33</v>
      </c>
      <c r="E772" s="0" t="n">
        <f aca="false">VLOOKUP(O772,bibliRdtCHauff!$G$1:$K$1398,4,0)</f>
        <v>22.9895437236178</v>
      </c>
      <c r="F772" s="0" t="n">
        <v>25</v>
      </c>
      <c r="G772" s="0" t="n">
        <f aca="false">VLOOKUP(P772,BesoinU!$F$1:$L$99,3,0)</f>
        <v>29.3949456580252</v>
      </c>
      <c r="H772" s="0" t="n">
        <f aca="false">VLOOKUP(O772,bibliRdtCHauff!$G$1:$K$1398,3,0)</f>
        <v>0.907092184441433</v>
      </c>
      <c r="I772" s="0" t="n">
        <v>9.99400359784131E-005</v>
      </c>
      <c r="J772" s="0" t="n">
        <f aca="false">VLOOKUP(D772,'paramètres CI'!$A$1:$C$6,2,0)</f>
        <v>0.033584731604575</v>
      </c>
      <c r="K772" s="0" t="str">
        <f aca="false">VLOOKUP(A772,Nomenclature!$D$1:$E$9,2,0)</f>
        <v>04</v>
      </c>
      <c r="L772" s="0" t="str">
        <f aca="false">VLOOKUP(B772,Nomenclature!$J$1:$K$97,2,0)</f>
        <v>10</v>
      </c>
      <c r="M772" s="0" t="str">
        <f aca="false">VLOOKUP(C772,Nomenclature!$M$1:$N$21,2,0)</f>
        <v>21</v>
      </c>
      <c r="N772" s="0" t="str">
        <f aca="false">VLOOKUP(D772,Nomenclature!$O$25:$P$31,2,0)</f>
        <v>01</v>
      </c>
      <c r="O772" s="0" t="str">
        <f aca="false">CONCATENATE(K772,L772,M772,N772)</f>
        <v>04102101</v>
      </c>
      <c r="P772" s="0" t="str">
        <f aca="false">CONCATENATE(K772,L772)</f>
        <v>0410</v>
      </c>
      <c r="R772" s="0" t="n">
        <v>22.9895437236178</v>
      </c>
      <c r="S772" s="0" t="n">
        <v>25</v>
      </c>
      <c r="T772" s="0" t="n">
        <v>85.7494415014369</v>
      </c>
      <c r="U772" s="0" t="n">
        <v>0.907092184441433</v>
      </c>
      <c r="V772" s="0" t="n">
        <v>9.99400359784131E-005</v>
      </c>
      <c r="W772" s="0" t="n">
        <f aca="false">VLOOKUP(D772,'paramètres CI'!$A$1:$C$6,2,0)</f>
        <v>0.033584731604575</v>
      </c>
      <c r="X772" s="0" t="n">
        <f aca="false">(R772-E772)/E772</f>
        <v>0</v>
      </c>
      <c r="Y772" s="0" t="n">
        <f aca="false">T772-G772</f>
        <v>56.3544958434117</v>
      </c>
      <c r="Z772" s="0" t="n">
        <f aca="false">U772-H772</f>
        <v>0</v>
      </c>
    </row>
    <row r="773" customFormat="false" ht="15.8" hidden="false" customHeight="false" outlineLevel="0" collapsed="false">
      <c r="A773" s="0" t="s">
        <v>16</v>
      </c>
      <c r="B773" s="0" t="s">
        <v>111</v>
      </c>
      <c r="C773" s="0" t="s">
        <v>35</v>
      </c>
      <c r="D773" s="0" t="s">
        <v>34</v>
      </c>
      <c r="E773" s="0" t="n">
        <f aca="false">VLOOKUP(O773,bibliRdtCHauff!$G$1:$K$1398,4,0)</f>
        <v>22.7880235184071</v>
      </c>
      <c r="F773" s="0" t="n">
        <v>25</v>
      </c>
      <c r="G773" s="0" t="n">
        <f aca="false">VLOOKUP(P773,BesoinU!$F$1:$L$99,3,0)</f>
        <v>29.3949456580252</v>
      </c>
      <c r="H773" s="0" t="n">
        <f aca="false">VLOOKUP(O773,bibliRdtCHauff!$G$1:$K$1398,3,0)</f>
        <v>1.04084441498848</v>
      </c>
      <c r="I773" s="0" t="n">
        <v>9.99400359784131E-005</v>
      </c>
      <c r="J773" s="0" t="n">
        <f aca="false">VLOOKUP(D773,'paramètres CI'!$A$1:$C$6,2,0)</f>
        <v>0.0424847883250769</v>
      </c>
      <c r="K773" s="0" t="str">
        <f aca="false">VLOOKUP(A773,Nomenclature!$D$1:$E$9,2,0)</f>
        <v>04</v>
      </c>
      <c r="L773" s="0" t="str">
        <f aca="false">VLOOKUP(B773,Nomenclature!$J$1:$K$97,2,0)</f>
        <v>10</v>
      </c>
      <c r="M773" s="0" t="str">
        <f aca="false">VLOOKUP(C773,Nomenclature!$M$1:$N$21,2,0)</f>
        <v>21</v>
      </c>
      <c r="N773" s="0" t="str">
        <f aca="false">VLOOKUP(D773,Nomenclature!$O$25:$P$31,2,0)</f>
        <v>06</v>
      </c>
      <c r="O773" s="0" t="str">
        <f aca="false">CONCATENATE(K773,L773,M773,N773)</f>
        <v>04102106</v>
      </c>
      <c r="P773" s="0" t="str">
        <f aca="false">CONCATENATE(K773,L773)</f>
        <v>0410</v>
      </c>
      <c r="R773" s="0" t="n">
        <v>22.7880235184071</v>
      </c>
      <c r="S773" s="0" t="n">
        <v>25</v>
      </c>
      <c r="T773" s="0" t="n">
        <v>86.4591862294222</v>
      </c>
      <c r="U773" s="0" t="n">
        <v>1.04084441498848</v>
      </c>
      <c r="V773" s="0" t="n">
        <v>9.99400359784131E-005</v>
      </c>
      <c r="W773" s="0" t="n">
        <f aca="false">VLOOKUP(D773,'paramètres CI'!$A$1:$C$6,2,0)</f>
        <v>0.0424847883250769</v>
      </c>
      <c r="X773" s="0" t="n">
        <f aca="false">(R773-E773)/E773</f>
        <v>0</v>
      </c>
      <c r="Y773" s="0" t="n">
        <f aca="false">T773-G773</f>
        <v>57.064240571397</v>
      </c>
      <c r="Z773" s="0" t="n">
        <f aca="false">U773-H773</f>
        <v>0</v>
      </c>
    </row>
    <row r="774" customFormat="false" ht="15.8" hidden="false" customHeight="false" outlineLevel="0" collapsed="false">
      <c r="A774" s="0" t="s">
        <v>16</v>
      </c>
      <c r="B774" s="0" t="s">
        <v>111</v>
      </c>
      <c r="C774" s="0" t="s">
        <v>36</v>
      </c>
      <c r="D774" s="0" t="s">
        <v>37</v>
      </c>
      <c r="E774" s="0" t="n">
        <f aca="false">VLOOKUP(O774,bibliRdtCHauff!$G$1:$K$1398,4,0)</f>
        <v>13.8656389136845</v>
      </c>
      <c r="F774" s="0" t="n">
        <v>20</v>
      </c>
      <c r="G774" s="0" t="n">
        <f aca="false">VLOOKUP(P774,BesoinU!$F$1:$L$99,3,0)</f>
        <v>29.3949456580252</v>
      </c>
      <c r="H774" s="0" t="n">
        <f aca="false">VLOOKUP(O774,bibliRdtCHauff!$G$1:$K$1398,3,0)</f>
        <v>0.766210595717177</v>
      </c>
      <c r="I774" s="0" t="n">
        <v>9.99400359784131E-005</v>
      </c>
      <c r="J774" s="0" t="n">
        <f aca="false">VLOOKUP(D774,'paramètres CI'!$A$1:$C$6,2,0)</f>
        <v>0.0385046990211696</v>
      </c>
      <c r="K774" s="0" t="str">
        <f aca="false">VLOOKUP(A774,Nomenclature!$D$1:$E$9,2,0)</f>
        <v>04</v>
      </c>
      <c r="L774" s="0" t="str">
        <f aca="false">VLOOKUP(B774,Nomenclature!$J$1:$K$97,2,0)</f>
        <v>10</v>
      </c>
      <c r="M774" s="0" t="str">
        <f aca="false">VLOOKUP(C774,Nomenclature!$M$1:$N$21,2,0)</f>
        <v>23</v>
      </c>
      <c r="N774" s="0" t="str">
        <f aca="false">VLOOKUP(D774,Nomenclature!$O$25:$P$31,2,0)</f>
        <v>03</v>
      </c>
      <c r="O774" s="0" t="str">
        <f aca="false">CONCATENATE(K774,L774,M774,N774)</f>
        <v>04102303</v>
      </c>
      <c r="P774" s="0" t="str">
        <f aca="false">CONCATENATE(K774,L774)</f>
        <v>0410</v>
      </c>
      <c r="R774" s="0" t="n">
        <v>13.8656389136845</v>
      </c>
      <c r="S774" s="0" t="n">
        <v>20</v>
      </c>
      <c r="T774" s="0" t="n">
        <v>78.0157809845251</v>
      </c>
      <c r="U774" s="0" t="n">
        <v>0.766210595717177</v>
      </c>
      <c r="V774" s="0" t="n">
        <v>9.99400359784131E-005</v>
      </c>
      <c r="W774" s="0" t="n">
        <f aca="false">VLOOKUP(D774,'paramètres CI'!$A$1:$C$6,2,0)</f>
        <v>0.0385046990211696</v>
      </c>
      <c r="X774" s="0" t="n">
        <f aca="false">(R774-E774)/E774</f>
        <v>0</v>
      </c>
      <c r="Y774" s="0" t="n">
        <f aca="false">T774-G774</f>
        <v>48.6208353264999</v>
      </c>
      <c r="Z774" s="0" t="n">
        <f aca="false">U774-H774</f>
        <v>0</v>
      </c>
    </row>
    <row r="775" customFormat="false" ht="15.8" hidden="false" customHeight="false" outlineLevel="0" collapsed="false">
      <c r="A775" s="0" t="s">
        <v>16</v>
      </c>
      <c r="B775" s="0" t="s">
        <v>111</v>
      </c>
      <c r="C775" s="0" t="s">
        <v>38</v>
      </c>
      <c r="D775" s="0" t="s">
        <v>39</v>
      </c>
      <c r="E775" s="0" t="n">
        <f aca="false">VLOOKUP(O775,bibliRdtCHauff!$G$1:$K$1398,4,0)</f>
        <v>10.2429585592393</v>
      </c>
      <c r="F775" s="0" t="n">
        <v>20</v>
      </c>
      <c r="G775" s="0" t="n">
        <f aca="false">VLOOKUP(P775,BesoinU!$F$1:$L$99,3,0)</f>
        <v>29.3949456580252</v>
      </c>
      <c r="H775" s="0" t="n">
        <f aca="false">VLOOKUP(O775,bibliRdtCHauff!$G$1:$K$1398,3,0)</f>
        <v>0.992608555568395</v>
      </c>
      <c r="I775" s="0" t="n">
        <v>9.99400359784131E-005</v>
      </c>
      <c r="J775" s="0" t="n">
        <f aca="false">VLOOKUP(D775,'paramètres CI'!$A$1:$C$6,2,0)</f>
        <v>0.022045059962018</v>
      </c>
      <c r="K775" s="0" t="str">
        <f aca="false">VLOOKUP(A775,Nomenclature!$D$1:$E$9,2,0)</f>
        <v>04</v>
      </c>
      <c r="L775" s="0" t="str">
        <f aca="false">VLOOKUP(B775,Nomenclature!$J$1:$K$97,2,0)</f>
        <v>10</v>
      </c>
      <c r="M775" s="0" t="str">
        <f aca="false">VLOOKUP(C775,Nomenclature!$M$1:$N$21,2,0)</f>
        <v>24</v>
      </c>
      <c r="N775" s="0" t="str">
        <f aca="false">VLOOKUP(D775,Nomenclature!$O$25:$P$31,2,0)</f>
        <v>04</v>
      </c>
      <c r="O775" s="0" t="str">
        <f aca="false">CONCATENATE(K775,L775,M775,N775)</f>
        <v>04102404</v>
      </c>
      <c r="P775" s="0" t="str">
        <f aca="false">CONCATENATE(K775,L775)</f>
        <v>0410</v>
      </c>
      <c r="R775" s="0" t="n">
        <v>10.2429585592393</v>
      </c>
      <c r="S775" s="0" t="n">
        <v>20</v>
      </c>
      <c r="T775" s="0" t="n">
        <v>74.3233328048219</v>
      </c>
      <c r="U775" s="0" t="n">
        <v>0.992608555568395</v>
      </c>
      <c r="V775" s="0" t="n">
        <v>9.99400359784131E-005</v>
      </c>
      <c r="W775" s="0" t="n">
        <f aca="false">VLOOKUP(D775,'paramètres CI'!$A$1:$C$6,2,0)</f>
        <v>0.022045059962018</v>
      </c>
      <c r="X775" s="0" t="n">
        <f aca="false">(R775-E775)/E775</f>
        <v>0</v>
      </c>
      <c r="Y775" s="0" t="n">
        <f aca="false">T775-G775</f>
        <v>44.9283871467967</v>
      </c>
      <c r="Z775" s="0" t="n">
        <f aca="false">U775-H775</f>
        <v>0</v>
      </c>
    </row>
    <row r="776" customFormat="false" ht="15.8" hidden="false" customHeight="false" outlineLevel="0" collapsed="false">
      <c r="A776" s="0" t="s">
        <v>16</v>
      </c>
      <c r="B776" s="0" t="s">
        <v>111</v>
      </c>
      <c r="C776" s="0" t="s">
        <v>40</v>
      </c>
      <c r="D776" s="0" t="s">
        <v>37</v>
      </c>
      <c r="E776" s="0" t="n">
        <f aca="false">VLOOKUP(O776,bibliRdtCHauff!$G$1:$K$1398,4,0)</f>
        <v>11.647136687495</v>
      </c>
      <c r="F776" s="0" t="n">
        <v>20</v>
      </c>
      <c r="G776" s="0" t="n">
        <f aca="false">VLOOKUP(P776,BesoinU!$F$1:$L$99,3,0)</f>
        <v>29.3949456580252</v>
      </c>
      <c r="H776" s="0" t="n">
        <f aca="false">VLOOKUP(O776,bibliRdtCHauff!$G$1:$K$1398,3,0)</f>
        <v>0.724986604984925</v>
      </c>
      <c r="I776" s="0" t="n">
        <v>0.0033750725760175</v>
      </c>
      <c r="J776" s="0" t="n">
        <f aca="false">VLOOKUP(D776,'paramètres CI'!$A$1:$C$6,2,0)</f>
        <v>0.0385046990211696</v>
      </c>
      <c r="K776" s="0" t="str">
        <f aca="false">VLOOKUP(A776,Nomenclature!$D$1:$E$9,2,0)</f>
        <v>04</v>
      </c>
      <c r="L776" s="0" t="str">
        <f aca="false">VLOOKUP(B776,Nomenclature!$J$1:$K$97,2,0)</f>
        <v>10</v>
      </c>
      <c r="M776" s="0" t="str">
        <f aca="false">VLOOKUP(C776,Nomenclature!$M$1:$N$21,2,0)</f>
        <v>03</v>
      </c>
      <c r="N776" s="0" t="str">
        <f aca="false">VLOOKUP(D776,Nomenclature!$O$25:$P$31,2,0)</f>
        <v>03</v>
      </c>
      <c r="O776" s="0" t="str">
        <f aca="false">CONCATENATE(K776,L776,M776,N776)</f>
        <v>04100303</v>
      </c>
      <c r="P776" s="0" t="str">
        <f aca="false">CONCATENATE(K776,L776)</f>
        <v>0410</v>
      </c>
      <c r="R776" s="0" t="n">
        <v>11.0925111309476</v>
      </c>
      <c r="S776" s="0" t="n">
        <v>20</v>
      </c>
      <c r="T776" s="0" t="n">
        <v>78.0157809845251</v>
      </c>
      <c r="U776" s="0" t="n">
        <v>0.714680607301863</v>
      </c>
      <c r="V776" s="0" t="n">
        <v>0.0033750725760175</v>
      </c>
      <c r="W776" s="0" t="n">
        <f aca="false">VLOOKUP(D776,'paramètres CI'!$A$1:$C$6,2,0)</f>
        <v>0.0385046990211696</v>
      </c>
      <c r="X776" s="0" t="n">
        <f aca="false">(R776-E776)/E776</f>
        <v>-0.0476190476190492</v>
      </c>
      <c r="Y776" s="0" t="n">
        <f aca="false">T776-G776</f>
        <v>48.6208353264999</v>
      </c>
      <c r="Z776" s="0" t="n">
        <f aca="false">U776-H776</f>
        <v>-0.0103059976830621</v>
      </c>
    </row>
    <row r="777" customFormat="false" ht="15.8" hidden="false" customHeight="false" outlineLevel="0" collapsed="false">
      <c r="A777" s="0" t="s">
        <v>16</v>
      </c>
      <c r="B777" s="0" t="s">
        <v>111</v>
      </c>
      <c r="C777" s="0" t="s">
        <v>41</v>
      </c>
      <c r="D777" s="0" t="s">
        <v>39</v>
      </c>
      <c r="E777" s="0" t="n">
        <f aca="false">VLOOKUP(O777,bibliRdtCHauff!$G$1:$K$1398,4,0)</f>
        <v>8.60408518976097</v>
      </c>
      <c r="F777" s="0" t="n">
        <v>20</v>
      </c>
      <c r="G777" s="0" t="n">
        <f aca="false">VLOOKUP(P777,BesoinU!$F$1:$L$99,3,0)</f>
        <v>29.3949456580252</v>
      </c>
      <c r="H777" s="0" t="n">
        <f aca="false">VLOOKUP(O777,bibliRdtCHauff!$G$1:$K$1398,3,0)</f>
        <v>0.783819334928058</v>
      </c>
      <c r="I777" s="0" t="n">
        <v>0.694879543674455</v>
      </c>
      <c r="J777" s="0" t="n">
        <f aca="false">VLOOKUP(D777,'paramètres CI'!$A$1:$C$6,2,0)</f>
        <v>0.022045059962018</v>
      </c>
      <c r="K777" s="0" t="str">
        <f aca="false">VLOOKUP(A777,Nomenclature!$D$1:$E$9,2,0)</f>
        <v>04</v>
      </c>
      <c r="L777" s="0" t="str">
        <f aca="false">VLOOKUP(B777,Nomenclature!$J$1:$K$97,2,0)</f>
        <v>10</v>
      </c>
      <c r="M777" s="0" t="str">
        <f aca="false">VLOOKUP(C777,Nomenclature!$M$1:$N$21,2,0)</f>
        <v>04</v>
      </c>
      <c r="N777" s="0" t="str">
        <f aca="false">VLOOKUP(D777,Nomenclature!$O$25:$P$31,2,0)</f>
        <v>04</v>
      </c>
      <c r="O777" s="0" t="str">
        <f aca="false">CONCATENATE(K777,L777,M777,N777)</f>
        <v>04100404</v>
      </c>
      <c r="P777" s="0" t="str">
        <f aca="false">CONCATENATE(K777,L777)</f>
        <v>0410</v>
      </c>
      <c r="R777" s="0" t="n">
        <v>8.19436684739141</v>
      </c>
      <c r="S777" s="0" t="n">
        <v>20</v>
      </c>
      <c r="T777" s="0" t="n">
        <v>74.3233328048219</v>
      </c>
      <c r="U777" s="0" t="n">
        <v>0.731622029767973</v>
      </c>
      <c r="V777" s="0" t="n">
        <v>0.694879543674455</v>
      </c>
      <c r="W777" s="0" t="n">
        <f aca="false">VLOOKUP(D777,'paramètres CI'!$A$1:$C$6,2,0)</f>
        <v>0.022045059962018</v>
      </c>
      <c r="X777" s="0" t="n">
        <f aca="false">(R777-E777)/E777</f>
        <v>-0.0476190476190463</v>
      </c>
      <c r="Y777" s="0" t="n">
        <f aca="false">T777-G777</f>
        <v>44.9283871467967</v>
      </c>
      <c r="Z777" s="0" t="n">
        <f aca="false">U777-H777</f>
        <v>-0.052197305160085</v>
      </c>
    </row>
    <row r="778" customFormat="false" ht="15.8" hidden="false" customHeight="false" outlineLevel="0" collapsed="false">
      <c r="A778" s="0" t="s">
        <v>16</v>
      </c>
      <c r="B778" s="0" t="s">
        <v>111</v>
      </c>
      <c r="C778" s="0" t="s">
        <v>45</v>
      </c>
      <c r="D778" s="0" t="s">
        <v>43</v>
      </c>
      <c r="E778" s="0" t="n">
        <f aca="false">VLOOKUP(O778,bibliRdtCHauff!$G$1:$K$1398,4,0)</f>
        <v>10.4</v>
      </c>
      <c r="F778" s="0" t="n">
        <v>13</v>
      </c>
      <c r="G778" s="0" t="n">
        <f aca="false">VLOOKUP(P778,BesoinU!$F$1:$L$99,3,0)</f>
        <v>29.3949456580252</v>
      </c>
      <c r="H778" s="0" t="n">
        <f aca="false">VLOOKUP(O778,bibliRdtCHauff!$G$1:$K$1398,3,0)</f>
        <v>0.92</v>
      </c>
      <c r="I778" s="0" t="n">
        <v>0.0783935955857633</v>
      </c>
      <c r="J778" s="0" t="n">
        <f aca="false">VLOOKUP(D778,'paramètres CI'!$A$1:$C$6,2,0)</f>
        <v>0.0935912806596305</v>
      </c>
      <c r="K778" s="0" t="str">
        <f aca="false">VLOOKUP(A778,Nomenclature!$D$1:$E$9,2,0)</f>
        <v>04</v>
      </c>
      <c r="L778" s="0" t="str">
        <f aca="false">VLOOKUP(B778,Nomenclature!$J$1:$K$97,2,0)</f>
        <v>10</v>
      </c>
      <c r="M778" s="0" t="str">
        <f aca="false">VLOOKUP(C778,Nomenclature!$M$1:$N$21,2,0)</f>
        <v>06</v>
      </c>
      <c r="N778" s="0" t="str">
        <f aca="false">VLOOKUP(D778,Nomenclature!$O$25:$P$31,2,0)</f>
        <v>02</v>
      </c>
      <c r="O778" s="0" t="str">
        <f aca="false">CONCATENATE(K778,L778,M778,N778)</f>
        <v>04100602</v>
      </c>
      <c r="P778" s="0" t="str">
        <f aca="false">CONCATENATE(K778,L778)</f>
        <v>0410</v>
      </c>
      <c r="R778" s="0" t="n">
        <v>10</v>
      </c>
      <c r="S778" s="0" t="n">
        <v>13</v>
      </c>
      <c r="T778" s="0" t="n">
        <v>69.2653832810695</v>
      </c>
      <c r="U778" s="0" t="n">
        <v>0.9</v>
      </c>
      <c r="V778" s="0" t="n">
        <v>0.0783935955857633</v>
      </c>
      <c r="W778" s="0" t="n">
        <f aca="false">VLOOKUP(D778,'paramètres CI'!$A$1:$C$6,2,0)</f>
        <v>0.0935912806596305</v>
      </c>
      <c r="X778" s="0" t="n">
        <f aca="false">(R778-E778)/E778</f>
        <v>-0.0384615384615385</v>
      </c>
      <c r="Y778" s="0" t="n">
        <f aca="false">T778-G778</f>
        <v>39.8704376230443</v>
      </c>
      <c r="Z778" s="0" t="n">
        <f aca="false">U778-H778</f>
        <v>-0.02</v>
      </c>
    </row>
    <row r="779" customFormat="false" ht="15.8" hidden="false" customHeight="false" outlineLevel="0" collapsed="false">
      <c r="A779" s="0" t="s">
        <v>16</v>
      </c>
      <c r="B779" s="0" t="s">
        <v>111</v>
      </c>
      <c r="C779" s="0" t="s">
        <v>46</v>
      </c>
      <c r="D779" s="0" t="s">
        <v>43</v>
      </c>
      <c r="E779" s="0" t="n">
        <f aca="false">VLOOKUP(O779,bibliRdtCHauff!$G$1:$K$1398,4,0)</f>
        <v>12</v>
      </c>
      <c r="F779" s="0" t="n">
        <v>13</v>
      </c>
      <c r="G779" s="0" t="n">
        <f aca="false">VLOOKUP(P779,BesoinU!$F$1:$L$99,3,0)</f>
        <v>29.3949456580252</v>
      </c>
      <c r="H779" s="0" t="n">
        <f aca="false">VLOOKUP(O779,bibliRdtCHauff!$G$1:$K$1398,3,0)</f>
        <v>1</v>
      </c>
      <c r="I779" s="0" t="n">
        <v>9.99400359784131E-005</v>
      </c>
      <c r="J779" s="0" t="n">
        <f aca="false">VLOOKUP(D779,'paramètres CI'!$A$1:$C$6,2,0)</f>
        <v>0.0935912806596305</v>
      </c>
      <c r="K779" s="0" t="str">
        <f aca="false">VLOOKUP(A779,Nomenclature!$D$1:$E$9,2,0)</f>
        <v>04</v>
      </c>
      <c r="L779" s="0" t="str">
        <f aca="false">VLOOKUP(B779,Nomenclature!$J$1:$K$97,2,0)</f>
        <v>10</v>
      </c>
      <c r="M779" s="0" t="str">
        <f aca="false">VLOOKUP(C779,Nomenclature!$M$1:$N$21,2,0)</f>
        <v>26</v>
      </c>
      <c r="N779" s="0" t="str">
        <f aca="false">VLOOKUP(D779,Nomenclature!$O$25:$P$31,2,0)</f>
        <v>02</v>
      </c>
      <c r="O779" s="0" t="str">
        <f aca="false">CONCATENATE(K779,L779,M779,N779)</f>
        <v>04102602</v>
      </c>
      <c r="P779" s="0" t="str">
        <f aca="false">CONCATENATE(K779,L779)</f>
        <v>0410</v>
      </c>
      <c r="R779" s="0" t="n">
        <v>12</v>
      </c>
      <c r="S779" s="0" t="n">
        <v>13</v>
      </c>
      <c r="T779" s="0" t="n">
        <v>69.2653832810695</v>
      </c>
      <c r="U779" s="0" t="n">
        <v>1</v>
      </c>
      <c r="V779" s="0" t="n">
        <v>9.99400359784131E-005</v>
      </c>
      <c r="W779" s="0" t="n">
        <f aca="false">VLOOKUP(D779,'paramètres CI'!$A$1:$C$6,2,0)</f>
        <v>0.0935912806596305</v>
      </c>
      <c r="X779" s="0" t="n">
        <f aca="false">(R779-E779)/E779</f>
        <v>0</v>
      </c>
      <c r="Y779" s="0" t="n">
        <f aca="false">T779-G779</f>
        <v>39.8704376230443</v>
      </c>
      <c r="Z779" s="0" t="n">
        <f aca="false">U779-H779</f>
        <v>0</v>
      </c>
    </row>
    <row r="780" customFormat="false" ht="15.8" hidden="false" customHeight="false" outlineLevel="0" collapsed="false">
      <c r="A780" s="0" t="s">
        <v>16</v>
      </c>
      <c r="B780" s="0" t="s">
        <v>111</v>
      </c>
      <c r="C780" s="0" t="s">
        <v>48</v>
      </c>
      <c r="D780" s="0" t="s">
        <v>43</v>
      </c>
      <c r="E780" s="0" t="n">
        <f aca="false">VLOOKUP(O780,bibliRdtCHauff!$G$1:$K$1398,4,0)</f>
        <v>63.1643193045264</v>
      </c>
      <c r="F780" s="0" t="n">
        <v>20</v>
      </c>
      <c r="G780" s="0" t="n">
        <f aca="false">VLOOKUP(P780,BesoinU!$F$1:$L$99,3,0)</f>
        <v>29.3949456580252</v>
      </c>
      <c r="H780" s="0" t="n">
        <f aca="false">VLOOKUP(O780,bibliRdtCHauff!$G$1:$K$1398,3,0)</f>
        <v>2.77281655813953</v>
      </c>
      <c r="I780" s="0" t="n">
        <v>0.0402919478573944</v>
      </c>
      <c r="J780" s="0" t="n">
        <f aca="false">VLOOKUP(D780,'paramètres CI'!$A$1:$C$6,2,0)</f>
        <v>0.0935912806596305</v>
      </c>
      <c r="K780" s="0" t="str">
        <f aca="false">VLOOKUP(A780,Nomenclature!$D$1:$E$9,2,0)</f>
        <v>04</v>
      </c>
      <c r="L780" s="0" t="str">
        <f aca="false">VLOOKUP(B780,Nomenclature!$J$1:$K$97,2,0)</f>
        <v>10</v>
      </c>
      <c r="M780" s="0" t="str">
        <f aca="false">VLOOKUP(C780,Nomenclature!$M$1:$N$21,2,0)</f>
        <v>09</v>
      </c>
      <c r="N780" s="0" t="str">
        <f aca="false">VLOOKUP(D780,Nomenclature!$O$25:$P$31,2,0)</f>
        <v>02</v>
      </c>
      <c r="O780" s="0" t="str">
        <f aca="false">CONCATENATE(K780,L780,M780,N780)</f>
        <v>04100902</v>
      </c>
      <c r="P780" s="0" t="str">
        <f aca="false">CONCATENATE(K780,L780)</f>
        <v>0410</v>
      </c>
      <c r="R780" s="0" t="n">
        <v>60.1564945757394</v>
      </c>
      <c r="S780" s="0" t="n">
        <v>20</v>
      </c>
      <c r="T780" s="0" t="n">
        <v>93.2555919943887</v>
      </c>
      <c r="U780" s="0" t="n">
        <v>2.66616976744185</v>
      </c>
      <c r="V780" s="0" t="n">
        <v>0.0402919478573944</v>
      </c>
      <c r="W780" s="0" t="n">
        <f aca="false">VLOOKUP(D780,'paramètres CI'!$A$1:$C$6,2,0)</f>
        <v>0.0935912806596305</v>
      </c>
      <c r="X780" s="0" t="n">
        <f aca="false">(R780-E780)/E780</f>
        <v>-0.0476190476190481</v>
      </c>
      <c r="Y780" s="0" t="n">
        <f aca="false">T780-G780</f>
        <v>63.8606463363635</v>
      </c>
      <c r="Z780" s="0" t="n">
        <f aca="false">U780-H780</f>
        <v>-0.10664679069768</v>
      </c>
    </row>
    <row r="781" customFormat="false" ht="15.8" hidden="false" customHeight="false" outlineLevel="0" collapsed="false">
      <c r="A781" s="0" t="s">
        <v>16</v>
      </c>
      <c r="B781" s="0" t="s">
        <v>111</v>
      </c>
      <c r="C781" s="0" t="s">
        <v>49</v>
      </c>
      <c r="D781" s="0" t="s">
        <v>43</v>
      </c>
      <c r="E781" s="0" t="n">
        <f aca="false">VLOOKUP(O781,bibliRdtCHauff!$G$1:$K$1398,4,0)</f>
        <v>75.1956182196743</v>
      </c>
      <c r="F781" s="0" t="n">
        <v>20</v>
      </c>
      <c r="G781" s="0" t="n">
        <f aca="false">VLOOKUP(P781,BesoinU!$F$1:$L$99,3,0)</f>
        <v>29.3949456580252</v>
      </c>
      <c r="H781" s="0" t="n">
        <f aca="false">VLOOKUP(O781,bibliRdtCHauff!$G$1:$K$1398,3,0)</f>
        <v>3.19940372093023</v>
      </c>
      <c r="I781" s="0" t="n">
        <v>9.99400359784131E-005</v>
      </c>
      <c r="J781" s="0" t="n">
        <f aca="false">VLOOKUP(D781,'paramètres CI'!$A$1:$C$6,2,0)</f>
        <v>0.0935912806596305</v>
      </c>
      <c r="K781" s="0" t="str">
        <f aca="false">VLOOKUP(A781,Nomenclature!$D$1:$E$9,2,0)</f>
        <v>04</v>
      </c>
      <c r="L781" s="0" t="str">
        <f aca="false">VLOOKUP(B781,Nomenclature!$J$1:$K$97,2,0)</f>
        <v>10</v>
      </c>
      <c r="M781" s="0" t="str">
        <f aca="false">VLOOKUP(C781,Nomenclature!$M$1:$N$21,2,0)</f>
        <v>29</v>
      </c>
      <c r="N781" s="0" t="str">
        <f aca="false">VLOOKUP(D781,Nomenclature!$O$25:$P$31,2,0)</f>
        <v>02</v>
      </c>
      <c r="O781" s="0" t="str">
        <f aca="false">CONCATENATE(K781,L781,M781,N781)</f>
        <v>04102902</v>
      </c>
      <c r="P781" s="0" t="str">
        <f aca="false">CONCATENATE(K781,L781)</f>
        <v>0410</v>
      </c>
      <c r="R781" s="0" t="n">
        <v>75.1956182196743</v>
      </c>
      <c r="S781" s="0" t="n">
        <v>20</v>
      </c>
      <c r="T781" s="0" t="n">
        <v>93.2555919943887</v>
      </c>
      <c r="U781" s="0" t="n">
        <v>3.19940372093023</v>
      </c>
      <c r="V781" s="0" t="n">
        <v>9.99400359784131E-005</v>
      </c>
      <c r="W781" s="0" t="n">
        <f aca="false">VLOOKUP(D781,'paramètres CI'!$A$1:$C$6,2,0)</f>
        <v>0.0935912806596305</v>
      </c>
      <c r="X781" s="0" t="n">
        <f aca="false">(R781-E781)/E781</f>
        <v>0</v>
      </c>
      <c r="Y781" s="0" t="n">
        <f aca="false">T781-G781</f>
        <v>63.8606463363635</v>
      </c>
      <c r="Z781" s="0" t="n">
        <f aca="false">U781-H781</f>
        <v>0</v>
      </c>
    </row>
    <row r="782" customFormat="false" ht="15.8" hidden="false" customHeight="false" outlineLevel="0" collapsed="false">
      <c r="A782" s="0" t="s">
        <v>16</v>
      </c>
      <c r="B782" s="0" t="s">
        <v>112</v>
      </c>
      <c r="C782" s="0" t="s">
        <v>32</v>
      </c>
      <c r="D782" s="0" t="s">
        <v>33</v>
      </c>
      <c r="E782" s="0" t="n">
        <f aca="false">VLOOKUP(O782,bibliRdtCHauff!$G$1:$K$1398,4,0)</f>
        <v>23.5453999376362</v>
      </c>
      <c r="F782" s="0" t="n">
        <v>25</v>
      </c>
      <c r="G782" s="0" t="n">
        <f aca="false">VLOOKUP(P782,BesoinU!$F$1:$L$99,3,0)</f>
        <v>25.5384962846399</v>
      </c>
      <c r="H782" s="0" t="n">
        <f aca="false">VLOOKUP(O782,bibliRdtCHauff!$G$1:$K$1398,3,0)</f>
        <v>0.799467857675324</v>
      </c>
      <c r="I782" s="0" t="n">
        <v>0.0189287077577265</v>
      </c>
      <c r="J782" s="0" t="n">
        <f aca="false">VLOOKUP(D782,'paramètres CI'!$A$1:$C$6,2,0)</f>
        <v>0.033584731604575</v>
      </c>
      <c r="K782" s="0" t="str">
        <f aca="false">VLOOKUP(A782,Nomenclature!$D$1:$E$9,2,0)</f>
        <v>04</v>
      </c>
      <c r="L782" s="0" t="str">
        <f aca="false">VLOOKUP(B782,Nomenclature!$J$1:$K$97,2,0)</f>
        <v>11</v>
      </c>
      <c r="M782" s="0" t="str">
        <f aca="false">VLOOKUP(C782,Nomenclature!$M$1:$N$21,2,0)</f>
        <v>01</v>
      </c>
      <c r="N782" s="0" t="str">
        <f aca="false">VLOOKUP(D782,Nomenclature!$O$25:$P$31,2,0)</f>
        <v>01</v>
      </c>
      <c r="O782" s="0" t="str">
        <f aca="false">CONCATENATE(K782,L782,M782,N782)</f>
        <v>04110101</v>
      </c>
      <c r="P782" s="0" t="str">
        <f aca="false">CONCATENATE(K782,L782)</f>
        <v>0411</v>
      </c>
      <c r="R782" s="0" t="n">
        <v>22.4241904167964</v>
      </c>
      <c r="S782" s="0" t="n">
        <v>25</v>
      </c>
      <c r="T782" s="0" t="n">
        <v>95.5929647604742</v>
      </c>
      <c r="U782" s="0" t="n">
        <v>0.768719093918581</v>
      </c>
      <c r="V782" s="0" t="n">
        <v>0.0189287077577265</v>
      </c>
      <c r="W782" s="0" t="n">
        <f aca="false">VLOOKUP(D782,'paramètres CI'!$A$1:$C$6,2,0)</f>
        <v>0.033584731604575</v>
      </c>
      <c r="X782" s="0" t="n">
        <f aca="false">(R782-E782)/E782</f>
        <v>-0.0476190476190469</v>
      </c>
      <c r="Y782" s="0" t="n">
        <f aca="false">T782-G782</f>
        <v>70.0544684758343</v>
      </c>
      <c r="Z782" s="0" t="n">
        <f aca="false">U782-H782</f>
        <v>-0.030748763756743</v>
      </c>
    </row>
    <row r="783" customFormat="false" ht="15.8" hidden="false" customHeight="false" outlineLevel="0" collapsed="false">
      <c r="A783" s="0" t="s">
        <v>16</v>
      </c>
      <c r="B783" s="0" t="s">
        <v>112</v>
      </c>
      <c r="C783" s="0" t="s">
        <v>32</v>
      </c>
      <c r="D783" s="0" t="s">
        <v>34</v>
      </c>
      <c r="E783" s="0" t="n">
        <f aca="false">VLOOKUP(O783,bibliRdtCHauff!$G$1:$K$1398,4,0)</f>
        <v>22.1757164917644</v>
      </c>
      <c r="F783" s="0" t="n">
        <v>25</v>
      </c>
      <c r="G783" s="0" t="n">
        <f aca="false">VLOOKUP(P783,BesoinU!$F$1:$L$99,3,0)</f>
        <v>25.5384962846399</v>
      </c>
      <c r="H783" s="0" t="n">
        <f aca="false">VLOOKUP(O783,bibliRdtCHauff!$G$1:$K$1398,3,0)</f>
        <v>0.932040082258216</v>
      </c>
      <c r="I783" s="0" t="n">
        <v>0.0218282481657337</v>
      </c>
      <c r="J783" s="0" t="n">
        <f aca="false">VLOOKUP(D783,'paramètres CI'!$A$1:$C$6,2,0)</f>
        <v>0.0424847883250769</v>
      </c>
      <c r="K783" s="0" t="str">
        <f aca="false">VLOOKUP(A783,Nomenclature!$D$1:$E$9,2,0)</f>
        <v>04</v>
      </c>
      <c r="L783" s="0" t="str">
        <f aca="false">VLOOKUP(B783,Nomenclature!$J$1:$K$97,2,0)</f>
        <v>11</v>
      </c>
      <c r="M783" s="0" t="str">
        <f aca="false">VLOOKUP(C783,Nomenclature!$M$1:$N$21,2,0)</f>
        <v>01</v>
      </c>
      <c r="N783" s="0" t="str">
        <f aca="false">VLOOKUP(D783,Nomenclature!$O$25:$P$31,2,0)</f>
        <v>06</v>
      </c>
      <c r="O783" s="0" t="str">
        <f aca="false">CONCATENATE(K783,L783,M783,N783)</f>
        <v>04110106</v>
      </c>
      <c r="P783" s="0" t="str">
        <f aca="false">CONCATENATE(K783,L783)</f>
        <v>0411</v>
      </c>
      <c r="R783" s="0" t="n">
        <v>21.1197299921566</v>
      </c>
      <c r="S783" s="0" t="n">
        <v>25</v>
      </c>
      <c r="T783" s="0" t="n">
        <v>89.1393110757099</v>
      </c>
      <c r="U783" s="0" t="n">
        <v>0.896192386786747</v>
      </c>
      <c r="V783" s="0" t="n">
        <v>0.0218282481657337</v>
      </c>
      <c r="W783" s="0" t="n">
        <f aca="false">VLOOKUP(D783,'paramètres CI'!$A$1:$C$6,2,0)</f>
        <v>0.0424847883250769</v>
      </c>
      <c r="X783" s="0" t="n">
        <f aca="false">(R783-E783)/E783</f>
        <v>-0.0476190476190464</v>
      </c>
      <c r="Y783" s="0" t="n">
        <f aca="false">T783-G783</f>
        <v>63.60081479107</v>
      </c>
      <c r="Z783" s="0" t="n">
        <f aca="false">U783-H783</f>
        <v>-0.035847695471469</v>
      </c>
    </row>
    <row r="784" customFormat="false" ht="15.8" hidden="false" customHeight="false" outlineLevel="0" collapsed="false">
      <c r="A784" s="0" t="s">
        <v>16</v>
      </c>
      <c r="B784" s="0" t="s">
        <v>112</v>
      </c>
      <c r="C784" s="0" t="s">
        <v>35</v>
      </c>
      <c r="D784" s="0" t="s">
        <v>33</v>
      </c>
      <c r="E784" s="0" t="n">
        <f aca="false">VLOOKUP(O784,bibliRdtCHauff!$G$1:$K$1398,4,0)</f>
        <v>28.0302380209955</v>
      </c>
      <c r="F784" s="0" t="n">
        <v>25</v>
      </c>
      <c r="G784" s="0" t="n">
        <f aca="false">VLOOKUP(P784,BesoinU!$F$1:$L$99,3,0)</f>
        <v>25.5384962846399</v>
      </c>
      <c r="H784" s="0" t="n">
        <f aca="false">VLOOKUP(O784,bibliRdtCHauff!$G$1:$K$1398,3,0)</f>
        <v>0.922462912702297</v>
      </c>
      <c r="I784" s="0" t="n">
        <v>9.99400359784131E-005</v>
      </c>
      <c r="J784" s="0" t="n">
        <f aca="false">VLOOKUP(D784,'paramètres CI'!$A$1:$C$6,2,0)</f>
        <v>0.033584731604575</v>
      </c>
      <c r="K784" s="0" t="str">
        <f aca="false">VLOOKUP(A784,Nomenclature!$D$1:$E$9,2,0)</f>
        <v>04</v>
      </c>
      <c r="L784" s="0" t="str">
        <f aca="false">VLOOKUP(B784,Nomenclature!$J$1:$K$97,2,0)</f>
        <v>11</v>
      </c>
      <c r="M784" s="0" t="str">
        <f aca="false">VLOOKUP(C784,Nomenclature!$M$1:$N$21,2,0)</f>
        <v>21</v>
      </c>
      <c r="N784" s="0" t="str">
        <f aca="false">VLOOKUP(D784,Nomenclature!$O$25:$P$31,2,0)</f>
        <v>01</v>
      </c>
      <c r="O784" s="0" t="str">
        <f aca="false">CONCATENATE(K784,L784,M784,N784)</f>
        <v>04112101</v>
      </c>
      <c r="P784" s="0" t="str">
        <f aca="false">CONCATENATE(K784,L784)</f>
        <v>0411</v>
      </c>
      <c r="R784" s="0" t="n">
        <v>28.0302380209955</v>
      </c>
      <c r="S784" s="0" t="n">
        <v>25</v>
      </c>
      <c r="T784" s="0" t="n">
        <v>95.5929647604742</v>
      </c>
      <c r="U784" s="0" t="n">
        <v>0.922462912702297</v>
      </c>
      <c r="V784" s="0" t="n">
        <v>9.99400359784131E-005</v>
      </c>
      <c r="W784" s="0" t="n">
        <f aca="false">VLOOKUP(D784,'paramètres CI'!$A$1:$C$6,2,0)</f>
        <v>0.033584731604575</v>
      </c>
      <c r="X784" s="0" t="n">
        <f aca="false">(R784-E784)/E784</f>
        <v>0</v>
      </c>
      <c r="Y784" s="0" t="n">
        <f aca="false">T784-G784</f>
        <v>70.0544684758343</v>
      </c>
      <c r="Z784" s="0" t="n">
        <f aca="false">U784-H784</f>
        <v>0</v>
      </c>
    </row>
    <row r="785" customFormat="false" ht="15.8" hidden="false" customHeight="false" outlineLevel="0" collapsed="false">
      <c r="A785" s="0" t="s">
        <v>16</v>
      </c>
      <c r="B785" s="0" t="s">
        <v>112</v>
      </c>
      <c r="C785" s="0" t="s">
        <v>35</v>
      </c>
      <c r="D785" s="0" t="s">
        <v>34</v>
      </c>
      <c r="E785" s="0" t="n">
        <f aca="false">VLOOKUP(O785,bibliRdtCHauff!$G$1:$K$1398,4,0)</f>
        <v>26.3996624901957</v>
      </c>
      <c r="F785" s="0" t="n">
        <v>25</v>
      </c>
      <c r="G785" s="0" t="n">
        <f aca="false">VLOOKUP(P785,BesoinU!$F$1:$L$99,3,0)</f>
        <v>25.5384962846399</v>
      </c>
      <c r="H785" s="0" t="n">
        <f aca="false">VLOOKUP(O785,bibliRdtCHauff!$G$1:$K$1398,3,0)</f>
        <v>1.07543086414409</v>
      </c>
      <c r="I785" s="0" t="n">
        <v>9.99400359784131E-005</v>
      </c>
      <c r="J785" s="0" t="n">
        <f aca="false">VLOOKUP(D785,'paramètres CI'!$A$1:$C$6,2,0)</f>
        <v>0.0424847883250769</v>
      </c>
      <c r="K785" s="0" t="str">
        <f aca="false">VLOOKUP(A785,Nomenclature!$D$1:$E$9,2,0)</f>
        <v>04</v>
      </c>
      <c r="L785" s="0" t="str">
        <f aca="false">VLOOKUP(B785,Nomenclature!$J$1:$K$97,2,0)</f>
        <v>11</v>
      </c>
      <c r="M785" s="0" t="str">
        <f aca="false">VLOOKUP(C785,Nomenclature!$M$1:$N$21,2,0)</f>
        <v>21</v>
      </c>
      <c r="N785" s="0" t="str">
        <f aca="false">VLOOKUP(D785,Nomenclature!$O$25:$P$31,2,0)</f>
        <v>06</v>
      </c>
      <c r="O785" s="0" t="str">
        <f aca="false">CONCATENATE(K785,L785,M785,N785)</f>
        <v>04112106</v>
      </c>
      <c r="P785" s="0" t="str">
        <f aca="false">CONCATENATE(K785,L785)</f>
        <v>0411</v>
      </c>
      <c r="R785" s="0" t="n">
        <v>26.3996624901957</v>
      </c>
      <c r="S785" s="0" t="n">
        <v>25</v>
      </c>
      <c r="T785" s="0" t="n">
        <v>89.1393110757099</v>
      </c>
      <c r="U785" s="0" t="n">
        <v>1.07543086414409</v>
      </c>
      <c r="V785" s="0" t="n">
        <v>9.99400359784131E-005</v>
      </c>
      <c r="W785" s="0" t="n">
        <f aca="false">VLOOKUP(D785,'paramètres CI'!$A$1:$C$6,2,0)</f>
        <v>0.0424847883250769</v>
      </c>
      <c r="X785" s="0" t="n">
        <f aca="false">(R785-E785)/E785</f>
        <v>0</v>
      </c>
      <c r="Y785" s="0" t="n">
        <f aca="false">T785-G785</f>
        <v>63.60081479107</v>
      </c>
      <c r="Z785" s="0" t="n">
        <f aca="false">U785-H785</f>
        <v>0</v>
      </c>
    </row>
    <row r="786" customFormat="false" ht="15.8" hidden="false" customHeight="false" outlineLevel="0" collapsed="false">
      <c r="A786" s="0" t="s">
        <v>16</v>
      </c>
      <c r="B786" s="0" t="s">
        <v>112</v>
      </c>
      <c r="C786" s="0" t="s">
        <v>36</v>
      </c>
      <c r="D786" s="0" t="s">
        <v>37</v>
      </c>
      <c r="E786" s="0" t="n">
        <f aca="false">VLOOKUP(O786,bibliRdtCHauff!$G$1:$K$1398,4,0)</f>
        <v>15.2940843030531</v>
      </c>
      <c r="F786" s="0" t="n">
        <v>20</v>
      </c>
      <c r="G786" s="0" t="n">
        <f aca="false">VLOOKUP(P786,BesoinU!$F$1:$L$99,3,0)</f>
        <v>25.5384962846399</v>
      </c>
      <c r="H786" s="0" t="n">
        <f aca="false">VLOOKUP(O786,bibliRdtCHauff!$G$1:$K$1398,3,0)</f>
        <v>0.76016614599945</v>
      </c>
      <c r="I786" s="0" t="n">
        <v>9.99400359784131E-005</v>
      </c>
      <c r="J786" s="0" t="n">
        <f aca="false">VLOOKUP(D786,'paramètres CI'!$A$1:$C$6,2,0)</f>
        <v>0.0385046990211696</v>
      </c>
      <c r="K786" s="0" t="str">
        <f aca="false">VLOOKUP(A786,Nomenclature!$D$1:$E$9,2,0)</f>
        <v>04</v>
      </c>
      <c r="L786" s="0" t="str">
        <f aca="false">VLOOKUP(B786,Nomenclature!$J$1:$K$97,2,0)</f>
        <v>11</v>
      </c>
      <c r="M786" s="0" t="str">
        <f aca="false">VLOOKUP(C786,Nomenclature!$M$1:$N$21,2,0)</f>
        <v>23</v>
      </c>
      <c r="N786" s="0" t="str">
        <f aca="false">VLOOKUP(D786,Nomenclature!$O$25:$P$31,2,0)</f>
        <v>03</v>
      </c>
      <c r="O786" s="0" t="str">
        <f aca="false">CONCATENATE(K786,L786,M786,N786)</f>
        <v>04112303</v>
      </c>
      <c r="P786" s="0" t="str">
        <f aca="false">CONCATENATE(K786,L786)</f>
        <v>0411</v>
      </c>
      <c r="R786" s="0" t="n">
        <v>15.2940843030531</v>
      </c>
      <c r="S786" s="0" t="n">
        <v>20</v>
      </c>
      <c r="T786" s="0" t="n">
        <v>87.888048121004</v>
      </c>
      <c r="U786" s="0" t="n">
        <v>0.76016614599945</v>
      </c>
      <c r="V786" s="0" t="n">
        <v>9.99400359784131E-005</v>
      </c>
      <c r="W786" s="0" t="n">
        <f aca="false">VLOOKUP(D786,'paramètres CI'!$A$1:$C$6,2,0)</f>
        <v>0.0385046990211696</v>
      </c>
      <c r="X786" s="0" t="n">
        <f aca="false">(R786-E786)/E786</f>
        <v>0</v>
      </c>
      <c r="Y786" s="0" t="n">
        <f aca="false">T786-G786</f>
        <v>62.3495518363641</v>
      </c>
      <c r="Z786" s="0" t="n">
        <f aca="false">U786-H786</f>
        <v>0</v>
      </c>
    </row>
    <row r="787" customFormat="false" ht="15.8" hidden="false" customHeight="false" outlineLevel="0" collapsed="false">
      <c r="A787" s="0" t="s">
        <v>16</v>
      </c>
      <c r="B787" s="0" t="s">
        <v>112</v>
      </c>
      <c r="C787" s="0" t="s">
        <v>38</v>
      </c>
      <c r="D787" s="0" t="s">
        <v>39</v>
      </c>
      <c r="E787" s="0" t="n">
        <f aca="false">VLOOKUP(O787,bibliRdtCHauff!$G$1:$K$1398,4,0)</f>
        <v>11.2591578945877</v>
      </c>
      <c r="F787" s="0" t="n">
        <v>20</v>
      </c>
      <c r="G787" s="0" t="n">
        <f aca="false">VLOOKUP(P787,BesoinU!$F$1:$L$99,3,0)</f>
        <v>25.5384962846399</v>
      </c>
      <c r="H787" s="0" t="n">
        <f aca="false">VLOOKUP(O787,bibliRdtCHauff!$G$1:$K$1398,3,0)</f>
        <v>0.9864976612936</v>
      </c>
      <c r="I787" s="0" t="n">
        <v>9.99400359784131E-005</v>
      </c>
      <c r="J787" s="0" t="n">
        <f aca="false">VLOOKUP(D787,'paramètres CI'!$A$1:$C$6,2,0)</f>
        <v>0.022045059962018</v>
      </c>
      <c r="K787" s="0" t="str">
        <f aca="false">VLOOKUP(A787,Nomenclature!$D$1:$E$9,2,0)</f>
        <v>04</v>
      </c>
      <c r="L787" s="0" t="str">
        <f aca="false">VLOOKUP(B787,Nomenclature!$J$1:$K$97,2,0)</f>
        <v>11</v>
      </c>
      <c r="M787" s="0" t="str">
        <f aca="false">VLOOKUP(C787,Nomenclature!$M$1:$N$21,2,0)</f>
        <v>24</v>
      </c>
      <c r="N787" s="0" t="str">
        <f aca="false">VLOOKUP(D787,Nomenclature!$O$25:$P$31,2,0)</f>
        <v>04</v>
      </c>
      <c r="O787" s="0" t="str">
        <f aca="false">CONCATENATE(K787,L787,M787,N787)</f>
        <v>04112404</v>
      </c>
      <c r="P787" s="0" t="str">
        <f aca="false">CONCATENATE(K787,L787)</f>
        <v>0411</v>
      </c>
      <c r="R787" s="0" t="n">
        <v>11.2591578945877</v>
      </c>
      <c r="S787" s="0" t="n">
        <v>20</v>
      </c>
      <c r="T787" s="0" t="n">
        <v>87.0590550117024</v>
      </c>
      <c r="U787" s="0" t="n">
        <v>0.9864976612936</v>
      </c>
      <c r="V787" s="0" t="n">
        <v>9.99400359784131E-005</v>
      </c>
      <c r="W787" s="0" t="n">
        <f aca="false">VLOOKUP(D787,'paramètres CI'!$A$1:$C$6,2,0)</f>
        <v>0.022045059962018</v>
      </c>
      <c r="X787" s="0" t="n">
        <f aca="false">(R787-E787)/E787</f>
        <v>0</v>
      </c>
      <c r="Y787" s="0" t="n">
        <f aca="false">T787-G787</f>
        <v>61.5205587270625</v>
      </c>
      <c r="Z787" s="0" t="n">
        <f aca="false">U787-H787</f>
        <v>0</v>
      </c>
    </row>
    <row r="788" customFormat="false" ht="15.8" hidden="false" customHeight="false" outlineLevel="0" collapsed="false">
      <c r="A788" s="0" t="s">
        <v>16</v>
      </c>
      <c r="B788" s="0" t="s">
        <v>112</v>
      </c>
      <c r="C788" s="0" t="s">
        <v>40</v>
      </c>
      <c r="D788" s="0" t="s">
        <v>37</v>
      </c>
      <c r="E788" s="0" t="n">
        <f aca="false">VLOOKUP(O788,bibliRdtCHauff!$G$1:$K$1398,4,0)</f>
        <v>12.8470308145646</v>
      </c>
      <c r="F788" s="0" t="n">
        <v>20</v>
      </c>
      <c r="G788" s="0" t="n">
        <f aca="false">VLOOKUP(P788,BesoinU!$F$1:$L$99,3,0)</f>
        <v>25.5384962846399</v>
      </c>
      <c r="H788" s="0" t="n">
        <f aca="false">VLOOKUP(O788,bibliRdtCHauff!$G$1:$K$1398,3,0)</f>
        <v>0.597981592581667</v>
      </c>
      <c r="I788" s="0" t="n">
        <v>0.0903657236697962</v>
      </c>
      <c r="J788" s="0" t="n">
        <f aca="false">VLOOKUP(D788,'paramètres CI'!$A$1:$C$6,2,0)</f>
        <v>0.0385046990211696</v>
      </c>
      <c r="K788" s="0" t="str">
        <f aca="false">VLOOKUP(A788,Nomenclature!$D$1:$E$9,2,0)</f>
        <v>04</v>
      </c>
      <c r="L788" s="0" t="str">
        <f aca="false">VLOOKUP(B788,Nomenclature!$J$1:$K$97,2,0)</f>
        <v>11</v>
      </c>
      <c r="M788" s="0" t="str">
        <f aca="false">VLOOKUP(C788,Nomenclature!$M$1:$N$21,2,0)</f>
        <v>03</v>
      </c>
      <c r="N788" s="0" t="str">
        <f aca="false">VLOOKUP(D788,Nomenclature!$O$25:$P$31,2,0)</f>
        <v>03</v>
      </c>
      <c r="O788" s="0" t="str">
        <f aca="false">CONCATENATE(K788,L788,M788,N788)</f>
        <v>04110303</v>
      </c>
      <c r="P788" s="0" t="str">
        <f aca="false">CONCATENATE(K788,L788)</f>
        <v>0411</v>
      </c>
      <c r="R788" s="0" t="n">
        <v>12.2352674424425</v>
      </c>
      <c r="S788" s="0" t="n">
        <v>20</v>
      </c>
      <c r="T788" s="0" t="n">
        <v>87.888048121004</v>
      </c>
      <c r="U788" s="0" t="n">
        <v>0.557435454227221</v>
      </c>
      <c r="V788" s="0" t="n">
        <v>0.0903657236697962</v>
      </c>
      <c r="W788" s="0" t="n">
        <f aca="false">VLOOKUP(D788,'paramètres CI'!$A$1:$C$6,2,0)</f>
        <v>0.0385046990211696</v>
      </c>
      <c r="X788" s="0" t="n">
        <f aca="false">(R788-E788)/E788</f>
        <v>-0.0476190476190458</v>
      </c>
      <c r="Y788" s="0" t="n">
        <f aca="false">T788-G788</f>
        <v>62.3495518363641</v>
      </c>
      <c r="Z788" s="0" t="n">
        <f aca="false">U788-H788</f>
        <v>-0.040546138354446</v>
      </c>
    </row>
    <row r="789" customFormat="false" ht="15.8" hidden="false" customHeight="false" outlineLevel="0" collapsed="false">
      <c r="A789" s="0" t="s">
        <v>16</v>
      </c>
      <c r="B789" s="0" t="s">
        <v>112</v>
      </c>
      <c r="C789" s="0" t="s">
        <v>41</v>
      </c>
      <c r="D789" s="0" t="s">
        <v>39</v>
      </c>
      <c r="E789" s="0" t="n">
        <f aca="false">VLOOKUP(O789,bibliRdtCHauff!$G$1:$K$1398,4,0)</f>
        <v>9.45769263145368</v>
      </c>
      <c r="F789" s="0" t="n">
        <v>20</v>
      </c>
      <c r="G789" s="0" t="n">
        <f aca="false">VLOOKUP(P789,BesoinU!$F$1:$L$99,3,0)</f>
        <v>25.5384962846399</v>
      </c>
      <c r="H789" s="0" t="n">
        <f aca="false">VLOOKUP(O789,bibliRdtCHauff!$G$1:$K$1398,3,0)</f>
        <v>0.896030546623133</v>
      </c>
      <c r="I789" s="0" t="n">
        <v>0.616739905759724</v>
      </c>
      <c r="J789" s="0" t="n">
        <f aca="false">VLOOKUP(D789,'paramètres CI'!$A$1:$C$6,2,0)</f>
        <v>0.022045059962018</v>
      </c>
      <c r="K789" s="0" t="str">
        <f aca="false">VLOOKUP(A789,Nomenclature!$D$1:$E$9,2,0)</f>
        <v>04</v>
      </c>
      <c r="L789" s="0" t="str">
        <f aca="false">VLOOKUP(B789,Nomenclature!$J$1:$K$97,2,0)</f>
        <v>11</v>
      </c>
      <c r="M789" s="0" t="str">
        <f aca="false">VLOOKUP(C789,Nomenclature!$M$1:$N$21,2,0)</f>
        <v>04</v>
      </c>
      <c r="N789" s="0" t="str">
        <f aca="false">VLOOKUP(D789,Nomenclature!$O$25:$P$31,2,0)</f>
        <v>04</v>
      </c>
      <c r="O789" s="0" t="str">
        <f aca="false">CONCATENATE(K789,L789,M789,N789)</f>
        <v>04110404</v>
      </c>
      <c r="P789" s="0" t="str">
        <f aca="false">CONCATENATE(K789,L789)</f>
        <v>0411</v>
      </c>
      <c r="R789" s="0" t="n">
        <v>9.00732631567017</v>
      </c>
      <c r="S789" s="0" t="n">
        <v>20</v>
      </c>
      <c r="T789" s="0" t="n">
        <v>87.0590550117024</v>
      </c>
      <c r="U789" s="0" t="n">
        <v>0.873413767955516</v>
      </c>
      <c r="V789" s="0" t="n">
        <v>0.616739905759724</v>
      </c>
      <c r="W789" s="0" t="n">
        <f aca="false">VLOOKUP(D789,'paramètres CI'!$A$1:$C$6,2,0)</f>
        <v>0.022045059962018</v>
      </c>
      <c r="X789" s="0" t="n">
        <f aca="false">(R789-E789)/E789</f>
        <v>-0.0476190476190478</v>
      </c>
      <c r="Y789" s="0" t="n">
        <f aca="false">T789-G789</f>
        <v>61.5205587270625</v>
      </c>
      <c r="Z789" s="0" t="n">
        <f aca="false">U789-H789</f>
        <v>-0.022616778667617</v>
      </c>
    </row>
    <row r="790" customFormat="false" ht="15.8" hidden="false" customHeight="false" outlineLevel="0" collapsed="false">
      <c r="A790" s="0" t="s">
        <v>16</v>
      </c>
      <c r="B790" s="0" t="s">
        <v>112</v>
      </c>
      <c r="C790" s="0" t="s">
        <v>45</v>
      </c>
      <c r="D790" s="0" t="s">
        <v>43</v>
      </c>
      <c r="E790" s="0" t="n">
        <f aca="false">VLOOKUP(O790,bibliRdtCHauff!$G$1:$K$1398,4,0)</f>
        <v>10.4</v>
      </c>
      <c r="F790" s="0" t="n">
        <v>13</v>
      </c>
      <c r="G790" s="0" t="n">
        <f aca="false">VLOOKUP(P790,BesoinU!$F$1:$L$99,3,0)</f>
        <v>25.5384962846399</v>
      </c>
      <c r="H790" s="0" t="n">
        <f aca="false">VLOOKUP(O790,bibliRdtCHauff!$G$1:$K$1398,3,0)</f>
        <v>0.92</v>
      </c>
      <c r="I790" s="0" t="n">
        <v>0.129072263272746</v>
      </c>
      <c r="J790" s="0" t="n">
        <f aca="false">VLOOKUP(D790,'paramètres CI'!$A$1:$C$6,2,0)</f>
        <v>0.0935912806596305</v>
      </c>
      <c r="K790" s="0" t="str">
        <f aca="false">VLOOKUP(A790,Nomenclature!$D$1:$E$9,2,0)</f>
        <v>04</v>
      </c>
      <c r="L790" s="0" t="str">
        <f aca="false">VLOOKUP(B790,Nomenclature!$J$1:$K$97,2,0)</f>
        <v>11</v>
      </c>
      <c r="M790" s="0" t="str">
        <f aca="false">VLOOKUP(C790,Nomenclature!$M$1:$N$21,2,0)</f>
        <v>06</v>
      </c>
      <c r="N790" s="0" t="str">
        <f aca="false">VLOOKUP(D790,Nomenclature!$O$25:$P$31,2,0)</f>
        <v>02</v>
      </c>
      <c r="O790" s="0" t="str">
        <f aca="false">CONCATENATE(K790,L790,M790,N790)</f>
        <v>04110602</v>
      </c>
      <c r="P790" s="0" t="str">
        <f aca="false">CONCATENATE(K790,L790)</f>
        <v>0411</v>
      </c>
      <c r="R790" s="0" t="n">
        <v>10</v>
      </c>
      <c r="S790" s="0" t="n">
        <v>13</v>
      </c>
      <c r="T790" s="0" t="n">
        <v>84.1110437964154</v>
      </c>
      <c r="U790" s="0" t="n">
        <v>0.9</v>
      </c>
      <c r="V790" s="0" t="n">
        <v>0.129072263272746</v>
      </c>
      <c r="W790" s="0" t="n">
        <f aca="false">VLOOKUP(D790,'paramètres CI'!$A$1:$C$6,2,0)</f>
        <v>0.0935912806596305</v>
      </c>
      <c r="X790" s="0" t="n">
        <f aca="false">(R790-E790)/E790</f>
        <v>-0.0384615384615385</v>
      </c>
      <c r="Y790" s="0" t="n">
        <f aca="false">T790-G790</f>
        <v>58.5725475117755</v>
      </c>
      <c r="Z790" s="0" t="n">
        <f aca="false">U790-H790</f>
        <v>-0.02</v>
      </c>
    </row>
    <row r="791" customFormat="false" ht="15.8" hidden="false" customHeight="false" outlineLevel="0" collapsed="false">
      <c r="A791" s="0" t="s">
        <v>16</v>
      </c>
      <c r="B791" s="0" t="s">
        <v>112</v>
      </c>
      <c r="C791" s="0" t="s">
        <v>46</v>
      </c>
      <c r="D791" s="0" t="s">
        <v>43</v>
      </c>
      <c r="E791" s="0" t="n">
        <f aca="false">VLOOKUP(O791,bibliRdtCHauff!$G$1:$K$1398,4,0)</f>
        <v>12</v>
      </c>
      <c r="F791" s="0" t="n">
        <v>13</v>
      </c>
      <c r="G791" s="0" t="n">
        <f aca="false">VLOOKUP(P791,BesoinU!$F$1:$L$99,3,0)</f>
        <v>25.5384962846399</v>
      </c>
      <c r="H791" s="0" t="n">
        <f aca="false">VLOOKUP(O791,bibliRdtCHauff!$G$1:$K$1398,3,0)</f>
        <v>1</v>
      </c>
      <c r="I791" s="0" t="n">
        <v>9.99400359784131E-005</v>
      </c>
      <c r="J791" s="0" t="n">
        <f aca="false">VLOOKUP(D791,'paramètres CI'!$A$1:$C$6,2,0)</f>
        <v>0.0935912806596305</v>
      </c>
      <c r="K791" s="0" t="str">
        <f aca="false">VLOOKUP(A791,Nomenclature!$D$1:$E$9,2,0)</f>
        <v>04</v>
      </c>
      <c r="L791" s="0" t="str">
        <f aca="false">VLOOKUP(B791,Nomenclature!$J$1:$K$97,2,0)</f>
        <v>11</v>
      </c>
      <c r="M791" s="0" t="str">
        <f aca="false">VLOOKUP(C791,Nomenclature!$M$1:$N$21,2,0)</f>
        <v>26</v>
      </c>
      <c r="N791" s="0" t="str">
        <f aca="false">VLOOKUP(D791,Nomenclature!$O$25:$P$31,2,0)</f>
        <v>02</v>
      </c>
      <c r="O791" s="0" t="str">
        <f aca="false">CONCATENATE(K791,L791,M791,N791)</f>
        <v>04112602</v>
      </c>
      <c r="P791" s="0" t="str">
        <f aca="false">CONCATENATE(K791,L791)</f>
        <v>0411</v>
      </c>
      <c r="R791" s="0" t="n">
        <v>12</v>
      </c>
      <c r="S791" s="0" t="n">
        <v>13</v>
      </c>
      <c r="T791" s="0" t="n">
        <v>84.1110437964154</v>
      </c>
      <c r="U791" s="0" t="n">
        <v>1</v>
      </c>
      <c r="V791" s="0" t="n">
        <v>9.99400359784131E-005</v>
      </c>
      <c r="W791" s="0" t="n">
        <f aca="false">VLOOKUP(D791,'paramètres CI'!$A$1:$C$6,2,0)</f>
        <v>0.0935912806596305</v>
      </c>
      <c r="X791" s="0" t="n">
        <f aca="false">(R791-E791)/E791</f>
        <v>0</v>
      </c>
      <c r="Y791" s="0" t="n">
        <f aca="false">T791-G791</f>
        <v>58.5725475117755</v>
      </c>
      <c r="Z791" s="0" t="n">
        <f aca="false">U791-H791</f>
        <v>0</v>
      </c>
    </row>
    <row r="792" customFormat="false" ht="15.8" hidden="false" customHeight="false" outlineLevel="0" collapsed="false">
      <c r="A792" s="0" t="s">
        <v>16</v>
      </c>
      <c r="B792" s="0" t="s">
        <v>112</v>
      </c>
      <c r="C792" s="0" t="s">
        <v>48</v>
      </c>
      <c r="D792" s="0" t="s">
        <v>43</v>
      </c>
      <c r="E792" s="0" t="n">
        <f aca="false">VLOOKUP(O792,bibliRdtCHauff!$G$1:$K$1398,4,0)</f>
        <v>65.3457194273138</v>
      </c>
      <c r="F792" s="0" t="n">
        <v>20</v>
      </c>
      <c r="G792" s="0" t="n">
        <f aca="false">VLOOKUP(P792,BesoinU!$F$1:$L$99,3,0)</f>
        <v>25.5384962846399</v>
      </c>
      <c r="H792" s="0" t="n">
        <f aca="false">VLOOKUP(O792,bibliRdtCHauff!$G$1:$K$1398,3,0)</f>
        <v>2.89517134883721</v>
      </c>
      <c r="I792" s="0" t="n">
        <v>0.122465511158404</v>
      </c>
      <c r="J792" s="0" t="n">
        <f aca="false">VLOOKUP(D792,'paramètres CI'!$A$1:$C$6,2,0)</f>
        <v>0.0935912806596305</v>
      </c>
      <c r="K792" s="0" t="str">
        <f aca="false">VLOOKUP(A792,Nomenclature!$D$1:$E$9,2,0)</f>
        <v>04</v>
      </c>
      <c r="L792" s="0" t="str">
        <f aca="false">VLOOKUP(B792,Nomenclature!$J$1:$K$97,2,0)</f>
        <v>11</v>
      </c>
      <c r="M792" s="0" t="str">
        <f aca="false">VLOOKUP(C792,Nomenclature!$M$1:$N$21,2,0)</f>
        <v>09</v>
      </c>
      <c r="N792" s="0" t="str">
        <f aca="false">VLOOKUP(D792,Nomenclature!$O$25:$P$31,2,0)</f>
        <v>02</v>
      </c>
      <c r="O792" s="0" t="str">
        <f aca="false">CONCATENATE(K792,L792,M792,N792)</f>
        <v>04110902</v>
      </c>
      <c r="P792" s="0" t="str">
        <f aca="false">CONCATENATE(K792,L792)</f>
        <v>0411</v>
      </c>
      <c r="R792" s="0" t="n">
        <v>62.2340185022036</v>
      </c>
      <c r="S792" s="0" t="n">
        <v>20</v>
      </c>
      <c r="T792" s="0" t="n">
        <v>92.1230773982918</v>
      </c>
      <c r="U792" s="0" t="n">
        <v>2.78381860465116</v>
      </c>
      <c r="V792" s="0" t="n">
        <v>0.122465511158404</v>
      </c>
      <c r="W792" s="0" t="n">
        <f aca="false">VLOOKUP(D792,'paramètres CI'!$A$1:$C$6,2,0)</f>
        <v>0.0935912806596305</v>
      </c>
      <c r="X792" s="0" t="n">
        <f aca="false">(R792-E792)/E792</f>
        <v>-0.0476190476190479</v>
      </c>
      <c r="Y792" s="0" t="n">
        <f aca="false">T792-G792</f>
        <v>66.5845811136519</v>
      </c>
      <c r="Z792" s="0" t="n">
        <f aca="false">U792-H792</f>
        <v>-0.11135274418605</v>
      </c>
    </row>
    <row r="793" customFormat="false" ht="15.8" hidden="false" customHeight="false" outlineLevel="0" collapsed="false">
      <c r="A793" s="0" t="s">
        <v>16</v>
      </c>
      <c r="B793" s="0" t="s">
        <v>112</v>
      </c>
      <c r="C793" s="0" t="s">
        <v>49</v>
      </c>
      <c r="D793" s="0" t="s">
        <v>43</v>
      </c>
      <c r="E793" s="0" t="n">
        <f aca="false">VLOOKUP(O793,bibliRdtCHauff!$G$1:$K$1398,4,0)</f>
        <v>77.7925231277545</v>
      </c>
      <c r="F793" s="0" t="n">
        <v>20</v>
      </c>
      <c r="G793" s="0" t="n">
        <f aca="false">VLOOKUP(P793,BesoinU!$F$1:$L$99,3,0)</f>
        <v>25.5384962846399</v>
      </c>
      <c r="H793" s="0" t="n">
        <f aca="false">VLOOKUP(O793,bibliRdtCHauff!$G$1:$K$1398,3,0)</f>
        <v>3.34058232558139</v>
      </c>
      <c r="I793" s="0" t="n">
        <v>9.99400359784131E-005</v>
      </c>
      <c r="J793" s="0" t="n">
        <f aca="false">VLOOKUP(D793,'paramètres CI'!$A$1:$C$6,2,0)</f>
        <v>0.0935912806596305</v>
      </c>
      <c r="K793" s="0" t="str">
        <f aca="false">VLOOKUP(A793,Nomenclature!$D$1:$E$9,2,0)</f>
        <v>04</v>
      </c>
      <c r="L793" s="0" t="str">
        <f aca="false">VLOOKUP(B793,Nomenclature!$J$1:$K$97,2,0)</f>
        <v>11</v>
      </c>
      <c r="M793" s="0" t="str">
        <f aca="false">VLOOKUP(C793,Nomenclature!$M$1:$N$21,2,0)</f>
        <v>29</v>
      </c>
      <c r="N793" s="0" t="str">
        <f aca="false">VLOOKUP(D793,Nomenclature!$O$25:$P$31,2,0)</f>
        <v>02</v>
      </c>
      <c r="O793" s="0" t="str">
        <f aca="false">CONCATENATE(K793,L793,M793,N793)</f>
        <v>04112902</v>
      </c>
      <c r="P793" s="0" t="str">
        <f aca="false">CONCATENATE(K793,L793)</f>
        <v>0411</v>
      </c>
      <c r="R793" s="0" t="n">
        <v>77.7925231277545</v>
      </c>
      <c r="S793" s="0" t="n">
        <v>20</v>
      </c>
      <c r="T793" s="0" t="n">
        <v>92.1230773982918</v>
      </c>
      <c r="U793" s="0" t="n">
        <v>3.34058232558139</v>
      </c>
      <c r="V793" s="0" t="n">
        <v>9.99400359784131E-005</v>
      </c>
      <c r="W793" s="0" t="n">
        <f aca="false">VLOOKUP(D793,'paramètres CI'!$A$1:$C$6,2,0)</f>
        <v>0.0935912806596305</v>
      </c>
      <c r="X793" s="0" t="n">
        <f aca="false">(R793-E793)/E793</f>
        <v>0</v>
      </c>
      <c r="Y793" s="0" t="n">
        <f aca="false">T793-G793</f>
        <v>66.5845811136519</v>
      </c>
      <c r="Z793" s="0" t="n">
        <f aca="false">U793-H793</f>
        <v>0</v>
      </c>
    </row>
    <row r="794" customFormat="false" ht="15.8" hidden="false" customHeight="false" outlineLevel="0" collapsed="false">
      <c r="A794" s="0" t="s">
        <v>16</v>
      </c>
      <c r="B794" s="0" t="s">
        <v>113</v>
      </c>
      <c r="C794" s="0" t="s">
        <v>32</v>
      </c>
      <c r="D794" s="0" t="s">
        <v>33</v>
      </c>
      <c r="E794" s="0" t="n">
        <f aca="false">VLOOKUP(O794,bibliRdtCHauff!$G$1:$K$1398,4,0)</f>
        <v>16.741088938941</v>
      </c>
      <c r="F794" s="0" t="n">
        <v>25</v>
      </c>
      <c r="G794" s="0" t="n">
        <f aca="false">VLOOKUP(P794,BesoinU!$F$1:$L$99,3,0)</f>
        <v>59.6574428416438</v>
      </c>
      <c r="H794" s="0" t="n">
        <f aca="false">VLOOKUP(O794,bibliRdtCHauff!$G$1:$K$1398,3,0)</f>
        <v>0.872328555209744</v>
      </c>
      <c r="I794" s="0" t="n">
        <v>0.130384786438855</v>
      </c>
      <c r="J794" s="0" t="n">
        <f aca="false">VLOOKUP(D794,'paramètres CI'!$A$1:$C$6,2,0)</f>
        <v>0.033584731604575</v>
      </c>
      <c r="K794" s="0" t="str">
        <f aca="false">VLOOKUP(A794,Nomenclature!$D$1:$E$9,2,0)</f>
        <v>04</v>
      </c>
      <c r="L794" s="0" t="str">
        <f aca="false">VLOOKUP(B794,Nomenclature!$J$1:$K$97,2,0)</f>
        <v>46</v>
      </c>
      <c r="M794" s="0" t="str">
        <f aca="false">VLOOKUP(C794,Nomenclature!$M$1:$N$21,2,0)</f>
        <v>01</v>
      </c>
      <c r="N794" s="0" t="str">
        <f aca="false">VLOOKUP(D794,Nomenclature!$O$25:$P$31,2,0)</f>
        <v>01</v>
      </c>
      <c r="O794" s="0" t="str">
        <f aca="false">CONCATENATE(K794,L794,M794,N794)</f>
        <v>04460101</v>
      </c>
      <c r="P794" s="0" t="str">
        <f aca="false">CONCATENATE(K794,L794)</f>
        <v>0446</v>
      </c>
      <c r="R794" s="0" t="n">
        <v>15.9438942275628</v>
      </c>
      <c r="S794" s="0" t="n">
        <v>25</v>
      </c>
      <c r="T794" s="0" t="n">
        <v>118.118779540757</v>
      </c>
      <c r="U794" s="0" t="n">
        <v>0.838777456932447</v>
      </c>
      <c r="V794" s="0" t="n">
        <v>0.130384786438855</v>
      </c>
      <c r="W794" s="0" t="n">
        <f aca="false">VLOOKUP(D794,'paramètres CI'!$A$1:$C$6,2,0)</f>
        <v>0.033584731604575</v>
      </c>
      <c r="X794" s="0" t="n">
        <f aca="false">(R794-E794)/E794</f>
        <v>-0.047619047619051</v>
      </c>
      <c r="Y794" s="0" t="n">
        <f aca="false">T794-G794</f>
        <v>58.4613366991132</v>
      </c>
      <c r="Z794" s="0" t="n">
        <f aca="false">U794-H794</f>
        <v>-0.033551098277297</v>
      </c>
    </row>
    <row r="795" customFormat="false" ht="15.8" hidden="false" customHeight="false" outlineLevel="0" collapsed="false">
      <c r="A795" s="0" t="s">
        <v>16</v>
      </c>
      <c r="B795" s="0" t="s">
        <v>113</v>
      </c>
      <c r="C795" s="0" t="s">
        <v>32</v>
      </c>
      <c r="D795" s="0" t="s">
        <v>34</v>
      </c>
      <c r="E795" s="0" t="n">
        <f aca="false">VLOOKUP(O795,bibliRdtCHauff!$G$1:$K$1398,4,0)</f>
        <v>14.2168994466179</v>
      </c>
      <c r="F795" s="0" t="n">
        <v>25</v>
      </c>
      <c r="G795" s="0" t="n">
        <f aca="false">VLOOKUP(P795,BesoinU!$F$1:$L$99,3,0)</f>
        <v>59.6574428416438</v>
      </c>
      <c r="H795" s="0" t="n">
        <f aca="false">VLOOKUP(O795,bibliRdtCHauff!$G$1:$K$1398,3,0)</f>
        <v>0.846247519130833</v>
      </c>
      <c r="I795" s="0" t="n">
        <v>0.295674908695489</v>
      </c>
      <c r="J795" s="0" t="n">
        <f aca="false">VLOOKUP(D795,'paramètres CI'!$A$1:$C$6,2,0)</f>
        <v>0.0424847883250769</v>
      </c>
      <c r="K795" s="0" t="str">
        <f aca="false">VLOOKUP(A795,Nomenclature!$D$1:$E$9,2,0)</f>
        <v>04</v>
      </c>
      <c r="L795" s="0" t="str">
        <f aca="false">VLOOKUP(B795,Nomenclature!$J$1:$K$97,2,0)</f>
        <v>46</v>
      </c>
      <c r="M795" s="0" t="str">
        <f aca="false">VLOOKUP(C795,Nomenclature!$M$1:$N$21,2,0)</f>
        <v>01</v>
      </c>
      <c r="N795" s="0" t="str">
        <f aca="false">VLOOKUP(D795,Nomenclature!$O$25:$P$31,2,0)</f>
        <v>06</v>
      </c>
      <c r="O795" s="0" t="str">
        <f aca="false">CONCATENATE(K795,L795,M795,N795)</f>
        <v>04460106</v>
      </c>
      <c r="P795" s="0" t="str">
        <f aca="false">CONCATENATE(K795,L795)</f>
        <v>0446</v>
      </c>
      <c r="R795" s="0" t="n">
        <v>13.5399042348742</v>
      </c>
      <c r="S795" s="0" t="n">
        <v>25</v>
      </c>
      <c r="T795" s="0" t="n">
        <v>116.158248918156</v>
      </c>
      <c r="U795" s="0" t="n">
        <v>0.813699537625801</v>
      </c>
      <c r="V795" s="0" t="n">
        <v>0.295674908695489</v>
      </c>
      <c r="W795" s="0" t="n">
        <f aca="false">VLOOKUP(D795,'paramètres CI'!$A$1:$C$6,2,0)</f>
        <v>0.0424847883250769</v>
      </c>
      <c r="X795" s="0" t="n">
        <f aca="false">(R795-E795)/E795</f>
        <v>-0.0476190476190469</v>
      </c>
      <c r="Y795" s="0" t="n">
        <f aca="false">T795-G795</f>
        <v>56.5008060765122</v>
      </c>
      <c r="Z795" s="0" t="n">
        <f aca="false">U795-H795</f>
        <v>-0.032547981505032</v>
      </c>
    </row>
    <row r="796" customFormat="false" ht="15.8" hidden="false" customHeight="false" outlineLevel="0" collapsed="false">
      <c r="A796" s="0" t="s">
        <v>16</v>
      </c>
      <c r="B796" s="0" t="s">
        <v>113</v>
      </c>
      <c r="C796" s="0" t="s">
        <v>35</v>
      </c>
      <c r="D796" s="0" t="s">
        <v>33</v>
      </c>
      <c r="E796" s="0" t="n">
        <f aca="false">VLOOKUP(O796,bibliRdtCHauff!$G$1:$K$1398,4,0)</f>
        <v>19.9298677844536</v>
      </c>
      <c r="F796" s="0" t="n">
        <v>25</v>
      </c>
      <c r="G796" s="0" t="n">
        <f aca="false">VLOOKUP(P796,BesoinU!$F$1:$L$99,3,0)</f>
        <v>59.6574428416438</v>
      </c>
      <c r="H796" s="0" t="n">
        <f aca="false">VLOOKUP(O796,bibliRdtCHauff!$G$1:$K$1398,3,0)</f>
        <v>1.00653294831893</v>
      </c>
      <c r="I796" s="0" t="n">
        <v>9.99400359784132E-005</v>
      </c>
      <c r="J796" s="0" t="n">
        <f aca="false">VLOOKUP(D796,'paramètres CI'!$A$1:$C$6,2,0)</f>
        <v>0.033584731604575</v>
      </c>
      <c r="K796" s="0" t="str">
        <f aca="false">VLOOKUP(A796,Nomenclature!$D$1:$E$9,2,0)</f>
        <v>04</v>
      </c>
      <c r="L796" s="0" t="str">
        <f aca="false">VLOOKUP(B796,Nomenclature!$J$1:$K$97,2,0)</f>
        <v>46</v>
      </c>
      <c r="M796" s="0" t="str">
        <f aca="false">VLOOKUP(C796,Nomenclature!$M$1:$N$21,2,0)</f>
        <v>21</v>
      </c>
      <c r="N796" s="0" t="str">
        <f aca="false">VLOOKUP(D796,Nomenclature!$O$25:$P$31,2,0)</f>
        <v>01</v>
      </c>
      <c r="O796" s="0" t="str">
        <f aca="false">CONCATENATE(K796,L796,M796,N796)</f>
        <v>04462101</v>
      </c>
      <c r="P796" s="0" t="str">
        <f aca="false">CONCATENATE(K796,L796)</f>
        <v>0446</v>
      </c>
      <c r="R796" s="0" t="n">
        <v>19.9298677844536</v>
      </c>
      <c r="S796" s="0" t="n">
        <v>25</v>
      </c>
      <c r="T796" s="0" t="n">
        <v>118.118779540757</v>
      </c>
      <c r="U796" s="0" t="n">
        <v>1.00653294831893</v>
      </c>
      <c r="V796" s="0" t="n">
        <v>9.99400359784132E-005</v>
      </c>
      <c r="W796" s="0" t="n">
        <f aca="false">VLOOKUP(D796,'paramètres CI'!$A$1:$C$6,2,0)</f>
        <v>0.033584731604575</v>
      </c>
      <c r="X796" s="0" t="n">
        <f aca="false">(R796-E796)/E796</f>
        <v>0</v>
      </c>
      <c r="Y796" s="0" t="n">
        <f aca="false">T796-G796</f>
        <v>58.4613366991132</v>
      </c>
      <c r="Z796" s="0" t="n">
        <f aca="false">U796-H796</f>
        <v>0</v>
      </c>
    </row>
    <row r="797" customFormat="false" ht="15.8" hidden="false" customHeight="false" outlineLevel="0" collapsed="false">
      <c r="A797" s="0" t="s">
        <v>16</v>
      </c>
      <c r="B797" s="0" t="s">
        <v>113</v>
      </c>
      <c r="C797" s="0" t="s">
        <v>35</v>
      </c>
      <c r="D797" s="0" t="s">
        <v>34</v>
      </c>
      <c r="E797" s="0" t="n">
        <f aca="false">VLOOKUP(O797,bibliRdtCHauff!$G$1:$K$1398,4,0)</f>
        <v>16.9248802935928</v>
      </c>
      <c r="F797" s="0" t="n">
        <v>25</v>
      </c>
      <c r="G797" s="0" t="n">
        <f aca="false">VLOOKUP(P797,BesoinU!$F$1:$L$99,3,0)</f>
        <v>59.6574428416438</v>
      </c>
      <c r="H797" s="0" t="n">
        <f aca="false">VLOOKUP(O797,bibliRdtCHauff!$G$1:$K$1398,3,0)</f>
        <v>0.976439445150961</v>
      </c>
      <c r="I797" s="0" t="n">
        <v>9.99400359784132E-005</v>
      </c>
      <c r="J797" s="0" t="n">
        <f aca="false">VLOOKUP(D797,'paramètres CI'!$A$1:$C$6,2,0)</f>
        <v>0.0424847883250769</v>
      </c>
      <c r="K797" s="0" t="str">
        <f aca="false">VLOOKUP(A797,Nomenclature!$D$1:$E$9,2,0)</f>
        <v>04</v>
      </c>
      <c r="L797" s="0" t="str">
        <f aca="false">VLOOKUP(B797,Nomenclature!$J$1:$K$97,2,0)</f>
        <v>46</v>
      </c>
      <c r="M797" s="0" t="str">
        <f aca="false">VLOOKUP(C797,Nomenclature!$M$1:$N$21,2,0)</f>
        <v>21</v>
      </c>
      <c r="N797" s="0" t="str">
        <f aca="false">VLOOKUP(D797,Nomenclature!$O$25:$P$31,2,0)</f>
        <v>06</v>
      </c>
      <c r="O797" s="0" t="str">
        <f aca="false">CONCATENATE(K797,L797,M797,N797)</f>
        <v>04462106</v>
      </c>
      <c r="P797" s="0" t="str">
        <f aca="false">CONCATENATE(K797,L797)</f>
        <v>0446</v>
      </c>
      <c r="R797" s="0" t="n">
        <v>16.9248802935928</v>
      </c>
      <c r="S797" s="0" t="n">
        <v>25</v>
      </c>
      <c r="T797" s="0" t="n">
        <v>116.158248918156</v>
      </c>
      <c r="U797" s="0" t="n">
        <v>0.976439445150961</v>
      </c>
      <c r="V797" s="0" t="n">
        <v>9.99400359784132E-005</v>
      </c>
      <c r="W797" s="0" t="n">
        <f aca="false">VLOOKUP(D797,'paramètres CI'!$A$1:$C$6,2,0)</f>
        <v>0.0424847883250769</v>
      </c>
      <c r="X797" s="0" t="n">
        <f aca="false">(R797-E797)/E797</f>
        <v>0</v>
      </c>
      <c r="Y797" s="0" t="n">
        <f aca="false">T797-G797</f>
        <v>56.5008060765122</v>
      </c>
      <c r="Z797" s="0" t="n">
        <f aca="false">U797-H797</f>
        <v>0</v>
      </c>
    </row>
    <row r="798" customFormat="false" ht="15.8" hidden="false" customHeight="false" outlineLevel="0" collapsed="false">
      <c r="A798" s="0" t="s">
        <v>16</v>
      </c>
      <c r="B798" s="0" t="s">
        <v>113</v>
      </c>
      <c r="C798" s="0" t="s">
        <v>36</v>
      </c>
      <c r="D798" s="0" t="s">
        <v>37</v>
      </c>
      <c r="E798" s="0" t="n">
        <f aca="false">VLOOKUP(O798,bibliRdtCHauff!$G$1:$K$1398,4,0)</f>
        <v>8.12738388375423</v>
      </c>
      <c r="F798" s="0" t="n">
        <v>20</v>
      </c>
      <c r="G798" s="0" t="n">
        <f aca="false">VLOOKUP(P798,BesoinU!$F$1:$L$99,3,0)</f>
        <v>59.6574428416438</v>
      </c>
      <c r="H798" s="0" t="n">
        <f aca="false">VLOOKUP(O798,bibliRdtCHauff!$G$1:$K$1398,3,0)</f>
        <v>0.765002326141321</v>
      </c>
      <c r="I798" s="0" t="n">
        <v>9.99400359784132E-005</v>
      </c>
      <c r="J798" s="0" t="n">
        <f aca="false">VLOOKUP(D798,'paramètres CI'!$A$1:$C$6,2,0)</f>
        <v>0.0385046990211696</v>
      </c>
      <c r="K798" s="0" t="str">
        <f aca="false">VLOOKUP(A798,Nomenclature!$D$1:$E$9,2,0)</f>
        <v>04</v>
      </c>
      <c r="L798" s="0" t="str">
        <f aca="false">VLOOKUP(B798,Nomenclature!$J$1:$K$97,2,0)</f>
        <v>46</v>
      </c>
      <c r="M798" s="0" t="str">
        <f aca="false">VLOOKUP(C798,Nomenclature!$M$1:$N$21,2,0)</f>
        <v>23</v>
      </c>
      <c r="N798" s="0" t="str">
        <f aca="false">VLOOKUP(D798,Nomenclature!$O$25:$P$31,2,0)</f>
        <v>03</v>
      </c>
      <c r="O798" s="0" t="str">
        <f aca="false">CONCATENATE(K798,L798,M798,N798)</f>
        <v>04462303</v>
      </c>
      <c r="P798" s="0" t="str">
        <f aca="false">CONCATENATE(K798,L798)</f>
        <v>0446</v>
      </c>
      <c r="R798" s="0" t="n">
        <v>8.12738388375423</v>
      </c>
      <c r="S798" s="0" t="n">
        <v>20</v>
      </c>
      <c r="T798" s="0" t="n">
        <v>117.10793857608</v>
      </c>
      <c r="U798" s="0" t="n">
        <v>0.765002326141321</v>
      </c>
      <c r="V798" s="0" t="n">
        <v>9.99400359784132E-005</v>
      </c>
      <c r="W798" s="0" t="n">
        <f aca="false">VLOOKUP(D798,'paramètres CI'!$A$1:$C$6,2,0)</f>
        <v>0.0385046990211696</v>
      </c>
      <c r="X798" s="0" t="n">
        <f aca="false">(R798-E798)/E798</f>
        <v>0</v>
      </c>
      <c r="Y798" s="0" t="n">
        <f aca="false">T798-G798</f>
        <v>57.4504957344362</v>
      </c>
      <c r="Z798" s="0" t="n">
        <f aca="false">U798-H798</f>
        <v>0</v>
      </c>
    </row>
    <row r="799" customFormat="false" ht="15.8" hidden="false" customHeight="false" outlineLevel="0" collapsed="false">
      <c r="A799" s="0" t="s">
        <v>16</v>
      </c>
      <c r="B799" s="0" t="s">
        <v>113</v>
      </c>
      <c r="C799" s="0" t="s">
        <v>38</v>
      </c>
      <c r="D799" s="0" t="s">
        <v>39</v>
      </c>
      <c r="E799" s="0" t="n">
        <f aca="false">VLOOKUP(O799,bibliRdtCHauff!$G$1:$K$1398,4,0)</f>
        <v>5.7052255629996</v>
      </c>
      <c r="F799" s="0" t="n">
        <v>20</v>
      </c>
      <c r="G799" s="0" t="n">
        <f aca="false">VLOOKUP(P799,BesoinU!$F$1:$L$99,3,0)</f>
        <v>59.6574428416438</v>
      </c>
      <c r="H799" s="0" t="n">
        <f aca="false">VLOOKUP(O799,bibliRdtCHauff!$G$1:$K$1398,3,0)</f>
        <v>0.991429044334732</v>
      </c>
      <c r="I799" s="0" t="n">
        <v>9.99400359784132E-005</v>
      </c>
      <c r="J799" s="0" t="n">
        <f aca="false">VLOOKUP(D799,'paramètres CI'!$A$1:$C$6,2,0)</f>
        <v>0.022045059962018</v>
      </c>
      <c r="K799" s="0" t="str">
        <f aca="false">VLOOKUP(A799,Nomenclature!$D$1:$E$9,2,0)</f>
        <v>04</v>
      </c>
      <c r="L799" s="0" t="str">
        <f aca="false">VLOOKUP(B799,Nomenclature!$J$1:$K$97,2,0)</f>
        <v>46</v>
      </c>
      <c r="M799" s="0" t="str">
        <f aca="false">VLOOKUP(C799,Nomenclature!$M$1:$N$21,2,0)</f>
        <v>24</v>
      </c>
      <c r="N799" s="0" t="str">
        <f aca="false">VLOOKUP(D799,Nomenclature!$O$25:$P$31,2,0)</f>
        <v>04</v>
      </c>
      <c r="O799" s="0" t="str">
        <f aca="false">CONCATENATE(K799,L799,M799,N799)</f>
        <v>04462404</v>
      </c>
      <c r="P799" s="0" t="str">
        <f aca="false">CONCATENATE(K799,L799)</f>
        <v>0446</v>
      </c>
      <c r="R799" s="0" t="n">
        <v>5.7052255629996</v>
      </c>
      <c r="S799" s="0" t="n">
        <v>20</v>
      </c>
      <c r="T799" s="0" t="n">
        <v>89.6831684246524</v>
      </c>
      <c r="U799" s="0" t="n">
        <v>0.991429044334732</v>
      </c>
      <c r="V799" s="0" t="n">
        <v>9.99400359784132E-005</v>
      </c>
      <c r="W799" s="0" t="n">
        <f aca="false">VLOOKUP(D799,'paramètres CI'!$A$1:$C$6,2,0)</f>
        <v>0.022045059962018</v>
      </c>
      <c r="X799" s="0" t="n">
        <f aca="false">(R799-E799)/E799</f>
        <v>0</v>
      </c>
      <c r="Y799" s="0" t="n">
        <f aca="false">T799-G799</f>
        <v>30.0257255830086</v>
      </c>
      <c r="Z799" s="0" t="n">
        <f aca="false">U799-H799</f>
        <v>0</v>
      </c>
    </row>
    <row r="800" customFormat="false" ht="15.8" hidden="false" customHeight="false" outlineLevel="0" collapsed="false">
      <c r="A800" s="0" t="s">
        <v>16</v>
      </c>
      <c r="B800" s="0" t="s">
        <v>113</v>
      </c>
      <c r="C800" s="0" t="s">
        <v>40</v>
      </c>
      <c r="D800" s="0" t="s">
        <v>37</v>
      </c>
      <c r="E800" s="0" t="n">
        <f aca="false">VLOOKUP(O800,bibliRdtCHauff!$G$1:$K$1398,4,0)</f>
        <v>6.82700246235355</v>
      </c>
      <c r="F800" s="0" t="n">
        <v>20</v>
      </c>
      <c r="G800" s="0" t="n">
        <f aca="false">VLOOKUP(P800,BesoinU!$F$1:$L$99,3,0)</f>
        <v>59.6574428416438</v>
      </c>
      <c r="H800" s="0" t="n">
        <f aca="false">VLOOKUP(O800,bibliRdtCHauff!$G$1:$K$1398,3,0)</f>
        <v>0.739250336619145</v>
      </c>
      <c r="I800" s="0" t="n">
        <v>0.0401127096376355</v>
      </c>
      <c r="J800" s="0" t="n">
        <f aca="false">VLOOKUP(D800,'paramètres CI'!$A$1:$C$6,2,0)</f>
        <v>0.0385046990211696</v>
      </c>
      <c r="K800" s="0" t="str">
        <f aca="false">VLOOKUP(A800,Nomenclature!$D$1:$E$9,2,0)</f>
        <v>04</v>
      </c>
      <c r="L800" s="0" t="str">
        <f aca="false">VLOOKUP(B800,Nomenclature!$J$1:$K$97,2,0)</f>
        <v>46</v>
      </c>
      <c r="M800" s="0" t="str">
        <f aca="false">VLOOKUP(C800,Nomenclature!$M$1:$N$21,2,0)</f>
        <v>03</v>
      </c>
      <c r="N800" s="0" t="str">
        <f aca="false">VLOOKUP(D800,Nomenclature!$O$25:$P$31,2,0)</f>
        <v>03</v>
      </c>
      <c r="O800" s="0" t="str">
        <f aca="false">CONCATENATE(K800,L800,M800,N800)</f>
        <v>04460303</v>
      </c>
      <c r="P800" s="0" t="str">
        <f aca="false">CONCATENATE(K800,L800)</f>
        <v>0446</v>
      </c>
      <c r="R800" s="0" t="n">
        <v>6.50190710700338</v>
      </c>
      <c r="S800" s="0" t="n">
        <v>20</v>
      </c>
      <c r="T800" s="0" t="n">
        <v>117.10793857608</v>
      </c>
      <c r="U800" s="0" t="n">
        <v>0.732812339238601</v>
      </c>
      <c r="V800" s="0" t="n">
        <v>0.0401127096376355</v>
      </c>
      <c r="W800" s="0" t="n">
        <f aca="false">VLOOKUP(D800,'paramètres CI'!$A$1:$C$6,2,0)</f>
        <v>0.0385046990211696</v>
      </c>
      <c r="X800" s="0" t="n">
        <f aca="false">(R800-E800)/E800</f>
        <v>-0.0476190476190479</v>
      </c>
      <c r="Y800" s="0" t="n">
        <f aca="false">T800-G800</f>
        <v>57.4504957344362</v>
      </c>
      <c r="Z800" s="0" t="n">
        <f aca="false">U800-H800</f>
        <v>-0.00643799738054407</v>
      </c>
    </row>
    <row r="801" customFormat="false" ht="15.8" hidden="false" customHeight="false" outlineLevel="0" collapsed="false">
      <c r="A801" s="0" t="s">
        <v>16</v>
      </c>
      <c r="B801" s="0" t="s">
        <v>113</v>
      </c>
      <c r="C801" s="0" t="s">
        <v>41</v>
      </c>
      <c r="D801" s="0" t="s">
        <v>39</v>
      </c>
      <c r="E801" s="0" t="n">
        <f aca="false">VLOOKUP(O801,bibliRdtCHauff!$G$1:$K$1398,4,0)</f>
        <v>4.79238947291967</v>
      </c>
      <c r="F801" s="0" t="n">
        <v>20</v>
      </c>
      <c r="G801" s="0" t="n">
        <f aca="false">VLOOKUP(P801,BesoinU!$F$1:$L$99,3,0)</f>
        <v>59.6574428416438</v>
      </c>
      <c r="H801" s="0" t="n">
        <f aca="false">VLOOKUP(O801,bibliRdtCHauff!$G$1:$K$1398,3,0)</f>
        <v>0.877708416498669</v>
      </c>
      <c r="I801" s="0" t="n">
        <v>0.321366519397178</v>
      </c>
      <c r="J801" s="0" t="n">
        <f aca="false">VLOOKUP(D801,'paramètres CI'!$A$1:$C$6,2,0)</f>
        <v>0.022045059962018</v>
      </c>
      <c r="K801" s="0" t="str">
        <f aca="false">VLOOKUP(A801,Nomenclature!$D$1:$E$9,2,0)</f>
        <v>04</v>
      </c>
      <c r="L801" s="0" t="str">
        <f aca="false">VLOOKUP(B801,Nomenclature!$J$1:$K$97,2,0)</f>
        <v>46</v>
      </c>
      <c r="M801" s="0" t="str">
        <f aca="false">VLOOKUP(C801,Nomenclature!$M$1:$N$21,2,0)</f>
        <v>04</v>
      </c>
      <c r="N801" s="0" t="str">
        <f aca="false">VLOOKUP(D801,Nomenclature!$O$25:$P$31,2,0)</f>
        <v>04</v>
      </c>
      <c r="O801" s="0" t="str">
        <f aca="false">CONCATENATE(K801,L801,M801,N801)</f>
        <v>04460404</v>
      </c>
      <c r="P801" s="0" t="str">
        <f aca="false">CONCATENATE(K801,L801)</f>
        <v>0446</v>
      </c>
      <c r="R801" s="0" t="n">
        <v>4.56418045039968</v>
      </c>
      <c r="S801" s="0" t="n">
        <v>20</v>
      </c>
      <c r="T801" s="0" t="n">
        <v>89.6831684246524</v>
      </c>
      <c r="U801" s="0" t="n">
        <v>0.849278259539653</v>
      </c>
      <c r="V801" s="0" t="n">
        <v>0.321366519397178</v>
      </c>
      <c r="W801" s="0" t="n">
        <f aca="false">VLOOKUP(D801,'paramètres CI'!$A$1:$C$6,2,0)</f>
        <v>0.022045059962018</v>
      </c>
      <c r="X801" s="0" t="n">
        <f aca="false">(R801-E801)/E801</f>
        <v>-0.0476190476190488</v>
      </c>
      <c r="Y801" s="0" t="n">
        <f aca="false">T801-G801</f>
        <v>30.0257255830086</v>
      </c>
      <c r="Z801" s="0" t="n">
        <f aca="false">U801-H801</f>
        <v>-0.028430156959016</v>
      </c>
    </row>
    <row r="802" customFormat="false" ht="15.8" hidden="false" customHeight="false" outlineLevel="0" collapsed="false">
      <c r="A802" s="0" t="s">
        <v>16</v>
      </c>
      <c r="B802" s="0" t="s">
        <v>113</v>
      </c>
      <c r="C802" s="0" t="s">
        <v>45</v>
      </c>
      <c r="D802" s="0" t="s">
        <v>43</v>
      </c>
      <c r="E802" s="0" t="n">
        <f aca="false">VLOOKUP(O802,bibliRdtCHauff!$G$1:$K$1398,4,0)</f>
        <v>10.4</v>
      </c>
      <c r="F802" s="0" t="n">
        <v>13</v>
      </c>
      <c r="G802" s="0" t="n">
        <f aca="false">VLOOKUP(P802,BesoinU!$F$1:$L$99,3,0)</f>
        <v>59.6574428416438</v>
      </c>
      <c r="H802" s="0" t="n">
        <f aca="false">VLOOKUP(O802,bibliRdtCHauff!$G$1:$K$1398,3,0)</f>
        <v>0.92</v>
      </c>
      <c r="I802" s="0" t="n">
        <v>0.12029959089488</v>
      </c>
      <c r="J802" s="0" t="n">
        <f aca="false">VLOOKUP(D802,'paramètres CI'!$A$1:$C$6,2,0)</f>
        <v>0.0935912806596305</v>
      </c>
      <c r="K802" s="0" t="str">
        <f aca="false">VLOOKUP(A802,Nomenclature!$D$1:$E$9,2,0)</f>
        <v>04</v>
      </c>
      <c r="L802" s="0" t="str">
        <f aca="false">VLOOKUP(B802,Nomenclature!$J$1:$K$97,2,0)</f>
        <v>46</v>
      </c>
      <c r="M802" s="0" t="str">
        <f aca="false">VLOOKUP(C802,Nomenclature!$M$1:$N$21,2,0)</f>
        <v>06</v>
      </c>
      <c r="N802" s="0" t="str">
        <f aca="false">VLOOKUP(D802,Nomenclature!$O$25:$P$31,2,0)</f>
        <v>02</v>
      </c>
      <c r="O802" s="0" t="str">
        <f aca="false">CONCATENATE(K802,L802,M802,N802)</f>
        <v>04460602</v>
      </c>
      <c r="P802" s="0" t="str">
        <f aca="false">CONCATENATE(K802,L802)</f>
        <v>0446</v>
      </c>
      <c r="R802" s="0" t="n">
        <v>10</v>
      </c>
      <c r="S802" s="0" t="n">
        <v>13</v>
      </c>
      <c r="T802" s="0" t="n">
        <v>101.131877130445</v>
      </c>
      <c r="U802" s="0" t="n">
        <v>0.9</v>
      </c>
      <c r="V802" s="0" t="n">
        <v>0.12029959089488</v>
      </c>
      <c r="W802" s="0" t="n">
        <f aca="false">VLOOKUP(D802,'paramètres CI'!$A$1:$C$6,2,0)</f>
        <v>0.0935912806596305</v>
      </c>
      <c r="X802" s="0" t="n">
        <f aca="false">(R802-E802)/E802</f>
        <v>-0.0384615384615385</v>
      </c>
      <c r="Y802" s="0" t="n">
        <f aca="false">T802-G802</f>
        <v>41.4744342888012</v>
      </c>
      <c r="Z802" s="0" t="n">
        <f aca="false">U802-H802</f>
        <v>-0.02</v>
      </c>
    </row>
    <row r="803" customFormat="false" ht="15.8" hidden="false" customHeight="false" outlineLevel="0" collapsed="false">
      <c r="A803" s="0" t="s">
        <v>16</v>
      </c>
      <c r="B803" s="0" t="s">
        <v>113</v>
      </c>
      <c r="C803" s="0" t="s">
        <v>46</v>
      </c>
      <c r="D803" s="0" t="s">
        <v>43</v>
      </c>
      <c r="E803" s="0" t="n">
        <f aca="false">VLOOKUP(O803,bibliRdtCHauff!$G$1:$K$1398,4,0)</f>
        <v>12</v>
      </c>
      <c r="F803" s="0" t="n">
        <v>13</v>
      </c>
      <c r="G803" s="0" t="n">
        <f aca="false">VLOOKUP(P803,BesoinU!$F$1:$L$99,3,0)</f>
        <v>59.6574428416438</v>
      </c>
      <c r="H803" s="0" t="n">
        <f aca="false">VLOOKUP(O803,bibliRdtCHauff!$G$1:$K$1398,3,0)</f>
        <v>1</v>
      </c>
      <c r="I803" s="0" t="n">
        <v>9.99400359784132E-005</v>
      </c>
      <c r="J803" s="0" t="n">
        <f aca="false">VLOOKUP(D803,'paramètres CI'!$A$1:$C$6,2,0)</f>
        <v>0.0935912806596305</v>
      </c>
      <c r="K803" s="0" t="str">
        <f aca="false">VLOOKUP(A803,Nomenclature!$D$1:$E$9,2,0)</f>
        <v>04</v>
      </c>
      <c r="L803" s="0" t="str">
        <f aca="false">VLOOKUP(B803,Nomenclature!$J$1:$K$97,2,0)</f>
        <v>46</v>
      </c>
      <c r="M803" s="0" t="str">
        <f aca="false">VLOOKUP(C803,Nomenclature!$M$1:$N$21,2,0)</f>
        <v>26</v>
      </c>
      <c r="N803" s="0" t="str">
        <f aca="false">VLOOKUP(D803,Nomenclature!$O$25:$P$31,2,0)</f>
        <v>02</v>
      </c>
      <c r="O803" s="0" t="str">
        <f aca="false">CONCATENATE(K803,L803,M803,N803)</f>
        <v>04462602</v>
      </c>
      <c r="P803" s="0" t="str">
        <f aca="false">CONCATENATE(K803,L803)</f>
        <v>0446</v>
      </c>
      <c r="R803" s="0" t="n">
        <v>12</v>
      </c>
      <c r="S803" s="0" t="n">
        <v>13</v>
      </c>
      <c r="T803" s="0" t="n">
        <v>101.131877130445</v>
      </c>
      <c r="U803" s="0" t="n">
        <v>1</v>
      </c>
      <c r="V803" s="0" t="n">
        <v>9.99400359784132E-005</v>
      </c>
      <c r="W803" s="0" t="n">
        <f aca="false">VLOOKUP(D803,'paramètres CI'!$A$1:$C$6,2,0)</f>
        <v>0.0935912806596305</v>
      </c>
      <c r="X803" s="0" t="n">
        <f aca="false">(R803-E803)/E803</f>
        <v>0</v>
      </c>
      <c r="Y803" s="0" t="n">
        <f aca="false">T803-G803</f>
        <v>41.4744342888012</v>
      </c>
      <c r="Z803" s="0" t="n">
        <f aca="false">U803-H803</f>
        <v>0</v>
      </c>
    </row>
    <row r="804" customFormat="false" ht="15.8" hidden="false" customHeight="false" outlineLevel="0" collapsed="false">
      <c r="A804" s="0" t="s">
        <v>16</v>
      </c>
      <c r="B804" s="0" t="s">
        <v>113</v>
      </c>
      <c r="C804" s="0" t="s">
        <v>48</v>
      </c>
      <c r="D804" s="0" t="s">
        <v>43</v>
      </c>
      <c r="E804" s="0" t="n">
        <f aca="false">VLOOKUP(O804,bibliRdtCHauff!$G$1:$K$1398,4,0)</f>
        <v>47.430701495951</v>
      </c>
      <c r="F804" s="0" t="n">
        <v>20</v>
      </c>
      <c r="G804" s="0" t="n">
        <f aca="false">VLOOKUP(P804,BesoinU!$F$1:$L$99,3,0)</f>
        <v>59.6574428416438</v>
      </c>
      <c r="H804" s="0" t="n">
        <f aca="false">VLOOKUP(O804,bibliRdtCHauff!$G$1:$K$1398,3,0)</f>
        <v>2.89517134883721</v>
      </c>
      <c r="I804" s="0" t="n">
        <v>0.0915618447200924</v>
      </c>
      <c r="J804" s="0" t="n">
        <f aca="false">VLOOKUP(D804,'paramètres CI'!$A$1:$C$6,2,0)</f>
        <v>0.0935912806596305</v>
      </c>
      <c r="K804" s="0" t="str">
        <f aca="false">VLOOKUP(A804,Nomenclature!$D$1:$E$9,2,0)</f>
        <v>04</v>
      </c>
      <c r="L804" s="0" t="str">
        <f aca="false">VLOOKUP(B804,Nomenclature!$J$1:$K$97,2,0)</f>
        <v>46</v>
      </c>
      <c r="M804" s="0" t="str">
        <f aca="false">VLOOKUP(C804,Nomenclature!$M$1:$N$21,2,0)</f>
        <v>09</v>
      </c>
      <c r="N804" s="0" t="str">
        <f aca="false">VLOOKUP(D804,Nomenclature!$O$25:$P$31,2,0)</f>
        <v>02</v>
      </c>
      <c r="O804" s="0" t="str">
        <f aca="false">CONCATENATE(K804,L804,M804,N804)</f>
        <v>04460902</v>
      </c>
      <c r="P804" s="0" t="str">
        <f aca="false">CONCATENATE(K804,L804)</f>
        <v>0446</v>
      </c>
      <c r="R804" s="0" t="n">
        <v>45.1720966628104</v>
      </c>
      <c r="S804" s="0" t="n">
        <v>20</v>
      </c>
      <c r="T804" s="0" t="n">
        <v>123.630687941322</v>
      </c>
      <c r="U804" s="0" t="n">
        <v>2.78381860465116</v>
      </c>
      <c r="V804" s="0" t="n">
        <v>0.0915618447200924</v>
      </c>
      <c r="W804" s="0" t="n">
        <f aca="false">VLOOKUP(D804,'paramètres CI'!$A$1:$C$6,2,0)</f>
        <v>0.0935912806596305</v>
      </c>
      <c r="X804" s="0" t="n">
        <f aca="false">(R804-E804)/E804</f>
        <v>-0.0476190476190493</v>
      </c>
      <c r="Y804" s="0" t="n">
        <f aca="false">T804-G804</f>
        <v>63.9732450996782</v>
      </c>
      <c r="Z804" s="0" t="n">
        <f aca="false">U804-H804</f>
        <v>-0.11135274418605</v>
      </c>
    </row>
    <row r="805" customFormat="false" ht="15.8" hidden="false" customHeight="false" outlineLevel="0" collapsed="false">
      <c r="A805" s="0" t="s">
        <v>16</v>
      </c>
      <c r="B805" s="0" t="s">
        <v>113</v>
      </c>
      <c r="C805" s="0" t="s">
        <v>49</v>
      </c>
      <c r="D805" s="0" t="s">
        <v>43</v>
      </c>
      <c r="E805" s="0" t="n">
        <f aca="false">VLOOKUP(O805,bibliRdtCHauff!$G$1:$K$1398,4,0)</f>
        <v>56.4651208285131</v>
      </c>
      <c r="F805" s="0" t="n">
        <v>20</v>
      </c>
      <c r="G805" s="0" t="n">
        <f aca="false">VLOOKUP(P805,BesoinU!$F$1:$L$99,3,0)</f>
        <v>59.6574428416438</v>
      </c>
      <c r="H805" s="0" t="n">
        <f aca="false">VLOOKUP(O805,bibliRdtCHauff!$G$1:$K$1398,3,0)</f>
        <v>3.34058232558139</v>
      </c>
      <c r="I805" s="0" t="n">
        <v>9.99400359784132E-005</v>
      </c>
      <c r="J805" s="0" t="n">
        <f aca="false">VLOOKUP(D805,'paramètres CI'!$A$1:$C$6,2,0)</f>
        <v>0.0935912806596305</v>
      </c>
      <c r="K805" s="0" t="str">
        <f aca="false">VLOOKUP(A805,Nomenclature!$D$1:$E$9,2,0)</f>
        <v>04</v>
      </c>
      <c r="L805" s="0" t="str">
        <f aca="false">VLOOKUP(B805,Nomenclature!$J$1:$K$97,2,0)</f>
        <v>46</v>
      </c>
      <c r="M805" s="0" t="str">
        <f aca="false">VLOOKUP(C805,Nomenclature!$M$1:$N$21,2,0)</f>
        <v>29</v>
      </c>
      <c r="N805" s="0" t="str">
        <f aca="false">VLOOKUP(D805,Nomenclature!$O$25:$P$31,2,0)</f>
        <v>02</v>
      </c>
      <c r="O805" s="0" t="str">
        <f aca="false">CONCATENATE(K805,L805,M805,N805)</f>
        <v>04462902</v>
      </c>
      <c r="P805" s="0" t="str">
        <f aca="false">CONCATENATE(K805,L805)</f>
        <v>0446</v>
      </c>
      <c r="R805" s="0" t="n">
        <v>56.4651208285131</v>
      </c>
      <c r="S805" s="0" t="n">
        <v>20</v>
      </c>
      <c r="T805" s="0" t="n">
        <v>123.630687941322</v>
      </c>
      <c r="U805" s="0" t="n">
        <v>3.34058232558139</v>
      </c>
      <c r="V805" s="0" t="n">
        <v>9.99400359784132E-005</v>
      </c>
      <c r="W805" s="0" t="n">
        <f aca="false">VLOOKUP(D805,'paramètres CI'!$A$1:$C$6,2,0)</f>
        <v>0.0935912806596305</v>
      </c>
      <c r="X805" s="0" t="n">
        <f aca="false">(R805-E805)/E805</f>
        <v>0</v>
      </c>
      <c r="Y805" s="0" t="n">
        <f aca="false">T805-G805</f>
        <v>63.9732450996782</v>
      </c>
      <c r="Z805" s="0" t="n">
        <f aca="false">U805-H805</f>
        <v>0</v>
      </c>
    </row>
    <row r="806" customFormat="false" ht="15.8" hidden="false" customHeight="false" outlineLevel="0" collapsed="false">
      <c r="A806" s="0" t="s">
        <v>16</v>
      </c>
      <c r="B806" s="0" t="s">
        <v>114</v>
      </c>
      <c r="C806" s="0" t="s">
        <v>32</v>
      </c>
      <c r="D806" s="0" t="s">
        <v>33</v>
      </c>
      <c r="E806" s="0" t="n">
        <f aca="false">VLOOKUP(O806,bibliRdtCHauff!$G$1:$K$1398,4,0)</f>
        <v>17.6457053426676</v>
      </c>
      <c r="F806" s="0" t="n">
        <v>25</v>
      </c>
      <c r="G806" s="0" t="n">
        <f aca="false">VLOOKUP(P806,BesoinU!$F$1:$L$99,3,0)</f>
        <v>59.8490055542359</v>
      </c>
      <c r="H806" s="0" t="n">
        <f aca="false">VLOOKUP(O806,bibliRdtCHauff!$G$1:$K$1398,3,0)</f>
        <v>0.859496888531144</v>
      </c>
      <c r="I806" s="0" t="n">
        <v>0.103029060761221</v>
      </c>
      <c r="J806" s="0" t="n">
        <f aca="false">VLOOKUP(D806,'paramètres CI'!$A$1:$C$6,2,0)</f>
        <v>0.033584731604575</v>
      </c>
      <c r="K806" s="0" t="str">
        <f aca="false">VLOOKUP(A806,Nomenclature!$D$1:$E$9,2,0)</f>
        <v>04</v>
      </c>
      <c r="L806" s="0" t="str">
        <f aca="false">VLOOKUP(B806,Nomenclature!$J$1:$K$97,2,0)</f>
        <v>47</v>
      </c>
      <c r="M806" s="0" t="str">
        <f aca="false">VLOOKUP(C806,Nomenclature!$M$1:$N$21,2,0)</f>
        <v>01</v>
      </c>
      <c r="N806" s="0" t="str">
        <f aca="false">VLOOKUP(D806,Nomenclature!$O$25:$P$31,2,0)</f>
        <v>01</v>
      </c>
      <c r="O806" s="0" t="str">
        <f aca="false">CONCATENATE(K806,L806,M806,N806)</f>
        <v>04470101</v>
      </c>
      <c r="P806" s="0" t="str">
        <f aca="false">CONCATENATE(K806,L806)</f>
        <v>0447</v>
      </c>
      <c r="R806" s="0" t="n">
        <v>16.8054336596835</v>
      </c>
      <c r="S806" s="0" t="n">
        <v>25</v>
      </c>
      <c r="T806" s="0" t="n">
        <v>138.782196538963</v>
      </c>
      <c r="U806" s="0" t="n">
        <v>0.826439315895331</v>
      </c>
      <c r="V806" s="0" t="n">
        <v>0.103029060761221</v>
      </c>
      <c r="W806" s="0" t="n">
        <f aca="false">VLOOKUP(D806,'paramètres CI'!$A$1:$C$6,2,0)</f>
        <v>0.033584731604575</v>
      </c>
      <c r="X806" s="0" t="n">
        <f aca="false">(R806-E806)/E806</f>
        <v>-0.0476190476190435</v>
      </c>
      <c r="Y806" s="0" t="n">
        <f aca="false">T806-G806</f>
        <v>78.9331909847271</v>
      </c>
      <c r="Z806" s="0" t="n">
        <f aca="false">U806-H806</f>
        <v>-0.033057572635813</v>
      </c>
    </row>
    <row r="807" customFormat="false" ht="15.8" hidden="false" customHeight="false" outlineLevel="0" collapsed="false">
      <c r="A807" s="0" t="s">
        <v>16</v>
      </c>
      <c r="B807" s="0" t="s">
        <v>114</v>
      </c>
      <c r="C807" s="0" t="s">
        <v>32</v>
      </c>
      <c r="D807" s="0" t="s">
        <v>34</v>
      </c>
      <c r="E807" s="0" t="n">
        <f aca="false">VLOOKUP(O807,bibliRdtCHauff!$G$1:$K$1398,4,0)</f>
        <v>17.9501229502398</v>
      </c>
      <c r="F807" s="0" t="n">
        <v>25</v>
      </c>
      <c r="G807" s="0" t="n">
        <f aca="false">VLOOKUP(P807,BesoinU!$F$1:$L$99,3,0)</f>
        <v>59.8490055542359</v>
      </c>
      <c r="H807" s="0" t="n">
        <f aca="false">VLOOKUP(O807,bibliRdtCHauff!$G$1:$K$1398,3,0)</f>
        <v>0.930031260812643</v>
      </c>
      <c r="I807" s="0" t="n">
        <v>0.336230768643695</v>
      </c>
      <c r="J807" s="0" t="n">
        <f aca="false">VLOOKUP(D807,'paramètres CI'!$A$1:$C$6,2,0)</f>
        <v>0.0424847883250769</v>
      </c>
      <c r="K807" s="0" t="str">
        <f aca="false">VLOOKUP(A807,Nomenclature!$D$1:$E$9,2,0)</f>
        <v>04</v>
      </c>
      <c r="L807" s="0" t="str">
        <f aca="false">VLOOKUP(B807,Nomenclature!$J$1:$K$97,2,0)</f>
        <v>47</v>
      </c>
      <c r="M807" s="0" t="str">
        <f aca="false">VLOOKUP(C807,Nomenclature!$M$1:$N$21,2,0)</f>
        <v>01</v>
      </c>
      <c r="N807" s="0" t="str">
        <f aca="false">VLOOKUP(D807,Nomenclature!$O$25:$P$31,2,0)</f>
        <v>06</v>
      </c>
      <c r="O807" s="0" t="str">
        <f aca="false">CONCATENATE(K807,L807,M807,N807)</f>
        <v>04470106</v>
      </c>
      <c r="P807" s="0" t="str">
        <f aca="false">CONCATENATE(K807,L807)</f>
        <v>0447</v>
      </c>
      <c r="R807" s="0" t="n">
        <v>17.0953551907046</v>
      </c>
      <c r="S807" s="0" t="n">
        <v>25</v>
      </c>
      <c r="T807" s="0" t="n">
        <v>132.516816685708</v>
      </c>
      <c r="U807" s="0" t="n">
        <v>0.894260827704466</v>
      </c>
      <c r="V807" s="0" t="n">
        <v>0.336230768643695</v>
      </c>
      <c r="W807" s="0" t="n">
        <f aca="false">VLOOKUP(D807,'paramètres CI'!$A$1:$C$6,2,0)</f>
        <v>0.0424847883250769</v>
      </c>
      <c r="X807" s="0" t="n">
        <f aca="false">(R807-E807)/E807</f>
        <v>-0.047619047619046</v>
      </c>
      <c r="Y807" s="0" t="n">
        <f aca="false">T807-G807</f>
        <v>72.6678111314721</v>
      </c>
      <c r="Z807" s="0" t="n">
        <f aca="false">U807-H807</f>
        <v>-0.0357704331081771</v>
      </c>
    </row>
    <row r="808" customFormat="false" ht="15.8" hidden="false" customHeight="false" outlineLevel="0" collapsed="false">
      <c r="A808" s="0" t="s">
        <v>16</v>
      </c>
      <c r="B808" s="0" t="s">
        <v>114</v>
      </c>
      <c r="C808" s="0" t="s">
        <v>35</v>
      </c>
      <c r="D808" s="0" t="s">
        <v>33</v>
      </c>
      <c r="E808" s="0" t="n">
        <f aca="false">VLOOKUP(O808,bibliRdtCHauff!$G$1:$K$1398,4,0)</f>
        <v>21.0067920746043</v>
      </c>
      <c r="F808" s="0" t="n">
        <v>25</v>
      </c>
      <c r="G808" s="0" t="n">
        <f aca="false">VLOOKUP(P808,BesoinU!$F$1:$L$99,3,0)</f>
        <v>59.8490055542359</v>
      </c>
      <c r="H808" s="0" t="n">
        <f aca="false">VLOOKUP(O808,bibliRdtCHauff!$G$1:$K$1398,3,0)</f>
        <v>0.991727179074395</v>
      </c>
      <c r="I808" s="0" t="n">
        <v>9.99400359784132E-005</v>
      </c>
      <c r="J808" s="0" t="n">
        <f aca="false">VLOOKUP(D808,'paramètres CI'!$A$1:$C$6,2,0)</f>
        <v>0.033584731604575</v>
      </c>
      <c r="K808" s="0" t="str">
        <f aca="false">VLOOKUP(A808,Nomenclature!$D$1:$E$9,2,0)</f>
        <v>04</v>
      </c>
      <c r="L808" s="0" t="str">
        <f aca="false">VLOOKUP(B808,Nomenclature!$J$1:$K$97,2,0)</f>
        <v>47</v>
      </c>
      <c r="M808" s="0" t="str">
        <f aca="false">VLOOKUP(C808,Nomenclature!$M$1:$N$21,2,0)</f>
        <v>21</v>
      </c>
      <c r="N808" s="0" t="str">
        <f aca="false">VLOOKUP(D808,Nomenclature!$O$25:$P$31,2,0)</f>
        <v>01</v>
      </c>
      <c r="O808" s="0" t="str">
        <f aca="false">CONCATENATE(K808,L808,M808,N808)</f>
        <v>04472101</v>
      </c>
      <c r="P808" s="0" t="str">
        <f aca="false">CONCATENATE(K808,L808)</f>
        <v>0447</v>
      </c>
      <c r="R808" s="0" t="n">
        <v>21.0067920746043</v>
      </c>
      <c r="S808" s="0" t="n">
        <v>25</v>
      </c>
      <c r="T808" s="0" t="n">
        <v>138.782196538963</v>
      </c>
      <c r="U808" s="0" t="n">
        <v>0.991727179074395</v>
      </c>
      <c r="V808" s="0" t="n">
        <v>9.99400359784132E-005</v>
      </c>
      <c r="W808" s="0" t="n">
        <f aca="false">VLOOKUP(D808,'paramètres CI'!$A$1:$C$6,2,0)</f>
        <v>0.033584731604575</v>
      </c>
      <c r="X808" s="0" t="n">
        <f aca="false">(R808-E808)/E808</f>
        <v>0</v>
      </c>
      <c r="Y808" s="0" t="n">
        <f aca="false">T808-G808</f>
        <v>78.9331909847271</v>
      </c>
      <c r="Z808" s="0" t="n">
        <f aca="false">U808-H808</f>
        <v>0</v>
      </c>
    </row>
    <row r="809" customFormat="false" ht="15.8" hidden="false" customHeight="false" outlineLevel="0" collapsed="false">
      <c r="A809" s="0" t="s">
        <v>16</v>
      </c>
      <c r="B809" s="0" t="s">
        <v>114</v>
      </c>
      <c r="C809" s="0" t="s">
        <v>35</v>
      </c>
      <c r="D809" s="0" t="s">
        <v>34</v>
      </c>
      <c r="E809" s="0" t="n">
        <f aca="false">VLOOKUP(O809,bibliRdtCHauff!$G$1:$K$1398,4,0)</f>
        <v>21.3691939883807</v>
      </c>
      <c r="F809" s="0" t="n">
        <v>25</v>
      </c>
      <c r="G809" s="0" t="n">
        <f aca="false">VLOOKUP(P809,BesoinU!$F$1:$L$99,3,0)</f>
        <v>59.8490055542359</v>
      </c>
      <c r="H809" s="0" t="n">
        <f aca="false">VLOOKUP(O809,bibliRdtCHauff!$G$1:$K$1398,3,0)</f>
        <v>1.07311299324536</v>
      </c>
      <c r="I809" s="0" t="n">
        <v>9.99400359784132E-005</v>
      </c>
      <c r="J809" s="0" t="n">
        <f aca="false">VLOOKUP(D809,'paramètres CI'!$A$1:$C$6,2,0)</f>
        <v>0.0424847883250769</v>
      </c>
      <c r="K809" s="0" t="str">
        <f aca="false">VLOOKUP(A809,Nomenclature!$D$1:$E$9,2,0)</f>
        <v>04</v>
      </c>
      <c r="L809" s="0" t="str">
        <f aca="false">VLOOKUP(B809,Nomenclature!$J$1:$K$97,2,0)</f>
        <v>47</v>
      </c>
      <c r="M809" s="0" t="str">
        <f aca="false">VLOOKUP(C809,Nomenclature!$M$1:$N$21,2,0)</f>
        <v>21</v>
      </c>
      <c r="N809" s="0" t="str">
        <f aca="false">VLOOKUP(D809,Nomenclature!$O$25:$P$31,2,0)</f>
        <v>06</v>
      </c>
      <c r="O809" s="0" t="str">
        <f aca="false">CONCATENATE(K809,L809,M809,N809)</f>
        <v>04472106</v>
      </c>
      <c r="P809" s="0" t="str">
        <f aca="false">CONCATENATE(K809,L809)</f>
        <v>0447</v>
      </c>
      <c r="R809" s="0" t="n">
        <v>21.3691939883807</v>
      </c>
      <c r="S809" s="0" t="n">
        <v>25</v>
      </c>
      <c r="T809" s="0" t="n">
        <v>132.516816685708</v>
      </c>
      <c r="U809" s="0" t="n">
        <v>1.07311299324536</v>
      </c>
      <c r="V809" s="0" t="n">
        <v>9.99400359784132E-005</v>
      </c>
      <c r="W809" s="0" t="n">
        <f aca="false">VLOOKUP(D809,'paramètres CI'!$A$1:$C$6,2,0)</f>
        <v>0.0424847883250769</v>
      </c>
      <c r="X809" s="0" t="n">
        <f aca="false">(R809-E809)/E809</f>
        <v>0</v>
      </c>
      <c r="Y809" s="0" t="n">
        <f aca="false">T809-G809</f>
        <v>72.6678111314721</v>
      </c>
      <c r="Z809" s="0" t="n">
        <f aca="false">U809-H809</f>
        <v>0</v>
      </c>
    </row>
    <row r="810" customFormat="false" ht="15.8" hidden="false" customHeight="false" outlineLevel="0" collapsed="false">
      <c r="A810" s="0" t="s">
        <v>16</v>
      </c>
      <c r="B810" s="0" t="s">
        <v>114</v>
      </c>
      <c r="C810" s="0" t="s">
        <v>36</v>
      </c>
      <c r="D810" s="0" t="s">
        <v>37</v>
      </c>
      <c r="E810" s="0" t="n">
        <f aca="false">VLOOKUP(O810,bibliRdtCHauff!$G$1:$K$1398,4,0)</f>
        <v>8.43231481117441</v>
      </c>
      <c r="F810" s="0" t="n">
        <v>20</v>
      </c>
      <c r="G810" s="0" t="n">
        <f aca="false">VLOOKUP(P810,BesoinU!$F$1:$L$99,3,0)</f>
        <v>59.8490055542359</v>
      </c>
      <c r="H810" s="0" t="n">
        <f aca="false">VLOOKUP(O810,bibliRdtCHauff!$G$1:$K$1398,3,0)</f>
        <v>0.764992871952798</v>
      </c>
      <c r="I810" s="0" t="n">
        <v>9.99400359784132E-005</v>
      </c>
      <c r="J810" s="0" t="n">
        <f aca="false">VLOOKUP(D810,'paramètres CI'!$A$1:$C$6,2,0)</f>
        <v>0.0385046990211696</v>
      </c>
      <c r="K810" s="0" t="str">
        <f aca="false">VLOOKUP(A810,Nomenclature!$D$1:$E$9,2,0)</f>
        <v>04</v>
      </c>
      <c r="L810" s="0" t="str">
        <f aca="false">VLOOKUP(B810,Nomenclature!$J$1:$K$97,2,0)</f>
        <v>47</v>
      </c>
      <c r="M810" s="0" t="str">
        <f aca="false">VLOOKUP(C810,Nomenclature!$M$1:$N$21,2,0)</f>
        <v>23</v>
      </c>
      <c r="N810" s="0" t="str">
        <f aca="false">VLOOKUP(D810,Nomenclature!$O$25:$P$31,2,0)</f>
        <v>03</v>
      </c>
      <c r="O810" s="0" t="str">
        <f aca="false">CONCATENATE(K810,L810,M810,N810)</f>
        <v>04472303</v>
      </c>
      <c r="P810" s="0" t="str">
        <f aca="false">CONCATENATE(K810,L810)</f>
        <v>0447</v>
      </c>
      <c r="R810" s="0" t="n">
        <v>8.43231481117441</v>
      </c>
      <c r="S810" s="0" t="n">
        <v>20</v>
      </c>
      <c r="T810" s="0" t="n">
        <v>126.375929880591</v>
      </c>
      <c r="U810" s="0" t="n">
        <v>0.764992871952798</v>
      </c>
      <c r="V810" s="0" t="n">
        <v>9.99400359784132E-005</v>
      </c>
      <c r="W810" s="0" t="n">
        <f aca="false">VLOOKUP(D810,'paramètres CI'!$A$1:$C$6,2,0)</f>
        <v>0.0385046990211696</v>
      </c>
      <c r="X810" s="0" t="n">
        <f aca="false">(R810-E810)/E810</f>
        <v>0</v>
      </c>
      <c r="Y810" s="0" t="n">
        <f aca="false">T810-G810</f>
        <v>66.5269243263551</v>
      </c>
      <c r="Z810" s="0" t="n">
        <f aca="false">U810-H810</f>
        <v>0</v>
      </c>
    </row>
    <row r="811" customFormat="false" ht="15.8" hidden="false" customHeight="false" outlineLevel="0" collapsed="false">
      <c r="A811" s="0" t="s">
        <v>16</v>
      </c>
      <c r="B811" s="0" t="s">
        <v>114</v>
      </c>
      <c r="C811" s="0" t="s">
        <v>38</v>
      </c>
      <c r="D811" s="0" t="s">
        <v>39</v>
      </c>
      <c r="E811" s="0" t="n">
        <f aca="false">VLOOKUP(O811,bibliRdtCHauff!$G$1:$K$1398,4,0)</f>
        <v>6.33484603843191</v>
      </c>
      <c r="F811" s="0" t="n">
        <v>20</v>
      </c>
      <c r="G811" s="0" t="n">
        <f aca="false">VLOOKUP(P811,BesoinU!$F$1:$L$99,3,0)</f>
        <v>59.8490055542359</v>
      </c>
      <c r="H811" s="0" t="n">
        <f aca="false">VLOOKUP(O811,bibliRdtCHauff!$G$1:$K$1398,3,0)</f>
        <v>0.991389907316624</v>
      </c>
      <c r="I811" s="0" t="n">
        <v>9.99400359784132E-005</v>
      </c>
      <c r="J811" s="0" t="n">
        <f aca="false">VLOOKUP(D811,'paramètres CI'!$A$1:$C$6,2,0)</f>
        <v>0.022045059962018</v>
      </c>
      <c r="K811" s="0" t="str">
        <f aca="false">VLOOKUP(A811,Nomenclature!$D$1:$E$9,2,0)</f>
        <v>04</v>
      </c>
      <c r="L811" s="0" t="str">
        <f aca="false">VLOOKUP(B811,Nomenclature!$J$1:$K$97,2,0)</f>
        <v>47</v>
      </c>
      <c r="M811" s="0" t="str">
        <f aca="false">VLOOKUP(C811,Nomenclature!$M$1:$N$21,2,0)</f>
        <v>24</v>
      </c>
      <c r="N811" s="0" t="str">
        <f aca="false">VLOOKUP(D811,Nomenclature!$O$25:$P$31,2,0)</f>
        <v>04</v>
      </c>
      <c r="O811" s="0" t="str">
        <f aca="false">CONCATENATE(K811,L811,M811,N811)</f>
        <v>04472404</v>
      </c>
      <c r="P811" s="0" t="str">
        <f aca="false">CONCATENATE(K811,L811)</f>
        <v>0447</v>
      </c>
      <c r="R811" s="0" t="n">
        <v>6.33484603843191</v>
      </c>
      <c r="S811" s="0" t="n">
        <v>20</v>
      </c>
      <c r="T811" s="0" t="n">
        <v>110.769703170361</v>
      </c>
      <c r="U811" s="0" t="n">
        <v>0.991389907316624</v>
      </c>
      <c r="V811" s="0" t="n">
        <v>9.99400359784132E-005</v>
      </c>
      <c r="W811" s="0" t="n">
        <f aca="false">VLOOKUP(D811,'paramètres CI'!$A$1:$C$6,2,0)</f>
        <v>0.022045059962018</v>
      </c>
      <c r="X811" s="0" t="n">
        <f aca="false">(R811-E811)/E811</f>
        <v>0</v>
      </c>
      <c r="Y811" s="0" t="n">
        <f aca="false">T811-G811</f>
        <v>50.9206976161251</v>
      </c>
      <c r="Z811" s="0" t="n">
        <f aca="false">U811-H811</f>
        <v>0</v>
      </c>
    </row>
    <row r="812" customFormat="false" ht="15.8" hidden="false" customHeight="false" outlineLevel="0" collapsed="false">
      <c r="A812" s="0" t="s">
        <v>16</v>
      </c>
      <c r="B812" s="0" t="s">
        <v>114</v>
      </c>
      <c r="C812" s="0" t="s">
        <v>40</v>
      </c>
      <c r="D812" s="0" t="s">
        <v>37</v>
      </c>
      <c r="E812" s="0" t="n">
        <f aca="false">VLOOKUP(O812,bibliRdtCHauff!$G$1:$K$1398,4,0)</f>
        <v>7.08314444138651</v>
      </c>
      <c r="F812" s="0" t="n">
        <v>20</v>
      </c>
      <c r="G812" s="0" t="n">
        <f aca="false">VLOOKUP(P812,BesoinU!$F$1:$L$99,3,0)</f>
        <v>59.8490055542359</v>
      </c>
      <c r="H812" s="0" t="n">
        <f aca="false">VLOOKUP(O812,bibliRdtCHauff!$G$1:$K$1398,3,0)</f>
        <v>0.739248445781441</v>
      </c>
      <c r="I812" s="0" t="n">
        <v>0.0276254300054465</v>
      </c>
      <c r="J812" s="0" t="n">
        <f aca="false">VLOOKUP(D812,'paramètres CI'!$A$1:$C$6,2,0)</f>
        <v>0.0385046990211696</v>
      </c>
      <c r="K812" s="0" t="str">
        <f aca="false">VLOOKUP(A812,Nomenclature!$D$1:$E$9,2,0)</f>
        <v>04</v>
      </c>
      <c r="L812" s="0" t="str">
        <f aca="false">VLOOKUP(B812,Nomenclature!$J$1:$K$97,2,0)</f>
        <v>47</v>
      </c>
      <c r="M812" s="0" t="str">
        <f aca="false">VLOOKUP(C812,Nomenclature!$M$1:$N$21,2,0)</f>
        <v>03</v>
      </c>
      <c r="N812" s="0" t="str">
        <f aca="false">VLOOKUP(D812,Nomenclature!$O$25:$P$31,2,0)</f>
        <v>03</v>
      </c>
      <c r="O812" s="0" t="str">
        <f aca="false">CONCATENATE(K812,L812,M812,N812)</f>
        <v>04470303</v>
      </c>
      <c r="P812" s="0" t="str">
        <f aca="false">CONCATENATE(K812,L812)</f>
        <v>0447</v>
      </c>
      <c r="R812" s="0" t="n">
        <v>6.74585184893953</v>
      </c>
      <c r="S812" s="0" t="n">
        <v>20</v>
      </c>
      <c r="T812" s="0" t="n">
        <v>126.375929880591</v>
      </c>
      <c r="U812" s="0" t="n">
        <v>0.732812339238601</v>
      </c>
      <c r="V812" s="0" t="n">
        <v>0.0276254300054465</v>
      </c>
      <c r="W812" s="0" t="n">
        <f aca="false">VLOOKUP(D812,'paramètres CI'!$A$1:$C$6,2,0)</f>
        <v>0.0385046990211696</v>
      </c>
      <c r="X812" s="0" t="n">
        <f aca="false">(R812-E812)/E812</f>
        <v>-0.0476190476190481</v>
      </c>
      <c r="Y812" s="0" t="n">
        <f aca="false">T812-G812</f>
        <v>66.5269243263551</v>
      </c>
      <c r="Z812" s="0" t="n">
        <f aca="false">U812-H812</f>
        <v>-0.0064361065428401</v>
      </c>
    </row>
    <row r="813" customFormat="false" ht="15.8" hidden="false" customHeight="false" outlineLevel="0" collapsed="false">
      <c r="A813" s="0" t="s">
        <v>16</v>
      </c>
      <c r="B813" s="0" t="s">
        <v>114</v>
      </c>
      <c r="C813" s="0" t="s">
        <v>41</v>
      </c>
      <c r="D813" s="0" t="s">
        <v>39</v>
      </c>
      <c r="E813" s="0" t="n">
        <f aca="false">VLOOKUP(O813,bibliRdtCHauff!$G$1:$K$1398,4,0)</f>
        <v>5.32127067228281</v>
      </c>
      <c r="F813" s="0" t="n">
        <v>20</v>
      </c>
      <c r="G813" s="0" t="n">
        <f aca="false">VLOOKUP(P813,BesoinU!$F$1:$L$99,3,0)</f>
        <v>59.8490055542359</v>
      </c>
      <c r="H813" s="0" t="n">
        <f aca="false">VLOOKUP(O813,bibliRdtCHauff!$G$1:$K$1398,3,0)</f>
        <v>0.877700589095048</v>
      </c>
      <c r="I813" s="0" t="n">
        <v>0.390770836707963</v>
      </c>
      <c r="J813" s="0" t="n">
        <f aca="false">VLOOKUP(D813,'paramètres CI'!$A$1:$C$6,2,0)</f>
        <v>0.022045059962018</v>
      </c>
      <c r="K813" s="0" t="str">
        <f aca="false">VLOOKUP(A813,Nomenclature!$D$1:$E$9,2,0)</f>
        <v>04</v>
      </c>
      <c r="L813" s="0" t="str">
        <f aca="false">VLOOKUP(B813,Nomenclature!$J$1:$K$97,2,0)</f>
        <v>47</v>
      </c>
      <c r="M813" s="0" t="str">
        <f aca="false">VLOOKUP(C813,Nomenclature!$M$1:$N$21,2,0)</f>
        <v>04</v>
      </c>
      <c r="N813" s="0" t="str">
        <f aca="false">VLOOKUP(D813,Nomenclature!$O$25:$P$31,2,0)</f>
        <v>04</v>
      </c>
      <c r="O813" s="0" t="str">
        <f aca="false">CONCATENATE(K813,L813,M813,N813)</f>
        <v>04470404</v>
      </c>
      <c r="P813" s="0" t="str">
        <f aca="false">CONCATENATE(K813,L813)</f>
        <v>0447</v>
      </c>
      <c r="R813" s="0" t="n">
        <v>5.06787683074553</v>
      </c>
      <c r="S813" s="0" t="n">
        <v>20</v>
      </c>
      <c r="T813" s="0" t="n">
        <v>110.769703170361</v>
      </c>
      <c r="U813" s="0" t="n">
        <v>0.849278259539653</v>
      </c>
      <c r="V813" s="0" t="n">
        <v>0.390770836707963</v>
      </c>
      <c r="W813" s="0" t="n">
        <f aca="false">VLOOKUP(D813,'paramètres CI'!$A$1:$C$6,2,0)</f>
        <v>0.022045059962018</v>
      </c>
      <c r="X813" s="0" t="n">
        <f aca="false">(R813-E813)/E813</f>
        <v>-0.0476190476190482</v>
      </c>
      <c r="Y813" s="0" t="n">
        <f aca="false">T813-G813</f>
        <v>50.9206976161251</v>
      </c>
      <c r="Z813" s="0" t="n">
        <f aca="false">U813-H813</f>
        <v>-0.028422329555395</v>
      </c>
    </row>
    <row r="814" customFormat="false" ht="15.8" hidden="false" customHeight="false" outlineLevel="0" collapsed="false">
      <c r="A814" s="0" t="s">
        <v>16</v>
      </c>
      <c r="B814" s="0" t="s">
        <v>114</v>
      </c>
      <c r="C814" s="0" t="s">
        <v>45</v>
      </c>
      <c r="D814" s="0" t="s">
        <v>43</v>
      </c>
      <c r="E814" s="0" t="n">
        <f aca="false">VLOOKUP(O814,bibliRdtCHauff!$G$1:$K$1398,4,0)</f>
        <v>10.4</v>
      </c>
      <c r="F814" s="0" t="n">
        <v>13</v>
      </c>
      <c r="G814" s="0" t="n">
        <f aca="false">VLOOKUP(P814,BesoinU!$F$1:$L$99,3,0)</f>
        <v>59.8490055542359</v>
      </c>
      <c r="H814" s="0" t="n">
        <f aca="false">VLOOKUP(O814,bibliRdtCHauff!$G$1:$K$1398,3,0)</f>
        <v>0.92</v>
      </c>
      <c r="I814" s="0" t="n">
        <v>0.0729173406491549</v>
      </c>
      <c r="J814" s="0" t="n">
        <f aca="false">VLOOKUP(D814,'paramètres CI'!$A$1:$C$6,2,0)</f>
        <v>0.0935912806596305</v>
      </c>
      <c r="K814" s="0" t="str">
        <f aca="false">VLOOKUP(A814,Nomenclature!$D$1:$E$9,2,0)</f>
        <v>04</v>
      </c>
      <c r="L814" s="0" t="str">
        <f aca="false">VLOOKUP(B814,Nomenclature!$J$1:$K$97,2,0)</f>
        <v>47</v>
      </c>
      <c r="M814" s="0" t="str">
        <f aca="false">VLOOKUP(C814,Nomenclature!$M$1:$N$21,2,0)</f>
        <v>06</v>
      </c>
      <c r="N814" s="0" t="str">
        <f aca="false">VLOOKUP(D814,Nomenclature!$O$25:$P$31,2,0)</f>
        <v>02</v>
      </c>
      <c r="O814" s="0" t="str">
        <f aca="false">CONCATENATE(K814,L814,M814,N814)</f>
        <v>04470602</v>
      </c>
      <c r="P814" s="0" t="str">
        <f aca="false">CONCATENATE(K814,L814)</f>
        <v>0447</v>
      </c>
      <c r="R814" s="0" t="n">
        <v>10</v>
      </c>
      <c r="S814" s="0" t="n">
        <v>13</v>
      </c>
      <c r="T814" s="0" t="n">
        <v>126.408594023636</v>
      </c>
      <c r="U814" s="0" t="n">
        <v>0.9</v>
      </c>
      <c r="V814" s="0" t="n">
        <v>0.0729173406491549</v>
      </c>
      <c r="W814" s="0" t="n">
        <f aca="false">VLOOKUP(D814,'paramètres CI'!$A$1:$C$6,2,0)</f>
        <v>0.0935912806596305</v>
      </c>
      <c r="X814" s="0" t="n">
        <f aca="false">(R814-E814)/E814</f>
        <v>-0.0384615384615385</v>
      </c>
      <c r="Y814" s="0" t="n">
        <f aca="false">T814-G814</f>
        <v>66.5595884694001</v>
      </c>
      <c r="Z814" s="0" t="n">
        <f aca="false">U814-H814</f>
        <v>-0.02</v>
      </c>
    </row>
    <row r="815" customFormat="false" ht="15.8" hidden="false" customHeight="false" outlineLevel="0" collapsed="false">
      <c r="A815" s="0" t="s">
        <v>16</v>
      </c>
      <c r="B815" s="0" t="s">
        <v>114</v>
      </c>
      <c r="C815" s="0" t="s">
        <v>46</v>
      </c>
      <c r="D815" s="0" t="s">
        <v>43</v>
      </c>
      <c r="E815" s="0" t="n">
        <f aca="false">VLOOKUP(O815,bibliRdtCHauff!$G$1:$K$1398,4,0)</f>
        <v>12</v>
      </c>
      <c r="F815" s="0" t="n">
        <v>13</v>
      </c>
      <c r="G815" s="0" t="n">
        <f aca="false">VLOOKUP(P815,BesoinU!$F$1:$L$99,3,0)</f>
        <v>59.8490055542359</v>
      </c>
      <c r="H815" s="0" t="n">
        <f aca="false">VLOOKUP(O815,bibliRdtCHauff!$G$1:$K$1398,3,0)</f>
        <v>1</v>
      </c>
      <c r="I815" s="0" t="n">
        <v>9.99400359784132E-005</v>
      </c>
      <c r="J815" s="0" t="n">
        <f aca="false">VLOOKUP(D815,'paramètres CI'!$A$1:$C$6,2,0)</f>
        <v>0.0935912806596305</v>
      </c>
      <c r="K815" s="0" t="str">
        <f aca="false">VLOOKUP(A815,Nomenclature!$D$1:$E$9,2,0)</f>
        <v>04</v>
      </c>
      <c r="L815" s="0" t="str">
        <f aca="false">VLOOKUP(B815,Nomenclature!$J$1:$K$97,2,0)</f>
        <v>47</v>
      </c>
      <c r="M815" s="0" t="str">
        <f aca="false">VLOOKUP(C815,Nomenclature!$M$1:$N$21,2,0)</f>
        <v>26</v>
      </c>
      <c r="N815" s="0" t="str">
        <f aca="false">VLOOKUP(D815,Nomenclature!$O$25:$P$31,2,0)</f>
        <v>02</v>
      </c>
      <c r="O815" s="0" t="str">
        <f aca="false">CONCATENATE(K815,L815,M815,N815)</f>
        <v>04472602</v>
      </c>
      <c r="P815" s="0" t="str">
        <f aca="false">CONCATENATE(K815,L815)</f>
        <v>0447</v>
      </c>
      <c r="R815" s="0" t="n">
        <v>12</v>
      </c>
      <c r="S815" s="0" t="n">
        <v>13</v>
      </c>
      <c r="T815" s="0" t="n">
        <v>126.408594023636</v>
      </c>
      <c r="U815" s="0" t="n">
        <v>1</v>
      </c>
      <c r="V815" s="0" t="n">
        <v>9.99400359784132E-005</v>
      </c>
      <c r="W815" s="0" t="n">
        <f aca="false">VLOOKUP(D815,'paramètres CI'!$A$1:$C$6,2,0)</f>
        <v>0.0935912806596305</v>
      </c>
      <c r="X815" s="0" t="n">
        <f aca="false">(R815-E815)/E815</f>
        <v>0</v>
      </c>
      <c r="Y815" s="0" t="n">
        <f aca="false">T815-G815</f>
        <v>66.5595884694001</v>
      </c>
      <c r="Z815" s="0" t="n">
        <f aca="false">U815-H815</f>
        <v>0</v>
      </c>
    </row>
    <row r="816" customFormat="false" ht="15.8" hidden="false" customHeight="false" outlineLevel="0" collapsed="false">
      <c r="A816" s="0" t="s">
        <v>16</v>
      </c>
      <c r="B816" s="0" t="s">
        <v>114</v>
      </c>
      <c r="C816" s="0" t="s">
        <v>48</v>
      </c>
      <c r="D816" s="0" t="s">
        <v>43</v>
      </c>
      <c r="E816" s="0" t="n">
        <f aca="false">VLOOKUP(O816,bibliRdtCHauff!$G$1:$K$1398,4,0)</f>
        <v>52.867918928596</v>
      </c>
      <c r="F816" s="0" t="n">
        <v>20</v>
      </c>
      <c r="G816" s="0" t="n">
        <f aca="false">VLOOKUP(P816,BesoinU!$F$1:$L$99,3,0)</f>
        <v>59.8490055542359</v>
      </c>
      <c r="H816" s="0" t="n">
        <f aca="false">VLOOKUP(O816,bibliRdtCHauff!$G$1:$K$1398,3,0)</f>
        <v>2.89517134883721</v>
      </c>
      <c r="I816" s="0" t="n">
        <v>0.0688269230166503</v>
      </c>
      <c r="J816" s="0" t="n">
        <f aca="false">VLOOKUP(D816,'paramètres CI'!$A$1:$C$6,2,0)</f>
        <v>0.0935912806596305</v>
      </c>
      <c r="K816" s="0" t="str">
        <f aca="false">VLOOKUP(A816,Nomenclature!$D$1:$E$9,2,0)</f>
        <v>04</v>
      </c>
      <c r="L816" s="0" t="str">
        <f aca="false">VLOOKUP(B816,Nomenclature!$J$1:$K$97,2,0)</f>
        <v>47</v>
      </c>
      <c r="M816" s="0" t="str">
        <f aca="false">VLOOKUP(C816,Nomenclature!$M$1:$N$21,2,0)</f>
        <v>09</v>
      </c>
      <c r="N816" s="0" t="str">
        <f aca="false">VLOOKUP(D816,Nomenclature!$O$25:$P$31,2,0)</f>
        <v>02</v>
      </c>
      <c r="O816" s="0" t="str">
        <f aca="false">CONCATENATE(K816,L816,M816,N816)</f>
        <v>04470902</v>
      </c>
      <c r="P816" s="0" t="str">
        <f aca="false">CONCATENATE(K816,L816)</f>
        <v>0447</v>
      </c>
      <c r="R816" s="0" t="n">
        <v>50.3503989796152</v>
      </c>
      <c r="S816" s="0" t="n">
        <v>20</v>
      </c>
      <c r="T816" s="0" t="n">
        <v>131.020012305741</v>
      </c>
      <c r="U816" s="0" t="n">
        <v>2.78381860465116</v>
      </c>
      <c r="V816" s="0" t="n">
        <v>0.0688269230166503</v>
      </c>
      <c r="W816" s="0" t="n">
        <f aca="false">VLOOKUP(D816,'paramètres CI'!$A$1:$C$6,2,0)</f>
        <v>0.0935912806596305</v>
      </c>
      <c r="X816" s="0" t="n">
        <f aca="false">(R816-E816)/E816</f>
        <v>-0.0476190476190483</v>
      </c>
      <c r="Y816" s="0" t="n">
        <f aca="false">T816-G816</f>
        <v>71.1710067515051</v>
      </c>
      <c r="Z816" s="0" t="n">
        <f aca="false">U816-H816</f>
        <v>-0.11135274418605</v>
      </c>
    </row>
    <row r="817" customFormat="false" ht="15.8" hidden="false" customHeight="false" outlineLevel="0" collapsed="false">
      <c r="A817" s="0" t="s">
        <v>16</v>
      </c>
      <c r="B817" s="0" t="s">
        <v>114</v>
      </c>
      <c r="C817" s="0" t="s">
        <v>49</v>
      </c>
      <c r="D817" s="0" t="s">
        <v>43</v>
      </c>
      <c r="E817" s="0" t="n">
        <f aca="false">VLOOKUP(O817,bibliRdtCHauff!$G$1:$K$1398,4,0)</f>
        <v>62.937998724519</v>
      </c>
      <c r="F817" s="0" t="n">
        <v>20</v>
      </c>
      <c r="G817" s="0" t="n">
        <f aca="false">VLOOKUP(P817,BesoinU!$F$1:$L$99,3,0)</f>
        <v>59.8490055542359</v>
      </c>
      <c r="H817" s="0" t="n">
        <f aca="false">VLOOKUP(O817,bibliRdtCHauff!$G$1:$K$1398,3,0)</f>
        <v>3.34058232558139</v>
      </c>
      <c r="I817" s="0" t="n">
        <v>9.99400359784132E-005</v>
      </c>
      <c r="J817" s="0" t="n">
        <f aca="false">VLOOKUP(D817,'paramètres CI'!$A$1:$C$6,2,0)</f>
        <v>0.0935912806596305</v>
      </c>
      <c r="K817" s="0" t="str">
        <f aca="false">VLOOKUP(A817,Nomenclature!$D$1:$E$9,2,0)</f>
        <v>04</v>
      </c>
      <c r="L817" s="0" t="str">
        <f aca="false">VLOOKUP(B817,Nomenclature!$J$1:$K$97,2,0)</f>
        <v>47</v>
      </c>
      <c r="M817" s="0" t="str">
        <f aca="false">VLOOKUP(C817,Nomenclature!$M$1:$N$21,2,0)</f>
        <v>29</v>
      </c>
      <c r="N817" s="0" t="str">
        <f aca="false">VLOOKUP(D817,Nomenclature!$O$25:$P$31,2,0)</f>
        <v>02</v>
      </c>
      <c r="O817" s="0" t="str">
        <f aca="false">CONCATENATE(K817,L817,M817,N817)</f>
        <v>04472902</v>
      </c>
      <c r="P817" s="0" t="str">
        <f aca="false">CONCATENATE(K817,L817)</f>
        <v>0447</v>
      </c>
      <c r="R817" s="0" t="n">
        <v>62.937998724519</v>
      </c>
      <c r="S817" s="0" t="n">
        <v>20</v>
      </c>
      <c r="T817" s="0" t="n">
        <v>131.020012305741</v>
      </c>
      <c r="U817" s="0" t="n">
        <v>3.34058232558139</v>
      </c>
      <c r="V817" s="0" t="n">
        <v>9.99400359784132E-005</v>
      </c>
      <c r="W817" s="0" t="n">
        <f aca="false">VLOOKUP(D817,'paramètres CI'!$A$1:$C$6,2,0)</f>
        <v>0.0935912806596305</v>
      </c>
      <c r="X817" s="0" t="n">
        <f aca="false">(R817-E817)/E817</f>
        <v>0</v>
      </c>
      <c r="Y817" s="0" t="n">
        <f aca="false">T817-G817</f>
        <v>71.1710067515051</v>
      </c>
      <c r="Z817" s="0" t="n">
        <f aca="false">U817-H817</f>
        <v>0</v>
      </c>
    </row>
    <row r="818" customFormat="false" ht="15.8" hidden="false" customHeight="false" outlineLevel="0" collapsed="false">
      <c r="A818" s="0" t="s">
        <v>16</v>
      </c>
      <c r="B818" s="0" t="s">
        <v>115</v>
      </c>
      <c r="C818" s="0" t="s">
        <v>32</v>
      </c>
      <c r="D818" s="0" t="s">
        <v>33</v>
      </c>
      <c r="E818" s="0" t="n">
        <f aca="false">VLOOKUP(O818,bibliRdtCHauff!$G$1:$K$1398,4,0)</f>
        <v>18.5496408196398</v>
      </c>
      <c r="F818" s="0" t="n">
        <v>25</v>
      </c>
      <c r="G818" s="0" t="n">
        <f aca="false">VLOOKUP(P818,BesoinU!$F$1:$L$99,3,0)</f>
        <v>59.958573590041</v>
      </c>
      <c r="H818" s="0" t="n">
        <f aca="false">VLOOKUP(O818,bibliRdtCHauff!$G$1:$K$1398,3,0)</f>
        <v>0.917455412887589</v>
      </c>
      <c r="I818" s="0" t="n">
        <v>0.0913292439513213</v>
      </c>
      <c r="J818" s="0" t="n">
        <f aca="false">VLOOKUP(D818,'paramètres CI'!$A$1:$C$6,2,0)</f>
        <v>0.033584731604575</v>
      </c>
      <c r="K818" s="0" t="str">
        <f aca="false">VLOOKUP(A818,Nomenclature!$D$1:$E$9,2,0)</f>
        <v>04</v>
      </c>
      <c r="L818" s="0" t="str">
        <f aca="false">VLOOKUP(B818,Nomenclature!$J$1:$K$97,2,0)</f>
        <v>48</v>
      </c>
      <c r="M818" s="0" t="str">
        <f aca="false">VLOOKUP(C818,Nomenclature!$M$1:$N$21,2,0)</f>
        <v>01</v>
      </c>
      <c r="N818" s="0" t="str">
        <f aca="false">VLOOKUP(D818,Nomenclature!$O$25:$P$31,2,0)</f>
        <v>01</v>
      </c>
      <c r="O818" s="0" t="str">
        <f aca="false">CONCATENATE(K818,L818,M818,N818)</f>
        <v>04480101</v>
      </c>
      <c r="P818" s="0" t="str">
        <f aca="false">CONCATENATE(K818,L818)</f>
        <v>0448</v>
      </c>
      <c r="R818" s="0" t="n">
        <v>17.6663245901331</v>
      </c>
      <c r="S818" s="0" t="n">
        <v>25</v>
      </c>
      <c r="T818" s="0" t="n">
        <v>127.075761691201</v>
      </c>
      <c r="U818" s="0" t="n">
        <v>0.882168666238067</v>
      </c>
      <c r="V818" s="0" t="n">
        <v>0.0913292439513213</v>
      </c>
      <c r="W818" s="0" t="n">
        <f aca="false">VLOOKUP(D818,'paramètres CI'!$A$1:$C$6,2,0)</f>
        <v>0.033584731604575</v>
      </c>
      <c r="X818" s="0" t="n">
        <f aca="false">(R818-E818)/E818</f>
        <v>-0.04761904761905</v>
      </c>
      <c r="Y818" s="0" t="n">
        <f aca="false">T818-G818</f>
        <v>67.11718810116</v>
      </c>
      <c r="Z818" s="0" t="n">
        <f aca="false">U818-H818</f>
        <v>-0.0352867466495219</v>
      </c>
    </row>
    <row r="819" customFormat="false" ht="15.8" hidden="false" customHeight="false" outlineLevel="0" collapsed="false">
      <c r="A819" s="0" t="s">
        <v>16</v>
      </c>
      <c r="B819" s="0" t="s">
        <v>115</v>
      </c>
      <c r="C819" s="0" t="s">
        <v>32</v>
      </c>
      <c r="D819" s="0" t="s">
        <v>34</v>
      </c>
      <c r="E819" s="0" t="n">
        <f aca="false">VLOOKUP(O819,bibliRdtCHauff!$G$1:$K$1398,4,0)</f>
        <v>15.9493050298231</v>
      </c>
      <c r="F819" s="0" t="n">
        <v>25</v>
      </c>
      <c r="G819" s="0" t="n">
        <f aca="false">VLOOKUP(P819,BesoinU!$F$1:$L$99,3,0)</f>
        <v>59.958573590041</v>
      </c>
      <c r="H819" s="0" t="n">
        <f aca="false">VLOOKUP(O819,bibliRdtCHauff!$G$1:$K$1398,3,0)</f>
        <v>0.903889311188939</v>
      </c>
      <c r="I819" s="0" t="n">
        <v>0.266836207756502</v>
      </c>
      <c r="J819" s="0" t="n">
        <f aca="false">VLOOKUP(D819,'paramètres CI'!$A$1:$C$6,2,0)</f>
        <v>0.0424847883250769</v>
      </c>
      <c r="K819" s="0" t="str">
        <f aca="false">VLOOKUP(A819,Nomenclature!$D$1:$E$9,2,0)</f>
        <v>04</v>
      </c>
      <c r="L819" s="0" t="str">
        <f aca="false">VLOOKUP(B819,Nomenclature!$J$1:$K$97,2,0)</f>
        <v>48</v>
      </c>
      <c r="M819" s="0" t="str">
        <f aca="false">VLOOKUP(C819,Nomenclature!$M$1:$N$21,2,0)</f>
        <v>01</v>
      </c>
      <c r="N819" s="0" t="str">
        <f aca="false">VLOOKUP(D819,Nomenclature!$O$25:$P$31,2,0)</f>
        <v>06</v>
      </c>
      <c r="O819" s="0" t="str">
        <f aca="false">CONCATENATE(K819,L819,M819,N819)</f>
        <v>04480106</v>
      </c>
      <c r="P819" s="0" t="str">
        <f aca="false">CONCATENATE(K819,L819)</f>
        <v>0448</v>
      </c>
      <c r="R819" s="0" t="n">
        <v>15.1898143141172</v>
      </c>
      <c r="S819" s="0" t="n">
        <v>25</v>
      </c>
      <c r="T819" s="0" t="n">
        <v>125.919775839894</v>
      </c>
      <c r="U819" s="0" t="n">
        <v>0.869124337681673</v>
      </c>
      <c r="V819" s="0" t="n">
        <v>0.266836207756502</v>
      </c>
      <c r="W819" s="0" t="n">
        <f aca="false">VLOOKUP(D819,'paramètres CI'!$A$1:$C$6,2,0)</f>
        <v>0.0424847883250769</v>
      </c>
      <c r="X819" s="0" t="n">
        <f aca="false">(R819-E819)/E819</f>
        <v>-0.04761904761905</v>
      </c>
      <c r="Y819" s="0" t="n">
        <f aca="false">T819-G819</f>
        <v>65.961202249853</v>
      </c>
      <c r="Z819" s="0" t="n">
        <f aca="false">U819-H819</f>
        <v>-0.034764973507266</v>
      </c>
    </row>
    <row r="820" customFormat="false" ht="15.8" hidden="false" customHeight="false" outlineLevel="0" collapsed="false">
      <c r="A820" s="0" t="s">
        <v>16</v>
      </c>
      <c r="B820" s="0" t="s">
        <v>115</v>
      </c>
      <c r="C820" s="0" t="s">
        <v>35</v>
      </c>
      <c r="D820" s="0" t="s">
        <v>33</v>
      </c>
      <c r="E820" s="0" t="n">
        <f aca="false">VLOOKUP(O820,bibliRdtCHauff!$G$1:$K$1398,4,0)</f>
        <v>22.0829057376664</v>
      </c>
      <c r="F820" s="0" t="n">
        <v>25</v>
      </c>
      <c r="G820" s="0" t="n">
        <f aca="false">VLOOKUP(P820,BesoinU!$F$1:$L$99,3,0)</f>
        <v>59.958573590041</v>
      </c>
      <c r="H820" s="0" t="n">
        <f aca="false">VLOOKUP(O820,bibliRdtCHauff!$G$1:$K$1398,3,0)</f>
        <v>1.05860239948568</v>
      </c>
      <c r="I820" s="0" t="n">
        <v>9.99400359784132E-005</v>
      </c>
      <c r="J820" s="0" t="n">
        <f aca="false">VLOOKUP(D820,'paramètres CI'!$A$1:$C$6,2,0)</f>
        <v>0.033584731604575</v>
      </c>
      <c r="K820" s="0" t="str">
        <f aca="false">VLOOKUP(A820,Nomenclature!$D$1:$E$9,2,0)</f>
        <v>04</v>
      </c>
      <c r="L820" s="0" t="str">
        <f aca="false">VLOOKUP(B820,Nomenclature!$J$1:$K$97,2,0)</f>
        <v>48</v>
      </c>
      <c r="M820" s="0" t="str">
        <f aca="false">VLOOKUP(C820,Nomenclature!$M$1:$N$21,2,0)</f>
        <v>21</v>
      </c>
      <c r="N820" s="0" t="str">
        <f aca="false">VLOOKUP(D820,Nomenclature!$O$25:$P$31,2,0)</f>
        <v>01</v>
      </c>
      <c r="O820" s="0" t="str">
        <f aca="false">CONCATENATE(K820,L820,M820,N820)</f>
        <v>04482101</v>
      </c>
      <c r="P820" s="0" t="str">
        <f aca="false">CONCATENATE(K820,L820)</f>
        <v>0448</v>
      </c>
      <c r="R820" s="0" t="n">
        <v>22.0829057376664</v>
      </c>
      <c r="S820" s="0" t="n">
        <v>25</v>
      </c>
      <c r="T820" s="0" t="n">
        <v>127.075761691201</v>
      </c>
      <c r="U820" s="0" t="n">
        <v>1.05860239948568</v>
      </c>
      <c r="V820" s="0" t="n">
        <v>9.99400359784132E-005</v>
      </c>
      <c r="W820" s="0" t="n">
        <f aca="false">VLOOKUP(D820,'paramètres CI'!$A$1:$C$6,2,0)</f>
        <v>0.033584731604575</v>
      </c>
      <c r="X820" s="0" t="n">
        <f aca="false">(R820-E820)/E820</f>
        <v>0</v>
      </c>
      <c r="Y820" s="0" t="n">
        <f aca="false">T820-G820</f>
        <v>67.11718810116</v>
      </c>
      <c r="Z820" s="0" t="n">
        <f aca="false">U820-H820</f>
        <v>0</v>
      </c>
    </row>
    <row r="821" customFormat="false" ht="15.8" hidden="false" customHeight="false" outlineLevel="0" collapsed="false">
      <c r="A821" s="0" t="s">
        <v>16</v>
      </c>
      <c r="B821" s="0" t="s">
        <v>115</v>
      </c>
      <c r="C821" s="0" t="s">
        <v>35</v>
      </c>
      <c r="D821" s="0" t="s">
        <v>34</v>
      </c>
      <c r="E821" s="0" t="n">
        <f aca="false">VLOOKUP(O821,bibliRdtCHauff!$G$1:$K$1398,4,0)</f>
        <v>18.9872678926465</v>
      </c>
      <c r="F821" s="0" t="n">
        <v>25</v>
      </c>
      <c r="G821" s="0" t="n">
        <f aca="false">VLOOKUP(P821,BesoinU!$F$1:$L$99,3,0)</f>
        <v>59.958573590041</v>
      </c>
      <c r="H821" s="0" t="n">
        <f aca="false">VLOOKUP(O821,bibliRdtCHauff!$G$1:$K$1398,3,0)</f>
        <v>1.04294920521801</v>
      </c>
      <c r="I821" s="0" t="n">
        <v>9.99400359784132E-005</v>
      </c>
      <c r="J821" s="0" t="n">
        <f aca="false">VLOOKUP(D821,'paramètres CI'!$A$1:$C$6,2,0)</f>
        <v>0.0424847883250769</v>
      </c>
      <c r="K821" s="0" t="str">
        <f aca="false">VLOOKUP(A821,Nomenclature!$D$1:$E$9,2,0)</f>
        <v>04</v>
      </c>
      <c r="L821" s="0" t="str">
        <f aca="false">VLOOKUP(B821,Nomenclature!$J$1:$K$97,2,0)</f>
        <v>48</v>
      </c>
      <c r="M821" s="0" t="str">
        <f aca="false">VLOOKUP(C821,Nomenclature!$M$1:$N$21,2,0)</f>
        <v>21</v>
      </c>
      <c r="N821" s="0" t="str">
        <f aca="false">VLOOKUP(D821,Nomenclature!$O$25:$P$31,2,0)</f>
        <v>06</v>
      </c>
      <c r="O821" s="0" t="str">
        <f aca="false">CONCATENATE(K821,L821,M821,N821)</f>
        <v>04482106</v>
      </c>
      <c r="P821" s="0" t="str">
        <f aca="false">CONCATENATE(K821,L821)</f>
        <v>0448</v>
      </c>
      <c r="R821" s="0" t="n">
        <v>18.9872678926465</v>
      </c>
      <c r="S821" s="0" t="n">
        <v>25</v>
      </c>
      <c r="T821" s="0" t="n">
        <v>125.919775839894</v>
      </c>
      <c r="U821" s="0" t="n">
        <v>1.04294920521801</v>
      </c>
      <c r="V821" s="0" t="n">
        <v>9.99400359784132E-005</v>
      </c>
      <c r="W821" s="0" t="n">
        <f aca="false">VLOOKUP(D821,'paramètres CI'!$A$1:$C$6,2,0)</f>
        <v>0.0424847883250769</v>
      </c>
      <c r="X821" s="0" t="n">
        <f aca="false">(R821-E821)/E821</f>
        <v>0</v>
      </c>
      <c r="Y821" s="0" t="n">
        <f aca="false">T821-G821</f>
        <v>65.961202249853</v>
      </c>
      <c r="Z821" s="0" t="n">
        <f aca="false">U821-H821</f>
        <v>0</v>
      </c>
    </row>
    <row r="822" customFormat="false" ht="15.8" hidden="false" customHeight="false" outlineLevel="0" collapsed="false">
      <c r="A822" s="0" t="s">
        <v>16</v>
      </c>
      <c r="B822" s="0" t="s">
        <v>115</v>
      </c>
      <c r="C822" s="0" t="s">
        <v>36</v>
      </c>
      <c r="D822" s="0" t="s">
        <v>37</v>
      </c>
      <c r="E822" s="0" t="n">
        <f aca="false">VLOOKUP(O822,bibliRdtCHauff!$G$1:$K$1398,4,0)</f>
        <v>8.14584073441247</v>
      </c>
      <c r="F822" s="0" t="n">
        <v>20</v>
      </c>
      <c r="G822" s="0" t="n">
        <f aca="false">VLOOKUP(P822,BesoinU!$F$1:$L$99,3,0)</f>
        <v>59.958573590041</v>
      </c>
      <c r="H822" s="0" t="n">
        <f aca="false">VLOOKUP(O822,bibliRdtCHauff!$G$1:$K$1398,3,0)</f>
        <v>0.764145481638</v>
      </c>
      <c r="I822" s="0" t="n">
        <v>9.99400359784132E-005</v>
      </c>
      <c r="J822" s="0" t="n">
        <f aca="false">VLOOKUP(D822,'paramètres CI'!$A$1:$C$6,2,0)</f>
        <v>0.0385046990211696</v>
      </c>
      <c r="K822" s="0" t="str">
        <f aca="false">VLOOKUP(A822,Nomenclature!$D$1:$E$9,2,0)</f>
        <v>04</v>
      </c>
      <c r="L822" s="0" t="str">
        <f aca="false">VLOOKUP(B822,Nomenclature!$J$1:$K$97,2,0)</f>
        <v>48</v>
      </c>
      <c r="M822" s="0" t="str">
        <f aca="false">VLOOKUP(C822,Nomenclature!$M$1:$N$21,2,0)</f>
        <v>23</v>
      </c>
      <c r="N822" s="0" t="str">
        <f aca="false">VLOOKUP(D822,Nomenclature!$O$25:$P$31,2,0)</f>
        <v>03</v>
      </c>
      <c r="O822" s="0" t="str">
        <f aca="false">CONCATENATE(K822,L822,M822,N822)</f>
        <v>04482303</v>
      </c>
      <c r="P822" s="0" t="str">
        <f aca="false">CONCATENATE(K822,L822)</f>
        <v>0448</v>
      </c>
      <c r="R822" s="0" t="n">
        <v>8.14584073441247</v>
      </c>
      <c r="S822" s="0" t="n">
        <v>20</v>
      </c>
      <c r="T822" s="0" t="n">
        <v>126.980253204354</v>
      </c>
      <c r="U822" s="0" t="n">
        <v>0.764145481638</v>
      </c>
      <c r="V822" s="0" t="n">
        <v>9.99400359784132E-005</v>
      </c>
      <c r="W822" s="0" t="n">
        <f aca="false">VLOOKUP(D822,'paramètres CI'!$A$1:$C$6,2,0)</f>
        <v>0.0385046990211696</v>
      </c>
      <c r="X822" s="0" t="n">
        <f aca="false">(R822-E822)/E822</f>
        <v>0</v>
      </c>
      <c r="Y822" s="0" t="n">
        <f aca="false">T822-G822</f>
        <v>67.021679614313</v>
      </c>
      <c r="Z822" s="0" t="n">
        <f aca="false">U822-H822</f>
        <v>0</v>
      </c>
    </row>
    <row r="823" customFormat="false" ht="15.8" hidden="false" customHeight="false" outlineLevel="0" collapsed="false">
      <c r="A823" s="0" t="s">
        <v>16</v>
      </c>
      <c r="B823" s="0" t="s">
        <v>115</v>
      </c>
      <c r="C823" s="0" t="s">
        <v>38</v>
      </c>
      <c r="D823" s="0" t="s">
        <v>39</v>
      </c>
      <c r="E823" s="0" t="n">
        <f aca="false">VLOOKUP(O823,bibliRdtCHauff!$G$1:$K$1398,4,0)</f>
        <v>5.96768016664279</v>
      </c>
      <c r="F823" s="0" t="n">
        <v>20</v>
      </c>
      <c r="G823" s="0" t="n">
        <f aca="false">VLOOKUP(P823,BesoinU!$F$1:$L$99,3,0)</f>
        <v>59.958573590041</v>
      </c>
      <c r="H823" s="0" t="n">
        <f aca="false">VLOOKUP(O823,bibliRdtCHauff!$G$1:$K$1398,3,0)</f>
        <v>0.99141328420126</v>
      </c>
      <c r="I823" s="0" t="n">
        <v>9.99400359784132E-005</v>
      </c>
      <c r="J823" s="0" t="n">
        <f aca="false">VLOOKUP(D823,'paramètres CI'!$A$1:$C$6,2,0)</f>
        <v>0.022045059962018</v>
      </c>
      <c r="K823" s="0" t="str">
        <f aca="false">VLOOKUP(A823,Nomenclature!$D$1:$E$9,2,0)</f>
        <v>04</v>
      </c>
      <c r="L823" s="0" t="str">
        <f aca="false">VLOOKUP(B823,Nomenclature!$J$1:$K$97,2,0)</f>
        <v>48</v>
      </c>
      <c r="M823" s="0" t="str">
        <f aca="false">VLOOKUP(C823,Nomenclature!$M$1:$N$21,2,0)</f>
        <v>24</v>
      </c>
      <c r="N823" s="0" t="str">
        <f aca="false">VLOOKUP(D823,Nomenclature!$O$25:$P$31,2,0)</f>
        <v>04</v>
      </c>
      <c r="O823" s="0" t="str">
        <f aca="false">CONCATENATE(K823,L823,M823,N823)</f>
        <v>04482404</v>
      </c>
      <c r="P823" s="0" t="str">
        <f aca="false">CONCATENATE(K823,L823)</f>
        <v>0448</v>
      </c>
      <c r="R823" s="0" t="n">
        <v>5.96768016664279</v>
      </c>
      <c r="S823" s="0" t="n">
        <v>20</v>
      </c>
      <c r="T823" s="0" t="n">
        <v>103.39462973206</v>
      </c>
      <c r="U823" s="0" t="n">
        <v>0.99141328420126</v>
      </c>
      <c r="V823" s="0" t="n">
        <v>9.99400359784132E-005</v>
      </c>
      <c r="W823" s="0" t="n">
        <f aca="false">VLOOKUP(D823,'paramètres CI'!$A$1:$C$6,2,0)</f>
        <v>0.022045059962018</v>
      </c>
      <c r="X823" s="0" t="n">
        <f aca="false">(R823-E823)/E823</f>
        <v>0</v>
      </c>
      <c r="Y823" s="0" t="n">
        <f aca="false">T823-G823</f>
        <v>43.436056142019</v>
      </c>
      <c r="Z823" s="0" t="n">
        <f aca="false">U823-H823</f>
        <v>0</v>
      </c>
    </row>
    <row r="824" customFormat="false" ht="15.8" hidden="false" customHeight="false" outlineLevel="0" collapsed="false">
      <c r="A824" s="0" t="s">
        <v>16</v>
      </c>
      <c r="B824" s="0" t="s">
        <v>115</v>
      </c>
      <c r="C824" s="0" t="s">
        <v>40</v>
      </c>
      <c r="D824" s="0" t="s">
        <v>37</v>
      </c>
      <c r="E824" s="0" t="n">
        <f aca="false">VLOOKUP(O824,bibliRdtCHauff!$G$1:$K$1398,4,0)</f>
        <v>6.84250621690647</v>
      </c>
      <c r="F824" s="0" t="n">
        <v>20</v>
      </c>
      <c r="G824" s="0" t="n">
        <f aca="false">VLOOKUP(P824,BesoinU!$F$1:$L$99,3,0)</f>
        <v>59.958573590041</v>
      </c>
      <c r="H824" s="0" t="n">
        <f aca="false">VLOOKUP(O824,bibliRdtCHauff!$G$1:$K$1398,3,0)</f>
        <v>0.735827685576311</v>
      </c>
      <c r="I824" s="0" t="n">
        <v>0.0302971744461239</v>
      </c>
      <c r="J824" s="0" t="n">
        <f aca="false">VLOOKUP(D824,'paramètres CI'!$A$1:$C$6,2,0)</f>
        <v>0.0385046990211696</v>
      </c>
      <c r="K824" s="0" t="str">
        <f aca="false">VLOOKUP(A824,Nomenclature!$D$1:$E$9,2,0)</f>
        <v>04</v>
      </c>
      <c r="L824" s="0" t="str">
        <f aca="false">VLOOKUP(B824,Nomenclature!$J$1:$K$97,2,0)</f>
        <v>48</v>
      </c>
      <c r="M824" s="0" t="str">
        <f aca="false">VLOOKUP(C824,Nomenclature!$M$1:$N$21,2,0)</f>
        <v>03</v>
      </c>
      <c r="N824" s="0" t="str">
        <f aca="false">VLOOKUP(D824,Nomenclature!$O$25:$P$31,2,0)</f>
        <v>03</v>
      </c>
      <c r="O824" s="0" t="str">
        <f aca="false">CONCATENATE(K824,L824,M824,N824)</f>
        <v>04480303</v>
      </c>
      <c r="P824" s="0" t="str">
        <f aca="false">CONCATENATE(K824,L824)</f>
        <v>0448</v>
      </c>
      <c r="R824" s="0" t="n">
        <v>6.51667258752997</v>
      </c>
      <c r="S824" s="0" t="n">
        <v>20</v>
      </c>
      <c r="T824" s="0" t="n">
        <v>126.980253204354</v>
      </c>
      <c r="U824" s="0" t="n">
        <v>0.728748236560889</v>
      </c>
      <c r="V824" s="0" t="n">
        <v>0.0302971744461239</v>
      </c>
      <c r="W824" s="0" t="n">
        <f aca="false">VLOOKUP(D824,'paramètres CI'!$A$1:$C$6,2,0)</f>
        <v>0.0385046990211696</v>
      </c>
      <c r="X824" s="0" t="n">
        <f aca="false">(R824-E824)/E824</f>
        <v>-0.0476190476190478</v>
      </c>
      <c r="Y824" s="0" t="n">
        <f aca="false">T824-G824</f>
        <v>67.021679614313</v>
      </c>
      <c r="Z824" s="0" t="n">
        <f aca="false">U824-H824</f>
        <v>-0.00707944901542201</v>
      </c>
    </row>
    <row r="825" customFormat="false" ht="15.8" hidden="false" customHeight="false" outlineLevel="0" collapsed="false">
      <c r="A825" s="0" t="s">
        <v>16</v>
      </c>
      <c r="B825" s="0" t="s">
        <v>115</v>
      </c>
      <c r="C825" s="0" t="s">
        <v>41</v>
      </c>
      <c r="D825" s="0" t="s">
        <v>39</v>
      </c>
      <c r="E825" s="0" t="n">
        <f aca="false">VLOOKUP(O825,bibliRdtCHauff!$G$1:$K$1398,4,0)</f>
        <v>5.01285133997994</v>
      </c>
      <c r="F825" s="0" t="n">
        <v>20</v>
      </c>
      <c r="G825" s="0" t="n">
        <f aca="false">VLOOKUP(P825,BesoinU!$F$1:$L$99,3,0)</f>
        <v>59.958573590041</v>
      </c>
      <c r="H825" s="0" t="n">
        <f aca="false">VLOOKUP(O825,bibliRdtCHauff!$G$1:$K$1398,3,0)</f>
        <v>0.877705264471975</v>
      </c>
      <c r="I825" s="0" t="n">
        <v>0.44370337234536</v>
      </c>
      <c r="J825" s="0" t="n">
        <f aca="false">VLOOKUP(D825,'paramètres CI'!$A$1:$C$6,2,0)</f>
        <v>0.022045059962018</v>
      </c>
      <c r="K825" s="0" t="str">
        <f aca="false">VLOOKUP(A825,Nomenclature!$D$1:$E$9,2,0)</f>
        <v>04</v>
      </c>
      <c r="L825" s="0" t="str">
        <f aca="false">VLOOKUP(B825,Nomenclature!$J$1:$K$97,2,0)</f>
        <v>48</v>
      </c>
      <c r="M825" s="0" t="str">
        <f aca="false">VLOOKUP(C825,Nomenclature!$M$1:$N$21,2,0)</f>
        <v>04</v>
      </c>
      <c r="N825" s="0" t="str">
        <f aca="false">VLOOKUP(D825,Nomenclature!$O$25:$P$31,2,0)</f>
        <v>04</v>
      </c>
      <c r="O825" s="0" t="str">
        <f aca="false">CONCATENATE(K825,L825,M825,N825)</f>
        <v>04480404</v>
      </c>
      <c r="P825" s="0" t="str">
        <f aca="false">CONCATENATE(K825,L825)</f>
        <v>0448</v>
      </c>
      <c r="R825" s="0" t="n">
        <v>4.77414413331423</v>
      </c>
      <c r="S825" s="0" t="n">
        <v>20</v>
      </c>
      <c r="T825" s="0" t="n">
        <v>103.39462973206</v>
      </c>
      <c r="U825" s="0" t="n">
        <v>0.849278259539653</v>
      </c>
      <c r="V825" s="0" t="n">
        <v>0.44370337234536</v>
      </c>
      <c r="W825" s="0" t="n">
        <f aca="false">VLOOKUP(D825,'paramètres CI'!$A$1:$C$6,2,0)</f>
        <v>0.022045059962018</v>
      </c>
      <c r="X825" s="0" t="n">
        <f aca="false">(R825-E825)/E825</f>
        <v>-0.0476190476190472</v>
      </c>
      <c r="Y825" s="0" t="n">
        <f aca="false">T825-G825</f>
        <v>43.436056142019</v>
      </c>
      <c r="Z825" s="0" t="n">
        <f aca="false">U825-H825</f>
        <v>-0.028427004932322</v>
      </c>
    </row>
    <row r="826" customFormat="false" ht="15.8" hidden="false" customHeight="false" outlineLevel="0" collapsed="false">
      <c r="A826" s="0" t="s">
        <v>16</v>
      </c>
      <c r="B826" s="0" t="s">
        <v>115</v>
      </c>
      <c r="C826" s="0" t="s">
        <v>45</v>
      </c>
      <c r="D826" s="0" t="s">
        <v>43</v>
      </c>
      <c r="E826" s="0" t="n">
        <f aca="false">VLOOKUP(O826,bibliRdtCHauff!$G$1:$K$1398,4,0)</f>
        <v>10.4</v>
      </c>
      <c r="F826" s="0" t="n">
        <v>13</v>
      </c>
      <c r="G826" s="0" t="n">
        <f aca="false">VLOOKUP(P826,BesoinU!$F$1:$L$99,3,0)</f>
        <v>59.958573590041</v>
      </c>
      <c r="H826" s="0" t="n">
        <f aca="false">VLOOKUP(O826,bibliRdtCHauff!$G$1:$K$1398,3,0)</f>
        <v>0.92</v>
      </c>
      <c r="I826" s="0" t="n">
        <v>0.0853658738237482</v>
      </c>
      <c r="J826" s="0" t="n">
        <f aca="false">VLOOKUP(D826,'paramètres CI'!$A$1:$C$6,2,0)</f>
        <v>0.0935912806596305</v>
      </c>
      <c r="K826" s="0" t="str">
        <f aca="false">VLOOKUP(A826,Nomenclature!$D$1:$E$9,2,0)</f>
        <v>04</v>
      </c>
      <c r="L826" s="0" t="str">
        <f aca="false">VLOOKUP(B826,Nomenclature!$J$1:$K$97,2,0)</f>
        <v>48</v>
      </c>
      <c r="M826" s="0" t="str">
        <f aca="false">VLOOKUP(C826,Nomenclature!$M$1:$N$21,2,0)</f>
        <v>06</v>
      </c>
      <c r="N826" s="0" t="str">
        <f aca="false">VLOOKUP(D826,Nomenclature!$O$25:$P$31,2,0)</f>
        <v>02</v>
      </c>
      <c r="O826" s="0" t="str">
        <f aca="false">CONCATENATE(K826,L826,M826,N826)</f>
        <v>04480602</v>
      </c>
      <c r="P826" s="0" t="str">
        <f aca="false">CONCATENATE(K826,L826)</f>
        <v>0448</v>
      </c>
      <c r="R826" s="0" t="n">
        <v>10</v>
      </c>
      <c r="S826" s="0" t="n">
        <v>13</v>
      </c>
      <c r="T826" s="0" t="n">
        <v>130.354898391493</v>
      </c>
      <c r="U826" s="0" t="n">
        <v>0.9</v>
      </c>
      <c r="V826" s="0" t="n">
        <v>0.0853658738237482</v>
      </c>
      <c r="W826" s="0" t="n">
        <f aca="false">VLOOKUP(D826,'paramètres CI'!$A$1:$C$6,2,0)</f>
        <v>0.0935912806596305</v>
      </c>
      <c r="X826" s="0" t="n">
        <f aca="false">(R826-E826)/E826</f>
        <v>-0.0384615384615385</v>
      </c>
      <c r="Y826" s="0" t="n">
        <f aca="false">T826-G826</f>
        <v>70.396324801452</v>
      </c>
      <c r="Z826" s="0" t="n">
        <f aca="false">U826-H826</f>
        <v>-0.02</v>
      </c>
    </row>
    <row r="827" customFormat="false" ht="15.8" hidden="false" customHeight="false" outlineLevel="0" collapsed="false">
      <c r="A827" s="0" t="s">
        <v>16</v>
      </c>
      <c r="B827" s="0" t="s">
        <v>115</v>
      </c>
      <c r="C827" s="0" t="s">
        <v>46</v>
      </c>
      <c r="D827" s="0" t="s">
        <v>43</v>
      </c>
      <c r="E827" s="0" t="n">
        <f aca="false">VLOOKUP(O827,bibliRdtCHauff!$G$1:$K$1398,4,0)</f>
        <v>12</v>
      </c>
      <c r="F827" s="0" t="n">
        <v>13</v>
      </c>
      <c r="G827" s="0" t="n">
        <f aca="false">VLOOKUP(P827,BesoinU!$F$1:$L$99,3,0)</f>
        <v>59.958573590041</v>
      </c>
      <c r="H827" s="0" t="n">
        <f aca="false">VLOOKUP(O827,bibliRdtCHauff!$G$1:$K$1398,3,0)</f>
        <v>1</v>
      </c>
      <c r="I827" s="0" t="n">
        <v>9.99400359784132E-005</v>
      </c>
      <c r="J827" s="0" t="n">
        <f aca="false">VLOOKUP(D827,'paramètres CI'!$A$1:$C$6,2,0)</f>
        <v>0.0935912806596305</v>
      </c>
      <c r="K827" s="0" t="str">
        <f aca="false">VLOOKUP(A827,Nomenclature!$D$1:$E$9,2,0)</f>
        <v>04</v>
      </c>
      <c r="L827" s="0" t="str">
        <f aca="false">VLOOKUP(B827,Nomenclature!$J$1:$K$97,2,0)</f>
        <v>48</v>
      </c>
      <c r="M827" s="0" t="str">
        <f aca="false">VLOOKUP(C827,Nomenclature!$M$1:$N$21,2,0)</f>
        <v>26</v>
      </c>
      <c r="N827" s="0" t="str">
        <f aca="false">VLOOKUP(D827,Nomenclature!$O$25:$P$31,2,0)</f>
        <v>02</v>
      </c>
      <c r="O827" s="0" t="str">
        <f aca="false">CONCATENATE(K827,L827,M827,N827)</f>
        <v>04482602</v>
      </c>
      <c r="P827" s="0" t="str">
        <f aca="false">CONCATENATE(K827,L827)</f>
        <v>0448</v>
      </c>
      <c r="R827" s="0" t="n">
        <v>12</v>
      </c>
      <c r="S827" s="0" t="n">
        <v>13</v>
      </c>
      <c r="T827" s="0" t="n">
        <v>130.354898391493</v>
      </c>
      <c r="U827" s="0" t="n">
        <v>1</v>
      </c>
      <c r="V827" s="0" t="n">
        <v>9.99400359784132E-005</v>
      </c>
      <c r="W827" s="0" t="n">
        <f aca="false">VLOOKUP(D827,'paramètres CI'!$A$1:$C$6,2,0)</f>
        <v>0.0935912806596305</v>
      </c>
      <c r="X827" s="0" t="n">
        <f aca="false">(R827-E827)/E827</f>
        <v>0</v>
      </c>
      <c r="Y827" s="0" t="n">
        <f aca="false">T827-G827</f>
        <v>70.396324801452</v>
      </c>
      <c r="Z827" s="0" t="n">
        <f aca="false">U827-H827</f>
        <v>0</v>
      </c>
    </row>
    <row r="828" customFormat="false" ht="15.8" hidden="false" customHeight="false" outlineLevel="0" collapsed="false">
      <c r="A828" s="0" t="s">
        <v>16</v>
      </c>
      <c r="B828" s="0" t="s">
        <v>115</v>
      </c>
      <c r="C828" s="0" t="s">
        <v>48</v>
      </c>
      <c r="D828" s="0" t="s">
        <v>43</v>
      </c>
      <c r="E828" s="0" t="n">
        <f aca="false">VLOOKUP(O828,bibliRdtCHauff!$G$1:$K$1398,4,0)</f>
        <v>49.3715985256312</v>
      </c>
      <c r="F828" s="0" t="n">
        <v>20</v>
      </c>
      <c r="G828" s="0" t="n">
        <f aca="false">VLOOKUP(P828,BesoinU!$F$1:$L$99,3,0)</f>
        <v>59.958573590041</v>
      </c>
      <c r="H828" s="0" t="n">
        <f aca="false">VLOOKUP(O828,bibliRdtCHauff!$G$1:$K$1398,3,0)</f>
        <v>2.89517134883721</v>
      </c>
      <c r="I828" s="0" t="n">
        <v>0.0818684874610743</v>
      </c>
      <c r="J828" s="0" t="n">
        <f aca="false">VLOOKUP(D828,'paramètres CI'!$A$1:$C$6,2,0)</f>
        <v>0.0935912806596305</v>
      </c>
      <c r="K828" s="0" t="str">
        <f aca="false">VLOOKUP(A828,Nomenclature!$D$1:$E$9,2,0)</f>
        <v>04</v>
      </c>
      <c r="L828" s="0" t="str">
        <f aca="false">VLOOKUP(B828,Nomenclature!$J$1:$K$97,2,0)</f>
        <v>48</v>
      </c>
      <c r="M828" s="0" t="str">
        <f aca="false">VLOOKUP(C828,Nomenclature!$M$1:$N$21,2,0)</f>
        <v>09</v>
      </c>
      <c r="N828" s="0" t="str">
        <f aca="false">VLOOKUP(D828,Nomenclature!$O$25:$P$31,2,0)</f>
        <v>02</v>
      </c>
      <c r="O828" s="0" t="str">
        <f aca="false">CONCATENATE(K828,L828,M828,N828)</f>
        <v>04480902</v>
      </c>
      <c r="P828" s="0" t="str">
        <f aca="false">CONCATENATE(K828,L828)</f>
        <v>0448</v>
      </c>
      <c r="R828" s="0" t="n">
        <v>47.0205700244107</v>
      </c>
      <c r="S828" s="0" t="n">
        <v>20</v>
      </c>
      <c r="T828" s="0" t="n">
        <v>134.64962765734</v>
      </c>
      <c r="U828" s="0" t="n">
        <v>2.78381860465116</v>
      </c>
      <c r="V828" s="0" t="n">
        <v>0.0818684874610743</v>
      </c>
      <c r="W828" s="0" t="n">
        <f aca="false">VLOOKUP(D828,'paramètres CI'!$A$1:$C$6,2,0)</f>
        <v>0.0935912806596305</v>
      </c>
      <c r="X828" s="0" t="n">
        <f aca="false">(R828-E828)/E828</f>
        <v>-0.0476190476190469</v>
      </c>
      <c r="Y828" s="0" t="n">
        <f aca="false">T828-G828</f>
        <v>74.691054067299</v>
      </c>
      <c r="Z828" s="0" t="n">
        <f aca="false">U828-H828</f>
        <v>-0.11135274418605</v>
      </c>
    </row>
    <row r="829" customFormat="false" ht="15.8" hidden="false" customHeight="false" outlineLevel="0" collapsed="false">
      <c r="A829" s="0" t="s">
        <v>16</v>
      </c>
      <c r="B829" s="0" t="s">
        <v>115</v>
      </c>
      <c r="C829" s="0" t="s">
        <v>49</v>
      </c>
      <c r="D829" s="0" t="s">
        <v>43</v>
      </c>
      <c r="E829" s="0" t="n">
        <f aca="false">VLOOKUP(O829,bibliRdtCHauff!$G$1:$K$1398,4,0)</f>
        <v>58.7757125305134</v>
      </c>
      <c r="F829" s="0" t="n">
        <v>20</v>
      </c>
      <c r="G829" s="0" t="n">
        <f aca="false">VLOOKUP(P829,BesoinU!$F$1:$L$99,3,0)</f>
        <v>59.958573590041</v>
      </c>
      <c r="H829" s="0" t="n">
        <f aca="false">VLOOKUP(O829,bibliRdtCHauff!$G$1:$K$1398,3,0)</f>
        <v>3.34058232558139</v>
      </c>
      <c r="I829" s="0" t="n">
        <v>9.99400359784132E-005</v>
      </c>
      <c r="J829" s="0" t="n">
        <f aca="false">VLOOKUP(D829,'paramètres CI'!$A$1:$C$6,2,0)</f>
        <v>0.0935912806596305</v>
      </c>
      <c r="K829" s="0" t="str">
        <f aca="false">VLOOKUP(A829,Nomenclature!$D$1:$E$9,2,0)</f>
        <v>04</v>
      </c>
      <c r="L829" s="0" t="str">
        <f aca="false">VLOOKUP(B829,Nomenclature!$J$1:$K$97,2,0)</f>
        <v>48</v>
      </c>
      <c r="M829" s="0" t="str">
        <f aca="false">VLOOKUP(C829,Nomenclature!$M$1:$N$21,2,0)</f>
        <v>29</v>
      </c>
      <c r="N829" s="0" t="str">
        <f aca="false">VLOOKUP(D829,Nomenclature!$O$25:$P$31,2,0)</f>
        <v>02</v>
      </c>
      <c r="O829" s="0" t="str">
        <f aca="false">CONCATENATE(K829,L829,M829,N829)</f>
        <v>04482902</v>
      </c>
      <c r="P829" s="0" t="str">
        <f aca="false">CONCATENATE(K829,L829)</f>
        <v>0448</v>
      </c>
      <c r="R829" s="0" t="n">
        <v>58.7757125305134</v>
      </c>
      <c r="S829" s="0" t="n">
        <v>20</v>
      </c>
      <c r="T829" s="0" t="n">
        <v>134.64962765734</v>
      </c>
      <c r="U829" s="0" t="n">
        <v>3.34058232558139</v>
      </c>
      <c r="V829" s="0" t="n">
        <v>9.99400359784132E-005</v>
      </c>
      <c r="W829" s="0" t="n">
        <f aca="false">VLOOKUP(D829,'paramètres CI'!$A$1:$C$6,2,0)</f>
        <v>0.0935912806596305</v>
      </c>
      <c r="X829" s="0" t="n">
        <f aca="false">(R829-E829)/E829</f>
        <v>0</v>
      </c>
      <c r="Y829" s="0" t="n">
        <f aca="false">T829-G829</f>
        <v>74.691054067299</v>
      </c>
      <c r="Z829" s="0" t="n">
        <f aca="false">U829-H829</f>
        <v>0</v>
      </c>
    </row>
    <row r="830" customFormat="false" ht="15.8" hidden="false" customHeight="false" outlineLevel="0" collapsed="false">
      <c r="A830" s="0" t="s">
        <v>16</v>
      </c>
      <c r="B830" s="0" t="s">
        <v>116</v>
      </c>
      <c r="C830" s="0" t="s">
        <v>32</v>
      </c>
      <c r="D830" s="0" t="s">
        <v>33</v>
      </c>
      <c r="E830" s="0" t="n">
        <f aca="false">VLOOKUP(O830,bibliRdtCHauff!$G$1:$K$1398,4,0)</f>
        <v>20.5926776613659</v>
      </c>
      <c r="F830" s="0" t="n">
        <v>25</v>
      </c>
      <c r="G830" s="0" t="n">
        <f aca="false">VLOOKUP(P830,BesoinU!$F$1:$L$99,3,0)</f>
        <v>22.6817289981933</v>
      </c>
      <c r="H830" s="0" t="n">
        <f aca="false">VLOOKUP(O830,bibliRdtCHauff!$G$1:$K$1398,3,0)</f>
        <v>0.787098711901825</v>
      </c>
      <c r="I830" s="0" t="n">
        <v>0.0369850571103711</v>
      </c>
      <c r="J830" s="0" t="n">
        <f aca="false">VLOOKUP(D830,'paramètres CI'!$A$1:$C$6,2,0)</f>
        <v>0.033584731604575</v>
      </c>
      <c r="K830" s="0" t="str">
        <f aca="false">VLOOKUP(A830,Nomenclature!$D$1:$E$9,2,0)</f>
        <v>04</v>
      </c>
      <c r="L830" s="0" t="str">
        <f aca="false">VLOOKUP(B830,Nomenclature!$J$1:$K$97,2,0)</f>
        <v>49</v>
      </c>
      <c r="M830" s="0" t="str">
        <f aca="false">VLOOKUP(C830,Nomenclature!$M$1:$N$21,2,0)</f>
        <v>01</v>
      </c>
      <c r="N830" s="0" t="str">
        <f aca="false">VLOOKUP(D830,Nomenclature!$O$25:$P$31,2,0)</f>
        <v>01</v>
      </c>
      <c r="O830" s="0" t="str">
        <f aca="false">CONCATENATE(K830,L830,M830,N830)</f>
        <v>04490101</v>
      </c>
      <c r="P830" s="0" t="str">
        <f aca="false">CONCATENATE(K830,L830)</f>
        <v>0449</v>
      </c>
      <c r="R830" s="0" t="n">
        <v>19.6120739632056</v>
      </c>
      <c r="S830" s="0" t="n">
        <v>25</v>
      </c>
      <c r="T830" s="0" t="n">
        <v>77.9410297106426</v>
      </c>
      <c r="U830" s="0" t="n">
        <v>0.756825684520986</v>
      </c>
      <c r="V830" s="0" t="n">
        <v>0.0369850571103711</v>
      </c>
      <c r="W830" s="0" t="n">
        <f aca="false">VLOOKUP(D830,'paramètres CI'!$A$1:$C$6,2,0)</f>
        <v>0.033584731604575</v>
      </c>
      <c r="X830" s="0" t="n">
        <f aca="false">(R830-E830)/E830</f>
        <v>-0.0476190476190486</v>
      </c>
      <c r="Y830" s="0" t="n">
        <f aca="false">T830-G830</f>
        <v>55.2593007124493</v>
      </c>
      <c r="Z830" s="0" t="n">
        <f aca="false">U830-H830</f>
        <v>-0.0302730273808389</v>
      </c>
    </row>
    <row r="831" customFormat="false" ht="15.8" hidden="false" customHeight="false" outlineLevel="0" collapsed="false">
      <c r="A831" s="0" t="s">
        <v>16</v>
      </c>
      <c r="B831" s="0" t="s">
        <v>116</v>
      </c>
      <c r="C831" s="0" t="s">
        <v>32</v>
      </c>
      <c r="D831" s="0" t="s">
        <v>34</v>
      </c>
      <c r="E831" s="0" t="n">
        <f aca="false">VLOOKUP(O831,bibliRdtCHauff!$G$1:$K$1398,4,0)</f>
        <v>20.3060236792542</v>
      </c>
      <c r="F831" s="0" t="n">
        <v>25</v>
      </c>
      <c r="G831" s="0" t="n">
        <f aca="false">VLOOKUP(P831,BesoinU!$F$1:$L$99,3,0)</f>
        <v>22.6817289981933</v>
      </c>
      <c r="H831" s="0" t="n">
        <f aca="false">VLOOKUP(O831,bibliRdtCHauff!$G$1:$K$1398,3,0)</f>
        <v>0.854334330479235</v>
      </c>
      <c r="I831" s="0" t="n">
        <v>0.0629243242447048</v>
      </c>
      <c r="J831" s="0" t="n">
        <f aca="false">VLOOKUP(D831,'paramètres CI'!$A$1:$C$6,2,0)</f>
        <v>0.0424847883250769</v>
      </c>
      <c r="K831" s="0" t="str">
        <f aca="false">VLOOKUP(A831,Nomenclature!$D$1:$E$9,2,0)</f>
        <v>04</v>
      </c>
      <c r="L831" s="0" t="str">
        <f aca="false">VLOOKUP(B831,Nomenclature!$J$1:$K$97,2,0)</f>
        <v>49</v>
      </c>
      <c r="M831" s="0" t="str">
        <f aca="false">VLOOKUP(C831,Nomenclature!$M$1:$N$21,2,0)</f>
        <v>01</v>
      </c>
      <c r="N831" s="0" t="str">
        <f aca="false">VLOOKUP(D831,Nomenclature!$O$25:$P$31,2,0)</f>
        <v>06</v>
      </c>
      <c r="O831" s="0" t="str">
        <f aca="false">CONCATENATE(K831,L831,M831,N831)</f>
        <v>04490106</v>
      </c>
      <c r="P831" s="0" t="str">
        <f aca="false">CONCATENATE(K831,L831)</f>
        <v>0449</v>
      </c>
      <c r="R831" s="0" t="n">
        <v>19.3390701707183</v>
      </c>
      <c r="S831" s="0" t="n">
        <v>25</v>
      </c>
      <c r="T831" s="0" t="n">
        <v>94.9443815570525</v>
      </c>
      <c r="U831" s="0" t="n">
        <v>0.821475317768496</v>
      </c>
      <c r="V831" s="0" t="n">
        <v>0.0629243242447048</v>
      </c>
      <c r="W831" s="0" t="n">
        <f aca="false">VLOOKUP(D831,'paramètres CI'!$A$1:$C$6,2,0)</f>
        <v>0.0424847883250769</v>
      </c>
      <c r="X831" s="0" t="n">
        <f aca="false">(R831-E831)/E831</f>
        <v>-0.0476190476190468</v>
      </c>
      <c r="Y831" s="0" t="n">
        <f aca="false">T831-G831</f>
        <v>72.2626525588592</v>
      </c>
      <c r="Z831" s="0" t="n">
        <f aca="false">U831-H831</f>
        <v>-0.032859012710739</v>
      </c>
    </row>
    <row r="832" customFormat="false" ht="15.8" hidden="false" customHeight="false" outlineLevel="0" collapsed="false">
      <c r="A832" s="0" t="s">
        <v>16</v>
      </c>
      <c r="B832" s="0" t="s">
        <v>116</v>
      </c>
      <c r="C832" s="0" t="s">
        <v>35</v>
      </c>
      <c r="D832" s="0" t="s">
        <v>33</v>
      </c>
      <c r="E832" s="0" t="n">
        <f aca="false">VLOOKUP(O832,bibliRdtCHauff!$G$1:$K$1398,4,0)</f>
        <v>24.515092454007</v>
      </c>
      <c r="F832" s="0" t="n">
        <v>25</v>
      </c>
      <c r="G832" s="0" t="n">
        <f aca="false">VLOOKUP(P832,BesoinU!$F$1:$L$99,3,0)</f>
        <v>22.6817289981933</v>
      </c>
      <c r="H832" s="0" t="n">
        <f aca="false">VLOOKUP(O832,bibliRdtCHauff!$G$1:$K$1398,3,0)</f>
        <v>0.908190821425183</v>
      </c>
      <c r="I832" s="0" t="n">
        <v>9.9940035978413E-005</v>
      </c>
      <c r="J832" s="0" t="n">
        <f aca="false">VLOOKUP(D832,'paramètres CI'!$A$1:$C$6,2,0)</f>
        <v>0.033584731604575</v>
      </c>
      <c r="K832" s="0" t="str">
        <f aca="false">VLOOKUP(A832,Nomenclature!$D$1:$E$9,2,0)</f>
        <v>04</v>
      </c>
      <c r="L832" s="0" t="str">
        <f aca="false">VLOOKUP(B832,Nomenclature!$J$1:$K$97,2,0)</f>
        <v>49</v>
      </c>
      <c r="M832" s="0" t="str">
        <f aca="false">VLOOKUP(C832,Nomenclature!$M$1:$N$21,2,0)</f>
        <v>21</v>
      </c>
      <c r="N832" s="0" t="str">
        <f aca="false">VLOOKUP(D832,Nomenclature!$O$25:$P$31,2,0)</f>
        <v>01</v>
      </c>
      <c r="O832" s="0" t="str">
        <f aca="false">CONCATENATE(K832,L832,M832,N832)</f>
        <v>04492101</v>
      </c>
      <c r="P832" s="0" t="str">
        <f aca="false">CONCATENATE(K832,L832)</f>
        <v>0449</v>
      </c>
      <c r="R832" s="0" t="n">
        <v>24.515092454007</v>
      </c>
      <c r="S832" s="0" t="n">
        <v>25</v>
      </c>
      <c r="T832" s="0" t="n">
        <v>77.9410297106426</v>
      </c>
      <c r="U832" s="0" t="n">
        <v>0.908190821425183</v>
      </c>
      <c r="V832" s="0" t="n">
        <v>9.9940035978413E-005</v>
      </c>
      <c r="W832" s="0" t="n">
        <f aca="false">VLOOKUP(D832,'paramètres CI'!$A$1:$C$6,2,0)</f>
        <v>0.033584731604575</v>
      </c>
      <c r="X832" s="0" t="n">
        <f aca="false">(R832-E832)/E832</f>
        <v>0</v>
      </c>
      <c r="Y832" s="0" t="n">
        <f aca="false">T832-G832</f>
        <v>55.2593007124493</v>
      </c>
      <c r="Z832" s="0" t="n">
        <f aca="false">U832-H832</f>
        <v>0</v>
      </c>
    </row>
    <row r="833" customFormat="false" ht="15.8" hidden="false" customHeight="false" outlineLevel="0" collapsed="false">
      <c r="A833" s="0" t="s">
        <v>16</v>
      </c>
      <c r="B833" s="0" t="s">
        <v>116</v>
      </c>
      <c r="C833" s="0" t="s">
        <v>35</v>
      </c>
      <c r="D833" s="0" t="s">
        <v>34</v>
      </c>
      <c r="E833" s="0" t="n">
        <f aca="false">VLOOKUP(O833,bibliRdtCHauff!$G$1:$K$1398,4,0)</f>
        <v>24.1738377133979</v>
      </c>
      <c r="F833" s="0" t="n">
        <v>25</v>
      </c>
      <c r="G833" s="0" t="n">
        <f aca="false">VLOOKUP(P833,BesoinU!$F$1:$L$99,3,0)</f>
        <v>22.6817289981933</v>
      </c>
      <c r="H833" s="0" t="n">
        <f aca="false">VLOOKUP(O833,bibliRdtCHauff!$G$1:$K$1398,3,0)</f>
        <v>0.985770381322194</v>
      </c>
      <c r="I833" s="0" t="n">
        <v>9.9940035978413E-005</v>
      </c>
      <c r="J833" s="0" t="n">
        <f aca="false">VLOOKUP(D833,'paramètres CI'!$A$1:$C$6,2,0)</f>
        <v>0.0424847883250769</v>
      </c>
      <c r="K833" s="0" t="str">
        <f aca="false">VLOOKUP(A833,Nomenclature!$D$1:$E$9,2,0)</f>
        <v>04</v>
      </c>
      <c r="L833" s="0" t="str">
        <f aca="false">VLOOKUP(B833,Nomenclature!$J$1:$K$97,2,0)</f>
        <v>49</v>
      </c>
      <c r="M833" s="0" t="str">
        <f aca="false">VLOOKUP(C833,Nomenclature!$M$1:$N$21,2,0)</f>
        <v>21</v>
      </c>
      <c r="N833" s="0" t="str">
        <f aca="false">VLOOKUP(D833,Nomenclature!$O$25:$P$31,2,0)</f>
        <v>06</v>
      </c>
      <c r="O833" s="0" t="str">
        <f aca="false">CONCATENATE(K833,L833,M833,N833)</f>
        <v>04492106</v>
      </c>
      <c r="P833" s="0" t="str">
        <f aca="false">CONCATENATE(K833,L833)</f>
        <v>0449</v>
      </c>
      <c r="R833" s="0" t="n">
        <v>24.1738377133979</v>
      </c>
      <c r="S833" s="0" t="n">
        <v>25</v>
      </c>
      <c r="T833" s="0" t="n">
        <v>94.9443815570525</v>
      </c>
      <c r="U833" s="0" t="n">
        <v>0.985770381322194</v>
      </c>
      <c r="V833" s="0" t="n">
        <v>9.9940035978413E-005</v>
      </c>
      <c r="W833" s="0" t="n">
        <f aca="false">VLOOKUP(D833,'paramètres CI'!$A$1:$C$6,2,0)</f>
        <v>0.0424847883250769</v>
      </c>
      <c r="X833" s="0" t="n">
        <f aca="false">(R833-E833)/E833</f>
        <v>0</v>
      </c>
      <c r="Y833" s="0" t="n">
        <f aca="false">T833-G833</f>
        <v>72.2626525588592</v>
      </c>
      <c r="Z833" s="0" t="n">
        <f aca="false">U833-H833</f>
        <v>0</v>
      </c>
    </row>
    <row r="834" customFormat="false" ht="15.8" hidden="false" customHeight="false" outlineLevel="0" collapsed="false">
      <c r="A834" s="0" t="s">
        <v>16</v>
      </c>
      <c r="B834" s="0" t="s">
        <v>116</v>
      </c>
      <c r="C834" s="0" t="s">
        <v>36</v>
      </c>
      <c r="D834" s="0" t="s">
        <v>37</v>
      </c>
      <c r="E834" s="0" t="n">
        <f aca="false">VLOOKUP(O834,bibliRdtCHauff!$G$1:$K$1398,4,0)</f>
        <v>9.47005762135366</v>
      </c>
      <c r="F834" s="0" t="n">
        <v>20</v>
      </c>
      <c r="G834" s="0" t="n">
        <f aca="false">VLOOKUP(P834,BesoinU!$F$1:$L$99,3,0)</f>
        <v>22.6817289981933</v>
      </c>
      <c r="H834" s="0" t="n">
        <f aca="false">VLOOKUP(O834,bibliRdtCHauff!$G$1:$K$1398,3,0)</f>
        <v>0.764300861871125</v>
      </c>
      <c r="I834" s="0" t="n">
        <v>9.9940035978413E-005</v>
      </c>
      <c r="J834" s="0" t="n">
        <f aca="false">VLOOKUP(D834,'paramètres CI'!$A$1:$C$6,2,0)</f>
        <v>0.0385046990211696</v>
      </c>
      <c r="K834" s="0" t="str">
        <f aca="false">VLOOKUP(A834,Nomenclature!$D$1:$E$9,2,0)</f>
        <v>04</v>
      </c>
      <c r="L834" s="0" t="str">
        <f aca="false">VLOOKUP(B834,Nomenclature!$J$1:$K$97,2,0)</f>
        <v>49</v>
      </c>
      <c r="M834" s="0" t="str">
        <f aca="false">VLOOKUP(C834,Nomenclature!$M$1:$N$21,2,0)</f>
        <v>23</v>
      </c>
      <c r="N834" s="0" t="str">
        <f aca="false">VLOOKUP(D834,Nomenclature!$O$25:$P$31,2,0)</f>
        <v>03</v>
      </c>
      <c r="O834" s="0" t="str">
        <f aca="false">CONCATENATE(K834,L834,M834,N834)</f>
        <v>04492303</v>
      </c>
      <c r="P834" s="0" t="str">
        <f aca="false">CONCATENATE(K834,L834)</f>
        <v>0449</v>
      </c>
      <c r="R834" s="0" t="n">
        <v>9.47005762135366</v>
      </c>
      <c r="S834" s="0" t="n">
        <v>20</v>
      </c>
      <c r="T834" s="0" t="n">
        <v>71.4765521990743</v>
      </c>
      <c r="U834" s="0" t="n">
        <v>0.764300861871125</v>
      </c>
      <c r="V834" s="0" t="n">
        <v>9.9940035978413E-005</v>
      </c>
      <c r="W834" s="0" t="n">
        <f aca="false">VLOOKUP(D834,'paramètres CI'!$A$1:$C$6,2,0)</f>
        <v>0.0385046990211696</v>
      </c>
      <c r="X834" s="0" t="n">
        <f aca="false">(R834-E834)/E834</f>
        <v>0</v>
      </c>
      <c r="Y834" s="0" t="n">
        <f aca="false">T834-G834</f>
        <v>48.794823200881</v>
      </c>
      <c r="Z834" s="0" t="n">
        <f aca="false">U834-H834</f>
        <v>0</v>
      </c>
    </row>
    <row r="835" customFormat="false" ht="15.8" hidden="false" customHeight="false" outlineLevel="0" collapsed="false">
      <c r="A835" s="0" t="s">
        <v>16</v>
      </c>
      <c r="B835" s="0" t="s">
        <v>116</v>
      </c>
      <c r="C835" s="0" t="s">
        <v>38</v>
      </c>
      <c r="D835" s="0" t="s">
        <v>39</v>
      </c>
      <c r="E835" s="0" t="n">
        <f aca="false">VLOOKUP(O835,bibliRdtCHauff!$G$1:$K$1398,4,0)</f>
        <v>7.09832858540011</v>
      </c>
      <c r="F835" s="0" t="n">
        <v>20</v>
      </c>
      <c r="G835" s="0" t="n">
        <f aca="false">VLOOKUP(P835,BesoinU!$F$1:$L$99,3,0)</f>
        <v>22.6817289981933</v>
      </c>
      <c r="H835" s="0" t="n">
        <f aca="false">VLOOKUP(O835,bibliRdtCHauff!$G$1:$K$1398,3,0)</f>
        <v>0.990620621205464</v>
      </c>
      <c r="I835" s="0" t="n">
        <v>9.9940035978413E-005</v>
      </c>
      <c r="J835" s="0" t="n">
        <f aca="false">VLOOKUP(D835,'paramètres CI'!$A$1:$C$6,2,0)</f>
        <v>0.022045059962018</v>
      </c>
      <c r="K835" s="0" t="str">
        <f aca="false">VLOOKUP(A835,Nomenclature!$D$1:$E$9,2,0)</f>
        <v>04</v>
      </c>
      <c r="L835" s="0" t="str">
        <f aca="false">VLOOKUP(B835,Nomenclature!$J$1:$K$97,2,0)</f>
        <v>49</v>
      </c>
      <c r="M835" s="0" t="str">
        <f aca="false">VLOOKUP(C835,Nomenclature!$M$1:$N$21,2,0)</f>
        <v>24</v>
      </c>
      <c r="N835" s="0" t="str">
        <f aca="false">VLOOKUP(D835,Nomenclature!$O$25:$P$31,2,0)</f>
        <v>04</v>
      </c>
      <c r="O835" s="0" t="str">
        <f aca="false">CONCATENATE(K835,L835,M835,N835)</f>
        <v>04492404</v>
      </c>
      <c r="P835" s="0" t="str">
        <f aca="false">CONCATENATE(K835,L835)</f>
        <v>0449</v>
      </c>
      <c r="R835" s="0" t="n">
        <v>7.09832858540011</v>
      </c>
      <c r="S835" s="0" t="n">
        <v>20</v>
      </c>
      <c r="T835" s="0" t="n">
        <v>76.1520803679983</v>
      </c>
      <c r="U835" s="0" t="n">
        <v>0.990620621205464</v>
      </c>
      <c r="V835" s="0" t="n">
        <v>9.9940035978413E-005</v>
      </c>
      <c r="W835" s="0" t="n">
        <f aca="false">VLOOKUP(D835,'paramètres CI'!$A$1:$C$6,2,0)</f>
        <v>0.022045059962018</v>
      </c>
      <c r="X835" s="0" t="n">
        <f aca="false">(R835-E835)/E835</f>
        <v>0</v>
      </c>
      <c r="Y835" s="0" t="n">
        <f aca="false">T835-G835</f>
        <v>53.470351369805</v>
      </c>
      <c r="Z835" s="0" t="n">
        <f aca="false">U835-H835</f>
        <v>0</v>
      </c>
    </row>
    <row r="836" customFormat="false" ht="15.8" hidden="false" customHeight="false" outlineLevel="0" collapsed="false">
      <c r="A836" s="0" t="s">
        <v>16</v>
      </c>
      <c r="B836" s="0" t="s">
        <v>116</v>
      </c>
      <c r="C836" s="0" t="s">
        <v>40</v>
      </c>
      <c r="D836" s="0" t="s">
        <v>37</v>
      </c>
      <c r="E836" s="0" t="n">
        <f aca="false">VLOOKUP(O836,bibliRdtCHauff!$G$1:$K$1398,4,0)</f>
        <v>7.95484840193708</v>
      </c>
      <c r="F836" s="0" t="n">
        <v>20</v>
      </c>
      <c r="G836" s="0" t="n">
        <f aca="false">VLOOKUP(P836,BesoinU!$F$1:$L$99,3,0)</f>
        <v>22.6817289981933</v>
      </c>
      <c r="H836" s="0" t="n">
        <f aca="false">VLOOKUP(O836,bibliRdtCHauff!$G$1:$K$1398,3,0)</f>
        <v>0.739110043765106</v>
      </c>
      <c r="I836" s="0" t="n">
        <v>0.0506763180719968</v>
      </c>
      <c r="J836" s="0" t="n">
        <f aca="false">VLOOKUP(D836,'paramètres CI'!$A$1:$C$6,2,0)</f>
        <v>0.0385046990211696</v>
      </c>
      <c r="K836" s="0" t="str">
        <f aca="false">VLOOKUP(A836,Nomenclature!$D$1:$E$9,2,0)</f>
        <v>04</v>
      </c>
      <c r="L836" s="0" t="str">
        <f aca="false">VLOOKUP(B836,Nomenclature!$J$1:$K$97,2,0)</f>
        <v>49</v>
      </c>
      <c r="M836" s="0" t="str">
        <f aca="false">VLOOKUP(C836,Nomenclature!$M$1:$N$21,2,0)</f>
        <v>03</v>
      </c>
      <c r="N836" s="0" t="str">
        <f aca="false">VLOOKUP(D836,Nomenclature!$O$25:$P$31,2,0)</f>
        <v>03</v>
      </c>
      <c r="O836" s="0" t="str">
        <f aca="false">CONCATENATE(K836,L836,M836,N836)</f>
        <v>04490303</v>
      </c>
      <c r="P836" s="0" t="str">
        <f aca="false">CONCATENATE(K836,L836)</f>
        <v>0449</v>
      </c>
      <c r="R836" s="0" t="n">
        <v>7.57604609708293</v>
      </c>
      <c r="S836" s="0" t="n">
        <v>20</v>
      </c>
      <c r="T836" s="0" t="n">
        <v>71.4765521990743</v>
      </c>
      <c r="U836" s="0" t="n">
        <v>0.732812339238601</v>
      </c>
      <c r="V836" s="0" t="n">
        <v>0.0506763180719968</v>
      </c>
      <c r="W836" s="0" t="n">
        <f aca="false">VLOOKUP(D836,'paramètres CI'!$A$1:$C$6,2,0)</f>
        <v>0.0385046990211696</v>
      </c>
      <c r="X836" s="0" t="n">
        <f aca="false">(R836-E836)/E836</f>
        <v>-0.0476190476190481</v>
      </c>
      <c r="Y836" s="0" t="n">
        <f aca="false">T836-G836</f>
        <v>48.794823200881</v>
      </c>
      <c r="Z836" s="0" t="n">
        <f aca="false">U836-H836</f>
        <v>-0.00629770452650502</v>
      </c>
    </row>
    <row r="837" customFormat="false" ht="15.8" hidden="false" customHeight="false" outlineLevel="0" collapsed="false">
      <c r="A837" s="0" t="s">
        <v>16</v>
      </c>
      <c r="B837" s="0" t="s">
        <v>116</v>
      </c>
      <c r="C837" s="0" t="s">
        <v>41</v>
      </c>
      <c r="D837" s="0" t="s">
        <v>39</v>
      </c>
      <c r="E837" s="0" t="n">
        <f aca="false">VLOOKUP(O837,bibliRdtCHauff!$G$1:$K$1398,4,0)</f>
        <v>5.9625960117361</v>
      </c>
      <c r="F837" s="0" t="n">
        <v>20</v>
      </c>
      <c r="G837" s="0" t="n">
        <f aca="false">VLOOKUP(P837,BesoinU!$F$1:$L$99,3,0)</f>
        <v>22.6817289981933</v>
      </c>
      <c r="H837" s="0" t="n">
        <f aca="false">VLOOKUP(O837,bibliRdtCHauff!$G$1:$K$1398,3,0)</f>
        <v>0.877546731872816</v>
      </c>
      <c r="I837" s="0" t="n">
        <v>0.66039206288608</v>
      </c>
      <c r="J837" s="0" t="n">
        <f aca="false">VLOOKUP(D837,'paramètres CI'!$A$1:$C$6,2,0)</f>
        <v>0.022045059962018</v>
      </c>
      <c r="K837" s="0" t="str">
        <f aca="false">VLOOKUP(A837,Nomenclature!$D$1:$E$9,2,0)</f>
        <v>04</v>
      </c>
      <c r="L837" s="0" t="str">
        <f aca="false">VLOOKUP(B837,Nomenclature!$J$1:$K$97,2,0)</f>
        <v>49</v>
      </c>
      <c r="M837" s="0" t="str">
        <f aca="false">VLOOKUP(C837,Nomenclature!$M$1:$N$21,2,0)</f>
        <v>04</v>
      </c>
      <c r="N837" s="0" t="str">
        <f aca="false">VLOOKUP(D837,Nomenclature!$O$25:$P$31,2,0)</f>
        <v>04</v>
      </c>
      <c r="O837" s="0" t="str">
        <f aca="false">CONCATENATE(K837,L837,M837,N837)</f>
        <v>04490404</v>
      </c>
      <c r="P837" s="0" t="str">
        <f aca="false">CONCATENATE(K837,L837)</f>
        <v>0449</v>
      </c>
      <c r="R837" s="0" t="n">
        <v>5.67866286832009</v>
      </c>
      <c r="S837" s="0" t="n">
        <v>20</v>
      </c>
      <c r="T837" s="0" t="n">
        <v>76.1520803679983</v>
      </c>
      <c r="U837" s="0" t="n">
        <v>0.849278259539653</v>
      </c>
      <c r="V837" s="0" t="n">
        <v>0.66039206288608</v>
      </c>
      <c r="W837" s="0" t="n">
        <f aca="false">VLOOKUP(D837,'paramètres CI'!$A$1:$C$6,2,0)</f>
        <v>0.022045059962018</v>
      </c>
      <c r="X837" s="0" t="n">
        <f aca="false">(R837-E837)/E837</f>
        <v>-0.0476190476190485</v>
      </c>
      <c r="Y837" s="0" t="n">
        <f aca="false">T837-G837</f>
        <v>53.470351369805</v>
      </c>
      <c r="Z837" s="0" t="n">
        <f aca="false">U837-H837</f>
        <v>-0.028268472333163</v>
      </c>
    </row>
    <row r="838" customFormat="false" ht="15.8" hidden="false" customHeight="false" outlineLevel="0" collapsed="false">
      <c r="A838" s="0" t="s">
        <v>16</v>
      </c>
      <c r="B838" s="0" t="s">
        <v>116</v>
      </c>
      <c r="C838" s="0" t="s">
        <v>45</v>
      </c>
      <c r="D838" s="0" t="s">
        <v>43</v>
      </c>
      <c r="E838" s="0" t="n">
        <f aca="false">VLOOKUP(O838,bibliRdtCHauff!$G$1:$K$1398,4,0)</f>
        <v>10.4</v>
      </c>
      <c r="F838" s="0" t="n">
        <v>13</v>
      </c>
      <c r="G838" s="0" t="n">
        <f aca="false">VLOOKUP(P838,BesoinU!$F$1:$L$99,3,0)</f>
        <v>22.6817289981933</v>
      </c>
      <c r="H838" s="0" t="n">
        <f aca="false">VLOOKUP(O838,bibliRdtCHauff!$G$1:$K$1398,3,0)</f>
        <v>0.92</v>
      </c>
      <c r="I838" s="0" t="n">
        <v>0.103819347114927</v>
      </c>
      <c r="J838" s="0" t="n">
        <f aca="false">VLOOKUP(D838,'paramètres CI'!$A$1:$C$6,2,0)</f>
        <v>0.0935912806596305</v>
      </c>
      <c r="K838" s="0" t="str">
        <f aca="false">VLOOKUP(A838,Nomenclature!$D$1:$E$9,2,0)</f>
        <v>04</v>
      </c>
      <c r="L838" s="0" t="str">
        <f aca="false">VLOOKUP(B838,Nomenclature!$J$1:$K$97,2,0)</f>
        <v>49</v>
      </c>
      <c r="M838" s="0" t="str">
        <f aca="false">VLOOKUP(C838,Nomenclature!$M$1:$N$21,2,0)</f>
        <v>06</v>
      </c>
      <c r="N838" s="0" t="str">
        <f aca="false">VLOOKUP(D838,Nomenclature!$O$25:$P$31,2,0)</f>
        <v>02</v>
      </c>
      <c r="O838" s="0" t="str">
        <f aca="false">CONCATENATE(K838,L838,M838,N838)</f>
        <v>04490602</v>
      </c>
      <c r="P838" s="0" t="str">
        <f aca="false">CONCATENATE(K838,L838)</f>
        <v>0449</v>
      </c>
      <c r="R838" s="0" t="n">
        <v>10</v>
      </c>
      <c r="S838" s="0" t="n">
        <v>13</v>
      </c>
      <c r="T838" s="0" t="n">
        <v>64.1235572722441</v>
      </c>
      <c r="U838" s="0" t="n">
        <v>0.9</v>
      </c>
      <c r="V838" s="0" t="n">
        <v>0.103819347114927</v>
      </c>
      <c r="W838" s="0" t="n">
        <f aca="false">VLOOKUP(D838,'paramètres CI'!$A$1:$C$6,2,0)</f>
        <v>0.0935912806596305</v>
      </c>
      <c r="X838" s="0" t="n">
        <f aca="false">(R838-E838)/E838</f>
        <v>-0.0384615384615385</v>
      </c>
      <c r="Y838" s="0" t="n">
        <f aca="false">T838-G838</f>
        <v>41.4418282740508</v>
      </c>
      <c r="Z838" s="0" t="n">
        <f aca="false">U838-H838</f>
        <v>-0.02</v>
      </c>
    </row>
    <row r="839" customFormat="false" ht="15.8" hidden="false" customHeight="false" outlineLevel="0" collapsed="false">
      <c r="A839" s="0" t="s">
        <v>16</v>
      </c>
      <c r="B839" s="0" t="s">
        <v>116</v>
      </c>
      <c r="C839" s="0" t="s">
        <v>46</v>
      </c>
      <c r="D839" s="0" t="s">
        <v>43</v>
      </c>
      <c r="E839" s="0" t="n">
        <f aca="false">VLOOKUP(O839,bibliRdtCHauff!$G$1:$K$1398,4,0)</f>
        <v>12</v>
      </c>
      <c r="F839" s="0" t="n">
        <v>13</v>
      </c>
      <c r="G839" s="0" t="n">
        <f aca="false">VLOOKUP(P839,BesoinU!$F$1:$L$99,3,0)</f>
        <v>22.6817289981933</v>
      </c>
      <c r="H839" s="0" t="n">
        <f aca="false">VLOOKUP(O839,bibliRdtCHauff!$G$1:$K$1398,3,0)</f>
        <v>1</v>
      </c>
      <c r="I839" s="0" t="n">
        <v>9.9940035978413E-005</v>
      </c>
      <c r="J839" s="0" t="n">
        <f aca="false">VLOOKUP(D839,'paramètres CI'!$A$1:$C$6,2,0)</f>
        <v>0.0935912806596305</v>
      </c>
      <c r="K839" s="0" t="str">
        <f aca="false">VLOOKUP(A839,Nomenclature!$D$1:$E$9,2,0)</f>
        <v>04</v>
      </c>
      <c r="L839" s="0" t="str">
        <f aca="false">VLOOKUP(B839,Nomenclature!$J$1:$K$97,2,0)</f>
        <v>49</v>
      </c>
      <c r="M839" s="0" t="str">
        <f aca="false">VLOOKUP(C839,Nomenclature!$M$1:$N$21,2,0)</f>
        <v>26</v>
      </c>
      <c r="N839" s="0" t="str">
        <f aca="false">VLOOKUP(D839,Nomenclature!$O$25:$P$31,2,0)</f>
        <v>02</v>
      </c>
      <c r="O839" s="0" t="str">
        <f aca="false">CONCATENATE(K839,L839,M839,N839)</f>
        <v>04492602</v>
      </c>
      <c r="P839" s="0" t="str">
        <f aca="false">CONCATENATE(K839,L839)</f>
        <v>0449</v>
      </c>
      <c r="R839" s="0" t="n">
        <v>12</v>
      </c>
      <c r="S839" s="0" t="n">
        <v>13</v>
      </c>
      <c r="T839" s="0" t="n">
        <v>64.1235572722441</v>
      </c>
      <c r="U839" s="0" t="n">
        <v>1</v>
      </c>
      <c r="V839" s="0" t="n">
        <v>9.9940035978413E-005</v>
      </c>
      <c r="W839" s="0" t="n">
        <f aca="false">VLOOKUP(D839,'paramètres CI'!$A$1:$C$6,2,0)</f>
        <v>0.0935912806596305</v>
      </c>
      <c r="X839" s="0" t="n">
        <f aca="false">(R839-E839)/E839</f>
        <v>0</v>
      </c>
      <c r="Y839" s="0" t="n">
        <f aca="false">T839-G839</f>
        <v>41.4418282740508</v>
      </c>
      <c r="Z839" s="0" t="n">
        <f aca="false">U839-H839</f>
        <v>0</v>
      </c>
    </row>
    <row r="840" customFormat="false" ht="15.8" hidden="false" customHeight="false" outlineLevel="0" collapsed="false">
      <c r="A840" s="0" t="s">
        <v>16</v>
      </c>
      <c r="B840" s="0" t="s">
        <v>116</v>
      </c>
      <c r="C840" s="0" t="s">
        <v>48</v>
      </c>
      <c r="D840" s="0" t="s">
        <v>43</v>
      </c>
      <c r="E840" s="0" t="n">
        <f aca="false">VLOOKUP(O840,bibliRdtCHauff!$G$1:$K$1398,4,0)</f>
        <v>52.2022939581889</v>
      </c>
      <c r="F840" s="0" t="n">
        <v>20</v>
      </c>
      <c r="G840" s="0" t="n">
        <f aca="false">VLOOKUP(P840,BesoinU!$F$1:$L$99,3,0)</f>
        <v>22.6817289981933</v>
      </c>
      <c r="H840" s="0" t="n">
        <f aca="false">VLOOKUP(O840,bibliRdtCHauff!$G$1:$K$1398,3,0)</f>
        <v>2.89517134883721</v>
      </c>
      <c r="I840" s="0" t="n">
        <v>0.0846032503560499</v>
      </c>
      <c r="J840" s="0" t="n">
        <f aca="false">VLOOKUP(D840,'paramètres CI'!$A$1:$C$6,2,0)</f>
        <v>0.0935912806596305</v>
      </c>
      <c r="K840" s="0" t="str">
        <f aca="false">VLOOKUP(A840,Nomenclature!$D$1:$E$9,2,0)</f>
        <v>04</v>
      </c>
      <c r="L840" s="0" t="str">
        <f aca="false">VLOOKUP(B840,Nomenclature!$J$1:$K$97,2,0)</f>
        <v>49</v>
      </c>
      <c r="M840" s="0" t="str">
        <f aca="false">VLOOKUP(C840,Nomenclature!$M$1:$N$21,2,0)</f>
        <v>09</v>
      </c>
      <c r="N840" s="0" t="str">
        <f aca="false">VLOOKUP(D840,Nomenclature!$O$25:$P$31,2,0)</f>
        <v>02</v>
      </c>
      <c r="O840" s="0" t="str">
        <f aca="false">CONCATENATE(K840,L840,M840,N840)</f>
        <v>04490902</v>
      </c>
      <c r="P840" s="0" t="str">
        <f aca="false">CONCATENATE(K840,L840)</f>
        <v>0449</v>
      </c>
      <c r="R840" s="0" t="n">
        <v>49.7164704363704</v>
      </c>
      <c r="S840" s="0" t="n">
        <v>20</v>
      </c>
      <c r="T840" s="0" t="n">
        <v>75.8977863493505</v>
      </c>
      <c r="U840" s="0" t="n">
        <v>2.78381860465116</v>
      </c>
      <c r="V840" s="0" t="n">
        <v>0.0846032503560499</v>
      </c>
      <c r="W840" s="0" t="n">
        <f aca="false">VLOOKUP(D840,'paramètres CI'!$A$1:$C$6,2,0)</f>
        <v>0.0935912806596305</v>
      </c>
      <c r="X840" s="0" t="n">
        <f aca="false">(R840-E840)/E840</f>
        <v>-0.0476190476190473</v>
      </c>
      <c r="Y840" s="0" t="n">
        <f aca="false">T840-G840</f>
        <v>53.2160573511572</v>
      </c>
      <c r="Z840" s="0" t="n">
        <f aca="false">U840-H840</f>
        <v>-0.11135274418605</v>
      </c>
    </row>
    <row r="841" customFormat="false" ht="15.8" hidden="false" customHeight="false" outlineLevel="0" collapsed="false">
      <c r="A841" s="0" t="s">
        <v>16</v>
      </c>
      <c r="B841" s="0" t="s">
        <v>116</v>
      </c>
      <c r="C841" s="0" t="s">
        <v>49</v>
      </c>
      <c r="D841" s="0" t="s">
        <v>43</v>
      </c>
      <c r="E841" s="0" t="n">
        <f aca="false">VLOOKUP(O841,bibliRdtCHauff!$G$1:$K$1398,4,0)</f>
        <v>62.145588045463</v>
      </c>
      <c r="F841" s="0" t="n">
        <v>20</v>
      </c>
      <c r="G841" s="0" t="n">
        <f aca="false">VLOOKUP(P841,BesoinU!$F$1:$L$99,3,0)</f>
        <v>22.6817289981933</v>
      </c>
      <c r="H841" s="0" t="n">
        <f aca="false">VLOOKUP(O841,bibliRdtCHauff!$G$1:$K$1398,3,0)</f>
        <v>3.34058232558139</v>
      </c>
      <c r="I841" s="0" t="n">
        <v>9.9940035978413E-005</v>
      </c>
      <c r="J841" s="0" t="n">
        <f aca="false">VLOOKUP(D841,'paramètres CI'!$A$1:$C$6,2,0)</f>
        <v>0.0935912806596305</v>
      </c>
      <c r="K841" s="0" t="str">
        <f aca="false">VLOOKUP(A841,Nomenclature!$D$1:$E$9,2,0)</f>
        <v>04</v>
      </c>
      <c r="L841" s="0" t="str">
        <f aca="false">VLOOKUP(B841,Nomenclature!$J$1:$K$97,2,0)</f>
        <v>49</v>
      </c>
      <c r="M841" s="0" t="str">
        <f aca="false">VLOOKUP(C841,Nomenclature!$M$1:$N$21,2,0)</f>
        <v>29</v>
      </c>
      <c r="N841" s="0" t="str">
        <f aca="false">VLOOKUP(D841,Nomenclature!$O$25:$P$31,2,0)</f>
        <v>02</v>
      </c>
      <c r="O841" s="0" t="str">
        <f aca="false">CONCATENATE(K841,L841,M841,N841)</f>
        <v>04492902</v>
      </c>
      <c r="P841" s="0" t="str">
        <f aca="false">CONCATENATE(K841,L841)</f>
        <v>0449</v>
      </c>
      <c r="R841" s="0" t="n">
        <v>62.145588045463</v>
      </c>
      <c r="S841" s="0" t="n">
        <v>20</v>
      </c>
      <c r="T841" s="0" t="n">
        <v>75.8977863493505</v>
      </c>
      <c r="U841" s="0" t="n">
        <v>3.34058232558139</v>
      </c>
      <c r="V841" s="0" t="n">
        <v>9.9940035978413E-005</v>
      </c>
      <c r="W841" s="0" t="n">
        <f aca="false">VLOOKUP(D841,'paramètres CI'!$A$1:$C$6,2,0)</f>
        <v>0.0935912806596305</v>
      </c>
      <c r="X841" s="0" t="n">
        <f aca="false">(R841-E841)/E841</f>
        <v>0</v>
      </c>
      <c r="Y841" s="0" t="n">
        <f aca="false">T841-G841</f>
        <v>53.2160573511572</v>
      </c>
      <c r="Z841" s="0" t="n">
        <f aca="false">U841-H841</f>
        <v>0</v>
      </c>
    </row>
    <row r="842" customFormat="false" ht="15.8" hidden="false" customHeight="false" outlineLevel="0" collapsed="false">
      <c r="A842" s="0" t="s">
        <v>16</v>
      </c>
      <c r="B842" s="0" t="s">
        <v>117</v>
      </c>
      <c r="C842" s="0" t="s">
        <v>32</v>
      </c>
      <c r="D842" s="0" t="s">
        <v>33</v>
      </c>
      <c r="E842" s="0" t="n">
        <f aca="false">VLOOKUP(O842,bibliRdtCHauff!$G$1:$K$1398,4,0)</f>
        <v>19.28980053911</v>
      </c>
      <c r="F842" s="0" t="n">
        <v>25</v>
      </c>
      <c r="G842" s="0" t="n">
        <f aca="false">VLOOKUP(P842,BesoinU!$F$1:$L$99,3,0)</f>
        <v>23.64502070036</v>
      </c>
      <c r="H842" s="0" t="n">
        <f aca="false">VLOOKUP(O842,bibliRdtCHauff!$G$1:$K$1398,3,0)</f>
        <v>0.803760055669989</v>
      </c>
      <c r="I842" s="0" t="n">
        <v>0.0483888849922873</v>
      </c>
      <c r="J842" s="0" t="n">
        <f aca="false">VLOOKUP(D842,'paramètres CI'!$A$1:$C$6,2,0)</f>
        <v>0.033584731604575</v>
      </c>
      <c r="K842" s="0" t="str">
        <f aca="false">VLOOKUP(A842,Nomenclature!$D$1:$E$9,2,0)</f>
        <v>04</v>
      </c>
      <c r="L842" s="0" t="str">
        <f aca="false">VLOOKUP(B842,Nomenclature!$J$1:$K$97,2,0)</f>
        <v>50</v>
      </c>
      <c r="M842" s="0" t="str">
        <f aca="false">VLOOKUP(C842,Nomenclature!$M$1:$N$21,2,0)</f>
        <v>01</v>
      </c>
      <c r="N842" s="0" t="str">
        <f aca="false">VLOOKUP(D842,Nomenclature!$O$25:$P$31,2,0)</f>
        <v>01</v>
      </c>
      <c r="O842" s="0" t="str">
        <f aca="false">CONCATENATE(K842,L842,M842,N842)</f>
        <v>04500101</v>
      </c>
      <c r="P842" s="0" t="str">
        <f aca="false">CONCATENATE(K842,L842)</f>
        <v>0450</v>
      </c>
      <c r="R842" s="0" t="n">
        <v>18.3712386086762</v>
      </c>
      <c r="S842" s="0" t="n">
        <v>25</v>
      </c>
      <c r="T842" s="0" t="n">
        <v>76.2274214072904</v>
      </c>
      <c r="U842" s="0" t="n">
        <v>0.772846207374989</v>
      </c>
      <c r="V842" s="0" t="n">
        <v>0.0483888849922873</v>
      </c>
      <c r="W842" s="0" t="n">
        <f aca="false">VLOOKUP(D842,'paramètres CI'!$A$1:$C$6,2,0)</f>
        <v>0.033584731604575</v>
      </c>
      <c r="X842" s="0" t="n">
        <f aca="false">(R842-E842)/E842</f>
        <v>-0.0476190476190471</v>
      </c>
      <c r="Y842" s="0" t="n">
        <f aca="false">T842-G842</f>
        <v>52.5824007069304</v>
      </c>
      <c r="Z842" s="0" t="n">
        <f aca="false">U842-H842</f>
        <v>-0.030913848295</v>
      </c>
    </row>
    <row r="843" customFormat="false" ht="15.8" hidden="false" customHeight="false" outlineLevel="0" collapsed="false">
      <c r="A843" s="0" t="s">
        <v>16</v>
      </c>
      <c r="B843" s="0" t="s">
        <v>117</v>
      </c>
      <c r="C843" s="0" t="s">
        <v>32</v>
      </c>
      <c r="D843" s="0" t="s">
        <v>34</v>
      </c>
      <c r="E843" s="0" t="n">
        <f aca="false">VLOOKUP(O843,bibliRdtCHauff!$G$1:$K$1398,4,0)</f>
        <v>19.0113557126195</v>
      </c>
      <c r="F843" s="0" t="n">
        <v>25</v>
      </c>
      <c r="G843" s="0" t="n">
        <f aca="false">VLOOKUP(P843,BesoinU!$F$1:$L$99,3,0)</f>
        <v>23.64502070036</v>
      </c>
      <c r="H843" s="0" t="n">
        <f aca="false">VLOOKUP(O843,bibliRdtCHauff!$G$1:$K$1398,3,0)</f>
        <v>0.834843869804583</v>
      </c>
      <c r="I843" s="0" t="n">
        <v>0.0521881070241796</v>
      </c>
      <c r="J843" s="0" t="n">
        <f aca="false">VLOOKUP(D843,'paramètres CI'!$A$1:$C$6,2,0)</f>
        <v>0.0424847883250769</v>
      </c>
      <c r="K843" s="0" t="str">
        <f aca="false">VLOOKUP(A843,Nomenclature!$D$1:$E$9,2,0)</f>
        <v>04</v>
      </c>
      <c r="L843" s="0" t="str">
        <f aca="false">VLOOKUP(B843,Nomenclature!$J$1:$K$97,2,0)</f>
        <v>50</v>
      </c>
      <c r="M843" s="0" t="str">
        <f aca="false">VLOOKUP(C843,Nomenclature!$M$1:$N$21,2,0)</f>
        <v>01</v>
      </c>
      <c r="N843" s="0" t="str">
        <f aca="false">VLOOKUP(D843,Nomenclature!$O$25:$P$31,2,0)</f>
        <v>06</v>
      </c>
      <c r="O843" s="0" t="str">
        <f aca="false">CONCATENATE(K843,L843,M843,N843)</f>
        <v>04500106</v>
      </c>
      <c r="P843" s="0" t="str">
        <f aca="false">CONCATENATE(K843,L843)</f>
        <v>0450</v>
      </c>
      <c r="R843" s="0" t="n">
        <v>18.1060530596376</v>
      </c>
      <c r="S843" s="0" t="n">
        <v>25</v>
      </c>
      <c r="T843" s="0" t="n">
        <v>86.8211915046359</v>
      </c>
      <c r="U843" s="0" t="n">
        <v>0.802734490196715</v>
      </c>
      <c r="V843" s="0" t="n">
        <v>0.0521881070241796</v>
      </c>
      <c r="W843" s="0" t="n">
        <f aca="false">VLOOKUP(D843,'paramètres CI'!$A$1:$C$6,2,0)</f>
        <v>0.0424847883250769</v>
      </c>
      <c r="X843" s="0" t="n">
        <f aca="false">(R843-E843)/E843</f>
        <v>-0.0476190476190487</v>
      </c>
      <c r="Y843" s="0" t="n">
        <f aca="false">T843-G843</f>
        <v>63.1761708042759</v>
      </c>
      <c r="Z843" s="0" t="n">
        <f aca="false">U843-H843</f>
        <v>-0.032109379607868</v>
      </c>
    </row>
    <row r="844" customFormat="false" ht="15.8" hidden="false" customHeight="false" outlineLevel="0" collapsed="false">
      <c r="A844" s="0" t="s">
        <v>16</v>
      </c>
      <c r="B844" s="0" t="s">
        <v>117</v>
      </c>
      <c r="C844" s="0" t="s">
        <v>35</v>
      </c>
      <c r="D844" s="0" t="s">
        <v>33</v>
      </c>
      <c r="E844" s="0" t="n">
        <f aca="false">VLOOKUP(O844,bibliRdtCHauff!$G$1:$K$1398,4,0)</f>
        <v>22.9640482608453</v>
      </c>
      <c r="F844" s="0" t="n">
        <v>25</v>
      </c>
      <c r="G844" s="0" t="n">
        <f aca="false">VLOOKUP(P844,BesoinU!$F$1:$L$99,3,0)</f>
        <v>23.64502070036</v>
      </c>
      <c r="H844" s="0" t="n">
        <f aca="false">VLOOKUP(O844,bibliRdtCHauff!$G$1:$K$1398,3,0)</f>
        <v>0.927415448849987</v>
      </c>
      <c r="I844" s="0" t="n">
        <v>9.99400359784131E-005</v>
      </c>
      <c r="J844" s="0" t="n">
        <f aca="false">VLOOKUP(D844,'paramètres CI'!$A$1:$C$6,2,0)</f>
        <v>0.033584731604575</v>
      </c>
      <c r="K844" s="0" t="str">
        <f aca="false">VLOOKUP(A844,Nomenclature!$D$1:$E$9,2,0)</f>
        <v>04</v>
      </c>
      <c r="L844" s="0" t="str">
        <f aca="false">VLOOKUP(B844,Nomenclature!$J$1:$K$97,2,0)</f>
        <v>50</v>
      </c>
      <c r="M844" s="0" t="str">
        <f aca="false">VLOOKUP(C844,Nomenclature!$M$1:$N$21,2,0)</f>
        <v>21</v>
      </c>
      <c r="N844" s="0" t="str">
        <f aca="false">VLOOKUP(D844,Nomenclature!$O$25:$P$31,2,0)</f>
        <v>01</v>
      </c>
      <c r="O844" s="0" t="str">
        <f aca="false">CONCATENATE(K844,L844,M844,N844)</f>
        <v>04502101</v>
      </c>
      <c r="P844" s="0" t="str">
        <f aca="false">CONCATENATE(K844,L844)</f>
        <v>0450</v>
      </c>
      <c r="R844" s="0" t="n">
        <v>22.9640482608453</v>
      </c>
      <c r="S844" s="0" t="n">
        <v>25</v>
      </c>
      <c r="T844" s="0" t="n">
        <v>76.2274214072904</v>
      </c>
      <c r="U844" s="0" t="n">
        <v>0.927415448849987</v>
      </c>
      <c r="V844" s="0" t="n">
        <v>9.99400359784131E-005</v>
      </c>
      <c r="W844" s="0" t="n">
        <f aca="false">VLOOKUP(D844,'paramètres CI'!$A$1:$C$6,2,0)</f>
        <v>0.033584731604575</v>
      </c>
      <c r="X844" s="0" t="n">
        <f aca="false">(R844-E844)/E844</f>
        <v>0</v>
      </c>
      <c r="Y844" s="0" t="n">
        <f aca="false">T844-G844</f>
        <v>52.5824007069304</v>
      </c>
      <c r="Z844" s="0" t="n">
        <f aca="false">U844-H844</f>
        <v>0</v>
      </c>
    </row>
    <row r="845" customFormat="false" ht="15.8" hidden="false" customHeight="false" outlineLevel="0" collapsed="false">
      <c r="A845" s="0" t="s">
        <v>16</v>
      </c>
      <c r="B845" s="0" t="s">
        <v>117</v>
      </c>
      <c r="C845" s="0" t="s">
        <v>35</v>
      </c>
      <c r="D845" s="0" t="s">
        <v>34</v>
      </c>
      <c r="E845" s="0" t="n">
        <f aca="false">VLOOKUP(O845,bibliRdtCHauff!$G$1:$K$1398,4,0)</f>
        <v>22.6325663245471</v>
      </c>
      <c r="F845" s="0" t="n">
        <v>25</v>
      </c>
      <c r="G845" s="0" t="n">
        <f aca="false">VLOOKUP(P845,BesoinU!$F$1:$L$99,3,0)</f>
        <v>23.64502070036</v>
      </c>
      <c r="H845" s="0" t="n">
        <f aca="false">VLOOKUP(O845,bibliRdtCHauff!$G$1:$K$1398,3,0)</f>
        <v>0.963281388236056</v>
      </c>
      <c r="I845" s="0" t="n">
        <v>9.99400359784131E-005</v>
      </c>
      <c r="J845" s="0" t="n">
        <f aca="false">VLOOKUP(D845,'paramètres CI'!$A$1:$C$6,2,0)</f>
        <v>0.0424847883250769</v>
      </c>
      <c r="K845" s="0" t="str">
        <f aca="false">VLOOKUP(A845,Nomenclature!$D$1:$E$9,2,0)</f>
        <v>04</v>
      </c>
      <c r="L845" s="0" t="str">
        <f aca="false">VLOOKUP(B845,Nomenclature!$J$1:$K$97,2,0)</f>
        <v>50</v>
      </c>
      <c r="M845" s="0" t="str">
        <f aca="false">VLOOKUP(C845,Nomenclature!$M$1:$N$21,2,0)</f>
        <v>21</v>
      </c>
      <c r="N845" s="0" t="str">
        <f aca="false">VLOOKUP(D845,Nomenclature!$O$25:$P$31,2,0)</f>
        <v>06</v>
      </c>
      <c r="O845" s="0" t="str">
        <f aca="false">CONCATENATE(K845,L845,M845,N845)</f>
        <v>04502106</v>
      </c>
      <c r="P845" s="0" t="str">
        <f aca="false">CONCATENATE(K845,L845)</f>
        <v>0450</v>
      </c>
      <c r="R845" s="0" t="n">
        <v>22.6325663245471</v>
      </c>
      <c r="S845" s="0" t="n">
        <v>25</v>
      </c>
      <c r="T845" s="0" t="n">
        <v>86.8211915046359</v>
      </c>
      <c r="U845" s="0" t="n">
        <v>0.963281388236056</v>
      </c>
      <c r="V845" s="0" t="n">
        <v>9.99400359784131E-005</v>
      </c>
      <c r="W845" s="0" t="n">
        <f aca="false">VLOOKUP(D845,'paramètres CI'!$A$1:$C$6,2,0)</f>
        <v>0.0424847883250769</v>
      </c>
      <c r="X845" s="0" t="n">
        <f aca="false">(R845-E845)/E845</f>
        <v>0</v>
      </c>
      <c r="Y845" s="0" t="n">
        <f aca="false">T845-G845</f>
        <v>63.1761708042759</v>
      </c>
      <c r="Z845" s="0" t="n">
        <f aca="false">U845-H845</f>
        <v>0</v>
      </c>
    </row>
    <row r="846" customFormat="false" ht="15.8" hidden="false" customHeight="false" outlineLevel="0" collapsed="false">
      <c r="A846" s="0" t="s">
        <v>16</v>
      </c>
      <c r="B846" s="0" t="s">
        <v>117</v>
      </c>
      <c r="C846" s="0" t="s">
        <v>36</v>
      </c>
      <c r="D846" s="0" t="s">
        <v>37</v>
      </c>
      <c r="E846" s="0" t="n">
        <f aca="false">VLOOKUP(O846,bibliRdtCHauff!$G$1:$K$1398,4,0)</f>
        <v>9.54147274774737</v>
      </c>
      <c r="F846" s="0" t="n">
        <v>20</v>
      </c>
      <c r="G846" s="0" t="n">
        <f aca="false">VLOOKUP(P846,BesoinU!$F$1:$L$99,3,0)</f>
        <v>23.64502070036</v>
      </c>
      <c r="H846" s="0" t="n">
        <f aca="false">VLOOKUP(O846,bibliRdtCHauff!$G$1:$K$1398,3,0)</f>
        <v>0.764229157568996</v>
      </c>
      <c r="I846" s="0" t="n">
        <v>9.99400359784131E-005</v>
      </c>
      <c r="J846" s="0" t="n">
        <f aca="false">VLOOKUP(D846,'paramètres CI'!$A$1:$C$6,2,0)</f>
        <v>0.0385046990211696</v>
      </c>
      <c r="K846" s="0" t="str">
        <f aca="false">VLOOKUP(A846,Nomenclature!$D$1:$E$9,2,0)</f>
        <v>04</v>
      </c>
      <c r="L846" s="0" t="str">
        <f aca="false">VLOOKUP(B846,Nomenclature!$J$1:$K$97,2,0)</f>
        <v>50</v>
      </c>
      <c r="M846" s="0" t="str">
        <f aca="false">VLOOKUP(C846,Nomenclature!$M$1:$N$21,2,0)</f>
        <v>23</v>
      </c>
      <c r="N846" s="0" t="str">
        <f aca="false">VLOOKUP(D846,Nomenclature!$O$25:$P$31,2,0)</f>
        <v>03</v>
      </c>
      <c r="O846" s="0" t="str">
        <f aca="false">CONCATENATE(K846,L846,M846,N846)</f>
        <v>04502303</v>
      </c>
      <c r="P846" s="0" t="str">
        <f aca="false">CONCATENATE(K846,L846)</f>
        <v>0450</v>
      </c>
      <c r="R846" s="0" t="n">
        <v>9.54147274774737</v>
      </c>
      <c r="S846" s="0" t="n">
        <v>20</v>
      </c>
      <c r="T846" s="0" t="n">
        <v>73.2176674238429</v>
      </c>
      <c r="U846" s="0" t="n">
        <v>0.764229157568996</v>
      </c>
      <c r="V846" s="0" t="n">
        <v>9.99400359784131E-005</v>
      </c>
      <c r="W846" s="0" t="n">
        <f aca="false">VLOOKUP(D846,'paramètres CI'!$A$1:$C$6,2,0)</f>
        <v>0.0385046990211696</v>
      </c>
      <c r="X846" s="0" t="n">
        <f aca="false">(R846-E846)/E846</f>
        <v>0</v>
      </c>
      <c r="Y846" s="0" t="n">
        <f aca="false">T846-G846</f>
        <v>49.5726467234829</v>
      </c>
      <c r="Z846" s="0" t="n">
        <f aca="false">U846-H846</f>
        <v>0</v>
      </c>
    </row>
    <row r="847" customFormat="false" ht="15.8" hidden="false" customHeight="false" outlineLevel="0" collapsed="false">
      <c r="A847" s="0" t="s">
        <v>16</v>
      </c>
      <c r="B847" s="0" t="s">
        <v>117</v>
      </c>
      <c r="C847" s="0" t="s">
        <v>38</v>
      </c>
      <c r="D847" s="0" t="s">
        <v>39</v>
      </c>
      <c r="E847" s="0" t="n">
        <f aca="false">VLOOKUP(O847,bibliRdtCHauff!$G$1:$K$1398,4,0)</f>
        <v>7.02385351951862</v>
      </c>
      <c r="F847" s="0" t="n">
        <v>20</v>
      </c>
      <c r="G847" s="0" t="n">
        <f aca="false">VLOOKUP(P847,BesoinU!$F$1:$L$99,3,0)</f>
        <v>23.64502070036</v>
      </c>
      <c r="H847" s="0" t="n">
        <f aca="false">VLOOKUP(O847,bibliRdtCHauff!$G$1:$K$1398,3,0)</f>
        <v>0.990636064771512</v>
      </c>
      <c r="I847" s="0" t="n">
        <v>9.99400359784131E-005</v>
      </c>
      <c r="J847" s="0" t="n">
        <f aca="false">VLOOKUP(D847,'paramètres CI'!$A$1:$C$6,2,0)</f>
        <v>0.022045059962018</v>
      </c>
      <c r="K847" s="0" t="str">
        <f aca="false">VLOOKUP(A847,Nomenclature!$D$1:$E$9,2,0)</f>
        <v>04</v>
      </c>
      <c r="L847" s="0" t="str">
        <f aca="false">VLOOKUP(B847,Nomenclature!$J$1:$K$97,2,0)</f>
        <v>50</v>
      </c>
      <c r="M847" s="0" t="str">
        <f aca="false">VLOOKUP(C847,Nomenclature!$M$1:$N$21,2,0)</f>
        <v>24</v>
      </c>
      <c r="N847" s="0" t="str">
        <f aca="false">VLOOKUP(D847,Nomenclature!$O$25:$P$31,2,0)</f>
        <v>04</v>
      </c>
      <c r="O847" s="0" t="str">
        <f aca="false">CONCATENATE(K847,L847,M847,N847)</f>
        <v>04502404</v>
      </c>
      <c r="P847" s="0" t="str">
        <f aca="false">CONCATENATE(K847,L847)</f>
        <v>0450</v>
      </c>
      <c r="R847" s="0" t="n">
        <v>7.02385351951862</v>
      </c>
      <c r="S847" s="0" t="n">
        <v>20</v>
      </c>
      <c r="T847" s="0" t="n">
        <v>75.3204572932525</v>
      </c>
      <c r="U847" s="0" t="n">
        <v>0.990636064771512</v>
      </c>
      <c r="V847" s="0" t="n">
        <v>9.99400359784131E-005</v>
      </c>
      <c r="W847" s="0" t="n">
        <f aca="false">VLOOKUP(D847,'paramètres CI'!$A$1:$C$6,2,0)</f>
        <v>0.022045059962018</v>
      </c>
      <c r="X847" s="0" t="n">
        <f aca="false">(R847-E847)/E847</f>
        <v>0</v>
      </c>
      <c r="Y847" s="0" t="n">
        <f aca="false">T847-G847</f>
        <v>51.6754365928925</v>
      </c>
      <c r="Z847" s="0" t="n">
        <f aca="false">U847-H847</f>
        <v>0</v>
      </c>
    </row>
    <row r="848" customFormat="false" ht="15.8" hidden="false" customHeight="false" outlineLevel="0" collapsed="false">
      <c r="A848" s="0" t="s">
        <v>16</v>
      </c>
      <c r="B848" s="0" t="s">
        <v>117</v>
      </c>
      <c r="C848" s="0" t="s">
        <v>40</v>
      </c>
      <c r="D848" s="0" t="s">
        <v>37</v>
      </c>
      <c r="E848" s="0" t="n">
        <f aca="false">VLOOKUP(O848,bibliRdtCHauff!$G$1:$K$1398,4,0)</f>
        <v>8.01483710810779</v>
      </c>
      <c r="F848" s="0" t="n">
        <v>20</v>
      </c>
      <c r="G848" s="0" t="n">
        <f aca="false">VLOOKUP(P848,BesoinU!$F$1:$L$99,3,0)</f>
        <v>23.64502070036</v>
      </c>
      <c r="H848" s="0" t="n">
        <f aca="false">VLOOKUP(O848,bibliRdtCHauff!$G$1:$K$1398,3,0)</f>
        <v>0.73909570290468</v>
      </c>
      <c r="I848" s="0" t="n">
        <v>0.0511676034583288</v>
      </c>
      <c r="J848" s="0" t="n">
        <f aca="false">VLOOKUP(D848,'paramètres CI'!$A$1:$C$6,2,0)</f>
        <v>0.0385046990211696</v>
      </c>
      <c r="K848" s="0" t="str">
        <f aca="false">VLOOKUP(A848,Nomenclature!$D$1:$E$9,2,0)</f>
        <v>04</v>
      </c>
      <c r="L848" s="0" t="str">
        <f aca="false">VLOOKUP(B848,Nomenclature!$J$1:$K$97,2,0)</f>
        <v>50</v>
      </c>
      <c r="M848" s="0" t="str">
        <f aca="false">VLOOKUP(C848,Nomenclature!$M$1:$N$21,2,0)</f>
        <v>03</v>
      </c>
      <c r="N848" s="0" t="str">
        <f aca="false">VLOOKUP(D848,Nomenclature!$O$25:$P$31,2,0)</f>
        <v>03</v>
      </c>
      <c r="O848" s="0" t="str">
        <f aca="false">CONCATENATE(K848,L848,M848,N848)</f>
        <v>04500303</v>
      </c>
      <c r="P848" s="0" t="str">
        <f aca="false">CONCATENATE(K848,L848)</f>
        <v>0450</v>
      </c>
      <c r="R848" s="0" t="n">
        <v>7.6331781981979</v>
      </c>
      <c r="S848" s="0" t="n">
        <v>20</v>
      </c>
      <c r="T848" s="0" t="n">
        <v>73.2176674238429</v>
      </c>
      <c r="U848" s="0" t="n">
        <v>0.732812339238601</v>
      </c>
      <c r="V848" s="0" t="n">
        <v>0.0511676034583288</v>
      </c>
      <c r="W848" s="0" t="n">
        <f aca="false">VLOOKUP(D848,'paramètres CI'!$A$1:$C$6,2,0)</f>
        <v>0.0385046990211696</v>
      </c>
      <c r="X848" s="0" t="n">
        <f aca="false">(R848-E848)/E848</f>
        <v>-0.047619047619047</v>
      </c>
      <c r="Y848" s="0" t="n">
        <f aca="false">T848-G848</f>
        <v>49.5726467234829</v>
      </c>
      <c r="Z848" s="0" t="n">
        <f aca="false">U848-H848</f>
        <v>-0.00628336366607896</v>
      </c>
    </row>
    <row r="849" customFormat="false" ht="15.8" hidden="false" customHeight="false" outlineLevel="0" collapsed="false">
      <c r="A849" s="0" t="s">
        <v>16</v>
      </c>
      <c r="B849" s="0" t="s">
        <v>117</v>
      </c>
      <c r="C849" s="0" t="s">
        <v>41</v>
      </c>
      <c r="D849" s="0" t="s">
        <v>39</v>
      </c>
      <c r="E849" s="0" t="n">
        <f aca="false">VLOOKUP(O849,bibliRdtCHauff!$G$1:$K$1398,4,0)</f>
        <v>5.90003695639564</v>
      </c>
      <c r="F849" s="0" t="n">
        <v>20</v>
      </c>
      <c r="G849" s="0" t="n">
        <f aca="false">VLOOKUP(P849,BesoinU!$F$1:$L$99,3,0)</f>
        <v>23.64502070036</v>
      </c>
      <c r="H849" s="0" t="n">
        <f aca="false">VLOOKUP(O849,bibliRdtCHauff!$G$1:$K$1398,3,0)</f>
        <v>0.877549820586025</v>
      </c>
      <c r="I849" s="0" t="n">
        <v>0.6511232145683</v>
      </c>
      <c r="J849" s="0" t="n">
        <f aca="false">VLOOKUP(D849,'paramètres CI'!$A$1:$C$6,2,0)</f>
        <v>0.022045059962018</v>
      </c>
      <c r="K849" s="0" t="str">
        <f aca="false">VLOOKUP(A849,Nomenclature!$D$1:$E$9,2,0)</f>
        <v>04</v>
      </c>
      <c r="L849" s="0" t="str">
        <f aca="false">VLOOKUP(B849,Nomenclature!$J$1:$K$97,2,0)</f>
        <v>50</v>
      </c>
      <c r="M849" s="0" t="str">
        <f aca="false">VLOOKUP(C849,Nomenclature!$M$1:$N$21,2,0)</f>
        <v>04</v>
      </c>
      <c r="N849" s="0" t="str">
        <f aca="false">VLOOKUP(D849,Nomenclature!$O$25:$P$31,2,0)</f>
        <v>04</v>
      </c>
      <c r="O849" s="0" t="str">
        <f aca="false">CONCATENATE(K849,L849,M849,N849)</f>
        <v>04500404</v>
      </c>
      <c r="P849" s="0" t="str">
        <f aca="false">CONCATENATE(K849,L849)</f>
        <v>0450</v>
      </c>
      <c r="R849" s="0" t="n">
        <v>5.6190828156149</v>
      </c>
      <c r="S849" s="0" t="n">
        <v>20</v>
      </c>
      <c r="T849" s="0" t="n">
        <v>75.3204572932525</v>
      </c>
      <c r="U849" s="0" t="n">
        <v>0.849278259539653</v>
      </c>
      <c r="V849" s="0" t="n">
        <v>0.6511232145683</v>
      </c>
      <c r="W849" s="0" t="n">
        <f aca="false">VLOOKUP(D849,'paramètres CI'!$A$1:$C$6,2,0)</f>
        <v>0.022045059962018</v>
      </c>
      <c r="X849" s="0" t="n">
        <f aca="false">(R849-E849)/E849</f>
        <v>-0.0476190476190469</v>
      </c>
      <c r="Y849" s="0" t="n">
        <f aca="false">T849-G849</f>
        <v>51.6754365928925</v>
      </c>
      <c r="Z849" s="0" t="n">
        <f aca="false">U849-H849</f>
        <v>-0.028271561046372</v>
      </c>
    </row>
    <row r="850" customFormat="false" ht="15.8" hidden="false" customHeight="false" outlineLevel="0" collapsed="false">
      <c r="A850" s="0" t="s">
        <v>16</v>
      </c>
      <c r="B850" s="0" t="s">
        <v>117</v>
      </c>
      <c r="C850" s="0" t="s">
        <v>45</v>
      </c>
      <c r="D850" s="0" t="s">
        <v>43</v>
      </c>
      <c r="E850" s="0" t="n">
        <f aca="false">VLOOKUP(O850,bibliRdtCHauff!$G$1:$K$1398,4,0)</f>
        <v>10.4</v>
      </c>
      <c r="F850" s="0" t="n">
        <v>13</v>
      </c>
      <c r="G850" s="0" t="n">
        <f aca="false">VLOOKUP(P850,BesoinU!$F$1:$L$99,3,0)</f>
        <v>23.64502070036</v>
      </c>
      <c r="H850" s="0" t="n">
        <f aca="false">VLOOKUP(O850,bibliRdtCHauff!$G$1:$K$1398,3,0)</f>
        <v>0.92</v>
      </c>
      <c r="I850" s="0" t="n">
        <v>0.10759580206562</v>
      </c>
      <c r="J850" s="0" t="n">
        <f aca="false">VLOOKUP(D850,'paramètres CI'!$A$1:$C$6,2,0)</f>
        <v>0.0935912806596305</v>
      </c>
      <c r="K850" s="0" t="str">
        <f aca="false">VLOOKUP(A850,Nomenclature!$D$1:$E$9,2,0)</f>
        <v>04</v>
      </c>
      <c r="L850" s="0" t="str">
        <f aca="false">VLOOKUP(B850,Nomenclature!$J$1:$K$97,2,0)</f>
        <v>50</v>
      </c>
      <c r="M850" s="0" t="str">
        <f aca="false">VLOOKUP(C850,Nomenclature!$M$1:$N$21,2,0)</f>
        <v>06</v>
      </c>
      <c r="N850" s="0" t="str">
        <f aca="false">VLOOKUP(D850,Nomenclature!$O$25:$P$31,2,0)</f>
        <v>02</v>
      </c>
      <c r="O850" s="0" t="str">
        <f aca="false">CONCATENATE(K850,L850,M850,N850)</f>
        <v>04500602</v>
      </c>
      <c r="P850" s="0" t="str">
        <f aca="false">CONCATENATE(K850,L850)</f>
        <v>0450</v>
      </c>
      <c r="R850" s="0" t="n">
        <v>10</v>
      </c>
      <c r="S850" s="0" t="n">
        <v>13</v>
      </c>
      <c r="T850" s="0" t="n">
        <v>63.3727039568863</v>
      </c>
      <c r="U850" s="0" t="n">
        <v>0.9</v>
      </c>
      <c r="V850" s="0" t="n">
        <v>0.10759580206562</v>
      </c>
      <c r="W850" s="0" t="n">
        <f aca="false">VLOOKUP(D850,'paramètres CI'!$A$1:$C$6,2,0)</f>
        <v>0.0935912806596305</v>
      </c>
      <c r="X850" s="0" t="n">
        <f aca="false">(R850-E850)/E850</f>
        <v>-0.0384615384615385</v>
      </c>
      <c r="Y850" s="0" t="n">
        <f aca="false">T850-G850</f>
        <v>39.7276832565263</v>
      </c>
      <c r="Z850" s="0" t="n">
        <f aca="false">U850-H850</f>
        <v>-0.02</v>
      </c>
    </row>
    <row r="851" customFormat="false" ht="15.8" hidden="false" customHeight="false" outlineLevel="0" collapsed="false">
      <c r="A851" s="0" t="s">
        <v>16</v>
      </c>
      <c r="B851" s="0" t="s">
        <v>117</v>
      </c>
      <c r="C851" s="0" t="s">
        <v>46</v>
      </c>
      <c r="D851" s="0" t="s">
        <v>43</v>
      </c>
      <c r="E851" s="0" t="n">
        <f aca="false">VLOOKUP(O851,bibliRdtCHauff!$G$1:$K$1398,4,0)</f>
        <v>12</v>
      </c>
      <c r="F851" s="0" t="n">
        <v>13</v>
      </c>
      <c r="G851" s="0" t="n">
        <f aca="false">VLOOKUP(P851,BesoinU!$F$1:$L$99,3,0)</f>
        <v>23.64502070036</v>
      </c>
      <c r="H851" s="0" t="n">
        <f aca="false">VLOOKUP(O851,bibliRdtCHauff!$G$1:$K$1398,3,0)</f>
        <v>1</v>
      </c>
      <c r="I851" s="0" t="n">
        <v>9.99400359784131E-005</v>
      </c>
      <c r="J851" s="0" t="n">
        <f aca="false">VLOOKUP(D851,'paramètres CI'!$A$1:$C$6,2,0)</f>
        <v>0.0935912806596305</v>
      </c>
      <c r="K851" s="0" t="str">
        <f aca="false">VLOOKUP(A851,Nomenclature!$D$1:$E$9,2,0)</f>
        <v>04</v>
      </c>
      <c r="L851" s="0" t="str">
        <f aca="false">VLOOKUP(B851,Nomenclature!$J$1:$K$97,2,0)</f>
        <v>50</v>
      </c>
      <c r="M851" s="0" t="str">
        <f aca="false">VLOOKUP(C851,Nomenclature!$M$1:$N$21,2,0)</f>
        <v>26</v>
      </c>
      <c r="N851" s="0" t="str">
        <f aca="false">VLOOKUP(D851,Nomenclature!$O$25:$P$31,2,0)</f>
        <v>02</v>
      </c>
      <c r="O851" s="0" t="str">
        <f aca="false">CONCATENATE(K851,L851,M851,N851)</f>
        <v>04502602</v>
      </c>
      <c r="P851" s="0" t="str">
        <f aca="false">CONCATENATE(K851,L851)</f>
        <v>0450</v>
      </c>
      <c r="R851" s="0" t="n">
        <v>12</v>
      </c>
      <c r="S851" s="0" t="n">
        <v>13</v>
      </c>
      <c r="T851" s="0" t="n">
        <v>63.3727039568863</v>
      </c>
      <c r="U851" s="0" t="n">
        <v>1</v>
      </c>
      <c r="V851" s="0" t="n">
        <v>9.99400359784131E-005</v>
      </c>
      <c r="W851" s="0" t="n">
        <f aca="false">VLOOKUP(D851,'paramètres CI'!$A$1:$C$6,2,0)</f>
        <v>0.0935912806596305</v>
      </c>
      <c r="X851" s="0" t="n">
        <f aca="false">(R851-E851)/E851</f>
        <v>0</v>
      </c>
      <c r="Y851" s="0" t="n">
        <f aca="false">T851-G851</f>
        <v>39.7276832565263</v>
      </c>
      <c r="Z851" s="0" t="n">
        <f aca="false">U851-H851</f>
        <v>0</v>
      </c>
    </row>
    <row r="852" customFormat="false" ht="15.8" hidden="false" customHeight="false" outlineLevel="0" collapsed="false">
      <c r="A852" s="0" t="s">
        <v>16</v>
      </c>
      <c r="B852" s="0" t="s">
        <v>117</v>
      </c>
      <c r="C852" s="0" t="s">
        <v>48</v>
      </c>
      <c r="D852" s="0" t="s">
        <v>43</v>
      </c>
      <c r="E852" s="0" t="n">
        <f aca="false">VLOOKUP(O852,bibliRdtCHauff!$G$1:$K$1398,4,0)</f>
        <v>53.353427972919</v>
      </c>
      <c r="F852" s="0" t="n">
        <v>20</v>
      </c>
      <c r="G852" s="0" t="n">
        <f aca="false">VLOOKUP(P852,BesoinU!$F$1:$L$99,3,0)</f>
        <v>23.64502070036</v>
      </c>
      <c r="H852" s="0" t="n">
        <f aca="false">VLOOKUP(O852,bibliRdtCHauff!$G$1:$K$1398,3,0)</f>
        <v>2.89517134883721</v>
      </c>
      <c r="I852" s="0" t="n">
        <v>0.088936747675414</v>
      </c>
      <c r="J852" s="0" t="n">
        <f aca="false">VLOOKUP(D852,'paramètres CI'!$A$1:$C$6,2,0)</f>
        <v>0.0935912806596305</v>
      </c>
      <c r="K852" s="0" t="str">
        <f aca="false">VLOOKUP(A852,Nomenclature!$D$1:$E$9,2,0)</f>
        <v>04</v>
      </c>
      <c r="L852" s="0" t="str">
        <f aca="false">VLOOKUP(B852,Nomenclature!$J$1:$K$97,2,0)</f>
        <v>50</v>
      </c>
      <c r="M852" s="0" t="str">
        <f aca="false">VLOOKUP(C852,Nomenclature!$M$1:$N$21,2,0)</f>
        <v>09</v>
      </c>
      <c r="N852" s="0" t="str">
        <f aca="false">VLOOKUP(D852,Nomenclature!$O$25:$P$31,2,0)</f>
        <v>02</v>
      </c>
      <c r="O852" s="0" t="str">
        <f aca="false">CONCATENATE(K852,L852,M852,N852)</f>
        <v>04500902</v>
      </c>
      <c r="P852" s="0" t="str">
        <f aca="false">CONCATENATE(K852,L852)</f>
        <v>0450</v>
      </c>
      <c r="R852" s="0" t="n">
        <v>50.8127885456372</v>
      </c>
      <c r="S852" s="0" t="n">
        <v>20</v>
      </c>
      <c r="T852" s="0" t="n">
        <v>73.6068494491838</v>
      </c>
      <c r="U852" s="0" t="n">
        <v>2.78381860465116</v>
      </c>
      <c r="V852" s="0" t="n">
        <v>0.088936747675414</v>
      </c>
      <c r="W852" s="0" t="n">
        <f aca="false">VLOOKUP(D852,'paramètres CI'!$A$1:$C$6,2,0)</f>
        <v>0.0935912806596305</v>
      </c>
      <c r="X852" s="0" t="n">
        <f aca="false">(R852-E852)/E852</f>
        <v>-0.0476190476190466</v>
      </c>
      <c r="Y852" s="0" t="n">
        <f aca="false">T852-G852</f>
        <v>49.9618287488238</v>
      </c>
      <c r="Z852" s="0" t="n">
        <f aca="false">U852-H852</f>
        <v>-0.11135274418605</v>
      </c>
    </row>
    <row r="853" customFormat="false" ht="15.8" hidden="false" customHeight="false" outlineLevel="0" collapsed="false">
      <c r="A853" s="0" t="s">
        <v>16</v>
      </c>
      <c r="B853" s="0" t="s">
        <v>117</v>
      </c>
      <c r="C853" s="0" t="s">
        <v>49</v>
      </c>
      <c r="D853" s="0" t="s">
        <v>43</v>
      </c>
      <c r="E853" s="0" t="n">
        <f aca="false">VLOOKUP(O853,bibliRdtCHauff!$G$1:$K$1398,4,0)</f>
        <v>63.5159856820464</v>
      </c>
      <c r="F853" s="0" t="n">
        <v>20</v>
      </c>
      <c r="G853" s="0" t="n">
        <f aca="false">VLOOKUP(P853,BesoinU!$F$1:$L$99,3,0)</f>
        <v>23.64502070036</v>
      </c>
      <c r="H853" s="0" t="n">
        <f aca="false">VLOOKUP(O853,bibliRdtCHauff!$G$1:$K$1398,3,0)</f>
        <v>3.34058232558139</v>
      </c>
      <c r="I853" s="0" t="n">
        <v>9.99400359784131E-005</v>
      </c>
      <c r="J853" s="0" t="n">
        <f aca="false">VLOOKUP(D853,'paramètres CI'!$A$1:$C$6,2,0)</f>
        <v>0.0935912806596305</v>
      </c>
      <c r="K853" s="0" t="str">
        <f aca="false">VLOOKUP(A853,Nomenclature!$D$1:$E$9,2,0)</f>
        <v>04</v>
      </c>
      <c r="L853" s="0" t="str">
        <f aca="false">VLOOKUP(B853,Nomenclature!$J$1:$K$97,2,0)</f>
        <v>50</v>
      </c>
      <c r="M853" s="0" t="str">
        <f aca="false">VLOOKUP(C853,Nomenclature!$M$1:$N$21,2,0)</f>
        <v>29</v>
      </c>
      <c r="N853" s="0" t="str">
        <f aca="false">VLOOKUP(D853,Nomenclature!$O$25:$P$31,2,0)</f>
        <v>02</v>
      </c>
      <c r="O853" s="0" t="str">
        <f aca="false">CONCATENATE(K853,L853,M853,N853)</f>
        <v>04502902</v>
      </c>
      <c r="P853" s="0" t="str">
        <f aca="false">CONCATENATE(K853,L853)</f>
        <v>0450</v>
      </c>
      <c r="R853" s="0" t="n">
        <v>63.5159856820464</v>
      </c>
      <c r="S853" s="0" t="n">
        <v>20</v>
      </c>
      <c r="T853" s="0" t="n">
        <v>73.6068494491838</v>
      </c>
      <c r="U853" s="0" t="n">
        <v>3.34058232558139</v>
      </c>
      <c r="V853" s="0" t="n">
        <v>9.99400359784131E-005</v>
      </c>
      <c r="W853" s="0" t="n">
        <f aca="false">VLOOKUP(D853,'paramètres CI'!$A$1:$C$6,2,0)</f>
        <v>0.0935912806596305</v>
      </c>
      <c r="X853" s="0" t="n">
        <f aca="false">(R853-E853)/E853</f>
        <v>0</v>
      </c>
      <c r="Y853" s="0" t="n">
        <f aca="false">T853-G853</f>
        <v>49.9618287488238</v>
      </c>
      <c r="Z853" s="0" t="n">
        <f aca="false">U853-H853</f>
        <v>0</v>
      </c>
    </row>
    <row r="854" customFormat="false" ht="15.8" hidden="false" customHeight="false" outlineLevel="0" collapsed="false">
      <c r="A854" s="0" t="s">
        <v>16</v>
      </c>
      <c r="B854" s="0" t="s">
        <v>118</v>
      </c>
      <c r="C854" s="0" t="s">
        <v>32</v>
      </c>
      <c r="D854" s="0" t="s">
        <v>33</v>
      </c>
      <c r="E854" s="0" t="n">
        <f aca="false">VLOOKUP(O854,bibliRdtCHauff!$G$1:$K$1398,4,0)</f>
        <v>21.6325660936795</v>
      </c>
      <c r="F854" s="0" t="n">
        <v>25</v>
      </c>
      <c r="G854" s="0" t="n">
        <f aca="false">VLOOKUP(P854,BesoinU!$F$1:$L$99,3,0)</f>
        <v>25.4744957122257</v>
      </c>
      <c r="H854" s="0" t="n">
        <f aca="false">VLOOKUP(O854,bibliRdtCHauff!$G$1:$K$1398,3,0)</f>
        <v>0.815810059360556</v>
      </c>
      <c r="I854" s="0" t="n">
        <v>0.0181915067514793</v>
      </c>
      <c r="J854" s="0" t="n">
        <f aca="false">VLOOKUP(D854,'paramètres CI'!$A$1:$C$6,2,0)</f>
        <v>0.033584731604575</v>
      </c>
      <c r="K854" s="0" t="str">
        <f aca="false">VLOOKUP(A854,Nomenclature!$D$1:$E$9,2,0)</f>
        <v>04</v>
      </c>
      <c r="L854" s="0" t="str">
        <f aca="false">VLOOKUP(B854,Nomenclature!$J$1:$K$97,2,0)</f>
        <v>86</v>
      </c>
      <c r="M854" s="0" t="str">
        <f aca="false">VLOOKUP(C854,Nomenclature!$M$1:$N$21,2,0)</f>
        <v>01</v>
      </c>
      <c r="N854" s="0" t="str">
        <f aca="false">VLOOKUP(D854,Nomenclature!$O$25:$P$31,2,0)</f>
        <v>01</v>
      </c>
      <c r="O854" s="0" t="str">
        <f aca="false">CONCATENATE(K854,L854,M854,N854)</f>
        <v>04860101</v>
      </c>
      <c r="P854" s="0" t="str">
        <f aca="false">CONCATENATE(K854,L854)</f>
        <v>0486</v>
      </c>
      <c r="R854" s="0" t="n">
        <v>20.6024438987424</v>
      </c>
      <c r="S854" s="0" t="n">
        <v>25</v>
      </c>
      <c r="T854" s="0" t="n">
        <v>96.1165122512631</v>
      </c>
      <c r="U854" s="0" t="n">
        <v>0.78443274938515</v>
      </c>
      <c r="V854" s="0" t="n">
        <v>0.0181915067514793</v>
      </c>
      <c r="W854" s="0" t="n">
        <f aca="false">VLOOKUP(D854,'paramètres CI'!$A$1:$C$6,2,0)</f>
        <v>0.033584731604575</v>
      </c>
      <c r="X854" s="0" t="n">
        <f aca="false">(R854-E854)/E854</f>
        <v>-0.0476190476190467</v>
      </c>
      <c r="Y854" s="0" t="n">
        <f aca="false">T854-G854</f>
        <v>70.6420165390374</v>
      </c>
      <c r="Z854" s="0" t="n">
        <f aca="false">U854-H854</f>
        <v>-0.0313773099754061</v>
      </c>
    </row>
    <row r="855" customFormat="false" ht="15.8" hidden="false" customHeight="false" outlineLevel="0" collapsed="false">
      <c r="A855" s="0" t="s">
        <v>16</v>
      </c>
      <c r="B855" s="0" t="s">
        <v>118</v>
      </c>
      <c r="C855" s="0" t="s">
        <v>32</v>
      </c>
      <c r="D855" s="0" t="s">
        <v>34</v>
      </c>
      <c r="E855" s="0" t="n">
        <f aca="false">VLOOKUP(O855,bibliRdtCHauff!$G$1:$K$1398,4,0)</f>
        <v>23.9701485099541</v>
      </c>
      <c r="F855" s="0" t="n">
        <v>25</v>
      </c>
      <c r="G855" s="0" t="n">
        <f aca="false">VLOOKUP(P855,BesoinU!$F$1:$L$99,3,0)</f>
        <v>25.4744957122257</v>
      </c>
      <c r="H855" s="0" t="n">
        <f aca="false">VLOOKUP(O855,bibliRdtCHauff!$G$1:$K$1398,3,0)</f>
        <v>0.937435005142112</v>
      </c>
      <c r="I855" s="0" t="n">
        <v>0.0346878372655768</v>
      </c>
      <c r="J855" s="0" t="n">
        <f aca="false">VLOOKUP(D855,'paramètres CI'!$A$1:$C$6,2,0)</f>
        <v>0.0424847883250769</v>
      </c>
      <c r="K855" s="0" t="str">
        <f aca="false">VLOOKUP(A855,Nomenclature!$D$1:$E$9,2,0)</f>
        <v>04</v>
      </c>
      <c r="L855" s="0" t="str">
        <f aca="false">VLOOKUP(B855,Nomenclature!$J$1:$K$97,2,0)</f>
        <v>86</v>
      </c>
      <c r="M855" s="0" t="str">
        <f aca="false">VLOOKUP(C855,Nomenclature!$M$1:$N$21,2,0)</f>
        <v>01</v>
      </c>
      <c r="N855" s="0" t="str">
        <f aca="false">VLOOKUP(D855,Nomenclature!$O$25:$P$31,2,0)</f>
        <v>06</v>
      </c>
      <c r="O855" s="0" t="str">
        <f aca="false">CONCATENATE(K855,L855,M855,N855)</f>
        <v>04860106</v>
      </c>
      <c r="P855" s="0" t="str">
        <f aca="false">CONCATENATE(K855,L855)</f>
        <v>0486</v>
      </c>
      <c r="R855" s="0" t="n">
        <v>22.828712866623</v>
      </c>
      <c r="S855" s="0" t="n">
        <v>25</v>
      </c>
      <c r="T855" s="0" t="n">
        <v>90.1609856464431</v>
      </c>
      <c r="U855" s="0" t="n">
        <v>0.901379812636646</v>
      </c>
      <c r="V855" s="0" t="n">
        <v>0.0346878372655768</v>
      </c>
      <c r="W855" s="0" t="n">
        <f aca="false">VLOOKUP(D855,'paramètres CI'!$A$1:$C$6,2,0)</f>
        <v>0.0424847883250769</v>
      </c>
      <c r="X855" s="0" t="n">
        <f aca="false">(R855-E855)/E855</f>
        <v>-0.0476190476190456</v>
      </c>
      <c r="Y855" s="0" t="n">
        <f aca="false">T855-G855</f>
        <v>64.6864899342174</v>
      </c>
      <c r="Z855" s="0" t="n">
        <f aca="false">U855-H855</f>
        <v>-0.0360551925054661</v>
      </c>
    </row>
    <row r="856" customFormat="false" ht="15.8" hidden="false" customHeight="false" outlineLevel="0" collapsed="false">
      <c r="A856" s="0" t="s">
        <v>16</v>
      </c>
      <c r="B856" s="0" t="s">
        <v>118</v>
      </c>
      <c r="C856" s="0" t="s">
        <v>35</v>
      </c>
      <c r="D856" s="0" t="s">
        <v>33</v>
      </c>
      <c r="E856" s="0" t="n">
        <f aca="false">VLOOKUP(O856,bibliRdtCHauff!$G$1:$K$1398,4,0)</f>
        <v>25.753054873428</v>
      </c>
      <c r="F856" s="0" t="n">
        <v>25</v>
      </c>
      <c r="G856" s="0" t="n">
        <f aca="false">VLOOKUP(P856,BesoinU!$F$1:$L$99,3,0)</f>
        <v>25.4744957122257</v>
      </c>
      <c r="H856" s="0" t="n">
        <f aca="false">VLOOKUP(O856,bibliRdtCHauff!$G$1:$K$1398,3,0)</f>
        <v>0.941319299262179</v>
      </c>
      <c r="I856" s="0" t="n">
        <v>9.99400359784131E-005</v>
      </c>
      <c r="J856" s="0" t="n">
        <f aca="false">VLOOKUP(D856,'paramètres CI'!$A$1:$C$6,2,0)</f>
        <v>0.033584731604575</v>
      </c>
      <c r="K856" s="0" t="str">
        <f aca="false">VLOOKUP(A856,Nomenclature!$D$1:$E$9,2,0)</f>
        <v>04</v>
      </c>
      <c r="L856" s="0" t="str">
        <f aca="false">VLOOKUP(B856,Nomenclature!$J$1:$K$97,2,0)</f>
        <v>86</v>
      </c>
      <c r="M856" s="0" t="str">
        <f aca="false">VLOOKUP(C856,Nomenclature!$M$1:$N$21,2,0)</f>
        <v>21</v>
      </c>
      <c r="N856" s="0" t="str">
        <f aca="false">VLOOKUP(D856,Nomenclature!$O$25:$P$31,2,0)</f>
        <v>01</v>
      </c>
      <c r="O856" s="0" t="str">
        <f aca="false">CONCATENATE(K856,L856,M856,N856)</f>
        <v>04862101</v>
      </c>
      <c r="P856" s="0" t="str">
        <f aca="false">CONCATENATE(K856,L856)</f>
        <v>0486</v>
      </c>
      <c r="R856" s="0" t="n">
        <v>25.753054873428</v>
      </c>
      <c r="S856" s="0" t="n">
        <v>25</v>
      </c>
      <c r="T856" s="0" t="n">
        <v>96.1165122512631</v>
      </c>
      <c r="U856" s="0" t="n">
        <v>0.941319299262179</v>
      </c>
      <c r="V856" s="0" t="n">
        <v>9.99400359784131E-005</v>
      </c>
      <c r="W856" s="0" t="n">
        <f aca="false">VLOOKUP(D856,'paramètres CI'!$A$1:$C$6,2,0)</f>
        <v>0.033584731604575</v>
      </c>
      <c r="X856" s="0" t="n">
        <f aca="false">(R856-E856)/E856</f>
        <v>0</v>
      </c>
      <c r="Y856" s="0" t="n">
        <f aca="false">T856-G856</f>
        <v>70.6420165390374</v>
      </c>
      <c r="Z856" s="0" t="n">
        <f aca="false">U856-H856</f>
        <v>0</v>
      </c>
    </row>
    <row r="857" customFormat="false" ht="15.8" hidden="false" customHeight="false" outlineLevel="0" collapsed="false">
      <c r="A857" s="0" t="s">
        <v>16</v>
      </c>
      <c r="B857" s="0" t="s">
        <v>118</v>
      </c>
      <c r="C857" s="0" t="s">
        <v>35</v>
      </c>
      <c r="D857" s="0" t="s">
        <v>34</v>
      </c>
      <c r="E857" s="0" t="n">
        <f aca="false">VLOOKUP(O857,bibliRdtCHauff!$G$1:$K$1398,4,0)</f>
        <v>28.5358910832787</v>
      </c>
      <c r="F857" s="0" t="n">
        <v>25</v>
      </c>
      <c r="G857" s="0" t="n">
        <f aca="false">VLOOKUP(P857,BesoinU!$F$1:$L$99,3,0)</f>
        <v>25.4744957122257</v>
      </c>
      <c r="H857" s="0" t="n">
        <f aca="false">VLOOKUP(O857,bibliRdtCHauff!$G$1:$K$1398,3,0)</f>
        <v>1.08165577516398</v>
      </c>
      <c r="I857" s="0" t="n">
        <v>9.99400359784131E-005</v>
      </c>
      <c r="J857" s="0" t="n">
        <f aca="false">VLOOKUP(D857,'paramètres CI'!$A$1:$C$6,2,0)</f>
        <v>0.0424847883250769</v>
      </c>
      <c r="K857" s="0" t="str">
        <f aca="false">VLOOKUP(A857,Nomenclature!$D$1:$E$9,2,0)</f>
        <v>04</v>
      </c>
      <c r="L857" s="0" t="str">
        <f aca="false">VLOOKUP(B857,Nomenclature!$J$1:$K$97,2,0)</f>
        <v>86</v>
      </c>
      <c r="M857" s="0" t="str">
        <f aca="false">VLOOKUP(C857,Nomenclature!$M$1:$N$21,2,0)</f>
        <v>21</v>
      </c>
      <c r="N857" s="0" t="str">
        <f aca="false">VLOOKUP(D857,Nomenclature!$O$25:$P$31,2,0)</f>
        <v>06</v>
      </c>
      <c r="O857" s="0" t="str">
        <f aca="false">CONCATENATE(K857,L857,M857,N857)</f>
        <v>04862106</v>
      </c>
      <c r="P857" s="0" t="str">
        <f aca="false">CONCATENATE(K857,L857)</f>
        <v>0486</v>
      </c>
      <c r="R857" s="0" t="n">
        <v>28.5358910832787</v>
      </c>
      <c r="S857" s="0" t="n">
        <v>25</v>
      </c>
      <c r="T857" s="0" t="n">
        <v>90.1609856464431</v>
      </c>
      <c r="U857" s="0" t="n">
        <v>1.08165577516398</v>
      </c>
      <c r="V857" s="0" t="n">
        <v>9.99400359784131E-005</v>
      </c>
      <c r="W857" s="0" t="n">
        <f aca="false">VLOOKUP(D857,'paramètres CI'!$A$1:$C$6,2,0)</f>
        <v>0.0424847883250769</v>
      </c>
      <c r="X857" s="0" t="n">
        <f aca="false">(R857-E857)/E857</f>
        <v>0</v>
      </c>
      <c r="Y857" s="0" t="n">
        <f aca="false">T857-G857</f>
        <v>64.6864899342174</v>
      </c>
      <c r="Z857" s="0" t="n">
        <f aca="false">U857-H857</f>
        <v>0</v>
      </c>
    </row>
    <row r="858" customFormat="false" ht="15.8" hidden="false" customHeight="false" outlineLevel="0" collapsed="false">
      <c r="A858" s="0" t="s">
        <v>16</v>
      </c>
      <c r="B858" s="0" t="s">
        <v>118</v>
      </c>
      <c r="C858" s="0" t="s">
        <v>36</v>
      </c>
      <c r="D858" s="0" t="s">
        <v>37</v>
      </c>
      <c r="E858" s="0" t="n">
        <f aca="false">VLOOKUP(O858,bibliRdtCHauff!$G$1:$K$1398,4,0)</f>
        <v>15.2471192636247</v>
      </c>
      <c r="F858" s="0" t="n">
        <v>20</v>
      </c>
      <c r="G858" s="0" t="n">
        <f aca="false">VLOOKUP(P858,BesoinU!$F$1:$L$99,3,0)</f>
        <v>25.4744957122257</v>
      </c>
      <c r="H858" s="0" t="n">
        <f aca="false">VLOOKUP(O858,bibliRdtCHauff!$G$1:$K$1398,3,0)</f>
        <v>0.760180594165539</v>
      </c>
      <c r="I858" s="0" t="n">
        <v>9.99400359784131E-005</v>
      </c>
      <c r="J858" s="0" t="n">
        <f aca="false">VLOOKUP(D858,'paramètres CI'!$A$1:$C$6,2,0)</f>
        <v>0.0385046990211696</v>
      </c>
      <c r="K858" s="0" t="str">
        <f aca="false">VLOOKUP(A858,Nomenclature!$D$1:$E$9,2,0)</f>
        <v>04</v>
      </c>
      <c r="L858" s="0" t="str">
        <f aca="false">VLOOKUP(B858,Nomenclature!$J$1:$K$97,2,0)</f>
        <v>86</v>
      </c>
      <c r="M858" s="0" t="str">
        <f aca="false">VLOOKUP(C858,Nomenclature!$M$1:$N$21,2,0)</f>
        <v>23</v>
      </c>
      <c r="N858" s="0" t="str">
        <f aca="false">VLOOKUP(D858,Nomenclature!$O$25:$P$31,2,0)</f>
        <v>03</v>
      </c>
      <c r="O858" s="0" t="str">
        <f aca="false">CONCATENATE(K858,L858,M858,N858)</f>
        <v>04862303</v>
      </c>
      <c r="P858" s="0" t="str">
        <f aca="false">CONCATENATE(K858,L858)</f>
        <v>0486</v>
      </c>
      <c r="R858" s="0" t="n">
        <v>15.2471192636247</v>
      </c>
      <c r="S858" s="0" t="n">
        <v>20</v>
      </c>
      <c r="T858" s="0" t="n">
        <v>89.1716455026001</v>
      </c>
      <c r="U858" s="0" t="n">
        <v>0.760180594165539</v>
      </c>
      <c r="V858" s="0" t="n">
        <v>9.99400359784131E-005</v>
      </c>
      <c r="W858" s="0" t="n">
        <f aca="false">VLOOKUP(D858,'paramètres CI'!$A$1:$C$6,2,0)</f>
        <v>0.0385046990211696</v>
      </c>
      <c r="X858" s="0" t="n">
        <f aca="false">(R858-E858)/E858</f>
        <v>0</v>
      </c>
      <c r="Y858" s="0" t="n">
        <f aca="false">T858-G858</f>
        <v>63.6971497903744</v>
      </c>
      <c r="Z858" s="0" t="n">
        <f aca="false">U858-H858</f>
        <v>0</v>
      </c>
    </row>
    <row r="859" customFormat="false" ht="15.8" hidden="false" customHeight="false" outlineLevel="0" collapsed="false">
      <c r="A859" s="0" t="s">
        <v>16</v>
      </c>
      <c r="B859" s="0" t="s">
        <v>118</v>
      </c>
      <c r="C859" s="0" t="s">
        <v>38</v>
      </c>
      <c r="D859" s="0" t="s">
        <v>39</v>
      </c>
      <c r="E859" s="0" t="n">
        <f aca="false">VLOOKUP(O859,bibliRdtCHauff!$G$1:$K$1398,4,0)</f>
        <v>11.3399059347018</v>
      </c>
      <c r="F859" s="0" t="n">
        <v>20</v>
      </c>
      <c r="G859" s="0" t="n">
        <f aca="false">VLOOKUP(P859,BesoinU!$F$1:$L$99,3,0)</f>
        <v>25.4744957122257</v>
      </c>
      <c r="H859" s="0" t="n">
        <f aca="false">VLOOKUP(O859,bibliRdtCHauff!$G$1:$K$1398,3,0)</f>
        <v>0.986495619265336</v>
      </c>
      <c r="I859" s="0" t="n">
        <v>9.99400359784131E-005</v>
      </c>
      <c r="J859" s="0" t="n">
        <f aca="false">VLOOKUP(D859,'paramètres CI'!$A$1:$C$6,2,0)</f>
        <v>0.022045059962018</v>
      </c>
      <c r="K859" s="0" t="str">
        <f aca="false">VLOOKUP(A859,Nomenclature!$D$1:$E$9,2,0)</f>
        <v>04</v>
      </c>
      <c r="L859" s="0" t="str">
        <f aca="false">VLOOKUP(B859,Nomenclature!$J$1:$K$97,2,0)</f>
        <v>86</v>
      </c>
      <c r="M859" s="0" t="str">
        <f aca="false">VLOOKUP(C859,Nomenclature!$M$1:$N$21,2,0)</f>
        <v>24</v>
      </c>
      <c r="N859" s="0" t="str">
        <f aca="false">VLOOKUP(D859,Nomenclature!$O$25:$P$31,2,0)</f>
        <v>04</v>
      </c>
      <c r="O859" s="0" t="str">
        <f aca="false">CONCATENATE(K859,L859,M859,N859)</f>
        <v>04862404</v>
      </c>
      <c r="P859" s="0" t="str">
        <f aca="false">CONCATENATE(K859,L859)</f>
        <v>0486</v>
      </c>
      <c r="R859" s="0" t="n">
        <v>11.3399059347018</v>
      </c>
      <c r="S859" s="0" t="n">
        <v>20</v>
      </c>
      <c r="T859" s="0" t="n">
        <v>87.7611064060842</v>
      </c>
      <c r="U859" s="0" t="n">
        <v>0.986495619265336</v>
      </c>
      <c r="V859" s="0" t="n">
        <v>9.99400359784131E-005</v>
      </c>
      <c r="W859" s="0" t="n">
        <f aca="false">VLOOKUP(D859,'paramètres CI'!$A$1:$C$6,2,0)</f>
        <v>0.022045059962018</v>
      </c>
      <c r="X859" s="0" t="n">
        <f aca="false">(R859-E859)/E859</f>
        <v>0</v>
      </c>
      <c r="Y859" s="0" t="n">
        <f aca="false">T859-G859</f>
        <v>62.2866106938585</v>
      </c>
      <c r="Z859" s="0" t="n">
        <f aca="false">U859-H859</f>
        <v>0</v>
      </c>
    </row>
    <row r="860" customFormat="false" ht="15.8" hidden="false" customHeight="false" outlineLevel="0" collapsed="false">
      <c r="A860" s="0" t="s">
        <v>16</v>
      </c>
      <c r="B860" s="0" t="s">
        <v>118</v>
      </c>
      <c r="C860" s="0" t="s">
        <v>40</v>
      </c>
      <c r="D860" s="0" t="s">
        <v>37</v>
      </c>
      <c r="E860" s="0" t="n">
        <f aca="false">VLOOKUP(O860,bibliRdtCHauff!$G$1:$K$1398,4,0)</f>
        <v>12.8075801814447</v>
      </c>
      <c r="F860" s="0" t="n">
        <v>20</v>
      </c>
      <c r="G860" s="0" t="n">
        <f aca="false">VLOOKUP(P860,BesoinU!$F$1:$L$99,3,0)</f>
        <v>25.4744957122257</v>
      </c>
      <c r="H860" s="0" t="n">
        <f aca="false">VLOOKUP(O860,bibliRdtCHauff!$G$1:$K$1398,3,0)</f>
        <v>0.597976795330556</v>
      </c>
      <c r="I860" s="0" t="n">
        <v>0.0754849125172588</v>
      </c>
      <c r="J860" s="0" t="n">
        <f aca="false">VLOOKUP(D860,'paramètres CI'!$A$1:$C$6,2,0)</f>
        <v>0.0385046990211696</v>
      </c>
      <c r="K860" s="0" t="str">
        <f aca="false">VLOOKUP(A860,Nomenclature!$D$1:$E$9,2,0)</f>
        <v>04</v>
      </c>
      <c r="L860" s="0" t="str">
        <f aca="false">VLOOKUP(B860,Nomenclature!$J$1:$K$97,2,0)</f>
        <v>86</v>
      </c>
      <c r="M860" s="0" t="str">
        <f aca="false">VLOOKUP(C860,Nomenclature!$M$1:$N$21,2,0)</f>
        <v>03</v>
      </c>
      <c r="N860" s="0" t="str">
        <f aca="false">VLOOKUP(D860,Nomenclature!$O$25:$P$31,2,0)</f>
        <v>03</v>
      </c>
      <c r="O860" s="0" t="str">
        <f aca="false">CONCATENATE(K860,L860,M860,N860)</f>
        <v>04860303</v>
      </c>
      <c r="P860" s="0" t="str">
        <f aca="false">CONCATENATE(K860,L860)</f>
        <v>0486</v>
      </c>
      <c r="R860" s="0" t="n">
        <v>12.1976954108997</v>
      </c>
      <c r="S860" s="0" t="n">
        <v>20</v>
      </c>
      <c r="T860" s="0" t="n">
        <v>89.1716455026001</v>
      </c>
      <c r="U860" s="0" t="n">
        <v>0.55742584562181</v>
      </c>
      <c r="V860" s="0" t="n">
        <v>0.0754849125172588</v>
      </c>
      <c r="W860" s="0" t="n">
        <f aca="false">VLOOKUP(D860,'paramètres CI'!$A$1:$C$6,2,0)</f>
        <v>0.0385046990211696</v>
      </c>
      <c r="X860" s="0" t="n">
        <f aca="false">(R860-E860)/E860</f>
        <v>-0.0476190476190488</v>
      </c>
      <c r="Y860" s="0" t="n">
        <f aca="false">T860-G860</f>
        <v>63.6971497903744</v>
      </c>
      <c r="Z860" s="0" t="n">
        <f aca="false">U860-H860</f>
        <v>-0.0405509497087461</v>
      </c>
    </row>
    <row r="861" customFormat="false" ht="15.8" hidden="false" customHeight="false" outlineLevel="0" collapsed="false">
      <c r="A861" s="0" t="s">
        <v>16</v>
      </c>
      <c r="B861" s="0" t="s">
        <v>118</v>
      </c>
      <c r="C861" s="0" t="s">
        <v>41</v>
      </c>
      <c r="D861" s="0" t="s">
        <v>39</v>
      </c>
      <c r="E861" s="0" t="n">
        <f aca="false">VLOOKUP(O861,bibliRdtCHauff!$G$1:$K$1398,4,0)</f>
        <v>9.52552098514948</v>
      </c>
      <c r="F861" s="0" t="n">
        <v>20</v>
      </c>
      <c r="G861" s="0" t="n">
        <f aca="false">VLOOKUP(P861,BesoinU!$F$1:$L$99,3,0)</f>
        <v>25.4744957122257</v>
      </c>
      <c r="H861" s="0" t="n">
        <f aca="false">VLOOKUP(O861,bibliRdtCHauff!$G$1:$K$1398,3,0)</f>
        <v>0.89604830575714</v>
      </c>
      <c r="I861" s="0" t="n">
        <v>0.663682343478983</v>
      </c>
      <c r="J861" s="0" t="n">
        <f aca="false">VLOOKUP(D861,'paramètres CI'!$A$1:$C$6,2,0)</f>
        <v>0.022045059962018</v>
      </c>
      <c r="K861" s="0" t="str">
        <f aca="false">VLOOKUP(A861,Nomenclature!$D$1:$E$9,2,0)</f>
        <v>04</v>
      </c>
      <c r="L861" s="0" t="str">
        <f aca="false">VLOOKUP(B861,Nomenclature!$J$1:$K$97,2,0)</f>
        <v>86</v>
      </c>
      <c r="M861" s="0" t="str">
        <f aca="false">VLOOKUP(C861,Nomenclature!$M$1:$N$21,2,0)</f>
        <v>04</v>
      </c>
      <c r="N861" s="0" t="str">
        <f aca="false">VLOOKUP(D861,Nomenclature!$O$25:$P$31,2,0)</f>
        <v>04</v>
      </c>
      <c r="O861" s="0" t="str">
        <f aca="false">CONCATENATE(K861,L861,M861,N861)</f>
        <v>04860404</v>
      </c>
      <c r="P861" s="0" t="str">
        <f aca="false">CONCATENATE(K861,L861)</f>
        <v>0486</v>
      </c>
      <c r="R861" s="0" t="n">
        <v>9.07192474776141</v>
      </c>
      <c r="S861" s="0" t="n">
        <v>20</v>
      </c>
      <c r="T861" s="0" t="n">
        <v>87.7611064060842</v>
      </c>
      <c r="U861" s="0" t="n">
        <v>0.873436477380091</v>
      </c>
      <c r="V861" s="0" t="n">
        <v>0.663682343478983</v>
      </c>
      <c r="W861" s="0" t="n">
        <f aca="false">VLOOKUP(D861,'paramètres CI'!$A$1:$C$6,2,0)</f>
        <v>0.022045059962018</v>
      </c>
      <c r="X861" s="0" t="n">
        <f aca="false">(R861-E861)/E861</f>
        <v>-0.0476190476190477</v>
      </c>
      <c r="Y861" s="0" t="n">
        <f aca="false">T861-G861</f>
        <v>62.2866106938585</v>
      </c>
      <c r="Z861" s="0" t="n">
        <f aca="false">U861-H861</f>
        <v>-0.0226118283770489</v>
      </c>
    </row>
    <row r="862" customFormat="false" ht="15.8" hidden="false" customHeight="false" outlineLevel="0" collapsed="false">
      <c r="A862" s="0" t="s">
        <v>16</v>
      </c>
      <c r="B862" s="0" t="s">
        <v>118</v>
      </c>
      <c r="C862" s="0" t="s">
        <v>45</v>
      </c>
      <c r="D862" s="0" t="s">
        <v>43</v>
      </c>
      <c r="E862" s="0" t="n">
        <f aca="false">VLOOKUP(O862,bibliRdtCHauff!$G$1:$K$1398,4,0)</f>
        <v>10.4</v>
      </c>
      <c r="F862" s="0" t="n">
        <v>13</v>
      </c>
      <c r="G862" s="0" t="n">
        <f aca="false">VLOOKUP(P862,BesoinU!$F$1:$L$99,3,0)</f>
        <v>25.4744957122257</v>
      </c>
      <c r="H862" s="0" t="n">
        <f aca="false">VLOOKUP(O862,bibliRdtCHauff!$G$1:$K$1398,3,0)</f>
        <v>0.92</v>
      </c>
      <c r="I862" s="0" t="n">
        <v>0.105597800098103</v>
      </c>
      <c r="J862" s="0" t="n">
        <f aca="false">VLOOKUP(D862,'paramètres CI'!$A$1:$C$6,2,0)</f>
        <v>0.0935912806596305</v>
      </c>
      <c r="K862" s="0" t="str">
        <f aca="false">VLOOKUP(A862,Nomenclature!$D$1:$E$9,2,0)</f>
        <v>04</v>
      </c>
      <c r="L862" s="0" t="str">
        <f aca="false">VLOOKUP(B862,Nomenclature!$J$1:$K$97,2,0)</f>
        <v>86</v>
      </c>
      <c r="M862" s="0" t="str">
        <f aca="false">VLOOKUP(C862,Nomenclature!$M$1:$N$21,2,0)</f>
        <v>06</v>
      </c>
      <c r="N862" s="0" t="str">
        <f aca="false">VLOOKUP(D862,Nomenclature!$O$25:$P$31,2,0)</f>
        <v>02</v>
      </c>
      <c r="O862" s="0" t="str">
        <f aca="false">CONCATENATE(K862,L862,M862,N862)</f>
        <v>04860602</v>
      </c>
      <c r="P862" s="0" t="str">
        <f aca="false">CONCATENATE(K862,L862)</f>
        <v>0486</v>
      </c>
      <c r="R862" s="0" t="n">
        <v>10</v>
      </c>
      <c r="S862" s="0" t="n">
        <v>13</v>
      </c>
      <c r="T862" s="0" t="n">
        <v>83.9943941419106</v>
      </c>
      <c r="U862" s="0" t="n">
        <v>0.9</v>
      </c>
      <c r="V862" s="0" t="n">
        <v>0.105597800098103</v>
      </c>
      <c r="W862" s="0" t="n">
        <f aca="false">VLOOKUP(D862,'paramètres CI'!$A$1:$C$6,2,0)</f>
        <v>0.0935912806596305</v>
      </c>
      <c r="X862" s="0" t="n">
        <f aca="false">(R862-E862)/E862</f>
        <v>-0.0384615384615385</v>
      </c>
      <c r="Y862" s="0" t="n">
        <f aca="false">T862-G862</f>
        <v>58.5198984296849</v>
      </c>
      <c r="Z862" s="0" t="n">
        <f aca="false">U862-H862</f>
        <v>-0.02</v>
      </c>
    </row>
    <row r="863" customFormat="false" ht="15.8" hidden="false" customHeight="false" outlineLevel="0" collapsed="false">
      <c r="A863" s="0" t="s">
        <v>16</v>
      </c>
      <c r="B863" s="0" t="s">
        <v>118</v>
      </c>
      <c r="C863" s="0" t="s">
        <v>46</v>
      </c>
      <c r="D863" s="0" t="s">
        <v>43</v>
      </c>
      <c r="E863" s="0" t="n">
        <f aca="false">VLOOKUP(O863,bibliRdtCHauff!$G$1:$K$1398,4,0)</f>
        <v>12</v>
      </c>
      <c r="F863" s="0" t="n">
        <v>13</v>
      </c>
      <c r="G863" s="0" t="n">
        <f aca="false">VLOOKUP(P863,BesoinU!$F$1:$L$99,3,0)</f>
        <v>25.4744957122257</v>
      </c>
      <c r="H863" s="0" t="n">
        <f aca="false">VLOOKUP(O863,bibliRdtCHauff!$G$1:$K$1398,3,0)</f>
        <v>1</v>
      </c>
      <c r="I863" s="0" t="n">
        <v>9.99400359784131E-005</v>
      </c>
      <c r="J863" s="0" t="n">
        <f aca="false">VLOOKUP(D863,'paramètres CI'!$A$1:$C$6,2,0)</f>
        <v>0.0935912806596305</v>
      </c>
      <c r="K863" s="0" t="str">
        <f aca="false">VLOOKUP(A863,Nomenclature!$D$1:$E$9,2,0)</f>
        <v>04</v>
      </c>
      <c r="L863" s="0" t="str">
        <f aca="false">VLOOKUP(B863,Nomenclature!$J$1:$K$97,2,0)</f>
        <v>86</v>
      </c>
      <c r="M863" s="0" t="str">
        <f aca="false">VLOOKUP(C863,Nomenclature!$M$1:$N$21,2,0)</f>
        <v>26</v>
      </c>
      <c r="N863" s="0" t="str">
        <f aca="false">VLOOKUP(D863,Nomenclature!$O$25:$P$31,2,0)</f>
        <v>02</v>
      </c>
      <c r="O863" s="0" t="str">
        <f aca="false">CONCATENATE(K863,L863,M863,N863)</f>
        <v>04862602</v>
      </c>
      <c r="P863" s="0" t="str">
        <f aca="false">CONCATENATE(K863,L863)</f>
        <v>0486</v>
      </c>
      <c r="R863" s="0" t="n">
        <v>12</v>
      </c>
      <c r="S863" s="0" t="n">
        <v>13</v>
      </c>
      <c r="T863" s="0" t="n">
        <v>83.9943941419106</v>
      </c>
      <c r="U863" s="0" t="n">
        <v>1</v>
      </c>
      <c r="V863" s="0" t="n">
        <v>9.99400359784131E-005</v>
      </c>
      <c r="W863" s="0" t="n">
        <f aca="false">VLOOKUP(D863,'paramètres CI'!$A$1:$C$6,2,0)</f>
        <v>0.0935912806596305</v>
      </c>
      <c r="X863" s="0" t="n">
        <f aca="false">(R863-E863)/E863</f>
        <v>0</v>
      </c>
      <c r="Y863" s="0" t="n">
        <f aca="false">T863-G863</f>
        <v>58.5198984296849</v>
      </c>
      <c r="Z863" s="0" t="n">
        <f aca="false">U863-H863</f>
        <v>0</v>
      </c>
    </row>
    <row r="864" customFormat="false" ht="15.8" hidden="false" customHeight="false" outlineLevel="0" collapsed="false">
      <c r="A864" s="0" t="s">
        <v>16</v>
      </c>
      <c r="B864" s="0" t="s">
        <v>118</v>
      </c>
      <c r="C864" s="0" t="s">
        <v>48</v>
      </c>
      <c r="D864" s="0" t="s">
        <v>43</v>
      </c>
      <c r="E864" s="0" t="n">
        <f aca="false">VLOOKUP(O864,bibliRdtCHauff!$G$1:$K$1398,4,0)</f>
        <v>62.8593532344733</v>
      </c>
      <c r="F864" s="0" t="n">
        <v>20</v>
      </c>
      <c r="G864" s="0" t="n">
        <f aca="false">VLOOKUP(P864,BesoinU!$F$1:$L$99,3,0)</f>
        <v>25.4744957122257</v>
      </c>
      <c r="H864" s="0" t="n">
        <f aca="false">VLOOKUP(O864,bibliRdtCHauff!$G$1:$K$1398,3,0)</f>
        <v>2.89517134883721</v>
      </c>
      <c r="I864" s="0" t="n">
        <v>0.101755959672729</v>
      </c>
      <c r="J864" s="0" t="n">
        <f aca="false">VLOOKUP(D864,'paramètres CI'!$A$1:$C$6,2,0)</f>
        <v>0.0935912806596305</v>
      </c>
      <c r="K864" s="0" t="str">
        <f aca="false">VLOOKUP(A864,Nomenclature!$D$1:$E$9,2,0)</f>
        <v>04</v>
      </c>
      <c r="L864" s="0" t="str">
        <f aca="false">VLOOKUP(B864,Nomenclature!$J$1:$K$97,2,0)</f>
        <v>86</v>
      </c>
      <c r="M864" s="0" t="str">
        <f aca="false">VLOOKUP(C864,Nomenclature!$M$1:$N$21,2,0)</f>
        <v>09</v>
      </c>
      <c r="N864" s="0" t="str">
        <f aca="false">VLOOKUP(D864,Nomenclature!$O$25:$P$31,2,0)</f>
        <v>02</v>
      </c>
      <c r="O864" s="0" t="str">
        <f aca="false">CONCATENATE(K864,L864,M864,N864)</f>
        <v>04860902</v>
      </c>
      <c r="P864" s="0" t="str">
        <f aca="false">CONCATENATE(K864,L864)</f>
        <v>0486</v>
      </c>
      <c r="R864" s="0" t="n">
        <v>59.8660506994984</v>
      </c>
      <c r="S864" s="0" t="n">
        <v>20</v>
      </c>
      <c r="T864" s="0" t="n">
        <v>89.7446579640041</v>
      </c>
      <c r="U864" s="0" t="n">
        <v>2.78381860465116</v>
      </c>
      <c r="V864" s="0" t="n">
        <v>0.101755959672729</v>
      </c>
      <c r="W864" s="0" t="n">
        <f aca="false">VLOOKUP(D864,'paramètres CI'!$A$1:$C$6,2,0)</f>
        <v>0.0935912806596305</v>
      </c>
      <c r="X864" s="0" t="n">
        <f aca="false">(R864-E864)/E864</f>
        <v>-0.0476190476190473</v>
      </c>
      <c r="Y864" s="0" t="n">
        <f aca="false">T864-G864</f>
        <v>64.2701622517784</v>
      </c>
      <c r="Z864" s="0" t="n">
        <f aca="false">U864-H864</f>
        <v>-0.11135274418605</v>
      </c>
    </row>
    <row r="865" customFormat="false" ht="15.8" hidden="false" customHeight="false" outlineLevel="0" collapsed="false">
      <c r="A865" s="0" t="s">
        <v>16</v>
      </c>
      <c r="B865" s="0" t="s">
        <v>118</v>
      </c>
      <c r="C865" s="0" t="s">
        <v>49</v>
      </c>
      <c r="D865" s="0" t="s">
        <v>43</v>
      </c>
      <c r="E865" s="0" t="n">
        <f aca="false">VLOOKUP(O865,bibliRdtCHauff!$G$1:$K$1398,4,0)</f>
        <v>74.832563374373</v>
      </c>
      <c r="F865" s="0" t="n">
        <v>20</v>
      </c>
      <c r="G865" s="0" t="n">
        <f aca="false">VLOOKUP(P865,BesoinU!$F$1:$L$99,3,0)</f>
        <v>25.4744957122257</v>
      </c>
      <c r="H865" s="0" t="n">
        <f aca="false">VLOOKUP(O865,bibliRdtCHauff!$G$1:$K$1398,3,0)</f>
        <v>3.34058232558139</v>
      </c>
      <c r="I865" s="0" t="n">
        <v>9.99400359784131E-005</v>
      </c>
      <c r="J865" s="0" t="n">
        <f aca="false">VLOOKUP(D865,'paramètres CI'!$A$1:$C$6,2,0)</f>
        <v>0.0935912806596305</v>
      </c>
      <c r="K865" s="0" t="str">
        <f aca="false">VLOOKUP(A865,Nomenclature!$D$1:$E$9,2,0)</f>
        <v>04</v>
      </c>
      <c r="L865" s="0" t="str">
        <f aca="false">VLOOKUP(B865,Nomenclature!$J$1:$K$97,2,0)</f>
        <v>86</v>
      </c>
      <c r="M865" s="0" t="str">
        <f aca="false">VLOOKUP(C865,Nomenclature!$M$1:$N$21,2,0)</f>
        <v>29</v>
      </c>
      <c r="N865" s="0" t="str">
        <f aca="false">VLOOKUP(D865,Nomenclature!$O$25:$P$31,2,0)</f>
        <v>02</v>
      </c>
      <c r="O865" s="0" t="str">
        <f aca="false">CONCATENATE(K865,L865,M865,N865)</f>
        <v>04862902</v>
      </c>
      <c r="P865" s="0" t="str">
        <f aca="false">CONCATENATE(K865,L865)</f>
        <v>0486</v>
      </c>
      <c r="R865" s="0" t="n">
        <v>74.832563374373</v>
      </c>
      <c r="S865" s="0" t="n">
        <v>20</v>
      </c>
      <c r="T865" s="0" t="n">
        <v>89.7446579640041</v>
      </c>
      <c r="U865" s="0" t="n">
        <v>3.34058232558139</v>
      </c>
      <c r="V865" s="0" t="n">
        <v>9.99400359784131E-005</v>
      </c>
      <c r="W865" s="0" t="n">
        <f aca="false">VLOOKUP(D865,'paramètres CI'!$A$1:$C$6,2,0)</f>
        <v>0.0935912806596305</v>
      </c>
      <c r="X865" s="0" t="n">
        <f aca="false">(R865-E865)/E865</f>
        <v>0</v>
      </c>
      <c r="Y865" s="0" t="n">
        <f aca="false">T865-G865</f>
        <v>64.2701622517784</v>
      </c>
      <c r="Z865" s="0" t="n">
        <f aca="false">U865-H865</f>
        <v>0</v>
      </c>
    </row>
    <row r="866" customFormat="false" ht="15.8" hidden="false" customHeight="false" outlineLevel="0" collapsed="false">
      <c r="A866" s="0" t="s">
        <v>16</v>
      </c>
      <c r="B866" s="0" t="s">
        <v>119</v>
      </c>
      <c r="C866" s="0" t="s">
        <v>32</v>
      </c>
      <c r="D866" s="0" t="s">
        <v>33</v>
      </c>
      <c r="E866" s="0" t="n">
        <f aca="false">VLOOKUP(O866,bibliRdtCHauff!$G$1:$K$1398,4,0)</f>
        <v>18.3882825779629</v>
      </c>
      <c r="F866" s="0" t="n">
        <v>25</v>
      </c>
      <c r="G866" s="0" t="n">
        <f aca="false">VLOOKUP(P866,BesoinU!$F$1:$L$99,3,0)</f>
        <v>28.6208802111398</v>
      </c>
      <c r="H866" s="0" t="n">
        <f aca="false">VLOOKUP(O866,bibliRdtCHauff!$G$1:$K$1398,3,0)</f>
        <v>0.821319232357371</v>
      </c>
      <c r="I866" s="0" t="n">
        <v>0.0798668675993982</v>
      </c>
      <c r="J866" s="0" t="n">
        <f aca="false">VLOOKUP(D866,'paramètres CI'!$A$1:$C$6,2,0)</f>
        <v>0.033584731604575</v>
      </c>
      <c r="K866" s="0" t="str">
        <f aca="false">VLOOKUP(A866,Nomenclature!$D$1:$E$9,2,0)</f>
        <v>04</v>
      </c>
      <c r="L866" s="0" t="str">
        <f aca="false">VLOOKUP(B866,Nomenclature!$J$1:$K$97,2,0)</f>
        <v>87</v>
      </c>
      <c r="M866" s="0" t="str">
        <f aca="false">VLOOKUP(C866,Nomenclature!$M$1:$N$21,2,0)</f>
        <v>01</v>
      </c>
      <c r="N866" s="0" t="str">
        <f aca="false">VLOOKUP(D866,Nomenclature!$O$25:$P$31,2,0)</f>
        <v>01</v>
      </c>
      <c r="O866" s="0" t="str">
        <f aca="false">CONCATENATE(K866,L866,M866,N866)</f>
        <v>04870101</v>
      </c>
      <c r="P866" s="0" t="str">
        <f aca="false">CONCATENATE(K866,L866)</f>
        <v>0487</v>
      </c>
      <c r="R866" s="0" t="n">
        <v>17.5126500742504</v>
      </c>
      <c r="S866" s="0" t="n">
        <v>25</v>
      </c>
      <c r="T866" s="0" t="n">
        <v>84.9870303965161</v>
      </c>
      <c r="U866" s="0" t="n">
        <v>0.789730031112857</v>
      </c>
      <c r="V866" s="0" t="n">
        <v>0.0798668675993982</v>
      </c>
      <c r="W866" s="0" t="n">
        <f aca="false">VLOOKUP(D866,'paramètres CI'!$A$1:$C$6,2,0)</f>
        <v>0.033584731604575</v>
      </c>
      <c r="X866" s="0" t="n">
        <f aca="false">(R866-E866)/E866</f>
        <v>-0.0476190476190467</v>
      </c>
      <c r="Y866" s="0" t="n">
        <f aca="false">T866-G866</f>
        <v>56.3661501853763</v>
      </c>
      <c r="Z866" s="0" t="n">
        <f aca="false">U866-H866</f>
        <v>-0.0315892012445139</v>
      </c>
    </row>
    <row r="867" customFormat="false" ht="15.8" hidden="false" customHeight="false" outlineLevel="0" collapsed="false">
      <c r="A867" s="0" t="s">
        <v>16</v>
      </c>
      <c r="B867" s="0" t="s">
        <v>119</v>
      </c>
      <c r="C867" s="0" t="s">
        <v>32</v>
      </c>
      <c r="D867" s="0" t="s">
        <v>34</v>
      </c>
      <c r="E867" s="0" t="n">
        <f aca="false">VLOOKUP(O867,bibliRdtCHauff!$G$1:$K$1398,4,0)</f>
        <v>18.9171532524419</v>
      </c>
      <c r="F867" s="0" t="n">
        <v>25</v>
      </c>
      <c r="G867" s="0" t="n">
        <f aca="false">VLOOKUP(P867,BesoinU!$F$1:$L$99,3,0)</f>
        <v>28.6208802111398</v>
      </c>
      <c r="H867" s="0" t="n">
        <f aca="false">VLOOKUP(O867,bibliRdtCHauff!$G$1:$K$1398,3,0)</f>
        <v>0.952644641233162</v>
      </c>
      <c r="I867" s="0" t="n">
        <v>0.194527500886256</v>
      </c>
      <c r="J867" s="0" t="n">
        <f aca="false">VLOOKUP(D867,'paramètres CI'!$A$1:$C$6,2,0)</f>
        <v>0.0424847883250769</v>
      </c>
      <c r="K867" s="0" t="str">
        <f aca="false">VLOOKUP(A867,Nomenclature!$D$1:$E$9,2,0)</f>
        <v>04</v>
      </c>
      <c r="L867" s="0" t="str">
        <f aca="false">VLOOKUP(B867,Nomenclature!$J$1:$K$97,2,0)</f>
        <v>87</v>
      </c>
      <c r="M867" s="0" t="str">
        <f aca="false">VLOOKUP(C867,Nomenclature!$M$1:$N$21,2,0)</f>
        <v>01</v>
      </c>
      <c r="N867" s="0" t="str">
        <f aca="false">VLOOKUP(D867,Nomenclature!$O$25:$P$31,2,0)</f>
        <v>06</v>
      </c>
      <c r="O867" s="0" t="str">
        <f aca="false">CONCATENATE(K867,L867,M867,N867)</f>
        <v>04870106</v>
      </c>
      <c r="P867" s="0" t="str">
        <f aca="false">CONCATENATE(K867,L867)</f>
        <v>0487</v>
      </c>
      <c r="R867" s="0" t="n">
        <v>18.016336430897</v>
      </c>
      <c r="S867" s="0" t="n">
        <v>25</v>
      </c>
      <c r="T867" s="0" t="n">
        <v>84.6488477841346</v>
      </c>
      <c r="U867" s="0" t="n">
        <v>0.916004462724194</v>
      </c>
      <c r="V867" s="0" t="n">
        <v>0.194527500886256</v>
      </c>
      <c r="W867" s="0" t="n">
        <f aca="false">VLOOKUP(D867,'paramètres CI'!$A$1:$C$6,2,0)</f>
        <v>0.0424847883250769</v>
      </c>
      <c r="X867" s="0" t="n">
        <f aca="false">(R867-E867)/E867</f>
        <v>-0.0476190476190502</v>
      </c>
      <c r="Y867" s="0" t="n">
        <f aca="false">T867-G867</f>
        <v>56.0279675729948</v>
      </c>
      <c r="Z867" s="0" t="n">
        <f aca="false">U867-H867</f>
        <v>-0.0366401785089679</v>
      </c>
    </row>
    <row r="868" customFormat="false" ht="15.8" hidden="false" customHeight="false" outlineLevel="0" collapsed="false">
      <c r="A868" s="0" t="s">
        <v>16</v>
      </c>
      <c r="B868" s="0" t="s">
        <v>119</v>
      </c>
      <c r="C868" s="0" t="s">
        <v>35</v>
      </c>
      <c r="D868" s="0" t="s">
        <v>33</v>
      </c>
      <c r="E868" s="0" t="n">
        <f aca="false">VLOOKUP(O868,bibliRdtCHauff!$G$1:$K$1398,4,0)</f>
        <v>21.890812592813</v>
      </c>
      <c r="F868" s="0" t="n">
        <v>25</v>
      </c>
      <c r="G868" s="0" t="n">
        <f aca="false">VLOOKUP(P868,BesoinU!$F$1:$L$99,3,0)</f>
        <v>28.6208802111398</v>
      </c>
      <c r="H868" s="0" t="n">
        <f aca="false">VLOOKUP(O868,bibliRdtCHauff!$G$1:$K$1398,3,0)</f>
        <v>0.947676037335427</v>
      </c>
      <c r="I868" s="0" t="n">
        <v>9.99400359784131E-005</v>
      </c>
      <c r="J868" s="0" t="n">
        <f aca="false">VLOOKUP(D868,'paramètres CI'!$A$1:$C$6,2,0)</f>
        <v>0.033584731604575</v>
      </c>
      <c r="K868" s="0" t="str">
        <f aca="false">VLOOKUP(A868,Nomenclature!$D$1:$E$9,2,0)</f>
        <v>04</v>
      </c>
      <c r="L868" s="0" t="str">
        <f aca="false">VLOOKUP(B868,Nomenclature!$J$1:$K$97,2,0)</f>
        <v>87</v>
      </c>
      <c r="M868" s="0" t="str">
        <f aca="false">VLOOKUP(C868,Nomenclature!$M$1:$N$21,2,0)</f>
        <v>21</v>
      </c>
      <c r="N868" s="0" t="str">
        <f aca="false">VLOOKUP(D868,Nomenclature!$O$25:$P$31,2,0)</f>
        <v>01</v>
      </c>
      <c r="O868" s="0" t="str">
        <f aca="false">CONCATENATE(K868,L868,M868,N868)</f>
        <v>04872101</v>
      </c>
      <c r="P868" s="0" t="str">
        <f aca="false">CONCATENATE(K868,L868)</f>
        <v>0487</v>
      </c>
      <c r="R868" s="0" t="n">
        <v>21.890812592813</v>
      </c>
      <c r="S868" s="0" t="n">
        <v>25</v>
      </c>
      <c r="T868" s="0" t="n">
        <v>84.9870303965161</v>
      </c>
      <c r="U868" s="0" t="n">
        <v>0.947676037335427</v>
      </c>
      <c r="V868" s="0" t="n">
        <v>9.99400359784131E-005</v>
      </c>
      <c r="W868" s="0" t="n">
        <f aca="false">VLOOKUP(D868,'paramètres CI'!$A$1:$C$6,2,0)</f>
        <v>0.033584731604575</v>
      </c>
      <c r="X868" s="0" t="n">
        <f aca="false">(R868-E868)/E868</f>
        <v>0</v>
      </c>
      <c r="Y868" s="0" t="n">
        <f aca="false">T868-G868</f>
        <v>56.3661501853763</v>
      </c>
      <c r="Z868" s="0" t="n">
        <f aca="false">U868-H868</f>
        <v>0</v>
      </c>
    </row>
    <row r="869" customFormat="false" ht="15.8" hidden="false" customHeight="false" outlineLevel="0" collapsed="false">
      <c r="A869" s="0" t="s">
        <v>16</v>
      </c>
      <c r="B869" s="0" t="s">
        <v>119</v>
      </c>
      <c r="C869" s="0" t="s">
        <v>35</v>
      </c>
      <c r="D869" s="0" t="s">
        <v>34</v>
      </c>
      <c r="E869" s="0" t="n">
        <f aca="false">VLOOKUP(O869,bibliRdtCHauff!$G$1:$K$1398,4,0)</f>
        <v>22.5204205386213</v>
      </c>
      <c r="F869" s="0" t="n">
        <v>25</v>
      </c>
      <c r="G869" s="0" t="n">
        <f aca="false">VLOOKUP(P869,BesoinU!$F$1:$L$99,3,0)</f>
        <v>28.6208802111398</v>
      </c>
      <c r="H869" s="0" t="n">
        <f aca="false">VLOOKUP(O869,bibliRdtCHauff!$G$1:$K$1398,3,0)</f>
        <v>1.09920535526903</v>
      </c>
      <c r="I869" s="0" t="n">
        <v>9.99400359784131E-005</v>
      </c>
      <c r="J869" s="0" t="n">
        <f aca="false">VLOOKUP(D869,'paramètres CI'!$A$1:$C$6,2,0)</f>
        <v>0.0424847883250769</v>
      </c>
      <c r="K869" s="0" t="str">
        <f aca="false">VLOOKUP(A869,Nomenclature!$D$1:$E$9,2,0)</f>
        <v>04</v>
      </c>
      <c r="L869" s="0" t="str">
        <f aca="false">VLOOKUP(B869,Nomenclature!$J$1:$K$97,2,0)</f>
        <v>87</v>
      </c>
      <c r="M869" s="0" t="str">
        <f aca="false">VLOOKUP(C869,Nomenclature!$M$1:$N$21,2,0)</f>
        <v>21</v>
      </c>
      <c r="N869" s="0" t="str">
        <f aca="false">VLOOKUP(D869,Nomenclature!$O$25:$P$31,2,0)</f>
        <v>06</v>
      </c>
      <c r="O869" s="0" t="str">
        <f aca="false">CONCATENATE(K869,L869,M869,N869)</f>
        <v>04872106</v>
      </c>
      <c r="P869" s="0" t="str">
        <f aca="false">CONCATENATE(K869,L869)</f>
        <v>0487</v>
      </c>
      <c r="R869" s="0" t="n">
        <v>22.5204205386213</v>
      </c>
      <c r="S869" s="0" t="n">
        <v>25</v>
      </c>
      <c r="T869" s="0" t="n">
        <v>84.6488477841346</v>
      </c>
      <c r="U869" s="0" t="n">
        <v>1.09920535526903</v>
      </c>
      <c r="V869" s="0" t="n">
        <v>9.99400359784131E-005</v>
      </c>
      <c r="W869" s="0" t="n">
        <f aca="false">VLOOKUP(D869,'paramètres CI'!$A$1:$C$6,2,0)</f>
        <v>0.0424847883250769</v>
      </c>
      <c r="X869" s="0" t="n">
        <f aca="false">(R869-E869)/E869</f>
        <v>0</v>
      </c>
      <c r="Y869" s="0" t="n">
        <f aca="false">T869-G869</f>
        <v>56.0279675729948</v>
      </c>
      <c r="Z869" s="0" t="n">
        <f aca="false">U869-H869</f>
        <v>0</v>
      </c>
    </row>
    <row r="870" customFormat="false" ht="15.8" hidden="false" customHeight="false" outlineLevel="0" collapsed="false">
      <c r="A870" s="0" t="s">
        <v>16</v>
      </c>
      <c r="B870" s="0" t="s">
        <v>119</v>
      </c>
      <c r="C870" s="0" t="s">
        <v>36</v>
      </c>
      <c r="D870" s="0" t="s">
        <v>37</v>
      </c>
      <c r="E870" s="0" t="n">
        <f aca="false">VLOOKUP(O870,bibliRdtCHauff!$G$1:$K$1398,4,0)</f>
        <v>12.8863218788234</v>
      </c>
      <c r="F870" s="0" t="n">
        <v>20</v>
      </c>
      <c r="G870" s="0" t="n">
        <f aca="false">VLOOKUP(P870,BesoinU!$F$1:$L$99,3,0)</f>
        <v>28.6208802111398</v>
      </c>
      <c r="H870" s="0" t="n">
        <f aca="false">VLOOKUP(O870,bibliRdtCHauff!$G$1:$K$1398,3,0)</f>
        <v>0.759390536863586</v>
      </c>
      <c r="I870" s="0" t="n">
        <v>9.99400359784131E-005</v>
      </c>
      <c r="J870" s="0" t="n">
        <f aca="false">VLOOKUP(D870,'paramètres CI'!$A$1:$C$6,2,0)</f>
        <v>0.0385046990211696</v>
      </c>
      <c r="K870" s="0" t="str">
        <f aca="false">VLOOKUP(A870,Nomenclature!$D$1:$E$9,2,0)</f>
        <v>04</v>
      </c>
      <c r="L870" s="0" t="str">
        <f aca="false">VLOOKUP(B870,Nomenclature!$J$1:$K$97,2,0)</f>
        <v>87</v>
      </c>
      <c r="M870" s="0" t="str">
        <f aca="false">VLOOKUP(C870,Nomenclature!$M$1:$N$21,2,0)</f>
        <v>23</v>
      </c>
      <c r="N870" s="0" t="str">
        <f aca="false">VLOOKUP(D870,Nomenclature!$O$25:$P$31,2,0)</f>
        <v>03</v>
      </c>
      <c r="O870" s="0" t="str">
        <f aca="false">CONCATENATE(K870,L870,M870,N870)</f>
        <v>04872303</v>
      </c>
      <c r="P870" s="0" t="str">
        <f aca="false">CONCATENATE(K870,L870)</f>
        <v>0487</v>
      </c>
      <c r="R870" s="0" t="n">
        <v>12.8863218788234</v>
      </c>
      <c r="S870" s="0" t="n">
        <v>20</v>
      </c>
      <c r="T870" s="0" t="n">
        <v>50.7005342812111</v>
      </c>
      <c r="U870" s="0" t="n">
        <v>0.759390536863586</v>
      </c>
      <c r="V870" s="0" t="n">
        <v>9.99400359784131E-005</v>
      </c>
      <c r="W870" s="0" t="n">
        <f aca="false">VLOOKUP(D870,'paramètres CI'!$A$1:$C$6,2,0)</f>
        <v>0.0385046990211696</v>
      </c>
      <c r="X870" s="0" t="n">
        <f aca="false">(R870-E870)/E870</f>
        <v>0</v>
      </c>
      <c r="Y870" s="0" t="n">
        <f aca="false">T870-G870</f>
        <v>22.0796540700713</v>
      </c>
      <c r="Z870" s="0" t="n">
        <f aca="false">U870-H870</f>
        <v>0</v>
      </c>
    </row>
    <row r="871" customFormat="false" ht="15.8" hidden="false" customHeight="false" outlineLevel="0" collapsed="false">
      <c r="A871" s="0" t="s">
        <v>16</v>
      </c>
      <c r="B871" s="0" t="s">
        <v>119</v>
      </c>
      <c r="C871" s="0" t="s">
        <v>38</v>
      </c>
      <c r="D871" s="0" t="s">
        <v>39</v>
      </c>
      <c r="E871" s="0" t="n">
        <f aca="false">VLOOKUP(O871,bibliRdtCHauff!$G$1:$K$1398,4,0)</f>
        <v>9.86270623005846</v>
      </c>
      <c r="F871" s="0" t="n">
        <v>20</v>
      </c>
      <c r="G871" s="0" t="n">
        <f aca="false">VLOOKUP(P871,BesoinU!$F$1:$L$99,3,0)</f>
        <v>28.6208802111398</v>
      </c>
      <c r="H871" s="0" t="n">
        <f aca="false">VLOOKUP(O871,bibliRdtCHauff!$G$1:$K$1398,3,0)</f>
        <v>0.985731096462153</v>
      </c>
      <c r="I871" s="0" t="n">
        <v>9.99400359784131E-005</v>
      </c>
      <c r="J871" s="0" t="n">
        <f aca="false">VLOOKUP(D871,'paramètres CI'!$A$1:$C$6,2,0)</f>
        <v>0.022045059962018</v>
      </c>
      <c r="K871" s="0" t="str">
        <f aca="false">VLOOKUP(A871,Nomenclature!$D$1:$E$9,2,0)</f>
        <v>04</v>
      </c>
      <c r="L871" s="0" t="str">
        <f aca="false">VLOOKUP(B871,Nomenclature!$J$1:$K$97,2,0)</f>
        <v>87</v>
      </c>
      <c r="M871" s="0" t="str">
        <f aca="false">VLOOKUP(C871,Nomenclature!$M$1:$N$21,2,0)</f>
        <v>24</v>
      </c>
      <c r="N871" s="0" t="str">
        <f aca="false">VLOOKUP(D871,Nomenclature!$O$25:$P$31,2,0)</f>
        <v>04</v>
      </c>
      <c r="O871" s="0" t="str">
        <f aca="false">CONCATENATE(K871,L871,M871,N871)</f>
        <v>04872404</v>
      </c>
      <c r="P871" s="0" t="str">
        <f aca="false">CONCATENATE(K871,L871)</f>
        <v>0487</v>
      </c>
      <c r="R871" s="0" t="n">
        <v>9.86270623005846</v>
      </c>
      <c r="S871" s="0" t="n">
        <v>20</v>
      </c>
      <c r="T871" s="0" t="n">
        <v>81.7163141651742</v>
      </c>
      <c r="U871" s="0" t="n">
        <v>0.985731096462153</v>
      </c>
      <c r="V871" s="0" t="n">
        <v>9.99400359784131E-005</v>
      </c>
      <c r="W871" s="0" t="n">
        <f aca="false">VLOOKUP(D871,'paramètres CI'!$A$1:$C$6,2,0)</f>
        <v>0.022045059962018</v>
      </c>
      <c r="X871" s="0" t="n">
        <f aca="false">(R871-E871)/E871</f>
        <v>0</v>
      </c>
      <c r="Y871" s="0" t="n">
        <f aca="false">T871-G871</f>
        <v>53.0954339540344</v>
      </c>
      <c r="Z871" s="0" t="n">
        <f aca="false">U871-H871</f>
        <v>0</v>
      </c>
    </row>
    <row r="872" customFormat="false" ht="15.8" hidden="false" customHeight="false" outlineLevel="0" collapsed="false">
      <c r="A872" s="0" t="s">
        <v>16</v>
      </c>
      <c r="B872" s="0" t="s">
        <v>119</v>
      </c>
      <c r="C872" s="0" t="s">
        <v>40</v>
      </c>
      <c r="D872" s="0" t="s">
        <v>37</v>
      </c>
      <c r="E872" s="0" t="n">
        <f aca="false">VLOOKUP(O872,bibliRdtCHauff!$G$1:$K$1398,4,0)</f>
        <v>10.8245103782116</v>
      </c>
      <c r="F872" s="0" t="n">
        <v>20</v>
      </c>
      <c r="G872" s="0" t="n">
        <f aca="false">VLOOKUP(P872,BesoinU!$F$1:$L$99,3,0)</f>
        <v>28.6208802111398</v>
      </c>
      <c r="H872" s="0" t="n">
        <f aca="false">VLOOKUP(O872,bibliRdtCHauff!$G$1:$K$1398,3,0)</f>
        <v>0.718588076739892</v>
      </c>
      <c r="I872" s="0" t="n">
        <v>0.00110777732415969</v>
      </c>
      <c r="J872" s="0" t="n">
        <f aca="false">VLOOKUP(D872,'paramètres CI'!$A$1:$C$6,2,0)</f>
        <v>0.0385046990211696</v>
      </c>
      <c r="K872" s="0" t="str">
        <f aca="false">VLOOKUP(A872,Nomenclature!$D$1:$E$9,2,0)</f>
        <v>04</v>
      </c>
      <c r="L872" s="0" t="str">
        <f aca="false">VLOOKUP(B872,Nomenclature!$J$1:$K$97,2,0)</f>
        <v>87</v>
      </c>
      <c r="M872" s="0" t="str">
        <f aca="false">VLOOKUP(C872,Nomenclature!$M$1:$N$21,2,0)</f>
        <v>03</v>
      </c>
      <c r="N872" s="0" t="str">
        <f aca="false">VLOOKUP(D872,Nomenclature!$O$25:$P$31,2,0)</f>
        <v>03</v>
      </c>
      <c r="O872" s="0" t="str">
        <f aca="false">CONCATENATE(K872,L872,M872,N872)</f>
        <v>04870303</v>
      </c>
      <c r="P872" s="0" t="str">
        <f aca="false">CONCATENATE(K872,L872)</f>
        <v>0487</v>
      </c>
      <c r="R872" s="0" t="n">
        <v>10.3090575030587</v>
      </c>
      <c r="S872" s="0" t="n">
        <v>20</v>
      </c>
      <c r="T872" s="0" t="n">
        <v>50.7005342812111</v>
      </c>
      <c r="U872" s="0" t="n">
        <v>0.708387461708969</v>
      </c>
      <c r="V872" s="0" t="n">
        <v>0.00110777732415969</v>
      </c>
      <c r="W872" s="0" t="n">
        <f aca="false">VLOOKUP(D872,'paramètres CI'!$A$1:$C$6,2,0)</f>
        <v>0.0385046990211696</v>
      </c>
      <c r="X872" s="0" t="n">
        <f aca="false">(R872-E872)/E872</f>
        <v>-0.0476190476190446</v>
      </c>
      <c r="Y872" s="0" t="n">
        <f aca="false">T872-G872</f>
        <v>22.0796540700713</v>
      </c>
      <c r="Z872" s="0" t="n">
        <f aca="false">U872-H872</f>
        <v>-0.010200615030923</v>
      </c>
    </row>
    <row r="873" customFormat="false" ht="15.8" hidden="false" customHeight="false" outlineLevel="0" collapsed="false">
      <c r="A873" s="0" t="s">
        <v>16</v>
      </c>
      <c r="B873" s="0" t="s">
        <v>119</v>
      </c>
      <c r="C873" s="0" t="s">
        <v>41</v>
      </c>
      <c r="D873" s="0" t="s">
        <v>39</v>
      </c>
      <c r="E873" s="0" t="n">
        <f aca="false">VLOOKUP(O873,bibliRdtCHauff!$G$1:$K$1398,4,0)</f>
        <v>8.28467323324911</v>
      </c>
      <c r="F873" s="0" t="n">
        <v>20</v>
      </c>
      <c r="G873" s="0" t="n">
        <f aca="false">VLOOKUP(P873,BesoinU!$F$1:$L$99,3,0)</f>
        <v>28.6208802111398</v>
      </c>
      <c r="H873" s="0" t="n">
        <f aca="false">VLOOKUP(O873,bibliRdtCHauff!$G$1:$K$1398,3,0)</f>
        <v>0.777784463323076</v>
      </c>
      <c r="I873" s="0" t="n">
        <v>0.559172223196571</v>
      </c>
      <c r="J873" s="0" t="n">
        <f aca="false">VLOOKUP(D873,'paramètres CI'!$A$1:$C$6,2,0)</f>
        <v>0.022045059962018</v>
      </c>
      <c r="K873" s="0" t="str">
        <f aca="false">VLOOKUP(A873,Nomenclature!$D$1:$E$9,2,0)</f>
        <v>04</v>
      </c>
      <c r="L873" s="0" t="str">
        <f aca="false">VLOOKUP(B873,Nomenclature!$J$1:$K$97,2,0)</f>
        <v>87</v>
      </c>
      <c r="M873" s="0" t="str">
        <f aca="false">VLOOKUP(C873,Nomenclature!$M$1:$N$21,2,0)</f>
        <v>04</v>
      </c>
      <c r="N873" s="0" t="str">
        <f aca="false">VLOOKUP(D873,Nomenclature!$O$25:$P$31,2,0)</f>
        <v>04</v>
      </c>
      <c r="O873" s="0" t="str">
        <f aca="false">CONCATENATE(K873,L873,M873,N873)</f>
        <v>04870404</v>
      </c>
      <c r="P873" s="0" t="str">
        <f aca="false">CONCATENATE(K873,L873)</f>
        <v>0487</v>
      </c>
      <c r="R873" s="0" t="n">
        <v>7.89016498404676</v>
      </c>
      <c r="S873" s="0" t="n">
        <v>20</v>
      </c>
      <c r="T873" s="0" t="n">
        <v>81.7163141651742</v>
      </c>
      <c r="U873" s="0" t="n">
        <v>0.725797805038307</v>
      </c>
      <c r="V873" s="0" t="n">
        <v>0.559172223196571</v>
      </c>
      <c r="W873" s="0" t="n">
        <f aca="false">VLOOKUP(D873,'paramètres CI'!$A$1:$C$6,2,0)</f>
        <v>0.022045059962018</v>
      </c>
      <c r="X873" s="0" t="n">
        <f aca="false">(R873-E873)/E873</f>
        <v>-0.0476190476190491</v>
      </c>
      <c r="Y873" s="0" t="n">
        <f aca="false">T873-G873</f>
        <v>53.0954339540344</v>
      </c>
      <c r="Z873" s="0" t="n">
        <f aca="false">U873-H873</f>
        <v>-0.051986658284769</v>
      </c>
    </row>
    <row r="874" customFormat="false" ht="15.8" hidden="false" customHeight="false" outlineLevel="0" collapsed="false">
      <c r="A874" s="0" t="s">
        <v>16</v>
      </c>
      <c r="B874" s="0" t="s">
        <v>119</v>
      </c>
      <c r="C874" s="0" t="s">
        <v>45</v>
      </c>
      <c r="D874" s="0" t="s">
        <v>43</v>
      </c>
      <c r="E874" s="0" t="n">
        <f aca="false">VLOOKUP(O874,bibliRdtCHauff!$G$1:$K$1398,4,0)</f>
        <v>10.4</v>
      </c>
      <c r="F874" s="0" t="n">
        <v>13</v>
      </c>
      <c r="G874" s="0" t="n">
        <f aca="false">VLOOKUP(P874,BesoinU!$F$1:$L$99,3,0)</f>
        <v>28.6208802111398</v>
      </c>
      <c r="H874" s="0" t="n">
        <f aca="false">VLOOKUP(O874,bibliRdtCHauff!$G$1:$K$1398,3,0)</f>
        <v>0.92</v>
      </c>
      <c r="I874" s="0" t="n">
        <v>0.14736772949972</v>
      </c>
      <c r="J874" s="0" t="n">
        <f aca="false">VLOOKUP(D874,'paramètres CI'!$A$1:$C$6,2,0)</f>
        <v>0.0935912806596305</v>
      </c>
      <c r="K874" s="0" t="str">
        <f aca="false">VLOOKUP(A874,Nomenclature!$D$1:$E$9,2,0)</f>
        <v>04</v>
      </c>
      <c r="L874" s="0" t="str">
        <f aca="false">VLOOKUP(B874,Nomenclature!$J$1:$K$97,2,0)</f>
        <v>87</v>
      </c>
      <c r="M874" s="0" t="str">
        <f aca="false">VLOOKUP(C874,Nomenclature!$M$1:$N$21,2,0)</f>
        <v>06</v>
      </c>
      <c r="N874" s="0" t="str">
        <f aca="false">VLOOKUP(D874,Nomenclature!$O$25:$P$31,2,0)</f>
        <v>02</v>
      </c>
      <c r="O874" s="0" t="str">
        <f aca="false">CONCATENATE(K874,L874,M874,N874)</f>
        <v>04870602</v>
      </c>
      <c r="P874" s="0" t="str">
        <f aca="false">CONCATENATE(K874,L874)</f>
        <v>0487</v>
      </c>
      <c r="R874" s="0" t="n">
        <v>10</v>
      </c>
      <c r="S874" s="0" t="n">
        <v>13</v>
      </c>
      <c r="T874" s="0" t="n">
        <v>106.530101287757</v>
      </c>
      <c r="U874" s="0" t="n">
        <v>0.9</v>
      </c>
      <c r="V874" s="0" t="n">
        <v>0.14736772949972</v>
      </c>
      <c r="W874" s="0" t="n">
        <f aca="false">VLOOKUP(D874,'paramètres CI'!$A$1:$C$6,2,0)</f>
        <v>0.0935912806596305</v>
      </c>
      <c r="X874" s="0" t="n">
        <f aca="false">(R874-E874)/E874</f>
        <v>-0.0384615384615385</v>
      </c>
      <c r="Y874" s="0" t="n">
        <f aca="false">T874-G874</f>
        <v>77.9092210766172</v>
      </c>
      <c r="Z874" s="0" t="n">
        <f aca="false">U874-H874</f>
        <v>-0.02</v>
      </c>
    </row>
    <row r="875" customFormat="false" ht="15.8" hidden="false" customHeight="false" outlineLevel="0" collapsed="false">
      <c r="A875" s="0" t="s">
        <v>16</v>
      </c>
      <c r="B875" s="0" t="s">
        <v>119</v>
      </c>
      <c r="C875" s="0" t="s">
        <v>46</v>
      </c>
      <c r="D875" s="0" t="s">
        <v>43</v>
      </c>
      <c r="E875" s="0" t="n">
        <f aca="false">VLOOKUP(O875,bibliRdtCHauff!$G$1:$K$1398,4,0)</f>
        <v>12</v>
      </c>
      <c r="F875" s="0" t="n">
        <v>13</v>
      </c>
      <c r="G875" s="0" t="n">
        <f aca="false">VLOOKUP(P875,BesoinU!$F$1:$L$99,3,0)</f>
        <v>28.6208802111398</v>
      </c>
      <c r="H875" s="0" t="n">
        <f aca="false">VLOOKUP(O875,bibliRdtCHauff!$G$1:$K$1398,3,0)</f>
        <v>1</v>
      </c>
      <c r="I875" s="0" t="n">
        <v>9.99400359784131E-005</v>
      </c>
      <c r="J875" s="0" t="n">
        <f aca="false">VLOOKUP(D875,'paramètres CI'!$A$1:$C$6,2,0)</f>
        <v>0.0935912806596305</v>
      </c>
      <c r="K875" s="0" t="str">
        <f aca="false">VLOOKUP(A875,Nomenclature!$D$1:$E$9,2,0)</f>
        <v>04</v>
      </c>
      <c r="L875" s="0" t="str">
        <f aca="false">VLOOKUP(B875,Nomenclature!$J$1:$K$97,2,0)</f>
        <v>87</v>
      </c>
      <c r="M875" s="0" t="str">
        <f aca="false">VLOOKUP(C875,Nomenclature!$M$1:$N$21,2,0)</f>
        <v>26</v>
      </c>
      <c r="N875" s="0" t="str">
        <f aca="false">VLOOKUP(D875,Nomenclature!$O$25:$P$31,2,0)</f>
        <v>02</v>
      </c>
      <c r="O875" s="0" t="str">
        <f aca="false">CONCATENATE(K875,L875,M875,N875)</f>
        <v>04872602</v>
      </c>
      <c r="P875" s="0" t="str">
        <f aca="false">CONCATENATE(K875,L875)</f>
        <v>0487</v>
      </c>
      <c r="R875" s="0" t="n">
        <v>12</v>
      </c>
      <c r="S875" s="0" t="n">
        <v>13</v>
      </c>
      <c r="T875" s="0" t="n">
        <v>106.530101287757</v>
      </c>
      <c r="U875" s="0" t="n">
        <v>1</v>
      </c>
      <c r="V875" s="0" t="n">
        <v>9.99400359784131E-005</v>
      </c>
      <c r="W875" s="0" t="n">
        <f aca="false">VLOOKUP(D875,'paramètres CI'!$A$1:$C$6,2,0)</f>
        <v>0.0935912806596305</v>
      </c>
      <c r="X875" s="0" t="n">
        <f aca="false">(R875-E875)/E875</f>
        <v>0</v>
      </c>
      <c r="Y875" s="0" t="n">
        <f aca="false">T875-G875</f>
        <v>77.9092210766172</v>
      </c>
      <c r="Z875" s="0" t="n">
        <f aca="false">U875-H875</f>
        <v>0</v>
      </c>
    </row>
    <row r="876" customFormat="false" ht="15.8" hidden="false" customHeight="false" outlineLevel="0" collapsed="false">
      <c r="A876" s="0" t="s">
        <v>16</v>
      </c>
      <c r="B876" s="0" t="s">
        <v>119</v>
      </c>
      <c r="C876" s="0" t="s">
        <v>48</v>
      </c>
      <c r="D876" s="0" t="s">
        <v>43</v>
      </c>
      <c r="E876" s="0" t="n">
        <f aca="false">VLOOKUP(O876,bibliRdtCHauff!$G$1:$K$1398,4,0)</f>
        <v>45.9934229536503</v>
      </c>
      <c r="F876" s="0" t="n">
        <v>20</v>
      </c>
      <c r="G876" s="0" t="n">
        <f aca="false">VLOOKUP(P876,BesoinU!$F$1:$L$99,3,0)</f>
        <v>28.6208802111398</v>
      </c>
      <c r="H876" s="0" t="n">
        <f aca="false">VLOOKUP(O876,bibliRdtCHauff!$G$1:$K$1398,3,0)</f>
        <v>2.77281655813953</v>
      </c>
      <c r="I876" s="0" t="n">
        <v>0.0173582612780254</v>
      </c>
      <c r="J876" s="0" t="n">
        <f aca="false">VLOOKUP(D876,'paramètres CI'!$A$1:$C$6,2,0)</f>
        <v>0.0935912806596305</v>
      </c>
      <c r="K876" s="0" t="str">
        <f aca="false">VLOOKUP(A876,Nomenclature!$D$1:$E$9,2,0)</f>
        <v>04</v>
      </c>
      <c r="L876" s="0" t="str">
        <f aca="false">VLOOKUP(B876,Nomenclature!$J$1:$K$97,2,0)</f>
        <v>87</v>
      </c>
      <c r="M876" s="0" t="str">
        <f aca="false">VLOOKUP(C876,Nomenclature!$M$1:$N$21,2,0)</f>
        <v>09</v>
      </c>
      <c r="N876" s="0" t="str">
        <f aca="false">VLOOKUP(D876,Nomenclature!$O$25:$P$31,2,0)</f>
        <v>02</v>
      </c>
      <c r="O876" s="0" t="str">
        <f aca="false">CONCATENATE(K876,L876,M876,N876)</f>
        <v>04870902</v>
      </c>
      <c r="P876" s="0" t="str">
        <f aca="false">CONCATENATE(K876,L876)</f>
        <v>0487</v>
      </c>
      <c r="R876" s="0" t="n">
        <v>43.8032599558575</v>
      </c>
      <c r="S876" s="0" t="n">
        <v>20</v>
      </c>
      <c r="T876" s="0" t="n">
        <v>93.5163600316188</v>
      </c>
      <c r="U876" s="0" t="n">
        <v>2.66616976744185</v>
      </c>
      <c r="V876" s="0" t="n">
        <v>0.0173582612780254</v>
      </c>
      <c r="W876" s="0" t="n">
        <f aca="false">VLOOKUP(D876,'paramètres CI'!$A$1:$C$6,2,0)</f>
        <v>0.0935912806596305</v>
      </c>
      <c r="X876" s="0" t="n">
        <f aca="false">(R876-E876)/E876</f>
        <v>-0.0476190476190461</v>
      </c>
      <c r="Y876" s="0" t="n">
        <f aca="false">T876-G876</f>
        <v>64.895479820479</v>
      </c>
      <c r="Z876" s="0" t="n">
        <f aca="false">U876-H876</f>
        <v>-0.10664679069768</v>
      </c>
    </row>
    <row r="877" customFormat="false" ht="15.8" hidden="false" customHeight="false" outlineLevel="0" collapsed="false">
      <c r="A877" s="0" t="s">
        <v>16</v>
      </c>
      <c r="B877" s="0" t="s">
        <v>119</v>
      </c>
      <c r="C877" s="0" t="s">
        <v>49</v>
      </c>
      <c r="D877" s="0" t="s">
        <v>43</v>
      </c>
      <c r="E877" s="0" t="n">
        <f aca="false">VLOOKUP(O877,bibliRdtCHauff!$G$1:$K$1398,4,0)</f>
        <v>54.7540749448218</v>
      </c>
      <c r="F877" s="0" t="n">
        <v>20</v>
      </c>
      <c r="G877" s="0" t="n">
        <f aca="false">VLOOKUP(P877,BesoinU!$F$1:$L$99,3,0)</f>
        <v>28.6208802111398</v>
      </c>
      <c r="H877" s="0" t="n">
        <f aca="false">VLOOKUP(O877,bibliRdtCHauff!$G$1:$K$1398,3,0)</f>
        <v>3.19940372093023</v>
      </c>
      <c r="I877" s="0" t="n">
        <v>9.99400359784131E-005</v>
      </c>
      <c r="J877" s="0" t="n">
        <f aca="false">VLOOKUP(D877,'paramètres CI'!$A$1:$C$6,2,0)</f>
        <v>0.0935912806596305</v>
      </c>
      <c r="K877" s="0" t="str">
        <f aca="false">VLOOKUP(A877,Nomenclature!$D$1:$E$9,2,0)</f>
        <v>04</v>
      </c>
      <c r="L877" s="0" t="str">
        <f aca="false">VLOOKUP(B877,Nomenclature!$J$1:$K$97,2,0)</f>
        <v>87</v>
      </c>
      <c r="M877" s="0" t="str">
        <f aca="false">VLOOKUP(C877,Nomenclature!$M$1:$N$21,2,0)</f>
        <v>29</v>
      </c>
      <c r="N877" s="0" t="str">
        <f aca="false">VLOOKUP(D877,Nomenclature!$O$25:$P$31,2,0)</f>
        <v>02</v>
      </c>
      <c r="O877" s="0" t="str">
        <f aca="false">CONCATENATE(K877,L877,M877,N877)</f>
        <v>04872902</v>
      </c>
      <c r="P877" s="0" t="str">
        <f aca="false">CONCATENATE(K877,L877)</f>
        <v>0487</v>
      </c>
      <c r="R877" s="0" t="n">
        <v>54.7540749448218</v>
      </c>
      <c r="S877" s="0" t="n">
        <v>20</v>
      </c>
      <c r="T877" s="0" t="n">
        <v>93.5163600316188</v>
      </c>
      <c r="U877" s="0" t="n">
        <v>3.19940372093023</v>
      </c>
      <c r="V877" s="0" t="n">
        <v>9.99400359784131E-005</v>
      </c>
      <c r="W877" s="0" t="n">
        <f aca="false">VLOOKUP(D877,'paramètres CI'!$A$1:$C$6,2,0)</f>
        <v>0.0935912806596305</v>
      </c>
      <c r="X877" s="0" t="n">
        <f aca="false">(R877-E877)/E877</f>
        <v>0</v>
      </c>
      <c r="Y877" s="0" t="n">
        <f aca="false">T877-G877</f>
        <v>64.895479820479</v>
      </c>
      <c r="Z877" s="0" t="n">
        <f aca="false">U877-H877</f>
        <v>0</v>
      </c>
    </row>
    <row r="878" customFormat="false" ht="15.8" hidden="false" customHeight="false" outlineLevel="0" collapsed="false">
      <c r="A878" s="0" t="s">
        <v>16</v>
      </c>
      <c r="B878" s="0" t="s">
        <v>120</v>
      </c>
      <c r="C878" s="0" t="s">
        <v>32</v>
      </c>
      <c r="D878" s="0" t="s">
        <v>33</v>
      </c>
      <c r="E878" s="0" t="n">
        <f aca="false">VLOOKUP(O878,bibliRdtCHauff!$G$1:$K$1398,4,0)</f>
        <v>16.9345219611318</v>
      </c>
      <c r="F878" s="0" t="n">
        <v>25</v>
      </c>
      <c r="G878" s="0" t="n">
        <f aca="false">VLOOKUP(P878,BesoinU!$F$1:$L$99,3,0)</f>
        <v>28.3040229995408</v>
      </c>
      <c r="H878" s="0" t="n">
        <f aca="false">VLOOKUP(O878,bibliRdtCHauff!$G$1:$K$1398,3,0)</f>
        <v>0.799042947413251</v>
      </c>
      <c r="I878" s="0" t="n">
        <v>0.0698423429961817</v>
      </c>
      <c r="J878" s="0" t="n">
        <f aca="false">VLOOKUP(D878,'paramètres CI'!$A$1:$C$6,2,0)</f>
        <v>0.033584731604575</v>
      </c>
      <c r="K878" s="0" t="str">
        <f aca="false">VLOOKUP(A878,Nomenclature!$D$1:$E$9,2,0)</f>
        <v>04</v>
      </c>
      <c r="L878" s="0" t="str">
        <f aca="false">VLOOKUP(B878,Nomenclature!$J$1:$K$97,2,0)</f>
        <v>88</v>
      </c>
      <c r="M878" s="0" t="str">
        <f aca="false">VLOOKUP(C878,Nomenclature!$M$1:$N$21,2,0)</f>
        <v>01</v>
      </c>
      <c r="N878" s="0" t="str">
        <f aca="false">VLOOKUP(D878,Nomenclature!$O$25:$P$31,2,0)</f>
        <v>01</v>
      </c>
      <c r="O878" s="0" t="str">
        <f aca="false">CONCATENATE(K878,L878,M878,N878)</f>
        <v>04880101</v>
      </c>
      <c r="P878" s="0" t="str">
        <f aca="false">CONCATENATE(K878,L878)</f>
        <v>0488</v>
      </c>
      <c r="R878" s="0" t="n">
        <v>16.1281161534588</v>
      </c>
      <c r="S878" s="0" t="n">
        <v>25</v>
      </c>
      <c r="T878" s="0" t="n">
        <v>89.0663195053126</v>
      </c>
      <c r="U878" s="0" t="n">
        <v>0.768310526358896</v>
      </c>
      <c r="V878" s="0" t="n">
        <v>0.0698423429961817</v>
      </c>
      <c r="W878" s="0" t="n">
        <f aca="false">VLOOKUP(D878,'paramètres CI'!$A$1:$C$6,2,0)</f>
        <v>0.033584731604575</v>
      </c>
      <c r="X878" s="0" t="n">
        <f aca="false">(R878-E878)/E878</f>
        <v>-0.0476190476190509</v>
      </c>
      <c r="Y878" s="0" t="n">
        <f aca="false">T878-G878</f>
        <v>60.7622965057718</v>
      </c>
      <c r="Z878" s="0" t="n">
        <f aca="false">U878-H878</f>
        <v>-0.030732421054355</v>
      </c>
    </row>
    <row r="879" customFormat="false" ht="15.8" hidden="false" customHeight="false" outlineLevel="0" collapsed="false">
      <c r="A879" s="0" t="s">
        <v>16</v>
      </c>
      <c r="B879" s="0" t="s">
        <v>120</v>
      </c>
      <c r="C879" s="0" t="s">
        <v>32</v>
      </c>
      <c r="D879" s="0" t="s">
        <v>34</v>
      </c>
      <c r="E879" s="0" t="n">
        <f aca="false">VLOOKUP(O879,bibliRdtCHauff!$G$1:$K$1398,4,0)</f>
        <v>17.7859964649052</v>
      </c>
      <c r="F879" s="0" t="n">
        <v>25</v>
      </c>
      <c r="G879" s="0" t="n">
        <f aca="false">VLOOKUP(P879,BesoinU!$F$1:$L$99,3,0)</f>
        <v>28.3040229995408</v>
      </c>
      <c r="H879" s="0" t="n">
        <f aca="false">VLOOKUP(O879,bibliRdtCHauff!$G$1:$K$1398,3,0)</f>
        <v>0.8738224927927</v>
      </c>
      <c r="I879" s="0" t="n">
        <v>0.254527575075613</v>
      </c>
      <c r="J879" s="0" t="n">
        <f aca="false">VLOOKUP(D879,'paramètres CI'!$A$1:$C$6,2,0)</f>
        <v>0.0424847883250769</v>
      </c>
      <c r="K879" s="0" t="str">
        <f aca="false">VLOOKUP(A879,Nomenclature!$D$1:$E$9,2,0)</f>
        <v>04</v>
      </c>
      <c r="L879" s="0" t="str">
        <f aca="false">VLOOKUP(B879,Nomenclature!$J$1:$K$97,2,0)</f>
        <v>88</v>
      </c>
      <c r="M879" s="0" t="str">
        <f aca="false">VLOOKUP(C879,Nomenclature!$M$1:$N$21,2,0)</f>
        <v>01</v>
      </c>
      <c r="N879" s="0" t="str">
        <f aca="false">VLOOKUP(D879,Nomenclature!$O$25:$P$31,2,0)</f>
        <v>06</v>
      </c>
      <c r="O879" s="0" t="str">
        <f aca="false">CONCATENATE(K879,L879,M879,N879)</f>
        <v>04880106</v>
      </c>
      <c r="P879" s="0" t="str">
        <f aca="false">CONCATENATE(K879,L879)</f>
        <v>0488</v>
      </c>
      <c r="R879" s="0" t="n">
        <v>16.9390442522906</v>
      </c>
      <c r="S879" s="0" t="n">
        <v>25</v>
      </c>
      <c r="T879" s="0" t="n">
        <v>93.0796453288345</v>
      </c>
      <c r="U879" s="0" t="n">
        <v>0.840213935377596</v>
      </c>
      <c r="V879" s="0" t="n">
        <v>0.254527575075613</v>
      </c>
      <c r="W879" s="0" t="n">
        <f aca="false">VLOOKUP(D879,'paramètres CI'!$A$1:$C$6,2,0)</f>
        <v>0.0424847883250769</v>
      </c>
      <c r="X879" s="0" t="n">
        <f aca="false">(R879-E879)/E879</f>
        <v>-0.0476190476190514</v>
      </c>
      <c r="Y879" s="0" t="n">
        <f aca="false">T879-G879</f>
        <v>64.7756223292937</v>
      </c>
      <c r="Z879" s="0" t="n">
        <f aca="false">U879-H879</f>
        <v>-0.033608557415104</v>
      </c>
    </row>
    <row r="880" customFormat="false" ht="15.8" hidden="false" customHeight="false" outlineLevel="0" collapsed="false">
      <c r="A880" s="0" t="s">
        <v>16</v>
      </c>
      <c r="B880" s="0" t="s">
        <v>120</v>
      </c>
      <c r="C880" s="0" t="s">
        <v>35</v>
      </c>
      <c r="D880" s="0" t="s">
        <v>33</v>
      </c>
      <c r="E880" s="0" t="n">
        <f aca="false">VLOOKUP(O880,bibliRdtCHauff!$G$1:$K$1398,4,0)</f>
        <v>20.1601451918235</v>
      </c>
      <c r="F880" s="0" t="n">
        <v>25</v>
      </c>
      <c r="G880" s="0" t="n">
        <f aca="false">VLOOKUP(P880,BesoinU!$F$1:$L$99,3,0)</f>
        <v>28.3040229995408</v>
      </c>
      <c r="H880" s="0" t="n">
        <f aca="false">VLOOKUP(O880,bibliRdtCHauff!$G$1:$K$1398,3,0)</f>
        <v>0.921972631630673</v>
      </c>
      <c r="I880" s="0" t="n">
        <v>9.99400359784131E-005</v>
      </c>
      <c r="J880" s="0" t="n">
        <f aca="false">VLOOKUP(D880,'paramètres CI'!$A$1:$C$6,2,0)</f>
        <v>0.033584731604575</v>
      </c>
      <c r="K880" s="0" t="str">
        <f aca="false">VLOOKUP(A880,Nomenclature!$D$1:$E$9,2,0)</f>
        <v>04</v>
      </c>
      <c r="L880" s="0" t="str">
        <f aca="false">VLOOKUP(B880,Nomenclature!$J$1:$K$97,2,0)</f>
        <v>88</v>
      </c>
      <c r="M880" s="0" t="str">
        <f aca="false">VLOOKUP(C880,Nomenclature!$M$1:$N$21,2,0)</f>
        <v>21</v>
      </c>
      <c r="N880" s="0" t="str">
        <f aca="false">VLOOKUP(D880,Nomenclature!$O$25:$P$31,2,0)</f>
        <v>01</v>
      </c>
      <c r="O880" s="0" t="str">
        <f aca="false">CONCATENATE(K880,L880,M880,N880)</f>
        <v>04882101</v>
      </c>
      <c r="P880" s="0" t="str">
        <f aca="false">CONCATENATE(K880,L880)</f>
        <v>0488</v>
      </c>
      <c r="R880" s="0" t="n">
        <v>20.1601451918235</v>
      </c>
      <c r="S880" s="0" t="n">
        <v>25</v>
      </c>
      <c r="T880" s="0" t="n">
        <v>89.0663195053126</v>
      </c>
      <c r="U880" s="0" t="n">
        <v>0.921972631630673</v>
      </c>
      <c r="V880" s="0" t="n">
        <v>9.99400359784131E-005</v>
      </c>
      <c r="W880" s="0" t="n">
        <f aca="false">VLOOKUP(D880,'paramètres CI'!$A$1:$C$6,2,0)</f>
        <v>0.033584731604575</v>
      </c>
      <c r="X880" s="0" t="n">
        <f aca="false">(R880-E880)/E880</f>
        <v>0</v>
      </c>
      <c r="Y880" s="0" t="n">
        <f aca="false">T880-G880</f>
        <v>60.7622965057718</v>
      </c>
      <c r="Z880" s="0" t="n">
        <f aca="false">U880-H880</f>
        <v>0</v>
      </c>
    </row>
    <row r="881" customFormat="false" ht="15.8" hidden="false" customHeight="false" outlineLevel="0" collapsed="false">
      <c r="A881" s="0" t="s">
        <v>16</v>
      </c>
      <c r="B881" s="0" t="s">
        <v>120</v>
      </c>
      <c r="C881" s="0" t="s">
        <v>35</v>
      </c>
      <c r="D881" s="0" t="s">
        <v>34</v>
      </c>
      <c r="E881" s="0" t="n">
        <f aca="false">VLOOKUP(O881,bibliRdtCHauff!$G$1:$K$1398,4,0)</f>
        <v>21.1738053153633</v>
      </c>
      <c r="F881" s="0" t="n">
        <v>25</v>
      </c>
      <c r="G881" s="0" t="n">
        <f aca="false">VLOOKUP(P881,BesoinU!$F$1:$L$99,3,0)</f>
        <v>28.3040229995408</v>
      </c>
      <c r="H881" s="0" t="n">
        <f aca="false">VLOOKUP(O881,bibliRdtCHauff!$G$1:$K$1398,3,0)</f>
        <v>1.00825672245311</v>
      </c>
      <c r="I881" s="0" t="n">
        <v>9.99400359784131E-005</v>
      </c>
      <c r="J881" s="0" t="n">
        <f aca="false">VLOOKUP(D881,'paramètres CI'!$A$1:$C$6,2,0)</f>
        <v>0.0424847883250769</v>
      </c>
      <c r="K881" s="0" t="str">
        <f aca="false">VLOOKUP(A881,Nomenclature!$D$1:$E$9,2,0)</f>
        <v>04</v>
      </c>
      <c r="L881" s="0" t="str">
        <f aca="false">VLOOKUP(B881,Nomenclature!$J$1:$K$97,2,0)</f>
        <v>88</v>
      </c>
      <c r="M881" s="0" t="str">
        <f aca="false">VLOOKUP(C881,Nomenclature!$M$1:$N$21,2,0)</f>
        <v>21</v>
      </c>
      <c r="N881" s="0" t="str">
        <f aca="false">VLOOKUP(D881,Nomenclature!$O$25:$P$31,2,0)</f>
        <v>06</v>
      </c>
      <c r="O881" s="0" t="str">
        <f aca="false">CONCATENATE(K881,L881,M881,N881)</f>
        <v>04882106</v>
      </c>
      <c r="P881" s="0" t="str">
        <f aca="false">CONCATENATE(K881,L881)</f>
        <v>0488</v>
      </c>
      <c r="R881" s="0" t="n">
        <v>21.1738053153633</v>
      </c>
      <c r="S881" s="0" t="n">
        <v>25</v>
      </c>
      <c r="T881" s="0" t="n">
        <v>93.0796453288345</v>
      </c>
      <c r="U881" s="0" t="n">
        <v>1.00825672245311</v>
      </c>
      <c r="V881" s="0" t="n">
        <v>9.99400359784131E-005</v>
      </c>
      <c r="W881" s="0" t="n">
        <f aca="false">VLOOKUP(D881,'paramètres CI'!$A$1:$C$6,2,0)</f>
        <v>0.0424847883250769</v>
      </c>
      <c r="X881" s="0" t="n">
        <f aca="false">(R881-E881)/E881</f>
        <v>0</v>
      </c>
      <c r="Y881" s="0" t="n">
        <f aca="false">T881-G881</f>
        <v>64.7756223292937</v>
      </c>
      <c r="Z881" s="0" t="n">
        <f aca="false">U881-H881</f>
        <v>0</v>
      </c>
    </row>
    <row r="882" customFormat="false" ht="15.8" hidden="false" customHeight="false" outlineLevel="0" collapsed="false">
      <c r="A882" s="0" t="s">
        <v>16</v>
      </c>
      <c r="B882" s="0" t="s">
        <v>120</v>
      </c>
      <c r="C882" s="0" t="s">
        <v>36</v>
      </c>
      <c r="D882" s="0" t="s">
        <v>37</v>
      </c>
      <c r="E882" s="0" t="n">
        <f aca="false">VLOOKUP(O882,bibliRdtCHauff!$G$1:$K$1398,4,0)</f>
        <v>12.6638274861688</v>
      </c>
      <c r="F882" s="0" t="n">
        <v>20</v>
      </c>
      <c r="G882" s="0" t="n">
        <f aca="false">VLOOKUP(P882,BesoinU!$F$1:$L$99,3,0)</f>
        <v>28.3040229995408</v>
      </c>
      <c r="H882" s="0" t="n">
        <f aca="false">VLOOKUP(O882,bibliRdtCHauff!$G$1:$K$1398,3,0)</f>
        <v>0.759604796623066</v>
      </c>
      <c r="I882" s="0" t="n">
        <v>9.99400359784131E-005</v>
      </c>
      <c r="J882" s="0" t="n">
        <f aca="false">VLOOKUP(D882,'paramètres CI'!$A$1:$C$6,2,0)</f>
        <v>0.0385046990211696</v>
      </c>
      <c r="K882" s="0" t="str">
        <f aca="false">VLOOKUP(A882,Nomenclature!$D$1:$E$9,2,0)</f>
        <v>04</v>
      </c>
      <c r="L882" s="0" t="str">
        <f aca="false">VLOOKUP(B882,Nomenclature!$J$1:$K$97,2,0)</f>
        <v>88</v>
      </c>
      <c r="M882" s="0" t="str">
        <f aca="false">VLOOKUP(C882,Nomenclature!$M$1:$N$21,2,0)</f>
        <v>23</v>
      </c>
      <c r="N882" s="0" t="str">
        <f aca="false">VLOOKUP(D882,Nomenclature!$O$25:$P$31,2,0)</f>
        <v>03</v>
      </c>
      <c r="O882" s="0" t="str">
        <f aca="false">CONCATENATE(K882,L882,M882,N882)</f>
        <v>04882303</v>
      </c>
      <c r="P882" s="0" t="str">
        <f aca="false">CONCATENATE(K882,L882)</f>
        <v>0488</v>
      </c>
      <c r="R882" s="0" t="n">
        <v>12.6638274861688</v>
      </c>
      <c r="S882" s="0" t="n">
        <v>20</v>
      </c>
      <c r="T882" s="0" t="n">
        <v>61.5183014024804</v>
      </c>
      <c r="U882" s="0" t="n">
        <v>0.759604796623066</v>
      </c>
      <c r="V882" s="0" t="n">
        <v>9.99400359784131E-005</v>
      </c>
      <c r="W882" s="0" t="n">
        <f aca="false">VLOOKUP(D882,'paramètres CI'!$A$1:$C$6,2,0)</f>
        <v>0.0385046990211696</v>
      </c>
      <c r="X882" s="0" t="n">
        <f aca="false">(R882-E882)/E882</f>
        <v>0</v>
      </c>
      <c r="Y882" s="0" t="n">
        <f aca="false">T882-G882</f>
        <v>33.2142784029396</v>
      </c>
      <c r="Z882" s="0" t="n">
        <f aca="false">U882-H882</f>
        <v>0</v>
      </c>
    </row>
    <row r="883" customFormat="false" ht="15.8" hidden="false" customHeight="false" outlineLevel="0" collapsed="false">
      <c r="A883" s="0" t="s">
        <v>16</v>
      </c>
      <c r="B883" s="0" t="s">
        <v>120</v>
      </c>
      <c r="C883" s="0" t="s">
        <v>38</v>
      </c>
      <c r="D883" s="0" t="s">
        <v>39</v>
      </c>
      <c r="E883" s="0" t="n">
        <f aca="false">VLOOKUP(O883,bibliRdtCHauff!$G$1:$K$1398,4,0)</f>
        <v>10.3280248657776</v>
      </c>
      <c r="F883" s="0" t="n">
        <v>20</v>
      </c>
      <c r="G883" s="0" t="n">
        <f aca="false">VLOOKUP(P883,BesoinU!$F$1:$L$99,3,0)</f>
        <v>28.3040229995408</v>
      </c>
      <c r="H883" s="0" t="n">
        <f aca="false">VLOOKUP(O883,bibliRdtCHauff!$G$1:$K$1398,3,0)</f>
        <v>0.985838356140444</v>
      </c>
      <c r="I883" s="0" t="n">
        <v>9.99400359784131E-005</v>
      </c>
      <c r="J883" s="0" t="n">
        <f aca="false">VLOOKUP(D883,'paramètres CI'!$A$1:$C$6,2,0)</f>
        <v>0.022045059962018</v>
      </c>
      <c r="K883" s="0" t="str">
        <f aca="false">VLOOKUP(A883,Nomenclature!$D$1:$E$9,2,0)</f>
        <v>04</v>
      </c>
      <c r="L883" s="0" t="str">
        <f aca="false">VLOOKUP(B883,Nomenclature!$J$1:$K$97,2,0)</f>
        <v>88</v>
      </c>
      <c r="M883" s="0" t="str">
        <f aca="false">VLOOKUP(C883,Nomenclature!$M$1:$N$21,2,0)</f>
        <v>24</v>
      </c>
      <c r="N883" s="0" t="str">
        <f aca="false">VLOOKUP(D883,Nomenclature!$O$25:$P$31,2,0)</f>
        <v>04</v>
      </c>
      <c r="O883" s="0" t="str">
        <f aca="false">CONCATENATE(K883,L883,M883,N883)</f>
        <v>04882404</v>
      </c>
      <c r="P883" s="0" t="str">
        <f aca="false">CONCATENATE(K883,L883)</f>
        <v>0488</v>
      </c>
      <c r="R883" s="0" t="n">
        <v>10.3280248657776</v>
      </c>
      <c r="S883" s="0" t="n">
        <v>20</v>
      </c>
      <c r="T883" s="0" t="n">
        <v>80.9085772226015</v>
      </c>
      <c r="U883" s="0" t="n">
        <v>0.985838356140444</v>
      </c>
      <c r="V883" s="0" t="n">
        <v>9.99400359784131E-005</v>
      </c>
      <c r="W883" s="0" t="n">
        <f aca="false">VLOOKUP(D883,'paramètres CI'!$A$1:$C$6,2,0)</f>
        <v>0.022045059962018</v>
      </c>
      <c r="X883" s="0" t="n">
        <f aca="false">(R883-E883)/E883</f>
        <v>0</v>
      </c>
      <c r="Y883" s="0" t="n">
        <f aca="false">T883-G883</f>
        <v>52.6045542230607</v>
      </c>
      <c r="Z883" s="0" t="n">
        <f aca="false">U883-H883</f>
        <v>0</v>
      </c>
    </row>
    <row r="884" customFormat="false" ht="15.8" hidden="false" customHeight="false" outlineLevel="0" collapsed="false">
      <c r="A884" s="0" t="s">
        <v>16</v>
      </c>
      <c r="B884" s="0" t="s">
        <v>120</v>
      </c>
      <c r="C884" s="0" t="s">
        <v>40</v>
      </c>
      <c r="D884" s="0" t="s">
        <v>37</v>
      </c>
      <c r="E884" s="0" t="n">
        <f aca="false">VLOOKUP(O884,bibliRdtCHauff!$G$1:$K$1398,4,0)</f>
        <v>10.6376150883818</v>
      </c>
      <c r="F884" s="0" t="n">
        <v>20</v>
      </c>
      <c r="G884" s="0" t="n">
        <f aca="false">VLOOKUP(P884,BesoinU!$F$1:$L$99,3,0)</f>
        <v>28.3040229995408</v>
      </c>
      <c r="H884" s="0" t="n">
        <f aca="false">VLOOKUP(O884,bibliRdtCHauff!$G$1:$K$1398,3,0)</f>
        <v>0.719193480753438</v>
      </c>
      <c r="I884" s="0" t="n">
        <v>0.0159545721499677</v>
      </c>
      <c r="J884" s="0" t="n">
        <f aca="false">VLOOKUP(D884,'paramètres CI'!$A$1:$C$6,2,0)</f>
        <v>0.0385046990211696</v>
      </c>
      <c r="K884" s="0" t="str">
        <f aca="false">VLOOKUP(A884,Nomenclature!$D$1:$E$9,2,0)</f>
        <v>04</v>
      </c>
      <c r="L884" s="0" t="str">
        <f aca="false">VLOOKUP(B884,Nomenclature!$J$1:$K$97,2,0)</f>
        <v>88</v>
      </c>
      <c r="M884" s="0" t="str">
        <f aca="false">VLOOKUP(C884,Nomenclature!$M$1:$N$21,2,0)</f>
        <v>03</v>
      </c>
      <c r="N884" s="0" t="str">
        <f aca="false">VLOOKUP(D884,Nomenclature!$O$25:$P$31,2,0)</f>
        <v>03</v>
      </c>
      <c r="O884" s="0" t="str">
        <f aca="false">CONCATENATE(K884,L884,M884,N884)</f>
        <v>04880303</v>
      </c>
      <c r="P884" s="0" t="str">
        <f aca="false">CONCATENATE(K884,L884)</f>
        <v>0488</v>
      </c>
      <c r="R884" s="0" t="n">
        <v>10.131061988935</v>
      </c>
      <c r="S884" s="0" t="n">
        <v>20</v>
      </c>
      <c r="T884" s="0" t="n">
        <v>61.5183014024804</v>
      </c>
      <c r="U884" s="0" t="n">
        <v>0.70909065178603</v>
      </c>
      <c r="V884" s="0" t="n">
        <v>0.0159545721499677</v>
      </c>
      <c r="W884" s="0" t="n">
        <f aca="false">VLOOKUP(D884,'paramètres CI'!$A$1:$C$6,2,0)</f>
        <v>0.0385046990211696</v>
      </c>
      <c r="X884" s="0" t="n">
        <f aca="false">(R884-E884)/E884</f>
        <v>-0.0476190476190521</v>
      </c>
      <c r="Y884" s="0" t="n">
        <f aca="false">T884-G884</f>
        <v>33.2142784029396</v>
      </c>
      <c r="Z884" s="0" t="n">
        <f aca="false">U884-H884</f>
        <v>-0.010102828967408</v>
      </c>
    </row>
    <row r="885" customFormat="false" ht="15.8" hidden="false" customHeight="false" outlineLevel="0" collapsed="false">
      <c r="A885" s="0" t="s">
        <v>16</v>
      </c>
      <c r="B885" s="0" t="s">
        <v>120</v>
      </c>
      <c r="C885" s="0" t="s">
        <v>41</v>
      </c>
      <c r="D885" s="0" t="s">
        <v>39</v>
      </c>
      <c r="E885" s="0" t="n">
        <f aca="false">VLOOKUP(O885,bibliRdtCHauff!$G$1:$K$1398,4,0)</f>
        <v>8.6755408872532</v>
      </c>
      <c r="F885" s="0" t="n">
        <v>20</v>
      </c>
      <c r="G885" s="0" t="n">
        <f aca="false">VLOOKUP(P885,BesoinU!$F$1:$L$99,3,0)</f>
        <v>28.3040229995408</v>
      </c>
      <c r="H885" s="0" t="n">
        <f aca="false">VLOOKUP(O885,bibliRdtCHauff!$G$1:$K$1398,3,0)</f>
        <v>0.778581143295015</v>
      </c>
      <c r="I885" s="0" t="n">
        <v>0.408467957802267</v>
      </c>
      <c r="J885" s="0" t="n">
        <f aca="false">VLOOKUP(D885,'paramètres CI'!$A$1:$C$6,2,0)</f>
        <v>0.022045059962018</v>
      </c>
      <c r="K885" s="0" t="str">
        <f aca="false">VLOOKUP(A885,Nomenclature!$D$1:$E$9,2,0)</f>
        <v>04</v>
      </c>
      <c r="L885" s="0" t="str">
        <f aca="false">VLOOKUP(B885,Nomenclature!$J$1:$K$97,2,0)</f>
        <v>88</v>
      </c>
      <c r="M885" s="0" t="str">
        <f aca="false">VLOOKUP(C885,Nomenclature!$M$1:$N$21,2,0)</f>
        <v>04</v>
      </c>
      <c r="N885" s="0" t="str">
        <f aca="false">VLOOKUP(D885,Nomenclature!$O$25:$P$31,2,0)</f>
        <v>04</v>
      </c>
      <c r="O885" s="0" t="str">
        <f aca="false">CONCATENATE(K885,L885,M885,N885)</f>
        <v>04880404</v>
      </c>
      <c r="P885" s="0" t="str">
        <f aca="false">CONCATENATE(K885,L885)</f>
        <v>0488</v>
      </c>
      <c r="R885" s="0" t="n">
        <v>8.26241989262209</v>
      </c>
      <c r="S885" s="0" t="n">
        <v>20</v>
      </c>
      <c r="T885" s="0" t="n">
        <v>80.9085772226015</v>
      </c>
      <c r="U885" s="0" t="n">
        <v>0.726766840083657</v>
      </c>
      <c r="V885" s="0" t="n">
        <v>0.408467957802267</v>
      </c>
      <c r="W885" s="0" t="n">
        <f aca="false">VLOOKUP(D885,'paramètres CI'!$A$1:$C$6,2,0)</f>
        <v>0.022045059962018</v>
      </c>
      <c r="X885" s="0" t="n">
        <f aca="false">(R885-E885)/E885</f>
        <v>-0.0476190476190483</v>
      </c>
      <c r="Y885" s="0" t="n">
        <f aca="false">T885-G885</f>
        <v>52.6045542230607</v>
      </c>
      <c r="Z885" s="0" t="n">
        <f aca="false">U885-H885</f>
        <v>-0.0518143032113579</v>
      </c>
    </row>
    <row r="886" customFormat="false" ht="15.8" hidden="false" customHeight="false" outlineLevel="0" collapsed="false">
      <c r="A886" s="0" t="s">
        <v>16</v>
      </c>
      <c r="B886" s="0" t="s">
        <v>120</v>
      </c>
      <c r="C886" s="0" t="s">
        <v>45</v>
      </c>
      <c r="D886" s="0" t="s">
        <v>43</v>
      </c>
      <c r="E886" s="0" t="n">
        <f aca="false">VLOOKUP(O886,bibliRdtCHauff!$G$1:$K$1398,4,0)</f>
        <v>10.4</v>
      </c>
      <c r="F886" s="0" t="n">
        <v>13</v>
      </c>
      <c r="G886" s="0" t="n">
        <f aca="false">VLOOKUP(P886,BesoinU!$F$1:$L$99,3,0)</f>
        <v>28.3040229995408</v>
      </c>
      <c r="H886" s="0" t="n">
        <f aca="false">VLOOKUP(O886,bibliRdtCHauff!$G$1:$K$1398,3,0)</f>
        <v>0.92</v>
      </c>
      <c r="I886" s="0" t="n">
        <v>0.230291502868</v>
      </c>
      <c r="J886" s="0" t="n">
        <f aca="false">VLOOKUP(D886,'paramètres CI'!$A$1:$C$6,2,0)</f>
        <v>0.0935912806596305</v>
      </c>
      <c r="K886" s="0" t="str">
        <f aca="false">VLOOKUP(A886,Nomenclature!$D$1:$E$9,2,0)</f>
        <v>04</v>
      </c>
      <c r="L886" s="0" t="str">
        <f aca="false">VLOOKUP(B886,Nomenclature!$J$1:$K$97,2,0)</f>
        <v>88</v>
      </c>
      <c r="M886" s="0" t="str">
        <f aca="false">VLOOKUP(C886,Nomenclature!$M$1:$N$21,2,0)</f>
        <v>06</v>
      </c>
      <c r="N886" s="0" t="str">
        <f aca="false">VLOOKUP(D886,Nomenclature!$O$25:$P$31,2,0)</f>
        <v>02</v>
      </c>
      <c r="O886" s="0" t="str">
        <f aca="false">CONCATENATE(K886,L886,M886,N886)</f>
        <v>04880602</v>
      </c>
      <c r="P886" s="0" t="str">
        <f aca="false">CONCATENATE(K886,L886)</f>
        <v>0488</v>
      </c>
      <c r="R886" s="0" t="n">
        <v>10</v>
      </c>
      <c r="S886" s="0" t="n">
        <v>13</v>
      </c>
      <c r="T886" s="0" t="n">
        <v>91.8375654432709</v>
      </c>
      <c r="U886" s="0" t="n">
        <v>0.9</v>
      </c>
      <c r="V886" s="0" t="n">
        <v>0.230291502868</v>
      </c>
      <c r="W886" s="0" t="n">
        <f aca="false">VLOOKUP(D886,'paramètres CI'!$A$1:$C$6,2,0)</f>
        <v>0.0935912806596305</v>
      </c>
      <c r="X886" s="0" t="n">
        <f aca="false">(R886-E886)/E886</f>
        <v>-0.0384615384615385</v>
      </c>
      <c r="Y886" s="0" t="n">
        <f aca="false">T886-G886</f>
        <v>63.5335424437301</v>
      </c>
      <c r="Z886" s="0" t="n">
        <f aca="false">U886-H886</f>
        <v>-0.02</v>
      </c>
    </row>
    <row r="887" customFormat="false" ht="15.8" hidden="false" customHeight="false" outlineLevel="0" collapsed="false">
      <c r="A887" s="0" t="s">
        <v>16</v>
      </c>
      <c r="B887" s="0" t="s">
        <v>120</v>
      </c>
      <c r="C887" s="0" t="s">
        <v>46</v>
      </c>
      <c r="D887" s="0" t="s">
        <v>43</v>
      </c>
      <c r="E887" s="0" t="n">
        <f aca="false">VLOOKUP(O887,bibliRdtCHauff!$G$1:$K$1398,4,0)</f>
        <v>12</v>
      </c>
      <c r="F887" s="0" t="n">
        <v>13</v>
      </c>
      <c r="G887" s="0" t="n">
        <f aca="false">VLOOKUP(P887,BesoinU!$F$1:$L$99,3,0)</f>
        <v>28.3040229995408</v>
      </c>
      <c r="H887" s="0" t="n">
        <f aca="false">VLOOKUP(O887,bibliRdtCHauff!$G$1:$K$1398,3,0)</f>
        <v>1</v>
      </c>
      <c r="I887" s="0" t="n">
        <v>9.99400359784131E-005</v>
      </c>
      <c r="J887" s="0" t="n">
        <f aca="false">VLOOKUP(D887,'paramètres CI'!$A$1:$C$6,2,0)</f>
        <v>0.0935912806596305</v>
      </c>
      <c r="K887" s="0" t="str">
        <f aca="false">VLOOKUP(A887,Nomenclature!$D$1:$E$9,2,0)</f>
        <v>04</v>
      </c>
      <c r="L887" s="0" t="str">
        <f aca="false">VLOOKUP(B887,Nomenclature!$J$1:$K$97,2,0)</f>
        <v>88</v>
      </c>
      <c r="M887" s="0" t="str">
        <f aca="false">VLOOKUP(C887,Nomenclature!$M$1:$N$21,2,0)</f>
        <v>26</v>
      </c>
      <c r="N887" s="0" t="str">
        <f aca="false">VLOOKUP(D887,Nomenclature!$O$25:$P$31,2,0)</f>
        <v>02</v>
      </c>
      <c r="O887" s="0" t="str">
        <f aca="false">CONCATENATE(K887,L887,M887,N887)</f>
        <v>04882602</v>
      </c>
      <c r="P887" s="0" t="str">
        <f aca="false">CONCATENATE(K887,L887)</f>
        <v>0488</v>
      </c>
      <c r="R887" s="0" t="n">
        <v>12</v>
      </c>
      <c r="S887" s="0" t="n">
        <v>13</v>
      </c>
      <c r="T887" s="0" t="n">
        <v>91.8375654432709</v>
      </c>
      <c r="U887" s="0" t="n">
        <v>1</v>
      </c>
      <c r="V887" s="0" t="n">
        <v>9.99400359784131E-005</v>
      </c>
      <c r="W887" s="0" t="n">
        <f aca="false">VLOOKUP(D887,'paramètres CI'!$A$1:$C$6,2,0)</f>
        <v>0.0935912806596305</v>
      </c>
      <c r="X887" s="0" t="n">
        <f aca="false">(R887-E887)/E887</f>
        <v>0</v>
      </c>
      <c r="Y887" s="0" t="n">
        <f aca="false">T887-G887</f>
        <v>63.5335424437301</v>
      </c>
      <c r="Z887" s="0" t="n">
        <f aca="false">U887-H887</f>
        <v>0</v>
      </c>
    </row>
    <row r="888" customFormat="false" ht="15.8" hidden="false" customHeight="false" outlineLevel="0" collapsed="false">
      <c r="A888" s="0" t="s">
        <v>16</v>
      </c>
      <c r="B888" s="0" t="s">
        <v>120</v>
      </c>
      <c r="C888" s="0" t="s">
        <v>48</v>
      </c>
      <c r="D888" s="0" t="s">
        <v>43</v>
      </c>
      <c r="E888" s="0" t="n">
        <f aca="false">VLOOKUP(O888,bibliRdtCHauff!$G$1:$K$1398,4,0)</f>
        <v>43.8283387287222</v>
      </c>
      <c r="F888" s="0" t="n">
        <v>20</v>
      </c>
      <c r="G888" s="0" t="n">
        <f aca="false">VLOOKUP(P888,BesoinU!$F$1:$L$99,3,0)</f>
        <v>28.3040229995408</v>
      </c>
      <c r="H888" s="0" t="n">
        <f aca="false">VLOOKUP(O888,bibliRdtCHauff!$G$1:$K$1398,3,0)</f>
        <v>2.82170260465116</v>
      </c>
      <c r="I888" s="0" t="n">
        <v>0.0203164088920997</v>
      </c>
      <c r="J888" s="0" t="n">
        <f aca="false">VLOOKUP(D888,'paramètres CI'!$A$1:$C$6,2,0)</f>
        <v>0.0935912806596305</v>
      </c>
      <c r="K888" s="0" t="str">
        <f aca="false">VLOOKUP(A888,Nomenclature!$D$1:$E$9,2,0)</f>
        <v>04</v>
      </c>
      <c r="L888" s="0" t="str">
        <f aca="false">VLOOKUP(B888,Nomenclature!$J$1:$K$97,2,0)</f>
        <v>88</v>
      </c>
      <c r="M888" s="0" t="str">
        <f aca="false">VLOOKUP(C888,Nomenclature!$M$1:$N$21,2,0)</f>
        <v>09</v>
      </c>
      <c r="N888" s="0" t="str">
        <f aca="false">VLOOKUP(D888,Nomenclature!$O$25:$P$31,2,0)</f>
        <v>02</v>
      </c>
      <c r="O888" s="0" t="str">
        <f aca="false">CONCATENATE(K888,L888,M888,N888)</f>
        <v>04880902</v>
      </c>
      <c r="P888" s="0" t="str">
        <f aca="false">CONCATENATE(K888,L888)</f>
        <v>0488</v>
      </c>
      <c r="R888" s="0" t="n">
        <v>41.7412749797355</v>
      </c>
      <c r="S888" s="0" t="n">
        <v>20</v>
      </c>
      <c r="T888" s="0" t="n">
        <v>70.0437490443336</v>
      </c>
      <c r="U888" s="0" t="n">
        <v>2.71317558139534</v>
      </c>
      <c r="V888" s="0" t="n">
        <v>0.0203164088920997</v>
      </c>
      <c r="W888" s="0" t="n">
        <f aca="false">VLOOKUP(D888,'paramètres CI'!$A$1:$C$6,2,0)</f>
        <v>0.0935912806596305</v>
      </c>
      <c r="X888" s="0" t="n">
        <f aca="false">(R888-E888)/E888</f>
        <v>-0.047619047619046</v>
      </c>
      <c r="Y888" s="0" t="n">
        <f aca="false">T888-G888</f>
        <v>41.7397260447928</v>
      </c>
      <c r="Z888" s="0" t="n">
        <f aca="false">U888-H888</f>
        <v>-0.10852702325582</v>
      </c>
    </row>
    <row r="889" customFormat="false" ht="15.8" hidden="false" customHeight="false" outlineLevel="0" collapsed="false">
      <c r="A889" s="0" t="s">
        <v>16</v>
      </c>
      <c r="B889" s="0" t="s">
        <v>120</v>
      </c>
      <c r="C889" s="0" t="s">
        <v>49</v>
      </c>
      <c r="D889" s="0" t="s">
        <v>43</v>
      </c>
      <c r="E889" s="0" t="n">
        <f aca="false">VLOOKUP(O889,bibliRdtCHauff!$G$1:$K$1398,4,0)</f>
        <v>52.1765937246693</v>
      </c>
      <c r="F889" s="0" t="n">
        <v>20</v>
      </c>
      <c r="G889" s="0" t="n">
        <f aca="false">VLOOKUP(P889,BesoinU!$F$1:$L$99,3,0)</f>
        <v>28.3040229995408</v>
      </c>
      <c r="H889" s="0" t="n">
        <f aca="false">VLOOKUP(O889,bibliRdtCHauff!$G$1:$K$1398,3,0)</f>
        <v>3.25581069767441</v>
      </c>
      <c r="I889" s="0" t="n">
        <v>9.99400359784131E-005</v>
      </c>
      <c r="J889" s="0" t="n">
        <f aca="false">VLOOKUP(D889,'paramètres CI'!$A$1:$C$6,2,0)</f>
        <v>0.0935912806596305</v>
      </c>
      <c r="K889" s="0" t="str">
        <f aca="false">VLOOKUP(A889,Nomenclature!$D$1:$E$9,2,0)</f>
        <v>04</v>
      </c>
      <c r="L889" s="0" t="str">
        <f aca="false">VLOOKUP(B889,Nomenclature!$J$1:$K$97,2,0)</f>
        <v>88</v>
      </c>
      <c r="M889" s="0" t="str">
        <f aca="false">VLOOKUP(C889,Nomenclature!$M$1:$N$21,2,0)</f>
        <v>29</v>
      </c>
      <c r="N889" s="0" t="str">
        <f aca="false">VLOOKUP(D889,Nomenclature!$O$25:$P$31,2,0)</f>
        <v>02</v>
      </c>
      <c r="O889" s="0" t="str">
        <f aca="false">CONCATENATE(K889,L889,M889,N889)</f>
        <v>04882902</v>
      </c>
      <c r="P889" s="0" t="str">
        <f aca="false">CONCATENATE(K889,L889)</f>
        <v>0488</v>
      </c>
      <c r="R889" s="0" t="n">
        <v>52.1765937246693</v>
      </c>
      <c r="S889" s="0" t="n">
        <v>20</v>
      </c>
      <c r="T889" s="0" t="n">
        <v>70.0437490443336</v>
      </c>
      <c r="U889" s="0" t="n">
        <v>3.25581069767441</v>
      </c>
      <c r="V889" s="0" t="n">
        <v>9.99400359784131E-005</v>
      </c>
      <c r="W889" s="0" t="n">
        <f aca="false">VLOOKUP(D889,'paramètres CI'!$A$1:$C$6,2,0)</f>
        <v>0.0935912806596305</v>
      </c>
      <c r="X889" s="0" t="n">
        <f aca="false">(R889-E889)/E889</f>
        <v>0</v>
      </c>
      <c r="Y889" s="0" t="n">
        <f aca="false">T889-G889</f>
        <v>41.7397260447928</v>
      </c>
      <c r="Z889" s="0" t="n">
        <f aca="false">U889-H889</f>
        <v>0</v>
      </c>
    </row>
    <row r="890" customFormat="false" ht="15.8" hidden="false" customHeight="false" outlineLevel="0" collapsed="false">
      <c r="A890" s="0" t="s">
        <v>16</v>
      </c>
      <c r="B890" s="0" t="s">
        <v>121</v>
      </c>
      <c r="C890" s="0" t="s">
        <v>32</v>
      </c>
      <c r="D890" s="0" t="s">
        <v>33</v>
      </c>
      <c r="E890" s="0" t="n">
        <f aca="false">VLOOKUP(O890,bibliRdtCHauff!$G$1:$K$1398,4,0)</f>
        <v>20.4084406835249</v>
      </c>
      <c r="F890" s="0" t="n">
        <v>25</v>
      </c>
      <c r="G890" s="0" t="n">
        <f aca="false">VLOOKUP(P890,BesoinU!$F$1:$L$99,3,0)</f>
        <v>29.3661305895393</v>
      </c>
      <c r="H890" s="0" t="n">
        <f aca="false">VLOOKUP(O890,bibliRdtCHauff!$G$1:$K$1398,3,0)</f>
        <v>0.808253870714118</v>
      </c>
      <c r="I890" s="0" t="n">
        <v>0.0564873280982882</v>
      </c>
      <c r="J890" s="0" t="n">
        <f aca="false">VLOOKUP(D890,'paramètres CI'!$A$1:$C$6,2,0)</f>
        <v>0.033584731604575</v>
      </c>
      <c r="K890" s="0" t="str">
        <f aca="false">VLOOKUP(A890,Nomenclature!$D$1:$E$9,2,0)</f>
        <v>04</v>
      </c>
      <c r="L890" s="0" t="str">
        <f aca="false">VLOOKUP(B890,Nomenclature!$J$1:$K$97,2,0)</f>
        <v>94</v>
      </c>
      <c r="M890" s="0" t="str">
        <f aca="false">VLOOKUP(C890,Nomenclature!$M$1:$N$21,2,0)</f>
        <v>01</v>
      </c>
      <c r="N890" s="0" t="str">
        <f aca="false">VLOOKUP(D890,Nomenclature!$O$25:$P$31,2,0)</f>
        <v>01</v>
      </c>
      <c r="O890" s="0" t="str">
        <f aca="false">CONCATENATE(K890,L890,M890,N890)</f>
        <v>04940101</v>
      </c>
      <c r="P890" s="0" t="str">
        <f aca="false">CONCATENATE(K890,L890)</f>
        <v>0494</v>
      </c>
      <c r="R890" s="0" t="n">
        <v>19.4366101747856</v>
      </c>
      <c r="S890" s="0" t="n">
        <v>25</v>
      </c>
      <c r="T890" s="0" t="n">
        <v>74.5855452896821</v>
      </c>
      <c r="U890" s="0" t="n">
        <v>0.77716718337896</v>
      </c>
      <c r="V890" s="0" t="n">
        <v>0.0564873280982882</v>
      </c>
      <c r="W890" s="0" t="n">
        <f aca="false">VLOOKUP(D890,'paramètres CI'!$A$1:$C$6,2,0)</f>
        <v>0.033584731604575</v>
      </c>
      <c r="X890" s="0" t="n">
        <f aca="false">(R890-E890)/E890</f>
        <v>-0.0476190476190487</v>
      </c>
      <c r="Y890" s="0" t="n">
        <f aca="false">T890-G890</f>
        <v>45.2194147001428</v>
      </c>
      <c r="Z890" s="0" t="n">
        <f aca="false">U890-H890</f>
        <v>-0.0310866873351581</v>
      </c>
    </row>
    <row r="891" customFormat="false" ht="15.8" hidden="false" customHeight="false" outlineLevel="0" collapsed="false">
      <c r="A891" s="0" t="s">
        <v>16</v>
      </c>
      <c r="B891" s="0" t="s">
        <v>121</v>
      </c>
      <c r="C891" s="0" t="s">
        <v>32</v>
      </c>
      <c r="D891" s="0" t="s">
        <v>34</v>
      </c>
      <c r="E891" s="0" t="n">
        <f aca="false">VLOOKUP(O891,bibliRdtCHauff!$G$1:$K$1398,4,0)</f>
        <v>18.8289946288239</v>
      </c>
      <c r="F891" s="0" t="n">
        <v>25</v>
      </c>
      <c r="G891" s="0" t="n">
        <f aca="false">VLOOKUP(P891,BesoinU!$F$1:$L$99,3,0)</f>
        <v>29.3661305895393</v>
      </c>
      <c r="H891" s="0" t="n">
        <f aca="false">VLOOKUP(O891,bibliRdtCHauff!$G$1:$K$1398,3,0)</f>
        <v>0.785187399708502</v>
      </c>
      <c r="I891" s="0" t="n">
        <v>0.0974771951329507</v>
      </c>
      <c r="J891" s="0" t="n">
        <f aca="false">VLOOKUP(D891,'paramètres CI'!$A$1:$C$6,2,0)</f>
        <v>0.0424847883250769</v>
      </c>
      <c r="K891" s="0" t="str">
        <f aca="false">VLOOKUP(A891,Nomenclature!$D$1:$E$9,2,0)</f>
        <v>04</v>
      </c>
      <c r="L891" s="0" t="str">
        <f aca="false">VLOOKUP(B891,Nomenclature!$J$1:$K$97,2,0)</f>
        <v>94</v>
      </c>
      <c r="M891" s="0" t="str">
        <f aca="false">VLOOKUP(C891,Nomenclature!$M$1:$N$21,2,0)</f>
        <v>01</v>
      </c>
      <c r="N891" s="0" t="str">
        <f aca="false">VLOOKUP(D891,Nomenclature!$O$25:$P$31,2,0)</f>
        <v>06</v>
      </c>
      <c r="O891" s="0" t="str">
        <f aca="false">CONCATENATE(K891,L891,M891,N891)</f>
        <v>04940106</v>
      </c>
      <c r="P891" s="0" t="str">
        <f aca="false">CONCATENATE(K891,L891)</f>
        <v>0494</v>
      </c>
      <c r="R891" s="0" t="n">
        <v>17.9323758369751</v>
      </c>
      <c r="S891" s="0" t="n">
        <v>25</v>
      </c>
      <c r="T891" s="0" t="n">
        <v>76.4389699081382</v>
      </c>
      <c r="U891" s="0" t="n">
        <v>0.754987884335098</v>
      </c>
      <c r="V891" s="0" t="n">
        <v>0.0974771951329507</v>
      </c>
      <c r="W891" s="0" t="n">
        <f aca="false">VLOOKUP(D891,'paramètres CI'!$A$1:$C$6,2,0)</f>
        <v>0.0424847883250769</v>
      </c>
      <c r="X891" s="0" t="n">
        <f aca="false">(R891-E891)/E891</f>
        <v>-0.0476190476190498</v>
      </c>
      <c r="Y891" s="0" t="n">
        <f aca="false">T891-G891</f>
        <v>47.0728393185989</v>
      </c>
      <c r="Z891" s="0" t="n">
        <f aca="false">U891-H891</f>
        <v>-0.0301995153734039</v>
      </c>
    </row>
    <row r="892" customFormat="false" ht="15.8" hidden="false" customHeight="false" outlineLevel="0" collapsed="false">
      <c r="A892" s="0" t="s">
        <v>16</v>
      </c>
      <c r="B892" s="0" t="s">
        <v>121</v>
      </c>
      <c r="C892" s="0" t="s">
        <v>35</v>
      </c>
      <c r="D892" s="0" t="s">
        <v>33</v>
      </c>
      <c r="E892" s="0" t="n">
        <f aca="false">VLOOKUP(O892,bibliRdtCHauff!$G$1:$K$1398,4,0)</f>
        <v>24.295762718482</v>
      </c>
      <c r="F892" s="0" t="n">
        <v>25</v>
      </c>
      <c r="G892" s="0" t="n">
        <f aca="false">VLOOKUP(P892,BesoinU!$F$1:$L$99,3,0)</f>
        <v>29.3661305895393</v>
      </c>
      <c r="H892" s="0" t="n">
        <f aca="false">VLOOKUP(O892,bibliRdtCHauff!$G$1:$K$1398,3,0)</f>
        <v>0.932600620054751</v>
      </c>
      <c r="I892" s="0" t="n">
        <v>9.9940035978413E-005</v>
      </c>
      <c r="J892" s="0" t="n">
        <f aca="false">VLOOKUP(D892,'paramètres CI'!$A$1:$C$6,2,0)</f>
        <v>0.033584731604575</v>
      </c>
      <c r="K892" s="0" t="str">
        <f aca="false">VLOOKUP(A892,Nomenclature!$D$1:$E$9,2,0)</f>
        <v>04</v>
      </c>
      <c r="L892" s="0" t="str">
        <f aca="false">VLOOKUP(B892,Nomenclature!$J$1:$K$97,2,0)</f>
        <v>94</v>
      </c>
      <c r="M892" s="0" t="str">
        <f aca="false">VLOOKUP(C892,Nomenclature!$M$1:$N$21,2,0)</f>
        <v>21</v>
      </c>
      <c r="N892" s="0" t="str">
        <f aca="false">VLOOKUP(D892,Nomenclature!$O$25:$P$31,2,0)</f>
        <v>01</v>
      </c>
      <c r="O892" s="0" t="str">
        <f aca="false">CONCATENATE(K892,L892,M892,N892)</f>
        <v>04942101</v>
      </c>
      <c r="P892" s="0" t="str">
        <f aca="false">CONCATENATE(K892,L892)</f>
        <v>0494</v>
      </c>
      <c r="R892" s="0" t="n">
        <v>24.295762718482</v>
      </c>
      <c r="S892" s="0" t="n">
        <v>25</v>
      </c>
      <c r="T892" s="0" t="n">
        <v>74.5855452896821</v>
      </c>
      <c r="U892" s="0" t="n">
        <v>0.932600620054751</v>
      </c>
      <c r="V892" s="0" t="n">
        <v>9.9940035978413E-005</v>
      </c>
      <c r="W892" s="0" t="n">
        <f aca="false">VLOOKUP(D892,'paramètres CI'!$A$1:$C$6,2,0)</f>
        <v>0.033584731604575</v>
      </c>
      <c r="X892" s="0" t="n">
        <f aca="false">(R892-E892)/E892</f>
        <v>0</v>
      </c>
      <c r="Y892" s="0" t="n">
        <f aca="false">T892-G892</f>
        <v>45.2194147001428</v>
      </c>
      <c r="Z892" s="0" t="n">
        <f aca="false">U892-H892</f>
        <v>0</v>
      </c>
    </row>
    <row r="893" customFormat="false" ht="15.8" hidden="false" customHeight="false" outlineLevel="0" collapsed="false">
      <c r="A893" s="0" t="s">
        <v>16</v>
      </c>
      <c r="B893" s="0" t="s">
        <v>121</v>
      </c>
      <c r="C893" s="0" t="s">
        <v>35</v>
      </c>
      <c r="D893" s="0" t="s">
        <v>34</v>
      </c>
      <c r="E893" s="0" t="n">
        <f aca="false">VLOOKUP(O893,bibliRdtCHauff!$G$1:$K$1398,4,0)</f>
        <v>22.4154697962189</v>
      </c>
      <c r="F893" s="0" t="n">
        <v>25</v>
      </c>
      <c r="G893" s="0" t="n">
        <f aca="false">VLOOKUP(P893,BesoinU!$F$1:$L$99,3,0)</f>
        <v>29.3661305895393</v>
      </c>
      <c r="H893" s="0" t="n">
        <f aca="false">VLOOKUP(O893,bibliRdtCHauff!$G$1:$K$1398,3,0)</f>
        <v>0.905985461202116</v>
      </c>
      <c r="I893" s="0" t="n">
        <v>9.9940035978413E-005</v>
      </c>
      <c r="J893" s="0" t="n">
        <f aca="false">VLOOKUP(D893,'paramètres CI'!$A$1:$C$6,2,0)</f>
        <v>0.0424847883250769</v>
      </c>
      <c r="K893" s="0" t="str">
        <f aca="false">VLOOKUP(A893,Nomenclature!$D$1:$E$9,2,0)</f>
        <v>04</v>
      </c>
      <c r="L893" s="0" t="str">
        <f aca="false">VLOOKUP(B893,Nomenclature!$J$1:$K$97,2,0)</f>
        <v>94</v>
      </c>
      <c r="M893" s="0" t="str">
        <f aca="false">VLOOKUP(C893,Nomenclature!$M$1:$N$21,2,0)</f>
        <v>21</v>
      </c>
      <c r="N893" s="0" t="str">
        <f aca="false">VLOOKUP(D893,Nomenclature!$O$25:$P$31,2,0)</f>
        <v>06</v>
      </c>
      <c r="O893" s="0" t="str">
        <f aca="false">CONCATENATE(K893,L893,M893,N893)</f>
        <v>04942106</v>
      </c>
      <c r="P893" s="0" t="str">
        <f aca="false">CONCATENATE(K893,L893)</f>
        <v>0494</v>
      </c>
      <c r="R893" s="0" t="n">
        <v>22.4154697962189</v>
      </c>
      <c r="S893" s="0" t="n">
        <v>25</v>
      </c>
      <c r="T893" s="0" t="n">
        <v>76.4389699081382</v>
      </c>
      <c r="U893" s="0" t="n">
        <v>0.905985461202116</v>
      </c>
      <c r="V893" s="0" t="n">
        <v>9.9940035978413E-005</v>
      </c>
      <c r="W893" s="0" t="n">
        <f aca="false">VLOOKUP(D893,'paramètres CI'!$A$1:$C$6,2,0)</f>
        <v>0.0424847883250769</v>
      </c>
      <c r="X893" s="0" t="n">
        <f aca="false">(R893-E893)/E893</f>
        <v>0</v>
      </c>
      <c r="Y893" s="0" t="n">
        <f aca="false">T893-G893</f>
        <v>47.0728393185989</v>
      </c>
      <c r="Z893" s="0" t="n">
        <f aca="false">U893-H893</f>
        <v>0</v>
      </c>
    </row>
    <row r="894" customFormat="false" ht="15.8" hidden="false" customHeight="false" outlineLevel="0" collapsed="false">
      <c r="A894" s="0" t="s">
        <v>16</v>
      </c>
      <c r="B894" s="0" t="s">
        <v>121</v>
      </c>
      <c r="C894" s="0" t="s">
        <v>36</v>
      </c>
      <c r="D894" s="0" t="s">
        <v>37</v>
      </c>
      <c r="E894" s="0" t="n">
        <f aca="false">VLOOKUP(O894,bibliRdtCHauff!$G$1:$K$1398,4,0)</f>
        <v>6.86326254195674</v>
      </c>
      <c r="F894" s="0" t="n">
        <v>20</v>
      </c>
      <c r="G894" s="0" t="n">
        <f aca="false">VLOOKUP(P894,BesoinU!$F$1:$L$99,3,0)</f>
        <v>29.3661305895393</v>
      </c>
      <c r="H894" s="0" t="n">
        <f aca="false">VLOOKUP(O894,bibliRdtCHauff!$G$1:$K$1398,3,0)</f>
        <v>0.766210595717177</v>
      </c>
      <c r="I894" s="0" t="n">
        <v>9.9940035978413E-005</v>
      </c>
      <c r="J894" s="0" t="n">
        <f aca="false">VLOOKUP(D894,'paramètres CI'!$A$1:$C$6,2,0)</f>
        <v>0.0385046990211696</v>
      </c>
      <c r="K894" s="0" t="str">
        <f aca="false">VLOOKUP(A894,Nomenclature!$D$1:$E$9,2,0)</f>
        <v>04</v>
      </c>
      <c r="L894" s="0" t="str">
        <f aca="false">VLOOKUP(B894,Nomenclature!$J$1:$K$97,2,0)</f>
        <v>94</v>
      </c>
      <c r="M894" s="0" t="str">
        <f aca="false">VLOOKUP(C894,Nomenclature!$M$1:$N$21,2,0)</f>
        <v>23</v>
      </c>
      <c r="N894" s="0" t="str">
        <f aca="false">VLOOKUP(D894,Nomenclature!$O$25:$P$31,2,0)</f>
        <v>03</v>
      </c>
      <c r="O894" s="0" t="str">
        <f aca="false">CONCATENATE(K894,L894,M894,N894)</f>
        <v>04942303</v>
      </c>
      <c r="P894" s="0" t="str">
        <f aca="false">CONCATENATE(K894,L894)</f>
        <v>0494</v>
      </c>
      <c r="R894" s="0" t="n">
        <v>6.86326254195674</v>
      </c>
      <c r="S894" s="0" t="n">
        <v>20</v>
      </c>
      <c r="T894" s="0" t="n">
        <v>71.7721263187333</v>
      </c>
      <c r="U894" s="0" t="n">
        <v>0.766210595717177</v>
      </c>
      <c r="V894" s="0" t="n">
        <v>9.9940035978413E-005</v>
      </c>
      <c r="W894" s="0" t="n">
        <f aca="false">VLOOKUP(D894,'paramètres CI'!$A$1:$C$6,2,0)</f>
        <v>0.0385046990211696</v>
      </c>
      <c r="X894" s="0" t="n">
        <f aca="false">(R894-E894)/E894</f>
        <v>0</v>
      </c>
      <c r="Y894" s="0" t="n">
        <f aca="false">T894-G894</f>
        <v>42.405995729194</v>
      </c>
      <c r="Z894" s="0" t="n">
        <f aca="false">U894-H894</f>
        <v>0</v>
      </c>
    </row>
    <row r="895" customFormat="false" ht="15.8" hidden="false" customHeight="false" outlineLevel="0" collapsed="false">
      <c r="A895" s="0" t="s">
        <v>16</v>
      </c>
      <c r="B895" s="0" t="s">
        <v>121</v>
      </c>
      <c r="C895" s="0" t="s">
        <v>38</v>
      </c>
      <c r="D895" s="0" t="s">
        <v>39</v>
      </c>
      <c r="E895" s="0" t="n">
        <f aca="false">VLOOKUP(O895,bibliRdtCHauff!$G$1:$K$1398,4,0)</f>
        <v>5.37697029219955</v>
      </c>
      <c r="F895" s="0" t="n">
        <v>20</v>
      </c>
      <c r="G895" s="0" t="n">
        <f aca="false">VLOOKUP(P895,BesoinU!$F$1:$L$99,3,0)</f>
        <v>29.3661305895393</v>
      </c>
      <c r="H895" s="0" t="n">
        <f aca="false">VLOOKUP(O895,bibliRdtCHauff!$G$1:$K$1398,3,0)</f>
        <v>0.992608555568395</v>
      </c>
      <c r="I895" s="0" t="n">
        <v>9.9940035978413E-005</v>
      </c>
      <c r="J895" s="0" t="n">
        <f aca="false">VLOOKUP(D895,'paramètres CI'!$A$1:$C$6,2,0)</f>
        <v>0.022045059962018</v>
      </c>
      <c r="K895" s="0" t="str">
        <f aca="false">VLOOKUP(A895,Nomenclature!$D$1:$E$9,2,0)</f>
        <v>04</v>
      </c>
      <c r="L895" s="0" t="str">
        <f aca="false">VLOOKUP(B895,Nomenclature!$J$1:$K$97,2,0)</f>
        <v>94</v>
      </c>
      <c r="M895" s="0" t="str">
        <f aca="false">VLOOKUP(C895,Nomenclature!$M$1:$N$21,2,0)</f>
        <v>24</v>
      </c>
      <c r="N895" s="0" t="str">
        <f aca="false">VLOOKUP(D895,Nomenclature!$O$25:$P$31,2,0)</f>
        <v>04</v>
      </c>
      <c r="O895" s="0" t="str">
        <f aca="false">CONCATENATE(K895,L895,M895,N895)</f>
        <v>04942404</v>
      </c>
      <c r="P895" s="0" t="str">
        <f aca="false">CONCATENATE(K895,L895)</f>
        <v>0494</v>
      </c>
      <c r="R895" s="0" t="n">
        <v>5.37697029219955</v>
      </c>
      <c r="S895" s="0" t="n">
        <v>20</v>
      </c>
      <c r="T895" s="0" t="n">
        <v>72.859650069826</v>
      </c>
      <c r="U895" s="0" t="n">
        <v>0.992608555568395</v>
      </c>
      <c r="V895" s="0" t="n">
        <v>9.9940035978413E-005</v>
      </c>
      <c r="W895" s="0" t="n">
        <f aca="false">VLOOKUP(D895,'paramètres CI'!$A$1:$C$6,2,0)</f>
        <v>0.022045059962018</v>
      </c>
      <c r="X895" s="0" t="n">
        <f aca="false">(R895-E895)/E895</f>
        <v>0</v>
      </c>
      <c r="Y895" s="0" t="n">
        <f aca="false">T895-G895</f>
        <v>43.4935194802867</v>
      </c>
      <c r="Z895" s="0" t="n">
        <f aca="false">U895-H895</f>
        <v>0</v>
      </c>
    </row>
    <row r="896" customFormat="false" ht="15.8" hidden="false" customHeight="false" outlineLevel="0" collapsed="false">
      <c r="A896" s="0" t="s">
        <v>16</v>
      </c>
      <c r="B896" s="0" t="s">
        <v>121</v>
      </c>
      <c r="C896" s="0" t="s">
        <v>40</v>
      </c>
      <c r="D896" s="0" t="s">
        <v>37</v>
      </c>
      <c r="E896" s="0" t="n">
        <f aca="false">VLOOKUP(O896,bibliRdtCHauff!$G$1:$K$1398,4,0)</f>
        <v>5.76514053524366</v>
      </c>
      <c r="F896" s="0" t="n">
        <v>20</v>
      </c>
      <c r="G896" s="0" t="n">
        <f aca="false">VLOOKUP(P896,BesoinU!$F$1:$L$99,3,0)</f>
        <v>29.3661305895393</v>
      </c>
      <c r="H896" s="0" t="n">
        <f aca="false">VLOOKUP(O896,bibliRdtCHauff!$G$1:$K$1398,3,0)</f>
        <v>0.724986604984925</v>
      </c>
      <c r="I896" s="0" t="n">
        <v>0.0355235544740808</v>
      </c>
      <c r="J896" s="0" t="n">
        <f aca="false">VLOOKUP(D896,'paramètres CI'!$A$1:$C$6,2,0)</f>
        <v>0.0385046990211696</v>
      </c>
      <c r="K896" s="0" t="str">
        <f aca="false">VLOOKUP(A896,Nomenclature!$D$1:$E$9,2,0)</f>
        <v>04</v>
      </c>
      <c r="L896" s="0" t="str">
        <f aca="false">VLOOKUP(B896,Nomenclature!$J$1:$K$97,2,0)</f>
        <v>94</v>
      </c>
      <c r="M896" s="0" t="str">
        <f aca="false">VLOOKUP(C896,Nomenclature!$M$1:$N$21,2,0)</f>
        <v>03</v>
      </c>
      <c r="N896" s="0" t="str">
        <f aca="false">VLOOKUP(D896,Nomenclature!$O$25:$P$31,2,0)</f>
        <v>03</v>
      </c>
      <c r="O896" s="0" t="str">
        <f aca="false">CONCATENATE(K896,L896,M896,N896)</f>
        <v>04940303</v>
      </c>
      <c r="P896" s="0" t="str">
        <f aca="false">CONCATENATE(K896,L896)</f>
        <v>0494</v>
      </c>
      <c r="R896" s="0" t="n">
        <v>5.49061003356539</v>
      </c>
      <c r="S896" s="0" t="n">
        <v>20</v>
      </c>
      <c r="T896" s="0" t="n">
        <v>71.7721263187333</v>
      </c>
      <c r="U896" s="0" t="n">
        <v>0.714680607301863</v>
      </c>
      <c r="V896" s="0" t="n">
        <v>0.0355235544740808</v>
      </c>
      <c r="W896" s="0" t="n">
        <f aca="false">VLOOKUP(D896,'paramètres CI'!$A$1:$C$6,2,0)</f>
        <v>0.0385046990211696</v>
      </c>
      <c r="X896" s="0" t="n">
        <f aca="false">(R896-E896)/E896</f>
        <v>-0.0476190476190477</v>
      </c>
      <c r="Y896" s="0" t="n">
        <f aca="false">T896-G896</f>
        <v>42.405995729194</v>
      </c>
      <c r="Z896" s="0" t="n">
        <f aca="false">U896-H896</f>
        <v>-0.0103059976830621</v>
      </c>
    </row>
    <row r="897" customFormat="false" ht="15.8" hidden="false" customHeight="false" outlineLevel="0" collapsed="false">
      <c r="A897" s="0" t="s">
        <v>16</v>
      </c>
      <c r="B897" s="0" t="s">
        <v>121</v>
      </c>
      <c r="C897" s="0" t="s">
        <v>41</v>
      </c>
      <c r="D897" s="0" t="s">
        <v>39</v>
      </c>
      <c r="E897" s="0" t="n">
        <f aca="false">VLOOKUP(O897,bibliRdtCHauff!$G$1:$K$1398,4,0)</f>
        <v>4.51665504544762</v>
      </c>
      <c r="F897" s="0" t="n">
        <v>20</v>
      </c>
      <c r="G897" s="0" t="n">
        <f aca="false">VLOOKUP(P897,BesoinU!$F$1:$L$99,3,0)</f>
        <v>29.3661305895393</v>
      </c>
      <c r="H897" s="0" t="n">
        <f aca="false">VLOOKUP(O897,bibliRdtCHauff!$G$1:$K$1398,3,0)</f>
        <v>0.783819334928058</v>
      </c>
      <c r="I897" s="0" t="n">
        <v>0.631435876721468</v>
      </c>
      <c r="J897" s="0" t="n">
        <f aca="false">VLOOKUP(D897,'paramètres CI'!$A$1:$C$6,2,0)</f>
        <v>0.022045059962018</v>
      </c>
      <c r="K897" s="0" t="str">
        <f aca="false">VLOOKUP(A897,Nomenclature!$D$1:$E$9,2,0)</f>
        <v>04</v>
      </c>
      <c r="L897" s="0" t="str">
        <f aca="false">VLOOKUP(B897,Nomenclature!$J$1:$K$97,2,0)</f>
        <v>94</v>
      </c>
      <c r="M897" s="0" t="str">
        <f aca="false">VLOOKUP(C897,Nomenclature!$M$1:$N$21,2,0)</f>
        <v>04</v>
      </c>
      <c r="N897" s="0" t="str">
        <f aca="false">VLOOKUP(D897,Nomenclature!$O$25:$P$31,2,0)</f>
        <v>04</v>
      </c>
      <c r="O897" s="0" t="str">
        <f aca="false">CONCATENATE(K897,L897,M897,N897)</f>
        <v>04940404</v>
      </c>
      <c r="P897" s="0" t="str">
        <f aca="false">CONCATENATE(K897,L897)</f>
        <v>0494</v>
      </c>
      <c r="R897" s="0" t="n">
        <v>4.30157623375964</v>
      </c>
      <c r="S897" s="0" t="n">
        <v>20</v>
      </c>
      <c r="T897" s="0" t="n">
        <v>72.859650069826</v>
      </c>
      <c r="U897" s="0" t="n">
        <v>0.731622029767973</v>
      </c>
      <c r="V897" s="0" t="n">
        <v>0.631435876721468</v>
      </c>
      <c r="W897" s="0" t="n">
        <f aca="false">VLOOKUP(D897,'paramètres CI'!$A$1:$C$6,2,0)</f>
        <v>0.022045059962018</v>
      </c>
      <c r="X897" s="0" t="n">
        <f aca="false">(R897-E897)/E897</f>
        <v>-0.0476190476190472</v>
      </c>
      <c r="Y897" s="0" t="n">
        <f aca="false">T897-G897</f>
        <v>43.4935194802867</v>
      </c>
      <c r="Z897" s="0" t="n">
        <f aca="false">U897-H897</f>
        <v>-0.052197305160085</v>
      </c>
    </row>
    <row r="898" customFormat="false" ht="15.8" hidden="false" customHeight="false" outlineLevel="0" collapsed="false">
      <c r="A898" s="0" t="s">
        <v>16</v>
      </c>
      <c r="B898" s="0" t="s">
        <v>121</v>
      </c>
      <c r="C898" s="0" t="s">
        <v>45</v>
      </c>
      <c r="D898" s="0" t="s">
        <v>43</v>
      </c>
      <c r="E898" s="0" t="n">
        <f aca="false">VLOOKUP(O898,bibliRdtCHauff!$G$1:$K$1398,4,0)</f>
        <v>10.4</v>
      </c>
      <c r="F898" s="0" t="n">
        <v>13</v>
      </c>
      <c r="G898" s="0" t="n">
        <f aca="false">VLOOKUP(P898,BesoinU!$F$1:$L$99,3,0)</f>
        <v>29.3661305895393</v>
      </c>
      <c r="H898" s="0" t="n">
        <f aca="false">VLOOKUP(O898,bibliRdtCHauff!$G$1:$K$1398,3,0)</f>
        <v>0.92</v>
      </c>
      <c r="I898" s="0" t="n">
        <v>0.109992256536487</v>
      </c>
      <c r="J898" s="0" t="n">
        <f aca="false">VLOOKUP(D898,'paramètres CI'!$A$1:$C$6,2,0)</f>
        <v>0.0935912806596305</v>
      </c>
      <c r="K898" s="0" t="str">
        <f aca="false">VLOOKUP(A898,Nomenclature!$D$1:$E$9,2,0)</f>
        <v>04</v>
      </c>
      <c r="L898" s="0" t="str">
        <f aca="false">VLOOKUP(B898,Nomenclature!$J$1:$K$97,2,0)</f>
        <v>94</v>
      </c>
      <c r="M898" s="0" t="str">
        <f aca="false">VLOOKUP(C898,Nomenclature!$M$1:$N$21,2,0)</f>
        <v>06</v>
      </c>
      <c r="N898" s="0" t="str">
        <f aca="false">VLOOKUP(D898,Nomenclature!$O$25:$P$31,2,0)</f>
        <v>02</v>
      </c>
      <c r="O898" s="0" t="str">
        <f aca="false">CONCATENATE(K898,L898,M898,N898)</f>
        <v>04940602</v>
      </c>
      <c r="P898" s="0" t="str">
        <f aca="false">CONCATENATE(K898,L898)</f>
        <v>0494</v>
      </c>
      <c r="R898" s="0" t="n">
        <v>10</v>
      </c>
      <c r="S898" s="0" t="n">
        <v>13</v>
      </c>
      <c r="T898" s="0" t="n">
        <v>54.3170919885192</v>
      </c>
      <c r="U898" s="0" t="n">
        <v>0.9</v>
      </c>
      <c r="V898" s="0" t="n">
        <v>0.109992256536487</v>
      </c>
      <c r="W898" s="0" t="n">
        <f aca="false">VLOOKUP(D898,'paramètres CI'!$A$1:$C$6,2,0)</f>
        <v>0.0935912806596305</v>
      </c>
      <c r="X898" s="0" t="n">
        <f aca="false">(R898-E898)/E898</f>
        <v>-0.0384615384615385</v>
      </c>
      <c r="Y898" s="0" t="n">
        <f aca="false">T898-G898</f>
        <v>24.9509613989799</v>
      </c>
      <c r="Z898" s="0" t="n">
        <f aca="false">U898-H898</f>
        <v>-0.02</v>
      </c>
    </row>
    <row r="899" customFormat="false" ht="15.8" hidden="false" customHeight="false" outlineLevel="0" collapsed="false">
      <c r="A899" s="0" t="s">
        <v>16</v>
      </c>
      <c r="B899" s="0" t="s">
        <v>121</v>
      </c>
      <c r="C899" s="0" t="s">
        <v>46</v>
      </c>
      <c r="D899" s="0" t="s">
        <v>43</v>
      </c>
      <c r="E899" s="0" t="n">
        <f aca="false">VLOOKUP(O899,bibliRdtCHauff!$G$1:$K$1398,4,0)</f>
        <v>12</v>
      </c>
      <c r="F899" s="0" t="n">
        <v>13</v>
      </c>
      <c r="G899" s="0" t="n">
        <f aca="false">VLOOKUP(P899,BesoinU!$F$1:$L$99,3,0)</f>
        <v>29.3661305895393</v>
      </c>
      <c r="H899" s="0" t="n">
        <f aca="false">VLOOKUP(O899,bibliRdtCHauff!$G$1:$K$1398,3,0)</f>
        <v>1</v>
      </c>
      <c r="I899" s="0" t="n">
        <v>9.9940035978413E-005</v>
      </c>
      <c r="J899" s="0" t="n">
        <f aca="false">VLOOKUP(D899,'paramètres CI'!$A$1:$C$6,2,0)</f>
        <v>0.0935912806596305</v>
      </c>
      <c r="K899" s="0" t="str">
        <f aca="false">VLOOKUP(A899,Nomenclature!$D$1:$E$9,2,0)</f>
        <v>04</v>
      </c>
      <c r="L899" s="0" t="str">
        <f aca="false">VLOOKUP(B899,Nomenclature!$J$1:$K$97,2,0)</f>
        <v>94</v>
      </c>
      <c r="M899" s="0" t="str">
        <f aca="false">VLOOKUP(C899,Nomenclature!$M$1:$N$21,2,0)</f>
        <v>26</v>
      </c>
      <c r="N899" s="0" t="str">
        <f aca="false">VLOOKUP(D899,Nomenclature!$O$25:$P$31,2,0)</f>
        <v>02</v>
      </c>
      <c r="O899" s="0" t="str">
        <f aca="false">CONCATENATE(K899,L899,M899,N899)</f>
        <v>04942602</v>
      </c>
      <c r="P899" s="0" t="str">
        <f aca="false">CONCATENATE(K899,L899)</f>
        <v>0494</v>
      </c>
      <c r="R899" s="0" t="n">
        <v>12</v>
      </c>
      <c r="S899" s="0" t="n">
        <v>13</v>
      </c>
      <c r="T899" s="0" t="n">
        <v>54.3170919885192</v>
      </c>
      <c r="U899" s="0" t="n">
        <v>1</v>
      </c>
      <c r="V899" s="0" t="n">
        <v>9.9940035978413E-005</v>
      </c>
      <c r="W899" s="0" t="n">
        <f aca="false">VLOOKUP(D899,'paramètres CI'!$A$1:$C$6,2,0)</f>
        <v>0.0935912806596305</v>
      </c>
      <c r="X899" s="0" t="n">
        <f aca="false">(R899-E899)/E899</f>
        <v>0</v>
      </c>
      <c r="Y899" s="0" t="n">
        <f aca="false">T899-G899</f>
        <v>24.9509613989799</v>
      </c>
      <c r="Z899" s="0" t="n">
        <f aca="false">U899-H899</f>
        <v>0</v>
      </c>
    </row>
    <row r="900" customFormat="false" ht="15.8" hidden="false" customHeight="false" outlineLevel="0" collapsed="false">
      <c r="A900" s="0" t="s">
        <v>16</v>
      </c>
      <c r="B900" s="0" t="s">
        <v>121</v>
      </c>
      <c r="C900" s="0" t="s">
        <v>48</v>
      </c>
      <c r="D900" s="0" t="s">
        <v>43</v>
      </c>
      <c r="E900" s="0" t="n">
        <f aca="false">VLOOKUP(O900,bibliRdtCHauff!$G$1:$K$1398,4,0)</f>
        <v>67.0060323763673</v>
      </c>
      <c r="F900" s="0" t="n">
        <v>20</v>
      </c>
      <c r="G900" s="0" t="n">
        <f aca="false">VLOOKUP(P900,BesoinU!$F$1:$L$99,3,0)</f>
        <v>29.3661305895393</v>
      </c>
      <c r="H900" s="0" t="n">
        <f aca="false">VLOOKUP(O900,bibliRdtCHauff!$G$1:$K$1398,3,0)</f>
        <v>2.8138808372093</v>
      </c>
      <c r="I900" s="0" t="n">
        <v>0.0684841488208551</v>
      </c>
      <c r="J900" s="0" t="n">
        <f aca="false">VLOOKUP(D900,'paramètres CI'!$A$1:$C$6,2,0)</f>
        <v>0.0935912806596305</v>
      </c>
      <c r="K900" s="0" t="str">
        <f aca="false">VLOOKUP(A900,Nomenclature!$D$1:$E$9,2,0)</f>
        <v>04</v>
      </c>
      <c r="L900" s="0" t="str">
        <f aca="false">VLOOKUP(B900,Nomenclature!$J$1:$K$97,2,0)</f>
        <v>94</v>
      </c>
      <c r="M900" s="0" t="str">
        <f aca="false">VLOOKUP(C900,Nomenclature!$M$1:$N$21,2,0)</f>
        <v>09</v>
      </c>
      <c r="N900" s="0" t="str">
        <f aca="false">VLOOKUP(D900,Nomenclature!$O$25:$P$31,2,0)</f>
        <v>02</v>
      </c>
      <c r="O900" s="0" t="str">
        <f aca="false">CONCATENATE(K900,L900,M900,N900)</f>
        <v>04940902</v>
      </c>
      <c r="P900" s="0" t="str">
        <f aca="false">CONCATENATE(K900,L900)</f>
        <v>0494</v>
      </c>
      <c r="R900" s="0" t="n">
        <v>63.8152689298736</v>
      </c>
      <c r="S900" s="0" t="n">
        <v>20</v>
      </c>
      <c r="T900" s="0" t="n">
        <v>100.389500056627</v>
      </c>
      <c r="U900" s="0" t="n">
        <v>2.70565465116279</v>
      </c>
      <c r="V900" s="0" t="n">
        <v>0.0684841488208551</v>
      </c>
      <c r="W900" s="0" t="n">
        <f aca="false">VLOOKUP(D900,'paramètres CI'!$A$1:$C$6,2,0)</f>
        <v>0.0935912806596305</v>
      </c>
      <c r="X900" s="0" t="n">
        <f aca="false">(R900-E900)/E900</f>
        <v>-0.047619047619048</v>
      </c>
      <c r="Y900" s="0" t="n">
        <f aca="false">T900-G900</f>
        <v>71.0233694670877</v>
      </c>
      <c r="Z900" s="0" t="n">
        <f aca="false">U900-H900</f>
        <v>-0.10822618604651</v>
      </c>
    </row>
    <row r="901" customFormat="false" ht="15.8" hidden="false" customHeight="false" outlineLevel="0" collapsed="false">
      <c r="A901" s="0" t="s">
        <v>16</v>
      </c>
      <c r="B901" s="0" t="s">
        <v>121</v>
      </c>
      <c r="C901" s="0" t="s">
        <v>49</v>
      </c>
      <c r="D901" s="0" t="s">
        <v>43</v>
      </c>
      <c r="E901" s="0" t="n">
        <f aca="false">VLOOKUP(O901,bibliRdtCHauff!$G$1:$K$1398,4,0)</f>
        <v>79.769086162342</v>
      </c>
      <c r="F901" s="0" t="n">
        <v>20</v>
      </c>
      <c r="G901" s="0" t="n">
        <f aca="false">VLOOKUP(P901,BesoinU!$F$1:$L$99,3,0)</f>
        <v>29.3661305895393</v>
      </c>
      <c r="H901" s="0" t="n">
        <f aca="false">VLOOKUP(O901,bibliRdtCHauff!$G$1:$K$1398,3,0)</f>
        <v>3.24678558139534</v>
      </c>
      <c r="I901" s="0" t="n">
        <v>9.9940035978413E-005</v>
      </c>
      <c r="J901" s="0" t="n">
        <f aca="false">VLOOKUP(D901,'paramètres CI'!$A$1:$C$6,2,0)</f>
        <v>0.0935912806596305</v>
      </c>
      <c r="K901" s="0" t="str">
        <f aca="false">VLOOKUP(A901,Nomenclature!$D$1:$E$9,2,0)</f>
        <v>04</v>
      </c>
      <c r="L901" s="0" t="str">
        <f aca="false">VLOOKUP(B901,Nomenclature!$J$1:$K$97,2,0)</f>
        <v>94</v>
      </c>
      <c r="M901" s="0" t="str">
        <f aca="false">VLOOKUP(C901,Nomenclature!$M$1:$N$21,2,0)</f>
        <v>29</v>
      </c>
      <c r="N901" s="0" t="str">
        <f aca="false">VLOOKUP(D901,Nomenclature!$O$25:$P$31,2,0)</f>
        <v>02</v>
      </c>
      <c r="O901" s="0" t="str">
        <f aca="false">CONCATENATE(K901,L901,M901,N901)</f>
        <v>04942902</v>
      </c>
      <c r="P901" s="0" t="str">
        <f aca="false">CONCATENATE(K901,L901)</f>
        <v>0494</v>
      </c>
      <c r="R901" s="0" t="n">
        <v>79.769086162342</v>
      </c>
      <c r="S901" s="0" t="n">
        <v>20</v>
      </c>
      <c r="T901" s="0" t="n">
        <v>100.389500056627</v>
      </c>
      <c r="U901" s="0" t="n">
        <v>3.24678558139534</v>
      </c>
      <c r="V901" s="0" t="n">
        <v>9.9940035978413E-005</v>
      </c>
      <c r="W901" s="0" t="n">
        <f aca="false">VLOOKUP(D901,'paramètres CI'!$A$1:$C$6,2,0)</f>
        <v>0.0935912806596305</v>
      </c>
      <c r="X901" s="0" t="n">
        <f aca="false">(R901-E901)/E901</f>
        <v>0</v>
      </c>
      <c r="Y901" s="0" t="n">
        <f aca="false">T901-G901</f>
        <v>71.0233694670877</v>
      </c>
      <c r="Z901" s="0" t="n">
        <f aca="false">U901-H901</f>
        <v>0</v>
      </c>
    </row>
    <row r="902" customFormat="false" ht="15.8" hidden="false" customHeight="false" outlineLevel="0" collapsed="false">
      <c r="A902" s="0" t="s">
        <v>17</v>
      </c>
      <c r="B902" s="0" t="s">
        <v>122</v>
      </c>
      <c r="C902" s="0" t="s">
        <v>32</v>
      </c>
      <c r="D902" s="0" t="s">
        <v>33</v>
      </c>
      <c r="E902" s="0" t="n">
        <f aca="false">VLOOKUP(O902,bibliRdtCHauff!$G$1:$K$1398,4,0)</f>
        <v>17.0170401174242</v>
      </c>
      <c r="F902" s="0" t="n">
        <v>25</v>
      </c>
      <c r="G902" s="0" t="n">
        <f aca="false">VLOOKUP(P902,BesoinU!$F$1:$L$99,3,0)</f>
        <v>40.0820809894906</v>
      </c>
      <c r="H902" s="0" t="n">
        <f aca="false">VLOOKUP(O902,bibliRdtCHauff!$G$1:$K$1398,3,0)</f>
        <v>1.59109308575718</v>
      </c>
      <c r="I902" s="0" t="n">
        <v>0.0223054875770667</v>
      </c>
      <c r="J902" s="0" t="n">
        <f aca="false">VLOOKUP(D902,'paramètres CI'!$A$1:$C$6,2,0)</f>
        <v>0.033584731604575</v>
      </c>
      <c r="K902" s="0" t="str">
        <f aca="false">VLOOKUP(A902,Nomenclature!$D$1:$E$9,2,0)</f>
        <v>05</v>
      </c>
      <c r="L902" s="0" t="str">
        <f aca="false">VLOOKUP(B902,Nomenclature!$J$1:$K$97,2,0)</f>
        <v>13</v>
      </c>
      <c r="M902" s="0" t="str">
        <f aca="false">VLOOKUP(C902,Nomenclature!$M$1:$N$21,2,0)</f>
        <v>01</v>
      </c>
      <c r="N902" s="0" t="str">
        <f aca="false">VLOOKUP(D902,Nomenclature!$O$25:$P$31,2,0)</f>
        <v>01</v>
      </c>
      <c r="O902" s="0" t="str">
        <f aca="false">CONCATENATE(K902,L902,M902,N902)</f>
        <v>05130101</v>
      </c>
      <c r="P902" s="0" t="str">
        <f aca="false">CONCATENATE(K902,L902)</f>
        <v>0513</v>
      </c>
      <c r="R902" s="0" t="n">
        <v>16.2067048737374</v>
      </c>
      <c r="S902" s="0" t="n">
        <v>25</v>
      </c>
      <c r="T902" s="0" t="n">
        <v>98.2031178050859</v>
      </c>
      <c r="U902" s="0" t="n">
        <v>1.52989719784344</v>
      </c>
      <c r="V902" s="0" t="n">
        <v>0.0223054875770667</v>
      </c>
      <c r="W902" s="0" t="n">
        <f aca="false">VLOOKUP(D902,'paramètres CI'!$A$1:$C$6,2,0)</f>
        <v>0.033584731604575</v>
      </c>
      <c r="X902" s="0" t="n">
        <f aca="false">(R902-E902)/E902</f>
        <v>-0.0476190476190437</v>
      </c>
      <c r="Y902" s="0" t="n">
        <f aca="false">T902-G902</f>
        <v>58.1210368155953</v>
      </c>
      <c r="Z902" s="0" t="n">
        <f aca="false">U902-H902</f>
        <v>-0.06119588791374</v>
      </c>
    </row>
    <row r="903" customFormat="false" ht="15.8" hidden="false" customHeight="false" outlineLevel="0" collapsed="false">
      <c r="A903" s="0" t="s">
        <v>17</v>
      </c>
      <c r="B903" s="0" t="s">
        <v>122</v>
      </c>
      <c r="C903" s="0" t="s">
        <v>32</v>
      </c>
      <c r="D903" s="0" t="s">
        <v>34</v>
      </c>
      <c r="E903" s="0" t="n">
        <f aca="false">VLOOKUP(O903,bibliRdtCHauff!$G$1:$K$1398,4,0)</f>
        <v>17.5899529432126</v>
      </c>
      <c r="F903" s="0" t="n">
        <v>25</v>
      </c>
      <c r="G903" s="0" t="n">
        <f aca="false">VLOOKUP(P903,BesoinU!$F$1:$L$99,3,0)</f>
        <v>40.0820809894906</v>
      </c>
      <c r="H903" s="0" t="n">
        <f aca="false">VLOOKUP(O903,bibliRdtCHauff!$G$1:$K$1398,3,0)</f>
        <v>1.74029035435512</v>
      </c>
      <c r="I903" s="0" t="n">
        <v>0.0526897101340417</v>
      </c>
      <c r="J903" s="0" t="n">
        <f aca="false">VLOOKUP(D903,'paramètres CI'!$A$1:$C$6,2,0)</f>
        <v>0.0424847883250769</v>
      </c>
      <c r="K903" s="0" t="str">
        <f aca="false">VLOOKUP(A903,Nomenclature!$D$1:$E$9,2,0)</f>
        <v>05</v>
      </c>
      <c r="L903" s="0" t="str">
        <f aca="false">VLOOKUP(B903,Nomenclature!$J$1:$K$97,2,0)</f>
        <v>13</v>
      </c>
      <c r="M903" s="0" t="str">
        <f aca="false">VLOOKUP(C903,Nomenclature!$M$1:$N$21,2,0)</f>
        <v>01</v>
      </c>
      <c r="N903" s="0" t="str">
        <f aca="false">VLOOKUP(D903,Nomenclature!$O$25:$P$31,2,0)</f>
        <v>06</v>
      </c>
      <c r="O903" s="0" t="str">
        <f aca="false">CONCATENATE(K903,L903,M903,N903)</f>
        <v>05130106</v>
      </c>
      <c r="P903" s="0" t="str">
        <f aca="false">CONCATENATE(K903,L903)</f>
        <v>0513</v>
      </c>
      <c r="R903" s="0" t="n">
        <v>16.7523361363929</v>
      </c>
      <c r="S903" s="0" t="n">
        <v>25</v>
      </c>
      <c r="T903" s="0" t="n">
        <v>109.222914788461</v>
      </c>
      <c r="U903" s="0" t="n">
        <v>1.67335610995685</v>
      </c>
      <c r="V903" s="0" t="n">
        <v>0.0526897101340417</v>
      </c>
      <c r="W903" s="0" t="n">
        <f aca="false">VLOOKUP(D903,'paramètres CI'!$A$1:$C$6,2,0)</f>
        <v>0.0424847883250769</v>
      </c>
      <c r="X903" s="0" t="n">
        <f aca="false">(R903-E903)/E903</f>
        <v>-0.0476190476190508</v>
      </c>
      <c r="Y903" s="0" t="n">
        <f aca="false">T903-G903</f>
        <v>69.1408337989704</v>
      </c>
      <c r="Z903" s="0" t="n">
        <f aca="false">U903-H903</f>
        <v>-0.0669342443982701</v>
      </c>
    </row>
    <row r="904" customFormat="false" ht="15.8" hidden="false" customHeight="false" outlineLevel="0" collapsed="false">
      <c r="A904" s="0" t="s">
        <v>17</v>
      </c>
      <c r="B904" s="0" t="s">
        <v>122</v>
      </c>
      <c r="C904" s="0" t="s">
        <v>35</v>
      </c>
      <c r="D904" s="0" t="s">
        <v>33</v>
      </c>
      <c r="E904" s="0" t="n">
        <f aca="false">VLOOKUP(O904,bibliRdtCHauff!$G$1:$K$1398,4,0)</f>
        <v>20.2583810921717</v>
      </c>
      <c r="F904" s="0" t="n">
        <v>25</v>
      </c>
      <c r="G904" s="0" t="n">
        <f aca="false">VLOOKUP(P904,BesoinU!$F$1:$L$99,3,0)</f>
        <v>40.0820809894906</v>
      </c>
      <c r="H904" s="0" t="n">
        <f aca="false">VLOOKUP(O904,bibliRdtCHauff!$G$1:$K$1398,3,0)</f>
        <v>1.83587663741213</v>
      </c>
      <c r="I904" s="0" t="n">
        <v>9.99400359784131E-005</v>
      </c>
      <c r="J904" s="0" t="n">
        <f aca="false">VLOOKUP(D904,'paramètres CI'!$A$1:$C$6,2,0)</f>
        <v>0.033584731604575</v>
      </c>
      <c r="K904" s="0" t="str">
        <f aca="false">VLOOKUP(A904,Nomenclature!$D$1:$E$9,2,0)</f>
        <v>05</v>
      </c>
      <c r="L904" s="0" t="str">
        <f aca="false">VLOOKUP(B904,Nomenclature!$J$1:$K$97,2,0)</f>
        <v>13</v>
      </c>
      <c r="M904" s="0" t="str">
        <f aca="false">VLOOKUP(C904,Nomenclature!$M$1:$N$21,2,0)</f>
        <v>21</v>
      </c>
      <c r="N904" s="0" t="str">
        <f aca="false">VLOOKUP(D904,Nomenclature!$O$25:$P$31,2,0)</f>
        <v>01</v>
      </c>
      <c r="O904" s="0" t="str">
        <f aca="false">CONCATENATE(K904,L904,M904,N904)</f>
        <v>05132101</v>
      </c>
      <c r="P904" s="0" t="str">
        <f aca="false">CONCATENATE(K904,L904)</f>
        <v>0513</v>
      </c>
      <c r="R904" s="0" t="n">
        <v>20.2583810921717</v>
      </c>
      <c r="S904" s="0" t="n">
        <v>25</v>
      </c>
      <c r="T904" s="0" t="n">
        <v>98.2031178050859</v>
      </c>
      <c r="U904" s="0" t="n">
        <v>1.83587663741213</v>
      </c>
      <c r="V904" s="0" t="n">
        <v>9.99400359784131E-005</v>
      </c>
      <c r="W904" s="0" t="n">
        <f aca="false">VLOOKUP(D904,'paramètres CI'!$A$1:$C$6,2,0)</f>
        <v>0.033584731604575</v>
      </c>
      <c r="X904" s="0" t="n">
        <f aca="false">(R904-E904)/E904</f>
        <v>0</v>
      </c>
      <c r="Y904" s="0" t="n">
        <f aca="false">T904-G904</f>
        <v>58.1210368155953</v>
      </c>
      <c r="Z904" s="0" t="n">
        <f aca="false">U904-H904</f>
        <v>0</v>
      </c>
    </row>
    <row r="905" customFormat="false" ht="15.8" hidden="false" customHeight="false" outlineLevel="0" collapsed="false">
      <c r="A905" s="0" t="s">
        <v>17</v>
      </c>
      <c r="B905" s="0" t="s">
        <v>122</v>
      </c>
      <c r="C905" s="0" t="s">
        <v>35</v>
      </c>
      <c r="D905" s="0" t="s">
        <v>34</v>
      </c>
      <c r="E905" s="0" t="n">
        <f aca="false">VLOOKUP(O905,bibliRdtCHauff!$G$1:$K$1398,4,0)</f>
        <v>20.9404201704912</v>
      </c>
      <c r="F905" s="0" t="n">
        <v>25</v>
      </c>
      <c r="G905" s="0" t="n">
        <f aca="false">VLOOKUP(P905,BesoinU!$F$1:$L$99,3,0)</f>
        <v>40.0820809894906</v>
      </c>
      <c r="H905" s="0" t="n">
        <f aca="false">VLOOKUP(O905,bibliRdtCHauff!$G$1:$K$1398,3,0)</f>
        <v>2.00802733194822</v>
      </c>
      <c r="I905" s="0" t="n">
        <v>9.99400359784131E-005</v>
      </c>
      <c r="J905" s="0" t="n">
        <f aca="false">VLOOKUP(D905,'paramètres CI'!$A$1:$C$6,2,0)</f>
        <v>0.0424847883250769</v>
      </c>
      <c r="K905" s="0" t="str">
        <f aca="false">VLOOKUP(A905,Nomenclature!$D$1:$E$9,2,0)</f>
        <v>05</v>
      </c>
      <c r="L905" s="0" t="str">
        <f aca="false">VLOOKUP(B905,Nomenclature!$J$1:$K$97,2,0)</f>
        <v>13</v>
      </c>
      <c r="M905" s="0" t="str">
        <f aca="false">VLOOKUP(C905,Nomenclature!$M$1:$N$21,2,0)</f>
        <v>21</v>
      </c>
      <c r="N905" s="0" t="str">
        <f aca="false">VLOOKUP(D905,Nomenclature!$O$25:$P$31,2,0)</f>
        <v>06</v>
      </c>
      <c r="O905" s="0" t="str">
        <f aca="false">CONCATENATE(K905,L905,M905,N905)</f>
        <v>05132106</v>
      </c>
      <c r="P905" s="0" t="str">
        <f aca="false">CONCATENATE(K905,L905)</f>
        <v>0513</v>
      </c>
      <c r="R905" s="0" t="n">
        <v>20.9404201704912</v>
      </c>
      <c r="S905" s="0" t="n">
        <v>25</v>
      </c>
      <c r="T905" s="0" t="n">
        <v>109.222914788461</v>
      </c>
      <c r="U905" s="0" t="n">
        <v>2.00802733194822</v>
      </c>
      <c r="V905" s="0" t="n">
        <v>9.99400359784131E-005</v>
      </c>
      <c r="W905" s="0" t="n">
        <f aca="false">VLOOKUP(D905,'paramètres CI'!$A$1:$C$6,2,0)</f>
        <v>0.0424847883250769</v>
      </c>
      <c r="X905" s="0" t="n">
        <f aca="false">(R905-E905)/E905</f>
        <v>0</v>
      </c>
      <c r="Y905" s="0" t="n">
        <f aca="false">T905-G905</f>
        <v>69.1408337989704</v>
      </c>
      <c r="Z905" s="0" t="n">
        <f aca="false">U905-H905</f>
        <v>0</v>
      </c>
    </row>
    <row r="906" customFormat="false" ht="15.8" hidden="false" customHeight="false" outlineLevel="0" collapsed="false">
      <c r="A906" s="0" t="s">
        <v>17</v>
      </c>
      <c r="B906" s="0" t="s">
        <v>122</v>
      </c>
      <c r="C906" s="0" t="s">
        <v>36</v>
      </c>
      <c r="D906" s="0" t="s">
        <v>37</v>
      </c>
      <c r="E906" s="0" t="n">
        <f aca="false">VLOOKUP(O906,bibliRdtCHauff!$G$1:$K$1398,4,0)</f>
        <v>11.8630803135483</v>
      </c>
      <c r="F906" s="0" t="n">
        <v>20</v>
      </c>
      <c r="G906" s="0" t="n">
        <f aca="false">VLOOKUP(P906,BesoinU!$F$1:$L$99,3,0)</f>
        <v>40.0820809894906</v>
      </c>
      <c r="H906" s="0" t="n">
        <f aca="false">VLOOKUP(O906,bibliRdtCHauff!$G$1:$K$1398,3,0)</f>
        <v>0.753311670237354</v>
      </c>
      <c r="I906" s="0" t="n">
        <v>9.99400359784131E-005</v>
      </c>
      <c r="J906" s="0" t="n">
        <f aca="false">VLOOKUP(D906,'paramètres CI'!$A$1:$C$6,2,0)</f>
        <v>0.0385046990211696</v>
      </c>
      <c r="K906" s="0" t="str">
        <f aca="false">VLOOKUP(A906,Nomenclature!$D$1:$E$9,2,0)</f>
        <v>05</v>
      </c>
      <c r="L906" s="0" t="str">
        <f aca="false">VLOOKUP(B906,Nomenclature!$J$1:$K$97,2,0)</f>
        <v>13</v>
      </c>
      <c r="M906" s="0" t="str">
        <f aca="false">VLOOKUP(C906,Nomenclature!$M$1:$N$21,2,0)</f>
        <v>23</v>
      </c>
      <c r="N906" s="0" t="str">
        <f aca="false">VLOOKUP(D906,Nomenclature!$O$25:$P$31,2,0)</f>
        <v>03</v>
      </c>
      <c r="O906" s="0" t="str">
        <f aca="false">CONCATENATE(K906,L906,M906,N906)</f>
        <v>05132303</v>
      </c>
      <c r="P906" s="0" t="str">
        <f aca="false">CONCATENATE(K906,L906)</f>
        <v>0513</v>
      </c>
      <c r="R906" s="0" t="n">
        <v>11.8630803135483</v>
      </c>
      <c r="S906" s="0" t="n">
        <v>20</v>
      </c>
      <c r="T906" s="0" t="n">
        <v>100.711409052778</v>
      </c>
      <c r="U906" s="0" t="n">
        <v>0.753311670237354</v>
      </c>
      <c r="V906" s="0" t="n">
        <v>9.99400359784131E-005</v>
      </c>
      <c r="W906" s="0" t="n">
        <f aca="false">VLOOKUP(D906,'paramètres CI'!$A$1:$C$6,2,0)</f>
        <v>0.0385046990211696</v>
      </c>
      <c r="X906" s="0" t="n">
        <f aca="false">(R906-E906)/E906</f>
        <v>0</v>
      </c>
      <c r="Y906" s="0" t="n">
        <f aca="false">T906-G906</f>
        <v>60.6293280632874</v>
      </c>
      <c r="Z906" s="0" t="n">
        <f aca="false">U906-H906</f>
        <v>0</v>
      </c>
    </row>
    <row r="907" customFormat="false" ht="15.8" hidden="false" customHeight="false" outlineLevel="0" collapsed="false">
      <c r="A907" s="0" t="s">
        <v>17</v>
      </c>
      <c r="B907" s="0" t="s">
        <v>122</v>
      </c>
      <c r="C907" s="0" t="s">
        <v>38</v>
      </c>
      <c r="D907" s="0" t="s">
        <v>39</v>
      </c>
      <c r="E907" s="0" t="n">
        <f aca="false">VLOOKUP(O907,bibliRdtCHauff!$G$1:$K$1398,4,0)</f>
        <v>8.86414754987847</v>
      </c>
      <c r="F907" s="0" t="n">
        <v>20</v>
      </c>
      <c r="G907" s="0" t="n">
        <f aca="false">VLOOKUP(P907,BesoinU!$F$1:$L$99,3,0)</f>
        <v>40.0820809894906</v>
      </c>
      <c r="H907" s="0" t="n">
        <f aca="false">VLOOKUP(O907,bibliRdtCHauff!$G$1:$K$1398,3,0)</f>
        <v>0.982019516528418</v>
      </c>
      <c r="I907" s="0" t="n">
        <v>9.99400359784131E-005</v>
      </c>
      <c r="J907" s="0" t="n">
        <f aca="false">VLOOKUP(D907,'paramètres CI'!$A$1:$C$6,2,0)</f>
        <v>0.022045059962018</v>
      </c>
      <c r="K907" s="0" t="str">
        <f aca="false">VLOOKUP(A907,Nomenclature!$D$1:$E$9,2,0)</f>
        <v>05</v>
      </c>
      <c r="L907" s="0" t="str">
        <f aca="false">VLOOKUP(B907,Nomenclature!$J$1:$K$97,2,0)</f>
        <v>13</v>
      </c>
      <c r="M907" s="0" t="str">
        <f aca="false">VLOOKUP(C907,Nomenclature!$M$1:$N$21,2,0)</f>
        <v>24</v>
      </c>
      <c r="N907" s="0" t="str">
        <f aca="false">VLOOKUP(D907,Nomenclature!$O$25:$P$31,2,0)</f>
        <v>04</v>
      </c>
      <c r="O907" s="0" t="str">
        <f aca="false">CONCATENATE(K907,L907,M907,N907)</f>
        <v>05132404</v>
      </c>
      <c r="P907" s="0" t="str">
        <f aca="false">CONCATENATE(K907,L907)</f>
        <v>0513</v>
      </c>
      <c r="R907" s="0" t="n">
        <v>8.86414754987847</v>
      </c>
      <c r="S907" s="0" t="n">
        <v>20</v>
      </c>
      <c r="T907" s="0" t="n">
        <v>104.868912052454</v>
      </c>
      <c r="U907" s="0" t="n">
        <v>0.982019516528418</v>
      </c>
      <c r="V907" s="0" t="n">
        <v>9.99400359784131E-005</v>
      </c>
      <c r="W907" s="0" t="n">
        <f aca="false">VLOOKUP(D907,'paramètres CI'!$A$1:$C$6,2,0)</f>
        <v>0.022045059962018</v>
      </c>
      <c r="X907" s="0" t="n">
        <f aca="false">(R907-E907)/E907</f>
        <v>0</v>
      </c>
      <c r="Y907" s="0" t="n">
        <f aca="false">T907-G907</f>
        <v>64.7868310629634</v>
      </c>
      <c r="Z907" s="0" t="n">
        <f aca="false">U907-H907</f>
        <v>0</v>
      </c>
    </row>
    <row r="908" customFormat="false" ht="15.8" hidden="false" customHeight="false" outlineLevel="0" collapsed="false">
      <c r="A908" s="0" t="s">
        <v>17</v>
      </c>
      <c r="B908" s="0" t="s">
        <v>122</v>
      </c>
      <c r="C908" s="0" t="s">
        <v>40</v>
      </c>
      <c r="D908" s="0" t="s">
        <v>37</v>
      </c>
      <c r="E908" s="0" t="n">
        <f aca="false">VLOOKUP(O908,bibliRdtCHauff!$G$1:$K$1398,4,0)</f>
        <v>9.96498746338061</v>
      </c>
      <c r="F908" s="0" t="n">
        <v>20</v>
      </c>
      <c r="G908" s="0" t="n">
        <f aca="false">VLOOKUP(P908,BesoinU!$F$1:$L$99,3,0)</f>
        <v>40.0820809894906</v>
      </c>
      <c r="H908" s="0" t="n">
        <f aca="false">VLOOKUP(O908,bibliRdtCHauff!$G$1:$K$1398,3,0)</f>
        <v>0.623927402253678</v>
      </c>
      <c r="I908" s="0" t="n">
        <v>0.0834429264869699</v>
      </c>
      <c r="J908" s="0" t="n">
        <f aca="false">VLOOKUP(D908,'paramètres CI'!$A$1:$C$6,2,0)</f>
        <v>0.0385046990211696</v>
      </c>
      <c r="K908" s="0" t="str">
        <f aca="false">VLOOKUP(A908,Nomenclature!$D$1:$E$9,2,0)</f>
        <v>05</v>
      </c>
      <c r="L908" s="0" t="str">
        <f aca="false">VLOOKUP(B908,Nomenclature!$J$1:$K$97,2,0)</f>
        <v>13</v>
      </c>
      <c r="M908" s="0" t="str">
        <f aca="false">VLOOKUP(C908,Nomenclature!$M$1:$N$21,2,0)</f>
        <v>03</v>
      </c>
      <c r="N908" s="0" t="str">
        <f aca="false">VLOOKUP(D908,Nomenclature!$O$25:$P$31,2,0)</f>
        <v>03</v>
      </c>
      <c r="O908" s="0" t="str">
        <f aca="false">CONCATENATE(K908,L908,M908,N908)</f>
        <v>05130303</v>
      </c>
      <c r="P908" s="0" t="str">
        <f aca="false">CONCATENATE(K908,L908)</f>
        <v>0513</v>
      </c>
      <c r="R908" s="0" t="n">
        <v>9.49046425083868</v>
      </c>
      <c r="S908" s="0" t="n">
        <v>20</v>
      </c>
      <c r="T908" s="0" t="n">
        <v>100.711409052778</v>
      </c>
      <c r="U908" s="0" t="n">
        <v>0.591581335257759</v>
      </c>
      <c r="V908" s="0" t="n">
        <v>0.0834429264869699</v>
      </c>
      <c r="W908" s="0" t="n">
        <f aca="false">VLOOKUP(D908,'paramètres CI'!$A$1:$C$6,2,0)</f>
        <v>0.0385046990211696</v>
      </c>
      <c r="X908" s="0" t="n">
        <f aca="false">(R908-E908)/E908</f>
        <v>-0.0476190476190471</v>
      </c>
      <c r="Y908" s="0" t="n">
        <f aca="false">T908-G908</f>
        <v>60.6293280632874</v>
      </c>
      <c r="Z908" s="0" t="n">
        <f aca="false">U908-H908</f>
        <v>-0.032346066995919</v>
      </c>
    </row>
    <row r="909" customFormat="false" ht="15.8" hidden="false" customHeight="false" outlineLevel="0" collapsed="false">
      <c r="A909" s="0" t="s">
        <v>17</v>
      </c>
      <c r="B909" s="0" t="s">
        <v>122</v>
      </c>
      <c r="C909" s="0" t="s">
        <v>41</v>
      </c>
      <c r="D909" s="0" t="s">
        <v>39</v>
      </c>
      <c r="E909" s="0" t="n">
        <f aca="false">VLOOKUP(O909,bibliRdtCHauff!$G$1:$K$1398,4,0)</f>
        <v>7.44588394189792</v>
      </c>
      <c r="F909" s="0" t="n">
        <v>20</v>
      </c>
      <c r="G909" s="0" t="n">
        <f aca="false">VLOOKUP(P909,BesoinU!$F$1:$L$99,3,0)</f>
        <v>40.0820809894906</v>
      </c>
      <c r="H909" s="0" t="n">
        <f aca="false">VLOOKUP(O909,bibliRdtCHauff!$G$1:$K$1398,3,0)</f>
        <v>0.837062896444272</v>
      </c>
      <c r="I909" s="0" t="n">
        <v>0.498838441713609</v>
      </c>
      <c r="J909" s="0" t="n">
        <f aca="false">VLOOKUP(D909,'paramètres CI'!$A$1:$C$6,2,0)</f>
        <v>0.022045059962018</v>
      </c>
      <c r="K909" s="0" t="str">
        <f aca="false">VLOOKUP(A909,Nomenclature!$D$1:$E$9,2,0)</f>
        <v>05</v>
      </c>
      <c r="L909" s="0" t="str">
        <f aca="false">VLOOKUP(B909,Nomenclature!$J$1:$K$97,2,0)</f>
        <v>13</v>
      </c>
      <c r="M909" s="0" t="str">
        <f aca="false">VLOOKUP(C909,Nomenclature!$M$1:$N$21,2,0)</f>
        <v>04</v>
      </c>
      <c r="N909" s="0" t="str">
        <f aca="false">VLOOKUP(D909,Nomenclature!$O$25:$P$31,2,0)</f>
        <v>04</v>
      </c>
      <c r="O909" s="0" t="str">
        <f aca="false">CONCATENATE(K909,L909,M909,N909)</f>
        <v>05130404</v>
      </c>
      <c r="P909" s="0" t="str">
        <f aca="false">CONCATENATE(K909,L909)</f>
        <v>0513</v>
      </c>
      <c r="R909" s="0" t="n">
        <v>7.09131803990278</v>
      </c>
      <c r="S909" s="0" t="n">
        <v>20</v>
      </c>
      <c r="T909" s="0" t="n">
        <v>104.868912052454</v>
      </c>
      <c r="U909" s="0" t="n">
        <v>0.800823741423235</v>
      </c>
      <c r="V909" s="0" t="n">
        <v>0.498838441713609</v>
      </c>
      <c r="W909" s="0" t="n">
        <f aca="false">VLOOKUP(D909,'paramètres CI'!$A$1:$C$6,2,0)</f>
        <v>0.022045059962018</v>
      </c>
      <c r="X909" s="0" t="n">
        <f aca="false">(R909-E909)/E909</f>
        <v>-0.0476190476190477</v>
      </c>
      <c r="Y909" s="0" t="n">
        <f aca="false">T909-G909</f>
        <v>64.7868310629634</v>
      </c>
      <c r="Z909" s="0" t="n">
        <f aca="false">U909-H909</f>
        <v>-0.036239155021037</v>
      </c>
    </row>
    <row r="910" customFormat="false" ht="15.8" hidden="false" customHeight="false" outlineLevel="0" collapsed="false">
      <c r="A910" s="0" t="s">
        <v>17</v>
      </c>
      <c r="B910" s="0" t="s">
        <v>122</v>
      </c>
      <c r="C910" s="0" t="s">
        <v>45</v>
      </c>
      <c r="D910" s="0" t="s">
        <v>43</v>
      </c>
      <c r="E910" s="0" t="n">
        <f aca="false">VLOOKUP(O910,bibliRdtCHauff!$G$1:$K$1398,4,0)</f>
        <v>10.4</v>
      </c>
      <c r="F910" s="0" t="n">
        <v>13</v>
      </c>
      <c r="G910" s="0" t="n">
        <f aca="false">VLOOKUP(P910,BesoinU!$F$1:$L$99,3,0)</f>
        <v>40.0820809894906</v>
      </c>
      <c r="H910" s="0" t="n">
        <f aca="false">VLOOKUP(O910,bibliRdtCHauff!$G$1:$K$1398,3,0)</f>
        <v>0.92</v>
      </c>
      <c r="I910" s="0" t="n">
        <v>0.221897608573385</v>
      </c>
      <c r="J910" s="0" t="n">
        <f aca="false">VLOOKUP(D910,'paramètres CI'!$A$1:$C$6,2,0)</f>
        <v>0.0935912806596305</v>
      </c>
      <c r="K910" s="0" t="str">
        <f aca="false">VLOOKUP(A910,Nomenclature!$D$1:$E$9,2,0)</f>
        <v>05</v>
      </c>
      <c r="L910" s="0" t="str">
        <f aca="false">VLOOKUP(B910,Nomenclature!$J$1:$K$97,2,0)</f>
        <v>13</v>
      </c>
      <c r="M910" s="0" t="str">
        <f aca="false">VLOOKUP(C910,Nomenclature!$M$1:$N$21,2,0)</f>
        <v>06</v>
      </c>
      <c r="N910" s="0" t="str">
        <f aca="false">VLOOKUP(D910,Nomenclature!$O$25:$P$31,2,0)</f>
        <v>02</v>
      </c>
      <c r="O910" s="0" t="str">
        <f aca="false">CONCATENATE(K910,L910,M910,N910)</f>
        <v>05130602</v>
      </c>
      <c r="P910" s="0" t="str">
        <f aca="false">CONCATENATE(K910,L910)</f>
        <v>0513</v>
      </c>
      <c r="R910" s="0" t="n">
        <v>10</v>
      </c>
      <c r="S910" s="0" t="n">
        <v>13</v>
      </c>
      <c r="T910" s="0" t="n">
        <v>97.8247532377518</v>
      </c>
      <c r="U910" s="0" t="n">
        <v>0.9</v>
      </c>
      <c r="V910" s="0" t="n">
        <v>0.221897608573385</v>
      </c>
      <c r="W910" s="0" t="n">
        <f aca="false">VLOOKUP(D910,'paramètres CI'!$A$1:$C$6,2,0)</f>
        <v>0.0935912806596305</v>
      </c>
      <c r="X910" s="0" t="n">
        <f aca="false">(R910-E910)/E910</f>
        <v>-0.0384615384615385</v>
      </c>
      <c r="Y910" s="0" t="n">
        <f aca="false">T910-G910</f>
        <v>57.7426722482612</v>
      </c>
      <c r="Z910" s="0" t="n">
        <f aca="false">U910-H910</f>
        <v>-0.02</v>
      </c>
    </row>
    <row r="911" customFormat="false" ht="15.8" hidden="false" customHeight="false" outlineLevel="0" collapsed="false">
      <c r="A911" s="0" t="s">
        <v>17</v>
      </c>
      <c r="B911" s="0" t="s">
        <v>122</v>
      </c>
      <c r="C911" s="0" t="s">
        <v>46</v>
      </c>
      <c r="D911" s="0" t="s">
        <v>43</v>
      </c>
      <c r="E911" s="0" t="n">
        <f aca="false">VLOOKUP(O911,bibliRdtCHauff!$G$1:$K$1398,4,0)</f>
        <v>12</v>
      </c>
      <c r="F911" s="0" t="n">
        <v>13</v>
      </c>
      <c r="G911" s="0" t="n">
        <f aca="false">VLOOKUP(P911,BesoinU!$F$1:$L$99,3,0)</f>
        <v>40.0820809894906</v>
      </c>
      <c r="H911" s="0" t="n">
        <f aca="false">VLOOKUP(O911,bibliRdtCHauff!$G$1:$K$1398,3,0)</f>
        <v>1</v>
      </c>
      <c r="I911" s="0" t="n">
        <v>9.99400359784131E-005</v>
      </c>
      <c r="J911" s="0" t="n">
        <f aca="false">VLOOKUP(D911,'paramètres CI'!$A$1:$C$6,2,0)</f>
        <v>0.0935912806596305</v>
      </c>
      <c r="K911" s="0" t="str">
        <f aca="false">VLOOKUP(A911,Nomenclature!$D$1:$E$9,2,0)</f>
        <v>05</v>
      </c>
      <c r="L911" s="0" t="str">
        <f aca="false">VLOOKUP(B911,Nomenclature!$J$1:$K$97,2,0)</f>
        <v>13</v>
      </c>
      <c r="M911" s="0" t="str">
        <f aca="false">VLOOKUP(C911,Nomenclature!$M$1:$N$21,2,0)</f>
        <v>26</v>
      </c>
      <c r="N911" s="0" t="str">
        <f aca="false">VLOOKUP(D911,Nomenclature!$O$25:$P$31,2,0)</f>
        <v>02</v>
      </c>
      <c r="O911" s="0" t="str">
        <f aca="false">CONCATENATE(K911,L911,M911,N911)</f>
        <v>05132602</v>
      </c>
      <c r="P911" s="0" t="str">
        <f aca="false">CONCATENATE(K911,L911)</f>
        <v>0513</v>
      </c>
      <c r="R911" s="0" t="n">
        <v>12</v>
      </c>
      <c r="S911" s="0" t="n">
        <v>13</v>
      </c>
      <c r="T911" s="0" t="n">
        <v>97.8247532377518</v>
      </c>
      <c r="U911" s="0" t="n">
        <v>1</v>
      </c>
      <c r="V911" s="0" t="n">
        <v>9.99400359784131E-005</v>
      </c>
      <c r="W911" s="0" t="n">
        <f aca="false">VLOOKUP(D911,'paramètres CI'!$A$1:$C$6,2,0)</f>
        <v>0.0935912806596305</v>
      </c>
      <c r="X911" s="0" t="n">
        <f aca="false">(R911-E911)/E911</f>
        <v>0</v>
      </c>
      <c r="Y911" s="0" t="n">
        <f aca="false">T911-G911</f>
        <v>57.7426722482612</v>
      </c>
      <c r="Z911" s="0" t="n">
        <f aca="false">U911-H911</f>
        <v>0</v>
      </c>
    </row>
    <row r="912" customFormat="false" ht="15.8" hidden="false" customHeight="false" outlineLevel="0" collapsed="false">
      <c r="A912" s="0" t="s">
        <v>17</v>
      </c>
      <c r="B912" s="0" t="s">
        <v>122</v>
      </c>
      <c r="C912" s="0" t="s">
        <v>48</v>
      </c>
      <c r="D912" s="0" t="s">
        <v>43</v>
      </c>
      <c r="E912" s="0" t="n">
        <f aca="false">VLOOKUP(O912,bibliRdtCHauff!$G$1:$K$1398,4,0)</f>
        <v>46.6369755986121</v>
      </c>
      <c r="F912" s="0" t="n">
        <v>20</v>
      </c>
      <c r="G912" s="0" t="n">
        <f aca="false">VLOOKUP(P912,BesoinU!$F$1:$L$99,3,0)</f>
        <v>40.0820809894906</v>
      </c>
      <c r="H912" s="0" t="n">
        <f aca="false">VLOOKUP(O912,bibliRdtCHauff!$G$1:$K$1398,3,0)</f>
        <v>2.94489544186046</v>
      </c>
      <c r="I912" s="0" t="n">
        <v>0.120226185299057</v>
      </c>
      <c r="J912" s="0" t="n">
        <f aca="false">VLOOKUP(D912,'paramètres CI'!$A$1:$C$6,2,0)</f>
        <v>0.0935912806596305</v>
      </c>
      <c r="K912" s="0" t="str">
        <f aca="false">VLOOKUP(A912,Nomenclature!$D$1:$E$9,2,0)</f>
        <v>05</v>
      </c>
      <c r="L912" s="0" t="str">
        <f aca="false">VLOOKUP(B912,Nomenclature!$J$1:$K$97,2,0)</f>
        <v>13</v>
      </c>
      <c r="M912" s="0" t="str">
        <f aca="false">VLOOKUP(C912,Nomenclature!$M$1:$N$21,2,0)</f>
        <v>09</v>
      </c>
      <c r="N912" s="0" t="str">
        <f aca="false">VLOOKUP(D912,Nomenclature!$O$25:$P$31,2,0)</f>
        <v>02</v>
      </c>
      <c r="O912" s="0" t="str">
        <f aca="false">CONCATENATE(K912,L912,M912,N912)</f>
        <v>05130902</v>
      </c>
      <c r="P912" s="0" t="str">
        <f aca="false">CONCATENATE(K912,L912)</f>
        <v>0513</v>
      </c>
      <c r="R912" s="0" t="n">
        <v>44.4161672367735</v>
      </c>
      <c r="S912" s="0" t="n">
        <v>20</v>
      </c>
      <c r="T912" s="0" t="n">
        <v>102.453628334613</v>
      </c>
      <c r="U912" s="0" t="n">
        <v>2.83163023255814</v>
      </c>
      <c r="V912" s="0" t="n">
        <v>0.120226185299057</v>
      </c>
      <c r="W912" s="0" t="n">
        <f aca="false">VLOOKUP(D912,'paramètres CI'!$A$1:$C$6,2,0)</f>
        <v>0.0935912806596305</v>
      </c>
      <c r="X912" s="0" t="n">
        <f aca="false">(R912-E912)/E912</f>
        <v>-0.0476190476190462</v>
      </c>
      <c r="Y912" s="0" t="n">
        <f aca="false">T912-G912</f>
        <v>62.3715473451224</v>
      </c>
      <c r="Z912" s="0" t="n">
        <f aca="false">U912-H912</f>
        <v>-0.11326520930232</v>
      </c>
    </row>
    <row r="913" customFormat="false" ht="15.8" hidden="false" customHeight="false" outlineLevel="0" collapsed="false">
      <c r="A913" s="0" t="s">
        <v>17</v>
      </c>
      <c r="B913" s="0" t="s">
        <v>122</v>
      </c>
      <c r="C913" s="0" t="s">
        <v>49</v>
      </c>
      <c r="D913" s="0" t="s">
        <v>43</v>
      </c>
      <c r="E913" s="0" t="n">
        <f aca="false">VLOOKUP(O913,bibliRdtCHauff!$G$1:$K$1398,4,0)</f>
        <v>55.5202090459668</v>
      </c>
      <c r="F913" s="0" t="n">
        <v>20</v>
      </c>
      <c r="G913" s="0" t="n">
        <f aca="false">VLOOKUP(P913,BesoinU!$F$1:$L$99,3,0)</f>
        <v>40.0820809894906</v>
      </c>
      <c r="H913" s="0" t="n">
        <f aca="false">VLOOKUP(O913,bibliRdtCHauff!$G$1:$K$1398,3,0)</f>
        <v>3.39795627906976</v>
      </c>
      <c r="I913" s="0" t="n">
        <v>9.99400359784131E-005</v>
      </c>
      <c r="J913" s="0" t="n">
        <f aca="false">VLOOKUP(D913,'paramètres CI'!$A$1:$C$6,2,0)</f>
        <v>0.0935912806596305</v>
      </c>
      <c r="K913" s="0" t="str">
        <f aca="false">VLOOKUP(A913,Nomenclature!$D$1:$E$9,2,0)</f>
        <v>05</v>
      </c>
      <c r="L913" s="0" t="str">
        <f aca="false">VLOOKUP(B913,Nomenclature!$J$1:$K$97,2,0)</f>
        <v>13</v>
      </c>
      <c r="M913" s="0" t="str">
        <f aca="false">VLOOKUP(C913,Nomenclature!$M$1:$N$21,2,0)</f>
        <v>29</v>
      </c>
      <c r="N913" s="0" t="str">
        <f aca="false">VLOOKUP(D913,Nomenclature!$O$25:$P$31,2,0)</f>
        <v>02</v>
      </c>
      <c r="O913" s="0" t="str">
        <f aca="false">CONCATENATE(K913,L913,M913,N913)</f>
        <v>05132902</v>
      </c>
      <c r="P913" s="0" t="str">
        <f aca="false">CONCATENATE(K913,L913)</f>
        <v>0513</v>
      </c>
      <c r="R913" s="0" t="n">
        <v>55.5202090459668</v>
      </c>
      <c r="S913" s="0" t="n">
        <v>20</v>
      </c>
      <c r="T913" s="0" t="n">
        <v>102.453628334613</v>
      </c>
      <c r="U913" s="0" t="n">
        <v>3.39795627906976</v>
      </c>
      <c r="V913" s="0" t="n">
        <v>9.99400359784131E-005</v>
      </c>
      <c r="W913" s="0" t="n">
        <f aca="false">VLOOKUP(D913,'paramètres CI'!$A$1:$C$6,2,0)</f>
        <v>0.0935912806596305</v>
      </c>
      <c r="X913" s="0" t="n">
        <f aca="false">(R913-E913)/E913</f>
        <v>0</v>
      </c>
      <c r="Y913" s="0" t="n">
        <f aca="false">T913-G913</f>
        <v>62.3715473451224</v>
      </c>
      <c r="Z913" s="0" t="n">
        <f aca="false">U913-H913</f>
        <v>0</v>
      </c>
    </row>
    <row r="914" customFormat="false" ht="15.8" hidden="false" customHeight="false" outlineLevel="0" collapsed="false">
      <c r="A914" s="0" t="s">
        <v>17</v>
      </c>
      <c r="B914" s="0" t="s">
        <v>123</v>
      </c>
      <c r="C914" s="0" t="s">
        <v>32</v>
      </c>
      <c r="D914" s="0" t="s">
        <v>33</v>
      </c>
      <c r="E914" s="0" t="n">
        <f aca="false">VLOOKUP(O914,bibliRdtCHauff!$G$1:$K$1398,4,0)</f>
        <v>17.3497125473371</v>
      </c>
      <c r="F914" s="0" t="n">
        <v>25</v>
      </c>
      <c r="G914" s="0" t="n">
        <f aca="false">VLOOKUP(P914,BesoinU!$F$1:$L$99,3,0)</f>
        <v>28.3537035629065</v>
      </c>
      <c r="H914" s="0" t="n">
        <f aca="false">VLOOKUP(O914,bibliRdtCHauff!$G$1:$K$1398,3,0)</f>
        <v>1.63217951248333</v>
      </c>
      <c r="I914" s="0" t="n">
        <v>0.0254922075145895</v>
      </c>
      <c r="J914" s="0" t="n">
        <f aca="false">VLOOKUP(D914,'paramètres CI'!$A$1:$C$6,2,0)</f>
        <v>0.033584731604575</v>
      </c>
      <c r="K914" s="0" t="str">
        <f aca="false">VLOOKUP(A914,Nomenclature!$D$1:$E$9,2,0)</f>
        <v>05</v>
      </c>
      <c r="L914" s="0" t="str">
        <f aca="false">VLOOKUP(B914,Nomenclature!$J$1:$K$97,2,0)</f>
        <v>51</v>
      </c>
      <c r="M914" s="0" t="str">
        <f aca="false">VLOOKUP(C914,Nomenclature!$M$1:$N$21,2,0)</f>
        <v>01</v>
      </c>
      <c r="N914" s="0" t="str">
        <f aca="false">VLOOKUP(D914,Nomenclature!$O$25:$P$31,2,0)</f>
        <v>01</v>
      </c>
      <c r="O914" s="0" t="str">
        <f aca="false">CONCATENATE(K914,L914,M914,N914)</f>
        <v>05510101</v>
      </c>
      <c r="P914" s="0" t="str">
        <f aca="false">CONCATENATE(K914,L914)</f>
        <v>0551</v>
      </c>
      <c r="R914" s="0" t="n">
        <v>16.5235357593687</v>
      </c>
      <c r="S914" s="0" t="n">
        <v>25</v>
      </c>
      <c r="T914" s="0" t="n">
        <v>86.9737249087105</v>
      </c>
      <c r="U914" s="0" t="n">
        <v>1.56940337738782</v>
      </c>
      <c r="V914" s="0" t="n">
        <v>0.0254922075145895</v>
      </c>
      <c r="W914" s="0" t="n">
        <f aca="false">VLOOKUP(D914,'paramètres CI'!$A$1:$C$6,2,0)</f>
        <v>0.033584731604575</v>
      </c>
      <c r="X914" s="0" t="n">
        <f aca="false">(R914-E914)/E914</f>
        <v>-0.0476190476190457</v>
      </c>
      <c r="Y914" s="0" t="n">
        <f aca="false">T914-G914</f>
        <v>58.620021345804</v>
      </c>
      <c r="Z914" s="0" t="n">
        <f aca="false">U914-H914</f>
        <v>-0.0627761350955101</v>
      </c>
    </row>
    <row r="915" customFormat="false" ht="15.8" hidden="false" customHeight="false" outlineLevel="0" collapsed="false">
      <c r="A915" s="0" t="s">
        <v>17</v>
      </c>
      <c r="B915" s="0" t="s">
        <v>123</v>
      </c>
      <c r="C915" s="0" t="s">
        <v>32</v>
      </c>
      <c r="D915" s="0" t="s">
        <v>34</v>
      </c>
      <c r="E915" s="0" t="n">
        <f aca="false">VLOOKUP(O915,bibliRdtCHauff!$G$1:$K$1398,4,0)</f>
        <v>16.6286145574268</v>
      </c>
      <c r="F915" s="0" t="n">
        <v>25</v>
      </c>
      <c r="G915" s="0" t="n">
        <f aca="false">VLOOKUP(P915,BesoinU!$F$1:$L$99,3,0)</f>
        <v>28.3537035629065</v>
      </c>
      <c r="H915" s="0" t="n">
        <f aca="false">VLOOKUP(O915,bibliRdtCHauff!$G$1:$K$1398,3,0)</f>
        <v>1.78020592557298</v>
      </c>
      <c r="I915" s="0" t="n">
        <v>0.0493287215675009</v>
      </c>
      <c r="J915" s="0" t="n">
        <f aca="false">VLOOKUP(D915,'paramètres CI'!$A$1:$C$6,2,0)</f>
        <v>0.0424847883250769</v>
      </c>
      <c r="K915" s="0" t="str">
        <f aca="false">VLOOKUP(A915,Nomenclature!$D$1:$E$9,2,0)</f>
        <v>05</v>
      </c>
      <c r="L915" s="0" t="str">
        <f aca="false">VLOOKUP(B915,Nomenclature!$J$1:$K$97,2,0)</f>
        <v>51</v>
      </c>
      <c r="M915" s="0" t="str">
        <f aca="false">VLOOKUP(C915,Nomenclature!$M$1:$N$21,2,0)</f>
        <v>01</v>
      </c>
      <c r="N915" s="0" t="str">
        <f aca="false">VLOOKUP(D915,Nomenclature!$O$25:$P$31,2,0)</f>
        <v>06</v>
      </c>
      <c r="O915" s="0" t="str">
        <f aca="false">CONCATENATE(K915,L915,M915,N915)</f>
        <v>05510106</v>
      </c>
      <c r="P915" s="0" t="str">
        <f aca="false">CONCATENATE(K915,L915)</f>
        <v>0551</v>
      </c>
      <c r="R915" s="0" t="n">
        <v>15.8367757689779</v>
      </c>
      <c r="S915" s="0" t="n">
        <v>25</v>
      </c>
      <c r="T915" s="0" t="n">
        <v>107.961295893599</v>
      </c>
      <c r="U915" s="0" t="n">
        <v>1.7117364668971</v>
      </c>
      <c r="V915" s="0" t="n">
        <v>0.0493287215675009</v>
      </c>
      <c r="W915" s="0" t="n">
        <f aca="false">VLOOKUP(D915,'paramètres CI'!$A$1:$C$6,2,0)</f>
        <v>0.0424847883250769</v>
      </c>
      <c r="X915" s="0" t="n">
        <f aca="false">(R915-E915)/E915</f>
        <v>-0.047619047619048</v>
      </c>
      <c r="Y915" s="0" t="n">
        <f aca="false">T915-G915</f>
        <v>79.6075923306925</v>
      </c>
      <c r="Z915" s="0" t="n">
        <f aca="false">U915-H915</f>
        <v>-0.0684694586758801</v>
      </c>
    </row>
    <row r="916" customFormat="false" ht="15.8" hidden="false" customHeight="false" outlineLevel="0" collapsed="false">
      <c r="A916" s="0" t="s">
        <v>17</v>
      </c>
      <c r="B916" s="0" t="s">
        <v>123</v>
      </c>
      <c r="C916" s="0" t="s">
        <v>35</v>
      </c>
      <c r="D916" s="0" t="s">
        <v>33</v>
      </c>
      <c r="E916" s="0" t="n">
        <f aca="false">VLOOKUP(O916,bibliRdtCHauff!$G$1:$K$1398,4,0)</f>
        <v>20.6544196992108</v>
      </c>
      <c r="F916" s="0" t="n">
        <v>25</v>
      </c>
      <c r="G916" s="0" t="n">
        <f aca="false">VLOOKUP(P916,BesoinU!$F$1:$L$99,3,0)</f>
        <v>28.3537035629065</v>
      </c>
      <c r="H916" s="0" t="n">
        <f aca="false">VLOOKUP(O916,bibliRdtCHauff!$G$1:$K$1398,3,0)</f>
        <v>1.88328405286538</v>
      </c>
      <c r="I916" s="0" t="n">
        <v>9.99400359784131E-005</v>
      </c>
      <c r="J916" s="0" t="n">
        <f aca="false">VLOOKUP(D916,'paramètres CI'!$A$1:$C$6,2,0)</f>
        <v>0.033584731604575</v>
      </c>
      <c r="K916" s="0" t="str">
        <f aca="false">VLOOKUP(A916,Nomenclature!$D$1:$E$9,2,0)</f>
        <v>05</v>
      </c>
      <c r="L916" s="0" t="str">
        <f aca="false">VLOOKUP(B916,Nomenclature!$J$1:$K$97,2,0)</f>
        <v>51</v>
      </c>
      <c r="M916" s="0" t="str">
        <f aca="false">VLOOKUP(C916,Nomenclature!$M$1:$N$21,2,0)</f>
        <v>21</v>
      </c>
      <c r="N916" s="0" t="str">
        <f aca="false">VLOOKUP(D916,Nomenclature!$O$25:$P$31,2,0)</f>
        <v>01</v>
      </c>
      <c r="O916" s="0" t="str">
        <f aca="false">CONCATENATE(K916,L916,M916,N916)</f>
        <v>05512101</v>
      </c>
      <c r="P916" s="0" t="str">
        <f aca="false">CONCATENATE(K916,L916)</f>
        <v>0551</v>
      </c>
      <c r="R916" s="0" t="n">
        <v>20.6544196992108</v>
      </c>
      <c r="S916" s="0" t="n">
        <v>25</v>
      </c>
      <c r="T916" s="0" t="n">
        <v>86.9737249087105</v>
      </c>
      <c r="U916" s="0" t="n">
        <v>1.88328405286538</v>
      </c>
      <c r="V916" s="0" t="n">
        <v>9.99400359784131E-005</v>
      </c>
      <c r="W916" s="0" t="n">
        <f aca="false">VLOOKUP(D916,'paramètres CI'!$A$1:$C$6,2,0)</f>
        <v>0.033584731604575</v>
      </c>
      <c r="X916" s="0" t="n">
        <f aca="false">(R916-E916)/E916</f>
        <v>0</v>
      </c>
      <c r="Y916" s="0" t="n">
        <f aca="false">T916-G916</f>
        <v>58.620021345804</v>
      </c>
      <c r="Z916" s="0" t="n">
        <f aca="false">U916-H916</f>
        <v>0</v>
      </c>
    </row>
    <row r="917" customFormat="false" ht="15.8" hidden="false" customHeight="false" outlineLevel="0" collapsed="false">
      <c r="A917" s="0" t="s">
        <v>17</v>
      </c>
      <c r="B917" s="0" t="s">
        <v>123</v>
      </c>
      <c r="C917" s="0" t="s">
        <v>35</v>
      </c>
      <c r="D917" s="0" t="s">
        <v>34</v>
      </c>
      <c r="E917" s="0" t="n">
        <f aca="false">VLOOKUP(O917,bibliRdtCHauff!$G$1:$K$1398,4,0)</f>
        <v>19.7959697112224</v>
      </c>
      <c r="F917" s="0" t="n">
        <v>25</v>
      </c>
      <c r="G917" s="0" t="n">
        <f aca="false">VLOOKUP(P917,BesoinU!$F$1:$L$99,3,0)</f>
        <v>28.3537035629065</v>
      </c>
      <c r="H917" s="0" t="n">
        <f aca="false">VLOOKUP(O917,bibliRdtCHauff!$G$1:$K$1398,3,0)</f>
        <v>2.05408376027652</v>
      </c>
      <c r="I917" s="0" t="n">
        <v>9.99400359784131E-005</v>
      </c>
      <c r="J917" s="0" t="n">
        <f aca="false">VLOOKUP(D917,'paramètres CI'!$A$1:$C$6,2,0)</f>
        <v>0.0424847883250769</v>
      </c>
      <c r="K917" s="0" t="str">
        <f aca="false">VLOOKUP(A917,Nomenclature!$D$1:$E$9,2,0)</f>
        <v>05</v>
      </c>
      <c r="L917" s="0" t="str">
        <f aca="false">VLOOKUP(B917,Nomenclature!$J$1:$K$97,2,0)</f>
        <v>51</v>
      </c>
      <c r="M917" s="0" t="str">
        <f aca="false">VLOOKUP(C917,Nomenclature!$M$1:$N$21,2,0)</f>
        <v>21</v>
      </c>
      <c r="N917" s="0" t="str">
        <f aca="false">VLOOKUP(D917,Nomenclature!$O$25:$P$31,2,0)</f>
        <v>06</v>
      </c>
      <c r="O917" s="0" t="str">
        <f aca="false">CONCATENATE(K917,L917,M917,N917)</f>
        <v>05512106</v>
      </c>
      <c r="P917" s="0" t="str">
        <f aca="false">CONCATENATE(K917,L917)</f>
        <v>0551</v>
      </c>
      <c r="R917" s="0" t="n">
        <v>19.7959697112224</v>
      </c>
      <c r="S917" s="0" t="n">
        <v>25</v>
      </c>
      <c r="T917" s="0" t="n">
        <v>107.961295893599</v>
      </c>
      <c r="U917" s="0" t="n">
        <v>2.05408376027652</v>
      </c>
      <c r="V917" s="0" t="n">
        <v>9.99400359784131E-005</v>
      </c>
      <c r="W917" s="0" t="n">
        <f aca="false">VLOOKUP(D917,'paramètres CI'!$A$1:$C$6,2,0)</f>
        <v>0.0424847883250769</v>
      </c>
      <c r="X917" s="0" t="n">
        <f aca="false">(R917-E917)/E917</f>
        <v>0</v>
      </c>
      <c r="Y917" s="0" t="n">
        <f aca="false">T917-G917</f>
        <v>79.6075923306925</v>
      </c>
      <c r="Z917" s="0" t="n">
        <f aca="false">U917-H917</f>
        <v>0</v>
      </c>
    </row>
    <row r="918" customFormat="false" ht="15.8" hidden="false" customHeight="false" outlineLevel="0" collapsed="false">
      <c r="A918" s="0" t="s">
        <v>17</v>
      </c>
      <c r="B918" s="0" t="s">
        <v>123</v>
      </c>
      <c r="C918" s="0" t="s">
        <v>36</v>
      </c>
      <c r="D918" s="0" t="s">
        <v>37</v>
      </c>
      <c r="E918" s="0" t="n">
        <f aca="false">VLOOKUP(O918,bibliRdtCHauff!$G$1:$K$1398,4,0)</f>
        <v>12.6861893397271</v>
      </c>
      <c r="F918" s="0" t="n">
        <v>20</v>
      </c>
      <c r="G918" s="0" t="n">
        <f aca="false">VLOOKUP(P918,BesoinU!$F$1:$L$99,3,0)</f>
        <v>28.3537035629065</v>
      </c>
      <c r="H918" s="0" t="n">
        <f aca="false">VLOOKUP(O918,bibliRdtCHauff!$G$1:$K$1398,3,0)</f>
        <v>0.708990449700104</v>
      </c>
      <c r="I918" s="0" t="n">
        <v>9.99400359784131E-005</v>
      </c>
      <c r="J918" s="0" t="n">
        <f aca="false">VLOOKUP(D918,'paramètres CI'!$A$1:$C$6,2,0)</f>
        <v>0.0385046990211696</v>
      </c>
      <c r="K918" s="0" t="str">
        <f aca="false">VLOOKUP(A918,Nomenclature!$D$1:$E$9,2,0)</f>
        <v>05</v>
      </c>
      <c r="L918" s="0" t="str">
        <f aca="false">VLOOKUP(B918,Nomenclature!$J$1:$K$97,2,0)</f>
        <v>51</v>
      </c>
      <c r="M918" s="0" t="str">
        <f aca="false">VLOOKUP(C918,Nomenclature!$M$1:$N$21,2,0)</f>
        <v>23</v>
      </c>
      <c r="N918" s="0" t="str">
        <f aca="false">VLOOKUP(D918,Nomenclature!$O$25:$P$31,2,0)</f>
        <v>03</v>
      </c>
      <c r="O918" s="0" t="str">
        <f aca="false">CONCATENATE(K918,L918,M918,N918)</f>
        <v>05512303</v>
      </c>
      <c r="P918" s="0" t="str">
        <f aca="false">CONCATENATE(K918,L918)</f>
        <v>0551</v>
      </c>
      <c r="R918" s="0" t="n">
        <v>12.6861893397271</v>
      </c>
      <c r="S918" s="0" t="n">
        <v>20</v>
      </c>
      <c r="T918" s="0" t="n">
        <v>95.8450232042525</v>
      </c>
      <c r="U918" s="0" t="n">
        <v>0.708990449700104</v>
      </c>
      <c r="V918" s="0" t="n">
        <v>9.99400359784131E-005</v>
      </c>
      <c r="W918" s="0" t="n">
        <f aca="false">VLOOKUP(D918,'paramètres CI'!$A$1:$C$6,2,0)</f>
        <v>0.0385046990211696</v>
      </c>
      <c r="X918" s="0" t="n">
        <f aca="false">(R918-E918)/E918</f>
        <v>0</v>
      </c>
      <c r="Y918" s="0" t="n">
        <f aca="false">T918-G918</f>
        <v>67.491319641346</v>
      </c>
      <c r="Z918" s="0" t="n">
        <f aca="false">U918-H918</f>
        <v>0</v>
      </c>
    </row>
    <row r="919" customFormat="false" ht="15.8" hidden="false" customHeight="false" outlineLevel="0" collapsed="false">
      <c r="A919" s="0" t="s">
        <v>17</v>
      </c>
      <c r="B919" s="0" t="s">
        <v>123</v>
      </c>
      <c r="C919" s="0" t="s">
        <v>38</v>
      </c>
      <c r="D919" s="0" t="s">
        <v>39</v>
      </c>
      <c r="E919" s="0" t="n">
        <f aca="false">VLOOKUP(O919,bibliRdtCHauff!$G$1:$K$1398,4,0)</f>
        <v>9.0461839855864</v>
      </c>
      <c r="F919" s="0" t="n">
        <v>20</v>
      </c>
      <c r="G919" s="0" t="n">
        <f aca="false">VLOOKUP(P919,BesoinU!$F$1:$L$99,3,0)</f>
        <v>28.3537035629065</v>
      </c>
      <c r="H919" s="0" t="n">
        <f aca="false">VLOOKUP(O919,bibliRdtCHauff!$G$1:$K$1398,3,0)</f>
        <v>0.909550246678663</v>
      </c>
      <c r="I919" s="0" t="n">
        <v>9.99400359784131E-005</v>
      </c>
      <c r="J919" s="0" t="n">
        <f aca="false">VLOOKUP(D919,'paramètres CI'!$A$1:$C$6,2,0)</f>
        <v>0.022045059962018</v>
      </c>
      <c r="K919" s="0" t="str">
        <f aca="false">VLOOKUP(A919,Nomenclature!$D$1:$E$9,2,0)</f>
        <v>05</v>
      </c>
      <c r="L919" s="0" t="str">
        <f aca="false">VLOOKUP(B919,Nomenclature!$J$1:$K$97,2,0)</f>
        <v>51</v>
      </c>
      <c r="M919" s="0" t="str">
        <f aca="false">VLOOKUP(C919,Nomenclature!$M$1:$N$21,2,0)</f>
        <v>24</v>
      </c>
      <c r="N919" s="0" t="str">
        <f aca="false">VLOOKUP(D919,Nomenclature!$O$25:$P$31,2,0)</f>
        <v>04</v>
      </c>
      <c r="O919" s="0" t="str">
        <f aca="false">CONCATENATE(K919,L919,M919,N919)</f>
        <v>05512404</v>
      </c>
      <c r="P919" s="0" t="str">
        <f aca="false">CONCATENATE(K919,L919)</f>
        <v>0551</v>
      </c>
      <c r="R919" s="0" t="n">
        <v>9.0461839855864</v>
      </c>
      <c r="S919" s="0" t="n">
        <v>20</v>
      </c>
      <c r="T919" s="0" t="n">
        <v>97.6049240920827</v>
      </c>
      <c r="U919" s="0" t="n">
        <v>0.909550246678663</v>
      </c>
      <c r="V919" s="0" t="n">
        <v>9.99400359784131E-005</v>
      </c>
      <c r="W919" s="0" t="n">
        <f aca="false">VLOOKUP(D919,'paramètres CI'!$A$1:$C$6,2,0)</f>
        <v>0.022045059962018</v>
      </c>
      <c r="X919" s="0" t="n">
        <f aca="false">(R919-E919)/E919</f>
        <v>0</v>
      </c>
      <c r="Y919" s="0" t="n">
        <f aca="false">T919-G919</f>
        <v>69.2512205291762</v>
      </c>
      <c r="Z919" s="0" t="n">
        <f aca="false">U919-H919</f>
        <v>0</v>
      </c>
    </row>
    <row r="920" customFormat="false" ht="15.8" hidden="false" customHeight="false" outlineLevel="0" collapsed="false">
      <c r="A920" s="0" t="s">
        <v>17</v>
      </c>
      <c r="B920" s="0" t="s">
        <v>123</v>
      </c>
      <c r="C920" s="0" t="s">
        <v>40</v>
      </c>
      <c r="D920" s="0" t="s">
        <v>37</v>
      </c>
      <c r="E920" s="0" t="n">
        <f aca="false">VLOOKUP(O920,bibliRdtCHauff!$G$1:$K$1398,4,0)</f>
        <v>10.6563990453707</v>
      </c>
      <c r="F920" s="0" t="n">
        <v>20</v>
      </c>
      <c r="G920" s="0" t="n">
        <f aca="false">VLOOKUP(P920,BesoinU!$F$1:$L$99,3,0)</f>
        <v>28.3537035629065</v>
      </c>
      <c r="H920" s="0" t="n">
        <f aca="false">VLOOKUP(O920,bibliRdtCHauff!$G$1:$K$1398,3,0)</f>
        <v>0.61058413125682</v>
      </c>
      <c r="I920" s="0" t="n">
        <v>0.059386544577738</v>
      </c>
      <c r="J920" s="0" t="n">
        <f aca="false">VLOOKUP(D920,'paramètres CI'!$A$1:$C$6,2,0)</f>
        <v>0.0385046990211696</v>
      </c>
      <c r="K920" s="0" t="str">
        <f aca="false">VLOOKUP(A920,Nomenclature!$D$1:$E$9,2,0)</f>
        <v>05</v>
      </c>
      <c r="L920" s="0" t="str">
        <f aca="false">VLOOKUP(B920,Nomenclature!$J$1:$K$97,2,0)</f>
        <v>51</v>
      </c>
      <c r="M920" s="0" t="str">
        <f aca="false">VLOOKUP(C920,Nomenclature!$M$1:$N$21,2,0)</f>
        <v>03</v>
      </c>
      <c r="N920" s="0" t="str">
        <f aca="false">VLOOKUP(D920,Nomenclature!$O$25:$P$31,2,0)</f>
        <v>03</v>
      </c>
      <c r="O920" s="0" t="str">
        <f aca="false">CONCATENATE(K920,L920,M920,N920)</f>
        <v>05510303</v>
      </c>
      <c r="P920" s="0" t="str">
        <f aca="false">CONCATENATE(K920,L920)</f>
        <v>0551</v>
      </c>
      <c r="R920" s="0" t="n">
        <v>10.1489514717817</v>
      </c>
      <c r="S920" s="0" t="n">
        <v>20</v>
      </c>
      <c r="T920" s="0" t="n">
        <v>95.8450232042525</v>
      </c>
      <c r="U920" s="0" t="n">
        <v>0.585982551645999</v>
      </c>
      <c r="V920" s="0" t="n">
        <v>0.059386544577738</v>
      </c>
      <c r="W920" s="0" t="n">
        <f aca="false">VLOOKUP(D920,'paramètres CI'!$A$1:$C$6,2,0)</f>
        <v>0.0385046990211696</v>
      </c>
      <c r="X920" s="0" t="n">
        <f aca="false">(R920-E920)/E920</f>
        <v>-0.04761904761904</v>
      </c>
      <c r="Y920" s="0" t="n">
        <f aca="false">T920-G920</f>
        <v>67.491319641346</v>
      </c>
      <c r="Z920" s="0" t="n">
        <f aca="false">U920-H920</f>
        <v>-0.024601579610821</v>
      </c>
    </row>
    <row r="921" customFormat="false" ht="15.8" hidden="false" customHeight="false" outlineLevel="0" collapsed="false">
      <c r="A921" s="0" t="s">
        <v>17</v>
      </c>
      <c r="B921" s="0" t="s">
        <v>123</v>
      </c>
      <c r="C921" s="0" t="s">
        <v>41</v>
      </c>
      <c r="D921" s="0" t="s">
        <v>39</v>
      </c>
      <c r="E921" s="0" t="n">
        <f aca="false">VLOOKUP(O921,bibliRdtCHauff!$G$1:$K$1398,4,0)</f>
        <v>7.59879454789258</v>
      </c>
      <c r="F921" s="0" t="n">
        <v>20</v>
      </c>
      <c r="G921" s="0" t="n">
        <f aca="false">VLOOKUP(P921,BesoinU!$F$1:$L$99,3,0)</f>
        <v>28.3537035629065</v>
      </c>
      <c r="H921" s="0" t="n">
        <f aca="false">VLOOKUP(O921,bibliRdtCHauff!$G$1:$K$1398,3,0)</f>
        <v>0.813966457480645</v>
      </c>
      <c r="I921" s="0" t="n">
        <v>0.608665400114688</v>
      </c>
      <c r="J921" s="0" t="n">
        <f aca="false">VLOOKUP(D921,'paramètres CI'!$A$1:$C$6,2,0)</f>
        <v>0.022045059962018</v>
      </c>
      <c r="K921" s="0" t="str">
        <f aca="false">VLOOKUP(A921,Nomenclature!$D$1:$E$9,2,0)</f>
        <v>05</v>
      </c>
      <c r="L921" s="0" t="str">
        <f aca="false">VLOOKUP(B921,Nomenclature!$J$1:$K$97,2,0)</f>
        <v>51</v>
      </c>
      <c r="M921" s="0" t="str">
        <f aca="false">VLOOKUP(C921,Nomenclature!$M$1:$N$21,2,0)</f>
        <v>04</v>
      </c>
      <c r="N921" s="0" t="str">
        <f aca="false">VLOOKUP(D921,Nomenclature!$O$25:$P$31,2,0)</f>
        <v>04</v>
      </c>
      <c r="O921" s="0" t="str">
        <f aca="false">CONCATENATE(K921,L921,M921,N921)</f>
        <v>05510404</v>
      </c>
      <c r="P921" s="0" t="str">
        <f aca="false">CONCATENATE(K921,L921)</f>
        <v>0551</v>
      </c>
      <c r="R921" s="0" t="n">
        <v>7.23694718846912</v>
      </c>
      <c r="S921" s="0" t="n">
        <v>20</v>
      </c>
      <c r="T921" s="0" t="n">
        <v>97.6049240920827</v>
      </c>
      <c r="U921" s="0" t="n">
        <v>0.79007051018114</v>
      </c>
      <c r="V921" s="0" t="n">
        <v>0.608665400114688</v>
      </c>
      <c r="W921" s="0" t="n">
        <f aca="false">VLOOKUP(D921,'paramètres CI'!$A$1:$C$6,2,0)</f>
        <v>0.022045059962018</v>
      </c>
      <c r="X921" s="0" t="n">
        <f aca="false">(R921-E921)/E921</f>
        <v>-0.0476190476190481</v>
      </c>
      <c r="Y921" s="0" t="n">
        <f aca="false">T921-G921</f>
        <v>69.2512205291762</v>
      </c>
      <c r="Z921" s="0" t="n">
        <f aca="false">U921-H921</f>
        <v>-0.0238959472995051</v>
      </c>
    </row>
    <row r="922" customFormat="false" ht="15.8" hidden="false" customHeight="false" outlineLevel="0" collapsed="false">
      <c r="A922" s="0" t="s">
        <v>17</v>
      </c>
      <c r="B922" s="0" t="s">
        <v>123</v>
      </c>
      <c r="C922" s="0" t="s">
        <v>45</v>
      </c>
      <c r="D922" s="0" t="s">
        <v>43</v>
      </c>
      <c r="E922" s="0" t="n">
        <f aca="false">VLOOKUP(O922,bibliRdtCHauff!$G$1:$K$1398,4,0)</f>
        <v>10.4</v>
      </c>
      <c r="F922" s="0" t="n">
        <v>13</v>
      </c>
      <c r="G922" s="0" t="n">
        <f aca="false">VLOOKUP(P922,BesoinU!$F$1:$L$99,3,0)</f>
        <v>28.3537035629065</v>
      </c>
      <c r="H922" s="0" t="n">
        <f aca="false">VLOOKUP(O922,bibliRdtCHauff!$G$1:$K$1398,3,0)</f>
        <v>0.909145407051474</v>
      </c>
      <c r="I922" s="0" t="n">
        <v>0.170370493960362</v>
      </c>
      <c r="J922" s="0" t="n">
        <f aca="false">VLOOKUP(D922,'paramètres CI'!$A$1:$C$6,2,0)</f>
        <v>0.0935912806596305</v>
      </c>
      <c r="K922" s="0" t="str">
        <f aca="false">VLOOKUP(A922,Nomenclature!$D$1:$E$9,2,0)</f>
        <v>05</v>
      </c>
      <c r="L922" s="0" t="str">
        <f aca="false">VLOOKUP(B922,Nomenclature!$J$1:$K$97,2,0)</f>
        <v>51</v>
      </c>
      <c r="M922" s="0" t="str">
        <f aca="false">VLOOKUP(C922,Nomenclature!$M$1:$N$21,2,0)</f>
        <v>06</v>
      </c>
      <c r="N922" s="0" t="str">
        <f aca="false">VLOOKUP(D922,Nomenclature!$O$25:$P$31,2,0)</f>
        <v>02</v>
      </c>
      <c r="O922" s="0" t="str">
        <f aca="false">CONCATENATE(K922,L922,M922,N922)</f>
        <v>05510602</v>
      </c>
      <c r="P922" s="0" t="str">
        <f aca="false">CONCATENATE(K922,L922)</f>
        <v>0551</v>
      </c>
      <c r="R922" s="0" t="n">
        <v>10</v>
      </c>
      <c r="S922" s="0" t="n">
        <v>13</v>
      </c>
      <c r="T922" s="0" t="n">
        <v>90.3544916372871</v>
      </c>
      <c r="U922" s="0" t="n">
        <v>0.886431758814342</v>
      </c>
      <c r="V922" s="0" t="n">
        <v>0.170370493960362</v>
      </c>
      <c r="W922" s="0" t="n">
        <f aca="false">VLOOKUP(D922,'paramètres CI'!$A$1:$C$6,2,0)</f>
        <v>0.0935912806596305</v>
      </c>
      <c r="X922" s="0" t="n">
        <f aca="false">(R922-E922)/E922</f>
        <v>-0.0384615384615385</v>
      </c>
      <c r="Y922" s="0" t="n">
        <f aca="false">T922-G922</f>
        <v>62.0007880743806</v>
      </c>
      <c r="Z922" s="0" t="n">
        <f aca="false">U922-H922</f>
        <v>-0.022713648237132</v>
      </c>
    </row>
    <row r="923" customFormat="false" ht="15.8" hidden="false" customHeight="false" outlineLevel="0" collapsed="false">
      <c r="A923" s="0" t="s">
        <v>17</v>
      </c>
      <c r="B923" s="0" t="s">
        <v>123</v>
      </c>
      <c r="C923" s="0" t="s">
        <v>46</v>
      </c>
      <c r="D923" s="0" t="s">
        <v>43</v>
      </c>
      <c r="E923" s="0" t="n">
        <f aca="false">VLOOKUP(O923,bibliRdtCHauff!$G$1:$K$1398,4,0)</f>
        <v>12</v>
      </c>
      <c r="F923" s="0" t="n">
        <v>13</v>
      </c>
      <c r="G923" s="0" t="n">
        <f aca="false">VLOOKUP(P923,BesoinU!$F$1:$L$99,3,0)</f>
        <v>28.3537035629065</v>
      </c>
      <c r="H923" s="0" t="n">
        <f aca="false">VLOOKUP(O923,bibliRdtCHauff!$G$1:$K$1398,3,0)</f>
        <v>1</v>
      </c>
      <c r="I923" s="0" t="n">
        <v>9.99400359784131E-005</v>
      </c>
      <c r="J923" s="0" t="n">
        <f aca="false">VLOOKUP(D923,'paramètres CI'!$A$1:$C$6,2,0)</f>
        <v>0.0935912806596305</v>
      </c>
      <c r="K923" s="0" t="str">
        <f aca="false">VLOOKUP(A923,Nomenclature!$D$1:$E$9,2,0)</f>
        <v>05</v>
      </c>
      <c r="L923" s="0" t="str">
        <f aca="false">VLOOKUP(B923,Nomenclature!$J$1:$K$97,2,0)</f>
        <v>51</v>
      </c>
      <c r="M923" s="0" t="str">
        <f aca="false">VLOOKUP(C923,Nomenclature!$M$1:$N$21,2,0)</f>
        <v>26</v>
      </c>
      <c r="N923" s="0" t="str">
        <f aca="false">VLOOKUP(D923,Nomenclature!$O$25:$P$31,2,0)</f>
        <v>02</v>
      </c>
      <c r="O923" s="0" t="str">
        <f aca="false">CONCATENATE(K923,L923,M923,N923)</f>
        <v>05512602</v>
      </c>
      <c r="P923" s="0" t="str">
        <f aca="false">CONCATENATE(K923,L923)</f>
        <v>0551</v>
      </c>
      <c r="R923" s="0" t="n">
        <v>12</v>
      </c>
      <c r="S923" s="0" t="n">
        <v>13</v>
      </c>
      <c r="T923" s="0" t="n">
        <v>90.3544916372871</v>
      </c>
      <c r="U923" s="0" t="n">
        <v>1</v>
      </c>
      <c r="V923" s="0" t="n">
        <v>9.99400359784131E-005</v>
      </c>
      <c r="W923" s="0" t="n">
        <f aca="false">VLOOKUP(D923,'paramètres CI'!$A$1:$C$6,2,0)</f>
        <v>0.0935912806596305</v>
      </c>
      <c r="X923" s="0" t="n">
        <f aca="false">(R923-E923)/E923</f>
        <v>0</v>
      </c>
      <c r="Y923" s="0" t="n">
        <f aca="false">T923-G923</f>
        <v>62.0007880743806</v>
      </c>
      <c r="Z923" s="0" t="n">
        <f aca="false">U923-H923</f>
        <v>0</v>
      </c>
    </row>
    <row r="924" customFormat="false" ht="15.8" hidden="false" customHeight="false" outlineLevel="0" collapsed="false">
      <c r="A924" s="0" t="s">
        <v>17</v>
      </c>
      <c r="B924" s="0" t="s">
        <v>123</v>
      </c>
      <c r="C924" s="0" t="s">
        <v>48</v>
      </c>
      <c r="D924" s="0" t="s">
        <v>43</v>
      </c>
      <c r="E924" s="0" t="n">
        <f aca="false">VLOOKUP(O924,bibliRdtCHauff!$G$1:$K$1398,4,0)</f>
        <v>48.7960309786358</v>
      </c>
      <c r="F924" s="0" t="n">
        <v>20</v>
      </c>
      <c r="G924" s="0" t="n">
        <f aca="false">VLOOKUP(P924,BesoinU!$F$1:$L$99,3,0)</f>
        <v>28.3537035629065</v>
      </c>
      <c r="H924" s="0" t="n">
        <f aca="false">VLOOKUP(O924,bibliRdtCHauff!$G$1:$K$1398,3,0)</f>
        <v>2.69257543418717</v>
      </c>
      <c r="I924" s="0" t="n">
        <v>0.0861569920492517</v>
      </c>
      <c r="J924" s="0" t="n">
        <f aca="false">VLOOKUP(D924,'paramètres CI'!$A$1:$C$6,2,0)</f>
        <v>0.0935912806596305</v>
      </c>
      <c r="K924" s="0" t="str">
        <f aca="false">VLOOKUP(A924,Nomenclature!$D$1:$E$9,2,0)</f>
        <v>05</v>
      </c>
      <c r="L924" s="0" t="str">
        <f aca="false">VLOOKUP(B924,Nomenclature!$J$1:$K$97,2,0)</f>
        <v>51</v>
      </c>
      <c r="M924" s="0" t="str">
        <f aca="false">VLOOKUP(C924,Nomenclature!$M$1:$N$21,2,0)</f>
        <v>09</v>
      </c>
      <c r="N924" s="0" t="str">
        <f aca="false">VLOOKUP(D924,Nomenclature!$O$25:$P$31,2,0)</f>
        <v>02</v>
      </c>
      <c r="O924" s="0" t="str">
        <f aca="false">CONCATENATE(K924,L924,M924,N924)</f>
        <v>05510902</v>
      </c>
      <c r="P924" s="0" t="str">
        <f aca="false">CONCATENATE(K924,L924)</f>
        <v>0551</v>
      </c>
      <c r="R924" s="0" t="n">
        <v>46.4724104558436</v>
      </c>
      <c r="S924" s="0" t="n">
        <v>20</v>
      </c>
      <c r="T924" s="0" t="n">
        <v>92.8608941664512</v>
      </c>
      <c r="U924" s="0" t="n">
        <v>2.69855469480567</v>
      </c>
      <c r="V924" s="0" t="n">
        <v>0.0861569920492517</v>
      </c>
      <c r="W924" s="0" t="n">
        <f aca="false">VLOOKUP(D924,'paramètres CI'!$A$1:$C$6,2,0)</f>
        <v>0.0935912806596305</v>
      </c>
      <c r="X924" s="0" t="n">
        <f aca="false">(R924-E924)/E924</f>
        <v>-0.047619047619048</v>
      </c>
      <c r="Y924" s="0" t="n">
        <f aca="false">T924-G924</f>
        <v>64.5071906035447</v>
      </c>
      <c r="Z924" s="0" t="n">
        <f aca="false">U924-H924</f>
        <v>0.00597926061850007</v>
      </c>
    </row>
    <row r="925" customFormat="false" ht="15.8" hidden="false" customHeight="false" outlineLevel="0" collapsed="false">
      <c r="A925" s="0" t="s">
        <v>17</v>
      </c>
      <c r="B925" s="0" t="s">
        <v>123</v>
      </c>
      <c r="C925" s="0" t="s">
        <v>49</v>
      </c>
      <c r="D925" s="0" t="s">
        <v>43</v>
      </c>
      <c r="E925" s="0" t="n">
        <f aca="false">VLOOKUP(O925,bibliRdtCHauff!$G$1:$K$1398,4,0)</f>
        <v>58.0905130698045</v>
      </c>
      <c r="F925" s="0" t="n">
        <v>20</v>
      </c>
      <c r="G925" s="0" t="n">
        <f aca="false">VLOOKUP(P925,BesoinU!$F$1:$L$99,3,0)</f>
        <v>28.3537035629065</v>
      </c>
      <c r="H925" s="0" t="n">
        <f aca="false">VLOOKUP(O925,bibliRdtCHauff!$G$1:$K$1398,3,0)</f>
        <v>2.66865839171316</v>
      </c>
      <c r="I925" s="0" t="n">
        <v>9.99400359784131E-005</v>
      </c>
      <c r="J925" s="0" t="n">
        <f aca="false">VLOOKUP(D925,'paramètres CI'!$A$1:$C$6,2,0)</f>
        <v>0.0935912806596305</v>
      </c>
      <c r="K925" s="0" t="str">
        <f aca="false">VLOOKUP(A925,Nomenclature!$D$1:$E$9,2,0)</f>
        <v>05</v>
      </c>
      <c r="L925" s="0" t="str">
        <f aca="false">VLOOKUP(B925,Nomenclature!$J$1:$K$97,2,0)</f>
        <v>51</v>
      </c>
      <c r="M925" s="0" t="str">
        <f aca="false">VLOOKUP(C925,Nomenclature!$M$1:$N$21,2,0)</f>
        <v>29</v>
      </c>
      <c r="N925" s="0" t="str">
        <f aca="false">VLOOKUP(D925,Nomenclature!$O$25:$P$31,2,0)</f>
        <v>02</v>
      </c>
      <c r="O925" s="0" t="str">
        <f aca="false">CONCATENATE(K925,L925,M925,N925)</f>
        <v>05512902</v>
      </c>
      <c r="P925" s="0" t="str">
        <f aca="false">CONCATENATE(K925,L925)</f>
        <v>0551</v>
      </c>
      <c r="R925" s="0" t="n">
        <v>58.0905130698045</v>
      </c>
      <c r="S925" s="0" t="n">
        <v>20</v>
      </c>
      <c r="T925" s="0" t="n">
        <v>92.8608941664512</v>
      </c>
      <c r="U925" s="0" t="n">
        <v>2.66865839171316</v>
      </c>
      <c r="V925" s="0" t="n">
        <v>9.99400359784131E-005</v>
      </c>
      <c r="W925" s="0" t="n">
        <f aca="false">VLOOKUP(D925,'paramètres CI'!$A$1:$C$6,2,0)</f>
        <v>0.0935912806596305</v>
      </c>
      <c r="X925" s="0" t="n">
        <f aca="false">(R925-E925)/E925</f>
        <v>0</v>
      </c>
      <c r="Y925" s="0" t="n">
        <f aca="false">T925-G925</f>
        <v>64.5071906035447</v>
      </c>
      <c r="Z925" s="0" t="n">
        <f aca="false">U925-H925</f>
        <v>0</v>
      </c>
    </row>
    <row r="926" customFormat="false" ht="15.8" hidden="false" customHeight="false" outlineLevel="0" collapsed="false">
      <c r="A926" s="0" t="s">
        <v>17</v>
      </c>
      <c r="B926" s="0" t="s">
        <v>124</v>
      </c>
      <c r="C926" s="0" t="s">
        <v>32</v>
      </c>
      <c r="D926" s="0" t="s">
        <v>34</v>
      </c>
      <c r="E926" s="0" t="n">
        <f aca="false">VLOOKUP(O926,bibliRdtCHauff!$G$1:$K$1398,4,0)</f>
        <v>14.6981359972892</v>
      </c>
      <c r="F926" s="0" t="n">
        <v>25</v>
      </c>
      <c r="G926" s="0" t="n">
        <f aca="false">VLOOKUP(P926,BesoinU!$F$1:$L$99,3,0)</f>
        <v>30.0228495676756</v>
      </c>
      <c r="H926" s="0" t="n">
        <f aca="false">VLOOKUP(O926,bibliRdtCHauff!$G$1:$K$1398,3,0)</f>
        <v>1.71915734662831</v>
      </c>
      <c r="I926" s="0" t="n">
        <v>0.0229842127093974</v>
      </c>
      <c r="J926" s="0" t="n">
        <f aca="false">VLOOKUP(D926,'paramètres CI'!$A$1:$C$6,2,0)</f>
        <v>0.0424847883250769</v>
      </c>
      <c r="K926" s="0" t="str">
        <f aca="false">VLOOKUP(A926,Nomenclature!$D$1:$E$9,2,0)</f>
        <v>05</v>
      </c>
      <c r="L926" s="0" t="str">
        <f aca="false">VLOOKUP(B926,Nomenclature!$J$1:$K$97,2,0)</f>
        <v>52</v>
      </c>
      <c r="M926" s="0" t="str">
        <f aca="false">VLOOKUP(C926,Nomenclature!$M$1:$N$21,2,0)</f>
        <v>01</v>
      </c>
      <c r="N926" s="0" t="str">
        <f aca="false">VLOOKUP(D926,Nomenclature!$O$25:$P$31,2,0)</f>
        <v>06</v>
      </c>
      <c r="O926" s="0" t="str">
        <f aca="false">CONCATENATE(K926,L926,M926,N926)</f>
        <v>05520106</v>
      </c>
      <c r="P926" s="0" t="str">
        <f aca="false">CONCATENATE(K926,L926)</f>
        <v>0552</v>
      </c>
      <c r="R926" s="0" t="n">
        <v>13.9982247593231</v>
      </c>
      <c r="S926" s="0" t="n">
        <v>25</v>
      </c>
      <c r="T926" s="0" t="n">
        <v>91.9524220898879</v>
      </c>
      <c r="U926" s="0" t="n">
        <v>1.65303591021952</v>
      </c>
      <c r="V926" s="0" t="n">
        <v>0.0229842127093974</v>
      </c>
      <c r="W926" s="0" t="n">
        <f aca="false">VLOOKUP(D926,'paramètres CI'!$A$1:$C$6,2,0)</f>
        <v>0.0424847883250769</v>
      </c>
      <c r="X926" s="0" t="n">
        <f aca="false">(R926-E926)/E926</f>
        <v>-0.047619047619044</v>
      </c>
      <c r="Y926" s="0" t="n">
        <f aca="false">T926-G926</f>
        <v>61.9295725222123</v>
      </c>
      <c r="Z926" s="0" t="n">
        <f aca="false">U926-H926</f>
        <v>-0.0661214364087901</v>
      </c>
    </row>
    <row r="927" customFormat="false" ht="15.8" hidden="false" customHeight="false" outlineLevel="0" collapsed="false">
      <c r="A927" s="0" t="s">
        <v>17</v>
      </c>
      <c r="B927" s="0" t="s">
        <v>124</v>
      </c>
      <c r="C927" s="0" t="s">
        <v>32</v>
      </c>
      <c r="D927" s="0" t="s">
        <v>33</v>
      </c>
      <c r="E927" s="0" t="n">
        <f aca="false">VLOOKUP(O927,bibliRdtCHauff!$G$1:$K$1398,4,0)</f>
        <v>15.6763568832319</v>
      </c>
      <c r="F927" s="0" t="n">
        <v>25</v>
      </c>
      <c r="G927" s="0" t="n">
        <f aca="false">VLOOKUP(P927,BesoinU!$F$1:$L$99,3,0)</f>
        <v>30.0228495676756</v>
      </c>
      <c r="H927" s="0" t="n">
        <f aca="false">VLOOKUP(O927,bibliRdtCHauff!$G$1:$K$1398,3,0)</f>
        <v>1.5939909442182</v>
      </c>
      <c r="I927" s="0" t="n">
        <v>0.0284911509071714</v>
      </c>
      <c r="J927" s="0" t="n">
        <f aca="false">VLOOKUP(D927,'paramètres CI'!$A$1:$C$6,2,0)</f>
        <v>0.033584731604575</v>
      </c>
      <c r="K927" s="0" t="str">
        <f aca="false">VLOOKUP(A927,Nomenclature!$D$1:$E$9,2,0)</f>
        <v>05</v>
      </c>
      <c r="L927" s="0" t="str">
        <f aca="false">VLOOKUP(B927,Nomenclature!$J$1:$K$97,2,0)</f>
        <v>52</v>
      </c>
      <c r="M927" s="0" t="str">
        <f aca="false">VLOOKUP(C927,Nomenclature!$M$1:$N$21,2,0)</f>
        <v>01</v>
      </c>
      <c r="N927" s="0" t="str">
        <f aca="false">VLOOKUP(D927,Nomenclature!$O$25:$P$31,2,0)</f>
        <v>01</v>
      </c>
      <c r="O927" s="0" t="str">
        <f aca="false">CONCATENATE(K927,L927,M927,N927)</f>
        <v>05520101</v>
      </c>
      <c r="P927" s="0" t="str">
        <f aca="false">CONCATENATE(K927,L927)</f>
        <v>0552</v>
      </c>
      <c r="R927" s="0" t="n">
        <v>14.9298636983161</v>
      </c>
      <c r="S927" s="0" t="n">
        <v>25</v>
      </c>
      <c r="T927" s="0" t="n">
        <v>80.2693903996077</v>
      </c>
      <c r="U927" s="0" t="n">
        <v>1.5326836002098</v>
      </c>
      <c r="V927" s="0" t="n">
        <v>0.0284911509071714</v>
      </c>
      <c r="W927" s="0" t="n">
        <f aca="false">VLOOKUP(D927,'paramètres CI'!$A$1:$C$6,2,0)</f>
        <v>0.033584731604575</v>
      </c>
      <c r="X927" s="0" t="n">
        <f aca="false">(R927-E927)/E927</f>
        <v>-0.0476190476190474</v>
      </c>
      <c r="Y927" s="0" t="n">
        <f aca="false">T927-G927</f>
        <v>50.2465408319321</v>
      </c>
      <c r="Z927" s="0" t="n">
        <f aca="false">U927-H927</f>
        <v>-0.0613073440083998</v>
      </c>
    </row>
    <row r="928" customFormat="false" ht="15.8" hidden="false" customHeight="false" outlineLevel="0" collapsed="false">
      <c r="A928" s="0" t="s">
        <v>17</v>
      </c>
      <c r="B928" s="0" t="s">
        <v>124</v>
      </c>
      <c r="C928" s="0" t="s">
        <v>35</v>
      </c>
      <c r="D928" s="0" t="s">
        <v>33</v>
      </c>
      <c r="E928" s="0" t="n">
        <f aca="false">VLOOKUP(O928,bibliRdtCHauff!$G$1:$K$1398,4,0)</f>
        <v>18.6623296228952</v>
      </c>
      <c r="F928" s="0" t="n">
        <v>25</v>
      </c>
      <c r="G928" s="0" t="n">
        <f aca="false">VLOOKUP(P928,BesoinU!$F$1:$L$99,3,0)</f>
        <v>30.0228495676756</v>
      </c>
      <c r="H928" s="0" t="n">
        <f aca="false">VLOOKUP(O928,bibliRdtCHauff!$G$1:$K$1398,3,0)</f>
        <v>1.83922032025177</v>
      </c>
      <c r="I928" s="0" t="n">
        <v>9.99400359784132E-005</v>
      </c>
      <c r="J928" s="0" t="n">
        <f aca="false">VLOOKUP(D928,'paramètres CI'!$A$1:$C$6,2,0)</f>
        <v>0.033584731604575</v>
      </c>
      <c r="K928" s="0" t="str">
        <f aca="false">VLOOKUP(A928,Nomenclature!$D$1:$E$9,2,0)</f>
        <v>05</v>
      </c>
      <c r="L928" s="0" t="str">
        <f aca="false">VLOOKUP(B928,Nomenclature!$J$1:$K$97,2,0)</f>
        <v>52</v>
      </c>
      <c r="M928" s="0" t="str">
        <f aca="false">VLOOKUP(C928,Nomenclature!$M$1:$N$21,2,0)</f>
        <v>21</v>
      </c>
      <c r="N928" s="0" t="str">
        <f aca="false">VLOOKUP(D928,Nomenclature!$O$25:$P$31,2,0)</f>
        <v>01</v>
      </c>
      <c r="O928" s="0" t="str">
        <f aca="false">CONCATENATE(K928,L928,M928,N928)</f>
        <v>05522101</v>
      </c>
      <c r="P928" s="0" t="str">
        <f aca="false">CONCATENATE(K928,L928)</f>
        <v>0552</v>
      </c>
      <c r="R928" s="0" t="n">
        <v>18.6623296228952</v>
      </c>
      <c r="S928" s="0" t="n">
        <v>25</v>
      </c>
      <c r="T928" s="0" t="n">
        <v>80.2693903996077</v>
      </c>
      <c r="U928" s="0" t="n">
        <v>1.83922032025177</v>
      </c>
      <c r="V928" s="0" t="n">
        <v>9.99400359784132E-005</v>
      </c>
      <c r="W928" s="0" t="n">
        <f aca="false">VLOOKUP(D928,'paramètres CI'!$A$1:$C$6,2,0)</f>
        <v>0.033584731604575</v>
      </c>
      <c r="X928" s="0" t="n">
        <f aca="false">(R928-E928)/E928</f>
        <v>0</v>
      </c>
      <c r="Y928" s="0" t="n">
        <f aca="false">T928-G928</f>
        <v>50.2465408319321</v>
      </c>
      <c r="Z928" s="0" t="n">
        <f aca="false">U928-H928</f>
        <v>0</v>
      </c>
    </row>
    <row r="929" customFormat="false" ht="15.8" hidden="false" customHeight="false" outlineLevel="0" collapsed="false">
      <c r="A929" s="0" t="s">
        <v>17</v>
      </c>
      <c r="B929" s="0" t="s">
        <v>124</v>
      </c>
      <c r="C929" s="0" t="s">
        <v>35</v>
      </c>
      <c r="D929" s="0" t="s">
        <v>34</v>
      </c>
      <c r="E929" s="0" t="n">
        <f aca="false">VLOOKUP(O929,bibliRdtCHauff!$G$1:$K$1398,4,0)</f>
        <v>17.4977809491538</v>
      </c>
      <c r="F929" s="0" t="n">
        <v>25</v>
      </c>
      <c r="G929" s="0" t="n">
        <f aca="false">VLOOKUP(P929,BesoinU!$F$1:$L$99,3,0)</f>
        <v>30.0228495676756</v>
      </c>
      <c r="H929" s="0" t="n">
        <f aca="false">VLOOKUP(O929,bibliRdtCHauff!$G$1:$K$1398,3,0)</f>
        <v>1.98364309226343</v>
      </c>
      <c r="I929" s="0" t="n">
        <v>9.99400359784132E-005</v>
      </c>
      <c r="J929" s="0" t="n">
        <f aca="false">VLOOKUP(D929,'paramètres CI'!$A$1:$C$6,2,0)</f>
        <v>0.0424847883250769</v>
      </c>
      <c r="K929" s="0" t="str">
        <f aca="false">VLOOKUP(A929,Nomenclature!$D$1:$E$9,2,0)</f>
        <v>05</v>
      </c>
      <c r="L929" s="0" t="str">
        <f aca="false">VLOOKUP(B929,Nomenclature!$J$1:$K$97,2,0)</f>
        <v>52</v>
      </c>
      <c r="M929" s="0" t="str">
        <f aca="false">VLOOKUP(C929,Nomenclature!$M$1:$N$21,2,0)</f>
        <v>21</v>
      </c>
      <c r="N929" s="0" t="str">
        <f aca="false">VLOOKUP(D929,Nomenclature!$O$25:$P$31,2,0)</f>
        <v>06</v>
      </c>
      <c r="O929" s="0" t="str">
        <f aca="false">CONCATENATE(K929,L929,M929,N929)</f>
        <v>05522106</v>
      </c>
      <c r="P929" s="0" t="str">
        <f aca="false">CONCATENATE(K929,L929)</f>
        <v>0552</v>
      </c>
      <c r="R929" s="0" t="n">
        <v>17.4977809491538</v>
      </c>
      <c r="S929" s="0" t="n">
        <v>25</v>
      </c>
      <c r="T929" s="0" t="n">
        <v>91.9524220898879</v>
      </c>
      <c r="U929" s="0" t="n">
        <v>1.98364309226343</v>
      </c>
      <c r="V929" s="0" t="n">
        <v>9.99400359784132E-005</v>
      </c>
      <c r="W929" s="0" t="n">
        <f aca="false">VLOOKUP(D929,'paramètres CI'!$A$1:$C$6,2,0)</f>
        <v>0.0424847883250769</v>
      </c>
      <c r="X929" s="0" t="n">
        <f aca="false">(R929-E929)/E929</f>
        <v>0</v>
      </c>
      <c r="Y929" s="0" t="n">
        <f aca="false">T929-G929</f>
        <v>61.9295725222123</v>
      </c>
      <c r="Z929" s="0" t="n">
        <f aca="false">U929-H929</f>
        <v>0</v>
      </c>
    </row>
    <row r="930" customFormat="false" ht="15.8" hidden="false" customHeight="false" outlineLevel="0" collapsed="false">
      <c r="A930" s="0" t="s">
        <v>17</v>
      </c>
      <c r="B930" s="0" t="s">
        <v>124</v>
      </c>
      <c r="C930" s="0" t="s">
        <v>36</v>
      </c>
      <c r="D930" s="0" t="s">
        <v>37</v>
      </c>
      <c r="E930" s="0" t="n">
        <f aca="false">VLOOKUP(O930,bibliRdtCHauff!$G$1:$K$1398,4,0)</f>
        <v>8.32262144682639</v>
      </c>
      <c r="F930" s="0" t="n">
        <v>20</v>
      </c>
      <c r="G930" s="0" t="n">
        <f aca="false">VLOOKUP(P930,BesoinU!$F$1:$L$99,3,0)</f>
        <v>30.0228495676756</v>
      </c>
      <c r="H930" s="0" t="n">
        <f aca="false">VLOOKUP(O930,bibliRdtCHauff!$G$1:$K$1398,3,0)</f>
        <v>0.704042145243581</v>
      </c>
      <c r="I930" s="0" t="n">
        <v>9.99400359784132E-005</v>
      </c>
      <c r="J930" s="0" t="n">
        <f aca="false">VLOOKUP(D930,'paramètres CI'!$A$1:$C$6,2,0)</f>
        <v>0.0385046990211696</v>
      </c>
      <c r="K930" s="0" t="str">
        <f aca="false">VLOOKUP(A930,Nomenclature!$D$1:$E$9,2,0)</f>
        <v>05</v>
      </c>
      <c r="L930" s="0" t="str">
        <f aca="false">VLOOKUP(B930,Nomenclature!$J$1:$K$97,2,0)</f>
        <v>52</v>
      </c>
      <c r="M930" s="0" t="str">
        <f aca="false">VLOOKUP(C930,Nomenclature!$M$1:$N$21,2,0)</f>
        <v>23</v>
      </c>
      <c r="N930" s="0" t="str">
        <f aca="false">VLOOKUP(D930,Nomenclature!$O$25:$P$31,2,0)</f>
        <v>03</v>
      </c>
      <c r="O930" s="0" t="str">
        <f aca="false">CONCATENATE(K930,L930,M930,N930)</f>
        <v>05522303</v>
      </c>
      <c r="P930" s="0" t="str">
        <f aca="false">CONCATENATE(K930,L930)</f>
        <v>0552</v>
      </c>
      <c r="R930" s="0" t="n">
        <v>8.32262144682639</v>
      </c>
      <c r="S930" s="0" t="n">
        <v>20</v>
      </c>
      <c r="T930" s="0" t="n">
        <v>88.1404750494539</v>
      </c>
      <c r="U930" s="0" t="n">
        <v>0.704042145243581</v>
      </c>
      <c r="V930" s="0" t="n">
        <v>9.99400359784132E-005</v>
      </c>
      <c r="W930" s="0" t="n">
        <f aca="false">VLOOKUP(D930,'paramètres CI'!$A$1:$C$6,2,0)</f>
        <v>0.0385046990211696</v>
      </c>
      <c r="X930" s="0" t="n">
        <f aca="false">(R930-E930)/E930</f>
        <v>0</v>
      </c>
      <c r="Y930" s="0" t="n">
        <f aca="false">T930-G930</f>
        <v>58.1176254817783</v>
      </c>
      <c r="Z930" s="0" t="n">
        <f aca="false">U930-H930</f>
        <v>0</v>
      </c>
    </row>
    <row r="931" customFormat="false" ht="15.8" hidden="false" customHeight="false" outlineLevel="0" collapsed="false">
      <c r="A931" s="0" t="s">
        <v>17</v>
      </c>
      <c r="B931" s="0" t="s">
        <v>124</v>
      </c>
      <c r="C931" s="0" t="s">
        <v>38</v>
      </c>
      <c r="D931" s="0" t="s">
        <v>39</v>
      </c>
      <c r="E931" s="0" t="n">
        <f aca="false">VLOOKUP(O931,bibliRdtCHauff!$G$1:$K$1398,4,0)</f>
        <v>6.00242373707821</v>
      </c>
      <c r="F931" s="0" t="n">
        <v>20</v>
      </c>
      <c r="G931" s="0" t="n">
        <f aca="false">VLOOKUP(P931,BesoinU!$F$1:$L$99,3,0)</f>
        <v>30.0228495676756</v>
      </c>
      <c r="H931" s="0" t="n">
        <f aca="false">VLOOKUP(O931,bibliRdtCHauff!$G$1:$K$1398,3,0)</f>
        <v>0.898122668281457</v>
      </c>
      <c r="I931" s="0" t="n">
        <v>9.99400359784132E-005</v>
      </c>
      <c r="J931" s="0" t="n">
        <f aca="false">VLOOKUP(D931,'paramètres CI'!$A$1:$C$6,2,0)</f>
        <v>0.022045059962018</v>
      </c>
      <c r="K931" s="0" t="str">
        <f aca="false">VLOOKUP(A931,Nomenclature!$D$1:$E$9,2,0)</f>
        <v>05</v>
      </c>
      <c r="L931" s="0" t="str">
        <f aca="false">VLOOKUP(B931,Nomenclature!$J$1:$K$97,2,0)</f>
        <v>52</v>
      </c>
      <c r="M931" s="0" t="str">
        <f aca="false">VLOOKUP(C931,Nomenclature!$M$1:$N$21,2,0)</f>
        <v>24</v>
      </c>
      <c r="N931" s="0" t="str">
        <f aca="false">VLOOKUP(D931,Nomenclature!$O$25:$P$31,2,0)</f>
        <v>04</v>
      </c>
      <c r="O931" s="0" t="str">
        <f aca="false">CONCATENATE(K931,L931,M931,N931)</f>
        <v>05522404</v>
      </c>
      <c r="P931" s="0" t="str">
        <f aca="false">CONCATENATE(K931,L931)</f>
        <v>0552</v>
      </c>
      <c r="R931" s="0" t="n">
        <v>6.00242373707821</v>
      </c>
      <c r="S931" s="0" t="n">
        <v>20</v>
      </c>
      <c r="T931" s="0" t="n">
        <v>86.5449356310118</v>
      </c>
      <c r="U931" s="0" t="n">
        <v>0.898122668281457</v>
      </c>
      <c r="V931" s="0" t="n">
        <v>9.99400359784132E-005</v>
      </c>
      <c r="W931" s="0" t="n">
        <f aca="false">VLOOKUP(D931,'paramètres CI'!$A$1:$C$6,2,0)</f>
        <v>0.022045059962018</v>
      </c>
      <c r="X931" s="0" t="n">
        <f aca="false">(R931-E931)/E931</f>
        <v>0</v>
      </c>
      <c r="Y931" s="0" t="n">
        <f aca="false">T931-G931</f>
        <v>56.5220860633362</v>
      </c>
      <c r="Z931" s="0" t="n">
        <f aca="false">U931-H931</f>
        <v>0</v>
      </c>
    </row>
    <row r="932" customFormat="false" ht="15.8" hidden="false" customHeight="false" outlineLevel="0" collapsed="false">
      <c r="A932" s="0" t="s">
        <v>17</v>
      </c>
      <c r="B932" s="0" t="s">
        <v>124</v>
      </c>
      <c r="C932" s="0" t="s">
        <v>40</v>
      </c>
      <c r="D932" s="0" t="s">
        <v>37</v>
      </c>
      <c r="E932" s="0" t="n">
        <f aca="false">VLOOKUP(O932,bibliRdtCHauff!$G$1:$K$1398,4,0)</f>
        <v>6.99100201533417</v>
      </c>
      <c r="F932" s="0" t="n">
        <v>20</v>
      </c>
      <c r="G932" s="0" t="n">
        <f aca="false">VLOOKUP(P932,BesoinU!$F$1:$L$99,3,0)</f>
        <v>30.0228495676756</v>
      </c>
      <c r="H932" s="0" t="n">
        <f aca="false">VLOOKUP(O932,bibliRdtCHauff!$G$1:$K$1398,3,0)</f>
        <v>0.612273350983146</v>
      </c>
      <c r="I932" s="0" t="n">
        <v>0.0788121026289228</v>
      </c>
      <c r="J932" s="0" t="n">
        <f aca="false">VLOOKUP(D932,'paramètres CI'!$A$1:$C$6,2,0)</f>
        <v>0.0385046990211696</v>
      </c>
      <c r="K932" s="0" t="str">
        <f aca="false">VLOOKUP(A932,Nomenclature!$D$1:$E$9,2,0)</f>
        <v>05</v>
      </c>
      <c r="L932" s="0" t="str">
        <f aca="false">VLOOKUP(B932,Nomenclature!$J$1:$K$97,2,0)</f>
        <v>52</v>
      </c>
      <c r="M932" s="0" t="str">
        <f aca="false">VLOOKUP(C932,Nomenclature!$M$1:$N$21,2,0)</f>
        <v>03</v>
      </c>
      <c r="N932" s="0" t="str">
        <f aca="false">VLOOKUP(D932,Nomenclature!$O$25:$P$31,2,0)</f>
        <v>03</v>
      </c>
      <c r="O932" s="0" t="str">
        <f aca="false">CONCATENATE(K932,L932,M932,N932)</f>
        <v>05520303</v>
      </c>
      <c r="P932" s="0" t="str">
        <f aca="false">CONCATENATE(K932,L932)</f>
        <v>0552</v>
      </c>
      <c r="R932" s="0" t="n">
        <v>6.65809715746111</v>
      </c>
      <c r="S932" s="0" t="n">
        <v>20</v>
      </c>
      <c r="T932" s="0" t="n">
        <v>88.1404750494539</v>
      </c>
      <c r="U932" s="0" t="n">
        <v>0.589331152418037</v>
      </c>
      <c r="V932" s="0" t="n">
        <v>0.0788121026289228</v>
      </c>
      <c r="W932" s="0" t="n">
        <f aca="false">VLOOKUP(D932,'paramètres CI'!$A$1:$C$6,2,0)</f>
        <v>0.0385046990211696</v>
      </c>
      <c r="X932" s="0" t="n">
        <f aca="false">(R932-E932)/E932</f>
        <v>-0.0476190476190483</v>
      </c>
      <c r="Y932" s="0" t="n">
        <f aca="false">T932-G932</f>
        <v>58.1176254817783</v>
      </c>
      <c r="Z932" s="0" t="n">
        <f aca="false">U932-H932</f>
        <v>-0.022942198565109</v>
      </c>
    </row>
    <row r="933" customFormat="false" ht="15.8" hidden="false" customHeight="false" outlineLevel="0" collapsed="false">
      <c r="A933" s="0" t="s">
        <v>17</v>
      </c>
      <c r="B933" s="0" t="s">
        <v>124</v>
      </c>
      <c r="C933" s="0" t="s">
        <v>41</v>
      </c>
      <c r="D933" s="0" t="s">
        <v>39</v>
      </c>
      <c r="E933" s="0" t="n">
        <f aca="false">VLOOKUP(O933,bibliRdtCHauff!$G$1:$K$1398,4,0)</f>
        <v>5.0420359391457</v>
      </c>
      <c r="F933" s="0" t="n">
        <v>20</v>
      </c>
      <c r="G933" s="0" t="n">
        <f aca="false">VLOOKUP(P933,BesoinU!$F$1:$L$99,3,0)</f>
        <v>30.0228495676756</v>
      </c>
      <c r="H933" s="0" t="n">
        <f aca="false">VLOOKUP(O933,bibliRdtCHauff!$G$1:$K$1398,3,0)</f>
        <v>0.813653575015383</v>
      </c>
      <c r="I933" s="0" t="n">
        <v>0.524963936127474</v>
      </c>
      <c r="J933" s="0" t="n">
        <f aca="false">VLOOKUP(D933,'paramètres CI'!$A$1:$C$6,2,0)</f>
        <v>0.022045059962018</v>
      </c>
      <c r="K933" s="0" t="str">
        <f aca="false">VLOOKUP(A933,Nomenclature!$D$1:$E$9,2,0)</f>
        <v>05</v>
      </c>
      <c r="L933" s="0" t="str">
        <f aca="false">VLOOKUP(B933,Nomenclature!$J$1:$K$97,2,0)</f>
        <v>52</v>
      </c>
      <c r="M933" s="0" t="str">
        <f aca="false">VLOOKUP(C933,Nomenclature!$M$1:$N$21,2,0)</f>
        <v>04</v>
      </c>
      <c r="N933" s="0" t="str">
        <f aca="false">VLOOKUP(D933,Nomenclature!$O$25:$P$31,2,0)</f>
        <v>04</v>
      </c>
      <c r="O933" s="0" t="str">
        <f aca="false">CONCATENATE(K933,L933,M933,N933)</f>
        <v>05520404</v>
      </c>
      <c r="P933" s="0" t="str">
        <f aca="false">CONCATENATE(K933,L933)</f>
        <v>0552</v>
      </c>
      <c r="R933" s="0" t="n">
        <v>4.80193898966257</v>
      </c>
      <c r="S933" s="0" t="n">
        <v>20</v>
      </c>
      <c r="T933" s="0" t="n">
        <v>86.5449356310118</v>
      </c>
      <c r="U933" s="0" t="n">
        <v>0.792536301698865</v>
      </c>
      <c r="V933" s="0" t="n">
        <v>0.524963936127474</v>
      </c>
      <c r="W933" s="0" t="n">
        <f aca="false">VLOOKUP(D933,'paramètres CI'!$A$1:$C$6,2,0)</f>
        <v>0.022045059962018</v>
      </c>
      <c r="X933" s="0" t="n">
        <f aca="false">(R933-E933)/E933</f>
        <v>-0.0476190476190479</v>
      </c>
      <c r="Y933" s="0" t="n">
        <f aca="false">T933-G933</f>
        <v>56.5220860633362</v>
      </c>
      <c r="Z933" s="0" t="n">
        <f aca="false">U933-H933</f>
        <v>-0.021117273316518</v>
      </c>
    </row>
    <row r="934" customFormat="false" ht="15.8" hidden="false" customHeight="false" outlineLevel="0" collapsed="false">
      <c r="A934" s="0" t="s">
        <v>17</v>
      </c>
      <c r="B934" s="0" t="s">
        <v>124</v>
      </c>
      <c r="C934" s="0" t="s">
        <v>45</v>
      </c>
      <c r="D934" s="0" t="s">
        <v>43</v>
      </c>
      <c r="E934" s="0" t="n">
        <f aca="false">VLOOKUP(O934,bibliRdtCHauff!$G$1:$K$1398,4,0)</f>
        <v>10.4</v>
      </c>
      <c r="F934" s="0" t="n">
        <v>13</v>
      </c>
      <c r="G934" s="0" t="n">
        <f aca="false">VLOOKUP(P934,BesoinU!$F$1:$L$99,3,0)</f>
        <v>30.0228495676756</v>
      </c>
      <c r="H934" s="0" t="n">
        <f aca="false">VLOOKUP(O934,bibliRdtCHauff!$G$1:$K$1398,3,0)</f>
        <v>0.908305016401562</v>
      </c>
      <c r="I934" s="0" t="n">
        <v>0.227439953890615</v>
      </c>
      <c r="J934" s="0" t="n">
        <f aca="false">VLOOKUP(D934,'paramètres CI'!$A$1:$C$6,2,0)</f>
        <v>0.0935912806596305</v>
      </c>
      <c r="K934" s="0" t="str">
        <f aca="false">VLOOKUP(A934,Nomenclature!$D$1:$E$9,2,0)</f>
        <v>05</v>
      </c>
      <c r="L934" s="0" t="str">
        <f aca="false">VLOOKUP(B934,Nomenclature!$J$1:$K$97,2,0)</f>
        <v>52</v>
      </c>
      <c r="M934" s="0" t="str">
        <f aca="false">VLOOKUP(C934,Nomenclature!$M$1:$N$21,2,0)</f>
        <v>06</v>
      </c>
      <c r="N934" s="0" t="str">
        <f aca="false">VLOOKUP(D934,Nomenclature!$O$25:$P$31,2,0)</f>
        <v>02</v>
      </c>
      <c r="O934" s="0" t="str">
        <f aca="false">CONCATENATE(K934,L934,M934,N934)</f>
        <v>05520602</v>
      </c>
      <c r="P934" s="0" t="str">
        <f aca="false">CONCATENATE(K934,L934)</f>
        <v>0552</v>
      </c>
      <c r="R934" s="0" t="n">
        <v>10</v>
      </c>
      <c r="S934" s="0" t="n">
        <v>13</v>
      </c>
      <c r="T934" s="0" t="n">
        <v>85.3068579328838</v>
      </c>
      <c r="U934" s="0" t="n">
        <v>0.885381270501952</v>
      </c>
      <c r="V934" s="0" t="n">
        <v>0.227439953890615</v>
      </c>
      <c r="W934" s="0" t="n">
        <f aca="false">VLOOKUP(D934,'paramètres CI'!$A$1:$C$6,2,0)</f>
        <v>0.0935912806596305</v>
      </c>
      <c r="X934" s="0" t="n">
        <f aca="false">(R934-E934)/E934</f>
        <v>-0.0384615384615385</v>
      </c>
      <c r="Y934" s="0" t="n">
        <f aca="false">T934-G934</f>
        <v>55.2840083652082</v>
      </c>
      <c r="Z934" s="0" t="n">
        <f aca="false">U934-H934</f>
        <v>-0.02292374589961</v>
      </c>
    </row>
    <row r="935" customFormat="false" ht="15.8" hidden="false" customHeight="false" outlineLevel="0" collapsed="false">
      <c r="A935" s="0" t="s">
        <v>17</v>
      </c>
      <c r="B935" s="0" t="s">
        <v>124</v>
      </c>
      <c r="C935" s="0" t="s">
        <v>46</v>
      </c>
      <c r="D935" s="0" t="s">
        <v>43</v>
      </c>
      <c r="E935" s="0" t="n">
        <f aca="false">VLOOKUP(O935,bibliRdtCHauff!$G$1:$K$1398,4,0)</f>
        <v>12</v>
      </c>
      <c r="F935" s="0" t="n">
        <v>13</v>
      </c>
      <c r="G935" s="0" t="n">
        <f aca="false">VLOOKUP(P935,BesoinU!$F$1:$L$99,3,0)</f>
        <v>30.0228495676756</v>
      </c>
      <c r="H935" s="0" t="n">
        <f aca="false">VLOOKUP(O935,bibliRdtCHauff!$G$1:$K$1398,3,0)</f>
        <v>1</v>
      </c>
      <c r="I935" s="0" t="n">
        <v>9.99400359784132E-005</v>
      </c>
      <c r="J935" s="0" t="n">
        <f aca="false">VLOOKUP(D935,'paramètres CI'!$A$1:$C$6,2,0)</f>
        <v>0.0935912806596305</v>
      </c>
      <c r="K935" s="0" t="str">
        <f aca="false">VLOOKUP(A935,Nomenclature!$D$1:$E$9,2,0)</f>
        <v>05</v>
      </c>
      <c r="L935" s="0" t="str">
        <f aca="false">VLOOKUP(B935,Nomenclature!$J$1:$K$97,2,0)</f>
        <v>52</v>
      </c>
      <c r="M935" s="0" t="str">
        <f aca="false">VLOOKUP(C935,Nomenclature!$M$1:$N$21,2,0)</f>
        <v>26</v>
      </c>
      <c r="N935" s="0" t="str">
        <f aca="false">VLOOKUP(D935,Nomenclature!$O$25:$P$31,2,0)</f>
        <v>02</v>
      </c>
      <c r="O935" s="0" t="str">
        <f aca="false">CONCATENATE(K935,L935,M935,N935)</f>
        <v>05522602</v>
      </c>
      <c r="P935" s="0" t="str">
        <f aca="false">CONCATENATE(K935,L935)</f>
        <v>0552</v>
      </c>
      <c r="R935" s="0" t="n">
        <v>12</v>
      </c>
      <c r="S935" s="0" t="n">
        <v>13</v>
      </c>
      <c r="T935" s="0" t="n">
        <v>85.3068579328838</v>
      </c>
      <c r="U935" s="0" t="n">
        <v>1</v>
      </c>
      <c r="V935" s="0" t="n">
        <v>9.99400359784132E-005</v>
      </c>
      <c r="W935" s="0" t="n">
        <f aca="false">VLOOKUP(D935,'paramètres CI'!$A$1:$C$6,2,0)</f>
        <v>0.0935912806596305</v>
      </c>
      <c r="X935" s="0" t="n">
        <f aca="false">(R935-E935)/E935</f>
        <v>0</v>
      </c>
      <c r="Y935" s="0" t="n">
        <f aca="false">T935-G935</f>
        <v>55.2840083652082</v>
      </c>
      <c r="Z935" s="0" t="n">
        <f aca="false">U935-H935</f>
        <v>0</v>
      </c>
    </row>
    <row r="936" customFormat="false" ht="15.8" hidden="false" customHeight="false" outlineLevel="0" collapsed="false">
      <c r="A936" s="0" t="s">
        <v>17</v>
      </c>
      <c r="B936" s="0" t="s">
        <v>124</v>
      </c>
      <c r="C936" s="0" t="s">
        <v>48</v>
      </c>
      <c r="D936" s="0" t="s">
        <v>43</v>
      </c>
      <c r="E936" s="0" t="n">
        <f aca="false">VLOOKUP(O936,bibliRdtCHauff!$G$1:$K$1398,4,0)</f>
        <v>45.1600432075767</v>
      </c>
      <c r="F936" s="0" t="n">
        <v>20</v>
      </c>
      <c r="G936" s="0" t="n">
        <f aca="false">VLOOKUP(P936,BesoinU!$F$1:$L$99,3,0)</f>
        <v>30.0228495676756</v>
      </c>
      <c r="H936" s="0" t="n">
        <f aca="false">VLOOKUP(O936,bibliRdtCHauff!$G$1:$K$1398,3,0)</f>
        <v>2.65692340011166</v>
      </c>
      <c r="I936" s="0" t="n">
        <v>0.116709003520549</v>
      </c>
      <c r="J936" s="0" t="n">
        <f aca="false">VLOOKUP(D936,'paramètres CI'!$A$1:$C$6,2,0)</f>
        <v>0.0935912806596305</v>
      </c>
      <c r="K936" s="0" t="str">
        <f aca="false">VLOOKUP(A936,Nomenclature!$D$1:$E$9,2,0)</f>
        <v>05</v>
      </c>
      <c r="L936" s="0" t="str">
        <f aca="false">VLOOKUP(B936,Nomenclature!$J$1:$K$97,2,0)</f>
        <v>52</v>
      </c>
      <c r="M936" s="0" t="str">
        <f aca="false">VLOOKUP(C936,Nomenclature!$M$1:$N$21,2,0)</f>
        <v>09</v>
      </c>
      <c r="N936" s="0" t="str">
        <f aca="false">VLOOKUP(D936,Nomenclature!$O$25:$P$31,2,0)</f>
        <v>02</v>
      </c>
      <c r="O936" s="0" t="str">
        <f aca="false">CONCATENATE(K936,L936,M936,N936)</f>
        <v>05520902</v>
      </c>
      <c r="P936" s="0" t="str">
        <f aca="false">CONCATENATE(K936,L936)</f>
        <v>0552</v>
      </c>
      <c r="R936" s="0" t="n">
        <v>43.0095649595968</v>
      </c>
      <c r="S936" s="0" t="n">
        <v>20</v>
      </c>
      <c r="T936" s="0" t="n">
        <v>90.8612466904461</v>
      </c>
      <c r="U936" s="0" t="n">
        <v>2.68700961095039</v>
      </c>
      <c r="V936" s="0" t="n">
        <v>0.116709003520549</v>
      </c>
      <c r="W936" s="0" t="n">
        <f aca="false">VLOOKUP(D936,'paramètres CI'!$A$1:$C$6,2,0)</f>
        <v>0.0935912806596305</v>
      </c>
      <c r="X936" s="0" t="n">
        <f aca="false">(R936-E936)/E936</f>
        <v>-0.0476190476190488</v>
      </c>
      <c r="Y936" s="0" t="n">
        <f aca="false">T936-G936</f>
        <v>60.8383971227705</v>
      </c>
      <c r="Z936" s="0" t="n">
        <f aca="false">U936-H936</f>
        <v>0.0300862108387299</v>
      </c>
    </row>
    <row r="937" customFormat="false" ht="15.8" hidden="false" customHeight="false" outlineLevel="0" collapsed="false">
      <c r="A937" s="0" t="s">
        <v>17</v>
      </c>
      <c r="B937" s="0" t="s">
        <v>124</v>
      </c>
      <c r="C937" s="0" t="s">
        <v>49</v>
      </c>
      <c r="D937" s="0" t="s">
        <v>43</v>
      </c>
      <c r="E937" s="0" t="n">
        <f aca="false">VLOOKUP(O937,bibliRdtCHauff!$G$1:$K$1398,4,0)</f>
        <v>53.761956199496</v>
      </c>
      <c r="F937" s="0" t="n">
        <v>20</v>
      </c>
      <c r="G937" s="0" t="n">
        <f aca="false">VLOOKUP(P937,BesoinU!$F$1:$L$99,3,0)</f>
        <v>30.0228495676756</v>
      </c>
      <c r="H937" s="0" t="n">
        <f aca="false">VLOOKUP(O937,bibliRdtCHauff!$G$1:$K$1398,3,0)</f>
        <v>2.53657855675673</v>
      </c>
      <c r="I937" s="0" t="n">
        <v>9.99400359784132E-005</v>
      </c>
      <c r="J937" s="0" t="n">
        <f aca="false">VLOOKUP(D937,'paramètres CI'!$A$1:$C$6,2,0)</f>
        <v>0.0935912806596305</v>
      </c>
      <c r="K937" s="0" t="str">
        <f aca="false">VLOOKUP(A937,Nomenclature!$D$1:$E$9,2,0)</f>
        <v>05</v>
      </c>
      <c r="L937" s="0" t="str">
        <f aca="false">VLOOKUP(B937,Nomenclature!$J$1:$K$97,2,0)</f>
        <v>52</v>
      </c>
      <c r="M937" s="0" t="str">
        <f aca="false">VLOOKUP(C937,Nomenclature!$M$1:$N$21,2,0)</f>
        <v>29</v>
      </c>
      <c r="N937" s="0" t="str">
        <f aca="false">VLOOKUP(D937,Nomenclature!$O$25:$P$31,2,0)</f>
        <v>02</v>
      </c>
      <c r="O937" s="0" t="str">
        <f aca="false">CONCATENATE(K937,L937,M937,N937)</f>
        <v>05522902</v>
      </c>
      <c r="P937" s="0" t="str">
        <f aca="false">CONCATENATE(K937,L937)</f>
        <v>0552</v>
      </c>
      <c r="R937" s="0" t="n">
        <v>53.761956199496</v>
      </c>
      <c r="S937" s="0" t="n">
        <v>20</v>
      </c>
      <c r="T937" s="0" t="n">
        <v>90.8612466904461</v>
      </c>
      <c r="U937" s="0" t="n">
        <v>2.53657855675673</v>
      </c>
      <c r="V937" s="0" t="n">
        <v>9.99400359784132E-005</v>
      </c>
      <c r="W937" s="0" t="n">
        <f aca="false">VLOOKUP(D937,'paramètres CI'!$A$1:$C$6,2,0)</f>
        <v>0.0935912806596305</v>
      </c>
      <c r="X937" s="0" t="n">
        <f aca="false">(R937-E937)/E937</f>
        <v>0</v>
      </c>
      <c r="Y937" s="0" t="n">
        <f aca="false">T937-G937</f>
        <v>60.8383971227705</v>
      </c>
      <c r="Z937" s="0" t="n">
        <f aca="false">U937-H937</f>
        <v>0</v>
      </c>
    </row>
    <row r="938" customFormat="false" ht="15.8" hidden="false" customHeight="false" outlineLevel="0" collapsed="false">
      <c r="A938" s="0" t="s">
        <v>17</v>
      </c>
      <c r="B938" s="0" t="s">
        <v>125</v>
      </c>
      <c r="C938" s="0" t="s">
        <v>32</v>
      </c>
      <c r="D938" s="0" t="s">
        <v>33</v>
      </c>
      <c r="E938" s="0" t="n">
        <f aca="false">VLOOKUP(O938,bibliRdtCHauff!$G$1:$K$1398,4,0)</f>
        <v>15.1905719941728</v>
      </c>
      <c r="F938" s="0" t="n">
        <v>25</v>
      </c>
      <c r="G938" s="0" t="n">
        <f aca="false">VLOOKUP(P938,BesoinU!$F$1:$L$99,3,0)</f>
        <v>36.4796798909961</v>
      </c>
      <c r="H938" s="0" t="n">
        <f aca="false">VLOOKUP(O938,bibliRdtCHauff!$G$1:$K$1398,3,0)</f>
        <v>1.57662856907505</v>
      </c>
      <c r="I938" s="0" t="n">
        <v>0.0217315349468348</v>
      </c>
      <c r="J938" s="0" t="n">
        <f aca="false">VLOOKUP(D938,'paramètres CI'!$A$1:$C$6,2,0)</f>
        <v>0.033584731604575</v>
      </c>
      <c r="K938" s="0" t="str">
        <f aca="false">VLOOKUP(A938,Nomenclature!$D$1:$E$9,2,0)</f>
        <v>05</v>
      </c>
      <c r="L938" s="0" t="str">
        <f aca="false">VLOOKUP(B938,Nomenclature!$J$1:$K$97,2,0)</f>
        <v>89</v>
      </c>
      <c r="M938" s="0" t="str">
        <f aca="false">VLOOKUP(C938,Nomenclature!$M$1:$N$21,2,0)</f>
        <v>01</v>
      </c>
      <c r="N938" s="0" t="str">
        <f aca="false">VLOOKUP(D938,Nomenclature!$O$25:$P$31,2,0)</f>
        <v>01</v>
      </c>
      <c r="O938" s="0" t="str">
        <f aca="false">CONCATENATE(K938,L938,M938,N938)</f>
        <v>05890101</v>
      </c>
      <c r="P938" s="0" t="str">
        <f aca="false">CONCATENATE(K938,L938)</f>
        <v>0589</v>
      </c>
      <c r="R938" s="0" t="n">
        <v>14.4672114230217</v>
      </c>
      <c r="S938" s="0" t="n">
        <v>25</v>
      </c>
      <c r="T938" s="0" t="n">
        <v>91.2666177018074</v>
      </c>
      <c r="U938" s="0" t="n">
        <v>1.51598900872601</v>
      </c>
      <c r="V938" s="0" t="n">
        <v>0.0217315349468348</v>
      </c>
      <c r="W938" s="0" t="n">
        <f aca="false">VLOOKUP(D938,'paramètres CI'!$A$1:$C$6,2,0)</f>
        <v>0.033584731604575</v>
      </c>
      <c r="X938" s="0" t="n">
        <f aca="false">(R938-E938)/E938</f>
        <v>-0.0476190476190485</v>
      </c>
      <c r="Y938" s="0" t="n">
        <f aca="false">T938-G938</f>
        <v>54.7869378108113</v>
      </c>
      <c r="Z938" s="0" t="n">
        <f aca="false">U938-H938</f>
        <v>-0.0606395603490402</v>
      </c>
    </row>
    <row r="939" customFormat="false" ht="15.8" hidden="false" customHeight="false" outlineLevel="0" collapsed="false">
      <c r="A939" s="0" t="s">
        <v>17</v>
      </c>
      <c r="B939" s="0" t="s">
        <v>125</v>
      </c>
      <c r="C939" s="0" t="s">
        <v>32</v>
      </c>
      <c r="D939" s="0" t="s">
        <v>34</v>
      </c>
      <c r="E939" s="0" t="n">
        <f aca="false">VLOOKUP(O939,bibliRdtCHauff!$G$1:$K$1398,4,0)</f>
        <v>13.4314789246139</v>
      </c>
      <c r="F939" s="0" t="n">
        <v>25</v>
      </c>
      <c r="G939" s="0" t="n">
        <f aca="false">VLOOKUP(P939,BesoinU!$F$1:$L$99,3,0)</f>
        <v>36.4796798909961</v>
      </c>
      <c r="H939" s="0" t="n">
        <f aca="false">VLOOKUP(O939,bibliRdtCHauff!$G$1:$K$1398,3,0)</f>
        <v>1.69876961136885</v>
      </c>
      <c r="I939" s="0" t="n">
        <v>0.0669835129487882</v>
      </c>
      <c r="J939" s="0" t="n">
        <f aca="false">VLOOKUP(D939,'paramètres CI'!$A$1:$C$6,2,0)</f>
        <v>0.0424847883250769</v>
      </c>
      <c r="K939" s="0" t="str">
        <f aca="false">VLOOKUP(A939,Nomenclature!$D$1:$E$9,2,0)</f>
        <v>05</v>
      </c>
      <c r="L939" s="0" t="str">
        <f aca="false">VLOOKUP(B939,Nomenclature!$J$1:$K$97,2,0)</f>
        <v>89</v>
      </c>
      <c r="M939" s="0" t="str">
        <f aca="false">VLOOKUP(C939,Nomenclature!$M$1:$N$21,2,0)</f>
        <v>01</v>
      </c>
      <c r="N939" s="0" t="str">
        <f aca="false">VLOOKUP(D939,Nomenclature!$O$25:$P$31,2,0)</f>
        <v>06</v>
      </c>
      <c r="O939" s="0" t="str">
        <f aca="false">CONCATENATE(K939,L939,M939,N939)</f>
        <v>05890106</v>
      </c>
      <c r="P939" s="0" t="str">
        <f aca="false">CONCATENATE(K939,L939)</f>
        <v>0589</v>
      </c>
      <c r="R939" s="0" t="n">
        <v>12.7918846901085</v>
      </c>
      <c r="S939" s="0" t="n">
        <v>25</v>
      </c>
      <c r="T939" s="0" t="n">
        <v>84.386345940198</v>
      </c>
      <c r="U939" s="0" t="n">
        <v>1.6334323186239</v>
      </c>
      <c r="V939" s="0" t="n">
        <v>0.0669835129487882</v>
      </c>
      <c r="W939" s="0" t="n">
        <f aca="false">VLOOKUP(D939,'paramètres CI'!$A$1:$C$6,2,0)</f>
        <v>0.0424847883250769</v>
      </c>
      <c r="X939" s="0" t="n">
        <f aca="false">(R939-E939)/E939</f>
        <v>-0.0476190476190459</v>
      </c>
      <c r="Y939" s="0" t="n">
        <f aca="false">T939-G939</f>
        <v>47.9066660492019</v>
      </c>
      <c r="Z939" s="0" t="n">
        <f aca="false">U939-H939</f>
        <v>-0.0653372927449498</v>
      </c>
    </row>
    <row r="940" customFormat="false" ht="15.8" hidden="false" customHeight="false" outlineLevel="0" collapsed="false">
      <c r="A940" s="0" t="s">
        <v>17</v>
      </c>
      <c r="B940" s="0" t="s">
        <v>125</v>
      </c>
      <c r="C940" s="0" t="s">
        <v>35</v>
      </c>
      <c r="D940" s="0" t="s">
        <v>33</v>
      </c>
      <c r="E940" s="0" t="n">
        <f aca="false">VLOOKUP(O940,bibliRdtCHauff!$G$1:$K$1398,4,0)</f>
        <v>18.0840142787772</v>
      </c>
      <c r="F940" s="0" t="n">
        <v>25</v>
      </c>
      <c r="G940" s="0" t="n">
        <f aca="false">VLOOKUP(P940,BesoinU!$F$1:$L$99,3,0)</f>
        <v>36.4796798909961</v>
      </c>
      <c r="H940" s="0" t="n">
        <f aca="false">VLOOKUP(O940,bibliRdtCHauff!$G$1:$K$1398,3,0)</f>
        <v>1.81918681047121</v>
      </c>
      <c r="I940" s="0" t="n">
        <v>9.99400359784132E-005</v>
      </c>
      <c r="J940" s="0" t="n">
        <f aca="false">VLOOKUP(D940,'paramètres CI'!$A$1:$C$6,2,0)</f>
        <v>0.033584731604575</v>
      </c>
      <c r="K940" s="0" t="str">
        <f aca="false">VLOOKUP(A940,Nomenclature!$D$1:$E$9,2,0)</f>
        <v>05</v>
      </c>
      <c r="L940" s="0" t="str">
        <f aca="false">VLOOKUP(B940,Nomenclature!$J$1:$K$97,2,0)</f>
        <v>89</v>
      </c>
      <c r="M940" s="0" t="str">
        <f aca="false">VLOOKUP(C940,Nomenclature!$M$1:$N$21,2,0)</f>
        <v>21</v>
      </c>
      <c r="N940" s="0" t="str">
        <f aca="false">VLOOKUP(D940,Nomenclature!$O$25:$P$31,2,0)</f>
        <v>01</v>
      </c>
      <c r="O940" s="0" t="str">
        <f aca="false">CONCATENATE(K940,L940,M940,N940)</f>
        <v>05892101</v>
      </c>
      <c r="P940" s="0" t="str">
        <f aca="false">CONCATENATE(K940,L940)</f>
        <v>0589</v>
      </c>
      <c r="R940" s="0" t="n">
        <v>18.0840142787772</v>
      </c>
      <c r="S940" s="0" t="n">
        <v>25</v>
      </c>
      <c r="T940" s="0" t="n">
        <v>91.2666177018074</v>
      </c>
      <c r="U940" s="0" t="n">
        <v>1.81918681047121</v>
      </c>
      <c r="V940" s="0" t="n">
        <v>9.99400359784132E-005</v>
      </c>
      <c r="W940" s="0" t="n">
        <f aca="false">VLOOKUP(D940,'paramètres CI'!$A$1:$C$6,2,0)</f>
        <v>0.033584731604575</v>
      </c>
      <c r="X940" s="0" t="n">
        <f aca="false">(R940-E940)/E940</f>
        <v>0</v>
      </c>
      <c r="Y940" s="0" t="n">
        <f aca="false">T940-G940</f>
        <v>54.7869378108113</v>
      </c>
      <c r="Z940" s="0" t="n">
        <f aca="false">U940-H940</f>
        <v>0</v>
      </c>
    </row>
    <row r="941" customFormat="false" ht="15.8" hidden="false" customHeight="false" outlineLevel="0" collapsed="false">
      <c r="A941" s="0" t="s">
        <v>17</v>
      </c>
      <c r="B941" s="0" t="s">
        <v>125</v>
      </c>
      <c r="C941" s="0" t="s">
        <v>35</v>
      </c>
      <c r="D941" s="0" t="s">
        <v>34</v>
      </c>
      <c r="E941" s="0" t="n">
        <f aca="false">VLOOKUP(O941,bibliRdtCHauff!$G$1:$K$1398,4,0)</f>
        <v>15.9898558626356</v>
      </c>
      <c r="F941" s="0" t="n">
        <v>25</v>
      </c>
      <c r="G941" s="0" t="n">
        <f aca="false">VLOOKUP(P941,BesoinU!$F$1:$L$99,3,0)</f>
        <v>36.4796798909961</v>
      </c>
      <c r="H941" s="0" t="n">
        <f aca="false">VLOOKUP(O941,bibliRdtCHauff!$G$1:$K$1398,3,0)</f>
        <v>1.96011878234868</v>
      </c>
      <c r="I941" s="0" t="n">
        <v>9.99400359784132E-005</v>
      </c>
      <c r="J941" s="0" t="n">
        <f aca="false">VLOOKUP(D941,'paramètres CI'!$A$1:$C$6,2,0)</f>
        <v>0.0424847883250769</v>
      </c>
      <c r="K941" s="0" t="str">
        <f aca="false">VLOOKUP(A941,Nomenclature!$D$1:$E$9,2,0)</f>
        <v>05</v>
      </c>
      <c r="L941" s="0" t="str">
        <f aca="false">VLOOKUP(B941,Nomenclature!$J$1:$K$97,2,0)</f>
        <v>89</v>
      </c>
      <c r="M941" s="0" t="str">
        <f aca="false">VLOOKUP(C941,Nomenclature!$M$1:$N$21,2,0)</f>
        <v>21</v>
      </c>
      <c r="N941" s="0" t="str">
        <f aca="false">VLOOKUP(D941,Nomenclature!$O$25:$P$31,2,0)</f>
        <v>06</v>
      </c>
      <c r="O941" s="0" t="str">
        <f aca="false">CONCATENATE(K941,L941,M941,N941)</f>
        <v>05892106</v>
      </c>
      <c r="P941" s="0" t="str">
        <f aca="false">CONCATENATE(K941,L941)</f>
        <v>0589</v>
      </c>
      <c r="R941" s="0" t="n">
        <v>15.9898558626356</v>
      </c>
      <c r="S941" s="0" t="n">
        <v>25</v>
      </c>
      <c r="T941" s="0" t="n">
        <v>84.386345940198</v>
      </c>
      <c r="U941" s="0" t="n">
        <v>1.96011878234868</v>
      </c>
      <c r="V941" s="0" t="n">
        <v>9.99400359784132E-005</v>
      </c>
      <c r="W941" s="0" t="n">
        <f aca="false">VLOOKUP(D941,'paramètres CI'!$A$1:$C$6,2,0)</f>
        <v>0.0424847883250769</v>
      </c>
      <c r="X941" s="0" t="n">
        <f aca="false">(R941-E941)/E941</f>
        <v>0</v>
      </c>
      <c r="Y941" s="0" t="n">
        <f aca="false">T941-G941</f>
        <v>47.9066660492019</v>
      </c>
      <c r="Z941" s="0" t="n">
        <f aca="false">U941-H941</f>
        <v>0</v>
      </c>
    </row>
    <row r="942" customFormat="false" ht="15.8" hidden="false" customHeight="false" outlineLevel="0" collapsed="false">
      <c r="A942" s="0" t="s">
        <v>17</v>
      </c>
      <c r="B942" s="0" t="s">
        <v>125</v>
      </c>
      <c r="C942" s="0" t="s">
        <v>36</v>
      </c>
      <c r="D942" s="0" t="s">
        <v>37</v>
      </c>
      <c r="E942" s="0" t="n">
        <f aca="false">VLOOKUP(O942,bibliRdtCHauff!$G$1:$K$1398,4,0)</f>
        <v>7.2915120521011</v>
      </c>
      <c r="F942" s="0" t="n">
        <v>20</v>
      </c>
      <c r="G942" s="0" t="n">
        <f aca="false">VLOOKUP(P942,BesoinU!$F$1:$L$99,3,0)</f>
        <v>36.4796798909961</v>
      </c>
      <c r="H942" s="0" t="n">
        <f aca="false">VLOOKUP(O942,bibliRdtCHauff!$G$1:$K$1398,3,0)</f>
        <v>0.756422830434448</v>
      </c>
      <c r="I942" s="0" t="n">
        <v>9.99400359784132E-005</v>
      </c>
      <c r="J942" s="0" t="n">
        <f aca="false">VLOOKUP(D942,'paramètres CI'!$A$1:$C$6,2,0)</f>
        <v>0.0385046990211696</v>
      </c>
      <c r="K942" s="0" t="str">
        <f aca="false">VLOOKUP(A942,Nomenclature!$D$1:$E$9,2,0)</f>
        <v>05</v>
      </c>
      <c r="L942" s="0" t="str">
        <f aca="false">VLOOKUP(B942,Nomenclature!$J$1:$K$97,2,0)</f>
        <v>89</v>
      </c>
      <c r="M942" s="0" t="str">
        <f aca="false">VLOOKUP(C942,Nomenclature!$M$1:$N$21,2,0)</f>
        <v>23</v>
      </c>
      <c r="N942" s="0" t="str">
        <f aca="false">VLOOKUP(D942,Nomenclature!$O$25:$P$31,2,0)</f>
        <v>03</v>
      </c>
      <c r="O942" s="0" t="str">
        <f aca="false">CONCATENATE(K942,L942,M942,N942)</f>
        <v>05892303</v>
      </c>
      <c r="P942" s="0" t="str">
        <f aca="false">CONCATENATE(K942,L942)</f>
        <v>0589</v>
      </c>
      <c r="R942" s="0" t="n">
        <v>7.2915120521011</v>
      </c>
      <c r="S942" s="0" t="n">
        <v>20</v>
      </c>
      <c r="T942" s="0" t="n">
        <v>78.3321172511611</v>
      </c>
      <c r="U942" s="0" t="n">
        <v>0.756422830434448</v>
      </c>
      <c r="V942" s="0" t="n">
        <v>9.99400359784132E-005</v>
      </c>
      <c r="W942" s="0" t="n">
        <f aca="false">VLOOKUP(D942,'paramètres CI'!$A$1:$C$6,2,0)</f>
        <v>0.0385046990211696</v>
      </c>
      <c r="X942" s="0" t="n">
        <f aca="false">(R942-E942)/E942</f>
        <v>0</v>
      </c>
      <c r="Y942" s="0" t="n">
        <f aca="false">T942-G942</f>
        <v>41.852437360165</v>
      </c>
      <c r="Z942" s="0" t="n">
        <f aca="false">U942-H942</f>
        <v>0</v>
      </c>
    </row>
    <row r="943" customFormat="false" ht="15.8" hidden="false" customHeight="false" outlineLevel="0" collapsed="false">
      <c r="A943" s="0" t="s">
        <v>17</v>
      </c>
      <c r="B943" s="0" t="s">
        <v>125</v>
      </c>
      <c r="C943" s="0" t="s">
        <v>38</v>
      </c>
      <c r="D943" s="0" t="s">
        <v>39</v>
      </c>
      <c r="E943" s="0" t="n">
        <f aca="false">VLOOKUP(O943,bibliRdtCHauff!$G$1:$K$1398,4,0)</f>
        <v>5.52660207754889</v>
      </c>
      <c r="F943" s="0" t="n">
        <v>20</v>
      </c>
      <c r="G943" s="0" t="n">
        <f aca="false">VLOOKUP(P943,BesoinU!$F$1:$L$99,3,0)</f>
        <v>36.4796798909961</v>
      </c>
      <c r="H943" s="0" t="n">
        <f aca="false">VLOOKUP(O943,bibliRdtCHauff!$G$1:$K$1398,3,0)</f>
        <v>0.985134312763207</v>
      </c>
      <c r="I943" s="0" t="n">
        <v>9.99400359784132E-005</v>
      </c>
      <c r="J943" s="0" t="n">
        <f aca="false">VLOOKUP(D943,'paramètres CI'!$A$1:$C$6,2,0)</f>
        <v>0.022045059962018</v>
      </c>
      <c r="K943" s="0" t="str">
        <f aca="false">VLOOKUP(A943,Nomenclature!$D$1:$E$9,2,0)</f>
        <v>05</v>
      </c>
      <c r="L943" s="0" t="str">
        <f aca="false">VLOOKUP(B943,Nomenclature!$J$1:$K$97,2,0)</f>
        <v>89</v>
      </c>
      <c r="M943" s="0" t="str">
        <f aca="false">VLOOKUP(C943,Nomenclature!$M$1:$N$21,2,0)</f>
        <v>24</v>
      </c>
      <c r="N943" s="0" t="str">
        <f aca="false">VLOOKUP(D943,Nomenclature!$O$25:$P$31,2,0)</f>
        <v>04</v>
      </c>
      <c r="O943" s="0" t="str">
        <f aca="false">CONCATENATE(K943,L943,M943,N943)</f>
        <v>05892404</v>
      </c>
      <c r="P943" s="0" t="str">
        <f aca="false">CONCATENATE(K943,L943)</f>
        <v>0589</v>
      </c>
      <c r="R943" s="0" t="n">
        <v>5.52660207754889</v>
      </c>
      <c r="S943" s="0" t="n">
        <v>20</v>
      </c>
      <c r="T943" s="0" t="n">
        <v>79.8598781282222</v>
      </c>
      <c r="U943" s="0" t="n">
        <v>0.985134312763207</v>
      </c>
      <c r="V943" s="0" t="n">
        <v>9.99400359784132E-005</v>
      </c>
      <c r="W943" s="0" t="n">
        <f aca="false">VLOOKUP(D943,'paramètres CI'!$A$1:$C$6,2,0)</f>
        <v>0.022045059962018</v>
      </c>
      <c r="X943" s="0" t="n">
        <f aca="false">(R943-E943)/E943</f>
        <v>0</v>
      </c>
      <c r="Y943" s="0" t="n">
        <f aca="false">T943-G943</f>
        <v>43.3801982372261</v>
      </c>
      <c r="Z943" s="0" t="n">
        <f aca="false">U943-H943</f>
        <v>0</v>
      </c>
    </row>
    <row r="944" customFormat="false" ht="15.8" hidden="false" customHeight="false" outlineLevel="0" collapsed="false">
      <c r="A944" s="0" t="s">
        <v>17</v>
      </c>
      <c r="B944" s="0" t="s">
        <v>125</v>
      </c>
      <c r="C944" s="0" t="s">
        <v>40</v>
      </c>
      <c r="D944" s="0" t="s">
        <v>37</v>
      </c>
      <c r="E944" s="0" t="n">
        <f aca="false">VLOOKUP(O944,bibliRdtCHauff!$G$1:$K$1398,4,0)</f>
        <v>6.12487012376492</v>
      </c>
      <c r="F944" s="0" t="n">
        <v>20</v>
      </c>
      <c r="G944" s="0" t="n">
        <f aca="false">VLOOKUP(P944,BesoinU!$F$1:$L$99,3,0)</f>
        <v>36.4796798909961</v>
      </c>
      <c r="H944" s="0" t="n">
        <f aca="false">VLOOKUP(O944,bibliRdtCHauff!$G$1:$K$1398,3,0)</f>
        <v>0.627356956027899</v>
      </c>
      <c r="I944" s="0" t="n">
        <v>0.0607677902941192</v>
      </c>
      <c r="J944" s="0" t="n">
        <f aca="false">VLOOKUP(D944,'paramètres CI'!$A$1:$C$6,2,0)</f>
        <v>0.0385046990211696</v>
      </c>
      <c r="K944" s="0" t="str">
        <f aca="false">VLOOKUP(A944,Nomenclature!$D$1:$E$9,2,0)</f>
        <v>05</v>
      </c>
      <c r="L944" s="0" t="str">
        <f aca="false">VLOOKUP(B944,Nomenclature!$J$1:$K$97,2,0)</f>
        <v>89</v>
      </c>
      <c r="M944" s="0" t="str">
        <f aca="false">VLOOKUP(C944,Nomenclature!$M$1:$N$21,2,0)</f>
        <v>03</v>
      </c>
      <c r="N944" s="0" t="str">
        <f aca="false">VLOOKUP(D944,Nomenclature!$O$25:$P$31,2,0)</f>
        <v>03</v>
      </c>
      <c r="O944" s="0" t="str">
        <f aca="false">CONCATENATE(K944,L944,M944,N944)</f>
        <v>05890303</v>
      </c>
      <c r="P944" s="0" t="str">
        <f aca="false">CONCATENATE(K944,L944)</f>
        <v>0589</v>
      </c>
      <c r="R944" s="0" t="n">
        <v>5.83320964168088</v>
      </c>
      <c r="S944" s="0" t="n">
        <v>20</v>
      </c>
      <c r="T944" s="0" t="n">
        <v>78.3321172511611</v>
      </c>
      <c r="U944" s="0" t="n">
        <v>0.595090487426262</v>
      </c>
      <c r="V944" s="0" t="n">
        <v>0.0607677902941192</v>
      </c>
      <c r="W944" s="0" t="n">
        <f aca="false">VLOOKUP(D944,'paramètres CI'!$A$1:$C$6,2,0)</f>
        <v>0.0385046990211696</v>
      </c>
      <c r="X944" s="0" t="n">
        <f aca="false">(R944-E944)/E944</f>
        <v>-0.0476190476190469</v>
      </c>
      <c r="Y944" s="0" t="n">
        <f aca="false">T944-G944</f>
        <v>41.852437360165</v>
      </c>
      <c r="Z944" s="0" t="n">
        <f aca="false">U944-H944</f>
        <v>-0.0322664686016371</v>
      </c>
    </row>
    <row r="945" customFormat="false" ht="15.8" hidden="false" customHeight="false" outlineLevel="0" collapsed="false">
      <c r="A945" s="0" t="s">
        <v>17</v>
      </c>
      <c r="B945" s="0" t="s">
        <v>125</v>
      </c>
      <c r="C945" s="0" t="s">
        <v>41</v>
      </c>
      <c r="D945" s="0" t="s">
        <v>39</v>
      </c>
      <c r="E945" s="0" t="n">
        <f aca="false">VLOOKUP(O945,bibliRdtCHauff!$G$1:$K$1398,4,0)</f>
        <v>4.64234574514107</v>
      </c>
      <c r="F945" s="0" t="n">
        <v>20</v>
      </c>
      <c r="G945" s="0" t="n">
        <f aca="false">VLOOKUP(P945,BesoinU!$F$1:$L$99,3,0)</f>
        <v>36.4796798909961</v>
      </c>
      <c r="H945" s="0" t="n">
        <f aca="false">VLOOKUP(O945,bibliRdtCHauff!$G$1:$K$1398,3,0)</f>
        <v>0.840348056075515</v>
      </c>
      <c r="I945" s="0" t="n">
        <v>0.59491459803163</v>
      </c>
      <c r="J945" s="0" t="n">
        <f aca="false">VLOOKUP(D945,'paramètres CI'!$A$1:$C$6,2,0)</f>
        <v>0.022045059962018</v>
      </c>
      <c r="K945" s="0" t="str">
        <f aca="false">VLOOKUP(A945,Nomenclature!$D$1:$E$9,2,0)</f>
        <v>05</v>
      </c>
      <c r="L945" s="0" t="str">
        <f aca="false">VLOOKUP(B945,Nomenclature!$J$1:$K$97,2,0)</f>
        <v>89</v>
      </c>
      <c r="M945" s="0" t="str">
        <f aca="false">VLOOKUP(C945,Nomenclature!$M$1:$N$21,2,0)</f>
        <v>04</v>
      </c>
      <c r="N945" s="0" t="str">
        <f aca="false">VLOOKUP(D945,Nomenclature!$O$25:$P$31,2,0)</f>
        <v>04</v>
      </c>
      <c r="O945" s="0" t="str">
        <f aca="false">CONCATENATE(K945,L945,M945,N945)</f>
        <v>05890404</v>
      </c>
      <c r="P945" s="0" t="str">
        <f aca="false">CONCATENATE(K945,L945)</f>
        <v>0589</v>
      </c>
      <c r="R945" s="0" t="n">
        <v>4.42128166203911</v>
      </c>
      <c r="S945" s="0" t="n">
        <v>20</v>
      </c>
      <c r="T945" s="0" t="n">
        <v>79.8598781282222</v>
      </c>
      <c r="U945" s="0" t="n">
        <v>0.804151491903591</v>
      </c>
      <c r="V945" s="0" t="n">
        <v>0.59491459803163</v>
      </c>
      <c r="W945" s="0" t="n">
        <f aca="false">VLOOKUP(D945,'paramètres CI'!$A$1:$C$6,2,0)</f>
        <v>0.022045059962018</v>
      </c>
      <c r="X945" s="0" t="n">
        <f aca="false">(R945-E945)/E945</f>
        <v>-0.0476190476190486</v>
      </c>
      <c r="Y945" s="0" t="n">
        <f aca="false">T945-G945</f>
        <v>43.3801982372261</v>
      </c>
      <c r="Z945" s="0" t="n">
        <f aca="false">U945-H945</f>
        <v>-0.0361965641719241</v>
      </c>
    </row>
    <row r="946" customFormat="false" ht="15.8" hidden="false" customHeight="false" outlineLevel="0" collapsed="false">
      <c r="A946" s="0" t="s">
        <v>17</v>
      </c>
      <c r="B946" s="0" t="s">
        <v>125</v>
      </c>
      <c r="C946" s="0" t="s">
        <v>45</v>
      </c>
      <c r="D946" s="0" t="s">
        <v>43</v>
      </c>
      <c r="E946" s="0" t="n">
        <f aca="false">VLOOKUP(O946,bibliRdtCHauff!$G$1:$K$1398,4,0)</f>
        <v>10.4</v>
      </c>
      <c r="F946" s="0" t="n">
        <v>13</v>
      </c>
      <c r="G946" s="0" t="n">
        <f aca="false">VLOOKUP(P946,BesoinU!$F$1:$L$99,3,0)</f>
        <v>36.4796798909961</v>
      </c>
      <c r="H946" s="0" t="n">
        <f aca="false">VLOOKUP(O946,bibliRdtCHauff!$G$1:$K$1398,3,0)</f>
        <v>0.92</v>
      </c>
      <c r="I946" s="0" t="n">
        <v>0.169185604640378</v>
      </c>
      <c r="J946" s="0" t="n">
        <f aca="false">VLOOKUP(D946,'paramètres CI'!$A$1:$C$6,2,0)</f>
        <v>0.0935912806596305</v>
      </c>
      <c r="K946" s="0" t="str">
        <f aca="false">VLOOKUP(A946,Nomenclature!$D$1:$E$9,2,0)</f>
        <v>05</v>
      </c>
      <c r="L946" s="0" t="str">
        <f aca="false">VLOOKUP(B946,Nomenclature!$J$1:$K$97,2,0)</f>
        <v>89</v>
      </c>
      <c r="M946" s="0" t="str">
        <f aca="false">VLOOKUP(C946,Nomenclature!$M$1:$N$21,2,0)</f>
        <v>06</v>
      </c>
      <c r="N946" s="0" t="str">
        <f aca="false">VLOOKUP(D946,Nomenclature!$O$25:$P$31,2,0)</f>
        <v>02</v>
      </c>
      <c r="O946" s="0" t="str">
        <f aca="false">CONCATENATE(K946,L946,M946,N946)</f>
        <v>05890602</v>
      </c>
      <c r="P946" s="0" t="str">
        <f aca="false">CONCATENATE(K946,L946)</f>
        <v>0589</v>
      </c>
      <c r="R946" s="0" t="n">
        <v>10</v>
      </c>
      <c r="S946" s="0" t="n">
        <v>13</v>
      </c>
      <c r="T946" s="0" t="n">
        <v>80.096585190714</v>
      </c>
      <c r="U946" s="0" t="n">
        <v>0.9</v>
      </c>
      <c r="V946" s="0" t="n">
        <v>0.169185604640378</v>
      </c>
      <c r="W946" s="0" t="n">
        <f aca="false">VLOOKUP(D946,'paramètres CI'!$A$1:$C$6,2,0)</f>
        <v>0.0935912806596305</v>
      </c>
      <c r="X946" s="0" t="n">
        <f aca="false">(R946-E946)/E946</f>
        <v>-0.0384615384615385</v>
      </c>
      <c r="Y946" s="0" t="n">
        <f aca="false">T946-G946</f>
        <v>43.6169052997179</v>
      </c>
      <c r="Z946" s="0" t="n">
        <f aca="false">U946-H946</f>
        <v>-0.02</v>
      </c>
    </row>
    <row r="947" customFormat="false" ht="15.8" hidden="false" customHeight="false" outlineLevel="0" collapsed="false">
      <c r="A947" s="0" t="s">
        <v>17</v>
      </c>
      <c r="B947" s="0" t="s">
        <v>125</v>
      </c>
      <c r="C947" s="0" t="s">
        <v>46</v>
      </c>
      <c r="D947" s="0" t="s">
        <v>43</v>
      </c>
      <c r="E947" s="0" t="n">
        <f aca="false">VLOOKUP(O947,bibliRdtCHauff!$G$1:$K$1398,4,0)</f>
        <v>12</v>
      </c>
      <c r="F947" s="0" t="n">
        <v>13</v>
      </c>
      <c r="G947" s="0" t="n">
        <f aca="false">VLOOKUP(P947,BesoinU!$F$1:$L$99,3,0)</f>
        <v>36.4796798909961</v>
      </c>
      <c r="H947" s="0" t="n">
        <f aca="false">VLOOKUP(O947,bibliRdtCHauff!$G$1:$K$1398,3,0)</f>
        <v>1</v>
      </c>
      <c r="I947" s="0" t="n">
        <v>9.99400359784132E-005</v>
      </c>
      <c r="J947" s="0" t="n">
        <f aca="false">VLOOKUP(D947,'paramètres CI'!$A$1:$C$6,2,0)</f>
        <v>0.0935912806596305</v>
      </c>
      <c r="K947" s="0" t="str">
        <f aca="false">VLOOKUP(A947,Nomenclature!$D$1:$E$9,2,0)</f>
        <v>05</v>
      </c>
      <c r="L947" s="0" t="str">
        <f aca="false">VLOOKUP(B947,Nomenclature!$J$1:$K$97,2,0)</f>
        <v>89</v>
      </c>
      <c r="M947" s="0" t="str">
        <f aca="false">VLOOKUP(C947,Nomenclature!$M$1:$N$21,2,0)</f>
        <v>26</v>
      </c>
      <c r="N947" s="0" t="str">
        <f aca="false">VLOOKUP(D947,Nomenclature!$O$25:$P$31,2,0)</f>
        <v>02</v>
      </c>
      <c r="O947" s="0" t="str">
        <f aca="false">CONCATENATE(K947,L947,M947,N947)</f>
        <v>05892602</v>
      </c>
      <c r="P947" s="0" t="str">
        <f aca="false">CONCATENATE(K947,L947)</f>
        <v>0589</v>
      </c>
      <c r="R947" s="0" t="n">
        <v>12</v>
      </c>
      <c r="S947" s="0" t="n">
        <v>13</v>
      </c>
      <c r="T947" s="0" t="n">
        <v>80.096585190714</v>
      </c>
      <c r="U947" s="0" t="n">
        <v>1</v>
      </c>
      <c r="V947" s="0" t="n">
        <v>9.99400359784132E-005</v>
      </c>
      <c r="W947" s="0" t="n">
        <f aca="false">VLOOKUP(D947,'paramètres CI'!$A$1:$C$6,2,0)</f>
        <v>0.0935912806596305</v>
      </c>
      <c r="X947" s="0" t="n">
        <f aca="false">(R947-E947)/E947</f>
        <v>0</v>
      </c>
      <c r="Y947" s="0" t="n">
        <f aca="false">T947-G947</f>
        <v>43.6169052997179</v>
      </c>
      <c r="Z947" s="0" t="n">
        <f aca="false">U947-H947</f>
        <v>0</v>
      </c>
    </row>
    <row r="948" customFormat="false" ht="15.8" hidden="false" customHeight="false" outlineLevel="0" collapsed="false">
      <c r="A948" s="0" t="s">
        <v>17</v>
      </c>
      <c r="B948" s="0" t="s">
        <v>125</v>
      </c>
      <c r="C948" s="0" t="s">
        <v>48</v>
      </c>
      <c r="D948" s="0" t="s">
        <v>43</v>
      </c>
      <c r="E948" s="0" t="n">
        <f aca="false">VLOOKUP(O948,bibliRdtCHauff!$G$1:$K$1398,4,0)</f>
        <v>40.4349495073334</v>
      </c>
      <c r="F948" s="0" t="n">
        <v>20</v>
      </c>
      <c r="G948" s="0" t="n">
        <f aca="false">VLOOKUP(P948,BesoinU!$F$1:$L$99,3,0)</f>
        <v>36.4796798909961</v>
      </c>
      <c r="H948" s="0" t="n">
        <f aca="false">VLOOKUP(O948,bibliRdtCHauff!$G$1:$K$1398,3,0)</f>
        <v>2.94489544186046</v>
      </c>
      <c r="I948" s="0" t="n">
        <v>0.0858173189223799</v>
      </c>
      <c r="J948" s="0" t="n">
        <f aca="false">VLOOKUP(D948,'paramètres CI'!$A$1:$C$6,2,0)</f>
        <v>0.0935912806596305</v>
      </c>
      <c r="K948" s="0" t="str">
        <f aca="false">VLOOKUP(A948,Nomenclature!$D$1:$E$9,2,0)</f>
        <v>05</v>
      </c>
      <c r="L948" s="0" t="str">
        <f aca="false">VLOOKUP(B948,Nomenclature!$J$1:$K$97,2,0)</f>
        <v>89</v>
      </c>
      <c r="M948" s="0" t="str">
        <f aca="false">VLOOKUP(C948,Nomenclature!$M$1:$N$21,2,0)</f>
        <v>09</v>
      </c>
      <c r="N948" s="0" t="str">
        <f aca="false">VLOOKUP(D948,Nomenclature!$O$25:$P$31,2,0)</f>
        <v>02</v>
      </c>
      <c r="O948" s="0" t="str">
        <f aca="false">CONCATENATE(K948,L948,M948,N948)</f>
        <v>05890902</v>
      </c>
      <c r="P948" s="0" t="str">
        <f aca="false">CONCATENATE(K948,L948)</f>
        <v>0589</v>
      </c>
      <c r="R948" s="0" t="n">
        <v>38.5094757212699</v>
      </c>
      <c r="S948" s="0" t="n">
        <v>20</v>
      </c>
      <c r="T948" s="0" t="n">
        <v>82.9439376685999</v>
      </c>
      <c r="U948" s="0" t="n">
        <v>2.83163023255814</v>
      </c>
      <c r="V948" s="0" t="n">
        <v>0.0858173189223799</v>
      </c>
      <c r="W948" s="0" t="n">
        <f aca="false">VLOOKUP(D948,'paramètres CI'!$A$1:$C$6,2,0)</f>
        <v>0.0935912806596305</v>
      </c>
      <c r="X948" s="0" t="n">
        <f aca="false">(R948-E948)/E948</f>
        <v>-0.0476190476190477</v>
      </c>
      <c r="Y948" s="0" t="n">
        <f aca="false">T948-G948</f>
        <v>46.4642577776038</v>
      </c>
      <c r="Z948" s="0" t="n">
        <f aca="false">U948-H948</f>
        <v>-0.11326520930232</v>
      </c>
    </row>
    <row r="949" customFormat="false" ht="15.8" hidden="false" customHeight="false" outlineLevel="0" collapsed="false">
      <c r="A949" s="0" t="s">
        <v>17</v>
      </c>
      <c r="B949" s="0" t="s">
        <v>125</v>
      </c>
      <c r="C949" s="0" t="s">
        <v>49</v>
      </c>
      <c r="D949" s="0" t="s">
        <v>43</v>
      </c>
      <c r="E949" s="0" t="n">
        <f aca="false">VLOOKUP(O949,bibliRdtCHauff!$G$1:$K$1398,4,0)</f>
        <v>48.1368446515874</v>
      </c>
      <c r="F949" s="0" t="n">
        <v>20</v>
      </c>
      <c r="G949" s="0" t="n">
        <f aca="false">VLOOKUP(P949,BesoinU!$F$1:$L$99,3,0)</f>
        <v>36.4796798909961</v>
      </c>
      <c r="H949" s="0" t="n">
        <f aca="false">VLOOKUP(O949,bibliRdtCHauff!$G$1:$K$1398,3,0)</f>
        <v>3.39795627906976</v>
      </c>
      <c r="I949" s="0" t="n">
        <v>9.99400359784132E-005</v>
      </c>
      <c r="J949" s="0" t="n">
        <f aca="false">VLOOKUP(D949,'paramètres CI'!$A$1:$C$6,2,0)</f>
        <v>0.0935912806596305</v>
      </c>
      <c r="K949" s="0" t="str">
        <f aca="false">VLOOKUP(A949,Nomenclature!$D$1:$E$9,2,0)</f>
        <v>05</v>
      </c>
      <c r="L949" s="0" t="str">
        <f aca="false">VLOOKUP(B949,Nomenclature!$J$1:$K$97,2,0)</f>
        <v>89</v>
      </c>
      <c r="M949" s="0" t="str">
        <f aca="false">VLOOKUP(C949,Nomenclature!$M$1:$N$21,2,0)</f>
        <v>29</v>
      </c>
      <c r="N949" s="0" t="str">
        <f aca="false">VLOOKUP(D949,Nomenclature!$O$25:$P$31,2,0)</f>
        <v>02</v>
      </c>
      <c r="O949" s="0" t="str">
        <f aca="false">CONCATENATE(K949,L949,M949,N949)</f>
        <v>05892902</v>
      </c>
      <c r="P949" s="0" t="str">
        <f aca="false">CONCATENATE(K949,L949)</f>
        <v>0589</v>
      </c>
      <c r="R949" s="0" t="n">
        <v>48.1368446515874</v>
      </c>
      <c r="S949" s="0" t="n">
        <v>20</v>
      </c>
      <c r="T949" s="0" t="n">
        <v>82.9439376685999</v>
      </c>
      <c r="U949" s="0" t="n">
        <v>3.39795627906976</v>
      </c>
      <c r="V949" s="0" t="n">
        <v>9.99400359784132E-005</v>
      </c>
      <c r="W949" s="0" t="n">
        <f aca="false">VLOOKUP(D949,'paramètres CI'!$A$1:$C$6,2,0)</f>
        <v>0.0935912806596305</v>
      </c>
      <c r="X949" s="0" t="n">
        <f aca="false">(R949-E949)/E949</f>
        <v>0</v>
      </c>
      <c r="Y949" s="0" t="n">
        <f aca="false">T949-G949</f>
        <v>46.4642577776038</v>
      </c>
      <c r="Z949" s="0" t="n">
        <f aca="false">U949-H949</f>
        <v>0</v>
      </c>
    </row>
    <row r="950" customFormat="false" ht="15.8" hidden="false" customHeight="false" outlineLevel="0" collapsed="false">
      <c r="A950" s="0" t="s">
        <v>17</v>
      </c>
      <c r="B950" s="0" t="s">
        <v>126</v>
      </c>
      <c r="C950" s="0" t="s">
        <v>32</v>
      </c>
      <c r="D950" s="0" t="s">
        <v>33</v>
      </c>
      <c r="E950" s="0" t="n">
        <f aca="false">VLOOKUP(O950,bibliRdtCHauff!$G$1:$K$1398,4,0)</f>
        <v>26.0402207528718</v>
      </c>
      <c r="F950" s="0" t="n">
        <v>25</v>
      </c>
      <c r="G950" s="0" t="n">
        <f aca="false">VLOOKUP(P950,BesoinU!$F$1:$L$99,3,0)</f>
        <v>58.8139251682169</v>
      </c>
      <c r="H950" s="0" t="n">
        <f aca="false">VLOOKUP(O950,bibliRdtCHauff!$G$1:$K$1398,3,0)</f>
        <v>1.64687127447792</v>
      </c>
      <c r="I950" s="0" t="n">
        <v>0.0372872577597008</v>
      </c>
      <c r="J950" s="0" t="n">
        <f aca="false">VLOOKUP(D950,'paramètres CI'!$A$1:$C$6,2,0)</f>
        <v>0.033584731604575</v>
      </c>
      <c r="K950" s="0" t="str">
        <f aca="false">VLOOKUP(A950,Nomenclature!$D$1:$E$9,2,0)</f>
        <v>05</v>
      </c>
      <c r="L950" s="0" t="str">
        <f aca="false">VLOOKUP(B950,Nomenclature!$J$1:$K$97,2,0)</f>
        <v>90</v>
      </c>
      <c r="M950" s="0" t="str">
        <f aca="false">VLOOKUP(C950,Nomenclature!$M$1:$N$21,2,0)</f>
        <v>01</v>
      </c>
      <c r="N950" s="0" t="str">
        <f aca="false">VLOOKUP(D950,Nomenclature!$O$25:$P$31,2,0)</f>
        <v>01</v>
      </c>
      <c r="O950" s="0" t="str">
        <f aca="false">CONCATENATE(K950,L950,M950,N950)</f>
        <v>05900101</v>
      </c>
      <c r="P950" s="0" t="str">
        <f aca="false">CONCATENATE(K950,L950)</f>
        <v>0590</v>
      </c>
      <c r="R950" s="0" t="n">
        <v>24.8002102408303</v>
      </c>
      <c r="S950" s="0" t="n">
        <v>25</v>
      </c>
      <c r="T950" s="0" t="n">
        <v>87.7834965521851</v>
      </c>
      <c r="U950" s="0" t="n">
        <v>1.58353007161339</v>
      </c>
      <c r="V950" s="0" t="n">
        <v>0.0372872577597008</v>
      </c>
      <c r="W950" s="0" t="n">
        <f aca="false">VLOOKUP(D950,'paramètres CI'!$A$1:$C$6,2,0)</f>
        <v>0.033584731604575</v>
      </c>
      <c r="X950" s="0" t="n">
        <f aca="false">(R950-E950)/E950</f>
        <v>-0.0476190476190471</v>
      </c>
      <c r="Y950" s="0" t="n">
        <f aca="false">T950-G950</f>
        <v>28.9695713839682</v>
      </c>
      <c r="Z950" s="0" t="n">
        <f aca="false">U950-H950</f>
        <v>-0.0633412028645299</v>
      </c>
    </row>
    <row r="951" customFormat="false" ht="15.8" hidden="false" customHeight="false" outlineLevel="0" collapsed="false">
      <c r="A951" s="0" t="s">
        <v>17</v>
      </c>
      <c r="B951" s="0" t="s">
        <v>126</v>
      </c>
      <c r="C951" s="0" t="s">
        <v>32</v>
      </c>
      <c r="D951" s="0" t="s">
        <v>34</v>
      </c>
      <c r="E951" s="0" t="n">
        <f aca="false">VLOOKUP(O951,bibliRdtCHauff!$G$1:$K$1398,4,0)</f>
        <v>26.0322166841266</v>
      </c>
      <c r="F951" s="0" t="n">
        <v>25</v>
      </c>
      <c r="G951" s="0" t="n">
        <f aca="false">VLOOKUP(P951,BesoinU!$F$1:$L$99,3,0)</f>
        <v>58.8139251682169</v>
      </c>
      <c r="H951" s="0" t="n">
        <f aca="false">VLOOKUP(O951,bibliRdtCHauff!$G$1:$K$1398,3,0)</f>
        <v>1.70746776068833</v>
      </c>
      <c r="I951" s="0" t="n">
        <v>0.0599747113380406</v>
      </c>
      <c r="J951" s="0" t="n">
        <f aca="false">VLOOKUP(D951,'paramètres CI'!$A$1:$C$6,2,0)</f>
        <v>0.0424847883250769</v>
      </c>
      <c r="K951" s="0" t="str">
        <f aca="false">VLOOKUP(A951,Nomenclature!$D$1:$E$9,2,0)</f>
        <v>05</v>
      </c>
      <c r="L951" s="0" t="str">
        <f aca="false">VLOOKUP(B951,Nomenclature!$J$1:$K$97,2,0)</f>
        <v>90</v>
      </c>
      <c r="M951" s="0" t="str">
        <f aca="false">VLOOKUP(C951,Nomenclature!$M$1:$N$21,2,0)</f>
        <v>01</v>
      </c>
      <c r="N951" s="0" t="str">
        <f aca="false">VLOOKUP(D951,Nomenclature!$O$25:$P$31,2,0)</f>
        <v>06</v>
      </c>
      <c r="O951" s="0" t="str">
        <f aca="false">CONCATENATE(K951,L951,M951,N951)</f>
        <v>05900106</v>
      </c>
      <c r="P951" s="0" t="str">
        <f aca="false">CONCATENATE(K951,L951)</f>
        <v>0590</v>
      </c>
      <c r="R951" s="0" t="n">
        <v>24.7925873182158</v>
      </c>
      <c r="S951" s="0" t="n">
        <v>25</v>
      </c>
      <c r="T951" s="0" t="n">
        <v>91.8429658644617</v>
      </c>
      <c r="U951" s="0" t="n">
        <v>1.64179592373878</v>
      </c>
      <c r="V951" s="0" t="n">
        <v>0.0599747113380406</v>
      </c>
      <c r="W951" s="0" t="n">
        <f aca="false">VLOOKUP(D951,'paramètres CI'!$A$1:$C$6,2,0)</f>
        <v>0.0424847883250769</v>
      </c>
      <c r="X951" s="0" t="n">
        <f aca="false">(R951-E951)/E951</f>
        <v>-0.0476190476190479</v>
      </c>
      <c r="Y951" s="0" t="n">
        <f aca="false">T951-G951</f>
        <v>33.0290406962448</v>
      </c>
      <c r="Z951" s="0" t="n">
        <f aca="false">U951-H951</f>
        <v>-0.0656718369495499</v>
      </c>
    </row>
    <row r="952" customFormat="false" ht="15.8" hidden="false" customHeight="false" outlineLevel="0" collapsed="false">
      <c r="A952" s="0" t="s">
        <v>17</v>
      </c>
      <c r="B952" s="0" t="s">
        <v>126</v>
      </c>
      <c r="C952" s="0" t="s">
        <v>35</v>
      </c>
      <c r="D952" s="0" t="s">
        <v>33</v>
      </c>
      <c r="E952" s="0" t="n">
        <f aca="false">VLOOKUP(O952,bibliRdtCHauff!$G$1:$K$1398,4,0)</f>
        <v>31.0002628010379</v>
      </c>
      <c r="F952" s="0" t="n">
        <v>25</v>
      </c>
      <c r="G952" s="0" t="n">
        <f aca="false">VLOOKUP(P952,BesoinU!$F$1:$L$99,3,0)</f>
        <v>58.8139251682169</v>
      </c>
      <c r="H952" s="0" t="n">
        <f aca="false">VLOOKUP(O952,bibliRdtCHauff!$G$1:$K$1398,3,0)</f>
        <v>1.90023608593606</v>
      </c>
      <c r="I952" s="0" t="n">
        <v>9.99400359784131E-005</v>
      </c>
      <c r="J952" s="0" t="n">
        <f aca="false">VLOOKUP(D952,'paramètres CI'!$A$1:$C$6,2,0)</f>
        <v>0.033584731604575</v>
      </c>
      <c r="K952" s="0" t="str">
        <f aca="false">VLOOKUP(A952,Nomenclature!$D$1:$E$9,2,0)</f>
        <v>05</v>
      </c>
      <c r="L952" s="0" t="str">
        <f aca="false">VLOOKUP(B952,Nomenclature!$J$1:$K$97,2,0)</f>
        <v>90</v>
      </c>
      <c r="M952" s="0" t="str">
        <f aca="false">VLOOKUP(C952,Nomenclature!$M$1:$N$21,2,0)</f>
        <v>21</v>
      </c>
      <c r="N952" s="0" t="str">
        <f aca="false">VLOOKUP(D952,Nomenclature!$O$25:$P$31,2,0)</f>
        <v>01</v>
      </c>
      <c r="O952" s="0" t="str">
        <f aca="false">CONCATENATE(K952,L952,M952,N952)</f>
        <v>05902101</v>
      </c>
      <c r="P952" s="0" t="str">
        <f aca="false">CONCATENATE(K952,L952)</f>
        <v>0590</v>
      </c>
      <c r="R952" s="0" t="n">
        <v>31.0002628010379</v>
      </c>
      <c r="S952" s="0" t="n">
        <v>25</v>
      </c>
      <c r="T952" s="0" t="n">
        <v>87.7834965521851</v>
      </c>
      <c r="U952" s="0" t="n">
        <v>1.90023608593606</v>
      </c>
      <c r="V952" s="0" t="n">
        <v>9.99400359784131E-005</v>
      </c>
      <c r="W952" s="0" t="n">
        <f aca="false">VLOOKUP(D952,'paramètres CI'!$A$1:$C$6,2,0)</f>
        <v>0.033584731604575</v>
      </c>
      <c r="X952" s="0" t="n">
        <f aca="false">(R952-E952)/E952</f>
        <v>0</v>
      </c>
      <c r="Y952" s="0" t="n">
        <f aca="false">T952-G952</f>
        <v>28.9695713839682</v>
      </c>
      <c r="Z952" s="0" t="n">
        <f aca="false">U952-H952</f>
        <v>0</v>
      </c>
    </row>
    <row r="953" customFormat="false" ht="15.8" hidden="false" customHeight="false" outlineLevel="0" collapsed="false">
      <c r="A953" s="0" t="s">
        <v>17</v>
      </c>
      <c r="B953" s="0" t="s">
        <v>126</v>
      </c>
      <c r="C953" s="0" t="s">
        <v>35</v>
      </c>
      <c r="D953" s="0" t="s">
        <v>34</v>
      </c>
      <c r="E953" s="0" t="n">
        <f aca="false">VLOOKUP(O953,bibliRdtCHauff!$G$1:$K$1398,4,0)</f>
        <v>30.9907341477697</v>
      </c>
      <c r="F953" s="0" t="n">
        <v>25</v>
      </c>
      <c r="G953" s="0" t="n">
        <f aca="false">VLOOKUP(P953,BesoinU!$F$1:$L$99,3,0)</f>
        <v>58.8139251682169</v>
      </c>
      <c r="H953" s="0" t="n">
        <f aca="false">VLOOKUP(O953,bibliRdtCHauff!$G$1:$K$1398,3,0)</f>
        <v>1.97015510848654</v>
      </c>
      <c r="I953" s="0" t="n">
        <v>9.99400359784131E-005</v>
      </c>
      <c r="J953" s="0" t="n">
        <f aca="false">VLOOKUP(D953,'paramètres CI'!$A$1:$C$6,2,0)</f>
        <v>0.0424847883250769</v>
      </c>
      <c r="K953" s="0" t="str">
        <f aca="false">VLOOKUP(A953,Nomenclature!$D$1:$E$9,2,0)</f>
        <v>05</v>
      </c>
      <c r="L953" s="0" t="str">
        <f aca="false">VLOOKUP(B953,Nomenclature!$J$1:$K$97,2,0)</f>
        <v>90</v>
      </c>
      <c r="M953" s="0" t="str">
        <f aca="false">VLOOKUP(C953,Nomenclature!$M$1:$N$21,2,0)</f>
        <v>21</v>
      </c>
      <c r="N953" s="0" t="str">
        <f aca="false">VLOOKUP(D953,Nomenclature!$O$25:$P$31,2,0)</f>
        <v>06</v>
      </c>
      <c r="O953" s="0" t="str">
        <f aca="false">CONCATENATE(K953,L953,M953,N953)</f>
        <v>05902106</v>
      </c>
      <c r="P953" s="0" t="str">
        <f aca="false">CONCATENATE(K953,L953)</f>
        <v>0590</v>
      </c>
      <c r="R953" s="0" t="n">
        <v>30.9907341477697</v>
      </c>
      <c r="S953" s="0" t="n">
        <v>25</v>
      </c>
      <c r="T953" s="0" t="n">
        <v>91.8429658644617</v>
      </c>
      <c r="U953" s="0" t="n">
        <v>1.97015510848654</v>
      </c>
      <c r="V953" s="0" t="n">
        <v>9.99400359784131E-005</v>
      </c>
      <c r="W953" s="0" t="n">
        <f aca="false">VLOOKUP(D953,'paramètres CI'!$A$1:$C$6,2,0)</f>
        <v>0.0424847883250769</v>
      </c>
      <c r="X953" s="0" t="n">
        <f aca="false">(R953-E953)/E953</f>
        <v>0</v>
      </c>
      <c r="Y953" s="0" t="n">
        <f aca="false">T953-G953</f>
        <v>33.0290406962448</v>
      </c>
      <c r="Z953" s="0" t="n">
        <f aca="false">U953-H953</f>
        <v>0</v>
      </c>
    </row>
    <row r="954" customFormat="false" ht="15.8" hidden="false" customHeight="false" outlineLevel="0" collapsed="false">
      <c r="A954" s="0" t="s">
        <v>17</v>
      </c>
      <c r="B954" s="0" t="s">
        <v>126</v>
      </c>
      <c r="C954" s="0" t="s">
        <v>36</v>
      </c>
      <c r="D954" s="0" t="s">
        <v>37</v>
      </c>
      <c r="E954" s="0" t="n">
        <f aca="false">VLOOKUP(O954,bibliRdtCHauff!$G$1:$K$1398,4,0)</f>
        <v>33.4626666666666</v>
      </c>
      <c r="F954" s="0" t="n">
        <v>20</v>
      </c>
      <c r="G954" s="0" t="n">
        <f aca="false">VLOOKUP(P954,BesoinU!$F$1:$L$99,3,0)</f>
        <v>58.8139251682169</v>
      </c>
      <c r="H954" s="0" t="n">
        <f aca="false">VLOOKUP(O954,bibliRdtCHauff!$G$1:$K$1398,3,0)</f>
        <v>0.751417742745563</v>
      </c>
      <c r="I954" s="0" t="n">
        <v>9.99400359784131E-005</v>
      </c>
      <c r="J954" s="0" t="n">
        <f aca="false">VLOOKUP(D954,'paramètres CI'!$A$1:$C$6,2,0)</f>
        <v>0.0385046990211696</v>
      </c>
      <c r="K954" s="0" t="str">
        <f aca="false">VLOOKUP(A954,Nomenclature!$D$1:$E$9,2,0)</f>
        <v>05</v>
      </c>
      <c r="L954" s="0" t="str">
        <f aca="false">VLOOKUP(B954,Nomenclature!$J$1:$K$97,2,0)</f>
        <v>90</v>
      </c>
      <c r="M954" s="0" t="str">
        <f aca="false">VLOOKUP(C954,Nomenclature!$M$1:$N$21,2,0)</f>
        <v>23</v>
      </c>
      <c r="N954" s="0" t="str">
        <f aca="false">VLOOKUP(D954,Nomenclature!$O$25:$P$31,2,0)</f>
        <v>03</v>
      </c>
      <c r="O954" s="0" t="str">
        <f aca="false">CONCATENATE(K954,L954,M954,N954)</f>
        <v>05902303</v>
      </c>
      <c r="P954" s="0" t="str">
        <f aca="false">CONCATENATE(K954,L954)</f>
        <v>0590</v>
      </c>
      <c r="R954" s="0" t="n">
        <v>33.4626666666666</v>
      </c>
      <c r="S954" s="0" t="n">
        <v>20</v>
      </c>
      <c r="T954" s="0" t="n">
        <v>88.1852053043774</v>
      </c>
      <c r="U954" s="0" t="n">
        <v>0.751417742745563</v>
      </c>
      <c r="V954" s="0" t="n">
        <v>9.99400359784131E-005</v>
      </c>
      <c r="W954" s="0" t="n">
        <f aca="false">VLOOKUP(D954,'paramètres CI'!$A$1:$C$6,2,0)</f>
        <v>0.0385046990211696</v>
      </c>
      <c r="X954" s="0" t="n">
        <f aca="false">(R954-E954)/E954</f>
        <v>0</v>
      </c>
      <c r="Y954" s="0" t="n">
        <f aca="false">T954-G954</f>
        <v>29.3712801361605</v>
      </c>
      <c r="Z954" s="0" t="n">
        <f aca="false">U954-H954</f>
        <v>0</v>
      </c>
    </row>
    <row r="955" customFormat="false" ht="15.8" hidden="false" customHeight="false" outlineLevel="0" collapsed="false">
      <c r="A955" s="0" t="s">
        <v>17</v>
      </c>
      <c r="B955" s="0" t="s">
        <v>126</v>
      </c>
      <c r="C955" s="0" t="s">
        <v>38</v>
      </c>
      <c r="D955" s="0" t="s">
        <v>39</v>
      </c>
      <c r="E955" s="0" t="n">
        <f aca="false">VLOOKUP(O955,bibliRdtCHauff!$G$1:$K$1398,4,0)</f>
        <v>33.4626666666666</v>
      </c>
      <c r="F955" s="0" t="n">
        <v>20</v>
      </c>
      <c r="G955" s="0" t="n">
        <f aca="false">VLOOKUP(P955,BesoinU!$F$1:$L$99,3,0)</f>
        <v>58.8139251682169</v>
      </c>
      <c r="H955" s="0" t="n">
        <f aca="false">VLOOKUP(O955,bibliRdtCHauff!$G$1:$K$1398,3,0)</f>
        <v>0.980154421996798</v>
      </c>
      <c r="I955" s="0" t="n">
        <v>9.99400359784131E-005</v>
      </c>
      <c r="J955" s="0" t="n">
        <f aca="false">VLOOKUP(D955,'paramètres CI'!$A$1:$C$6,2,0)</f>
        <v>0.022045059962018</v>
      </c>
      <c r="K955" s="0" t="str">
        <f aca="false">VLOOKUP(A955,Nomenclature!$D$1:$E$9,2,0)</f>
        <v>05</v>
      </c>
      <c r="L955" s="0" t="str">
        <f aca="false">VLOOKUP(B955,Nomenclature!$J$1:$K$97,2,0)</f>
        <v>90</v>
      </c>
      <c r="M955" s="0" t="str">
        <f aca="false">VLOOKUP(C955,Nomenclature!$M$1:$N$21,2,0)</f>
        <v>24</v>
      </c>
      <c r="N955" s="0" t="str">
        <f aca="false">VLOOKUP(D955,Nomenclature!$O$25:$P$31,2,0)</f>
        <v>04</v>
      </c>
      <c r="O955" s="0" t="str">
        <f aca="false">CONCATENATE(K955,L955,M955,N955)</f>
        <v>05902404</v>
      </c>
      <c r="P955" s="0" t="str">
        <f aca="false">CONCATENATE(K955,L955)</f>
        <v>0590</v>
      </c>
      <c r="R955" s="0" t="n">
        <v>33.4626666666666</v>
      </c>
      <c r="S955" s="0" t="n">
        <v>20</v>
      </c>
      <c r="T955" s="0" t="n">
        <v>88.8189149487011</v>
      </c>
      <c r="U955" s="0" t="n">
        <v>0.980154421996798</v>
      </c>
      <c r="V955" s="0" t="n">
        <v>9.99400359784131E-005</v>
      </c>
      <c r="W955" s="0" t="n">
        <f aca="false">VLOOKUP(D955,'paramètres CI'!$A$1:$C$6,2,0)</f>
        <v>0.022045059962018</v>
      </c>
      <c r="X955" s="0" t="n">
        <f aca="false">(R955-E955)/E955</f>
        <v>0</v>
      </c>
      <c r="Y955" s="0" t="n">
        <f aca="false">T955-G955</f>
        <v>30.0049897804842</v>
      </c>
      <c r="Z955" s="0" t="n">
        <f aca="false">U955-H955</f>
        <v>0</v>
      </c>
    </row>
    <row r="956" customFormat="false" ht="15.8" hidden="false" customHeight="false" outlineLevel="0" collapsed="false">
      <c r="A956" s="0" t="s">
        <v>17</v>
      </c>
      <c r="B956" s="0" t="s">
        <v>126</v>
      </c>
      <c r="C956" s="0" t="s">
        <v>40</v>
      </c>
      <c r="D956" s="0" t="s">
        <v>37</v>
      </c>
      <c r="E956" s="0" t="n">
        <f aca="false">VLOOKUP(O956,bibliRdtCHauff!$G$1:$K$1398,4,0)</f>
        <v>28.10864</v>
      </c>
      <c r="F956" s="0" t="n">
        <v>20</v>
      </c>
      <c r="G956" s="0" t="n">
        <f aca="false">VLOOKUP(P956,BesoinU!$F$1:$L$99,3,0)</f>
        <v>58.8139251682169</v>
      </c>
      <c r="H956" s="0" t="n">
        <f aca="false">VLOOKUP(O956,bibliRdtCHauff!$G$1:$K$1398,3,0)</f>
        <v>0.615455804812019</v>
      </c>
      <c r="I956" s="0" t="n">
        <v>0.0630004872306587</v>
      </c>
      <c r="J956" s="0" t="n">
        <f aca="false">VLOOKUP(D956,'paramètres CI'!$A$1:$C$6,2,0)</f>
        <v>0.0385046990211696</v>
      </c>
      <c r="K956" s="0" t="str">
        <f aca="false">VLOOKUP(A956,Nomenclature!$D$1:$E$9,2,0)</f>
        <v>05</v>
      </c>
      <c r="L956" s="0" t="str">
        <f aca="false">VLOOKUP(B956,Nomenclature!$J$1:$K$97,2,0)</f>
        <v>90</v>
      </c>
      <c r="M956" s="0" t="str">
        <f aca="false">VLOOKUP(C956,Nomenclature!$M$1:$N$21,2,0)</f>
        <v>03</v>
      </c>
      <c r="N956" s="0" t="str">
        <f aca="false">VLOOKUP(D956,Nomenclature!$O$25:$P$31,2,0)</f>
        <v>03</v>
      </c>
      <c r="O956" s="0" t="str">
        <f aca="false">CONCATENATE(K956,L956,M956,N956)</f>
        <v>05900303</v>
      </c>
      <c r="P956" s="0" t="str">
        <f aca="false">CONCATENATE(K956,L956)</f>
        <v>0590</v>
      </c>
      <c r="R956" s="0" t="n">
        <v>26.7701333333333</v>
      </c>
      <c r="S956" s="0" t="n">
        <v>20</v>
      </c>
      <c r="T956" s="0" t="n">
        <v>88.1852053043774</v>
      </c>
      <c r="U956" s="0" t="n">
        <v>0.581465320328633</v>
      </c>
      <c r="V956" s="0" t="n">
        <v>0.0630004872306587</v>
      </c>
      <c r="W956" s="0" t="n">
        <f aca="false">VLOOKUP(D956,'paramètres CI'!$A$1:$C$6,2,0)</f>
        <v>0.0385046990211696</v>
      </c>
      <c r="X956" s="0" t="n">
        <f aca="false">(R956-E956)/E956</f>
        <v>-0.0476190476190489</v>
      </c>
      <c r="Y956" s="0" t="n">
        <f aca="false">T956-G956</f>
        <v>29.3712801361605</v>
      </c>
      <c r="Z956" s="0" t="n">
        <f aca="false">U956-H956</f>
        <v>-0.0339904844833859</v>
      </c>
    </row>
    <row r="957" customFormat="false" ht="15.8" hidden="false" customHeight="false" outlineLevel="0" collapsed="false">
      <c r="A957" s="0" t="s">
        <v>17</v>
      </c>
      <c r="B957" s="0" t="s">
        <v>126</v>
      </c>
      <c r="C957" s="0" t="s">
        <v>41</v>
      </c>
      <c r="D957" s="0" t="s">
        <v>39</v>
      </c>
      <c r="E957" s="0" t="n">
        <f aca="false">VLOOKUP(O957,bibliRdtCHauff!$G$1:$K$1398,4,0)</f>
        <v>28.10864</v>
      </c>
      <c r="F957" s="0" t="n">
        <v>20</v>
      </c>
      <c r="G957" s="0" t="n">
        <f aca="false">VLOOKUP(P957,BesoinU!$F$1:$L$99,3,0)</f>
        <v>58.8139251682169</v>
      </c>
      <c r="H957" s="0" t="n">
        <f aca="false">VLOOKUP(O957,bibliRdtCHauff!$G$1:$K$1398,3,0)</f>
        <v>0.828467942198617</v>
      </c>
      <c r="I957" s="0" t="n">
        <v>0.576151882415101</v>
      </c>
      <c r="J957" s="0" t="n">
        <f aca="false">VLOOKUP(D957,'paramètres CI'!$A$1:$C$6,2,0)</f>
        <v>0.022045059962018</v>
      </c>
      <c r="K957" s="0" t="str">
        <f aca="false">VLOOKUP(A957,Nomenclature!$D$1:$E$9,2,0)</f>
        <v>05</v>
      </c>
      <c r="L957" s="0" t="str">
        <f aca="false">VLOOKUP(B957,Nomenclature!$J$1:$K$97,2,0)</f>
        <v>90</v>
      </c>
      <c r="M957" s="0" t="str">
        <f aca="false">VLOOKUP(C957,Nomenclature!$M$1:$N$21,2,0)</f>
        <v>04</v>
      </c>
      <c r="N957" s="0" t="str">
        <f aca="false">VLOOKUP(D957,Nomenclature!$O$25:$P$31,2,0)</f>
        <v>04</v>
      </c>
      <c r="O957" s="0" t="str">
        <f aca="false">CONCATENATE(K957,L957,M957,N957)</f>
        <v>05900404</v>
      </c>
      <c r="P957" s="0" t="str">
        <f aca="false">CONCATENATE(K957,L957)</f>
        <v>0590</v>
      </c>
      <c r="R957" s="0" t="n">
        <v>26.7701333333333</v>
      </c>
      <c r="S957" s="0" t="n">
        <v>20</v>
      </c>
      <c r="T957" s="0" t="n">
        <v>88.8189149487011</v>
      </c>
      <c r="U957" s="0" t="n">
        <v>0.790546322249073</v>
      </c>
      <c r="V957" s="0" t="n">
        <v>0.576151882415101</v>
      </c>
      <c r="W957" s="0" t="n">
        <f aca="false">VLOOKUP(D957,'paramètres CI'!$A$1:$C$6,2,0)</f>
        <v>0.022045059962018</v>
      </c>
      <c r="X957" s="0" t="n">
        <f aca="false">(R957-E957)/E957</f>
        <v>-0.0476190476190489</v>
      </c>
      <c r="Y957" s="0" t="n">
        <f aca="false">T957-G957</f>
        <v>30.0049897804842</v>
      </c>
      <c r="Z957" s="0" t="n">
        <f aca="false">U957-H957</f>
        <v>-0.037921619949544</v>
      </c>
    </row>
    <row r="958" customFormat="false" ht="15.8" hidden="false" customHeight="false" outlineLevel="0" collapsed="false">
      <c r="A958" s="0" t="s">
        <v>17</v>
      </c>
      <c r="B958" s="0" t="s">
        <v>126</v>
      </c>
      <c r="C958" s="0" t="s">
        <v>45</v>
      </c>
      <c r="D958" s="0" t="s">
        <v>43</v>
      </c>
      <c r="E958" s="0" t="n">
        <f aca="false">VLOOKUP(O958,bibliRdtCHauff!$G$1:$K$1398,4,0)</f>
        <v>10.4</v>
      </c>
      <c r="F958" s="0" t="n">
        <v>13</v>
      </c>
      <c r="G958" s="0" t="n">
        <f aca="false">VLOOKUP(P958,BesoinU!$F$1:$L$99,3,0)</f>
        <v>58.8139251682169</v>
      </c>
      <c r="H958" s="0" t="n">
        <f aca="false">VLOOKUP(O958,bibliRdtCHauff!$G$1:$K$1398,3,0)</f>
        <v>0.92</v>
      </c>
      <c r="I958" s="0" t="n">
        <v>0.174088025900846</v>
      </c>
      <c r="J958" s="0" t="n">
        <f aca="false">VLOOKUP(D958,'paramètres CI'!$A$1:$C$6,2,0)</f>
        <v>0.0935912806596305</v>
      </c>
      <c r="K958" s="0" t="str">
        <f aca="false">VLOOKUP(A958,Nomenclature!$D$1:$E$9,2,0)</f>
        <v>05</v>
      </c>
      <c r="L958" s="0" t="str">
        <f aca="false">VLOOKUP(B958,Nomenclature!$J$1:$K$97,2,0)</f>
        <v>90</v>
      </c>
      <c r="M958" s="0" t="str">
        <f aca="false">VLOOKUP(C958,Nomenclature!$M$1:$N$21,2,0)</f>
        <v>06</v>
      </c>
      <c r="N958" s="0" t="str">
        <f aca="false">VLOOKUP(D958,Nomenclature!$O$25:$P$31,2,0)</f>
        <v>02</v>
      </c>
      <c r="O958" s="0" t="str">
        <f aca="false">CONCATENATE(K958,L958,M958,N958)</f>
        <v>05900602</v>
      </c>
      <c r="P958" s="0" t="str">
        <f aca="false">CONCATENATE(K958,L958)</f>
        <v>0590</v>
      </c>
      <c r="R958" s="0" t="n">
        <v>10</v>
      </c>
      <c r="S958" s="0" t="n">
        <v>13</v>
      </c>
      <c r="T958" s="0" t="n">
        <v>87.676402160226</v>
      </c>
      <c r="U958" s="0" t="n">
        <v>0.9</v>
      </c>
      <c r="V958" s="0" t="n">
        <v>0.174088025900846</v>
      </c>
      <c r="W958" s="0" t="n">
        <f aca="false">VLOOKUP(D958,'paramètres CI'!$A$1:$C$6,2,0)</f>
        <v>0.0935912806596305</v>
      </c>
      <c r="X958" s="0" t="n">
        <f aca="false">(R958-E958)/E958</f>
        <v>-0.0384615384615385</v>
      </c>
      <c r="Y958" s="0" t="n">
        <f aca="false">T958-G958</f>
        <v>28.8624769920091</v>
      </c>
      <c r="Z958" s="0" t="n">
        <f aca="false">U958-H958</f>
        <v>-0.02</v>
      </c>
    </row>
    <row r="959" customFormat="false" ht="15.8" hidden="false" customHeight="false" outlineLevel="0" collapsed="false">
      <c r="A959" s="0" t="s">
        <v>17</v>
      </c>
      <c r="B959" s="0" t="s">
        <v>126</v>
      </c>
      <c r="C959" s="0" t="s">
        <v>46</v>
      </c>
      <c r="D959" s="0" t="s">
        <v>43</v>
      </c>
      <c r="E959" s="0" t="n">
        <f aca="false">VLOOKUP(O959,bibliRdtCHauff!$G$1:$K$1398,4,0)</f>
        <v>12</v>
      </c>
      <c r="F959" s="0" t="n">
        <v>13</v>
      </c>
      <c r="G959" s="0" t="n">
        <f aca="false">VLOOKUP(P959,BesoinU!$F$1:$L$99,3,0)</f>
        <v>58.8139251682169</v>
      </c>
      <c r="H959" s="0" t="n">
        <f aca="false">VLOOKUP(O959,bibliRdtCHauff!$G$1:$K$1398,3,0)</f>
        <v>1</v>
      </c>
      <c r="I959" s="0" t="n">
        <v>9.99400359784131E-005</v>
      </c>
      <c r="J959" s="0" t="n">
        <f aca="false">VLOOKUP(D959,'paramètres CI'!$A$1:$C$6,2,0)</f>
        <v>0.0935912806596305</v>
      </c>
      <c r="K959" s="0" t="str">
        <f aca="false">VLOOKUP(A959,Nomenclature!$D$1:$E$9,2,0)</f>
        <v>05</v>
      </c>
      <c r="L959" s="0" t="str">
        <f aca="false">VLOOKUP(B959,Nomenclature!$J$1:$K$97,2,0)</f>
        <v>90</v>
      </c>
      <c r="M959" s="0" t="str">
        <f aca="false">VLOOKUP(C959,Nomenclature!$M$1:$N$21,2,0)</f>
        <v>26</v>
      </c>
      <c r="N959" s="0" t="str">
        <f aca="false">VLOOKUP(D959,Nomenclature!$O$25:$P$31,2,0)</f>
        <v>02</v>
      </c>
      <c r="O959" s="0" t="str">
        <f aca="false">CONCATENATE(K959,L959,M959,N959)</f>
        <v>05902602</v>
      </c>
      <c r="P959" s="0" t="str">
        <f aca="false">CONCATENATE(K959,L959)</f>
        <v>0590</v>
      </c>
      <c r="R959" s="0" t="n">
        <v>12</v>
      </c>
      <c r="S959" s="0" t="n">
        <v>13</v>
      </c>
      <c r="T959" s="0" t="n">
        <v>87.676402160226</v>
      </c>
      <c r="U959" s="0" t="n">
        <v>1</v>
      </c>
      <c r="V959" s="0" t="n">
        <v>9.99400359784131E-005</v>
      </c>
      <c r="W959" s="0" t="n">
        <f aca="false">VLOOKUP(D959,'paramètres CI'!$A$1:$C$6,2,0)</f>
        <v>0.0935912806596305</v>
      </c>
      <c r="X959" s="0" t="n">
        <f aca="false">(R959-E959)/E959</f>
        <v>0</v>
      </c>
      <c r="Y959" s="0" t="n">
        <f aca="false">T959-G959</f>
        <v>28.8624769920091</v>
      </c>
      <c r="Z959" s="0" t="n">
        <f aca="false">U959-H959</f>
        <v>0</v>
      </c>
    </row>
    <row r="960" customFormat="false" ht="15.8" hidden="false" customHeight="false" outlineLevel="0" collapsed="false">
      <c r="A960" s="0" t="s">
        <v>17</v>
      </c>
      <c r="B960" s="0" t="s">
        <v>126</v>
      </c>
      <c r="C960" s="0" t="s">
        <v>48</v>
      </c>
      <c r="D960" s="0" t="s">
        <v>43</v>
      </c>
      <c r="E960" s="0" t="n">
        <f aca="false">VLOOKUP(O960,bibliRdtCHauff!$G$1:$K$1398,4,0)</f>
        <v>44.4812052273557</v>
      </c>
      <c r="F960" s="0" t="n">
        <v>20</v>
      </c>
      <c r="G960" s="0" t="n">
        <f aca="false">VLOOKUP(P960,BesoinU!$F$1:$L$99,3,0)</f>
        <v>58.8139251682169</v>
      </c>
      <c r="H960" s="0" t="n">
        <f aca="false">VLOOKUP(O960,bibliRdtCHauff!$G$1:$K$1398,3,0)</f>
        <v>2.94489544186046</v>
      </c>
      <c r="I960" s="0" t="n">
        <v>0.0888979951397832</v>
      </c>
      <c r="J960" s="0" t="n">
        <f aca="false">VLOOKUP(D960,'paramètres CI'!$A$1:$C$6,2,0)</f>
        <v>0.0935912806596305</v>
      </c>
      <c r="K960" s="0" t="str">
        <f aca="false">VLOOKUP(A960,Nomenclature!$D$1:$E$9,2,0)</f>
        <v>05</v>
      </c>
      <c r="L960" s="0" t="str">
        <f aca="false">VLOOKUP(B960,Nomenclature!$J$1:$K$97,2,0)</f>
        <v>90</v>
      </c>
      <c r="M960" s="0" t="str">
        <f aca="false">VLOOKUP(C960,Nomenclature!$M$1:$N$21,2,0)</f>
        <v>09</v>
      </c>
      <c r="N960" s="0" t="str">
        <f aca="false">VLOOKUP(D960,Nomenclature!$O$25:$P$31,2,0)</f>
        <v>02</v>
      </c>
      <c r="O960" s="0" t="str">
        <f aca="false">CONCATENATE(K960,L960,M960,N960)</f>
        <v>05900902</v>
      </c>
      <c r="P960" s="0" t="str">
        <f aca="false">CONCATENATE(K960,L960)</f>
        <v>0590</v>
      </c>
      <c r="R960" s="0" t="n">
        <v>42.3630525974817</v>
      </c>
      <c r="S960" s="0" t="n">
        <v>20</v>
      </c>
      <c r="T960" s="0" t="n">
        <v>88.7599323953724</v>
      </c>
      <c r="U960" s="0" t="n">
        <v>2.83163023255814</v>
      </c>
      <c r="V960" s="0" t="n">
        <v>0.0888979951397832</v>
      </c>
      <c r="W960" s="0" t="n">
        <f aca="false">VLOOKUP(D960,'paramètres CI'!$A$1:$C$6,2,0)</f>
        <v>0.0935912806596305</v>
      </c>
      <c r="X960" s="0" t="n">
        <f aca="false">(R960-E960)/E960</f>
        <v>-0.0476190476190459</v>
      </c>
      <c r="Y960" s="0" t="n">
        <f aca="false">T960-G960</f>
        <v>29.9460072271555</v>
      </c>
      <c r="Z960" s="0" t="n">
        <f aca="false">U960-H960</f>
        <v>-0.11326520930232</v>
      </c>
    </row>
    <row r="961" customFormat="false" ht="15.8" hidden="false" customHeight="false" outlineLevel="0" collapsed="false">
      <c r="A961" s="0" t="s">
        <v>17</v>
      </c>
      <c r="B961" s="0" t="s">
        <v>126</v>
      </c>
      <c r="C961" s="0" t="s">
        <v>49</v>
      </c>
      <c r="D961" s="0" t="s">
        <v>43</v>
      </c>
      <c r="E961" s="0" t="n">
        <f aca="false">VLOOKUP(O961,bibliRdtCHauff!$G$1:$K$1398,4,0)</f>
        <v>52.9538157468521</v>
      </c>
      <c r="F961" s="0" t="n">
        <v>20</v>
      </c>
      <c r="G961" s="0" t="n">
        <f aca="false">VLOOKUP(P961,BesoinU!$F$1:$L$99,3,0)</f>
        <v>58.8139251682169</v>
      </c>
      <c r="H961" s="0" t="n">
        <f aca="false">VLOOKUP(O961,bibliRdtCHauff!$G$1:$K$1398,3,0)</f>
        <v>3.39795627906976</v>
      </c>
      <c r="I961" s="0" t="n">
        <v>9.99400359784131E-005</v>
      </c>
      <c r="J961" s="0" t="n">
        <f aca="false">VLOOKUP(D961,'paramètres CI'!$A$1:$C$6,2,0)</f>
        <v>0.0935912806596305</v>
      </c>
      <c r="K961" s="0" t="str">
        <f aca="false">VLOOKUP(A961,Nomenclature!$D$1:$E$9,2,0)</f>
        <v>05</v>
      </c>
      <c r="L961" s="0" t="str">
        <f aca="false">VLOOKUP(B961,Nomenclature!$J$1:$K$97,2,0)</f>
        <v>90</v>
      </c>
      <c r="M961" s="0" t="str">
        <f aca="false">VLOOKUP(C961,Nomenclature!$M$1:$N$21,2,0)</f>
        <v>29</v>
      </c>
      <c r="N961" s="0" t="str">
        <f aca="false">VLOOKUP(D961,Nomenclature!$O$25:$P$31,2,0)</f>
        <v>02</v>
      </c>
      <c r="O961" s="0" t="str">
        <f aca="false">CONCATENATE(K961,L961,M961,N961)</f>
        <v>05902902</v>
      </c>
      <c r="P961" s="0" t="str">
        <f aca="false">CONCATENATE(K961,L961)</f>
        <v>0590</v>
      </c>
      <c r="R961" s="0" t="n">
        <v>52.9538157468521</v>
      </c>
      <c r="S961" s="0" t="n">
        <v>20</v>
      </c>
      <c r="T961" s="0" t="n">
        <v>88.7599323953724</v>
      </c>
      <c r="U961" s="0" t="n">
        <v>3.39795627906976</v>
      </c>
      <c r="V961" s="0" t="n">
        <v>9.99400359784131E-005</v>
      </c>
      <c r="W961" s="0" t="n">
        <f aca="false">VLOOKUP(D961,'paramètres CI'!$A$1:$C$6,2,0)</f>
        <v>0.0935912806596305</v>
      </c>
      <c r="X961" s="0" t="n">
        <f aca="false">(R961-E961)/E961</f>
        <v>0</v>
      </c>
      <c r="Y961" s="0" t="n">
        <f aca="false">T961-G961</f>
        <v>29.9460072271555</v>
      </c>
      <c r="Z961" s="0" t="n">
        <f aca="false">U961-H961</f>
        <v>0</v>
      </c>
    </row>
    <row r="962" customFormat="false" ht="15.8" hidden="false" customHeight="false" outlineLevel="0" collapsed="false">
      <c r="A962" s="0" t="s">
        <v>18</v>
      </c>
      <c r="B962" s="0" t="s">
        <v>127</v>
      </c>
      <c r="C962" s="0" t="s">
        <v>32</v>
      </c>
      <c r="D962" s="0" t="s">
        <v>33</v>
      </c>
      <c r="E962" s="0" t="n">
        <f aca="false">VLOOKUP(O962,bibliRdtCHauff!$G$1:$K$1398,4,0)</f>
        <v>11.4313984811044</v>
      </c>
      <c r="F962" s="0" t="n">
        <v>25</v>
      </c>
      <c r="G962" s="0" t="n">
        <f aca="false">VLOOKUP(P962,BesoinU!$F$1:$L$99,3,0)</f>
        <v>22.6817364151801</v>
      </c>
      <c r="H962" s="0" t="n">
        <f aca="false">VLOOKUP(O962,bibliRdtCHauff!$G$1:$K$1398,3,0)</f>
        <v>0.759298114133152</v>
      </c>
      <c r="I962" s="0" t="n">
        <v>0.0308424981960447</v>
      </c>
      <c r="J962" s="0" t="n">
        <f aca="false">VLOOKUP(D962,'paramètres CI'!$A$1:$C$6,2,0)</f>
        <v>0.033584731604575</v>
      </c>
      <c r="K962" s="0" t="str">
        <f aca="false">VLOOKUP(A962,Nomenclature!$D$1:$E$9,2,0)</f>
        <v>06</v>
      </c>
      <c r="L962" s="0" t="str">
        <f aca="false">VLOOKUP(B962,Nomenclature!$J$1:$K$97,2,0)</f>
        <v>01</v>
      </c>
      <c r="M962" s="0" t="str">
        <f aca="false">VLOOKUP(C962,Nomenclature!$M$1:$N$21,2,0)</f>
        <v>01</v>
      </c>
      <c r="N962" s="0" t="str">
        <f aca="false">VLOOKUP(D962,Nomenclature!$O$25:$P$31,2,0)</f>
        <v>01</v>
      </c>
      <c r="O962" s="0" t="str">
        <f aca="false">CONCATENATE(K962,L962,M962,N962)</f>
        <v>06010101</v>
      </c>
      <c r="P962" s="0" t="str">
        <f aca="false">CONCATENATE(K962,L962)</f>
        <v>0601</v>
      </c>
      <c r="R962" s="0" t="n">
        <v>10.8870461724804</v>
      </c>
      <c r="S962" s="0" t="n">
        <v>25</v>
      </c>
      <c r="T962" s="0" t="n">
        <v>79.2036466282157</v>
      </c>
      <c r="U962" s="0" t="n">
        <v>0.730094340512646</v>
      </c>
      <c r="V962" s="0" t="n">
        <v>0.0308424981960447</v>
      </c>
      <c r="W962" s="0" t="n">
        <f aca="false">VLOOKUP(D962,'paramètres CI'!$A$1:$C$6,2,0)</f>
        <v>0.033584731604575</v>
      </c>
      <c r="X962" s="0" t="n">
        <f aca="false">(R962-E962)/E962</f>
        <v>-0.047619047619046</v>
      </c>
      <c r="Y962" s="0" t="n">
        <f aca="false">T962-G962</f>
        <v>56.5219102130356</v>
      </c>
      <c r="Z962" s="0" t="n">
        <f aca="false">U962-H962</f>
        <v>-0.029203773620506</v>
      </c>
    </row>
    <row r="963" customFormat="false" ht="15.8" hidden="false" customHeight="false" outlineLevel="0" collapsed="false">
      <c r="A963" s="0" t="s">
        <v>18</v>
      </c>
      <c r="B963" s="0" t="s">
        <v>127</v>
      </c>
      <c r="C963" s="0" t="s">
        <v>32</v>
      </c>
      <c r="D963" s="0" t="s">
        <v>34</v>
      </c>
      <c r="E963" s="0" t="n">
        <f aca="false">VLOOKUP(O963,bibliRdtCHauff!$G$1:$K$1398,4,0)</f>
        <v>12.5995996868832</v>
      </c>
      <c r="F963" s="0" t="n">
        <v>25</v>
      </c>
      <c r="G963" s="0" t="n">
        <f aca="false">VLOOKUP(P963,BesoinU!$F$1:$L$99,3,0)</f>
        <v>22.6817364151801</v>
      </c>
      <c r="H963" s="0" t="n">
        <f aca="false">VLOOKUP(O963,bibliRdtCHauff!$G$1:$K$1398,3,0)</f>
        <v>0.75021093624049</v>
      </c>
      <c r="I963" s="0" t="n">
        <v>0.165961591297471</v>
      </c>
      <c r="J963" s="0" t="n">
        <f aca="false">VLOOKUP(D963,'paramètres CI'!$A$1:$C$6,2,0)</f>
        <v>0.0424847883250769</v>
      </c>
      <c r="K963" s="0" t="str">
        <f aca="false">VLOOKUP(A963,Nomenclature!$D$1:$E$9,2,0)</f>
        <v>06</v>
      </c>
      <c r="L963" s="0" t="str">
        <f aca="false">VLOOKUP(B963,Nomenclature!$J$1:$K$97,2,0)</f>
        <v>01</v>
      </c>
      <c r="M963" s="0" t="str">
        <f aca="false">VLOOKUP(C963,Nomenclature!$M$1:$N$21,2,0)</f>
        <v>01</v>
      </c>
      <c r="N963" s="0" t="str">
        <f aca="false">VLOOKUP(D963,Nomenclature!$O$25:$P$31,2,0)</f>
        <v>06</v>
      </c>
      <c r="O963" s="0" t="str">
        <f aca="false">CONCATENATE(K963,L963,M963,N963)</f>
        <v>06010106</v>
      </c>
      <c r="P963" s="0" t="str">
        <f aca="false">CONCATENATE(K963,L963)</f>
        <v>0601</v>
      </c>
      <c r="R963" s="0" t="n">
        <v>11.9996187494126</v>
      </c>
      <c r="S963" s="0" t="n">
        <v>25</v>
      </c>
      <c r="T963" s="0" t="n">
        <v>79.5285031143838</v>
      </c>
      <c r="U963" s="0" t="n">
        <v>0.721356669462009</v>
      </c>
      <c r="V963" s="0" t="n">
        <v>0.165961591297471</v>
      </c>
      <c r="W963" s="0" t="n">
        <f aca="false">VLOOKUP(D963,'paramètres CI'!$A$1:$C$6,2,0)</f>
        <v>0.0424847883250769</v>
      </c>
      <c r="X963" s="0" t="n">
        <f aca="false">(R963-E963)/E963</f>
        <v>-0.0476190476190454</v>
      </c>
      <c r="Y963" s="0" t="n">
        <f aca="false">T963-G963</f>
        <v>56.8467666992037</v>
      </c>
      <c r="Z963" s="0" t="n">
        <f aca="false">U963-H963</f>
        <v>-0.0288542667784809</v>
      </c>
    </row>
    <row r="964" customFormat="false" ht="15.8" hidden="false" customHeight="false" outlineLevel="0" collapsed="false">
      <c r="A964" s="0" t="s">
        <v>18</v>
      </c>
      <c r="B964" s="0" t="s">
        <v>127</v>
      </c>
      <c r="C964" s="0" t="s">
        <v>35</v>
      </c>
      <c r="D964" s="0" t="s">
        <v>33</v>
      </c>
      <c r="E964" s="0" t="n">
        <f aca="false">VLOOKUP(O964,bibliRdtCHauff!$G$1:$K$1398,4,0)</f>
        <v>13.6088077156005</v>
      </c>
      <c r="F964" s="0" t="n">
        <v>25</v>
      </c>
      <c r="G964" s="0" t="n">
        <f aca="false">VLOOKUP(P964,BesoinU!$F$1:$L$99,3,0)</f>
        <v>22.6817364151801</v>
      </c>
      <c r="H964" s="0" t="n">
        <f aca="false">VLOOKUP(O964,bibliRdtCHauff!$G$1:$K$1398,3,0)</f>
        <v>0.876113208615176</v>
      </c>
      <c r="I964" s="0" t="n">
        <v>9.99400359784131E-005</v>
      </c>
      <c r="J964" s="0" t="n">
        <f aca="false">VLOOKUP(D964,'paramètres CI'!$A$1:$C$6,2,0)</f>
        <v>0.033584731604575</v>
      </c>
      <c r="K964" s="0" t="str">
        <f aca="false">VLOOKUP(A964,Nomenclature!$D$1:$E$9,2,0)</f>
        <v>06</v>
      </c>
      <c r="L964" s="0" t="str">
        <f aca="false">VLOOKUP(B964,Nomenclature!$J$1:$K$97,2,0)</f>
        <v>01</v>
      </c>
      <c r="M964" s="0" t="str">
        <f aca="false">VLOOKUP(C964,Nomenclature!$M$1:$N$21,2,0)</f>
        <v>21</v>
      </c>
      <c r="N964" s="0" t="str">
        <f aca="false">VLOOKUP(D964,Nomenclature!$O$25:$P$31,2,0)</f>
        <v>01</v>
      </c>
      <c r="O964" s="0" t="str">
        <f aca="false">CONCATENATE(K964,L964,M964,N964)</f>
        <v>06012101</v>
      </c>
      <c r="P964" s="0" t="str">
        <f aca="false">CONCATENATE(K964,L964)</f>
        <v>0601</v>
      </c>
      <c r="R964" s="0" t="n">
        <v>13.6088077156005</v>
      </c>
      <c r="S964" s="0" t="n">
        <v>25</v>
      </c>
      <c r="T964" s="0" t="n">
        <v>79.2036466282157</v>
      </c>
      <c r="U964" s="0" t="n">
        <v>0.876113208615176</v>
      </c>
      <c r="V964" s="0" t="n">
        <v>9.99400359784131E-005</v>
      </c>
      <c r="W964" s="0" t="n">
        <f aca="false">VLOOKUP(D964,'paramètres CI'!$A$1:$C$6,2,0)</f>
        <v>0.033584731604575</v>
      </c>
      <c r="X964" s="0" t="n">
        <f aca="false">(R964-E964)/E964</f>
        <v>0</v>
      </c>
      <c r="Y964" s="0" t="n">
        <f aca="false">T964-G964</f>
        <v>56.5219102130356</v>
      </c>
      <c r="Z964" s="0" t="n">
        <f aca="false">U964-H964</f>
        <v>0</v>
      </c>
    </row>
    <row r="965" customFormat="false" ht="15.8" hidden="false" customHeight="false" outlineLevel="0" collapsed="false">
      <c r="A965" s="0" t="s">
        <v>18</v>
      </c>
      <c r="B965" s="0" t="s">
        <v>127</v>
      </c>
      <c r="C965" s="0" t="s">
        <v>35</v>
      </c>
      <c r="D965" s="0" t="s">
        <v>34</v>
      </c>
      <c r="E965" s="0" t="n">
        <f aca="false">VLOOKUP(O965,bibliRdtCHauff!$G$1:$K$1398,4,0)</f>
        <v>14.9995234367657</v>
      </c>
      <c r="F965" s="0" t="n">
        <v>25</v>
      </c>
      <c r="G965" s="0" t="n">
        <f aca="false">VLOOKUP(P965,BesoinU!$F$1:$L$99,3,0)</f>
        <v>22.6817364151801</v>
      </c>
      <c r="H965" s="0" t="n">
        <f aca="false">VLOOKUP(O965,bibliRdtCHauff!$G$1:$K$1398,3,0)</f>
        <v>0.865628003354412</v>
      </c>
      <c r="I965" s="0" t="n">
        <v>9.99400359784131E-005</v>
      </c>
      <c r="J965" s="0" t="n">
        <f aca="false">VLOOKUP(D965,'paramètres CI'!$A$1:$C$6,2,0)</f>
        <v>0.0424847883250769</v>
      </c>
      <c r="K965" s="0" t="str">
        <f aca="false">VLOOKUP(A965,Nomenclature!$D$1:$E$9,2,0)</f>
        <v>06</v>
      </c>
      <c r="L965" s="0" t="str">
        <f aca="false">VLOOKUP(B965,Nomenclature!$J$1:$K$97,2,0)</f>
        <v>01</v>
      </c>
      <c r="M965" s="0" t="str">
        <f aca="false">VLOOKUP(C965,Nomenclature!$M$1:$N$21,2,0)</f>
        <v>21</v>
      </c>
      <c r="N965" s="0" t="str">
        <f aca="false">VLOOKUP(D965,Nomenclature!$O$25:$P$31,2,0)</f>
        <v>06</v>
      </c>
      <c r="O965" s="0" t="str">
        <f aca="false">CONCATENATE(K965,L965,M965,N965)</f>
        <v>06012106</v>
      </c>
      <c r="P965" s="0" t="str">
        <f aca="false">CONCATENATE(K965,L965)</f>
        <v>0601</v>
      </c>
      <c r="R965" s="0" t="n">
        <v>14.9995234367657</v>
      </c>
      <c r="S965" s="0" t="n">
        <v>25</v>
      </c>
      <c r="T965" s="0" t="n">
        <v>79.5285031143838</v>
      </c>
      <c r="U965" s="0" t="n">
        <v>0.865628003354412</v>
      </c>
      <c r="V965" s="0" t="n">
        <v>9.99400359784131E-005</v>
      </c>
      <c r="W965" s="0" t="n">
        <f aca="false">VLOOKUP(D965,'paramètres CI'!$A$1:$C$6,2,0)</f>
        <v>0.0424847883250769</v>
      </c>
      <c r="X965" s="0" t="n">
        <f aca="false">(R965-E965)/E965</f>
        <v>0</v>
      </c>
      <c r="Y965" s="0" t="n">
        <f aca="false">T965-G965</f>
        <v>56.8467666992037</v>
      </c>
      <c r="Z965" s="0" t="n">
        <f aca="false">U965-H965</f>
        <v>0</v>
      </c>
    </row>
    <row r="966" customFormat="false" ht="15.8" hidden="false" customHeight="false" outlineLevel="0" collapsed="false">
      <c r="A966" s="0" t="s">
        <v>18</v>
      </c>
      <c r="B966" s="0" t="s">
        <v>127</v>
      </c>
      <c r="C966" s="0" t="s">
        <v>36</v>
      </c>
      <c r="D966" s="0" t="s">
        <v>37</v>
      </c>
      <c r="E966" s="0" t="n">
        <f aca="false">VLOOKUP(O966,bibliRdtCHauff!$G$1:$K$1398,4,0)</f>
        <v>8.02824613300228</v>
      </c>
      <c r="F966" s="0" t="n">
        <v>20</v>
      </c>
      <c r="G966" s="0" t="n">
        <f aca="false">VLOOKUP(P966,BesoinU!$F$1:$L$99,3,0)</f>
        <v>22.6817364151801</v>
      </c>
      <c r="H966" s="0" t="n">
        <f aca="false">VLOOKUP(O966,bibliRdtCHauff!$G$1:$K$1398,3,0)</f>
        <v>0.764099764471662</v>
      </c>
      <c r="I966" s="0" t="n">
        <v>9.99400359784131E-005</v>
      </c>
      <c r="J966" s="0" t="n">
        <f aca="false">VLOOKUP(D966,'paramètres CI'!$A$1:$C$6,2,0)</f>
        <v>0.0385046990211696</v>
      </c>
      <c r="K966" s="0" t="str">
        <f aca="false">VLOOKUP(A966,Nomenclature!$D$1:$E$9,2,0)</f>
        <v>06</v>
      </c>
      <c r="L966" s="0" t="str">
        <f aca="false">VLOOKUP(B966,Nomenclature!$J$1:$K$97,2,0)</f>
        <v>01</v>
      </c>
      <c r="M966" s="0" t="str">
        <f aca="false">VLOOKUP(C966,Nomenclature!$M$1:$N$21,2,0)</f>
        <v>23</v>
      </c>
      <c r="N966" s="0" t="str">
        <f aca="false">VLOOKUP(D966,Nomenclature!$O$25:$P$31,2,0)</f>
        <v>03</v>
      </c>
      <c r="O966" s="0" t="str">
        <f aca="false">CONCATENATE(K966,L966,M966,N966)</f>
        <v>06012303</v>
      </c>
      <c r="P966" s="0" t="str">
        <f aca="false">CONCATENATE(K966,L966)</f>
        <v>0601</v>
      </c>
      <c r="R966" s="0" t="n">
        <v>8.02824613300228</v>
      </c>
      <c r="S966" s="0" t="n">
        <v>20</v>
      </c>
      <c r="T966" s="0" t="n">
        <v>71.8323030084682</v>
      </c>
      <c r="U966" s="0" t="n">
        <v>0.764099764471662</v>
      </c>
      <c r="V966" s="0" t="n">
        <v>9.99400359784131E-005</v>
      </c>
      <c r="W966" s="0" t="n">
        <f aca="false">VLOOKUP(D966,'paramètres CI'!$A$1:$C$6,2,0)</f>
        <v>0.0385046990211696</v>
      </c>
      <c r="X966" s="0" t="n">
        <f aca="false">(R966-E966)/E966</f>
        <v>0</v>
      </c>
      <c r="Y966" s="0" t="n">
        <f aca="false">T966-G966</f>
        <v>49.1505665932881</v>
      </c>
      <c r="Z966" s="0" t="n">
        <f aca="false">U966-H966</f>
        <v>0</v>
      </c>
    </row>
    <row r="967" customFormat="false" ht="15.8" hidden="false" customHeight="false" outlineLevel="0" collapsed="false">
      <c r="A967" s="0" t="s">
        <v>18</v>
      </c>
      <c r="B967" s="0" t="s">
        <v>127</v>
      </c>
      <c r="C967" s="0" t="s">
        <v>38</v>
      </c>
      <c r="D967" s="0" t="s">
        <v>39</v>
      </c>
      <c r="E967" s="0" t="n">
        <f aca="false">VLOOKUP(O967,bibliRdtCHauff!$G$1:$K$1398,4,0)</f>
        <v>5.97470283764326</v>
      </c>
      <c r="F967" s="0" t="n">
        <v>20</v>
      </c>
      <c r="G967" s="0" t="n">
        <f aca="false">VLOOKUP(P967,BesoinU!$F$1:$L$99,3,0)</f>
        <v>22.6817364151801</v>
      </c>
      <c r="H967" s="0" t="n">
        <f aca="false">VLOOKUP(O967,bibliRdtCHauff!$G$1:$K$1398,3,0)</f>
        <v>0.989965040057115</v>
      </c>
      <c r="I967" s="0" t="n">
        <v>9.99400359784131E-005</v>
      </c>
      <c r="J967" s="0" t="n">
        <f aca="false">VLOOKUP(D967,'paramètres CI'!$A$1:$C$6,2,0)</f>
        <v>0.022045059962018</v>
      </c>
      <c r="K967" s="0" t="str">
        <f aca="false">VLOOKUP(A967,Nomenclature!$D$1:$E$9,2,0)</f>
        <v>06</v>
      </c>
      <c r="L967" s="0" t="str">
        <f aca="false">VLOOKUP(B967,Nomenclature!$J$1:$K$97,2,0)</f>
        <v>01</v>
      </c>
      <c r="M967" s="0" t="str">
        <f aca="false">VLOOKUP(C967,Nomenclature!$M$1:$N$21,2,0)</f>
        <v>24</v>
      </c>
      <c r="N967" s="0" t="str">
        <f aca="false">VLOOKUP(D967,Nomenclature!$O$25:$P$31,2,0)</f>
        <v>04</v>
      </c>
      <c r="O967" s="0" t="str">
        <f aca="false">CONCATENATE(K967,L967,M967,N967)</f>
        <v>06012404</v>
      </c>
      <c r="P967" s="0" t="str">
        <f aca="false">CONCATENATE(K967,L967)</f>
        <v>0601</v>
      </c>
      <c r="R967" s="0" t="n">
        <v>5.97470283764326</v>
      </c>
      <c r="S967" s="0" t="n">
        <v>20</v>
      </c>
      <c r="T967" s="0" t="n">
        <v>70.7183449208909</v>
      </c>
      <c r="U967" s="0" t="n">
        <v>0.989965040057115</v>
      </c>
      <c r="V967" s="0" t="n">
        <v>9.99400359784131E-005</v>
      </c>
      <c r="W967" s="0" t="n">
        <f aca="false">VLOOKUP(D967,'paramètres CI'!$A$1:$C$6,2,0)</f>
        <v>0.022045059962018</v>
      </c>
      <c r="X967" s="0" t="n">
        <f aca="false">(R967-E967)/E967</f>
        <v>0</v>
      </c>
      <c r="Y967" s="0" t="n">
        <f aca="false">T967-G967</f>
        <v>48.0366085057108</v>
      </c>
      <c r="Z967" s="0" t="n">
        <f aca="false">U967-H967</f>
        <v>0</v>
      </c>
    </row>
    <row r="968" customFormat="false" ht="15.8" hidden="false" customHeight="false" outlineLevel="0" collapsed="false">
      <c r="A968" s="0" t="s">
        <v>18</v>
      </c>
      <c r="B968" s="0" t="s">
        <v>127</v>
      </c>
      <c r="C968" s="0" t="s">
        <v>40</v>
      </c>
      <c r="D968" s="0" t="s">
        <v>37</v>
      </c>
      <c r="E968" s="0" t="n">
        <f aca="false">VLOOKUP(O968,bibliRdtCHauff!$G$1:$K$1398,4,0)</f>
        <v>6.74372675172192</v>
      </c>
      <c r="F968" s="0" t="n">
        <v>20</v>
      </c>
      <c r="G968" s="0" t="n">
        <f aca="false">VLOOKUP(P968,BesoinU!$F$1:$L$99,3,0)</f>
        <v>22.6817364151801</v>
      </c>
      <c r="H968" s="0" t="n">
        <f aca="false">VLOOKUP(O968,bibliRdtCHauff!$G$1:$K$1398,3,0)</f>
        <v>0.631211300391437</v>
      </c>
      <c r="I968" s="0" t="n">
        <v>0.0460913776334725</v>
      </c>
      <c r="J968" s="0" t="n">
        <f aca="false">VLOOKUP(D968,'paramètres CI'!$A$1:$C$6,2,0)</f>
        <v>0.0385046990211696</v>
      </c>
      <c r="K968" s="0" t="str">
        <f aca="false">VLOOKUP(A968,Nomenclature!$D$1:$E$9,2,0)</f>
        <v>06</v>
      </c>
      <c r="L968" s="0" t="str">
        <f aca="false">VLOOKUP(B968,Nomenclature!$J$1:$K$97,2,0)</f>
        <v>01</v>
      </c>
      <c r="M968" s="0" t="str">
        <f aca="false">VLOOKUP(C968,Nomenclature!$M$1:$N$21,2,0)</f>
        <v>03</v>
      </c>
      <c r="N968" s="0" t="str">
        <f aca="false">VLOOKUP(D968,Nomenclature!$O$25:$P$31,2,0)</f>
        <v>03</v>
      </c>
      <c r="O968" s="0" t="str">
        <f aca="false">CONCATENATE(K968,L968,M968,N968)</f>
        <v>06010303</v>
      </c>
      <c r="P968" s="0" t="str">
        <f aca="false">CONCATENATE(K968,L968)</f>
        <v>0601</v>
      </c>
      <c r="R968" s="0" t="n">
        <v>6.42259690640183</v>
      </c>
      <c r="S968" s="0" t="n">
        <v>20</v>
      </c>
      <c r="T968" s="0" t="n">
        <v>71.8323030084682</v>
      </c>
      <c r="U968" s="0" t="n">
        <v>0.59798918437138</v>
      </c>
      <c r="V968" s="0" t="n">
        <v>0.0460913776334725</v>
      </c>
      <c r="W968" s="0" t="n">
        <f aca="false">VLOOKUP(D968,'paramètres CI'!$A$1:$C$6,2,0)</f>
        <v>0.0385046990211696</v>
      </c>
      <c r="X968" s="0" t="n">
        <f aca="false">(R968-E968)/E968</f>
        <v>-0.0476190476190473</v>
      </c>
      <c r="Y968" s="0" t="n">
        <f aca="false">T968-G968</f>
        <v>49.1505665932881</v>
      </c>
      <c r="Z968" s="0" t="n">
        <f aca="false">U968-H968</f>
        <v>-0.033222116020057</v>
      </c>
    </row>
    <row r="969" customFormat="false" ht="15.8" hidden="false" customHeight="false" outlineLevel="0" collapsed="false">
      <c r="A969" s="0" t="s">
        <v>18</v>
      </c>
      <c r="B969" s="0" t="s">
        <v>127</v>
      </c>
      <c r="C969" s="0" t="s">
        <v>41</v>
      </c>
      <c r="D969" s="0" t="s">
        <v>39</v>
      </c>
      <c r="E969" s="0" t="n">
        <f aca="false">VLOOKUP(O969,bibliRdtCHauff!$G$1:$K$1398,4,0)</f>
        <v>5.01875038362034</v>
      </c>
      <c r="F969" s="0" t="n">
        <v>20</v>
      </c>
      <c r="G969" s="0" t="n">
        <f aca="false">VLOOKUP(P969,BesoinU!$F$1:$L$99,3,0)</f>
        <v>22.6817364151801</v>
      </c>
      <c r="H969" s="0" t="n">
        <f aca="false">VLOOKUP(O969,bibliRdtCHauff!$G$1:$K$1398,3,0)</f>
        <v>0.937291274480885</v>
      </c>
      <c r="I969" s="0" t="n">
        <v>0.543378158728557</v>
      </c>
      <c r="J969" s="0" t="n">
        <f aca="false">VLOOKUP(D969,'paramètres CI'!$A$1:$C$6,2,0)</f>
        <v>0.022045059962018</v>
      </c>
      <c r="K969" s="0" t="str">
        <f aca="false">VLOOKUP(A969,Nomenclature!$D$1:$E$9,2,0)</f>
        <v>06</v>
      </c>
      <c r="L969" s="0" t="str">
        <f aca="false">VLOOKUP(B969,Nomenclature!$J$1:$K$97,2,0)</f>
        <v>01</v>
      </c>
      <c r="M969" s="0" t="str">
        <f aca="false">VLOOKUP(C969,Nomenclature!$M$1:$N$21,2,0)</f>
        <v>04</v>
      </c>
      <c r="N969" s="0" t="str">
        <f aca="false">VLOOKUP(D969,Nomenclature!$O$25:$P$31,2,0)</f>
        <v>04</v>
      </c>
      <c r="O969" s="0" t="str">
        <f aca="false">CONCATENATE(K969,L969,M969,N969)</f>
        <v>06010404</v>
      </c>
      <c r="P969" s="0" t="str">
        <f aca="false">CONCATENATE(K969,L969)</f>
        <v>0601</v>
      </c>
      <c r="R969" s="0" t="n">
        <v>4.77976227011461</v>
      </c>
      <c r="S969" s="0" t="n">
        <v>20</v>
      </c>
      <c r="T969" s="0" t="n">
        <v>70.7183449208909</v>
      </c>
      <c r="U969" s="0" t="n">
        <v>0.924122833086827</v>
      </c>
      <c r="V969" s="0" t="n">
        <v>0.543378158728557</v>
      </c>
      <c r="W969" s="0" t="n">
        <f aca="false">VLOOKUP(D969,'paramètres CI'!$A$1:$C$6,2,0)</f>
        <v>0.022045059962018</v>
      </c>
      <c r="X969" s="0" t="n">
        <f aca="false">(R969-E969)/E969</f>
        <v>-0.0476190476190476</v>
      </c>
      <c r="Y969" s="0" t="n">
        <f aca="false">T969-G969</f>
        <v>48.0366085057108</v>
      </c>
      <c r="Z969" s="0" t="n">
        <f aca="false">U969-H969</f>
        <v>-0.013168441394058</v>
      </c>
    </row>
    <row r="970" customFormat="false" ht="15.8" hidden="false" customHeight="false" outlineLevel="0" collapsed="false">
      <c r="A970" s="0" t="s">
        <v>18</v>
      </c>
      <c r="B970" s="0" t="s">
        <v>127</v>
      </c>
      <c r="C970" s="0" t="s">
        <v>45</v>
      </c>
      <c r="D970" s="0" t="s">
        <v>43</v>
      </c>
      <c r="E970" s="0" t="n">
        <f aca="false">VLOOKUP(O970,bibliRdtCHauff!$G$1:$K$1398,4,0)</f>
        <v>10.4</v>
      </c>
      <c r="F970" s="0" t="n">
        <v>13</v>
      </c>
      <c r="G970" s="0" t="n">
        <f aca="false">VLOOKUP(P970,BesoinU!$F$1:$L$99,3,0)</f>
        <v>22.6817364151801</v>
      </c>
      <c r="H970" s="0" t="n">
        <f aca="false">VLOOKUP(O970,bibliRdtCHauff!$G$1:$K$1398,3,0)</f>
        <v>0.92</v>
      </c>
      <c r="I970" s="0" t="n">
        <v>0.122717463382381</v>
      </c>
      <c r="J970" s="0" t="n">
        <f aca="false">VLOOKUP(D970,'paramètres CI'!$A$1:$C$6,2,0)</f>
        <v>0.0935912806596305</v>
      </c>
      <c r="K970" s="0" t="str">
        <f aca="false">VLOOKUP(A970,Nomenclature!$D$1:$E$9,2,0)</f>
        <v>06</v>
      </c>
      <c r="L970" s="0" t="str">
        <f aca="false">VLOOKUP(B970,Nomenclature!$J$1:$K$97,2,0)</f>
        <v>01</v>
      </c>
      <c r="M970" s="0" t="str">
        <f aca="false">VLOOKUP(C970,Nomenclature!$M$1:$N$21,2,0)</f>
        <v>06</v>
      </c>
      <c r="N970" s="0" t="str">
        <f aca="false">VLOOKUP(D970,Nomenclature!$O$25:$P$31,2,0)</f>
        <v>02</v>
      </c>
      <c r="O970" s="0" t="str">
        <f aca="false">CONCATENATE(K970,L970,M970,N970)</f>
        <v>06010602</v>
      </c>
      <c r="P970" s="0" t="str">
        <f aca="false">CONCATENATE(K970,L970)</f>
        <v>0601</v>
      </c>
      <c r="R970" s="0" t="n">
        <v>10</v>
      </c>
      <c r="S970" s="0" t="n">
        <v>13</v>
      </c>
      <c r="T970" s="0" t="n">
        <v>69.2277414377491</v>
      </c>
      <c r="U970" s="0" t="n">
        <v>0.9</v>
      </c>
      <c r="V970" s="0" t="n">
        <v>0.122717463382381</v>
      </c>
      <c r="W970" s="0" t="n">
        <f aca="false">VLOOKUP(D970,'paramètres CI'!$A$1:$C$6,2,0)</f>
        <v>0.0935912806596305</v>
      </c>
      <c r="X970" s="0" t="n">
        <f aca="false">(R970-E970)/E970</f>
        <v>-0.0384615384615385</v>
      </c>
      <c r="Y970" s="0" t="n">
        <f aca="false">T970-G970</f>
        <v>46.546005022569</v>
      </c>
      <c r="Z970" s="0" t="n">
        <f aca="false">U970-H970</f>
        <v>-0.02</v>
      </c>
    </row>
    <row r="971" customFormat="false" ht="15.8" hidden="false" customHeight="false" outlineLevel="0" collapsed="false">
      <c r="A971" s="0" t="s">
        <v>18</v>
      </c>
      <c r="B971" s="0" t="s">
        <v>127</v>
      </c>
      <c r="C971" s="0" t="s">
        <v>46</v>
      </c>
      <c r="D971" s="0" t="s">
        <v>43</v>
      </c>
      <c r="E971" s="0" t="n">
        <f aca="false">VLOOKUP(O971,bibliRdtCHauff!$G$1:$K$1398,4,0)</f>
        <v>12</v>
      </c>
      <c r="F971" s="0" t="n">
        <v>13</v>
      </c>
      <c r="G971" s="0" t="n">
        <f aca="false">VLOOKUP(P971,BesoinU!$F$1:$L$99,3,0)</f>
        <v>22.6817364151801</v>
      </c>
      <c r="H971" s="0" t="n">
        <f aca="false">VLOOKUP(O971,bibliRdtCHauff!$G$1:$K$1398,3,0)</f>
        <v>1</v>
      </c>
      <c r="I971" s="0" t="n">
        <v>9.99400359784131E-005</v>
      </c>
      <c r="J971" s="0" t="n">
        <f aca="false">VLOOKUP(D971,'paramètres CI'!$A$1:$C$6,2,0)</f>
        <v>0.0935912806596305</v>
      </c>
      <c r="K971" s="0" t="str">
        <f aca="false">VLOOKUP(A971,Nomenclature!$D$1:$E$9,2,0)</f>
        <v>06</v>
      </c>
      <c r="L971" s="0" t="str">
        <f aca="false">VLOOKUP(B971,Nomenclature!$J$1:$K$97,2,0)</f>
        <v>01</v>
      </c>
      <c r="M971" s="0" t="str">
        <f aca="false">VLOOKUP(C971,Nomenclature!$M$1:$N$21,2,0)</f>
        <v>26</v>
      </c>
      <c r="N971" s="0" t="str">
        <f aca="false">VLOOKUP(D971,Nomenclature!$O$25:$P$31,2,0)</f>
        <v>02</v>
      </c>
      <c r="O971" s="0" t="str">
        <f aca="false">CONCATENATE(K971,L971,M971,N971)</f>
        <v>06012602</v>
      </c>
      <c r="P971" s="0" t="str">
        <f aca="false">CONCATENATE(K971,L971)</f>
        <v>0601</v>
      </c>
      <c r="R971" s="0" t="n">
        <v>12</v>
      </c>
      <c r="S971" s="0" t="n">
        <v>13</v>
      </c>
      <c r="T971" s="0" t="n">
        <v>69.2277414377491</v>
      </c>
      <c r="U971" s="0" t="n">
        <v>1</v>
      </c>
      <c r="V971" s="0" t="n">
        <v>9.99400359784131E-005</v>
      </c>
      <c r="W971" s="0" t="n">
        <f aca="false">VLOOKUP(D971,'paramètres CI'!$A$1:$C$6,2,0)</f>
        <v>0.0935912806596305</v>
      </c>
      <c r="X971" s="0" t="n">
        <f aca="false">(R971-E971)/E971</f>
        <v>0</v>
      </c>
      <c r="Y971" s="0" t="n">
        <f aca="false">T971-G971</f>
        <v>46.546005022569</v>
      </c>
      <c r="Z971" s="0" t="n">
        <f aca="false">U971-H971</f>
        <v>0</v>
      </c>
    </row>
    <row r="972" customFormat="false" ht="15.8" hidden="false" customHeight="false" outlineLevel="0" collapsed="false">
      <c r="A972" s="0" t="s">
        <v>18</v>
      </c>
      <c r="B972" s="0" t="s">
        <v>127</v>
      </c>
      <c r="C972" s="0" t="s">
        <v>48</v>
      </c>
      <c r="D972" s="0" t="s">
        <v>43</v>
      </c>
      <c r="E972" s="0" t="n">
        <f aca="false">VLOOKUP(O972,bibliRdtCHauff!$G$1:$K$1398,4,0)</f>
        <v>28.7044589208096</v>
      </c>
      <c r="F972" s="0" t="n">
        <v>20</v>
      </c>
      <c r="G972" s="0" t="n">
        <f aca="false">VLOOKUP(P972,BesoinU!$F$1:$L$99,3,0)</f>
        <v>22.6817364151801</v>
      </c>
      <c r="H972" s="0" t="n">
        <f aca="false">VLOOKUP(O972,bibliRdtCHauff!$G$1:$K$1398,3,0)</f>
        <v>2.94489544186046</v>
      </c>
      <c r="I972" s="0" t="n">
        <v>0.0904092705462038</v>
      </c>
      <c r="J972" s="0" t="n">
        <f aca="false">VLOOKUP(D972,'paramètres CI'!$A$1:$C$6,2,0)</f>
        <v>0.0935912806596305</v>
      </c>
      <c r="K972" s="0" t="str">
        <f aca="false">VLOOKUP(A972,Nomenclature!$D$1:$E$9,2,0)</f>
        <v>06</v>
      </c>
      <c r="L972" s="0" t="str">
        <f aca="false">VLOOKUP(B972,Nomenclature!$J$1:$K$97,2,0)</f>
        <v>01</v>
      </c>
      <c r="M972" s="0" t="str">
        <f aca="false">VLOOKUP(C972,Nomenclature!$M$1:$N$21,2,0)</f>
        <v>09</v>
      </c>
      <c r="N972" s="0" t="str">
        <f aca="false">VLOOKUP(D972,Nomenclature!$O$25:$P$31,2,0)</f>
        <v>02</v>
      </c>
      <c r="O972" s="0" t="str">
        <f aca="false">CONCATENATE(K972,L972,M972,N972)</f>
        <v>06010902</v>
      </c>
      <c r="P972" s="0" t="str">
        <f aca="false">CONCATENATE(K972,L972)</f>
        <v>0601</v>
      </c>
      <c r="R972" s="0" t="n">
        <v>27.3375799245805</v>
      </c>
      <c r="S972" s="0" t="n">
        <v>20</v>
      </c>
      <c r="T972" s="0" t="n">
        <v>71.7400762078789</v>
      </c>
      <c r="U972" s="0" t="n">
        <v>2.83163023255814</v>
      </c>
      <c r="V972" s="0" t="n">
        <v>0.0904092705462038</v>
      </c>
      <c r="W972" s="0" t="n">
        <f aca="false">VLOOKUP(D972,'paramètres CI'!$A$1:$C$6,2,0)</f>
        <v>0.0935912806596305</v>
      </c>
      <c r="X972" s="0" t="n">
        <f aca="false">(R972-E972)/E972</f>
        <v>-0.0476190476190501</v>
      </c>
      <c r="Y972" s="0" t="n">
        <f aca="false">T972-G972</f>
        <v>49.0583397926988</v>
      </c>
      <c r="Z972" s="0" t="n">
        <f aca="false">U972-H972</f>
        <v>-0.11326520930232</v>
      </c>
    </row>
    <row r="973" customFormat="false" ht="15.8" hidden="false" customHeight="false" outlineLevel="0" collapsed="false">
      <c r="A973" s="0" t="s">
        <v>18</v>
      </c>
      <c r="B973" s="0" t="s">
        <v>127</v>
      </c>
      <c r="C973" s="0" t="s">
        <v>49</v>
      </c>
      <c r="D973" s="0" t="s">
        <v>43</v>
      </c>
      <c r="E973" s="0" t="n">
        <f aca="false">VLOOKUP(O973,bibliRdtCHauff!$G$1:$K$1398,4,0)</f>
        <v>34.1719749057257</v>
      </c>
      <c r="F973" s="0" t="n">
        <v>20</v>
      </c>
      <c r="G973" s="0" t="n">
        <f aca="false">VLOOKUP(P973,BesoinU!$F$1:$L$99,3,0)</f>
        <v>22.6817364151801</v>
      </c>
      <c r="H973" s="0" t="n">
        <f aca="false">VLOOKUP(O973,bibliRdtCHauff!$G$1:$K$1398,3,0)</f>
        <v>3.39795627906976</v>
      </c>
      <c r="I973" s="0" t="n">
        <v>9.99400359784131E-005</v>
      </c>
      <c r="J973" s="0" t="n">
        <f aca="false">VLOOKUP(D973,'paramètres CI'!$A$1:$C$6,2,0)</f>
        <v>0.0935912806596305</v>
      </c>
      <c r="K973" s="0" t="str">
        <f aca="false">VLOOKUP(A973,Nomenclature!$D$1:$E$9,2,0)</f>
        <v>06</v>
      </c>
      <c r="L973" s="0" t="str">
        <f aca="false">VLOOKUP(B973,Nomenclature!$J$1:$K$97,2,0)</f>
        <v>01</v>
      </c>
      <c r="M973" s="0" t="str">
        <f aca="false">VLOOKUP(C973,Nomenclature!$M$1:$N$21,2,0)</f>
        <v>29</v>
      </c>
      <c r="N973" s="0" t="str">
        <f aca="false">VLOOKUP(D973,Nomenclature!$O$25:$P$31,2,0)</f>
        <v>02</v>
      </c>
      <c r="O973" s="0" t="str">
        <f aca="false">CONCATENATE(K973,L973,M973,N973)</f>
        <v>06012902</v>
      </c>
      <c r="P973" s="0" t="str">
        <f aca="false">CONCATENATE(K973,L973)</f>
        <v>0601</v>
      </c>
      <c r="R973" s="0" t="n">
        <v>34.1719749057257</v>
      </c>
      <c r="S973" s="0" t="n">
        <v>20</v>
      </c>
      <c r="T973" s="0" t="n">
        <v>71.7400762078789</v>
      </c>
      <c r="U973" s="0" t="n">
        <v>3.39795627906976</v>
      </c>
      <c r="V973" s="0" t="n">
        <v>9.99400359784131E-005</v>
      </c>
      <c r="W973" s="0" t="n">
        <f aca="false">VLOOKUP(D973,'paramètres CI'!$A$1:$C$6,2,0)</f>
        <v>0.0935912806596305</v>
      </c>
      <c r="X973" s="0" t="n">
        <f aca="false">(R973-E973)/E973</f>
        <v>0</v>
      </c>
      <c r="Y973" s="0" t="n">
        <f aca="false">T973-G973</f>
        <v>49.0583397926988</v>
      </c>
      <c r="Z973" s="0" t="n">
        <f aca="false">U973-H973</f>
        <v>0</v>
      </c>
    </row>
    <row r="974" customFormat="false" ht="15.8" hidden="false" customHeight="false" outlineLevel="0" collapsed="false">
      <c r="A974" s="0" t="s">
        <v>18</v>
      </c>
      <c r="B974" s="0" t="s">
        <v>128</v>
      </c>
      <c r="C974" s="0" t="s">
        <v>32</v>
      </c>
      <c r="D974" s="0" t="s">
        <v>33</v>
      </c>
      <c r="E974" s="0" t="n">
        <f aca="false">VLOOKUP(O974,bibliRdtCHauff!$G$1:$K$1398,4,0)</f>
        <v>16.0994256434825</v>
      </c>
      <c r="F974" s="0" t="n">
        <v>25</v>
      </c>
      <c r="G974" s="0" t="n">
        <f aca="false">VLOOKUP(P974,BesoinU!$F$1:$L$99,3,0)</f>
        <v>33.9160292767631</v>
      </c>
      <c r="H974" s="0" t="n">
        <f aca="false">VLOOKUP(O974,bibliRdtCHauff!$G$1:$K$1398,3,0)</f>
        <v>0.752312518289602</v>
      </c>
      <c r="I974" s="0" t="n">
        <v>0.0140381585577871</v>
      </c>
      <c r="J974" s="0" t="n">
        <f aca="false">VLOOKUP(D974,'paramètres CI'!$A$1:$C$6,2,0)</f>
        <v>0.033584731604575</v>
      </c>
      <c r="K974" s="0" t="str">
        <f aca="false">VLOOKUP(A974,Nomenclature!$D$1:$E$9,2,0)</f>
        <v>06</v>
      </c>
      <c r="L974" s="0" t="str">
        <f aca="false">VLOOKUP(B974,Nomenclature!$J$1:$K$97,2,0)</f>
        <v>07</v>
      </c>
      <c r="M974" s="0" t="str">
        <f aca="false">VLOOKUP(C974,Nomenclature!$M$1:$N$21,2,0)</f>
        <v>01</v>
      </c>
      <c r="N974" s="0" t="str">
        <f aca="false">VLOOKUP(D974,Nomenclature!$O$25:$P$31,2,0)</f>
        <v>01</v>
      </c>
      <c r="O974" s="0" t="str">
        <f aca="false">CONCATENATE(K974,L974,M974,N974)</f>
        <v>06070101</v>
      </c>
      <c r="P974" s="0" t="str">
        <f aca="false">CONCATENATE(K974,L974)</f>
        <v>0607</v>
      </c>
      <c r="R974" s="0" t="n">
        <v>15.3327863271262</v>
      </c>
      <c r="S974" s="0" t="n">
        <v>25</v>
      </c>
      <c r="T974" s="0" t="n">
        <v>94.7329598844824</v>
      </c>
      <c r="U974" s="0" t="n">
        <v>0.72337742143231</v>
      </c>
      <c r="V974" s="0" t="n">
        <v>0.0140381585577871</v>
      </c>
      <c r="W974" s="0" t="n">
        <f aca="false">VLOOKUP(D974,'paramètres CI'!$A$1:$C$6,2,0)</f>
        <v>0.033584731604575</v>
      </c>
      <c r="X974" s="0" t="n">
        <f aca="false">(R974-E974)/E974</f>
        <v>-0.0476190476190471</v>
      </c>
      <c r="Y974" s="0" t="n">
        <f aca="false">T974-G974</f>
        <v>60.8169306077193</v>
      </c>
      <c r="Z974" s="0" t="n">
        <f aca="false">U974-H974</f>
        <v>-0.0289350968572921</v>
      </c>
    </row>
    <row r="975" customFormat="false" ht="15.8" hidden="false" customHeight="false" outlineLevel="0" collapsed="false">
      <c r="A975" s="0" t="s">
        <v>18</v>
      </c>
      <c r="B975" s="0" t="s">
        <v>128</v>
      </c>
      <c r="C975" s="0" t="s">
        <v>32</v>
      </c>
      <c r="D975" s="0" t="s">
        <v>34</v>
      </c>
      <c r="E975" s="0" t="n">
        <f aca="false">VLOOKUP(O975,bibliRdtCHauff!$G$1:$K$1398,4,0)</f>
        <v>16.9565560493061</v>
      </c>
      <c r="F975" s="0" t="n">
        <v>25</v>
      </c>
      <c r="G975" s="0" t="n">
        <f aca="false">VLOOKUP(P975,BesoinU!$F$1:$L$99,3,0)</f>
        <v>33.9160292767631</v>
      </c>
      <c r="H975" s="0" t="n">
        <f aca="false">VLOOKUP(O975,bibliRdtCHauff!$G$1:$K$1398,3,0)</f>
        <v>0.742548180229624</v>
      </c>
      <c r="I975" s="0" t="n">
        <v>0.0565819049957736</v>
      </c>
      <c r="J975" s="0" t="n">
        <f aca="false">VLOOKUP(D975,'paramètres CI'!$A$1:$C$6,2,0)</f>
        <v>0.0424847883250769</v>
      </c>
      <c r="K975" s="0" t="str">
        <f aca="false">VLOOKUP(A975,Nomenclature!$D$1:$E$9,2,0)</f>
        <v>06</v>
      </c>
      <c r="L975" s="0" t="str">
        <f aca="false">VLOOKUP(B975,Nomenclature!$J$1:$K$97,2,0)</f>
        <v>07</v>
      </c>
      <c r="M975" s="0" t="str">
        <f aca="false">VLOOKUP(C975,Nomenclature!$M$1:$N$21,2,0)</f>
        <v>01</v>
      </c>
      <c r="N975" s="0" t="str">
        <f aca="false">VLOOKUP(D975,Nomenclature!$O$25:$P$31,2,0)</f>
        <v>06</v>
      </c>
      <c r="O975" s="0" t="str">
        <f aca="false">CONCATENATE(K975,L975,M975,N975)</f>
        <v>06070106</v>
      </c>
      <c r="P975" s="0" t="str">
        <f aca="false">CONCATENATE(K975,L975)</f>
        <v>0607</v>
      </c>
      <c r="R975" s="0" t="n">
        <v>16.1491009993392</v>
      </c>
      <c r="S975" s="0" t="n">
        <v>25</v>
      </c>
      <c r="T975" s="0" t="n">
        <v>99.6432009964405</v>
      </c>
      <c r="U975" s="0" t="n">
        <v>0.713988634836176</v>
      </c>
      <c r="V975" s="0" t="n">
        <v>0.0565819049957736</v>
      </c>
      <c r="W975" s="0" t="n">
        <f aca="false">VLOOKUP(D975,'paramètres CI'!$A$1:$C$6,2,0)</f>
        <v>0.0424847883250769</v>
      </c>
      <c r="X975" s="0" t="n">
        <f aca="false">(R975-E975)/E975</f>
        <v>-0.0476190476190443</v>
      </c>
      <c r="Y975" s="0" t="n">
        <f aca="false">T975-G975</f>
        <v>65.7271717196774</v>
      </c>
      <c r="Z975" s="0" t="n">
        <f aca="false">U975-H975</f>
        <v>-0.0285595453934481</v>
      </c>
    </row>
    <row r="976" customFormat="false" ht="15.8" hidden="false" customHeight="false" outlineLevel="0" collapsed="false">
      <c r="A976" s="0" t="s">
        <v>18</v>
      </c>
      <c r="B976" s="0" t="s">
        <v>128</v>
      </c>
      <c r="C976" s="0" t="s">
        <v>35</v>
      </c>
      <c r="D976" s="0" t="s">
        <v>33</v>
      </c>
      <c r="E976" s="0" t="n">
        <f aca="false">VLOOKUP(O976,bibliRdtCHauff!$G$1:$K$1398,4,0)</f>
        <v>19.1659829089077</v>
      </c>
      <c r="F976" s="0" t="n">
        <v>25</v>
      </c>
      <c r="G976" s="0" t="n">
        <f aca="false">VLOOKUP(P976,BesoinU!$F$1:$L$99,3,0)</f>
        <v>33.9160292767631</v>
      </c>
      <c r="H976" s="0" t="n">
        <f aca="false">VLOOKUP(O976,bibliRdtCHauff!$G$1:$K$1398,3,0)</f>
        <v>0.868052905718771</v>
      </c>
      <c r="I976" s="0" t="n">
        <v>9.9940035978413E-005</v>
      </c>
      <c r="J976" s="0" t="n">
        <f aca="false">VLOOKUP(D976,'paramètres CI'!$A$1:$C$6,2,0)</f>
        <v>0.033584731604575</v>
      </c>
      <c r="K976" s="0" t="str">
        <f aca="false">VLOOKUP(A976,Nomenclature!$D$1:$E$9,2,0)</f>
        <v>06</v>
      </c>
      <c r="L976" s="0" t="str">
        <f aca="false">VLOOKUP(B976,Nomenclature!$J$1:$K$97,2,0)</f>
        <v>07</v>
      </c>
      <c r="M976" s="0" t="str">
        <f aca="false">VLOOKUP(C976,Nomenclature!$M$1:$N$21,2,0)</f>
        <v>21</v>
      </c>
      <c r="N976" s="0" t="str">
        <f aca="false">VLOOKUP(D976,Nomenclature!$O$25:$P$31,2,0)</f>
        <v>01</v>
      </c>
      <c r="O976" s="0" t="str">
        <f aca="false">CONCATENATE(K976,L976,M976,N976)</f>
        <v>06072101</v>
      </c>
      <c r="P976" s="0" t="str">
        <f aca="false">CONCATENATE(K976,L976)</f>
        <v>0607</v>
      </c>
      <c r="R976" s="0" t="n">
        <v>19.1659829089077</v>
      </c>
      <c r="S976" s="0" t="n">
        <v>25</v>
      </c>
      <c r="T976" s="0" t="n">
        <v>94.7329598844824</v>
      </c>
      <c r="U976" s="0" t="n">
        <v>0.868052905718771</v>
      </c>
      <c r="V976" s="0" t="n">
        <v>9.9940035978413E-005</v>
      </c>
      <c r="W976" s="0" t="n">
        <f aca="false">VLOOKUP(D976,'paramètres CI'!$A$1:$C$6,2,0)</f>
        <v>0.033584731604575</v>
      </c>
      <c r="X976" s="0" t="n">
        <f aca="false">(R976-E976)/E976</f>
        <v>0</v>
      </c>
      <c r="Y976" s="0" t="n">
        <f aca="false">T976-G976</f>
        <v>60.8169306077193</v>
      </c>
      <c r="Z976" s="0" t="n">
        <f aca="false">U976-H976</f>
        <v>0</v>
      </c>
    </row>
    <row r="977" customFormat="false" ht="15.8" hidden="false" customHeight="false" outlineLevel="0" collapsed="false">
      <c r="A977" s="0" t="s">
        <v>18</v>
      </c>
      <c r="B977" s="0" t="s">
        <v>128</v>
      </c>
      <c r="C977" s="0" t="s">
        <v>35</v>
      </c>
      <c r="D977" s="0" t="s">
        <v>34</v>
      </c>
      <c r="E977" s="0" t="n">
        <f aca="false">VLOOKUP(O977,bibliRdtCHauff!$G$1:$K$1398,4,0)</f>
        <v>20.186376249174</v>
      </c>
      <c r="F977" s="0" t="n">
        <v>25</v>
      </c>
      <c r="G977" s="0" t="n">
        <f aca="false">VLOOKUP(P977,BesoinU!$F$1:$L$99,3,0)</f>
        <v>33.9160292767631</v>
      </c>
      <c r="H977" s="0" t="n">
        <f aca="false">VLOOKUP(O977,bibliRdtCHauff!$G$1:$K$1398,3,0)</f>
        <v>0.856786361803412</v>
      </c>
      <c r="I977" s="0" t="n">
        <v>9.9940035978413E-005</v>
      </c>
      <c r="J977" s="0" t="n">
        <f aca="false">VLOOKUP(D977,'paramètres CI'!$A$1:$C$6,2,0)</f>
        <v>0.0424847883250769</v>
      </c>
      <c r="K977" s="0" t="str">
        <f aca="false">VLOOKUP(A977,Nomenclature!$D$1:$E$9,2,0)</f>
        <v>06</v>
      </c>
      <c r="L977" s="0" t="str">
        <f aca="false">VLOOKUP(B977,Nomenclature!$J$1:$K$97,2,0)</f>
        <v>07</v>
      </c>
      <c r="M977" s="0" t="str">
        <f aca="false">VLOOKUP(C977,Nomenclature!$M$1:$N$21,2,0)</f>
        <v>21</v>
      </c>
      <c r="N977" s="0" t="str">
        <f aca="false">VLOOKUP(D977,Nomenclature!$O$25:$P$31,2,0)</f>
        <v>06</v>
      </c>
      <c r="O977" s="0" t="str">
        <f aca="false">CONCATENATE(K977,L977,M977,N977)</f>
        <v>06072106</v>
      </c>
      <c r="P977" s="0" t="str">
        <f aca="false">CONCATENATE(K977,L977)</f>
        <v>0607</v>
      </c>
      <c r="R977" s="0" t="n">
        <v>20.186376249174</v>
      </c>
      <c r="S977" s="0" t="n">
        <v>25</v>
      </c>
      <c r="T977" s="0" t="n">
        <v>99.6432009964405</v>
      </c>
      <c r="U977" s="0" t="n">
        <v>0.856786361803412</v>
      </c>
      <c r="V977" s="0" t="n">
        <v>9.9940035978413E-005</v>
      </c>
      <c r="W977" s="0" t="n">
        <f aca="false">VLOOKUP(D977,'paramètres CI'!$A$1:$C$6,2,0)</f>
        <v>0.0424847883250769</v>
      </c>
      <c r="X977" s="0" t="n">
        <f aca="false">(R977-E977)/E977</f>
        <v>0</v>
      </c>
      <c r="Y977" s="0" t="n">
        <f aca="false">T977-G977</f>
        <v>65.7271717196774</v>
      </c>
      <c r="Z977" s="0" t="n">
        <f aca="false">U977-H977</f>
        <v>0</v>
      </c>
    </row>
    <row r="978" customFormat="false" ht="15.8" hidden="false" customHeight="false" outlineLevel="0" collapsed="false">
      <c r="A978" s="0" t="s">
        <v>18</v>
      </c>
      <c r="B978" s="0" t="s">
        <v>128</v>
      </c>
      <c r="C978" s="0" t="s">
        <v>36</v>
      </c>
      <c r="D978" s="0" t="s">
        <v>37</v>
      </c>
      <c r="E978" s="0" t="n">
        <f aca="false">VLOOKUP(O978,bibliRdtCHauff!$G$1:$K$1398,4,0)</f>
        <v>11.9412963571626</v>
      </c>
      <c r="F978" s="0" t="n">
        <v>20</v>
      </c>
      <c r="G978" s="0" t="n">
        <f aca="false">VLOOKUP(P978,BesoinU!$F$1:$L$99,3,0)</f>
        <v>33.9160292767631</v>
      </c>
      <c r="H978" s="0" t="n">
        <f aca="false">VLOOKUP(O978,bibliRdtCHauff!$G$1:$K$1398,3,0)</f>
        <v>0.761213749029122</v>
      </c>
      <c r="I978" s="0" t="n">
        <v>9.9940035978413E-005</v>
      </c>
      <c r="J978" s="0" t="n">
        <f aca="false">VLOOKUP(D978,'paramètres CI'!$A$1:$C$6,2,0)</f>
        <v>0.0385046990211696</v>
      </c>
      <c r="K978" s="0" t="str">
        <f aca="false">VLOOKUP(A978,Nomenclature!$D$1:$E$9,2,0)</f>
        <v>06</v>
      </c>
      <c r="L978" s="0" t="str">
        <f aca="false">VLOOKUP(B978,Nomenclature!$J$1:$K$97,2,0)</f>
        <v>07</v>
      </c>
      <c r="M978" s="0" t="str">
        <f aca="false">VLOOKUP(C978,Nomenclature!$M$1:$N$21,2,0)</f>
        <v>23</v>
      </c>
      <c r="N978" s="0" t="str">
        <f aca="false">VLOOKUP(D978,Nomenclature!$O$25:$P$31,2,0)</f>
        <v>03</v>
      </c>
      <c r="O978" s="0" t="str">
        <f aca="false">CONCATENATE(K978,L978,M978,N978)</f>
        <v>06072303</v>
      </c>
      <c r="P978" s="0" t="str">
        <f aca="false">CONCATENATE(K978,L978)</f>
        <v>0607</v>
      </c>
      <c r="R978" s="0" t="n">
        <v>11.9412963571626</v>
      </c>
      <c r="S978" s="0" t="n">
        <v>20</v>
      </c>
      <c r="T978" s="0" t="n">
        <v>92.9376752251226</v>
      </c>
      <c r="U978" s="0" t="n">
        <v>0.761213749029122</v>
      </c>
      <c r="V978" s="0" t="n">
        <v>9.9940035978413E-005</v>
      </c>
      <c r="W978" s="0" t="n">
        <f aca="false">VLOOKUP(D978,'paramètres CI'!$A$1:$C$6,2,0)</f>
        <v>0.0385046990211696</v>
      </c>
      <c r="X978" s="0" t="n">
        <f aca="false">(R978-E978)/E978</f>
        <v>0</v>
      </c>
      <c r="Y978" s="0" t="n">
        <f aca="false">T978-G978</f>
        <v>59.0216459483595</v>
      </c>
      <c r="Z978" s="0" t="n">
        <f aca="false">U978-H978</f>
        <v>0</v>
      </c>
    </row>
    <row r="979" customFormat="false" ht="15.8" hidden="false" customHeight="false" outlineLevel="0" collapsed="false">
      <c r="A979" s="0" t="s">
        <v>18</v>
      </c>
      <c r="B979" s="0" t="s">
        <v>128</v>
      </c>
      <c r="C979" s="0" t="s">
        <v>38</v>
      </c>
      <c r="D979" s="0" t="s">
        <v>39</v>
      </c>
      <c r="E979" s="0" t="n">
        <f aca="false">VLOOKUP(O979,bibliRdtCHauff!$G$1:$K$1398,4,0)</f>
        <v>8.47459302966096</v>
      </c>
      <c r="F979" s="0" t="n">
        <v>20</v>
      </c>
      <c r="G979" s="0" t="n">
        <f aca="false">VLOOKUP(P979,BesoinU!$F$1:$L$99,3,0)</f>
        <v>33.9160292767631</v>
      </c>
      <c r="H979" s="0" t="n">
        <f aca="false">VLOOKUP(O979,bibliRdtCHauff!$G$1:$K$1398,3,0)</f>
        <v>0.987107085656158</v>
      </c>
      <c r="I979" s="0" t="n">
        <v>9.9940035978413E-005</v>
      </c>
      <c r="J979" s="0" t="n">
        <f aca="false">VLOOKUP(D979,'paramètres CI'!$A$1:$C$6,2,0)</f>
        <v>0.022045059962018</v>
      </c>
      <c r="K979" s="0" t="str">
        <f aca="false">VLOOKUP(A979,Nomenclature!$D$1:$E$9,2,0)</f>
        <v>06</v>
      </c>
      <c r="L979" s="0" t="str">
        <f aca="false">VLOOKUP(B979,Nomenclature!$J$1:$K$97,2,0)</f>
        <v>07</v>
      </c>
      <c r="M979" s="0" t="str">
        <f aca="false">VLOOKUP(C979,Nomenclature!$M$1:$N$21,2,0)</f>
        <v>24</v>
      </c>
      <c r="N979" s="0" t="str">
        <f aca="false">VLOOKUP(D979,Nomenclature!$O$25:$P$31,2,0)</f>
        <v>04</v>
      </c>
      <c r="O979" s="0" t="str">
        <f aca="false">CONCATENATE(K979,L979,M979,N979)</f>
        <v>06072404</v>
      </c>
      <c r="P979" s="0" t="str">
        <f aca="false">CONCATENATE(K979,L979)</f>
        <v>0607</v>
      </c>
      <c r="R979" s="0" t="n">
        <v>8.47459302966096</v>
      </c>
      <c r="S979" s="0" t="n">
        <v>20</v>
      </c>
      <c r="T979" s="0" t="n">
        <v>92.564189331005</v>
      </c>
      <c r="U979" s="0" t="n">
        <v>0.987107085656158</v>
      </c>
      <c r="V979" s="0" t="n">
        <v>9.9940035978413E-005</v>
      </c>
      <c r="W979" s="0" t="n">
        <f aca="false">VLOOKUP(D979,'paramètres CI'!$A$1:$C$6,2,0)</f>
        <v>0.022045059962018</v>
      </c>
      <c r="X979" s="0" t="n">
        <f aca="false">(R979-E979)/E979</f>
        <v>0</v>
      </c>
      <c r="Y979" s="0" t="n">
        <f aca="false">T979-G979</f>
        <v>58.6481600542419</v>
      </c>
      <c r="Z979" s="0" t="n">
        <f aca="false">U979-H979</f>
        <v>0</v>
      </c>
    </row>
    <row r="980" customFormat="false" ht="15.8" hidden="false" customHeight="false" outlineLevel="0" collapsed="false">
      <c r="A980" s="0" t="s">
        <v>18</v>
      </c>
      <c r="B980" s="0" t="s">
        <v>128</v>
      </c>
      <c r="C980" s="0" t="s">
        <v>40</v>
      </c>
      <c r="D980" s="0" t="s">
        <v>37</v>
      </c>
      <c r="E980" s="0" t="n">
        <f aca="false">VLOOKUP(O980,bibliRdtCHauff!$G$1:$K$1398,4,0)</f>
        <v>10.0306889400166</v>
      </c>
      <c r="F980" s="0" t="n">
        <v>20</v>
      </c>
      <c r="G980" s="0" t="n">
        <f aca="false">VLOOKUP(P980,BesoinU!$F$1:$L$99,3,0)</f>
        <v>33.9160292767631</v>
      </c>
      <c r="H980" s="0" t="n">
        <f aca="false">VLOOKUP(O980,bibliRdtCHauff!$G$1:$K$1398,3,0)</f>
        <v>0.627438531948871</v>
      </c>
      <c r="I980" s="0" t="n">
        <v>0.0539166470080028</v>
      </c>
      <c r="J980" s="0" t="n">
        <f aca="false">VLOOKUP(D980,'paramètres CI'!$A$1:$C$6,2,0)</f>
        <v>0.0385046990211696</v>
      </c>
      <c r="K980" s="0" t="str">
        <f aca="false">VLOOKUP(A980,Nomenclature!$D$1:$E$9,2,0)</f>
        <v>06</v>
      </c>
      <c r="L980" s="0" t="str">
        <f aca="false">VLOOKUP(B980,Nomenclature!$J$1:$K$97,2,0)</f>
        <v>07</v>
      </c>
      <c r="M980" s="0" t="str">
        <f aca="false">VLOOKUP(C980,Nomenclature!$M$1:$N$21,2,0)</f>
        <v>03</v>
      </c>
      <c r="N980" s="0" t="str">
        <f aca="false">VLOOKUP(D980,Nomenclature!$O$25:$P$31,2,0)</f>
        <v>03</v>
      </c>
      <c r="O980" s="0" t="str">
        <f aca="false">CONCATENATE(K980,L980,M980,N980)</f>
        <v>06070303</v>
      </c>
      <c r="P980" s="0" t="str">
        <f aca="false">CONCATENATE(K980,L980)</f>
        <v>0607</v>
      </c>
      <c r="R980" s="0" t="n">
        <v>9.55303708573008</v>
      </c>
      <c r="S980" s="0" t="n">
        <v>20</v>
      </c>
      <c r="T980" s="0" t="n">
        <v>92.9376752251226</v>
      </c>
      <c r="U980" s="0" t="n">
        <v>0.593994727678809</v>
      </c>
      <c r="V980" s="0" t="n">
        <v>0.0539166470080028</v>
      </c>
      <c r="W980" s="0" t="n">
        <f aca="false">VLOOKUP(D980,'paramètres CI'!$A$1:$C$6,2,0)</f>
        <v>0.0385046990211696</v>
      </c>
      <c r="X980" s="0" t="n">
        <f aca="false">(R980-E980)/E980</f>
        <v>-0.047619047619049</v>
      </c>
      <c r="Y980" s="0" t="n">
        <f aca="false">T980-G980</f>
        <v>59.0216459483595</v>
      </c>
      <c r="Z980" s="0" t="n">
        <f aca="false">U980-H980</f>
        <v>-0.033443804270062</v>
      </c>
    </row>
    <row r="981" customFormat="false" ht="15.8" hidden="false" customHeight="false" outlineLevel="0" collapsed="false">
      <c r="A981" s="0" t="s">
        <v>18</v>
      </c>
      <c r="B981" s="0" t="s">
        <v>128</v>
      </c>
      <c r="C981" s="0" t="s">
        <v>41</v>
      </c>
      <c r="D981" s="0" t="s">
        <v>39</v>
      </c>
      <c r="E981" s="0" t="n">
        <f aca="false">VLOOKUP(O981,bibliRdtCHauff!$G$1:$K$1398,4,0)</f>
        <v>7.1186581449152</v>
      </c>
      <c r="F981" s="0" t="n">
        <v>20</v>
      </c>
      <c r="G981" s="0" t="n">
        <f aca="false">VLOOKUP(P981,BesoinU!$F$1:$L$99,3,0)</f>
        <v>33.9160292767631</v>
      </c>
      <c r="H981" s="0" t="n">
        <f aca="false">VLOOKUP(O981,bibliRdtCHauff!$G$1:$K$1398,3,0)</f>
        <v>0.933449041232538</v>
      </c>
      <c r="I981" s="0" t="n">
        <v>0.618136587569833</v>
      </c>
      <c r="J981" s="0" t="n">
        <f aca="false">VLOOKUP(D981,'paramètres CI'!$A$1:$C$6,2,0)</f>
        <v>0.022045059962018</v>
      </c>
      <c r="K981" s="0" t="str">
        <f aca="false">VLOOKUP(A981,Nomenclature!$D$1:$E$9,2,0)</f>
        <v>06</v>
      </c>
      <c r="L981" s="0" t="str">
        <f aca="false">VLOOKUP(B981,Nomenclature!$J$1:$K$97,2,0)</f>
        <v>07</v>
      </c>
      <c r="M981" s="0" t="str">
        <f aca="false">VLOOKUP(C981,Nomenclature!$M$1:$N$21,2,0)</f>
        <v>04</v>
      </c>
      <c r="N981" s="0" t="str">
        <f aca="false">VLOOKUP(D981,Nomenclature!$O$25:$P$31,2,0)</f>
        <v>04</v>
      </c>
      <c r="O981" s="0" t="str">
        <f aca="false">CONCATENATE(K981,L981,M981,N981)</f>
        <v>06070404</v>
      </c>
      <c r="P981" s="0" t="str">
        <f aca="false">CONCATENATE(K981,L981)</f>
        <v>0607</v>
      </c>
      <c r="R981" s="0" t="n">
        <v>6.77967442372877</v>
      </c>
      <c r="S981" s="0" t="n">
        <v>20</v>
      </c>
      <c r="T981" s="0" t="n">
        <v>92.564189331005</v>
      </c>
      <c r="U981" s="0" t="n">
        <v>0.920034530126633</v>
      </c>
      <c r="V981" s="0" t="n">
        <v>0.618136587569833</v>
      </c>
      <c r="W981" s="0" t="n">
        <f aca="false">VLOOKUP(D981,'paramètres CI'!$A$1:$C$6,2,0)</f>
        <v>0.022045059962018</v>
      </c>
      <c r="X981" s="0" t="n">
        <f aca="false">(R981-E981)/E981</f>
        <v>-0.0476190476190464</v>
      </c>
      <c r="Y981" s="0" t="n">
        <f aca="false">T981-G981</f>
        <v>58.6481600542419</v>
      </c>
      <c r="Z981" s="0" t="n">
        <f aca="false">U981-H981</f>
        <v>-0.013414511105905</v>
      </c>
    </row>
    <row r="982" customFormat="false" ht="15.8" hidden="false" customHeight="false" outlineLevel="0" collapsed="false">
      <c r="A982" s="0" t="s">
        <v>18</v>
      </c>
      <c r="B982" s="0" t="s">
        <v>128</v>
      </c>
      <c r="C982" s="0" t="s">
        <v>45</v>
      </c>
      <c r="D982" s="0" t="s">
        <v>43</v>
      </c>
      <c r="E982" s="0" t="n">
        <f aca="false">VLOOKUP(O982,bibliRdtCHauff!$G$1:$K$1398,4,0)</f>
        <v>10.4</v>
      </c>
      <c r="F982" s="0" t="n">
        <v>13</v>
      </c>
      <c r="G982" s="0" t="n">
        <f aca="false">VLOOKUP(P982,BesoinU!$F$1:$L$99,3,0)</f>
        <v>33.9160292767631</v>
      </c>
      <c r="H982" s="0" t="n">
        <f aca="false">VLOOKUP(O982,bibliRdtCHauff!$G$1:$K$1398,3,0)</f>
        <v>0.92</v>
      </c>
      <c r="I982" s="0" t="n">
        <v>0.151345668842268</v>
      </c>
      <c r="J982" s="0" t="n">
        <f aca="false">VLOOKUP(D982,'paramètres CI'!$A$1:$C$6,2,0)</f>
        <v>0.0935912806596305</v>
      </c>
      <c r="K982" s="0" t="str">
        <f aca="false">VLOOKUP(A982,Nomenclature!$D$1:$E$9,2,0)</f>
        <v>06</v>
      </c>
      <c r="L982" s="0" t="str">
        <f aca="false">VLOOKUP(B982,Nomenclature!$J$1:$K$97,2,0)</f>
        <v>07</v>
      </c>
      <c r="M982" s="0" t="str">
        <f aca="false">VLOOKUP(C982,Nomenclature!$M$1:$N$21,2,0)</f>
        <v>06</v>
      </c>
      <c r="N982" s="0" t="str">
        <f aca="false">VLOOKUP(D982,Nomenclature!$O$25:$P$31,2,0)</f>
        <v>02</v>
      </c>
      <c r="O982" s="0" t="str">
        <f aca="false">CONCATENATE(K982,L982,M982,N982)</f>
        <v>06070602</v>
      </c>
      <c r="P982" s="0" t="str">
        <f aca="false">CONCATENATE(K982,L982)</f>
        <v>0607</v>
      </c>
      <c r="R982" s="0" t="n">
        <v>10</v>
      </c>
      <c r="S982" s="0" t="n">
        <v>13</v>
      </c>
      <c r="T982" s="0" t="n">
        <v>84.5692177003957</v>
      </c>
      <c r="U982" s="0" t="n">
        <v>0.9</v>
      </c>
      <c r="V982" s="0" t="n">
        <v>0.151345668842268</v>
      </c>
      <c r="W982" s="0" t="n">
        <f aca="false">VLOOKUP(D982,'paramètres CI'!$A$1:$C$6,2,0)</f>
        <v>0.0935912806596305</v>
      </c>
      <c r="X982" s="0" t="n">
        <f aca="false">(R982-E982)/E982</f>
        <v>-0.0384615384615385</v>
      </c>
      <c r="Y982" s="0" t="n">
        <f aca="false">T982-G982</f>
        <v>50.6531884236326</v>
      </c>
      <c r="Z982" s="0" t="n">
        <f aca="false">U982-H982</f>
        <v>-0.02</v>
      </c>
    </row>
    <row r="983" customFormat="false" ht="15.8" hidden="false" customHeight="false" outlineLevel="0" collapsed="false">
      <c r="A983" s="0" t="s">
        <v>18</v>
      </c>
      <c r="B983" s="0" t="s">
        <v>128</v>
      </c>
      <c r="C983" s="0" t="s">
        <v>46</v>
      </c>
      <c r="D983" s="0" t="s">
        <v>43</v>
      </c>
      <c r="E983" s="0" t="n">
        <f aca="false">VLOOKUP(O983,bibliRdtCHauff!$G$1:$K$1398,4,0)</f>
        <v>12</v>
      </c>
      <c r="F983" s="0" t="n">
        <v>13</v>
      </c>
      <c r="G983" s="0" t="n">
        <f aca="false">VLOOKUP(P983,BesoinU!$F$1:$L$99,3,0)</f>
        <v>33.9160292767631</v>
      </c>
      <c r="H983" s="0" t="n">
        <f aca="false">VLOOKUP(O983,bibliRdtCHauff!$G$1:$K$1398,3,0)</f>
        <v>1</v>
      </c>
      <c r="I983" s="0" t="n">
        <v>9.9940035978413E-005</v>
      </c>
      <c r="J983" s="0" t="n">
        <f aca="false">VLOOKUP(D983,'paramètres CI'!$A$1:$C$6,2,0)</f>
        <v>0.0935912806596305</v>
      </c>
      <c r="K983" s="0" t="str">
        <f aca="false">VLOOKUP(A983,Nomenclature!$D$1:$E$9,2,0)</f>
        <v>06</v>
      </c>
      <c r="L983" s="0" t="str">
        <f aca="false">VLOOKUP(B983,Nomenclature!$J$1:$K$97,2,0)</f>
        <v>07</v>
      </c>
      <c r="M983" s="0" t="str">
        <f aca="false">VLOOKUP(C983,Nomenclature!$M$1:$N$21,2,0)</f>
        <v>26</v>
      </c>
      <c r="N983" s="0" t="str">
        <f aca="false">VLOOKUP(D983,Nomenclature!$O$25:$P$31,2,0)</f>
        <v>02</v>
      </c>
      <c r="O983" s="0" t="str">
        <f aca="false">CONCATENATE(K983,L983,M983,N983)</f>
        <v>06072602</v>
      </c>
      <c r="P983" s="0" t="str">
        <f aca="false">CONCATENATE(K983,L983)</f>
        <v>0607</v>
      </c>
      <c r="R983" s="0" t="n">
        <v>12</v>
      </c>
      <c r="S983" s="0" t="n">
        <v>13</v>
      </c>
      <c r="T983" s="0" t="n">
        <v>84.5692177003957</v>
      </c>
      <c r="U983" s="0" t="n">
        <v>1</v>
      </c>
      <c r="V983" s="0" t="n">
        <v>9.9940035978413E-005</v>
      </c>
      <c r="W983" s="0" t="n">
        <f aca="false">VLOOKUP(D983,'paramètres CI'!$A$1:$C$6,2,0)</f>
        <v>0.0935912806596305</v>
      </c>
      <c r="X983" s="0" t="n">
        <f aca="false">(R983-E983)/E983</f>
        <v>0</v>
      </c>
      <c r="Y983" s="0" t="n">
        <f aca="false">T983-G983</f>
        <v>50.6531884236326</v>
      </c>
      <c r="Z983" s="0" t="n">
        <f aca="false">U983-H983</f>
        <v>0</v>
      </c>
    </row>
    <row r="984" customFormat="false" ht="15.8" hidden="false" customHeight="false" outlineLevel="0" collapsed="false">
      <c r="A984" s="0" t="s">
        <v>18</v>
      </c>
      <c r="B984" s="0" t="s">
        <v>128</v>
      </c>
      <c r="C984" s="0" t="s">
        <v>48</v>
      </c>
      <c r="D984" s="0" t="s">
        <v>43</v>
      </c>
      <c r="E984" s="0" t="n">
        <f aca="false">VLOOKUP(O984,bibliRdtCHauff!$G$1:$K$1398,4,0)</f>
        <v>43.8354488617128</v>
      </c>
      <c r="F984" s="0" t="n">
        <v>20</v>
      </c>
      <c r="G984" s="0" t="n">
        <f aca="false">VLOOKUP(P984,BesoinU!$F$1:$L$99,3,0)</f>
        <v>33.9160292767631</v>
      </c>
      <c r="H984" s="0" t="n">
        <f aca="false">VLOOKUP(O984,bibliRdtCHauff!$G$1:$K$1398,3,0)</f>
        <v>2.94489544186046</v>
      </c>
      <c r="I984" s="0" t="n">
        <v>0.105381392810465</v>
      </c>
      <c r="J984" s="0" t="n">
        <f aca="false">VLOOKUP(D984,'paramètres CI'!$A$1:$C$6,2,0)</f>
        <v>0.0935912806596305</v>
      </c>
      <c r="K984" s="0" t="str">
        <f aca="false">VLOOKUP(A984,Nomenclature!$D$1:$E$9,2,0)</f>
        <v>06</v>
      </c>
      <c r="L984" s="0" t="str">
        <f aca="false">VLOOKUP(B984,Nomenclature!$J$1:$K$97,2,0)</f>
        <v>07</v>
      </c>
      <c r="M984" s="0" t="str">
        <f aca="false">VLOOKUP(C984,Nomenclature!$M$1:$N$21,2,0)</f>
        <v>09</v>
      </c>
      <c r="N984" s="0" t="str">
        <f aca="false">VLOOKUP(D984,Nomenclature!$O$25:$P$31,2,0)</f>
        <v>02</v>
      </c>
      <c r="O984" s="0" t="str">
        <f aca="false">CONCATENATE(K984,L984,M984,N984)</f>
        <v>06070902</v>
      </c>
      <c r="P984" s="0" t="str">
        <f aca="false">CONCATENATE(K984,L984)</f>
        <v>0607</v>
      </c>
      <c r="R984" s="0" t="n">
        <v>41.7480465349646</v>
      </c>
      <c r="S984" s="0" t="n">
        <v>20</v>
      </c>
      <c r="T984" s="0" t="n">
        <v>91.0138835761519</v>
      </c>
      <c r="U984" s="0" t="n">
        <v>2.83163023255814</v>
      </c>
      <c r="V984" s="0" t="n">
        <v>0.105381392810465</v>
      </c>
      <c r="W984" s="0" t="n">
        <f aca="false">VLOOKUP(D984,'paramètres CI'!$A$1:$C$6,2,0)</f>
        <v>0.0935912806596305</v>
      </c>
      <c r="X984" s="0" t="n">
        <f aca="false">(R984-E984)/E984</f>
        <v>-0.0476190476190469</v>
      </c>
      <c r="Y984" s="0" t="n">
        <f aca="false">T984-G984</f>
        <v>57.0978542993888</v>
      </c>
      <c r="Z984" s="0" t="n">
        <f aca="false">U984-H984</f>
        <v>-0.11326520930232</v>
      </c>
    </row>
    <row r="985" customFormat="false" ht="15.8" hidden="false" customHeight="false" outlineLevel="0" collapsed="false">
      <c r="A985" s="0" t="s">
        <v>18</v>
      </c>
      <c r="B985" s="0" t="s">
        <v>128</v>
      </c>
      <c r="C985" s="0" t="s">
        <v>49</v>
      </c>
      <c r="D985" s="0" t="s">
        <v>43</v>
      </c>
      <c r="E985" s="0" t="n">
        <f aca="false">VLOOKUP(O985,bibliRdtCHauff!$G$1:$K$1398,4,0)</f>
        <v>52.1850581687057</v>
      </c>
      <c r="F985" s="0" t="n">
        <v>20</v>
      </c>
      <c r="G985" s="0" t="n">
        <f aca="false">VLOOKUP(P985,BesoinU!$F$1:$L$99,3,0)</f>
        <v>33.9160292767631</v>
      </c>
      <c r="H985" s="0" t="n">
        <f aca="false">VLOOKUP(O985,bibliRdtCHauff!$G$1:$K$1398,3,0)</f>
        <v>3.39795627906976</v>
      </c>
      <c r="I985" s="0" t="n">
        <v>9.9940035978413E-005</v>
      </c>
      <c r="J985" s="0" t="n">
        <f aca="false">VLOOKUP(D985,'paramètres CI'!$A$1:$C$6,2,0)</f>
        <v>0.0935912806596305</v>
      </c>
      <c r="K985" s="0" t="str">
        <f aca="false">VLOOKUP(A985,Nomenclature!$D$1:$E$9,2,0)</f>
        <v>06</v>
      </c>
      <c r="L985" s="0" t="str">
        <f aca="false">VLOOKUP(B985,Nomenclature!$J$1:$K$97,2,0)</f>
        <v>07</v>
      </c>
      <c r="M985" s="0" t="str">
        <f aca="false">VLOOKUP(C985,Nomenclature!$M$1:$N$21,2,0)</f>
        <v>29</v>
      </c>
      <c r="N985" s="0" t="str">
        <f aca="false">VLOOKUP(D985,Nomenclature!$O$25:$P$31,2,0)</f>
        <v>02</v>
      </c>
      <c r="O985" s="0" t="str">
        <f aca="false">CONCATENATE(K985,L985,M985,N985)</f>
        <v>06072902</v>
      </c>
      <c r="P985" s="0" t="str">
        <f aca="false">CONCATENATE(K985,L985)</f>
        <v>0607</v>
      </c>
      <c r="R985" s="0" t="n">
        <v>52.1850581687057</v>
      </c>
      <c r="S985" s="0" t="n">
        <v>20</v>
      </c>
      <c r="T985" s="0" t="n">
        <v>91.0138835761519</v>
      </c>
      <c r="U985" s="0" t="n">
        <v>3.39795627906976</v>
      </c>
      <c r="V985" s="0" t="n">
        <v>9.9940035978413E-005</v>
      </c>
      <c r="W985" s="0" t="n">
        <f aca="false">VLOOKUP(D985,'paramètres CI'!$A$1:$C$6,2,0)</f>
        <v>0.0935912806596305</v>
      </c>
      <c r="X985" s="0" t="n">
        <f aca="false">(R985-E985)/E985</f>
        <v>0</v>
      </c>
      <c r="Y985" s="0" t="n">
        <f aca="false">T985-G985</f>
        <v>57.0978542993888</v>
      </c>
      <c r="Z985" s="0" t="n">
        <f aca="false">U985-H985</f>
        <v>0</v>
      </c>
    </row>
    <row r="986" customFormat="false" ht="15.8" hidden="false" customHeight="false" outlineLevel="0" collapsed="false">
      <c r="A986" s="0" t="s">
        <v>18</v>
      </c>
      <c r="B986" s="0" t="s">
        <v>129</v>
      </c>
      <c r="C986" s="0" t="s">
        <v>32</v>
      </c>
      <c r="D986" s="0" t="s">
        <v>33</v>
      </c>
      <c r="E986" s="0" t="n">
        <f aca="false">VLOOKUP(O986,bibliRdtCHauff!$G$1:$K$1398,4,0)</f>
        <v>13.5206484665701</v>
      </c>
      <c r="F986" s="0" t="n">
        <v>25</v>
      </c>
      <c r="G986" s="0" t="n">
        <f aca="false">VLOOKUP(P986,BesoinU!$F$1:$L$99,3,0)</f>
        <v>47.0619564159626</v>
      </c>
      <c r="H986" s="0" t="n">
        <f aca="false">VLOOKUP(O986,bibliRdtCHauff!$G$1:$K$1398,3,0)</f>
        <v>0.754819736582231</v>
      </c>
      <c r="I986" s="0" t="n">
        <v>0.0092704597467484</v>
      </c>
      <c r="J986" s="0" t="n">
        <f aca="false">VLOOKUP(D986,'paramètres CI'!$A$1:$C$6,2,0)</f>
        <v>0.033584731604575</v>
      </c>
      <c r="K986" s="0" t="str">
        <f aca="false">VLOOKUP(A986,Nomenclature!$D$1:$E$9,2,0)</f>
        <v>06</v>
      </c>
      <c r="L986" s="0" t="str">
        <f aca="false">VLOOKUP(B986,Nomenclature!$J$1:$K$97,2,0)</f>
        <v>14</v>
      </c>
      <c r="M986" s="0" t="str">
        <f aca="false">VLOOKUP(C986,Nomenclature!$M$1:$N$21,2,0)</f>
        <v>01</v>
      </c>
      <c r="N986" s="0" t="str">
        <f aca="false">VLOOKUP(D986,Nomenclature!$O$25:$P$31,2,0)</f>
        <v>01</v>
      </c>
      <c r="O986" s="0" t="str">
        <f aca="false">CONCATENATE(K986,L986,M986,N986)</f>
        <v>06140101</v>
      </c>
      <c r="P986" s="0" t="str">
        <f aca="false">CONCATENATE(K986,L986)</f>
        <v>0614</v>
      </c>
      <c r="R986" s="0" t="n">
        <v>12.8768080634001</v>
      </c>
      <c r="S986" s="0" t="n">
        <v>25</v>
      </c>
      <c r="T986" s="0" t="n">
        <v>95.6586397922288</v>
      </c>
      <c r="U986" s="0" t="n">
        <v>0.725788208252146</v>
      </c>
      <c r="V986" s="0" t="n">
        <v>0.0092704597467484</v>
      </c>
      <c r="W986" s="0" t="n">
        <f aca="false">VLOOKUP(D986,'paramètres CI'!$A$1:$C$6,2,0)</f>
        <v>0.033584731604575</v>
      </c>
      <c r="X986" s="0" t="n">
        <f aca="false">(R986-E986)/E986</f>
        <v>-0.0476190476190472</v>
      </c>
      <c r="Y986" s="0" t="n">
        <f aca="false">T986-G986</f>
        <v>48.5966833762662</v>
      </c>
      <c r="Z986" s="0" t="n">
        <f aca="false">U986-H986</f>
        <v>-0.0290315283300849</v>
      </c>
    </row>
    <row r="987" customFormat="false" ht="15.8" hidden="false" customHeight="false" outlineLevel="0" collapsed="false">
      <c r="A987" s="0" t="s">
        <v>18</v>
      </c>
      <c r="B987" s="0" t="s">
        <v>129</v>
      </c>
      <c r="C987" s="0" t="s">
        <v>32</v>
      </c>
      <c r="D987" s="0" t="s">
        <v>34</v>
      </c>
      <c r="E987" s="0" t="n">
        <f aca="false">VLOOKUP(O987,bibliRdtCHauff!$G$1:$K$1398,4,0)</f>
        <v>13.6351688154352</v>
      </c>
      <c r="F987" s="0" t="n">
        <v>25</v>
      </c>
      <c r="G987" s="0" t="n">
        <f aca="false">VLOOKUP(P987,BesoinU!$F$1:$L$99,3,0)</f>
        <v>47.0619564159626</v>
      </c>
      <c r="H987" s="0" t="n">
        <f aca="false">VLOOKUP(O987,bibliRdtCHauff!$G$1:$K$1398,3,0)</f>
        <v>0.764639808225649</v>
      </c>
      <c r="I987" s="0" t="n">
        <v>0.0965908003315118</v>
      </c>
      <c r="J987" s="0" t="n">
        <f aca="false">VLOOKUP(D987,'paramètres CI'!$A$1:$C$6,2,0)</f>
        <v>0.0424847883250769</v>
      </c>
      <c r="K987" s="0" t="str">
        <f aca="false">VLOOKUP(A987,Nomenclature!$D$1:$E$9,2,0)</f>
        <v>06</v>
      </c>
      <c r="L987" s="0" t="str">
        <f aca="false">VLOOKUP(B987,Nomenclature!$J$1:$K$97,2,0)</f>
        <v>14</v>
      </c>
      <c r="M987" s="0" t="str">
        <f aca="false">VLOOKUP(C987,Nomenclature!$M$1:$N$21,2,0)</f>
        <v>01</v>
      </c>
      <c r="N987" s="0" t="str">
        <f aca="false">VLOOKUP(D987,Nomenclature!$O$25:$P$31,2,0)</f>
        <v>06</v>
      </c>
      <c r="O987" s="0" t="str">
        <f aca="false">CONCATENATE(K987,L987,M987,N987)</f>
        <v>06140106</v>
      </c>
      <c r="P987" s="0" t="str">
        <f aca="false">CONCATENATE(K987,L987)</f>
        <v>0614</v>
      </c>
      <c r="R987" s="0" t="n">
        <v>12.9858750623193</v>
      </c>
      <c r="S987" s="0" t="n">
        <v>25</v>
      </c>
      <c r="T987" s="0" t="n">
        <v>91.583746490408</v>
      </c>
      <c r="U987" s="0" t="n">
        <v>0.735230584832355</v>
      </c>
      <c r="V987" s="0" t="n">
        <v>0.0965908003315118</v>
      </c>
      <c r="W987" s="0" t="n">
        <f aca="false">VLOOKUP(D987,'paramètres CI'!$A$1:$C$6,2,0)</f>
        <v>0.0424847883250769</v>
      </c>
      <c r="X987" s="0" t="n">
        <f aca="false">(R987-E987)/E987</f>
        <v>-0.0476190476190431</v>
      </c>
      <c r="Y987" s="0" t="n">
        <f aca="false">T987-G987</f>
        <v>44.5217900744454</v>
      </c>
      <c r="Z987" s="0" t="n">
        <f aca="false">U987-H987</f>
        <v>-0.029409223393294</v>
      </c>
    </row>
    <row r="988" customFormat="false" ht="15.8" hidden="false" customHeight="false" outlineLevel="0" collapsed="false">
      <c r="A988" s="0" t="s">
        <v>18</v>
      </c>
      <c r="B988" s="0" t="s">
        <v>129</v>
      </c>
      <c r="C988" s="0" t="s">
        <v>35</v>
      </c>
      <c r="D988" s="0" t="s">
        <v>33</v>
      </c>
      <c r="E988" s="0" t="n">
        <f aca="false">VLOOKUP(O988,bibliRdtCHauff!$G$1:$K$1398,4,0)</f>
        <v>16.0960100792501</v>
      </c>
      <c r="F988" s="0" t="n">
        <v>25</v>
      </c>
      <c r="G988" s="0" t="n">
        <f aca="false">VLOOKUP(P988,BesoinU!$F$1:$L$99,3,0)</f>
        <v>47.0619564159626</v>
      </c>
      <c r="H988" s="0" t="n">
        <f aca="false">VLOOKUP(O988,bibliRdtCHauff!$G$1:$K$1398,3,0)</f>
        <v>0.870945849902573</v>
      </c>
      <c r="I988" s="0" t="n">
        <v>9.9940035978413E-005</v>
      </c>
      <c r="J988" s="0" t="n">
        <f aca="false">VLOOKUP(D988,'paramètres CI'!$A$1:$C$6,2,0)</f>
        <v>0.033584731604575</v>
      </c>
      <c r="K988" s="0" t="str">
        <f aca="false">VLOOKUP(A988,Nomenclature!$D$1:$E$9,2,0)</f>
        <v>06</v>
      </c>
      <c r="L988" s="0" t="str">
        <f aca="false">VLOOKUP(B988,Nomenclature!$J$1:$K$97,2,0)</f>
        <v>14</v>
      </c>
      <c r="M988" s="0" t="str">
        <f aca="false">VLOOKUP(C988,Nomenclature!$M$1:$N$21,2,0)</f>
        <v>21</v>
      </c>
      <c r="N988" s="0" t="str">
        <f aca="false">VLOOKUP(D988,Nomenclature!$O$25:$P$31,2,0)</f>
        <v>01</v>
      </c>
      <c r="O988" s="0" t="str">
        <f aca="false">CONCATENATE(K988,L988,M988,N988)</f>
        <v>06142101</v>
      </c>
      <c r="P988" s="0" t="str">
        <f aca="false">CONCATENATE(K988,L988)</f>
        <v>0614</v>
      </c>
      <c r="R988" s="0" t="n">
        <v>16.0960100792501</v>
      </c>
      <c r="S988" s="0" t="n">
        <v>25</v>
      </c>
      <c r="T988" s="0" t="n">
        <v>95.6586397922288</v>
      </c>
      <c r="U988" s="0" t="n">
        <v>0.870945849902573</v>
      </c>
      <c r="V988" s="0" t="n">
        <v>9.9940035978413E-005</v>
      </c>
      <c r="W988" s="0" t="n">
        <f aca="false">VLOOKUP(D988,'paramètres CI'!$A$1:$C$6,2,0)</f>
        <v>0.033584731604575</v>
      </c>
      <c r="X988" s="0" t="n">
        <f aca="false">(R988-E988)/E988</f>
        <v>0</v>
      </c>
      <c r="Y988" s="0" t="n">
        <f aca="false">T988-G988</f>
        <v>48.5966833762662</v>
      </c>
      <c r="Z988" s="0" t="n">
        <f aca="false">U988-H988</f>
        <v>0</v>
      </c>
    </row>
    <row r="989" customFormat="false" ht="15.8" hidden="false" customHeight="false" outlineLevel="0" collapsed="false">
      <c r="A989" s="0" t="s">
        <v>18</v>
      </c>
      <c r="B989" s="0" t="s">
        <v>129</v>
      </c>
      <c r="C989" s="0" t="s">
        <v>35</v>
      </c>
      <c r="D989" s="0" t="s">
        <v>34</v>
      </c>
      <c r="E989" s="0" t="n">
        <f aca="false">VLOOKUP(O989,bibliRdtCHauff!$G$1:$K$1398,4,0)</f>
        <v>16.2323438278991</v>
      </c>
      <c r="F989" s="0" t="n">
        <v>25</v>
      </c>
      <c r="G989" s="0" t="n">
        <f aca="false">VLOOKUP(P989,BesoinU!$F$1:$L$99,3,0)</f>
        <v>47.0619564159626</v>
      </c>
      <c r="H989" s="0" t="n">
        <f aca="false">VLOOKUP(O989,bibliRdtCHauff!$G$1:$K$1398,3,0)</f>
        <v>0.882276701798826</v>
      </c>
      <c r="I989" s="0" t="n">
        <v>9.9940035978413E-005</v>
      </c>
      <c r="J989" s="0" t="n">
        <f aca="false">VLOOKUP(D989,'paramètres CI'!$A$1:$C$6,2,0)</f>
        <v>0.0424847883250769</v>
      </c>
      <c r="K989" s="0" t="str">
        <f aca="false">VLOOKUP(A989,Nomenclature!$D$1:$E$9,2,0)</f>
        <v>06</v>
      </c>
      <c r="L989" s="0" t="str">
        <f aca="false">VLOOKUP(B989,Nomenclature!$J$1:$K$97,2,0)</f>
        <v>14</v>
      </c>
      <c r="M989" s="0" t="str">
        <f aca="false">VLOOKUP(C989,Nomenclature!$M$1:$N$21,2,0)</f>
        <v>21</v>
      </c>
      <c r="N989" s="0" t="str">
        <f aca="false">VLOOKUP(D989,Nomenclature!$O$25:$P$31,2,0)</f>
        <v>06</v>
      </c>
      <c r="O989" s="0" t="str">
        <f aca="false">CONCATENATE(K989,L989,M989,N989)</f>
        <v>06142106</v>
      </c>
      <c r="P989" s="0" t="str">
        <f aca="false">CONCATENATE(K989,L989)</f>
        <v>0614</v>
      </c>
      <c r="R989" s="0" t="n">
        <v>16.2323438278991</v>
      </c>
      <c r="S989" s="0" t="n">
        <v>25</v>
      </c>
      <c r="T989" s="0" t="n">
        <v>91.583746490408</v>
      </c>
      <c r="U989" s="0" t="n">
        <v>0.882276701798826</v>
      </c>
      <c r="V989" s="0" t="n">
        <v>9.9940035978413E-005</v>
      </c>
      <c r="W989" s="0" t="n">
        <f aca="false">VLOOKUP(D989,'paramètres CI'!$A$1:$C$6,2,0)</f>
        <v>0.0424847883250769</v>
      </c>
      <c r="X989" s="0" t="n">
        <f aca="false">(R989-E989)/E989</f>
        <v>0</v>
      </c>
      <c r="Y989" s="0" t="n">
        <f aca="false">T989-G989</f>
        <v>44.5217900744454</v>
      </c>
      <c r="Z989" s="0" t="n">
        <f aca="false">U989-H989</f>
        <v>0</v>
      </c>
    </row>
    <row r="990" customFormat="false" ht="15.8" hidden="false" customHeight="false" outlineLevel="0" collapsed="false">
      <c r="A990" s="0" t="s">
        <v>18</v>
      </c>
      <c r="B990" s="0" t="s">
        <v>129</v>
      </c>
      <c r="C990" s="0" t="s">
        <v>36</v>
      </c>
      <c r="D990" s="0" t="s">
        <v>37</v>
      </c>
      <c r="E990" s="0" t="n">
        <f aca="false">VLOOKUP(O990,bibliRdtCHauff!$G$1:$K$1398,4,0)</f>
        <v>10.0020053703767</v>
      </c>
      <c r="F990" s="0" t="n">
        <v>20</v>
      </c>
      <c r="G990" s="0" t="n">
        <f aca="false">VLOOKUP(P990,BesoinU!$F$1:$L$99,3,0)</f>
        <v>47.0619564159626</v>
      </c>
      <c r="H990" s="0" t="n">
        <f aca="false">VLOOKUP(O990,bibliRdtCHauff!$G$1:$K$1398,3,0)</f>
        <v>0.760956568284383</v>
      </c>
      <c r="I990" s="0" t="n">
        <v>9.9940035978413E-005</v>
      </c>
      <c r="J990" s="0" t="n">
        <f aca="false">VLOOKUP(D990,'paramètres CI'!$A$1:$C$6,2,0)</f>
        <v>0.0385046990211696</v>
      </c>
      <c r="K990" s="0" t="str">
        <f aca="false">VLOOKUP(A990,Nomenclature!$D$1:$E$9,2,0)</f>
        <v>06</v>
      </c>
      <c r="L990" s="0" t="str">
        <f aca="false">VLOOKUP(B990,Nomenclature!$J$1:$K$97,2,0)</f>
        <v>14</v>
      </c>
      <c r="M990" s="0" t="str">
        <f aca="false">VLOOKUP(C990,Nomenclature!$M$1:$N$21,2,0)</f>
        <v>23</v>
      </c>
      <c r="N990" s="0" t="str">
        <f aca="false">VLOOKUP(D990,Nomenclature!$O$25:$P$31,2,0)</f>
        <v>03</v>
      </c>
      <c r="O990" s="0" t="str">
        <f aca="false">CONCATENATE(K990,L990,M990,N990)</f>
        <v>06142303</v>
      </c>
      <c r="P990" s="0" t="str">
        <f aca="false">CONCATENATE(K990,L990)</f>
        <v>0614</v>
      </c>
      <c r="R990" s="0" t="n">
        <v>10.0020053703767</v>
      </c>
      <c r="S990" s="0" t="n">
        <v>20</v>
      </c>
      <c r="T990" s="0" t="n">
        <v>88.7035866972034</v>
      </c>
      <c r="U990" s="0" t="n">
        <v>0.760956568284383</v>
      </c>
      <c r="V990" s="0" t="n">
        <v>9.9940035978413E-005</v>
      </c>
      <c r="W990" s="0" t="n">
        <f aca="false">VLOOKUP(D990,'paramètres CI'!$A$1:$C$6,2,0)</f>
        <v>0.0385046990211696</v>
      </c>
      <c r="X990" s="0" t="n">
        <f aca="false">(R990-E990)/E990</f>
        <v>0</v>
      </c>
      <c r="Y990" s="0" t="n">
        <f aca="false">T990-G990</f>
        <v>41.6416302812408</v>
      </c>
      <c r="Z990" s="0" t="n">
        <f aca="false">U990-H990</f>
        <v>0</v>
      </c>
    </row>
    <row r="991" customFormat="false" ht="15.8" hidden="false" customHeight="false" outlineLevel="0" collapsed="false">
      <c r="A991" s="0" t="s">
        <v>18</v>
      </c>
      <c r="B991" s="0" t="s">
        <v>129</v>
      </c>
      <c r="C991" s="0" t="s">
        <v>38</v>
      </c>
      <c r="D991" s="0" t="s">
        <v>39</v>
      </c>
      <c r="E991" s="0" t="n">
        <f aca="false">VLOOKUP(O991,bibliRdtCHauff!$G$1:$K$1398,4,0)</f>
        <v>7.17431105409524</v>
      </c>
      <c r="F991" s="0" t="n">
        <v>20</v>
      </c>
      <c r="G991" s="0" t="n">
        <f aca="false">VLOOKUP(P991,BesoinU!$F$1:$L$99,3,0)</f>
        <v>47.0619564159626</v>
      </c>
      <c r="H991" s="0" t="n">
        <f aca="false">VLOOKUP(O991,bibliRdtCHauff!$G$1:$K$1398,3,0)</f>
        <v>0.986854796105332</v>
      </c>
      <c r="I991" s="0" t="n">
        <v>9.9940035978413E-005</v>
      </c>
      <c r="J991" s="0" t="n">
        <f aca="false">VLOOKUP(D991,'paramètres CI'!$A$1:$C$6,2,0)</f>
        <v>0.022045059962018</v>
      </c>
      <c r="K991" s="0" t="str">
        <f aca="false">VLOOKUP(A991,Nomenclature!$D$1:$E$9,2,0)</f>
        <v>06</v>
      </c>
      <c r="L991" s="0" t="str">
        <f aca="false">VLOOKUP(B991,Nomenclature!$J$1:$K$97,2,0)</f>
        <v>14</v>
      </c>
      <c r="M991" s="0" t="str">
        <f aca="false">VLOOKUP(C991,Nomenclature!$M$1:$N$21,2,0)</f>
        <v>24</v>
      </c>
      <c r="N991" s="0" t="str">
        <f aca="false">VLOOKUP(D991,Nomenclature!$O$25:$P$31,2,0)</f>
        <v>04</v>
      </c>
      <c r="O991" s="0" t="str">
        <f aca="false">CONCATENATE(K991,L991,M991,N991)</f>
        <v>06142404</v>
      </c>
      <c r="P991" s="0" t="str">
        <f aca="false">CONCATENATE(K991,L991)</f>
        <v>0614</v>
      </c>
      <c r="R991" s="0" t="n">
        <v>7.17431105409524</v>
      </c>
      <c r="S991" s="0" t="n">
        <v>20</v>
      </c>
      <c r="T991" s="0" t="n">
        <v>88.131309760064</v>
      </c>
      <c r="U991" s="0" t="n">
        <v>0.986854796105332</v>
      </c>
      <c r="V991" s="0" t="n">
        <v>9.9940035978413E-005</v>
      </c>
      <c r="W991" s="0" t="n">
        <f aca="false">VLOOKUP(D991,'paramètres CI'!$A$1:$C$6,2,0)</f>
        <v>0.022045059962018</v>
      </c>
      <c r="X991" s="0" t="n">
        <f aca="false">(R991-E991)/E991</f>
        <v>0</v>
      </c>
      <c r="Y991" s="0" t="n">
        <f aca="false">T991-G991</f>
        <v>41.0693533441014</v>
      </c>
      <c r="Z991" s="0" t="n">
        <f aca="false">U991-H991</f>
        <v>0</v>
      </c>
    </row>
    <row r="992" customFormat="false" ht="15.8" hidden="false" customHeight="false" outlineLevel="0" collapsed="false">
      <c r="A992" s="0" t="s">
        <v>18</v>
      </c>
      <c r="B992" s="0" t="s">
        <v>129</v>
      </c>
      <c r="C992" s="0" t="s">
        <v>40</v>
      </c>
      <c r="D992" s="0" t="s">
        <v>37</v>
      </c>
      <c r="E992" s="0" t="n">
        <f aca="false">VLOOKUP(O992,bibliRdtCHauff!$G$1:$K$1398,4,0)</f>
        <v>8.40168451111642</v>
      </c>
      <c r="F992" s="0" t="n">
        <v>20</v>
      </c>
      <c r="G992" s="0" t="n">
        <f aca="false">VLOOKUP(P992,BesoinU!$F$1:$L$99,3,0)</f>
        <v>47.0619564159626</v>
      </c>
      <c r="H992" s="0" t="n">
        <f aca="false">VLOOKUP(O992,bibliRdtCHauff!$G$1:$K$1398,3,0)</f>
        <v>0.626946098334411</v>
      </c>
      <c r="I992" s="0" t="n">
        <v>0.0557241246781864</v>
      </c>
      <c r="J992" s="0" t="n">
        <f aca="false">VLOOKUP(D992,'paramètres CI'!$A$1:$C$6,2,0)</f>
        <v>0.0385046990211696</v>
      </c>
      <c r="K992" s="0" t="str">
        <f aca="false">VLOOKUP(A992,Nomenclature!$D$1:$E$9,2,0)</f>
        <v>06</v>
      </c>
      <c r="L992" s="0" t="str">
        <f aca="false">VLOOKUP(B992,Nomenclature!$J$1:$K$97,2,0)</f>
        <v>14</v>
      </c>
      <c r="M992" s="0" t="str">
        <f aca="false">VLOOKUP(C992,Nomenclature!$M$1:$N$21,2,0)</f>
        <v>03</v>
      </c>
      <c r="N992" s="0" t="str">
        <f aca="false">VLOOKUP(D992,Nomenclature!$O$25:$P$31,2,0)</f>
        <v>03</v>
      </c>
      <c r="O992" s="0" t="str">
        <f aca="false">CONCATENATE(K992,L992,M992,N992)</f>
        <v>06140303</v>
      </c>
      <c r="P992" s="0" t="str">
        <f aca="false">CONCATENATE(K992,L992)</f>
        <v>0614</v>
      </c>
      <c r="R992" s="0" t="n">
        <v>8.00160429630135</v>
      </c>
      <c r="S992" s="0" t="n">
        <v>20</v>
      </c>
      <c r="T992" s="0" t="n">
        <v>88.7035866972034</v>
      </c>
      <c r="U992" s="0" t="n">
        <v>0.593443480846918</v>
      </c>
      <c r="V992" s="0" t="n">
        <v>0.0557241246781864</v>
      </c>
      <c r="W992" s="0" t="n">
        <f aca="false">VLOOKUP(D992,'paramètres CI'!$A$1:$C$6,2,0)</f>
        <v>0.0385046990211696</v>
      </c>
      <c r="X992" s="0" t="n">
        <f aca="false">(R992-E992)/E992</f>
        <v>-0.0476190476190479</v>
      </c>
      <c r="Y992" s="0" t="n">
        <f aca="false">T992-G992</f>
        <v>41.6416302812408</v>
      </c>
      <c r="Z992" s="0" t="n">
        <f aca="false">U992-H992</f>
        <v>-0.0335026174874931</v>
      </c>
    </row>
    <row r="993" customFormat="false" ht="15.8" hidden="false" customHeight="false" outlineLevel="0" collapsed="false">
      <c r="A993" s="0" t="s">
        <v>18</v>
      </c>
      <c r="B993" s="0" t="s">
        <v>129</v>
      </c>
      <c r="C993" s="0" t="s">
        <v>41</v>
      </c>
      <c r="D993" s="0" t="s">
        <v>39</v>
      </c>
      <c r="E993" s="0" t="n">
        <f aca="false">VLOOKUP(O993,bibliRdtCHauff!$G$1:$K$1398,4,0)</f>
        <v>6.02642128544</v>
      </c>
      <c r="F993" s="0" t="n">
        <v>20</v>
      </c>
      <c r="G993" s="0" t="n">
        <f aca="false">VLOOKUP(P993,BesoinU!$F$1:$L$99,3,0)</f>
        <v>47.0619564159626</v>
      </c>
      <c r="H993" s="0" t="n">
        <f aca="false">VLOOKUP(O993,bibliRdtCHauff!$G$1:$K$1398,3,0)</f>
        <v>0.933119231329119</v>
      </c>
      <c r="I993" s="0" t="n">
        <v>0.593135350659937</v>
      </c>
      <c r="J993" s="0" t="n">
        <f aca="false">VLOOKUP(D993,'paramètres CI'!$A$1:$C$6,2,0)</f>
        <v>0.022045059962018</v>
      </c>
      <c r="K993" s="0" t="str">
        <f aca="false">VLOOKUP(A993,Nomenclature!$D$1:$E$9,2,0)</f>
        <v>06</v>
      </c>
      <c r="L993" s="0" t="str">
        <f aca="false">VLOOKUP(B993,Nomenclature!$J$1:$K$97,2,0)</f>
        <v>14</v>
      </c>
      <c r="M993" s="0" t="str">
        <f aca="false">VLOOKUP(C993,Nomenclature!$M$1:$N$21,2,0)</f>
        <v>04</v>
      </c>
      <c r="N993" s="0" t="str">
        <f aca="false">VLOOKUP(D993,Nomenclature!$O$25:$P$31,2,0)</f>
        <v>04</v>
      </c>
      <c r="O993" s="0" t="str">
        <f aca="false">CONCATENATE(K993,L993,M993,N993)</f>
        <v>06140404</v>
      </c>
      <c r="P993" s="0" t="str">
        <f aca="false">CONCATENATE(K993,L993)</f>
        <v>0614</v>
      </c>
      <c r="R993" s="0" t="n">
        <v>5.73944884327619</v>
      </c>
      <c r="S993" s="0" t="n">
        <v>20</v>
      </c>
      <c r="T993" s="0" t="n">
        <v>88.131309760064</v>
      </c>
      <c r="U993" s="0" t="n">
        <v>0.919685340135065</v>
      </c>
      <c r="V993" s="0" t="n">
        <v>0.593135350659937</v>
      </c>
      <c r="W993" s="0" t="n">
        <f aca="false">VLOOKUP(D993,'paramètres CI'!$A$1:$C$6,2,0)</f>
        <v>0.022045059962018</v>
      </c>
      <c r="X993" s="0" t="n">
        <f aca="false">(R993-E993)/E993</f>
        <v>-0.0476190476190477</v>
      </c>
      <c r="Y993" s="0" t="n">
        <f aca="false">T993-G993</f>
        <v>41.0693533441014</v>
      </c>
      <c r="Z993" s="0" t="n">
        <f aca="false">U993-H993</f>
        <v>-0.013433891194054</v>
      </c>
    </row>
    <row r="994" customFormat="false" ht="15.8" hidden="false" customHeight="false" outlineLevel="0" collapsed="false">
      <c r="A994" s="0" t="s">
        <v>18</v>
      </c>
      <c r="B994" s="0" t="s">
        <v>129</v>
      </c>
      <c r="C994" s="0" t="s">
        <v>45</v>
      </c>
      <c r="D994" s="0" t="s">
        <v>43</v>
      </c>
      <c r="E994" s="0" t="n">
        <f aca="false">VLOOKUP(O994,bibliRdtCHauff!$G$1:$K$1398,4,0)</f>
        <v>10.4</v>
      </c>
      <c r="F994" s="0" t="n">
        <v>13</v>
      </c>
      <c r="G994" s="0" t="n">
        <f aca="false">VLOOKUP(P994,BesoinU!$F$1:$L$99,3,0)</f>
        <v>47.0619564159626</v>
      </c>
      <c r="H994" s="0" t="n">
        <f aca="false">VLOOKUP(O994,bibliRdtCHauff!$G$1:$K$1398,3,0)</f>
        <v>0.92</v>
      </c>
      <c r="I994" s="0" t="n">
        <v>0.143074800627956</v>
      </c>
      <c r="J994" s="0" t="n">
        <f aca="false">VLOOKUP(D994,'paramètres CI'!$A$1:$C$6,2,0)</f>
        <v>0.0935912806596305</v>
      </c>
      <c r="K994" s="0" t="str">
        <f aca="false">VLOOKUP(A994,Nomenclature!$D$1:$E$9,2,0)</f>
        <v>06</v>
      </c>
      <c r="L994" s="0" t="str">
        <f aca="false">VLOOKUP(B994,Nomenclature!$J$1:$K$97,2,0)</f>
        <v>14</v>
      </c>
      <c r="M994" s="0" t="str">
        <f aca="false">VLOOKUP(C994,Nomenclature!$M$1:$N$21,2,0)</f>
        <v>06</v>
      </c>
      <c r="N994" s="0" t="str">
        <f aca="false">VLOOKUP(D994,Nomenclature!$O$25:$P$31,2,0)</f>
        <v>02</v>
      </c>
      <c r="O994" s="0" t="str">
        <f aca="false">CONCATENATE(K994,L994,M994,N994)</f>
        <v>06140602</v>
      </c>
      <c r="P994" s="0" t="str">
        <f aca="false">CONCATENATE(K994,L994)</f>
        <v>0614</v>
      </c>
      <c r="R994" s="0" t="n">
        <v>10</v>
      </c>
      <c r="S994" s="0" t="n">
        <v>13</v>
      </c>
      <c r="T994" s="0" t="n">
        <v>81.0288289961818</v>
      </c>
      <c r="U994" s="0" t="n">
        <v>0.9</v>
      </c>
      <c r="V994" s="0" t="n">
        <v>0.143074800627956</v>
      </c>
      <c r="W994" s="0" t="n">
        <f aca="false">VLOOKUP(D994,'paramètres CI'!$A$1:$C$6,2,0)</f>
        <v>0.0935912806596305</v>
      </c>
      <c r="X994" s="0" t="n">
        <f aca="false">(R994-E994)/E994</f>
        <v>-0.0384615384615385</v>
      </c>
      <c r="Y994" s="0" t="n">
        <f aca="false">T994-G994</f>
        <v>33.9668725802192</v>
      </c>
      <c r="Z994" s="0" t="n">
        <f aca="false">U994-H994</f>
        <v>-0.02</v>
      </c>
    </row>
    <row r="995" customFormat="false" ht="15.8" hidden="false" customHeight="false" outlineLevel="0" collapsed="false">
      <c r="A995" s="0" t="s">
        <v>18</v>
      </c>
      <c r="B995" s="0" t="s">
        <v>129</v>
      </c>
      <c r="C995" s="0" t="s">
        <v>46</v>
      </c>
      <c r="D995" s="0" t="s">
        <v>43</v>
      </c>
      <c r="E995" s="0" t="n">
        <f aca="false">VLOOKUP(O995,bibliRdtCHauff!$G$1:$K$1398,4,0)</f>
        <v>12</v>
      </c>
      <c r="F995" s="0" t="n">
        <v>13</v>
      </c>
      <c r="G995" s="0" t="n">
        <f aca="false">VLOOKUP(P995,BesoinU!$F$1:$L$99,3,0)</f>
        <v>47.0619564159626</v>
      </c>
      <c r="H995" s="0" t="n">
        <f aca="false">VLOOKUP(O995,bibliRdtCHauff!$G$1:$K$1398,3,0)</f>
        <v>1</v>
      </c>
      <c r="I995" s="0" t="n">
        <v>9.9940035978413E-005</v>
      </c>
      <c r="J995" s="0" t="n">
        <f aca="false">VLOOKUP(D995,'paramètres CI'!$A$1:$C$6,2,0)</f>
        <v>0.0935912806596305</v>
      </c>
      <c r="K995" s="0" t="str">
        <f aca="false">VLOOKUP(A995,Nomenclature!$D$1:$E$9,2,0)</f>
        <v>06</v>
      </c>
      <c r="L995" s="0" t="str">
        <f aca="false">VLOOKUP(B995,Nomenclature!$J$1:$K$97,2,0)</f>
        <v>14</v>
      </c>
      <c r="M995" s="0" t="str">
        <f aca="false">VLOOKUP(C995,Nomenclature!$M$1:$N$21,2,0)</f>
        <v>26</v>
      </c>
      <c r="N995" s="0" t="str">
        <f aca="false">VLOOKUP(D995,Nomenclature!$O$25:$P$31,2,0)</f>
        <v>02</v>
      </c>
      <c r="O995" s="0" t="str">
        <f aca="false">CONCATENATE(K995,L995,M995,N995)</f>
        <v>06142602</v>
      </c>
      <c r="P995" s="0" t="str">
        <f aca="false">CONCATENATE(K995,L995)</f>
        <v>0614</v>
      </c>
      <c r="R995" s="0" t="n">
        <v>12</v>
      </c>
      <c r="S995" s="0" t="n">
        <v>13</v>
      </c>
      <c r="T995" s="0" t="n">
        <v>81.0288289961818</v>
      </c>
      <c r="U995" s="0" t="n">
        <v>1</v>
      </c>
      <c r="V995" s="0" t="n">
        <v>9.9940035978413E-005</v>
      </c>
      <c r="W995" s="0" t="n">
        <f aca="false">VLOOKUP(D995,'paramètres CI'!$A$1:$C$6,2,0)</f>
        <v>0.0935912806596305</v>
      </c>
      <c r="X995" s="0" t="n">
        <f aca="false">(R995-E995)/E995</f>
        <v>0</v>
      </c>
      <c r="Y995" s="0" t="n">
        <f aca="false">T995-G995</f>
        <v>33.9668725802192</v>
      </c>
      <c r="Z995" s="0" t="n">
        <f aca="false">U995-H995</f>
        <v>0</v>
      </c>
    </row>
    <row r="996" customFormat="false" ht="15.8" hidden="false" customHeight="false" outlineLevel="0" collapsed="false">
      <c r="A996" s="0" t="s">
        <v>18</v>
      </c>
      <c r="B996" s="0" t="s">
        <v>129</v>
      </c>
      <c r="C996" s="0" t="s">
        <v>48</v>
      </c>
      <c r="D996" s="0" t="s">
        <v>43</v>
      </c>
      <c r="E996" s="0" t="n">
        <f aca="false">VLOOKUP(O996,bibliRdtCHauff!$G$1:$K$1398,4,0)</f>
        <v>35.3433339581465</v>
      </c>
      <c r="F996" s="0" t="n">
        <v>20</v>
      </c>
      <c r="G996" s="0" t="n">
        <f aca="false">VLOOKUP(P996,BesoinU!$F$1:$L$99,3,0)</f>
        <v>47.0619564159626</v>
      </c>
      <c r="H996" s="0" t="n">
        <f aca="false">VLOOKUP(O996,bibliRdtCHauff!$G$1:$K$1398,3,0)</f>
        <v>2.94489544186046</v>
      </c>
      <c r="I996" s="0" t="n">
        <v>0.10160482373979</v>
      </c>
      <c r="J996" s="0" t="n">
        <f aca="false">VLOOKUP(D996,'paramètres CI'!$A$1:$C$6,2,0)</f>
        <v>0.0935912806596305</v>
      </c>
      <c r="K996" s="0" t="str">
        <f aca="false">VLOOKUP(A996,Nomenclature!$D$1:$E$9,2,0)</f>
        <v>06</v>
      </c>
      <c r="L996" s="0" t="str">
        <f aca="false">VLOOKUP(B996,Nomenclature!$J$1:$K$97,2,0)</f>
        <v>14</v>
      </c>
      <c r="M996" s="0" t="str">
        <f aca="false">VLOOKUP(C996,Nomenclature!$M$1:$N$21,2,0)</f>
        <v>09</v>
      </c>
      <c r="N996" s="0" t="str">
        <f aca="false">VLOOKUP(D996,Nomenclature!$O$25:$P$31,2,0)</f>
        <v>02</v>
      </c>
      <c r="O996" s="0" t="str">
        <f aca="false">CONCATENATE(K996,L996,M996,N996)</f>
        <v>06140902</v>
      </c>
      <c r="P996" s="0" t="str">
        <f aca="false">CONCATENATE(K996,L996)</f>
        <v>0614</v>
      </c>
      <c r="R996" s="0" t="n">
        <v>33.6603180553776</v>
      </c>
      <c r="S996" s="0" t="n">
        <v>20</v>
      </c>
      <c r="T996" s="0" t="n">
        <v>88.4595289750017</v>
      </c>
      <c r="U996" s="0" t="n">
        <v>2.83163023255814</v>
      </c>
      <c r="V996" s="0" t="n">
        <v>0.10160482373979</v>
      </c>
      <c r="W996" s="0" t="n">
        <f aca="false">VLOOKUP(D996,'paramètres CI'!$A$1:$C$6,2,0)</f>
        <v>0.0935912806596305</v>
      </c>
      <c r="X996" s="0" t="n">
        <f aca="false">(R996-E996)/E996</f>
        <v>-0.0476190476190482</v>
      </c>
      <c r="Y996" s="0" t="n">
        <f aca="false">T996-G996</f>
        <v>41.3975725590391</v>
      </c>
      <c r="Z996" s="0" t="n">
        <f aca="false">U996-H996</f>
        <v>-0.11326520930232</v>
      </c>
    </row>
    <row r="997" customFormat="false" ht="15.8" hidden="false" customHeight="false" outlineLevel="0" collapsed="false">
      <c r="A997" s="0" t="s">
        <v>18</v>
      </c>
      <c r="B997" s="0" t="s">
        <v>129</v>
      </c>
      <c r="C997" s="0" t="s">
        <v>49</v>
      </c>
      <c r="D997" s="0" t="s">
        <v>43</v>
      </c>
      <c r="E997" s="0" t="n">
        <f aca="false">VLOOKUP(O997,bibliRdtCHauff!$G$1:$K$1398,4,0)</f>
        <v>42.075397569222</v>
      </c>
      <c r="F997" s="0" t="n">
        <v>20</v>
      </c>
      <c r="G997" s="0" t="n">
        <f aca="false">VLOOKUP(P997,BesoinU!$F$1:$L$99,3,0)</f>
        <v>47.0619564159626</v>
      </c>
      <c r="H997" s="0" t="n">
        <f aca="false">VLOOKUP(O997,bibliRdtCHauff!$G$1:$K$1398,3,0)</f>
        <v>3.39795627906976</v>
      </c>
      <c r="I997" s="0" t="n">
        <v>9.9940035978413E-005</v>
      </c>
      <c r="J997" s="0" t="n">
        <f aca="false">VLOOKUP(D997,'paramètres CI'!$A$1:$C$6,2,0)</f>
        <v>0.0935912806596305</v>
      </c>
      <c r="K997" s="0" t="str">
        <f aca="false">VLOOKUP(A997,Nomenclature!$D$1:$E$9,2,0)</f>
        <v>06</v>
      </c>
      <c r="L997" s="0" t="str">
        <f aca="false">VLOOKUP(B997,Nomenclature!$J$1:$K$97,2,0)</f>
        <v>14</v>
      </c>
      <c r="M997" s="0" t="str">
        <f aca="false">VLOOKUP(C997,Nomenclature!$M$1:$N$21,2,0)</f>
        <v>29</v>
      </c>
      <c r="N997" s="0" t="str">
        <f aca="false">VLOOKUP(D997,Nomenclature!$O$25:$P$31,2,0)</f>
        <v>02</v>
      </c>
      <c r="O997" s="0" t="str">
        <f aca="false">CONCATENATE(K997,L997,M997,N997)</f>
        <v>06142902</v>
      </c>
      <c r="P997" s="0" t="str">
        <f aca="false">CONCATENATE(K997,L997)</f>
        <v>0614</v>
      </c>
      <c r="R997" s="0" t="n">
        <v>42.075397569222</v>
      </c>
      <c r="S997" s="0" t="n">
        <v>20</v>
      </c>
      <c r="T997" s="0" t="n">
        <v>88.4595289750017</v>
      </c>
      <c r="U997" s="0" t="n">
        <v>3.39795627906976</v>
      </c>
      <c r="V997" s="0" t="n">
        <v>9.9940035978413E-005</v>
      </c>
      <c r="W997" s="0" t="n">
        <f aca="false">VLOOKUP(D997,'paramètres CI'!$A$1:$C$6,2,0)</f>
        <v>0.0935912806596305</v>
      </c>
      <c r="X997" s="0" t="n">
        <f aca="false">(R997-E997)/E997</f>
        <v>0</v>
      </c>
      <c r="Y997" s="0" t="n">
        <f aca="false">T997-G997</f>
        <v>41.3975725590391</v>
      </c>
      <c r="Z997" s="0" t="n">
        <f aca="false">U997-H997</f>
        <v>0</v>
      </c>
    </row>
    <row r="998" customFormat="false" ht="15.8" hidden="false" customHeight="false" outlineLevel="0" collapsed="false">
      <c r="A998" s="0" t="s">
        <v>18</v>
      </c>
      <c r="B998" s="0" t="s">
        <v>130</v>
      </c>
      <c r="C998" s="0" t="s">
        <v>32</v>
      </c>
      <c r="D998" s="0" t="s">
        <v>33</v>
      </c>
      <c r="E998" s="0" t="n">
        <f aca="false">VLOOKUP(O998,bibliRdtCHauff!$G$1:$K$1398,4,0)</f>
        <v>11.4259900505003</v>
      </c>
      <c r="F998" s="0" t="n">
        <v>25</v>
      </c>
      <c r="G998" s="0" t="n">
        <f aca="false">VLOOKUP(P998,BesoinU!$F$1:$L$99,3,0)</f>
        <v>42.9185077228634</v>
      </c>
      <c r="H998" s="0" t="n">
        <f aca="false">VLOOKUP(O998,bibliRdtCHauff!$G$1:$K$1398,3,0)</f>
        <v>0.78940190205193</v>
      </c>
      <c r="I998" s="0" t="n">
        <v>0.0289253099131947</v>
      </c>
      <c r="J998" s="0" t="n">
        <f aca="false">VLOOKUP(D998,'paramètres CI'!$A$1:$C$6,2,0)</f>
        <v>0.033584731604575</v>
      </c>
      <c r="K998" s="0" t="str">
        <f aca="false">VLOOKUP(A998,Nomenclature!$D$1:$E$9,2,0)</f>
        <v>06</v>
      </c>
      <c r="L998" s="0" t="str">
        <f aca="false">VLOOKUP(B998,Nomenclature!$J$1:$K$97,2,0)</f>
        <v>34</v>
      </c>
      <c r="M998" s="0" t="str">
        <f aca="false">VLOOKUP(C998,Nomenclature!$M$1:$N$21,2,0)</f>
        <v>01</v>
      </c>
      <c r="N998" s="0" t="str">
        <f aca="false">VLOOKUP(D998,Nomenclature!$O$25:$P$31,2,0)</f>
        <v>01</v>
      </c>
      <c r="O998" s="0" t="str">
        <f aca="false">CONCATENATE(K998,L998,M998,N998)</f>
        <v>06340101</v>
      </c>
      <c r="P998" s="0" t="str">
        <f aca="false">CONCATENATE(K998,L998)</f>
        <v>0634</v>
      </c>
      <c r="R998" s="0" t="n">
        <v>10.8818952861908</v>
      </c>
      <c r="S998" s="0" t="n">
        <v>25</v>
      </c>
      <c r="T998" s="0" t="n">
        <v>125.674330571696</v>
      </c>
      <c r="U998" s="0" t="n">
        <v>0.759040290434548</v>
      </c>
      <c r="V998" s="0" t="n">
        <v>0.0289253099131947</v>
      </c>
      <c r="W998" s="0" t="n">
        <f aca="false">VLOOKUP(D998,'paramètres CI'!$A$1:$C$6,2,0)</f>
        <v>0.033584731604575</v>
      </c>
      <c r="X998" s="0" t="n">
        <f aca="false">(R998-E998)/E998</f>
        <v>-0.0476190476190442</v>
      </c>
      <c r="Y998" s="0" t="n">
        <f aca="false">T998-G998</f>
        <v>82.7558228488326</v>
      </c>
      <c r="Z998" s="0" t="n">
        <f aca="false">U998-H998</f>
        <v>-0.0303616116173819</v>
      </c>
    </row>
    <row r="999" customFormat="false" ht="15.8" hidden="false" customHeight="false" outlineLevel="0" collapsed="false">
      <c r="A999" s="0" t="s">
        <v>18</v>
      </c>
      <c r="B999" s="0" t="s">
        <v>130</v>
      </c>
      <c r="C999" s="0" t="s">
        <v>32</v>
      </c>
      <c r="D999" s="0" t="s">
        <v>34</v>
      </c>
      <c r="E999" s="0" t="n">
        <f aca="false">VLOOKUP(O999,bibliRdtCHauff!$G$1:$K$1398,4,0)</f>
        <v>11.2911858192265</v>
      </c>
      <c r="F999" s="0" t="n">
        <v>25</v>
      </c>
      <c r="G999" s="0" t="n">
        <f aca="false">VLOOKUP(P999,BesoinU!$F$1:$L$99,3,0)</f>
        <v>42.9185077228634</v>
      </c>
      <c r="H999" s="0" t="n">
        <f aca="false">VLOOKUP(O999,bibliRdtCHauff!$G$1:$K$1398,3,0)</f>
        <v>0.811382876546204</v>
      </c>
      <c r="I999" s="0" t="n">
        <v>0.0335983150989332</v>
      </c>
      <c r="J999" s="0" t="n">
        <f aca="false">VLOOKUP(D999,'paramètres CI'!$A$1:$C$6,2,0)</f>
        <v>0.0424847883250769</v>
      </c>
      <c r="K999" s="0" t="str">
        <f aca="false">VLOOKUP(A999,Nomenclature!$D$1:$E$9,2,0)</f>
        <v>06</v>
      </c>
      <c r="L999" s="0" t="str">
        <f aca="false">VLOOKUP(B999,Nomenclature!$J$1:$K$97,2,0)</f>
        <v>34</v>
      </c>
      <c r="M999" s="0" t="str">
        <f aca="false">VLOOKUP(C999,Nomenclature!$M$1:$N$21,2,0)</f>
        <v>01</v>
      </c>
      <c r="N999" s="0" t="str">
        <f aca="false">VLOOKUP(D999,Nomenclature!$O$25:$P$31,2,0)</f>
        <v>06</v>
      </c>
      <c r="O999" s="0" t="str">
        <f aca="false">CONCATENATE(K999,L999,M999,N999)</f>
        <v>06340106</v>
      </c>
      <c r="P999" s="0" t="str">
        <f aca="false">CONCATENATE(K999,L999)</f>
        <v>0634</v>
      </c>
      <c r="R999" s="0" t="n">
        <v>10.7535103040252</v>
      </c>
      <c r="S999" s="0" t="n">
        <v>25</v>
      </c>
      <c r="T999" s="0" t="n">
        <v>136.068425254017</v>
      </c>
      <c r="U999" s="0" t="n">
        <v>0.780175842832889</v>
      </c>
      <c r="V999" s="0" t="n">
        <v>0.0335983150989332</v>
      </c>
      <c r="W999" s="0" t="n">
        <f aca="false">VLOOKUP(D999,'paramètres CI'!$A$1:$C$6,2,0)</f>
        <v>0.0424847883250769</v>
      </c>
      <c r="X999" s="0" t="n">
        <f aca="false">(R999-E999)/E999</f>
        <v>-0.047619047619051</v>
      </c>
      <c r="Y999" s="0" t="n">
        <f aca="false">T999-G999</f>
        <v>93.1499175311536</v>
      </c>
      <c r="Z999" s="0" t="n">
        <f aca="false">U999-H999</f>
        <v>-0.031207033713315</v>
      </c>
    </row>
    <row r="1000" customFormat="false" ht="15.8" hidden="false" customHeight="false" outlineLevel="0" collapsed="false">
      <c r="A1000" s="0" t="s">
        <v>18</v>
      </c>
      <c r="B1000" s="0" t="s">
        <v>130</v>
      </c>
      <c r="C1000" s="0" t="s">
        <v>35</v>
      </c>
      <c r="D1000" s="0" t="s">
        <v>33</v>
      </c>
      <c r="E1000" s="0" t="n">
        <f aca="false">VLOOKUP(O1000,bibliRdtCHauff!$G$1:$K$1398,4,0)</f>
        <v>13.6023691077384</v>
      </c>
      <c r="F1000" s="0" t="n">
        <v>25</v>
      </c>
      <c r="G1000" s="0" t="n">
        <f aca="false">VLOOKUP(P1000,BesoinU!$F$1:$L$99,3,0)</f>
        <v>42.9185077228634</v>
      </c>
      <c r="H1000" s="0" t="n">
        <f aca="false">VLOOKUP(O1000,bibliRdtCHauff!$G$1:$K$1398,3,0)</f>
        <v>0.910848348521457</v>
      </c>
      <c r="I1000" s="0" t="n">
        <v>9.9940035978413E-005</v>
      </c>
      <c r="J1000" s="0" t="n">
        <f aca="false">VLOOKUP(D1000,'paramètres CI'!$A$1:$C$6,2,0)</f>
        <v>0.033584731604575</v>
      </c>
      <c r="K1000" s="0" t="str">
        <f aca="false">VLOOKUP(A1000,Nomenclature!$D$1:$E$9,2,0)</f>
        <v>06</v>
      </c>
      <c r="L1000" s="0" t="str">
        <f aca="false">VLOOKUP(B1000,Nomenclature!$J$1:$K$97,2,0)</f>
        <v>34</v>
      </c>
      <c r="M1000" s="0" t="str">
        <f aca="false">VLOOKUP(C1000,Nomenclature!$M$1:$N$21,2,0)</f>
        <v>21</v>
      </c>
      <c r="N1000" s="0" t="str">
        <f aca="false">VLOOKUP(D1000,Nomenclature!$O$25:$P$31,2,0)</f>
        <v>01</v>
      </c>
      <c r="O1000" s="0" t="str">
        <f aca="false">CONCATENATE(K1000,L1000,M1000,N1000)</f>
        <v>06342101</v>
      </c>
      <c r="P1000" s="0" t="str">
        <f aca="false">CONCATENATE(K1000,L1000)</f>
        <v>0634</v>
      </c>
      <c r="R1000" s="0" t="n">
        <v>13.6023691077384</v>
      </c>
      <c r="S1000" s="0" t="n">
        <v>25</v>
      </c>
      <c r="T1000" s="0" t="n">
        <v>125.674330571696</v>
      </c>
      <c r="U1000" s="0" t="n">
        <v>0.910848348521457</v>
      </c>
      <c r="V1000" s="0" t="n">
        <v>9.9940035978413E-005</v>
      </c>
      <c r="W1000" s="0" t="n">
        <f aca="false">VLOOKUP(D1000,'paramètres CI'!$A$1:$C$6,2,0)</f>
        <v>0.033584731604575</v>
      </c>
      <c r="X1000" s="0" t="n">
        <f aca="false">(R1000-E1000)/E1000</f>
        <v>0</v>
      </c>
      <c r="Y1000" s="0" t="n">
        <f aca="false">T1000-G1000</f>
        <v>82.7558228488326</v>
      </c>
      <c r="Z1000" s="0" t="n">
        <f aca="false">U1000-H1000</f>
        <v>0</v>
      </c>
    </row>
    <row r="1001" customFormat="false" ht="15.8" hidden="false" customHeight="false" outlineLevel="0" collapsed="false">
      <c r="A1001" s="0" t="s">
        <v>18</v>
      </c>
      <c r="B1001" s="0" t="s">
        <v>130</v>
      </c>
      <c r="C1001" s="0" t="s">
        <v>35</v>
      </c>
      <c r="D1001" s="0" t="s">
        <v>34</v>
      </c>
      <c r="E1001" s="0" t="n">
        <f aca="false">VLOOKUP(O1001,bibliRdtCHauff!$G$1:$K$1398,4,0)</f>
        <v>13.4418878800315</v>
      </c>
      <c r="F1001" s="0" t="n">
        <v>25</v>
      </c>
      <c r="G1001" s="0" t="n">
        <f aca="false">VLOOKUP(P1001,BesoinU!$F$1:$L$99,3,0)</f>
        <v>42.9185077228634</v>
      </c>
      <c r="H1001" s="0" t="n">
        <f aca="false">VLOOKUP(O1001,bibliRdtCHauff!$G$1:$K$1398,3,0)</f>
        <v>0.936211011399467</v>
      </c>
      <c r="I1001" s="0" t="n">
        <v>9.9940035978413E-005</v>
      </c>
      <c r="J1001" s="0" t="n">
        <f aca="false">VLOOKUP(D1001,'paramètres CI'!$A$1:$C$6,2,0)</f>
        <v>0.0424847883250769</v>
      </c>
      <c r="K1001" s="0" t="str">
        <f aca="false">VLOOKUP(A1001,Nomenclature!$D$1:$E$9,2,0)</f>
        <v>06</v>
      </c>
      <c r="L1001" s="0" t="str">
        <f aca="false">VLOOKUP(B1001,Nomenclature!$J$1:$K$97,2,0)</f>
        <v>34</v>
      </c>
      <c r="M1001" s="0" t="str">
        <f aca="false">VLOOKUP(C1001,Nomenclature!$M$1:$N$21,2,0)</f>
        <v>21</v>
      </c>
      <c r="N1001" s="0" t="str">
        <f aca="false">VLOOKUP(D1001,Nomenclature!$O$25:$P$31,2,0)</f>
        <v>06</v>
      </c>
      <c r="O1001" s="0" t="str">
        <f aca="false">CONCATENATE(K1001,L1001,M1001,N1001)</f>
        <v>06342106</v>
      </c>
      <c r="P1001" s="0" t="str">
        <f aca="false">CONCATENATE(K1001,L1001)</f>
        <v>0634</v>
      </c>
      <c r="R1001" s="0" t="n">
        <v>13.4418878800315</v>
      </c>
      <c r="S1001" s="0" t="n">
        <v>25</v>
      </c>
      <c r="T1001" s="0" t="n">
        <v>136.068425254017</v>
      </c>
      <c r="U1001" s="0" t="n">
        <v>0.936211011399467</v>
      </c>
      <c r="V1001" s="0" t="n">
        <v>9.9940035978413E-005</v>
      </c>
      <c r="W1001" s="0" t="n">
        <f aca="false">VLOOKUP(D1001,'paramètres CI'!$A$1:$C$6,2,0)</f>
        <v>0.0424847883250769</v>
      </c>
      <c r="X1001" s="0" t="n">
        <f aca="false">(R1001-E1001)/E1001</f>
        <v>0</v>
      </c>
      <c r="Y1001" s="0" t="n">
        <f aca="false">T1001-G1001</f>
        <v>93.1499175311536</v>
      </c>
      <c r="Z1001" s="0" t="n">
        <f aca="false">U1001-H1001</f>
        <v>0</v>
      </c>
    </row>
    <row r="1002" customFormat="false" ht="15.8" hidden="false" customHeight="false" outlineLevel="0" collapsed="false">
      <c r="A1002" s="0" t="s">
        <v>18</v>
      </c>
      <c r="B1002" s="0" t="s">
        <v>130</v>
      </c>
      <c r="C1002" s="0" t="s">
        <v>36</v>
      </c>
      <c r="D1002" s="0" t="s">
        <v>37</v>
      </c>
      <c r="E1002" s="0" t="n">
        <f aca="false">VLOOKUP(O1002,bibliRdtCHauff!$G$1:$K$1398,4,0)</f>
        <v>2.85189062154142</v>
      </c>
      <c r="F1002" s="0" t="n">
        <v>20</v>
      </c>
      <c r="G1002" s="0" t="n">
        <f aca="false">VLOOKUP(P1002,BesoinU!$F$1:$L$99,3,0)</f>
        <v>42.9185077228634</v>
      </c>
      <c r="H1002" s="0" t="n">
        <f aca="false">VLOOKUP(O1002,bibliRdtCHauff!$G$1:$K$1398,3,0)</f>
        <v>0.744777473286268</v>
      </c>
      <c r="I1002" s="0" t="n">
        <v>9.9940035978413E-005</v>
      </c>
      <c r="J1002" s="0" t="n">
        <f aca="false">VLOOKUP(D1002,'paramètres CI'!$A$1:$C$6,2,0)</f>
        <v>0.0385046990211696</v>
      </c>
      <c r="K1002" s="0" t="str">
        <f aca="false">VLOOKUP(A1002,Nomenclature!$D$1:$E$9,2,0)</f>
        <v>06</v>
      </c>
      <c r="L1002" s="0" t="str">
        <f aca="false">VLOOKUP(B1002,Nomenclature!$J$1:$K$97,2,0)</f>
        <v>34</v>
      </c>
      <c r="M1002" s="0" t="str">
        <f aca="false">VLOOKUP(C1002,Nomenclature!$M$1:$N$21,2,0)</f>
        <v>23</v>
      </c>
      <c r="N1002" s="0" t="str">
        <f aca="false">VLOOKUP(D1002,Nomenclature!$O$25:$P$31,2,0)</f>
        <v>03</v>
      </c>
      <c r="O1002" s="0" t="str">
        <f aca="false">CONCATENATE(K1002,L1002,M1002,N1002)</f>
        <v>06342303</v>
      </c>
      <c r="P1002" s="0" t="str">
        <f aca="false">CONCATENATE(K1002,L1002)</f>
        <v>0634</v>
      </c>
      <c r="R1002" s="0" t="n">
        <v>2.85189062154142</v>
      </c>
      <c r="S1002" s="0" t="n">
        <v>20</v>
      </c>
      <c r="T1002" s="0" t="n">
        <v>123.151957464312</v>
      </c>
      <c r="U1002" s="0" t="n">
        <v>0.744777473286268</v>
      </c>
      <c r="V1002" s="0" t="n">
        <v>9.9940035978413E-005</v>
      </c>
      <c r="W1002" s="0" t="n">
        <f aca="false">VLOOKUP(D1002,'paramètres CI'!$A$1:$C$6,2,0)</f>
        <v>0.0385046990211696</v>
      </c>
      <c r="X1002" s="0" t="n">
        <f aca="false">(R1002-E1002)/E1002</f>
        <v>0</v>
      </c>
      <c r="Y1002" s="0" t="n">
        <f aca="false">T1002-G1002</f>
        <v>80.2334497414486</v>
      </c>
      <c r="Z1002" s="0" t="n">
        <f aca="false">U1002-H1002</f>
        <v>0</v>
      </c>
    </row>
    <row r="1003" customFormat="false" ht="15.8" hidden="false" customHeight="false" outlineLevel="0" collapsed="false">
      <c r="A1003" s="0" t="s">
        <v>18</v>
      </c>
      <c r="B1003" s="0" t="s">
        <v>130</v>
      </c>
      <c r="C1003" s="0" t="s">
        <v>38</v>
      </c>
      <c r="D1003" s="0" t="s">
        <v>39</v>
      </c>
      <c r="E1003" s="0" t="n">
        <f aca="false">VLOOKUP(O1003,bibliRdtCHauff!$G$1:$K$1398,4,0)</f>
        <v>2.05503134811388</v>
      </c>
      <c r="F1003" s="0" t="n">
        <v>20</v>
      </c>
      <c r="G1003" s="0" t="n">
        <f aca="false">VLOOKUP(P1003,BesoinU!$F$1:$L$99,3,0)</f>
        <v>42.9185077228634</v>
      </c>
      <c r="H1003" s="0" t="n">
        <f aca="false">VLOOKUP(O1003,bibliRdtCHauff!$G$1:$K$1398,3,0)</f>
        <v>0.954918999982188</v>
      </c>
      <c r="I1003" s="0" t="n">
        <v>9.9940035978413E-005</v>
      </c>
      <c r="J1003" s="0" t="n">
        <f aca="false">VLOOKUP(D1003,'paramètres CI'!$A$1:$C$6,2,0)</f>
        <v>0.022045059962018</v>
      </c>
      <c r="K1003" s="0" t="str">
        <f aca="false">VLOOKUP(A1003,Nomenclature!$D$1:$E$9,2,0)</f>
        <v>06</v>
      </c>
      <c r="L1003" s="0" t="str">
        <f aca="false">VLOOKUP(B1003,Nomenclature!$J$1:$K$97,2,0)</f>
        <v>34</v>
      </c>
      <c r="M1003" s="0" t="str">
        <f aca="false">VLOOKUP(C1003,Nomenclature!$M$1:$N$21,2,0)</f>
        <v>24</v>
      </c>
      <c r="N1003" s="0" t="str">
        <f aca="false">VLOOKUP(D1003,Nomenclature!$O$25:$P$31,2,0)</f>
        <v>04</v>
      </c>
      <c r="O1003" s="0" t="str">
        <f aca="false">CONCATENATE(K1003,L1003,M1003,N1003)</f>
        <v>06342404</v>
      </c>
      <c r="P1003" s="0" t="str">
        <f aca="false">CONCATENATE(K1003,L1003)</f>
        <v>0634</v>
      </c>
      <c r="R1003" s="0" t="n">
        <v>2.05503134811388</v>
      </c>
      <c r="S1003" s="0" t="n">
        <v>20</v>
      </c>
      <c r="T1003" s="0" t="n">
        <v>121.396919835355</v>
      </c>
      <c r="U1003" s="0" t="n">
        <v>0.954918999982188</v>
      </c>
      <c r="V1003" s="0" t="n">
        <v>9.9940035978413E-005</v>
      </c>
      <c r="W1003" s="0" t="n">
        <f aca="false">VLOOKUP(D1003,'paramètres CI'!$A$1:$C$6,2,0)</f>
        <v>0.022045059962018</v>
      </c>
      <c r="X1003" s="0" t="n">
        <f aca="false">(R1003-E1003)/E1003</f>
        <v>0</v>
      </c>
      <c r="Y1003" s="0" t="n">
        <f aca="false">T1003-G1003</f>
        <v>78.4784121124916</v>
      </c>
      <c r="Z1003" s="0" t="n">
        <f aca="false">U1003-H1003</f>
        <v>0</v>
      </c>
    </row>
    <row r="1004" customFormat="false" ht="15.8" hidden="false" customHeight="false" outlineLevel="0" collapsed="false">
      <c r="A1004" s="0" t="s">
        <v>18</v>
      </c>
      <c r="B1004" s="0" t="s">
        <v>130</v>
      </c>
      <c r="C1004" s="0" t="s">
        <v>40</v>
      </c>
      <c r="D1004" s="0" t="s">
        <v>37</v>
      </c>
      <c r="E1004" s="0" t="n">
        <f aca="false">VLOOKUP(O1004,bibliRdtCHauff!$G$1:$K$1398,4,0)</f>
        <v>2.3955881220948</v>
      </c>
      <c r="F1004" s="0" t="n">
        <v>20</v>
      </c>
      <c r="G1004" s="0" t="n">
        <f aca="false">VLOOKUP(P1004,BesoinU!$F$1:$L$99,3,0)</f>
        <v>42.9185077228634</v>
      </c>
      <c r="H1004" s="0" t="n">
        <f aca="false">VLOOKUP(O1004,bibliRdtCHauff!$G$1:$K$1398,3,0)</f>
        <v>0.626230472793739</v>
      </c>
      <c r="I1004" s="0" t="n">
        <v>0.0607947981307339</v>
      </c>
      <c r="J1004" s="0" t="n">
        <f aca="false">VLOOKUP(D1004,'paramètres CI'!$A$1:$C$6,2,0)</f>
        <v>0.0385046990211696</v>
      </c>
      <c r="K1004" s="0" t="str">
        <f aca="false">VLOOKUP(A1004,Nomenclature!$D$1:$E$9,2,0)</f>
        <v>06</v>
      </c>
      <c r="L1004" s="0" t="str">
        <f aca="false">VLOOKUP(B1004,Nomenclature!$J$1:$K$97,2,0)</f>
        <v>34</v>
      </c>
      <c r="M1004" s="0" t="str">
        <f aca="false">VLOOKUP(C1004,Nomenclature!$M$1:$N$21,2,0)</f>
        <v>03</v>
      </c>
      <c r="N1004" s="0" t="str">
        <f aca="false">VLOOKUP(D1004,Nomenclature!$O$25:$P$31,2,0)</f>
        <v>03</v>
      </c>
      <c r="O1004" s="0" t="str">
        <f aca="false">CONCATENATE(K1004,L1004,M1004,N1004)</f>
        <v>06340303</v>
      </c>
      <c r="P1004" s="0" t="str">
        <f aca="false">CONCATENATE(K1004,L1004)</f>
        <v>0634</v>
      </c>
      <c r="R1004" s="0" t="n">
        <v>2.28151249723314</v>
      </c>
      <c r="S1004" s="0" t="n">
        <v>20</v>
      </c>
      <c r="T1004" s="0" t="n">
        <v>123.151957464312</v>
      </c>
      <c r="U1004" s="0" t="n">
        <v>0.596593722670607</v>
      </c>
      <c r="V1004" s="0" t="n">
        <v>0.0607947981307339</v>
      </c>
      <c r="W1004" s="0" t="n">
        <f aca="false">VLOOKUP(D1004,'paramètres CI'!$A$1:$C$6,2,0)</f>
        <v>0.0385046990211696</v>
      </c>
      <c r="X1004" s="0" t="n">
        <f aca="false">(R1004-E1004)/E1004</f>
        <v>-0.0476190476190488</v>
      </c>
      <c r="Y1004" s="0" t="n">
        <f aca="false">T1004-G1004</f>
        <v>80.2334497414486</v>
      </c>
      <c r="Z1004" s="0" t="n">
        <f aca="false">U1004-H1004</f>
        <v>-0.0296367501231319</v>
      </c>
    </row>
    <row r="1005" customFormat="false" ht="15.8" hidden="false" customHeight="false" outlineLevel="0" collapsed="false">
      <c r="A1005" s="0" t="s">
        <v>18</v>
      </c>
      <c r="B1005" s="0" t="s">
        <v>130</v>
      </c>
      <c r="C1005" s="0" t="s">
        <v>41</v>
      </c>
      <c r="D1005" s="0" t="s">
        <v>39</v>
      </c>
      <c r="E1005" s="0" t="n">
        <f aca="false">VLOOKUP(O1005,bibliRdtCHauff!$G$1:$K$1398,4,0)</f>
        <v>1.72622633241566</v>
      </c>
      <c r="F1005" s="0" t="n">
        <v>20</v>
      </c>
      <c r="G1005" s="0" t="n">
        <f aca="false">VLOOKUP(P1005,BesoinU!$F$1:$L$99,3,0)</f>
        <v>42.9185077228634</v>
      </c>
      <c r="H1005" s="0" t="n">
        <f aca="false">VLOOKUP(O1005,bibliRdtCHauff!$G$1:$K$1398,3,0)</f>
        <v>0.926356163481477</v>
      </c>
      <c r="I1005" s="0" t="n">
        <v>0.589355008572665</v>
      </c>
      <c r="J1005" s="0" t="n">
        <f aca="false">VLOOKUP(D1005,'paramètres CI'!$A$1:$C$6,2,0)</f>
        <v>0.022045059962018</v>
      </c>
      <c r="K1005" s="0" t="str">
        <f aca="false">VLOOKUP(A1005,Nomenclature!$D$1:$E$9,2,0)</f>
        <v>06</v>
      </c>
      <c r="L1005" s="0" t="str">
        <f aca="false">VLOOKUP(B1005,Nomenclature!$J$1:$K$97,2,0)</f>
        <v>34</v>
      </c>
      <c r="M1005" s="0" t="str">
        <f aca="false">VLOOKUP(C1005,Nomenclature!$M$1:$N$21,2,0)</f>
        <v>04</v>
      </c>
      <c r="N1005" s="0" t="str">
        <f aca="false">VLOOKUP(D1005,Nomenclature!$O$25:$P$31,2,0)</f>
        <v>04</v>
      </c>
      <c r="O1005" s="0" t="str">
        <f aca="false">CONCATENATE(K1005,L1005,M1005,N1005)</f>
        <v>06340404</v>
      </c>
      <c r="P1005" s="0" t="str">
        <f aca="false">CONCATENATE(K1005,L1005)</f>
        <v>0634</v>
      </c>
      <c r="R1005" s="0" t="n">
        <v>1.6440250784911</v>
      </c>
      <c r="S1005" s="0" t="n">
        <v>20</v>
      </c>
      <c r="T1005" s="0" t="n">
        <v>121.396919835355</v>
      </c>
      <c r="U1005" s="0" t="n">
        <v>0.9192154543563</v>
      </c>
      <c r="V1005" s="0" t="n">
        <v>0.589355008572665</v>
      </c>
      <c r="W1005" s="0" t="n">
        <f aca="false">VLOOKUP(D1005,'paramètres CI'!$A$1:$C$6,2,0)</f>
        <v>0.022045059962018</v>
      </c>
      <c r="X1005" s="0" t="n">
        <f aca="false">(R1005-E1005)/E1005</f>
        <v>-0.0476190476190504</v>
      </c>
      <c r="Y1005" s="0" t="n">
        <f aca="false">T1005-G1005</f>
        <v>78.4784121124916</v>
      </c>
      <c r="Z1005" s="0" t="n">
        <f aca="false">U1005-H1005</f>
        <v>-0.00714070912517706</v>
      </c>
    </row>
    <row r="1006" customFormat="false" ht="15.8" hidden="false" customHeight="false" outlineLevel="0" collapsed="false">
      <c r="A1006" s="0" t="s">
        <v>18</v>
      </c>
      <c r="B1006" s="0" t="s">
        <v>130</v>
      </c>
      <c r="C1006" s="0" t="s">
        <v>45</v>
      </c>
      <c r="D1006" s="0" t="s">
        <v>43</v>
      </c>
      <c r="E1006" s="0" t="n">
        <f aca="false">VLOOKUP(O1006,bibliRdtCHauff!$G$1:$K$1398,4,0)</f>
        <v>10.4</v>
      </c>
      <c r="F1006" s="0" t="n">
        <v>13</v>
      </c>
      <c r="G1006" s="0" t="n">
        <f aca="false">VLOOKUP(P1006,BesoinU!$F$1:$L$99,3,0)</f>
        <v>42.9185077228634</v>
      </c>
      <c r="H1006" s="0" t="n">
        <f aca="false">VLOOKUP(O1006,bibliRdtCHauff!$G$1:$K$1398,3,0)</f>
        <v>0.91601788579863</v>
      </c>
      <c r="I1006" s="0" t="n">
        <v>0.14830647758635</v>
      </c>
      <c r="J1006" s="0" t="n">
        <f aca="false">VLOOKUP(D1006,'paramètres CI'!$A$1:$C$6,2,0)</f>
        <v>0.0935912806596305</v>
      </c>
      <c r="K1006" s="0" t="str">
        <f aca="false">VLOOKUP(A1006,Nomenclature!$D$1:$E$9,2,0)</f>
        <v>06</v>
      </c>
      <c r="L1006" s="0" t="str">
        <f aca="false">VLOOKUP(B1006,Nomenclature!$J$1:$K$97,2,0)</f>
        <v>34</v>
      </c>
      <c r="M1006" s="0" t="str">
        <f aca="false">VLOOKUP(C1006,Nomenclature!$M$1:$N$21,2,0)</f>
        <v>06</v>
      </c>
      <c r="N1006" s="0" t="str">
        <f aca="false">VLOOKUP(D1006,Nomenclature!$O$25:$P$31,2,0)</f>
        <v>02</v>
      </c>
      <c r="O1006" s="0" t="str">
        <f aca="false">CONCATENATE(K1006,L1006,M1006,N1006)</f>
        <v>06340602</v>
      </c>
      <c r="P1006" s="0" t="str">
        <f aca="false">CONCATENATE(K1006,L1006)</f>
        <v>0634</v>
      </c>
      <c r="R1006" s="0" t="n">
        <v>10</v>
      </c>
      <c r="S1006" s="0" t="n">
        <v>13</v>
      </c>
      <c r="T1006" s="0" t="n">
        <v>107.830360605045</v>
      </c>
      <c r="U1006" s="0" t="n">
        <v>0.895022357248287</v>
      </c>
      <c r="V1006" s="0" t="n">
        <v>0.14830647758635</v>
      </c>
      <c r="W1006" s="0" t="n">
        <f aca="false">VLOOKUP(D1006,'paramètres CI'!$A$1:$C$6,2,0)</f>
        <v>0.0935912806596305</v>
      </c>
      <c r="X1006" s="0" t="n">
        <f aca="false">(R1006-E1006)/E1006</f>
        <v>-0.0384615384615385</v>
      </c>
      <c r="Y1006" s="0" t="n">
        <f aca="false">T1006-G1006</f>
        <v>64.9118528821816</v>
      </c>
      <c r="Z1006" s="0" t="n">
        <f aca="false">U1006-H1006</f>
        <v>-0.0209955285503429</v>
      </c>
    </row>
    <row r="1007" customFormat="false" ht="15.8" hidden="false" customHeight="false" outlineLevel="0" collapsed="false">
      <c r="A1007" s="0" t="s">
        <v>18</v>
      </c>
      <c r="B1007" s="0" t="s">
        <v>130</v>
      </c>
      <c r="C1007" s="0" t="s">
        <v>46</v>
      </c>
      <c r="D1007" s="0" t="s">
        <v>43</v>
      </c>
      <c r="E1007" s="0" t="n">
        <f aca="false">VLOOKUP(O1007,bibliRdtCHauff!$G$1:$K$1398,4,0)</f>
        <v>12</v>
      </c>
      <c r="F1007" s="0" t="n">
        <v>13</v>
      </c>
      <c r="G1007" s="0" t="n">
        <f aca="false">VLOOKUP(P1007,BesoinU!$F$1:$L$99,3,0)</f>
        <v>42.9185077228634</v>
      </c>
      <c r="H1007" s="0" t="n">
        <f aca="false">VLOOKUP(O1007,bibliRdtCHauff!$G$1:$K$1398,3,0)</f>
        <v>1</v>
      </c>
      <c r="I1007" s="0" t="n">
        <v>9.9940035978413E-005</v>
      </c>
      <c r="J1007" s="0" t="n">
        <f aca="false">VLOOKUP(D1007,'paramètres CI'!$A$1:$C$6,2,0)</f>
        <v>0.0935912806596305</v>
      </c>
      <c r="K1007" s="0" t="str">
        <f aca="false">VLOOKUP(A1007,Nomenclature!$D$1:$E$9,2,0)</f>
        <v>06</v>
      </c>
      <c r="L1007" s="0" t="str">
        <f aca="false">VLOOKUP(B1007,Nomenclature!$J$1:$K$97,2,0)</f>
        <v>34</v>
      </c>
      <c r="M1007" s="0" t="str">
        <f aca="false">VLOOKUP(C1007,Nomenclature!$M$1:$N$21,2,0)</f>
        <v>26</v>
      </c>
      <c r="N1007" s="0" t="str">
        <f aca="false">VLOOKUP(D1007,Nomenclature!$O$25:$P$31,2,0)</f>
        <v>02</v>
      </c>
      <c r="O1007" s="0" t="str">
        <f aca="false">CONCATENATE(K1007,L1007,M1007,N1007)</f>
        <v>06342602</v>
      </c>
      <c r="P1007" s="0" t="str">
        <f aca="false">CONCATENATE(K1007,L1007)</f>
        <v>0634</v>
      </c>
      <c r="R1007" s="0" t="n">
        <v>12</v>
      </c>
      <c r="S1007" s="0" t="n">
        <v>13</v>
      </c>
      <c r="T1007" s="0" t="n">
        <v>107.830360605045</v>
      </c>
      <c r="U1007" s="0" t="n">
        <v>1</v>
      </c>
      <c r="V1007" s="0" t="n">
        <v>9.9940035978413E-005</v>
      </c>
      <c r="W1007" s="0" t="n">
        <f aca="false">VLOOKUP(D1007,'paramètres CI'!$A$1:$C$6,2,0)</f>
        <v>0.0935912806596305</v>
      </c>
      <c r="X1007" s="0" t="n">
        <f aca="false">(R1007-E1007)/E1007</f>
        <v>0</v>
      </c>
      <c r="Y1007" s="0" t="n">
        <f aca="false">T1007-G1007</f>
        <v>64.9118528821816</v>
      </c>
      <c r="Z1007" s="0" t="n">
        <f aca="false">U1007-H1007</f>
        <v>0</v>
      </c>
    </row>
    <row r="1008" customFormat="false" ht="15.8" hidden="false" customHeight="false" outlineLevel="0" collapsed="false">
      <c r="A1008" s="0" t="s">
        <v>18</v>
      </c>
      <c r="B1008" s="0" t="s">
        <v>130</v>
      </c>
      <c r="C1008" s="0" t="s">
        <v>48</v>
      </c>
      <c r="D1008" s="0" t="s">
        <v>43</v>
      </c>
      <c r="E1008" s="0" t="n">
        <f aca="false">VLOOKUP(O1008,bibliRdtCHauff!$G$1:$K$1398,4,0)</f>
        <v>32.1755807859468</v>
      </c>
      <c r="F1008" s="0" t="n">
        <v>20</v>
      </c>
      <c r="G1008" s="0" t="n">
        <f aca="false">VLOOKUP(P1008,BesoinU!$F$1:$L$99,3,0)</f>
        <v>42.9185077228634</v>
      </c>
      <c r="H1008" s="0" t="n">
        <f aca="false">VLOOKUP(O1008,bibliRdtCHauff!$G$1:$K$1398,3,0)</f>
        <v>2.81462482166341</v>
      </c>
      <c r="I1008" s="0" t="n">
        <v>0.138420450482253</v>
      </c>
      <c r="J1008" s="0" t="n">
        <f aca="false">VLOOKUP(D1008,'paramètres CI'!$A$1:$C$6,2,0)</f>
        <v>0.0935912806596305</v>
      </c>
      <c r="K1008" s="0" t="str">
        <f aca="false">VLOOKUP(A1008,Nomenclature!$D$1:$E$9,2,0)</f>
        <v>06</v>
      </c>
      <c r="L1008" s="0" t="str">
        <f aca="false">VLOOKUP(B1008,Nomenclature!$J$1:$K$97,2,0)</f>
        <v>34</v>
      </c>
      <c r="M1008" s="0" t="str">
        <f aca="false">VLOOKUP(C1008,Nomenclature!$M$1:$N$21,2,0)</f>
        <v>09</v>
      </c>
      <c r="N1008" s="0" t="str">
        <f aca="false">VLOOKUP(D1008,Nomenclature!$O$25:$P$31,2,0)</f>
        <v>02</v>
      </c>
      <c r="O1008" s="0" t="str">
        <f aca="false">CONCATENATE(K1008,L1008,M1008,N1008)</f>
        <v>06340902</v>
      </c>
      <c r="P1008" s="0" t="str">
        <f aca="false">CONCATENATE(K1008,L1008)</f>
        <v>0634</v>
      </c>
      <c r="R1008" s="0" t="n">
        <v>30.6434102723303</v>
      </c>
      <c r="S1008" s="0" t="n">
        <v>20</v>
      </c>
      <c r="T1008" s="0" t="n">
        <v>121.987931593701</v>
      </c>
      <c r="U1008" s="0" t="n">
        <v>2.7749776414384</v>
      </c>
      <c r="V1008" s="0" t="n">
        <v>0.138420450482253</v>
      </c>
      <c r="W1008" s="0" t="n">
        <f aca="false">VLOOKUP(D1008,'paramètres CI'!$A$1:$C$6,2,0)</f>
        <v>0.0935912806596305</v>
      </c>
      <c r="X1008" s="0" t="n">
        <f aca="false">(R1008-E1008)/E1008</f>
        <v>-0.0476190476190472</v>
      </c>
      <c r="Y1008" s="0" t="n">
        <f aca="false">T1008-G1008</f>
        <v>79.0694238708376</v>
      </c>
      <c r="Z1008" s="0" t="n">
        <f aca="false">U1008-H1008</f>
        <v>-0.03964718022501</v>
      </c>
    </row>
    <row r="1009" customFormat="false" ht="15.8" hidden="false" customHeight="false" outlineLevel="0" collapsed="false">
      <c r="A1009" s="0" t="s">
        <v>18</v>
      </c>
      <c r="B1009" s="0" t="s">
        <v>130</v>
      </c>
      <c r="C1009" s="0" t="s">
        <v>49</v>
      </c>
      <c r="D1009" s="0" t="s">
        <v>43</v>
      </c>
      <c r="E1009" s="0" t="n">
        <f aca="false">VLOOKUP(O1009,bibliRdtCHauff!$G$1:$K$1398,4,0)</f>
        <v>38.3042628404128</v>
      </c>
      <c r="F1009" s="0" t="n">
        <v>20</v>
      </c>
      <c r="G1009" s="0" t="n">
        <f aca="false">VLOOKUP(P1009,BesoinU!$F$1:$L$99,3,0)</f>
        <v>42.9185077228634</v>
      </c>
      <c r="H1009" s="0" t="n">
        <f aca="false">VLOOKUP(O1009,bibliRdtCHauff!$G$1:$K$1398,3,0)</f>
        <v>2.97321354256344</v>
      </c>
      <c r="I1009" s="0" t="n">
        <v>9.9940035978413E-005</v>
      </c>
      <c r="J1009" s="0" t="n">
        <f aca="false">VLOOKUP(D1009,'paramètres CI'!$A$1:$C$6,2,0)</f>
        <v>0.0935912806596305</v>
      </c>
      <c r="K1009" s="0" t="str">
        <f aca="false">VLOOKUP(A1009,Nomenclature!$D$1:$E$9,2,0)</f>
        <v>06</v>
      </c>
      <c r="L1009" s="0" t="str">
        <f aca="false">VLOOKUP(B1009,Nomenclature!$J$1:$K$97,2,0)</f>
        <v>34</v>
      </c>
      <c r="M1009" s="0" t="str">
        <f aca="false">VLOOKUP(C1009,Nomenclature!$M$1:$N$21,2,0)</f>
        <v>29</v>
      </c>
      <c r="N1009" s="0" t="str">
        <f aca="false">VLOOKUP(D1009,Nomenclature!$O$25:$P$31,2,0)</f>
        <v>02</v>
      </c>
      <c r="O1009" s="0" t="str">
        <f aca="false">CONCATENATE(K1009,L1009,M1009,N1009)</f>
        <v>06342902</v>
      </c>
      <c r="P1009" s="0" t="str">
        <f aca="false">CONCATENATE(K1009,L1009)</f>
        <v>0634</v>
      </c>
      <c r="R1009" s="0" t="n">
        <v>38.3042628404128</v>
      </c>
      <c r="S1009" s="0" t="n">
        <v>20</v>
      </c>
      <c r="T1009" s="0" t="n">
        <v>121.987931593701</v>
      </c>
      <c r="U1009" s="0" t="n">
        <v>2.97321354256344</v>
      </c>
      <c r="V1009" s="0" t="n">
        <v>9.9940035978413E-005</v>
      </c>
      <c r="W1009" s="0" t="n">
        <f aca="false">VLOOKUP(D1009,'paramètres CI'!$A$1:$C$6,2,0)</f>
        <v>0.0935912806596305</v>
      </c>
      <c r="X1009" s="0" t="n">
        <f aca="false">(R1009-E1009)/E1009</f>
        <v>0</v>
      </c>
      <c r="Y1009" s="0" t="n">
        <f aca="false">T1009-G1009</f>
        <v>79.0694238708376</v>
      </c>
      <c r="Z1009" s="0" t="n">
        <f aca="false">U1009-H1009</f>
        <v>0</v>
      </c>
    </row>
    <row r="1010" customFormat="false" ht="15.8" hidden="false" customHeight="false" outlineLevel="0" collapsed="false">
      <c r="A1010" s="0" t="s">
        <v>18</v>
      </c>
      <c r="B1010" s="0" t="s">
        <v>131</v>
      </c>
      <c r="C1010" s="0" t="s">
        <v>32</v>
      </c>
      <c r="D1010" s="0" t="s">
        <v>33</v>
      </c>
      <c r="E1010" s="0" t="n">
        <f aca="false">VLOOKUP(O1010,bibliRdtCHauff!$G$1:$K$1398,4,0)</f>
        <v>13.8480676648357</v>
      </c>
      <c r="F1010" s="0" t="n">
        <v>25</v>
      </c>
      <c r="G1010" s="0" t="n">
        <f aca="false">VLOOKUP(P1010,BesoinU!$F$1:$L$99,3,0)</f>
        <v>68.0143087835479</v>
      </c>
      <c r="H1010" s="0" t="n">
        <f aca="false">VLOOKUP(O1010,bibliRdtCHauff!$G$1:$K$1398,3,0)</f>
        <v>0.749409078407902</v>
      </c>
      <c r="I1010" s="0" t="n">
        <v>0.0224477544809014</v>
      </c>
      <c r="J1010" s="0" t="n">
        <f aca="false">VLOOKUP(D1010,'paramètres CI'!$A$1:$C$6,2,0)</f>
        <v>0.033584731604575</v>
      </c>
      <c r="K1010" s="0" t="str">
        <f aca="false">VLOOKUP(A1010,Nomenclature!$D$1:$E$9,2,0)</f>
        <v>06</v>
      </c>
      <c r="L1010" s="0" t="str">
        <f aca="false">VLOOKUP(B1010,Nomenclature!$J$1:$K$97,2,0)</f>
        <v>35</v>
      </c>
      <c r="M1010" s="0" t="str">
        <f aca="false">VLOOKUP(C1010,Nomenclature!$M$1:$N$21,2,0)</f>
        <v>01</v>
      </c>
      <c r="N1010" s="0" t="str">
        <f aca="false">VLOOKUP(D1010,Nomenclature!$O$25:$P$31,2,0)</f>
        <v>01</v>
      </c>
      <c r="O1010" s="0" t="str">
        <f aca="false">CONCATENATE(K1010,L1010,M1010,N1010)</f>
        <v>06350101</v>
      </c>
      <c r="P1010" s="0" t="str">
        <f aca="false">CONCATENATE(K1010,L1010)</f>
        <v>0635</v>
      </c>
      <c r="R1010" s="0" t="n">
        <v>13.1886358712721</v>
      </c>
      <c r="S1010" s="0" t="n">
        <v>25</v>
      </c>
      <c r="T1010" s="0" t="n">
        <v>115.654267841421</v>
      </c>
      <c r="U1010" s="0" t="n">
        <v>0.720585652315291</v>
      </c>
      <c r="V1010" s="0" t="n">
        <v>0.0224477544809014</v>
      </c>
      <c r="W1010" s="0" t="n">
        <f aca="false">VLOOKUP(D1010,'paramètres CI'!$A$1:$C$6,2,0)</f>
        <v>0.033584731604575</v>
      </c>
      <c r="X1010" s="0" t="n">
        <f aca="false">(R1010-E1010)/E1010</f>
        <v>-0.0476190476190473</v>
      </c>
      <c r="Y1010" s="0" t="n">
        <f aca="false">T1010-G1010</f>
        <v>47.6399590578731</v>
      </c>
      <c r="Z1010" s="0" t="n">
        <f aca="false">U1010-H1010</f>
        <v>-0.028823426092611</v>
      </c>
    </row>
    <row r="1011" customFormat="false" ht="15.8" hidden="false" customHeight="false" outlineLevel="0" collapsed="false">
      <c r="A1011" s="0" t="s">
        <v>18</v>
      </c>
      <c r="B1011" s="0" t="s">
        <v>131</v>
      </c>
      <c r="C1011" s="0" t="s">
        <v>32</v>
      </c>
      <c r="D1011" s="0" t="s">
        <v>34</v>
      </c>
      <c r="E1011" s="0" t="n">
        <f aca="false">VLOOKUP(O1011,bibliRdtCHauff!$G$1:$K$1398,4,0)</f>
        <v>13.5771828269919</v>
      </c>
      <c r="F1011" s="0" t="n">
        <v>25</v>
      </c>
      <c r="G1011" s="0" t="n">
        <f aca="false">VLOOKUP(P1011,BesoinU!$F$1:$L$99,3,0)</f>
        <v>68.0143087835479</v>
      </c>
      <c r="H1011" s="0" t="n">
        <f aca="false">VLOOKUP(O1011,bibliRdtCHauff!$G$1:$K$1398,3,0)</f>
        <v>0.760587021009366</v>
      </c>
      <c r="I1011" s="0" t="n">
        <v>0.0546971936796132</v>
      </c>
      <c r="J1011" s="0" t="n">
        <f aca="false">VLOOKUP(D1011,'paramètres CI'!$A$1:$C$6,2,0)</f>
        <v>0.0424847883250769</v>
      </c>
      <c r="K1011" s="0" t="str">
        <f aca="false">VLOOKUP(A1011,Nomenclature!$D$1:$E$9,2,0)</f>
        <v>06</v>
      </c>
      <c r="L1011" s="0" t="str">
        <f aca="false">VLOOKUP(B1011,Nomenclature!$J$1:$K$97,2,0)</f>
        <v>35</v>
      </c>
      <c r="M1011" s="0" t="str">
        <f aca="false">VLOOKUP(C1011,Nomenclature!$M$1:$N$21,2,0)</f>
        <v>01</v>
      </c>
      <c r="N1011" s="0" t="str">
        <f aca="false">VLOOKUP(D1011,Nomenclature!$O$25:$P$31,2,0)</f>
        <v>06</v>
      </c>
      <c r="O1011" s="0" t="str">
        <f aca="false">CONCATENATE(K1011,L1011,M1011,N1011)</f>
        <v>06350106</v>
      </c>
      <c r="P1011" s="0" t="str">
        <f aca="false">CONCATENATE(K1011,L1011)</f>
        <v>0635</v>
      </c>
      <c r="R1011" s="0" t="n">
        <v>12.9306503114208</v>
      </c>
      <c r="S1011" s="0" t="n">
        <v>25</v>
      </c>
      <c r="T1011" s="0" t="n">
        <v>123.930349443706</v>
      </c>
      <c r="U1011" s="0" t="n">
        <v>0.731333674047468</v>
      </c>
      <c r="V1011" s="0" t="n">
        <v>0.0546971936796132</v>
      </c>
      <c r="W1011" s="0" t="n">
        <f aca="false">VLOOKUP(D1011,'paramètres CI'!$A$1:$C$6,2,0)</f>
        <v>0.0424847883250769</v>
      </c>
      <c r="X1011" s="0" t="n">
        <f aca="false">(R1011-E1011)/E1011</f>
        <v>-0.0476190476190518</v>
      </c>
      <c r="Y1011" s="0" t="n">
        <f aca="false">T1011-G1011</f>
        <v>55.9160406601581</v>
      </c>
      <c r="Z1011" s="0" t="n">
        <f aca="false">U1011-H1011</f>
        <v>-0.029253346961898</v>
      </c>
    </row>
    <row r="1012" customFormat="false" ht="15.8" hidden="false" customHeight="false" outlineLevel="0" collapsed="false">
      <c r="A1012" s="0" t="s">
        <v>18</v>
      </c>
      <c r="B1012" s="0" t="s">
        <v>131</v>
      </c>
      <c r="C1012" s="0" t="s">
        <v>35</v>
      </c>
      <c r="D1012" s="0" t="s">
        <v>33</v>
      </c>
      <c r="E1012" s="0" t="n">
        <f aca="false">VLOOKUP(O1012,bibliRdtCHauff!$G$1:$K$1398,4,0)</f>
        <v>16.4857948390901</v>
      </c>
      <c r="F1012" s="0" t="n">
        <v>25</v>
      </c>
      <c r="G1012" s="0" t="n">
        <f aca="false">VLOOKUP(P1012,BesoinU!$F$1:$L$99,3,0)</f>
        <v>68.0143087835479</v>
      </c>
      <c r="H1012" s="0" t="n">
        <f aca="false">VLOOKUP(O1012,bibliRdtCHauff!$G$1:$K$1398,3,0)</f>
        <v>0.864702782778348</v>
      </c>
      <c r="I1012" s="0" t="n">
        <v>9.99400359784131E-005</v>
      </c>
      <c r="J1012" s="0" t="n">
        <f aca="false">VLOOKUP(D1012,'paramètres CI'!$A$1:$C$6,2,0)</f>
        <v>0.033584731604575</v>
      </c>
      <c r="K1012" s="0" t="str">
        <f aca="false">VLOOKUP(A1012,Nomenclature!$D$1:$E$9,2,0)</f>
        <v>06</v>
      </c>
      <c r="L1012" s="0" t="str">
        <f aca="false">VLOOKUP(B1012,Nomenclature!$J$1:$K$97,2,0)</f>
        <v>35</v>
      </c>
      <c r="M1012" s="0" t="str">
        <f aca="false">VLOOKUP(C1012,Nomenclature!$M$1:$N$21,2,0)</f>
        <v>21</v>
      </c>
      <c r="N1012" s="0" t="str">
        <f aca="false">VLOOKUP(D1012,Nomenclature!$O$25:$P$31,2,0)</f>
        <v>01</v>
      </c>
      <c r="O1012" s="0" t="str">
        <f aca="false">CONCATENATE(K1012,L1012,M1012,N1012)</f>
        <v>06352101</v>
      </c>
      <c r="P1012" s="0" t="str">
        <f aca="false">CONCATENATE(K1012,L1012)</f>
        <v>0635</v>
      </c>
      <c r="R1012" s="0" t="n">
        <v>16.4857948390901</v>
      </c>
      <c r="S1012" s="0" t="n">
        <v>25</v>
      </c>
      <c r="T1012" s="0" t="n">
        <v>115.654267841421</v>
      </c>
      <c r="U1012" s="0" t="n">
        <v>0.864702782778348</v>
      </c>
      <c r="V1012" s="0" t="n">
        <v>9.99400359784131E-005</v>
      </c>
      <c r="W1012" s="0" t="n">
        <f aca="false">VLOOKUP(D1012,'paramètres CI'!$A$1:$C$6,2,0)</f>
        <v>0.033584731604575</v>
      </c>
      <c r="X1012" s="0" t="n">
        <f aca="false">(R1012-E1012)/E1012</f>
        <v>0</v>
      </c>
      <c r="Y1012" s="0" t="n">
        <f aca="false">T1012-G1012</f>
        <v>47.6399590578731</v>
      </c>
      <c r="Z1012" s="0" t="n">
        <f aca="false">U1012-H1012</f>
        <v>0</v>
      </c>
    </row>
    <row r="1013" customFormat="false" ht="15.8" hidden="false" customHeight="false" outlineLevel="0" collapsed="false">
      <c r="A1013" s="0" t="s">
        <v>18</v>
      </c>
      <c r="B1013" s="0" t="s">
        <v>131</v>
      </c>
      <c r="C1013" s="0" t="s">
        <v>35</v>
      </c>
      <c r="D1013" s="0" t="s">
        <v>34</v>
      </c>
      <c r="E1013" s="0" t="n">
        <f aca="false">VLOOKUP(O1013,bibliRdtCHauff!$G$1:$K$1398,4,0)</f>
        <v>16.163312889276</v>
      </c>
      <c r="F1013" s="0" t="n">
        <v>25</v>
      </c>
      <c r="G1013" s="0" t="n">
        <f aca="false">VLOOKUP(P1013,BesoinU!$F$1:$L$99,3,0)</f>
        <v>68.0143087835479</v>
      </c>
      <c r="H1013" s="0" t="n">
        <f aca="false">VLOOKUP(O1013,bibliRdtCHauff!$G$1:$K$1398,3,0)</f>
        <v>0.87760040885696</v>
      </c>
      <c r="I1013" s="0" t="n">
        <v>9.99400359784131E-005</v>
      </c>
      <c r="J1013" s="0" t="n">
        <f aca="false">VLOOKUP(D1013,'paramètres CI'!$A$1:$C$6,2,0)</f>
        <v>0.0424847883250769</v>
      </c>
      <c r="K1013" s="0" t="str">
        <f aca="false">VLOOKUP(A1013,Nomenclature!$D$1:$E$9,2,0)</f>
        <v>06</v>
      </c>
      <c r="L1013" s="0" t="str">
        <f aca="false">VLOOKUP(B1013,Nomenclature!$J$1:$K$97,2,0)</f>
        <v>35</v>
      </c>
      <c r="M1013" s="0" t="str">
        <f aca="false">VLOOKUP(C1013,Nomenclature!$M$1:$N$21,2,0)</f>
        <v>21</v>
      </c>
      <c r="N1013" s="0" t="str">
        <f aca="false">VLOOKUP(D1013,Nomenclature!$O$25:$P$31,2,0)</f>
        <v>06</v>
      </c>
      <c r="O1013" s="0" t="str">
        <f aca="false">CONCATENATE(K1013,L1013,M1013,N1013)</f>
        <v>06352106</v>
      </c>
      <c r="P1013" s="0" t="str">
        <f aca="false">CONCATENATE(K1013,L1013)</f>
        <v>0635</v>
      </c>
      <c r="R1013" s="0" t="n">
        <v>16.163312889276</v>
      </c>
      <c r="S1013" s="0" t="n">
        <v>25</v>
      </c>
      <c r="T1013" s="0" t="n">
        <v>123.930349443706</v>
      </c>
      <c r="U1013" s="0" t="n">
        <v>0.87760040885696</v>
      </c>
      <c r="V1013" s="0" t="n">
        <v>9.99400359784131E-005</v>
      </c>
      <c r="W1013" s="0" t="n">
        <f aca="false">VLOOKUP(D1013,'paramètres CI'!$A$1:$C$6,2,0)</f>
        <v>0.0424847883250769</v>
      </c>
      <c r="X1013" s="0" t="n">
        <f aca="false">(R1013-E1013)/E1013</f>
        <v>0</v>
      </c>
      <c r="Y1013" s="0" t="n">
        <f aca="false">T1013-G1013</f>
        <v>55.9160406601581</v>
      </c>
      <c r="Z1013" s="0" t="n">
        <f aca="false">U1013-H1013</f>
        <v>0</v>
      </c>
    </row>
    <row r="1014" customFormat="false" ht="15.8" hidden="false" customHeight="false" outlineLevel="0" collapsed="false">
      <c r="A1014" s="0" t="s">
        <v>18</v>
      </c>
      <c r="B1014" s="0" t="s">
        <v>131</v>
      </c>
      <c r="C1014" s="0" t="s">
        <v>36</v>
      </c>
      <c r="D1014" s="0" t="s">
        <v>37</v>
      </c>
      <c r="E1014" s="0" t="n">
        <f aca="false">VLOOKUP(O1014,bibliRdtCHauff!$G$1:$K$1398,4,0)</f>
        <v>3.61160708980552</v>
      </c>
      <c r="F1014" s="0" t="n">
        <v>20</v>
      </c>
      <c r="G1014" s="0" t="n">
        <f aca="false">VLOOKUP(P1014,BesoinU!$F$1:$L$99,3,0)</f>
        <v>68.0143087835479</v>
      </c>
      <c r="H1014" s="0" t="n">
        <f aca="false">VLOOKUP(O1014,bibliRdtCHauff!$G$1:$K$1398,3,0)</f>
        <v>0.743589258182374</v>
      </c>
      <c r="I1014" s="0" t="n">
        <v>9.99400359784131E-005</v>
      </c>
      <c r="J1014" s="0" t="n">
        <f aca="false">VLOOKUP(D1014,'paramètres CI'!$A$1:$C$6,2,0)</f>
        <v>0.0385046990211696</v>
      </c>
      <c r="K1014" s="0" t="str">
        <f aca="false">VLOOKUP(A1014,Nomenclature!$D$1:$E$9,2,0)</f>
        <v>06</v>
      </c>
      <c r="L1014" s="0" t="str">
        <f aca="false">VLOOKUP(B1014,Nomenclature!$J$1:$K$97,2,0)</f>
        <v>35</v>
      </c>
      <c r="M1014" s="0" t="str">
        <f aca="false">VLOOKUP(C1014,Nomenclature!$M$1:$N$21,2,0)</f>
        <v>23</v>
      </c>
      <c r="N1014" s="0" t="str">
        <f aca="false">VLOOKUP(D1014,Nomenclature!$O$25:$P$31,2,0)</f>
        <v>03</v>
      </c>
      <c r="O1014" s="0" t="str">
        <f aca="false">CONCATENATE(K1014,L1014,M1014,N1014)</f>
        <v>06352303</v>
      </c>
      <c r="P1014" s="0" t="str">
        <f aca="false">CONCATENATE(K1014,L1014)</f>
        <v>0635</v>
      </c>
      <c r="R1014" s="0" t="n">
        <v>3.61160708980552</v>
      </c>
      <c r="S1014" s="0" t="n">
        <v>20</v>
      </c>
      <c r="T1014" s="0" t="n">
        <v>115.776516291506</v>
      </c>
      <c r="U1014" s="0" t="n">
        <v>0.743589258182374</v>
      </c>
      <c r="V1014" s="0" t="n">
        <v>9.99400359784131E-005</v>
      </c>
      <c r="W1014" s="0" t="n">
        <f aca="false">VLOOKUP(D1014,'paramètres CI'!$A$1:$C$6,2,0)</f>
        <v>0.0385046990211696</v>
      </c>
      <c r="X1014" s="0" t="n">
        <f aca="false">(R1014-E1014)/E1014</f>
        <v>0</v>
      </c>
      <c r="Y1014" s="0" t="n">
        <f aca="false">T1014-G1014</f>
        <v>47.7622075079581</v>
      </c>
      <c r="Z1014" s="0" t="n">
        <f aca="false">U1014-H1014</f>
        <v>0</v>
      </c>
    </row>
    <row r="1015" customFormat="false" ht="15.8" hidden="false" customHeight="false" outlineLevel="0" collapsed="false">
      <c r="A1015" s="0" t="s">
        <v>18</v>
      </c>
      <c r="B1015" s="0" t="s">
        <v>131</v>
      </c>
      <c r="C1015" s="0" t="s">
        <v>38</v>
      </c>
      <c r="D1015" s="0" t="s">
        <v>39</v>
      </c>
      <c r="E1015" s="0" t="n">
        <f aca="false">VLOOKUP(O1015,bibliRdtCHauff!$G$1:$K$1398,4,0)</f>
        <v>2.73292547605722</v>
      </c>
      <c r="F1015" s="0" t="n">
        <v>20</v>
      </c>
      <c r="G1015" s="0" t="n">
        <f aca="false">VLOOKUP(P1015,BesoinU!$F$1:$L$99,3,0)</f>
        <v>68.0143087835479</v>
      </c>
      <c r="H1015" s="0" t="n">
        <f aca="false">VLOOKUP(O1015,bibliRdtCHauff!$G$1:$K$1398,3,0)</f>
        <v>0.953613609575628</v>
      </c>
      <c r="I1015" s="0" t="n">
        <v>9.99400359784131E-005</v>
      </c>
      <c r="J1015" s="0" t="n">
        <f aca="false">VLOOKUP(D1015,'paramètres CI'!$A$1:$C$6,2,0)</f>
        <v>0.022045059962018</v>
      </c>
      <c r="K1015" s="0" t="str">
        <f aca="false">VLOOKUP(A1015,Nomenclature!$D$1:$E$9,2,0)</f>
        <v>06</v>
      </c>
      <c r="L1015" s="0" t="str">
        <f aca="false">VLOOKUP(B1015,Nomenclature!$J$1:$K$97,2,0)</f>
        <v>35</v>
      </c>
      <c r="M1015" s="0" t="str">
        <f aca="false">VLOOKUP(C1015,Nomenclature!$M$1:$N$21,2,0)</f>
        <v>24</v>
      </c>
      <c r="N1015" s="0" t="str">
        <f aca="false">VLOOKUP(D1015,Nomenclature!$O$25:$P$31,2,0)</f>
        <v>04</v>
      </c>
      <c r="O1015" s="0" t="str">
        <f aca="false">CONCATENATE(K1015,L1015,M1015,N1015)</f>
        <v>06352404</v>
      </c>
      <c r="P1015" s="0" t="str">
        <f aca="false">CONCATENATE(K1015,L1015)</f>
        <v>0635</v>
      </c>
      <c r="R1015" s="0" t="n">
        <v>2.73292547605722</v>
      </c>
      <c r="S1015" s="0" t="n">
        <v>20</v>
      </c>
      <c r="T1015" s="0" t="n">
        <v>117.748437145331</v>
      </c>
      <c r="U1015" s="0" t="n">
        <v>0.953613609575628</v>
      </c>
      <c r="V1015" s="0" t="n">
        <v>9.99400359784131E-005</v>
      </c>
      <c r="W1015" s="0" t="n">
        <f aca="false">VLOOKUP(D1015,'paramètres CI'!$A$1:$C$6,2,0)</f>
        <v>0.022045059962018</v>
      </c>
      <c r="X1015" s="0" t="n">
        <f aca="false">(R1015-E1015)/E1015</f>
        <v>0</v>
      </c>
      <c r="Y1015" s="0" t="n">
        <f aca="false">T1015-G1015</f>
        <v>49.7341283617831</v>
      </c>
      <c r="Z1015" s="0" t="n">
        <f aca="false">U1015-H1015</f>
        <v>0</v>
      </c>
    </row>
    <row r="1016" customFormat="false" ht="15.8" hidden="false" customHeight="false" outlineLevel="0" collapsed="false">
      <c r="A1016" s="0" t="s">
        <v>18</v>
      </c>
      <c r="B1016" s="0" t="s">
        <v>131</v>
      </c>
      <c r="C1016" s="0" t="s">
        <v>40</v>
      </c>
      <c r="D1016" s="0" t="s">
        <v>37</v>
      </c>
      <c r="E1016" s="0" t="n">
        <f aca="false">VLOOKUP(O1016,bibliRdtCHauff!$G$1:$K$1398,4,0)</f>
        <v>3.03374995543664</v>
      </c>
      <c r="F1016" s="0" t="n">
        <v>20</v>
      </c>
      <c r="G1016" s="0" t="n">
        <f aca="false">VLOOKUP(P1016,BesoinU!$F$1:$L$99,3,0)</f>
        <v>68.0143087835479</v>
      </c>
      <c r="H1016" s="0" t="n">
        <f aca="false">VLOOKUP(O1016,bibliRdtCHauff!$G$1:$K$1398,3,0)</f>
        <v>0.625890359166807</v>
      </c>
      <c r="I1016" s="0" t="n">
        <v>0.0591948521410954</v>
      </c>
      <c r="J1016" s="0" t="n">
        <f aca="false">VLOOKUP(D1016,'paramètres CI'!$A$1:$C$6,2,0)</f>
        <v>0.0385046990211696</v>
      </c>
      <c r="K1016" s="0" t="str">
        <f aca="false">VLOOKUP(A1016,Nomenclature!$D$1:$E$9,2,0)</f>
        <v>06</v>
      </c>
      <c r="L1016" s="0" t="str">
        <f aca="false">VLOOKUP(B1016,Nomenclature!$J$1:$K$97,2,0)</f>
        <v>35</v>
      </c>
      <c r="M1016" s="0" t="str">
        <f aca="false">VLOOKUP(C1016,Nomenclature!$M$1:$N$21,2,0)</f>
        <v>03</v>
      </c>
      <c r="N1016" s="0" t="str">
        <f aca="false">VLOOKUP(D1016,Nomenclature!$O$25:$P$31,2,0)</f>
        <v>03</v>
      </c>
      <c r="O1016" s="0" t="str">
        <f aca="false">CONCATENATE(K1016,L1016,M1016,N1016)</f>
        <v>06350303</v>
      </c>
      <c r="P1016" s="0" t="str">
        <f aca="false">CONCATENATE(K1016,L1016)</f>
        <v>0635</v>
      </c>
      <c r="R1016" s="0" t="n">
        <v>2.88928567184442</v>
      </c>
      <c r="S1016" s="0" t="n">
        <v>20</v>
      </c>
      <c r="T1016" s="0" t="n">
        <v>115.776516291506</v>
      </c>
      <c r="U1016" s="0" t="n">
        <v>0.596465634412915</v>
      </c>
      <c r="V1016" s="0" t="n">
        <v>0.0591948521410954</v>
      </c>
      <c r="W1016" s="0" t="n">
        <f aca="false">VLOOKUP(D1016,'paramètres CI'!$A$1:$C$6,2,0)</f>
        <v>0.0385046990211696</v>
      </c>
      <c r="X1016" s="0" t="n">
        <f aca="false">(R1016-E1016)/E1016</f>
        <v>-0.0476190476190472</v>
      </c>
      <c r="Y1016" s="0" t="n">
        <f aca="false">T1016-G1016</f>
        <v>47.7622075079581</v>
      </c>
      <c r="Z1016" s="0" t="n">
        <f aca="false">U1016-H1016</f>
        <v>-0.029424724753892</v>
      </c>
    </row>
    <row r="1017" customFormat="false" ht="15.8" hidden="false" customHeight="false" outlineLevel="0" collapsed="false">
      <c r="A1017" s="0" t="s">
        <v>18</v>
      </c>
      <c r="B1017" s="0" t="s">
        <v>131</v>
      </c>
      <c r="C1017" s="0" t="s">
        <v>41</v>
      </c>
      <c r="D1017" s="0" t="s">
        <v>39</v>
      </c>
      <c r="E1017" s="0" t="n">
        <f aca="false">VLOOKUP(O1017,bibliRdtCHauff!$G$1:$K$1398,4,0)</f>
        <v>2.29565739988806</v>
      </c>
      <c r="F1017" s="0" t="n">
        <v>20</v>
      </c>
      <c r="G1017" s="0" t="n">
        <f aca="false">VLOOKUP(P1017,BesoinU!$F$1:$L$99,3,0)</f>
        <v>68.0143087835479</v>
      </c>
      <c r="H1017" s="0" t="n">
        <f aca="false">VLOOKUP(O1017,bibliRdtCHauff!$G$1:$K$1398,3,0)</f>
        <v>0.92590483853927</v>
      </c>
      <c r="I1017" s="0" t="n">
        <v>0.588660250569982</v>
      </c>
      <c r="J1017" s="0" t="n">
        <f aca="false">VLOOKUP(D1017,'paramètres CI'!$A$1:$C$6,2,0)</f>
        <v>0.022045059962018</v>
      </c>
      <c r="K1017" s="0" t="str">
        <f aca="false">VLOOKUP(A1017,Nomenclature!$D$1:$E$9,2,0)</f>
        <v>06</v>
      </c>
      <c r="L1017" s="0" t="str">
        <f aca="false">VLOOKUP(B1017,Nomenclature!$J$1:$K$97,2,0)</f>
        <v>35</v>
      </c>
      <c r="M1017" s="0" t="str">
        <f aca="false">VLOOKUP(C1017,Nomenclature!$M$1:$N$21,2,0)</f>
        <v>04</v>
      </c>
      <c r="N1017" s="0" t="str">
        <f aca="false">VLOOKUP(D1017,Nomenclature!$O$25:$P$31,2,0)</f>
        <v>04</v>
      </c>
      <c r="O1017" s="0" t="str">
        <f aca="false">CONCATENATE(K1017,L1017,M1017,N1017)</f>
        <v>06350404</v>
      </c>
      <c r="P1017" s="0" t="str">
        <f aca="false">CONCATENATE(K1017,L1017)</f>
        <v>0635</v>
      </c>
      <c r="R1017" s="0" t="n">
        <v>2.18634038084577</v>
      </c>
      <c r="S1017" s="0" t="n">
        <v>20</v>
      </c>
      <c r="T1017" s="0" t="n">
        <v>117.748437145331</v>
      </c>
      <c r="U1017" s="0" t="n">
        <v>0.918977645780181</v>
      </c>
      <c r="V1017" s="0" t="n">
        <v>0.588660250569982</v>
      </c>
      <c r="W1017" s="0" t="n">
        <f aca="false">VLOOKUP(D1017,'paramètres CI'!$A$1:$C$6,2,0)</f>
        <v>0.022045059962018</v>
      </c>
      <c r="X1017" s="0" t="n">
        <f aca="false">(R1017-E1017)/E1017</f>
        <v>-0.0476190476190482</v>
      </c>
      <c r="Y1017" s="0" t="n">
        <f aca="false">T1017-G1017</f>
        <v>49.7341283617831</v>
      </c>
      <c r="Z1017" s="0" t="n">
        <f aca="false">U1017-H1017</f>
        <v>-0.00692719275908893</v>
      </c>
    </row>
    <row r="1018" customFormat="false" ht="15.8" hidden="false" customHeight="false" outlineLevel="0" collapsed="false">
      <c r="A1018" s="0" t="s">
        <v>18</v>
      </c>
      <c r="B1018" s="0" t="s">
        <v>131</v>
      </c>
      <c r="C1018" s="0" t="s">
        <v>45</v>
      </c>
      <c r="D1018" s="0" t="s">
        <v>43</v>
      </c>
      <c r="E1018" s="0" t="n">
        <f aca="false">VLOOKUP(O1018,bibliRdtCHauff!$G$1:$K$1398,4,0)</f>
        <v>10.4</v>
      </c>
      <c r="F1018" s="0" t="n">
        <v>13</v>
      </c>
      <c r="G1018" s="0" t="n">
        <f aca="false">VLOOKUP(P1018,BesoinU!$F$1:$L$99,3,0)</f>
        <v>68.0143087835479</v>
      </c>
      <c r="H1018" s="0" t="n">
        <f aca="false">VLOOKUP(O1018,bibliRdtCHauff!$G$1:$K$1398,3,0)</f>
        <v>0.915653920499225</v>
      </c>
      <c r="I1018" s="0" t="n">
        <v>0.132942693696032</v>
      </c>
      <c r="J1018" s="0" t="n">
        <f aca="false">VLOOKUP(D1018,'paramètres CI'!$A$1:$C$6,2,0)</f>
        <v>0.0935912806596305</v>
      </c>
      <c r="K1018" s="0" t="str">
        <f aca="false">VLOOKUP(A1018,Nomenclature!$D$1:$E$9,2,0)</f>
        <v>06</v>
      </c>
      <c r="L1018" s="0" t="str">
        <f aca="false">VLOOKUP(B1018,Nomenclature!$J$1:$K$97,2,0)</f>
        <v>35</v>
      </c>
      <c r="M1018" s="0" t="str">
        <f aca="false">VLOOKUP(C1018,Nomenclature!$M$1:$N$21,2,0)</f>
        <v>06</v>
      </c>
      <c r="N1018" s="0" t="str">
        <f aca="false">VLOOKUP(D1018,Nomenclature!$O$25:$P$31,2,0)</f>
        <v>02</v>
      </c>
      <c r="O1018" s="0" t="str">
        <f aca="false">CONCATENATE(K1018,L1018,M1018,N1018)</f>
        <v>06350602</v>
      </c>
      <c r="P1018" s="0" t="str">
        <f aca="false">CONCATENATE(K1018,L1018)</f>
        <v>0635</v>
      </c>
      <c r="R1018" s="0" t="n">
        <v>10</v>
      </c>
      <c r="S1018" s="0" t="n">
        <v>13</v>
      </c>
      <c r="T1018" s="0" t="n">
        <v>111.509512218686</v>
      </c>
      <c r="U1018" s="0" t="n">
        <v>0.894567400624031</v>
      </c>
      <c r="V1018" s="0" t="n">
        <v>0.132942693696032</v>
      </c>
      <c r="W1018" s="0" t="n">
        <f aca="false">VLOOKUP(D1018,'paramètres CI'!$A$1:$C$6,2,0)</f>
        <v>0.0935912806596305</v>
      </c>
      <c r="X1018" s="0" t="n">
        <f aca="false">(R1018-E1018)/E1018</f>
        <v>-0.0384615384615385</v>
      </c>
      <c r="Y1018" s="0" t="n">
        <f aca="false">T1018-G1018</f>
        <v>43.4952034351381</v>
      </c>
      <c r="Z1018" s="0" t="n">
        <f aca="false">U1018-H1018</f>
        <v>-0.0210865198751941</v>
      </c>
    </row>
    <row r="1019" customFormat="false" ht="15.8" hidden="false" customHeight="false" outlineLevel="0" collapsed="false">
      <c r="A1019" s="0" t="s">
        <v>18</v>
      </c>
      <c r="B1019" s="0" t="s">
        <v>131</v>
      </c>
      <c r="C1019" s="0" t="s">
        <v>46</v>
      </c>
      <c r="D1019" s="0" t="s">
        <v>43</v>
      </c>
      <c r="E1019" s="0" t="n">
        <f aca="false">VLOOKUP(O1019,bibliRdtCHauff!$G$1:$K$1398,4,0)</f>
        <v>12</v>
      </c>
      <c r="F1019" s="0" t="n">
        <v>13</v>
      </c>
      <c r="G1019" s="0" t="n">
        <f aca="false">VLOOKUP(P1019,BesoinU!$F$1:$L$99,3,0)</f>
        <v>68.0143087835479</v>
      </c>
      <c r="H1019" s="0" t="n">
        <f aca="false">VLOOKUP(O1019,bibliRdtCHauff!$G$1:$K$1398,3,0)</f>
        <v>1</v>
      </c>
      <c r="I1019" s="0" t="n">
        <v>9.99400359784131E-005</v>
      </c>
      <c r="J1019" s="0" t="n">
        <f aca="false">VLOOKUP(D1019,'paramètres CI'!$A$1:$C$6,2,0)</f>
        <v>0.0935912806596305</v>
      </c>
      <c r="K1019" s="0" t="str">
        <f aca="false">VLOOKUP(A1019,Nomenclature!$D$1:$E$9,2,0)</f>
        <v>06</v>
      </c>
      <c r="L1019" s="0" t="str">
        <f aca="false">VLOOKUP(B1019,Nomenclature!$J$1:$K$97,2,0)</f>
        <v>35</v>
      </c>
      <c r="M1019" s="0" t="str">
        <f aca="false">VLOOKUP(C1019,Nomenclature!$M$1:$N$21,2,0)</f>
        <v>26</v>
      </c>
      <c r="N1019" s="0" t="str">
        <f aca="false">VLOOKUP(D1019,Nomenclature!$O$25:$P$31,2,0)</f>
        <v>02</v>
      </c>
      <c r="O1019" s="0" t="str">
        <f aca="false">CONCATENATE(K1019,L1019,M1019,N1019)</f>
        <v>06352602</v>
      </c>
      <c r="P1019" s="0" t="str">
        <f aca="false">CONCATENATE(K1019,L1019)</f>
        <v>0635</v>
      </c>
      <c r="R1019" s="0" t="n">
        <v>12</v>
      </c>
      <c r="S1019" s="0" t="n">
        <v>13</v>
      </c>
      <c r="T1019" s="0" t="n">
        <v>111.509512218686</v>
      </c>
      <c r="U1019" s="0" t="n">
        <v>1</v>
      </c>
      <c r="V1019" s="0" t="n">
        <v>9.99400359784131E-005</v>
      </c>
      <c r="W1019" s="0" t="n">
        <f aca="false">VLOOKUP(D1019,'paramètres CI'!$A$1:$C$6,2,0)</f>
        <v>0.0935912806596305</v>
      </c>
      <c r="X1019" s="0" t="n">
        <f aca="false">(R1019-E1019)/E1019</f>
        <v>0</v>
      </c>
      <c r="Y1019" s="0" t="n">
        <f aca="false">T1019-G1019</f>
        <v>43.4952034351381</v>
      </c>
      <c r="Z1019" s="0" t="n">
        <f aca="false">U1019-H1019</f>
        <v>0</v>
      </c>
    </row>
    <row r="1020" customFormat="false" ht="15.8" hidden="false" customHeight="false" outlineLevel="0" collapsed="false">
      <c r="A1020" s="0" t="s">
        <v>18</v>
      </c>
      <c r="B1020" s="0" t="s">
        <v>131</v>
      </c>
      <c r="C1020" s="0" t="s">
        <v>48</v>
      </c>
      <c r="D1020" s="0" t="s">
        <v>43</v>
      </c>
      <c r="E1020" s="0" t="n">
        <f aca="false">VLOOKUP(O1020,bibliRdtCHauff!$G$1:$K$1398,4,0)</f>
        <v>38.4884842065554</v>
      </c>
      <c r="F1020" s="0" t="n">
        <v>20</v>
      </c>
      <c r="G1020" s="0" t="n">
        <f aca="false">VLOOKUP(P1020,BesoinU!$F$1:$L$99,3,0)</f>
        <v>68.0143087835479</v>
      </c>
      <c r="H1020" s="0" t="n">
        <f aca="false">VLOOKUP(O1020,bibliRdtCHauff!$G$1:$K$1398,3,0)</f>
        <v>2.81310184967335</v>
      </c>
      <c r="I1020" s="0" t="n">
        <v>0.141457615216506</v>
      </c>
      <c r="J1020" s="0" t="n">
        <f aca="false">VLOOKUP(D1020,'paramètres CI'!$A$1:$C$6,2,0)</f>
        <v>0.0935912806596305</v>
      </c>
      <c r="K1020" s="0" t="str">
        <f aca="false">VLOOKUP(A1020,Nomenclature!$D$1:$E$9,2,0)</f>
        <v>06</v>
      </c>
      <c r="L1020" s="0" t="str">
        <f aca="false">VLOOKUP(B1020,Nomenclature!$J$1:$K$97,2,0)</f>
        <v>35</v>
      </c>
      <c r="M1020" s="0" t="str">
        <f aca="false">VLOOKUP(C1020,Nomenclature!$M$1:$N$21,2,0)</f>
        <v>09</v>
      </c>
      <c r="N1020" s="0" t="str">
        <f aca="false">VLOOKUP(D1020,Nomenclature!$O$25:$P$31,2,0)</f>
        <v>02</v>
      </c>
      <c r="O1020" s="0" t="str">
        <f aca="false">CONCATENATE(K1020,L1020,M1020,N1020)</f>
        <v>06350902</v>
      </c>
      <c r="P1020" s="0" t="str">
        <f aca="false">CONCATENATE(K1020,L1020)</f>
        <v>0635</v>
      </c>
      <c r="R1020" s="0" t="n">
        <v>36.6556992443385</v>
      </c>
      <c r="S1020" s="0" t="n">
        <v>20</v>
      </c>
      <c r="T1020" s="0" t="n">
        <v>119.393899532715</v>
      </c>
      <c r="U1020" s="0" t="n">
        <v>2.77371644690057</v>
      </c>
      <c r="V1020" s="0" t="n">
        <v>0.141457615216506</v>
      </c>
      <c r="W1020" s="0" t="n">
        <f aca="false">VLOOKUP(D1020,'paramètres CI'!$A$1:$C$6,2,0)</f>
        <v>0.0935912806596305</v>
      </c>
      <c r="X1020" s="0" t="n">
        <f aca="false">(R1020-E1020)/E1020</f>
        <v>-0.047619047619047</v>
      </c>
      <c r="Y1020" s="0" t="n">
        <f aca="false">T1020-G1020</f>
        <v>51.3795907491671</v>
      </c>
      <c r="Z1020" s="0" t="n">
        <f aca="false">U1020-H1020</f>
        <v>-0.0393854027727798</v>
      </c>
    </row>
    <row r="1021" customFormat="false" ht="15.8" hidden="false" customHeight="false" outlineLevel="0" collapsed="false">
      <c r="A1021" s="0" t="s">
        <v>18</v>
      </c>
      <c r="B1021" s="0" t="s">
        <v>131</v>
      </c>
      <c r="C1021" s="0" t="s">
        <v>49</v>
      </c>
      <c r="D1021" s="0" t="s">
        <v>43</v>
      </c>
      <c r="E1021" s="0" t="n">
        <f aca="false">VLOOKUP(O1021,bibliRdtCHauff!$G$1:$K$1398,4,0)</f>
        <v>45.8196240554231</v>
      </c>
      <c r="F1021" s="0" t="n">
        <v>20</v>
      </c>
      <c r="G1021" s="0" t="n">
        <f aca="false">VLOOKUP(P1021,BesoinU!$F$1:$L$99,3,0)</f>
        <v>68.0143087835479</v>
      </c>
      <c r="H1021" s="0" t="n">
        <f aca="false">VLOOKUP(O1021,bibliRdtCHauff!$G$1:$K$1398,3,0)</f>
        <v>2.97064346076446</v>
      </c>
      <c r="I1021" s="0" t="n">
        <v>9.99400359784131E-005</v>
      </c>
      <c r="J1021" s="0" t="n">
        <f aca="false">VLOOKUP(D1021,'paramètres CI'!$A$1:$C$6,2,0)</f>
        <v>0.0935912806596305</v>
      </c>
      <c r="K1021" s="0" t="str">
        <f aca="false">VLOOKUP(A1021,Nomenclature!$D$1:$E$9,2,0)</f>
        <v>06</v>
      </c>
      <c r="L1021" s="0" t="str">
        <f aca="false">VLOOKUP(B1021,Nomenclature!$J$1:$K$97,2,0)</f>
        <v>35</v>
      </c>
      <c r="M1021" s="0" t="str">
        <f aca="false">VLOOKUP(C1021,Nomenclature!$M$1:$N$21,2,0)</f>
        <v>29</v>
      </c>
      <c r="N1021" s="0" t="str">
        <f aca="false">VLOOKUP(D1021,Nomenclature!$O$25:$P$31,2,0)</f>
        <v>02</v>
      </c>
      <c r="O1021" s="0" t="str">
        <f aca="false">CONCATENATE(K1021,L1021,M1021,N1021)</f>
        <v>06352902</v>
      </c>
      <c r="P1021" s="0" t="str">
        <f aca="false">CONCATENATE(K1021,L1021)</f>
        <v>0635</v>
      </c>
      <c r="R1021" s="0" t="n">
        <v>45.8196240554231</v>
      </c>
      <c r="S1021" s="0" t="n">
        <v>20</v>
      </c>
      <c r="T1021" s="0" t="n">
        <v>119.393899532715</v>
      </c>
      <c r="U1021" s="0" t="n">
        <v>2.97064346076446</v>
      </c>
      <c r="V1021" s="0" t="n">
        <v>9.99400359784131E-005</v>
      </c>
      <c r="W1021" s="0" t="n">
        <f aca="false">VLOOKUP(D1021,'paramètres CI'!$A$1:$C$6,2,0)</f>
        <v>0.0935912806596305</v>
      </c>
      <c r="X1021" s="0" t="n">
        <f aca="false">(R1021-E1021)/E1021</f>
        <v>0</v>
      </c>
      <c r="Y1021" s="0" t="n">
        <f aca="false">T1021-G1021</f>
        <v>51.3795907491671</v>
      </c>
      <c r="Z1021" s="0" t="n">
        <f aca="false">U1021-H1021</f>
        <v>0</v>
      </c>
    </row>
    <row r="1022" customFormat="false" ht="15.8" hidden="false" customHeight="false" outlineLevel="0" collapsed="false">
      <c r="A1022" s="0" t="s">
        <v>18</v>
      </c>
      <c r="B1022" s="0" t="s">
        <v>132</v>
      </c>
      <c r="C1022" s="0" t="s">
        <v>32</v>
      </c>
      <c r="D1022" s="0" t="s">
        <v>33</v>
      </c>
      <c r="E1022" s="0" t="n">
        <f aca="false">VLOOKUP(O1022,bibliRdtCHauff!$G$1:$K$1398,4,0)</f>
        <v>19.1981177428741</v>
      </c>
      <c r="F1022" s="0" t="n">
        <v>25</v>
      </c>
      <c r="G1022" s="0" t="n">
        <f aca="false">VLOOKUP(P1022,BesoinU!$F$1:$L$99,3,0)</f>
        <v>42.9185077228634</v>
      </c>
      <c r="H1022" s="0" t="n">
        <f aca="false">VLOOKUP(O1022,bibliRdtCHauff!$G$1:$K$1398,3,0)</f>
        <v>0.764798843561673</v>
      </c>
      <c r="I1022" s="0" t="n">
        <v>0.0243213060512032</v>
      </c>
      <c r="J1022" s="0" t="n">
        <f aca="false">VLOOKUP(D1022,'paramètres CI'!$A$1:$C$6,2,0)</f>
        <v>0.033584731604575</v>
      </c>
      <c r="K1022" s="0" t="str">
        <f aca="false">VLOOKUP(A1022,Nomenclature!$D$1:$E$9,2,0)</f>
        <v>06</v>
      </c>
      <c r="L1022" s="0" t="str">
        <f aca="false">VLOOKUP(B1022,Nomenclature!$J$1:$K$97,2,0)</f>
        <v>36</v>
      </c>
      <c r="M1022" s="0" t="str">
        <f aca="false">VLOOKUP(C1022,Nomenclature!$M$1:$N$21,2,0)</f>
        <v>01</v>
      </c>
      <c r="N1022" s="0" t="str">
        <f aca="false">VLOOKUP(D1022,Nomenclature!$O$25:$P$31,2,0)</f>
        <v>01</v>
      </c>
      <c r="O1022" s="0" t="str">
        <f aca="false">CONCATENATE(K1022,L1022,M1022,N1022)</f>
        <v>06360101</v>
      </c>
      <c r="P1022" s="0" t="str">
        <f aca="false">CONCATENATE(K1022,L1022)</f>
        <v>0636</v>
      </c>
      <c r="R1022" s="0" t="n">
        <v>18.2839216598801</v>
      </c>
      <c r="S1022" s="0" t="n">
        <v>25</v>
      </c>
      <c r="T1022" s="0" t="n">
        <v>178.142515572922</v>
      </c>
      <c r="U1022" s="0" t="n">
        <v>0.735383503424686</v>
      </c>
      <c r="V1022" s="0" t="n">
        <v>0.0243213060512032</v>
      </c>
      <c r="W1022" s="0" t="n">
        <f aca="false">VLOOKUP(D1022,'paramètres CI'!$A$1:$C$6,2,0)</f>
        <v>0.033584731604575</v>
      </c>
      <c r="X1022" s="0" t="n">
        <f aca="false">(R1022-E1022)/E1022</f>
        <v>-0.0476190476190474</v>
      </c>
      <c r="Y1022" s="0" t="n">
        <f aca="false">T1022-G1022</f>
        <v>135.224007850059</v>
      </c>
      <c r="Z1022" s="0" t="n">
        <f aca="false">U1022-H1022</f>
        <v>-0.029415340136987</v>
      </c>
    </row>
    <row r="1023" customFormat="false" ht="15.8" hidden="false" customHeight="false" outlineLevel="0" collapsed="false">
      <c r="A1023" s="0" t="s">
        <v>18</v>
      </c>
      <c r="B1023" s="0" t="s">
        <v>132</v>
      </c>
      <c r="C1023" s="0" t="s">
        <v>32</v>
      </c>
      <c r="D1023" s="0" t="s">
        <v>34</v>
      </c>
      <c r="E1023" s="0" t="n">
        <f aca="false">VLOOKUP(O1023,bibliRdtCHauff!$G$1:$K$1398,4,0)</f>
        <v>19.1554915237265</v>
      </c>
      <c r="F1023" s="0" t="n">
        <v>25</v>
      </c>
      <c r="G1023" s="0" t="n">
        <f aca="false">VLOOKUP(P1023,BesoinU!$F$1:$L$99,3,0)</f>
        <v>42.9185077228634</v>
      </c>
      <c r="H1023" s="0" t="n">
        <f aca="false">VLOOKUP(O1023,bibliRdtCHauff!$G$1:$K$1398,3,0)</f>
        <v>0.776390385069699</v>
      </c>
      <c r="I1023" s="0" t="n">
        <v>0.0970667935087075</v>
      </c>
      <c r="J1023" s="0" t="n">
        <f aca="false">VLOOKUP(D1023,'paramètres CI'!$A$1:$C$6,2,0)</f>
        <v>0.0424847883250769</v>
      </c>
      <c r="K1023" s="0" t="str">
        <f aca="false">VLOOKUP(A1023,Nomenclature!$D$1:$E$9,2,0)</f>
        <v>06</v>
      </c>
      <c r="L1023" s="0" t="str">
        <f aca="false">VLOOKUP(B1023,Nomenclature!$J$1:$K$97,2,0)</f>
        <v>36</v>
      </c>
      <c r="M1023" s="0" t="str">
        <f aca="false">VLOOKUP(C1023,Nomenclature!$M$1:$N$21,2,0)</f>
        <v>01</v>
      </c>
      <c r="N1023" s="0" t="str">
        <f aca="false">VLOOKUP(D1023,Nomenclature!$O$25:$P$31,2,0)</f>
        <v>06</v>
      </c>
      <c r="O1023" s="0" t="str">
        <f aca="false">CONCATENATE(K1023,L1023,M1023,N1023)</f>
        <v>06360106</v>
      </c>
      <c r="P1023" s="0" t="str">
        <f aca="false">CONCATENATE(K1023,L1023)</f>
        <v>0636</v>
      </c>
      <c r="R1023" s="0" t="n">
        <v>18.2433252606919</v>
      </c>
      <c r="S1023" s="0" t="n">
        <v>25</v>
      </c>
      <c r="T1023" s="0" t="n">
        <v>173.715087906091</v>
      </c>
      <c r="U1023" s="0" t="n">
        <v>0.746529216413173</v>
      </c>
      <c r="V1023" s="0" t="n">
        <v>0.0970667935087075</v>
      </c>
      <c r="W1023" s="0" t="n">
        <f aca="false">VLOOKUP(D1023,'paramètres CI'!$A$1:$C$6,2,0)</f>
        <v>0.0424847883250769</v>
      </c>
      <c r="X1023" s="0" t="n">
        <f aca="false">(R1023-E1023)/E1023</f>
        <v>-0.0476190476190478</v>
      </c>
      <c r="Y1023" s="0" t="n">
        <f aca="false">T1023-G1023</f>
        <v>130.796580183228</v>
      </c>
      <c r="Z1023" s="0" t="n">
        <f aca="false">U1023-H1023</f>
        <v>-0.029861168656526</v>
      </c>
    </row>
    <row r="1024" customFormat="false" ht="15.8" hidden="false" customHeight="false" outlineLevel="0" collapsed="false">
      <c r="A1024" s="0" t="s">
        <v>18</v>
      </c>
      <c r="B1024" s="0" t="s">
        <v>132</v>
      </c>
      <c r="C1024" s="0" t="s">
        <v>35</v>
      </c>
      <c r="D1024" s="0" t="s">
        <v>33</v>
      </c>
      <c r="E1024" s="0" t="n">
        <f aca="false">VLOOKUP(O1024,bibliRdtCHauff!$G$1:$K$1398,4,0)</f>
        <v>22.8549020748501</v>
      </c>
      <c r="F1024" s="0" t="n">
        <v>25</v>
      </c>
      <c r="G1024" s="0" t="n">
        <f aca="false">VLOOKUP(P1024,BesoinU!$F$1:$L$99,3,0)</f>
        <v>42.9185077228634</v>
      </c>
      <c r="H1024" s="0" t="n">
        <f aca="false">VLOOKUP(O1024,bibliRdtCHauff!$G$1:$K$1398,3,0)</f>
        <v>0.882460204109622</v>
      </c>
      <c r="I1024" s="0" t="n">
        <v>9.9940035978413E-005</v>
      </c>
      <c r="J1024" s="0" t="n">
        <f aca="false">VLOOKUP(D1024,'paramètres CI'!$A$1:$C$6,2,0)</f>
        <v>0.033584731604575</v>
      </c>
      <c r="K1024" s="0" t="str">
        <f aca="false">VLOOKUP(A1024,Nomenclature!$D$1:$E$9,2,0)</f>
        <v>06</v>
      </c>
      <c r="L1024" s="0" t="str">
        <f aca="false">VLOOKUP(B1024,Nomenclature!$J$1:$K$97,2,0)</f>
        <v>36</v>
      </c>
      <c r="M1024" s="0" t="str">
        <f aca="false">VLOOKUP(C1024,Nomenclature!$M$1:$N$21,2,0)</f>
        <v>21</v>
      </c>
      <c r="N1024" s="0" t="str">
        <f aca="false">VLOOKUP(D1024,Nomenclature!$O$25:$P$31,2,0)</f>
        <v>01</v>
      </c>
      <c r="O1024" s="0" t="str">
        <f aca="false">CONCATENATE(K1024,L1024,M1024,N1024)</f>
        <v>06362101</v>
      </c>
      <c r="P1024" s="0" t="str">
        <f aca="false">CONCATENATE(K1024,L1024)</f>
        <v>0636</v>
      </c>
      <c r="R1024" s="0" t="n">
        <v>22.8549020748501</v>
      </c>
      <c r="S1024" s="0" t="n">
        <v>25</v>
      </c>
      <c r="T1024" s="0" t="n">
        <v>178.142515572922</v>
      </c>
      <c r="U1024" s="0" t="n">
        <v>0.882460204109622</v>
      </c>
      <c r="V1024" s="0" t="n">
        <v>9.9940035978413E-005</v>
      </c>
      <c r="W1024" s="0" t="n">
        <f aca="false">VLOOKUP(D1024,'paramètres CI'!$A$1:$C$6,2,0)</f>
        <v>0.033584731604575</v>
      </c>
      <c r="X1024" s="0" t="n">
        <f aca="false">(R1024-E1024)/E1024</f>
        <v>0</v>
      </c>
      <c r="Y1024" s="0" t="n">
        <f aca="false">T1024-G1024</f>
        <v>135.224007850059</v>
      </c>
      <c r="Z1024" s="0" t="n">
        <f aca="false">U1024-H1024</f>
        <v>0</v>
      </c>
    </row>
    <row r="1025" customFormat="false" ht="15.8" hidden="false" customHeight="false" outlineLevel="0" collapsed="false">
      <c r="A1025" s="0" t="s">
        <v>18</v>
      </c>
      <c r="B1025" s="0" t="s">
        <v>132</v>
      </c>
      <c r="C1025" s="0" t="s">
        <v>35</v>
      </c>
      <c r="D1025" s="0" t="s">
        <v>34</v>
      </c>
      <c r="E1025" s="0" t="n">
        <f aca="false">VLOOKUP(O1025,bibliRdtCHauff!$G$1:$K$1398,4,0)</f>
        <v>22.8041565758649</v>
      </c>
      <c r="F1025" s="0" t="n">
        <v>25</v>
      </c>
      <c r="G1025" s="0" t="n">
        <f aca="false">VLOOKUP(P1025,BesoinU!$F$1:$L$99,3,0)</f>
        <v>42.9185077228634</v>
      </c>
      <c r="H1025" s="0" t="n">
        <f aca="false">VLOOKUP(O1025,bibliRdtCHauff!$G$1:$K$1398,3,0)</f>
        <v>0.895835059695806</v>
      </c>
      <c r="I1025" s="0" t="n">
        <v>9.9940035978413E-005</v>
      </c>
      <c r="J1025" s="0" t="n">
        <f aca="false">VLOOKUP(D1025,'paramètres CI'!$A$1:$C$6,2,0)</f>
        <v>0.0424847883250769</v>
      </c>
      <c r="K1025" s="0" t="str">
        <f aca="false">VLOOKUP(A1025,Nomenclature!$D$1:$E$9,2,0)</f>
        <v>06</v>
      </c>
      <c r="L1025" s="0" t="str">
        <f aca="false">VLOOKUP(B1025,Nomenclature!$J$1:$K$97,2,0)</f>
        <v>36</v>
      </c>
      <c r="M1025" s="0" t="str">
        <f aca="false">VLOOKUP(C1025,Nomenclature!$M$1:$N$21,2,0)</f>
        <v>21</v>
      </c>
      <c r="N1025" s="0" t="str">
        <f aca="false">VLOOKUP(D1025,Nomenclature!$O$25:$P$31,2,0)</f>
        <v>06</v>
      </c>
      <c r="O1025" s="0" t="str">
        <f aca="false">CONCATENATE(K1025,L1025,M1025,N1025)</f>
        <v>06362106</v>
      </c>
      <c r="P1025" s="0" t="str">
        <f aca="false">CONCATENATE(K1025,L1025)</f>
        <v>0636</v>
      </c>
      <c r="R1025" s="0" t="n">
        <v>22.8041565758649</v>
      </c>
      <c r="S1025" s="0" t="n">
        <v>25</v>
      </c>
      <c r="T1025" s="0" t="n">
        <v>173.715087906091</v>
      </c>
      <c r="U1025" s="0" t="n">
        <v>0.895835059695806</v>
      </c>
      <c r="V1025" s="0" t="n">
        <v>9.9940035978413E-005</v>
      </c>
      <c r="W1025" s="0" t="n">
        <f aca="false">VLOOKUP(D1025,'paramètres CI'!$A$1:$C$6,2,0)</f>
        <v>0.0424847883250769</v>
      </c>
      <c r="X1025" s="0" t="n">
        <f aca="false">(R1025-E1025)/E1025</f>
        <v>0</v>
      </c>
      <c r="Y1025" s="0" t="n">
        <f aca="false">T1025-G1025</f>
        <v>130.796580183228</v>
      </c>
      <c r="Z1025" s="0" t="n">
        <f aca="false">U1025-H1025</f>
        <v>0</v>
      </c>
    </row>
    <row r="1026" customFormat="false" ht="15.8" hidden="false" customHeight="false" outlineLevel="0" collapsed="false">
      <c r="A1026" s="0" t="s">
        <v>18</v>
      </c>
      <c r="B1026" s="0" t="s">
        <v>132</v>
      </c>
      <c r="C1026" s="0" t="s">
        <v>36</v>
      </c>
      <c r="D1026" s="0" t="s">
        <v>37</v>
      </c>
      <c r="E1026" s="0" t="n">
        <f aca="false">VLOOKUP(O1026,bibliRdtCHauff!$G$1:$K$1398,4,0)</f>
        <v>4.54789018638692</v>
      </c>
      <c r="F1026" s="0" t="n">
        <v>20</v>
      </c>
      <c r="G1026" s="0" t="n">
        <f aca="false">VLOOKUP(P1026,BesoinU!$F$1:$L$99,3,0)</f>
        <v>42.9185077228634</v>
      </c>
      <c r="H1026" s="0" t="n">
        <f aca="false">VLOOKUP(O1026,bibliRdtCHauff!$G$1:$K$1398,3,0)</f>
        <v>0.746685682691834</v>
      </c>
      <c r="I1026" s="0" t="n">
        <v>9.9940035978413E-005</v>
      </c>
      <c r="J1026" s="0" t="n">
        <f aca="false">VLOOKUP(D1026,'paramètres CI'!$A$1:$C$6,2,0)</f>
        <v>0.0385046990211696</v>
      </c>
      <c r="K1026" s="0" t="str">
        <f aca="false">VLOOKUP(A1026,Nomenclature!$D$1:$E$9,2,0)</f>
        <v>06</v>
      </c>
      <c r="L1026" s="0" t="str">
        <f aca="false">VLOOKUP(B1026,Nomenclature!$J$1:$K$97,2,0)</f>
        <v>36</v>
      </c>
      <c r="M1026" s="0" t="str">
        <f aca="false">VLOOKUP(C1026,Nomenclature!$M$1:$N$21,2,0)</f>
        <v>23</v>
      </c>
      <c r="N1026" s="0" t="str">
        <f aca="false">VLOOKUP(D1026,Nomenclature!$O$25:$P$31,2,0)</f>
        <v>03</v>
      </c>
      <c r="O1026" s="0" t="str">
        <f aca="false">CONCATENATE(K1026,L1026,M1026,N1026)</f>
        <v>06362303</v>
      </c>
      <c r="P1026" s="0" t="str">
        <f aca="false">CONCATENATE(K1026,L1026)</f>
        <v>0636</v>
      </c>
      <c r="R1026" s="0" t="n">
        <v>4.54789018638692</v>
      </c>
      <c r="S1026" s="0" t="n">
        <v>20</v>
      </c>
      <c r="T1026" s="0" t="n">
        <v>171.808815011578</v>
      </c>
      <c r="U1026" s="0" t="n">
        <v>0.746685682691834</v>
      </c>
      <c r="V1026" s="0" t="n">
        <v>9.9940035978413E-005</v>
      </c>
      <c r="W1026" s="0" t="n">
        <f aca="false">VLOOKUP(D1026,'paramètres CI'!$A$1:$C$6,2,0)</f>
        <v>0.0385046990211696</v>
      </c>
      <c r="X1026" s="0" t="n">
        <f aca="false">(R1026-E1026)/E1026</f>
        <v>0</v>
      </c>
      <c r="Y1026" s="0" t="n">
        <f aca="false">T1026-G1026</f>
        <v>128.890307288715</v>
      </c>
      <c r="Z1026" s="0" t="n">
        <f aca="false">U1026-H1026</f>
        <v>0</v>
      </c>
    </row>
    <row r="1027" customFormat="false" ht="15.8" hidden="false" customHeight="false" outlineLevel="0" collapsed="false">
      <c r="A1027" s="0" t="s">
        <v>18</v>
      </c>
      <c r="B1027" s="0" t="s">
        <v>132</v>
      </c>
      <c r="C1027" s="0" t="s">
        <v>38</v>
      </c>
      <c r="D1027" s="0" t="s">
        <v>39</v>
      </c>
      <c r="E1027" s="0" t="n">
        <f aca="false">VLOOKUP(O1027,bibliRdtCHauff!$G$1:$K$1398,4,0)</f>
        <v>3.51850255736673</v>
      </c>
      <c r="F1027" s="0" t="n">
        <v>20</v>
      </c>
      <c r="G1027" s="0" t="n">
        <f aca="false">VLOOKUP(P1027,BesoinU!$F$1:$L$99,3,0)</f>
        <v>42.9185077228634</v>
      </c>
      <c r="H1027" s="0" t="n">
        <f aca="false">VLOOKUP(O1027,bibliRdtCHauff!$G$1:$K$1398,3,0)</f>
        <v>0.958722249144943</v>
      </c>
      <c r="I1027" s="0" t="n">
        <v>9.9940035978413E-005</v>
      </c>
      <c r="J1027" s="0" t="n">
        <f aca="false">VLOOKUP(D1027,'paramètres CI'!$A$1:$C$6,2,0)</f>
        <v>0.022045059962018</v>
      </c>
      <c r="K1027" s="0" t="str">
        <f aca="false">VLOOKUP(A1027,Nomenclature!$D$1:$E$9,2,0)</f>
        <v>06</v>
      </c>
      <c r="L1027" s="0" t="str">
        <f aca="false">VLOOKUP(B1027,Nomenclature!$J$1:$K$97,2,0)</f>
        <v>36</v>
      </c>
      <c r="M1027" s="0" t="str">
        <f aca="false">VLOOKUP(C1027,Nomenclature!$M$1:$N$21,2,0)</f>
        <v>24</v>
      </c>
      <c r="N1027" s="0" t="str">
        <f aca="false">VLOOKUP(D1027,Nomenclature!$O$25:$P$31,2,0)</f>
        <v>04</v>
      </c>
      <c r="O1027" s="0" t="str">
        <f aca="false">CONCATENATE(K1027,L1027,M1027,N1027)</f>
        <v>06362404</v>
      </c>
      <c r="P1027" s="0" t="str">
        <f aca="false">CONCATENATE(K1027,L1027)</f>
        <v>0636</v>
      </c>
      <c r="R1027" s="0" t="n">
        <v>3.51850255736673</v>
      </c>
      <c r="S1027" s="0" t="n">
        <v>20</v>
      </c>
      <c r="T1027" s="0" t="n">
        <v>174.506377125868</v>
      </c>
      <c r="U1027" s="0" t="n">
        <v>0.958722249144943</v>
      </c>
      <c r="V1027" s="0" t="n">
        <v>9.9940035978413E-005</v>
      </c>
      <c r="W1027" s="0" t="n">
        <f aca="false">VLOOKUP(D1027,'paramètres CI'!$A$1:$C$6,2,0)</f>
        <v>0.022045059962018</v>
      </c>
      <c r="X1027" s="0" t="n">
        <f aca="false">(R1027-E1027)/E1027</f>
        <v>0</v>
      </c>
      <c r="Y1027" s="0" t="n">
        <f aca="false">T1027-G1027</f>
        <v>131.587869403005</v>
      </c>
      <c r="Z1027" s="0" t="n">
        <f aca="false">U1027-H1027</f>
        <v>0</v>
      </c>
    </row>
    <row r="1028" customFormat="false" ht="15.8" hidden="false" customHeight="false" outlineLevel="0" collapsed="false">
      <c r="A1028" s="0" t="s">
        <v>18</v>
      </c>
      <c r="B1028" s="0" t="s">
        <v>132</v>
      </c>
      <c r="C1028" s="0" t="s">
        <v>40</v>
      </c>
      <c r="D1028" s="0" t="s">
        <v>37</v>
      </c>
      <c r="E1028" s="0" t="n">
        <f aca="false">VLOOKUP(O1028,bibliRdtCHauff!$G$1:$K$1398,4,0)</f>
        <v>3.82022775656501</v>
      </c>
      <c r="F1028" s="0" t="n">
        <v>20</v>
      </c>
      <c r="G1028" s="0" t="n">
        <f aca="false">VLOOKUP(P1028,BesoinU!$F$1:$L$99,3,0)</f>
        <v>42.9185077228634</v>
      </c>
      <c r="H1028" s="0" t="n">
        <f aca="false">VLOOKUP(O1028,bibliRdtCHauff!$G$1:$K$1398,3,0)</f>
        <v>0.62712518210784</v>
      </c>
      <c r="I1028" s="0" t="n">
        <v>0.0526582172993107</v>
      </c>
      <c r="J1028" s="0" t="n">
        <f aca="false">VLOOKUP(D1028,'paramètres CI'!$A$1:$C$6,2,0)</f>
        <v>0.0385046990211696</v>
      </c>
      <c r="K1028" s="0" t="str">
        <f aca="false">VLOOKUP(A1028,Nomenclature!$D$1:$E$9,2,0)</f>
        <v>06</v>
      </c>
      <c r="L1028" s="0" t="str">
        <f aca="false">VLOOKUP(B1028,Nomenclature!$J$1:$K$97,2,0)</f>
        <v>36</v>
      </c>
      <c r="M1028" s="0" t="str">
        <f aca="false">VLOOKUP(C1028,Nomenclature!$M$1:$N$21,2,0)</f>
        <v>03</v>
      </c>
      <c r="N1028" s="0" t="str">
        <f aca="false">VLOOKUP(D1028,Nomenclature!$O$25:$P$31,2,0)</f>
        <v>03</v>
      </c>
      <c r="O1028" s="0" t="str">
        <f aca="false">CONCATENATE(K1028,L1028,M1028,N1028)</f>
        <v>06360303</v>
      </c>
      <c r="P1028" s="0" t="str">
        <f aca="false">CONCATENATE(K1028,L1028)</f>
        <v>0636</v>
      </c>
      <c r="R1028" s="0" t="n">
        <v>3.63831214910953</v>
      </c>
      <c r="S1028" s="0" t="n">
        <v>20</v>
      </c>
      <c r="T1028" s="0" t="n">
        <v>171.808815011578</v>
      </c>
      <c r="U1028" s="0" t="n">
        <v>0.597235056961842</v>
      </c>
      <c r="V1028" s="0" t="n">
        <v>0.0526582172993107</v>
      </c>
      <c r="W1028" s="0" t="n">
        <f aca="false">VLOOKUP(D1028,'paramètres CI'!$A$1:$C$6,2,0)</f>
        <v>0.0385046990211696</v>
      </c>
      <c r="X1028" s="0" t="n">
        <f aca="false">(R1028-E1028)/E1028</f>
        <v>-0.0476190476190484</v>
      </c>
      <c r="Y1028" s="0" t="n">
        <f aca="false">T1028-G1028</f>
        <v>128.890307288715</v>
      </c>
      <c r="Z1028" s="0" t="n">
        <f aca="false">U1028-H1028</f>
        <v>-0.0298901251459979</v>
      </c>
    </row>
    <row r="1029" customFormat="false" ht="15.8" hidden="false" customHeight="false" outlineLevel="0" collapsed="false">
      <c r="A1029" s="0" t="s">
        <v>18</v>
      </c>
      <c r="B1029" s="0" t="s">
        <v>132</v>
      </c>
      <c r="C1029" s="0" t="s">
        <v>41</v>
      </c>
      <c r="D1029" s="0" t="s">
        <v>39</v>
      </c>
      <c r="E1029" s="0" t="n">
        <f aca="false">VLOOKUP(O1029,bibliRdtCHauff!$G$1:$K$1398,4,0)</f>
        <v>2.95554214818805</v>
      </c>
      <c r="F1029" s="0" t="n">
        <v>20</v>
      </c>
      <c r="G1029" s="0" t="n">
        <f aca="false">VLOOKUP(P1029,BesoinU!$F$1:$L$99,3,0)</f>
        <v>42.9185077228634</v>
      </c>
      <c r="H1029" s="0" t="n">
        <f aca="false">VLOOKUP(O1029,bibliRdtCHauff!$G$1:$K$1398,3,0)</f>
        <v>0.928458769013862</v>
      </c>
      <c r="I1029" s="0" t="n">
        <v>0.586627547506638</v>
      </c>
      <c r="J1029" s="0" t="n">
        <f aca="false">VLOOKUP(D1029,'paramètres CI'!$A$1:$C$6,2,0)</f>
        <v>0.022045059962018</v>
      </c>
      <c r="K1029" s="0" t="str">
        <f aca="false">VLOOKUP(A1029,Nomenclature!$D$1:$E$9,2,0)</f>
        <v>06</v>
      </c>
      <c r="L1029" s="0" t="str">
        <f aca="false">VLOOKUP(B1029,Nomenclature!$J$1:$K$97,2,0)</f>
        <v>36</v>
      </c>
      <c r="M1029" s="0" t="str">
        <f aca="false">VLOOKUP(C1029,Nomenclature!$M$1:$N$21,2,0)</f>
        <v>04</v>
      </c>
      <c r="N1029" s="0" t="str">
        <f aca="false">VLOOKUP(D1029,Nomenclature!$O$25:$P$31,2,0)</f>
        <v>04</v>
      </c>
      <c r="O1029" s="0" t="str">
        <f aca="false">CONCATENATE(K1029,L1029,M1029,N1029)</f>
        <v>06360404</v>
      </c>
      <c r="P1029" s="0" t="str">
        <f aca="false">CONCATENATE(K1029,L1029)</f>
        <v>0636</v>
      </c>
      <c r="R1029" s="0" t="n">
        <v>2.81480204589338</v>
      </c>
      <c r="S1029" s="0" t="n">
        <v>20</v>
      </c>
      <c r="T1029" s="0" t="n">
        <v>174.506377125868</v>
      </c>
      <c r="U1029" s="0" t="n">
        <v>0.920892898981092</v>
      </c>
      <c r="V1029" s="0" t="n">
        <v>0.586627547506638</v>
      </c>
      <c r="W1029" s="0" t="n">
        <f aca="false">VLOOKUP(D1029,'paramètres CI'!$A$1:$C$6,2,0)</f>
        <v>0.022045059962018</v>
      </c>
      <c r="X1029" s="0" t="n">
        <f aca="false">(R1029-E1029)/E1029</f>
        <v>-0.0476190476190478</v>
      </c>
      <c r="Y1029" s="0" t="n">
        <f aca="false">T1029-G1029</f>
        <v>131.587869403005</v>
      </c>
      <c r="Z1029" s="0" t="n">
        <f aca="false">U1029-H1029</f>
        <v>-0.00756587003276998</v>
      </c>
    </row>
    <row r="1030" customFormat="false" ht="15.8" hidden="false" customHeight="false" outlineLevel="0" collapsed="false">
      <c r="A1030" s="0" t="s">
        <v>18</v>
      </c>
      <c r="B1030" s="0" t="s">
        <v>132</v>
      </c>
      <c r="C1030" s="0" t="s">
        <v>45</v>
      </c>
      <c r="D1030" s="0" t="s">
        <v>43</v>
      </c>
      <c r="E1030" s="0" t="n">
        <f aca="false">VLOOKUP(O1030,bibliRdtCHauff!$G$1:$K$1398,4,0)</f>
        <v>10.4</v>
      </c>
      <c r="F1030" s="0" t="n">
        <v>13</v>
      </c>
      <c r="G1030" s="0" t="n">
        <f aca="false">VLOOKUP(P1030,BesoinU!$F$1:$L$99,3,0)</f>
        <v>42.9185077228634</v>
      </c>
      <c r="H1030" s="0" t="n">
        <f aca="false">VLOOKUP(O1030,bibliRdtCHauff!$G$1:$K$1398,3,0)</f>
        <v>0.917133540598765</v>
      </c>
      <c r="I1030" s="0" t="n">
        <v>0.112032336426349</v>
      </c>
      <c r="J1030" s="0" t="n">
        <f aca="false">VLOOKUP(D1030,'paramètres CI'!$A$1:$C$6,2,0)</f>
        <v>0.0935912806596305</v>
      </c>
      <c r="K1030" s="0" t="str">
        <f aca="false">VLOOKUP(A1030,Nomenclature!$D$1:$E$9,2,0)</f>
        <v>06</v>
      </c>
      <c r="L1030" s="0" t="str">
        <f aca="false">VLOOKUP(B1030,Nomenclature!$J$1:$K$97,2,0)</f>
        <v>36</v>
      </c>
      <c r="M1030" s="0" t="str">
        <f aca="false">VLOOKUP(C1030,Nomenclature!$M$1:$N$21,2,0)</f>
        <v>06</v>
      </c>
      <c r="N1030" s="0" t="str">
        <f aca="false">VLOOKUP(D1030,Nomenclature!$O$25:$P$31,2,0)</f>
        <v>02</v>
      </c>
      <c r="O1030" s="0" t="str">
        <f aca="false">CONCATENATE(K1030,L1030,M1030,N1030)</f>
        <v>06360602</v>
      </c>
      <c r="P1030" s="0" t="str">
        <f aca="false">CONCATENATE(K1030,L1030)</f>
        <v>0636</v>
      </c>
      <c r="R1030" s="0" t="n">
        <v>10</v>
      </c>
      <c r="S1030" s="0" t="n">
        <v>13</v>
      </c>
      <c r="T1030" s="0" t="n">
        <v>175.544047872036</v>
      </c>
      <c r="U1030" s="0" t="n">
        <v>0.896416925748456</v>
      </c>
      <c r="V1030" s="0" t="n">
        <v>0.112032336426349</v>
      </c>
      <c r="W1030" s="0" t="n">
        <f aca="false">VLOOKUP(D1030,'paramètres CI'!$A$1:$C$6,2,0)</f>
        <v>0.0935912806596305</v>
      </c>
      <c r="X1030" s="0" t="n">
        <f aca="false">(R1030-E1030)/E1030</f>
        <v>-0.0384615384615385</v>
      </c>
      <c r="Y1030" s="0" t="n">
        <f aca="false">T1030-G1030</f>
        <v>132.625540149173</v>
      </c>
      <c r="Z1030" s="0" t="n">
        <f aca="false">U1030-H1030</f>
        <v>-0.020716614850309</v>
      </c>
    </row>
    <row r="1031" customFormat="false" ht="15.8" hidden="false" customHeight="false" outlineLevel="0" collapsed="false">
      <c r="A1031" s="0" t="s">
        <v>18</v>
      </c>
      <c r="B1031" s="0" t="s">
        <v>132</v>
      </c>
      <c r="C1031" s="0" t="s">
        <v>46</v>
      </c>
      <c r="D1031" s="0" t="s">
        <v>43</v>
      </c>
      <c r="E1031" s="0" t="n">
        <f aca="false">VLOOKUP(O1031,bibliRdtCHauff!$G$1:$K$1398,4,0)</f>
        <v>12</v>
      </c>
      <c r="F1031" s="0" t="n">
        <v>13</v>
      </c>
      <c r="G1031" s="0" t="n">
        <f aca="false">VLOOKUP(P1031,BesoinU!$F$1:$L$99,3,0)</f>
        <v>42.9185077228634</v>
      </c>
      <c r="H1031" s="0" t="n">
        <f aca="false">VLOOKUP(O1031,bibliRdtCHauff!$G$1:$K$1398,3,0)</f>
        <v>1</v>
      </c>
      <c r="I1031" s="0" t="n">
        <v>9.9940035978413E-005</v>
      </c>
      <c r="J1031" s="0" t="n">
        <f aca="false">VLOOKUP(D1031,'paramètres CI'!$A$1:$C$6,2,0)</f>
        <v>0.0935912806596305</v>
      </c>
      <c r="K1031" s="0" t="str">
        <f aca="false">VLOOKUP(A1031,Nomenclature!$D$1:$E$9,2,0)</f>
        <v>06</v>
      </c>
      <c r="L1031" s="0" t="str">
        <f aca="false">VLOOKUP(B1031,Nomenclature!$J$1:$K$97,2,0)</f>
        <v>36</v>
      </c>
      <c r="M1031" s="0" t="str">
        <f aca="false">VLOOKUP(C1031,Nomenclature!$M$1:$N$21,2,0)</f>
        <v>26</v>
      </c>
      <c r="N1031" s="0" t="str">
        <f aca="false">VLOOKUP(D1031,Nomenclature!$O$25:$P$31,2,0)</f>
        <v>02</v>
      </c>
      <c r="O1031" s="0" t="str">
        <f aca="false">CONCATENATE(K1031,L1031,M1031,N1031)</f>
        <v>06362602</v>
      </c>
      <c r="P1031" s="0" t="str">
        <f aca="false">CONCATENATE(K1031,L1031)</f>
        <v>0636</v>
      </c>
      <c r="R1031" s="0" t="n">
        <v>12</v>
      </c>
      <c r="S1031" s="0" t="n">
        <v>13</v>
      </c>
      <c r="T1031" s="0" t="n">
        <v>175.544047872036</v>
      </c>
      <c r="U1031" s="0" t="n">
        <v>1</v>
      </c>
      <c r="V1031" s="0" t="n">
        <v>9.9940035978413E-005</v>
      </c>
      <c r="W1031" s="0" t="n">
        <f aca="false">VLOOKUP(D1031,'paramètres CI'!$A$1:$C$6,2,0)</f>
        <v>0.0935912806596305</v>
      </c>
      <c r="X1031" s="0" t="n">
        <f aca="false">(R1031-E1031)/E1031</f>
        <v>0</v>
      </c>
      <c r="Y1031" s="0" t="n">
        <f aca="false">T1031-G1031</f>
        <v>132.625540149173</v>
      </c>
      <c r="Z1031" s="0" t="n">
        <f aca="false">U1031-H1031</f>
        <v>0</v>
      </c>
    </row>
    <row r="1032" customFormat="false" ht="15.8" hidden="false" customHeight="false" outlineLevel="0" collapsed="false">
      <c r="A1032" s="0" t="s">
        <v>18</v>
      </c>
      <c r="B1032" s="0" t="s">
        <v>132</v>
      </c>
      <c r="C1032" s="0" t="s">
        <v>48</v>
      </c>
      <c r="D1032" s="0" t="s">
        <v>43</v>
      </c>
      <c r="E1032" s="0" t="n">
        <f aca="false">VLOOKUP(O1032,bibliRdtCHauff!$G$1:$K$1398,4,0)</f>
        <v>50.8017691721817</v>
      </c>
      <c r="F1032" s="0" t="n">
        <v>20</v>
      </c>
      <c r="G1032" s="0" t="n">
        <f aca="false">VLOOKUP(P1032,BesoinU!$F$1:$L$99,3,0)</f>
        <v>42.9185077228634</v>
      </c>
      <c r="H1032" s="0" t="n">
        <f aca="false">VLOOKUP(O1032,bibliRdtCHauff!$G$1:$K$1398,3,0)</f>
        <v>2.83541239870046</v>
      </c>
      <c r="I1032" s="0" t="n">
        <v>0.126694158991921</v>
      </c>
      <c r="J1032" s="0" t="n">
        <f aca="false">VLOOKUP(D1032,'paramètres CI'!$A$1:$C$6,2,0)</f>
        <v>0.0935912806596305</v>
      </c>
      <c r="K1032" s="0" t="str">
        <f aca="false">VLOOKUP(A1032,Nomenclature!$D$1:$E$9,2,0)</f>
        <v>06</v>
      </c>
      <c r="L1032" s="0" t="str">
        <f aca="false">VLOOKUP(B1032,Nomenclature!$J$1:$K$97,2,0)</f>
        <v>36</v>
      </c>
      <c r="M1032" s="0" t="str">
        <f aca="false">VLOOKUP(C1032,Nomenclature!$M$1:$N$21,2,0)</f>
        <v>09</v>
      </c>
      <c r="N1032" s="0" t="str">
        <f aca="false">VLOOKUP(D1032,Nomenclature!$O$25:$P$31,2,0)</f>
        <v>02</v>
      </c>
      <c r="O1032" s="0" t="str">
        <f aca="false">CONCATENATE(K1032,L1032,M1032,N1032)</f>
        <v>06360902</v>
      </c>
      <c r="P1032" s="0" t="str">
        <f aca="false">CONCATENATE(K1032,L1032)</f>
        <v>0636</v>
      </c>
      <c r="R1032" s="0" t="n">
        <v>48.3826373068397</v>
      </c>
      <c r="S1032" s="0" t="n">
        <v>20</v>
      </c>
      <c r="T1032" s="0" t="n">
        <v>175.665533367856</v>
      </c>
      <c r="U1032" s="0" t="n">
        <v>2.79145895784293</v>
      </c>
      <c r="V1032" s="0" t="n">
        <v>0.126694158991921</v>
      </c>
      <c r="W1032" s="0" t="n">
        <f aca="false">VLOOKUP(D1032,'paramètres CI'!$A$1:$C$6,2,0)</f>
        <v>0.0935912806596305</v>
      </c>
      <c r="X1032" s="0" t="n">
        <f aca="false">(R1032-E1032)/E1032</f>
        <v>-0.047619047619048</v>
      </c>
      <c r="Y1032" s="0" t="n">
        <f aca="false">T1032-G1032</f>
        <v>132.747025644993</v>
      </c>
      <c r="Z1032" s="0" t="n">
        <f aca="false">U1032-H1032</f>
        <v>-0.0439534408575302</v>
      </c>
    </row>
    <row r="1033" customFormat="false" ht="15.8" hidden="false" customHeight="false" outlineLevel="0" collapsed="false">
      <c r="A1033" s="0" t="s">
        <v>18</v>
      </c>
      <c r="B1033" s="0" t="s">
        <v>132</v>
      </c>
      <c r="C1033" s="0" t="s">
        <v>49</v>
      </c>
      <c r="D1033" s="0" t="s">
        <v>43</v>
      </c>
      <c r="E1033" s="0" t="n">
        <f aca="false">VLOOKUP(O1033,bibliRdtCHauff!$G$1:$K$1398,4,0)</f>
        <v>60.4782966335497</v>
      </c>
      <c r="F1033" s="0" t="n">
        <v>20</v>
      </c>
      <c r="G1033" s="0" t="n">
        <f aca="false">VLOOKUP(P1033,BesoinU!$F$1:$L$99,3,0)</f>
        <v>42.9185077228634</v>
      </c>
      <c r="H1033" s="0" t="n">
        <f aca="false">VLOOKUP(O1033,bibliRdtCHauff!$G$1:$K$1398,3,0)</f>
        <v>3.01122616213059</v>
      </c>
      <c r="I1033" s="0" t="n">
        <v>9.9940035978413E-005</v>
      </c>
      <c r="J1033" s="0" t="n">
        <f aca="false">VLOOKUP(D1033,'paramètres CI'!$A$1:$C$6,2,0)</f>
        <v>0.0935912806596305</v>
      </c>
      <c r="K1033" s="0" t="str">
        <f aca="false">VLOOKUP(A1033,Nomenclature!$D$1:$E$9,2,0)</f>
        <v>06</v>
      </c>
      <c r="L1033" s="0" t="str">
        <f aca="false">VLOOKUP(B1033,Nomenclature!$J$1:$K$97,2,0)</f>
        <v>36</v>
      </c>
      <c r="M1033" s="0" t="str">
        <f aca="false">VLOOKUP(C1033,Nomenclature!$M$1:$N$21,2,0)</f>
        <v>29</v>
      </c>
      <c r="N1033" s="0" t="str">
        <f aca="false">VLOOKUP(D1033,Nomenclature!$O$25:$P$31,2,0)</f>
        <v>02</v>
      </c>
      <c r="O1033" s="0" t="str">
        <f aca="false">CONCATENATE(K1033,L1033,M1033,N1033)</f>
        <v>06362902</v>
      </c>
      <c r="P1033" s="0" t="str">
        <f aca="false">CONCATENATE(K1033,L1033)</f>
        <v>0636</v>
      </c>
      <c r="R1033" s="0" t="n">
        <v>60.4782966335497</v>
      </c>
      <c r="S1033" s="0" t="n">
        <v>20</v>
      </c>
      <c r="T1033" s="0" t="n">
        <v>175.665533367856</v>
      </c>
      <c r="U1033" s="0" t="n">
        <v>3.01122616213059</v>
      </c>
      <c r="V1033" s="0" t="n">
        <v>9.9940035978413E-005</v>
      </c>
      <c r="W1033" s="0" t="n">
        <f aca="false">VLOOKUP(D1033,'paramètres CI'!$A$1:$C$6,2,0)</f>
        <v>0.0935912806596305</v>
      </c>
      <c r="X1033" s="0" t="n">
        <f aca="false">(R1033-E1033)/E1033</f>
        <v>0</v>
      </c>
      <c r="Y1033" s="0" t="n">
        <f aca="false">T1033-G1033</f>
        <v>132.747025644993</v>
      </c>
      <c r="Z1033" s="0" t="n">
        <f aca="false">U1033-H1033</f>
        <v>0</v>
      </c>
    </row>
    <row r="1034" customFormat="false" ht="15.8" hidden="false" customHeight="false" outlineLevel="0" collapsed="false">
      <c r="A1034" s="0" t="s">
        <v>19</v>
      </c>
      <c r="B1034" s="0" t="s">
        <v>54</v>
      </c>
      <c r="C1034" s="0" t="s">
        <v>32</v>
      </c>
      <c r="D1034" s="0" t="s">
        <v>33</v>
      </c>
      <c r="E1034" s="0" t="n">
        <f aca="false">VLOOKUP(O1034,bibliRdtCHauff!$G$1:$K$1398,4,0)</f>
        <v>20.7250683233236</v>
      </c>
      <c r="F1034" s="0" t="n">
        <v>25</v>
      </c>
      <c r="G1034" s="0" t="n">
        <f aca="false">VLOOKUP(P1034,BesoinU!$F$1:$L$99,3,0)</f>
        <v>66.8213665310645</v>
      </c>
      <c r="H1034" s="0" t="n">
        <f aca="false">VLOOKUP(O1034,bibliRdtCHauff!$G$1:$K$1398,3,0)</f>
        <v>1.00891079020047</v>
      </c>
      <c r="I1034" s="0" t="n">
        <v>0.0430968530005675</v>
      </c>
      <c r="J1034" s="0" t="n">
        <f aca="false">VLOOKUP(D1034,'paramètres CI'!$A$1:$C$6,2,0)</f>
        <v>0.033584731604575</v>
      </c>
      <c r="K1034" s="0" t="str">
        <f aca="false">VLOOKUP(A1034,Nomenclature!$D$1:$E$9,2,0)</f>
        <v>07</v>
      </c>
      <c r="L1034" s="0" t="str">
        <f aca="false">VLOOKUP(B1034,Nomenclature!$J$1:$K$97,2,0)</f>
        <v>16</v>
      </c>
      <c r="M1034" s="0" t="str">
        <f aca="false">VLOOKUP(C1034,Nomenclature!$M$1:$N$21,2,0)</f>
        <v>01</v>
      </c>
      <c r="N1034" s="0" t="str">
        <f aca="false">VLOOKUP(D1034,Nomenclature!$O$25:$P$31,2,0)</f>
        <v>01</v>
      </c>
      <c r="O1034" s="0" t="str">
        <f aca="false">CONCATENATE(K1034,L1034,M1034,N1034)</f>
        <v>07160101</v>
      </c>
      <c r="P1034" s="0" t="str">
        <f aca="false">CONCATENATE(K1034,L1034)</f>
        <v>0716</v>
      </c>
      <c r="R1034" s="0" t="n">
        <v>20.3766961393507</v>
      </c>
      <c r="S1034" s="0" t="n">
        <v>25</v>
      </c>
      <c r="T1034" s="0" t="n">
        <v>99.9508800147465</v>
      </c>
      <c r="U1034" s="0" t="n">
        <v>0.898767037494274</v>
      </c>
      <c r="V1034" s="0" t="n">
        <v>0.0430968530005675</v>
      </c>
      <c r="W1034" s="0" t="n">
        <f aca="false">VLOOKUP(D1034,'paramètres CI'!$A$1:$C$6,2,0)</f>
        <v>0.033584731604575</v>
      </c>
      <c r="X1034" s="0" t="n">
        <f aca="false">(R1034-E1034)/E1034</f>
        <v>-0.0168092176362502</v>
      </c>
      <c r="Y1034" s="0" t="n">
        <f aca="false">T1034-G1034</f>
        <v>33.129513483682</v>
      </c>
      <c r="Z1034" s="0" t="n">
        <f aca="false">U1034-H1034</f>
        <v>-0.110143752706196</v>
      </c>
    </row>
    <row r="1035" customFormat="false" ht="15.8" hidden="false" customHeight="false" outlineLevel="0" collapsed="false">
      <c r="A1035" s="0" t="s">
        <v>19</v>
      </c>
      <c r="B1035" s="0" t="s">
        <v>54</v>
      </c>
      <c r="C1035" s="0" t="s">
        <v>32</v>
      </c>
      <c r="D1035" s="0" t="s">
        <v>34</v>
      </c>
      <c r="E1035" s="0" t="n">
        <f aca="false">VLOOKUP(O1035,bibliRdtCHauff!$G$1:$K$1398,4,0)</f>
        <v>21.9497466363502</v>
      </c>
      <c r="F1035" s="0" t="n">
        <v>25</v>
      </c>
      <c r="G1035" s="0" t="n">
        <f aca="false">VLOOKUP(P1035,BesoinU!$F$1:$L$99,3,0)</f>
        <v>66.8213665310645</v>
      </c>
      <c r="H1035" s="0" t="n">
        <f aca="false">VLOOKUP(O1035,bibliRdtCHauff!$G$1:$K$1398,3,0)</f>
        <v>1.00110273086107</v>
      </c>
      <c r="I1035" s="0" t="n">
        <v>0.0656489311794007</v>
      </c>
      <c r="J1035" s="0" t="n">
        <f aca="false">VLOOKUP(D1035,'paramètres CI'!$A$1:$C$6,2,0)</f>
        <v>0.0424847883250769</v>
      </c>
      <c r="K1035" s="0" t="str">
        <f aca="false">VLOOKUP(A1035,Nomenclature!$D$1:$E$9,2,0)</f>
        <v>07</v>
      </c>
      <c r="L1035" s="0" t="str">
        <f aca="false">VLOOKUP(B1035,Nomenclature!$J$1:$K$97,2,0)</f>
        <v>16</v>
      </c>
      <c r="M1035" s="0" t="str">
        <f aca="false">VLOOKUP(C1035,Nomenclature!$M$1:$N$21,2,0)</f>
        <v>01</v>
      </c>
      <c r="N1035" s="0" t="str">
        <f aca="false">VLOOKUP(D1035,Nomenclature!$O$25:$P$31,2,0)</f>
        <v>06</v>
      </c>
      <c r="O1035" s="0" t="str">
        <f aca="false">CONCATENATE(K1035,L1035,M1035,N1035)</f>
        <v>07160106</v>
      </c>
      <c r="P1035" s="0" t="str">
        <f aca="false">CONCATENATE(K1035,L1035)</f>
        <v>0716</v>
      </c>
      <c r="R1035" s="0" t="n">
        <v>20.5784224963523</v>
      </c>
      <c r="S1035" s="0" t="n">
        <v>25</v>
      </c>
      <c r="T1035" s="0" t="n">
        <v>112.709022327168</v>
      </c>
      <c r="U1035" s="0" t="n">
        <v>0.97378586914246</v>
      </c>
      <c r="V1035" s="0" t="n">
        <v>0.0656489311794007</v>
      </c>
      <c r="W1035" s="0" t="n">
        <f aca="false">VLOOKUP(D1035,'paramètres CI'!$A$1:$C$6,2,0)</f>
        <v>0.0424847883250769</v>
      </c>
      <c r="X1035" s="0" t="n">
        <f aca="false">(R1035-E1035)/E1035</f>
        <v>-0.06247562501368</v>
      </c>
      <c r="Y1035" s="0" t="n">
        <f aca="false">T1035-G1035</f>
        <v>45.8876557961035</v>
      </c>
      <c r="Z1035" s="0" t="n">
        <f aca="false">U1035-H1035</f>
        <v>-0.02731686171861</v>
      </c>
    </row>
    <row r="1036" customFormat="false" ht="15.8" hidden="false" customHeight="false" outlineLevel="0" collapsed="false">
      <c r="A1036" s="0" t="s">
        <v>19</v>
      </c>
      <c r="B1036" s="0" t="s">
        <v>54</v>
      </c>
      <c r="C1036" s="0" t="s">
        <v>35</v>
      </c>
      <c r="D1036" s="0" t="s">
        <v>33</v>
      </c>
      <c r="E1036" s="0" t="n">
        <f aca="false">VLOOKUP(O1036,bibliRdtCHauff!$G$1:$K$1398,4,0)</f>
        <v>24.672700384909</v>
      </c>
      <c r="F1036" s="0" t="n">
        <v>25</v>
      </c>
      <c r="G1036" s="0" t="n">
        <f aca="false">VLOOKUP(P1036,BesoinU!$F$1:$L$99,3,0)</f>
        <v>66.8213665310645</v>
      </c>
      <c r="H1036" s="0" t="n">
        <f aca="false">VLOOKUP(O1036,bibliRdtCHauff!$G$1:$K$1398,3,0)</f>
        <v>1.10733777662764</v>
      </c>
      <c r="I1036" s="0" t="n">
        <v>9.99300489657242E-005</v>
      </c>
      <c r="J1036" s="0" t="n">
        <f aca="false">VLOOKUP(D1036,'paramètres CI'!$A$1:$C$6,2,0)</f>
        <v>0.033584731604575</v>
      </c>
      <c r="K1036" s="0" t="str">
        <f aca="false">VLOOKUP(A1036,Nomenclature!$D$1:$E$9,2,0)</f>
        <v>07</v>
      </c>
      <c r="L1036" s="0" t="str">
        <f aca="false">VLOOKUP(B1036,Nomenclature!$J$1:$K$97,2,0)</f>
        <v>16</v>
      </c>
      <c r="M1036" s="0" t="str">
        <f aca="false">VLOOKUP(C1036,Nomenclature!$M$1:$N$21,2,0)</f>
        <v>21</v>
      </c>
      <c r="N1036" s="0" t="str">
        <f aca="false">VLOOKUP(D1036,Nomenclature!$O$25:$P$31,2,0)</f>
        <v>01</v>
      </c>
      <c r="O1036" s="0" t="str">
        <f aca="false">CONCATENATE(K1036,L1036,M1036,N1036)</f>
        <v>07162101</v>
      </c>
      <c r="P1036" s="0" t="str">
        <f aca="false">CONCATENATE(K1036,L1036)</f>
        <v>0716</v>
      </c>
      <c r="R1036" s="0" t="n">
        <v>25.4708701741884</v>
      </c>
      <c r="S1036" s="0" t="n">
        <v>25</v>
      </c>
      <c r="T1036" s="0" t="n">
        <v>99.9508800147465</v>
      </c>
      <c r="U1036" s="0" t="n">
        <v>1.01431834836468</v>
      </c>
      <c r="V1036" s="0" t="n">
        <v>9.99300489657242E-005</v>
      </c>
      <c r="W1036" s="0" t="n">
        <f aca="false">VLOOKUP(D1036,'paramètres CI'!$A$1:$C$6,2,0)</f>
        <v>0.033584731604575</v>
      </c>
      <c r="X1036" s="0" t="n">
        <f aca="false">(R1036-E1036)/E1036</f>
        <v>0.0323503214819403</v>
      </c>
      <c r="Y1036" s="0" t="n">
        <f aca="false">T1036-G1036</f>
        <v>33.129513483682</v>
      </c>
      <c r="Z1036" s="0" t="n">
        <f aca="false">U1036-H1036</f>
        <v>-0.0930194282629599</v>
      </c>
    </row>
    <row r="1037" customFormat="false" ht="15.8" hidden="false" customHeight="false" outlineLevel="0" collapsed="false">
      <c r="A1037" s="0" t="s">
        <v>19</v>
      </c>
      <c r="B1037" s="0" t="s">
        <v>54</v>
      </c>
      <c r="C1037" s="0" t="s">
        <v>35</v>
      </c>
      <c r="D1037" s="0" t="s">
        <v>34</v>
      </c>
      <c r="E1037" s="0" t="n">
        <f aca="false">VLOOKUP(O1037,bibliRdtCHauff!$G$1:$K$1398,4,0)</f>
        <v>26.1306507575597</v>
      </c>
      <c r="F1037" s="0" t="n">
        <v>25</v>
      </c>
      <c r="G1037" s="0" t="n">
        <f aca="false">VLOOKUP(P1037,BesoinU!$F$1:$L$99,3,0)</f>
        <v>66.8213665310645</v>
      </c>
      <c r="H1037" s="0" t="n">
        <f aca="false">VLOOKUP(O1037,bibliRdtCHauff!$G$1:$K$1398,3,0)</f>
        <v>1.10220815006447</v>
      </c>
      <c r="I1037" s="0" t="n">
        <v>9.99300489657242E-005</v>
      </c>
      <c r="J1037" s="0" t="n">
        <f aca="false">VLOOKUP(D1037,'paramètres CI'!$A$1:$C$6,2,0)</f>
        <v>0.0424847883250769</v>
      </c>
      <c r="K1037" s="0" t="str">
        <f aca="false">VLOOKUP(A1037,Nomenclature!$D$1:$E$9,2,0)</f>
        <v>07</v>
      </c>
      <c r="L1037" s="0" t="str">
        <f aca="false">VLOOKUP(B1037,Nomenclature!$J$1:$K$97,2,0)</f>
        <v>16</v>
      </c>
      <c r="M1037" s="0" t="str">
        <f aca="false">VLOOKUP(C1037,Nomenclature!$M$1:$N$21,2,0)</f>
        <v>21</v>
      </c>
      <c r="N1037" s="0" t="str">
        <f aca="false">VLOOKUP(D1037,Nomenclature!$O$25:$P$31,2,0)</f>
        <v>06</v>
      </c>
      <c r="O1037" s="0" t="str">
        <f aca="false">CONCATENATE(K1037,L1037,M1037,N1037)</f>
        <v>07162106</v>
      </c>
      <c r="P1037" s="0" t="str">
        <f aca="false">CONCATENATE(K1037,L1037)</f>
        <v>0716</v>
      </c>
      <c r="R1037" s="0" t="n">
        <v>25.7230281204404</v>
      </c>
      <c r="S1037" s="0" t="n">
        <v>25</v>
      </c>
      <c r="T1037" s="0" t="n">
        <v>112.709022327168</v>
      </c>
      <c r="U1037" s="0" t="n">
        <v>1.10026156870614</v>
      </c>
      <c r="V1037" s="0" t="n">
        <v>9.99300489657242E-005</v>
      </c>
      <c r="W1037" s="0" t="n">
        <f aca="false">VLOOKUP(D1037,'paramètres CI'!$A$1:$C$6,2,0)</f>
        <v>0.0424847883250769</v>
      </c>
      <c r="X1037" s="0" t="n">
        <f aca="false">(R1037-E1037)/E1037</f>
        <v>-0.0155994062643607</v>
      </c>
      <c r="Y1037" s="0" t="n">
        <f aca="false">T1037-G1037</f>
        <v>45.8876557961035</v>
      </c>
      <c r="Z1037" s="0" t="n">
        <f aca="false">U1037-H1037</f>
        <v>-0.00194658135832992</v>
      </c>
    </row>
    <row r="1038" customFormat="false" ht="15.8" hidden="false" customHeight="false" outlineLevel="0" collapsed="false">
      <c r="A1038" s="0" t="s">
        <v>19</v>
      </c>
      <c r="B1038" s="0" t="s">
        <v>54</v>
      </c>
      <c r="C1038" s="0" t="s">
        <v>36</v>
      </c>
      <c r="D1038" s="0" t="s">
        <v>37</v>
      </c>
      <c r="E1038" s="0" t="n">
        <f aca="false">VLOOKUP(O1038,bibliRdtCHauff!$G$1:$K$1398,4,0)</f>
        <v>18.8973546335501</v>
      </c>
      <c r="F1038" s="0" t="n">
        <v>20</v>
      </c>
      <c r="G1038" s="0" t="n">
        <f aca="false">VLOOKUP(P1038,BesoinU!$F$1:$L$99,3,0)</f>
        <v>66.8213665310645</v>
      </c>
      <c r="H1038" s="0" t="n">
        <f aca="false">VLOOKUP(O1038,bibliRdtCHauff!$G$1:$K$1398,3,0)</f>
        <v>0.754143289010858</v>
      </c>
      <c r="I1038" s="0" t="n">
        <v>9.99300489657242E-005</v>
      </c>
      <c r="J1038" s="0" t="n">
        <f aca="false">VLOOKUP(D1038,'paramètres CI'!$A$1:$C$6,2,0)</f>
        <v>0.0385046990211696</v>
      </c>
      <c r="K1038" s="0" t="str">
        <f aca="false">VLOOKUP(A1038,Nomenclature!$D$1:$E$9,2,0)</f>
        <v>07</v>
      </c>
      <c r="L1038" s="0" t="str">
        <f aca="false">VLOOKUP(B1038,Nomenclature!$J$1:$K$97,2,0)</f>
        <v>16</v>
      </c>
      <c r="M1038" s="0" t="str">
        <f aca="false">VLOOKUP(C1038,Nomenclature!$M$1:$N$21,2,0)</f>
        <v>23</v>
      </c>
      <c r="N1038" s="0" t="str">
        <f aca="false">VLOOKUP(D1038,Nomenclature!$O$25:$P$31,2,0)</f>
        <v>03</v>
      </c>
      <c r="O1038" s="0" t="str">
        <f aca="false">CONCATENATE(K1038,L1038,M1038,N1038)</f>
        <v>07162303</v>
      </c>
      <c r="P1038" s="0" t="str">
        <f aca="false">CONCATENATE(K1038,L1038)</f>
        <v>0716</v>
      </c>
      <c r="R1038" s="0" t="n">
        <v>18.6798017021283</v>
      </c>
      <c r="S1038" s="0" t="n">
        <v>20</v>
      </c>
      <c r="T1038" s="0" t="n">
        <v>103.420199853983</v>
      </c>
      <c r="U1038" s="0" t="n">
        <v>0.754143823162481</v>
      </c>
      <c r="V1038" s="0" t="n">
        <v>9.99300489657242E-005</v>
      </c>
      <c r="W1038" s="0" t="n">
        <f aca="false">VLOOKUP(D1038,'paramètres CI'!$A$1:$C$6,2,0)</f>
        <v>0.0385046990211696</v>
      </c>
      <c r="X1038" s="0" t="n">
        <f aca="false">(R1038-E1038)/E1038</f>
        <v>-0.0115123484551409</v>
      </c>
      <c r="Y1038" s="0" t="n">
        <f aca="false">T1038-G1038</f>
        <v>36.5988333229185</v>
      </c>
      <c r="Z1038" s="0" t="n">
        <f aca="false">U1038-H1038</f>
        <v>5.34151623043933E-007</v>
      </c>
    </row>
    <row r="1039" customFormat="false" ht="15.8" hidden="false" customHeight="false" outlineLevel="0" collapsed="false">
      <c r="A1039" s="0" t="s">
        <v>19</v>
      </c>
      <c r="B1039" s="0" t="s">
        <v>54</v>
      </c>
      <c r="C1039" s="0" t="s">
        <v>38</v>
      </c>
      <c r="D1039" s="0" t="s">
        <v>39</v>
      </c>
      <c r="E1039" s="0" t="n">
        <f aca="false">VLOOKUP(O1039,bibliRdtCHauff!$G$1:$K$1398,4,0)</f>
        <v>13.3317839139023</v>
      </c>
      <c r="F1039" s="0" t="n">
        <v>20</v>
      </c>
      <c r="G1039" s="0" t="n">
        <f aca="false">VLOOKUP(P1039,BesoinU!$F$1:$L$99,3,0)</f>
        <v>66.8213665310645</v>
      </c>
      <c r="H1039" s="0" t="n">
        <f aca="false">VLOOKUP(O1039,bibliRdtCHauff!$G$1:$K$1398,3,0)</f>
        <v>0.981730360534115</v>
      </c>
      <c r="I1039" s="0" t="n">
        <v>9.99300489657242E-005</v>
      </c>
      <c r="J1039" s="0" t="n">
        <f aca="false">VLOOKUP(D1039,'paramètres CI'!$A$1:$C$6,2,0)</f>
        <v>0.022045059962018</v>
      </c>
      <c r="K1039" s="0" t="str">
        <f aca="false">VLOOKUP(A1039,Nomenclature!$D$1:$E$9,2,0)</f>
        <v>07</v>
      </c>
      <c r="L1039" s="0" t="str">
        <f aca="false">VLOOKUP(B1039,Nomenclature!$J$1:$K$97,2,0)</f>
        <v>16</v>
      </c>
      <c r="M1039" s="0" t="str">
        <f aca="false">VLOOKUP(C1039,Nomenclature!$M$1:$N$21,2,0)</f>
        <v>24</v>
      </c>
      <c r="N1039" s="0" t="str">
        <f aca="false">VLOOKUP(D1039,Nomenclature!$O$25:$P$31,2,0)</f>
        <v>04</v>
      </c>
      <c r="O1039" s="0" t="str">
        <f aca="false">CONCATENATE(K1039,L1039,M1039,N1039)</f>
        <v>07162404</v>
      </c>
      <c r="P1039" s="0" t="str">
        <f aca="false">CONCATENATE(K1039,L1039)</f>
        <v>0716</v>
      </c>
      <c r="R1039" s="0" t="n">
        <v>13.3073150217785</v>
      </c>
      <c r="S1039" s="0" t="n">
        <v>20</v>
      </c>
      <c r="T1039" s="0" t="n">
        <v>104.700638598706</v>
      </c>
      <c r="U1039" s="0" t="n">
        <v>0.981730012629207</v>
      </c>
      <c r="V1039" s="0" t="n">
        <v>9.99300489657242E-005</v>
      </c>
      <c r="W1039" s="0" t="n">
        <f aca="false">VLOOKUP(D1039,'paramètres CI'!$A$1:$C$6,2,0)</f>
        <v>0.022045059962018</v>
      </c>
      <c r="X1039" s="0" t="n">
        <f aca="false">(R1039-E1039)/E1039</f>
        <v>-0.00183538019231496</v>
      </c>
      <c r="Y1039" s="0" t="n">
        <f aca="false">T1039-G1039</f>
        <v>37.8792720676415</v>
      </c>
      <c r="Z1039" s="0" t="n">
        <f aca="false">U1039-H1039</f>
        <v>-3.47904907993524E-007</v>
      </c>
    </row>
    <row r="1040" customFormat="false" ht="15.8" hidden="false" customHeight="false" outlineLevel="0" collapsed="false">
      <c r="A1040" s="0" t="s">
        <v>19</v>
      </c>
      <c r="B1040" s="0" t="s">
        <v>54</v>
      </c>
      <c r="C1040" s="0" t="s">
        <v>40</v>
      </c>
      <c r="D1040" s="0" t="s">
        <v>37</v>
      </c>
      <c r="E1040" s="0" t="n">
        <f aca="false">VLOOKUP(O1040,bibliRdtCHauff!$G$1:$K$1398,4,0)</f>
        <v>15.8737778921821</v>
      </c>
      <c r="F1040" s="0" t="n">
        <v>20</v>
      </c>
      <c r="G1040" s="0" t="n">
        <f aca="false">VLOOKUP(P1040,BesoinU!$F$1:$L$99,3,0)</f>
        <v>66.8213665310645</v>
      </c>
      <c r="H1040" s="0" t="n">
        <f aca="false">VLOOKUP(O1040,bibliRdtCHauff!$G$1:$K$1398,3,0)</f>
        <v>0.570451197875086</v>
      </c>
      <c r="I1040" s="0" t="n">
        <v>0.0524287011700009</v>
      </c>
      <c r="J1040" s="0" t="n">
        <f aca="false">VLOOKUP(D1040,'paramètres CI'!$A$1:$C$6,2,0)</f>
        <v>0.0385046990211696</v>
      </c>
      <c r="K1040" s="0" t="str">
        <f aca="false">VLOOKUP(A1040,Nomenclature!$D$1:$E$9,2,0)</f>
        <v>07</v>
      </c>
      <c r="L1040" s="0" t="str">
        <f aca="false">VLOOKUP(B1040,Nomenclature!$J$1:$K$97,2,0)</f>
        <v>16</v>
      </c>
      <c r="M1040" s="0" t="str">
        <f aca="false">VLOOKUP(C1040,Nomenclature!$M$1:$N$21,2,0)</f>
        <v>03</v>
      </c>
      <c r="N1040" s="0" t="str">
        <f aca="false">VLOOKUP(D1040,Nomenclature!$O$25:$P$31,2,0)</f>
        <v>03</v>
      </c>
      <c r="O1040" s="0" t="str">
        <f aca="false">CONCATENATE(K1040,L1040,M1040,N1040)</f>
        <v>07160303</v>
      </c>
      <c r="P1040" s="0" t="str">
        <f aca="false">CONCATENATE(K1040,L1040)</f>
        <v>0716</v>
      </c>
      <c r="R1040" s="0" t="n">
        <v>14.9438413617026</v>
      </c>
      <c r="S1040" s="0" t="n">
        <v>20</v>
      </c>
      <c r="T1040" s="0" t="n">
        <v>103.420199853983</v>
      </c>
      <c r="U1040" s="0" t="n">
        <v>0.524528175091143</v>
      </c>
      <c r="V1040" s="0" t="n">
        <v>0.0524287011700009</v>
      </c>
      <c r="W1040" s="0" t="n">
        <f aca="false">VLOOKUP(D1040,'paramètres CI'!$A$1:$C$6,2,0)</f>
        <v>0.0385046990211696</v>
      </c>
      <c r="X1040" s="0" t="n">
        <f aca="false">(R1040-E1040)/E1040</f>
        <v>-0.0585831890048996</v>
      </c>
      <c r="Y1040" s="0" t="n">
        <f aca="false">T1040-G1040</f>
        <v>36.5988333229185</v>
      </c>
      <c r="Z1040" s="0" t="n">
        <f aca="false">U1040-H1040</f>
        <v>-0.045923022783943</v>
      </c>
    </row>
    <row r="1041" customFormat="false" ht="15.8" hidden="false" customHeight="false" outlineLevel="0" collapsed="false">
      <c r="A1041" s="0" t="s">
        <v>19</v>
      </c>
      <c r="B1041" s="0" t="s">
        <v>54</v>
      </c>
      <c r="C1041" s="0" t="s">
        <v>41</v>
      </c>
      <c r="D1041" s="0" t="s">
        <v>39</v>
      </c>
      <c r="E1041" s="0" t="n">
        <f aca="false">VLOOKUP(O1041,bibliRdtCHauff!$G$1:$K$1398,4,0)</f>
        <v>11.198698487678</v>
      </c>
      <c r="F1041" s="0" t="n">
        <v>20</v>
      </c>
      <c r="G1041" s="0" t="n">
        <f aca="false">VLOOKUP(P1041,BesoinU!$F$1:$L$99,3,0)</f>
        <v>66.8213665310645</v>
      </c>
      <c r="H1041" s="0" t="n">
        <f aca="false">VLOOKUP(O1041,bibliRdtCHauff!$G$1:$K$1398,3,0)</f>
        <v>0.686257261640995</v>
      </c>
      <c r="I1041" s="0" t="n">
        <v>0.353604753193557</v>
      </c>
      <c r="J1041" s="0" t="n">
        <f aca="false">VLOOKUP(D1041,'paramètres CI'!$A$1:$C$6,2,0)</f>
        <v>0.022045059962018</v>
      </c>
      <c r="K1041" s="0" t="str">
        <f aca="false">VLOOKUP(A1041,Nomenclature!$D$1:$E$9,2,0)</f>
        <v>07</v>
      </c>
      <c r="L1041" s="0" t="str">
        <f aca="false">VLOOKUP(B1041,Nomenclature!$J$1:$K$97,2,0)</f>
        <v>16</v>
      </c>
      <c r="M1041" s="0" t="str">
        <f aca="false">VLOOKUP(C1041,Nomenclature!$M$1:$N$21,2,0)</f>
        <v>04</v>
      </c>
      <c r="N1041" s="0" t="str">
        <f aca="false">VLOOKUP(D1041,Nomenclature!$O$25:$P$31,2,0)</f>
        <v>04</v>
      </c>
      <c r="O1041" s="0" t="str">
        <f aca="false">CONCATENATE(K1041,L1041,M1041,N1041)</f>
        <v>07160404</v>
      </c>
      <c r="P1041" s="0" t="str">
        <f aca="false">CONCATENATE(K1041,L1041)</f>
        <v>0716</v>
      </c>
      <c r="R1041" s="0" t="n">
        <v>10.6458520174228</v>
      </c>
      <c r="S1041" s="0" t="n">
        <v>20</v>
      </c>
      <c r="T1041" s="0" t="n">
        <v>104.700638598706</v>
      </c>
      <c r="U1041" s="0" t="n">
        <v>0.612402820077591</v>
      </c>
      <c r="V1041" s="0" t="n">
        <v>0.353604753193557</v>
      </c>
      <c r="W1041" s="0" t="n">
        <f aca="false">VLOOKUP(D1041,'paramètres CI'!$A$1:$C$6,2,0)</f>
        <v>0.022045059962018</v>
      </c>
      <c r="X1041" s="0" t="n">
        <f aca="false">(R1041-E1041)/E1041</f>
        <v>-0.0493670287545914</v>
      </c>
      <c r="Y1041" s="0" t="n">
        <f aca="false">T1041-G1041</f>
        <v>37.8792720676415</v>
      </c>
      <c r="Z1041" s="0" t="n">
        <f aca="false">U1041-H1041</f>
        <v>-0.073854441563404</v>
      </c>
    </row>
    <row r="1042" customFormat="false" ht="15.8" hidden="false" customHeight="false" outlineLevel="0" collapsed="false">
      <c r="A1042" s="0" t="s">
        <v>19</v>
      </c>
      <c r="B1042" s="0" t="s">
        <v>54</v>
      </c>
      <c r="C1042" s="0" t="s">
        <v>45</v>
      </c>
      <c r="D1042" s="0" t="s">
        <v>43</v>
      </c>
      <c r="E1042" s="0" t="n">
        <f aca="false">VLOOKUP(O1042,bibliRdtCHauff!$G$1:$K$1398,4,0)</f>
        <v>10.4</v>
      </c>
      <c r="F1042" s="0" t="n">
        <v>13</v>
      </c>
      <c r="G1042" s="0" t="n">
        <f aca="false">VLOOKUP(P1042,BesoinU!$F$1:$L$99,3,0)</f>
        <v>66.8213665310645</v>
      </c>
      <c r="H1042" s="0" t="n">
        <f aca="false">VLOOKUP(O1042,bibliRdtCHauff!$G$1:$K$1398,3,0)</f>
        <v>0.92</v>
      </c>
      <c r="I1042" s="0" t="n">
        <v>0.275286927696733</v>
      </c>
      <c r="J1042" s="0" t="n">
        <f aca="false">VLOOKUP(D1042,'paramètres CI'!$A$1:$C$6,2,0)</f>
        <v>0.0935912806596305</v>
      </c>
      <c r="K1042" s="0" t="str">
        <f aca="false">VLOOKUP(A1042,Nomenclature!$D$1:$E$9,2,0)</f>
        <v>07</v>
      </c>
      <c r="L1042" s="0" t="str">
        <f aca="false">VLOOKUP(B1042,Nomenclature!$J$1:$K$97,2,0)</f>
        <v>16</v>
      </c>
      <c r="M1042" s="0" t="str">
        <f aca="false">VLOOKUP(C1042,Nomenclature!$M$1:$N$21,2,0)</f>
        <v>06</v>
      </c>
      <c r="N1042" s="0" t="str">
        <f aca="false">VLOOKUP(D1042,Nomenclature!$O$25:$P$31,2,0)</f>
        <v>02</v>
      </c>
      <c r="O1042" s="0" t="str">
        <f aca="false">CONCATENATE(K1042,L1042,M1042,N1042)</f>
        <v>07160602</v>
      </c>
      <c r="P1042" s="0" t="str">
        <f aca="false">CONCATENATE(K1042,L1042)</f>
        <v>0716</v>
      </c>
      <c r="R1042" s="0" t="n">
        <v>10</v>
      </c>
      <c r="S1042" s="0" t="n">
        <v>13</v>
      </c>
      <c r="T1042" s="0" t="n">
        <v>93.7628093610892</v>
      </c>
      <c r="U1042" s="0" t="n">
        <v>0.9</v>
      </c>
      <c r="V1042" s="0" t="n">
        <v>0.275286927696733</v>
      </c>
      <c r="W1042" s="0" t="n">
        <f aca="false">VLOOKUP(D1042,'paramètres CI'!$A$1:$C$6,2,0)</f>
        <v>0.0935912806596305</v>
      </c>
      <c r="X1042" s="0" t="n">
        <f aca="false">(R1042-E1042)/E1042</f>
        <v>-0.0384615384615385</v>
      </c>
      <c r="Y1042" s="0" t="n">
        <f aca="false">T1042-G1042</f>
        <v>26.9414428300247</v>
      </c>
      <c r="Z1042" s="0" t="n">
        <f aca="false">U1042-H1042</f>
        <v>-0.02</v>
      </c>
    </row>
    <row r="1043" customFormat="false" ht="15.8" hidden="false" customHeight="false" outlineLevel="0" collapsed="false">
      <c r="A1043" s="0" t="s">
        <v>19</v>
      </c>
      <c r="B1043" s="0" t="s">
        <v>54</v>
      </c>
      <c r="C1043" s="0" t="s">
        <v>46</v>
      </c>
      <c r="D1043" s="0" t="s">
        <v>43</v>
      </c>
      <c r="E1043" s="0" t="n">
        <f aca="false">VLOOKUP(O1043,bibliRdtCHauff!$G$1:$K$1398,4,0)</f>
        <v>12</v>
      </c>
      <c r="F1043" s="0" t="n">
        <v>13</v>
      </c>
      <c r="G1043" s="0" t="n">
        <f aca="false">VLOOKUP(P1043,BesoinU!$F$1:$L$99,3,0)</f>
        <v>66.8213665310645</v>
      </c>
      <c r="H1043" s="0" t="n">
        <f aca="false">VLOOKUP(O1043,bibliRdtCHauff!$G$1:$K$1398,3,0)</f>
        <v>1</v>
      </c>
      <c r="I1043" s="0" t="n">
        <v>9.99300489657242E-005</v>
      </c>
      <c r="J1043" s="0" t="n">
        <f aca="false">VLOOKUP(D1043,'paramètres CI'!$A$1:$C$6,2,0)</f>
        <v>0.0935912806596305</v>
      </c>
      <c r="K1043" s="0" t="str">
        <f aca="false">VLOOKUP(A1043,Nomenclature!$D$1:$E$9,2,0)</f>
        <v>07</v>
      </c>
      <c r="L1043" s="0" t="str">
        <f aca="false">VLOOKUP(B1043,Nomenclature!$J$1:$K$97,2,0)</f>
        <v>16</v>
      </c>
      <c r="M1043" s="0" t="str">
        <f aca="false">VLOOKUP(C1043,Nomenclature!$M$1:$N$21,2,0)</f>
        <v>26</v>
      </c>
      <c r="N1043" s="0" t="str">
        <f aca="false">VLOOKUP(D1043,Nomenclature!$O$25:$P$31,2,0)</f>
        <v>02</v>
      </c>
      <c r="O1043" s="0" t="str">
        <f aca="false">CONCATENATE(K1043,L1043,M1043,N1043)</f>
        <v>07162602</v>
      </c>
      <c r="P1043" s="0" t="str">
        <f aca="false">CONCATENATE(K1043,L1043)</f>
        <v>0716</v>
      </c>
      <c r="R1043" s="0" t="n">
        <v>12</v>
      </c>
      <c r="S1043" s="0" t="n">
        <v>13</v>
      </c>
      <c r="T1043" s="0" t="n">
        <v>93.7628093610892</v>
      </c>
      <c r="U1043" s="0" t="n">
        <v>1</v>
      </c>
      <c r="V1043" s="0" t="n">
        <v>9.99300489657242E-005</v>
      </c>
      <c r="W1043" s="0" t="n">
        <f aca="false">VLOOKUP(D1043,'paramètres CI'!$A$1:$C$6,2,0)</f>
        <v>0.0935912806596305</v>
      </c>
      <c r="X1043" s="0" t="n">
        <f aca="false">(R1043-E1043)/E1043</f>
        <v>0</v>
      </c>
      <c r="Y1043" s="0" t="n">
        <f aca="false">T1043-G1043</f>
        <v>26.9414428300247</v>
      </c>
      <c r="Z1043" s="0" t="n">
        <f aca="false">U1043-H1043</f>
        <v>0</v>
      </c>
    </row>
    <row r="1044" customFormat="false" ht="15.8" hidden="false" customHeight="false" outlineLevel="0" collapsed="false">
      <c r="A1044" s="0" t="s">
        <v>19</v>
      </c>
      <c r="B1044" s="0" t="s">
        <v>54</v>
      </c>
      <c r="C1044" s="0" t="s">
        <v>48</v>
      </c>
      <c r="D1044" s="0" t="s">
        <v>43</v>
      </c>
      <c r="E1044" s="0" t="n">
        <f aca="false">VLOOKUP(O1044,bibliRdtCHauff!$G$1:$K$1398,4,0)</f>
        <v>12.3135941990836</v>
      </c>
      <c r="F1044" s="0" t="n">
        <v>20</v>
      </c>
      <c r="G1044" s="0" t="n">
        <f aca="false">VLOOKUP(P1044,BesoinU!$F$1:$L$99,3,0)</f>
        <v>66.8213665310645</v>
      </c>
      <c r="H1044" s="0" t="n">
        <f aca="false">VLOOKUP(O1044,bibliRdtCHauff!$G$1:$K$1398,3,0)</f>
        <v>2.9521585116279</v>
      </c>
      <c r="I1044" s="0" t="n">
        <v>0.122068456032102</v>
      </c>
      <c r="J1044" s="0" t="n">
        <f aca="false">VLOOKUP(D1044,'paramètres CI'!$A$1:$C$6,2,0)</f>
        <v>0.0935912806596305</v>
      </c>
      <c r="K1044" s="0" t="str">
        <f aca="false">VLOOKUP(A1044,Nomenclature!$D$1:$E$9,2,0)</f>
        <v>07</v>
      </c>
      <c r="L1044" s="0" t="str">
        <f aca="false">VLOOKUP(B1044,Nomenclature!$J$1:$K$97,2,0)</f>
        <v>16</v>
      </c>
      <c r="M1044" s="0" t="str">
        <f aca="false">VLOOKUP(C1044,Nomenclature!$M$1:$N$21,2,0)</f>
        <v>09</v>
      </c>
      <c r="N1044" s="0" t="str">
        <f aca="false">VLOOKUP(D1044,Nomenclature!$O$25:$P$31,2,0)</f>
        <v>02</v>
      </c>
      <c r="O1044" s="0" t="str">
        <f aca="false">CONCATENATE(K1044,L1044,M1044,N1044)</f>
        <v>07160902</v>
      </c>
      <c r="P1044" s="0" t="str">
        <f aca="false">CONCATENATE(K1044,L1044)</f>
        <v>0716</v>
      </c>
      <c r="R1044" s="0" t="n">
        <v>11.4259999252503</v>
      </c>
      <c r="S1044" s="0" t="n">
        <v>20</v>
      </c>
      <c r="T1044" s="0" t="n">
        <v>105.514575451569</v>
      </c>
      <c r="U1044" s="0" t="n">
        <v>2.83861395348837</v>
      </c>
      <c r="V1044" s="0" t="n">
        <v>0.122068456032102</v>
      </c>
      <c r="W1044" s="0" t="n">
        <f aca="false">VLOOKUP(D1044,'paramètres CI'!$A$1:$C$6,2,0)</f>
        <v>0.0935912806596305</v>
      </c>
      <c r="X1044" s="0" t="n">
        <f aca="false">(R1044-E1044)/E1044</f>
        <v>-0.072082469138</v>
      </c>
      <c r="Y1044" s="0" t="n">
        <f aca="false">T1044-G1044</f>
        <v>38.6932089205045</v>
      </c>
      <c r="Z1044" s="0" t="n">
        <f aca="false">U1044-H1044</f>
        <v>-0.11354455813953</v>
      </c>
    </row>
    <row r="1045" customFormat="false" ht="15.8" hidden="false" customHeight="false" outlineLevel="0" collapsed="false">
      <c r="A1045" s="0" t="s">
        <v>19</v>
      </c>
      <c r="B1045" s="0" t="s">
        <v>54</v>
      </c>
      <c r="C1045" s="0" t="s">
        <v>49</v>
      </c>
      <c r="D1045" s="0" t="s">
        <v>43</v>
      </c>
      <c r="E1045" s="0" t="n">
        <f aca="false">VLOOKUP(O1045,bibliRdtCHauff!$G$1:$K$1398,4,0)</f>
        <v>14.6590407131947</v>
      </c>
      <c r="F1045" s="0" t="n">
        <v>20</v>
      </c>
      <c r="G1045" s="0" t="n">
        <f aca="false">VLOOKUP(P1045,BesoinU!$F$1:$L$99,3,0)</f>
        <v>66.8213665310645</v>
      </c>
      <c r="H1045" s="0" t="n">
        <f aca="false">VLOOKUP(O1045,bibliRdtCHauff!$G$1:$K$1398,3,0)</f>
        <v>3.40633674418604</v>
      </c>
      <c r="I1045" s="0" t="n">
        <v>9.99300489657242E-005</v>
      </c>
      <c r="J1045" s="0" t="n">
        <f aca="false">VLOOKUP(D1045,'paramètres CI'!$A$1:$C$6,2,0)</f>
        <v>0.0935912806596305</v>
      </c>
      <c r="K1045" s="0" t="str">
        <f aca="false">VLOOKUP(A1045,Nomenclature!$D$1:$E$9,2,0)</f>
        <v>07</v>
      </c>
      <c r="L1045" s="0" t="str">
        <f aca="false">VLOOKUP(B1045,Nomenclature!$J$1:$K$97,2,0)</f>
        <v>16</v>
      </c>
      <c r="M1045" s="0" t="str">
        <f aca="false">VLOOKUP(C1045,Nomenclature!$M$1:$N$21,2,0)</f>
        <v>29</v>
      </c>
      <c r="N1045" s="0" t="str">
        <f aca="false">VLOOKUP(D1045,Nomenclature!$O$25:$P$31,2,0)</f>
        <v>02</v>
      </c>
      <c r="O1045" s="0" t="str">
        <f aca="false">CONCATENATE(K1045,L1045,M1045,N1045)</f>
        <v>07162902</v>
      </c>
      <c r="P1045" s="0" t="str">
        <f aca="false">CONCATENATE(K1045,L1045)</f>
        <v>0716</v>
      </c>
      <c r="R1045" s="0" t="n">
        <v>14.2824999065629</v>
      </c>
      <c r="S1045" s="0" t="n">
        <v>20</v>
      </c>
      <c r="T1045" s="0" t="n">
        <v>105.514575451569</v>
      </c>
      <c r="U1045" s="0" t="n">
        <v>3.40633674418604</v>
      </c>
      <c r="V1045" s="0" t="n">
        <v>9.99300489657242E-005</v>
      </c>
      <c r="W1045" s="0" t="n">
        <f aca="false">VLOOKUP(D1045,'paramètres CI'!$A$1:$C$6,2,0)</f>
        <v>0.0935912806596305</v>
      </c>
      <c r="X1045" s="0" t="n">
        <f aca="false">(R1045-E1045)/E1045</f>
        <v>-0.0256865925948942</v>
      </c>
      <c r="Y1045" s="0" t="n">
        <f aca="false">T1045-G1045</f>
        <v>38.6932089205045</v>
      </c>
      <c r="Z1045" s="0" t="n">
        <f aca="false">U1045-H1045</f>
        <v>0</v>
      </c>
    </row>
    <row r="1046" customFormat="false" ht="15.8" hidden="false" customHeight="false" outlineLevel="0" collapsed="false">
      <c r="A1046" s="0" t="s">
        <v>19</v>
      </c>
      <c r="B1046" s="0" t="s">
        <v>54</v>
      </c>
      <c r="C1046" s="0" t="s">
        <v>55</v>
      </c>
      <c r="D1046" s="0" t="s">
        <v>43</v>
      </c>
      <c r="E1046" s="0" t="n">
        <f aca="false">VLOOKUP(O1046,bibliRdtCHauff!$G$1:$K$1398,4,0)</f>
        <v>11.1768216</v>
      </c>
      <c r="F1046" s="0" t="n">
        <v>17</v>
      </c>
      <c r="G1046" s="0" t="n">
        <f aca="false">VLOOKUP(P1046,BesoinU!$F$1:$L$99,3,0)</f>
        <v>66.8213665310645</v>
      </c>
      <c r="H1046" s="0" t="n">
        <f aca="false">VLOOKUP(O1046,bibliRdtCHauff!$G$1:$K$1398,3,0)</f>
        <v>2.81101778073089</v>
      </c>
      <c r="I1046" s="0" t="n">
        <v>0.0871658673848786</v>
      </c>
      <c r="J1046" s="0" t="n">
        <f aca="false">VLOOKUP(D1046,'paramètres CI'!$A$1:$C$6,2,0)</f>
        <v>0.0935912806596305</v>
      </c>
      <c r="K1046" s="0" t="str">
        <f aca="false">VLOOKUP(A1046,Nomenclature!$D$1:$E$9,2,0)</f>
        <v>07</v>
      </c>
      <c r="L1046" s="0" t="str">
        <f aca="false">VLOOKUP(B1046,Nomenclature!$J$1:$K$97,2,0)</f>
        <v>16</v>
      </c>
      <c r="M1046" s="0" t="str">
        <f aca="false">VLOOKUP(C1046,Nomenclature!$M$1:$N$21,2,0)</f>
        <v>10</v>
      </c>
      <c r="N1046" s="0" t="str">
        <f aca="false">VLOOKUP(D1046,Nomenclature!$O$25:$P$31,2,0)</f>
        <v>02</v>
      </c>
      <c r="O1046" s="0" t="str">
        <f aca="false">CONCATENATE(K1046,L1046,M1046,N1046)</f>
        <v>07161002</v>
      </c>
      <c r="P1046" s="0" t="str">
        <f aca="false">CONCATENATE(K1046,L1046)</f>
        <v>0716</v>
      </c>
      <c r="R1046" s="0" t="n">
        <v>10.644592</v>
      </c>
      <c r="S1046" s="0" t="n">
        <v>17</v>
      </c>
      <c r="T1046" s="0" t="n">
        <v>100.129565705507</v>
      </c>
      <c r="U1046" s="0" t="n">
        <v>2.67956730897009</v>
      </c>
      <c r="V1046" s="0" t="n">
        <v>0.0871658673848786</v>
      </c>
      <c r="W1046" s="0" t="n">
        <f aca="false">VLOOKUP(D1046,'paramètres CI'!$A$1:$C$6,2,0)</f>
        <v>0.0935912806596305</v>
      </c>
      <c r="X1046" s="0" t="n">
        <f aca="false">(R1046-E1046)/E1046</f>
        <v>-0.0476190476190477</v>
      </c>
      <c r="Y1046" s="0" t="n">
        <f aca="false">T1046-G1046</f>
        <v>33.3081991744425</v>
      </c>
      <c r="Z1046" s="0" t="n">
        <f aca="false">U1046-H1046</f>
        <v>-0.1314504717608</v>
      </c>
    </row>
    <row r="1047" customFormat="false" ht="15.8" hidden="false" customHeight="false" outlineLevel="0" collapsed="false">
      <c r="A1047" s="0" t="s">
        <v>19</v>
      </c>
      <c r="B1047" s="0" t="s">
        <v>54</v>
      </c>
      <c r="C1047" s="0" t="s">
        <v>56</v>
      </c>
      <c r="D1047" s="0" t="s">
        <v>43</v>
      </c>
      <c r="E1047" s="0" t="n">
        <f aca="false">VLOOKUP(O1047,bibliRdtCHauff!$G$1:$K$1398,4,0)</f>
        <v>13.30574</v>
      </c>
      <c r="F1047" s="0" t="n">
        <v>17</v>
      </c>
      <c r="G1047" s="0" t="n">
        <f aca="false">VLOOKUP(P1047,BesoinU!$F$1:$L$99,3,0)</f>
        <v>66.8213665310645</v>
      </c>
      <c r="H1047" s="0" t="n">
        <f aca="false">VLOOKUP(O1047,bibliRdtCHauff!$G$1:$K$1398,3,0)</f>
        <v>3.33681966777408</v>
      </c>
      <c r="I1047" s="0" t="n">
        <v>9.99300489657242E-005</v>
      </c>
      <c r="J1047" s="0" t="n">
        <f aca="false">VLOOKUP(D1047,'paramètres CI'!$A$1:$C$6,2,0)</f>
        <v>0.0935912806596305</v>
      </c>
      <c r="K1047" s="0" t="str">
        <f aca="false">VLOOKUP(A1047,Nomenclature!$D$1:$E$9,2,0)</f>
        <v>07</v>
      </c>
      <c r="L1047" s="0" t="str">
        <f aca="false">VLOOKUP(B1047,Nomenclature!$J$1:$K$97,2,0)</f>
        <v>16</v>
      </c>
      <c r="M1047" s="0" t="str">
        <f aca="false">VLOOKUP(C1047,Nomenclature!$M$1:$N$21,2,0)</f>
        <v>30</v>
      </c>
      <c r="N1047" s="0" t="str">
        <f aca="false">VLOOKUP(D1047,Nomenclature!$O$25:$P$31,2,0)</f>
        <v>02</v>
      </c>
      <c r="O1047" s="0" t="str">
        <f aca="false">CONCATENATE(K1047,L1047,M1047,N1047)</f>
        <v>07163002</v>
      </c>
      <c r="P1047" s="0" t="str">
        <f aca="false">CONCATENATE(K1047,L1047)</f>
        <v>0716</v>
      </c>
      <c r="R1047" s="0" t="n">
        <v>13.30574</v>
      </c>
      <c r="S1047" s="0" t="n">
        <v>17</v>
      </c>
      <c r="T1047" s="0" t="n">
        <v>100.129565705507</v>
      </c>
      <c r="U1047" s="0" t="n">
        <v>3.33681966777408</v>
      </c>
      <c r="V1047" s="0" t="n">
        <v>9.99300489657242E-005</v>
      </c>
      <c r="W1047" s="0" t="n">
        <f aca="false">VLOOKUP(D1047,'paramètres CI'!$A$1:$C$6,2,0)</f>
        <v>0.0935912806596305</v>
      </c>
      <c r="X1047" s="0" t="n">
        <f aca="false">(R1047-E1047)/E1047</f>
        <v>0</v>
      </c>
      <c r="Y1047" s="0" t="n">
        <f aca="false">T1047-G1047</f>
        <v>33.3081991744425</v>
      </c>
      <c r="Z1047" s="0" t="n">
        <f aca="false">U1047-H1047</f>
        <v>0</v>
      </c>
    </row>
    <row r="1048" customFormat="false" ht="15.8" hidden="false" customHeight="false" outlineLevel="0" collapsed="false">
      <c r="A1048" s="0" t="s">
        <v>19</v>
      </c>
      <c r="B1048" s="0" t="s">
        <v>133</v>
      </c>
      <c r="C1048" s="0" t="s">
        <v>32</v>
      </c>
      <c r="D1048" s="0" t="s">
        <v>33</v>
      </c>
      <c r="E1048" s="0" t="n">
        <f aca="false">VLOOKUP(O1048,bibliRdtCHauff!$G$1:$K$1398,4,0)</f>
        <v>30.1216136913547</v>
      </c>
      <c r="F1048" s="0" t="n">
        <v>25</v>
      </c>
      <c r="G1048" s="0" t="n">
        <f aca="false">VLOOKUP(P1048,BesoinU!$F$1:$L$99,3,0)</f>
        <v>42.2731693398018</v>
      </c>
      <c r="H1048" s="0" t="n">
        <f aca="false">VLOOKUP(O1048,bibliRdtCHauff!$G$1:$K$1398,3,0)</f>
        <v>2.61800024864765</v>
      </c>
      <c r="I1048" s="0" t="n">
        <v>0.0268658950799099</v>
      </c>
      <c r="J1048" s="0" t="n">
        <f aca="false">VLOOKUP(D1048,'paramètres CI'!$A$1:$C$6,2,0)</f>
        <v>0.033584731604575</v>
      </c>
      <c r="K1048" s="0" t="str">
        <f aca="false">VLOOKUP(A1048,Nomenclature!$D$1:$E$9,2,0)</f>
        <v>07</v>
      </c>
      <c r="L1048" s="0" t="str">
        <f aca="false">VLOOKUP(B1048,Nomenclature!$J$1:$K$97,2,0)</f>
        <v>18</v>
      </c>
      <c r="M1048" s="0" t="str">
        <f aca="false">VLOOKUP(C1048,Nomenclature!$M$1:$N$21,2,0)</f>
        <v>01</v>
      </c>
      <c r="N1048" s="0" t="str">
        <f aca="false">VLOOKUP(D1048,Nomenclature!$O$25:$P$31,2,0)</f>
        <v>01</v>
      </c>
      <c r="O1048" s="0" t="str">
        <f aca="false">CONCATENATE(K1048,L1048,M1048,N1048)</f>
        <v>07180101</v>
      </c>
      <c r="P1048" s="0" t="str">
        <f aca="false">CONCATENATE(K1048,L1048)</f>
        <v>0718</v>
      </c>
      <c r="R1048" s="0" t="n">
        <v>28.6872511346235</v>
      </c>
      <c r="S1048" s="0" t="n">
        <v>25</v>
      </c>
      <c r="T1048" s="0" t="n">
        <v>71.2116506043416</v>
      </c>
      <c r="U1048" s="0" t="n">
        <v>2.47823586649229</v>
      </c>
      <c r="V1048" s="0" t="n">
        <v>0.0268658950799099</v>
      </c>
      <c r="W1048" s="0" t="n">
        <f aca="false">VLOOKUP(D1048,'paramètres CI'!$A$1:$C$6,2,0)</f>
        <v>0.033584731604575</v>
      </c>
      <c r="X1048" s="0" t="n">
        <f aca="false">(R1048-E1048)/E1048</f>
        <v>-0.0476190476190484</v>
      </c>
      <c r="Y1048" s="0" t="n">
        <f aca="false">T1048-G1048</f>
        <v>28.9384812645398</v>
      </c>
      <c r="Z1048" s="0" t="n">
        <f aca="false">U1048-H1048</f>
        <v>-0.13976438215536</v>
      </c>
    </row>
    <row r="1049" customFormat="false" ht="15.8" hidden="false" customHeight="false" outlineLevel="0" collapsed="false">
      <c r="A1049" s="0" t="s">
        <v>19</v>
      </c>
      <c r="B1049" s="0" t="s">
        <v>133</v>
      </c>
      <c r="C1049" s="0" t="s">
        <v>32</v>
      </c>
      <c r="D1049" s="0" t="s">
        <v>34</v>
      </c>
      <c r="E1049" s="0" t="n">
        <f aca="false">VLOOKUP(O1049,bibliRdtCHauff!$G$1:$K$1398,4,0)</f>
        <v>26.4207251915451</v>
      </c>
      <c r="F1049" s="0" t="n">
        <v>25</v>
      </c>
      <c r="G1049" s="0" t="n">
        <f aca="false">VLOOKUP(P1049,BesoinU!$F$1:$L$99,3,0)</f>
        <v>42.2731693398018</v>
      </c>
      <c r="H1049" s="0" t="n">
        <f aca="false">VLOOKUP(O1049,bibliRdtCHauff!$G$1:$K$1398,3,0)</f>
        <v>2.20575775390292</v>
      </c>
      <c r="I1049" s="0" t="n">
        <v>0.16759687762288</v>
      </c>
      <c r="J1049" s="0" t="n">
        <f aca="false">VLOOKUP(D1049,'paramètres CI'!$A$1:$C$6,2,0)</f>
        <v>0.0424847883250769</v>
      </c>
      <c r="K1049" s="0" t="str">
        <f aca="false">VLOOKUP(A1049,Nomenclature!$D$1:$E$9,2,0)</f>
        <v>07</v>
      </c>
      <c r="L1049" s="0" t="str">
        <f aca="false">VLOOKUP(B1049,Nomenclature!$J$1:$K$97,2,0)</f>
        <v>18</v>
      </c>
      <c r="M1049" s="0" t="str">
        <f aca="false">VLOOKUP(C1049,Nomenclature!$M$1:$N$21,2,0)</f>
        <v>01</v>
      </c>
      <c r="N1049" s="0" t="str">
        <f aca="false">VLOOKUP(D1049,Nomenclature!$O$25:$P$31,2,0)</f>
        <v>06</v>
      </c>
      <c r="O1049" s="0" t="str">
        <f aca="false">CONCATENATE(K1049,L1049,M1049,N1049)</f>
        <v>07180106</v>
      </c>
      <c r="P1049" s="0" t="str">
        <f aca="false">CONCATENATE(K1049,L1049)</f>
        <v>0718</v>
      </c>
      <c r="R1049" s="0" t="n">
        <v>25.1625954205191</v>
      </c>
      <c r="S1049" s="0" t="n">
        <v>25</v>
      </c>
      <c r="T1049" s="0" t="n">
        <v>74.3808899413388</v>
      </c>
      <c r="U1049" s="0" t="n">
        <v>2.0909704397451</v>
      </c>
      <c r="V1049" s="0" t="n">
        <v>0.16759687762288</v>
      </c>
      <c r="W1049" s="0" t="n">
        <f aca="false">VLOOKUP(D1049,'paramètres CI'!$A$1:$C$6,2,0)</f>
        <v>0.0424847883250769</v>
      </c>
      <c r="X1049" s="0" t="n">
        <f aca="false">(R1049-E1049)/E1049</f>
        <v>-0.0476190476190492</v>
      </c>
      <c r="Y1049" s="0" t="n">
        <f aca="false">T1049-G1049</f>
        <v>32.107720601537</v>
      </c>
      <c r="Z1049" s="0" t="n">
        <f aca="false">U1049-H1049</f>
        <v>-0.11478731415782</v>
      </c>
    </row>
    <row r="1050" customFormat="false" ht="15.8" hidden="false" customHeight="false" outlineLevel="0" collapsed="false">
      <c r="A1050" s="0" t="s">
        <v>19</v>
      </c>
      <c r="B1050" s="0" t="s">
        <v>133</v>
      </c>
      <c r="C1050" s="0" t="s">
        <v>35</v>
      </c>
      <c r="D1050" s="0" t="s">
        <v>33</v>
      </c>
      <c r="E1050" s="0" t="n">
        <f aca="false">VLOOKUP(O1050,bibliRdtCHauff!$G$1:$K$1398,4,0)</f>
        <v>35.8590639182794</v>
      </c>
      <c r="F1050" s="0" t="n">
        <v>25</v>
      </c>
      <c r="G1050" s="0" t="n">
        <f aca="false">VLOOKUP(P1050,BesoinU!$F$1:$L$99,3,0)</f>
        <v>42.2731693398018</v>
      </c>
      <c r="H1050" s="0" t="n">
        <f aca="false">VLOOKUP(O1050,bibliRdtCHauff!$G$1:$K$1398,3,0)</f>
        <v>3.17705777726909</v>
      </c>
      <c r="I1050" s="0" t="n">
        <v>9.9920063948841E-005</v>
      </c>
      <c r="J1050" s="0" t="n">
        <f aca="false">VLOOKUP(D1050,'paramètres CI'!$A$1:$C$6,2,0)</f>
        <v>0.033584731604575</v>
      </c>
      <c r="K1050" s="0" t="str">
        <f aca="false">VLOOKUP(A1050,Nomenclature!$D$1:$E$9,2,0)</f>
        <v>07</v>
      </c>
      <c r="L1050" s="0" t="str">
        <f aca="false">VLOOKUP(B1050,Nomenclature!$J$1:$K$97,2,0)</f>
        <v>18</v>
      </c>
      <c r="M1050" s="0" t="str">
        <f aca="false">VLOOKUP(C1050,Nomenclature!$M$1:$N$21,2,0)</f>
        <v>21</v>
      </c>
      <c r="N1050" s="0" t="str">
        <f aca="false">VLOOKUP(D1050,Nomenclature!$O$25:$P$31,2,0)</f>
        <v>01</v>
      </c>
      <c r="O1050" s="0" t="str">
        <f aca="false">CONCATENATE(K1050,L1050,M1050,N1050)</f>
        <v>07182101</v>
      </c>
      <c r="P1050" s="0" t="str">
        <f aca="false">CONCATENATE(K1050,L1050)</f>
        <v>0718</v>
      </c>
      <c r="R1050" s="0" t="n">
        <v>35.8590639182794</v>
      </c>
      <c r="S1050" s="0" t="n">
        <v>25</v>
      </c>
      <c r="T1050" s="0" t="n">
        <v>71.2116506043416</v>
      </c>
      <c r="U1050" s="0" t="n">
        <v>3.17705777726909</v>
      </c>
      <c r="V1050" s="0" t="n">
        <v>9.9920063948841E-005</v>
      </c>
      <c r="W1050" s="0" t="n">
        <f aca="false">VLOOKUP(D1050,'paramètres CI'!$A$1:$C$6,2,0)</f>
        <v>0.033584731604575</v>
      </c>
      <c r="X1050" s="0" t="n">
        <f aca="false">(R1050-E1050)/E1050</f>
        <v>0</v>
      </c>
      <c r="Y1050" s="0" t="n">
        <f aca="false">T1050-G1050</f>
        <v>28.9384812645398</v>
      </c>
      <c r="Z1050" s="0" t="n">
        <f aca="false">U1050-H1050</f>
        <v>0</v>
      </c>
    </row>
    <row r="1051" customFormat="false" ht="15.8" hidden="false" customHeight="false" outlineLevel="0" collapsed="false">
      <c r="A1051" s="0" t="s">
        <v>19</v>
      </c>
      <c r="B1051" s="0" t="s">
        <v>133</v>
      </c>
      <c r="C1051" s="0" t="s">
        <v>35</v>
      </c>
      <c r="D1051" s="0" t="s">
        <v>34</v>
      </c>
      <c r="E1051" s="0" t="n">
        <f aca="false">VLOOKUP(O1051,bibliRdtCHauff!$G$1:$K$1398,4,0)</f>
        <v>31.4532442756489</v>
      </c>
      <c r="F1051" s="0" t="n">
        <v>25</v>
      </c>
      <c r="G1051" s="0" t="n">
        <f aca="false">VLOOKUP(P1051,BesoinU!$F$1:$L$99,3,0)</f>
        <v>42.2731693398018</v>
      </c>
      <c r="H1051" s="0" t="n">
        <f aca="false">VLOOKUP(O1051,bibliRdtCHauff!$G$1:$K$1398,3,0)</f>
        <v>2.66490701053421</v>
      </c>
      <c r="I1051" s="0" t="n">
        <v>9.9920063948841E-005</v>
      </c>
      <c r="J1051" s="0" t="n">
        <f aca="false">VLOOKUP(D1051,'paramètres CI'!$A$1:$C$6,2,0)</f>
        <v>0.0424847883250769</v>
      </c>
      <c r="K1051" s="0" t="str">
        <f aca="false">VLOOKUP(A1051,Nomenclature!$D$1:$E$9,2,0)</f>
        <v>07</v>
      </c>
      <c r="L1051" s="0" t="str">
        <f aca="false">VLOOKUP(B1051,Nomenclature!$J$1:$K$97,2,0)</f>
        <v>18</v>
      </c>
      <c r="M1051" s="0" t="str">
        <f aca="false">VLOOKUP(C1051,Nomenclature!$M$1:$N$21,2,0)</f>
        <v>21</v>
      </c>
      <c r="N1051" s="0" t="str">
        <f aca="false">VLOOKUP(D1051,Nomenclature!$O$25:$P$31,2,0)</f>
        <v>06</v>
      </c>
      <c r="O1051" s="0" t="str">
        <f aca="false">CONCATENATE(K1051,L1051,M1051,N1051)</f>
        <v>07182106</v>
      </c>
      <c r="P1051" s="0" t="str">
        <f aca="false">CONCATENATE(K1051,L1051)</f>
        <v>0718</v>
      </c>
      <c r="R1051" s="0" t="n">
        <v>31.4532442756489</v>
      </c>
      <c r="S1051" s="0" t="n">
        <v>25</v>
      </c>
      <c r="T1051" s="0" t="n">
        <v>74.3808899413388</v>
      </c>
      <c r="U1051" s="0" t="n">
        <v>2.66490701053421</v>
      </c>
      <c r="V1051" s="0" t="n">
        <v>9.9920063948841E-005</v>
      </c>
      <c r="W1051" s="0" t="n">
        <f aca="false">VLOOKUP(D1051,'paramètres CI'!$A$1:$C$6,2,0)</f>
        <v>0.0424847883250769</v>
      </c>
      <c r="X1051" s="0" t="n">
        <f aca="false">(R1051-E1051)/E1051</f>
        <v>0</v>
      </c>
      <c r="Y1051" s="0" t="n">
        <f aca="false">T1051-G1051</f>
        <v>32.107720601537</v>
      </c>
      <c r="Z1051" s="0" t="n">
        <f aca="false">U1051-H1051</f>
        <v>0</v>
      </c>
    </row>
    <row r="1052" customFormat="false" ht="15.8" hidden="false" customHeight="false" outlineLevel="0" collapsed="false">
      <c r="A1052" s="0" t="s">
        <v>19</v>
      </c>
      <c r="B1052" s="0" t="s">
        <v>133</v>
      </c>
      <c r="C1052" s="0" t="s">
        <v>134</v>
      </c>
      <c r="D1052" s="0" t="s">
        <v>43</v>
      </c>
      <c r="E1052" s="0" t="n">
        <f aca="false">VLOOKUP(O1052,bibliRdtCHauff!$G$1:$K$1398,4,0)</f>
        <v>10.4</v>
      </c>
      <c r="F1052" s="0" t="n">
        <v>10</v>
      </c>
      <c r="G1052" s="0" t="n">
        <f aca="false">VLOOKUP(P1052,BesoinU!$F$1:$L$99,3,0)</f>
        <v>42.2731693398018</v>
      </c>
      <c r="H1052" s="0" t="n">
        <f aca="false">VLOOKUP(O1052,bibliRdtCHauff!$G$1:$K$1398,3,0)</f>
        <v>0.84</v>
      </c>
      <c r="I1052" s="0" t="n">
        <v>0.126239138786633</v>
      </c>
      <c r="J1052" s="0" t="n">
        <f aca="false">VLOOKUP(D1052,'paramètres CI'!$A$1:$C$6,2,0)</f>
        <v>0.0935912806596305</v>
      </c>
      <c r="K1052" s="0" t="str">
        <f aca="false">VLOOKUP(A1052,Nomenclature!$D$1:$E$9,2,0)</f>
        <v>07</v>
      </c>
      <c r="L1052" s="0" t="str">
        <f aca="false">VLOOKUP(B1052,Nomenclature!$J$1:$K$97,2,0)</f>
        <v>18</v>
      </c>
      <c r="M1052" s="0" t="str">
        <f aca="false">VLOOKUP(C1052,Nomenclature!$M$1:$N$21,2,0)</f>
        <v>02</v>
      </c>
      <c r="N1052" s="0" t="str">
        <f aca="false">VLOOKUP(D1052,Nomenclature!$O$25:$P$31,2,0)</f>
        <v>02</v>
      </c>
      <c r="O1052" s="0" t="str">
        <f aca="false">CONCATENATE(K1052,L1052,M1052,N1052)</f>
        <v>07180202</v>
      </c>
      <c r="P1052" s="0" t="str">
        <f aca="false">CONCATENATE(K1052,L1052)</f>
        <v>0718</v>
      </c>
      <c r="R1052" s="0" t="n">
        <v>10</v>
      </c>
      <c r="S1052" s="0" t="n">
        <v>10</v>
      </c>
      <c r="T1052" s="0" t="n">
        <v>66.0303319381609</v>
      </c>
      <c r="U1052" s="0" t="n">
        <v>0.8</v>
      </c>
      <c r="V1052" s="0" t="n">
        <v>0.126239138786633</v>
      </c>
      <c r="W1052" s="0" t="n">
        <f aca="false">VLOOKUP(D1052,'paramètres CI'!$A$1:$C$6,2,0)</f>
        <v>0.0935912806596305</v>
      </c>
      <c r="X1052" s="0" t="n">
        <f aca="false">(R1052-E1052)/E1052</f>
        <v>-0.0384615384615385</v>
      </c>
      <c r="Y1052" s="0" t="n">
        <f aca="false">T1052-G1052</f>
        <v>23.7571625983591</v>
      </c>
      <c r="Z1052" s="0" t="n">
        <f aca="false">U1052-H1052</f>
        <v>-0.0399999999999999</v>
      </c>
    </row>
    <row r="1053" customFormat="false" ht="15.8" hidden="false" customHeight="false" outlineLevel="0" collapsed="false">
      <c r="A1053" s="0" t="s">
        <v>19</v>
      </c>
      <c r="B1053" s="0" t="s">
        <v>133</v>
      </c>
      <c r="C1053" s="0" t="s">
        <v>135</v>
      </c>
      <c r="D1053" s="0" t="s">
        <v>43</v>
      </c>
      <c r="E1053" s="0" t="n">
        <f aca="false">VLOOKUP(O1053,bibliRdtCHauff!$G$1:$K$1398,4,0)</f>
        <v>12</v>
      </c>
      <c r="F1053" s="0" t="n">
        <v>10</v>
      </c>
      <c r="G1053" s="0" t="n">
        <f aca="false">VLOOKUP(P1053,BesoinU!$F$1:$L$99,3,0)</f>
        <v>42.2731693398018</v>
      </c>
      <c r="H1053" s="0" t="n">
        <f aca="false">VLOOKUP(O1053,bibliRdtCHauff!$G$1:$K$1398,3,0)</f>
        <v>1</v>
      </c>
      <c r="I1053" s="0" t="n">
        <v>9.9920063948841E-005</v>
      </c>
      <c r="J1053" s="0" t="n">
        <f aca="false">VLOOKUP(D1053,'paramètres CI'!$A$1:$C$6,2,0)</f>
        <v>0.0935912806596305</v>
      </c>
      <c r="K1053" s="0" t="str">
        <f aca="false">VLOOKUP(A1053,Nomenclature!$D$1:$E$9,2,0)</f>
        <v>07</v>
      </c>
      <c r="L1053" s="0" t="str">
        <f aca="false">VLOOKUP(B1053,Nomenclature!$J$1:$K$97,2,0)</f>
        <v>18</v>
      </c>
      <c r="M1053" s="0" t="str">
        <f aca="false">VLOOKUP(C1053,Nomenclature!$M$1:$N$21,2,0)</f>
        <v>22</v>
      </c>
      <c r="N1053" s="0" t="str">
        <f aca="false">VLOOKUP(D1053,Nomenclature!$O$25:$P$31,2,0)</f>
        <v>02</v>
      </c>
      <c r="O1053" s="0" t="str">
        <f aca="false">CONCATENATE(K1053,L1053,M1053,N1053)</f>
        <v>07182202</v>
      </c>
      <c r="P1053" s="0" t="str">
        <f aca="false">CONCATENATE(K1053,L1053)</f>
        <v>0718</v>
      </c>
      <c r="R1053" s="0" t="n">
        <v>12</v>
      </c>
      <c r="S1053" s="0" t="n">
        <v>10</v>
      </c>
      <c r="T1053" s="0" t="n">
        <v>66.0303319381609</v>
      </c>
      <c r="U1053" s="0" t="n">
        <v>1</v>
      </c>
      <c r="V1053" s="0" t="n">
        <v>9.9920063948841E-005</v>
      </c>
      <c r="W1053" s="0" t="n">
        <f aca="false">VLOOKUP(D1053,'paramètres CI'!$A$1:$C$6,2,0)</f>
        <v>0.0935912806596305</v>
      </c>
      <c r="X1053" s="0" t="n">
        <f aca="false">(R1053-E1053)/E1053</f>
        <v>0</v>
      </c>
      <c r="Y1053" s="0" t="n">
        <f aca="false">T1053-G1053</f>
        <v>23.7571625983591</v>
      </c>
      <c r="Z1053" s="0" t="n">
        <f aca="false">U1053-H1053</f>
        <v>0</v>
      </c>
    </row>
    <row r="1054" customFormat="false" ht="15.8" hidden="false" customHeight="false" outlineLevel="0" collapsed="false">
      <c r="A1054" s="0" t="s">
        <v>19</v>
      </c>
      <c r="B1054" s="0" t="s">
        <v>133</v>
      </c>
      <c r="C1054" s="0" t="s">
        <v>36</v>
      </c>
      <c r="D1054" s="0" t="s">
        <v>37</v>
      </c>
      <c r="E1054" s="0" t="n">
        <f aca="false">VLOOKUP(O1054,bibliRdtCHauff!$G$1:$K$1398,4,0)</f>
        <v>14.2944633412635</v>
      </c>
      <c r="F1054" s="0" t="n">
        <v>20</v>
      </c>
      <c r="G1054" s="0" t="n">
        <f aca="false">VLOOKUP(P1054,BesoinU!$F$1:$L$99,3,0)</f>
        <v>42.2731693398018</v>
      </c>
      <c r="H1054" s="0" t="n">
        <f aca="false">VLOOKUP(O1054,bibliRdtCHauff!$G$1:$K$1398,3,0)</f>
        <v>0.757256696292313</v>
      </c>
      <c r="I1054" s="0" t="n">
        <v>9.9920063948841E-005</v>
      </c>
      <c r="J1054" s="0" t="n">
        <f aca="false">VLOOKUP(D1054,'paramètres CI'!$A$1:$C$6,2,0)</f>
        <v>0.0385046990211696</v>
      </c>
      <c r="K1054" s="0" t="str">
        <f aca="false">VLOOKUP(A1054,Nomenclature!$D$1:$E$9,2,0)</f>
        <v>07</v>
      </c>
      <c r="L1054" s="0" t="str">
        <f aca="false">VLOOKUP(B1054,Nomenclature!$J$1:$K$97,2,0)</f>
        <v>18</v>
      </c>
      <c r="M1054" s="0" t="str">
        <f aca="false">VLOOKUP(C1054,Nomenclature!$M$1:$N$21,2,0)</f>
        <v>23</v>
      </c>
      <c r="N1054" s="0" t="str">
        <f aca="false">VLOOKUP(D1054,Nomenclature!$O$25:$P$31,2,0)</f>
        <v>03</v>
      </c>
      <c r="O1054" s="0" t="str">
        <f aca="false">CONCATENATE(K1054,L1054,M1054,N1054)</f>
        <v>07182303</v>
      </c>
      <c r="P1054" s="0" t="str">
        <f aca="false">CONCATENATE(K1054,L1054)</f>
        <v>0718</v>
      </c>
      <c r="R1054" s="0" t="n">
        <v>14.2944633412635</v>
      </c>
      <c r="S1054" s="0" t="n">
        <v>20</v>
      </c>
      <c r="T1054" s="0" t="n">
        <v>55.4959707573618</v>
      </c>
      <c r="U1054" s="0" t="n">
        <v>0.757256696292313</v>
      </c>
      <c r="V1054" s="0" t="n">
        <v>9.9920063948841E-005</v>
      </c>
      <c r="W1054" s="0" t="n">
        <f aca="false">VLOOKUP(D1054,'paramètres CI'!$A$1:$C$6,2,0)</f>
        <v>0.0385046990211696</v>
      </c>
      <c r="X1054" s="0" t="n">
        <f aca="false">(R1054-E1054)/E1054</f>
        <v>0</v>
      </c>
      <c r="Y1054" s="0" t="n">
        <f aca="false">T1054-G1054</f>
        <v>13.22280141756</v>
      </c>
      <c r="Z1054" s="0" t="n">
        <f aca="false">U1054-H1054</f>
        <v>0</v>
      </c>
    </row>
    <row r="1055" customFormat="false" ht="15.8" hidden="false" customHeight="false" outlineLevel="0" collapsed="false">
      <c r="A1055" s="0" t="s">
        <v>19</v>
      </c>
      <c r="B1055" s="0" t="s">
        <v>133</v>
      </c>
      <c r="C1055" s="0" t="s">
        <v>38</v>
      </c>
      <c r="D1055" s="0" t="s">
        <v>39</v>
      </c>
      <c r="E1055" s="0" t="n">
        <f aca="false">VLOOKUP(O1055,bibliRdtCHauff!$G$1:$K$1398,4,0)</f>
        <v>10.3443826920532</v>
      </c>
      <c r="F1055" s="0" t="n">
        <v>20</v>
      </c>
      <c r="G1055" s="0" t="n">
        <f aca="false">VLOOKUP(P1055,BesoinU!$F$1:$L$99,3,0)</f>
        <v>42.2731693398018</v>
      </c>
      <c r="H1055" s="0" t="n">
        <f aca="false">VLOOKUP(O1055,bibliRdtCHauff!$G$1:$K$1398,3,0)</f>
        <v>0.981239301611903</v>
      </c>
      <c r="I1055" s="0" t="n">
        <v>9.9920063948841E-005</v>
      </c>
      <c r="J1055" s="0" t="n">
        <f aca="false">VLOOKUP(D1055,'paramètres CI'!$A$1:$C$6,2,0)</f>
        <v>0.022045059962018</v>
      </c>
      <c r="K1055" s="0" t="str">
        <f aca="false">VLOOKUP(A1055,Nomenclature!$D$1:$E$9,2,0)</f>
        <v>07</v>
      </c>
      <c r="L1055" s="0" t="str">
        <f aca="false">VLOOKUP(B1055,Nomenclature!$J$1:$K$97,2,0)</f>
        <v>18</v>
      </c>
      <c r="M1055" s="0" t="str">
        <f aca="false">VLOOKUP(C1055,Nomenclature!$M$1:$N$21,2,0)</f>
        <v>24</v>
      </c>
      <c r="N1055" s="0" t="str">
        <f aca="false">VLOOKUP(D1055,Nomenclature!$O$25:$P$31,2,0)</f>
        <v>04</v>
      </c>
      <c r="O1055" s="0" t="str">
        <f aca="false">CONCATENATE(K1055,L1055,M1055,N1055)</f>
        <v>07182404</v>
      </c>
      <c r="P1055" s="0" t="str">
        <f aca="false">CONCATENATE(K1055,L1055)</f>
        <v>0718</v>
      </c>
      <c r="R1055" s="0" t="n">
        <v>10.3443826920532</v>
      </c>
      <c r="S1055" s="0" t="n">
        <v>20</v>
      </c>
      <c r="T1055" s="0" t="n">
        <v>72.2067470167925</v>
      </c>
      <c r="U1055" s="0" t="n">
        <v>0.981239301611903</v>
      </c>
      <c r="V1055" s="0" t="n">
        <v>9.9920063948841E-005</v>
      </c>
      <c r="W1055" s="0" t="n">
        <f aca="false">VLOOKUP(D1055,'paramètres CI'!$A$1:$C$6,2,0)</f>
        <v>0.022045059962018</v>
      </c>
      <c r="X1055" s="0" t="n">
        <f aca="false">(R1055-E1055)/E1055</f>
        <v>0</v>
      </c>
      <c r="Y1055" s="0" t="n">
        <f aca="false">T1055-G1055</f>
        <v>29.9335776769907</v>
      </c>
      <c r="Z1055" s="0" t="n">
        <f aca="false">U1055-H1055</f>
        <v>0</v>
      </c>
    </row>
    <row r="1056" customFormat="false" ht="15.8" hidden="false" customHeight="false" outlineLevel="0" collapsed="false">
      <c r="A1056" s="0" t="s">
        <v>19</v>
      </c>
      <c r="B1056" s="0" t="s">
        <v>133</v>
      </c>
      <c r="C1056" s="0" t="s">
        <v>40</v>
      </c>
      <c r="D1056" s="0" t="s">
        <v>37</v>
      </c>
      <c r="E1056" s="0" t="n">
        <f aca="false">VLOOKUP(O1056,bibliRdtCHauff!$G$1:$K$1398,4,0)</f>
        <v>12.0073492066613</v>
      </c>
      <c r="F1056" s="0" t="n">
        <v>20</v>
      </c>
      <c r="G1056" s="0" t="n">
        <f aca="false">VLOOKUP(P1056,BesoinU!$F$1:$L$99,3,0)</f>
        <v>42.2731693398018</v>
      </c>
      <c r="H1056" s="0" t="n">
        <f aca="false">VLOOKUP(O1056,bibliRdtCHauff!$G$1:$K$1398,3,0)</f>
        <v>0.696675140363582</v>
      </c>
      <c r="I1056" s="0" t="n">
        <v>0.0376410402999361</v>
      </c>
      <c r="J1056" s="0" t="n">
        <f aca="false">VLOOKUP(D1056,'paramètres CI'!$A$1:$C$6,2,0)</f>
        <v>0.0385046990211696</v>
      </c>
      <c r="K1056" s="0" t="str">
        <f aca="false">VLOOKUP(A1056,Nomenclature!$D$1:$E$9,2,0)</f>
        <v>07</v>
      </c>
      <c r="L1056" s="0" t="str">
        <f aca="false">VLOOKUP(B1056,Nomenclature!$J$1:$K$97,2,0)</f>
        <v>18</v>
      </c>
      <c r="M1056" s="0" t="str">
        <f aca="false">VLOOKUP(C1056,Nomenclature!$M$1:$N$21,2,0)</f>
        <v>03</v>
      </c>
      <c r="N1056" s="0" t="str">
        <f aca="false">VLOOKUP(D1056,Nomenclature!$O$25:$P$31,2,0)</f>
        <v>03</v>
      </c>
      <c r="O1056" s="0" t="str">
        <f aca="false">CONCATENATE(K1056,L1056,M1056,N1056)</f>
        <v>07180303</v>
      </c>
      <c r="P1056" s="0" t="str">
        <f aca="false">CONCATENATE(K1056,L1056)</f>
        <v>0718</v>
      </c>
      <c r="R1056" s="0" t="n">
        <v>11.4355706730108</v>
      </c>
      <c r="S1056" s="0" t="n">
        <v>20</v>
      </c>
      <c r="T1056" s="0" t="n">
        <v>55.4959707573618</v>
      </c>
      <c r="U1056" s="0" t="n">
        <v>0.681529751381399</v>
      </c>
      <c r="V1056" s="0" t="n">
        <v>0.0376410402999361</v>
      </c>
      <c r="W1056" s="0" t="n">
        <f aca="false">VLOOKUP(D1056,'paramètres CI'!$A$1:$C$6,2,0)</f>
        <v>0.0385046990211696</v>
      </c>
      <c r="X1056" s="0" t="n">
        <f aca="false">(R1056-E1056)/E1056</f>
        <v>-0.0476190476190445</v>
      </c>
      <c r="Y1056" s="0" t="n">
        <f aca="false">T1056-G1056</f>
        <v>13.22280141756</v>
      </c>
      <c r="Z1056" s="0" t="n">
        <f aca="false">U1056-H1056</f>
        <v>-0.015145388982183</v>
      </c>
    </row>
    <row r="1057" customFormat="false" ht="15.8" hidden="false" customHeight="false" outlineLevel="0" collapsed="false">
      <c r="A1057" s="0" t="s">
        <v>19</v>
      </c>
      <c r="B1057" s="0" t="s">
        <v>133</v>
      </c>
      <c r="C1057" s="0" t="s">
        <v>41</v>
      </c>
      <c r="D1057" s="0" t="s">
        <v>39</v>
      </c>
      <c r="E1057" s="0" t="n">
        <f aca="false">VLOOKUP(O1057,bibliRdtCHauff!$G$1:$K$1398,4,0)</f>
        <v>8.68928146132467</v>
      </c>
      <c r="F1057" s="0" t="n">
        <v>20</v>
      </c>
      <c r="G1057" s="0" t="n">
        <f aca="false">VLOOKUP(P1057,BesoinU!$F$1:$L$99,3,0)</f>
        <v>42.2731693398018</v>
      </c>
      <c r="H1057" s="0" t="n">
        <f aca="false">VLOOKUP(O1057,bibliRdtCHauff!$G$1:$K$1398,3,0)</f>
        <v>0.727269249401621</v>
      </c>
      <c r="I1057" s="0" t="n">
        <v>0.317634970651032</v>
      </c>
      <c r="J1057" s="0" t="n">
        <f aca="false">VLOOKUP(D1057,'paramètres CI'!$A$1:$C$6,2,0)</f>
        <v>0.022045059962018</v>
      </c>
      <c r="K1057" s="0" t="str">
        <f aca="false">VLOOKUP(A1057,Nomenclature!$D$1:$E$9,2,0)</f>
        <v>07</v>
      </c>
      <c r="L1057" s="0" t="str">
        <f aca="false">VLOOKUP(B1057,Nomenclature!$J$1:$K$97,2,0)</f>
        <v>18</v>
      </c>
      <c r="M1057" s="0" t="str">
        <f aca="false">VLOOKUP(C1057,Nomenclature!$M$1:$N$21,2,0)</f>
        <v>04</v>
      </c>
      <c r="N1057" s="0" t="str">
        <f aca="false">VLOOKUP(D1057,Nomenclature!$O$25:$P$31,2,0)</f>
        <v>04</v>
      </c>
      <c r="O1057" s="0" t="str">
        <f aca="false">CONCATENATE(K1057,L1057,M1057,N1057)</f>
        <v>07180404</v>
      </c>
      <c r="P1057" s="0" t="str">
        <f aca="false">CONCATENATE(K1057,L1057)</f>
        <v>0718</v>
      </c>
      <c r="R1057" s="0" t="n">
        <v>8.27550615364255</v>
      </c>
      <c r="S1057" s="0" t="n">
        <v>20</v>
      </c>
      <c r="T1057" s="0" t="n">
        <v>72.2067470167925</v>
      </c>
      <c r="U1057" s="0" t="n">
        <v>0.66377673634905</v>
      </c>
      <c r="V1057" s="0" t="n">
        <v>0.317634970651032</v>
      </c>
      <c r="W1057" s="0" t="n">
        <f aca="false">VLOOKUP(D1057,'paramètres CI'!$A$1:$C$6,2,0)</f>
        <v>0.022045059962018</v>
      </c>
      <c r="X1057" s="0" t="n">
        <f aca="false">(R1057-E1057)/E1057</f>
        <v>-0.0476190476190469</v>
      </c>
      <c r="Y1057" s="0" t="n">
        <f aca="false">T1057-G1057</f>
        <v>29.9335776769907</v>
      </c>
      <c r="Z1057" s="0" t="n">
        <f aca="false">U1057-H1057</f>
        <v>-0.0634925130525711</v>
      </c>
    </row>
    <row r="1058" customFormat="false" ht="15.8" hidden="false" customHeight="false" outlineLevel="0" collapsed="false">
      <c r="A1058" s="0" t="s">
        <v>19</v>
      </c>
      <c r="B1058" s="0" t="s">
        <v>133</v>
      </c>
      <c r="C1058" s="0" t="s">
        <v>45</v>
      </c>
      <c r="D1058" s="0" t="s">
        <v>43</v>
      </c>
      <c r="E1058" s="0" t="n">
        <f aca="false">VLOOKUP(O1058,bibliRdtCHauff!$G$1:$K$1398,4,0)</f>
        <v>10.4</v>
      </c>
      <c r="F1058" s="0" t="n">
        <v>13</v>
      </c>
      <c r="G1058" s="0" t="n">
        <f aca="false">VLOOKUP(P1058,BesoinU!$F$1:$L$99,3,0)</f>
        <v>42.2731693398018</v>
      </c>
      <c r="H1058" s="0" t="n">
        <f aca="false">VLOOKUP(O1058,bibliRdtCHauff!$G$1:$K$1398,3,0)</f>
        <v>0.919999999999999</v>
      </c>
      <c r="I1058" s="0" t="n">
        <v>0.134904560016517</v>
      </c>
      <c r="J1058" s="0" t="n">
        <f aca="false">VLOOKUP(D1058,'paramètres CI'!$A$1:$C$6,2,0)</f>
        <v>0.0935912806596305</v>
      </c>
      <c r="K1058" s="0" t="str">
        <f aca="false">VLOOKUP(A1058,Nomenclature!$D$1:$E$9,2,0)</f>
        <v>07</v>
      </c>
      <c r="L1058" s="0" t="str">
        <f aca="false">VLOOKUP(B1058,Nomenclature!$J$1:$K$97,2,0)</f>
        <v>18</v>
      </c>
      <c r="M1058" s="0" t="str">
        <f aca="false">VLOOKUP(C1058,Nomenclature!$M$1:$N$21,2,0)</f>
        <v>06</v>
      </c>
      <c r="N1058" s="0" t="str">
        <f aca="false">VLOOKUP(D1058,Nomenclature!$O$25:$P$31,2,0)</f>
        <v>02</v>
      </c>
      <c r="O1058" s="0" t="str">
        <f aca="false">CONCATENATE(K1058,L1058,M1058,N1058)</f>
        <v>07180602</v>
      </c>
      <c r="P1058" s="0" t="str">
        <f aca="false">CONCATENATE(K1058,L1058)</f>
        <v>0718</v>
      </c>
      <c r="R1058" s="0" t="n">
        <v>10</v>
      </c>
      <c r="S1058" s="0" t="n">
        <v>13</v>
      </c>
      <c r="T1058" s="0" t="n">
        <v>59.0797914013044</v>
      </c>
      <c r="U1058" s="0" t="n">
        <v>0.899999999999999</v>
      </c>
      <c r="V1058" s="0" t="n">
        <v>0.134904560016517</v>
      </c>
      <c r="W1058" s="0" t="n">
        <f aca="false">VLOOKUP(D1058,'paramètres CI'!$A$1:$C$6,2,0)</f>
        <v>0.0935912806596305</v>
      </c>
      <c r="X1058" s="0" t="n">
        <f aca="false">(R1058-E1058)/E1058</f>
        <v>-0.0384615384615385</v>
      </c>
      <c r="Y1058" s="0" t="n">
        <f aca="false">T1058-G1058</f>
        <v>16.8066220615026</v>
      </c>
      <c r="Z1058" s="0" t="n">
        <f aca="false">U1058-H1058</f>
        <v>-0.02</v>
      </c>
    </row>
    <row r="1059" customFormat="false" ht="15.8" hidden="false" customHeight="false" outlineLevel="0" collapsed="false">
      <c r="A1059" s="0" t="s">
        <v>19</v>
      </c>
      <c r="B1059" s="0" t="s">
        <v>133</v>
      </c>
      <c r="C1059" s="0" t="s">
        <v>46</v>
      </c>
      <c r="D1059" s="0" t="s">
        <v>43</v>
      </c>
      <c r="E1059" s="0" t="n">
        <f aca="false">VLOOKUP(O1059,bibliRdtCHauff!$G$1:$K$1398,4,0)</f>
        <v>12</v>
      </c>
      <c r="F1059" s="0" t="n">
        <v>13</v>
      </c>
      <c r="G1059" s="0" t="n">
        <f aca="false">VLOOKUP(P1059,BesoinU!$F$1:$L$99,3,0)</f>
        <v>42.2731693398018</v>
      </c>
      <c r="H1059" s="0" t="n">
        <f aca="false">VLOOKUP(O1059,bibliRdtCHauff!$G$1:$K$1398,3,0)</f>
        <v>1</v>
      </c>
      <c r="I1059" s="0" t="n">
        <v>9.9920063948841E-005</v>
      </c>
      <c r="J1059" s="0" t="n">
        <f aca="false">VLOOKUP(D1059,'paramètres CI'!$A$1:$C$6,2,0)</f>
        <v>0.0935912806596305</v>
      </c>
      <c r="K1059" s="0" t="str">
        <f aca="false">VLOOKUP(A1059,Nomenclature!$D$1:$E$9,2,0)</f>
        <v>07</v>
      </c>
      <c r="L1059" s="0" t="str">
        <f aca="false">VLOOKUP(B1059,Nomenclature!$J$1:$K$97,2,0)</f>
        <v>18</v>
      </c>
      <c r="M1059" s="0" t="str">
        <f aca="false">VLOOKUP(C1059,Nomenclature!$M$1:$N$21,2,0)</f>
        <v>26</v>
      </c>
      <c r="N1059" s="0" t="str">
        <f aca="false">VLOOKUP(D1059,Nomenclature!$O$25:$P$31,2,0)</f>
        <v>02</v>
      </c>
      <c r="O1059" s="0" t="str">
        <f aca="false">CONCATENATE(K1059,L1059,M1059,N1059)</f>
        <v>07182602</v>
      </c>
      <c r="P1059" s="0" t="str">
        <f aca="false">CONCATENATE(K1059,L1059)</f>
        <v>0718</v>
      </c>
      <c r="R1059" s="0" t="n">
        <v>12</v>
      </c>
      <c r="S1059" s="0" t="n">
        <v>13</v>
      </c>
      <c r="T1059" s="0" t="n">
        <v>59.0797914013044</v>
      </c>
      <c r="U1059" s="0" t="n">
        <v>1</v>
      </c>
      <c r="V1059" s="0" t="n">
        <v>9.9920063948841E-005</v>
      </c>
      <c r="W1059" s="0" t="n">
        <f aca="false">VLOOKUP(D1059,'paramètres CI'!$A$1:$C$6,2,0)</f>
        <v>0.0935912806596305</v>
      </c>
      <c r="X1059" s="0" t="n">
        <f aca="false">(R1059-E1059)/E1059</f>
        <v>0</v>
      </c>
      <c r="Y1059" s="0" t="n">
        <f aca="false">T1059-G1059</f>
        <v>16.8066220615026</v>
      </c>
      <c r="Z1059" s="0" t="n">
        <f aca="false">U1059-H1059</f>
        <v>0</v>
      </c>
    </row>
    <row r="1060" customFormat="false" ht="15.8" hidden="false" customHeight="false" outlineLevel="0" collapsed="false">
      <c r="A1060" s="0" t="s">
        <v>19</v>
      </c>
      <c r="B1060" s="0" t="s">
        <v>133</v>
      </c>
      <c r="C1060" s="0" t="s">
        <v>48</v>
      </c>
      <c r="D1060" s="0" t="s">
        <v>43</v>
      </c>
      <c r="E1060" s="0" t="n">
        <f aca="false">VLOOKUP(O1060,bibliRdtCHauff!$G$1:$K$1398,4,0)</f>
        <v>21.5670908823214</v>
      </c>
      <c r="F1060" s="0" t="n">
        <v>20</v>
      </c>
      <c r="G1060" s="0" t="n">
        <f aca="false">VLOOKUP(P1060,BesoinU!$F$1:$L$99,3,0)</f>
        <v>42.2731693398018</v>
      </c>
      <c r="H1060" s="0" t="n">
        <f aca="false">VLOOKUP(O1060,bibliRdtCHauff!$G$1:$K$1398,3,0)</f>
        <v>2.95662809302325</v>
      </c>
      <c r="I1060" s="0" t="n">
        <v>0.1233984460601</v>
      </c>
      <c r="J1060" s="0" t="n">
        <f aca="false">VLOOKUP(D1060,'paramètres CI'!$A$1:$C$6,2,0)</f>
        <v>0.0935912806596305</v>
      </c>
      <c r="K1060" s="0" t="str">
        <f aca="false">VLOOKUP(A1060,Nomenclature!$D$1:$E$9,2,0)</f>
        <v>07</v>
      </c>
      <c r="L1060" s="0" t="str">
        <f aca="false">VLOOKUP(B1060,Nomenclature!$J$1:$K$97,2,0)</f>
        <v>18</v>
      </c>
      <c r="M1060" s="0" t="str">
        <f aca="false">VLOOKUP(C1060,Nomenclature!$M$1:$N$21,2,0)</f>
        <v>09</v>
      </c>
      <c r="N1060" s="0" t="str">
        <f aca="false">VLOOKUP(D1060,Nomenclature!$O$25:$P$31,2,0)</f>
        <v>02</v>
      </c>
      <c r="O1060" s="0" t="str">
        <f aca="false">CONCATENATE(K1060,L1060,M1060,N1060)</f>
        <v>07180902</v>
      </c>
      <c r="P1060" s="0" t="str">
        <f aca="false">CONCATENATE(K1060,L1060)</f>
        <v>0718</v>
      </c>
      <c r="R1060" s="0" t="n">
        <v>20.5400865545918</v>
      </c>
      <c r="S1060" s="0" t="n">
        <v>20</v>
      </c>
      <c r="T1060" s="0" t="n">
        <v>68.5006352114649</v>
      </c>
      <c r="U1060" s="0" t="n">
        <v>2.84291162790697</v>
      </c>
      <c r="V1060" s="0" t="n">
        <v>0.1233984460601</v>
      </c>
      <c r="W1060" s="0" t="n">
        <f aca="false">VLOOKUP(D1060,'paramètres CI'!$A$1:$C$6,2,0)</f>
        <v>0.0935912806596305</v>
      </c>
      <c r="X1060" s="0" t="n">
        <f aca="false">(R1060-E1060)/E1060</f>
        <v>-0.0476190476190481</v>
      </c>
      <c r="Y1060" s="0" t="n">
        <f aca="false">T1060-G1060</f>
        <v>26.2274658716631</v>
      </c>
      <c r="Z1060" s="0" t="n">
        <f aca="false">U1060-H1060</f>
        <v>-0.11371646511628</v>
      </c>
    </row>
    <row r="1061" customFormat="false" ht="15.8" hidden="false" customHeight="false" outlineLevel="0" collapsed="false">
      <c r="A1061" s="0" t="s">
        <v>19</v>
      </c>
      <c r="B1061" s="0" t="s">
        <v>133</v>
      </c>
      <c r="C1061" s="0" t="s">
        <v>49</v>
      </c>
      <c r="D1061" s="0" t="s">
        <v>43</v>
      </c>
      <c r="E1061" s="0" t="n">
        <f aca="false">VLOOKUP(O1061,bibliRdtCHauff!$G$1:$K$1398,4,0)</f>
        <v>25.6751081932397</v>
      </c>
      <c r="F1061" s="0" t="n">
        <v>20</v>
      </c>
      <c r="G1061" s="0" t="n">
        <f aca="false">VLOOKUP(P1061,BesoinU!$F$1:$L$99,3,0)</f>
        <v>42.2731693398018</v>
      </c>
      <c r="H1061" s="0" t="n">
        <f aca="false">VLOOKUP(O1061,bibliRdtCHauff!$G$1:$K$1398,3,0)</f>
        <v>3.41149395348837</v>
      </c>
      <c r="I1061" s="0" t="n">
        <v>9.9920063948841E-005</v>
      </c>
      <c r="J1061" s="0" t="n">
        <f aca="false">VLOOKUP(D1061,'paramètres CI'!$A$1:$C$6,2,0)</f>
        <v>0.0935912806596305</v>
      </c>
      <c r="K1061" s="0" t="str">
        <f aca="false">VLOOKUP(A1061,Nomenclature!$D$1:$E$9,2,0)</f>
        <v>07</v>
      </c>
      <c r="L1061" s="0" t="str">
        <f aca="false">VLOOKUP(B1061,Nomenclature!$J$1:$K$97,2,0)</f>
        <v>18</v>
      </c>
      <c r="M1061" s="0" t="str">
        <f aca="false">VLOOKUP(C1061,Nomenclature!$M$1:$N$21,2,0)</f>
        <v>29</v>
      </c>
      <c r="N1061" s="0" t="str">
        <f aca="false">VLOOKUP(D1061,Nomenclature!$O$25:$P$31,2,0)</f>
        <v>02</v>
      </c>
      <c r="O1061" s="0" t="str">
        <f aca="false">CONCATENATE(K1061,L1061,M1061,N1061)</f>
        <v>07182902</v>
      </c>
      <c r="P1061" s="0" t="str">
        <f aca="false">CONCATENATE(K1061,L1061)</f>
        <v>0718</v>
      </c>
      <c r="R1061" s="0" t="n">
        <v>25.6751081932397</v>
      </c>
      <c r="S1061" s="0" t="n">
        <v>20</v>
      </c>
      <c r="T1061" s="0" t="n">
        <v>68.5006352114649</v>
      </c>
      <c r="U1061" s="0" t="n">
        <v>3.41149395348837</v>
      </c>
      <c r="V1061" s="0" t="n">
        <v>9.9920063948841E-005</v>
      </c>
      <c r="W1061" s="0" t="n">
        <f aca="false">VLOOKUP(D1061,'paramètres CI'!$A$1:$C$6,2,0)</f>
        <v>0.0935912806596305</v>
      </c>
      <c r="X1061" s="0" t="n">
        <f aca="false">(R1061-E1061)/E1061</f>
        <v>0</v>
      </c>
      <c r="Y1061" s="0" t="n">
        <f aca="false">T1061-G1061</f>
        <v>26.2274658716631</v>
      </c>
      <c r="Z1061" s="0" t="n">
        <f aca="false">U1061-H1061</f>
        <v>0</v>
      </c>
    </row>
    <row r="1062" customFormat="false" ht="15.8" hidden="false" customHeight="false" outlineLevel="0" collapsed="false">
      <c r="A1062" s="0" t="s">
        <v>19</v>
      </c>
      <c r="B1062" s="0" t="s">
        <v>133</v>
      </c>
      <c r="C1062" s="0" t="s">
        <v>55</v>
      </c>
      <c r="D1062" s="0" t="s">
        <v>43</v>
      </c>
      <c r="E1062" s="0" t="n">
        <f aca="false">VLOOKUP(O1062,bibliRdtCHauff!$G$1:$K$1398,4,0)</f>
        <v>3.85922288148865</v>
      </c>
      <c r="F1062" s="0" t="n">
        <v>17</v>
      </c>
      <c r="G1062" s="0" t="n">
        <f aca="false">VLOOKUP(P1062,BesoinU!$F$1:$L$99,3,0)</f>
        <v>42.2731693398018</v>
      </c>
      <c r="H1062" s="0" t="n">
        <f aca="false">VLOOKUP(O1062,bibliRdtCHauff!$G$1:$K$1398,3,0)</f>
        <v>2.8152736744186</v>
      </c>
      <c r="I1062" s="0" t="n">
        <v>0.0649197109714003</v>
      </c>
      <c r="J1062" s="0" t="n">
        <f aca="false">VLOOKUP(D1062,'paramètres CI'!$A$1:$C$6,2,0)</f>
        <v>0.0935912806596305</v>
      </c>
      <c r="K1062" s="0" t="str">
        <f aca="false">VLOOKUP(A1062,Nomenclature!$D$1:$E$9,2,0)</f>
        <v>07</v>
      </c>
      <c r="L1062" s="0" t="str">
        <f aca="false">VLOOKUP(B1062,Nomenclature!$J$1:$K$97,2,0)</f>
        <v>18</v>
      </c>
      <c r="M1062" s="0" t="str">
        <f aca="false">VLOOKUP(C1062,Nomenclature!$M$1:$N$21,2,0)</f>
        <v>10</v>
      </c>
      <c r="N1062" s="0" t="str">
        <f aca="false">VLOOKUP(D1062,Nomenclature!$O$25:$P$31,2,0)</f>
        <v>02</v>
      </c>
      <c r="O1062" s="0" t="str">
        <f aca="false">CONCATENATE(K1062,L1062,M1062,N1062)</f>
        <v>07181002</v>
      </c>
      <c r="P1062" s="0" t="str">
        <f aca="false">CONCATENATE(K1062,L1062)</f>
        <v>0718</v>
      </c>
      <c r="R1062" s="0" t="n">
        <v>3.67545036332253</v>
      </c>
      <c r="S1062" s="0" t="n">
        <v>17</v>
      </c>
      <c r="T1062" s="0" t="n">
        <v>63.4958172020287</v>
      </c>
      <c r="U1062" s="0" t="n">
        <v>2.68362418604651</v>
      </c>
      <c r="V1062" s="0" t="n">
        <v>0.0649197109714003</v>
      </c>
      <c r="W1062" s="0" t="n">
        <f aca="false">VLOOKUP(D1062,'paramètres CI'!$A$1:$C$6,2,0)</f>
        <v>0.0935912806596305</v>
      </c>
      <c r="X1062" s="0" t="n">
        <f aca="false">(R1062-E1062)/E1062</f>
        <v>-0.047619047619046</v>
      </c>
      <c r="Y1062" s="0" t="n">
        <f aca="false">T1062-G1062</f>
        <v>21.2226478622269</v>
      </c>
      <c r="Z1062" s="0" t="n">
        <f aca="false">U1062-H1062</f>
        <v>-0.13164948837209</v>
      </c>
    </row>
    <row r="1063" customFormat="false" ht="15.8" hidden="false" customHeight="false" outlineLevel="0" collapsed="false">
      <c r="A1063" s="0" t="s">
        <v>19</v>
      </c>
      <c r="B1063" s="0" t="s">
        <v>133</v>
      </c>
      <c r="C1063" s="0" t="s">
        <v>56</v>
      </c>
      <c r="D1063" s="0" t="s">
        <v>43</v>
      </c>
      <c r="E1063" s="0" t="n">
        <f aca="false">VLOOKUP(O1063,bibliRdtCHauff!$G$1:$K$1398,4,0)</f>
        <v>4.59431295415316</v>
      </c>
      <c r="F1063" s="0" t="n">
        <v>17</v>
      </c>
      <c r="G1063" s="0" t="n">
        <f aca="false">VLOOKUP(P1063,BesoinU!$F$1:$L$99,3,0)</f>
        <v>42.2731693398018</v>
      </c>
      <c r="H1063" s="0" t="n">
        <f aca="false">VLOOKUP(O1063,bibliRdtCHauff!$G$1:$K$1398,3,0)</f>
        <v>3.34187162790697</v>
      </c>
      <c r="I1063" s="0" t="n">
        <v>9.9920063948841E-005</v>
      </c>
      <c r="J1063" s="0" t="n">
        <f aca="false">VLOOKUP(D1063,'paramètres CI'!$A$1:$C$6,2,0)</f>
        <v>0.0935912806596305</v>
      </c>
      <c r="K1063" s="0" t="str">
        <f aca="false">VLOOKUP(A1063,Nomenclature!$D$1:$E$9,2,0)</f>
        <v>07</v>
      </c>
      <c r="L1063" s="0" t="str">
        <f aca="false">VLOOKUP(B1063,Nomenclature!$J$1:$K$97,2,0)</f>
        <v>18</v>
      </c>
      <c r="M1063" s="0" t="str">
        <f aca="false">VLOOKUP(C1063,Nomenclature!$M$1:$N$21,2,0)</f>
        <v>30</v>
      </c>
      <c r="N1063" s="0" t="str">
        <f aca="false">VLOOKUP(D1063,Nomenclature!$O$25:$P$31,2,0)</f>
        <v>02</v>
      </c>
      <c r="O1063" s="0" t="str">
        <f aca="false">CONCATENATE(K1063,L1063,M1063,N1063)</f>
        <v>07183002</v>
      </c>
      <c r="P1063" s="0" t="str">
        <f aca="false">CONCATENATE(K1063,L1063)</f>
        <v>0718</v>
      </c>
      <c r="R1063" s="0" t="n">
        <v>4.59431295415316</v>
      </c>
      <c r="S1063" s="0" t="n">
        <v>17</v>
      </c>
      <c r="T1063" s="0" t="n">
        <v>63.4958172020287</v>
      </c>
      <c r="U1063" s="0" t="n">
        <v>3.34187162790697</v>
      </c>
      <c r="V1063" s="0" t="n">
        <v>9.9920063948841E-005</v>
      </c>
      <c r="W1063" s="0" t="n">
        <f aca="false">VLOOKUP(D1063,'paramètres CI'!$A$1:$C$6,2,0)</f>
        <v>0.0935912806596305</v>
      </c>
      <c r="X1063" s="0" t="n">
        <f aca="false">(R1063-E1063)/E1063</f>
        <v>0</v>
      </c>
      <c r="Y1063" s="0" t="n">
        <f aca="false">T1063-G1063</f>
        <v>21.2226478622269</v>
      </c>
      <c r="Z1063" s="0" t="n">
        <f aca="false">U1063-H1063</f>
        <v>0</v>
      </c>
    </row>
    <row r="1064" customFormat="false" ht="15.8" hidden="false" customHeight="false" outlineLevel="0" collapsed="false">
      <c r="A1064" s="0" t="s">
        <v>19</v>
      </c>
      <c r="B1064" s="0" t="s">
        <v>136</v>
      </c>
      <c r="C1064" s="0" t="s">
        <v>32</v>
      </c>
      <c r="D1064" s="0" t="s">
        <v>33</v>
      </c>
      <c r="E1064" s="0" t="n">
        <f aca="false">VLOOKUP(O1064,bibliRdtCHauff!$G$1:$K$1398,4,0)</f>
        <v>36.5956184096385</v>
      </c>
      <c r="F1064" s="0" t="n">
        <v>25</v>
      </c>
      <c r="G1064" s="0" t="n">
        <f aca="false">VLOOKUP(P1064,BesoinU!$F$1:$L$99,3,0)</f>
        <v>29.1825098800481</v>
      </c>
      <c r="H1064" s="0" t="n">
        <f aca="false">VLOOKUP(O1064,bibliRdtCHauff!$G$1:$K$1398,3,0)</f>
        <v>2.92407726523866</v>
      </c>
      <c r="I1064" s="0" t="n">
        <v>0.0153202587244434</v>
      </c>
      <c r="J1064" s="0" t="n">
        <f aca="false">VLOOKUP(D1064,'paramètres CI'!$A$1:$C$6,2,0)</f>
        <v>0.033584731604575</v>
      </c>
      <c r="K1064" s="0" t="str">
        <f aca="false">VLOOKUP(A1064,Nomenclature!$D$1:$E$9,2,0)</f>
        <v>07</v>
      </c>
      <c r="L1064" s="0" t="str">
        <f aca="false">VLOOKUP(B1064,Nomenclature!$J$1:$K$97,2,0)</f>
        <v>32</v>
      </c>
      <c r="M1064" s="0" t="str">
        <f aca="false">VLOOKUP(C1064,Nomenclature!$M$1:$N$21,2,0)</f>
        <v>01</v>
      </c>
      <c r="N1064" s="0" t="str">
        <f aca="false">VLOOKUP(D1064,Nomenclature!$O$25:$P$31,2,0)</f>
        <v>01</v>
      </c>
      <c r="O1064" s="0" t="str">
        <f aca="false">CONCATENATE(K1064,L1064,M1064,N1064)</f>
        <v>07320101</v>
      </c>
      <c r="P1064" s="0" t="str">
        <f aca="false">CONCATENATE(K1064,L1064)</f>
        <v>0732</v>
      </c>
      <c r="R1064" s="0" t="n">
        <v>34.8529699139414</v>
      </c>
      <c r="S1064" s="0" t="n">
        <v>25</v>
      </c>
      <c r="T1064" s="0" t="n">
        <v>57.6332151670819</v>
      </c>
      <c r="U1064" s="0" t="n">
        <v>2.76744978446373</v>
      </c>
      <c r="V1064" s="0" t="n">
        <v>0.0153202587244434</v>
      </c>
      <c r="W1064" s="0" t="n">
        <f aca="false">VLOOKUP(D1064,'paramètres CI'!$A$1:$C$6,2,0)</f>
        <v>0.033584731604575</v>
      </c>
      <c r="X1064" s="0" t="n">
        <f aca="false">(R1064-E1064)/E1064</f>
        <v>-0.0476190476190483</v>
      </c>
      <c r="Y1064" s="0" t="n">
        <f aca="false">T1064-G1064</f>
        <v>28.4507052870338</v>
      </c>
      <c r="Z1064" s="0" t="n">
        <f aca="false">U1064-H1064</f>
        <v>-0.15662748077493</v>
      </c>
    </row>
    <row r="1065" customFormat="false" ht="15.8" hidden="false" customHeight="false" outlineLevel="0" collapsed="false">
      <c r="A1065" s="0" t="s">
        <v>19</v>
      </c>
      <c r="B1065" s="0" t="s">
        <v>136</v>
      </c>
      <c r="C1065" s="0" t="s">
        <v>32</v>
      </c>
      <c r="D1065" s="0" t="s">
        <v>34</v>
      </c>
      <c r="E1065" s="0" t="n">
        <f aca="false">VLOOKUP(O1065,bibliRdtCHauff!$G$1:$K$1398,4,0)</f>
        <v>27.9826314639788</v>
      </c>
      <c r="F1065" s="0" t="n">
        <v>25</v>
      </c>
      <c r="G1065" s="0" t="n">
        <f aca="false">VLOOKUP(P1065,BesoinU!$F$1:$L$99,3,0)</f>
        <v>29.1825098800481</v>
      </c>
      <c r="H1065" s="0" t="n">
        <f aca="false">VLOOKUP(O1065,bibliRdtCHauff!$G$1:$K$1398,3,0)</f>
        <v>2.25641242683049</v>
      </c>
      <c r="I1065" s="0" t="n">
        <v>0.121281828026266</v>
      </c>
      <c r="J1065" s="0" t="n">
        <f aca="false">VLOOKUP(D1065,'paramètres CI'!$A$1:$C$6,2,0)</f>
        <v>0.0424847883250769</v>
      </c>
      <c r="K1065" s="0" t="str">
        <f aca="false">VLOOKUP(A1065,Nomenclature!$D$1:$E$9,2,0)</f>
        <v>07</v>
      </c>
      <c r="L1065" s="0" t="str">
        <f aca="false">VLOOKUP(B1065,Nomenclature!$J$1:$K$97,2,0)</f>
        <v>32</v>
      </c>
      <c r="M1065" s="0" t="str">
        <f aca="false">VLOOKUP(C1065,Nomenclature!$M$1:$N$21,2,0)</f>
        <v>01</v>
      </c>
      <c r="N1065" s="0" t="str">
        <f aca="false">VLOOKUP(D1065,Nomenclature!$O$25:$P$31,2,0)</f>
        <v>06</v>
      </c>
      <c r="O1065" s="0" t="str">
        <f aca="false">CONCATENATE(K1065,L1065,M1065,N1065)</f>
        <v>07320106</v>
      </c>
      <c r="P1065" s="0" t="str">
        <f aca="false">CONCATENATE(K1065,L1065)</f>
        <v>0732</v>
      </c>
      <c r="R1065" s="0" t="n">
        <v>26.6501252037893</v>
      </c>
      <c r="S1065" s="0" t="n">
        <v>25</v>
      </c>
      <c r="T1065" s="0" t="n">
        <v>52.3632975395453</v>
      </c>
      <c r="U1065" s="0" t="n">
        <v>2.13448219756728</v>
      </c>
      <c r="V1065" s="0" t="n">
        <v>0.121281828026266</v>
      </c>
      <c r="W1065" s="0" t="n">
        <f aca="false">VLOOKUP(D1065,'paramètres CI'!$A$1:$C$6,2,0)</f>
        <v>0.0424847883250769</v>
      </c>
      <c r="X1065" s="0" t="n">
        <f aca="false">(R1065-E1065)/E1065</f>
        <v>-0.0476190476190488</v>
      </c>
      <c r="Y1065" s="0" t="n">
        <f aca="false">T1065-G1065</f>
        <v>23.1807876594972</v>
      </c>
      <c r="Z1065" s="0" t="n">
        <f aca="false">U1065-H1065</f>
        <v>-0.12193022926321</v>
      </c>
    </row>
    <row r="1066" customFormat="false" ht="15.8" hidden="false" customHeight="false" outlineLevel="0" collapsed="false">
      <c r="A1066" s="0" t="s">
        <v>19</v>
      </c>
      <c r="B1066" s="0" t="s">
        <v>136</v>
      </c>
      <c r="C1066" s="0" t="s">
        <v>35</v>
      </c>
      <c r="D1066" s="0" t="s">
        <v>33</v>
      </c>
      <c r="E1066" s="0" t="n">
        <f aca="false">VLOOKUP(O1066,bibliRdtCHauff!$G$1:$K$1398,4,0)</f>
        <v>43.5662123924268</v>
      </c>
      <c r="F1066" s="0" t="n">
        <v>25</v>
      </c>
      <c r="G1066" s="0" t="n">
        <f aca="false">VLOOKUP(P1066,BesoinU!$F$1:$L$99,3,0)</f>
        <v>29.1825098800481</v>
      </c>
      <c r="H1066" s="0" t="n">
        <f aca="false">VLOOKUP(O1066,bibliRdtCHauff!$G$1:$K$1398,3,0)</f>
        <v>3.55058718833836</v>
      </c>
      <c r="I1066" s="0" t="n">
        <v>9.99100809271656E-005</v>
      </c>
      <c r="J1066" s="0" t="n">
        <f aca="false">VLOOKUP(D1066,'paramètres CI'!$A$1:$C$6,2,0)</f>
        <v>0.033584731604575</v>
      </c>
      <c r="K1066" s="0" t="str">
        <f aca="false">VLOOKUP(A1066,Nomenclature!$D$1:$E$9,2,0)</f>
        <v>07</v>
      </c>
      <c r="L1066" s="0" t="str">
        <f aca="false">VLOOKUP(B1066,Nomenclature!$J$1:$K$97,2,0)</f>
        <v>32</v>
      </c>
      <c r="M1066" s="0" t="str">
        <f aca="false">VLOOKUP(C1066,Nomenclature!$M$1:$N$21,2,0)</f>
        <v>21</v>
      </c>
      <c r="N1066" s="0" t="str">
        <f aca="false">VLOOKUP(D1066,Nomenclature!$O$25:$P$31,2,0)</f>
        <v>01</v>
      </c>
      <c r="O1066" s="0" t="str">
        <f aca="false">CONCATENATE(K1066,L1066,M1066,N1066)</f>
        <v>07322101</v>
      </c>
      <c r="P1066" s="0" t="str">
        <f aca="false">CONCATENATE(K1066,L1066)</f>
        <v>0732</v>
      </c>
      <c r="R1066" s="0" t="n">
        <v>43.5662123924268</v>
      </c>
      <c r="S1066" s="0" t="n">
        <v>25</v>
      </c>
      <c r="T1066" s="0" t="n">
        <v>57.6332151670819</v>
      </c>
      <c r="U1066" s="0" t="n">
        <v>3.55058718833836</v>
      </c>
      <c r="V1066" s="0" t="n">
        <v>9.99100809271656E-005</v>
      </c>
      <c r="W1066" s="0" t="n">
        <f aca="false">VLOOKUP(D1066,'paramètres CI'!$A$1:$C$6,2,0)</f>
        <v>0.033584731604575</v>
      </c>
      <c r="X1066" s="0" t="n">
        <f aca="false">(R1066-E1066)/E1066</f>
        <v>0</v>
      </c>
      <c r="Y1066" s="0" t="n">
        <f aca="false">T1066-G1066</f>
        <v>28.4507052870338</v>
      </c>
      <c r="Z1066" s="0" t="n">
        <f aca="false">U1066-H1066</f>
        <v>0</v>
      </c>
    </row>
    <row r="1067" customFormat="false" ht="15.8" hidden="false" customHeight="false" outlineLevel="0" collapsed="false">
      <c r="A1067" s="0" t="s">
        <v>19</v>
      </c>
      <c r="B1067" s="0" t="s">
        <v>136</v>
      </c>
      <c r="C1067" s="0" t="s">
        <v>35</v>
      </c>
      <c r="D1067" s="0" t="s">
        <v>34</v>
      </c>
      <c r="E1067" s="0" t="n">
        <f aca="false">VLOOKUP(O1067,bibliRdtCHauff!$G$1:$K$1398,4,0)</f>
        <v>33.3126565047367</v>
      </c>
      <c r="F1067" s="0" t="n">
        <v>25</v>
      </c>
      <c r="G1067" s="0" t="n">
        <f aca="false">VLOOKUP(P1067,BesoinU!$F$1:$L$99,3,0)</f>
        <v>29.1825098800481</v>
      </c>
      <c r="H1067" s="0" t="n">
        <f aca="false">VLOOKUP(O1067,bibliRdtCHauff!$G$1:$K$1398,3,0)</f>
        <v>2.74413334388332</v>
      </c>
      <c r="I1067" s="0" t="n">
        <v>9.99100809271656E-005</v>
      </c>
      <c r="J1067" s="0" t="n">
        <f aca="false">VLOOKUP(D1067,'paramètres CI'!$A$1:$C$6,2,0)</f>
        <v>0.0424847883250769</v>
      </c>
      <c r="K1067" s="0" t="str">
        <f aca="false">VLOOKUP(A1067,Nomenclature!$D$1:$E$9,2,0)</f>
        <v>07</v>
      </c>
      <c r="L1067" s="0" t="str">
        <f aca="false">VLOOKUP(B1067,Nomenclature!$J$1:$K$97,2,0)</f>
        <v>32</v>
      </c>
      <c r="M1067" s="0" t="str">
        <f aca="false">VLOOKUP(C1067,Nomenclature!$M$1:$N$21,2,0)</f>
        <v>21</v>
      </c>
      <c r="N1067" s="0" t="str">
        <f aca="false">VLOOKUP(D1067,Nomenclature!$O$25:$P$31,2,0)</f>
        <v>06</v>
      </c>
      <c r="O1067" s="0" t="str">
        <f aca="false">CONCATENATE(K1067,L1067,M1067,N1067)</f>
        <v>07322106</v>
      </c>
      <c r="P1067" s="0" t="str">
        <f aca="false">CONCATENATE(K1067,L1067)</f>
        <v>0732</v>
      </c>
      <c r="R1067" s="0" t="n">
        <v>33.3126565047367</v>
      </c>
      <c r="S1067" s="0" t="n">
        <v>25</v>
      </c>
      <c r="T1067" s="0" t="n">
        <v>52.3632975395453</v>
      </c>
      <c r="U1067" s="0" t="n">
        <v>2.74413334388332</v>
      </c>
      <c r="V1067" s="0" t="n">
        <v>9.99100809271656E-005</v>
      </c>
      <c r="W1067" s="0" t="n">
        <f aca="false">VLOOKUP(D1067,'paramètres CI'!$A$1:$C$6,2,0)</f>
        <v>0.0424847883250769</v>
      </c>
      <c r="X1067" s="0" t="n">
        <f aca="false">(R1067-E1067)/E1067</f>
        <v>0</v>
      </c>
      <c r="Y1067" s="0" t="n">
        <f aca="false">T1067-G1067</f>
        <v>23.1807876594972</v>
      </c>
      <c r="Z1067" s="0" t="n">
        <f aca="false">U1067-H1067</f>
        <v>0</v>
      </c>
    </row>
    <row r="1068" customFormat="false" ht="15.8" hidden="false" customHeight="false" outlineLevel="0" collapsed="false">
      <c r="A1068" s="0" t="s">
        <v>19</v>
      </c>
      <c r="B1068" s="0" t="s">
        <v>136</v>
      </c>
      <c r="C1068" s="0" t="s">
        <v>134</v>
      </c>
      <c r="D1068" s="0" t="s">
        <v>43</v>
      </c>
      <c r="E1068" s="0" t="n">
        <f aca="false">VLOOKUP(O1068,bibliRdtCHauff!$G$1:$K$1398,4,0)</f>
        <v>10.4</v>
      </c>
      <c r="F1068" s="0" t="n">
        <v>10</v>
      </c>
      <c r="G1068" s="0" t="n">
        <f aca="false">VLOOKUP(P1068,BesoinU!$F$1:$L$99,3,0)</f>
        <v>29.1825098800481</v>
      </c>
      <c r="H1068" s="0" t="n">
        <f aca="false">VLOOKUP(O1068,bibliRdtCHauff!$G$1:$K$1398,3,0)</f>
        <v>0.84</v>
      </c>
      <c r="I1068" s="0" t="n">
        <v>0.110914432901076</v>
      </c>
      <c r="J1068" s="0" t="n">
        <f aca="false">VLOOKUP(D1068,'paramètres CI'!$A$1:$C$6,2,0)</f>
        <v>0.0935912806596305</v>
      </c>
      <c r="K1068" s="0" t="str">
        <f aca="false">VLOOKUP(A1068,Nomenclature!$D$1:$E$9,2,0)</f>
        <v>07</v>
      </c>
      <c r="L1068" s="0" t="str">
        <f aca="false">VLOOKUP(B1068,Nomenclature!$J$1:$K$97,2,0)</f>
        <v>32</v>
      </c>
      <c r="M1068" s="0" t="str">
        <f aca="false">VLOOKUP(C1068,Nomenclature!$M$1:$N$21,2,0)</f>
        <v>02</v>
      </c>
      <c r="N1068" s="0" t="str">
        <f aca="false">VLOOKUP(D1068,Nomenclature!$O$25:$P$31,2,0)</f>
        <v>02</v>
      </c>
      <c r="O1068" s="0" t="str">
        <f aca="false">CONCATENATE(K1068,L1068,M1068,N1068)</f>
        <v>07320202</v>
      </c>
      <c r="P1068" s="0" t="str">
        <f aca="false">CONCATENATE(K1068,L1068)</f>
        <v>0732</v>
      </c>
      <c r="R1068" s="0" t="n">
        <v>10</v>
      </c>
      <c r="S1068" s="0" t="n">
        <v>10</v>
      </c>
      <c r="T1068" s="0" t="n">
        <v>45.146981173427</v>
      </c>
      <c r="U1068" s="0" t="n">
        <v>0.8</v>
      </c>
      <c r="V1068" s="0" t="n">
        <v>0.110914432901076</v>
      </c>
      <c r="W1068" s="0" t="n">
        <f aca="false">VLOOKUP(D1068,'paramètres CI'!$A$1:$C$6,2,0)</f>
        <v>0.0935912806596305</v>
      </c>
      <c r="X1068" s="0" t="n">
        <f aca="false">(R1068-E1068)/E1068</f>
        <v>-0.0384615384615385</v>
      </c>
      <c r="Y1068" s="0" t="n">
        <f aca="false">T1068-G1068</f>
        <v>15.9644712933789</v>
      </c>
      <c r="Z1068" s="0" t="n">
        <f aca="false">U1068-H1068</f>
        <v>-0.0399999999999999</v>
      </c>
    </row>
    <row r="1069" customFormat="false" ht="15.8" hidden="false" customHeight="false" outlineLevel="0" collapsed="false">
      <c r="A1069" s="0" t="s">
        <v>19</v>
      </c>
      <c r="B1069" s="0" t="s">
        <v>136</v>
      </c>
      <c r="C1069" s="0" t="s">
        <v>135</v>
      </c>
      <c r="D1069" s="0" t="s">
        <v>43</v>
      </c>
      <c r="E1069" s="0" t="n">
        <f aca="false">VLOOKUP(O1069,bibliRdtCHauff!$G$1:$K$1398,4,0)</f>
        <v>12</v>
      </c>
      <c r="F1069" s="0" t="n">
        <v>10</v>
      </c>
      <c r="G1069" s="0" t="n">
        <f aca="false">VLOOKUP(P1069,BesoinU!$F$1:$L$99,3,0)</f>
        <v>29.1825098800481</v>
      </c>
      <c r="H1069" s="0" t="n">
        <f aca="false">VLOOKUP(O1069,bibliRdtCHauff!$G$1:$K$1398,3,0)</f>
        <v>1</v>
      </c>
      <c r="I1069" s="0" t="n">
        <v>9.99100809271656E-005</v>
      </c>
      <c r="J1069" s="0" t="n">
        <f aca="false">VLOOKUP(D1069,'paramètres CI'!$A$1:$C$6,2,0)</f>
        <v>0.0935912806596305</v>
      </c>
      <c r="K1069" s="0" t="str">
        <f aca="false">VLOOKUP(A1069,Nomenclature!$D$1:$E$9,2,0)</f>
        <v>07</v>
      </c>
      <c r="L1069" s="0" t="str">
        <f aca="false">VLOOKUP(B1069,Nomenclature!$J$1:$K$97,2,0)</f>
        <v>32</v>
      </c>
      <c r="M1069" s="0" t="str">
        <f aca="false">VLOOKUP(C1069,Nomenclature!$M$1:$N$21,2,0)</f>
        <v>22</v>
      </c>
      <c r="N1069" s="0" t="str">
        <f aca="false">VLOOKUP(D1069,Nomenclature!$O$25:$P$31,2,0)</f>
        <v>02</v>
      </c>
      <c r="O1069" s="0" t="str">
        <f aca="false">CONCATENATE(K1069,L1069,M1069,N1069)</f>
        <v>07322202</v>
      </c>
      <c r="P1069" s="0" t="str">
        <f aca="false">CONCATENATE(K1069,L1069)</f>
        <v>0732</v>
      </c>
      <c r="R1069" s="0" t="n">
        <v>12</v>
      </c>
      <c r="S1069" s="0" t="n">
        <v>10</v>
      </c>
      <c r="T1069" s="0" t="n">
        <v>45.146981173427</v>
      </c>
      <c r="U1069" s="0" t="n">
        <v>1</v>
      </c>
      <c r="V1069" s="0" t="n">
        <v>9.99100809271656E-005</v>
      </c>
      <c r="W1069" s="0" t="n">
        <f aca="false">VLOOKUP(D1069,'paramètres CI'!$A$1:$C$6,2,0)</f>
        <v>0.0935912806596305</v>
      </c>
      <c r="X1069" s="0" t="n">
        <f aca="false">(R1069-E1069)/E1069</f>
        <v>0</v>
      </c>
      <c r="Y1069" s="0" t="n">
        <f aca="false">T1069-G1069</f>
        <v>15.9644712933789</v>
      </c>
      <c r="Z1069" s="0" t="n">
        <f aca="false">U1069-H1069</f>
        <v>0</v>
      </c>
    </row>
    <row r="1070" customFormat="false" ht="15.8" hidden="false" customHeight="false" outlineLevel="0" collapsed="false">
      <c r="A1070" s="0" t="s">
        <v>19</v>
      </c>
      <c r="B1070" s="0" t="s">
        <v>136</v>
      </c>
      <c r="C1070" s="0" t="s">
        <v>36</v>
      </c>
      <c r="D1070" s="0" t="s">
        <v>37</v>
      </c>
      <c r="E1070" s="0" t="n">
        <f aca="false">VLOOKUP(O1070,bibliRdtCHauff!$G$1:$K$1398,4,0)</f>
        <v>6.07788014243945</v>
      </c>
      <c r="F1070" s="0" t="n">
        <v>20</v>
      </c>
      <c r="G1070" s="0" t="n">
        <f aca="false">VLOOKUP(P1070,BesoinU!$F$1:$L$99,3,0)</f>
        <v>29.1825098800481</v>
      </c>
      <c r="H1070" s="0" t="n">
        <f aca="false">VLOOKUP(O1070,bibliRdtCHauff!$G$1:$K$1398,3,0)</f>
        <v>0.757182985212167</v>
      </c>
      <c r="I1070" s="0" t="n">
        <v>9.99100809271656E-005</v>
      </c>
      <c r="J1070" s="0" t="n">
        <f aca="false">VLOOKUP(D1070,'paramètres CI'!$A$1:$C$6,2,0)</f>
        <v>0.0385046990211696</v>
      </c>
      <c r="K1070" s="0" t="str">
        <f aca="false">VLOOKUP(A1070,Nomenclature!$D$1:$E$9,2,0)</f>
        <v>07</v>
      </c>
      <c r="L1070" s="0" t="str">
        <f aca="false">VLOOKUP(B1070,Nomenclature!$J$1:$K$97,2,0)</f>
        <v>32</v>
      </c>
      <c r="M1070" s="0" t="str">
        <f aca="false">VLOOKUP(C1070,Nomenclature!$M$1:$N$21,2,0)</f>
        <v>23</v>
      </c>
      <c r="N1070" s="0" t="str">
        <f aca="false">VLOOKUP(D1070,Nomenclature!$O$25:$P$31,2,0)</f>
        <v>03</v>
      </c>
      <c r="O1070" s="0" t="str">
        <f aca="false">CONCATENATE(K1070,L1070,M1070,N1070)</f>
        <v>07322303</v>
      </c>
      <c r="P1070" s="0" t="str">
        <f aca="false">CONCATENATE(K1070,L1070)</f>
        <v>0732</v>
      </c>
      <c r="R1070" s="0" t="n">
        <v>6.07788014243945</v>
      </c>
      <c r="S1070" s="0" t="n">
        <v>20</v>
      </c>
      <c r="T1070" s="0" t="n">
        <v>36.0614534813643</v>
      </c>
      <c r="U1070" s="0" t="n">
        <v>0.757182985212167</v>
      </c>
      <c r="V1070" s="0" t="n">
        <v>9.99100809271656E-005</v>
      </c>
      <c r="W1070" s="0" t="n">
        <f aca="false">VLOOKUP(D1070,'paramètres CI'!$A$1:$C$6,2,0)</f>
        <v>0.0385046990211696</v>
      </c>
      <c r="X1070" s="0" t="n">
        <f aca="false">(R1070-E1070)/E1070</f>
        <v>0</v>
      </c>
      <c r="Y1070" s="0" t="n">
        <f aca="false">T1070-G1070</f>
        <v>6.8789436013162</v>
      </c>
      <c r="Z1070" s="0" t="n">
        <f aca="false">U1070-H1070</f>
        <v>0</v>
      </c>
    </row>
    <row r="1071" customFormat="false" ht="15.8" hidden="false" customHeight="false" outlineLevel="0" collapsed="false">
      <c r="A1071" s="0" t="s">
        <v>19</v>
      </c>
      <c r="B1071" s="0" t="s">
        <v>136</v>
      </c>
      <c r="C1071" s="0" t="s">
        <v>38</v>
      </c>
      <c r="D1071" s="0" t="s">
        <v>39</v>
      </c>
      <c r="E1071" s="0" t="n">
        <f aca="false">VLOOKUP(O1071,bibliRdtCHauff!$G$1:$K$1398,4,0)</f>
        <v>4.58381651944271</v>
      </c>
      <c r="F1071" s="0" t="n">
        <v>20</v>
      </c>
      <c r="G1071" s="0" t="n">
        <f aca="false">VLOOKUP(P1071,BesoinU!$F$1:$L$99,3,0)</f>
        <v>29.1825098800481</v>
      </c>
      <c r="H1071" s="0" t="n">
        <f aca="false">VLOOKUP(O1071,bibliRdtCHauff!$G$1:$K$1398,3,0)</f>
        <v>0.978031098188251</v>
      </c>
      <c r="I1071" s="0" t="n">
        <v>9.99100809271656E-005</v>
      </c>
      <c r="J1071" s="0" t="n">
        <f aca="false">VLOOKUP(D1071,'paramètres CI'!$A$1:$C$6,2,0)</f>
        <v>0.022045059962018</v>
      </c>
      <c r="K1071" s="0" t="str">
        <f aca="false">VLOOKUP(A1071,Nomenclature!$D$1:$E$9,2,0)</f>
        <v>07</v>
      </c>
      <c r="L1071" s="0" t="str">
        <f aca="false">VLOOKUP(B1071,Nomenclature!$J$1:$K$97,2,0)</f>
        <v>32</v>
      </c>
      <c r="M1071" s="0" t="str">
        <f aca="false">VLOOKUP(C1071,Nomenclature!$M$1:$N$21,2,0)</f>
        <v>24</v>
      </c>
      <c r="N1071" s="0" t="str">
        <f aca="false">VLOOKUP(D1071,Nomenclature!$O$25:$P$31,2,0)</f>
        <v>04</v>
      </c>
      <c r="O1071" s="0" t="str">
        <f aca="false">CONCATENATE(K1071,L1071,M1071,N1071)</f>
        <v>07322404</v>
      </c>
      <c r="P1071" s="0" t="str">
        <f aca="false">CONCATENATE(K1071,L1071)</f>
        <v>0732</v>
      </c>
      <c r="R1071" s="0" t="n">
        <v>4.58381651944271</v>
      </c>
      <c r="S1071" s="0" t="n">
        <v>20</v>
      </c>
      <c r="T1071" s="0" t="n">
        <v>48.3452972804799</v>
      </c>
      <c r="U1071" s="0" t="n">
        <v>0.978031098188251</v>
      </c>
      <c r="V1071" s="0" t="n">
        <v>9.99100809271656E-005</v>
      </c>
      <c r="W1071" s="0" t="n">
        <f aca="false">VLOOKUP(D1071,'paramètres CI'!$A$1:$C$6,2,0)</f>
        <v>0.022045059962018</v>
      </c>
      <c r="X1071" s="0" t="n">
        <f aca="false">(R1071-E1071)/E1071</f>
        <v>0</v>
      </c>
      <c r="Y1071" s="0" t="n">
        <f aca="false">T1071-G1071</f>
        <v>19.1627874004318</v>
      </c>
      <c r="Z1071" s="0" t="n">
        <f aca="false">U1071-H1071</f>
        <v>0</v>
      </c>
    </row>
    <row r="1072" customFormat="false" ht="15.8" hidden="false" customHeight="false" outlineLevel="0" collapsed="false">
      <c r="A1072" s="0" t="s">
        <v>19</v>
      </c>
      <c r="B1072" s="0" t="s">
        <v>136</v>
      </c>
      <c r="C1072" s="0" t="s">
        <v>40</v>
      </c>
      <c r="D1072" s="0" t="s">
        <v>37</v>
      </c>
      <c r="E1072" s="0" t="n">
        <f aca="false">VLOOKUP(O1072,bibliRdtCHauff!$G$1:$K$1398,4,0)</f>
        <v>5.10541931964914</v>
      </c>
      <c r="F1072" s="0" t="n">
        <v>20</v>
      </c>
      <c r="G1072" s="0" t="n">
        <f aca="false">VLOOKUP(P1072,BesoinU!$F$1:$L$99,3,0)</f>
        <v>29.1825098800481</v>
      </c>
      <c r="H1072" s="0" t="n">
        <f aca="false">VLOOKUP(O1072,bibliRdtCHauff!$G$1:$K$1398,3,0)</f>
        <v>0.694728613689899</v>
      </c>
      <c r="I1072" s="0" t="n">
        <v>0.0436054842008434</v>
      </c>
      <c r="J1072" s="0" t="n">
        <f aca="false">VLOOKUP(D1072,'paramètres CI'!$A$1:$C$6,2,0)</f>
        <v>0.0385046990211696</v>
      </c>
      <c r="K1072" s="0" t="str">
        <f aca="false">VLOOKUP(A1072,Nomenclature!$D$1:$E$9,2,0)</f>
        <v>07</v>
      </c>
      <c r="L1072" s="0" t="str">
        <f aca="false">VLOOKUP(B1072,Nomenclature!$J$1:$K$97,2,0)</f>
        <v>32</v>
      </c>
      <c r="M1072" s="0" t="str">
        <f aca="false">VLOOKUP(C1072,Nomenclature!$M$1:$N$21,2,0)</f>
        <v>03</v>
      </c>
      <c r="N1072" s="0" t="str">
        <f aca="false">VLOOKUP(D1072,Nomenclature!$O$25:$P$31,2,0)</f>
        <v>03</v>
      </c>
      <c r="O1072" s="0" t="str">
        <f aca="false">CONCATENATE(K1072,L1072,M1072,N1072)</f>
        <v>07320303</v>
      </c>
      <c r="P1072" s="0" t="str">
        <f aca="false">CONCATENATE(K1072,L1072)</f>
        <v>0732</v>
      </c>
      <c r="R1072" s="0" t="n">
        <v>4.86230411395156</v>
      </c>
      <c r="S1072" s="0" t="n">
        <v>20</v>
      </c>
      <c r="T1072" s="0" t="n">
        <v>36.0614534813643</v>
      </c>
      <c r="U1072" s="0" t="n">
        <v>0.679115020809331</v>
      </c>
      <c r="V1072" s="0" t="n">
        <v>0.0436054842008434</v>
      </c>
      <c r="W1072" s="0" t="n">
        <f aca="false">VLOOKUP(D1072,'paramètres CI'!$A$1:$C$6,2,0)</f>
        <v>0.0385046990211696</v>
      </c>
      <c r="X1072" s="0" t="n">
        <f aca="false">(R1072-E1072)/E1072</f>
        <v>-0.047619047619048</v>
      </c>
      <c r="Y1072" s="0" t="n">
        <f aca="false">T1072-G1072</f>
        <v>6.8789436013162</v>
      </c>
      <c r="Z1072" s="0" t="n">
        <f aca="false">U1072-H1072</f>
        <v>-0.015613592880568</v>
      </c>
    </row>
    <row r="1073" customFormat="false" ht="15.8" hidden="false" customHeight="false" outlineLevel="0" collapsed="false">
      <c r="A1073" s="0" t="s">
        <v>19</v>
      </c>
      <c r="B1073" s="0" t="s">
        <v>136</v>
      </c>
      <c r="C1073" s="0" t="s">
        <v>41</v>
      </c>
      <c r="D1073" s="0" t="s">
        <v>39</v>
      </c>
      <c r="E1073" s="0" t="n">
        <f aca="false">VLOOKUP(O1073,bibliRdtCHauff!$G$1:$K$1398,4,0)</f>
        <v>3.85040587633188</v>
      </c>
      <c r="F1073" s="0" t="n">
        <v>20</v>
      </c>
      <c r="G1073" s="0" t="n">
        <f aca="false">VLOOKUP(P1073,BesoinU!$F$1:$L$99,3,0)</f>
        <v>29.1825098800481</v>
      </c>
      <c r="H1073" s="0" t="n">
        <f aca="false">VLOOKUP(O1073,bibliRdtCHauff!$G$1:$K$1398,3,0)</f>
        <v>0.715089022788845</v>
      </c>
      <c r="I1073" s="0" t="n">
        <v>0.357636173874728</v>
      </c>
      <c r="J1073" s="0" t="n">
        <f aca="false">VLOOKUP(D1073,'paramètres CI'!$A$1:$C$6,2,0)</f>
        <v>0.022045059962018</v>
      </c>
      <c r="K1073" s="0" t="str">
        <f aca="false">VLOOKUP(A1073,Nomenclature!$D$1:$E$9,2,0)</f>
        <v>07</v>
      </c>
      <c r="L1073" s="0" t="str">
        <f aca="false">VLOOKUP(B1073,Nomenclature!$J$1:$K$97,2,0)</f>
        <v>32</v>
      </c>
      <c r="M1073" s="0" t="str">
        <f aca="false">VLOOKUP(C1073,Nomenclature!$M$1:$N$21,2,0)</f>
        <v>04</v>
      </c>
      <c r="N1073" s="0" t="str">
        <f aca="false">VLOOKUP(D1073,Nomenclature!$O$25:$P$31,2,0)</f>
        <v>04</v>
      </c>
      <c r="O1073" s="0" t="str">
        <f aca="false">CONCATENATE(K1073,L1073,M1073,N1073)</f>
        <v>07320404</v>
      </c>
      <c r="P1073" s="0" t="str">
        <f aca="false">CONCATENATE(K1073,L1073)</f>
        <v>0732</v>
      </c>
      <c r="R1073" s="0" t="n">
        <v>3.66705321555417</v>
      </c>
      <c r="S1073" s="0" t="n">
        <v>20</v>
      </c>
      <c r="T1073" s="0" t="n">
        <v>48.3452972804799</v>
      </c>
      <c r="U1073" s="0" t="n">
        <v>0.649353503938993</v>
      </c>
      <c r="V1073" s="0" t="n">
        <v>0.357636173874728</v>
      </c>
      <c r="W1073" s="0" t="n">
        <f aca="false">VLOOKUP(D1073,'paramètres CI'!$A$1:$C$6,2,0)</f>
        <v>0.022045059962018</v>
      </c>
      <c r="X1073" s="0" t="n">
        <f aca="false">(R1073-E1073)/E1073</f>
        <v>-0.047619047619048</v>
      </c>
      <c r="Y1073" s="0" t="n">
        <f aca="false">T1073-G1073</f>
        <v>19.1627874004318</v>
      </c>
      <c r="Z1073" s="0" t="n">
        <f aca="false">U1073-H1073</f>
        <v>-0.065735518849852</v>
      </c>
    </row>
    <row r="1074" customFormat="false" ht="15.8" hidden="false" customHeight="false" outlineLevel="0" collapsed="false">
      <c r="A1074" s="0" t="s">
        <v>19</v>
      </c>
      <c r="B1074" s="0" t="s">
        <v>136</v>
      </c>
      <c r="C1074" s="0" t="s">
        <v>45</v>
      </c>
      <c r="D1074" s="0" t="s">
        <v>43</v>
      </c>
      <c r="E1074" s="0" t="n">
        <f aca="false">VLOOKUP(O1074,bibliRdtCHauff!$G$1:$K$1398,4,0)</f>
        <v>10.4</v>
      </c>
      <c r="F1074" s="0" t="n">
        <v>13</v>
      </c>
      <c r="G1074" s="0" t="n">
        <f aca="false">VLOOKUP(P1074,BesoinU!$F$1:$L$99,3,0)</f>
        <v>29.1825098800481</v>
      </c>
      <c r="H1074" s="0" t="n">
        <f aca="false">VLOOKUP(O1074,bibliRdtCHauff!$G$1:$K$1398,3,0)</f>
        <v>0.919999999999999</v>
      </c>
      <c r="I1074" s="0" t="n">
        <v>0.125279449056478</v>
      </c>
      <c r="J1074" s="0" t="n">
        <f aca="false">VLOOKUP(D1074,'paramètres CI'!$A$1:$C$6,2,0)</f>
        <v>0.0935912806596305</v>
      </c>
      <c r="K1074" s="0" t="str">
        <f aca="false">VLOOKUP(A1074,Nomenclature!$D$1:$E$9,2,0)</f>
        <v>07</v>
      </c>
      <c r="L1074" s="0" t="str">
        <f aca="false">VLOOKUP(B1074,Nomenclature!$J$1:$K$97,2,0)</f>
        <v>32</v>
      </c>
      <c r="M1074" s="0" t="str">
        <f aca="false">VLOOKUP(C1074,Nomenclature!$M$1:$N$21,2,0)</f>
        <v>06</v>
      </c>
      <c r="N1074" s="0" t="str">
        <f aca="false">VLOOKUP(D1074,Nomenclature!$O$25:$P$31,2,0)</f>
        <v>02</v>
      </c>
      <c r="O1074" s="0" t="str">
        <f aca="false">CONCATENATE(K1074,L1074,M1074,N1074)</f>
        <v>07320602</v>
      </c>
      <c r="P1074" s="0" t="str">
        <f aca="false">CONCATENATE(K1074,L1074)</f>
        <v>0732</v>
      </c>
      <c r="R1074" s="0" t="n">
        <v>10</v>
      </c>
      <c r="S1074" s="0" t="n">
        <v>13</v>
      </c>
      <c r="T1074" s="0" t="n">
        <v>39.2336376420144</v>
      </c>
      <c r="U1074" s="0" t="n">
        <v>0.899999999999999</v>
      </c>
      <c r="V1074" s="0" t="n">
        <v>0.125279449056478</v>
      </c>
      <c r="W1074" s="0" t="n">
        <f aca="false">VLOOKUP(D1074,'paramètres CI'!$A$1:$C$6,2,0)</f>
        <v>0.0935912806596305</v>
      </c>
      <c r="X1074" s="0" t="n">
        <f aca="false">(R1074-E1074)/E1074</f>
        <v>-0.0384615384615385</v>
      </c>
      <c r="Y1074" s="0" t="n">
        <f aca="false">T1074-G1074</f>
        <v>10.0511277619663</v>
      </c>
      <c r="Z1074" s="0" t="n">
        <f aca="false">U1074-H1074</f>
        <v>-0.02</v>
      </c>
    </row>
    <row r="1075" customFormat="false" ht="15.8" hidden="false" customHeight="false" outlineLevel="0" collapsed="false">
      <c r="A1075" s="0" t="s">
        <v>19</v>
      </c>
      <c r="B1075" s="0" t="s">
        <v>136</v>
      </c>
      <c r="C1075" s="0" t="s">
        <v>46</v>
      </c>
      <c r="D1075" s="0" t="s">
        <v>43</v>
      </c>
      <c r="E1075" s="0" t="n">
        <f aca="false">VLOOKUP(O1075,bibliRdtCHauff!$G$1:$K$1398,4,0)</f>
        <v>12</v>
      </c>
      <c r="F1075" s="0" t="n">
        <v>13</v>
      </c>
      <c r="G1075" s="0" t="n">
        <f aca="false">VLOOKUP(P1075,BesoinU!$F$1:$L$99,3,0)</f>
        <v>29.1825098800481</v>
      </c>
      <c r="H1075" s="0" t="n">
        <f aca="false">VLOOKUP(O1075,bibliRdtCHauff!$G$1:$K$1398,3,0)</f>
        <v>1</v>
      </c>
      <c r="I1075" s="0" t="n">
        <v>9.99100809271656E-005</v>
      </c>
      <c r="J1075" s="0" t="n">
        <f aca="false">VLOOKUP(D1075,'paramètres CI'!$A$1:$C$6,2,0)</f>
        <v>0.0935912806596305</v>
      </c>
      <c r="K1075" s="0" t="str">
        <f aca="false">VLOOKUP(A1075,Nomenclature!$D$1:$E$9,2,0)</f>
        <v>07</v>
      </c>
      <c r="L1075" s="0" t="str">
        <f aca="false">VLOOKUP(B1075,Nomenclature!$J$1:$K$97,2,0)</f>
        <v>32</v>
      </c>
      <c r="M1075" s="0" t="str">
        <f aca="false">VLOOKUP(C1075,Nomenclature!$M$1:$N$21,2,0)</f>
        <v>26</v>
      </c>
      <c r="N1075" s="0" t="str">
        <f aca="false">VLOOKUP(D1075,Nomenclature!$O$25:$P$31,2,0)</f>
        <v>02</v>
      </c>
      <c r="O1075" s="0" t="str">
        <f aca="false">CONCATENATE(K1075,L1075,M1075,N1075)</f>
        <v>07322602</v>
      </c>
      <c r="P1075" s="0" t="str">
        <f aca="false">CONCATENATE(K1075,L1075)</f>
        <v>0732</v>
      </c>
      <c r="R1075" s="0" t="n">
        <v>12</v>
      </c>
      <c r="S1075" s="0" t="n">
        <v>13</v>
      </c>
      <c r="T1075" s="0" t="n">
        <v>39.2336376420144</v>
      </c>
      <c r="U1075" s="0" t="n">
        <v>1</v>
      </c>
      <c r="V1075" s="0" t="n">
        <v>9.99100809271656E-005</v>
      </c>
      <c r="W1075" s="0" t="n">
        <f aca="false">VLOOKUP(D1075,'paramètres CI'!$A$1:$C$6,2,0)</f>
        <v>0.0935912806596305</v>
      </c>
      <c r="X1075" s="0" t="n">
        <f aca="false">(R1075-E1075)/E1075</f>
        <v>0</v>
      </c>
      <c r="Y1075" s="0" t="n">
        <f aca="false">T1075-G1075</f>
        <v>10.0511277619663</v>
      </c>
      <c r="Z1075" s="0" t="n">
        <f aca="false">U1075-H1075</f>
        <v>0</v>
      </c>
    </row>
    <row r="1076" customFormat="false" ht="15.8" hidden="false" customHeight="false" outlineLevel="0" collapsed="false">
      <c r="A1076" s="0" t="s">
        <v>19</v>
      </c>
      <c r="B1076" s="0" t="s">
        <v>136</v>
      </c>
      <c r="C1076" s="0" t="s">
        <v>48</v>
      </c>
      <c r="D1076" s="0" t="s">
        <v>43</v>
      </c>
      <c r="E1076" s="0" t="n">
        <f aca="false">VLOOKUP(O1076,bibliRdtCHauff!$G$1:$K$1398,4,0)</f>
        <v>27.202598003166</v>
      </c>
      <c r="F1076" s="0" t="n">
        <v>20</v>
      </c>
      <c r="G1076" s="0" t="n">
        <f aca="false">VLOOKUP(P1076,BesoinU!$F$1:$L$99,3,0)</f>
        <v>29.1825098800481</v>
      </c>
      <c r="H1076" s="0" t="n">
        <f aca="false">VLOOKUP(O1076,bibliRdtCHauff!$G$1:$K$1398,3,0)</f>
        <v>2.91360837209302</v>
      </c>
      <c r="I1076" s="0" t="n">
        <v>0.111247802201615</v>
      </c>
      <c r="J1076" s="0" t="n">
        <f aca="false">VLOOKUP(D1076,'paramètres CI'!$A$1:$C$6,2,0)</f>
        <v>0.0935912806596305</v>
      </c>
      <c r="K1076" s="0" t="str">
        <f aca="false">VLOOKUP(A1076,Nomenclature!$D$1:$E$9,2,0)</f>
        <v>07</v>
      </c>
      <c r="L1076" s="0" t="str">
        <f aca="false">VLOOKUP(B1076,Nomenclature!$J$1:$K$97,2,0)</f>
        <v>32</v>
      </c>
      <c r="M1076" s="0" t="str">
        <f aca="false">VLOOKUP(C1076,Nomenclature!$M$1:$N$21,2,0)</f>
        <v>09</v>
      </c>
      <c r="N1076" s="0" t="str">
        <f aca="false">VLOOKUP(D1076,Nomenclature!$O$25:$P$31,2,0)</f>
        <v>02</v>
      </c>
      <c r="O1076" s="0" t="str">
        <f aca="false">CONCATENATE(K1076,L1076,M1076,N1076)</f>
        <v>07320902</v>
      </c>
      <c r="P1076" s="0" t="str">
        <f aca="false">CONCATENATE(K1076,L1076)</f>
        <v>0732</v>
      </c>
      <c r="R1076" s="0" t="n">
        <v>25.9072361934914</v>
      </c>
      <c r="S1076" s="0" t="n">
        <v>20</v>
      </c>
      <c r="T1076" s="0" t="n">
        <v>45.2407844264223</v>
      </c>
      <c r="U1076" s="0" t="n">
        <v>2.8015465116279</v>
      </c>
      <c r="V1076" s="0" t="n">
        <v>0.111247802201615</v>
      </c>
      <c r="W1076" s="0" t="n">
        <f aca="false">VLOOKUP(D1076,'paramètres CI'!$A$1:$C$6,2,0)</f>
        <v>0.0935912806596305</v>
      </c>
      <c r="X1076" s="0" t="n">
        <f aca="false">(R1076-E1076)/E1076</f>
        <v>-0.0476190476190486</v>
      </c>
      <c r="Y1076" s="0" t="n">
        <f aca="false">T1076-G1076</f>
        <v>16.0582745463742</v>
      </c>
      <c r="Z1076" s="0" t="n">
        <f aca="false">U1076-H1076</f>
        <v>-0.11206186046512</v>
      </c>
    </row>
    <row r="1077" customFormat="false" ht="15.8" hidden="false" customHeight="false" outlineLevel="0" collapsed="false">
      <c r="A1077" s="0" t="s">
        <v>19</v>
      </c>
      <c r="B1077" s="0" t="s">
        <v>136</v>
      </c>
      <c r="C1077" s="0" t="s">
        <v>49</v>
      </c>
      <c r="D1077" s="0" t="s">
        <v>43</v>
      </c>
      <c r="E1077" s="0" t="n">
        <f aca="false">VLOOKUP(O1077,bibliRdtCHauff!$G$1:$K$1398,4,0)</f>
        <v>32.3840452418642</v>
      </c>
      <c r="F1077" s="0" t="n">
        <v>20</v>
      </c>
      <c r="G1077" s="0" t="n">
        <f aca="false">VLOOKUP(P1077,BesoinU!$F$1:$L$99,3,0)</f>
        <v>29.1825098800481</v>
      </c>
      <c r="H1077" s="0" t="n">
        <f aca="false">VLOOKUP(O1077,bibliRdtCHauff!$G$1:$K$1398,3,0)</f>
        <v>3.36185581395348</v>
      </c>
      <c r="I1077" s="0" t="n">
        <v>9.99100809271656E-005</v>
      </c>
      <c r="J1077" s="0" t="n">
        <f aca="false">VLOOKUP(D1077,'paramètres CI'!$A$1:$C$6,2,0)</f>
        <v>0.0935912806596305</v>
      </c>
      <c r="K1077" s="0" t="str">
        <f aca="false">VLOOKUP(A1077,Nomenclature!$D$1:$E$9,2,0)</f>
        <v>07</v>
      </c>
      <c r="L1077" s="0" t="str">
        <f aca="false">VLOOKUP(B1077,Nomenclature!$J$1:$K$97,2,0)</f>
        <v>32</v>
      </c>
      <c r="M1077" s="0" t="str">
        <f aca="false">VLOOKUP(C1077,Nomenclature!$M$1:$N$21,2,0)</f>
        <v>29</v>
      </c>
      <c r="N1077" s="0" t="str">
        <f aca="false">VLOOKUP(D1077,Nomenclature!$O$25:$P$31,2,0)</f>
        <v>02</v>
      </c>
      <c r="O1077" s="0" t="str">
        <f aca="false">CONCATENATE(K1077,L1077,M1077,N1077)</f>
        <v>07322902</v>
      </c>
      <c r="P1077" s="0" t="str">
        <f aca="false">CONCATENATE(K1077,L1077)</f>
        <v>0732</v>
      </c>
      <c r="R1077" s="0" t="n">
        <v>32.3840452418642</v>
      </c>
      <c r="S1077" s="0" t="n">
        <v>20</v>
      </c>
      <c r="T1077" s="0" t="n">
        <v>45.2407844264223</v>
      </c>
      <c r="U1077" s="0" t="n">
        <v>3.36185581395348</v>
      </c>
      <c r="V1077" s="0" t="n">
        <v>9.99100809271656E-005</v>
      </c>
      <c r="W1077" s="0" t="n">
        <f aca="false">VLOOKUP(D1077,'paramètres CI'!$A$1:$C$6,2,0)</f>
        <v>0.0935912806596305</v>
      </c>
      <c r="X1077" s="0" t="n">
        <f aca="false">(R1077-E1077)/E1077</f>
        <v>0</v>
      </c>
      <c r="Y1077" s="0" t="n">
        <f aca="false">T1077-G1077</f>
        <v>16.0582745463742</v>
      </c>
      <c r="Z1077" s="0" t="n">
        <f aca="false">U1077-H1077</f>
        <v>0</v>
      </c>
    </row>
    <row r="1078" customFormat="false" ht="15.8" hidden="false" customHeight="false" outlineLevel="0" collapsed="false">
      <c r="A1078" s="0" t="s">
        <v>19</v>
      </c>
      <c r="B1078" s="0" t="s">
        <v>136</v>
      </c>
      <c r="C1078" s="0" t="s">
        <v>55</v>
      </c>
      <c r="D1078" s="0" t="s">
        <v>43</v>
      </c>
      <c r="E1078" s="0" t="n">
        <f aca="false">VLOOKUP(O1078,bibliRdtCHauff!$G$1:$K$1398,4,0)</f>
        <v>3.74530390519355</v>
      </c>
      <c r="F1078" s="0" t="n">
        <v>17</v>
      </c>
      <c r="G1078" s="0" t="n">
        <f aca="false">VLOOKUP(P1078,BesoinU!$F$1:$L$99,3,0)</f>
        <v>29.1825098800481</v>
      </c>
      <c r="H1078" s="0" t="n">
        <f aca="false">VLOOKUP(O1078,bibliRdtCHauff!$G$1:$K$1398,3,0)</f>
        <v>2.77431069767441</v>
      </c>
      <c r="I1078" s="0" t="n">
        <v>0.0677502843412454</v>
      </c>
      <c r="J1078" s="0" t="n">
        <f aca="false">VLOOKUP(D1078,'paramètres CI'!$A$1:$C$6,2,0)</f>
        <v>0.0935912806596305</v>
      </c>
      <c r="K1078" s="0" t="str">
        <f aca="false">VLOOKUP(A1078,Nomenclature!$D$1:$E$9,2,0)</f>
        <v>07</v>
      </c>
      <c r="L1078" s="0" t="str">
        <f aca="false">VLOOKUP(B1078,Nomenclature!$J$1:$K$97,2,0)</f>
        <v>32</v>
      </c>
      <c r="M1078" s="0" t="str">
        <f aca="false">VLOOKUP(C1078,Nomenclature!$M$1:$N$21,2,0)</f>
        <v>10</v>
      </c>
      <c r="N1078" s="0" t="str">
        <f aca="false">VLOOKUP(D1078,Nomenclature!$O$25:$P$31,2,0)</f>
        <v>02</v>
      </c>
      <c r="O1078" s="0" t="str">
        <f aca="false">CONCATENATE(K1078,L1078,M1078,N1078)</f>
        <v>07321002</v>
      </c>
      <c r="P1078" s="0" t="str">
        <f aca="false">CONCATENATE(K1078,L1078)</f>
        <v>0732</v>
      </c>
      <c r="R1078" s="0" t="n">
        <v>3.56695610018433</v>
      </c>
      <c r="S1078" s="0" t="n">
        <v>17</v>
      </c>
      <c r="T1078" s="0" t="n">
        <v>40.7298476233771</v>
      </c>
      <c r="U1078" s="0" t="n">
        <v>2.64457674418604</v>
      </c>
      <c r="V1078" s="0" t="n">
        <v>0.0677502843412454</v>
      </c>
      <c r="W1078" s="0" t="n">
        <f aca="false">VLOOKUP(D1078,'paramètres CI'!$A$1:$C$6,2,0)</f>
        <v>0.0935912806596305</v>
      </c>
      <c r="X1078" s="0" t="n">
        <f aca="false">(R1078-E1078)/E1078</f>
        <v>-0.0476190476190486</v>
      </c>
      <c r="Y1078" s="0" t="n">
        <f aca="false">T1078-G1078</f>
        <v>11.547337743329</v>
      </c>
      <c r="Z1078" s="0" t="n">
        <f aca="false">U1078-H1078</f>
        <v>-0.12973395348837</v>
      </c>
    </row>
    <row r="1079" customFormat="false" ht="15.8" hidden="false" customHeight="false" outlineLevel="0" collapsed="false">
      <c r="A1079" s="0" t="s">
        <v>19</v>
      </c>
      <c r="B1079" s="0" t="s">
        <v>136</v>
      </c>
      <c r="C1079" s="0" t="s">
        <v>56</v>
      </c>
      <c r="D1079" s="0" t="s">
        <v>43</v>
      </c>
      <c r="E1079" s="0" t="n">
        <f aca="false">VLOOKUP(O1079,bibliRdtCHauff!$G$1:$K$1398,4,0)</f>
        <v>4.45869512523041</v>
      </c>
      <c r="F1079" s="0" t="n">
        <v>17</v>
      </c>
      <c r="G1079" s="0" t="n">
        <f aca="false">VLOOKUP(P1079,BesoinU!$F$1:$L$99,3,0)</f>
        <v>29.1825098800481</v>
      </c>
      <c r="H1079" s="0" t="n">
        <f aca="false">VLOOKUP(O1079,bibliRdtCHauff!$G$1:$K$1398,3,0)</f>
        <v>3.2932465116279</v>
      </c>
      <c r="I1079" s="0" t="n">
        <v>9.99100809271656E-005</v>
      </c>
      <c r="J1079" s="0" t="n">
        <f aca="false">VLOOKUP(D1079,'paramètres CI'!$A$1:$C$6,2,0)</f>
        <v>0.0935912806596305</v>
      </c>
      <c r="K1079" s="0" t="str">
        <f aca="false">VLOOKUP(A1079,Nomenclature!$D$1:$E$9,2,0)</f>
        <v>07</v>
      </c>
      <c r="L1079" s="0" t="str">
        <f aca="false">VLOOKUP(B1079,Nomenclature!$J$1:$K$97,2,0)</f>
        <v>32</v>
      </c>
      <c r="M1079" s="0" t="str">
        <f aca="false">VLOOKUP(C1079,Nomenclature!$M$1:$N$21,2,0)</f>
        <v>30</v>
      </c>
      <c r="N1079" s="0" t="str">
        <f aca="false">VLOOKUP(D1079,Nomenclature!$O$25:$P$31,2,0)</f>
        <v>02</v>
      </c>
      <c r="O1079" s="0" t="str">
        <f aca="false">CONCATENATE(K1079,L1079,M1079,N1079)</f>
        <v>07323002</v>
      </c>
      <c r="P1079" s="0" t="str">
        <f aca="false">CONCATENATE(K1079,L1079)</f>
        <v>0732</v>
      </c>
      <c r="R1079" s="0" t="n">
        <v>4.45869512523041</v>
      </c>
      <c r="S1079" s="0" t="n">
        <v>17</v>
      </c>
      <c r="T1079" s="0" t="n">
        <v>40.7298476233771</v>
      </c>
      <c r="U1079" s="0" t="n">
        <v>3.2932465116279</v>
      </c>
      <c r="V1079" s="0" t="n">
        <v>9.99100809271656E-005</v>
      </c>
      <c r="W1079" s="0" t="n">
        <f aca="false">VLOOKUP(D1079,'paramètres CI'!$A$1:$C$6,2,0)</f>
        <v>0.0935912806596305</v>
      </c>
      <c r="X1079" s="0" t="n">
        <f aca="false">(R1079-E1079)/E1079</f>
        <v>0</v>
      </c>
      <c r="Y1079" s="0" t="n">
        <f aca="false">T1079-G1079</f>
        <v>11.547337743329</v>
      </c>
      <c r="Z1079" s="0" t="n">
        <f aca="false">U1079-H1079</f>
        <v>0</v>
      </c>
    </row>
    <row r="1080" customFormat="false" ht="15.8" hidden="false" customHeight="false" outlineLevel="0" collapsed="false">
      <c r="A1080" s="0" t="s">
        <v>19</v>
      </c>
      <c r="B1080" s="0" t="s">
        <v>136</v>
      </c>
      <c r="C1080" s="0" t="s">
        <v>137</v>
      </c>
      <c r="D1080" s="0" t="s">
        <v>39</v>
      </c>
      <c r="E1080" s="0" t="n">
        <f aca="false">VLOOKUP(O1080,bibliRdtCHauff!$G$1:$K$1398,4,0)</f>
        <v>10.4</v>
      </c>
      <c r="F1080" s="0" t="n">
        <v>25</v>
      </c>
      <c r="G1080" s="0" t="n">
        <f aca="false">VLOOKUP(P1080,BesoinU!$F$1:$L$99,3,0)</f>
        <v>29.1825098800481</v>
      </c>
      <c r="H1080" s="0" t="n">
        <f aca="false">VLOOKUP(O1080,bibliRdtCHauff!$G$1:$K$1398,3,0)</f>
        <v>0.84</v>
      </c>
      <c r="I1080" s="0" t="n">
        <v>0.0460650959449603</v>
      </c>
      <c r="J1080" s="0" t="n">
        <f aca="false">VLOOKUP(D1080,'paramètres CI'!$A$1:$C$6,2,0)</f>
        <v>0.022045059962018</v>
      </c>
      <c r="K1080" s="0" t="str">
        <f aca="false">VLOOKUP(A1080,Nomenclature!$D$1:$E$9,2,0)</f>
        <v>07</v>
      </c>
      <c r="L1080" s="0" t="str">
        <f aca="false">VLOOKUP(B1080,Nomenclature!$J$1:$K$97,2,0)</f>
        <v>32</v>
      </c>
      <c r="M1080" s="0" t="str">
        <f aca="false">VLOOKUP(C1080,Nomenclature!$M$1:$N$21,2,0)</f>
        <v>11</v>
      </c>
      <c r="N1080" s="0" t="str">
        <f aca="false">VLOOKUP(D1080,Nomenclature!$O$25:$P$31,2,0)</f>
        <v>04</v>
      </c>
      <c r="O1080" s="0" t="str">
        <f aca="false">CONCATENATE(K1080,L1080,M1080,N1080)</f>
        <v>07321104</v>
      </c>
      <c r="P1080" s="0" t="str">
        <f aca="false">CONCATENATE(K1080,L1080)</f>
        <v>0732</v>
      </c>
      <c r="R1080" s="0" t="n">
        <v>10</v>
      </c>
      <c r="S1080" s="0" t="n">
        <v>25</v>
      </c>
      <c r="T1080" s="0" t="n">
        <v>66.8445379716006</v>
      </c>
      <c r="U1080" s="0" t="n">
        <v>0.8</v>
      </c>
      <c r="V1080" s="0" t="n">
        <v>0.0460650959449603</v>
      </c>
      <c r="W1080" s="0" t="n">
        <f aca="false">VLOOKUP(D1080,'paramètres CI'!$A$1:$C$6,2,0)</f>
        <v>0.022045059962018</v>
      </c>
      <c r="X1080" s="0" t="n">
        <f aca="false">(R1080-E1080)/E1080</f>
        <v>-0.0384615384615385</v>
      </c>
      <c r="Y1080" s="0" t="n">
        <f aca="false">T1080-G1080</f>
        <v>37.6620280915525</v>
      </c>
      <c r="Z1080" s="0" t="n">
        <f aca="false">U1080-H1080</f>
        <v>-0.0399999999999999</v>
      </c>
    </row>
    <row r="1081" customFormat="false" ht="15.8" hidden="false" customHeight="false" outlineLevel="0" collapsed="false">
      <c r="A1081" s="0" t="s">
        <v>19</v>
      </c>
      <c r="B1081" s="0" t="s">
        <v>136</v>
      </c>
      <c r="C1081" s="0" t="s">
        <v>138</v>
      </c>
      <c r="D1081" s="0" t="s">
        <v>39</v>
      </c>
      <c r="E1081" s="0" t="n">
        <f aca="false">VLOOKUP(O1081,bibliRdtCHauff!$G$1:$K$1398,4,0)</f>
        <v>12</v>
      </c>
      <c r="F1081" s="0" t="n">
        <v>25</v>
      </c>
      <c r="G1081" s="0" t="n">
        <f aca="false">VLOOKUP(P1081,BesoinU!$F$1:$L$99,3,0)</f>
        <v>29.1825098800481</v>
      </c>
      <c r="H1081" s="0" t="n">
        <f aca="false">VLOOKUP(O1081,bibliRdtCHauff!$G$1:$K$1398,3,0)</f>
        <v>1</v>
      </c>
      <c r="I1081" s="0" t="n">
        <v>9.99100809271656E-005</v>
      </c>
      <c r="J1081" s="0" t="n">
        <f aca="false">VLOOKUP(D1081,'paramètres CI'!$A$1:$C$6,2,0)</f>
        <v>0.022045059962018</v>
      </c>
      <c r="K1081" s="0" t="str">
        <f aca="false">VLOOKUP(A1081,Nomenclature!$D$1:$E$9,2,0)</f>
        <v>07</v>
      </c>
      <c r="L1081" s="0" t="str">
        <f aca="false">VLOOKUP(B1081,Nomenclature!$J$1:$K$97,2,0)</f>
        <v>32</v>
      </c>
      <c r="M1081" s="0" t="str">
        <f aca="false">VLOOKUP(C1081,Nomenclature!$M$1:$N$21,2,0)</f>
        <v>31</v>
      </c>
      <c r="N1081" s="0" t="str">
        <f aca="false">VLOOKUP(D1081,Nomenclature!$O$25:$P$31,2,0)</f>
        <v>04</v>
      </c>
      <c r="O1081" s="0" t="str">
        <f aca="false">CONCATENATE(K1081,L1081,M1081,N1081)</f>
        <v>07323104</v>
      </c>
      <c r="P1081" s="0" t="str">
        <f aca="false">CONCATENATE(K1081,L1081)</f>
        <v>0732</v>
      </c>
      <c r="R1081" s="0" t="n">
        <v>12</v>
      </c>
      <c r="S1081" s="0" t="n">
        <v>25</v>
      </c>
      <c r="T1081" s="0" t="n">
        <v>66.8445379716006</v>
      </c>
      <c r="U1081" s="0" t="n">
        <v>1</v>
      </c>
      <c r="V1081" s="0" t="n">
        <v>9.99100809271656E-005</v>
      </c>
      <c r="W1081" s="0" t="n">
        <f aca="false">VLOOKUP(D1081,'paramètres CI'!$A$1:$C$6,2,0)</f>
        <v>0.022045059962018</v>
      </c>
      <c r="X1081" s="0" t="n">
        <f aca="false">(R1081-E1081)/E1081</f>
        <v>0</v>
      </c>
      <c r="Y1081" s="0" t="n">
        <f aca="false">T1081-G1081</f>
        <v>37.6620280915525</v>
      </c>
      <c r="Z1081" s="0" t="n">
        <f aca="false">U1081-H1081</f>
        <v>0</v>
      </c>
    </row>
    <row r="1082" customFormat="false" ht="15.8" hidden="false" customHeight="false" outlineLevel="0" collapsed="false">
      <c r="A1082" s="0" t="s">
        <v>19</v>
      </c>
      <c r="B1082" s="0" t="s">
        <v>139</v>
      </c>
      <c r="C1082" s="0" t="s">
        <v>32</v>
      </c>
      <c r="D1082" s="0" t="s">
        <v>34</v>
      </c>
      <c r="E1082" s="0" t="n">
        <f aca="false">VLOOKUP(O1082,bibliRdtCHauff!$G$1:$K$1398,4,0)</f>
        <v>19.1961918111609</v>
      </c>
      <c r="F1082" s="0" t="n">
        <v>25</v>
      </c>
      <c r="G1082" s="0" t="n">
        <f aca="false">VLOOKUP(P1082,BesoinU!$F$1:$L$99,3,0)</f>
        <v>7.06345341242315</v>
      </c>
      <c r="H1082" s="0" t="n">
        <f aca="false">VLOOKUP(O1082,bibliRdtCHauff!$G$1:$K$1398,3,0)</f>
        <v>2.46237458366197</v>
      </c>
      <c r="I1082" s="0" t="n">
        <v>0.00285740163515032</v>
      </c>
      <c r="J1082" s="0" t="n">
        <f aca="false">VLOOKUP(D1082,'paramètres CI'!$A$1:$C$6,2,0)</f>
        <v>0.0424847883250769</v>
      </c>
      <c r="K1082" s="0" t="str">
        <f aca="false">VLOOKUP(A1082,Nomenclature!$D$1:$E$9,2,0)</f>
        <v>07</v>
      </c>
      <c r="L1082" s="0" t="str">
        <f aca="false">VLOOKUP(B1082,Nomenclature!$J$1:$K$97,2,0)</f>
        <v>33</v>
      </c>
      <c r="M1082" s="0" t="str">
        <f aca="false">VLOOKUP(C1082,Nomenclature!$M$1:$N$21,2,0)</f>
        <v>01</v>
      </c>
      <c r="N1082" s="0" t="str">
        <f aca="false">VLOOKUP(D1082,Nomenclature!$O$25:$P$31,2,0)</f>
        <v>06</v>
      </c>
      <c r="O1082" s="0" t="str">
        <f aca="false">CONCATENATE(K1082,L1082,M1082,N1082)</f>
        <v>07330106</v>
      </c>
      <c r="P1082" s="0" t="str">
        <f aca="false">CONCATENATE(K1082,L1082)</f>
        <v>0733</v>
      </c>
      <c r="R1082" s="0" t="n">
        <v>18.2820874392009</v>
      </c>
      <c r="S1082" s="0" t="n">
        <v>25</v>
      </c>
      <c r="T1082" s="0" t="n">
        <v>21.9806459439179</v>
      </c>
      <c r="U1082" s="0" t="n">
        <v>2.33435292343245</v>
      </c>
      <c r="V1082" s="0" t="n">
        <v>0.00285740163515032</v>
      </c>
      <c r="W1082" s="0" t="n">
        <f aca="false">VLOOKUP(D1082,'paramètres CI'!$A$1:$C$6,2,0)</f>
        <v>0.0424847883250769</v>
      </c>
      <c r="X1082" s="0" t="n">
        <f aca="false">(R1082-E1082)/E1082</f>
        <v>-0.0476190476190454</v>
      </c>
      <c r="Y1082" s="0" t="n">
        <f aca="false">T1082-G1082</f>
        <v>14.9171925314948</v>
      </c>
      <c r="Z1082" s="0" t="n">
        <f aca="false">U1082-H1082</f>
        <v>-0.12802166022952</v>
      </c>
    </row>
    <row r="1083" customFormat="false" ht="15.8" hidden="false" customHeight="false" outlineLevel="0" collapsed="false">
      <c r="A1083" s="0" t="s">
        <v>19</v>
      </c>
      <c r="B1083" s="0" t="s">
        <v>139</v>
      </c>
      <c r="C1083" s="0" t="s">
        <v>32</v>
      </c>
      <c r="D1083" s="0" t="s">
        <v>33</v>
      </c>
      <c r="E1083" s="0" t="n">
        <f aca="false">VLOOKUP(O1083,bibliRdtCHauff!$G$1:$K$1398,4,0)</f>
        <v>20.7286906730026</v>
      </c>
      <c r="F1083" s="0" t="n">
        <v>25</v>
      </c>
      <c r="G1083" s="0" t="n">
        <f aca="false">VLOOKUP(P1083,BesoinU!$F$1:$L$99,3,0)</f>
        <v>7.06345341242315</v>
      </c>
      <c r="H1083" s="0" t="n">
        <f aca="false">VLOOKUP(O1083,bibliRdtCHauff!$G$1:$K$1398,3,0)</f>
        <v>1.74889108000953</v>
      </c>
      <c r="I1083" s="0" t="n">
        <v>0.0952771919006561</v>
      </c>
      <c r="J1083" s="0" t="n">
        <f aca="false">VLOOKUP(D1083,'paramètres CI'!$A$1:$C$6,2,0)</f>
        <v>0.033584731604575</v>
      </c>
      <c r="K1083" s="0" t="str">
        <f aca="false">VLOOKUP(A1083,Nomenclature!$D$1:$E$9,2,0)</f>
        <v>07</v>
      </c>
      <c r="L1083" s="0" t="str">
        <f aca="false">VLOOKUP(B1083,Nomenclature!$J$1:$K$97,2,0)</f>
        <v>33</v>
      </c>
      <c r="M1083" s="0" t="str">
        <f aca="false">VLOOKUP(C1083,Nomenclature!$M$1:$N$21,2,0)</f>
        <v>01</v>
      </c>
      <c r="N1083" s="0" t="str">
        <f aca="false">VLOOKUP(D1083,Nomenclature!$O$25:$P$31,2,0)</f>
        <v>01</v>
      </c>
      <c r="O1083" s="0" t="str">
        <f aca="false">CONCATENATE(K1083,L1083,M1083,N1083)</f>
        <v>07330101</v>
      </c>
      <c r="P1083" s="0" t="str">
        <f aca="false">CONCATENATE(K1083,L1083)</f>
        <v>0733</v>
      </c>
      <c r="R1083" s="0" t="n">
        <v>19.7416101647644</v>
      </c>
      <c r="S1083" s="0" t="n">
        <v>25</v>
      </c>
      <c r="T1083" s="0" t="n">
        <v>32.1365350013278</v>
      </c>
      <c r="U1083" s="0" t="n">
        <v>1.65373484793577</v>
      </c>
      <c r="V1083" s="0" t="n">
        <v>0.0952771919006561</v>
      </c>
      <c r="W1083" s="0" t="n">
        <f aca="false">VLOOKUP(D1083,'paramètres CI'!$A$1:$C$6,2,0)</f>
        <v>0.033584731604575</v>
      </c>
      <c r="X1083" s="0" t="n">
        <f aca="false">(R1083-E1083)/E1083</f>
        <v>-0.0476190476190467</v>
      </c>
      <c r="Y1083" s="0" t="n">
        <f aca="false">T1083-G1083</f>
        <v>25.0730815889046</v>
      </c>
      <c r="Z1083" s="0" t="n">
        <f aca="false">U1083-H1083</f>
        <v>-0.09515623207376</v>
      </c>
    </row>
    <row r="1084" customFormat="false" ht="15.8" hidden="false" customHeight="false" outlineLevel="0" collapsed="false">
      <c r="A1084" s="0" t="s">
        <v>19</v>
      </c>
      <c r="B1084" s="0" t="s">
        <v>139</v>
      </c>
      <c r="C1084" s="0" t="s">
        <v>35</v>
      </c>
      <c r="D1084" s="0" t="s">
        <v>33</v>
      </c>
      <c r="E1084" s="0" t="n">
        <f aca="false">VLOOKUP(O1084,bibliRdtCHauff!$G$1:$K$1398,4,0)</f>
        <v>24.6770127059554</v>
      </c>
      <c r="F1084" s="0" t="n">
        <v>25</v>
      </c>
      <c r="G1084" s="0" t="n">
        <f aca="false">VLOOKUP(P1084,BesoinU!$F$1:$L$99,3,0)</f>
        <v>7.06345341242315</v>
      </c>
      <c r="H1084" s="0" t="n">
        <f aca="false">VLOOKUP(O1084,bibliRdtCHauff!$G$1:$K$1398,3,0)</f>
        <v>2.12951600830458</v>
      </c>
      <c r="I1084" s="0" t="n">
        <v>9.99100809271656E-005</v>
      </c>
      <c r="J1084" s="0" t="n">
        <f aca="false">VLOOKUP(D1084,'paramètres CI'!$A$1:$C$6,2,0)</f>
        <v>0.033584731604575</v>
      </c>
      <c r="K1084" s="0" t="str">
        <f aca="false">VLOOKUP(A1084,Nomenclature!$D$1:$E$9,2,0)</f>
        <v>07</v>
      </c>
      <c r="L1084" s="0" t="str">
        <f aca="false">VLOOKUP(B1084,Nomenclature!$J$1:$K$97,2,0)</f>
        <v>33</v>
      </c>
      <c r="M1084" s="0" t="str">
        <f aca="false">VLOOKUP(C1084,Nomenclature!$M$1:$N$21,2,0)</f>
        <v>21</v>
      </c>
      <c r="N1084" s="0" t="str">
        <f aca="false">VLOOKUP(D1084,Nomenclature!$O$25:$P$31,2,0)</f>
        <v>01</v>
      </c>
      <c r="O1084" s="0" t="str">
        <f aca="false">CONCATENATE(K1084,L1084,M1084,N1084)</f>
        <v>07332101</v>
      </c>
      <c r="P1084" s="0" t="str">
        <f aca="false">CONCATENATE(K1084,L1084)</f>
        <v>0733</v>
      </c>
      <c r="R1084" s="0" t="n">
        <v>24.6770127059554</v>
      </c>
      <c r="S1084" s="0" t="n">
        <v>25</v>
      </c>
      <c r="T1084" s="0" t="n">
        <v>32.1365350013278</v>
      </c>
      <c r="U1084" s="0" t="n">
        <v>2.12951600830458</v>
      </c>
      <c r="V1084" s="0" t="n">
        <v>9.99100809271656E-005</v>
      </c>
      <c r="W1084" s="0" t="n">
        <f aca="false">VLOOKUP(D1084,'paramètres CI'!$A$1:$C$6,2,0)</f>
        <v>0.033584731604575</v>
      </c>
      <c r="X1084" s="0" t="n">
        <f aca="false">(R1084-E1084)/E1084</f>
        <v>0</v>
      </c>
      <c r="Y1084" s="0" t="n">
        <f aca="false">T1084-G1084</f>
        <v>25.0730815889046</v>
      </c>
      <c r="Z1084" s="0" t="n">
        <f aca="false">U1084-H1084</f>
        <v>0</v>
      </c>
    </row>
    <row r="1085" customFormat="false" ht="15.8" hidden="false" customHeight="false" outlineLevel="0" collapsed="false">
      <c r="A1085" s="0" t="s">
        <v>19</v>
      </c>
      <c r="B1085" s="0" t="s">
        <v>139</v>
      </c>
      <c r="C1085" s="0" t="s">
        <v>35</v>
      </c>
      <c r="D1085" s="0" t="s">
        <v>34</v>
      </c>
      <c r="E1085" s="0" t="n">
        <f aca="false">VLOOKUP(O1085,bibliRdtCHauff!$G$1:$K$1398,4,0)</f>
        <v>22.8526092990011</v>
      </c>
      <c r="F1085" s="0" t="n">
        <v>25</v>
      </c>
      <c r="G1085" s="0" t="n">
        <f aca="false">VLOOKUP(P1085,BesoinU!$F$1:$L$99,3,0)</f>
        <v>7.06345341242315</v>
      </c>
      <c r="H1085" s="0" t="n">
        <f aca="false">VLOOKUP(O1085,bibliRdtCHauff!$G$1:$K$1398,3,0)</f>
        <v>2.97446122458009</v>
      </c>
      <c r="I1085" s="0" t="n">
        <v>9.99100809271656E-005</v>
      </c>
      <c r="J1085" s="0" t="n">
        <f aca="false">VLOOKUP(D1085,'paramètres CI'!$A$1:$C$6,2,0)</f>
        <v>0.0424847883250769</v>
      </c>
      <c r="K1085" s="0" t="str">
        <f aca="false">VLOOKUP(A1085,Nomenclature!$D$1:$E$9,2,0)</f>
        <v>07</v>
      </c>
      <c r="L1085" s="0" t="str">
        <f aca="false">VLOOKUP(B1085,Nomenclature!$J$1:$K$97,2,0)</f>
        <v>33</v>
      </c>
      <c r="M1085" s="0" t="str">
        <f aca="false">VLOOKUP(C1085,Nomenclature!$M$1:$N$21,2,0)</f>
        <v>21</v>
      </c>
      <c r="N1085" s="0" t="str">
        <f aca="false">VLOOKUP(D1085,Nomenclature!$O$25:$P$31,2,0)</f>
        <v>06</v>
      </c>
      <c r="O1085" s="0" t="str">
        <f aca="false">CONCATENATE(K1085,L1085,M1085,N1085)</f>
        <v>07332106</v>
      </c>
      <c r="P1085" s="0" t="str">
        <f aca="false">CONCATENATE(K1085,L1085)</f>
        <v>0733</v>
      </c>
      <c r="R1085" s="0" t="n">
        <v>22.8526092990011</v>
      </c>
      <c r="S1085" s="0" t="n">
        <v>25</v>
      </c>
      <c r="T1085" s="0" t="n">
        <v>21.9806459439179</v>
      </c>
      <c r="U1085" s="0" t="n">
        <v>2.97446122458009</v>
      </c>
      <c r="V1085" s="0" t="n">
        <v>9.99100809271656E-005</v>
      </c>
      <c r="W1085" s="0" t="n">
        <f aca="false">VLOOKUP(D1085,'paramètres CI'!$A$1:$C$6,2,0)</f>
        <v>0.0424847883250769</v>
      </c>
      <c r="X1085" s="0" t="n">
        <f aca="false">(R1085-E1085)/E1085</f>
        <v>0</v>
      </c>
      <c r="Y1085" s="0" t="n">
        <f aca="false">T1085-G1085</f>
        <v>14.9171925314948</v>
      </c>
      <c r="Z1085" s="0" t="n">
        <f aca="false">U1085-H1085</f>
        <v>0</v>
      </c>
    </row>
    <row r="1086" customFormat="false" ht="15.8" hidden="false" customHeight="false" outlineLevel="0" collapsed="false">
      <c r="A1086" s="0" t="s">
        <v>19</v>
      </c>
      <c r="B1086" s="0" t="s">
        <v>139</v>
      </c>
      <c r="C1086" s="0" t="s">
        <v>134</v>
      </c>
      <c r="D1086" s="0" t="s">
        <v>43</v>
      </c>
      <c r="E1086" s="0" t="n">
        <f aca="false">VLOOKUP(O1086,bibliRdtCHauff!$G$1:$K$1398,4,0)</f>
        <v>10.4</v>
      </c>
      <c r="F1086" s="0" t="n">
        <v>10</v>
      </c>
      <c r="G1086" s="0" t="n">
        <f aca="false">VLOOKUP(P1086,BesoinU!$F$1:$L$99,3,0)</f>
        <v>7.06345341242315</v>
      </c>
      <c r="H1086" s="0" t="n">
        <f aca="false">VLOOKUP(O1086,bibliRdtCHauff!$G$1:$K$1398,3,0)</f>
        <v>0.839999999999999</v>
      </c>
      <c r="I1086" s="0" t="n">
        <v>0.0603795194956735</v>
      </c>
      <c r="J1086" s="0" t="n">
        <f aca="false">VLOOKUP(D1086,'paramètres CI'!$A$1:$C$6,2,0)</f>
        <v>0.0935912806596305</v>
      </c>
      <c r="K1086" s="0" t="str">
        <f aca="false">VLOOKUP(A1086,Nomenclature!$D$1:$E$9,2,0)</f>
        <v>07</v>
      </c>
      <c r="L1086" s="0" t="str">
        <f aca="false">VLOOKUP(B1086,Nomenclature!$J$1:$K$97,2,0)</f>
        <v>33</v>
      </c>
      <c r="M1086" s="0" t="str">
        <f aca="false">VLOOKUP(C1086,Nomenclature!$M$1:$N$21,2,0)</f>
        <v>02</v>
      </c>
      <c r="N1086" s="0" t="str">
        <f aca="false">VLOOKUP(D1086,Nomenclature!$O$25:$P$31,2,0)</f>
        <v>02</v>
      </c>
      <c r="O1086" s="0" t="str">
        <f aca="false">CONCATENATE(K1086,L1086,M1086,N1086)</f>
        <v>07330202</v>
      </c>
      <c r="P1086" s="0" t="str">
        <f aca="false">CONCATENATE(K1086,L1086)</f>
        <v>0733</v>
      </c>
      <c r="R1086" s="0" t="n">
        <v>10</v>
      </c>
      <c r="S1086" s="0" t="n">
        <v>10</v>
      </c>
      <c r="T1086" s="0" t="n">
        <v>23.1599662050807</v>
      </c>
      <c r="U1086" s="0" t="n">
        <v>0.799999999999999</v>
      </c>
      <c r="V1086" s="0" t="n">
        <v>0.0603795194956735</v>
      </c>
      <c r="W1086" s="0" t="n">
        <f aca="false">VLOOKUP(D1086,'paramètres CI'!$A$1:$C$6,2,0)</f>
        <v>0.0935912806596305</v>
      </c>
      <c r="X1086" s="0" t="n">
        <f aca="false">(R1086-E1086)/E1086</f>
        <v>-0.0384615384615385</v>
      </c>
      <c r="Y1086" s="0" t="n">
        <f aca="false">T1086-G1086</f>
        <v>16.0965127926576</v>
      </c>
      <c r="Z1086" s="0" t="n">
        <f aca="false">U1086-H1086</f>
        <v>-0.04</v>
      </c>
    </row>
    <row r="1087" customFormat="false" ht="15.8" hidden="false" customHeight="false" outlineLevel="0" collapsed="false">
      <c r="A1087" s="0" t="s">
        <v>19</v>
      </c>
      <c r="B1087" s="0" t="s">
        <v>139</v>
      </c>
      <c r="C1087" s="0" t="s">
        <v>135</v>
      </c>
      <c r="D1087" s="0" t="s">
        <v>43</v>
      </c>
      <c r="E1087" s="0" t="n">
        <f aca="false">VLOOKUP(O1087,bibliRdtCHauff!$G$1:$K$1398,4,0)</f>
        <v>12</v>
      </c>
      <c r="F1087" s="0" t="n">
        <v>10</v>
      </c>
      <c r="G1087" s="0" t="n">
        <f aca="false">VLOOKUP(P1087,BesoinU!$F$1:$L$99,3,0)</f>
        <v>7.06345341242315</v>
      </c>
      <c r="H1087" s="0" t="n">
        <f aca="false">VLOOKUP(O1087,bibliRdtCHauff!$G$1:$K$1398,3,0)</f>
        <v>1</v>
      </c>
      <c r="I1087" s="0" t="n">
        <v>9.99100809271656E-005</v>
      </c>
      <c r="J1087" s="0" t="n">
        <f aca="false">VLOOKUP(D1087,'paramètres CI'!$A$1:$C$6,2,0)</f>
        <v>0.0935912806596305</v>
      </c>
      <c r="K1087" s="0" t="str">
        <f aca="false">VLOOKUP(A1087,Nomenclature!$D$1:$E$9,2,0)</f>
        <v>07</v>
      </c>
      <c r="L1087" s="0" t="str">
        <f aca="false">VLOOKUP(B1087,Nomenclature!$J$1:$K$97,2,0)</f>
        <v>33</v>
      </c>
      <c r="M1087" s="0" t="str">
        <f aca="false">VLOOKUP(C1087,Nomenclature!$M$1:$N$21,2,0)</f>
        <v>22</v>
      </c>
      <c r="N1087" s="0" t="str">
        <f aca="false">VLOOKUP(D1087,Nomenclature!$O$25:$P$31,2,0)</f>
        <v>02</v>
      </c>
      <c r="O1087" s="0" t="str">
        <f aca="false">CONCATENATE(K1087,L1087,M1087,N1087)</f>
        <v>07332202</v>
      </c>
      <c r="P1087" s="0" t="str">
        <f aca="false">CONCATENATE(K1087,L1087)</f>
        <v>0733</v>
      </c>
      <c r="R1087" s="0" t="n">
        <v>12</v>
      </c>
      <c r="S1087" s="0" t="n">
        <v>10</v>
      </c>
      <c r="T1087" s="0" t="n">
        <v>23.1599662050807</v>
      </c>
      <c r="U1087" s="0" t="n">
        <v>1</v>
      </c>
      <c r="V1087" s="0" t="n">
        <v>9.99100809271656E-005</v>
      </c>
      <c r="W1087" s="0" t="n">
        <f aca="false">VLOOKUP(D1087,'paramètres CI'!$A$1:$C$6,2,0)</f>
        <v>0.0935912806596305</v>
      </c>
      <c r="X1087" s="0" t="n">
        <f aca="false">(R1087-E1087)/E1087</f>
        <v>0</v>
      </c>
      <c r="Y1087" s="0" t="n">
        <f aca="false">T1087-G1087</f>
        <v>16.0965127926576</v>
      </c>
      <c r="Z1087" s="0" t="n">
        <f aca="false">U1087-H1087</f>
        <v>0</v>
      </c>
    </row>
    <row r="1088" customFormat="false" ht="15.8" hidden="false" customHeight="false" outlineLevel="0" collapsed="false">
      <c r="A1088" s="0" t="s">
        <v>19</v>
      </c>
      <c r="B1088" s="0" t="s">
        <v>139</v>
      </c>
      <c r="C1088" s="0" t="s">
        <v>36</v>
      </c>
      <c r="D1088" s="0" t="s">
        <v>37</v>
      </c>
      <c r="E1088" s="0" t="n">
        <f aca="false">VLOOKUP(O1088,bibliRdtCHauff!$G$1:$K$1398,4,0)</f>
        <v>11.138525477452</v>
      </c>
      <c r="F1088" s="0" t="n">
        <v>20</v>
      </c>
      <c r="G1088" s="0" t="n">
        <f aca="false">VLOOKUP(P1088,BesoinU!$F$1:$L$99,3,0)</f>
        <v>7.06345341242315</v>
      </c>
      <c r="H1088" s="0" t="n">
        <f aca="false">VLOOKUP(O1088,bibliRdtCHauff!$G$1:$K$1398,3,0)</f>
        <v>0.755633718659397</v>
      </c>
      <c r="I1088" s="0" t="n">
        <v>9.99100809271656E-005</v>
      </c>
      <c r="J1088" s="0" t="n">
        <f aca="false">VLOOKUP(D1088,'paramètres CI'!$A$1:$C$6,2,0)</f>
        <v>0.0385046990211696</v>
      </c>
      <c r="K1088" s="0" t="str">
        <f aca="false">VLOOKUP(A1088,Nomenclature!$D$1:$E$9,2,0)</f>
        <v>07</v>
      </c>
      <c r="L1088" s="0" t="str">
        <f aca="false">VLOOKUP(B1088,Nomenclature!$J$1:$K$97,2,0)</f>
        <v>33</v>
      </c>
      <c r="M1088" s="0" t="str">
        <f aca="false">VLOOKUP(C1088,Nomenclature!$M$1:$N$21,2,0)</f>
        <v>23</v>
      </c>
      <c r="N1088" s="0" t="str">
        <f aca="false">VLOOKUP(D1088,Nomenclature!$O$25:$P$31,2,0)</f>
        <v>03</v>
      </c>
      <c r="O1088" s="0" t="str">
        <f aca="false">CONCATENATE(K1088,L1088,M1088,N1088)</f>
        <v>07332303</v>
      </c>
      <c r="P1088" s="0" t="str">
        <f aca="false">CONCATENATE(K1088,L1088)</f>
        <v>0733</v>
      </c>
      <c r="R1088" s="0" t="n">
        <v>11.138525477452</v>
      </c>
      <c r="S1088" s="0" t="n">
        <v>20</v>
      </c>
      <c r="T1088" s="0" t="n">
        <v>38.9264274958655</v>
      </c>
      <c r="U1088" s="0" t="n">
        <v>0.755633718659397</v>
      </c>
      <c r="V1088" s="0" t="n">
        <v>9.99100809271656E-005</v>
      </c>
      <c r="W1088" s="0" t="n">
        <f aca="false">VLOOKUP(D1088,'paramètres CI'!$A$1:$C$6,2,0)</f>
        <v>0.0385046990211696</v>
      </c>
      <c r="X1088" s="0" t="n">
        <f aca="false">(R1088-E1088)/E1088</f>
        <v>0</v>
      </c>
      <c r="Y1088" s="0" t="n">
        <f aca="false">T1088-G1088</f>
        <v>31.8629740834423</v>
      </c>
      <c r="Z1088" s="0" t="n">
        <f aca="false">U1088-H1088</f>
        <v>0</v>
      </c>
    </row>
    <row r="1089" customFormat="false" ht="15.8" hidden="false" customHeight="false" outlineLevel="0" collapsed="false">
      <c r="A1089" s="0" t="s">
        <v>19</v>
      </c>
      <c r="B1089" s="0" t="s">
        <v>139</v>
      </c>
      <c r="C1089" s="0" t="s">
        <v>38</v>
      </c>
      <c r="D1089" s="0" t="s">
        <v>39</v>
      </c>
      <c r="E1089" s="0" t="n">
        <f aca="false">VLOOKUP(O1089,bibliRdtCHauff!$G$1:$K$1398,4,0)</f>
        <v>6.62893587100455</v>
      </c>
      <c r="F1089" s="0" t="n">
        <v>20</v>
      </c>
      <c r="G1089" s="0" t="n">
        <f aca="false">VLOOKUP(P1089,BesoinU!$F$1:$L$99,3,0)</f>
        <v>7.06345341242315</v>
      </c>
      <c r="H1089" s="0" t="n">
        <f aca="false">VLOOKUP(O1089,bibliRdtCHauff!$G$1:$K$1398,3,0)</f>
        <v>0.975085112468256</v>
      </c>
      <c r="I1089" s="0" t="n">
        <v>9.99100809271656E-005</v>
      </c>
      <c r="J1089" s="0" t="n">
        <f aca="false">VLOOKUP(D1089,'paramètres CI'!$A$1:$C$6,2,0)</f>
        <v>0.022045059962018</v>
      </c>
      <c r="K1089" s="0" t="str">
        <f aca="false">VLOOKUP(A1089,Nomenclature!$D$1:$E$9,2,0)</f>
        <v>07</v>
      </c>
      <c r="L1089" s="0" t="str">
        <f aca="false">VLOOKUP(B1089,Nomenclature!$J$1:$K$97,2,0)</f>
        <v>33</v>
      </c>
      <c r="M1089" s="0" t="str">
        <f aca="false">VLOOKUP(C1089,Nomenclature!$M$1:$N$21,2,0)</f>
        <v>24</v>
      </c>
      <c r="N1089" s="0" t="str">
        <f aca="false">VLOOKUP(D1089,Nomenclature!$O$25:$P$31,2,0)</f>
        <v>04</v>
      </c>
      <c r="O1089" s="0" t="str">
        <f aca="false">CONCATENATE(K1089,L1089,M1089,N1089)</f>
        <v>07332404</v>
      </c>
      <c r="P1089" s="0" t="str">
        <f aca="false">CONCATENATE(K1089,L1089)</f>
        <v>0733</v>
      </c>
      <c r="R1089" s="0" t="n">
        <v>6.62893587100455</v>
      </c>
      <c r="S1089" s="0" t="n">
        <v>20</v>
      </c>
      <c r="T1089" s="0" t="n">
        <v>38.954661259601</v>
      </c>
      <c r="U1089" s="0" t="n">
        <v>0.975085112468256</v>
      </c>
      <c r="V1089" s="0" t="n">
        <v>9.99100809271656E-005</v>
      </c>
      <c r="W1089" s="0" t="n">
        <f aca="false">VLOOKUP(D1089,'paramètres CI'!$A$1:$C$6,2,0)</f>
        <v>0.022045059962018</v>
      </c>
      <c r="X1089" s="0" t="n">
        <f aca="false">(R1089-E1089)/E1089</f>
        <v>0</v>
      </c>
      <c r="Y1089" s="0" t="n">
        <f aca="false">T1089-G1089</f>
        <v>31.8912078471778</v>
      </c>
      <c r="Z1089" s="0" t="n">
        <f aca="false">U1089-H1089</f>
        <v>0</v>
      </c>
    </row>
    <row r="1090" customFormat="false" ht="15.8" hidden="false" customHeight="false" outlineLevel="0" collapsed="false">
      <c r="A1090" s="0" t="s">
        <v>19</v>
      </c>
      <c r="B1090" s="0" t="s">
        <v>139</v>
      </c>
      <c r="C1090" s="0" t="s">
        <v>40</v>
      </c>
      <c r="D1090" s="0" t="s">
        <v>37</v>
      </c>
      <c r="E1090" s="0" t="n">
        <f aca="false">VLOOKUP(O1090,bibliRdtCHauff!$G$1:$K$1398,4,0)</f>
        <v>9.35636140105971</v>
      </c>
      <c r="F1090" s="0" t="n">
        <v>20</v>
      </c>
      <c r="G1090" s="0" t="n">
        <f aca="false">VLOOKUP(P1090,BesoinU!$F$1:$L$99,3,0)</f>
        <v>7.06345341242315</v>
      </c>
      <c r="H1090" s="0" t="n">
        <f aca="false">VLOOKUP(O1090,bibliRdtCHauff!$G$1:$K$1398,3,0)</f>
        <v>0.696135611352945</v>
      </c>
      <c r="I1090" s="0" t="n">
        <v>0.0126138417683181</v>
      </c>
      <c r="J1090" s="0" t="n">
        <f aca="false">VLOOKUP(D1090,'paramètres CI'!$A$1:$C$6,2,0)</f>
        <v>0.0385046990211696</v>
      </c>
      <c r="K1090" s="0" t="str">
        <f aca="false">VLOOKUP(A1090,Nomenclature!$D$1:$E$9,2,0)</f>
        <v>07</v>
      </c>
      <c r="L1090" s="0" t="str">
        <f aca="false">VLOOKUP(B1090,Nomenclature!$J$1:$K$97,2,0)</f>
        <v>33</v>
      </c>
      <c r="M1090" s="0" t="str">
        <f aca="false">VLOOKUP(C1090,Nomenclature!$M$1:$N$21,2,0)</f>
        <v>03</v>
      </c>
      <c r="N1090" s="0" t="str">
        <f aca="false">VLOOKUP(D1090,Nomenclature!$O$25:$P$31,2,0)</f>
        <v>03</v>
      </c>
      <c r="O1090" s="0" t="str">
        <f aca="false">CONCATENATE(K1090,L1090,M1090,N1090)</f>
        <v>07330303</v>
      </c>
      <c r="P1090" s="0" t="str">
        <f aca="false">CONCATENATE(K1090,L1090)</f>
        <v>0733</v>
      </c>
      <c r="R1090" s="0" t="n">
        <v>8.91082038196163</v>
      </c>
      <c r="S1090" s="0" t="n">
        <v>20</v>
      </c>
      <c r="T1090" s="0" t="n">
        <v>38.9264274958655</v>
      </c>
      <c r="U1090" s="0" t="n">
        <v>0.681261084526332</v>
      </c>
      <c r="V1090" s="0" t="n">
        <v>0.0126138417683181</v>
      </c>
      <c r="W1090" s="0" t="n">
        <f aca="false">VLOOKUP(D1090,'paramètres CI'!$A$1:$C$6,2,0)</f>
        <v>0.0385046990211696</v>
      </c>
      <c r="X1090" s="0" t="n">
        <f aca="false">(R1090-E1090)/E1090</f>
        <v>-0.0476190476190475</v>
      </c>
      <c r="Y1090" s="0" t="n">
        <f aca="false">T1090-G1090</f>
        <v>31.8629740834423</v>
      </c>
      <c r="Z1090" s="0" t="n">
        <f aca="false">U1090-H1090</f>
        <v>-0.0148745268266131</v>
      </c>
    </row>
    <row r="1091" customFormat="false" ht="15.8" hidden="false" customHeight="false" outlineLevel="0" collapsed="false">
      <c r="A1091" s="0" t="s">
        <v>19</v>
      </c>
      <c r="B1091" s="0" t="s">
        <v>139</v>
      </c>
      <c r="C1091" s="0" t="s">
        <v>41</v>
      </c>
      <c r="D1091" s="0" t="s">
        <v>39</v>
      </c>
      <c r="E1091" s="0" t="n">
        <f aca="false">VLOOKUP(O1091,bibliRdtCHauff!$G$1:$K$1398,4,0)</f>
        <v>5.56830613164382</v>
      </c>
      <c r="F1091" s="0" t="n">
        <v>20</v>
      </c>
      <c r="G1091" s="0" t="n">
        <f aca="false">VLOOKUP(P1091,BesoinU!$F$1:$L$99,3,0)</f>
        <v>7.06345341242315</v>
      </c>
      <c r="H1091" s="0" t="n">
        <f aca="false">VLOOKUP(O1091,bibliRdtCHauff!$G$1:$K$1398,3,0)</f>
        <v>0.710908566922091</v>
      </c>
      <c r="I1091" s="0" t="n">
        <v>0.538337999945322</v>
      </c>
      <c r="J1091" s="0" t="n">
        <f aca="false">VLOOKUP(D1091,'paramètres CI'!$A$1:$C$6,2,0)</f>
        <v>0.022045059962018</v>
      </c>
      <c r="K1091" s="0" t="str">
        <f aca="false">VLOOKUP(A1091,Nomenclature!$D$1:$E$9,2,0)</f>
        <v>07</v>
      </c>
      <c r="L1091" s="0" t="str">
        <f aca="false">VLOOKUP(B1091,Nomenclature!$J$1:$K$97,2,0)</f>
        <v>33</v>
      </c>
      <c r="M1091" s="0" t="str">
        <f aca="false">VLOOKUP(C1091,Nomenclature!$M$1:$N$21,2,0)</f>
        <v>04</v>
      </c>
      <c r="N1091" s="0" t="str">
        <f aca="false">VLOOKUP(D1091,Nomenclature!$O$25:$P$31,2,0)</f>
        <v>04</v>
      </c>
      <c r="O1091" s="0" t="str">
        <f aca="false">CONCATENATE(K1091,L1091,M1091,N1091)</f>
        <v>07330404</v>
      </c>
      <c r="P1091" s="0" t="str">
        <f aca="false">CONCATENATE(K1091,L1091)</f>
        <v>0733</v>
      </c>
      <c r="R1091" s="0" t="n">
        <v>5.30314869680364</v>
      </c>
      <c r="S1091" s="0" t="n">
        <v>20</v>
      </c>
      <c r="T1091" s="0" t="n">
        <v>38.954661259601</v>
      </c>
      <c r="U1091" s="0" t="n">
        <v>0.64486443053555</v>
      </c>
      <c r="V1091" s="0" t="n">
        <v>0.538337999945322</v>
      </c>
      <c r="W1091" s="0" t="n">
        <f aca="false">VLOOKUP(D1091,'paramètres CI'!$A$1:$C$6,2,0)</f>
        <v>0.022045059962018</v>
      </c>
      <c r="X1091" s="0" t="n">
        <f aca="false">(R1091-E1091)/E1091</f>
        <v>-0.0476190476190473</v>
      </c>
      <c r="Y1091" s="0" t="n">
        <f aca="false">T1091-G1091</f>
        <v>31.8912078471778</v>
      </c>
      <c r="Z1091" s="0" t="n">
        <f aca="false">U1091-H1091</f>
        <v>-0.0660441363865411</v>
      </c>
    </row>
    <row r="1092" customFormat="false" ht="15.8" hidden="false" customHeight="false" outlineLevel="0" collapsed="false">
      <c r="A1092" s="0" t="s">
        <v>19</v>
      </c>
      <c r="B1092" s="0" t="s">
        <v>139</v>
      </c>
      <c r="C1092" s="0" t="s">
        <v>45</v>
      </c>
      <c r="D1092" s="0" t="s">
        <v>43</v>
      </c>
      <c r="E1092" s="0" t="n">
        <f aca="false">VLOOKUP(O1092,bibliRdtCHauff!$G$1:$K$1398,4,0)</f>
        <v>10.4</v>
      </c>
      <c r="F1092" s="0" t="n">
        <v>13</v>
      </c>
      <c r="G1092" s="0" t="n">
        <f aca="false">VLOOKUP(P1092,BesoinU!$F$1:$L$99,3,0)</f>
        <v>7.06345341242315</v>
      </c>
      <c r="H1092" s="0" t="n">
        <f aca="false">VLOOKUP(O1092,bibliRdtCHauff!$G$1:$K$1398,3,0)</f>
        <v>0.92</v>
      </c>
      <c r="I1092" s="0" t="n">
        <v>0.0676430733430647</v>
      </c>
      <c r="J1092" s="0" t="n">
        <f aca="false">VLOOKUP(D1092,'paramètres CI'!$A$1:$C$6,2,0)</f>
        <v>0.0935912806596305</v>
      </c>
      <c r="K1092" s="0" t="str">
        <f aca="false">VLOOKUP(A1092,Nomenclature!$D$1:$E$9,2,0)</f>
        <v>07</v>
      </c>
      <c r="L1092" s="0" t="str">
        <f aca="false">VLOOKUP(B1092,Nomenclature!$J$1:$K$97,2,0)</f>
        <v>33</v>
      </c>
      <c r="M1092" s="0" t="str">
        <f aca="false">VLOOKUP(C1092,Nomenclature!$M$1:$N$21,2,0)</f>
        <v>06</v>
      </c>
      <c r="N1092" s="0" t="str">
        <f aca="false">VLOOKUP(D1092,Nomenclature!$O$25:$P$31,2,0)</f>
        <v>02</v>
      </c>
      <c r="O1092" s="0" t="str">
        <f aca="false">CONCATENATE(K1092,L1092,M1092,N1092)</f>
        <v>07330602</v>
      </c>
      <c r="P1092" s="0" t="str">
        <f aca="false">CONCATENATE(K1092,L1092)</f>
        <v>0733</v>
      </c>
      <c r="R1092" s="0" t="n">
        <v>10</v>
      </c>
      <c r="S1092" s="0" t="n">
        <v>13</v>
      </c>
      <c r="T1092" s="0" t="n">
        <v>23.8450377090685</v>
      </c>
      <c r="U1092" s="0" t="n">
        <v>0.9</v>
      </c>
      <c r="V1092" s="0" t="n">
        <v>0.0676430733430647</v>
      </c>
      <c r="W1092" s="0" t="n">
        <f aca="false">VLOOKUP(D1092,'paramètres CI'!$A$1:$C$6,2,0)</f>
        <v>0.0935912806596305</v>
      </c>
      <c r="X1092" s="0" t="n">
        <f aca="false">(R1092-E1092)/E1092</f>
        <v>-0.0384615384615385</v>
      </c>
      <c r="Y1092" s="0" t="n">
        <f aca="false">T1092-G1092</f>
        <v>16.7815842966454</v>
      </c>
      <c r="Z1092" s="0" t="n">
        <f aca="false">U1092-H1092</f>
        <v>-0.02</v>
      </c>
    </row>
    <row r="1093" customFormat="false" ht="15.8" hidden="false" customHeight="false" outlineLevel="0" collapsed="false">
      <c r="A1093" s="0" t="s">
        <v>19</v>
      </c>
      <c r="B1093" s="0" t="s">
        <v>139</v>
      </c>
      <c r="C1093" s="0" t="s">
        <v>46</v>
      </c>
      <c r="D1093" s="0" t="s">
        <v>43</v>
      </c>
      <c r="E1093" s="0" t="n">
        <f aca="false">VLOOKUP(O1093,bibliRdtCHauff!$G$1:$K$1398,4,0)</f>
        <v>12</v>
      </c>
      <c r="F1093" s="0" t="n">
        <v>13</v>
      </c>
      <c r="G1093" s="0" t="n">
        <f aca="false">VLOOKUP(P1093,BesoinU!$F$1:$L$99,3,0)</f>
        <v>7.06345341242315</v>
      </c>
      <c r="H1093" s="0" t="n">
        <f aca="false">VLOOKUP(O1093,bibliRdtCHauff!$G$1:$K$1398,3,0)</f>
        <v>1</v>
      </c>
      <c r="I1093" s="0" t="n">
        <v>9.99100809271656E-005</v>
      </c>
      <c r="J1093" s="0" t="n">
        <f aca="false">VLOOKUP(D1093,'paramètres CI'!$A$1:$C$6,2,0)</f>
        <v>0.0935912806596305</v>
      </c>
      <c r="K1093" s="0" t="str">
        <f aca="false">VLOOKUP(A1093,Nomenclature!$D$1:$E$9,2,0)</f>
        <v>07</v>
      </c>
      <c r="L1093" s="0" t="str">
        <f aca="false">VLOOKUP(B1093,Nomenclature!$J$1:$K$97,2,0)</f>
        <v>33</v>
      </c>
      <c r="M1093" s="0" t="str">
        <f aca="false">VLOOKUP(C1093,Nomenclature!$M$1:$N$21,2,0)</f>
        <v>26</v>
      </c>
      <c r="N1093" s="0" t="str">
        <f aca="false">VLOOKUP(D1093,Nomenclature!$O$25:$P$31,2,0)</f>
        <v>02</v>
      </c>
      <c r="O1093" s="0" t="str">
        <f aca="false">CONCATENATE(K1093,L1093,M1093,N1093)</f>
        <v>07332602</v>
      </c>
      <c r="P1093" s="0" t="str">
        <f aca="false">CONCATENATE(K1093,L1093)</f>
        <v>0733</v>
      </c>
      <c r="R1093" s="0" t="n">
        <v>12</v>
      </c>
      <c r="S1093" s="0" t="n">
        <v>13</v>
      </c>
      <c r="T1093" s="0" t="n">
        <v>23.8450377090685</v>
      </c>
      <c r="U1093" s="0" t="n">
        <v>1</v>
      </c>
      <c r="V1093" s="0" t="n">
        <v>9.99100809271656E-005</v>
      </c>
      <c r="W1093" s="0" t="n">
        <f aca="false">VLOOKUP(D1093,'paramètres CI'!$A$1:$C$6,2,0)</f>
        <v>0.0935912806596305</v>
      </c>
      <c r="X1093" s="0" t="n">
        <f aca="false">(R1093-E1093)/E1093</f>
        <v>0</v>
      </c>
      <c r="Y1093" s="0" t="n">
        <f aca="false">T1093-G1093</f>
        <v>16.7815842966454</v>
      </c>
      <c r="Z1093" s="0" t="n">
        <f aca="false">U1093-H1093</f>
        <v>0</v>
      </c>
    </row>
    <row r="1094" customFormat="false" ht="15.8" hidden="false" customHeight="false" outlineLevel="0" collapsed="false">
      <c r="A1094" s="0" t="s">
        <v>19</v>
      </c>
      <c r="B1094" s="0" t="s">
        <v>139</v>
      </c>
      <c r="C1094" s="0" t="s">
        <v>48</v>
      </c>
      <c r="D1094" s="0" t="s">
        <v>43</v>
      </c>
      <c r="E1094" s="0" t="n">
        <f aca="false">VLOOKUP(O1094,bibliRdtCHauff!$G$1:$K$1398,4,0)</f>
        <v>13.1697737924731</v>
      </c>
      <c r="F1094" s="0" t="n">
        <v>20</v>
      </c>
      <c r="G1094" s="0" t="n">
        <f aca="false">VLOOKUP(P1094,BesoinU!$F$1:$L$99,3,0)</f>
        <v>7.06345341242315</v>
      </c>
      <c r="H1094" s="0" t="n">
        <f aca="false">VLOOKUP(O1094,bibliRdtCHauff!$G$1:$K$1398,3,0)</f>
        <v>2.9521585116279</v>
      </c>
      <c r="I1094" s="0" t="n">
        <v>0.0334250852065999</v>
      </c>
      <c r="J1094" s="0" t="n">
        <f aca="false">VLOOKUP(D1094,'paramètres CI'!$A$1:$C$6,2,0)</f>
        <v>0.0935912806596305</v>
      </c>
      <c r="K1094" s="0" t="str">
        <f aca="false">VLOOKUP(A1094,Nomenclature!$D$1:$E$9,2,0)</f>
        <v>07</v>
      </c>
      <c r="L1094" s="0" t="str">
        <f aca="false">VLOOKUP(B1094,Nomenclature!$J$1:$K$97,2,0)</f>
        <v>33</v>
      </c>
      <c r="M1094" s="0" t="str">
        <f aca="false">VLOOKUP(C1094,Nomenclature!$M$1:$N$21,2,0)</f>
        <v>09</v>
      </c>
      <c r="N1094" s="0" t="str">
        <f aca="false">VLOOKUP(D1094,Nomenclature!$O$25:$P$31,2,0)</f>
        <v>02</v>
      </c>
      <c r="O1094" s="0" t="str">
        <f aca="false">CONCATENATE(K1094,L1094,M1094,N1094)</f>
        <v>07330902</v>
      </c>
      <c r="P1094" s="0" t="str">
        <f aca="false">CONCATENATE(K1094,L1094)</f>
        <v>0733</v>
      </c>
      <c r="R1094" s="0" t="n">
        <v>12.5426417071173</v>
      </c>
      <c r="S1094" s="0" t="n">
        <v>20</v>
      </c>
      <c r="T1094" s="0" t="n">
        <v>22.6233580952033</v>
      </c>
      <c r="U1094" s="0" t="n">
        <v>2.83861395348837</v>
      </c>
      <c r="V1094" s="0" t="n">
        <v>0.0334250852065999</v>
      </c>
      <c r="W1094" s="0" t="n">
        <f aca="false">VLOOKUP(D1094,'paramètres CI'!$A$1:$C$6,2,0)</f>
        <v>0.0935912806596305</v>
      </c>
      <c r="X1094" s="0" t="n">
        <f aca="false">(R1094-E1094)/E1094</f>
        <v>-0.0476190476190429</v>
      </c>
      <c r="Y1094" s="0" t="n">
        <f aca="false">T1094-G1094</f>
        <v>15.5599046827802</v>
      </c>
      <c r="Z1094" s="0" t="n">
        <f aca="false">U1094-H1094</f>
        <v>-0.11354455813953</v>
      </c>
    </row>
    <row r="1095" customFormat="false" ht="15.8" hidden="false" customHeight="false" outlineLevel="0" collapsed="false">
      <c r="A1095" s="0" t="s">
        <v>19</v>
      </c>
      <c r="B1095" s="0" t="s">
        <v>139</v>
      </c>
      <c r="C1095" s="0" t="s">
        <v>49</v>
      </c>
      <c r="D1095" s="0" t="s">
        <v>43</v>
      </c>
      <c r="E1095" s="0" t="n">
        <f aca="false">VLOOKUP(O1095,bibliRdtCHauff!$G$1:$K$1398,4,0)</f>
        <v>15.6783021338966</v>
      </c>
      <c r="F1095" s="0" t="n">
        <v>20</v>
      </c>
      <c r="G1095" s="0" t="n">
        <f aca="false">VLOOKUP(P1095,BesoinU!$F$1:$L$99,3,0)</f>
        <v>7.06345341242315</v>
      </c>
      <c r="H1095" s="0" t="n">
        <f aca="false">VLOOKUP(O1095,bibliRdtCHauff!$G$1:$K$1398,3,0)</f>
        <v>3.40633674418604</v>
      </c>
      <c r="I1095" s="0" t="n">
        <v>9.99100809271656E-005</v>
      </c>
      <c r="J1095" s="0" t="n">
        <f aca="false">VLOOKUP(D1095,'paramètres CI'!$A$1:$C$6,2,0)</f>
        <v>0.0935912806596305</v>
      </c>
      <c r="K1095" s="0" t="str">
        <f aca="false">VLOOKUP(A1095,Nomenclature!$D$1:$E$9,2,0)</f>
        <v>07</v>
      </c>
      <c r="L1095" s="0" t="str">
        <f aca="false">VLOOKUP(B1095,Nomenclature!$J$1:$K$97,2,0)</f>
        <v>33</v>
      </c>
      <c r="M1095" s="0" t="str">
        <f aca="false">VLOOKUP(C1095,Nomenclature!$M$1:$N$21,2,0)</f>
        <v>29</v>
      </c>
      <c r="N1095" s="0" t="str">
        <f aca="false">VLOOKUP(D1095,Nomenclature!$O$25:$P$31,2,0)</f>
        <v>02</v>
      </c>
      <c r="O1095" s="0" t="str">
        <f aca="false">CONCATENATE(K1095,L1095,M1095,N1095)</f>
        <v>07332902</v>
      </c>
      <c r="P1095" s="0" t="str">
        <f aca="false">CONCATENATE(K1095,L1095)</f>
        <v>0733</v>
      </c>
      <c r="R1095" s="0" t="n">
        <v>15.6783021338966</v>
      </c>
      <c r="S1095" s="0" t="n">
        <v>20</v>
      </c>
      <c r="T1095" s="0" t="n">
        <v>22.6233580952033</v>
      </c>
      <c r="U1095" s="0" t="n">
        <v>3.40633674418604</v>
      </c>
      <c r="V1095" s="0" t="n">
        <v>9.99100809271656E-005</v>
      </c>
      <c r="W1095" s="0" t="n">
        <f aca="false">VLOOKUP(D1095,'paramètres CI'!$A$1:$C$6,2,0)</f>
        <v>0.0935912806596305</v>
      </c>
      <c r="X1095" s="0" t="n">
        <f aca="false">(R1095-E1095)/E1095</f>
        <v>0</v>
      </c>
      <c r="Y1095" s="0" t="n">
        <f aca="false">T1095-G1095</f>
        <v>15.5599046827802</v>
      </c>
      <c r="Z1095" s="0" t="n">
        <f aca="false">U1095-H1095</f>
        <v>0</v>
      </c>
    </row>
    <row r="1096" customFormat="false" ht="15.8" hidden="false" customHeight="false" outlineLevel="0" collapsed="false">
      <c r="A1096" s="0" t="s">
        <v>19</v>
      </c>
      <c r="B1096" s="0" t="s">
        <v>139</v>
      </c>
      <c r="C1096" s="0" t="s">
        <v>55</v>
      </c>
      <c r="D1096" s="0" t="s">
        <v>43</v>
      </c>
      <c r="E1096" s="0" t="n">
        <f aca="false">VLOOKUP(O1096,bibliRdtCHauff!$G$1:$K$1398,4,0)</f>
        <v>2.75048086817173</v>
      </c>
      <c r="F1096" s="0" t="n">
        <v>17</v>
      </c>
      <c r="G1096" s="0" t="n">
        <f aca="false">VLOOKUP(P1096,BesoinU!$F$1:$L$99,3,0)</f>
        <v>7.06345341242315</v>
      </c>
      <c r="H1096" s="0" t="n">
        <f aca="false">VLOOKUP(O1096,bibliRdtCHauff!$G$1:$K$1398,3,0)</f>
        <v>2.81101778073089</v>
      </c>
      <c r="I1096" s="0" t="n">
        <v>0.0211859726116772</v>
      </c>
      <c r="J1096" s="0" t="n">
        <f aca="false">VLOOKUP(D1096,'paramètres CI'!$A$1:$C$6,2,0)</f>
        <v>0.0935912806596305</v>
      </c>
      <c r="K1096" s="0" t="str">
        <f aca="false">VLOOKUP(A1096,Nomenclature!$D$1:$E$9,2,0)</f>
        <v>07</v>
      </c>
      <c r="L1096" s="0" t="str">
        <f aca="false">VLOOKUP(B1096,Nomenclature!$J$1:$K$97,2,0)</f>
        <v>33</v>
      </c>
      <c r="M1096" s="0" t="str">
        <f aca="false">VLOOKUP(C1096,Nomenclature!$M$1:$N$21,2,0)</f>
        <v>10</v>
      </c>
      <c r="N1096" s="0" t="str">
        <f aca="false">VLOOKUP(D1096,Nomenclature!$O$25:$P$31,2,0)</f>
        <v>02</v>
      </c>
      <c r="O1096" s="0" t="str">
        <f aca="false">CONCATENATE(K1096,L1096,M1096,N1096)</f>
        <v>07331002</v>
      </c>
      <c r="P1096" s="0" t="str">
        <f aca="false">CONCATENATE(K1096,L1096)</f>
        <v>0733</v>
      </c>
      <c r="R1096" s="0" t="n">
        <v>2.61950558873498</v>
      </c>
      <c r="S1096" s="0" t="n">
        <v>17</v>
      </c>
      <c r="T1096" s="0" t="n">
        <v>21.647198160355</v>
      </c>
      <c r="U1096" s="0" t="n">
        <v>2.67956730897009</v>
      </c>
      <c r="V1096" s="0" t="n">
        <v>0.0211859726116772</v>
      </c>
      <c r="W1096" s="0" t="n">
        <f aca="false">VLOOKUP(D1096,'paramètres CI'!$A$1:$C$6,2,0)</f>
        <v>0.0935912806596305</v>
      </c>
      <c r="X1096" s="0" t="n">
        <f aca="false">(R1096-E1096)/E1096</f>
        <v>-0.047619047619048</v>
      </c>
      <c r="Y1096" s="0" t="n">
        <f aca="false">T1096-G1096</f>
        <v>14.5837447479318</v>
      </c>
      <c r="Z1096" s="0" t="n">
        <f aca="false">U1096-H1096</f>
        <v>-0.1314504717608</v>
      </c>
    </row>
    <row r="1097" customFormat="false" ht="15.8" hidden="false" customHeight="false" outlineLevel="0" collapsed="false">
      <c r="A1097" s="0" t="s">
        <v>19</v>
      </c>
      <c r="B1097" s="0" t="s">
        <v>139</v>
      </c>
      <c r="C1097" s="0" t="s">
        <v>56</v>
      </c>
      <c r="D1097" s="0" t="s">
        <v>43</v>
      </c>
      <c r="E1097" s="0" t="n">
        <f aca="false">VLOOKUP(O1097,bibliRdtCHauff!$G$1:$K$1398,4,0)</f>
        <v>3.27438198591872</v>
      </c>
      <c r="F1097" s="0" t="n">
        <v>17</v>
      </c>
      <c r="G1097" s="0" t="n">
        <f aca="false">VLOOKUP(P1097,BesoinU!$F$1:$L$99,3,0)</f>
        <v>7.06345341242315</v>
      </c>
      <c r="H1097" s="0" t="n">
        <f aca="false">VLOOKUP(O1097,bibliRdtCHauff!$G$1:$K$1398,3,0)</f>
        <v>3.33681966777408</v>
      </c>
      <c r="I1097" s="0" t="n">
        <v>9.99100809271656E-005</v>
      </c>
      <c r="J1097" s="0" t="n">
        <f aca="false">VLOOKUP(D1097,'paramètres CI'!$A$1:$C$6,2,0)</f>
        <v>0.0935912806596305</v>
      </c>
      <c r="K1097" s="0" t="str">
        <f aca="false">VLOOKUP(A1097,Nomenclature!$D$1:$E$9,2,0)</f>
        <v>07</v>
      </c>
      <c r="L1097" s="0" t="str">
        <f aca="false">VLOOKUP(B1097,Nomenclature!$J$1:$K$97,2,0)</f>
        <v>33</v>
      </c>
      <c r="M1097" s="0" t="str">
        <f aca="false">VLOOKUP(C1097,Nomenclature!$M$1:$N$21,2,0)</f>
        <v>30</v>
      </c>
      <c r="N1097" s="0" t="str">
        <f aca="false">VLOOKUP(D1097,Nomenclature!$O$25:$P$31,2,0)</f>
        <v>02</v>
      </c>
      <c r="O1097" s="0" t="str">
        <f aca="false">CONCATENATE(K1097,L1097,M1097,N1097)</f>
        <v>07333002</v>
      </c>
      <c r="P1097" s="0" t="str">
        <f aca="false">CONCATENATE(K1097,L1097)</f>
        <v>0733</v>
      </c>
      <c r="R1097" s="0" t="n">
        <v>3.27438198591872</v>
      </c>
      <c r="S1097" s="0" t="n">
        <v>17</v>
      </c>
      <c r="T1097" s="0" t="n">
        <v>21.647198160355</v>
      </c>
      <c r="U1097" s="0" t="n">
        <v>3.33681966777408</v>
      </c>
      <c r="V1097" s="0" t="n">
        <v>9.99100809271656E-005</v>
      </c>
      <c r="W1097" s="0" t="n">
        <f aca="false">VLOOKUP(D1097,'paramètres CI'!$A$1:$C$6,2,0)</f>
        <v>0.0935912806596305</v>
      </c>
      <c r="X1097" s="0" t="n">
        <f aca="false">(R1097-E1097)/E1097</f>
        <v>0</v>
      </c>
      <c r="Y1097" s="0" t="n">
        <f aca="false">T1097-G1097</f>
        <v>14.5837447479318</v>
      </c>
      <c r="Z1097" s="0" t="n">
        <f aca="false">U1097-H1097</f>
        <v>0</v>
      </c>
    </row>
    <row r="1098" customFormat="false" ht="15.8" hidden="false" customHeight="false" outlineLevel="0" collapsed="false">
      <c r="A1098" s="0" t="s">
        <v>19</v>
      </c>
      <c r="B1098" s="0" t="s">
        <v>139</v>
      </c>
      <c r="C1098" s="0" t="s">
        <v>137</v>
      </c>
      <c r="D1098" s="0" t="s">
        <v>39</v>
      </c>
      <c r="E1098" s="0" t="n">
        <f aca="false">VLOOKUP(O1098,bibliRdtCHauff!$G$1:$K$1398,4,0)</f>
        <v>10.4</v>
      </c>
      <c r="F1098" s="0" t="n">
        <v>25</v>
      </c>
      <c r="G1098" s="0" t="n">
        <f aca="false">VLOOKUP(P1098,BesoinU!$F$1:$L$99,3,0)</f>
        <v>7.06345341242315</v>
      </c>
      <c r="H1098" s="0" t="n">
        <f aca="false">VLOOKUP(O1098,bibliRdtCHauff!$G$1:$K$1398,3,0)</f>
        <v>0.839999999999999</v>
      </c>
      <c r="I1098" s="0" t="n">
        <v>0.167380723365194</v>
      </c>
      <c r="J1098" s="0" t="n">
        <f aca="false">VLOOKUP(D1098,'paramètres CI'!$A$1:$C$6,2,0)</f>
        <v>0.022045059962018</v>
      </c>
      <c r="K1098" s="0" t="str">
        <f aca="false">VLOOKUP(A1098,Nomenclature!$D$1:$E$9,2,0)</f>
        <v>07</v>
      </c>
      <c r="L1098" s="0" t="str">
        <f aca="false">VLOOKUP(B1098,Nomenclature!$J$1:$K$97,2,0)</f>
        <v>33</v>
      </c>
      <c r="M1098" s="0" t="str">
        <f aca="false">VLOOKUP(C1098,Nomenclature!$M$1:$N$21,2,0)</f>
        <v>11</v>
      </c>
      <c r="N1098" s="0" t="str">
        <f aca="false">VLOOKUP(D1098,Nomenclature!$O$25:$P$31,2,0)</f>
        <v>04</v>
      </c>
      <c r="O1098" s="0" t="str">
        <f aca="false">CONCATENATE(K1098,L1098,M1098,N1098)</f>
        <v>07331104</v>
      </c>
      <c r="P1098" s="0" t="str">
        <f aca="false">CONCATENATE(K1098,L1098)</f>
        <v>0733</v>
      </c>
      <c r="R1098" s="0" t="n">
        <v>10</v>
      </c>
      <c r="S1098" s="0" t="n">
        <v>25</v>
      </c>
      <c r="T1098" s="0" t="n">
        <v>35.1003550217327</v>
      </c>
      <c r="U1098" s="0" t="n">
        <v>0.8</v>
      </c>
      <c r="V1098" s="0" t="n">
        <v>0.167380723365194</v>
      </c>
      <c r="W1098" s="0" t="n">
        <f aca="false">VLOOKUP(D1098,'paramètres CI'!$A$1:$C$6,2,0)</f>
        <v>0.022045059962018</v>
      </c>
      <c r="X1098" s="0" t="n">
        <f aca="false">(R1098-E1098)/E1098</f>
        <v>-0.0384615384615385</v>
      </c>
      <c r="Y1098" s="0" t="n">
        <f aca="false">T1098-G1098</f>
        <v>28.0369016093096</v>
      </c>
      <c r="Z1098" s="0" t="n">
        <f aca="false">U1098-H1098</f>
        <v>-0.039999999999999</v>
      </c>
    </row>
    <row r="1099" customFormat="false" ht="15.8" hidden="false" customHeight="false" outlineLevel="0" collapsed="false">
      <c r="A1099" s="0" t="s">
        <v>19</v>
      </c>
      <c r="B1099" s="0" t="s">
        <v>139</v>
      </c>
      <c r="C1099" s="0" t="s">
        <v>138</v>
      </c>
      <c r="D1099" s="0" t="s">
        <v>39</v>
      </c>
      <c r="E1099" s="0" t="n">
        <f aca="false">VLOOKUP(O1099,bibliRdtCHauff!$G$1:$K$1398,4,0)</f>
        <v>12</v>
      </c>
      <c r="F1099" s="0" t="n">
        <v>25</v>
      </c>
      <c r="G1099" s="0" t="n">
        <f aca="false">VLOOKUP(P1099,BesoinU!$F$1:$L$99,3,0)</f>
        <v>7.06345341242315</v>
      </c>
      <c r="H1099" s="0" t="n">
        <f aca="false">VLOOKUP(O1099,bibliRdtCHauff!$G$1:$K$1398,3,0)</f>
        <v>1</v>
      </c>
      <c r="I1099" s="0" t="n">
        <v>9.99100809271656E-005</v>
      </c>
      <c r="J1099" s="0" t="n">
        <f aca="false">VLOOKUP(D1099,'paramètres CI'!$A$1:$C$6,2,0)</f>
        <v>0.022045059962018</v>
      </c>
      <c r="K1099" s="0" t="str">
        <f aca="false">VLOOKUP(A1099,Nomenclature!$D$1:$E$9,2,0)</f>
        <v>07</v>
      </c>
      <c r="L1099" s="0" t="str">
        <f aca="false">VLOOKUP(B1099,Nomenclature!$J$1:$K$97,2,0)</f>
        <v>33</v>
      </c>
      <c r="M1099" s="0" t="str">
        <f aca="false">VLOOKUP(C1099,Nomenclature!$M$1:$N$21,2,0)</f>
        <v>31</v>
      </c>
      <c r="N1099" s="0" t="str">
        <f aca="false">VLOOKUP(D1099,Nomenclature!$O$25:$P$31,2,0)</f>
        <v>04</v>
      </c>
      <c r="O1099" s="0" t="str">
        <f aca="false">CONCATENATE(K1099,L1099,M1099,N1099)</f>
        <v>07333104</v>
      </c>
      <c r="P1099" s="0" t="str">
        <f aca="false">CONCATENATE(K1099,L1099)</f>
        <v>0733</v>
      </c>
      <c r="R1099" s="0" t="n">
        <v>12</v>
      </c>
      <c r="S1099" s="0" t="n">
        <v>25</v>
      </c>
      <c r="T1099" s="0" t="n">
        <v>35.1003550217327</v>
      </c>
      <c r="U1099" s="0" t="n">
        <v>1</v>
      </c>
      <c r="V1099" s="0" t="n">
        <v>9.99100809271656E-005</v>
      </c>
      <c r="W1099" s="0" t="n">
        <f aca="false">VLOOKUP(D1099,'paramètres CI'!$A$1:$C$6,2,0)</f>
        <v>0.022045059962018</v>
      </c>
      <c r="X1099" s="0" t="n">
        <f aca="false">(R1099-E1099)/E1099</f>
        <v>0</v>
      </c>
      <c r="Y1099" s="0" t="n">
        <f aca="false">T1099-G1099</f>
        <v>28.0369016093096</v>
      </c>
      <c r="Z1099" s="0" t="n">
        <f aca="false">U1099-H1099</f>
        <v>0</v>
      </c>
    </row>
    <row r="1100" customFormat="false" ht="15.8" hidden="false" customHeight="false" outlineLevel="0" collapsed="false">
      <c r="A1100" s="0" t="s">
        <v>19</v>
      </c>
      <c r="B1100" s="0" t="s">
        <v>140</v>
      </c>
      <c r="C1100" s="0" t="s">
        <v>32</v>
      </c>
      <c r="D1100" s="0" t="s">
        <v>33</v>
      </c>
      <c r="E1100" s="0" t="n">
        <f aca="false">VLOOKUP(O1100,bibliRdtCHauff!$G$1:$K$1398,4,0)</f>
        <v>17.893509324269</v>
      </c>
      <c r="F1100" s="0" t="n">
        <v>25</v>
      </c>
      <c r="G1100" s="0" t="n">
        <f aca="false">VLOOKUP(P1100,BesoinU!$F$1:$L$99,3,0)</f>
        <v>28.1448109353274</v>
      </c>
      <c r="H1100" s="0" t="n">
        <f aca="false">VLOOKUP(O1100,bibliRdtCHauff!$G$1:$K$1398,3,0)</f>
        <v>0.864858218975526</v>
      </c>
      <c r="I1100" s="0" t="n">
        <v>0.0679813871854267</v>
      </c>
      <c r="J1100" s="0" t="n">
        <f aca="false">VLOOKUP(D1100,'paramètres CI'!$A$1:$C$6,2,0)</f>
        <v>0.033584731604575</v>
      </c>
      <c r="K1100" s="0" t="str">
        <f aca="false">VLOOKUP(A1100,Nomenclature!$D$1:$E$9,2,0)</f>
        <v>07</v>
      </c>
      <c r="L1100" s="0" t="str">
        <f aca="false">VLOOKUP(B1100,Nomenclature!$J$1:$K$97,2,0)</f>
        <v>43</v>
      </c>
      <c r="M1100" s="0" t="str">
        <f aca="false">VLOOKUP(C1100,Nomenclature!$M$1:$N$21,2,0)</f>
        <v>01</v>
      </c>
      <c r="N1100" s="0" t="str">
        <f aca="false">VLOOKUP(D1100,Nomenclature!$O$25:$P$31,2,0)</f>
        <v>01</v>
      </c>
      <c r="O1100" s="0" t="str">
        <f aca="false">CONCATENATE(K1100,L1100,M1100,N1100)</f>
        <v>07430101</v>
      </c>
      <c r="P1100" s="0" t="str">
        <f aca="false">CONCATENATE(K1100,L1100)</f>
        <v>0743</v>
      </c>
      <c r="R1100" s="0" t="n">
        <v>16.789062543295</v>
      </c>
      <c r="S1100" s="0" t="n">
        <v>25</v>
      </c>
      <c r="T1100" s="0" t="n">
        <v>113.544529754546</v>
      </c>
      <c r="U1100" s="0" t="n">
        <v>0.85061281679585</v>
      </c>
      <c r="V1100" s="0" t="n">
        <v>0.0679813871854267</v>
      </c>
      <c r="W1100" s="0" t="n">
        <f aca="false">VLOOKUP(D1100,'paramètres CI'!$A$1:$C$6,2,0)</f>
        <v>0.033584731604575</v>
      </c>
      <c r="X1100" s="0" t="n">
        <f aca="false">(R1100-E1100)/E1100</f>
        <v>-0.0617233188280198</v>
      </c>
      <c r="Y1100" s="0" t="n">
        <f aca="false">T1100-G1100</f>
        <v>85.3997188192186</v>
      </c>
      <c r="Z1100" s="0" t="n">
        <f aca="false">U1100-H1100</f>
        <v>-0.0142454021796761</v>
      </c>
    </row>
    <row r="1101" customFormat="false" ht="15.8" hidden="false" customHeight="false" outlineLevel="0" collapsed="false">
      <c r="A1101" s="0" t="s">
        <v>19</v>
      </c>
      <c r="B1101" s="0" t="s">
        <v>140</v>
      </c>
      <c r="C1101" s="0" t="s">
        <v>32</v>
      </c>
      <c r="D1101" s="0" t="s">
        <v>34</v>
      </c>
      <c r="E1101" s="0" t="n">
        <f aca="false">VLOOKUP(O1101,bibliRdtCHauff!$G$1:$K$1398,4,0)</f>
        <v>16.0366137157253</v>
      </c>
      <c r="F1101" s="0" t="n">
        <v>25</v>
      </c>
      <c r="G1101" s="0" t="n">
        <f aca="false">VLOOKUP(P1101,BesoinU!$F$1:$L$99,3,0)</f>
        <v>28.1448109353274</v>
      </c>
      <c r="H1101" s="0" t="n">
        <f aca="false">VLOOKUP(O1101,bibliRdtCHauff!$G$1:$K$1398,3,0)</f>
        <v>0.885393065415578</v>
      </c>
      <c r="I1101" s="0" t="n">
        <v>0.164112670915375</v>
      </c>
      <c r="J1101" s="0" t="n">
        <f aca="false">VLOOKUP(D1101,'paramètres CI'!$A$1:$C$6,2,0)</f>
        <v>0.0424847883250769</v>
      </c>
      <c r="K1101" s="0" t="str">
        <f aca="false">VLOOKUP(A1101,Nomenclature!$D$1:$E$9,2,0)</f>
        <v>07</v>
      </c>
      <c r="L1101" s="0" t="str">
        <f aca="false">VLOOKUP(B1101,Nomenclature!$J$1:$K$97,2,0)</f>
        <v>43</v>
      </c>
      <c r="M1101" s="0" t="str">
        <f aca="false">VLOOKUP(C1101,Nomenclature!$M$1:$N$21,2,0)</f>
        <v>01</v>
      </c>
      <c r="N1101" s="0" t="str">
        <f aca="false">VLOOKUP(D1101,Nomenclature!$O$25:$P$31,2,0)</f>
        <v>06</v>
      </c>
      <c r="O1101" s="0" t="str">
        <f aca="false">CONCATENATE(K1101,L1101,M1101,N1101)</f>
        <v>07430106</v>
      </c>
      <c r="P1101" s="0" t="str">
        <f aca="false">CONCATENATE(K1101,L1101)</f>
        <v>0743</v>
      </c>
      <c r="R1101" s="0" t="n">
        <v>14.8267070469588</v>
      </c>
      <c r="S1101" s="0" t="n">
        <v>25</v>
      </c>
      <c r="T1101" s="0" t="n">
        <v>117.234739485988</v>
      </c>
      <c r="U1101" s="0" t="n">
        <v>0.858946135322901</v>
      </c>
      <c r="V1101" s="0" t="n">
        <v>0.164112670915375</v>
      </c>
      <c r="W1101" s="0" t="n">
        <f aca="false">VLOOKUP(D1101,'paramètres CI'!$A$1:$C$6,2,0)</f>
        <v>0.0424847883250769</v>
      </c>
      <c r="X1101" s="0" t="n">
        <f aca="false">(R1101-E1101)/E1101</f>
        <v>-0.0754465182122632</v>
      </c>
      <c r="Y1101" s="0" t="n">
        <f aca="false">T1101-G1101</f>
        <v>89.0899285506606</v>
      </c>
      <c r="Z1101" s="0" t="n">
        <f aca="false">U1101-H1101</f>
        <v>-0.026446930092677</v>
      </c>
    </row>
    <row r="1102" customFormat="false" ht="15.8" hidden="false" customHeight="false" outlineLevel="0" collapsed="false">
      <c r="A1102" s="0" t="s">
        <v>19</v>
      </c>
      <c r="B1102" s="0" t="s">
        <v>140</v>
      </c>
      <c r="C1102" s="0" t="s">
        <v>35</v>
      </c>
      <c r="D1102" s="0" t="s">
        <v>33</v>
      </c>
      <c r="E1102" s="0" t="n">
        <f aca="false">VLOOKUP(O1102,bibliRdtCHauff!$G$1:$K$1398,4,0)</f>
        <v>21.301796814606</v>
      </c>
      <c r="F1102" s="0" t="n">
        <v>25</v>
      </c>
      <c r="G1102" s="0" t="n">
        <f aca="false">VLOOKUP(P1102,BesoinU!$F$1:$L$99,3,0)</f>
        <v>28.1448109353274</v>
      </c>
      <c r="H1102" s="0" t="n">
        <f aca="false">VLOOKUP(O1102,bibliRdtCHauff!$G$1:$K$1398,3,0)</f>
        <v>0.947579655367529</v>
      </c>
      <c r="I1102" s="0" t="n">
        <v>9.99400359784132E-005</v>
      </c>
      <c r="J1102" s="0" t="n">
        <f aca="false">VLOOKUP(D1102,'paramètres CI'!$A$1:$C$6,2,0)</f>
        <v>0.033584731604575</v>
      </c>
      <c r="K1102" s="0" t="str">
        <f aca="false">VLOOKUP(A1102,Nomenclature!$D$1:$E$9,2,0)</f>
        <v>07</v>
      </c>
      <c r="L1102" s="0" t="str">
        <f aca="false">VLOOKUP(B1102,Nomenclature!$J$1:$K$97,2,0)</f>
        <v>43</v>
      </c>
      <c r="M1102" s="0" t="str">
        <f aca="false">VLOOKUP(C1102,Nomenclature!$M$1:$N$21,2,0)</f>
        <v>21</v>
      </c>
      <c r="N1102" s="0" t="str">
        <f aca="false">VLOOKUP(D1102,Nomenclature!$O$25:$P$31,2,0)</f>
        <v>01</v>
      </c>
      <c r="O1102" s="0" t="str">
        <f aca="false">CONCATENATE(K1102,L1102,M1102,N1102)</f>
        <v>07432101</v>
      </c>
      <c r="P1102" s="0" t="str">
        <f aca="false">CONCATENATE(K1102,L1102)</f>
        <v>0743</v>
      </c>
      <c r="R1102" s="0" t="n">
        <v>20.9863281791187</v>
      </c>
      <c r="S1102" s="0" t="n">
        <v>25</v>
      </c>
      <c r="T1102" s="0" t="n">
        <v>113.544529754546</v>
      </c>
      <c r="U1102" s="0" t="n">
        <v>0.95556822184729</v>
      </c>
      <c r="V1102" s="0" t="n">
        <v>9.99400359784132E-005</v>
      </c>
      <c r="W1102" s="0" t="n">
        <f aca="false">VLOOKUP(D1102,'paramètres CI'!$A$1:$C$6,2,0)</f>
        <v>0.033584731604575</v>
      </c>
      <c r="X1102" s="0" t="n">
        <f aca="false">(R1102-E1102)/E1102</f>
        <v>-0.0148094847694253</v>
      </c>
      <c r="Y1102" s="0" t="n">
        <f aca="false">T1102-G1102</f>
        <v>85.3997188192186</v>
      </c>
      <c r="Z1102" s="0" t="n">
        <f aca="false">U1102-H1102</f>
        <v>0.00798856647976087</v>
      </c>
    </row>
    <row r="1103" customFormat="false" ht="15.8" hidden="false" customHeight="false" outlineLevel="0" collapsed="false">
      <c r="A1103" s="0" t="s">
        <v>19</v>
      </c>
      <c r="B1103" s="0" t="s">
        <v>140</v>
      </c>
      <c r="C1103" s="0" t="s">
        <v>35</v>
      </c>
      <c r="D1103" s="0" t="s">
        <v>34</v>
      </c>
      <c r="E1103" s="0" t="n">
        <f aca="false">VLOOKUP(O1103,bibliRdtCHauff!$G$1:$K$1398,4,0)</f>
        <v>19.0912068044349</v>
      </c>
      <c r="F1103" s="0" t="n">
        <v>25</v>
      </c>
      <c r="G1103" s="0" t="n">
        <f aca="false">VLOOKUP(P1103,BesoinU!$F$1:$L$99,3,0)</f>
        <v>28.1448109353274</v>
      </c>
      <c r="H1103" s="0" t="n">
        <f aca="false">VLOOKUP(O1103,bibliRdtCHauff!$G$1:$K$1398,3,0)</f>
        <v>0.975837612316915</v>
      </c>
      <c r="I1103" s="0" t="n">
        <v>9.99400359784132E-005</v>
      </c>
      <c r="J1103" s="0" t="n">
        <f aca="false">VLOOKUP(D1103,'paramètres CI'!$A$1:$C$6,2,0)</f>
        <v>0.0424847883250769</v>
      </c>
      <c r="K1103" s="0" t="str">
        <f aca="false">VLOOKUP(A1103,Nomenclature!$D$1:$E$9,2,0)</f>
        <v>07</v>
      </c>
      <c r="L1103" s="0" t="str">
        <f aca="false">VLOOKUP(B1103,Nomenclature!$J$1:$K$97,2,0)</f>
        <v>43</v>
      </c>
      <c r="M1103" s="0" t="str">
        <f aca="false">VLOOKUP(C1103,Nomenclature!$M$1:$N$21,2,0)</f>
        <v>21</v>
      </c>
      <c r="N1103" s="0" t="str">
        <f aca="false">VLOOKUP(D1103,Nomenclature!$O$25:$P$31,2,0)</f>
        <v>06</v>
      </c>
      <c r="O1103" s="0" t="str">
        <f aca="false">CONCATENATE(K1103,L1103,M1103,N1103)</f>
        <v>07432106</v>
      </c>
      <c r="P1103" s="0" t="str">
        <f aca="false">CONCATENATE(K1103,L1103)</f>
        <v>0743</v>
      </c>
      <c r="R1103" s="0" t="n">
        <v>18.5333838086985</v>
      </c>
      <c r="S1103" s="0" t="n">
        <v>25</v>
      </c>
      <c r="T1103" s="0" t="n">
        <v>117.234739485988</v>
      </c>
      <c r="U1103" s="0" t="n">
        <v>0.97148526201063</v>
      </c>
      <c r="V1103" s="0" t="n">
        <v>9.99400359784132E-005</v>
      </c>
      <c r="W1103" s="0" t="n">
        <f aca="false">VLOOKUP(D1103,'paramètres CI'!$A$1:$C$6,2,0)</f>
        <v>0.0424847883250769</v>
      </c>
      <c r="X1103" s="0" t="n">
        <f aca="false">(R1103-E1103)/E1103</f>
        <v>-0.0292188441228775</v>
      </c>
      <c r="Y1103" s="0" t="n">
        <f aca="false">T1103-G1103</f>
        <v>89.0899285506606</v>
      </c>
      <c r="Z1103" s="0" t="n">
        <f aca="false">U1103-H1103</f>
        <v>-0.00435235030628511</v>
      </c>
    </row>
    <row r="1104" customFormat="false" ht="15.8" hidden="false" customHeight="false" outlineLevel="0" collapsed="false">
      <c r="A1104" s="0" t="s">
        <v>19</v>
      </c>
      <c r="B1104" s="0" t="s">
        <v>140</v>
      </c>
      <c r="C1104" s="0" t="s">
        <v>36</v>
      </c>
      <c r="D1104" s="0" t="s">
        <v>37</v>
      </c>
      <c r="E1104" s="0" t="n">
        <f aca="false">VLOOKUP(O1104,bibliRdtCHauff!$G$1:$K$1398,4,0)</f>
        <v>11.4688803464383</v>
      </c>
      <c r="F1104" s="0" t="n">
        <v>20</v>
      </c>
      <c r="G1104" s="0" t="n">
        <f aca="false">VLOOKUP(P1104,BesoinU!$F$1:$L$99,3,0)</f>
        <v>28.1448109353274</v>
      </c>
      <c r="H1104" s="0" t="n">
        <f aca="false">VLOOKUP(O1104,bibliRdtCHauff!$G$1:$K$1398,3,0)</f>
        <v>0.720436081892863</v>
      </c>
      <c r="I1104" s="0" t="n">
        <v>9.99400359784132E-005</v>
      </c>
      <c r="J1104" s="0" t="n">
        <f aca="false">VLOOKUP(D1104,'paramètres CI'!$A$1:$C$6,2,0)</f>
        <v>0.0385046990211696</v>
      </c>
      <c r="K1104" s="0" t="str">
        <f aca="false">VLOOKUP(A1104,Nomenclature!$D$1:$E$9,2,0)</f>
        <v>07</v>
      </c>
      <c r="L1104" s="0" t="str">
        <f aca="false">VLOOKUP(B1104,Nomenclature!$J$1:$K$97,2,0)</f>
        <v>43</v>
      </c>
      <c r="M1104" s="0" t="str">
        <f aca="false">VLOOKUP(C1104,Nomenclature!$M$1:$N$21,2,0)</f>
        <v>23</v>
      </c>
      <c r="N1104" s="0" t="str">
        <f aca="false">VLOOKUP(D1104,Nomenclature!$O$25:$P$31,2,0)</f>
        <v>03</v>
      </c>
      <c r="O1104" s="0" t="str">
        <f aca="false">CONCATENATE(K1104,L1104,M1104,N1104)</f>
        <v>07432303</v>
      </c>
      <c r="P1104" s="0" t="str">
        <f aca="false">CONCATENATE(K1104,L1104)</f>
        <v>0743</v>
      </c>
      <c r="R1104" s="0" t="n">
        <v>12.0379500550226</v>
      </c>
      <c r="S1104" s="0" t="n">
        <v>20</v>
      </c>
      <c r="T1104" s="0" t="n">
        <v>135.615391309229</v>
      </c>
      <c r="U1104" s="0" t="n">
        <v>0.720355494568967</v>
      </c>
      <c r="V1104" s="0" t="n">
        <v>9.99400359784132E-005</v>
      </c>
      <c r="W1104" s="0" t="n">
        <f aca="false">VLOOKUP(D1104,'paramètres CI'!$A$1:$C$6,2,0)</f>
        <v>0.0385046990211696</v>
      </c>
      <c r="X1104" s="0" t="n">
        <f aca="false">(R1104-E1104)/E1104</f>
        <v>0.0496185932187379</v>
      </c>
      <c r="Y1104" s="0" t="n">
        <f aca="false">T1104-G1104</f>
        <v>107.470580373902</v>
      </c>
      <c r="Z1104" s="0" t="n">
        <f aca="false">U1104-H1104</f>
        <v>-8.05873238959309E-005</v>
      </c>
    </row>
    <row r="1105" customFormat="false" ht="15.8" hidden="false" customHeight="false" outlineLevel="0" collapsed="false">
      <c r="A1105" s="0" t="s">
        <v>19</v>
      </c>
      <c r="B1105" s="0" t="s">
        <v>140</v>
      </c>
      <c r="C1105" s="0" t="s">
        <v>38</v>
      </c>
      <c r="D1105" s="0" t="s">
        <v>39</v>
      </c>
      <c r="E1105" s="0" t="n">
        <f aca="false">VLOOKUP(O1105,bibliRdtCHauff!$G$1:$K$1398,4,0)</f>
        <v>8.51973612465033</v>
      </c>
      <c r="F1105" s="0" t="n">
        <v>20</v>
      </c>
      <c r="G1105" s="0" t="n">
        <f aca="false">VLOOKUP(P1105,BesoinU!$F$1:$L$99,3,0)</f>
        <v>28.1448109353274</v>
      </c>
      <c r="H1105" s="0" t="n">
        <f aca="false">VLOOKUP(O1105,bibliRdtCHauff!$G$1:$K$1398,3,0)</f>
        <v>0.951166993056355</v>
      </c>
      <c r="I1105" s="0" t="n">
        <v>9.99400359784132E-005</v>
      </c>
      <c r="J1105" s="0" t="n">
        <f aca="false">VLOOKUP(D1105,'paramètres CI'!$A$1:$C$6,2,0)</f>
        <v>0.022045059962018</v>
      </c>
      <c r="K1105" s="0" t="str">
        <f aca="false">VLOOKUP(A1105,Nomenclature!$D$1:$E$9,2,0)</f>
        <v>07</v>
      </c>
      <c r="L1105" s="0" t="str">
        <f aca="false">VLOOKUP(B1105,Nomenclature!$J$1:$K$97,2,0)</f>
        <v>43</v>
      </c>
      <c r="M1105" s="0" t="str">
        <f aca="false">VLOOKUP(C1105,Nomenclature!$M$1:$N$21,2,0)</f>
        <v>24</v>
      </c>
      <c r="N1105" s="0" t="str">
        <f aca="false">VLOOKUP(D1105,Nomenclature!$O$25:$P$31,2,0)</f>
        <v>04</v>
      </c>
      <c r="O1105" s="0" t="str">
        <f aca="false">CONCATENATE(K1105,L1105,M1105,N1105)</f>
        <v>07432404</v>
      </c>
      <c r="P1105" s="0" t="str">
        <f aca="false">CONCATENATE(K1105,L1105)</f>
        <v>0743</v>
      </c>
      <c r="R1105" s="0" t="n">
        <v>8.46669108862439</v>
      </c>
      <c r="S1105" s="0" t="n">
        <v>20</v>
      </c>
      <c r="T1105" s="0" t="n">
        <v>117.128473470477</v>
      </c>
      <c r="U1105" s="0" t="n">
        <v>0.951135783267509</v>
      </c>
      <c r="V1105" s="0" t="n">
        <v>9.99400359784132E-005</v>
      </c>
      <c r="W1105" s="0" t="n">
        <f aca="false">VLOOKUP(D1105,'paramètres CI'!$A$1:$C$6,2,0)</f>
        <v>0.022045059962018</v>
      </c>
      <c r="X1105" s="0" t="n">
        <f aca="false">(R1105-E1105)/E1105</f>
        <v>-0.00622613602696712</v>
      </c>
      <c r="Y1105" s="0" t="n">
        <f aca="false">T1105-G1105</f>
        <v>88.9836625351496</v>
      </c>
      <c r="Z1105" s="0" t="n">
        <f aca="false">U1105-H1105</f>
        <v>-3.12097888460761E-005</v>
      </c>
    </row>
    <row r="1106" customFormat="false" ht="15.8" hidden="false" customHeight="false" outlineLevel="0" collapsed="false">
      <c r="A1106" s="0" t="s">
        <v>19</v>
      </c>
      <c r="B1106" s="0" t="s">
        <v>140</v>
      </c>
      <c r="C1106" s="0" t="s">
        <v>40</v>
      </c>
      <c r="D1106" s="0" t="s">
        <v>37</v>
      </c>
      <c r="E1106" s="0" t="n">
        <f aca="false">VLOOKUP(O1106,bibliRdtCHauff!$G$1:$K$1398,4,0)</f>
        <v>9.63385949100821</v>
      </c>
      <c r="F1106" s="0" t="n">
        <v>20</v>
      </c>
      <c r="G1106" s="0" t="n">
        <f aca="false">VLOOKUP(P1106,BesoinU!$F$1:$L$99,3,0)</f>
        <v>28.1448109353274</v>
      </c>
      <c r="H1106" s="0" t="n">
        <f aca="false">VLOOKUP(O1106,bibliRdtCHauff!$G$1:$K$1398,3,0)</f>
        <v>0.551313271638097</v>
      </c>
      <c r="I1106" s="0" t="n">
        <v>0.0556714187268907</v>
      </c>
      <c r="J1106" s="0" t="n">
        <f aca="false">VLOOKUP(D1106,'paramètres CI'!$A$1:$C$6,2,0)</f>
        <v>0.0385046990211696</v>
      </c>
      <c r="K1106" s="0" t="str">
        <f aca="false">VLOOKUP(A1106,Nomenclature!$D$1:$E$9,2,0)</f>
        <v>07</v>
      </c>
      <c r="L1106" s="0" t="str">
        <f aca="false">VLOOKUP(B1106,Nomenclature!$J$1:$K$97,2,0)</f>
        <v>43</v>
      </c>
      <c r="M1106" s="0" t="str">
        <f aca="false">VLOOKUP(C1106,Nomenclature!$M$1:$N$21,2,0)</f>
        <v>03</v>
      </c>
      <c r="N1106" s="0" t="str">
        <f aca="false">VLOOKUP(D1106,Nomenclature!$O$25:$P$31,2,0)</f>
        <v>03</v>
      </c>
      <c r="O1106" s="0" t="str">
        <f aca="false">CONCATENATE(K1106,L1106,M1106,N1106)</f>
        <v>07430303</v>
      </c>
      <c r="P1106" s="0" t="str">
        <f aca="false">CONCATENATE(K1106,L1106)</f>
        <v>0743</v>
      </c>
      <c r="R1106" s="0" t="n">
        <v>9.63036004401806</v>
      </c>
      <c r="S1106" s="0" t="n">
        <v>20</v>
      </c>
      <c r="T1106" s="0" t="n">
        <v>135.615391309229</v>
      </c>
      <c r="U1106" s="0" t="n">
        <v>0.50900175855656</v>
      </c>
      <c r="V1106" s="0" t="n">
        <v>0.0556714187268907</v>
      </c>
      <c r="W1106" s="0" t="n">
        <f aca="false">VLOOKUP(D1106,'paramètres CI'!$A$1:$C$6,2,0)</f>
        <v>0.0385046990211696</v>
      </c>
      <c r="X1106" s="0" t="n">
        <f aca="false">(R1106-E1106)/E1106</f>
        <v>-0.000363244553588902</v>
      </c>
      <c r="Y1106" s="0" t="n">
        <f aca="false">T1106-G1106</f>
        <v>107.470580373902</v>
      </c>
      <c r="Z1106" s="0" t="n">
        <f aca="false">U1106-H1106</f>
        <v>-0.042311513081537</v>
      </c>
    </row>
    <row r="1107" customFormat="false" ht="15.8" hidden="false" customHeight="false" outlineLevel="0" collapsed="false">
      <c r="A1107" s="0" t="s">
        <v>19</v>
      </c>
      <c r="B1107" s="0" t="s">
        <v>140</v>
      </c>
      <c r="C1107" s="0" t="s">
        <v>41</v>
      </c>
      <c r="D1107" s="0" t="s">
        <v>39</v>
      </c>
      <c r="E1107" s="0" t="n">
        <f aca="false">VLOOKUP(O1107,bibliRdtCHauff!$G$1:$K$1398,4,0)</f>
        <v>7.15657834470628</v>
      </c>
      <c r="F1107" s="0" t="n">
        <v>20</v>
      </c>
      <c r="G1107" s="0" t="n">
        <f aca="false">VLOOKUP(P1107,BesoinU!$F$1:$L$99,3,0)</f>
        <v>28.1448109353274</v>
      </c>
      <c r="H1107" s="0" t="n">
        <f aca="false">VLOOKUP(O1107,bibliRdtCHauff!$G$1:$K$1398,3,0)</f>
        <v>0.728161707594714</v>
      </c>
      <c r="I1107" s="0" t="n">
        <v>0.278384845985313</v>
      </c>
      <c r="J1107" s="0" t="n">
        <f aca="false">VLOOKUP(D1107,'paramètres CI'!$A$1:$C$6,2,0)</f>
        <v>0.022045059962018</v>
      </c>
      <c r="K1107" s="0" t="str">
        <f aca="false">VLOOKUP(A1107,Nomenclature!$D$1:$E$9,2,0)</f>
        <v>07</v>
      </c>
      <c r="L1107" s="0" t="str">
        <f aca="false">VLOOKUP(B1107,Nomenclature!$J$1:$K$97,2,0)</f>
        <v>43</v>
      </c>
      <c r="M1107" s="0" t="str">
        <f aca="false">VLOOKUP(C1107,Nomenclature!$M$1:$N$21,2,0)</f>
        <v>04</v>
      </c>
      <c r="N1107" s="0" t="str">
        <f aca="false">VLOOKUP(D1107,Nomenclature!$O$25:$P$31,2,0)</f>
        <v>04</v>
      </c>
      <c r="O1107" s="0" t="str">
        <f aca="false">CONCATENATE(K1107,L1107,M1107,N1107)</f>
        <v>07430404</v>
      </c>
      <c r="P1107" s="0" t="str">
        <f aca="false">CONCATENATE(K1107,L1107)</f>
        <v>0743</v>
      </c>
      <c r="R1107" s="0" t="n">
        <v>6.77335287089951</v>
      </c>
      <c r="S1107" s="0" t="n">
        <v>20</v>
      </c>
      <c r="T1107" s="0" t="n">
        <v>117.128473470477</v>
      </c>
      <c r="U1107" s="0" t="n">
        <v>0.672328874545939</v>
      </c>
      <c r="V1107" s="0" t="n">
        <v>0.278384845985313</v>
      </c>
      <c r="W1107" s="0" t="n">
        <f aca="false">VLOOKUP(D1107,'paramètres CI'!$A$1:$C$6,2,0)</f>
        <v>0.022045059962018</v>
      </c>
      <c r="X1107" s="0" t="n">
        <f aca="false">(R1107-E1107)/E1107</f>
        <v>-0.0535487009780648</v>
      </c>
      <c r="Y1107" s="0" t="n">
        <f aca="false">T1107-G1107</f>
        <v>88.9836625351496</v>
      </c>
      <c r="Z1107" s="0" t="n">
        <f aca="false">U1107-H1107</f>
        <v>-0.0558328330487751</v>
      </c>
    </row>
    <row r="1108" customFormat="false" ht="15.8" hidden="false" customHeight="false" outlineLevel="0" collapsed="false">
      <c r="A1108" s="0" t="s">
        <v>19</v>
      </c>
      <c r="B1108" s="0" t="s">
        <v>140</v>
      </c>
      <c r="C1108" s="0" t="s">
        <v>42</v>
      </c>
      <c r="D1108" s="0" t="s">
        <v>43</v>
      </c>
      <c r="E1108" s="0" t="n">
        <f aca="false">VLOOKUP(O1108,bibliRdtCHauff!$G$1:$K$1398,4,0)</f>
        <v>11.966876642461</v>
      </c>
      <c r="F1108" s="0" t="n">
        <v>17</v>
      </c>
      <c r="G1108" s="0" t="n">
        <f aca="false">VLOOKUP(P1108,BesoinU!$F$1:$L$99,3,0)</f>
        <v>28.1448109353274</v>
      </c>
      <c r="H1108" s="0" t="n">
        <f aca="false">VLOOKUP(O1108,bibliRdtCHauff!$G$1:$K$1398,3,0)</f>
        <v>2.45701711046511</v>
      </c>
      <c r="I1108" s="0" t="n">
        <v>0.276041084946057</v>
      </c>
      <c r="J1108" s="0" t="n">
        <f aca="false">VLOOKUP(D1108,'paramètres CI'!$A$1:$C$6,2,0)</f>
        <v>0.0935912806596305</v>
      </c>
      <c r="K1108" s="0" t="str">
        <f aca="false">VLOOKUP(A1108,Nomenclature!$D$1:$E$9,2,0)</f>
        <v>07</v>
      </c>
      <c r="L1108" s="0" t="str">
        <f aca="false">VLOOKUP(B1108,Nomenclature!$J$1:$K$97,2,0)</f>
        <v>43</v>
      </c>
      <c r="M1108" s="0" t="str">
        <f aca="false">VLOOKUP(C1108,Nomenclature!$M$1:$N$21,2,0)</f>
        <v>05</v>
      </c>
      <c r="N1108" s="0" t="str">
        <f aca="false">VLOOKUP(D1108,Nomenclature!$O$25:$P$31,2,0)</f>
        <v>02</v>
      </c>
      <c r="O1108" s="0" t="str">
        <f aca="false">CONCATENATE(K1108,L1108,M1108,N1108)</f>
        <v>07430502</v>
      </c>
      <c r="P1108" s="0" t="str">
        <f aca="false">CONCATENATE(K1108,L1108)</f>
        <v>0743</v>
      </c>
      <c r="R1108" s="0" t="n">
        <v>12.6733020259138</v>
      </c>
      <c r="S1108" s="0" t="n">
        <v>17</v>
      </c>
      <c r="T1108" s="0" t="n">
        <v>127.735705318532</v>
      </c>
      <c r="U1108" s="0" t="n">
        <v>2.27694394622092</v>
      </c>
      <c r="V1108" s="0" t="n">
        <v>0.276041084946057</v>
      </c>
      <c r="W1108" s="0" t="n">
        <f aca="false">VLOOKUP(D1108,'paramètres CI'!$A$1:$C$6,2,0)</f>
        <v>0.0935912806596305</v>
      </c>
      <c r="X1108" s="0" t="n">
        <f aca="false">(R1108-E1108)/E1108</f>
        <v>0.0590317260350337</v>
      </c>
      <c r="Y1108" s="0" t="n">
        <f aca="false">T1108-G1108</f>
        <v>99.5908943832046</v>
      </c>
      <c r="Z1108" s="0" t="n">
        <f aca="false">U1108-H1108</f>
        <v>-0.18007316424419</v>
      </c>
    </row>
    <row r="1109" customFormat="false" ht="15.8" hidden="false" customHeight="false" outlineLevel="0" collapsed="false">
      <c r="A1109" s="0" t="s">
        <v>19</v>
      </c>
      <c r="B1109" s="0" t="s">
        <v>140</v>
      </c>
      <c r="C1109" s="0" t="s">
        <v>44</v>
      </c>
      <c r="D1109" s="0" t="s">
        <v>43</v>
      </c>
      <c r="E1109" s="0" t="n">
        <f aca="false">VLOOKUP(O1109,bibliRdtCHauff!$G$1:$K$1398,4,0)</f>
        <v>14.2462817172154</v>
      </c>
      <c r="F1109" s="0" t="n">
        <v>17</v>
      </c>
      <c r="G1109" s="0" t="n">
        <f aca="false">VLOOKUP(P1109,BesoinU!$F$1:$L$99,3,0)</f>
        <v>28.1448109353274</v>
      </c>
      <c r="H1109" s="0" t="n">
        <f aca="false">VLOOKUP(O1109,bibliRdtCHauff!$G$1:$K$1398,3,0)</f>
        <v>3.17730976744185</v>
      </c>
      <c r="I1109" s="0" t="n">
        <v>9.99400359784132E-005</v>
      </c>
      <c r="J1109" s="0" t="n">
        <f aca="false">VLOOKUP(D1109,'paramètres CI'!$A$1:$C$6,2,0)</f>
        <v>0.0935912806596305</v>
      </c>
      <c r="K1109" s="0" t="str">
        <f aca="false">VLOOKUP(A1109,Nomenclature!$D$1:$E$9,2,0)</f>
        <v>07</v>
      </c>
      <c r="L1109" s="0" t="str">
        <f aca="false">VLOOKUP(B1109,Nomenclature!$J$1:$K$97,2,0)</f>
        <v>43</v>
      </c>
      <c r="M1109" s="0" t="str">
        <f aca="false">VLOOKUP(C1109,Nomenclature!$M$1:$N$21,2,0)</f>
        <v>25</v>
      </c>
      <c r="N1109" s="0" t="str">
        <f aca="false">VLOOKUP(D1109,Nomenclature!$O$25:$P$31,2,0)</f>
        <v>02</v>
      </c>
      <c r="O1109" s="0" t="str">
        <f aca="false">CONCATENATE(K1109,L1109,M1109,N1109)</f>
        <v>07432502</v>
      </c>
      <c r="P1109" s="0" t="str">
        <f aca="false">CONCATENATE(K1109,L1109)</f>
        <v>0743</v>
      </c>
      <c r="R1109" s="0" t="n">
        <v>15.8416275323922</v>
      </c>
      <c r="S1109" s="0" t="n">
        <v>17</v>
      </c>
      <c r="T1109" s="0" t="n">
        <v>127.735705318532</v>
      </c>
      <c r="U1109" s="0" t="n">
        <v>3.17730976744185</v>
      </c>
      <c r="V1109" s="0" t="n">
        <v>9.99400359784132E-005</v>
      </c>
      <c r="W1109" s="0" t="n">
        <f aca="false">VLOOKUP(D1109,'paramètres CI'!$A$1:$C$6,2,0)</f>
        <v>0.0935912806596305</v>
      </c>
      <c r="X1109" s="0" t="n">
        <f aca="false">(R1109-E1109)/E1109</f>
        <v>0.111983312336788</v>
      </c>
      <c r="Y1109" s="0" t="n">
        <f aca="false">T1109-G1109</f>
        <v>99.5908943832046</v>
      </c>
      <c r="Z1109" s="0" t="n">
        <f aca="false">U1109-H1109</f>
        <v>0</v>
      </c>
    </row>
    <row r="1110" customFormat="false" ht="15.8" hidden="false" customHeight="false" outlineLevel="0" collapsed="false">
      <c r="A1110" s="0" t="s">
        <v>19</v>
      </c>
      <c r="B1110" s="0" t="s">
        <v>140</v>
      </c>
      <c r="C1110" s="0" t="s">
        <v>45</v>
      </c>
      <c r="D1110" s="0" t="s">
        <v>43</v>
      </c>
      <c r="E1110" s="0" t="n">
        <f aca="false">VLOOKUP(O1110,bibliRdtCHauff!$G$1:$K$1398,4,0)</f>
        <v>10.4</v>
      </c>
      <c r="F1110" s="0" t="n">
        <v>13</v>
      </c>
      <c r="G1110" s="0" t="n">
        <f aca="false">VLOOKUP(P1110,BesoinU!$F$1:$L$99,3,0)</f>
        <v>28.1448109353274</v>
      </c>
      <c r="H1110" s="0" t="n">
        <f aca="false">VLOOKUP(O1110,bibliRdtCHauff!$G$1:$K$1398,3,0)</f>
        <v>0.92</v>
      </c>
      <c r="I1110" s="0" t="n">
        <v>0.157208952025067</v>
      </c>
      <c r="J1110" s="0" t="n">
        <f aca="false">VLOOKUP(D1110,'paramètres CI'!$A$1:$C$6,2,0)</f>
        <v>0.0935912806596305</v>
      </c>
      <c r="K1110" s="0" t="str">
        <f aca="false">VLOOKUP(A1110,Nomenclature!$D$1:$E$9,2,0)</f>
        <v>07</v>
      </c>
      <c r="L1110" s="0" t="str">
        <f aca="false">VLOOKUP(B1110,Nomenclature!$J$1:$K$97,2,0)</f>
        <v>43</v>
      </c>
      <c r="M1110" s="0" t="str">
        <f aca="false">VLOOKUP(C1110,Nomenclature!$M$1:$N$21,2,0)</f>
        <v>06</v>
      </c>
      <c r="N1110" s="0" t="str">
        <f aca="false">VLOOKUP(D1110,Nomenclature!$O$25:$P$31,2,0)</f>
        <v>02</v>
      </c>
      <c r="O1110" s="0" t="str">
        <f aca="false">CONCATENATE(K1110,L1110,M1110,N1110)</f>
        <v>07430602</v>
      </c>
      <c r="P1110" s="0" t="str">
        <f aca="false">CONCATENATE(K1110,L1110)</f>
        <v>0743</v>
      </c>
      <c r="R1110" s="0" t="n">
        <v>10</v>
      </c>
      <c r="S1110" s="0" t="n">
        <v>13</v>
      </c>
      <c r="T1110" s="0" t="n">
        <v>120.153895694986</v>
      </c>
      <c r="U1110" s="0" t="n">
        <v>0.9</v>
      </c>
      <c r="V1110" s="0" t="n">
        <v>0.157208952025067</v>
      </c>
      <c r="W1110" s="0" t="n">
        <f aca="false">VLOOKUP(D1110,'paramètres CI'!$A$1:$C$6,2,0)</f>
        <v>0.0935912806596305</v>
      </c>
      <c r="X1110" s="0" t="n">
        <f aca="false">(R1110-E1110)/E1110</f>
        <v>-0.0384615384615385</v>
      </c>
      <c r="Y1110" s="0" t="n">
        <f aca="false">T1110-G1110</f>
        <v>92.0090847596586</v>
      </c>
      <c r="Z1110" s="0" t="n">
        <f aca="false">U1110-H1110</f>
        <v>-0.02</v>
      </c>
    </row>
    <row r="1111" customFormat="false" ht="15.8" hidden="false" customHeight="false" outlineLevel="0" collapsed="false">
      <c r="A1111" s="0" t="s">
        <v>19</v>
      </c>
      <c r="B1111" s="0" t="s">
        <v>140</v>
      </c>
      <c r="C1111" s="0" t="s">
        <v>46</v>
      </c>
      <c r="D1111" s="0" t="s">
        <v>43</v>
      </c>
      <c r="E1111" s="0" t="n">
        <f aca="false">VLOOKUP(O1111,bibliRdtCHauff!$G$1:$K$1398,4,0)</f>
        <v>12</v>
      </c>
      <c r="F1111" s="0" t="n">
        <v>13</v>
      </c>
      <c r="G1111" s="0" t="n">
        <f aca="false">VLOOKUP(P1111,BesoinU!$F$1:$L$99,3,0)</f>
        <v>28.1448109353274</v>
      </c>
      <c r="H1111" s="0" t="n">
        <f aca="false">VLOOKUP(O1111,bibliRdtCHauff!$G$1:$K$1398,3,0)</f>
        <v>1</v>
      </c>
      <c r="I1111" s="0" t="n">
        <v>9.99400359784132E-005</v>
      </c>
      <c r="J1111" s="0" t="n">
        <f aca="false">VLOOKUP(D1111,'paramètres CI'!$A$1:$C$6,2,0)</f>
        <v>0.0935912806596305</v>
      </c>
      <c r="K1111" s="0" t="str">
        <f aca="false">VLOOKUP(A1111,Nomenclature!$D$1:$E$9,2,0)</f>
        <v>07</v>
      </c>
      <c r="L1111" s="0" t="str">
        <f aca="false">VLOOKUP(B1111,Nomenclature!$J$1:$K$97,2,0)</f>
        <v>43</v>
      </c>
      <c r="M1111" s="0" t="str">
        <f aca="false">VLOOKUP(C1111,Nomenclature!$M$1:$N$21,2,0)</f>
        <v>26</v>
      </c>
      <c r="N1111" s="0" t="str">
        <f aca="false">VLOOKUP(D1111,Nomenclature!$O$25:$P$31,2,0)</f>
        <v>02</v>
      </c>
      <c r="O1111" s="0" t="str">
        <f aca="false">CONCATENATE(K1111,L1111,M1111,N1111)</f>
        <v>07432602</v>
      </c>
      <c r="P1111" s="0" t="str">
        <f aca="false">CONCATENATE(K1111,L1111)</f>
        <v>0743</v>
      </c>
      <c r="R1111" s="0" t="n">
        <v>12</v>
      </c>
      <c r="S1111" s="0" t="n">
        <v>13</v>
      </c>
      <c r="T1111" s="0" t="n">
        <v>120.153895694986</v>
      </c>
      <c r="U1111" s="0" t="n">
        <v>1</v>
      </c>
      <c r="V1111" s="0" t="n">
        <v>9.99400359784132E-005</v>
      </c>
      <c r="W1111" s="0" t="n">
        <f aca="false">VLOOKUP(D1111,'paramètres CI'!$A$1:$C$6,2,0)</f>
        <v>0.0935912806596305</v>
      </c>
      <c r="X1111" s="0" t="n">
        <f aca="false">(R1111-E1111)/E1111</f>
        <v>0</v>
      </c>
      <c r="Y1111" s="0" t="n">
        <f aca="false">T1111-G1111</f>
        <v>92.0090847596586</v>
      </c>
      <c r="Z1111" s="0" t="n">
        <f aca="false">U1111-H1111</f>
        <v>0</v>
      </c>
    </row>
    <row r="1112" customFormat="false" ht="15.8" hidden="false" customHeight="false" outlineLevel="0" collapsed="false">
      <c r="A1112" s="0" t="s">
        <v>19</v>
      </c>
      <c r="B1112" s="0" t="s">
        <v>141</v>
      </c>
      <c r="C1112" s="0" t="s">
        <v>32</v>
      </c>
      <c r="D1112" s="0" t="s">
        <v>33</v>
      </c>
      <c r="E1112" s="0" t="n">
        <f aca="false">VLOOKUP(O1112,bibliRdtCHauff!$G$1:$K$1398,4,0)</f>
        <v>27.4396766057567</v>
      </c>
      <c r="F1112" s="0" t="n">
        <v>25</v>
      </c>
      <c r="G1112" s="0" t="n">
        <f aca="false">VLOOKUP(P1112,BesoinU!$F$1:$L$99,3,0)</f>
        <v>17.8894306726012</v>
      </c>
      <c r="H1112" s="0" t="n">
        <f aca="false">VLOOKUP(O1112,bibliRdtCHauff!$G$1:$K$1398,3,0)</f>
        <v>2.31521102517827</v>
      </c>
      <c r="I1112" s="0" t="n">
        <v>0.029963789179368</v>
      </c>
      <c r="J1112" s="0" t="n">
        <f aca="false">VLOOKUP(D1112,'paramètres CI'!$A$1:$C$6,2,0)</f>
        <v>0.033584731604575</v>
      </c>
      <c r="K1112" s="0" t="str">
        <f aca="false">VLOOKUP(A1112,Nomenclature!$D$1:$E$9,2,0)</f>
        <v>07</v>
      </c>
      <c r="L1112" s="0" t="str">
        <f aca="false">VLOOKUP(B1112,Nomenclature!$J$1:$K$97,2,0)</f>
        <v>59</v>
      </c>
      <c r="M1112" s="0" t="str">
        <f aca="false">VLOOKUP(C1112,Nomenclature!$M$1:$N$21,2,0)</f>
        <v>01</v>
      </c>
      <c r="N1112" s="0" t="str">
        <f aca="false">VLOOKUP(D1112,Nomenclature!$O$25:$P$31,2,0)</f>
        <v>01</v>
      </c>
      <c r="O1112" s="0" t="str">
        <f aca="false">CONCATENATE(K1112,L1112,M1112,N1112)</f>
        <v>07590101</v>
      </c>
      <c r="P1112" s="0" t="str">
        <f aca="false">CONCATENATE(K1112,L1112)</f>
        <v>0759</v>
      </c>
      <c r="R1112" s="0" t="n">
        <v>26.1330253388159</v>
      </c>
      <c r="S1112" s="0" t="n">
        <v>25</v>
      </c>
      <c r="T1112" s="0" t="n">
        <v>91.3099618490682</v>
      </c>
      <c r="U1112" s="0" t="n">
        <v>2.19108793171537</v>
      </c>
      <c r="V1112" s="0" t="n">
        <v>0.029963789179368</v>
      </c>
      <c r="W1112" s="0" t="n">
        <f aca="false">VLOOKUP(D1112,'paramètres CI'!$A$1:$C$6,2,0)</f>
        <v>0.033584731604575</v>
      </c>
      <c r="X1112" s="0" t="n">
        <f aca="false">(R1112-E1112)/E1112</f>
        <v>-0.0476190476190477</v>
      </c>
      <c r="Y1112" s="0" t="n">
        <f aca="false">T1112-G1112</f>
        <v>73.420531176467</v>
      </c>
      <c r="Z1112" s="0" t="n">
        <f aca="false">U1112-H1112</f>
        <v>-0.1241230934629</v>
      </c>
    </row>
    <row r="1113" customFormat="false" ht="15.8" hidden="false" customHeight="false" outlineLevel="0" collapsed="false">
      <c r="A1113" s="0" t="s">
        <v>19</v>
      </c>
      <c r="B1113" s="0" t="s">
        <v>141</v>
      </c>
      <c r="C1113" s="0" t="s">
        <v>32</v>
      </c>
      <c r="D1113" s="0" t="s">
        <v>34</v>
      </c>
      <c r="E1113" s="0" t="n">
        <f aca="false">VLOOKUP(O1113,bibliRdtCHauff!$G$1:$K$1398,4,0)</f>
        <v>33.3293216068473</v>
      </c>
      <c r="F1113" s="0" t="n">
        <v>25</v>
      </c>
      <c r="G1113" s="0" t="n">
        <f aca="false">VLOOKUP(P1113,BesoinU!$F$1:$L$99,3,0)</f>
        <v>17.8894306726012</v>
      </c>
      <c r="H1113" s="0" t="n">
        <f aca="false">VLOOKUP(O1113,bibliRdtCHauff!$G$1:$K$1398,3,0)</f>
        <v>2.51928830962555</v>
      </c>
      <c r="I1113" s="0" t="n">
        <v>0.236772807168114</v>
      </c>
      <c r="J1113" s="0" t="n">
        <f aca="false">VLOOKUP(D1113,'paramètres CI'!$A$1:$C$6,2,0)</f>
        <v>0.0424847883250769</v>
      </c>
      <c r="K1113" s="0" t="str">
        <f aca="false">VLOOKUP(A1113,Nomenclature!$D$1:$E$9,2,0)</f>
        <v>07</v>
      </c>
      <c r="L1113" s="0" t="str">
        <f aca="false">VLOOKUP(B1113,Nomenclature!$J$1:$K$97,2,0)</f>
        <v>59</v>
      </c>
      <c r="M1113" s="0" t="str">
        <f aca="false">VLOOKUP(C1113,Nomenclature!$M$1:$N$21,2,0)</f>
        <v>01</v>
      </c>
      <c r="N1113" s="0" t="str">
        <f aca="false">VLOOKUP(D1113,Nomenclature!$O$25:$P$31,2,0)</f>
        <v>06</v>
      </c>
      <c r="O1113" s="0" t="str">
        <f aca="false">CONCATENATE(K1113,L1113,M1113,N1113)</f>
        <v>07590106</v>
      </c>
      <c r="P1113" s="0" t="str">
        <f aca="false">CONCATENATE(K1113,L1113)</f>
        <v>0759</v>
      </c>
      <c r="R1113" s="0" t="n">
        <v>31.7422110541403</v>
      </c>
      <c r="S1113" s="0" t="n">
        <v>25</v>
      </c>
      <c r="T1113" s="0" t="n">
        <v>91.9752828321736</v>
      </c>
      <c r="U1113" s="0" t="n">
        <v>2.38320728875378</v>
      </c>
      <c r="V1113" s="0" t="n">
        <v>0.236772807168114</v>
      </c>
      <c r="W1113" s="0" t="n">
        <f aca="false">VLOOKUP(D1113,'paramètres CI'!$A$1:$C$6,2,0)</f>
        <v>0.0424847883250769</v>
      </c>
      <c r="X1113" s="0" t="n">
        <f aca="false">(R1113-E1113)/E1113</f>
        <v>-0.0476190476190473</v>
      </c>
      <c r="Y1113" s="0" t="n">
        <f aca="false">T1113-G1113</f>
        <v>74.0858521595724</v>
      </c>
      <c r="Z1113" s="0" t="n">
        <f aca="false">U1113-H1113</f>
        <v>-0.13608102087177</v>
      </c>
    </row>
    <row r="1114" customFormat="false" ht="15.8" hidden="false" customHeight="false" outlineLevel="0" collapsed="false">
      <c r="A1114" s="0" t="s">
        <v>19</v>
      </c>
      <c r="B1114" s="0" t="s">
        <v>141</v>
      </c>
      <c r="C1114" s="0" t="s">
        <v>35</v>
      </c>
      <c r="D1114" s="0" t="s">
        <v>33</v>
      </c>
      <c r="E1114" s="0" t="n">
        <f aca="false">VLOOKUP(O1114,bibliRdtCHauff!$G$1:$K$1398,4,0)</f>
        <v>32.6662816735198</v>
      </c>
      <c r="F1114" s="0" t="n">
        <v>25</v>
      </c>
      <c r="G1114" s="0" t="n">
        <f aca="false">VLOOKUP(P1114,BesoinU!$F$1:$L$99,3,0)</f>
        <v>17.8894306726012</v>
      </c>
      <c r="H1114" s="0" t="n">
        <f aca="false">VLOOKUP(O1114,bibliRdtCHauff!$G$1:$K$1398,3,0)</f>
        <v>2.81170339902987</v>
      </c>
      <c r="I1114" s="0" t="n">
        <v>9.99300489657243E-005</v>
      </c>
      <c r="J1114" s="0" t="n">
        <f aca="false">VLOOKUP(D1114,'paramètres CI'!$A$1:$C$6,2,0)</f>
        <v>0.033584731604575</v>
      </c>
      <c r="K1114" s="0" t="str">
        <f aca="false">VLOOKUP(A1114,Nomenclature!$D$1:$E$9,2,0)</f>
        <v>07</v>
      </c>
      <c r="L1114" s="0" t="str">
        <f aca="false">VLOOKUP(B1114,Nomenclature!$J$1:$K$97,2,0)</f>
        <v>59</v>
      </c>
      <c r="M1114" s="0" t="str">
        <f aca="false">VLOOKUP(C1114,Nomenclature!$M$1:$N$21,2,0)</f>
        <v>21</v>
      </c>
      <c r="N1114" s="0" t="str">
        <f aca="false">VLOOKUP(D1114,Nomenclature!$O$25:$P$31,2,0)</f>
        <v>01</v>
      </c>
      <c r="O1114" s="0" t="str">
        <f aca="false">CONCATENATE(K1114,L1114,M1114,N1114)</f>
        <v>07592101</v>
      </c>
      <c r="P1114" s="0" t="str">
        <f aca="false">CONCATENATE(K1114,L1114)</f>
        <v>0759</v>
      </c>
      <c r="R1114" s="0" t="n">
        <v>32.6662816735198</v>
      </c>
      <c r="S1114" s="0" t="n">
        <v>25</v>
      </c>
      <c r="T1114" s="0" t="n">
        <v>91.3099618490682</v>
      </c>
      <c r="U1114" s="0" t="n">
        <v>2.81170339902987</v>
      </c>
      <c r="V1114" s="0" t="n">
        <v>9.99300489657243E-005</v>
      </c>
      <c r="W1114" s="0" t="n">
        <f aca="false">VLOOKUP(D1114,'paramètres CI'!$A$1:$C$6,2,0)</f>
        <v>0.033584731604575</v>
      </c>
      <c r="X1114" s="0" t="n">
        <f aca="false">(R1114-E1114)/E1114</f>
        <v>0</v>
      </c>
      <c r="Y1114" s="0" t="n">
        <f aca="false">T1114-G1114</f>
        <v>73.420531176467</v>
      </c>
      <c r="Z1114" s="0" t="n">
        <f aca="false">U1114-H1114</f>
        <v>0</v>
      </c>
    </row>
    <row r="1115" customFormat="false" ht="15.8" hidden="false" customHeight="false" outlineLevel="0" collapsed="false">
      <c r="A1115" s="0" t="s">
        <v>19</v>
      </c>
      <c r="B1115" s="0" t="s">
        <v>141</v>
      </c>
      <c r="C1115" s="0" t="s">
        <v>35</v>
      </c>
      <c r="D1115" s="0" t="s">
        <v>34</v>
      </c>
      <c r="E1115" s="0" t="n">
        <f aca="false">VLOOKUP(O1115,bibliRdtCHauff!$G$1:$K$1398,4,0)</f>
        <v>39.6777638176754</v>
      </c>
      <c r="F1115" s="0" t="n">
        <v>25</v>
      </c>
      <c r="G1115" s="0" t="n">
        <f aca="false">VLOOKUP(P1115,BesoinU!$F$1:$L$99,3,0)</f>
        <v>17.8894306726012</v>
      </c>
      <c r="H1115" s="0" t="n">
        <f aca="false">VLOOKUP(O1115,bibliRdtCHauff!$G$1:$K$1398,3,0)</f>
        <v>3.06361239311262</v>
      </c>
      <c r="I1115" s="0" t="n">
        <v>9.99300489657243E-005</v>
      </c>
      <c r="J1115" s="0" t="n">
        <f aca="false">VLOOKUP(D1115,'paramètres CI'!$A$1:$C$6,2,0)</f>
        <v>0.0424847883250769</v>
      </c>
      <c r="K1115" s="0" t="str">
        <f aca="false">VLOOKUP(A1115,Nomenclature!$D$1:$E$9,2,0)</f>
        <v>07</v>
      </c>
      <c r="L1115" s="0" t="str">
        <f aca="false">VLOOKUP(B1115,Nomenclature!$J$1:$K$97,2,0)</f>
        <v>59</v>
      </c>
      <c r="M1115" s="0" t="str">
        <f aca="false">VLOOKUP(C1115,Nomenclature!$M$1:$N$21,2,0)</f>
        <v>21</v>
      </c>
      <c r="N1115" s="0" t="str">
        <f aca="false">VLOOKUP(D1115,Nomenclature!$O$25:$P$31,2,0)</f>
        <v>06</v>
      </c>
      <c r="O1115" s="0" t="str">
        <f aca="false">CONCATENATE(K1115,L1115,M1115,N1115)</f>
        <v>07592106</v>
      </c>
      <c r="P1115" s="0" t="str">
        <f aca="false">CONCATENATE(K1115,L1115)</f>
        <v>0759</v>
      </c>
      <c r="R1115" s="0" t="n">
        <v>39.6777638176754</v>
      </c>
      <c r="S1115" s="0" t="n">
        <v>25</v>
      </c>
      <c r="T1115" s="0" t="n">
        <v>91.9752828321736</v>
      </c>
      <c r="U1115" s="0" t="n">
        <v>3.06361239311262</v>
      </c>
      <c r="V1115" s="0" t="n">
        <v>9.99300489657243E-005</v>
      </c>
      <c r="W1115" s="0" t="n">
        <f aca="false">VLOOKUP(D1115,'paramètres CI'!$A$1:$C$6,2,0)</f>
        <v>0.0424847883250769</v>
      </c>
      <c r="X1115" s="0" t="n">
        <f aca="false">(R1115-E1115)/E1115</f>
        <v>0</v>
      </c>
      <c r="Y1115" s="0" t="n">
        <f aca="false">T1115-G1115</f>
        <v>74.0858521595724</v>
      </c>
      <c r="Z1115" s="0" t="n">
        <f aca="false">U1115-H1115</f>
        <v>0</v>
      </c>
    </row>
    <row r="1116" customFormat="false" ht="15.8" hidden="false" customHeight="false" outlineLevel="0" collapsed="false">
      <c r="A1116" s="0" t="s">
        <v>19</v>
      </c>
      <c r="B1116" s="0" t="s">
        <v>141</v>
      </c>
      <c r="C1116" s="0" t="s">
        <v>134</v>
      </c>
      <c r="D1116" s="0" t="s">
        <v>43</v>
      </c>
      <c r="E1116" s="0" t="n">
        <f aca="false">VLOOKUP(O1116,bibliRdtCHauff!$G$1:$K$1398,4,0)</f>
        <v>10.4</v>
      </c>
      <c r="F1116" s="0" t="n">
        <v>10</v>
      </c>
      <c r="G1116" s="0" t="n">
        <f aca="false">VLOOKUP(P1116,BesoinU!$F$1:$L$99,3,0)</f>
        <v>17.8894306726012</v>
      </c>
      <c r="H1116" s="0" t="n">
        <f aca="false">VLOOKUP(O1116,bibliRdtCHauff!$G$1:$K$1398,3,0)</f>
        <v>0.84</v>
      </c>
      <c r="I1116" s="0" t="n">
        <v>0.083623759601813</v>
      </c>
      <c r="J1116" s="0" t="n">
        <f aca="false">VLOOKUP(D1116,'paramètres CI'!$A$1:$C$6,2,0)</f>
        <v>0.0935912806596305</v>
      </c>
      <c r="K1116" s="0" t="str">
        <f aca="false">VLOOKUP(A1116,Nomenclature!$D$1:$E$9,2,0)</f>
        <v>07</v>
      </c>
      <c r="L1116" s="0" t="str">
        <f aca="false">VLOOKUP(B1116,Nomenclature!$J$1:$K$97,2,0)</f>
        <v>59</v>
      </c>
      <c r="M1116" s="0" t="str">
        <f aca="false">VLOOKUP(C1116,Nomenclature!$M$1:$N$21,2,0)</f>
        <v>02</v>
      </c>
      <c r="N1116" s="0" t="str">
        <f aca="false">VLOOKUP(D1116,Nomenclature!$O$25:$P$31,2,0)</f>
        <v>02</v>
      </c>
      <c r="O1116" s="0" t="str">
        <f aca="false">CONCATENATE(K1116,L1116,M1116,N1116)</f>
        <v>07590202</v>
      </c>
      <c r="P1116" s="0" t="str">
        <f aca="false">CONCATENATE(K1116,L1116)</f>
        <v>0759</v>
      </c>
      <c r="R1116" s="0" t="n">
        <v>10</v>
      </c>
      <c r="S1116" s="0" t="n">
        <v>10</v>
      </c>
      <c r="T1116" s="0" t="n">
        <v>110.731684328687</v>
      </c>
      <c r="U1116" s="0" t="n">
        <v>0.8</v>
      </c>
      <c r="V1116" s="0" t="n">
        <v>0.083623759601813</v>
      </c>
      <c r="W1116" s="0" t="n">
        <f aca="false">VLOOKUP(D1116,'paramètres CI'!$A$1:$C$6,2,0)</f>
        <v>0.0935912806596305</v>
      </c>
      <c r="X1116" s="0" t="n">
        <f aca="false">(R1116-E1116)/E1116</f>
        <v>-0.0384615384615385</v>
      </c>
      <c r="Y1116" s="0" t="n">
        <f aca="false">T1116-G1116</f>
        <v>92.8422536560858</v>
      </c>
      <c r="Z1116" s="0" t="n">
        <f aca="false">U1116-H1116</f>
        <v>-0.0399999999999999</v>
      </c>
    </row>
    <row r="1117" customFormat="false" ht="15.8" hidden="false" customHeight="false" outlineLevel="0" collapsed="false">
      <c r="A1117" s="0" t="s">
        <v>19</v>
      </c>
      <c r="B1117" s="0" t="s">
        <v>141</v>
      </c>
      <c r="C1117" s="0" t="s">
        <v>135</v>
      </c>
      <c r="D1117" s="0" t="s">
        <v>43</v>
      </c>
      <c r="E1117" s="0" t="n">
        <f aca="false">VLOOKUP(O1117,bibliRdtCHauff!$G$1:$K$1398,4,0)</f>
        <v>12</v>
      </c>
      <c r="F1117" s="0" t="n">
        <v>10</v>
      </c>
      <c r="G1117" s="0" t="n">
        <f aca="false">VLOOKUP(P1117,BesoinU!$F$1:$L$99,3,0)</f>
        <v>17.8894306726012</v>
      </c>
      <c r="H1117" s="0" t="n">
        <f aca="false">VLOOKUP(O1117,bibliRdtCHauff!$G$1:$K$1398,3,0)</f>
        <v>1</v>
      </c>
      <c r="I1117" s="0" t="n">
        <v>9.99300489657243E-005</v>
      </c>
      <c r="J1117" s="0" t="n">
        <f aca="false">VLOOKUP(D1117,'paramètres CI'!$A$1:$C$6,2,0)</f>
        <v>0.0935912806596305</v>
      </c>
      <c r="K1117" s="0" t="str">
        <f aca="false">VLOOKUP(A1117,Nomenclature!$D$1:$E$9,2,0)</f>
        <v>07</v>
      </c>
      <c r="L1117" s="0" t="str">
        <f aca="false">VLOOKUP(B1117,Nomenclature!$J$1:$K$97,2,0)</f>
        <v>59</v>
      </c>
      <c r="M1117" s="0" t="str">
        <f aca="false">VLOOKUP(C1117,Nomenclature!$M$1:$N$21,2,0)</f>
        <v>22</v>
      </c>
      <c r="N1117" s="0" t="str">
        <f aca="false">VLOOKUP(D1117,Nomenclature!$O$25:$P$31,2,0)</f>
        <v>02</v>
      </c>
      <c r="O1117" s="0" t="str">
        <f aca="false">CONCATENATE(K1117,L1117,M1117,N1117)</f>
        <v>07592202</v>
      </c>
      <c r="P1117" s="0" t="str">
        <f aca="false">CONCATENATE(K1117,L1117)</f>
        <v>0759</v>
      </c>
      <c r="R1117" s="0" t="n">
        <v>12</v>
      </c>
      <c r="S1117" s="0" t="n">
        <v>10</v>
      </c>
      <c r="T1117" s="0" t="n">
        <v>110.731684328687</v>
      </c>
      <c r="U1117" s="0" t="n">
        <v>1</v>
      </c>
      <c r="V1117" s="0" t="n">
        <v>9.99300489657243E-005</v>
      </c>
      <c r="W1117" s="0" t="n">
        <f aca="false">VLOOKUP(D1117,'paramètres CI'!$A$1:$C$6,2,0)</f>
        <v>0.0935912806596305</v>
      </c>
      <c r="X1117" s="0" t="n">
        <f aca="false">(R1117-E1117)/E1117</f>
        <v>0</v>
      </c>
      <c r="Y1117" s="0" t="n">
        <f aca="false">T1117-G1117</f>
        <v>92.8422536560858</v>
      </c>
      <c r="Z1117" s="0" t="n">
        <f aca="false">U1117-H1117</f>
        <v>0</v>
      </c>
    </row>
    <row r="1118" customFormat="false" ht="15.8" hidden="false" customHeight="false" outlineLevel="0" collapsed="false">
      <c r="A1118" s="0" t="s">
        <v>19</v>
      </c>
      <c r="B1118" s="0" t="s">
        <v>141</v>
      </c>
      <c r="C1118" s="0" t="s">
        <v>36</v>
      </c>
      <c r="D1118" s="0" t="s">
        <v>37</v>
      </c>
      <c r="E1118" s="0" t="n">
        <f aca="false">VLOOKUP(O1118,bibliRdtCHauff!$G$1:$K$1398,4,0)</f>
        <v>16.6496509856295</v>
      </c>
      <c r="F1118" s="0" t="n">
        <v>20</v>
      </c>
      <c r="G1118" s="0" t="n">
        <f aca="false">VLOOKUP(P1118,BesoinU!$F$1:$L$99,3,0)</f>
        <v>17.8894306726012</v>
      </c>
      <c r="H1118" s="0" t="n">
        <f aca="false">VLOOKUP(O1118,bibliRdtCHauff!$G$1:$K$1398,3,0)</f>
        <v>0.751336894050124</v>
      </c>
      <c r="I1118" s="0" t="n">
        <v>9.99300489657243E-005</v>
      </c>
      <c r="J1118" s="0" t="n">
        <f aca="false">VLOOKUP(D1118,'paramètres CI'!$A$1:$C$6,2,0)</f>
        <v>0.0385046990211696</v>
      </c>
      <c r="K1118" s="0" t="str">
        <f aca="false">VLOOKUP(A1118,Nomenclature!$D$1:$E$9,2,0)</f>
        <v>07</v>
      </c>
      <c r="L1118" s="0" t="str">
        <f aca="false">VLOOKUP(B1118,Nomenclature!$J$1:$K$97,2,0)</f>
        <v>59</v>
      </c>
      <c r="M1118" s="0" t="str">
        <f aca="false">VLOOKUP(C1118,Nomenclature!$M$1:$N$21,2,0)</f>
        <v>23</v>
      </c>
      <c r="N1118" s="0" t="str">
        <f aca="false">VLOOKUP(D1118,Nomenclature!$O$25:$P$31,2,0)</f>
        <v>03</v>
      </c>
      <c r="O1118" s="0" t="str">
        <f aca="false">CONCATENATE(K1118,L1118,M1118,N1118)</f>
        <v>07592303</v>
      </c>
      <c r="P1118" s="0" t="str">
        <f aca="false">CONCATENATE(K1118,L1118)</f>
        <v>0759</v>
      </c>
      <c r="R1118" s="0" t="n">
        <v>16.6496509856295</v>
      </c>
      <c r="S1118" s="0" t="n">
        <v>20</v>
      </c>
      <c r="T1118" s="0" t="n">
        <v>118.953344716227</v>
      </c>
      <c r="U1118" s="0" t="n">
        <v>0.751336894050124</v>
      </c>
      <c r="V1118" s="0" t="n">
        <v>9.99300489657243E-005</v>
      </c>
      <c r="W1118" s="0" t="n">
        <f aca="false">VLOOKUP(D1118,'paramètres CI'!$A$1:$C$6,2,0)</f>
        <v>0.0385046990211696</v>
      </c>
      <c r="X1118" s="0" t="n">
        <f aca="false">(R1118-E1118)/E1118</f>
        <v>0</v>
      </c>
      <c r="Y1118" s="0" t="n">
        <f aca="false">T1118-G1118</f>
        <v>101.063914043626</v>
      </c>
      <c r="Z1118" s="0" t="n">
        <f aca="false">U1118-H1118</f>
        <v>0</v>
      </c>
    </row>
    <row r="1119" customFormat="false" ht="15.8" hidden="false" customHeight="false" outlineLevel="0" collapsed="false">
      <c r="A1119" s="0" t="s">
        <v>19</v>
      </c>
      <c r="B1119" s="0" t="s">
        <v>141</v>
      </c>
      <c r="C1119" s="0" t="s">
        <v>38</v>
      </c>
      <c r="D1119" s="0" t="s">
        <v>39</v>
      </c>
      <c r="E1119" s="0" t="n">
        <f aca="false">VLOOKUP(O1119,bibliRdtCHauff!$G$1:$K$1398,4,0)</f>
        <v>9.772422442357</v>
      </c>
      <c r="F1119" s="0" t="n">
        <v>20</v>
      </c>
      <c r="G1119" s="0" t="n">
        <f aca="false">VLOOKUP(P1119,BesoinU!$F$1:$L$99,3,0)</f>
        <v>17.8894306726012</v>
      </c>
      <c r="H1119" s="0" t="n">
        <f aca="false">VLOOKUP(O1119,bibliRdtCHauff!$G$1:$K$1398,3,0)</f>
        <v>0.97577250642482</v>
      </c>
      <c r="I1119" s="0" t="n">
        <v>9.99300489657243E-005</v>
      </c>
      <c r="J1119" s="0" t="n">
        <f aca="false">VLOOKUP(D1119,'paramètres CI'!$A$1:$C$6,2,0)</f>
        <v>0.022045059962018</v>
      </c>
      <c r="K1119" s="0" t="str">
        <f aca="false">VLOOKUP(A1119,Nomenclature!$D$1:$E$9,2,0)</f>
        <v>07</v>
      </c>
      <c r="L1119" s="0" t="str">
        <f aca="false">VLOOKUP(B1119,Nomenclature!$J$1:$K$97,2,0)</f>
        <v>59</v>
      </c>
      <c r="M1119" s="0" t="str">
        <f aca="false">VLOOKUP(C1119,Nomenclature!$M$1:$N$21,2,0)</f>
        <v>24</v>
      </c>
      <c r="N1119" s="0" t="str">
        <f aca="false">VLOOKUP(D1119,Nomenclature!$O$25:$P$31,2,0)</f>
        <v>04</v>
      </c>
      <c r="O1119" s="0" t="str">
        <f aca="false">CONCATENATE(K1119,L1119,M1119,N1119)</f>
        <v>07592404</v>
      </c>
      <c r="P1119" s="0" t="str">
        <f aca="false">CONCATENATE(K1119,L1119)</f>
        <v>0759</v>
      </c>
      <c r="R1119" s="0" t="n">
        <v>9.772422442357</v>
      </c>
      <c r="S1119" s="0" t="n">
        <v>20</v>
      </c>
      <c r="T1119" s="0" t="n">
        <v>110.212827834859</v>
      </c>
      <c r="U1119" s="0" t="n">
        <v>0.97577250642482</v>
      </c>
      <c r="V1119" s="0" t="n">
        <v>9.99300489657243E-005</v>
      </c>
      <c r="W1119" s="0" t="n">
        <f aca="false">VLOOKUP(D1119,'paramètres CI'!$A$1:$C$6,2,0)</f>
        <v>0.022045059962018</v>
      </c>
      <c r="X1119" s="0" t="n">
        <f aca="false">(R1119-E1119)/E1119</f>
        <v>0</v>
      </c>
      <c r="Y1119" s="0" t="n">
        <f aca="false">T1119-G1119</f>
        <v>92.3233971622578</v>
      </c>
      <c r="Z1119" s="0" t="n">
        <f aca="false">U1119-H1119</f>
        <v>0</v>
      </c>
    </row>
    <row r="1120" customFormat="false" ht="15.8" hidden="false" customHeight="false" outlineLevel="0" collapsed="false">
      <c r="A1120" s="0" t="s">
        <v>19</v>
      </c>
      <c r="B1120" s="0" t="s">
        <v>141</v>
      </c>
      <c r="C1120" s="0" t="s">
        <v>40</v>
      </c>
      <c r="D1120" s="0" t="s">
        <v>37</v>
      </c>
      <c r="E1120" s="0" t="n">
        <f aca="false">VLOOKUP(O1120,bibliRdtCHauff!$G$1:$K$1398,4,0)</f>
        <v>13.9857068279288</v>
      </c>
      <c r="F1120" s="0" t="n">
        <v>20</v>
      </c>
      <c r="G1120" s="0" t="n">
        <f aca="false">VLOOKUP(P1120,BesoinU!$F$1:$L$99,3,0)</f>
        <v>17.8894306726012</v>
      </c>
      <c r="H1120" s="0" t="n">
        <f aca="false">VLOOKUP(O1120,bibliRdtCHauff!$G$1:$K$1398,3,0)</f>
        <v>0.694113104836767</v>
      </c>
      <c r="I1120" s="0" t="n">
        <v>0.0332933050885051</v>
      </c>
      <c r="J1120" s="0" t="n">
        <f aca="false">VLOOKUP(D1120,'paramètres CI'!$A$1:$C$6,2,0)</f>
        <v>0.0385046990211696</v>
      </c>
      <c r="K1120" s="0" t="str">
        <f aca="false">VLOOKUP(A1120,Nomenclature!$D$1:$E$9,2,0)</f>
        <v>07</v>
      </c>
      <c r="L1120" s="0" t="str">
        <f aca="false">VLOOKUP(B1120,Nomenclature!$J$1:$K$97,2,0)</f>
        <v>59</v>
      </c>
      <c r="M1120" s="0" t="str">
        <f aca="false">VLOOKUP(C1120,Nomenclature!$M$1:$N$21,2,0)</f>
        <v>03</v>
      </c>
      <c r="N1120" s="0" t="str">
        <f aca="false">VLOOKUP(D1120,Nomenclature!$O$25:$P$31,2,0)</f>
        <v>03</v>
      </c>
      <c r="O1120" s="0" t="str">
        <f aca="false">CONCATENATE(K1120,L1120,M1120,N1120)</f>
        <v>07590303</v>
      </c>
      <c r="P1120" s="0" t="str">
        <f aca="false">CONCATENATE(K1120,L1120)</f>
        <v>0759</v>
      </c>
      <c r="R1120" s="0" t="n">
        <v>13.3197207885036</v>
      </c>
      <c r="S1120" s="0" t="n">
        <v>20</v>
      </c>
      <c r="T1120" s="0" t="n">
        <v>118.953344716227</v>
      </c>
      <c r="U1120" s="0" t="n">
        <v>0.679807157533428</v>
      </c>
      <c r="V1120" s="0" t="n">
        <v>0.0332933050885051</v>
      </c>
      <c r="W1120" s="0" t="n">
        <f aca="false">VLOOKUP(D1120,'paramètres CI'!$A$1:$C$6,2,0)</f>
        <v>0.0385046990211696</v>
      </c>
      <c r="X1120" s="0" t="n">
        <f aca="false">(R1120-E1120)/E1120</f>
        <v>-0.0476190476190489</v>
      </c>
      <c r="Y1120" s="0" t="n">
        <f aca="false">T1120-G1120</f>
        <v>101.063914043626</v>
      </c>
      <c r="Z1120" s="0" t="n">
        <f aca="false">U1120-H1120</f>
        <v>-0.014305947303339</v>
      </c>
    </row>
    <row r="1121" customFormat="false" ht="15.8" hidden="false" customHeight="false" outlineLevel="0" collapsed="false">
      <c r="A1121" s="0" t="s">
        <v>19</v>
      </c>
      <c r="B1121" s="0" t="s">
        <v>141</v>
      </c>
      <c r="C1121" s="0" t="s">
        <v>41</v>
      </c>
      <c r="D1121" s="0" t="s">
        <v>39</v>
      </c>
      <c r="E1121" s="0" t="n">
        <f aca="false">VLOOKUP(O1121,bibliRdtCHauff!$G$1:$K$1398,4,0)</f>
        <v>8.20883485157988</v>
      </c>
      <c r="F1121" s="0" t="n">
        <v>20</v>
      </c>
      <c r="G1121" s="0" t="n">
        <f aca="false">VLOOKUP(P1121,BesoinU!$F$1:$L$99,3,0)</f>
        <v>17.8894306726012</v>
      </c>
      <c r="H1121" s="0" t="n">
        <f aca="false">VLOOKUP(O1121,bibliRdtCHauff!$G$1:$K$1398,3,0)</f>
        <v>0.724000916796944</v>
      </c>
      <c r="I1121" s="0" t="n">
        <v>0.177153103377164</v>
      </c>
      <c r="J1121" s="0" t="n">
        <f aca="false">VLOOKUP(D1121,'paramètres CI'!$A$1:$C$6,2,0)</f>
        <v>0.022045059962018</v>
      </c>
      <c r="K1121" s="0" t="str">
        <f aca="false">VLOOKUP(A1121,Nomenclature!$D$1:$E$9,2,0)</f>
        <v>07</v>
      </c>
      <c r="L1121" s="0" t="str">
        <f aca="false">VLOOKUP(B1121,Nomenclature!$J$1:$K$97,2,0)</f>
        <v>59</v>
      </c>
      <c r="M1121" s="0" t="str">
        <f aca="false">VLOOKUP(C1121,Nomenclature!$M$1:$N$21,2,0)</f>
        <v>04</v>
      </c>
      <c r="N1121" s="0" t="str">
        <f aca="false">VLOOKUP(D1121,Nomenclature!$O$25:$P$31,2,0)</f>
        <v>04</v>
      </c>
      <c r="O1121" s="0" t="str">
        <f aca="false">CONCATENATE(K1121,L1121,M1121,N1121)</f>
        <v>07590404</v>
      </c>
      <c r="P1121" s="0" t="str">
        <f aca="false">CONCATENATE(K1121,L1121)</f>
        <v>0759</v>
      </c>
      <c r="R1121" s="0" t="n">
        <v>7.8179379538856</v>
      </c>
      <c r="S1121" s="0" t="n">
        <v>20</v>
      </c>
      <c r="T1121" s="0" t="n">
        <v>110.212827834859</v>
      </c>
      <c r="U1121" s="0" t="n">
        <v>0.661058019389974</v>
      </c>
      <c r="V1121" s="0" t="n">
        <v>0.177153103377164</v>
      </c>
      <c r="W1121" s="0" t="n">
        <f aca="false">VLOOKUP(D1121,'paramètres CI'!$A$1:$C$6,2,0)</f>
        <v>0.022045059962018</v>
      </c>
      <c r="X1121" s="0" t="n">
        <f aca="false">(R1121-E1121)/E1121</f>
        <v>-0.0476190476190476</v>
      </c>
      <c r="Y1121" s="0" t="n">
        <f aca="false">T1121-G1121</f>
        <v>92.3233971622578</v>
      </c>
      <c r="Z1121" s="0" t="n">
        <f aca="false">U1121-H1121</f>
        <v>-0.0629428974069699</v>
      </c>
    </row>
    <row r="1122" customFormat="false" ht="15.8" hidden="false" customHeight="false" outlineLevel="0" collapsed="false">
      <c r="A1122" s="0" t="s">
        <v>19</v>
      </c>
      <c r="B1122" s="0" t="s">
        <v>141</v>
      </c>
      <c r="C1122" s="0" t="s">
        <v>45</v>
      </c>
      <c r="D1122" s="0" t="s">
        <v>43</v>
      </c>
      <c r="E1122" s="0" t="n">
        <f aca="false">VLOOKUP(O1122,bibliRdtCHauff!$G$1:$K$1398,4,0)</f>
        <v>10.4</v>
      </c>
      <c r="F1122" s="0" t="n">
        <v>13</v>
      </c>
      <c r="G1122" s="0" t="n">
        <f aca="false">VLOOKUP(P1122,BesoinU!$F$1:$L$99,3,0)</f>
        <v>17.8894306726012</v>
      </c>
      <c r="H1122" s="0" t="n">
        <f aca="false">VLOOKUP(O1122,bibliRdtCHauff!$G$1:$K$1398,3,0)</f>
        <v>0.92</v>
      </c>
      <c r="I1122" s="0" t="n">
        <v>0.106140673358867</v>
      </c>
      <c r="J1122" s="0" t="n">
        <f aca="false">VLOOKUP(D1122,'paramètres CI'!$A$1:$C$6,2,0)</f>
        <v>0.0935912806596305</v>
      </c>
      <c r="K1122" s="0" t="str">
        <f aca="false">VLOOKUP(A1122,Nomenclature!$D$1:$E$9,2,0)</f>
        <v>07</v>
      </c>
      <c r="L1122" s="0" t="str">
        <f aca="false">VLOOKUP(B1122,Nomenclature!$J$1:$K$97,2,0)</f>
        <v>59</v>
      </c>
      <c r="M1122" s="0" t="str">
        <f aca="false">VLOOKUP(C1122,Nomenclature!$M$1:$N$21,2,0)</f>
        <v>06</v>
      </c>
      <c r="N1122" s="0" t="str">
        <f aca="false">VLOOKUP(D1122,Nomenclature!$O$25:$P$31,2,0)</f>
        <v>02</v>
      </c>
      <c r="O1122" s="0" t="str">
        <f aca="false">CONCATENATE(K1122,L1122,M1122,N1122)</f>
        <v>07590602</v>
      </c>
      <c r="P1122" s="0" t="str">
        <f aca="false">CONCATENATE(K1122,L1122)</f>
        <v>0759</v>
      </c>
      <c r="R1122" s="0" t="n">
        <v>10</v>
      </c>
      <c r="S1122" s="0" t="n">
        <v>13</v>
      </c>
      <c r="T1122" s="0" t="n">
        <v>111.463020557072</v>
      </c>
      <c r="U1122" s="0" t="n">
        <v>0.9</v>
      </c>
      <c r="V1122" s="0" t="n">
        <v>0.106140673358867</v>
      </c>
      <c r="W1122" s="0" t="n">
        <f aca="false">VLOOKUP(D1122,'paramètres CI'!$A$1:$C$6,2,0)</f>
        <v>0.0935912806596305</v>
      </c>
      <c r="X1122" s="0" t="n">
        <f aca="false">(R1122-E1122)/E1122</f>
        <v>-0.0384615384615385</v>
      </c>
      <c r="Y1122" s="0" t="n">
        <f aca="false">T1122-G1122</f>
        <v>93.5735898844708</v>
      </c>
      <c r="Z1122" s="0" t="n">
        <f aca="false">U1122-H1122</f>
        <v>-0.02</v>
      </c>
    </row>
    <row r="1123" customFormat="false" ht="15.8" hidden="false" customHeight="false" outlineLevel="0" collapsed="false">
      <c r="A1123" s="0" t="s">
        <v>19</v>
      </c>
      <c r="B1123" s="0" t="s">
        <v>141</v>
      </c>
      <c r="C1123" s="0" t="s">
        <v>46</v>
      </c>
      <c r="D1123" s="0" t="s">
        <v>43</v>
      </c>
      <c r="E1123" s="0" t="n">
        <f aca="false">VLOOKUP(O1123,bibliRdtCHauff!$G$1:$K$1398,4,0)</f>
        <v>12</v>
      </c>
      <c r="F1123" s="0" t="n">
        <v>13</v>
      </c>
      <c r="G1123" s="0" t="n">
        <f aca="false">VLOOKUP(P1123,BesoinU!$F$1:$L$99,3,0)</f>
        <v>17.8894306726012</v>
      </c>
      <c r="H1123" s="0" t="n">
        <f aca="false">VLOOKUP(O1123,bibliRdtCHauff!$G$1:$K$1398,3,0)</f>
        <v>1</v>
      </c>
      <c r="I1123" s="0" t="n">
        <v>9.99300489657243E-005</v>
      </c>
      <c r="J1123" s="0" t="n">
        <f aca="false">VLOOKUP(D1123,'paramètres CI'!$A$1:$C$6,2,0)</f>
        <v>0.0935912806596305</v>
      </c>
      <c r="K1123" s="0" t="str">
        <f aca="false">VLOOKUP(A1123,Nomenclature!$D$1:$E$9,2,0)</f>
        <v>07</v>
      </c>
      <c r="L1123" s="0" t="str">
        <f aca="false">VLOOKUP(B1123,Nomenclature!$J$1:$K$97,2,0)</f>
        <v>59</v>
      </c>
      <c r="M1123" s="0" t="str">
        <f aca="false">VLOOKUP(C1123,Nomenclature!$M$1:$N$21,2,0)</f>
        <v>26</v>
      </c>
      <c r="N1123" s="0" t="str">
        <f aca="false">VLOOKUP(D1123,Nomenclature!$O$25:$P$31,2,0)</f>
        <v>02</v>
      </c>
      <c r="O1123" s="0" t="str">
        <f aca="false">CONCATENATE(K1123,L1123,M1123,N1123)</f>
        <v>07592602</v>
      </c>
      <c r="P1123" s="0" t="str">
        <f aca="false">CONCATENATE(K1123,L1123)</f>
        <v>0759</v>
      </c>
      <c r="R1123" s="0" t="n">
        <v>12</v>
      </c>
      <c r="S1123" s="0" t="n">
        <v>13</v>
      </c>
      <c r="T1123" s="0" t="n">
        <v>111.463020557072</v>
      </c>
      <c r="U1123" s="0" t="n">
        <v>1</v>
      </c>
      <c r="V1123" s="0" t="n">
        <v>9.99300489657243E-005</v>
      </c>
      <c r="W1123" s="0" t="n">
        <f aca="false">VLOOKUP(D1123,'paramètres CI'!$A$1:$C$6,2,0)</f>
        <v>0.0935912806596305</v>
      </c>
      <c r="X1123" s="0" t="n">
        <f aca="false">(R1123-E1123)/E1123</f>
        <v>0</v>
      </c>
      <c r="Y1123" s="0" t="n">
        <f aca="false">T1123-G1123</f>
        <v>93.5735898844708</v>
      </c>
      <c r="Z1123" s="0" t="n">
        <f aca="false">U1123-H1123</f>
        <v>0</v>
      </c>
    </row>
    <row r="1124" customFormat="false" ht="15.8" hidden="false" customHeight="false" outlineLevel="0" collapsed="false">
      <c r="A1124" s="0" t="s">
        <v>19</v>
      </c>
      <c r="B1124" s="0" t="s">
        <v>141</v>
      </c>
      <c r="C1124" s="0" t="s">
        <v>48</v>
      </c>
      <c r="D1124" s="0" t="s">
        <v>43</v>
      </c>
      <c r="E1124" s="0" t="n">
        <f aca="false">VLOOKUP(O1124,bibliRdtCHauff!$G$1:$K$1398,4,0)</f>
        <v>56.9170378340525</v>
      </c>
      <c r="F1124" s="0" t="n">
        <v>20</v>
      </c>
      <c r="G1124" s="0" t="n">
        <f aca="false">VLOOKUP(P1124,BesoinU!$F$1:$L$99,3,0)</f>
        <v>17.8894306726012</v>
      </c>
      <c r="H1124" s="0" t="n">
        <f aca="false">VLOOKUP(O1124,bibliRdtCHauff!$G$1:$K$1398,3,0)</f>
        <v>2.95662809302325</v>
      </c>
      <c r="I1124" s="0" t="n">
        <v>0.33235305188341</v>
      </c>
      <c r="J1124" s="0" t="n">
        <f aca="false">VLOOKUP(D1124,'paramètres CI'!$A$1:$C$6,2,0)</f>
        <v>0.0935912806596305</v>
      </c>
      <c r="K1124" s="0" t="str">
        <f aca="false">VLOOKUP(A1124,Nomenclature!$D$1:$E$9,2,0)</f>
        <v>07</v>
      </c>
      <c r="L1124" s="0" t="str">
        <f aca="false">VLOOKUP(B1124,Nomenclature!$J$1:$K$97,2,0)</f>
        <v>59</v>
      </c>
      <c r="M1124" s="0" t="str">
        <f aca="false">VLOOKUP(C1124,Nomenclature!$M$1:$N$21,2,0)</f>
        <v>09</v>
      </c>
      <c r="N1124" s="0" t="str">
        <f aca="false">VLOOKUP(D1124,Nomenclature!$O$25:$P$31,2,0)</f>
        <v>02</v>
      </c>
      <c r="O1124" s="0" t="str">
        <f aca="false">CONCATENATE(K1124,L1124,M1124,N1124)</f>
        <v>07590902</v>
      </c>
      <c r="P1124" s="0" t="str">
        <f aca="false">CONCATENATE(K1124,L1124)</f>
        <v>0759</v>
      </c>
      <c r="R1124" s="0" t="n">
        <v>54.2067026990976</v>
      </c>
      <c r="S1124" s="0" t="n">
        <v>20</v>
      </c>
      <c r="T1124" s="0" t="n">
        <v>90.1891694352276</v>
      </c>
      <c r="U1124" s="0" t="n">
        <v>2.84291162790697</v>
      </c>
      <c r="V1124" s="0" t="n">
        <v>0.33235305188341</v>
      </c>
      <c r="W1124" s="0" t="n">
        <f aca="false">VLOOKUP(D1124,'paramètres CI'!$A$1:$C$6,2,0)</f>
        <v>0.0935912806596305</v>
      </c>
      <c r="X1124" s="0" t="n">
        <f aca="false">(R1124-E1124)/E1124</f>
        <v>-0.047619047619048</v>
      </c>
      <c r="Y1124" s="0" t="n">
        <f aca="false">T1124-G1124</f>
        <v>72.2997387626264</v>
      </c>
      <c r="Z1124" s="0" t="n">
        <f aca="false">U1124-H1124</f>
        <v>-0.11371646511628</v>
      </c>
    </row>
    <row r="1125" customFormat="false" ht="15.8" hidden="false" customHeight="false" outlineLevel="0" collapsed="false">
      <c r="A1125" s="0" t="s">
        <v>19</v>
      </c>
      <c r="B1125" s="0" t="s">
        <v>141</v>
      </c>
      <c r="C1125" s="0" t="s">
        <v>49</v>
      </c>
      <c r="D1125" s="0" t="s">
        <v>43</v>
      </c>
      <c r="E1125" s="0" t="n">
        <f aca="false">VLOOKUP(O1125,bibliRdtCHauff!$G$1:$K$1398,4,0)</f>
        <v>67.758378373872</v>
      </c>
      <c r="F1125" s="0" t="n">
        <v>20</v>
      </c>
      <c r="G1125" s="0" t="n">
        <f aca="false">VLOOKUP(P1125,BesoinU!$F$1:$L$99,3,0)</f>
        <v>17.8894306726012</v>
      </c>
      <c r="H1125" s="0" t="n">
        <f aca="false">VLOOKUP(O1125,bibliRdtCHauff!$G$1:$K$1398,3,0)</f>
        <v>3.41149395348837</v>
      </c>
      <c r="I1125" s="0" t="n">
        <v>9.99300489657243E-005</v>
      </c>
      <c r="J1125" s="0" t="n">
        <f aca="false">VLOOKUP(D1125,'paramètres CI'!$A$1:$C$6,2,0)</f>
        <v>0.0935912806596305</v>
      </c>
      <c r="K1125" s="0" t="str">
        <f aca="false">VLOOKUP(A1125,Nomenclature!$D$1:$E$9,2,0)</f>
        <v>07</v>
      </c>
      <c r="L1125" s="0" t="str">
        <f aca="false">VLOOKUP(B1125,Nomenclature!$J$1:$K$97,2,0)</f>
        <v>59</v>
      </c>
      <c r="M1125" s="0" t="str">
        <f aca="false">VLOOKUP(C1125,Nomenclature!$M$1:$N$21,2,0)</f>
        <v>29</v>
      </c>
      <c r="N1125" s="0" t="str">
        <f aca="false">VLOOKUP(D1125,Nomenclature!$O$25:$P$31,2,0)</f>
        <v>02</v>
      </c>
      <c r="O1125" s="0" t="str">
        <f aca="false">CONCATENATE(K1125,L1125,M1125,N1125)</f>
        <v>07592902</v>
      </c>
      <c r="P1125" s="0" t="str">
        <f aca="false">CONCATENATE(K1125,L1125)</f>
        <v>0759</v>
      </c>
      <c r="R1125" s="0" t="n">
        <v>67.758378373872</v>
      </c>
      <c r="S1125" s="0" t="n">
        <v>20</v>
      </c>
      <c r="T1125" s="0" t="n">
        <v>90.1891694352276</v>
      </c>
      <c r="U1125" s="0" t="n">
        <v>3.41149395348837</v>
      </c>
      <c r="V1125" s="0" t="n">
        <v>9.99300489657243E-005</v>
      </c>
      <c r="W1125" s="0" t="n">
        <f aca="false">VLOOKUP(D1125,'paramètres CI'!$A$1:$C$6,2,0)</f>
        <v>0.0935912806596305</v>
      </c>
      <c r="X1125" s="0" t="n">
        <f aca="false">(R1125-E1125)/E1125</f>
        <v>0</v>
      </c>
      <c r="Y1125" s="0" t="n">
        <f aca="false">T1125-G1125</f>
        <v>72.2997387626264</v>
      </c>
      <c r="Z1125" s="0" t="n">
        <f aca="false">U1125-H1125</f>
        <v>0</v>
      </c>
    </row>
    <row r="1126" customFormat="false" ht="15.8" hidden="false" customHeight="false" outlineLevel="0" collapsed="false">
      <c r="A1126" s="0" t="s">
        <v>19</v>
      </c>
      <c r="B1126" s="0" t="s">
        <v>142</v>
      </c>
      <c r="C1126" s="0" t="s">
        <v>32</v>
      </c>
      <c r="D1126" s="0" t="s">
        <v>34</v>
      </c>
      <c r="E1126" s="0" t="n">
        <f aca="false">VLOOKUP(O1126,bibliRdtCHauff!$G$1:$K$1398,4,0)</f>
        <v>48.4952677218914</v>
      </c>
      <c r="F1126" s="0" t="n">
        <v>25</v>
      </c>
      <c r="G1126" s="0" t="n">
        <f aca="false">VLOOKUP(P1126,BesoinU!$F$1:$L$99,3,0)</f>
        <v>11.0090535899981</v>
      </c>
      <c r="H1126" s="0" t="n">
        <f aca="false">VLOOKUP(O1126,bibliRdtCHauff!$G$1:$K$1398,3,0)</f>
        <v>2.10828694591579</v>
      </c>
      <c r="I1126" s="0" t="n">
        <v>0.0349078024685886</v>
      </c>
      <c r="J1126" s="0" t="n">
        <f aca="false">VLOOKUP(D1126,'paramètres CI'!$A$1:$C$6,2,0)</f>
        <v>0.0424847883250769</v>
      </c>
      <c r="K1126" s="0" t="str">
        <f aca="false">VLOOKUP(A1126,Nomenclature!$D$1:$E$9,2,0)</f>
        <v>07</v>
      </c>
      <c r="L1126" s="0" t="str">
        <f aca="false">VLOOKUP(B1126,Nomenclature!$J$1:$K$97,2,0)</f>
        <v>61</v>
      </c>
      <c r="M1126" s="0" t="str">
        <f aca="false">VLOOKUP(C1126,Nomenclature!$M$1:$N$21,2,0)</f>
        <v>01</v>
      </c>
      <c r="N1126" s="0" t="str">
        <f aca="false">VLOOKUP(D1126,Nomenclature!$O$25:$P$31,2,0)</f>
        <v>06</v>
      </c>
      <c r="O1126" s="0" t="str">
        <f aca="false">CONCATENATE(K1126,L1126,M1126,N1126)</f>
        <v>07610106</v>
      </c>
      <c r="P1126" s="0" t="str">
        <f aca="false">CONCATENATE(K1126,L1126)</f>
        <v>0761</v>
      </c>
      <c r="R1126" s="0" t="n">
        <v>46.1859692589442</v>
      </c>
      <c r="S1126" s="0" t="n">
        <v>25</v>
      </c>
      <c r="T1126" s="0" t="n">
        <v>141.888930774293</v>
      </c>
      <c r="U1126" s="0" t="n">
        <v>1.99543397347788</v>
      </c>
      <c r="V1126" s="0" t="n">
        <v>0.0349078024685886</v>
      </c>
      <c r="W1126" s="0" t="n">
        <f aca="false">VLOOKUP(D1126,'paramètres CI'!$A$1:$C$6,2,0)</f>
        <v>0.0424847883250769</v>
      </c>
      <c r="X1126" s="0" t="n">
        <f aca="false">(R1126-E1126)/E1126</f>
        <v>-0.0476190476190475</v>
      </c>
      <c r="Y1126" s="0" t="n">
        <f aca="false">T1126-G1126</f>
        <v>130.879877184295</v>
      </c>
      <c r="Z1126" s="0" t="n">
        <f aca="false">U1126-H1126</f>
        <v>-0.11285297243791</v>
      </c>
    </row>
    <row r="1127" customFormat="false" ht="15.8" hidden="false" customHeight="false" outlineLevel="0" collapsed="false">
      <c r="A1127" s="0" t="s">
        <v>19</v>
      </c>
      <c r="B1127" s="0" t="s">
        <v>142</v>
      </c>
      <c r="C1127" s="0" t="s">
        <v>32</v>
      </c>
      <c r="D1127" s="0" t="s">
        <v>33</v>
      </c>
      <c r="E1127" s="0" t="n">
        <f aca="false">VLOOKUP(O1127,bibliRdtCHauff!$G$1:$K$1398,4,0)</f>
        <v>35.3863600670605</v>
      </c>
      <c r="F1127" s="0" t="n">
        <v>25</v>
      </c>
      <c r="G1127" s="0" t="n">
        <f aca="false">VLOOKUP(P1127,BesoinU!$F$1:$L$99,3,0)</f>
        <v>11.0090535899981</v>
      </c>
      <c r="H1127" s="0" t="n">
        <f aca="false">VLOOKUP(O1127,bibliRdtCHauff!$G$1:$K$1398,3,0)</f>
        <v>1.77351870780882</v>
      </c>
      <c r="I1127" s="0" t="n">
        <v>0.13722377049491</v>
      </c>
      <c r="J1127" s="0" t="n">
        <f aca="false">VLOOKUP(D1127,'paramètres CI'!$A$1:$C$6,2,0)</f>
        <v>0.033584731604575</v>
      </c>
      <c r="K1127" s="0" t="str">
        <f aca="false">VLOOKUP(A1127,Nomenclature!$D$1:$E$9,2,0)</f>
        <v>07</v>
      </c>
      <c r="L1127" s="0" t="str">
        <f aca="false">VLOOKUP(B1127,Nomenclature!$J$1:$K$97,2,0)</f>
        <v>61</v>
      </c>
      <c r="M1127" s="0" t="str">
        <f aca="false">VLOOKUP(C1127,Nomenclature!$M$1:$N$21,2,0)</f>
        <v>01</v>
      </c>
      <c r="N1127" s="0" t="str">
        <f aca="false">VLOOKUP(D1127,Nomenclature!$O$25:$P$31,2,0)</f>
        <v>01</v>
      </c>
      <c r="O1127" s="0" t="str">
        <f aca="false">CONCATENATE(K1127,L1127,M1127,N1127)</f>
        <v>07610101</v>
      </c>
      <c r="P1127" s="0" t="str">
        <f aca="false">CONCATENATE(K1127,L1127)</f>
        <v>0761</v>
      </c>
      <c r="R1127" s="0" t="n">
        <v>33.7012953019624</v>
      </c>
      <c r="S1127" s="0" t="n">
        <v>25</v>
      </c>
      <c r="T1127" s="0" t="n">
        <v>46.4511953551889</v>
      </c>
      <c r="U1127" s="0" t="n">
        <v>1.67945460014709</v>
      </c>
      <c r="V1127" s="0" t="n">
        <v>0.13722377049491</v>
      </c>
      <c r="W1127" s="0" t="n">
        <f aca="false">VLOOKUP(D1127,'paramètres CI'!$A$1:$C$6,2,0)</f>
        <v>0.033584731604575</v>
      </c>
      <c r="X1127" s="0" t="n">
        <f aca="false">(R1127-E1127)/E1127</f>
        <v>-0.047619047619047</v>
      </c>
      <c r="Y1127" s="0" t="n">
        <f aca="false">T1127-G1127</f>
        <v>35.4421417651908</v>
      </c>
      <c r="Z1127" s="0" t="n">
        <f aca="false">U1127-H1127</f>
        <v>-0.0940641076617301</v>
      </c>
    </row>
    <row r="1128" customFormat="false" ht="15.8" hidden="false" customHeight="false" outlineLevel="0" collapsed="false">
      <c r="A1128" s="0" t="s">
        <v>19</v>
      </c>
      <c r="B1128" s="0" t="s">
        <v>142</v>
      </c>
      <c r="C1128" s="0" t="s">
        <v>35</v>
      </c>
      <c r="D1128" s="0" t="s">
        <v>33</v>
      </c>
      <c r="E1128" s="0" t="n">
        <f aca="false">VLOOKUP(O1128,bibliRdtCHauff!$G$1:$K$1398,4,0)</f>
        <v>42.126619127453</v>
      </c>
      <c r="F1128" s="0" t="n">
        <v>25</v>
      </c>
      <c r="G1128" s="0" t="n">
        <f aca="false">VLOOKUP(P1128,BesoinU!$F$1:$L$99,3,0)</f>
        <v>11.0090535899981</v>
      </c>
      <c r="H1128" s="0" t="n">
        <f aca="false">VLOOKUP(O1128,bibliRdtCHauff!$G$1:$K$1398,3,0)</f>
        <v>2.14977513845574</v>
      </c>
      <c r="I1128" s="0" t="n">
        <v>9.99100809271658E-005</v>
      </c>
      <c r="J1128" s="0" t="n">
        <f aca="false">VLOOKUP(D1128,'paramètres CI'!$A$1:$C$6,2,0)</f>
        <v>0.033584731604575</v>
      </c>
      <c r="K1128" s="0" t="str">
        <f aca="false">VLOOKUP(A1128,Nomenclature!$D$1:$E$9,2,0)</f>
        <v>07</v>
      </c>
      <c r="L1128" s="0" t="str">
        <f aca="false">VLOOKUP(B1128,Nomenclature!$J$1:$K$97,2,0)</f>
        <v>61</v>
      </c>
      <c r="M1128" s="0" t="str">
        <f aca="false">VLOOKUP(C1128,Nomenclature!$M$1:$N$21,2,0)</f>
        <v>21</v>
      </c>
      <c r="N1128" s="0" t="str">
        <f aca="false">VLOOKUP(D1128,Nomenclature!$O$25:$P$31,2,0)</f>
        <v>01</v>
      </c>
      <c r="O1128" s="0" t="str">
        <f aca="false">CONCATENATE(K1128,L1128,M1128,N1128)</f>
        <v>07612101</v>
      </c>
      <c r="P1128" s="0" t="str">
        <f aca="false">CONCATENATE(K1128,L1128)</f>
        <v>0761</v>
      </c>
      <c r="R1128" s="0" t="n">
        <v>42.126619127453</v>
      </c>
      <c r="S1128" s="0" t="n">
        <v>25</v>
      </c>
      <c r="T1128" s="0" t="n">
        <v>46.4511953551889</v>
      </c>
      <c r="U1128" s="0" t="n">
        <v>2.14977513845574</v>
      </c>
      <c r="V1128" s="0" t="n">
        <v>9.99100809271658E-005</v>
      </c>
      <c r="W1128" s="0" t="n">
        <f aca="false">VLOOKUP(D1128,'paramètres CI'!$A$1:$C$6,2,0)</f>
        <v>0.033584731604575</v>
      </c>
      <c r="X1128" s="0" t="n">
        <f aca="false">(R1128-E1128)/E1128</f>
        <v>0</v>
      </c>
      <c r="Y1128" s="0" t="n">
        <f aca="false">T1128-G1128</f>
        <v>35.4421417651908</v>
      </c>
      <c r="Z1128" s="0" t="n">
        <f aca="false">U1128-H1128</f>
        <v>0</v>
      </c>
    </row>
    <row r="1129" customFormat="false" ht="15.8" hidden="false" customHeight="false" outlineLevel="0" collapsed="false">
      <c r="A1129" s="0" t="s">
        <v>19</v>
      </c>
      <c r="B1129" s="0" t="s">
        <v>142</v>
      </c>
      <c r="C1129" s="0" t="s">
        <v>35</v>
      </c>
      <c r="D1129" s="0" t="s">
        <v>34</v>
      </c>
      <c r="E1129" s="0" t="n">
        <f aca="false">VLOOKUP(O1129,bibliRdtCHauff!$G$1:$K$1398,4,0)</f>
        <v>57.7324615736803</v>
      </c>
      <c r="F1129" s="0" t="n">
        <v>25</v>
      </c>
      <c r="G1129" s="0" t="n">
        <f aca="false">VLOOKUP(P1129,BesoinU!$F$1:$L$99,3,0)</f>
        <v>11.0090535899981</v>
      </c>
      <c r="H1129" s="0" t="n">
        <f aca="false">VLOOKUP(O1129,bibliRdtCHauff!$G$1:$K$1398,3,0)</f>
        <v>2.55969883566744</v>
      </c>
      <c r="I1129" s="0" t="n">
        <v>9.99100809271658E-005</v>
      </c>
      <c r="J1129" s="0" t="n">
        <f aca="false">VLOOKUP(D1129,'paramètres CI'!$A$1:$C$6,2,0)</f>
        <v>0.0424847883250769</v>
      </c>
      <c r="K1129" s="0" t="str">
        <f aca="false">VLOOKUP(A1129,Nomenclature!$D$1:$E$9,2,0)</f>
        <v>07</v>
      </c>
      <c r="L1129" s="0" t="str">
        <f aca="false">VLOOKUP(B1129,Nomenclature!$J$1:$K$97,2,0)</f>
        <v>61</v>
      </c>
      <c r="M1129" s="0" t="str">
        <f aca="false">VLOOKUP(C1129,Nomenclature!$M$1:$N$21,2,0)</f>
        <v>21</v>
      </c>
      <c r="N1129" s="0" t="str">
        <f aca="false">VLOOKUP(D1129,Nomenclature!$O$25:$P$31,2,0)</f>
        <v>06</v>
      </c>
      <c r="O1129" s="0" t="str">
        <f aca="false">CONCATENATE(K1129,L1129,M1129,N1129)</f>
        <v>07612106</v>
      </c>
      <c r="P1129" s="0" t="str">
        <f aca="false">CONCATENATE(K1129,L1129)</f>
        <v>0761</v>
      </c>
      <c r="R1129" s="0" t="n">
        <v>57.7324615736803</v>
      </c>
      <c r="S1129" s="0" t="n">
        <v>25</v>
      </c>
      <c r="T1129" s="0" t="n">
        <v>141.888930774293</v>
      </c>
      <c r="U1129" s="0" t="n">
        <v>2.55969883566744</v>
      </c>
      <c r="V1129" s="0" t="n">
        <v>9.99100809271658E-005</v>
      </c>
      <c r="W1129" s="0" t="n">
        <f aca="false">VLOOKUP(D1129,'paramètres CI'!$A$1:$C$6,2,0)</f>
        <v>0.0424847883250769</v>
      </c>
      <c r="X1129" s="0" t="n">
        <f aca="false">(R1129-E1129)/E1129</f>
        <v>0</v>
      </c>
      <c r="Y1129" s="0" t="n">
        <f aca="false">T1129-G1129</f>
        <v>130.879877184295</v>
      </c>
      <c r="Z1129" s="0" t="n">
        <f aca="false">U1129-H1129</f>
        <v>0</v>
      </c>
    </row>
    <row r="1130" customFormat="false" ht="15.8" hidden="false" customHeight="false" outlineLevel="0" collapsed="false">
      <c r="A1130" s="0" t="s">
        <v>19</v>
      </c>
      <c r="B1130" s="0" t="s">
        <v>142</v>
      </c>
      <c r="C1130" s="0" t="s">
        <v>134</v>
      </c>
      <c r="D1130" s="0" t="s">
        <v>43</v>
      </c>
      <c r="E1130" s="0" t="n">
        <f aca="false">VLOOKUP(O1130,bibliRdtCHauff!$G$1:$K$1398,4,0)</f>
        <v>10.4</v>
      </c>
      <c r="F1130" s="0" t="n">
        <v>10</v>
      </c>
      <c r="G1130" s="0" t="n">
        <f aca="false">VLOOKUP(P1130,BesoinU!$F$1:$L$99,3,0)</f>
        <v>11.0090535899981</v>
      </c>
      <c r="H1130" s="0" t="n">
        <f aca="false">VLOOKUP(O1130,bibliRdtCHauff!$G$1:$K$1398,3,0)</f>
        <v>0.84</v>
      </c>
      <c r="I1130" s="0" t="n">
        <v>0.075077934485646</v>
      </c>
      <c r="J1130" s="0" t="n">
        <f aca="false">VLOOKUP(D1130,'paramètres CI'!$A$1:$C$6,2,0)</f>
        <v>0.0935912806596305</v>
      </c>
      <c r="K1130" s="0" t="str">
        <f aca="false">VLOOKUP(A1130,Nomenclature!$D$1:$E$9,2,0)</f>
        <v>07</v>
      </c>
      <c r="L1130" s="0" t="str">
        <f aca="false">VLOOKUP(B1130,Nomenclature!$J$1:$K$97,2,0)</f>
        <v>61</v>
      </c>
      <c r="M1130" s="0" t="str">
        <f aca="false">VLOOKUP(C1130,Nomenclature!$M$1:$N$21,2,0)</f>
        <v>02</v>
      </c>
      <c r="N1130" s="0" t="str">
        <f aca="false">VLOOKUP(D1130,Nomenclature!$O$25:$P$31,2,0)</f>
        <v>02</v>
      </c>
      <c r="O1130" s="0" t="str">
        <f aca="false">CONCATENATE(K1130,L1130,M1130,N1130)</f>
        <v>07610202</v>
      </c>
      <c r="P1130" s="0" t="str">
        <f aca="false">CONCATENATE(K1130,L1130)</f>
        <v>0761</v>
      </c>
      <c r="R1130" s="0" t="n">
        <v>10</v>
      </c>
      <c r="S1130" s="0" t="n">
        <v>10</v>
      </c>
      <c r="T1130" s="0" t="n">
        <v>20.0419231237522</v>
      </c>
      <c r="U1130" s="0" t="n">
        <v>0.8</v>
      </c>
      <c r="V1130" s="0" t="n">
        <v>0.075077934485646</v>
      </c>
      <c r="W1130" s="0" t="n">
        <f aca="false">VLOOKUP(D1130,'paramètres CI'!$A$1:$C$6,2,0)</f>
        <v>0.0935912806596305</v>
      </c>
      <c r="X1130" s="0" t="n">
        <f aca="false">(R1130-E1130)/E1130</f>
        <v>-0.0384615384615385</v>
      </c>
      <c r="Y1130" s="0" t="n">
        <f aca="false">T1130-G1130</f>
        <v>9.0328695337541</v>
      </c>
      <c r="Z1130" s="0" t="n">
        <f aca="false">U1130-H1130</f>
        <v>-0.0399999999999999</v>
      </c>
    </row>
    <row r="1131" customFormat="false" ht="15.8" hidden="false" customHeight="false" outlineLevel="0" collapsed="false">
      <c r="A1131" s="0" t="s">
        <v>19</v>
      </c>
      <c r="B1131" s="0" t="s">
        <v>142</v>
      </c>
      <c r="C1131" s="0" t="s">
        <v>135</v>
      </c>
      <c r="D1131" s="0" t="s">
        <v>43</v>
      </c>
      <c r="E1131" s="0" t="n">
        <f aca="false">VLOOKUP(O1131,bibliRdtCHauff!$G$1:$K$1398,4,0)</f>
        <v>12</v>
      </c>
      <c r="F1131" s="0" t="n">
        <v>10</v>
      </c>
      <c r="G1131" s="0" t="n">
        <f aca="false">VLOOKUP(P1131,BesoinU!$F$1:$L$99,3,0)</f>
        <v>11.0090535899981</v>
      </c>
      <c r="H1131" s="0" t="n">
        <f aca="false">VLOOKUP(O1131,bibliRdtCHauff!$G$1:$K$1398,3,0)</f>
        <v>1</v>
      </c>
      <c r="I1131" s="0" t="n">
        <v>9.99100809271658E-005</v>
      </c>
      <c r="J1131" s="0" t="n">
        <f aca="false">VLOOKUP(D1131,'paramètres CI'!$A$1:$C$6,2,0)</f>
        <v>0.0935912806596305</v>
      </c>
      <c r="K1131" s="0" t="str">
        <f aca="false">VLOOKUP(A1131,Nomenclature!$D$1:$E$9,2,0)</f>
        <v>07</v>
      </c>
      <c r="L1131" s="0" t="str">
        <f aca="false">VLOOKUP(B1131,Nomenclature!$J$1:$K$97,2,0)</f>
        <v>61</v>
      </c>
      <c r="M1131" s="0" t="str">
        <f aca="false">VLOOKUP(C1131,Nomenclature!$M$1:$N$21,2,0)</f>
        <v>22</v>
      </c>
      <c r="N1131" s="0" t="str">
        <f aca="false">VLOOKUP(D1131,Nomenclature!$O$25:$P$31,2,0)</f>
        <v>02</v>
      </c>
      <c r="O1131" s="0" t="str">
        <f aca="false">CONCATENATE(K1131,L1131,M1131,N1131)</f>
        <v>07612202</v>
      </c>
      <c r="P1131" s="0" t="str">
        <f aca="false">CONCATENATE(K1131,L1131)</f>
        <v>0761</v>
      </c>
      <c r="R1131" s="0" t="n">
        <v>12</v>
      </c>
      <c r="S1131" s="0" t="n">
        <v>10</v>
      </c>
      <c r="T1131" s="0" t="n">
        <v>20.0419231237522</v>
      </c>
      <c r="U1131" s="0" t="n">
        <v>1</v>
      </c>
      <c r="V1131" s="0" t="n">
        <v>9.99100809271658E-005</v>
      </c>
      <c r="W1131" s="0" t="n">
        <f aca="false">VLOOKUP(D1131,'paramètres CI'!$A$1:$C$6,2,0)</f>
        <v>0.0935912806596305</v>
      </c>
      <c r="X1131" s="0" t="n">
        <f aca="false">(R1131-E1131)/E1131</f>
        <v>0</v>
      </c>
      <c r="Y1131" s="0" t="n">
        <f aca="false">T1131-G1131</f>
        <v>9.0328695337541</v>
      </c>
      <c r="Z1131" s="0" t="n">
        <f aca="false">U1131-H1131</f>
        <v>0</v>
      </c>
    </row>
    <row r="1132" customFormat="false" ht="15.8" hidden="false" customHeight="false" outlineLevel="0" collapsed="false">
      <c r="A1132" s="0" t="s">
        <v>19</v>
      </c>
      <c r="B1132" s="0" t="s">
        <v>142</v>
      </c>
      <c r="C1132" s="0" t="s">
        <v>36</v>
      </c>
      <c r="D1132" s="0" t="s">
        <v>37</v>
      </c>
      <c r="E1132" s="0" t="n">
        <f aca="false">VLOOKUP(O1132,bibliRdtCHauff!$G$1:$K$1398,4,0)</f>
        <v>15.4910450483764</v>
      </c>
      <c r="F1132" s="0" t="n">
        <v>20</v>
      </c>
      <c r="G1132" s="0" t="n">
        <f aca="false">VLOOKUP(P1132,BesoinU!$F$1:$L$99,3,0)</f>
        <v>11.0090535899981</v>
      </c>
      <c r="H1132" s="0" t="n">
        <f aca="false">VLOOKUP(O1132,bibliRdtCHauff!$G$1:$K$1398,3,0)</f>
        <v>0.755852757534958</v>
      </c>
      <c r="I1132" s="0" t="n">
        <v>9.99100809271658E-005</v>
      </c>
      <c r="J1132" s="0" t="n">
        <f aca="false">VLOOKUP(D1132,'paramètres CI'!$A$1:$C$6,2,0)</f>
        <v>0.0385046990211696</v>
      </c>
      <c r="K1132" s="0" t="str">
        <f aca="false">VLOOKUP(A1132,Nomenclature!$D$1:$E$9,2,0)</f>
        <v>07</v>
      </c>
      <c r="L1132" s="0" t="str">
        <f aca="false">VLOOKUP(B1132,Nomenclature!$J$1:$K$97,2,0)</f>
        <v>61</v>
      </c>
      <c r="M1132" s="0" t="str">
        <f aca="false">VLOOKUP(C1132,Nomenclature!$M$1:$N$21,2,0)</f>
        <v>23</v>
      </c>
      <c r="N1132" s="0" t="str">
        <f aca="false">VLOOKUP(D1132,Nomenclature!$O$25:$P$31,2,0)</f>
        <v>03</v>
      </c>
      <c r="O1132" s="0" t="str">
        <f aca="false">CONCATENATE(K1132,L1132,M1132,N1132)</f>
        <v>07612303</v>
      </c>
      <c r="P1132" s="0" t="str">
        <f aca="false">CONCATENATE(K1132,L1132)</f>
        <v>0761</v>
      </c>
      <c r="R1132" s="0" t="n">
        <v>15.4910450483764</v>
      </c>
      <c r="S1132" s="0" t="n">
        <v>20</v>
      </c>
      <c r="T1132" s="0" t="n">
        <v>56.2022684071094</v>
      </c>
      <c r="U1132" s="0" t="n">
        <v>0.755852757534958</v>
      </c>
      <c r="V1132" s="0" t="n">
        <v>9.99100809271658E-005</v>
      </c>
      <c r="W1132" s="0" t="n">
        <f aca="false">VLOOKUP(D1132,'paramètres CI'!$A$1:$C$6,2,0)</f>
        <v>0.0385046990211696</v>
      </c>
      <c r="X1132" s="0" t="n">
        <f aca="false">(R1132-E1132)/E1132</f>
        <v>0</v>
      </c>
      <c r="Y1132" s="0" t="n">
        <f aca="false">T1132-G1132</f>
        <v>45.1932148171113</v>
      </c>
      <c r="Z1132" s="0" t="n">
        <f aca="false">U1132-H1132</f>
        <v>0</v>
      </c>
    </row>
    <row r="1133" customFormat="false" ht="15.8" hidden="false" customHeight="false" outlineLevel="0" collapsed="false">
      <c r="A1133" s="0" t="s">
        <v>19</v>
      </c>
      <c r="B1133" s="0" t="s">
        <v>142</v>
      </c>
      <c r="C1133" s="0" t="s">
        <v>38</v>
      </c>
      <c r="D1133" s="0" t="s">
        <v>39</v>
      </c>
      <c r="E1133" s="0" t="n">
        <f aca="false">VLOOKUP(O1133,bibliRdtCHauff!$G$1:$K$1398,4,0)</f>
        <v>10.6644884963028</v>
      </c>
      <c r="F1133" s="0" t="n">
        <v>20</v>
      </c>
      <c r="G1133" s="0" t="n">
        <f aca="false">VLOOKUP(P1133,BesoinU!$F$1:$L$99,3,0)</f>
        <v>11.0090535899981</v>
      </c>
      <c r="H1133" s="0" t="n">
        <f aca="false">VLOOKUP(O1133,bibliRdtCHauff!$G$1:$K$1398,3,0)</f>
        <v>0.974680009068992</v>
      </c>
      <c r="I1133" s="0" t="n">
        <v>9.99100809271658E-005</v>
      </c>
      <c r="J1133" s="0" t="n">
        <f aca="false">VLOOKUP(D1133,'paramètres CI'!$A$1:$C$6,2,0)</f>
        <v>0.022045059962018</v>
      </c>
      <c r="K1133" s="0" t="str">
        <f aca="false">VLOOKUP(A1133,Nomenclature!$D$1:$E$9,2,0)</f>
        <v>07</v>
      </c>
      <c r="L1133" s="0" t="str">
        <f aca="false">VLOOKUP(B1133,Nomenclature!$J$1:$K$97,2,0)</f>
        <v>61</v>
      </c>
      <c r="M1133" s="0" t="str">
        <f aca="false">VLOOKUP(C1133,Nomenclature!$M$1:$N$21,2,0)</f>
        <v>24</v>
      </c>
      <c r="N1133" s="0" t="str">
        <f aca="false">VLOOKUP(D1133,Nomenclature!$O$25:$P$31,2,0)</f>
        <v>04</v>
      </c>
      <c r="O1133" s="0" t="str">
        <f aca="false">CONCATENATE(K1133,L1133,M1133,N1133)</f>
        <v>07612404</v>
      </c>
      <c r="P1133" s="0" t="str">
        <f aca="false">CONCATENATE(K1133,L1133)</f>
        <v>0761</v>
      </c>
      <c r="R1133" s="0" t="n">
        <v>10.6644884963028</v>
      </c>
      <c r="S1133" s="0" t="n">
        <v>20</v>
      </c>
      <c r="T1133" s="0" t="n">
        <v>46.5585056308455</v>
      </c>
      <c r="U1133" s="0" t="n">
        <v>0.974680009068992</v>
      </c>
      <c r="V1133" s="0" t="n">
        <v>9.99100809271658E-005</v>
      </c>
      <c r="W1133" s="0" t="n">
        <f aca="false">VLOOKUP(D1133,'paramètres CI'!$A$1:$C$6,2,0)</f>
        <v>0.022045059962018</v>
      </c>
      <c r="X1133" s="0" t="n">
        <f aca="false">(R1133-E1133)/E1133</f>
        <v>0</v>
      </c>
      <c r="Y1133" s="0" t="n">
        <f aca="false">T1133-G1133</f>
        <v>35.5494520408474</v>
      </c>
      <c r="Z1133" s="0" t="n">
        <f aca="false">U1133-H1133</f>
        <v>0</v>
      </c>
    </row>
    <row r="1134" customFormat="false" ht="15.8" hidden="false" customHeight="false" outlineLevel="0" collapsed="false">
      <c r="A1134" s="0" t="s">
        <v>19</v>
      </c>
      <c r="B1134" s="0" t="s">
        <v>142</v>
      </c>
      <c r="C1134" s="0" t="s">
        <v>40</v>
      </c>
      <c r="D1134" s="0" t="s">
        <v>37</v>
      </c>
      <c r="E1134" s="0" t="n">
        <f aca="false">VLOOKUP(O1134,bibliRdtCHauff!$G$1:$K$1398,4,0)</f>
        <v>13.0124778406362</v>
      </c>
      <c r="F1134" s="0" t="n">
        <v>20</v>
      </c>
      <c r="G1134" s="0" t="n">
        <f aca="false">VLOOKUP(P1134,BesoinU!$F$1:$L$99,3,0)</f>
        <v>11.0090535899981</v>
      </c>
      <c r="H1134" s="0" t="n">
        <f aca="false">VLOOKUP(O1134,bibliRdtCHauff!$G$1:$K$1398,3,0)</f>
        <v>0.70948886649987</v>
      </c>
      <c r="I1134" s="0" t="n">
        <v>0.0240344559870369</v>
      </c>
      <c r="J1134" s="0" t="n">
        <f aca="false">VLOOKUP(D1134,'paramètres CI'!$A$1:$C$6,2,0)</f>
        <v>0.0385046990211696</v>
      </c>
      <c r="K1134" s="0" t="str">
        <f aca="false">VLOOKUP(A1134,Nomenclature!$D$1:$E$9,2,0)</f>
        <v>07</v>
      </c>
      <c r="L1134" s="0" t="str">
        <f aca="false">VLOOKUP(B1134,Nomenclature!$J$1:$K$97,2,0)</f>
        <v>61</v>
      </c>
      <c r="M1134" s="0" t="str">
        <f aca="false">VLOOKUP(C1134,Nomenclature!$M$1:$N$21,2,0)</f>
        <v>03</v>
      </c>
      <c r="N1134" s="0" t="str">
        <f aca="false">VLOOKUP(D1134,Nomenclature!$O$25:$P$31,2,0)</f>
        <v>03</v>
      </c>
      <c r="O1134" s="0" t="str">
        <f aca="false">CONCATENATE(K1134,L1134,M1134,N1134)</f>
        <v>07610303</v>
      </c>
      <c r="P1134" s="0" t="str">
        <f aca="false">CONCATENATE(K1134,L1134)</f>
        <v>0761</v>
      </c>
      <c r="R1134" s="0" t="n">
        <v>12.3928360387011</v>
      </c>
      <c r="S1134" s="0" t="n">
        <v>20</v>
      </c>
      <c r="T1134" s="0" t="n">
        <v>56.2022684071094</v>
      </c>
      <c r="U1134" s="0" t="n">
        <v>0.697897893741098</v>
      </c>
      <c r="V1134" s="0" t="n">
        <v>0.0240344559870369</v>
      </c>
      <c r="W1134" s="0" t="n">
        <f aca="false">VLOOKUP(D1134,'paramètres CI'!$A$1:$C$6,2,0)</f>
        <v>0.0385046990211696</v>
      </c>
      <c r="X1134" s="0" t="n">
        <f aca="false">(R1134-E1134)/E1134</f>
        <v>-0.0476190476190509</v>
      </c>
      <c r="Y1134" s="0" t="n">
        <f aca="false">T1134-G1134</f>
        <v>45.1932148171113</v>
      </c>
      <c r="Z1134" s="0" t="n">
        <f aca="false">U1134-H1134</f>
        <v>-0.011590972758772</v>
      </c>
    </row>
    <row r="1135" customFormat="false" ht="15.8" hidden="false" customHeight="false" outlineLevel="0" collapsed="false">
      <c r="A1135" s="0" t="s">
        <v>19</v>
      </c>
      <c r="B1135" s="0" t="s">
        <v>142</v>
      </c>
      <c r="C1135" s="0" t="s">
        <v>41</v>
      </c>
      <c r="D1135" s="0" t="s">
        <v>39</v>
      </c>
      <c r="E1135" s="0" t="n">
        <f aca="false">VLOOKUP(O1135,bibliRdtCHauff!$G$1:$K$1398,4,0)</f>
        <v>8.95817033689438</v>
      </c>
      <c r="F1135" s="0" t="n">
        <v>20</v>
      </c>
      <c r="G1135" s="0" t="n">
        <f aca="false">VLOOKUP(P1135,BesoinU!$F$1:$L$99,3,0)</f>
        <v>11.0090535899981</v>
      </c>
      <c r="H1135" s="0" t="n">
        <f aca="false">VLOOKUP(O1135,bibliRdtCHauff!$G$1:$K$1398,3,0)</f>
        <v>0.71034941077014</v>
      </c>
      <c r="I1135" s="0" t="n">
        <v>0.489683573140789</v>
      </c>
      <c r="J1135" s="0" t="n">
        <f aca="false">VLOOKUP(D1135,'paramètres CI'!$A$1:$C$6,2,0)</f>
        <v>0.022045059962018</v>
      </c>
      <c r="K1135" s="0" t="str">
        <f aca="false">VLOOKUP(A1135,Nomenclature!$D$1:$E$9,2,0)</f>
        <v>07</v>
      </c>
      <c r="L1135" s="0" t="str">
        <f aca="false">VLOOKUP(B1135,Nomenclature!$J$1:$K$97,2,0)</f>
        <v>61</v>
      </c>
      <c r="M1135" s="0" t="str">
        <f aca="false">VLOOKUP(C1135,Nomenclature!$M$1:$N$21,2,0)</f>
        <v>04</v>
      </c>
      <c r="N1135" s="0" t="str">
        <f aca="false">VLOOKUP(D1135,Nomenclature!$O$25:$P$31,2,0)</f>
        <v>04</v>
      </c>
      <c r="O1135" s="0" t="str">
        <f aca="false">CONCATENATE(K1135,L1135,M1135,N1135)</f>
        <v>07610404</v>
      </c>
      <c r="P1135" s="0" t="str">
        <f aca="false">CONCATENATE(K1135,L1135)</f>
        <v>0761</v>
      </c>
      <c r="R1135" s="0" t="n">
        <v>8.53159079704226</v>
      </c>
      <c r="S1135" s="0" t="n">
        <v>20</v>
      </c>
      <c r="T1135" s="0" t="n">
        <v>46.5585056308455</v>
      </c>
      <c r="U1135" s="0" t="n">
        <v>0.644266761195427</v>
      </c>
      <c r="V1135" s="0" t="n">
        <v>0.489683573140789</v>
      </c>
      <c r="W1135" s="0" t="n">
        <f aca="false">VLOOKUP(D1135,'paramètres CI'!$A$1:$C$6,2,0)</f>
        <v>0.022045059962018</v>
      </c>
      <c r="X1135" s="0" t="n">
        <f aca="false">(R1135-E1135)/E1135</f>
        <v>-0.0476190476190484</v>
      </c>
      <c r="Y1135" s="0" t="n">
        <f aca="false">T1135-G1135</f>
        <v>35.5494520408474</v>
      </c>
      <c r="Z1135" s="0" t="n">
        <f aca="false">U1135-H1135</f>
        <v>-0.066082649574713</v>
      </c>
    </row>
    <row r="1136" customFormat="false" ht="15.8" hidden="false" customHeight="false" outlineLevel="0" collapsed="false">
      <c r="A1136" s="0" t="s">
        <v>19</v>
      </c>
      <c r="B1136" s="0" t="s">
        <v>142</v>
      </c>
      <c r="C1136" s="0" t="s">
        <v>45</v>
      </c>
      <c r="D1136" s="0" t="s">
        <v>43</v>
      </c>
      <c r="E1136" s="0" t="n">
        <f aca="false">VLOOKUP(O1136,bibliRdtCHauff!$G$1:$K$1398,4,0)</f>
        <v>10.4</v>
      </c>
      <c r="F1136" s="0" t="n">
        <v>13</v>
      </c>
      <c r="G1136" s="0" t="n">
        <f aca="false">VLOOKUP(P1136,BesoinU!$F$1:$L$99,3,0)</f>
        <v>11.0090535899981</v>
      </c>
      <c r="H1136" s="0" t="n">
        <f aca="false">VLOOKUP(O1136,bibliRdtCHauff!$G$1:$K$1398,3,0)</f>
        <v>0.92</v>
      </c>
      <c r="I1136" s="0" t="n">
        <v>0.095769966929982</v>
      </c>
      <c r="J1136" s="0" t="n">
        <f aca="false">VLOOKUP(D1136,'paramètres CI'!$A$1:$C$6,2,0)</f>
        <v>0.0935912806596305</v>
      </c>
      <c r="K1136" s="0" t="str">
        <f aca="false">VLOOKUP(A1136,Nomenclature!$D$1:$E$9,2,0)</f>
        <v>07</v>
      </c>
      <c r="L1136" s="0" t="str">
        <f aca="false">VLOOKUP(B1136,Nomenclature!$J$1:$K$97,2,0)</f>
        <v>61</v>
      </c>
      <c r="M1136" s="0" t="str">
        <f aca="false">VLOOKUP(C1136,Nomenclature!$M$1:$N$21,2,0)</f>
        <v>06</v>
      </c>
      <c r="N1136" s="0" t="str">
        <f aca="false">VLOOKUP(D1136,Nomenclature!$O$25:$P$31,2,0)</f>
        <v>02</v>
      </c>
      <c r="O1136" s="0" t="str">
        <f aca="false">CONCATENATE(K1136,L1136,M1136,N1136)</f>
        <v>07610602</v>
      </c>
      <c r="P1136" s="0" t="str">
        <f aca="false">CONCATENATE(K1136,L1136)</f>
        <v>0761</v>
      </c>
      <c r="R1136" s="0" t="n">
        <v>10</v>
      </c>
      <c r="S1136" s="0" t="n">
        <v>13</v>
      </c>
      <c r="T1136" s="0" t="n">
        <v>23.5939119451458</v>
      </c>
      <c r="U1136" s="0" t="n">
        <v>0.9</v>
      </c>
      <c r="V1136" s="0" t="n">
        <v>0.095769966929982</v>
      </c>
      <c r="W1136" s="0" t="n">
        <f aca="false">VLOOKUP(D1136,'paramètres CI'!$A$1:$C$6,2,0)</f>
        <v>0.0935912806596305</v>
      </c>
      <c r="X1136" s="0" t="n">
        <f aca="false">(R1136-E1136)/E1136</f>
        <v>-0.0384615384615385</v>
      </c>
      <c r="Y1136" s="0" t="n">
        <f aca="false">T1136-G1136</f>
        <v>12.5848583551477</v>
      </c>
      <c r="Z1136" s="0" t="n">
        <f aca="false">U1136-H1136</f>
        <v>-0.02</v>
      </c>
    </row>
    <row r="1137" customFormat="false" ht="15.8" hidden="false" customHeight="false" outlineLevel="0" collapsed="false">
      <c r="A1137" s="0" t="s">
        <v>19</v>
      </c>
      <c r="B1137" s="0" t="s">
        <v>142</v>
      </c>
      <c r="C1137" s="0" t="s">
        <v>46</v>
      </c>
      <c r="D1137" s="0" t="s">
        <v>43</v>
      </c>
      <c r="E1137" s="0" t="n">
        <f aca="false">VLOOKUP(O1137,bibliRdtCHauff!$G$1:$K$1398,4,0)</f>
        <v>12</v>
      </c>
      <c r="F1137" s="0" t="n">
        <v>13</v>
      </c>
      <c r="G1137" s="0" t="n">
        <f aca="false">VLOOKUP(P1137,BesoinU!$F$1:$L$99,3,0)</f>
        <v>11.0090535899981</v>
      </c>
      <c r="H1137" s="0" t="n">
        <f aca="false">VLOOKUP(O1137,bibliRdtCHauff!$G$1:$K$1398,3,0)</f>
        <v>1</v>
      </c>
      <c r="I1137" s="0" t="n">
        <v>9.99100809271658E-005</v>
      </c>
      <c r="J1137" s="0" t="n">
        <f aca="false">VLOOKUP(D1137,'paramètres CI'!$A$1:$C$6,2,0)</f>
        <v>0.0935912806596305</v>
      </c>
      <c r="K1137" s="0" t="str">
        <f aca="false">VLOOKUP(A1137,Nomenclature!$D$1:$E$9,2,0)</f>
        <v>07</v>
      </c>
      <c r="L1137" s="0" t="str">
        <f aca="false">VLOOKUP(B1137,Nomenclature!$J$1:$K$97,2,0)</f>
        <v>61</v>
      </c>
      <c r="M1137" s="0" t="str">
        <f aca="false">VLOOKUP(C1137,Nomenclature!$M$1:$N$21,2,0)</f>
        <v>26</v>
      </c>
      <c r="N1137" s="0" t="str">
        <f aca="false">VLOOKUP(D1137,Nomenclature!$O$25:$P$31,2,0)</f>
        <v>02</v>
      </c>
      <c r="O1137" s="0" t="str">
        <f aca="false">CONCATENATE(K1137,L1137,M1137,N1137)</f>
        <v>07612602</v>
      </c>
      <c r="P1137" s="0" t="str">
        <f aca="false">CONCATENATE(K1137,L1137)</f>
        <v>0761</v>
      </c>
      <c r="R1137" s="0" t="n">
        <v>12</v>
      </c>
      <c r="S1137" s="0" t="n">
        <v>13</v>
      </c>
      <c r="T1137" s="0" t="n">
        <v>23.5939119451458</v>
      </c>
      <c r="U1137" s="0" t="n">
        <v>1</v>
      </c>
      <c r="V1137" s="0" t="n">
        <v>9.99100809271658E-005</v>
      </c>
      <c r="W1137" s="0" t="n">
        <f aca="false">VLOOKUP(D1137,'paramètres CI'!$A$1:$C$6,2,0)</f>
        <v>0.0935912806596305</v>
      </c>
      <c r="X1137" s="0" t="n">
        <f aca="false">(R1137-E1137)/E1137</f>
        <v>0</v>
      </c>
      <c r="Y1137" s="0" t="n">
        <f aca="false">T1137-G1137</f>
        <v>12.5848583551477</v>
      </c>
      <c r="Z1137" s="0" t="n">
        <f aca="false">U1137-H1137</f>
        <v>0</v>
      </c>
    </row>
    <row r="1138" customFormat="false" ht="15.8" hidden="false" customHeight="false" outlineLevel="0" collapsed="false">
      <c r="A1138" s="0" t="s">
        <v>19</v>
      </c>
      <c r="B1138" s="0" t="s">
        <v>142</v>
      </c>
      <c r="C1138" s="0" t="s">
        <v>48</v>
      </c>
      <c r="D1138" s="0" t="s">
        <v>43</v>
      </c>
      <c r="E1138" s="0" t="n">
        <f aca="false">VLOOKUP(O1138,bibliRdtCHauff!$G$1:$K$1398,4,0)</f>
        <v>24.2545799733049</v>
      </c>
      <c r="F1138" s="0" t="n">
        <v>20</v>
      </c>
      <c r="G1138" s="0" t="n">
        <f aca="false">VLOOKUP(P1138,BesoinU!$F$1:$L$99,3,0)</f>
        <v>11.0090535899981</v>
      </c>
      <c r="H1138" s="0" t="n">
        <f aca="false">VLOOKUP(O1138,bibliRdtCHauff!$G$1:$K$1398,3,0)</f>
        <v>2.9521585116279</v>
      </c>
      <c r="I1138" s="0" t="n">
        <v>0.0553601472451758</v>
      </c>
      <c r="J1138" s="0" t="n">
        <f aca="false">VLOOKUP(D1138,'paramètres CI'!$A$1:$C$6,2,0)</f>
        <v>0.0935912806596305</v>
      </c>
      <c r="K1138" s="0" t="str">
        <f aca="false">VLOOKUP(A1138,Nomenclature!$D$1:$E$9,2,0)</f>
        <v>07</v>
      </c>
      <c r="L1138" s="0" t="str">
        <f aca="false">VLOOKUP(B1138,Nomenclature!$J$1:$K$97,2,0)</f>
        <v>61</v>
      </c>
      <c r="M1138" s="0" t="str">
        <f aca="false">VLOOKUP(C1138,Nomenclature!$M$1:$N$21,2,0)</f>
        <v>09</v>
      </c>
      <c r="N1138" s="0" t="str">
        <f aca="false">VLOOKUP(D1138,Nomenclature!$O$25:$P$31,2,0)</f>
        <v>02</v>
      </c>
      <c r="O1138" s="0" t="str">
        <f aca="false">CONCATENATE(K1138,L1138,M1138,N1138)</f>
        <v>07610902</v>
      </c>
      <c r="P1138" s="0" t="str">
        <f aca="false">CONCATENATE(K1138,L1138)</f>
        <v>0761</v>
      </c>
      <c r="R1138" s="0" t="n">
        <v>23.0995999745761</v>
      </c>
      <c r="S1138" s="0" t="n">
        <v>20</v>
      </c>
      <c r="T1138" s="0" t="n">
        <v>43.1478427095303</v>
      </c>
      <c r="U1138" s="0" t="n">
        <v>2.83861395348837</v>
      </c>
      <c r="V1138" s="0" t="n">
        <v>0.0553601472451758</v>
      </c>
      <c r="W1138" s="0" t="n">
        <f aca="false">VLOOKUP(D1138,'paramètres CI'!$A$1:$C$6,2,0)</f>
        <v>0.0935912806596305</v>
      </c>
      <c r="X1138" s="0" t="n">
        <f aca="false">(R1138-E1138)/E1138</f>
        <v>-0.0476190476190474</v>
      </c>
      <c r="Y1138" s="0" t="n">
        <f aca="false">T1138-G1138</f>
        <v>32.1387891195322</v>
      </c>
      <c r="Z1138" s="0" t="n">
        <f aca="false">U1138-H1138</f>
        <v>-0.11354455813953</v>
      </c>
    </row>
    <row r="1139" customFormat="false" ht="15.8" hidden="false" customHeight="false" outlineLevel="0" collapsed="false">
      <c r="A1139" s="0" t="s">
        <v>19</v>
      </c>
      <c r="B1139" s="0" t="s">
        <v>142</v>
      </c>
      <c r="C1139" s="0" t="s">
        <v>49</v>
      </c>
      <c r="D1139" s="0" t="s">
        <v>43</v>
      </c>
      <c r="E1139" s="0" t="n">
        <f aca="false">VLOOKUP(O1139,bibliRdtCHauff!$G$1:$K$1398,4,0)</f>
        <v>28.8744999682202</v>
      </c>
      <c r="F1139" s="0" t="n">
        <v>20</v>
      </c>
      <c r="G1139" s="0" t="n">
        <f aca="false">VLOOKUP(P1139,BesoinU!$F$1:$L$99,3,0)</f>
        <v>11.0090535899981</v>
      </c>
      <c r="H1139" s="0" t="n">
        <f aca="false">VLOOKUP(O1139,bibliRdtCHauff!$G$1:$K$1398,3,0)</f>
        <v>3.40633674418604</v>
      </c>
      <c r="I1139" s="0" t="n">
        <v>9.99100809271658E-005</v>
      </c>
      <c r="J1139" s="0" t="n">
        <f aca="false">VLOOKUP(D1139,'paramètres CI'!$A$1:$C$6,2,0)</f>
        <v>0.0935912806596305</v>
      </c>
      <c r="K1139" s="0" t="str">
        <f aca="false">VLOOKUP(A1139,Nomenclature!$D$1:$E$9,2,0)</f>
        <v>07</v>
      </c>
      <c r="L1139" s="0" t="str">
        <f aca="false">VLOOKUP(B1139,Nomenclature!$J$1:$K$97,2,0)</f>
        <v>61</v>
      </c>
      <c r="M1139" s="0" t="str">
        <f aca="false">VLOOKUP(C1139,Nomenclature!$M$1:$N$21,2,0)</f>
        <v>29</v>
      </c>
      <c r="N1139" s="0" t="str">
        <f aca="false">VLOOKUP(D1139,Nomenclature!$O$25:$P$31,2,0)</f>
        <v>02</v>
      </c>
      <c r="O1139" s="0" t="str">
        <f aca="false">CONCATENATE(K1139,L1139,M1139,N1139)</f>
        <v>07612902</v>
      </c>
      <c r="P1139" s="0" t="str">
        <f aca="false">CONCATENATE(K1139,L1139)</f>
        <v>0761</v>
      </c>
      <c r="R1139" s="0" t="n">
        <v>28.8744999682202</v>
      </c>
      <c r="S1139" s="0" t="n">
        <v>20</v>
      </c>
      <c r="T1139" s="0" t="n">
        <v>43.1478427095303</v>
      </c>
      <c r="U1139" s="0" t="n">
        <v>3.40633674418604</v>
      </c>
      <c r="V1139" s="0" t="n">
        <v>9.99100809271658E-005</v>
      </c>
      <c r="W1139" s="0" t="n">
        <f aca="false">VLOOKUP(D1139,'paramètres CI'!$A$1:$C$6,2,0)</f>
        <v>0.0935912806596305</v>
      </c>
      <c r="X1139" s="0" t="n">
        <f aca="false">(R1139-E1139)/E1139</f>
        <v>0</v>
      </c>
      <c r="Y1139" s="0" t="n">
        <f aca="false">T1139-G1139</f>
        <v>32.1387891195322</v>
      </c>
      <c r="Z1139" s="0" t="n">
        <f aca="false">U1139-H1139</f>
        <v>0</v>
      </c>
    </row>
    <row r="1140" customFormat="false" ht="15.8" hidden="false" customHeight="false" outlineLevel="0" collapsed="false">
      <c r="A1140" s="0" t="s">
        <v>19</v>
      </c>
      <c r="B1140" s="0" t="s">
        <v>142</v>
      </c>
      <c r="C1140" s="0" t="s">
        <v>55</v>
      </c>
      <c r="D1140" s="0" t="s">
        <v>43</v>
      </c>
      <c r="E1140" s="0" t="n">
        <f aca="false">VLOOKUP(O1140,bibliRdtCHauff!$G$1:$K$1398,4,0)</f>
        <v>7.1138822984337</v>
      </c>
      <c r="F1140" s="0" t="n">
        <v>17</v>
      </c>
      <c r="G1140" s="0" t="n">
        <f aca="false">VLOOKUP(P1140,BesoinU!$F$1:$L$99,3,0)</f>
        <v>11.0090535899981</v>
      </c>
      <c r="H1140" s="0" t="n">
        <f aca="false">VLOOKUP(O1140,bibliRdtCHauff!$G$1:$K$1398,3,0)</f>
        <v>2.81101778073089</v>
      </c>
      <c r="I1140" s="0" t="n">
        <v>0.0481825411184632</v>
      </c>
      <c r="J1140" s="0" t="n">
        <f aca="false">VLOOKUP(D1140,'paramètres CI'!$A$1:$C$6,2,0)</f>
        <v>0.0935912806596305</v>
      </c>
      <c r="K1140" s="0" t="str">
        <f aca="false">VLOOKUP(A1140,Nomenclature!$D$1:$E$9,2,0)</f>
        <v>07</v>
      </c>
      <c r="L1140" s="0" t="str">
        <f aca="false">VLOOKUP(B1140,Nomenclature!$J$1:$K$97,2,0)</f>
        <v>61</v>
      </c>
      <c r="M1140" s="0" t="str">
        <f aca="false">VLOOKUP(C1140,Nomenclature!$M$1:$N$21,2,0)</f>
        <v>10</v>
      </c>
      <c r="N1140" s="0" t="str">
        <f aca="false">VLOOKUP(D1140,Nomenclature!$O$25:$P$31,2,0)</f>
        <v>02</v>
      </c>
      <c r="O1140" s="0" t="str">
        <f aca="false">CONCATENATE(K1140,L1140,M1140,N1140)</f>
        <v>07611002</v>
      </c>
      <c r="P1140" s="0" t="str">
        <f aca="false">CONCATENATE(K1140,L1140)</f>
        <v>0761</v>
      </c>
      <c r="R1140" s="0" t="n">
        <v>6.77512599850829</v>
      </c>
      <c r="S1140" s="0" t="n">
        <v>17</v>
      </c>
      <c r="T1140" s="0" t="n">
        <v>33.291671385656</v>
      </c>
      <c r="U1140" s="0" t="n">
        <v>2.67956730897009</v>
      </c>
      <c r="V1140" s="0" t="n">
        <v>0.0481825411184632</v>
      </c>
      <c r="W1140" s="0" t="n">
        <f aca="false">VLOOKUP(D1140,'paramètres CI'!$A$1:$C$6,2,0)</f>
        <v>0.0935912806596305</v>
      </c>
      <c r="X1140" s="0" t="n">
        <f aca="false">(R1140-E1140)/E1140</f>
        <v>-0.047619047619047</v>
      </c>
      <c r="Y1140" s="0" t="n">
        <f aca="false">T1140-G1140</f>
        <v>22.2826177956579</v>
      </c>
      <c r="Z1140" s="0" t="n">
        <f aca="false">U1140-H1140</f>
        <v>-0.1314504717608</v>
      </c>
    </row>
    <row r="1141" customFormat="false" ht="15.8" hidden="false" customHeight="false" outlineLevel="0" collapsed="false">
      <c r="A1141" s="0" t="s">
        <v>19</v>
      </c>
      <c r="B1141" s="0" t="s">
        <v>142</v>
      </c>
      <c r="C1141" s="0" t="s">
        <v>56</v>
      </c>
      <c r="D1141" s="0" t="s">
        <v>43</v>
      </c>
      <c r="E1141" s="0" t="n">
        <f aca="false">VLOOKUP(O1141,bibliRdtCHauff!$G$1:$K$1398,4,0)</f>
        <v>8.46890749813536</v>
      </c>
      <c r="F1141" s="0" t="n">
        <v>17</v>
      </c>
      <c r="G1141" s="0" t="n">
        <f aca="false">VLOOKUP(P1141,BesoinU!$F$1:$L$99,3,0)</f>
        <v>11.0090535899981</v>
      </c>
      <c r="H1141" s="0" t="n">
        <f aca="false">VLOOKUP(O1141,bibliRdtCHauff!$G$1:$K$1398,3,0)</f>
        <v>3.33681966777408</v>
      </c>
      <c r="I1141" s="0" t="n">
        <v>9.99100809271658E-005</v>
      </c>
      <c r="J1141" s="0" t="n">
        <f aca="false">VLOOKUP(D1141,'paramètres CI'!$A$1:$C$6,2,0)</f>
        <v>0.0935912806596305</v>
      </c>
      <c r="K1141" s="0" t="str">
        <f aca="false">VLOOKUP(A1141,Nomenclature!$D$1:$E$9,2,0)</f>
        <v>07</v>
      </c>
      <c r="L1141" s="0" t="str">
        <f aca="false">VLOOKUP(B1141,Nomenclature!$J$1:$K$97,2,0)</f>
        <v>61</v>
      </c>
      <c r="M1141" s="0" t="str">
        <f aca="false">VLOOKUP(C1141,Nomenclature!$M$1:$N$21,2,0)</f>
        <v>30</v>
      </c>
      <c r="N1141" s="0" t="str">
        <f aca="false">VLOOKUP(D1141,Nomenclature!$O$25:$P$31,2,0)</f>
        <v>02</v>
      </c>
      <c r="O1141" s="0" t="str">
        <f aca="false">CONCATENATE(K1141,L1141,M1141,N1141)</f>
        <v>07613002</v>
      </c>
      <c r="P1141" s="0" t="str">
        <f aca="false">CONCATENATE(K1141,L1141)</f>
        <v>0761</v>
      </c>
      <c r="R1141" s="0" t="n">
        <v>8.46890749813536</v>
      </c>
      <c r="S1141" s="0" t="n">
        <v>17</v>
      </c>
      <c r="T1141" s="0" t="n">
        <v>33.291671385656</v>
      </c>
      <c r="U1141" s="0" t="n">
        <v>3.33681966777408</v>
      </c>
      <c r="V1141" s="0" t="n">
        <v>9.99100809271658E-005</v>
      </c>
      <c r="W1141" s="0" t="n">
        <f aca="false">VLOOKUP(D1141,'paramètres CI'!$A$1:$C$6,2,0)</f>
        <v>0.0935912806596305</v>
      </c>
      <c r="X1141" s="0" t="n">
        <f aca="false">(R1141-E1141)/E1141</f>
        <v>0</v>
      </c>
      <c r="Y1141" s="0" t="n">
        <f aca="false">T1141-G1141</f>
        <v>22.2826177956579</v>
      </c>
      <c r="Z1141" s="0" t="n">
        <f aca="false">U1141-H1141</f>
        <v>0</v>
      </c>
    </row>
    <row r="1142" customFormat="false" ht="15.8" hidden="false" customHeight="false" outlineLevel="0" collapsed="false">
      <c r="A1142" s="0" t="s">
        <v>19</v>
      </c>
      <c r="B1142" s="0" t="s">
        <v>142</v>
      </c>
      <c r="C1142" s="0" t="s">
        <v>137</v>
      </c>
      <c r="D1142" s="0" t="s">
        <v>39</v>
      </c>
      <c r="E1142" s="0" t="n">
        <f aca="false">VLOOKUP(O1142,bibliRdtCHauff!$G$1:$K$1398,4,0)</f>
        <v>10.4</v>
      </c>
      <c r="F1142" s="0" t="n">
        <v>25</v>
      </c>
      <c r="G1142" s="0" t="n">
        <f aca="false">VLOOKUP(P1142,BesoinU!$F$1:$L$99,3,0)</f>
        <v>11.0090535899981</v>
      </c>
      <c r="H1142" s="0" t="n">
        <f aca="false">VLOOKUP(O1142,bibliRdtCHauff!$G$1:$K$1398,3,0)</f>
        <v>0.839999999999999</v>
      </c>
      <c r="I1142" s="0" t="n">
        <v>0.0388606174010646</v>
      </c>
      <c r="J1142" s="0" t="n">
        <f aca="false">VLOOKUP(D1142,'paramètres CI'!$A$1:$C$6,2,0)</f>
        <v>0.022045059962018</v>
      </c>
      <c r="K1142" s="0" t="str">
        <f aca="false">VLOOKUP(A1142,Nomenclature!$D$1:$E$9,2,0)</f>
        <v>07</v>
      </c>
      <c r="L1142" s="0" t="str">
        <f aca="false">VLOOKUP(B1142,Nomenclature!$J$1:$K$97,2,0)</f>
        <v>61</v>
      </c>
      <c r="M1142" s="0" t="str">
        <f aca="false">VLOOKUP(C1142,Nomenclature!$M$1:$N$21,2,0)</f>
        <v>11</v>
      </c>
      <c r="N1142" s="0" t="str">
        <f aca="false">VLOOKUP(D1142,Nomenclature!$O$25:$P$31,2,0)</f>
        <v>04</v>
      </c>
      <c r="O1142" s="0" t="str">
        <f aca="false">CONCATENATE(K1142,L1142,M1142,N1142)</f>
        <v>07611104</v>
      </c>
      <c r="P1142" s="0" t="str">
        <f aca="false">CONCATENATE(K1142,L1142)</f>
        <v>0761</v>
      </c>
      <c r="R1142" s="0" t="n">
        <v>10</v>
      </c>
      <c r="S1142" s="0" t="n">
        <v>25</v>
      </c>
      <c r="T1142" s="0" t="n">
        <v>58.5415736137356</v>
      </c>
      <c r="U1142" s="0" t="n">
        <v>0.799999999999999</v>
      </c>
      <c r="V1142" s="0" t="n">
        <v>0.0388606174010646</v>
      </c>
      <c r="W1142" s="0" t="n">
        <f aca="false">VLOOKUP(D1142,'paramètres CI'!$A$1:$C$6,2,0)</f>
        <v>0.022045059962018</v>
      </c>
      <c r="X1142" s="0" t="n">
        <f aca="false">(R1142-E1142)/E1142</f>
        <v>-0.0384615384615385</v>
      </c>
      <c r="Y1142" s="0" t="n">
        <f aca="false">T1142-G1142</f>
        <v>47.5325200237375</v>
      </c>
      <c r="Z1142" s="0" t="n">
        <f aca="false">U1142-H1142</f>
        <v>-0.04</v>
      </c>
    </row>
    <row r="1143" customFormat="false" ht="15.8" hidden="false" customHeight="false" outlineLevel="0" collapsed="false">
      <c r="A1143" s="0" t="s">
        <v>19</v>
      </c>
      <c r="B1143" s="0" t="s">
        <v>142</v>
      </c>
      <c r="C1143" s="0" t="s">
        <v>138</v>
      </c>
      <c r="D1143" s="0" t="s">
        <v>39</v>
      </c>
      <c r="E1143" s="0" t="n">
        <f aca="false">VLOOKUP(O1143,bibliRdtCHauff!$G$1:$K$1398,4,0)</f>
        <v>12</v>
      </c>
      <c r="F1143" s="0" t="n">
        <v>25</v>
      </c>
      <c r="G1143" s="0" t="n">
        <f aca="false">VLOOKUP(P1143,BesoinU!$F$1:$L$99,3,0)</f>
        <v>11.0090535899981</v>
      </c>
      <c r="H1143" s="0" t="n">
        <f aca="false">VLOOKUP(O1143,bibliRdtCHauff!$G$1:$K$1398,3,0)</f>
        <v>1</v>
      </c>
      <c r="I1143" s="0" t="n">
        <v>9.99100809271658E-005</v>
      </c>
      <c r="J1143" s="0" t="n">
        <f aca="false">VLOOKUP(D1143,'paramètres CI'!$A$1:$C$6,2,0)</f>
        <v>0.022045059962018</v>
      </c>
      <c r="K1143" s="0" t="str">
        <f aca="false">VLOOKUP(A1143,Nomenclature!$D$1:$E$9,2,0)</f>
        <v>07</v>
      </c>
      <c r="L1143" s="0" t="str">
        <f aca="false">VLOOKUP(B1143,Nomenclature!$J$1:$K$97,2,0)</f>
        <v>61</v>
      </c>
      <c r="M1143" s="0" t="str">
        <f aca="false">VLOOKUP(C1143,Nomenclature!$M$1:$N$21,2,0)</f>
        <v>31</v>
      </c>
      <c r="N1143" s="0" t="str">
        <f aca="false">VLOOKUP(D1143,Nomenclature!$O$25:$P$31,2,0)</f>
        <v>04</v>
      </c>
      <c r="O1143" s="0" t="str">
        <f aca="false">CONCATENATE(K1143,L1143,M1143,N1143)</f>
        <v>07613104</v>
      </c>
      <c r="P1143" s="0" t="str">
        <f aca="false">CONCATENATE(K1143,L1143)</f>
        <v>0761</v>
      </c>
      <c r="R1143" s="0" t="n">
        <v>12</v>
      </c>
      <c r="S1143" s="0" t="n">
        <v>25</v>
      </c>
      <c r="T1143" s="0" t="n">
        <v>58.5415736137356</v>
      </c>
      <c r="U1143" s="0" t="n">
        <v>1</v>
      </c>
      <c r="V1143" s="0" t="n">
        <v>9.99100809271658E-005</v>
      </c>
      <c r="W1143" s="0" t="n">
        <f aca="false">VLOOKUP(D1143,'paramètres CI'!$A$1:$C$6,2,0)</f>
        <v>0.022045059962018</v>
      </c>
      <c r="X1143" s="0" t="n">
        <f aca="false">(R1143-E1143)/E1143</f>
        <v>0</v>
      </c>
      <c r="Y1143" s="0" t="n">
        <f aca="false">T1143-G1143</f>
        <v>47.5325200237375</v>
      </c>
      <c r="Z1143" s="0" t="n">
        <f aca="false">U1143-H1143</f>
        <v>0</v>
      </c>
    </row>
    <row r="1144" customFormat="false" ht="15.8" hidden="false" customHeight="false" outlineLevel="0" collapsed="false">
      <c r="A1144" s="0" t="s">
        <v>19</v>
      </c>
      <c r="B1144" s="0" t="s">
        <v>143</v>
      </c>
      <c r="C1144" s="0" t="s">
        <v>32</v>
      </c>
      <c r="D1144" s="0" t="s">
        <v>33</v>
      </c>
      <c r="E1144" s="0" t="n">
        <f aca="false">VLOOKUP(O1144,bibliRdtCHauff!$G$1:$K$1398,4,0)</f>
        <v>50.4803047703639</v>
      </c>
      <c r="F1144" s="0" t="n">
        <v>25</v>
      </c>
      <c r="G1144" s="0" t="n">
        <f aca="false">VLOOKUP(P1144,BesoinU!$F$1:$L$99,3,0)</f>
        <v>26.6222155687049</v>
      </c>
      <c r="H1144" s="0" t="n">
        <f aca="false">VLOOKUP(O1144,bibliRdtCHauff!$G$1:$K$1398,3,0)</f>
        <v>2.07438054703529</v>
      </c>
      <c r="I1144" s="0" t="n">
        <v>0.0517644099308972</v>
      </c>
      <c r="J1144" s="0" t="n">
        <f aca="false">VLOOKUP(D1144,'paramètres CI'!$A$1:$C$6,2,0)</f>
        <v>0.033584731604575</v>
      </c>
      <c r="K1144" s="0" t="str">
        <f aca="false">VLOOKUP(A1144,Nomenclature!$D$1:$E$9,2,0)</f>
        <v>07</v>
      </c>
      <c r="L1144" s="0" t="str">
        <f aca="false">VLOOKUP(B1144,Nomenclature!$J$1:$K$97,2,0)</f>
        <v>65</v>
      </c>
      <c r="M1144" s="0" t="str">
        <f aca="false">VLOOKUP(C1144,Nomenclature!$M$1:$N$21,2,0)</f>
        <v>01</v>
      </c>
      <c r="N1144" s="0" t="str">
        <f aca="false">VLOOKUP(D1144,Nomenclature!$O$25:$P$31,2,0)</f>
        <v>01</v>
      </c>
      <c r="O1144" s="0" t="str">
        <f aca="false">CONCATENATE(K1144,L1144,M1144,N1144)</f>
        <v>07650101</v>
      </c>
      <c r="P1144" s="0" t="str">
        <f aca="false">CONCATENATE(K1144,L1144)</f>
        <v>0765</v>
      </c>
      <c r="R1144" s="0" t="n">
        <v>48.0764807336799</v>
      </c>
      <c r="S1144" s="0" t="n">
        <v>25</v>
      </c>
      <c r="T1144" s="0" t="n">
        <v>132.311089892494</v>
      </c>
      <c r="U1144" s="0" t="n">
        <v>1.9661654989647</v>
      </c>
      <c r="V1144" s="0" t="n">
        <v>0.0517644099308972</v>
      </c>
      <c r="W1144" s="0" t="n">
        <f aca="false">VLOOKUP(D1144,'paramètres CI'!$A$1:$C$6,2,0)</f>
        <v>0.033584731604575</v>
      </c>
      <c r="X1144" s="0" t="n">
        <f aca="false">(R1144-E1144)/E1144</f>
        <v>-0.0476190476190477</v>
      </c>
      <c r="Y1144" s="0" t="n">
        <f aca="false">T1144-G1144</f>
        <v>105.688874323789</v>
      </c>
      <c r="Z1144" s="0" t="n">
        <f aca="false">U1144-H1144</f>
        <v>-0.10821504807059</v>
      </c>
    </row>
    <row r="1145" customFormat="false" ht="15.8" hidden="false" customHeight="false" outlineLevel="0" collapsed="false">
      <c r="A1145" s="0" t="s">
        <v>19</v>
      </c>
      <c r="B1145" s="0" t="s">
        <v>143</v>
      </c>
      <c r="C1145" s="0" t="s">
        <v>32</v>
      </c>
      <c r="D1145" s="0" t="s">
        <v>34</v>
      </c>
      <c r="E1145" s="0" t="n">
        <f aca="false">VLOOKUP(O1145,bibliRdtCHauff!$G$1:$K$1398,4,0)</f>
        <v>52.6864584612685</v>
      </c>
      <c r="F1145" s="0" t="n">
        <v>25</v>
      </c>
      <c r="G1145" s="0" t="n">
        <f aca="false">VLOOKUP(P1145,BesoinU!$F$1:$L$99,3,0)</f>
        <v>26.6222155687049</v>
      </c>
      <c r="H1145" s="0" t="n">
        <f aca="false">VLOOKUP(O1145,bibliRdtCHauff!$G$1:$K$1398,3,0)</f>
        <v>2.12550354447638</v>
      </c>
      <c r="I1145" s="0" t="n">
        <v>0.087471377698757</v>
      </c>
      <c r="J1145" s="0" t="n">
        <f aca="false">VLOOKUP(D1145,'paramètres CI'!$A$1:$C$6,2,0)</f>
        <v>0.0424847883250769</v>
      </c>
      <c r="K1145" s="0" t="str">
        <f aca="false">VLOOKUP(A1145,Nomenclature!$D$1:$E$9,2,0)</f>
        <v>07</v>
      </c>
      <c r="L1145" s="0" t="str">
        <f aca="false">VLOOKUP(B1145,Nomenclature!$J$1:$K$97,2,0)</f>
        <v>65</v>
      </c>
      <c r="M1145" s="0" t="str">
        <f aca="false">VLOOKUP(C1145,Nomenclature!$M$1:$N$21,2,0)</f>
        <v>01</v>
      </c>
      <c r="N1145" s="0" t="str">
        <f aca="false">VLOOKUP(D1145,Nomenclature!$O$25:$P$31,2,0)</f>
        <v>06</v>
      </c>
      <c r="O1145" s="0" t="str">
        <f aca="false">CONCATENATE(K1145,L1145,M1145,N1145)</f>
        <v>07650106</v>
      </c>
      <c r="P1145" s="0" t="str">
        <f aca="false">CONCATENATE(K1145,L1145)</f>
        <v>0765</v>
      </c>
      <c r="R1145" s="0" t="n">
        <v>50.1775794869224</v>
      </c>
      <c r="S1145" s="0" t="n">
        <v>25</v>
      </c>
      <c r="T1145" s="0" t="n">
        <v>173.521061841207</v>
      </c>
      <c r="U1145" s="0" t="n">
        <v>2.01350779158378</v>
      </c>
      <c r="V1145" s="0" t="n">
        <v>0.087471377698757</v>
      </c>
      <c r="W1145" s="0" t="n">
        <f aca="false">VLOOKUP(D1145,'paramètres CI'!$A$1:$C$6,2,0)</f>
        <v>0.0424847883250769</v>
      </c>
      <c r="X1145" s="0" t="n">
        <f aca="false">(R1145-E1145)/E1145</f>
        <v>-0.0476190476190473</v>
      </c>
      <c r="Y1145" s="0" t="n">
        <f aca="false">T1145-G1145</f>
        <v>146.898846272502</v>
      </c>
      <c r="Z1145" s="0" t="n">
        <f aca="false">U1145-H1145</f>
        <v>-0.1119957528926</v>
      </c>
    </row>
    <row r="1146" customFormat="false" ht="15.8" hidden="false" customHeight="false" outlineLevel="0" collapsed="false">
      <c r="A1146" s="0" t="s">
        <v>19</v>
      </c>
      <c r="B1146" s="0" t="s">
        <v>143</v>
      </c>
      <c r="C1146" s="0" t="s">
        <v>35</v>
      </c>
      <c r="D1146" s="0" t="s">
        <v>33</v>
      </c>
      <c r="E1146" s="0" t="n">
        <f aca="false">VLOOKUP(O1146,bibliRdtCHauff!$G$1:$K$1398,4,0)</f>
        <v>60.0956009170999</v>
      </c>
      <c r="F1146" s="0" t="n">
        <v>25</v>
      </c>
      <c r="G1146" s="0" t="n">
        <f aca="false">VLOOKUP(P1146,BesoinU!$F$1:$L$99,3,0)</f>
        <v>26.6222155687049</v>
      </c>
      <c r="H1146" s="0" t="n">
        <f aca="false">VLOOKUP(O1146,bibliRdtCHauff!$G$1:$K$1398,3,0)</f>
        <v>2.50724073931768</v>
      </c>
      <c r="I1146" s="0" t="n">
        <v>9.99200639488413E-005</v>
      </c>
      <c r="J1146" s="0" t="n">
        <f aca="false">VLOOKUP(D1146,'paramètres CI'!$A$1:$C$6,2,0)</f>
        <v>0.033584731604575</v>
      </c>
      <c r="K1146" s="0" t="str">
        <f aca="false">VLOOKUP(A1146,Nomenclature!$D$1:$E$9,2,0)</f>
        <v>07</v>
      </c>
      <c r="L1146" s="0" t="str">
        <f aca="false">VLOOKUP(B1146,Nomenclature!$J$1:$K$97,2,0)</f>
        <v>65</v>
      </c>
      <c r="M1146" s="0" t="str">
        <f aca="false">VLOOKUP(C1146,Nomenclature!$M$1:$N$21,2,0)</f>
        <v>21</v>
      </c>
      <c r="N1146" s="0" t="str">
        <f aca="false">VLOOKUP(D1146,Nomenclature!$O$25:$P$31,2,0)</f>
        <v>01</v>
      </c>
      <c r="O1146" s="0" t="str">
        <f aca="false">CONCATENATE(K1146,L1146,M1146,N1146)</f>
        <v>07652101</v>
      </c>
      <c r="P1146" s="0" t="str">
        <f aca="false">CONCATENATE(K1146,L1146)</f>
        <v>0765</v>
      </c>
      <c r="R1146" s="0" t="n">
        <v>60.0956009170999</v>
      </c>
      <c r="S1146" s="0" t="n">
        <v>25</v>
      </c>
      <c r="T1146" s="0" t="n">
        <v>132.311089892494</v>
      </c>
      <c r="U1146" s="0" t="n">
        <v>2.50724073931768</v>
      </c>
      <c r="V1146" s="0" t="n">
        <v>9.99200639488413E-005</v>
      </c>
      <c r="W1146" s="0" t="n">
        <f aca="false">VLOOKUP(D1146,'paramètres CI'!$A$1:$C$6,2,0)</f>
        <v>0.033584731604575</v>
      </c>
      <c r="X1146" s="0" t="n">
        <f aca="false">(R1146-E1146)/E1146</f>
        <v>0</v>
      </c>
      <c r="Y1146" s="0" t="n">
        <f aca="false">T1146-G1146</f>
        <v>105.688874323789</v>
      </c>
      <c r="Z1146" s="0" t="n">
        <f aca="false">U1146-H1146</f>
        <v>0</v>
      </c>
    </row>
    <row r="1147" customFormat="false" ht="15.8" hidden="false" customHeight="false" outlineLevel="0" collapsed="false">
      <c r="A1147" s="0" t="s">
        <v>19</v>
      </c>
      <c r="B1147" s="0" t="s">
        <v>143</v>
      </c>
      <c r="C1147" s="0" t="s">
        <v>35</v>
      </c>
      <c r="D1147" s="0" t="s">
        <v>34</v>
      </c>
      <c r="E1147" s="0" t="n">
        <f aca="false">VLOOKUP(O1147,bibliRdtCHauff!$G$1:$K$1398,4,0)</f>
        <v>62.721974358653</v>
      </c>
      <c r="F1147" s="0" t="n">
        <v>25</v>
      </c>
      <c r="G1147" s="0" t="n">
        <f aca="false">VLOOKUP(P1147,BesoinU!$F$1:$L$99,3,0)</f>
        <v>26.6222155687049</v>
      </c>
      <c r="H1147" s="0" t="n">
        <f aca="false">VLOOKUP(O1147,bibliRdtCHauff!$G$1:$K$1398,3,0)</f>
        <v>2.57348655604679</v>
      </c>
      <c r="I1147" s="0" t="n">
        <v>9.99200639488413E-005</v>
      </c>
      <c r="J1147" s="0" t="n">
        <f aca="false">VLOOKUP(D1147,'paramètres CI'!$A$1:$C$6,2,0)</f>
        <v>0.0424847883250769</v>
      </c>
      <c r="K1147" s="0" t="str">
        <f aca="false">VLOOKUP(A1147,Nomenclature!$D$1:$E$9,2,0)</f>
        <v>07</v>
      </c>
      <c r="L1147" s="0" t="str">
        <f aca="false">VLOOKUP(B1147,Nomenclature!$J$1:$K$97,2,0)</f>
        <v>65</v>
      </c>
      <c r="M1147" s="0" t="str">
        <f aca="false">VLOOKUP(C1147,Nomenclature!$M$1:$N$21,2,0)</f>
        <v>21</v>
      </c>
      <c r="N1147" s="0" t="str">
        <f aca="false">VLOOKUP(D1147,Nomenclature!$O$25:$P$31,2,0)</f>
        <v>06</v>
      </c>
      <c r="O1147" s="0" t="str">
        <f aca="false">CONCATENATE(K1147,L1147,M1147,N1147)</f>
        <v>07652106</v>
      </c>
      <c r="P1147" s="0" t="str">
        <f aca="false">CONCATENATE(K1147,L1147)</f>
        <v>0765</v>
      </c>
      <c r="R1147" s="0" t="n">
        <v>62.721974358653</v>
      </c>
      <c r="S1147" s="0" t="n">
        <v>25</v>
      </c>
      <c r="T1147" s="0" t="n">
        <v>173.521061841207</v>
      </c>
      <c r="U1147" s="0" t="n">
        <v>2.57348655604679</v>
      </c>
      <c r="V1147" s="0" t="n">
        <v>9.99200639488413E-005</v>
      </c>
      <c r="W1147" s="0" t="n">
        <f aca="false">VLOOKUP(D1147,'paramètres CI'!$A$1:$C$6,2,0)</f>
        <v>0.0424847883250769</v>
      </c>
      <c r="X1147" s="0" t="n">
        <f aca="false">(R1147-E1147)/E1147</f>
        <v>0</v>
      </c>
      <c r="Y1147" s="0" t="n">
        <f aca="false">T1147-G1147</f>
        <v>146.898846272502</v>
      </c>
      <c r="Z1147" s="0" t="n">
        <f aca="false">U1147-H1147</f>
        <v>0</v>
      </c>
    </row>
    <row r="1148" customFormat="false" ht="15.8" hidden="false" customHeight="false" outlineLevel="0" collapsed="false">
      <c r="A1148" s="0" t="s">
        <v>19</v>
      </c>
      <c r="B1148" s="0" t="s">
        <v>143</v>
      </c>
      <c r="C1148" s="0" t="s">
        <v>134</v>
      </c>
      <c r="D1148" s="0" t="s">
        <v>43</v>
      </c>
      <c r="E1148" s="0" t="n">
        <f aca="false">VLOOKUP(O1148,bibliRdtCHauff!$G$1:$K$1398,4,0)</f>
        <v>10.4</v>
      </c>
      <c r="F1148" s="0" t="n">
        <v>10</v>
      </c>
      <c r="G1148" s="0" t="n">
        <f aca="false">VLOOKUP(P1148,BesoinU!$F$1:$L$99,3,0)</f>
        <v>26.6222155687049</v>
      </c>
      <c r="H1148" s="0" t="n">
        <f aca="false">VLOOKUP(O1148,bibliRdtCHauff!$G$1:$K$1398,3,0)</f>
        <v>0.84</v>
      </c>
      <c r="I1148" s="0" t="n">
        <v>0.148562225472996</v>
      </c>
      <c r="J1148" s="0" t="n">
        <f aca="false">VLOOKUP(D1148,'paramètres CI'!$A$1:$C$6,2,0)</f>
        <v>0.0935912806596305</v>
      </c>
      <c r="K1148" s="0" t="str">
        <f aca="false">VLOOKUP(A1148,Nomenclature!$D$1:$E$9,2,0)</f>
        <v>07</v>
      </c>
      <c r="L1148" s="0" t="str">
        <f aca="false">VLOOKUP(B1148,Nomenclature!$J$1:$K$97,2,0)</f>
        <v>65</v>
      </c>
      <c r="M1148" s="0" t="str">
        <f aca="false">VLOOKUP(C1148,Nomenclature!$M$1:$N$21,2,0)</f>
        <v>02</v>
      </c>
      <c r="N1148" s="0" t="str">
        <f aca="false">VLOOKUP(D1148,Nomenclature!$O$25:$P$31,2,0)</f>
        <v>02</v>
      </c>
      <c r="O1148" s="0" t="str">
        <f aca="false">CONCATENATE(K1148,L1148,M1148,N1148)</f>
        <v>07650202</v>
      </c>
      <c r="P1148" s="0" t="str">
        <f aca="false">CONCATENATE(K1148,L1148)</f>
        <v>0765</v>
      </c>
      <c r="R1148" s="0" t="n">
        <v>10</v>
      </c>
      <c r="S1148" s="0" t="n">
        <v>10</v>
      </c>
      <c r="T1148" s="0" t="n">
        <v>126.374509835678</v>
      </c>
      <c r="U1148" s="0" t="n">
        <v>0.8</v>
      </c>
      <c r="V1148" s="0" t="n">
        <v>0.148562225472996</v>
      </c>
      <c r="W1148" s="0" t="n">
        <f aca="false">VLOOKUP(D1148,'paramètres CI'!$A$1:$C$6,2,0)</f>
        <v>0.0935912806596305</v>
      </c>
      <c r="X1148" s="0" t="n">
        <f aca="false">(R1148-E1148)/E1148</f>
        <v>-0.0384615384615385</v>
      </c>
      <c r="Y1148" s="0" t="n">
        <f aca="false">T1148-G1148</f>
        <v>99.7522942669731</v>
      </c>
      <c r="Z1148" s="0" t="n">
        <f aca="false">U1148-H1148</f>
        <v>-0.0399999999999999</v>
      </c>
    </row>
    <row r="1149" customFormat="false" ht="15.8" hidden="false" customHeight="false" outlineLevel="0" collapsed="false">
      <c r="A1149" s="0" t="s">
        <v>19</v>
      </c>
      <c r="B1149" s="0" t="s">
        <v>143</v>
      </c>
      <c r="C1149" s="0" t="s">
        <v>135</v>
      </c>
      <c r="D1149" s="0" t="s">
        <v>43</v>
      </c>
      <c r="E1149" s="0" t="n">
        <f aca="false">VLOOKUP(O1149,bibliRdtCHauff!$G$1:$K$1398,4,0)</f>
        <v>12</v>
      </c>
      <c r="F1149" s="0" t="n">
        <v>10</v>
      </c>
      <c r="G1149" s="0" t="n">
        <f aca="false">VLOOKUP(P1149,BesoinU!$F$1:$L$99,3,0)</f>
        <v>26.6222155687049</v>
      </c>
      <c r="H1149" s="0" t="n">
        <f aca="false">VLOOKUP(O1149,bibliRdtCHauff!$G$1:$K$1398,3,0)</f>
        <v>1</v>
      </c>
      <c r="I1149" s="0" t="n">
        <v>9.99200639488413E-005</v>
      </c>
      <c r="J1149" s="0" t="n">
        <f aca="false">VLOOKUP(D1149,'paramètres CI'!$A$1:$C$6,2,0)</f>
        <v>0.0935912806596305</v>
      </c>
      <c r="K1149" s="0" t="str">
        <f aca="false">VLOOKUP(A1149,Nomenclature!$D$1:$E$9,2,0)</f>
        <v>07</v>
      </c>
      <c r="L1149" s="0" t="str">
        <f aca="false">VLOOKUP(B1149,Nomenclature!$J$1:$K$97,2,0)</f>
        <v>65</v>
      </c>
      <c r="M1149" s="0" t="str">
        <f aca="false">VLOOKUP(C1149,Nomenclature!$M$1:$N$21,2,0)</f>
        <v>22</v>
      </c>
      <c r="N1149" s="0" t="str">
        <f aca="false">VLOOKUP(D1149,Nomenclature!$O$25:$P$31,2,0)</f>
        <v>02</v>
      </c>
      <c r="O1149" s="0" t="str">
        <f aca="false">CONCATENATE(K1149,L1149,M1149,N1149)</f>
        <v>07652202</v>
      </c>
      <c r="P1149" s="0" t="str">
        <f aca="false">CONCATENATE(K1149,L1149)</f>
        <v>0765</v>
      </c>
      <c r="R1149" s="0" t="n">
        <v>12</v>
      </c>
      <c r="S1149" s="0" t="n">
        <v>10</v>
      </c>
      <c r="T1149" s="0" t="n">
        <v>126.374509835678</v>
      </c>
      <c r="U1149" s="0" t="n">
        <v>1</v>
      </c>
      <c r="V1149" s="0" t="n">
        <v>9.99200639488413E-005</v>
      </c>
      <c r="W1149" s="0" t="n">
        <f aca="false">VLOOKUP(D1149,'paramètres CI'!$A$1:$C$6,2,0)</f>
        <v>0.0935912806596305</v>
      </c>
      <c r="X1149" s="0" t="n">
        <f aca="false">(R1149-E1149)/E1149</f>
        <v>0</v>
      </c>
      <c r="Y1149" s="0" t="n">
        <f aca="false">T1149-G1149</f>
        <v>99.7522942669731</v>
      </c>
      <c r="Z1149" s="0" t="n">
        <f aca="false">U1149-H1149</f>
        <v>0</v>
      </c>
    </row>
    <row r="1150" customFormat="false" ht="15.8" hidden="false" customHeight="false" outlineLevel="0" collapsed="false">
      <c r="A1150" s="0" t="s">
        <v>19</v>
      </c>
      <c r="B1150" s="0" t="s">
        <v>143</v>
      </c>
      <c r="C1150" s="0" t="s">
        <v>36</v>
      </c>
      <c r="D1150" s="0" t="s">
        <v>37</v>
      </c>
      <c r="E1150" s="0" t="n">
        <f aca="false">VLOOKUP(O1150,bibliRdtCHauff!$G$1:$K$1398,4,0)</f>
        <v>30.5822514409672</v>
      </c>
      <c r="F1150" s="0" t="n">
        <v>20</v>
      </c>
      <c r="G1150" s="0" t="n">
        <f aca="false">VLOOKUP(P1150,BesoinU!$F$1:$L$99,3,0)</f>
        <v>26.6222155687049</v>
      </c>
      <c r="H1150" s="0" t="n">
        <f aca="false">VLOOKUP(O1150,bibliRdtCHauff!$G$1:$K$1398,3,0)</f>
        <v>0.750812573529875</v>
      </c>
      <c r="I1150" s="0" t="n">
        <v>9.99200639488413E-005</v>
      </c>
      <c r="J1150" s="0" t="n">
        <f aca="false">VLOOKUP(D1150,'paramètres CI'!$A$1:$C$6,2,0)</f>
        <v>0.0385046990211696</v>
      </c>
      <c r="K1150" s="0" t="str">
        <f aca="false">VLOOKUP(A1150,Nomenclature!$D$1:$E$9,2,0)</f>
        <v>07</v>
      </c>
      <c r="L1150" s="0" t="str">
        <f aca="false">VLOOKUP(B1150,Nomenclature!$J$1:$K$97,2,0)</f>
        <v>65</v>
      </c>
      <c r="M1150" s="0" t="str">
        <f aca="false">VLOOKUP(C1150,Nomenclature!$M$1:$N$21,2,0)</f>
        <v>23</v>
      </c>
      <c r="N1150" s="0" t="str">
        <f aca="false">VLOOKUP(D1150,Nomenclature!$O$25:$P$31,2,0)</f>
        <v>03</v>
      </c>
      <c r="O1150" s="0" t="str">
        <f aca="false">CONCATENATE(K1150,L1150,M1150,N1150)</f>
        <v>07652303</v>
      </c>
      <c r="P1150" s="0" t="str">
        <f aca="false">CONCATENATE(K1150,L1150)</f>
        <v>0765</v>
      </c>
      <c r="R1150" s="0" t="n">
        <v>30.5822514409672</v>
      </c>
      <c r="S1150" s="0" t="n">
        <v>20</v>
      </c>
      <c r="T1150" s="0" t="n">
        <v>133.090995004988</v>
      </c>
      <c r="U1150" s="0" t="n">
        <v>0.750812573529875</v>
      </c>
      <c r="V1150" s="0" t="n">
        <v>9.99200639488413E-005</v>
      </c>
      <c r="W1150" s="0" t="n">
        <f aca="false">VLOOKUP(D1150,'paramètres CI'!$A$1:$C$6,2,0)</f>
        <v>0.0385046990211696</v>
      </c>
      <c r="X1150" s="0" t="n">
        <f aca="false">(R1150-E1150)/E1150</f>
        <v>0</v>
      </c>
      <c r="Y1150" s="0" t="n">
        <f aca="false">T1150-G1150</f>
        <v>106.468779436283</v>
      </c>
      <c r="Z1150" s="0" t="n">
        <f aca="false">U1150-H1150</f>
        <v>0</v>
      </c>
    </row>
    <row r="1151" customFormat="false" ht="15.8" hidden="false" customHeight="false" outlineLevel="0" collapsed="false">
      <c r="A1151" s="0" t="s">
        <v>19</v>
      </c>
      <c r="B1151" s="0" t="s">
        <v>143</v>
      </c>
      <c r="C1151" s="0" t="s">
        <v>38</v>
      </c>
      <c r="D1151" s="0" t="s">
        <v>39</v>
      </c>
      <c r="E1151" s="0" t="n">
        <f aca="false">VLOOKUP(O1151,bibliRdtCHauff!$G$1:$K$1398,4,0)</f>
        <v>20.7386464752119</v>
      </c>
      <c r="F1151" s="0" t="n">
        <v>20</v>
      </c>
      <c r="G1151" s="0" t="n">
        <f aca="false">VLOOKUP(P1151,BesoinU!$F$1:$L$99,3,0)</f>
        <v>26.6222155687049</v>
      </c>
      <c r="H1151" s="0" t="n">
        <f aca="false">VLOOKUP(O1151,bibliRdtCHauff!$G$1:$K$1398,3,0)</f>
        <v>0.971104954503384</v>
      </c>
      <c r="I1151" s="0" t="n">
        <v>9.99200639488413E-005</v>
      </c>
      <c r="J1151" s="0" t="n">
        <f aca="false">VLOOKUP(D1151,'paramètres CI'!$A$1:$C$6,2,0)</f>
        <v>0.022045059962018</v>
      </c>
      <c r="K1151" s="0" t="str">
        <f aca="false">VLOOKUP(A1151,Nomenclature!$D$1:$E$9,2,0)</f>
        <v>07</v>
      </c>
      <c r="L1151" s="0" t="str">
        <f aca="false">VLOOKUP(B1151,Nomenclature!$J$1:$K$97,2,0)</f>
        <v>65</v>
      </c>
      <c r="M1151" s="0" t="str">
        <f aca="false">VLOOKUP(C1151,Nomenclature!$M$1:$N$21,2,0)</f>
        <v>24</v>
      </c>
      <c r="N1151" s="0" t="str">
        <f aca="false">VLOOKUP(D1151,Nomenclature!$O$25:$P$31,2,0)</f>
        <v>04</v>
      </c>
      <c r="O1151" s="0" t="str">
        <f aca="false">CONCATENATE(K1151,L1151,M1151,N1151)</f>
        <v>07652404</v>
      </c>
      <c r="P1151" s="0" t="str">
        <f aca="false">CONCATENATE(K1151,L1151)</f>
        <v>0765</v>
      </c>
      <c r="R1151" s="0" t="n">
        <v>20.7386464752119</v>
      </c>
      <c r="S1151" s="0" t="n">
        <v>20</v>
      </c>
      <c r="T1151" s="0" t="n">
        <v>219.678211355568</v>
      </c>
      <c r="U1151" s="0" t="n">
        <v>0.971104954503384</v>
      </c>
      <c r="V1151" s="0" t="n">
        <v>9.99200639488413E-005</v>
      </c>
      <c r="W1151" s="0" t="n">
        <f aca="false">VLOOKUP(D1151,'paramètres CI'!$A$1:$C$6,2,0)</f>
        <v>0.022045059962018</v>
      </c>
      <c r="X1151" s="0" t="n">
        <f aca="false">(R1151-E1151)/E1151</f>
        <v>0</v>
      </c>
      <c r="Y1151" s="0" t="n">
        <f aca="false">T1151-G1151</f>
        <v>193.055995786863</v>
      </c>
      <c r="Z1151" s="0" t="n">
        <f aca="false">U1151-H1151</f>
        <v>0</v>
      </c>
    </row>
    <row r="1152" customFormat="false" ht="15.8" hidden="false" customHeight="false" outlineLevel="0" collapsed="false">
      <c r="A1152" s="0" t="s">
        <v>19</v>
      </c>
      <c r="B1152" s="0" t="s">
        <v>143</v>
      </c>
      <c r="C1152" s="0" t="s">
        <v>40</v>
      </c>
      <c r="D1152" s="0" t="s">
        <v>37</v>
      </c>
      <c r="E1152" s="0" t="n">
        <f aca="false">VLOOKUP(O1152,bibliRdtCHauff!$G$1:$K$1398,4,0)</f>
        <v>25.6890912104124</v>
      </c>
      <c r="F1152" s="0" t="n">
        <v>20</v>
      </c>
      <c r="G1152" s="0" t="n">
        <f aca="false">VLOOKUP(P1152,BesoinU!$F$1:$L$99,3,0)</f>
        <v>26.6222155687049</v>
      </c>
      <c r="H1152" s="0" t="n">
        <f aca="false">VLOOKUP(O1152,bibliRdtCHauff!$G$1:$K$1398,3,0)</f>
        <v>0.692146111666082</v>
      </c>
      <c r="I1152" s="0" t="n">
        <v>0.0481359516391329</v>
      </c>
      <c r="J1152" s="0" t="n">
        <f aca="false">VLOOKUP(D1152,'paramètres CI'!$A$1:$C$6,2,0)</f>
        <v>0.0385046990211696</v>
      </c>
      <c r="K1152" s="0" t="str">
        <f aca="false">VLOOKUP(A1152,Nomenclature!$D$1:$E$9,2,0)</f>
        <v>07</v>
      </c>
      <c r="L1152" s="0" t="str">
        <f aca="false">VLOOKUP(B1152,Nomenclature!$J$1:$K$97,2,0)</f>
        <v>65</v>
      </c>
      <c r="M1152" s="0" t="str">
        <f aca="false">VLOOKUP(C1152,Nomenclature!$M$1:$N$21,2,0)</f>
        <v>03</v>
      </c>
      <c r="N1152" s="0" t="str">
        <f aca="false">VLOOKUP(D1152,Nomenclature!$O$25:$P$31,2,0)</f>
        <v>03</v>
      </c>
      <c r="O1152" s="0" t="str">
        <f aca="false">CONCATENATE(K1152,L1152,M1152,N1152)</f>
        <v>07650303</v>
      </c>
      <c r="P1152" s="0" t="str">
        <f aca="false">CONCATENATE(K1152,L1152)</f>
        <v>0765</v>
      </c>
      <c r="R1152" s="0" t="n">
        <v>24.4658011527738</v>
      </c>
      <c r="S1152" s="0" t="n">
        <v>20</v>
      </c>
      <c r="T1152" s="0" t="n">
        <v>133.090995004988</v>
      </c>
      <c r="U1152" s="0" t="n">
        <v>0.677479496200134</v>
      </c>
      <c r="V1152" s="0" t="n">
        <v>0.0481359516391329</v>
      </c>
      <c r="W1152" s="0" t="n">
        <f aca="false">VLOOKUP(D1152,'paramètres CI'!$A$1:$C$6,2,0)</f>
        <v>0.0385046990211696</v>
      </c>
      <c r="X1152" s="0" t="n">
        <f aca="false">(R1152-E1152)/E1152</f>
        <v>-0.0476190476190443</v>
      </c>
      <c r="Y1152" s="0" t="n">
        <f aca="false">T1152-G1152</f>
        <v>106.468779436283</v>
      </c>
      <c r="Z1152" s="0" t="n">
        <f aca="false">U1152-H1152</f>
        <v>-0.0146666154659481</v>
      </c>
    </row>
    <row r="1153" customFormat="false" ht="15.8" hidden="false" customHeight="false" outlineLevel="0" collapsed="false">
      <c r="A1153" s="0" t="s">
        <v>19</v>
      </c>
      <c r="B1153" s="0" t="s">
        <v>143</v>
      </c>
      <c r="C1153" s="0" t="s">
        <v>41</v>
      </c>
      <c r="D1153" s="0" t="s">
        <v>39</v>
      </c>
      <c r="E1153" s="0" t="n">
        <f aca="false">VLOOKUP(O1153,bibliRdtCHauff!$G$1:$K$1398,4,0)</f>
        <v>17.420463039178</v>
      </c>
      <c r="F1153" s="0" t="n">
        <v>20</v>
      </c>
      <c r="G1153" s="0" t="n">
        <f aca="false">VLOOKUP(P1153,BesoinU!$F$1:$L$99,3,0)</f>
        <v>26.6222155687049</v>
      </c>
      <c r="H1153" s="0" t="n">
        <f aca="false">VLOOKUP(O1153,bibliRdtCHauff!$G$1:$K$1398,3,0)</f>
        <v>0.706388400388766</v>
      </c>
      <c r="I1153" s="0" t="n">
        <v>0.321033755487356</v>
      </c>
      <c r="J1153" s="0" t="n">
        <f aca="false">VLOOKUP(D1153,'paramètres CI'!$A$1:$C$6,2,0)</f>
        <v>0.022045059962018</v>
      </c>
      <c r="K1153" s="0" t="str">
        <f aca="false">VLOOKUP(A1153,Nomenclature!$D$1:$E$9,2,0)</f>
        <v>07</v>
      </c>
      <c r="L1153" s="0" t="str">
        <f aca="false">VLOOKUP(B1153,Nomenclature!$J$1:$K$97,2,0)</f>
        <v>65</v>
      </c>
      <c r="M1153" s="0" t="str">
        <f aca="false">VLOOKUP(C1153,Nomenclature!$M$1:$N$21,2,0)</f>
        <v>04</v>
      </c>
      <c r="N1153" s="0" t="str">
        <f aca="false">VLOOKUP(D1153,Nomenclature!$O$25:$P$31,2,0)</f>
        <v>04</v>
      </c>
      <c r="O1153" s="0" t="str">
        <f aca="false">CONCATENATE(K1153,L1153,M1153,N1153)</f>
        <v>07650404</v>
      </c>
      <c r="P1153" s="0" t="str">
        <f aca="false">CONCATENATE(K1153,L1153)</f>
        <v>0765</v>
      </c>
      <c r="R1153" s="0" t="n">
        <v>16.5909171801695</v>
      </c>
      <c r="S1153" s="0" t="n">
        <v>20</v>
      </c>
      <c r="T1153" s="0" t="n">
        <v>219.678211355568</v>
      </c>
      <c r="U1153" s="0" t="n">
        <v>0.640209261860112</v>
      </c>
      <c r="V1153" s="0" t="n">
        <v>0.321033755487356</v>
      </c>
      <c r="W1153" s="0" t="n">
        <f aca="false">VLOOKUP(D1153,'paramètres CI'!$A$1:$C$6,2,0)</f>
        <v>0.022045059962018</v>
      </c>
      <c r="X1153" s="0" t="n">
        <f aca="false">(R1153-E1153)/E1153</f>
        <v>-0.0476190476190489</v>
      </c>
      <c r="Y1153" s="0" t="n">
        <f aca="false">T1153-G1153</f>
        <v>193.055995786863</v>
      </c>
      <c r="Z1153" s="0" t="n">
        <f aca="false">U1153-H1153</f>
        <v>-0.066179138528654</v>
      </c>
    </row>
    <row r="1154" customFormat="false" ht="15.8" hidden="false" customHeight="false" outlineLevel="0" collapsed="false">
      <c r="A1154" s="0" t="s">
        <v>19</v>
      </c>
      <c r="B1154" s="0" t="s">
        <v>143</v>
      </c>
      <c r="C1154" s="0" t="s">
        <v>45</v>
      </c>
      <c r="D1154" s="0" t="s">
        <v>43</v>
      </c>
      <c r="E1154" s="0" t="n">
        <f aca="false">VLOOKUP(O1154,bibliRdtCHauff!$G$1:$K$1398,4,0)</f>
        <v>10.4</v>
      </c>
      <c r="F1154" s="0" t="n">
        <v>13</v>
      </c>
      <c r="G1154" s="0" t="n">
        <f aca="false">VLOOKUP(P1154,BesoinU!$F$1:$L$99,3,0)</f>
        <v>26.6222155687049</v>
      </c>
      <c r="H1154" s="0" t="n">
        <f aca="false">VLOOKUP(O1154,bibliRdtCHauff!$G$1:$K$1398,3,0)</f>
        <v>0.92</v>
      </c>
      <c r="I1154" s="0" t="n">
        <v>0.196695167553225</v>
      </c>
      <c r="J1154" s="0" t="n">
        <f aca="false">VLOOKUP(D1154,'paramètres CI'!$A$1:$C$6,2,0)</f>
        <v>0.0935912806596305</v>
      </c>
      <c r="K1154" s="0" t="str">
        <f aca="false">VLOOKUP(A1154,Nomenclature!$D$1:$E$9,2,0)</f>
        <v>07</v>
      </c>
      <c r="L1154" s="0" t="str">
        <f aca="false">VLOOKUP(B1154,Nomenclature!$J$1:$K$97,2,0)</f>
        <v>65</v>
      </c>
      <c r="M1154" s="0" t="str">
        <f aca="false">VLOOKUP(C1154,Nomenclature!$M$1:$N$21,2,0)</f>
        <v>06</v>
      </c>
      <c r="N1154" s="0" t="str">
        <f aca="false">VLOOKUP(D1154,Nomenclature!$O$25:$P$31,2,0)</f>
        <v>02</v>
      </c>
      <c r="O1154" s="0" t="str">
        <f aca="false">CONCATENATE(K1154,L1154,M1154,N1154)</f>
        <v>07650602</v>
      </c>
      <c r="P1154" s="0" t="str">
        <f aca="false">CONCATENATE(K1154,L1154)</f>
        <v>0765</v>
      </c>
      <c r="R1154" s="0" t="n">
        <v>10</v>
      </c>
      <c r="S1154" s="0" t="n">
        <v>13</v>
      </c>
      <c r="T1154" s="0" t="n">
        <v>129.470625851249</v>
      </c>
      <c r="U1154" s="0" t="n">
        <v>0.9</v>
      </c>
      <c r="V1154" s="0" t="n">
        <v>0.196695167553225</v>
      </c>
      <c r="W1154" s="0" t="n">
        <f aca="false">VLOOKUP(D1154,'paramètres CI'!$A$1:$C$6,2,0)</f>
        <v>0.0935912806596305</v>
      </c>
      <c r="X1154" s="0" t="n">
        <f aca="false">(R1154-E1154)/E1154</f>
        <v>-0.0384615384615385</v>
      </c>
      <c r="Y1154" s="0" t="n">
        <f aca="false">T1154-G1154</f>
        <v>102.848410282544</v>
      </c>
      <c r="Z1154" s="0" t="n">
        <f aca="false">U1154-H1154</f>
        <v>-0.02</v>
      </c>
    </row>
    <row r="1155" customFormat="false" ht="15.8" hidden="false" customHeight="false" outlineLevel="0" collapsed="false">
      <c r="A1155" s="0" t="s">
        <v>19</v>
      </c>
      <c r="B1155" s="0" t="s">
        <v>143</v>
      </c>
      <c r="C1155" s="0" t="s">
        <v>46</v>
      </c>
      <c r="D1155" s="0" t="s">
        <v>43</v>
      </c>
      <c r="E1155" s="0" t="n">
        <f aca="false">VLOOKUP(O1155,bibliRdtCHauff!$G$1:$K$1398,4,0)</f>
        <v>12</v>
      </c>
      <c r="F1155" s="0" t="n">
        <v>13</v>
      </c>
      <c r="G1155" s="0" t="n">
        <f aca="false">VLOOKUP(P1155,BesoinU!$F$1:$L$99,3,0)</f>
        <v>26.6222155687049</v>
      </c>
      <c r="H1155" s="0" t="n">
        <f aca="false">VLOOKUP(O1155,bibliRdtCHauff!$G$1:$K$1398,3,0)</f>
        <v>1</v>
      </c>
      <c r="I1155" s="0" t="n">
        <v>9.99200639488413E-005</v>
      </c>
      <c r="J1155" s="0" t="n">
        <f aca="false">VLOOKUP(D1155,'paramètres CI'!$A$1:$C$6,2,0)</f>
        <v>0.0935912806596305</v>
      </c>
      <c r="K1155" s="0" t="str">
        <f aca="false">VLOOKUP(A1155,Nomenclature!$D$1:$E$9,2,0)</f>
        <v>07</v>
      </c>
      <c r="L1155" s="0" t="str">
        <f aca="false">VLOOKUP(B1155,Nomenclature!$J$1:$K$97,2,0)</f>
        <v>65</v>
      </c>
      <c r="M1155" s="0" t="str">
        <f aca="false">VLOOKUP(C1155,Nomenclature!$M$1:$N$21,2,0)</f>
        <v>26</v>
      </c>
      <c r="N1155" s="0" t="str">
        <f aca="false">VLOOKUP(D1155,Nomenclature!$O$25:$P$31,2,0)</f>
        <v>02</v>
      </c>
      <c r="O1155" s="0" t="str">
        <f aca="false">CONCATENATE(K1155,L1155,M1155,N1155)</f>
        <v>07652602</v>
      </c>
      <c r="P1155" s="0" t="str">
        <f aca="false">CONCATENATE(K1155,L1155)</f>
        <v>0765</v>
      </c>
      <c r="R1155" s="0" t="n">
        <v>12</v>
      </c>
      <c r="S1155" s="0" t="n">
        <v>13</v>
      </c>
      <c r="T1155" s="0" t="n">
        <v>129.470625851249</v>
      </c>
      <c r="U1155" s="0" t="n">
        <v>1</v>
      </c>
      <c r="V1155" s="0" t="n">
        <v>9.99200639488413E-005</v>
      </c>
      <c r="W1155" s="0" t="n">
        <f aca="false">VLOOKUP(D1155,'paramètres CI'!$A$1:$C$6,2,0)</f>
        <v>0.0935912806596305</v>
      </c>
      <c r="X1155" s="0" t="n">
        <f aca="false">(R1155-E1155)/E1155</f>
        <v>0</v>
      </c>
      <c r="Y1155" s="0" t="n">
        <f aca="false">T1155-G1155</f>
        <v>102.848410282544</v>
      </c>
      <c r="Z1155" s="0" t="n">
        <f aca="false">U1155-H1155</f>
        <v>0</v>
      </c>
    </row>
    <row r="1156" customFormat="false" ht="15.8" hidden="false" customHeight="false" outlineLevel="0" collapsed="false">
      <c r="A1156" s="0" t="s">
        <v>19</v>
      </c>
      <c r="B1156" s="0" t="s">
        <v>143</v>
      </c>
      <c r="C1156" s="0" t="s">
        <v>48</v>
      </c>
      <c r="D1156" s="0" t="s">
        <v>43</v>
      </c>
      <c r="E1156" s="0" t="n">
        <f aca="false">VLOOKUP(O1156,bibliRdtCHauff!$G$1:$K$1398,4,0)</f>
        <v>34.8902684676754</v>
      </c>
      <c r="F1156" s="0" t="n">
        <v>20</v>
      </c>
      <c r="G1156" s="0" t="n">
        <f aca="false">VLOOKUP(P1156,BesoinU!$F$1:$L$99,3,0)</f>
        <v>26.6222155687049</v>
      </c>
      <c r="H1156" s="0" t="n">
        <f aca="false">VLOOKUP(O1156,bibliRdtCHauff!$G$1:$K$1398,3,0)</f>
        <v>2.95662809302325</v>
      </c>
      <c r="I1156" s="0" t="n">
        <v>0.0960704278828444</v>
      </c>
      <c r="J1156" s="0" t="n">
        <f aca="false">VLOOKUP(D1156,'paramètres CI'!$A$1:$C$6,2,0)</f>
        <v>0.0935912806596305</v>
      </c>
      <c r="K1156" s="0" t="str">
        <f aca="false">VLOOKUP(A1156,Nomenclature!$D$1:$E$9,2,0)</f>
        <v>07</v>
      </c>
      <c r="L1156" s="0" t="str">
        <f aca="false">VLOOKUP(B1156,Nomenclature!$J$1:$K$97,2,0)</f>
        <v>65</v>
      </c>
      <c r="M1156" s="0" t="str">
        <f aca="false">VLOOKUP(C1156,Nomenclature!$M$1:$N$21,2,0)</f>
        <v>09</v>
      </c>
      <c r="N1156" s="0" t="str">
        <f aca="false">VLOOKUP(D1156,Nomenclature!$O$25:$P$31,2,0)</f>
        <v>02</v>
      </c>
      <c r="O1156" s="0" t="str">
        <f aca="false">CONCATENATE(K1156,L1156,M1156,N1156)</f>
        <v>07650902</v>
      </c>
      <c r="P1156" s="0" t="str">
        <f aca="false">CONCATENATE(K1156,L1156)</f>
        <v>0765</v>
      </c>
      <c r="R1156" s="0" t="n">
        <v>33.2288271120718</v>
      </c>
      <c r="S1156" s="0" t="n">
        <v>20</v>
      </c>
      <c r="T1156" s="0" t="n">
        <v>149.650961577085</v>
      </c>
      <c r="U1156" s="0" t="n">
        <v>2.84291162790697</v>
      </c>
      <c r="V1156" s="0" t="n">
        <v>0.0960704278828444</v>
      </c>
      <c r="W1156" s="0" t="n">
        <f aca="false">VLOOKUP(D1156,'paramètres CI'!$A$1:$C$6,2,0)</f>
        <v>0.0935912806596305</v>
      </c>
      <c r="X1156" s="0" t="n">
        <f aca="false">(R1156-E1156)/E1156</f>
        <v>-0.0476190476190479</v>
      </c>
      <c r="Y1156" s="0" t="n">
        <f aca="false">T1156-G1156</f>
        <v>123.02874600838</v>
      </c>
      <c r="Z1156" s="0" t="n">
        <f aca="false">U1156-H1156</f>
        <v>-0.11371646511628</v>
      </c>
    </row>
    <row r="1157" customFormat="false" ht="15.8" hidden="false" customHeight="false" outlineLevel="0" collapsed="false">
      <c r="A1157" s="0" t="s">
        <v>19</v>
      </c>
      <c r="B1157" s="0" t="s">
        <v>143</v>
      </c>
      <c r="C1157" s="0" t="s">
        <v>49</v>
      </c>
      <c r="D1157" s="0" t="s">
        <v>43</v>
      </c>
      <c r="E1157" s="0" t="n">
        <f aca="false">VLOOKUP(O1157,bibliRdtCHauff!$G$1:$K$1398,4,0)</f>
        <v>41.5360338900898</v>
      </c>
      <c r="F1157" s="0" t="n">
        <v>20</v>
      </c>
      <c r="G1157" s="0" t="n">
        <f aca="false">VLOOKUP(P1157,BesoinU!$F$1:$L$99,3,0)</f>
        <v>26.6222155687049</v>
      </c>
      <c r="H1157" s="0" t="n">
        <f aca="false">VLOOKUP(O1157,bibliRdtCHauff!$G$1:$K$1398,3,0)</f>
        <v>3.41149395348837</v>
      </c>
      <c r="I1157" s="0" t="n">
        <v>9.99200639488413E-005</v>
      </c>
      <c r="J1157" s="0" t="n">
        <f aca="false">VLOOKUP(D1157,'paramètres CI'!$A$1:$C$6,2,0)</f>
        <v>0.0935912806596305</v>
      </c>
      <c r="K1157" s="0" t="str">
        <f aca="false">VLOOKUP(A1157,Nomenclature!$D$1:$E$9,2,0)</f>
        <v>07</v>
      </c>
      <c r="L1157" s="0" t="str">
        <f aca="false">VLOOKUP(B1157,Nomenclature!$J$1:$K$97,2,0)</f>
        <v>65</v>
      </c>
      <c r="M1157" s="0" t="str">
        <f aca="false">VLOOKUP(C1157,Nomenclature!$M$1:$N$21,2,0)</f>
        <v>29</v>
      </c>
      <c r="N1157" s="0" t="str">
        <f aca="false">VLOOKUP(D1157,Nomenclature!$O$25:$P$31,2,0)</f>
        <v>02</v>
      </c>
      <c r="O1157" s="0" t="str">
        <f aca="false">CONCATENATE(K1157,L1157,M1157,N1157)</f>
        <v>07652902</v>
      </c>
      <c r="P1157" s="0" t="str">
        <f aca="false">CONCATENATE(K1157,L1157)</f>
        <v>0765</v>
      </c>
      <c r="R1157" s="0" t="n">
        <v>41.5360338900898</v>
      </c>
      <c r="S1157" s="0" t="n">
        <v>20</v>
      </c>
      <c r="T1157" s="0" t="n">
        <v>149.650961577085</v>
      </c>
      <c r="U1157" s="0" t="n">
        <v>3.41149395348837</v>
      </c>
      <c r="V1157" s="0" t="n">
        <v>9.99200639488413E-005</v>
      </c>
      <c r="W1157" s="0" t="n">
        <f aca="false">VLOOKUP(D1157,'paramètres CI'!$A$1:$C$6,2,0)</f>
        <v>0.0935912806596305</v>
      </c>
      <c r="X1157" s="0" t="n">
        <f aca="false">(R1157-E1157)/E1157</f>
        <v>0</v>
      </c>
      <c r="Y1157" s="0" t="n">
        <f aca="false">T1157-G1157</f>
        <v>123.02874600838</v>
      </c>
      <c r="Z1157" s="0" t="n">
        <f aca="false">U1157-H1157</f>
        <v>0</v>
      </c>
    </row>
    <row r="1158" customFormat="false" ht="15.8" hidden="false" customHeight="false" outlineLevel="0" collapsed="false">
      <c r="A1158" s="0" t="s">
        <v>19</v>
      </c>
      <c r="B1158" s="0" t="s">
        <v>143</v>
      </c>
      <c r="C1158" s="0" t="s">
        <v>55</v>
      </c>
      <c r="D1158" s="0" t="s">
        <v>43</v>
      </c>
      <c r="E1158" s="0" t="n">
        <f aca="false">VLOOKUP(O1158,bibliRdtCHauff!$G$1:$K$1398,4,0)</f>
        <v>9.60155699352696</v>
      </c>
      <c r="F1158" s="0" t="n">
        <v>17</v>
      </c>
      <c r="G1158" s="0" t="n">
        <f aca="false">VLOOKUP(P1158,BesoinU!$F$1:$L$99,3,0)</f>
        <v>26.6222155687049</v>
      </c>
      <c r="H1158" s="0" t="n">
        <f aca="false">VLOOKUP(O1158,bibliRdtCHauff!$G$1:$K$1398,3,0)</f>
        <v>2.72589990697674</v>
      </c>
      <c r="I1158" s="0" t="n">
        <v>0.0494673238232007</v>
      </c>
      <c r="J1158" s="0" t="n">
        <f aca="false">VLOOKUP(D1158,'paramètres CI'!$A$1:$C$6,2,0)</f>
        <v>0.0935912806596305</v>
      </c>
      <c r="K1158" s="0" t="str">
        <f aca="false">VLOOKUP(A1158,Nomenclature!$D$1:$E$9,2,0)</f>
        <v>07</v>
      </c>
      <c r="L1158" s="0" t="str">
        <f aca="false">VLOOKUP(B1158,Nomenclature!$J$1:$K$97,2,0)</f>
        <v>65</v>
      </c>
      <c r="M1158" s="0" t="str">
        <f aca="false">VLOOKUP(C1158,Nomenclature!$M$1:$N$21,2,0)</f>
        <v>10</v>
      </c>
      <c r="N1158" s="0" t="str">
        <f aca="false">VLOOKUP(D1158,Nomenclature!$O$25:$P$31,2,0)</f>
        <v>02</v>
      </c>
      <c r="O1158" s="0" t="str">
        <f aca="false">CONCATENATE(K1158,L1158,M1158,N1158)</f>
        <v>07651002</v>
      </c>
      <c r="P1158" s="0" t="str">
        <f aca="false">CONCATENATE(K1158,L1158)</f>
        <v>0765</v>
      </c>
      <c r="R1158" s="0" t="n">
        <v>9.1443399938352</v>
      </c>
      <c r="S1158" s="0" t="n">
        <v>17</v>
      </c>
      <c r="T1158" s="0" t="n">
        <v>172.319558541525</v>
      </c>
      <c r="U1158" s="0" t="n">
        <v>2.59842976744186</v>
      </c>
      <c r="V1158" s="0" t="n">
        <v>0.0494673238232007</v>
      </c>
      <c r="W1158" s="0" t="n">
        <f aca="false">VLOOKUP(D1158,'paramètres CI'!$A$1:$C$6,2,0)</f>
        <v>0.0935912806596305</v>
      </c>
      <c r="X1158" s="0" t="n">
        <f aca="false">(R1158-E1158)/E1158</f>
        <v>-0.0476190476190477</v>
      </c>
      <c r="Y1158" s="0" t="n">
        <f aca="false">T1158-G1158</f>
        <v>145.69734297282</v>
      </c>
      <c r="Z1158" s="0" t="n">
        <f aca="false">U1158-H1158</f>
        <v>-0.12747013953488</v>
      </c>
    </row>
    <row r="1159" customFormat="false" ht="15.8" hidden="false" customHeight="false" outlineLevel="0" collapsed="false">
      <c r="A1159" s="0" t="s">
        <v>19</v>
      </c>
      <c r="B1159" s="0" t="s">
        <v>143</v>
      </c>
      <c r="C1159" s="0" t="s">
        <v>56</v>
      </c>
      <c r="D1159" s="0" t="s">
        <v>43</v>
      </c>
      <c r="E1159" s="0" t="n">
        <f aca="false">VLOOKUP(O1159,bibliRdtCHauff!$G$1:$K$1398,4,0)</f>
        <v>11.430424992294</v>
      </c>
      <c r="F1159" s="0" t="n">
        <v>17</v>
      </c>
      <c r="G1159" s="0" t="n">
        <f aca="false">VLOOKUP(P1159,BesoinU!$F$1:$L$99,3,0)</f>
        <v>26.6222155687049</v>
      </c>
      <c r="H1159" s="0" t="n">
        <f aca="false">VLOOKUP(O1159,bibliRdtCHauff!$G$1:$K$1398,3,0)</f>
        <v>3.23578046511627</v>
      </c>
      <c r="I1159" s="0" t="n">
        <v>9.99200639488413E-005</v>
      </c>
      <c r="J1159" s="0" t="n">
        <f aca="false">VLOOKUP(D1159,'paramètres CI'!$A$1:$C$6,2,0)</f>
        <v>0.0935912806596305</v>
      </c>
      <c r="K1159" s="0" t="str">
        <f aca="false">VLOOKUP(A1159,Nomenclature!$D$1:$E$9,2,0)</f>
        <v>07</v>
      </c>
      <c r="L1159" s="0" t="str">
        <f aca="false">VLOOKUP(B1159,Nomenclature!$J$1:$K$97,2,0)</f>
        <v>65</v>
      </c>
      <c r="M1159" s="0" t="str">
        <f aca="false">VLOOKUP(C1159,Nomenclature!$M$1:$N$21,2,0)</f>
        <v>30</v>
      </c>
      <c r="N1159" s="0" t="str">
        <f aca="false">VLOOKUP(D1159,Nomenclature!$O$25:$P$31,2,0)</f>
        <v>02</v>
      </c>
      <c r="O1159" s="0" t="str">
        <f aca="false">CONCATENATE(K1159,L1159,M1159,N1159)</f>
        <v>07653002</v>
      </c>
      <c r="P1159" s="0" t="str">
        <f aca="false">CONCATENATE(K1159,L1159)</f>
        <v>0765</v>
      </c>
      <c r="R1159" s="0" t="n">
        <v>11.430424992294</v>
      </c>
      <c r="S1159" s="0" t="n">
        <v>17</v>
      </c>
      <c r="T1159" s="0" t="n">
        <v>172.319558541525</v>
      </c>
      <c r="U1159" s="0" t="n">
        <v>3.23578046511627</v>
      </c>
      <c r="V1159" s="0" t="n">
        <v>9.99200639488413E-005</v>
      </c>
      <c r="W1159" s="0" t="n">
        <f aca="false">VLOOKUP(D1159,'paramètres CI'!$A$1:$C$6,2,0)</f>
        <v>0.0935912806596305</v>
      </c>
      <c r="X1159" s="0" t="n">
        <f aca="false">(R1159-E1159)/E1159</f>
        <v>0</v>
      </c>
      <c r="Y1159" s="0" t="n">
        <f aca="false">T1159-G1159</f>
        <v>145.69734297282</v>
      </c>
      <c r="Z1159" s="0" t="n">
        <f aca="false">U1159-H1159</f>
        <v>0</v>
      </c>
    </row>
    <row r="1160" customFormat="false" ht="15.8" hidden="false" customHeight="false" outlineLevel="0" collapsed="false">
      <c r="A1160" s="0" t="s">
        <v>19</v>
      </c>
      <c r="B1160" s="0" t="s">
        <v>144</v>
      </c>
      <c r="C1160" s="0" t="s">
        <v>32</v>
      </c>
      <c r="D1160" s="0" t="s">
        <v>33</v>
      </c>
      <c r="E1160" s="0" t="n">
        <f aca="false">VLOOKUP(O1160,bibliRdtCHauff!$G$1:$K$1398,4,0)</f>
        <v>53.4994895917058</v>
      </c>
      <c r="F1160" s="0" t="n">
        <v>25</v>
      </c>
      <c r="G1160" s="0" t="n">
        <f aca="false">VLOOKUP(P1160,BesoinU!$F$1:$L$99,3,0)</f>
        <v>29.8045662089118</v>
      </c>
      <c r="H1160" s="0" t="n">
        <f aca="false">VLOOKUP(O1160,bibliRdtCHauff!$G$1:$K$1398,3,0)</f>
        <v>2.08070524564634</v>
      </c>
      <c r="I1160" s="0" t="n">
        <v>0.0487137542118012</v>
      </c>
      <c r="J1160" s="0" t="n">
        <f aca="false">VLOOKUP(D1160,'paramètres CI'!$A$1:$C$6,2,0)</f>
        <v>0.033584731604575</v>
      </c>
      <c r="K1160" s="0" t="str">
        <f aca="false">VLOOKUP(A1160,Nomenclature!$D$1:$E$9,2,0)</f>
        <v>07</v>
      </c>
      <c r="L1160" s="0" t="str">
        <f aca="false">VLOOKUP(B1160,Nomenclature!$J$1:$K$97,2,0)</f>
        <v>80</v>
      </c>
      <c r="M1160" s="0" t="str">
        <f aca="false">VLOOKUP(C1160,Nomenclature!$M$1:$N$21,2,0)</f>
        <v>01</v>
      </c>
      <c r="N1160" s="0" t="str">
        <f aca="false">VLOOKUP(D1160,Nomenclature!$O$25:$P$31,2,0)</f>
        <v>01</v>
      </c>
      <c r="O1160" s="0" t="str">
        <f aca="false">CONCATENATE(K1160,L1160,M1160,N1160)</f>
        <v>07800101</v>
      </c>
      <c r="P1160" s="0" t="str">
        <f aca="false">CONCATENATE(K1160,L1160)</f>
        <v>0780</v>
      </c>
      <c r="R1160" s="0" t="n">
        <v>50.9518948492436</v>
      </c>
      <c r="S1160" s="0" t="n">
        <v>25</v>
      </c>
      <c r="T1160" s="0" t="n">
        <v>135.611087252902</v>
      </c>
      <c r="U1160" s="0" t="n">
        <v>1.97046378263204</v>
      </c>
      <c r="V1160" s="0" t="n">
        <v>0.0487137542118012</v>
      </c>
      <c r="W1160" s="0" t="n">
        <f aca="false">VLOOKUP(D1160,'paramètres CI'!$A$1:$C$6,2,0)</f>
        <v>0.033584731604575</v>
      </c>
      <c r="X1160" s="0" t="n">
        <f aca="false">(R1160-E1160)/E1160</f>
        <v>-0.047619047619048</v>
      </c>
      <c r="Y1160" s="0" t="n">
        <f aca="false">T1160-G1160</f>
        <v>105.80652104399</v>
      </c>
      <c r="Z1160" s="0" t="n">
        <f aca="false">U1160-H1160</f>
        <v>-0.1102414630143</v>
      </c>
    </row>
    <row r="1161" customFormat="false" ht="15.8" hidden="false" customHeight="false" outlineLevel="0" collapsed="false">
      <c r="A1161" s="0" t="s">
        <v>19</v>
      </c>
      <c r="B1161" s="0" t="s">
        <v>144</v>
      </c>
      <c r="C1161" s="0" t="s">
        <v>32</v>
      </c>
      <c r="D1161" s="0" t="s">
        <v>34</v>
      </c>
      <c r="E1161" s="0" t="n">
        <f aca="false">VLOOKUP(O1161,bibliRdtCHauff!$G$1:$K$1398,4,0)</f>
        <v>60.107403083373</v>
      </c>
      <c r="F1161" s="0" t="n">
        <v>25</v>
      </c>
      <c r="G1161" s="0" t="n">
        <f aca="false">VLOOKUP(P1161,BesoinU!$F$1:$L$99,3,0)</f>
        <v>29.8045662089118</v>
      </c>
      <c r="H1161" s="0" t="n">
        <f aca="false">VLOOKUP(O1161,bibliRdtCHauff!$G$1:$K$1398,3,0)</f>
        <v>2.11289794313849</v>
      </c>
      <c r="I1161" s="0" t="n">
        <v>0.0721197573302062</v>
      </c>
      <c r="J1161" s="0" t="n">
        <f aca="false">VLOOKUP(D1161,'paramètres CI'!$A$1:$C$6,2,0)</f>
        <v>0.0424847883250769</v>
      </c>
      <c r="K1161" s="0" t="str">
        <f aca="false">VLOOKUP(A1161,Nomenclature!$D$1:$E$9,2,0)</f>
        <v>07</v>
      </c>
      <c r="L1161" s="0" t="str">
        <f aca="false">VLOOKUP(B1161,Nomenclature!$J$1:$K$97,2,0)</f>
        <v>80</v>
      </c>
      <c r="M1161" s="0" t="str">
        <f aca="false">VLOOKUP(C1161,Nomenclature!$M$1:$N$21,2,0)</f>
        <v>01</v>
      </c>
      <c r="N1161" s="0" t="str">
        <f aca="false">VLOOKUP(D1161,Nomenclature!$O$25:$P$31,2,0)</f>
        <v>06</v>
      </c>
      <c r="O1161" s="0" t="str">
        <f aca="false">CONCATENATE(K1161,L1161,M1161,N1161)</f>
        <v>07800106</v>
      </c>
      <c r="P1161" s="0" t="str">
        <f aca="false">CONCATENATE(K1161,L1161)</f>
        <v>0780</v>
      </c>
      <c r="R1161" s="0" t="n">
        <v>57.2451457936886</v>
      </c>
      <c r="S1161" s="0" t="n">
        <v>25</v>
      </c>
      <c r="T1161" s="0" t="n">
        <v>154.731937057022</v>
      </c>
      <c r="U1161" s="0" t="n">
        <v>2.00129011985821</v>
      </c>
      <c r="V1161" s="0" t="n">
        <v>0.0721197573302062</v>
      </c>
      <c r="W1161" s="0" t="n">
        <f aca="false">VLOOKUP(D1161,'paramètres CI'!$A$1:$C$6,2,0)</f>
        <v>0.0424847883250769</v>
      </c>
      <c r="X1161" s="0" t="n">
        <f aca="false">(R1161-E1161)/E1161</f>
        <v>-0.0476190476190472</v>
      </c>
      <c r="Y1161" s="0" t="n">
        <f aca="false">T1161-G1161</f>
        <v>124.92737084811</v>
      </c>
      <c r="Z1161" s="0" t="n">
        <f aca="false">U1161-H1161</f>
        <v>-0.11160782328028</v>
      </c>
    </row>
    <row r="1162" customFormat="false" ht="15.8" hidden="false" customHeight="false" outlineLevel="0" collapsed="false">
      <c r="A1162" s="0" t="s">
        <v>19</v>
      </c>
      <c r="B1162" s="0" t="s">
        <v>144</v>
      </c>
      <c r="C1162" s="0" t="s">
        <v>35</v>
      </c>
      <c r="D1162" s="0" t="s">
        <v>33</v>
      </c>
      <c r="E1162" s="0" t="n">
        <f aca="false">VLOOKUP(O1162,bibliRdtCHauff!$G$1:$K$1398,4,0)</f>
        <v>63.6898685615545</v>
      </c>
      <c r="F1162" s="0" t="n">
        <v>25</v>
      </c>
      <c r="G1162" s="0" t="n">
        <f aca="false">VLOOKUP(P1162,BesoinU!$F$1:$L$99,3,0)</f>
        <v>29.8045662089118</v>
      </c>
      <c r="H1162" s="0" t="n">
        <f aca="false">VLOOKUP(O1162,bibliRdtCHauff!$G$1:$K$1398,3,0)</f>
        <v>2.52167109770355</v>
      </c>
      <c r="I1162" s="0" t="n">
        <v>9.99100809271658E-005</v>
      </c>
      <c r="J1162" s="0" t="n">
        <f aca="false">VLOOKUP(D1162,'paramètres CI'!$A$1:$C$6,2,0)</f>
        <v>0.033584731604575</v>
      </c>
      <c r="K1162" s="0" t="str">
        <f aca="false">VLOOKUP(A1162,Nomenclature!$D$1:$E$9,2,0)</f>
        <v>07</v>
      </c>
      <c r="L1162" s="0" t="str">
        <f aca="false">VLOOKUP(B1162,Nomenclature!$J$1:$K$97,2,0)</f>
        <v>80</v>
      </c>
      <c r="M1162" s="0" t="str">
        <f aca="false">VLOOKUP(C1162,Nomenclature!$M$1:$N$21,2,0)</f>
        <v>21</v>
      </c>
      <c r="N1162" s="0" t="str">
        <f aca="false">VLOOKUP(D1162,Nomenclature!$O$25:$P$31,2,0)</f>
        <v>01</v>
      </c>
      <c r="O1162" s="0" t="str">
        <f aca="false">CONCATENATE(K1162,L1162,M1162,N1162)</f>
        <v>07802101</v>
      </c>
      <c r="P1162" s="0" t="str">
        <f aca="false">CONCATENATE(K1162,L1162)</f>
        <v>0780</v>
      </c>
      <c r="R1162" s="0" t="n">
        <v>63.6898685615545</v>
      </c>
      <c r="S1162" s="0" t="n">
        <v>25</v>
      </c>
      <c r="T1162" s="0" t="n">
        <v>135.611087252902</v>
      </c>
      <c r="U1162" s="0" t="n">
        <v>2.52167109770355</v>
      </c>
      <c r="V1162" s="0" t="n">
        <v>9.99100809271658E-005</v>
      </c>
      <c r="W1162" s="0" t="n">
        <f aca="false">VLOOKUP(D1162,'paramètres CI'!$A$1:$C$6,2,0)</f>
        <v>0.033584731604575</v>
      </c>
      <c r="X1162" s="0" t="n">
        <f aca="false">(R1162-E1162)/E1162</f>
        <v>0</v>
      </c>
      <c r="Y1162" s="0" t="n">
        <f aca="false">T1162-G1162</f>
        <v>105.80652104399</v>
      </c>
      <c r="Z1162" s="0" t="n">
        <f aca="false">U1162-H1162</f>
        <v>0</v>
      </c>
    </row>
    <row r="1163" customFormat="false" ht="15.8" hidden="false" customHeight="false" outlineLevel="0" collapsed="false">
      <c r="A1163" s="0" t="s">
        <v>19</v>
      </c>
      <c r="B1163" s="0" t="s">
        <v>144</v>
      </c>
      <c r="C1163" s="0" t="s">
        <v>35</v>
      </c>
      <c r="D1163" s="0" t="s">
        <v>34</v>
      </c>
      <c r="E1163" s="0" t="n">
        <f aca="false">VLOOKUP(O1163,bibliRdtCHauff!$G$1:$K$1398,4,0)</f>
        <v>71.5564322421107</v>
      </c>
      <c r="F1163" s="0" t="n">
        <v>25</v>
      </c>
      <c r="G1163" s="0" t="n">
        <f aca="false">VLOOKUP(P1163,BesoinU!$F$1:$L$99,3,0)</f>
        <v>29.8045662089118</v>
      </c>
      <c r="H1163" s="0" t="n">
        <f aca="false">VLOOKUP(O1163,bibliRdtCHauff!$G$1:$K$1398,3,0)</f>
        <v>2.55932923625959</v>
      </c>
      <c r="I1163" s="0" t="n">
        <v>9.99100809271658E-005</v>
      </c>
      <c r="J1163" s="0" t="n">
        <f aca="false">VLOOKUP(D1163,'paramètres CI'!$A$1:$C$6,2,0)</f>
        <v>0.0424847883250769</v>
      </c>
      <c r="K1163" s="0" t="str">
        <f aca="false">VLOOKUP(A1163,Nomenclature!$D$1:$E$9,2,0)</f>
        <v>07</v>
      </c>
      <c r="L1163" s="0" t="str">
        <f aca="false">VLOOKUP(B1163,Nomenclature!$J$1:$K$97,2,0)</f>
        <v>80</v>
      </c>
      <c r="M1163" s="0" t="str">
        <f aca="false">VLOOKUP(C1163,Nomenclature!$M$1:$N$21,2,0)</f>
        <v>21</v>
      </c>
      <c r="N1163" s="0" t="str">
        <f aca="false">VLOOKUP(D1163,Nomenclature!$O$25:$P$31,2,0)</f>
        <v>06</v>
      </c>
      <c r="O1163" s="0" t="str">
        <f aca="false">CONCATENATE(K1163,L1163,M1163,N1163)</f>
        <v>07802106</v>
      </c>
      <c r="P1163" s="0" t="str">
        <f aca="false">CONCATENATE(K1163,L1163)</f>
        <v>0780</v>
      </c>
      <c r="R1163" s="0" t="n">
        <v>71.5564322421107</v>
      </c>
      <c r="S1163" s="0" t="n">
        <v>25</v>
      </c>
      <c r="T1163" s="0" t="n">
        <v>154.731937057022</v>
      </c>
      <c r="U1163" s="0" t="n">
        <v>2.55932923625959</v>
      </c>
      <c r="V1163" s="0" t="n">
        <v>9.99100809271658E-005</v>
      </c>
      <c r="W1163" s="0" t="n">
        <f aca="false">VLOOKUP(D1163,'paramètres CI'!$A$1:$C$6,2,0)</f>
        <v>0.0424847883250769</v>
      </c>
      <c r="X1163" s="0" t="n">
        <f aca="false">(R1163-E1163)/E1163</f>
        <v>0</v>
      </c>
      <c r="Y1163" s="0" t="n">
        <f aca="false">T1163-G1163</f>
        <v>124.92737084811</v>
      </c>
      <c r="Z1163" s="0" t="n">
        <f aca="false">U1163-H1163</f>
        <v>0</v>
      </c>
    </row>
    <row r="1164" customFormat="false" ht="15.8" hidden="false" customHeight="false" outlineLevel="0" collapsed="false">
      <c r="A1164" s="0" t="s">
        <v>19</v>
      </c>
      <c r="B1164" s="0" t="s">
        <v>144</v>
      </c>
      <c r="C1164" s="0" t="s">
        <v>134</v>
      </c>
      <c r="D1164" s="0" t="s">
        <v>43</v>
      </c>
      <c r="E1164" s="0" t="n">
        <f aca="false">VLOOKUP(O1164,bibliRdtCHauff!$G$1:$K$1398,4,0)</f>
        <v>10.4</v>
      </c>
      <c r="F1164" s="0" t="n">
        <v>10</v>
      </c>
      <c r="G1164" s="0" t="n">
        <f aca="false">VLOOKUP(P1164,BesoinU!$F$1:$L$99,3,0)</f>
        <v>29.8045662089118</v>
      </c>
      <c r="H1164" s="0" t="n">
        <f aca="false">VLOOKUP(O1164,bibliRdtCHauff!$G$1:$K$1398,3,0)</f>
        <v>0.84</v>
      </c>
      <c r="I1164" s="0" t="n">
        <v>0.142822764976801</v>
      </c>
      <c r="J1164" s="0" t="n">
        <f aca="false">VLOOKUP(D1164,'paramètres CI'!$A$1:$C$6,2,0)</f>
        <v>0.0935912806596305</v>
      </c>
      <c r="K1164" s="0" t="str">
        <f aca="false">VLOOKUP(A1164,Nomenclature!$D$1:$E$9,2,0)</f>
        <v>07</v>
      </c>
      <c r="L1164" s="0" t="str">
        <f aca="false">VLOOKUP(B1164,Nomenclature!$J$1:$K$97,2,0)</f>
        <v>80</v>
      </c>
      <c r="M1164" s="0" t="str">
        <f aca="false">VLOOKUP(C1164,Nomenclature!$M$1:$N$21,2,0)</f>
        <v>02</v>
      </c>
      <c r="N1164" s="0" t="str">
        <f aca="false">VLOOKUP(D1164,Nomenclature!$O$25:$P$31,2,0)</f>
        <v>02</v>
      </c>
      <c r="O1164" s="0" t="str">
        <f aca="false">CONCATENATE(K1164,L1164,M1164,N1164)</f>
        <v>07800202</v>
      </c>
      <c r="P1164" s="0" t="str">
        <f aca="false">CONCATENATE(K1164,L1164)</f>
        <v>0780</v>
      </c>
      <c r="R1164" s="0" t="n">
        <v>10</v>
      </c>
      <c r="S1164" s="0" t="n">
        <v>10</v>
      </c>
      <c r="T1164" s="0" t="n">
        <v>125.638429917549</v>
      </c>
      <c r="U1164" s="0" t="n">
        <v>0.8</v>
      </c>
      <c r="V1164" s="0" t="n">
        <v>0.142822764976801</v>
      </c>
      <c r="W1164" s="0" t="n">
        <f aca="false">VLOOKUP(D1164,'paramètres CI'!$A$1:$C$6,2,0)</f>
        <v>0.0935912806596305</v>
      </c>
      <c r="X1164" s="0" t="n">
        <f aca="false">(R1164-E1164)/E1164</f>
        <v>-0.0384615384615385</v>
      </c>
      <c r="Y1164" s="0" t="n">
        <f aca="false">T1164-G1164</f>
        <v>95.8338637086372</v>
      </c>
      <c r="Z1164" s="0" t="n">
        <f aca="false">U1164-H1164</f>
        <v>-0.0399999999999999</v>
      </c>
    </row>
    <row r="1165" customFormat="false" ht="15.8" hidden="false" customHeight="false" outlineLevel="0" collapsed="false">
      <c r="A1165" s="0" t="s">
        <v>19</v>
      </c>
      <c r="B1165" s="0" t="s">
        <v>144</v>
      </c>
      <c r="C1165" s="0" t="s">
        <v>135</v>
      </c>
      <c r="D1165" s="0" t="s">
        <v>43</v>
      </c>
      <c r="E1165" s="0" t="n">
        <f aca="false">VLOOKUP(O1165,bibliRdtCHauff!$G$1:$K$1398,4,0)</f>
        <v>12</v>
      </c>
      <c r="F1165" s="0" t="n">
        <v>10</v>
      </c>
      <c r="G1165" s="0" t="n">
        <f aca="false">VLOOKUP(P1165,BesoinU!$F$1:$L$99,3,0)</f>
        <v>29.8045662089118</v>
      </c>
      <c r="H1165" s="0" t="n">
        <f aca="false">VLOOKUP(O1165,bibliRdtCHauff!$G$1:$K$1398,3,0)</f>
        <v>1</v>
      </c>
      <c r="I1165" s="0" t="n">
        <v>9.99100809271658E-005</v>
      </c>
      <c r="J1165" s="0" t="n">
        <f aca="false">VLOOKUP(D1165,'paramètres CI'!$A$1:$C$6,2,0)</f>
        <v>0.0935912806596305</v>
      </c>
      <c r="K1165" s="0" t="str">
        <f aca="false">VLOOKUP(A1165,Nomenclature!$D$1:$E$9,2,0)</f>
        <v>07</v>
      </c>
      <c r="L1165" s="0" t="str">
        <f aca="false">VLOOKUP(B1165,Nomenclature!$J$1:$K$97,2,0)</f>
        <v>80</v>
      </c>
      <c r="M1165" s="0" t="str">
        <f aca="false">VLOOKUP(C1165,Nomenclature!$M$1:$N$21,2,0)</f>
        <v>22</v>
      </c>
      <c r="N1165" s="0" t="str">
        <f aca="false">VLOOKUP(D1165,Nomenclature!$O$25:$P$31,2,0)</f>
        <v>02</v>
      </c>
      <c r="O1165" s="0" t="str">
        <f aca="false">CONCATENATE(K1165,L1165,M1165,N1165)</f>
        <v>07802202</v>
      </c>
      <c r="P1165" s="0" t="str">
        <f aca="false">CONCATENATE(K1165,L1165)</f>
        <v>0780</v>
      </c>
      <c r="R1165" s="0" t="n">
        <v>12</v>
      </c>
      <c r="S1165" s="0" t="n">
        <v>10</v>
      </c>
      <c r="T1165" s="0" t="n">
        <v>125.638429917549</v>
      </c>
      <c r="U1165" s="0" t="n">
        <v>1</v>
      </c>
      <c r="V1165" s="0" t="n">
        <v>9.99100809271658E-005</v>
      </c>
      <c r="W1165" s="0" t="n">
        <f aca="false">VLOOKUP(D1165,'paramètres CI'!$A$1:$C$6,2,0)</f>
        <v>0.0935912806596305</v>
      </c>
      <c r="X1165" s="0" t="n">
        <f aca="false">(R1165-E1165)/E1165</f>
        <v>0</v>
      </c>
      <c r="Y1165" s="0" t="n">
        <f aca="false">T1165-G1165</f>
        <v>95.8338637086372</v>
      </c>
      <c r="Z1165" s="0" t="n">
        <f aca="false">U1165-H1165</f>
        <v>0</v>
      </c>
    </row>
    <row r="1166" customFormat="false" ht="15.8" hidden="false" customHeight="false" outlineLevel="0" collapsed="false">
      <c r="A1166" s="0" t="s">
        <v>19</v>
      </c>
      <c r="B1166" s="0" t="s">
        <v>144</v>
      </c>
      <c r="C1166" s="0" t="s">
        <v>36</v>
      </c>
      <c r="D1166" s="0" t="s">
        <v>37</v>
      </c>
      <c r="E1166" s="0" t="n">
        <f aca="false">VLOOKUP(O1166,bibliRdtCHauff!$G$1:$K$1398,4,0)</f>
        <v>30.737610919313</v>
      </c>
      <c r="F1166" s="0" t="n">
        <v>20</v>
      </c>
      <c r="G1166" s="0" t="n">
        <f aca="false">VLOOKUP(P1166,BesoinU!$F$1:$L$99,3,0)</f>
        <v>29.8045662089118</v>
      </c>
      <c r="H1166" s="0" t="n">
        <f aca="false">VLOOKUP(O1166,bibliRdtCHauff!$G$1:$K$1398,3,0)</f>
        <v>0.752453017495824</v>
      </c>
      <c r="I1166" s="0" t="n">
        <v>9.99100809271658E-005</v>
      </c>
      <c r="J1166" s="0" t="n">
        <f aca="false">VLOOKUP(D1166,'paramètres CI'!$A$1:$C$6,2,0)</f>
        <v>0.0385046990211696</v>
      </c>
      <c r="K1166" s="0" t="str">
        <f aca="false">VLOOKUP(A1166,Nomenclature!$D$1:$E$9,2,0)</f>
        <v>07</v>
      </c>
      <c r="L1166" s="0" t="str">
        <f aca="false">VLOOKUP(B1166,Nomenclature!$J$1:$K$97,2,0)</f>
        <v>80</v>
      </c>
      <c r="M1166" s="0" t="str">
        <f aca="false">VLOOKUP(C1166,Nomenclature!$M$1:$N$21,2,0)</f>
        <v>23</v>
      </c>
      <c r="N1166" s="0" t="str">
        <f aca="false">VLOOKUP(D1166,Nomenclature!$O$25:$P$31,2,0)</f>
        <v>03</v>
      </c>
      <c r="O1166" s="0" t="str">
        <f aca="false">CONCATENATE(K1166,L1166,M1166,N1166)</f>
        <v>07802303</v>
      </c>
      <c r="P1166" s="0" t="str">
        <f aca="false">CONCATENATE(K1166,L1166)</f>
        <v>0780</v>
      </c>
      <c r="R1166" s="0" t="n">
        <v>30.737610919313</v>
      </c>
      <c r="S1166" s="0" t="n">
        <v>20</v>
      </c>
      <c r="T1166" s="0" t="n">
        <v>130.932736044867</v>
      </c>
      <c r="U1166" s="0" t="n">
        <v>0.752453017495824</v>
      </c>
      <c r="V1166" s="0" t="n">
        <v>9.99100809271658E-005</v>
      </c>
      <c r="W1166" s="0" t="n">
        <f aca="false">VLOOKUP(D1166,'paramètres CI'!$A$1:$C$6,2,0)</f>
        <v>0.0385046990211696</v>
      </c>
      <c r="X1166" s="0" t="n">
        <f aca="false">(R1166-E1166)/E1166</f>
        <v>0</v>
      </c>
      <c r="Y1166" s="0" t="n">
        <f aca="false">T1166-G1166</f>
        <v>101.128169835955</v>
      </c>
      <c r="Z1166" s="0" t="n">
        <f aca="false">U1166-H1166</f>
        <v>0</v>
      </c>
    </row>
    <row r="1167" customFormat="false" ht="15.8" hidden="false" customHeight="false" outlineLevel="0" collapsed="false">
      <c r="A1167" s="0" t="s">
        <v>19</v>
      </c>
      <c r="B1167" s="0" t="s">
        <v>144</v>
      </c>
      <c r="C1167" s="0" t="s">
        <v>38</v>
      </c>
      <c r="D1167" s="0" t="s">
        <v>39</v>
      </c>
      <c r="E1167" s="0" t="n">
        <f aca="false">VLOOKUP(O1167,bibliRdtCHauff!$G$1:$K$1398,4,0)</f>
        <v>20.3511936494855</v>
      </c>
      <c r="F1167" s="0" t="n">
        <v>20</v>
      </c>
      <c r="G1167" s="0" t="n">
        <f aca="false">VLOOKUP(P1167,BesoinU!$F$1:$L$99,3,0)</f>
        <v>29.8045662089118</v>
      </c>
      <c r="H1167" s="0" t="n">
        <f aca="false">VLOOKUP(O1167,bibliRdtCHauff!$G$1:$K$1398,3,0)</f>
        <v>0.972516551409787</v>
      </c>
      <c r="I1167" s="0" t="n">
        <v>9.99100809271658E-005</v>
      </c>
      <c r="J1167" s="0" t="n">
        <f aca="false">VLOOKUP(D1167,'paramètres CI'!$A$1:$C$6,2,0)</f>
        <v>0.022045059962018</v>
      </c>
      <c r="K1167" s="0" t="str">
        <f aca="false">VLOOKUP(A1167,Nomenclature!$D$1:$E$9,2,0)</f>
        <v>07</v>
      </c>
      <c r="L1167" s="0" t="str">
        <f aca="false">VLOOKUP(B1167,Nomenclature!$J$1:$K$97,2,0)</f>
        <v>80</v>
      </c>
      <c r="M1167" s="0" t="str">
        <f aca="false">VLOOKUP(C1167,Nomenclature!$M$1:$N$21,2,0)</f>
        <v>24</v>
      </c>
      <c r="N1167" s="0" t="str">
        <f aca="false">VLOOKUP(D1167,Nomenclature!$O$25:$P$31,2,0)</f>
        <v>04</v>
      </c>
      <c r="O1167" s="0" t="str">
        <f aca="false">CONCATENATE(K1167,L1167,M1167,N1167)</f>
        <v>07802404</v>
      </c>
      <c r="P1167" s="0" t="str">
        <f aca="false">CONCATENATE(K1167,L1167)</f>
        <v>0780</v>
      </c>
      <c r="R1167" s="0" t="n">
        <v>20.3511936494855</v>
      </c>
      <c r="S1167" s="0" t="n">
        <v>20</v>
      </c>
      <c r="T1167" s="0" t="n">
        <v>233.379644189822</v>
      </c>
      <c r="U1167" s="0" t="n">
        <v>0.972516551409787</v>
      </c>
      <c r="V1167" s="0" t="n">
        <v>9.99100809271658E-005</v>
      </c>
      <c r="W1167" s="0" t="n">
        <f aca="false">VLOOKUP(D1167,'paramètres CI'!$A$1:$C$6,2,0)</f>
        <v>0.022045059962018</v>
      </c>
      <c r="X1167" s="0" t="n">
        <f aca="false">(R1167-E1167)/E1167</f>
        <v>0</v>
      </c>
      <c r="Y1167" s="0" t="n">
        <f aca="false">T1167-G1167</f>
        <v>203.57507798091</v>
      </c>
      <c r="Z1167" s="0" t="n">
        <f aca="false">U1167-H1167</f>
        <v>0</v>
      </c>
    </row>
    <row r="1168" customFormat="false" ht="15.8" hidden="false" customHeight="false" outlineLevel="0" collapsed="false">
      <c r="A1168" s="0" t="s">
        <v>19</v>
      </c>
      <c r="B1168" s="0" t="s">
        <v>144</v>
      </c>
      <c r="C1168" s="0" t="s">
        <v>40</v>
      </c>
      <c r="D1168" s="0" t="s">
        <v>37</v>
      </c>
      <c r="E1168" s="0" t="n">
        <f aca="false">VLOOKUP(O1168,bibliRdtCHauff!$G$1:$K$1398,4,0)</f>
        <v>25.8195931722229</v>
      </c>
      <c r="F1168" s="0" t="n">
        <v>20</v>
      </c>
      <c r="G1168" s="0" t="n">
        <f aca="false">VLOOKUP(P1168,BesoinU!$F$1:$L$99,3,0)</f>
        <v>29.8045662089118</v>
      </c>
      <c r="H1168" s="0" t="n">
        <f aca="false">VLOOKUP(O1168,bibliRdtCHauff!$G$1:$K$1398,3,0)</f>
        <v>0.693864727433634</v>
      </c>
      <c r="I1168" s="0" t="n">
        <v>0.0398793619810865</v>
      </c>
      <c r="J1168" s="0" t="n">
        <f aca="false">VLOOKUP(D1168,'paramètres CI'!$A$1:$C$6,2,0)</f>
        <v>0.0385046990211696</v>
      </c>
      <c r="K1168" s="0" t="str">
        <f aca="false">VLOOKUP(A1168,Nomenclature!$D$1:$E$9,2,0)</f>
        <v>07</v>
      </c>
      <c r="L1168" s="0" t="str">
        <f aca="false">VLOOKUP(B1168,Nomenclature!$J$1:$K$97,2,0)</f>
        <v>80</v>
      </c>
      <c r="M1168" s="0" t="str">
        <f aca="false">VLOOKUP(C1168,Nomenclature!$M$1:$N$21,2,0)</f>
        <v>03</v>
      </c>
      <c r="N1168" s="0" t="str">
        <f aca="false">VLOOKUP(D1168,Nomenclature!$O$25:$P$31,2,0)</f>
        <v>03</v>
      </c>
      <c r="O1168" s="0" t="str">
        <f aca="false">CONCATENATE(K1168,L1168,M1168,N1168)</f>
        <v>07800303</v>
      </c>
      <c r="P1168" s="0" t="str">
        <f aca="false">CONCATENATE(K1168,L1168)</f>
        <v>0780</v>
      </c>
      <c r="R1168" s="0" t="n">
        <v>24.5900887354504</v>
      </c>
      <c r="S1168" s="0" t="n">
        <v>20</v>
      </c>
      <c r="T1168" s="0" t="n">
        <v>130.932736044867</v>
      </c>
      <c r="U1168" s="0" t="n">
        <v>0.679217654918086</v>
      </c>
      <c r="V1168" s="0" t="n">
        <v>0.0398793619810865</v>
      </c>
      <c r="W1168" s="0" t="n">
        <f aca="false">VLOOKUP(D1168,'paramètres CI'!$A$1:$C$6,2,0)</f>
        <v>0.0385046990211696</v>
      </c>
      <c r="X1168" s="0" t="n">
        <f aca="false">(R1168-E1168)/E1168</f>
        <v>-0.0476190476190468</v>
      </c>
      <c r="Y1168" s="0" t="n">
        <f aca="false">T1168-G1168</f>
        <v>101.128169835955</v>
      </c>
      <c r="Z1168" s="0" t="n">
        <f aca="false">U1168-H1168</f>
        <v>-0.014647072515548</v>
      </c>
    </row>
    <row r="1169" customFormat="false" ht="15.8" hidden="false" customHeight="false" outlineLevel="0" collapsed="false">
      <c r="A1169" s="0" t="s">
        <v>19</v>
      </c>
      <c r="B1169" s="0" t="s">
        <v>144</v>
      </c>
      <c r="C1169" s="0" t="s">
        <v>41</v>
      </c>
      <c r="D1169" s="0" t="s">
        <v>39</v>
      </c>
      <c r="E1169" s="0" t="n">
        <f aca="false">VLOOKUP(O1169,bibliRdtCHauff!$G$1:$K$1398,4,0)</f>
        <v>17.0950026655679</v>
      </c>
      <c r="F1169" s="0" t="n">
        <v>20</v>
      </c>
      <c r="G1169" s="0" t="n">
        <f aca="false">VLOOKUP(P1169,BesoinU!$F$1:$L$99,3,0)</f>
        <v>29.8045662089118</v>
      </c>
      <c r="H1169" s="0" t="n">
        <f aca="false">VLOOKUP(O1169,bibliRdtCHauff!$G$1:$K$1398,3,0)</f>
        <v>0.707679396954448</v>
      </c>
      <c r="I1169" s="0" t="n">
        <v>0.296248676734608</v>
      </c>
      <c r="J1169" s="0" t="n">
        <f aca="false">VLOOKUP(D1169,'paramètres CI'!$A$1:$C$6,2,0)</f>
        <v>0.022045059962018</v>
      </c>
      <c r="K1169" s="0" t="str">
        <f aca="false">VLOOKUP(A1169,Nomenclature!$D$1:$E$9,2,0)</f>
        <v>07</v>
      </c>
      <c r="L1169" s="0" t="str">
        <f aca="false">VLOOKUP(B1169,Nomenclature!$J$1:$K$97,2,0)</f>
        <v>80</v>
      </c>
      <c r="M1169" s="0" t="str">
        <f aca="false">VLOOKUP(C1169,Nomenclature!$M$1:$N$21,2,0)</f>
        <v>04</v>
      </c>
      <c r="N1169" s="0" t="str">
        <f aca="false">VLOOKUP(D1169,Nomenclature!$O$25:$P$31,2,0)</f>
        <v>04</v>
      </c>
      <c r="O1169" s="0" t="str">
        <f aca="false">CONCATENATE(K1169,L1169,M1169,N1169)</f>
        <v>07800404</v>
      </c>
      <c r="P1169" s="0" t="str">
        <f aca="false">CONCATENATE(K1169,L1169)</f>
        <v>0780</v>
      </c>
      <c r="R1169" s="0" t="n">
        <v>16.2809549195884</v>
      </c>
      <c r="S1169" s="0" t="n">
        <v>20</v>
      </c>
      <c r="T1169" s="0" t="n">
        <v>233.379644189822</v>
      </c>
      <c r="U1169" s="0" t="n">
        <v>0.641470108340614</v>
      </c>
      <c r="V1169" s="0" t="n">
        <v>0.296248676734608</v>
      </c>
      <c r="W1169" s="0" t="n">
        <f aca="false">VLOOKUP(D1169,'paramètres CI'!$A$1:$C$6,2,0)</f>
        <v>0.022045059962018</v>
      </c>
      <c r="X1169" s="0" t="n">
        <f aca="false">(R1169-E1169)/E1169</f>
        <v>-0.0476190476190521</v>
      </c>
      <c r="Y1169" s="0" t="n">
        <f aca="false">T1169-G1169</f>
        <v>203.57507798091</v>
      </c>
      <c r="Z1169" s="0" t="n">
        <f aca="false">U1169-H1169</f>
        <v>-0.066209288613834</v>
      </c>
    </row>
    <row r="1170" customFormat="false" ht="15.8" hidden="false" customHeight="false" outlineLevel="0" collapsed="false">
      <c r="A1170" s="0" t="s">
        <v>19</v>
      </c>
      <c r="B1170" s="0" t="s">
        <v>144</v>
      </c>
      <c r="C1170" s="0" t="s">
        <v>45</v>
      </c>
      <c r="D1170" s="0" t="s">
        <v>43</v>
      </c>
      <c r="E1170" s="0" t="n">
        <f aca="false">VLOOKUP(O1170,bibliRdtCHauff!$G$1:$K$1398,4,0)</f>
        <v>10.4</v>
      </c>
      <c r="F1170" s="0" t="n">
        <v>13</v>
      </c>
      <c r="G1170" s="0" t="n">
        <f aca="false">VLOOKUP(P1170,BesoinU!$F$1:$L$99,3,0)</f>
        <v>29.8045662089118</v>
      </c>
      <c r="H1170" s="0" t="n">
        <f aca="false">VLOOKUP(O1170,bibliRdtCHauff!$G$1:$K$1398,3,0)</f>
        <v>0.92</v>
      </c>
      <c r="I1170" s="0" t="n">
        <v>0.188836199325408</v>
      </c>
      <c r="J1170" s="0" t="n">
        <f aca="false">VLOOKUP(D1170,'paramètres CI'!$A$1:$C$6,2,0)</f>
        <v>0.0935912806596305</v>
      </c>
      <c r="K1170" s="0" t="str">
        <f aca="false">VLOOKUP(A1170,Nomenclature!$D$1:$E$9,2,0)</f>
        <v>07</v>
      </c>
      <c r="L1170" s="0" t="str">
        <f aca="false">VLOOKUP(B1170,Nomenclature!$J$1:$K$97,2,0)</f>
        <v>80</v>
      </c>
      <c r="M1170" s="0" t="str">
        <f aca="false">VLOOKUP(C1170,Nomenclature!$M$1:$N$21,2,0)</f>
        <v>06</v>
      </c>
      <c r="N1170" s="0" t="str">
        <f aca="false">VLOOKUP(D1170,Nomenclature!$O$25:$P$31,2,0)</f>
        <v>02</v>
      </c>
      <c r="O1170" s="0" t="str">
        <f aca="false">CONCATENATE(K1170,L1170,M1170,N1170)</f>
        <v>07800602</v>
      </c>
      <c r="P1170" s="0" t="str">
        <f aca="false">CONCATENATE(K1170,L1170)</f>
        <v>0780</v>
      </c>
      <c r="R1170" s="0" t="n">
        <v>10</v>
      </c>
      <c r="S1170" s="0" t="n">
        <v>13</v>
      </c>
      <c r="T1170" s="0" t="n">
        <v>126.082608346857</v>
      </c>
      <c r="U1170" s="0" t="n">
        <v>0.9</v>
      </c>
      <c r="V1170" s="0" t="n">
        <v>0.188836199325408</v>
      </c>
      <c r="W1170" s="0" t="n">
        <f aca="false">VLOOKUP(D1170,'paramètres CI'!$A$1:$C$6,2,0)</f>
        <v>0.0935912806596305</v>
      </c>
      <c r="X1170" s="0" t="n">
        <f aca="false">(R1170-E1170)/E1170</f>
        <v>-0.0384615384615385</v>
      </c>
      <c r="Y1170" s="0" t="n">
        <f aca="false">T1170-G1170</f>
        <v>96.2780421379452</v>
      </c>
      <c r="Z1170" s="0" t="n">
        <f aca="false">U1170-H1170</f>
        <v>-0.02</v>
      </c>
    </row>
    <row r="1171" customFormat="false" ht="15.8" hidden="false" customHeight="false" outlineLevel="0" collapsed="false">
      <c r="A1171" s="0" t="s">
        <v>19</v>
      </c>
      <c r="B1171" s="0" t="s">
        <v>144</v>
      </c>
      <c r="C1171" s="0" t="s">
        <v>46</v>
      </c>
      <c r="D1171" s="0" t="s">
        <v>43</v>
      </c>
      <c r="E1171" s="0" t="n">
        <f aca="false">VLOOKUP(O1171,bibliRdtCHauff!$G$1:$K$1398,4,0)</f>
        <v>12</v>
      </c>
      <c r="F1171" s="0" t="n">
        <v>13</v>
      </c>
      <c r="G1171" s="0" t="n">
        <f aca="false">VLOOKUP(P1171,BesoinU!$F$1:$L$99,3,0)</f>
        <v>29.8045662089118</v>
      </c>
      <c r="H1171" s="0" t="n">
        <f aca="false">VLOOKUP(O1171,bibliRdtCHauff!$G$1:$K$1398,3,0)</f>
        <v>1</v>
      </c>
      <c r="I1171" s="0" t="n">
        <v>9.99100809271658E-005</v>
      </c>
      <c r="J1171" s="0" t="n">
        <f aca="false">VLOOKUP(D1171,'paramètres CI'!$A$1:$C$6,2,0)</f>
        <v>0.0935912806596305</v>
      </c>
      <c r="K1171" s="0" t="str">
        <f aca="false">VLOOKUP(A1171,Nomenclature!$D$1:$E$9,2,0)</f>
        <v>07</v>
      </c>
      <c r="L1171" s="0" t="str">
        <f aca="false">VLOOKUP(B1171,Nomenclature!$J$1:$K$97,2,0)</f>
        <v>80</v>
      </c>
      <c r="M1171" s="0" t="str">
        <f aca="false">VLOOKUP(C1171,Nomenclature!$M$1:$N$21,2,0)</f>
        <v>26</v>
      </c>
      <c r="N1171" s="0" t="str">
        <f aca="false">VLOOKUP(D1171,Nomenclature!$O$25:$P$31,2,0)</f>
        <v>02</v>
      </c>
      <c r="O1171" s="0" t="str">
        <f aca="false">CONCATENATE(K1171,L1171,M1171,N1171)</f>
        <v>07802602</v>
      </c>
      <c r="P1171" s="0" t="str">
        <f aca="false">CONCATENATE(K1171,L1171)</f>
        <v>0780</v>
      </c>
      <c r="R1171" s="0" t="n">
        <v>12</v>
      </c>
      <c r="S1171" s="0" t="n">
        <v>13</v>
      </c>
      <c r="T1171" s="0" t="n">
        <v>126.082608346857</v>
      </c>
      <c r="U1171" s="0" t="n">
        <v>1</v>
      </c>
      <c r="V1171" s="0" t="n">
        <v>9.99100809271658E-005</v>
      </c>
      <c r="W1171" s="0" t="n">
        <f aca="false">VLOOKUP(D1171,'paramètres CI'!$A$1:$C$6,2,0)</f>
        <v>0.0935912806596305</v>
      </c>
      <c r="X1171" s="0" t="n">
        <f aca="false">(R1171-E1171)/E1171</f>
        <v>0</v>
      </c>
      <c r="Y1171" s="0" t="n">
        <f aca="false">T1171-G1171</f>
        <v>96.2780421379452</v>
      </c>
      <c r="Z1171" s="0" t="n">
        <f aca="false">U1171-H1171</f>
        <v>0</v>
      </c>
    </row>
    <row r="1172" customFormat="false" ht="15.8" hidden="false" customHeight="false" outlineLevel="0" collapsed="false">
      <c r="A1172" s="0" t="s">
        <v>19</v>
      </c>
      <c r="B1172" s="0" t="s">
        <v>144</v>
      </c>
      <c r="C1172" s="0" t="s">
        <v>48</v>
      </c>
      <c r="D1172" s="0" t="s">
        <v>43</v>
      </c>
      <c r="E1172" s="0" t="n">
        <f aca="false">VLOOKUP(O1172,bibliRdtCHauff!$G$1:$K$1398,4,0)</f>
        <v>68.6231971060135</v>
      </c>
      <c r="F1172" s="0" t="n">
        <v>20</v>
      </c>
      <c r="G1172" s="0" t="n">
        <f aca="false">VLOOKUP(P1172,BesoinU!$F$1:$L$99,3,0)</f>
        <v>29.8045662089118</v>
      </c>
      <c r="H1172" s="0" t="n">
        <f aca="false">VLOOKUP(O1172,bibliRdtCHauff!$G$1:$K$1398,3,0)</f>
        <v>2.95662809302325</v>
      </c>
      <c r="I1172" s="0" t="n">
        <v>0.128492946740721</v>
      </c>
      <c r="J1172" s="0" t="n">
        <f aca="false">VLOOKUP(D1172,'paramètres CI'!$A$1:$C$6,2,0)</f>
        <v>0.0935912806596305</v>
      </c>
      <c r="K1172" s="0" t="str">
        <f aca="false">VLOOKUP(A1172,Nomenclature!$D$1:$E$9,2,0)</f>
        <v>07</v>
      </c>
      <c r="L1172" s="0" t="str">
        <f aca="false">VLOOKUP(B1172,Nomenclature!$J$1:$K$97,2,0)</f>
        <v>80</v>
      </c>
      <c r="M1172" s="0" t="str">
        <f aca="false">VLOOKUP(C1172,Nomenclature!$M$1:$N$21,2,0)</f>
        <v>09</v>
      </c>
      <c r="N1172" s="0" t="str">
        <f aca="false">VLOOKUP(D1172,Nomenclature!$O$25:$P$31,2,0)</f>
        <v>02</v>
      </c>
      <c r="O1172" s="0" t="str">
        <f aca="false">CONCATENATE(K1172,L1172,M1172,N1172)</f>
        <v>07800902</v>
      </c>
      <c r="P1172" s="0" t="str">
        <f aca="false">CONCATENATE(K1172,L1172)</f>
        <v>0780</v>
      </c>
      <c r="R1172" s="0" t="n">
        <v>65.3554258152509</v>
      </c>
      <c r="S1172" s="0" t="n">
        <v>20</v>
      </c>
      <c r="T1172" s="0" t="n">
        <v>139.548358126183</v>
      </c>
      <c r="U1172" s="0" t="n">
        <v>2.84291162790697</v>
      </c>
      <c r="V1172" s="0" t="n">
        <v>0.128492946740721</v>
      </c>
      <c r="W1172" s="0" t="n">
        <f aca="false">VLOOKUP(D1172,'paramètres CI'!$A$1:$C$6,2,0)</f>
        <v>0.0935912806596305</v>
      </c>
      <c r="X1172" s="0" t="n">
        <f aca="false">(R1172-E1172)/E1172</f>
        <v>-0.0476190476190485</v>
      </c>
      <c r="Y1172" s="0" t="n">
        <f aca="false">T1172-G1172</f>
        <v>109.743791917271</v>
      </c>
      <c r="Z1172" s="0" t="n">
        <f aca="false">U1172-H1172</f>
        <v>-0.11371646511628</v>
      </c>
    </row>
    <row r="1173" customFormat="false" ht="15.8" hidden="false" customHeight="false" outlineLevel="0" collapsed="false">
      <c r="A1173" s="0" t="s">
        <v>19</v>
      </c>
      <c r="B1173" s="0" t="s">
        <v>144</v>
      </c>
      <c r="C1173" s="0" t="s">
        <v>49</v>
      </c>
      <c r="D1173" s="0" t="s">
        <v>43</v>
      </c>
      <c r="E1173" s="0" t="n">
        <f aca="false">VLOOKUP(O1173,bibliRdtCHauff!$G$1:$K$1398,4,0)</f>
        <v>81.6942822690637</v>
      </c>
      <c r="F1173" s="0" t="n">
        <v>20</v>
      </c>
      <c r="G1173" s="0" t="n">
        <f aca="false">VLOOKUP(P1173,BesoinU!$F$1:$L$99,3,0)</f>
        <v>29.8045662089118</v>
      </c>
      <c r="H1173" s="0" t="n">
        <f aca="false">VLOOKUP(O1173,bibliRdtCHauff!$G$1:$K$1398,3,0)</f>
        <v>3.41149395348837</v>
      </c>
      <c r="I1173" s="0" t="n">
        <v>9.99100809271658E-005</v>
      </c>
      <c r="J1173" s="0" t="n">
        <f aca="false">VLOOKUP(D1173,'paramètres CI'!$A$1:$C$6,2,0)</f>
        <v>0.0935912806596305</v>
      </c>
      <c r="K1173" s="0" t="str">
        <f aca="false">VLOOKUP(A1173,Nomenclature!$D$1:$E$9,2,0)</f>
        <v>07</v>
      </c>
      <c r="L1173" s="0" t="str">
        <f aca="false">VLOOKUP(B1173,Nomenclature!$J$1:$K$97,2,0)</f>
        <v>80</v>
      </c>
      <c r="M1173" s="0" t="str">
        <f aca="false">VLOOKUP(C1173,Nomenclature!$M$1:$N$21,2,0)</f>
        <v>29</v>
      </c>
      <c r="N1173" s="0" t="str">
        <f aca="false">VLOOKUP(D1173,Nomenclature!$O$25:$P$31,2,0)</f>
        <v>02</v>
      </c>
      <c r="O1173" s="0" t="str">
        <f aca="false">CONCATENATE(K1173,L1173,M1173,N1173)</f>
        <v>07802902</v>
      </c>
      <c r="P1173" s="0" t="str">
        <f aca="false">CONCATENATE(K1173,L1173)</f>
        <v>0780</v>
      </c>
      <c r="R1173" s="0" t="n">
        <v>81.6942822690637</v>
      </c>
      <c r="S1173" s="0" t="n">
        <v>20</v>
      </c>
      <c r="T1173" s="0" t="n">
        <v>139.548358126183</v>
      </c>
      <c r="U1173" s="0" t="n">
        <v>3.41149395348837</v>
      </c>
      <c r="V1173" s="0" t="n">
        <v>9.99100809271658E-005</v>
      </c>
      <c r="W1173" s="0" t="n">
        <f aca="false">VLOOKUP(D1173,'paramètres CI'!$A$1:$C$6,2,0)</f>
        <v>0.0935912806596305</v>
      </c>
      <c r="X1173" s="0" t="n">
        <f aca="false">(R1173-E1173)/E1173</f>
        <v>0</v>
      </c>
      <c r="Y1173" s="0" t="n">
        <f aca="false">T1173-G1173</f>
        <v>109.743791917271</v>
      </c>
      <c r="Z1173" s="0" t="n">
        <f aca="false">U1173-H1173</f>
        <v>0</v>
      </c>
    </row>
    <row r="1174" customFormat="false" ht="15.8" hidden="false" customHeight="false" outlineLevel="0" collapsed="false">
      <c r="A1174" s="0" t="s">
        <v>19</v>
      </c>
      <c r="B1174" s="0" t="s">
        <v>144</v>
      </c>
      <c r="C1174" s="0" t="s">
        <v>55</v>
      </c>
      <c r="D1174" s="0" t="s">
        <v>43</v>
      </c>
      <c r="E1174" s="0" t="n">
        <f aca="false">VLOOKUP(O1174,bibliRdtCHauff!$G$1:$K$1398,4,0)</f>
        <v>10.4007506708781</v>
      </c>
      <c r="F1174" s="0" t="n">
        <v>17</v>
      </c>
      <c r="G1174" s="0" t="n">
        <f aca="false">VLOOKUP(P1174,BesoinU!$F$1:$L$99,3,0)</f>
        <v>29.8045662089118</v>
      </c>
      <c r="H1174" s="0" t="n">
        <f aca="false">VLOOKUP(O1174,bibliRdtCHauff!$G$1:$K$1398,3,0)</f>
        <v>2.72589990697674</v>
      </c>
      <c r="I1174" s="0" t="n">
        <v>0.0414230192687654</v>
      </c>
      <c r="J1174" s="0" t="n">
        <f aca="false">VLOOKUP(D1174,'paramètres CI'!$A$1:$C$6,2,0)</f>
        <v>0.0935912806596305</v>
      </c>
      <c r="K1174" s="0" t="str">
        <f aca="false">VLOOKUP(A1174,Nomenclature!$D$1:$E$9,2,0)</f>
        <v>07</v>
      </c>
      <c r="L1174" s="0" t="str">
        <f aca="false">VLOOKUP(B1174,Nomenclature!$J$1:$K$97,2,0)</f>
        <v>80</v>
      </c>
      <c r="M1174" s="0" t="str">
        <f aca="false">VLOOKUP(C1174,Nomenclature!$M$1:$N$21,2,0)</f>
        <v>10</v>
      </c>
      <c r="N1174" s="0" t="str">
        <f aca="false">VLOOKUP(D1174,Nomenclature!$O$25:$P$31,2,0)</f>
        <v>02</v>
      </c>
      <c r="O1174" s="0" t="str">
        <f aca="false">CONCATENATE(K1174,L1174,M1174,N1174)</f>
        <v>07801002</v>
      </c>
      <c r="P1174" s="0" t="str">
        <f aca="false">CONCATENATE(K1174,L1174)</f>
        <v>0780</v>
      </c>
      <c r="R1174" s="0" t="n">
        <v>9.90547682940776</v>
      </c>
      <c r="S1174" s="0" t="n">
        <v>17</v>
      </c>
      <c r="T1174" s="0" t="n">
        <v>181.97426624196</v>
      </c>
      <c r="U1174" s="0" t="n">
        <v>2.59842976744186</v>
      </c>
      <c r="V1174" s="0" t="n">
        <v>0.0414230192687654</v>
      </c>
      <c r="W1174" s="0" t="n">
        <f aca="false">VLOOKUP(D1174,'paramètres CI'!$A$1:$C$6,2,0)</f>
        <v>0.0935912806596305</v>
      </c>
      <c r="X1174" s="0" t="n">
        <f aca="false">(R1174-E1174)/E1174</f>
        <v>-0.0476190476190432</v>
      </c>
      <c r="Y1174" s="0" t="n">
        <f aca="false">T1174-G1174</f>
        <v>152.169700033048</v>
      </c>
      <c r="Z1174" s="0" t="n">
        <f aca="false">U1174-H1174</f>
        <v>-0.12747013953488</v>
      </c>
    </row>
    <row r="1175" customFormat="false" ht="15.8" hidden="false" customHeight="false" outlineLevel="0" collapsed="false">
      <c r="A1175" s="0" t="s">
        <v>19</v>
      </c>
      <c r="B1175" s="0" t="s">
        <v>144</v>
      </c>
      <c r="C1175" s="0" t="s">
        <v>56</v>
      </c>
      <c r="D1175" s="0" t="s">
        <v>43</v>
      </c>
      <c r="E1175" s="0" t="n">
        <f aca="false">VLOOKUP(O1175,bibliRdtCHauff!$G$1:$K$1398,4,0)</f>
        <v>12.3818460367597</v>
      </c>
      <c r="F1175" s="0" t="n">
        <v>17</v>
      </c>
      <c r="G1175" s="0" t="n">
        <f aca="false">VLOOKUP(P1175,BesoinU!$F$1:$L$99,3,0)</f>
        <v>29.8045662089118</v>
      </c>
      <c r="H1175" s="0" t="n">
        <f aca="false">VLOOKUP(O1175,bibliRdtCHauff!$G$1:$K$1398,3,0)</f>
        <v>3.23578046511627</v>
      </c>
      <c r="I1175" s="0" t="n">
        <v>9.99100809271658E-005</v>
      </c>
      <c r="J1175" s="0" t="n">
        <f aca="false">VLOOKUP(D1175,'paramètres CI'!$A$1:$C$6,2,0)</f>
        <v>0.0935912806596305</v>
      </c>
      <c r="K1175" s="0" t="str">
        <f aca="false">VLOOKUP(A1175,Nomenclature!$D$1:$E$9,2,0)</f>
        <v>07</v>
      </c>
      <c r="L1175" s="0" t="str">
        <f aca="false">VLOOKUP(B1175,Nomenclature!$J$1:$K$97,2,0)</f>
        <v>80</v>
      </c>
      <c r="M1175" s="0" t="str">
        <f aca="false">VLOOKUP(C1175,Nomenclature!$M$1:$N$21,2,0)</f>
        <v>30</v>
      </c>
      <c r="N1175" s="0" t="str">
        <f aca="false">VLOOKUP(D1175,Nomenclature!$O$25:$P$31,2,0)</f>
        <v>02</v>
      </c>
      <c r="O1175" s="0" t="str">
        <f aca="false">CONCATENATE(K1175,L1175,M1175,N1175)</f>
        <v>07803002</v>
      </c>
      <c r="P1175" s="0" t="str">
        <f aca="false">CONCATENATE(K1175,L1175)</f>
        <v>0780</v>
      </c>
      <c r="R1175" s="0" t="n">
        <v>12.3818460367597</v>
      </c>
      <c r="S1175" s="0" t="n">
        <v>17</v>
      </c>
      <c r="T1175" s="0" t="n">
        <v>181.97426624196</v>
      </c>
      <c r="U1175" s="0" t="n">
        <v>3.23578046511627</v>
      </c>
      <c r="V1175" s="0" t="n">
        <v>9.99100809271658E-005</v>
      </c>
      <c r="W1175" s="0" t="n">
        <f aca="false">VLOOKUP(D1175,'paramètres CI'!$A$1:$C$6,2,0)</f>
        <v>0.0935912806596305</v>
      </c>
      <c r="X1175" s="0" t="n">
        <f aca="false">(R1175-E1175)/E1175</f>
        <v>0</v>
      </c>
      <c r="Y1175" s="0" t="n">
        <f aca="false">T1175-G1175</f>
        <v>152.169700033048</v>
      </c>
      <c r="Z1175" s="0" t="n">
        <f aca="false">U1175-H1175</f>
        <v>0</v>
      </c>
    </row>
    <row r="1176" customFormat="false" ht="15.8" hidden="false" customHeight="false" outlineLevel="0" collapsed="false">
      <c r="A1176" s="0" t="s">
        <v>19</v>
      </c>
      <c r="B1176" s="0" t="s">
        <v>144</v>
      </c>
      <c r="C1176" s="0" t="s">
        <v>137</v>
      </c>
      <c r="D1176" s="0" t="s">
        <v>39</v>
      </c>
      <c r="E1176" s="0" t="n">
        <f aca="false">VLOOKUP(O1176,bibliRdtCHauff!$G$1:$K$1398,4,0)</f>
        <v>10.4</v>
      </c>
      <c r="F1176" s="0" t="n">
        <v>25</v>
      </c>
      <c r="G1176" s="0" t="n">
        <f aca="false">VLOOKUP(P1176,BesoinU!$F$1:$L$99,3,0)</f>
        <v>29.8045662089118</v>
      </c>
      <c r="H1176" s="0" t="n">
        <f aca="false">VLOOKUP(O1176,bibliRdtCHauff!$G$1:$K$1398,3,0)</f>
        <v>0.84</v>
      </c>
      <c r="I1176" s="0" t="n">
        <v>0.0405643287022587</v>
      </c>
      <c r="J1176" s="0" t="n">
        <f aca="false">VLOOKUP(D1176,'paramètres CI'!$A$1:$C$6,2,0)</f>
        <v>0.022045059962018</v>
      </c>
      <c r="K1176" s="0" t="str">
        <f aca="false">VLOOKUP(A1176,Nomenclature!$D$1:$E$9,2,0)</f>
        <v>07</v>
      </c>
      <c r="L1176" s="0" t="str">
        <f aca="false">VLOOKUP(B1176,Nomenclature!$J$1:$K$97,2,0)</f>
        <v>80</v>
      </c>
      <c r="M1176" s="0" t="str">
        <f aca="false">VLOOKUP(C1176,Nomenclature!$M$1:$N$21,2,0)</f>
        <v>11</v>
      </c>
      <c r="N1176" s="0" t="str">
        <f aca="false">VLOOKUP(D1176,Nomenclature!$O$25:$P$31,2,0)</f>
        <v>04</v>
      </c>
      <c r="O1176" s="0" t="str">
        <f aca="false">CONCATENATE(K1176,L1176,M1176,N1176)</f>
        <v>07801104</v>
      </c>
      <c r="P1176" s="0" t="str">
        <f aca="false">CONCATENATE(K1176,L1176)</f>
        <v>0780</v>
      </c>
      <c r="R1176" s="0" t="n">
        <v>10</v>
      </c>
      <c r="S1176" s="0" t="n">
        <v>25</v>
      </c>
      <c r="T1176" s="0" t="n">
        <v>235.510932062789</v>
      </c>
      <c r="U1176" s="0" t="n">
        <v>0.8</v>
      </c>
      <c r="V1176" s="0" t="n">
        <v>0.0405643287022587</v>
      </c>
      <c r="W1176" s="0" t="n">
        <f aca="false">VLOOKUP(D1176,'paramètres CI'!$A$1:$C$6,2,0)</f>
        <v>0.022045059962018</v>
      </c>
      <c r="X1176" s="0" t="n">
        <f aca="false">(R1176-E1176)/E1176</f>
        <v>-0.0384615384615385</v>
      </c>
      <c r="Y1176" s="0" t="n">
        <f aca="false">T1176-G1176</f>
        <v>205.706365853877</v>
      </c>
      <c r="Z1176" s="0" t="n">
        <f aca="false">U1176-H1176</f>
        <v>-0.0399999999999999</v>
      </c>
    </row>
    <row r="1177" customFormat="false" ht="15.8" hidden="false" customHeight="false" outlineLevel="0" collapsed="false">
      <c r="A1177" s="0" t="s">
        <v>19</v>
      </c>
      <c r="B1177" s="0" t="s">
        <v>144</v>
      </c>
      <c r="C1177" s="0" t="s">
        <v>138</v>
      </c>
      <c r="D1177" s="0" t="s">
        <v>39</v>
      </c>
      <c r="E1177" s="0" t="n">
        <f aca="false">VLOOKUP(O1177,bibliRdtCHauff!$G$1:$K$1398,4,0)</f>
        <v>12</v>
      </c>
      <c r="F1177" s="0" t="n">
        <v>25</v>
      </c>
      <c r="G1177" s="0" t="n">
        <f aca="false">VLOOKUP(P1177,BesoinU!$F$1:$L$99,3,0)</f>
        <v>29.8045662089118</v>
      </c>
      <c r="H1177" s="0" t="n">
        <f aca="false">VLOOKUP(O1177,bibliRdtCHauff!$G$1:$K$1398,3,0)</f>
        <v>1</v>
      </c>
      <c r="I1177" s="0" t="n">
        <v>9.99100809271658E-005</v>
      </c>
      <c r="J1177" s="0" t="n">
        <f aca="false">VLOOKUP(D1177,'paramètres CI'!$A$1:$C$6,2,0)</f>
        <v>0.022045059962018</v>
      </c>
      <c r="K1177" s="0" t="str">
        <f aca="false">VLOOKUP(A1177,Nomenclature!$D$1:$E$9,2,0)</f>
        <v>07</v>
      </c>
      <c r="L1177" s="0" t="str">
        <f aca="false">VLOOKUP(B1177,Nomenclature!$J$1:$K$97,2,0)</f>
        <v>80</v>
      </c>
      <c r="M1177" s="0" t="str">
        <f aca="false">VLOOKUP(C1177,Nomenclature!$M$1:$N$21,2,0)</f>
        <v>31</v>
      </c>
      <c r="N1177" s="0" t="str">
        <f aca="false">VLOOKUP(D1177,Nomenclature!$O$25:$P$31,2,0)</f>
        <v>04</v>
      </c>
      <c r="O1177" s="0" t="str">
        <f aca="false">CONCATENATE(K1177,L1177,M1177,N1177)</f>
        <v>07803104</v>
      </c>
      <c r="P1177" s="0" t="str">
        <f aca="false">CONCATENATE(K1177,L1177)</f>
        <v>0780</v>
      </c>
      <c r="R1177" s="0" t="n">
        <v>12</v>
      </c>
      <c r="S1177" s="0" t="n">
        <v>25</v>
      </c>
      <c r="T1177" s="0" t="n">
        <v>235.510932062789</v>
      </c>
      <c r="U1177" s="0" t="n">
        <v>1</v>
      </c>
      <c r="V1177" s="0" t="n">
        <v>9.99100809271658E-005</v>
      </c>
      <c r="W1177" s="0" t="n">
        <f aca="false">VLOOKUP(D1177,'paramètres CI'!$A$1:$C$6,2,0)</f>
        <v>0.022045059962018</v>
      </c>
      <c r="X1177" s="0" t="n">
        <f aca="false">(R1177-E1177)/E1177</f>
        <v>0</v>
      </c>
      <c r="Y1177" s="0" t="n">
        <f aca="false">T1177-G1177</f>
        <v>205.706365853877</v>
      </c>
      <c r="Z1177" s="0" t="n">
        <f aca="false">U1177-H1177</f>
        <v>0</v>
      </c>
    </row>
    <row r="1178" customFormat="false" ht="15.8" hidden="false" customHeight="false" outlineLevel="0" collapsed="false">
      <c r="A1178" s="0" t="s">
        <v>19</v>
      </c>
      <c r="B1178" s="0" t="s">
        <v>145</v>
      </c>
      <c r="C1178" s="0" t="s">
        <v>32</v>
      </c>
      <c r="D1178" s="0" t="s">
        <v>34</v>
      </c>
      <c r="E1178" s="0" t="n">
        <f aca="false">VLOOKUP(O1178,bibliRdtCHauff!$G$1:$K$1398,4,0)</f>
        <v>64.271894744214</v>
      </c>
      <c r="F1178" s="0" t="n">
        <v>25</v>
      </c>
      <c r="G1178" s="0" t="n">
        <f aca="false">VLOOKUP(P1178,BesoinU!$F$1:$L$99,3,0)</f>
        <v>42.2693565163879</v>
      </c>
      <c r="H1178" s="0" t="n">
        <f aca="false">VLOOKUP(O1178,bibliRdtCHauff!$G$1:$K$1398,3,0)</f>
        <v>2.07971482777351</v>
      </c>
      <c r="I1178" s="0" t="n">
        <v>0.00516395776889022</v>
      </c>
      <c r="J1178" s="0" t="n">
        <f aca="false">VLOOKUP(D1178,'paramètres CI'!$A$1:$C$6,2,0)</f>
        <v>0.0424847883250769</v>
      </c>
      <c r="K1178" s="0" t="str">
        <f aca="false">VLOOKUP(A1178,Nomenclature!$D$1:$E$9,2,0)</f>
        <v>07</v>
      </c>
      <c r="L1178" s="0" t="str">
        <f aca="false">VLOOKUP(B1178,Nomenclature!$J$1:$K$97,2,0)</f>
        <v>81</v>
      </c>
      <c r="M1178" s="0" t="str">
        <f aca="false">VLOOKUP(C1178,Nomenclature!$M$1:$N$21,2,0)</f>
        <v>01</v>
      </c>
      <c r="N1178" s="0" t="str">
        <f aca="false">VLOOKUP(D1178,Nomenclature!$O$25:$P$31,2,0)</f>
        <v>06</v>
      </c>
      <c r="O1178" s="0" t="str">
        <f aca="false">CONCATENATE(K1178,L1178,M1178,N1178)</f>
        <v>07810106</v>
      </c>
      <c r="P1178" s="0" t="str">
        <f aca="false">CONCATENATE(K1178,L1178)</f>
        <v>0781</v>
      </c>
      <c r="R1178" s="0" t="n">
        <v>61.2113283278229</v>
      </c>
      <c r="S1178" s="0" t="n">
        <v>25</v>
      </c>
      <c r="T1178" s="0" t="n">
        <v>118.95563331287</v>
      </c>
      <c r="U1178" s="0" t="n">
        <v>1.96905441202937</v>
      </c>
      <c r="V1178" s="0" t="n">
        <v>0.00516395776889022</v>
      </c>
      <c r="W1178" s="0" t="n">
        <f aca="false">VLOOKUP(D1178,'paramètres CI'!$A$1:$C$6,2,0)</f>
        <v>0.0424847883250769</v>
      </c>
      <c r="X1178" s="0" t="n">
        <f aca="false">(R1178-E1178)/E1178</f>
        <v>-0.0476190476190469</v>
      </c>
      <c r="Y1178" s="0" t="n">
        <f aca="false">T1178-G1178</f>
        <v>76.6862767964821</v>
      </c>
      <c r="Z1178" s="0" t="n">
        <f aca="false">U1178-H1178</f>
        <v>-0.11066041574414</v>
      </c>
    </row>
    <row r="1179" customFormat="false" ht="15.8" hidden="false" customHeight="false" outlineLevel="0" collapsed="false">
      <c r="A1179" s="0" t="s">
        <v>19</v>
      </c>
      <c r="B1179" s="0" t="s">
        <v>145</v>
      </c>
      <c r="C1179" s="0" t="s">
        <v>32</v>
      </c>
      <c r="D1179" s="0" t="s">
        <v>33</v>
      </c>
      <c r="E1179" s="0" t="n">
        <f aca="false">VLOOKUP(O1179,bibliRdtCHauff!$G$1:$K$1398,4,0)</f>
        <v>62.2574549423981</v>
      </c>
      <c r="F1179" s="0" t="n">
        <v>25</v>
      </c>
      <c r="G1179" s="0" t="n">
        <f aca="false">VLOOKUP(P1179,BesoinU!$F$1:$L$99,3,0)</f>
        <v>42.2693565163879</v>
      </c>
      <c r="H1179" s="0" t="n">
        <f aca="false">VLOOKUP(O1179,bibliRdtCHauff!$G$1:$K$1398,3,0)</f>
        <v>1.73574052623796</v>
      </c>
      <c r="I1179" s="0" t="n">
        <v>0.106554506548277</v>
      </c>
      <c r="J1179" s="0" t="n">
        <f aca="false">VLOOKUP(D1179,'paramètres CI'!$A$1:$C$6,2,0)</f>
        <v>0.033584731604575</v>
      </c>
      <c r="K1179" s="0" t="str">
        <f aca="false">VLOOKUP(A1179,Nomenclature!$D$1:$E$9,2,0)</f>
        <v>07</v>
      </c>
      <c r="L1179" s="0" t="str">
        <f aca="false">VLOOKUP(B1179,Nomenclature!$J$1:$K$97,2,0)</f>
        <v>81</v>
      </c>
      <c r="M1179" s="0" t="str">
        <f aca="false">VLOOKUP(C1179,Nomenclature!$M$1:$N$21,2,0)</f>
        <v>01</v>
      </c>
      <c r="N1179" s="0" t="str">
        <f aca="false">VLOOKUP(D1179,Nomenclature!$O$25:$P$31,2,0)</f>
        <v>01</v>
      </c>
      <c r="O1179" s="0" t="str">
        <f aca="false">CONCATENATE(K1179,L1179,M1179,N1179)</f>
        <v>07810101</v>
      </c>
      <c r="P1179" s="0" t="str">
        <f aca="false">CONCATENATE(K1179,L1179)</f>
        <v>0781</v>
      </c>
      <c r="R1179" s="0" t="n">
        <v>59.2928142308553</v>
      </c>
      <c r="S1179" s="0" t="n">
        <v>25</v>
      </c>
      <c r="T1179" s="0" t="n">
        <v>106.052755849129</v>
      </c>
      <c r="U1179" s="0" t="n">
        <v>1.64109906719283</v>
      </c>
      <c r="V1179" s="0" t="n">
        <v>0.106554506548277</v>
      </c>
      <c r="W1179" s="0" t="n">
        <f aca="false">VLOOKUP(D1179,'paramètres CI'!$A$1:$C$6,2,0)</f>
        <v>0.033584731604575</v>
      </c>
      <c r="X1179" s="0" t="n">
        <f aca="false">(R1179-E1179)/E1179</f>
        <v>-0.0476190476190481</v>
      </c>
      <c r="Y1179" s="0" t="n">
        <f aca="false">T1179-G1179</f>
        <v>63.7833993327411</v>
      </c>
      <c r="Z1179" s="0" t="n">
        <f aca="false">U1179-H1179</f>
        <v>-0.0946414590451301</v>
      </c>
    </row>
    <row r="1180" customFormat="false" ht="15.8" hidden="false" customHeight="false" outlineLevel="0" collapsed="false">
      <c r="A1180" s="0" t="s">
        <v>19</v>
      </c>
      <c r="B1180" s="0" t="s">
        <v>145</v>
      </c>
      <c r="C1180" s="0" t="s">
        <v>35</v>
      </c>
      <c r="D1180" s="0" t="s">
        <v>33</v>
      </c>
      <c r="E1180" s="0" t="n">
        <f aca="false">VLOOKUP(O1180,bibliRdtCHauff!$G$1:$K$1398,4,0)</f>
        <v>74.1160177885691</v>
      </c>
      <c r="F1180" s="0" t="n">
        <v>25</v>
      </c>
      <c r="G1180" s="0" t="n">
        <f aca="false">VLOOKUP(P1180,BesoinU!$F$1:$L$99,3,0)</f>
        <v>42.2693565163879</v>
      </c>
      <c r="H1180" s="0" t="n">
        <f aca="false">VLOOKUP(O1180,bibliRdtCHauff!$G$1:$K$1398,3,0)</f>
        <v>2.11430636241852</v>
      </c>
      <c r="I1180" s="0" t="n">
        <v>9.99100809271657E-005</v>
      </c>
      <c r="J1180" s="0" t="n">
        <f aca="false">VLOOKUP(D1180,'paramètres CI'!$A$1:$C$6,2,0)</f>
        <v>0.033584731604575</v>
      </c>
      <c r="K1180" s="0" t="str">
        <f aca="false">VLOOKUP(A1180,Nomenclature!$D$1:$E$9,2,0)</f>
        <v>07</v>
      </c>
      <c r="L1180" s="0" t="str">
        <f aca="false">VLOOKUP(B1180,Nomenclature!$J$1:$K$97,2,0)</f>
        <v>81</v>
      </c>
      <c r="M1180" s="0" t="str">
        <f aca="false">VLOOKUP(C1180,Nomenclature!$M$1:$N$21,2,0)</f>
        <v>21</v>
      </c>
      <c r="N1180" s="0" t="str">
        <f aca="false">VLOOKUP(D1180,Nomenclature!$O$25:$P$31,2,0)</f>
        <v>01</v>
      </c>
      <c r="O1180" s="0" t="str">
        <f aca="false">CONCATENATE(K1180,L1180,M1180,N1180)</f>
        <v>07812101</v>
      </c>
      <c r="P1180" s="0" t="str">
        <f aca="false">CONCATENATE(K1180,L1180)</f>
        <v>0781</v>
      </c>
      <c r="R1180" s="0" t="n">
        <v>74.1160177885691</v>
      </c>
      <c r="S1180" s="0" t="n">
        <v>25</v>
      </c>
      <c r="T1180" s="0" t="n">
        <v>106.052755849129</v>
      </c>
      <c r="U1180" s="0" t="n">
        <v>2.11430636241852</v>
      </c>
      <c r="V1180" s="0" t="n">
        <v>9.99100809271657E-005</v>
      </c>
      <c r="W1180" s="0" t="n">
        <f aca="false">VLOOKUP(D1180,'paramètres CI'!$A$1:$C$6,2,0)</f>
        <v>0.033584731604575</v>
      </c>
      <c r="X1180" s="0" t="n">
        <f aca="false">(R1180-E1180)/E1180</f>
        <v>0</v>
      </c>
      <c r="Y1180" s="0" t="n">
        <f aca="false">T1180-G1180</f>
        <v>63.7833993327411</v>
      </c>
      <c r="Z1180" s="0" t="n">
        <f aca="false">U1180-H1180</f>
        <v>0</v>
      </c>
    </row>
    <row r="1181" customFormat="false" ht="15.8" hidden="false" customHeight="false" outlineLevel="0" collapsed="false">
      <c r="A1181" s="0" t="s">
        <v>19</v>
      </c>
      <c r="B1181" s="0" t="s">
        <v>145</v>
      </c>
      <c r="C1181" s="0" t="s">
        <v>35</v>
      </c>
      <c r="D1181" s="0" t="s">
        <v>34</v>
      </c>
      <c r="E1181" s="0" t="n">
        <f aca="false">VLOOKUP(O1181,bibliRdtCHauff!$G$1:$K$1398,4,0)</f>
        <v>76.5141604097786</v>
      </c>
      <c r="F1181" s="0" t="n">
        <v>25</v>
      </c>
      <c r="G1181" s="0" t="n">
        <f aca="false">VLOOKUP(P1181,BesoinU!$F$1:$L$99,3,0)</f>
        <v>42.2693565163879</v>
      </c>
      <c r="H1181" s="0" t="n">
        <f aca="false">VLOOKUP(O1181,bibliRdtCHauff!$G$1:$K$1398,3,0)</f>
        <v>2.52235649075005</v>
      </c>
      <c r="I1181" s="0" t="n">
        <v>9.99100809271657E-005</v>
      </c>
      <c r="J1181" s="0" t="n">
        <f aca="false">VLOOKUP(D1181,'paramètres CI'!$A$1:$C$6,2,0)</f>
        <v>0.0424847883250769</v>
      </c>
      <c r="K1181" s="0" t="str">
        <f aca="false">VLOOKUP(A1181,Nomenclature!$D$1:$E$9,2,0)</f>
        <v>07</v>
      </c>
      <c r="L1181" s="0" t="str">
        <f aca="false">VLOOKUP(B1181,Nomenclature!$J$1:$K$97,2,0)</f>
        <v>81</v>
      </c>
      <c r="M1181" s="0" t="str">
        <f aca="false">VLOOKUP(C1181,Nomenclature!$M$1:$N$21,2,0)</f>
        <v>21</v>
      </c>
      <c r="N1181" s="0" t="str">
        <f aca="false">VLOOKUP(D1181,Nomenclature!$O$25:$P$31,2,0)</f>
        <v>06</v>
      </c>
      <c r="O1181" s="0" t="str">
        <f aca="false">CONCATENATE(K1181,L1181,M1181,N1181)</f>
        <v>07812106</v>
      </c>
      <c r="P1181" s="0" t="str">
        <f aca="false">CONCATENATE(K1181,L1181)</f>
        <v>0781</v>
      </c>
      <c r="R1181" s="0" t="n">
        <v>76.5141604097786</v>
      </c>
      <c r="S1181" s="0" t="n">
        <v>25</v>
      </c>
      <c r="T1181" s="0" t="n">
        <v>118.95563331287</v>
      </c>
      <c r="U1181" s="0" t="n">
        <v>2.52235649075005</v>
      </c>
      <c r="V1181" s="0" t="n">
        <v>9.99100809271657E-005</v>
      </c>
      <c r="W1181" s="0" t="n">
        <f aca="false">VLOOKUP(D1181,'paramètres CI'!$A$1:$C$6,2,0)</f>
        <v>0.0424847883250769</v>
      </c>
      <c r="X1181" s="0" t="n">
        <f aca="false">(R1181-E1181)/E1181</f>
        <v>0</v>
      </c>
      <c r="Y1181" s="0" t="n">
        <f aca="false">T1181-G1181</f>
        <v>76.6862767964821</v>
      </c>
      <c r="Z1181" s="0" t="n">
        <f aca="false">U1181-H1181</f>
        <v>0</v>
      </c>
    </row>
    <row r="1182" customFormat="false" ht="15.8" hidden="false" customHeight="false" outlineLevel="0" collapsed="false">
      <c r="A1182" s="0" t="s">
        <v>19</v>
      </c>
      <c r="B1182" s="0" t="s">
        <v>145</v>
      </c>
      <c r="C1182" s="0" t="s">
        <v>134</v>
      </c>
      <c r="D1182" s="0" t="s">
        <v>43</v>
      </c>
      <c r="E1182" s="0" t="n">
        <f aca="false">VLOOKUP(O1182,bibliRdtCHauff!$G$1:$K$1398,4,0)</f>
        <v>10.4</v>
      </c>
      <c r="F1182" s="0" t="n">
        <v>10</v>
      </c>
      <c r="G1182" s="0" t="n">
        <f aca="false">VLOOKUP(P1182,BesoinU!$F$1:$L$99,3,0)</f>
        <v>42.2693565163879</v>
      </c>
      <c r="H1182" s="0" t="n">
        <f aca="false">VLOOKUP(O1182,bibliRdtCHauff!$G$1:$K$1398,3,0)</f>
        <v>0.84</v>
      </c>
      <c r="I1182" s="0" t="n">
        <v>0.0728921396138113</v>
      </c>
      <c r="J1182" s="0" t="n">
        <f aca="false">VLOOKUP(D1182,'paramètres CI'!$A$1:$C$6,2,0)</f>
        <v>0.0935912806596305</v>
      </c>
      <c r="K1182" s="0" t="str">
        <f aca="false">VLOOKUP(A1182,Nomenclature!$D$1:$E$9,2,0)</f>
        <v>07</v>
      </c>
      <c r="L1182" s="0" t="str">
        <f aca="false">VLOOKUP(B1182,Nomenclature!$J$1:$K$97,2,0)</f>
        <v>81</v>
      </c>
      <c r="M1182" s="0" t="str">
        <f aca="false">VLOOKUP(C1182,Nomenclature!$M$1:$N$21,2,0)</f>
        <v>02</v>
      </c>
      <c r="N1182" s="0" t="str">
        <f aca="false">VLOOKUP(D1182,Nomenclature!$O$25:$P$31,2,0)</f>
        <v>02</v>
      </c>
      <c r="O1182" s="0" t="str">
        <f aca="false">CONCATENATE(K1182,L1182,M1182,N1182)</f>
        <v>07810202</v>
      </c>
      <c r="P1182" s="0" t="str">
        <f aca="false">CONCATENATE(K1182,L1182)</f>
        <v>0781</v>
      </c>
      <c r="R1182" s="0" t="n">
        <v>10</v>
      </c>
      <c r="S1182" s="0" t="n">
        <v>10</v>
      </c>
      <c r="T1182" s="0" t="n">
        <v>77.8470172740725</v>
      </c>
      <c r="U1182" s="0" t="n">
        <v>0.8</v>
      </c>
      <c r="V1182" s="0" t="n">
        <v>0.0728921396138113</v>
      </c>
      <c r="W1182" s="0" t="n">
        <f aca="false">VLOOKUP(D1182,'paramètres CI'!$A$1:$C$6,2,0)</f>
        <v>0.0935912806596305</v>
      </c>
      <c r="X1182" s="0" t="n">
        <f aca="false">(R1182-E1182)/E1182</f>
        <v>-0.0384615384615385</v>
      </c>
      <c r="Y1182" s="0" t="n">
        <f aca="false">T1182-G1182</f>
        <v>35.5776607576846</v>
      </c>
      <c r="Z1182" s="0" t="n">
        <f aca="false">U1182-H1182</f>
        <v>-0.0399999999999999</v>
      </c>
    </row>
    <row r="1183" customFormat="false" ht="15.8" hidden="false" customHeight="false" outlineLevel="0" collapsed="false">
      <c r="A1183" s="0" t="s">
        <v>19</v>
      </c>
      <c r="B1183" s="0" t="s">
        <v>145</v>
      </c>
      <c r="C1183" s="0" t="s">
        <v>135</v>
      </c>
      <c r="D1183" s="0" t="s">
        <v>43</v>
      </c>
      <c r="E1183" s="0" t="n">
        <f aca="false">VLOOKUP(O1183,bibliRdtCHauff!$G$1:$K$1398,4,0)</f>
        <v>12</v>
      </c>
      <c r="F1183" s="0" t="n">
        <v>10</v>
      </c>
      <c r="G1183" s="0" t="n">
        <f aca="false">VLOOKUP(P1183,BesoinU!$F$1:$L$99,3,0)</f>
        <v>42.2693565163879</v>
      </c>
      <c r="H1183" s="0" t="n">
        <f aca="false">VLOOKUP(O1183,bibliRdtCHauff!$G$1:$K$1398,3,0)</f>
        <v>1</v>
      </c>
      <c r="I1183" s="0" t="n">
        <v>9.99100809271657E-005</v>
      </c>
      <c r="J1183" s="0" t="n">
        <f aca="false">VLOOKUP(D1183,'paramètres CI'!$A$1:$C$6,2,0)</f>
        <v>0.0935912806596305</v>
      </c>
      <c r="K1183" s="0" t="str">
        <f aca="false">VLOOKUP(A1183,Nomenclature!$D$1:$E$9,2,0)</f>
        <v>07</v>
      </c>
      <c r="L1183" s="0" t="str">
        <f aca="false">VLOOKUP(B1183,Nomenclature!$J$1:$K$97,2,0)</f>
        <v>81</v>
      </c>
      <c r="M1183" s="0" t="str">
        <f aca="false">VLOOKUP(C1183,Nomenclature!$M$1:$N$21,2,0)</f>
        <v>22</v>
      </c>
      <c r="N1183" s="0" t="str">
        <f aca="false">VLOOKUP(D1183,Nomenclature!$O$25:$P$31,2,0)</f>
        <v>02</v>
      </c>
      <c r="O1183" s="0" t="str">
        <f aca="false">CONCATENATE(K1183,L1183,M1183,N1183)</f>
        <v>07812202</v>
      </c>
      <c r="P1183" s="0" t="str">
        <f aca="false">CONCATENATE(K1183,L1183)</f>
        <v>0781</v>
      </c>
      <c r="R1183" s="0" t="n">
        <v>12</v>
      </c>
      <c r="S1183" s="0" t="n">
        <v>10</v>
      </c>
      <c r="T1183" s="0" t="n">
        <v>77.8470172740725</v>
      </c>
      <c r="U1183" s="0" t="n">
        <v>1</v>
      </c>
      <c r="V1183" s="0" t="n">
        <v>9.99100809271657E-005</v>
      </c>
      <c r="W1183" s="0" t="n">
        <f aca="false">VLOOKUP(D1183,'paramètres CI'!$A$1:$C$6,2,0)</f>
        <v>0.0935912806596305</v>
      </c>
      <c r="X1183" s="0" t="n">
        <f aca="false">(R1183-E1183)/E1183</f>
        <v>0</v>
      </c>
      <c r="Y1183" s="0" t="n">
        <f aca="false">T1183-G1183</f>
        <v>35.5776607576846</v>
      </c>
      <c r="Z1183" s="0" t="n">
        <f aca="false">U1183-H1183</f>
        <v>0</v>
      </c>
    </row>
    <row r="1184" customFormat="false" ht="15.8" hidden="false" customHeight="false" outlineLevel="0" collapsed="false">
      <c r="A1184" s="0" t="s">
        <v>19</v>
      </c>
      <c r="B1184" s="0" t="s">
        <v>145</v>
      </c>
      <c r="C1184" s="0" t="s">
        <v>36</v>
      </c>
      <c r="D1184" s="0" t="s">
        <v>37</v>
      </c>
      <c r="E1184" s="0" t="n">
        <f aca="false">VLOOKUP(O1184,bibliRdtCHauff!$G$1:$K$1398,4,0)</f>
        <v>36.8608828789325</v>
      </c>
      <c r="F1184" s="0" t="n">
        <v>20</v>
      </c>
      <c r="G1184" s="0" t="n">
        <f aca="false">VLOOKUP(P1184,BesoinU!$F$1:$L$99,3,0)</f>
        <v>42.2693565163879</v>
      </c>
      <c r="H1184" s="0" t="n">
        <f aca="false">VLOOKUP(O1184,bibliRdtCHauff!$G$1:$K$1398,3,0)</f>
        <v>0.752372056806437</v>
      </c>
      <c r="I1184" s="0" t="n">
        <v>9.99100809271657E-005</v>
      </c>
      <c r="J1184" s="0" t="n">
        <f aca="false">VLOOKUP(D1184,'paramètres CI'!$A$1:$C$6,2,0)</f>
        <v>0.0385046990211696</v>
      </c>
      <c r="K1184" s="0" t="str">
        <f aca="false">VLOOKUP(A1184,Nomenclature!$D$1:$E$9,2,0)</f>
        <v>07</v>
      </c>
      <c r="L1184" s="0" t="str">
        <f aca="false">VLOOKUP(B1184,Nomenclature!$J$1:$K$97,2,0)</f>
        <v>81</v>
      </c>
      <c r="M1184" s="0" t="str">
        <f aca="false">VLOOKUP(C1184,Nomenclature!$M$1:$N$21,2,0)</f>
        <v>23</v>
      </c>
      <c r="N1184" s="0" t="str">
        <f aca="false">VLOOKUP(D1184,Nomenclature!$O$25:$P$31,2,0)</f>
        <v>03</v>
      </c>
      <c r="O1184" s="0" t="str">
        <f aca="false">CONCATENATE(K1184,L1184,M1184,N1184)</f>
        <v>07812303</v>
      </c>
      <c r="P1184" s="0" t="str">
        <f aca="false">CONCATENATE(K1184,L1184)</f>
        <v>0781</v>
      </c>
      <c r="R1184" s="0" t="n">
        <v>36.8608828789325</v>
      </c>
      <c r="S1184" s="0" t="n">
        <v>20</v>
      </c>
      <c r="T1184" s="0" t="n">
        <v>112.269138549697</v>
      </c>
      <c r="U1184" s="0" t="n">
        <v>0.752372056806437</v>
      </c>
      <c r="V1184" s="0" t="n">
        <v>9.99100809271657E-005</v>
      </c>
      <c r="W1184" s="0" t="n">
        <f aca="false">VLOOKUP(D1184,'paramètres CI'!$A$1:$C$6,2,0)</f>
        <v>0.0385046990211696</v>
      </c>
      <c r="X1184" s="0" t="n">
        <f aca="false">(R1184-E1184)/E1184</f>
        <v>0</v>
      </c>
      <c r="Y1184" s="0" t="n">
        <f aca="false">T1184-G1184</f>
        <v>69.9997820333091</v>
      </c>
      <c r="Z1184" s="0" t="n">
        <f aca="false">U1184-H1184</f>
        <v>0</v>
      </c>
    </row>
    <row r="1185" customFormat="false" ht="15.8" hidden="false" customHeight="false" outlineLevel="0" collapsed="false">
      <c r="A1185" s="0" t="s">
        <v>19</v>
      </c>
      <c r="B1185" s="0" t="s">
        <v>145</v>
      </c>
      <c r="C1185" s="0" t="s">
        <v>38</v>
      </c>
      <c r="D1185" s="0" t="s">
        <v>39</v>
      </c>
      <c r="E1185" s="0" t="n">
        <f aca="false">VLOOKUP(O1185,bibliRdtCHauff!$G$1:$K$1398,4,0)</f>
        <v>22.533241019656</v>
      </c>
      <c r="F1185" s="0" t="n">
        <v>20</v>
      </c>
      <c r="G1185" s="0" t="n">
        <f aca="false">VLOOKUP(P1185,BesoinU!$F$1:$L$99,3,0)</f>
        <v>42.2693565163879</v>
      </c>
      <c r="H1185" s="0" t="n">
        <f aca="false">VLOOKUP(O1185,bibliRdtCHauff!$G$1:$K$1398,3,0)</f>
        <v>0.972147213610622</v>
      </c>
      <c r="I1185" s="0" t="n">
        <v>9.99100809271657E-005</v>
      </c>
      <c r="J1185" s="0" t="n">
        <f aca="false">VLOOKUP(D1185,'paramètres CI'!$A$1:$C$6,2,0)</f>
        <v>0.022045059962018</v>
      </c>
      <c r="K1185" s="0" t="str">
        <f aca="false">VLOOKUP(A1185,Nomenclature!$D$1:$E$9,2,0)</f>
        <v>07</v>
      </c>
      <c r="L1185" s="0" t="str">
        <f aca="false">VLOOKUP(B1185,Nomenclature!$J$1:$K$97,2,0)</f>
        <v>81</v>
      </c>
      <c r="M1185" s="0" t="str">
        <f aca="false">VLOOKUP(C1185,Nomenclature!$M$1:$N$21,2,0)</f>
        <v>24</v>
      </c>
      <c r="N1185" s="0" t="str">
        <f aca="false">VLOOKUP(D1185,Nomenclature!$O$25:$P$31,2,0)</f>
        <v>04</v>
      </c>
      <c r="O1185" s="0" t="str">
        <f aca="false">CONCATENATE(K1185,L1185,M1185,N1185)</f>
        <v>07812404</v>
      </c>
      <c r="P1185" s="0" t="str">
        <f aca="false">CONCATENATE(K1185,L1185)</f>
        <v>0781</v>
      </c>
      <c r="R1185" s="0" t="n">
        <v>22.533241019656</v>
      </c>
      <c r="S1185" s="0" t="n">
        <v>20</v>
      </c>
      <c r="T1185" s="0" t="n">
        <v>215.395813242749</v>
      </c>
      <c r="U1185" s="0" t="n">
        <v>0.972147213610622</v>
      </c>
      <c r="V1185" s="0" t="n">
        <v>9.99100809271657E-005</v>
      </c>
      <c r="W1185" s="0" t="n">
        <f aca="false">VLOOKUP(D1185,'paramètres CI'!$A$1:$C$6,2,0)</f>
        <v>0.022045059962018</v>
      </c>
      <c r="X1185" s="0" t="n">
        <f aca="false">(R1185-E1185)/E1185</f>
        <v>0</v>
      </c>
      <c r="Y1185" s="0" t="n">
        <f aca="false">T1185-G1185</f>
        <v>173.126456726361</v>
      </c>
      <c r="Z1185" s="0" t="n">
        <f aca="false">U1185-H1185</f>
        <v>0</v>
      </c>
    </row>
    <row r="1186" customFormat="false" ht="15.8" hidden="false" customHeight="false" outlineLevel="0" collapsed="false">
      <c r="A1186" s="0" t="s">
        <v>19</v>
      </c>
      <c r="B1186" s="0" t="s">
        <v>145</v>
      </c>
      <c r="C1186" s="0" t="s">
        <v>40</v>
      </c>
      <c r="D1186" s="0" t="s">
        <v>37</v>
      </c>
      <c r="E1186" s="0" t="n">
        <f aca="false">VLOOKUP(O1186,bibliRdtCHauff!$G$1:$K$1398,4,0)</f>
        <v>30.9631416183033</v>
      </c>
      <c r="F1186" s="0" t="n">
        <v>20</v>
      </c>
      <c r="G1186" s="0" t="n">
        <f aca="false">VLOOKUP(P1186,BesoinU!$F$1:$L$99,3,0)</f>
        <v>42.2693565163879</v>
      </c>
      <c r="H1186" s="0" t="n">
        <f aca="false">VLOOKUP(O1186,bibliRdtCHauff!$G$1:$K$1398,3,0)</f>
        <v>0.693333569576277</v>
      </c>
      <c r="I1186" s="0" t="n">
        <v>0.0185183969907592</v>
      </c>
      <c r="J1186" s="0" t="n">
        <f aca="false">VLOOKUP(D1186,'paramètres CI'!$A$1:$C$6,2,0)</f>
        <v>0.0385046990211696</v>
      </c>
      <c r="K1186" s="0" t="str">
        <f aca="false">VLOOKUP(A1186,Nomenclature!$D$1:$E$9,2,0)</f>
        <v>07</v>
      </c>
      <c r="L1186" s="0" t="str">
        <f aca="false">VLOOKUP(B1186,Nomenclature!$J$1:$K$97,2,0)</f>
        <v>81</v>
      </c>
      <c r="M1186" s="0" t="str">
        <f aca="false">VLOOKUP(C1186,Nomenclature!$M$1:$N$21,2,0)</f>
        <v>03</v>
      </c>
      <c r="N1186" s="0" t="str">
        <f aca="false">VLOOKUP(D1186,Nomenclature!$O$25:$P$31,2,0)</f>
        <v>03</v>
      </c>
      <c r="O1186" s="0" t="str">
        <f aca="false">CONCATENATE(K1186,L1186,M1186,N1186)</f>
        <v>07810303</v>
      </c>
      <c r="P1186" s="0" t="str">
        <f aca="false">CONCATENATE(K1186,L1186)</f>
        <v>0781</v>
      </c>
      <c r="R1186" s="0" t="n">
        <v>29.488706303146</v>
      </c>
      <c r="S1186" s="0" t="n">
        <v>20</v>
      </c>
      <c r="T1186" s="0" t="n">
        <v>112.269138549697</v>
      </c>
      <c r="U1186" s="0" t="n">
        <v>0.678573947768737</v>
      </c>
      <c r="V1186" s="0" t="n">
        <v>0.0185183969907592</v>
      </c>
      <c r="W1186" s="0" t="n">
        <f aca="false">VLOOKUP(D1186,'paramètres CI'!$A$1:$C$6,2,0)</f>
        <v>0.0385046990211696</v>
      </c>
      <c r="X1186" s="0" t="n">
        <f aca="false">(R1186-E1186)/E1186</f>
        <v>-0.0476190476190476</v>
      </c>
      <c r="Y1186" s="0" t="n">
        <f aca="false">T1186-G1186</f>
        <v>69.9997820333091</v>
      </c>
      <c r="Z1186" s="0" t="n">
        <f aca="false">U1186-H1186</f>
        <v>-0.01475962180754</v>
      </c>
    </row>
    <row r="1187" customFormat="false" ht="15.8" hidden="false" customHeight="false" outlineLevel="0" collapsed="false">
      <c r="A1187" s="0" t="s">
        <v>19</v>
      </c>
      <c r="B1187" s="0" t="s">
        <v>145</v>
      </c>
      <c r="C1187" s="0" t="s">
        <v>41</v>
      </c>
      <c r="D1187" s="0" t="s">
        <v>39</v>
      </c>
      <c r="E1187" s="0" t="n">
        <f aca="false">VLOOKUP(O1187,bibliRdtCHauff!$G$1:$K$1398,4,0)</f>
        <v>18.927922456511</v>
      </c>
      <c r="F1187" s="0" t="n">
        <v>20</v>
      </c>
      <c r="G1187" s="0" t="n">
        <f aca="false">VLOOKUP(P1187,BesoinU!$F$1:$L$99,3,0)</f>
        <v>42.2693565163879</v>
      </c>
      <c r="H1187" s="0" t="n">
        <f aca="false">VLOOKUP(O1187,bibliRdtCHauff!$G$1:$K$1398,3,0)</f>
        <v>0.707631132170284</v>
      </c>
      <c r="I1187" s="0" t="n">
        <v>0.399649684257566</v>
      </c>
      <c r="J1187" s="0" t="n">
        <f aca="false">VLOOKUP(D1187,'paramètres CI'!$A$1:$C$6,2,0)</f>
        <v>0.022045059962018</v>
      </c>
      <c r="K1187" s="0" t="str">
        <f aca="false">VLOOKUP(A1187,Nomenclature!$D$1:$E$9,2,0)</f>
        <v>07</v>
      </c>
      <c r="L1187" s="0" t="str">
        <f aca="false">VLOOKUP(B1187,Nomenclature!$J$1:$K$97,2,0)</f>
        <v>81</v>
      </c>
      <c r="M1187" s="0" t="str">
        <f aca="false">VLOOKUP(C1187,Nomenclature!$M$1:$N$21,2,0)</f>
        <v>04</v>
      </c>
      <c r="N1187" s="0" t="str">
        <f aca="false">VLOOKUP(D1187,Nomenclature!$O$25:$P$31,2,0)</f>
        <v>04</v>
      </c>
      <c r="O1187" s="0" t="str">
        <f aca="false">CONCATENATE(K1187,L1187,M1187,N1187)</f>
        <v>07810404</v>
      </c>
      <c r="P1187" s="0" t="str">
        <f aca="false">CONCATENATE(K1187,L1187)</f>
        <v>0781</v>
      </c>
      <c r="R1187" s="0" t="n">
        <v>18.0265928157248</v>
      </c>
      <c r="S1187" s="0" t="n">
        <v>20</v>
      </c>
      <c r="T1187" s="0" t="n">
        <v>215.395813242749</v>
      </c>
      <c r="U1187" s="0" t="n">
        <v>0.6415021118102</v>
      </c>
      <c r="V1187" s="0" t="n">
        <v>0.399649684257566</v>
      </c>
      <c r="W1187" s="0" t="n">
        <f aca="false">VLOOKUP(D1187,'paramètres CI'!$A$1:$C$6,2,0)</f>
        <v>0.022045059962018</v>
      </c>
      <c r="X1187" s="0" t="n">
        <f aca="false">(R1187-E1187)/E1187</f>
        <v>-0.0476190476190455</v>
      </c>
      <c r="Y1187" s="0" t="n">
        <f aca="false">T1187-G1187</f>
        <v>173.126456726361</v>
      </c>
      <c r="Z1187" s="0" t="n">
        <f aca="false">U1187-H1187</f>
        <v>-0.0661290203600841</v>
      </c>
    </row>
    <row r="1188" customFormat="false" ht="15.8" hidden="false" customHeight="false" outlineLevel="0" collapsed="false">
      <c r="A1188" s="0" t="s">
        <v>19</v>
      </c>
      <c r="B1188" s="0" t="s">
        <v>145</v>
      </c>
      <c r="C1188" s="0" t="s">
        <v>45</v>
      </c>
      <c r="D1188" s="0" t="s">
        <v>43</v>
      </c>
      <c r="E1188" s="0" t="n">
        <f aca="false">VLOOKUP(O1188,bibliRdtCHauff!$G$1:$K$1398,4,0)</f>
        <v>10.4</v>
      </c>
      <c r="F1188" s="0" t="n">
        <v>13</v>
      </c>
      <c r="G1188" s="0" t="n">
        <f aca="false">VLOOKUP(P1188,BesoinU!$F$1:$L$99,3,0)</f>
        <v>42.2693565163879</v>
      </c>
      <c r="H1188" s="0" t="n">
        <f aca="false">VLOOKUP(O1188,bibliRdtCHauff!$G$1:$K$1398,3,0)</f>
        <v>0.92</v>
      </c>
      <c r="I1188" s="0" t="n">
        <v>0.0852352701158101</v>
      </c>
      <c r="J1188" s="0" t="n">
        <f aca="false">VLOOKUP(D1188,'paramètres CI'!$A$1:$C$6,2,0)</f>
        <v>0.0935912806596305</v>
      </c>
      <c r="K1188" s="0" t="str">
        <f aca="false">VLOOKUP(A1188,Nomenclature!$D$1:$E$9,2,0)</f>
        <v>07</v>
      </c>
      <c r="L1188" s="0" t="str">
        <f aca="false">VLOOKUP(B1188,Nomenclature!$J$1:$K$97,2,0)</f>
        <v>81</v>
      </c>
      <c r="M1188" s="0" t="str">
        <f aca="false">VLOOKUP(C1188,Nomenclature!$M$1:$N$21,2,0)</f>
        <v>06</v>
      </c>
      <c r="N1188" s="0" t="str">
        <f aca="false">VLOOKUP(D1188,Nomenclature!$O$25:$P$31,2,0)</f>
        <v>02</v>
      </c>
      <c r="O1188" s="0" t="str">
        <f aca="false">CONCATENATE(K1188,L1188,M1188,N1188)</f>
        <v>07810602</v>
      </c>
      <c r="P1188" s="0" t="str">
        <f aca="false">CONCATENATE(K1188,L1188)</f>
        <v>0781</v>
      </c>
      <c r="R1188" s="0" t="n">
        <v>10</v>
      </c>
      <c r="S1188" s="0" t="n">
        <v>13</v>
      </c>
      <c r="T1188" s="0" t="n">
        <v>76.4664080169742</v>
      </c>
      <c r="U1188" s="0" t="n">
        <v>0.9</v>
      </c>
      <c r="V1188" s="0" t="n">
        <v>0.0852352701158101</v>
      </c>
      <c r="W1188" s="0" t="n">
        <f aca="false">VLOOKUP(D1188,'paramètres CI'!$A$1:$C$6,2,0)</f>
        <v>0.0935912806596305</v>
      </c>
      <c r="X1188" s="0" t="n">
        <f aca="false">(R1188-E1188)/E1188</f>
        <v>-0.0384615384615385</v>
      </c>
      <c r="Y1188" s="0" t="n">
        <f aca="false">T1188-G1188</f>
        <v>34.1970515005863</v>
      </c>
      <c r="Z1188" s="0" t="n">
        <f aca="false">U1188-H1188</f>
        <v>-0.02</v>
      </c>
    </row>
    <row r="1189" customFormat="false" ht="15.8" hidden="false" customHeight="false" outlineLevel="0" collapsed="false">
      <c r="A1189" s="0" t="s">
        <v>19</v>
      </c>
      <c r="B1189" s="0" t="s">
        <v>145</v>
      </c>
      <c r="C1189" s="0" t="s">
        <v>46</v>
      </c>
      <c r="D1189" s="0" t="s">
        <v>43</v>
      </c>
      <c r="E1189" s="0" t="n">
        <f aca="false">VLOOKUP(O1189,bibliRdtCHauff!$G$1:$K$1398,4,0)</f>
        <v>12</v>
      </c>
      <c r="F1189" s="0" t="n">
        <v>13</v>
      </c>
      <c r="G1189" s="0" t="n">
        <f aca="false">VLOOKUP(P1189,BesoinU!$F$1:$L$99,3,0)</f>
        <v>42.2693565163879</v>
      </c>
      <c r="H1189" s="0" t="n">
        <f aca="false">VLOOKUP(O1189,bibliRdtCHauff!$G$1:$K$1398,3,0)</f>
        <v>1</v>
      </c>
      <c r="I1189" s="0" t="n">
        <v>9.99100809271657E-005</v>
      </c>
      <c r="J1189" s="0" t="n">
        <f aca="false">VLOOKUP(D1189,'paramètres CI'!$A$1:$C$6,2,0)</f>
        <v>0.0935912806596305</v>
      </c>
      <c r="K1189" s="0" t="str">
        <f aca="false">VLOOKUP(A1189,Nomenclature!$D$1:$E$9,2,0)</f>
        <v>07</v>
      </c>
      <c r="L1189" s="0" t="str">
        <f aca="false">VLOOKUP(B1189,Nomenclature!$J$1:$K$97,2,0)</f>
        <v>81</v>
      </c>
      <c r="M1189" s="0" t="str">
        <f aca="false">VLOOKUP(C1189,Nomenclature!$M$1:$N$21,2,0)</f>
        <v>26</v>
      </c>
      <c r="N1189" s="0" t="str">
        <f aca="false">VLOOKUP(D1189,Nomenclature!$O$25:$P$31,2,0)</f>
        <v>02</v>
      </c>
      <c r="O1189" s="0" t="str">
        <f aca="false">CONCATENATE(K1189,L1189,M1189,N1189)</f>
        <v>07812602</v>
      </c>
      <c r="P1189" s="0" t="str">
        <f aca="false">CONCATENATE(K1189,L1189)</f>
        <v>0781</v>
      </c>
      <c r="R1189" s="0" t="n">
        <v>12</v>
      </c>
      <c r="S1189" s="0" t="n">
        <v>13</v>
      </c>
      <c r="T1189" s="0" t="n">
        <v>76.4664080169742</v>
      </c>
      <c r="U1189" s="0" t="n">
        <v>1</v>
      </c>
      <c r="V1189" s="0" t="n">
        <v>9.99100809271657E-005</v>
      </c>
      <c r="W1189" s="0" t="n">
        <f aca="false">VLOOKUP(D1189,'paramètres CI'!$A$1:$C$6,2,0)</f>
        <v>0.0935912806596305</v>
      </c>
      <c r="X1189" s="0" t="n">
        <f aca="false">(R1189-E1189)/E1189</f>
        <v>0</v>
      </c>
      <c r="Y1189" s="0" t="n">
        <f aca="false">T1189-G1189</f>
        <v>34.1970515005863</v>
      </c>
      <c r="Z1189" s="0" t="n">
        <f aca="false">U1189-H1189</f>
        <v>0</v>
      </c>
    </row>
    <row r="1190" customFormat="false" ht="15.8" hidden="false" customHeight="false" outlineLevel="0" collapsed="false">
      <c r="A1190" s="0" t="s">
        <v>19</v>
      </c>
      <c r="B1190" s="0" t="s">
        <v>145</v>
      </c>
      <c r="C1190" s="0" t="s">
        <v>48</v>
      </c>
      <c r="D1190" s="0" t="s">
        <v>43</v>
      </c>
      <c r="E1190" s="0" t="n">
        <f aca="false">VLOOKUP(O1190,bibliRdtCHauff!$G$1:$K$1398,4,0)</f>
        <v>45.0329905833291</v>
      </c>
      <c r="F1190" s="0" t="n">
        <v>20</v>
      </c>
      <c r="G1190" s="0" t="n">
        <f aca="false">VLOOKUP(P1190,BesoinU!$F$1:$L$99,3,0)</f>
        <v>42.2693565163879</v>
      </c>
      <c r="H1190" s="0" t="n">
        <f aca="false">VLOOKUP(O1190,bibliRdtCHauff!$G$1:$K$1398,3,0)</f>
        <v>2.9521585116279</v>
      </c>
      <c r="I1190" s="0" t="n">
        <v>0.048688435215512</v>
      </c>
      <c r="J1190" s="0" t="n">
        <f aca="false">VLOOKUP(D1190,'paramètres CI'!$A$1:$C$6,2,0)</f>
        <v>0.0935912806596305</v>
      </c>
      <c r="K1190" s="0" t="str">
        <f aca="false">VLOOKUP(A1190,Nomenclature!$D$1:$E$9,2,0)</f>
        <v>07</v>
      </c>
      <c r="L1190" s="0" t="str">
        <f aca="false">VLOOKUP(B1190,Nomenclature!$J$1:$K$97,2,0)</f>
        <v>81</v>
      </c>
      <c r="M1190" s="0" t="str">
        <f aca="false">VLOOKUP(C1190,Nomenclature!$M$1:$N$21,2,0)</f>
        <v>09</v>
      </c>
      <c r="N1190" s="0" t="str">
        <f aca="false">VLOOKUP(D1190,Nomenclature!$O$25:$P$31,2,0)</f>
        <v>02</v>
      </c>
      <c r="O1190" s="0" t="str">
        <f aca="false">CONCATENATE(K1190,L1190,M1190,N1190)</f>
        <v>07810902</v>
      </c>
      <c r="P1190" s="0" t="str">
        <f aca="false">CONCATENATE(K1190,L1190)</f>
        <v>0781</v>
      </c>
      <c r="R1190" s="0" t="n">
        <v>42.8885624603134</v>
      </c>
      <c r="S1190" s="0" t="n">
        <v>20</v>
      </c>
      <c r="T1190" s="0" t="n">
        <v>78.6502354282238</v>
      </c>
      <c r="U1190" s="0" t="n">
        <v>2.83861395348837</v>
      </c>
      <c r="V1190" s="0" t="n">
        <v>0.048688435215512</v>
      </c>
      <c r="W1190" s="0" t="n">
        <f aca="false">VLOOKUP(D1190,'paramètres CI'!$A$1:$C$6,2,0)</f>
        <v>0.0935912806596305</v>
      </c>
      <c r="X1190" s="0" t="n">
        <f aca="false">(R1190-E1190)/E1190</f>
        <v>-0.0476190476190483</v>
      </c>
      <c r="Y1190" s="0" t="n">
        <f aca="false">T1190-G1190</f>
        <v>36.3808789118359</v>
      </c>
      <c r="Z1190" s="0" t="n">
        <f aca="false">U1190-H1190</f>
        <v>-0.11354455813953</v>
      </c>
    </row>
    <row r="1191" customFormat="false" ht="15.8" hidden="false" customHeight="false" outlineLevel="0" collapsed="false">
      <c r="A1191" s="0" t="s">
        <v>19</v>
      </c>
      <c r="B1191" s="0" t="s">
        <v>145</v>
      </c>
      <c r="C1191" s="0" t="s">
        <v>49</v>
      </c>
      <c r="D1191" s="0" t="s">
        <v>43</v>
      </c>
      <c r="E1191" s="0" t="n">
        <f aca="false">VLOOKUP(O1191,bibliRdtCHauff!$G$1:$K$1398,4,0)</f>
        <v>53.6107030753918</v>
      </c>
      <c r="F1191" s="0" t="n">
        <v>20</v>
      </c>
      <c r="G1191" s="0" t="n">
        <f aca="false">VLOOKUP(P1191,BesoinU!$F$1:$L$99,3,0)</f>
        <v>42.2693565163879</v>
      </c>
      <c r="H1191" s="0" t="n">
        <f aca="false">VLOOKUP(O1191,bibliRdtCHauff!$G$1:$K$1398,3,0)</f>
        <v>3.40633674418604</v>
      </c>
      <c r="I1191" s="0" t="n">
        <v>9.99100809271657E-005</v>
      </c>
      <c r="J1191" s="0" t="n">
        <f aca="false">VLOOKUP(D1191,'paramètres CI'!$A$1:$C$6,2,0)</f>
        <v>0.0935912806596305</v>
      </c>
      <c r="K1191" s="0" t="str">
        <f aca="false">VLOOKUP(A1191,Nomenclature!$D$1:$E$9,2,0)</f>
        <v>07</v>
      </c>
      <c r="L1191" s="0" t="str">
        <f aca="false">VLOOKUP(B1191,Nomenclature!$J$1:$K$97,2,0)</f>
        <v>81</v>
      </c>
      <c r="M1191" s="0" t="str">
        <f aca="false">VLOOKUP(C1191,Nomenclature!$M$1:$N$21,2,0)</f>
        <v>29</v>
      </c>
      <c r="N1191" s="0" t="str">
        <f aca="false">VLOOKUP(D1191,Nomenclature!$O$25:$P$31,2,0)</f>
        <v>02</v>
      </c>
      <c r="O1191" s="0" t="str">
        <f aca="false">CONCATENATE(K1191,L1191,M1191,N1191)</f>
        <v>07812902</v>
      </c>
      <c r="P1191" s="0" t="str">
        <f aca="false">CONCATENATE(K1191,L1191)</f>
        <v>0781</v>
      </c>
      <c r="R1191" s="0" t="n">
        <v>53.6107030753918</v>
      </c>
      <c r="S1191" s="0" t="n">
        <v>20</v>
      </c>
      <c r="T1191" s="0" t="n">
        <v>78.6502354282238</v>
      </c>
      <c r="U1191" s="0" t="n">
        <v>3.40633674418604</v>
      </c>
      <c r="V1191" s="0" t="n">
        <v>9.99100809271657E-005</v>
      </c>
      <c r="W1191" s="0" t="n">
        <f aca="false">VLOOKUP(D1191,'paramètres CI'!$A$1:$C$6,2,0)</f>
        <v>0.0935912806596305</v>
      </c>
      <c r="X1191" s="0" t="n">
        <f aca="false">(R1191-E1191)/E1191</f>
        <v>0</v>
      </c>
      <c r="Y1191" s="0" t="n">
        <f aca="false">T1191-G1191</f>
        <v>36.3808789118359</v>
      </c>
      <c r="Z1191" s="0" t="n">
        <f aca="false">U1191-H1191</f>
        <v>0</v>
      </c>
    </row>
    <row r="1192" customFormat="false" ht="15.8" hidden="false" customHeight="false" outlineLevel="0" collapsed="false">
      <c r="A1192" s="0" t="s">
        <v>19</v>
      </c>
      <c r="B1192" s="0" t="s">
        <v>145</v>
      </c>
      <c r="C1192" s="0" t="s">
        <v>55</v>
      </c>
      <c r="D1192" s="0" t="s">
        <v>43</v>
      </c>
      <c r="E1192" s="0" t="n">
        <f aca="false">VLOOKUP(O1192,bibliRdtCHauff!$G$1:$K$1398,4,0)</f>
        <v>9.19667561526</v>
      </c>
      <c r="F1192" s="0" t="n">
        <v>17</v>
      </c>
      <c r="G1192" s="0" t="n">
        <f aca="false">VLOOKUP(P1192,BesoinU!$F$1:$L$99,3,0)</f>
        <v>42.2693565163879</v>
      </c>
      <c r="H1192" s="0" t="n">
        <f aca="false">VLOOKUP(O1192,bibliRdtCHauff!$G$1:$K$1398,3,0)</f>
        <v>2.72589990697674</v>
      </c>
      <c r="I1192" s="0" t="n">
        <v>0.0190651452918396</v>
      </c>
      <c r="J1192" s="0" t="n">
        <f aca="false">VLOOKUP(D1192,'paramètres CI'!$A$1:$C$6,2,0)</f>
        <v>0.0935912806596305</v>
      </c>
      <c r="K1192" s="0" t="str">
        <f aca="false">VLOOKUP(A1192,Nomenclature!$D$1:$E$9,2,0)</f>
        <v>07</v>
      </c>
      <c r="L1192" s="0" t="str">
        <f aca="false">VLOOKUP(B1192,Nomenclature!$J$1:$K$97,2,0)</f>
        <v>81</v>
      </c>
      <c r="M1192" s="0" t="str">
        <f aca="false">VLOOKUP(C1192,Nomenclature!$M$1:$N$21,2,0)</f>
        <v>10</v>
      </c>
      <c r="N1192" s="0" t="str">
        <f aca="false">VLOOKUP(D1192,Nomenclature!$O$25:$P$31,2,0)</f>
        <v>02</v>
      </c>
      <c r="O1192" s="0" t="str">
        <f aca="false">CONCATENATE(K1192,L1192,M1192,N1192)</f>
        <v>07811002</v>
      </c>
      <c r="P1192" s="0" t="str">
        <f aca="false">CONCATENATE(K1192,L1192)</f>
        <v>0781</v>
      </c>
      <c r="R1192" s="0" t="n">
        <v>8.7587386812</v>
      </c>
      <c r="S1192" s="0" t="n">
        <v>17</v>
      </c>
      <c r="T1192" s="0" t="n">
        <v>99.8351443099433</v>
      </c>
      <c r="U1192" s="0" t="n">
        <v>2.59842976744186</v>
      </c>
      <c r="V1192" s="0" t="n">
        <v>0.0190651452918396</v>
      </c>
      <c r="W1192" s="0" t="n">
        <f aca="false">VLOOKUP(D1192,'paramètres CI'!$A$1:$C$6,2,0)</f>
        <v>0.0935912806596305</v>
      </c>
      <c r="X1192" s="0" t="n">
        <f aca="false">(R1192-E1192)/E1192</f>
        <v>-0.0476190476190476</v>
      </c>
      <c r="Y1192" s="0" t="n">
        <f aca="false">T1192-G1192</f>
        <v>57.5657877935554</v>
      </c>
      <c r="Z1192" s="0" t="n">
        <f aca="false">U1192-H1192</f>
        <v>-0.12747013953488</v>
      </c>
    </row>
    <row r="1193" customFormat="false" ht="15.8" hidden="false" customHeight="false" outlineLevel="0" collapsed="false">
      <c r="A1193" s="0" t="s">
        <v>19</v>
      </c>
      <c r="B1193" s="0" t="s">
        <v>145</v>
      </c>
      <c r="C1193" s="0" t="s">
        <v>56</v>
      </c>
      <c r="D1193" s="0" t="s">
        <v>43</v>
      </c>
      <c r="E1193" s="0" t="n">
        <f aca="false">VLOOKUP(O1193,bibliRdtCHauff!$G$1:$K$1398,4,0)</f>
        <v>10.9484233515</v>
      </c>
      <c r="F1193" s="0" t="n">
        <v>17</v>
      </c>
      <c r="G1193" s="0" t="n">
        <f aca="false">VLOOKUP(P1193,BesoinU!$F$1:$L$99,3,0)</f>
        <v>42.2693565163879</v>
      </c>
      <c r="H1193" s="0" t="n">
        <f aca="false">VLOOKUP(O1193,bibliRdtCHauff!$G$1:$K$1398,3,0)</f>
        <v>3.23578046511627</v>
      </c>
      <c r="I1193" s="0" t="n">
        <v>9.99100809271657E-005</v>
      </c>
      <c r="J1193" s="0" t="n">
        <f aca="false">VLOOKUP(D1193,'paramètres CI'!$A$1:$C$6,2,0)</f>
        <v>0.0935912806596305</v>
      </c>
      <c r="K1193" s="0" t="str">
        <f aca="false">VLOOKUP(A1193,Nomenclature!$D$1:$E$9,2,0)</f>
        <v>07</v>
      </c>
      <c r="L1193" s="0" t="str">
        <f aca="false">VLOOKUP(B1193,Nomenclature!$J$1:$K$97,2,0)</f>
        <v>81</v>
      </c>
      <c r="M1193" s="0" t="str">
        <f aca="false">VLOOKUP(C1193,Nomenclature!$M$1:$N$21,2,0)</f>
        <v>30</v>
      </c>
      <c r="N1193" s="0" t="str">
        <f aca="false">VLOOKUP(D1193,Nomenclature!$O$25:$P$31,2,0)</f>
        <v>02</v>
      </c>
      <c r="O1193" s="0" t="str">
        <f aca="false">CONCATENATE(K1193,L1193,M1193,N1193)</f>
        <v>07813002</v>
      </c>
      <c r="P1193" s="0" t="str">
        <f aca="false">CONCATENATE(K1193,L1193)</f>
        <v>0781</v>
      </c>
      <c r="R1193" s="0" t="n">
        <v>10.9484233515</v>
      </c>
      <c r="S1193" s="0" t="n">
        <v>17</v>
      </c>
      <c r="T1193" s="0" t="n">
        <v>99.8351443099433</v>
      </c>
      <c r="U1193" s="0" t="n">
        <v>3.23578046511627</v>
      </c>
      <c r="V1193" s="0" t="n">
        <v>9.99100809271657E-005</v>
      </c>
      <c r="W1193" s="0" t="n">
        <f aca="false">VLOOKUP(D1193,'paramètres CI'!$A$1:$C$6,2,0)</f>
        <v>0.0935912806596305</v>
      </c>
      <c r="X1193" s="0" t="n">
        <f aca="false">(R1193-E1193)/E1193</f>
        <v>0</v>
      </c>
      <c r="Y1193" s="0" t="n">
        <f aca="false">T1193-G1193</f>
        <v>57.5657877935554</v>
      </c>
      <c r="Z1193" s="0" t="n">
        <f aca="false">U1193-H1193</f>
        <v>0</v>
      </c>
    </row>
    <row r="1194" customFormat="false" ht="15.8" hidden="false" customHeight="false" outlineLevel="0" collapsed="false">
      <c r="A1194" s="0" t="s">
        <v>19</v>
      </c>
      <c r="B1194" s="0" t="s">
        <v>145</v>
      </c>
      <c r="C1194" s="0" t="s">
        <v>137</v>
      </c>
      <c r="D1194" s="0" t="s">
        <v>39</v>
      </c>
      <c r="E1194" s="0" t="n">
        <f aca="false">VLOOKUP(O1194,bibliRdtCHauff!$G$1:$K$1398,4,0)</f>
        <v>10.4</v>
      </c>
      <c r="F1194" s="0" t="n">
        <v>25</v>
      </c>
      <c r="G1194" s="0" t="n">
        <f aca="false">VLOOKUP(P1194,BesoinU!$F$1:$L$99,3,0)</f>
        <v>42.2693565163879</v>
      </c>
      <c r="H1194" s="0" t="n">
        <f aca="false">VLOOKUP(O1194,bibliRdtCHauff!$G$1:$K$1398,3,0)</f>
        <v>0.84</v>
      </c>
      <c r="I1194" s="0" t="n">
        <v>0.243333273469191</v>
      </c>
      <c r="J1194" s="0" t="n">
        <f aca="false">VLOOKUP(D1194,'paramètres CI'!$A$1:$C$6,2,0)</f>
        <v>0.022045059962018</v>
      </c>
      <c r="K1194" s="0" t="str">
        <f aca="false">VLOOKUP(A1194,Nomenclature!$D$1:$E$9,2,0)</f>
        <v>07</v>
      </c>
      <c r="L1194" s="0" t="str">
        <f aca="false">VLOOKUP(B1194,Nomenclature!$J$1:$K$97,2,0)</f>
        <v>81</v>
      </c>
      <c r="M1194" s="0" t="str">
        <f aca="false">VLOOKUP(C1194,Nomenclature!$M$1:$N$21,2,0)</f>
        <v>11</v>
      </c>
      <c r="N1194" s="0" t="str">
        <f aca="false">VLOOKUP(D1194,Nomenclature!$O$25:$P$31,2,0)</f>
        <v>04</v>
      </c>
      <c r="O1194" s="0" t="str">
        <f aca="false">CONCATENATE(K1194,L1194,M1194,N1194)</f>
        <v>07811104</v>
      </c>
      <c r="P1194" s="0" t="str">
        <f aca="false">CONCATENATE(K1194,L1194)</f>
        <v>0781</v>
      </c>
      <c r="R1194" s="0" t="n">
        <v>10</v>
      </c>
      <c r="S1194" s="0" t="n">
        <v>25</v>
      </c>
      <c r="T1194" s="0" t="n">
        <v>227.018554686969</v>
      </c>
      <c r="U1194" s="0" t="n">
        <v>0.8</v>
      </c>
      <c r="V1194" s="0" t="n">
        <v>0.243333273469191</v>
      </c>
      <c r="W1194" s="0" t="n">
        <f aca="false">VLOOKUP(D1194,'paramètres CI'!$A$1:$C$6,2,0)</f>
        <v>0.022045059962018</v>
      </c>
      <c r="X1194" s="0" t="n">
        <f aca="false">(R1194-E1194)/E1194</f>
        <v>-0.0384615384615385</v>
      </c>
      <c r="Y1194" s="0" t="n">
        <f aca="false">T1194-G1194</f>
        <v>184.749198170581</v>
      </c>
      <c r="Z1194" s="0" t="n">
        <f aca="false">U1194-H1194</f>
        <v>-0.0399999999999999</v>
      </c>
    </row>
    <row r="1195" customFormat="false" ht="15.8" hidden="false" customHeight="false" outlineLevel="0" collapsed="false">
      <c r="A1195" s="0" t="s">
        <v>19</v>
      </c>
      <c r="B1195" s="0" t="s">
        <v>145</v>
      </c>
      <c r="C1195" s="0" t="s">
        <v>138</v>
      </c>
      <c r="D1195" s="0" t="s">
        <v>39</v>
      </c>
      <c r="E1195" s="0" t="n">
        <f aca="false">VLOOKUP(O1195,bibliRdtCHauff!$G$1:$K$1398,4,0)</f>
        <v>12</v>
      </c>
      <c r="F1195" s="0" t="n">
        <v>25</v>
      </c>
      <c r="G1195" s="0" t="n">
        <f aca="false">VLOOKUP(P1195,BesoinU!$F$1:$L$99,3,0)</f>
        <v>42.2693565163879</v>
      </c>
      <c r="H1195" s="0" t="n">
        <f aca="false">VLOOKUP(O1195,bibliRdtCHauff!$G$1:$K$1398,3,0)</f>
        <v>1</v>
      </c>
      <c r="I1195" s="0" t="n">
        <v>9.99100809271657E-005</v>
      </c>
      <c r="J1195" s="0" t="n">
        <f aca="false">VLOOKUP(D1195,'paramètres CI'!$A$1:$C$6,2,0)</f>
        <v>0.022045059962018</v>
      </c>
      <c r="K1195" s="0" t="str">
        <f aca="false">VLOOKUP(A1195,Nomenclature!$D$1:$E$9,2,0)</f>
        <v>07</v>
      </c>
      <c r="L1195" s="0" t="str">
        <f aca="false">VLOOKUP(B1195,Nomenclature!$J$1:$K$97,2,0)</f>
        <v>81</v>
      </c>
      <c r="M1195" s="0" t="str">
        <f aca="false">VLOOKUP(C1195,Nomenclature!$M$1:$N$21,2,0)</f>
        <v>31</v>
      </c>
      <c r="N1195" s="0" t="str">
        <f aca="false">VLOOKUP(D1195,Nomenclature!$O$25:$P$31,2,0)</f>
        <v>04</v>
      </c>
      <c r="O1195" s="0" t="str">
        <f aca="false">CONCATENATE(K1195,L1195,M1195,N1195)</f>
        <v>07813104</v>
      </c>
      <c r="P1195" s="0" t="str">
        <f aca="false">CONCATENATE(K1195,L1195)</f>
        <v>0781</v>
      </c>
      <c r="R1195" s="0" t="n">
        <v>12</v>
      </c>
      <c r="S1195" s="0" t="n">
        <v>25</v>
      </c>
      <c r="T1195" s="0" t="n">
        <v>227.018554686969</v>
      </c>
      <c r="U1195" s="0" t="n">
        <v>1</v>
      </c>
      <c r="V1195" s="0" t="n">
        <v>9.99100809271657E-005</v>
      </c>
      <c r="W1195" s="0" t="n">
        <f aca="false">VLOOKUP(D1195,'paramètres CI'!$A$1:$C$6,2,0)</f>
        <v>0.022045059962018</v>
      </c>
      <c r="X1195" s="0" t="n">
        <f aca="false">(R1195-E1195)/E1195</f>
        <v>0</v>
      </c>
      <c r="Y1195" s="0" t="n">
        <f aca="false">T1195-G1195</f>
        <v>184.749198170581</v>
      </c>
      <c r="Z1195" s="0" t="n">
        <f aca="false">U1195-H1195</f>
        <v>0</v>
      </c>
    </row>
    <row r="1196" customFormat="false" ht="15.8" hidden="false" customHeight="false" outlineLevel="0" collapsed="false">
      <c r="A1196" s="0" t="s">
        <v>19</v>
      </c>
      <c r="B1196" s="0" t="s">
        <v>146</v>
      </c>
      <c r="C1196" s="0" t="s">
        <v>32</v>
      </c>
      <c r="D1196" s="0" t="s">
        <v>34</v>
      </c>
      <c r="E1196" s="0" t="n">
        <f aca="false">VLOOKUP(O1196,bibliRdtCHauff!$G$1:$K$1398,4,0)</f>
        <v>43.7585442958137</v>
      </c>
      <c r="F1196" s="0" t="n">
        <v>25</v>
      </c>
      <c r="G1196" s="0" t="n">
        <f aca="false">VLOOKUP(P1196,BesoinU!$F$1:$L$99,3,0)</f>
        <v>8.24954783175002</v>
      </c>
      <c r="H1196" s="0" t="n">
        <f aca="false">VLOOKUP(O1196,bibliRdtCHauff!$G$1:$K$1398,3,0)</f>
        <v>2.08478818572393</v>
      </c>
      <c r="I1196" s="0" t="n">
        <v>0.00240945497020826</v>
      </c>
      <c r="J1196" s="0" t="n">
        <f aca="false">VLOOKUP(D1196,'paramètres CI'!$A$1:$C$6,2,0)</f>
        <v>0.0424847883250769</v>
      </c>
      <c r="K1196" s="0" t="str">
        <f aca="false">VLOOKUP(A1196,Nomenclature!$D$1:$E$9,2,0)</f>
        <v>07</v>
      </c>
      <c r="L1196" s="0" t="str">
        <f aca="false">VLOOKUP(B1196,Nomenclature!$J$1:$K$97,2,0)</f>
        <v>82</v>
      </c>
      <c r="M1196" s="0" t="str">
        <f aca="false">VLOOKUP(C1196,Nomenclature!$M$1:$N$21,2,0)</f>
        <v>01</v>
      </c>
      <c r="N1196" s="0" t="str">
        <f aca="false">VLOOKUP(D1196,Nomenclature!$O$25:$P$31,2,0)</f>
        <v>06</v>
      </c>
      <c r="O1196" s="0" t="str">
        <f aca="false">CONCATENATE(K1196,L1196,M1196,N1196)</f>
        <v>07820106</v>
      </c>
      <c r="P1196" s="0" t="str">
        <f aca="false">CONCATENATE(K1196,L1196)</f>
        <v>0782</v>
      </c>
      <c r="R1196" s="0" t="n">
        <v>41.6748040912512</v>
      </c>
      <c r="S1196" s="0" t="n">
        <v>25</v>
      </c>
      <c r="T1196" s="0" t="n">
        <v>60.5724684049916</v>
      </c>
      <c r="U1196" s="0" t="n">
        <v>1.97428728448311</v>
      </c>
      <c r="V1196" s="0" t="n">
        <v>0.00240945497020826</v>
      </c>
      <c r="W1196" s="0" t="n">
        <f aca="false">VLOOKUP(D1196,'paramètres CI'!$A$1:$C$6,2,0)</f>
        <v>0.0424847883250769</v>
      </c>
      <c r="X1196" s="0" t="n">
        <f aca="false">(R1196-E1196)/E1196</f>
        <v>-0.0476190476190464</v>
      </c>
      <c r="Y1196" s="0" t="n">
        <f aca="false">T1196-G1196</f>
        <v>52.3229205732416</v>
      </c>
      <c r="Z1196" s="0" t="n">
        <f aca="false">U1196-H1196</f>
        <v>-0.11050090124082</v>
      </c>
    </row>
    <row r="1197" customFormat="false" ht="15.8" hidden="false" customHeight="false" outlineLevel="0" collapsed="false">
      <c r="A1197" s="0" t="s">
        <v>19</v>
      </c>
      <c r="B1197" s="0" t="s">
        <v>146</v>
      </c>
      <c r="C1197" s="0" t="s">
        <v>32</v>
      </c>
      <c r="D1197" s="0" t="s">
        <v>33</v>
      </c>
      <c r="E1197" s="0" t="n">
        <f aca="false">VLOOKUP(O1197,bibliRdtCHauff!$G$1:$K$1398,4,0)</f>
        <v>37.7321481601999</v>
      </c>
      <c r="F1197" s="0" t="n">
        <v>25</v>
      </c>
      <c r="G1197" s="0" t="n">
        <f aca="false">VLOOKUP(P1197,BesoinU!$F$1:$L$99,3,0)</f>
        <v>8.24954783175002</v>
      </c>
      <c r="H1197" s="0" t="n">
        <f aca="false">VLOOKUP(O1197,bibliRdtCHauff!$G$1:$K$1398,3,0)</f>
        <v>1.76243743575946</v>
      </c>
      <c r="I1197" s="0" t="n">
        <v>0.14456082832606</v>
      </c>
      <c r="J1197" s="0" t="n">
        <f aca="false">VLOOKUP(D1197,'paramètres CI'!$A$1:$C$6,2,0)</f>
        <v>0.033584731604575</v>
      </c>
      <c r="K1197" s="0" t="str">
        <f aca="false">VLOOKUP(A1197,Nomenclature!$D$1:$E$9,2,0)</f>
        <v>07</v>
      </c>
      <c r="L1197" s="0" t="str">
        <f aca="false">VLOOKUP(B1197,Nomenclature!$J$1:$K$97,2,0)</f>
        <v>82</v>
      </c>
      <c r="M1197" s="0" t="str">
        <f aca="false">VLOOKUP(C1197,Nomenclature!$M$1:$N$21,2,0)</f>
        <v>01</v>
      </c>
      <c r="N1197" s="0" t="str">
        <f aca="false">VLOOKUP(D1197,Nomenclature!$O$25:$P$31,2,0)</f>
        <v>01</v>
      </c>
      <c r="O1197" s="0" t="str">
        <f aca="false">CONCATENATE(K1197,L1197,M1197,N1197)</f>
        <v>07820101</v>
      </c>
      <c r="P1197" s="0" t="str">
        <f aca="false">CONCATENATE(K1197,L1197)</f>
        <v>0782</v>
      </c>
      <c r="R1197" s="0" t="n">
        <v>35.9353792001904</v>
      </c>
      <c r="S1197" s="0" t="n">
        <v>25</v>
      </c>
      <c r="T1197" s="0" t="n">
        <v>48.6014636044481</v>
      </c>
      <c r="U1197" s="0" t="n">
        <v>1.6663732864603</v>
      </c>
      <c r="V1197" s="0" t="n">
        <v>0.14456082832606</v>
      </c>
      <c r="W1197" s="0" t="n">
        <f aca="false">VLOOKUP(D1197,'paramètres CI'!$A$1:$C$6,2,0)</f>
        <v>0.033584731604575</v>
      </c>
      <c r="X1197" s="0" t="n">
        <f aca="false">(R1197-E1197)/E1197</f>
        <v>-0.0476190476190472</v>
      </c>
      <c r="Y1197" s="0" t="n">
        <f aca="false">T1197-G1197</f>
        <v>40.3519157726981</v>
      </c>
      <c r="Z1197" s="0" t="n">
        <f aca="false">U1197-H1197</f>
        <v>-0.0960641492991599</v>
      </c>
    </row>
    <row r="1198" customFormat="false" ht="15.8" hidden="false" customHeight="false" outlineLevel="0" collapsed="false">
      <c r="A1198" s="0" t="s">
        <v>19</v>
      </c>
      <c r="B1198" s="0" t="s">
        <v>146</v>
      </c>
      <c r="C1198" s="0" t="s">
        <v>35</v>
      </c>
      <c r="D1198" s="0" t="s">
        <v>33</v>
      </c>
      <c r="E1198" s="0" t="n">
        <f aca="false">VLOOKUP(O1198,bibliRdtCHauff!$G$1:$K$1398,4,0)</f>
        <v>44.9192240002379</v>
      </c>
      <c r="F1198" s="0" t="n">
        <v>25</v>
      </c>
      <c r="G1198" s="0" t="n">
        <f aca="false">VLOOKUP(P1198,BesoinU!$F$1:$L$99,3,0)</f>
        <v>8.24954783175002</v>
      </c>
      <c r="H1198" s="0" t="n">
        <f aca="false">VLOOKUP(O1198,bibliRdtCHauff!$G$1:$K$1398,3,0)</f>
        <v>2.14669403295609</v>
      </c>
      <c r="I1198" s="0" t="n">
        <v>9.99100809271657E-005</v>
      </c>
      <c r="J1198" s="0" t="n">
        <f aca="false">VLOOKUP(D1198,'paramètres CI'!$A$1:$C$6,2,0)</f>
        <v>0.033584731604575</v>
      </c>
      <c r="K1198" s="0" t="str">
        <f aca="false">VLOOKUP(A1198,Nomenclature!$D$1:$E$9,2,0)</f>
        <v>07</v>
      </c>
      <c r="L1198" s="0" t="str">
        <f aca="false">VLOOKUP(B1198,Nomenclature!$J$1:$K$97,2,0)</f>
        <v>82</v>
      </c>
      <c r="M1198" s="0" t="str">
        <f aca="false">VLOOKUP(C1198,Nomenclature!$M$1:$N$21,2,0)</f>
        <v>21</v>
      </c>
      <c r="N1198" s="0" t="str">
        <f aca="false">VLOOKUP(D1198,Nomenclature!$O$25:$P$31,2,0)</f>
        <v>01</v>
      </c>
      <c r="O1198" s="0" t="str">
        <f aca="false">CONCATENATE(K1198,L1198,M1198,N1198)</f>
        <v>07822101</v>
      </c>
      <c r="P1198" s="0" t="str">
        <f aca="false">CONCATENATE(K1198,L1198)</f>
        <v>0782</v>
      </c>
      <c r="R1198" s="0" t="n">
        <v>44.9192240002379</v>
      </c>
      <c r="S1198" s="0" t="n">
        <v>25</v>
      </c>
      <c r="T1198" s="0" t="n">
        <v>48.6014636044481</v>
      </c>
      <c r="U1198" s="0" t="n">
        <v>2.14669403295609</v>
      </c>
      <c r="V1198" s="0" t="n">
        <v>9.99100809271657E-005</v>
      </c>
      <c r="W1198" s="0" t="n">
        <f aca="false">VLOOKUP(D1198,'paramètres CI'!$A$1:$C$6,2,0)</f>
        <v>0.033584731604575</v>
      </c>
      <c r="X1198" s="0" t="n">
        <f aca="false">(R1198-E1198)/E1198</f>
        <v>0</v>
      </c>
      <c r="Y1198" s="0" t="n">
        <f aca="false">T1198-G1198</f>
        <v>40.3519157726981</v>
      </c>
      <c r="Z1198" s="0" t="n">
        <f aca="false">U1198-H1198</f>
        <v>0</v>
      </c>
    </row>
    <row r="1199" customFormat="false" ht="15.8" hidden="false" customHeight="false" outlineLevel="0" collapsed="false">
      <c r="A1199" s="0" t="s">
        <v>19</v>
      </c>
      <c r="B1199" s="0" t="s">
        <v>146</v>
      </c>
      <c r="C1199" s="0" t="s">
        <v>35</v>
      </c>
      <c r="D1199" s="0" t="s">
        <v>34</v>
      </c>
      <c r="E1199" s="0" t="n">
        <f aca="false">VLOOKUP(O1199,bibliRdtCHauff!$G$1:$K$1398,4,0)</f>
        <v>52.093505114064</v>
      </c>
      <c r="F1199" s="0" t="n">
        <v>25</v>
      </c>
      <c r="G1199" s="0" t="n">
        <f aca="false">VLOOKUP(P1199,BesoinU!$F$1:$L$99,3,0)</f>
        <v>8.24954783175002</v>
      </c>
      <c r="H1199" s="0" t="n">
        <f aca="false">VLOOKUP(O1199,bibliRdtCHauff!$G$1:$K$1398,3,0)</f>
        <v>2.52679179068719</v>
      </c>
      <c r="I1199" s="0" t="n">
        <v>9.99100809271657E-005</v>
      </c>
      <c r="J1199" s="0" t="n">
        <f aca="false">VLOOKUP(D1199,'paramètres CI'!$A$1:$C$6,2,0)</f>
        <v>0.0424847883250769</v>
      </c>
      <c r="K1199" s="0" t="str">
        <f aca="false">VLOOKUP(A1199,Nomenclature!$D$1:$E$9,2,0)</f>
        <v>07</v>
      </c>
      <c r="L1199" s="0" t="str">
        <f aca="false">VLOOKUP(B1199,Nomenclature!$J$1:$K$97,2,0)</f>
        <v>82</v>
      </c>
      <c r="M1199" s="0" t="str">
        <f aca="false">VLOOKUP(C1199,Nomenclature!$M$1:$N$21,2,0)</f>
        <v>21</v>
      </c>
      <c r="N1199" s="0" t="str">
        <f aca="false">VLOOKUP(D1199,Nomenclature!$O$25:$P$31,2,0)</f>
        <v>06</v>
      </c>
      <c r="O1199" s="0" t="str">
        <f aca="false">CONCATENATE(K1199,L1199,M1199,N1199)</f>
        <v>07822106</v>
      </c>
      <c r="P1199" s="0" t="str">
        <f aca="false">CONCATENATE(K1199,L1199)</f>
        <v>0782</v>
      </c>
      <c r="R1199" s="0" t="n">
        <v>52.093505114064</v>
      </c>
      <c r="S1199" s="0" t="n">
        <v>25</v>
      </c>
      <c r="T1199" s="0" t="n">
        <v>60.5724684049916</v>
      </c>
      <c r="U1199" s="0" t="n">
        <v>2.52679179068719</v>
      </c>
      <c r="V1199" s="0" t="n">
        <v>9.99100809271657E-005</v>
      </c>
      <c r="W1199" s="0" t="n">
        <f aca="false">VLOOKUP(D1199,'paramètres CI'!$A$1:$C$6,2,0)</f>
        <v>0.0424847883250769</v>
      </c>
      <c r="X1199" s="0" t="n">
        <f aca="false">(R1199-E1199)/E1199</f>
        <v>0</v>
      </c>
      <c r="Y1199" s="0" t="n">
        <f aca="false">T1199-G1199</f>
        <v>52.3229205732416</v>
      </c>
      <c r="Z1199" s="0" t="n">
        <f aca="false">U1199-H1199</f>
        <v>0</v>
      </c>
    </row>
    <row r="1200" customFormat="false" ht="15.8" hidden="false" customHeight="false" outlineLevel="0" collapsed="false">
      <c r="A1200" s="0" t="s">
        <v>19</v>
      </c>
      <c r="B1200" s="0" t="s">
        <v>146</v>
      </c>
      <c r="C1200" s="0" t="s">
        <v>134</v>
      </c>
      <c r="D1200" s="0" t="s">
        <v>43</v>
      </c>
      <c r="E1200" s="0" t="n">
        <f aca="false">VLOOKUP(O1200,bibliRdtCHauff!$G$1:$K$1398,4,0)</f>
        <v>10.4</v>
      </c>
      <c r="F1200" s="0" t="n">
        <v>10</v>
      </c>
      <c r="G1200" s="0" t="n">
        <f aca="false">VLOOKUP(P1200,BesoinU!$F$1:$L$99,3,0)</f>
        <v>8.24954783175002</v>
      </c>
      <c r="H1200" s="0" t="n">
        <f aca="false">VLOOKUP(O1200,bibliRdtCHauff!$G$1:$K$1398,3,0)</f>
        <v>0.84</v>
      </c>
      <c r="I1200" s="0" t="n">
        <v>0.0574993739336513</v>
      </c>
      <c r="J1200" s="0" t="n">
        <f aca="false">VLOOKUP(D1200,'paramètres CI'!$A$1:$C$6,2,0)</f>
        <v>0.0935912806596305</v>
      </c>
      <c r="K1200" s="0" t="str">
        <f aca="false">VLOOKUP(A1200,Nomenclature!$D$1:$E$9,2,0)</f>
        <v>07</v>
      </c>
      <c r="L1200" s="0" t="str">
        <f aca="false">VLOOKUP(B1200,Nomenclature!$J$1:$K$97,2,0)</f>
        <v>82</v>
      </c>
      <c r="M1200" s="0" t="str">
        <f aca="false">VLOOKUP(C1200,Nomenclature!$M$1:$N$21,2,0)</f>
        <v>02</v>
      </c>
      <c r="N1200" s="0" t="str">
        <f aca="false">VLOOKUP(D1200,Nomenclature!$O$25:$P$31,2,0)</f>
        <v>02</v>
      </c>
      <c r="O1200" s="0" t="str">
        <f aca="false">CONCATENATE(K1200,L1200,M1200,N1200)</f>
        <v>07820202</v>
      </c>
      <c r="P1200" s="0" t="str">
        <f aca="false">CONCATENATE(K1200,L1200)</f>
        <v>0782</v>
      </c>
      <c r="R1200" s="0" t="n">
        <v>10</v>
      </c>
      <c r="S1200" s="0" t="n">
        <v>10</v>
      </c>
      <c r="T1200" s="0" t="n">
        <v>41.4143168668573</v>
      </c>
      <c r="U1200" s="0" t="n">
        <v>0.8</v>
      </c>
      <c r="V1200" s="0" t="n">
        <v>0.0574993739336513</v>
      </c>
      <c r="W1200" s="0" t="n">
        <f aca="false">VLOOKUP(D1200,'paramètres CI'!$A$1:$C$6,2,0)</f>
        <v>0.0935912806596305</v>
      </c>
      <c r="X1200" s="0" t="n">
        <f aca="false">(R1200-E1200)/E1200</f>
        <v>-0.0384615384615385</v>
      </c>
      <c r="Y1200" s="0" t="n">
        <f aca="false">T1200-G1200</f>
        <v>33.1647690351073</v>
      </c>
      <c r="Z1200" s="0" t="n">
        <f aca="false">U1200-H1200</f>
        <v>-0.0399999999999999</v>
      </c>
    </row>
    <row r="1201" customFormat="false" ht="15.8" hidden="false" customHeight="false" outlineLevel="0" collapsed="false">
      <c r="A1201" s="0" t="s">
        <v>19</v>
      </c>
      <c r="B1201" s="0" t="s">
        <v>146</v>
      </c>
      <c r="C1201" s="0" t="s">
        <v>135</v>
      </c>
      <c r="D1201" s="0" t="s">
        <v>43</v>
      </c>
      <c r="E1201" s="0" t="n">
        <f aca="false">VLOOKUP(O1201,bibliRdtCHauff!$G$1:$K$1398,4,0)</f>
        <v>12</v>
      </c>
      <c r="F1201" s="0" t="n">
        <v>10</v>
      </c>
      <c r="G1201" s="0" t="n">
        <f aca="false">VLOOKUP(P1201,BesoinU!$F$1:$L$99,3,0)</f>
        <v>8.24954783175002</v>
      </c>
      <c r="H1201" s="0" t="n">
        <f aca="false">VLOOKUP(O1201,bibliRdtCHauff!$G$1:$K$1398,3,0)</f>
        <v>1</v>
      </c>
      <c r="I1201" s="0" t="n">
        <v>9.99100809271657E-005</v>
      </c>
      <c r="J1201" s="0" t="n">
        <f aca="false">VLOOKUP(D1201,'paramètres CI'!$A$1:$C$6,2,0)</f>
        <v>0.0935912806596305</v>
      </c>
      <c r="K1201" s="0" t="str">
        <f aca="false">VLOOKUP(A1201,Nomenclature!$D$1:$E$9,2,0)</f>
        <v>07</v>
      </c>
      <c r="L1201" s="0" t="str">
        <f aca="false">VLOOKUP(B1201,Nomenclature!$J$1:$K$97,2,0)</f>
        <v>82</v>
      </c>
      <c r="M1201" s="0" t="str">
        <f aca="false">VLOOKUP(C1201,Nomenclature!$M$1:$N$21,2,0)</f>
        <v>22</v>
      </c>
      <c r="N1201" s="0" t="str">
        <f aca="false">VLOOKUP(D1201,Nomenclature!$O$25:$P$31,2,0)</f>
        <v>02</v>
      </c>
      <c r="O1201" s="0" t="str">
        <f aca="false">CONCATENATE(K1201,L1201,M1201,N1201)</f>
        <v>07822202</v>
      </c>
      <c r="P1201" s="0" t="str">
        <f aca="false">CONCATENATE(K1201,L1201)</f>
        <v>0782</v>
      </c>
      <c r="R1201" s="0" t="n">
        <v>12</v>
      </c>
      <c r="S1201" s="0" t="n">
        <v>10</v>
      </c>
      <c r="T1201" s="0" t="n">
        <v>41.4143168668573</v>
      </c>
      <c r="U1201" s="0" t="n">
        <v>1</v>
      </c>
      <c r="V1201" s="0" t="n">
        <v>9.99100809271657E-005</v>
      </c>
      <c r="W1201" s="0" t="n">
        <f aca="false">VLOOKUP(D1201,'paramètres CI'!$A$1:$C$6,2,0)</f>
        <v>0.0935912806596305</v>
      </c>
      <c r="X1201" s="0" t="n">
        <f aca="false">(R1201-E1201)/E1201</f>
        <v>0</v>
      </c>
      <c r="Y1201" s="0" t="n">
        <f aca="false">T1201-G1201</f>
        <v>33.1647690351073</v>
      </c>
      <c r="Z1201" s="0" t="n">
        <f aca="false">U1201-H1201</f>
        <v>0</v>
      </c>
    </row>
    <row r="1202" customFormat="false" ht="15.8" hidden="false" customHeight="false" outlineLevel="0" collapsed="false">
      <c r="A1202" s="0" t="s">
        <v>19</v>
      </c>
      <c r="B1202" s="0" t="s">
        <v>146</v>
      </c>
      <c r="C1202" s="0" t="s">
        <v>36</v>
      </c>
      <c r="D1202" s="0" t="s">
        <v>37</v>
      </c>
      <c r="E1202" s="0" t="n">
        <f aca="false">VLOOKUP(O1202,bibliRdtCHauff!$G$1:$K$1398,4,0)</f>
        <v>16.7492806035001</v>
      </c>
      <c r="F1202" s="0" t="n">
        <v>20</v>
      </c>
      <c r="G1202" s="0" t="n">
        <f aca="false">VLOOKUP(P1202,BesoinU!$F$1:$L$99,3,0)</f>
        <v>8.24954783175002</v>
      </c>
      <c r="H1202" s="0" t="n">
        <f aca="false">VLOOKUP(O1202,bibliRdtCHauff!$G$1:$K$1398,3,0)</f>
        <v>0.755216071715872</v>
      </c>
      <c r="I1202" s="0" t="n">
        <v>9.99100809271657E-005</v>
      </c>
      <c r="J1202" s="0" t="n">
        <f aca="false">VLOOKUP(D1202,'paramètres CI'!$A$1:$C$6,2,0)</f>
        <v>0.0385046990211696</v>
      </c>
      <c r="K1202" s="0" t="str">
        <f aca="false">VLOOKUP(A1202,Nomenclature!$D$1:$E$9,2,0)</f>
        <v>07</v>
      </c>
      <c r="L1202" s="0" t="str">
        <f aca="false">VLOOKUP(B1202,Nomenclature!$J$1:$K$97,2,0)</f>
        <v>82</v>
      </c>
      <c r="M1202" s="0" t="str">
        <f aca="false">VLOOKUP(C1202,Nomenclature!$M$1:$N$21,2,0)</f>
        <v>23</v>
      </c>
      <c r="N1202" s="0" t="str">
        <f aca="false">VLOOKUP(D1202,Nomenclature!$O$25:$P$31,2,0)</f>
        <v>03</v>
      </c>
      <c r="O1202" s="0" t="str">
        <f aca="false">CONCATENATE(K1202,L1202,M1202,N1202)</f>
        <v>07822303</v>
      </c>
      <c r="P1202" s="0" t="str">
        <f aca="false">CONCATENATE(K1202,L1202)</f>
        <v>0782</v>
      </c>
      <c r="R1202" s="0" t="n">
        <v>16.7492806035001</v>
      </c>
      <c r="S1202" s="0" t="n">
        <v>20</v>
      </c>
      <c r="T1202" s="0" t="n">
        <v>52.2843162213251</v>
      </c>
      <c r="U1202" s="0" t="n">
        <v>0.755216071715872</v>
      </c>
      <c r="V1202" s="0" t="n">
        <v>9.99100809271657E-005</v>
      </c>
      <c r="W1202" s="0" t="n">
        <f aca="false">VLOOKUP(D1202,'paramètres CI'!$A$1:$C$6,2,0)</f>
        <v>0.0385046990211696</v>
      </c>
      <c r="X1202" s="0" t="n">
        <f aca="false">(R1202-E1202)/E1202</f>
        <v>0</v>
      </c>
      <c r="Y1202" s="0" t="n">
        <f aca="false">T1202-G1202</f>
        <v>44.0347683895751</v>
      </c>
      <c r="Z1202" s="0" t="n">
        <f aca="false">U1202-H1202</f>
        <v>0</v>
      </c>
    </row>
    <row r="1203" customFormat="false" ht="15.8" hidden="false" customHeight="false" outlineLevel="0" collapsed="false">
      <c r="A1203" s="0" t="s">
        <v>19</v>
      </c>
      <c r="B1203" s="0" t="s">
        <v>146</v>
      </c>
      <c r="C1203" s="0" t="s">
        <v>38</v>
      </c>
      <c r="D1203" s="0" t="s">
        <v>39</v>
      </c>
      <c r="E1203" s="0" t="n">
        <f aca="false">VLOOKUP(O1203,bibliRdtCHauff!$G$1:$K$1398,4,0)</f>
        <v>11.7334688911692</v>
      </c>
      <c r="F1203" s="0" t="n">
        <v>20</v>
      </c>
      <c r="G1203" s="0" t="n">
        <f aca="false">VLOOKUP(P1203,BesoinU!$F$1:$L$99,3,0)</f>
        <v>8.24954783175002</v>
      </c>
      <c r="H1203" s="0" t="n">
        <f aca="false">VLOOKUP(O1203,bibliRdtCHauff!$G$1:$K$1398,3,0)</f>
        <v>0.975044637592735</v>
      </c>
      <c r="I1203" s="0" t="n">
        <v>9.99100809271657E-005</v>
      </c>
      <c r="J1203" s="0" t="n">
        <f aca="false">VLOOKUP(D1203,'paramètres CI'!$A$1:$C$6,2,0)</f>
        <v>0.022045059962018</v>
      </c>
      <c r="K1203" s="0" t="str">
        <f aca="false">VLOOKUP(A1203,Nomenclature!$D$1:$E$9,2,0)</f>
        <v>07</v>
      </c>
      <c r="L1203" s="0" t="str">
        <f aca="false">VLOOKUP(B1203,Nomenclature!$J$1:$K$97,2,0)</f>
        <v>82</v>
      </c>
      <c r="M1203" s="0" t="str">
        <f aca="false">VLOOKUP(C1203,Nomenclature!$M$1:$N$21,2,0)</f>
        <v>24</v>
      </c>
      <c r="N1203" s="0" t="str">
        <f aca="false">VLOOKUP(D1203,Nomenclature!$O$25:$P$31,2,0)</f>
        <v>04</v>
      </c>
      <c r="O1203" s="0" t="str">
        <f aca="false">CONCATENATE(K1203,L1203,M1203,N1203)</f>
        <v>07822404</v>
      </c>
      <c r="P1203" s="0" t="str">
        <f aca="false">CONCATENATE(K1203,L1203)</f>
        <v>0782</v>
      </c>
      <c r="R1203" s="0" t="n">
        <v>11.7334688911692</v>
      </c>
      <c r="S1203" s="0" t="n">
        <v>20</v>
      </c>
      <c r="T1203" s="0" t="n">
        <v>60.4605321540074</v>
      </c>
      <c r="U1203" s="0" t="n">
        <v>0.975044637592735</v>
      </c>
      <c r="V1203" s="0" t="n">
        <v>9.99100809271657E-005</v>
      </c>
      <c r="W1203" s="0" t="n">
        <f aca="false">VLOOKUP(D1203,'paramètres CI'!$A$1:$C$6,2,0)</f>
        <v>0.022045059962018</v>
      </c>
      <c r="X1203" s="0" t="n">
        <f aca="false">(R1203-E1203)/E1203</f>
        <v>0</v>
      </c>
      <c r="Y1203" s="0" t="n">
        <f aca="false">T1203-G1203</f>
        <v>52.2109843222574</v>
      </c>
      <c r="Z1203" s="0" t="n">
        <f aca="false">U1203-H1203</f>
        <v>0</v>
      </c>
    </row>
    <row r="1204" customFormat="false" ht="15.8" hidden="false" customHeight="false" outlineLevel="0" collapsed="false">
      <c r="A1204" s="0" t="s">
        <v>19</v>
      </c>
      <c r="B1204" s="0" t="s">
        <v>146</v>
      </c>
      <c r="C1204" s="0" t="s">
        <v>40</v>
      </c>
      <c r="D1204" s="0" t="s">
        <v>37</v>
      </c>
      <c r="E1204" s="0" t="n">
        <f aca="false">VLOOKUP(O1204,bibliRdtCHauff!$G$1:$K$1398,4,0)</f>
        <v>14.0693957069401</v>
      </c>
      <c r="F1204" s="0" t="n">
        <v>20</v>
      </c>
      <c r="G1204" s="0" t="n">
        <f aca="false">VLOOKUP(P1204,BesoinU!$F$1:$L$99,3,0)</f>
        <v>8.24954783175002</v>
      </c>
      <c r="H1204" s="0" t="n">
        <f aca="false">VLOOKUP(O1204,bibliRdtCHauff!$G$1:$K$1398,3,0)</f>
        <v>0.695855422467042</v>
      </c>
      <c r="I1204" s="0" t="n">
        <v>0.012124041270484</v>
      </c>
      <c r="J1204" s="0" t="n">
        <f aca="false">VLOOKUP(D1204,'paramètres CI'!$A$1:$C$6,2,0)</f>
        <v>0.0385046990211696</v>
      </c>
      <c r="K1204" s="0" t="str">
        <f aca="false">VLOOKUP(A1204,Nomenclature!$D$1:$E$9,2,0)</f>
        <v>07</v>
      </c>
      <c r="L1204" s="0" t="str">
        <f aca="false">VLOOKUP(B1204,Nomenclature!$J$1:$K$97,2,0)</f>
        <v>82</v>
      </c>
      <c r="M1204" s="0" t="str">
        <f aca="false">VLOOKUP(C1204,Nomenclature!$M$1:$N$21,2,0)</f>
        <v>03</v>
      </c>
      <c r="N1204" s="0" t="str">
        <f aca="false">VLOOKUP(D1204,Nomenclature!$O$25:$P$31,2,0)</f>
        <v>03</v>
      </c>
      <c r="O1204" s="0" t="str">
        <f aca="false">CONCATENATE(K1204,L1204,M1204,N1204)</f>
        <v>07820303</v>
      </c>
      <c r="P1204" s="0" t="str">
        <f aca="false">CONCATENATE(K1204,L1204)</f>
        <v>0782</v>
      </c>
      <c r="R1204" s="0" t="n">
        <v>13.3994244828001</v>
      </c>
      <c r="S1204" s="0" t="n">
        <v>20</v>
      </c>
      <c r="T1204" s="0" t="n">
        <v>52.2843162213251</v>
      </c>
      <c r="U1204" s="0" t="n">
        <v>0.681015260154835</v>
      </c>
      <c r="V1204" s="0" t="n">
        <v>0.012124041270484</v>
      </c>
      <c r="W1204" s="0" t="n">
        <f aca="false">VLOOKUP(D1204,'paramètres CI'!$A$1:$C$6,2,0)</f>
        <v>0.0385046990211696</v>
      </c>
      <c r="X1204" s="0" t="n">
        <f aca="false">(R1204-E1204)/E1204</f>
        <v>-0.0476190476190472</v>
      </c>
      <c r="Y1204" s="0" t="n">
        <f aca="false">T1204-G1204</f>
        <v>44.0347683895751</v>
      </c>
      <c r="Z1204" s="0" t="n">
        <f aca="false">U1204-H1204</f>
        <v>-0.014840162312207</v>
      </c>
    </row>
    <row r="1205" customFormat="false" ht="15.8" hidden="false" customHeight="false" outlineLevel="0" collapsed="false">
      <c r="A1205" s="0" t="s">
        <v>19</v>
      </c>
      <c r="B1205" s="0" t="s">
        <v>146</v>
      </c>
      <c r="C1205" s="0" t="s">
        <v>41</v>
      </c>
      <c r="D1205" s="0" t="s">
        <v>39</v>
      </c>
      <c r="E1205" s="0" t="n">
        <f aca="false">VLOOKUP(O1205,bibliRdtCHauff!$G$1:$K$1398,4,0)</f>
        <v>9.85611386858213</v>
      </c>
      <c r="F1205" s="0" t="n">
        <v>20</v>
      </c>
      <c r="G1205" s="0" t="n">
        <f aca="false">VLOOKUP(P1205,BesoinU!$F$1:$L$99,3,0)</f>
        <v>8.24954783175002</v>
      </c>
      <c r="H1205" s="0" t="n">
        <f aca="false">VLOOKUP(O1205,bibliRdtCHauff!$G$1:$K$1398,3,0)</f>
        <v>0.710566064481193</v>
      </c>
      <c r="I1205" s="0" t="n">
        <v>0.652104315752779</v>
      </c>
      <c r="J1205" s="0" t="n">
        <f aca="false">VLOOKUP(D1205,'paramètres CI'!$A$1:$C$6,2,0)</f>
        <v>0.022045059962018</v>
      </c>
      <c r="K1205" s="0" t="str">
        <f aca="false">VLOOKUP(A1205,Nomenclature!$D$1:$E$9,2,0)</f>
        <v>07</v>
      </c>
      <c r="L1205" s="0" t="str">
        <f aca="false">VLOOKUP(B1205,Nomenclature!$J$1:$K$97,2,0)</f>
        <v>82</v>
      </c>
      <c r="M1205" s="0" t="str">
        <f aca="false">VLOOKUP(C1205,Nomenclature!$M$1:$N$21,2,0)</f>
        <v>04</v>
      </c>
      <c r="N1205" s="0" t="str">
        <f aca="false">VLOOKUP(D1205,Nomenclature!$O$25:$P$31,2,0)</f>
        <v>04</v>
      </c>
      <c r="O1205" s="0" t="str">
        <f aca="false">CONCATENATE(K1205,L1205,M1205,N1205)</f>
        <v>07820404</v>
      </c>
      <c r="P1205" s="0" t="str">
        <f aca="false">CONCATENATE(K1205,L1205)</f>
        <v>0782</v>
      </c>
      <c r="R1205" s="0" t="n">
        <v>9.38677511293536</v>
      </c>
      <c r="S1205" s="0" t="n">
        <v>20</v>
      </c>
      <c r="T1205" s="0" t="n">
        <v>60.4605321540074</v>
      </c>
      <c r="U1205" s="0" t="n">
        <v>0.644446421203307</v>
      </c>
      <c r="V1205" s="0" t="n">
        <v>0.652104315752779</v>
      </c>
      <c r="W1205" s="0" t="n">
        <f aca="false">VLOOKUP(D1205,'paramètres CI'!$A$1:$C$6,2,0)</f>
        <v>0.022045059962018</v>
      </c>
      <c r="X1205" s="0" t="n">
        <f aca="false">(R1205-E1205)/E1205</f>
        <v>-0.0476190476190477</v>
      </c>
      <c r="Y1205" s="0" t="n">
        <f aca="false">T1205-G1205</f>
        <v>52.2109843222574</v>
      </c>
      <c r="Z1205" s="0" t="n">
        <f aca="false">U1205-H1205</f>
        <v>-0.066119643277886</v>
      </c>
    </row>
    <row r="1206" customFormat="false" ht="15.8" hidden="false" customHeight="false" outlineLevel="0" collapsed="false">
      <c r="A1206" s="0" t="s">
        <v>19</v>
      </c>
      <c r="B1206" s="0" t="s">
        <v>146</v>
      </c>
      <c r="C1206" s="0" t="s">
        <v>45</v>
      </c>
      <c r="D1206" s="0" t="s">
        <v>43</v>
      </c>
      <c r="E1206" s="0" t="n">
        <f aca="false">VLOOKUP(O1206,bibliRdtCHauff!$G$1:$K$1398,4,0)</f>
        <v>10.4</v>
      </c>
      <c r="F1206" s="0" t="n">
        <v>13</v>
      </c>
      <c r="G1206" s="0" t="n">
        <f aca="false">VLOOKUP(P1206,BesoinU!$F$1:$L$99,3,0)</f>
        <v>8.24954783175002</v>
      </c>
      <c r="H1206" s="0" t="n">
        <f aca="false">VLOOKUP(O1206,bibliRdtCHauff!$G$1:$K$1398,3,0)</f>
        <v>0.92</v>
      </c>
      <c r="I1206" s="0" t="n">
        <v>0.0697299743790991</v>
      </c>
      <c r="J1206" s="0" t="n">
        <f aca="false">VLOOKUP(D1206,'paramètres CI'!$A$1:$C$6,2,0)</f>
        <v>0.0935912806596305</v>
      </c>
      <c r="K1206" s="0" t="str">
        <f aca="false">VLOOKUP(A1206,Nomenclature!$D$1:$E$9,2,0)</f>
        <v>07</v>
      </c>
      <c r="L1206" s="0" t="str">
        <f aca="false">VLOOKUP(B1206,Nomenclature!$J$1:$K$97,2,0)</f>
        <v>82</v>
      </c>
      <c r="M1206" s="0" t="str">
        <f aca="false">VLOOKUP(C1206,Nomenclature!$M$1:$N$21,2,0)</f>
        <v>06</v>
      </c>
      <c r="N1206" s="0" t="str">
        <f aca="false">VLOOKUP(D1206,Nomenclature!$O$25:$P$31,2,0)</f>
        <v>02</v>
      </c>
      <c r="O1206" s="0" t="str">
        <f aca="false">CONCATENATE(K1206,L1206,M1206,N1206)</f>
        <v>07820602</v>
      </c>
      <c r="P1206" s="0" t="str">
        <f aca="false">CONCATENATE(K1206,L1206)</f>
        <v>0782</v>
      </c>
      <c r="R1206" s="0" t="n">
        <v>10</v>
      </c>
      <c r="S1206" s="0" t="n">
        <v>13</v>
      </c>
      <c r="T1206" s="0" t="n">
        <v>43.5732924486948</v>
      </c>
      <c r="U1206" s="0" t="n">
        <v>0.9</v>
      </c>
      <c r="V1206" s="0" t="n">
        <v>0.0697299743790991</v>
      </c>
      <c r="W1206" s="0" t="n">
        <f aca="false">VLOOKUP(D1206,'paramètres CI'!$A$1:$C$6,2,0)</f>
        <v>0.0935912806596305</v>
      </c>
      <c r="X1206" s="0" t="n">
        <f aca="false">(R1206-E1206)/E1206</f>
        <v>-0.0384615384615385</v>
      </c>
      <c r="Y1206" s="0" t="n">
        <f aca="false">T1206-G1206</f>
        <v>35.3237446169448</v>
      </c>
      <c r="Z1206" s="0" t="n">
        <f aca="false">U1206-H1206</f>
        <v>-0.02</v>
      </c>
    </row>
    <row r="1207" customFormat="false" ht="15.8" hidden="false" customHeight="false" outlineLevel="0" collapsed="false">
      <c r="A1207" s="0" t="s">
        <v>19</v>
      </c>
      <c r="B1207" s="0" t="s">
        <v>146</v>
      </c>
      <c r="C1207" s="0" t="s">
        <v>46</v>
      </c>
      <c r="D1207" s="0" t="s">
        <v>43</v>
      </c>
      <c r="E1207" s="0" t="n">
        <f aca="false">VLOOKUP(O1207,bibliRdtCHauff!$G$1:$K$1398,4,0)</f>
        <v>12</v>
      </c>
      <c r="F1207" s="0" t="n">
        <v>13</v>
      </c>
      <c r="G1207" s="0" t="n">
        <f aca="false">VLOOKUP(P1207,BesoinU!$F$1:$L$99,3,0)</f>
        <v>8.24954783175002</v>
      </c>
      <c r="H1207" s="0" t="n">
        <f aca="false">VLOOKUP(O1207,bibliRdtCHauff!$G$1:$K$1398,3,0)</f>
        <v>1</v>
      </c>
      <c r="I1207" s="0" t="n">
        <v>9.99100809271657E-005</v>
      </c>
      <c r="J1207" s="0" t="n">
        <f aca="false">VLOOKUP(D1207,'paramètres CI'!$A$1:$C$6,2,0)</f>
        <v>0.0935912806596305</v>
      </c>
      <c r="K1207" s="0" t="str">
        <f aca="false">VLOOKUP(A1207,Nomenclature!$D$1:$E$9,2,0)</f>
        <v>07</v>
      </c>
      <c r="L1207" s="0" t="str">
        <f aca="false">VLOOKUP(B1207,Nomenclature!$J$1:$K$97,2,0)</f>
        <v>82</v>
      </c>
      <c r="M1207" s="0" t="str">
        <f aca="false">VLOOKUP(C1207,Nomenclature!$M$1:$N$21,2,0)</f>
        <v>26</v>
      </c>
      <c r="N1207" s="0" t="str">
        <f aca="false">VLOOKUP(D1207,Nomenclature!$O$25:$P$31,2,0)</f>
        <v>02</v>
      </c>
      <c r="O1207" s="0" t="str">
        <f aca="false">CONCATENATE(K1207,L1207,M1207,N1207)</f>
        <v>07822602</v>
      </c>
      <c r="P1207" s="0" t="str">
        <f aca="false">CONCATENATE(K1207,L1207)</f>
        <v>0782</v>
      </c>
      <c r="R1207" s="0" t="n">
        <v>12</v>
      </c>
      <c r="S1207" s="0" t="n">
        <v>13</v>
      </c>
      <c r="T1207" s="0" t="n">
        <v>43.5732924486948</v>
      </c>
      <c r="U1207" s="0" t="n">
        <v>1</v>
      </c>
      <c r="V1207" s="0" t="n">
        <v>9.99100809271657E-005</v>
      </c>
      <c r="W1207" s="0" t="n">
        <f aca="false">VLOOKUP(D1207,'paramètres CI'!$A$1:$C$6,2,0)</f>
        <v>0.0935912806596305</v>
      </c>
      <c r="X1207" s="0" t="n">
        <f aca="false">(R1207-E1207)/E1207</f>
        <v>0</v>
      </c>
      <c r="Y1207" s="0" t="n">
        <f aca="false">T1207-G1207</f>
        <v>35.3237446169448</v>
      </c>
      <c r="Z1207" s="0" t="n">
        <f aca="false">U1207-H1207</f>
        <v>0</v>
      </c>
    </row>
    <row r="1208" customFormat="false" ht="15.8" hidden="false" customHeight="false" outlineLevel="0" collapsed="false">
      <c r="A1208" s="0" t="s">
        <v>19</v>
      </c>
      <c r="B1208" s="0" t="s">
        <v>146</v>
      </c>
      <c r="C1208" s="0" t="s">
        <v>48</v>
      </c>
      <c r="D1208" s="0" t="s">
        <v>43</v>
      </c>
      <c r="E1208" s="0" t="n">
        <f aca="false">VLOOKUP(O1208,bibliRdtCHauff!$G$1:$K$1398,4,0)</f>
        <v>26.6902396830824</v>
      </c>
      <c r="F1208" s="0" t="n">
        <v>20</v>
      </c>
      <c r="G1208" s="0" t="n">
        <f aca="false">VLOOKUP(P1208,BesoinU!$F$1:$L$99,3,0)</f>
        <v>8.24954783175002</v>
      </c>
      <c r="H1208" s="0" t="n">
        <f aca="false">VLOOKUP(O1208,bibliRdtCHauff!$G$1:$K$1398,3,0)</f>
        <v>2.9521585116279</v>
      </c>
      <c r="I1208" s="0" t="n">
        <v>0.0273822212985445</v>
      </c>
      <c r="J1208" s="0" t="n">
        <f aca="false">VLOOKUP(D1208,'paramètres CI'!$A$1:$C$6,2,0)</f>
        <v>0.0935912806596305</v>
      </c>
      <c r="K1208" s="0" t="str">
        <f aca="false">VLOOKUP(A1208,Nomenclature!$D$1:$E$9,2,0)</f>
        <v>07</v>
      </c>
      <c r="L1208" s="0" t="str">
        <f aca="false">VLOOKUP(B1208,Nomenclature!$J$1:$K$97,2,0)</f>
        <v>82</v>
      </c>
      <c r="M1208" s="0" t="str">
        <f aca="false">VLOOKUP(C1208,Nomenclature!$M$1:$N$21,2,0)</f>
        <v>09</v>
      </c>
      <c r="N1208" s="0" t="str">
        <f aca="false">VLOOKUP(D1208,Nomenclature!$O$25:$P$31,2,0)</f>
        <v>02</v>
      </c>
      <c r="O1208" s="0" t="str">
        <f aca="false">CONCATENATE(K1208,L1208,M1208,N1208)</f>
        <v>07820902</v>
      </c>
      <c r="P1208" s="0" t="str">
        <f aca="false">CONCATENATE(K1208,L1208)</f>
        <v>0782</v>
      </c>
      <c r="R1208" s="0" t="n">
        <v>25.4192758886499</v>
      </c>
      <c r="S1208" s="0" t="n">
        <v>20</v>
      </c>
      <c r="T1208" s="0" t="n">
        <v>51.3662438776603</v>
      </c>
      <c r="U1208" s="0" t="n">
        <v>2.83861395348837</v>
      </c>
      <c r="V1208" s="0" t="n">
        <v>0.0273822212985445</v>
      </c>
      <c r="W1208" s="0" t="n">
        <f aca="false">VLOOKUP(D1208,'paramètres CI'!$A$1:$C$6,2,0)</f>
        <v>0.0935912806596305</v>
      </c>
      <c r="X1208" s="0" t="n">
        <f aca="false">(R1208-E1208)/E1208</f>
        <v>-0.0476190476190478</v>
      </c>
      <c r="Y1208" s="0" t="n">
        <f aca="false">T1208-G1208</f>
        <v>43.1166960459103</v>
      </c>
      <c r="Z1208" s="0" t="n">
        <f aca="false">U1208-H1208</f>
        <v>-0.11354455813953</v>
      </c>
    </row>
    <row r="1209" customFormat="false" ht="15.8" hidden="false" customHeight="false" outlineLevel="0" collapsed="false">
      <c r="A1209" s="0" t="s">
        <v>19</v>
      </c>
      <c r="B1209" s="0" t="s">
        <v>146</v>
      </c>
      <c r="C1209" s="0" t="s">
        <v>49</v>
      </c>
      <c r="D1209" s="0" t="s">
        <v>43</v>
      </c>
      <c r="E1209" s="0" t="n">
        <f aca="false">VLOOKUP(O1209,bibliRdtCHauff!$G$1:$K$1398,4,0)</f>
        <v>31.7740948608124</v>
      </c>
      <c r="F1209" s="0" t="n">
        <v>20</v>
      </c>
      <c r="G1209" s="0" t="n">
        <f aca="false">VLOOKUP(P1209,BesoinU!$F$1:$L$99,3,0)</f>
        <v>8.24954783175002</v>
      </c>
      <c r="H1209" s="0" t="n">
        <f aca="false">VLOOKUP(O1209,bibliRdtCHauff!$G$1:$K$1398,3,0)</f>
        <v>3.40633674418604</v>
      </c>
      <c r="I1209" s="0" t="n">
        <v>9.99100809271657E-005</v>
      </c>
      <c r="J1209" s="0" t="n">
        <f aca="false">VLOOKUP(D1209,'paramètres CI'!$A$1:$C$6,2,0)</f>
        <v>0.0935912806596305</v>
      </c>
      <c r="K1209" s="0" t="str">
        <f aca="false">VLOOKUP(A1209,Nomenclature!$D$1:$E$9,2,0)</f>
        <v>07</v>
      </c>
      <c r="L1209" s="0" t="str">
        <f aca="false">VLOOKUP(B1209,Nomenclature!$J$1:$K$97,2,0)</f>
        <v>82</v>
      </c>
      <c r="M1209" s="0" t="str">
        <f aca="false">VLOOKUP(C1209,Nomenclature!$M$1:$N$21,2,0)</f>
        <v>29</v>
      </c>
      <c r="N1209" s="0" t="str">
        <f aca="false">VLOOKUP(D1209,Nomenclature!$O$25:$P$31,2,0)</f>
        <v>02</v>
      </c>
      <c r="O1209" s="0" t="str">
        <f aca="false">CONCATENATE(K1209,L1209,M1209,N1209)</f>
        <v>07822902</v>
      </c>
      <c r="P1209" s="0" t="str">
        <f aca="false">CONCATENATE(K1209,L1209)</f>
        <v>0782</v>
      </c>
      <c r="R1209" s="0" t="n">
        <v>31.7740948608124</v>
      </c>
      <c r="S1209" s="0" t="n">
        <v>20</v>
      </c>
      <c r="T1209" s="0" t="n">
        <v>51.3662438776603</v>
      </c>
      <c r="U1209" s="0" t="n">
        <v>3.40633674418604</v>
      </c>
      <c r="V1209" s="0" t="n">
        <v>9.99100809271657E-005</v>
      </c>
      <c r="W1209" s="0" t="n">
        <f aca="false">VLOOKUP(D1209,'paramètres CI'!$A$1:$C$6,2,0)</f>
        <v>0.0935912806596305</v>
      </c>
      <c r="X1209" s="0" t="n">
        <f aca="false">(R1209-E1209)/E1209</f>
        <v>0</v>
      </c>
      <c r="Y1209" s="0" t="n">
        <f aca="false">T1209-G1209</f>
        <v>43.1166960459103</v>
      </c>
      <c r="Z1209" s="0" t="n">
        <f aca="false">U1209-H1209</f>
        <v>0</v>
      </c>
    </row>
    <row r="1210" customFormat="false" ht="15.8" hidden="false" customHeight="false" outlineLevel="0" collapsed="false">
      <c r="A1210" s="0" t="s">
        <v>19</v>
      </c>
      <c r="B1210" s="0" t="s">
        <v>146</v>
      </c>
      <c r="C1210" s="0" t="s">
        <v>55</v>
      </c>
      <c r="D1210" s="0" t="s">
        <v>43</v>
      </c>
      <c r="E1210" s="0" t="n">
        <f aca="false">VLOOKUP(O1210,bibliRdtCHauff!$G$1:$K$1398,4,0)</f>
        <v>6.36189974245659</v>
      </c>
      <c r="F1210" s="0" t="n">
        <v>17</v>
      </c>
      <c r="G1210" s="0" t="n">
        <f aca="false">VLOOKUP(P1210,BesoinU!$F$1:$L$99,3,0)</f>
        <v>8.24954783175002</v>
      </c>
      <c r="H1210" s="0" t="n">
        <f aca="false">VLOOKUP(O1210,bibliRdtCHauff!$G$1:$K$1398,3,0)</f>
        <v>2.88602790697674</v>
      </c>
      <c r="I1210" s="0" t="n">
        <v>0.0138458602319669</v>
      </c>
      <c r="J1210" s="0" t="n">
        <f aca="false">VLOOKUP(D1210,'paramètres CI'!$A$1:$C$6,2,0)</f>
        <v>0.0935912806596305</v>
      </c>
      <c r="K1210" s="0" t="str">
        <f aca="false">VLOOKUP(A1210,Nomenclature!$D$1:$E$9,2,0)</f>
        <v>07</v>
      </c>
      <c r="L1210" s="0" t="str">
        <f aca="false">VLOOKUP(B1210,Nomenclature!$J$1:$K$97,2,0)</f>
        <v>82</v>
      </c>
      <c r="M1210" s="0" t="str">
        <f aca="false">VLOOKUP(C1210,Nomenclature!$M$1:$N$21,2,0)</f>
        <v>10</v>
      </c>
      <c r="N1210" s="0" t="str">
        <f aca="false">VLOOKUP(D1210,Nomenclature!$O$25:$P$31,2,0)</f>
        <v>02</v>
      </c>
      <c r="O1210" s="0" t="str">
        <f aca="false">CONCATENATE(K1210,L1210,M1210,N1210)</f>
        <v>07821002</v>
      </c>
      <c r="P1210" s="0" t="str">
        <f aca="false">CONCATENATE(K1210,L1210)</f>
        <v>0782</v>
      </c>
      <c r="R1210" s="0" t="n">
        <v>6.05895213567295</v>
      </c>
      <c r="S1210" s="0" t="n">
        <v>17</v>
      </c>
      <c r="T1210" s="0" t="n">
        <v>45.0372687269398</v>
      </c>
      <c r="U1210" s="0" t="n">
        <v>2.75106976744186</v>
      </c>
      <c r="V1210" s="0" t="n">
        <v>0.0138458602319669</v>
      </c>
      <c r="W1210" s="0" t="n">
        <f aca="false">VLOOKUP(D1210,'paramètres CI'!$A$1:$C$6,2,0)</f>
        <v>0.0935912806596305</v>
      </c>
      <c r="X1210" s="0" t="n">
        <f aca="false">(R1210-E1210)/E1210</f>
        <v>-0.0476190476190465</v>
      </c>
      <c r="Y1210" s="0" t="n">
        <f aca="false">T1210-G1210</f>
        <v>36.7877208951898</v>
      </c>
      <c r="Z1210" s="0" t="n">
        <f aca="false">U1210-H1210</f>
        <v>-0.13495813953488</v>
      </c>
    </row>
    <row r="1211" customFormat="false" ht="15.8" hidden="false" customHeight="false" outlineLevel="0" collapsed="false">
      <c r="A1211" s="0" t="s">
        <v>19</v>
      </c>
      <c r="B1211" s="0" t="s">
        <v>146</v>
      </c>
      <c r="C1211" s="0" t="s">
        <v>56</v>
      </c>
      <c r="D1211" s="0" t="s">
        <v>43</v>
      </c>
      <c r="E1211" s="0" t="n">
        <f aca="false">VLOOKUP(O1211,bibliRdtCHauff!$G$1:$K$1398,4,0)</f>
        <v>7.57369016959118</v>
      </c>
      <c r="F1211" s="0" t="n">
        <v>17</v>
      </c>
      <c r="G1211" s="0" t="n">
        <f aca="false">VLOOKUP(P1211,BesoinU!$F$1:$L$99,3,0)</f>
        <v>8.24954783175002</v>
      </c>
      <c r="H1211" s="0" t="n">
        <f aca="false">VLOOKUP(O1211,bibliRdtCHauff!$G$1:$K$1398,3,0)</f>
        <v>3.42586046511627</v>
      </c>
      <c r="I1211" s="0" t="n">
        <v>9.99100809271657E-005</v>
      </c>
      <c r="J1211" s="0" t="n">
        <f aca="false">VLOOKUP(D1211,'paramètres CI'!$A$1:$C$6,2,0)</f>
        <v>0.0935912806596305</v>
      </c>
      <c r="K1211" s="0" t="str">
        <f aca="false">VLOOKUP(A1211,Nomenclature!$D$1:$E$9,2,0)</f>
        <v>07</v>
      </c>
      <c r="L1211" s="0" t="str">
        <f aca="false">VLOOKUP(B1211,Nomenclature!$J$1:$K$97,2,0)</f>
        <v>82</v>
      </c>
      <c r="M1211" s="0" t="str">
        <f aca="false">VLOOKUP(C1211,Nomenclature!$M$1:$N$21,2,0)</f>
        <v>30</v>
      </c>
      <c r="N1211" s="0" t="str">
        <f aca="false">VLOOKUP(D1211,Nomenclature!$O$25:$P$31,2,0)</f>
        <v>02</v>
      </c>
      <c r="O1211" s="0" t="str">
        <f aca="false">CONCATENATE(K1211,L1211,M1211,N1211)</f>
        <v>07823002</v>
      </c>
      <c r="P1211" s="0" t="str">
        <f aca="false">CONCATENATE(K1211,L1211)</f>
        <v>0782</v>
      </c>
      <c r="R1211" s="0" t="n">
        <v>7.57369016959118</v>
      </c>
      <c r="S1211" s="0" t="n">
        <v>17</v>
      </c>
      <c r="T1211" s="0" t="n">
        <v>45.0372687269398</v>
      </c>
      <c r="U1211" s="0" t="n">
        <v>3.42586046511627</v>
      </c>
      <c r="V1211" s="0" t="n">
        <v>9.99100809271657E-005</v>
      </c>
      <c r="W1211" s="0" t="n">
        <f aca="false">VLOOKUP(D1211,'paramètres CI'!$A$1:$C$6,2,0)</f>
        <v>0.0935912806596305</v>
      </c>
      <c r="X1211" s="0" t="n">
        <f aca="false">(R1211-E1211)/E1211</f>
        <v>0</v>
      </c>
      <c r="Y1211" s="0" t="n">
        <f aca="false">T1211-G1211</f>
        <v>36.7877208951898</v>
      </c>
      <c r="Z1211" s="0" t="n">
        <f aca="false">U1211-H1211</f>
        <v>0</v>
      </c>
    </row>
    <row r="1212" customFormat="false" ht="15.8" hidden="false" customHeight="false" outlineLevel="0" collapsed="false">
      <c r="A1212" s="0" t="s">
        <v>19</v>
      </c>
      <c r="B1212" s="0" t="s">
        <v>146</v>
      </c>
      <c r="C1212" s="0" t="s">
        <v>137</v>
      </c>
      <c r="D1212" s="0" t="s">
        <v>39</v>
      </c>
      <c r="E1212" s="0" t="n">
        <f aca="false">VLOOKUP(O1212,bibliRdtCHauff!$G$1:$K$1398,4,0)</f>
        <v>10.4</v>
      </c>
      <c r="F1212" s="0" t="n">
        <v>25</v>
      </c>
      <c r="G1212" s="0" t="n">
        <f aca="false">VLOOKUP(P1212,BesoinU!$F$1:$L$99,3,0)</f>
        <v>8.24954783175002</v>
      </c>
      <c r="H1212" s="0" t="n">
        <f aca="false">VLOOKUP(O1212,bibliRdtCHauff!$G$1:$K$1398,3,0)</f>
        <v>0.84</v>
      </c>
      <c r="I1212" s="0" t="n">
        <v>0.019444739108863</v>
      </c>
      <c r="J1212" s="0" t="n">
        <f aca="false">VLOOKUP(D1212,'paramètres CI'!$A$1:$C$6,2,0)</f>
        <v>0.022045059962018</v>
      </c>
      <c r="K1212" s="0" t="str">
        <f aca="false">VLOOKUP(A1212,Nomenclature!$D$1:$E$9,2,0)</f>
        <v>07</v>
      </c>
      <c r="L1212" s="0" t="str">
        <f aca="false">VLOOKUP(B1212,Nomenclature!$J$1:$K$97,2,0)</f>
        <v>82</v>
      </c>
      <c r="M1212" s="0" t="str">
        <f aca="false">VLOOKUP(C1212,Nomenclature!$M$1:$N$21,2,0)</f>
        <v>11</v>
      </c>
      <c r="N1212" s="0" t="str">
        <f aca="false">VLOOKUP(D1212,Nomenclature!$O$25:$P$31,2,0)</f>
        <v>04</v>
      </c>
      <c r="O1212" s="0" t="str">
        <f aca="false">CONCATENATE(K1212,L1212,M1212,N1212)</f>
        <v>07821104</v>
      </c>
      <c r="P1212" s="0" t="str">
        <f aca="false">CONCATENATE(K1212,L1212)</f>
        <v>0782</v>
      </c>
      <c r="R1212" s="0" t="n">
        <v>10</v>
      </c>
      <c r="S1212" s="0" t="n">
        <v>25</v>
      </c>
      <c r="T1212" s="0" t="n">
        <v>86.7930058774068</v>
      </c>
      <c r="U1212" s="0" t="n">
        <v>0.8</v>
      </c>
      <c r="V1212" s="0" t="n">
        <v>0.019444739108863</v>
      </c>
      <c r="W1212" s="0" t="n">
        <f aca="false">VLOOKUP(D1212,'paramètres CI'!$A$1:$C$6,2,0)</f>
        <v>0.022045059962018</v>
      </c>
      <c r="X1212" s="0" t="n">
        <f aca="false">(R1212-E1212)/E1212</f>
        <v>-0.0384615384615385</v>
      </c>
      <c r="Y1212" s="0" t="n">
        <f aca="false">T1212-G1212</f>
        <v>78.5434580456568</v>
      </c>
      <c r="Z1212" s="0" t="n">
        <f aca="false">U1212-H1212</f>
        <v>-0.0399999999999999</v>
      </c>
    </row>
    <row r="1213" customFormat="false" ht="15.8" hidden="false" customHeight="false" outlineLevel="0" collapsed="false">
      <c r="A1213" s="0" t="s">
        <v>19</v>
      </c>
      <c r="B1213" s="0" t="s">
        <v>146</v>
      </c>
      <c r="C1213" s="0" t="s">
        <v>138</v>
      </c>
      <c r="D1213" s="0" t="s">
        <v>39</v>
      </c>
      <c r="E1213" s="0" t="n">
        <f aca="false">VLOOKUP(O1213,bibliRdtCHauff!$G$1:$K$1398,4,0)</f>
        <v>12</v>
      </c>
      <c r="F1213" s="0" t="n">
        <v>25</v>
      </c>
      <c r="G1213" s="0" t="n">
        <f aca="false">VLOOKUP(P1213,BesoinU!$F$1:$L$99,3,0)</f>
        <v>8.24954783175002</v>
      </c>
      <c r="H1213" s="0" t="n">
        <f aca="false">VLOOKUP(O1213,bibliRdtCHauff!$G$1:$K$1398,3,0)</f>
        <v>1</v>
      </c>
      <c r="I1213" s="0" t="n">
        <v>9.99100809271657E-005</v>
      </c>
      <c r="J1213" s="0" t="n">
        <f aca="false">VLOOKUP(D1213,'paramètres CI'!$A$1:$C$6,2,0)</f>
        <v>0.022045059962018</v>
      </c>
      <c r="K1213" s="0" t="str">
        <f aca="false">VLOOKUP(A1213,Nomenclature!$D$1:$E$9,2,0)</f>
        <v>07</v>
      </c>
      <c r="L1213" s="0" t="str">
        <f aca="false">VLOOKUP(B1213,Nomenclature!$J$1:$K$97,2,0)</f>
        <v>82</v>
      </c>
      <c r="M1213" s="0" t="str">
        <f aca="false">VLOOKUP(C1213,Nomenclature!$M$1:$N$21,2,0)</f>
        <v>31</v>
      </c>
      <c r="N1213" s="0" t="str">
        <f aca="false">VLOOKUP(D1213,Nomenclature!$O$25:$P$31,2,0)</f>
        <v>04</v>
      </c>
      <c r="O1213" s="0" t="str">
        <f aca="false">CONCATENATE(K1213,L1213,M1213,N1213)</f>
        <v>07823104</v>
      </c>
      <c r="P1213" s="0" t="str">
        <f aca="false">CONCATENATE(K1213,L1213)</f>
        <v>0782</v>
      </c>
      <c r="R1213" s="0" t="n">
        <v>12</v>
      </c>
      <c r="S1213" s="0" t="n">
        <v>25</v>
      </c>
      <c r="T1213" s="0" t="n">
        <v>86.7930058774068</v>
      </c>
      <c r="U1213" s="0" t="n">
        <v>1</v>
      </c>
      <c r="V1213" s="0" t="n">
        <v>9.99100809271657E-005</v>
      </c>
      <c r="W1213" s="0" t="n">
        <f aca="false">VLOOKUP(D1213,'paramètres CI'!$A$1:$C$6,2,0)</f>
        <v>0.022045059962018</v>
      </c>
      <c r="X1213" s="0" t="n">
        <f aca="false">(R1213-E1213)/E1213</f>
        <v>0</v>
      </c>
      <c r="Y1213" s="0" t="n">
        <f aca="false">T1213-G1213</f>
        <v>78.5434580456568</v>
      </c>
      <c r="Z1213" s="0" t="n">
        <f aca="false">U1213-H1213</f>
        <v>0</v>
      </c>
    </row>
    <row r="1214" customFormat="false" ht="15.8" hidden="false" customHeight="false" outlineLevel="0" collapsed="false">
      <c r="A1214" s="0" t="s">
        <v>19</v>
      </c>
      <c r="B1214" s="0" t="s">
        <v>147</v>
      </c>
      <c r="C1214" s="0" t="s">
        <v>32</v>
      </c>
      <c r="D1214" s="0" t="s">
        <v>34</v>
      </c>
      <c r="E1214" s="0" t="n">
        <f aca="false">VLOOKUP(O1214,bibliRdtCHauff!$G$1:$K$1398,4,0)</f>
        <v>66.0933375594102</v>
      </c>
      <c r="F1214" s="0" t="n">
        <v>25</v>
      </c>
      <c r="G1214" s="0" t="n">
        <f aca="false">VLOOKUP(P1214,BesoinU!$F$1:$L$99,3,0)</f>
        <v>31.3051109636558</v>
      </c>
      <c r="H1214" s="0" t="n">
        <f aca="false">VLOOKUP(O1214,bibliRdtCHauff!$G$1:$K$1398,3,0)</f>
        <v>2.16992316987818</v>
      </c>
      <c r="I1214" s="0" t="n">
        <v>0.00264144023091091</v>
      </c>
      <c r="J1214" s="0" t="n">
        <f aca="false">VLOOKUP(D1214,'paramètres CI'!$A$1:$C$6,2,0)</f>
        <v>0.0424847883250769</v>
      </c>
      <c r="K1214" s="0" t="str">
        <f aca="false">VLOOKUP(A1214,Nomenclature!$D$1:$E$9,2,0)</f>
        <v>07</v>
      </c>
      <c r="L1214" s="0" t="str">
        <f aca="false">VLOOKUP(B1214,Nomenclature!$J$1:$K$97,2,0)</f>
        <v>91</v>
      </c>
      <c r="M1214" s="0" t="str">
        <f aca="false">VLOOKUP(C1214,Nomenclature!$M$1:$N$21,2,0)</f>
        <v>01</v>
      </c>
      <c r="N1214" s="0" t="str">
        <f aca="false">VLOOKUP(D1214,Nomenclature!$O$25:$P$31,2,0)</f>
        <v>06</v>
      </c>
      <c r="O1214" s="0" t="str">
        <f aca="false">CONCATENATE(K1214,L1214,M1214,N1214)</f>
        <v>07910106</v>
      </c>
      <c r="P1214" s="0" t="str">
        <f aca="false">CONCATENATE(K1214,L1214)</f>
        <v>0791</v>
      </c>
      <c r="R1214" s="0" t="n">
        <v>51.5769102614609</v>
      </c>
      <c r="S1214" s="0" t="n">
        <v>25</v>
      </c>
      <c r="T1214" s="0" t="n">
        <v>86.4246709789156</v>
      </c>
      <c r="U1214" s="0" t="n">
        <v>1.99194660612079</v>
      </c>
      <c r="V1214" s="0" t="n">
        <v>0.00264144023091091</v>
      </c>
      <c r="W1214" s="0" t="n">
        <f aca="false">VLOOKUP(D1214,'paramètres CI'!$A$1:$C$6,2,0)</f>
        <v>0.0424847883250769</v>
      </c>
      <c r="X1214" s="0" t="n">
        <f aca="false">(R1214-E1214)/E1214</f>
        <v>-0.219635258771744</v>
      </c>
      <c r="Y1214" s="0" t="n">
        <f aca="false">T1214-G1214</f>
        <v>55.1195600152598</v>
      </c>
      <c r="Z1214" s="0" t="n">
        <f aca="false">U1214-H1214</f>
        <v>-0.17797656375739</v>
      </c>
    </row>
    <row r="1215" customFormat="false" ht="15.8" hidden="false" customHeight="false" outlineLevel="0" collapsed="false">
      <c r="A1215" s="0" t="s">
        <v>19</v>
      </c>
      <c r="B1215" s="0" t="s">
        <v>147</v>
      </c>
      <c r="C1215" s="0" t="s">
        <v>32</v>
      </c>
      <c r="D1215" s="0" t="s">
        <v>33</v>
      </c>
      <c r="E1215" s="0" t="n">
        <f aca="false">VLOOKUP(O1215,bibliRdtCHauff!$G$1:$K$1398,4,0)</f>
        <v>60.6701541513848</v>
      </c>
      <c r="F1215" s="0" t="n">
        <v>25</v>
      </c>
      <c r="G1215" s="0" t="n">
        <f aca="false">VLOOKUP(P1215,BesoinU!$F$1:$L$99,3,0)</f>
        <v>31.3051109636558</v>
      </c>
      <c r="H1215" s="0" t="n">
        <f aca="false">VLOOKUP(O1215,bibliRdtCHauff!$G$1:$K$1398,3,0)</f>
        <v>1.67702499869232</v>
      </c>
      <c r="I1215" s="0" t="n">
        <v>0.108274008139563</v>
      </c>
      <c r="J1215" s="0" t="n">
        <f aca="false">VLOOKUP(D1215,'paramètres CI'!$A$1:$C$6,2,0)</f>
        <v>0.033584731604575</v>
      </c>
      <c r="K1215" s="0" t="str">
        <f aca="false">VLOOKUP(A1215,Nomenclature!$D$1:$E$9,2,0)</f>
        <v>07</v>
      </c>
      <c r="L1215" s="0" t="str">
        <f aca="false">VLOOKUP(B1215,Nomenclature!$J$1:$K$97,2,0)</f>
        <v>91</v>
      </c>
      <c r="M1215" s="0" t="str">
        <f aca="false">VLOOKUP(C1215,Nomenclature!$M$1:$N$21,2,0)</f>
        <v>01</v>
      </c>
      <c r="N1215" s="0" t="str">
        <f aca="false">VLOOKUP(D1215,Nomenclature!$O$25:$P$31,2,0)</f>
        <v>01</v>
      </c>
      <c r="O1215" s="0" t="str">
        <f aca="false">CONCATENATE(K1215,L1215,M1215,N1215)</f>
        <v>07910101</v>
      </c>
      <c r="P1215" s="0" t="str">
        <f aca="false">CONCATENATE(K1215,L1215)</f>
        <v>0791</v>
      </c>
      <c r="R1215" s="0" t="n">
        <v>54.1085722727529</v>
      </c>
      <c r="S1215" s="0" t="n">
        <v>25</v>
      </c>
      <c r="T1215" s="0" t="n">
        <v>92.0731682471515</v>
      </c>
      <c r="U1215" s="0" t="n">
        <v>1.6120995736998</v>
      </c>
      <c r="V1215" s="0" t="n">
        <v>0.108274008139563</v>
      </c>
      <c r="W1215" s="0" t="n">
        <f aca="false">VLOOKUP(D1215,'paramètres CI'!$A$1:$C$6,2,0)</f>
        <v>0.033584731604575</v>
      </c>
      <c r="X1215" s="0" t="n">
        <f aca="false">(R1215-E1215)/E1215</f>
        <v>-0.10815172584298</v>
      </c>
      <c r="Y1215" s="0" t="n">
        <f aca="false">T1215-G1215</f>
        <v>60.7680572834957</v>
      </c>
      <c r="Z1215" s="0" t="n">
        <f aca="false">U1215-H1215</f>
        <v>-0.06492542499252</v>
      </c>
    </row>
    <row r="1216" customFormat="false" ht="15.8" hidden="false" customHeight="false" outlineLevel="0" collapsed="false">
      <c r="A1216" s="0" t="s">
        <v>19</v>
      </c>
      <c r="B1216" s="0" t="s">
        <v>147</v>
      </c>
      <c r="C1216" s="0" t="s">
        <v>35</v>
      </c>
      <c r="D1216" s="0" t="s">
        <v>33</v>
      </c>
      <c r="E1216" s="0" t="n">
        <f aca="false">VLOOKUP(O1216,bibliRdtCHauff!$G$1:$K$1398,4,0)</f>
        <v>72.2263739897439</v>
      </c>
      <c r="F1216" s="0" t="n">
        <v>25</v>
      </c>
      <c r="G1216" s="0" t="n">
        <f aca="false">VLOOKUP(P1216,BesoinU!$F$1:$L$99,3,0)</f>
        <v>31.3051109636558</v>
      </c>
      <c r="H1216" s="0" t="n">
        <f aca="false">VLOOKUP(O1216,bibliRdtCHauff!$G$1:$K$1398,3,0)</f>
        <v>2.04368153516503</v>
      </c>
      <c r="I1216" s="0" t="n">
        <v>9.99200639488412E-005</v>
      </c>
      <c r="J1216" s="0" t="n">
        <f aca="false">VLOOKUP(D1216,'paramètres CI'!$A$1:$C$6,2,0)</f>
        <v>0.033584731604575</v>
      </c>
      <c r="K1216" s="0" t="str">
        <f aca="false">VLOOKUP(A1216,Nomenclature!$D$1:$E$9,2,0)</f>
        <v>07</v>
      </c>
      <c r="L1216" s="0" t="str">
        <f aca="false">VLOOKUP(B1216,Nomenclature!$J$1:$K$97,2,0)</f>
        <v>91</v>
      </c>
      <c r="M1216" s="0" t="str">
        <f aca="false">VLOOKUP(C1216,Nomenclature!$M$1:$N$21,2,0)</f>
        <v>21</v>
      </c>
      <c r="N1216" s="0" t="str">
        <f aca="false">VLOOKUP(D1216,Nomenclature!$O$25:$P$31,2,0)</f>
        <v>01</v>
      </c>
      <c r="O1216" s="0" t="str">
        <f aca="false">CONCATENATE(K1216,L1216,M1216,N1216)</f>
        <v>07912101</v>
      </c>
      <c r="P1216" s="0" t="str">
        <f aca="false">CONCATENATE(K1216,L1216)</f>
        <v>0791</v>
      </c>
      <c r="R1216" s="0" t="n">
        <v>67.6357153409411</v>
      </c>
      <c r="S1216" s="0" t="n">
        <v>25</v>
      </c>
      <c r="T1216" s="0" t="n">
        <v>92.0731682471515</v>
      </c>
      <c r="U1216" s="0" t="n">
        <v>2.07683426808507</v>
      </c>
      <c r="V1216" s="0" t="n">
        <v>9.99200639488412E-005</v>
      </c>
      <c r="W1216" s="0" t="n">
        <f aca="false">VLOOKUP(D1216,'paramètres CI'!$A$1:$C$6,2,0)</f>
        <v>0.033584731604575</v>
      </c>
      <c r="X1216" s="0" t="n">
        <f aca="false">(R1216-E1216)/E1216</f>
        <v>-0.0635593121351305</v>
      </c>
      <c r="Y1216" s="0" t="n">
        <f aca="false">T1216-G1216</f>
        <v>60.7680572834957</v>
      </c>
      <c r="Z1216" s="0" t="n">
        <f aca="false">U1216-H1216</f>
        <v>0.0331527329200401</v>
      </c>
    </row>
    <row r="1217" customFormat="false" ht="15.8" hidden="false" customHeight="false" outlineLevel="0" collapsed="false">
      <c r="A1217" s="0" t="s">
        <v>19</v>
      </c>
      <c r="B1217" s="0" t="s">
        <v>147</v>
      </c>
      <c r="C1217" s="0" t="s">
        <v>35</v>
      </c>
      <c r="D1217" s="0" t="s">
        <v>34</v>
      </c>
      <c r="E1217" s="0" t="n">
        <f aca="false">VLOOKUP(O1217,bibliRdtCHauff!$G$1:$K$1398,4,0)</f>
        <v>78.6825447135836</v>
      </c>
      <c r="F1217" s="0" t="n">
        <v>25</v>
      </c>
      <c r="G1217" s="0" t="n">
        <f aca="false">VLOOKUP(P1217,BesoinU!$F$1:$L$99,3,0)</f>
        <v>31.3051109636558</v>
      </c>
      <c r="H1217" s="0" t="n">
        <f aca="false">VLOOKUP(O1217,bibliRdtCHauff!$G$1:$K$1398,3,0)</f>
        <v>2.63439864460724</v>
      </c>
      <c r="I1217" s="0" t="n">
        <v>9.99200639488412E-005</v>
      </c>
      <c r="J1217" s="0" t="n">
        <f aca="false">VLOOKUP(D1217,'paramètres CI'!$A$1:$C$6,2,0)</f>
        <v>0.0424847883250769</v>
      </c>
      <c r="K1217" s="0" t="str">
        <f aca="false">VLOOKUP(A1217,Nomenclature!$D$1:$E$9,2,0)</f>
        <v>07</v>
      </c>
      <c r="L1217" s="0" t="str">
        <f aca="false">VLOOKUP(B1217,Nomenclature!$J$1:$K$97,2,0)</f>
        <v>91</v>
      </c>
      <c r="M1217" s="0" t="str">
        <f aca="false">VLOOKUP(C1217,Nomenclature!$M$1:$N$21,2,0)</f>
        <v>21</v>
      </c>
      <c r="N1217" s="0" t="str">
        <f aca="false">VLOOKUP(D1217,Nomenclature!$O$25:$P$31,2,0)</f>
        <v>06</v>
      </c>
      <c r="O1217" s="0" t="str">
        <f aca="false">CONCATENATE(K1217,L1217,M1217,N1217)</f>
        <v>07912106</v>
      </c>
      <c r="P1217" s="0" t="str">
        <f aca="false">CONCATENATE(K1217,L1217)</f>
        <v>0791</v>
      </c>
      <c r="R1217" s="0" t="n">
        <v>64.4711378268262</v>
      </c>
      <c r="S1217" s="0" t="n">
        <v>25</v>
      </c>
      <c r="T1217" s="0" t="n">
        <v>86.4246709789156</v>
      </c>
      <c r="U1217" s="0" t="n">
        <v>2.55098941951018</v>
      </c>
      <c r="V1217" s="0" t="n">
        <v>9.99200639488412E-005</v>
      </c>
      <c r="W1217" s="0" t="n">
        <f aca="false">VLOOKUP(D1217,'paramètres CI'!$A$1:$C$6,2,0)</f>
        <v>0.0424847883250769</v>
      </c>
      <c r="X1217" s="0" t="n">
        <f aca="false">(R1217-E1217)/E1217</f>
        <v>-0.180617021710331</v>
      </c>
      <c r="Y1217" s="0" t="n">
        <f aca="false">T1217-G1217</f>
        <v>55.1195600152598</v>
      </c>
      <c r="Z1217" s="0" t="n">
        <f aca="false">U1217-H1217</f>
        <v>-0.0834092250970602</v>
      </c>
    </row>
    <row r="1218" customFormat="false" ht="15.8" hidden="false" customHeight="false" outlineLevel="0" collapsed="false">
      <c r="A1218" s="0" t="s">
        <v>19</v>
      </c>
      <c r="B1218" s="0" t="s">
        <v>147</v>
      </c>
      <c r="C1218" s="0" t="s">
        <v>134</v>
      </c>
      <c r="D1218" s="0" t="s">
        <v>43</v>
      </c>
      <c r="E1218" s="0" t="n">
        <f aca="false">VLOOKUP(O1218,bibliRdtCHauff!$G$1:$K$1398,4,0)</f>
        <v>10.4</v>
      </c>
      <c r="F1218" s="0" t="n">
        <v>10</v>
      </c>
      <c r="G1218" s="0" t="n">
        <f aca="false">VLOOKUP(P1218,BesoinU!$F$1:$L$99,3,0)</f>
        <v>31.3051109636558</v>
      </c>
      <c r="H1218" s="0" t="n">
        <f aca="false">VLOOKUP(O1218,bibliRdtCHauff!$G$1:$K$1398,3,0)</f>
        <v>0.84</v>
      </c>
      <c r="I1218" s="0" t="n">
        <v>0.115357510261507</v>
      </c>
      <c r="J1218" s="0" t="n">
        <f aca="false">VLOOKUP(D1218,'paramètres CI'!$A$1:$C$6,2,0)</f>
        <v>0.0935912806596305</v>
      </c>
      <c r="K1218" s="0" t="str">
        <f aca="false">VLOOKUP(A1218,Nomenclature!$D$1:$E$9,2,0)</f>
        <v>07</v>
      </c>
      <c r="L1218" s="0" t="str">
        <f aca="false">VLOOKUP(B1218,Nomenclature!$J$1:$K$97,2,0)</f>
        <v>91</v>
      </c>
      <c r="M1218" s="0" t="str">
        <f aca="false">VLOOKUP(C1218,Nomenclature!$M$1:$N$21,2,0)</f>
        <v>02</v>
      </c>
      <c r="N1218" s="0" t="str">
        <f aca="false">VLOOKUP(D1218,Nomenclature!$O$25:$P$31,2,0)</f>
        <v>02</v>
      </c>
      <c r="O1218" s="0" t="str">
        <f aca="false">CONCATENATE(K1218,L1218,M1218,N1218)</f>
        <v>07910202</v>
      </c>
      <c r="P1218" s="0" t="str">
        <f aca="false">CONCATENATE(K1218,L1218)</f>
        <v>0791</v>
      </c>
      <c r="R1218" s="0" t="n">
        <v>10</v>
      </c>
      <c r="S1218" s="0" t="n">
        <v>10</v>
      </c>
      <c r="T1218" s="0" t="n">
        <v>65.5976357847693</v>
      </c>
      <c r="U1218" s="0" t="n">
        <v>0.8</v>
      </c>
      <c r="V1218" s="0" t="n">
        <v>0.115357510261507</v>
      </c>
      <c r="W1218" s="0" t="n">
        <f aca="false">VLOOKUP(D1218,'paramètres CI'!$A$1:$C$6,2,0)</f>
        <v>0.0935912806596305</v>
      </c>
      <c r="X1218" s="0" t="n">
        <f aca="false">(R1218-E1218)/E1218</f>
        <v>-0.0384615384615385</v>
      </c>
      <c r="Y1218" s="0" t="n">
        <f aca="false">T1218-G1218</f>
        <v>34.2925248211135</v>
      </c>
      <c r="Z1218" s="0" t="n">
        <f aca="false">U1218-H1218</f>
        <v>-0.0399999999999999</v>
      </c>
    </row>
    <row r="1219" customFormat="false" ht="15.8" hidden="false" customHeight="false" outlineLevel="0" collapsed="false">
      <c r="A1219" s="0" t="s">
        <v>19</v>
      </c>
      <c r="B1219" s="0" t="s">
        <v>147</v>
      </c>
      <c r="C1219" s="0" t="s">
        <v>135</v>
      </c>
      <c r="D1219" s="0" t="s">
        <v>43</v>
      </c>
      <c r="E1219" s="0" t="n">
        <f aca="false">VLOOKUP(O1219,bibliRdtCHauff!$G$1:$K$1398,4,0)</f>
        <v>12</v>
      </c>
      <c r="F1219" s="0" t="n">
        <v>10</v>
      </c>
      <c r="G1219" s="0" t="n">
        <f aca="false">VLOOKUP(P1219,BesoinU!$F$1:$L$99,3,0)</f>
        <v>31.3051109636558</v>
      </c>
      <c r="H1219" s="0" t="n">
        <f aca="false">VLOOKUP(O1219,bibliRdtCHauff!$G$1:$K$1398,3,0)</f>
        <v>1</v>
      </c>
      <c r="I1219" s="0" t="n">
        <v>9.99200639488412E-005</v>
      </c>
      <c r="J1219" s="0" t="n">
        <f aca="false">VLOOKUP(D1219,'paramètres CI'!$A$1:$C$6,2,0)</f>
        <v>0.0935912806596305</v>
      </c>
      <c r="K1219" s="0" t="str">
        <f aca="false">VLOOKUP(A1219,Nomenclature!$D$1:$E$9,2,0)</f>
        <v>07</v>
      </c>
      <c r="L1219" s="0" t="str">
        <f aca="false">VLOOKUP(B1219,Nomenclature!$J$1:$K$97,2,0)</f>
        <v>91</v>
      </c>
      <c r="M1219" s="0" t="str">
        <f aca="false">VLOOKUP(C1219,Nomenclature!$M$1:$N$21,2,0)</f>
        <v>22</v>
      </c>
      <c r="N1219" s="0" t="str">
        <f aca="false">VLOOKUP(D1219,Nomenclature!$O$25:$P$31,2,0)</f>
        <v>02</v>
      </c>
      <c r="O1219" s="0" t="str">
        <f aca="false">CONCATENATE(K1219,L1219,M1219,N1219)</f>
        <v>07912202</v>
      </c>
      <c r="P1219" s="0" t="str">
        <f aca="false">CONCATENATE(K1219,L1219)</f>
        <v>0791</v>
      </c>
      <c r="R1219" s="0" t="n">
        <v>12</v>
      </c>
      <c r="S1219" s="0" t="n">
        <v>10</v>
      </c>
      <c r="T1219" s="0" t="n">
        <v>65.5976357847693</v>
      </c>
      <c r="U1219" s="0" t="n">
        <v>1</v>
      </c>
      <c r="V1219" s="0" t="n">
        <v>9.99200639488412E-005</v>
      </c>
      <c r="W1219" s="0" t="n">
        <f aca="false">VLOOKUP(D1219,'paramètres CI'!$A$1:$C$6,2,0)</f>
        <v>0.0935912806596305</v>
      </c>
      <c r="X1219" s="0" t="n">
        <f aca="false">(R1219-E1219)/E1219</f>
        <v>0</v>
      </c>
      <c r="Y1219" s="0" t="n">
        <f aca="false">T1219-G1219</f>
        <v>34.2925248211135</v>
      </c>
      <c r="Z1219" s="0" t="n">
        <f aca="false">U1219-H1219</f>
        <v>0</v>
      </c>
    </row>
    <row r="1220" customFormat="false" ht="15.8" hidden="false" customHeight="false" outlineLevel="0" collapsed="false">
      <c r="A1220" s="0" t="s">
        <v>19</v>
      </c>
      <c r="B1220" s="0" t="s">
        <v>147</v>
      </c>
      <c r="C1220" s="0" t="s">
        <v>36</v>
      </c>
      <c r="D1220" s="0" t="s">
        <v>37</v>
      </c>
      <c r="E1220" s="0" t="n">
        <f aca="false">VLOOKUP(O1220,bibliRdtCHauff!$G$1:$K$1398,4,0)</f>
        <v>47.6693429790048</v>
      </c>
      <c r="F1220" s="0" t="n">
        <v>20</v>
      </c>
      <c r="G1220" s="0" t="n">
        <f aca="false">VLOOKUP(P1220,BesoinU!$F$1:$L$99,3,0)</f>
        <v>31.3051109636558</v>
      </c>
      <c r="H1220" s="0" t="n">
        <f aca="false">VLOOKUP(O1220,bibliRdtCHauff!$G$1:$K$1398,3,0)</f>
        <v>0.749201687257152</v>
      </c>
      <c r="I1220" s="0" t="n">
        <v>9.99200639488412E-005</v>
      </c>
      <c r="J1220" s="0" t="n">
        <f aca="false">VLOOKUP(D1220,'paramètres CI'!$A$1:$C$6,2,0)</f>
        <v>0.0385046990211696</v>
      </c>
      <c r="K1220" s="0" t="str">
        <f aca="false">VLOOKUP(A1220,Nomenclature!$D$1:$E$9,2,0)</f>
        <v>07</v>
      </c>
      <c r="L1220" s="0" t="str">
        <f aca="false">VLOOKUP(B1220,Nomenclature!$J$1:$K$97,2,0)</f>
        <v>91</v>
      </c>
      <c r="M1220" s="0" t="str">
        <f aca="false">VLOOKUP(C1220,Nomenclature!$M$1:$N$21,2,0)</f>
        <v>23</v>
      </c>
      <c r="N1220" s="0" t="str">
        <f aca="false">VLOOKUP(D1220,Nomenclature!$O$25:$P$31,2,0)</f>
        <v>03</v>
      </c>
      <c r="O1220" s="0" t="str">
        <f aca="false">CONCATENATE(K1220,L1220,M1220,N1220)</f>
        <v>07912303</v>
      </c>
      <c r="P1220" s="0" t="str">
        <f aca="false">CONCATENATE(K1220,L1220)</f>
        <v>0791</v>
      </c>
      <c r="R1220" s="0" t="n">
        <v>44.691293080766</v>
      </c>
      <c r="S1220" s="0" t="n">
        <v>20</v>
      </c>
      <c r="T1220" s="0" t="n">
        <v>91.4815835476582</v>
      </c>
      <c r="U1220" s="0" t="n">
        <v>0.7490260589865</v>
      </c>
      <c r="V1220" s="0" t="n">
        <v>9.99200639488412E-005</v>
      </c>
      <c r="W1220" s="0" t="n">
        <f aca="false">VLOOKUP(D1220,'paramètres CI'!$A$1:$C$6,2,0)</f>
        <v>0.0385046990211696</v>
      </c>
      <c r="X1220" s="0" t="n">
        <f aca="false">(R1220-E1220)/E1220</f>
        <v>-0.0624730636533093</v>
      </c>
      <c r="Y1220" s="0" t="n">
        <f aca="false">T1220-G1220</f>
        <v>60.1764725840024</v>
      </c>
      <c r="Z1220" s="0" t="n">
        <f aca="false">U1220-H1220</f>
        <v>-0.000175628270652095</v>
      </c>
    </row>
    <row r="1221" customFormat="false" ht="15.8" hidden="false" customHeight="false" outlineLevel="0" collapsed="false">
      <c r="A1221" s="0" t="s">
        <v>19</v>
      </c>
      <c r="B1221" s="0" t="s">
        <v>147</v>
      </c>
      <c r="C1221" s="0" t="s">
        <v>38</v>
      </c>
      <c r="D1221" s="0" t="s">
        <v>39</v>
      </c>
      <c r="E1221" s="0" t="n">
        <f aca="false">VLOOKUP(O1221,bibliRdtCHauff!$G$1:$K$1398,4,0)</f>
        <v>31.4321157249699</v>
      </c>
      <c r="F1221" s="0" t="n">
        <v>20</v>
      </c>
      <c r="G1221" s="0" t="n">
        <f aca="false">VLOOKUP(P1221,BesoinU!$F$1:$L$99,3,0)</f>
        <v>31.3051109636558</v>
      </c>
      <c r="H1221" s="0" t="n">
        <f aca="false">VLOOKUP(O1221,bibliRdtCHauff!$G$1:$K$1398,3,0)</f>
        <v>0.967821087083037</v>
      </c>
      <c r="I1221" s="0" t="n">
        <v>9.99200639488412E-005</v>
      </c>
      <c r="J1221" s="0" t="n">
        <f aca="false">VLOOKUP(D1221,'paramètres CI'!$A$1:$C$6,2,0)</f>
        <v>0.022045059962018</v>
      </c>
      <c r="K1221" s="0" t="str">
        <f aca="false">VLOOKUP(A1221,Nomenclature!$D$1:$E$9,2,0)</f>
        <v>07</v>
      </c>
      <c r="L1221" s="0" t="str">
        <f aca="false">VLOOKUP(B1221,Nomenclature!$J$1:$K$97,2,0)</f>
        <v>91</v>
      </c>
      <c r="M1221" s="0" t="str">
        <f aca="false">VLOOKUP(C1221,Nomenclature!$M$1:$N$21,2,0)</f>
        <v>24</v>
      </c>
      <c r="N1221" s="0" t="str">
        <f aca="false">VLOOKUP(D1221,Nomenclature!$O$25:$P$31,2,0)</f>
        <v>04</v>
      </c>
      <c r="O1221" s="0" t="str">
        <f aca="false">CONCATENATE(K1221,L1221,M1221,N1221)</f>
        <v>07912404</v>
      </c>
      <c r="P1221" s="0" t="str">
        <f aca="false">CONCATENATE(K1221,L1221)</f>
        <v>0791</v>
      </c>
      <c r="R1221" s="0" t="n">
        <v>29.8167203915767</v>
      </c>
      <c r="S1221" s="0" t="n">
        <v>20</v>
      </c>
      <c r="T1221" s="0" t="n">
        <v>97.7920128834226</v>
      </c>
      <c r="U1221" s="0" t="n">
        <v>0.967670956443456</v>
      </c>
      <c r="V1221" s="0" t="n">
        <v>9.99200639488412E-005</v>
      </c>
      <c r="W1221" s="0" t="n">
        <f aca="false">VLOOKUP(D1221,'paramètres CI'!$A$1:$C$6,2,0)</f>
        <v>0.022045059962018</v>
      </c>
      <c r="X1221" s="0" t="n">
        <f aca="false">(R1221-E1221)/E1221</f>
        <v>-0.0513931466633637</v>
      </c>
      <c r="Y1221" s="0" t="n">
        <f aca="false">T1221-G1221</f>
        <v>66.4869019197668</v>
      </c>
      <c r="Z1221" s="0" t="n">
        <f aca="false">U1221-H1221</f>
        <v>-0.000150130639581025</v>
      </c>
    </row>
    <row r="1222" customFormat="false" ht="15.8" hidden="false" customHeight="false" outlineLevel="0" collapsed="false">
      <c r="A1222" s="0" t="s">
        <v>19</v>
      </c>
      <c r="B1222" s="0" t="s">
        <v>147</v>
      </c>
      <c r="C1222" s="0" t="s">
        <v>40</v>
      </c>
      <c r="D1222" s="0" t="s">
        <v>37</v>
      </c>
      <c r="E1222" s="0" t="n">
        <f aca="false">VLOOKUP(O1222,bibliRdtCHauff!$G$1:$K$1398,4,0)</f>
        <v>40.042248102364</v>
      </c>
      <c r="F1222" s="0" t="n">
        <v>20</v>
      </c>
      <c r="G1222" s="0" t="n">
        <f aca="false">VLOOKUP(P1222,BesoinU!$F$1:$L$99,3,0)</f>
        <v>31.3051109636558</v>
      </c>
      <c r="H1222" s="0" t="n">
        <f aca="false">VLOOKUP(O1222,bibliRdtCHauff!$G$1:$K$1398,3,0)</f>
        <v>0.68738289000846</v>
      </c>
      <c r="I1222" s="0" t="n">
        <v>0.0215070897233446</v>
      </c>
      <c r="J1222" s="0" t="n">
        <f aca="false">VLOOKUP(D1222,'paramètres CI'!$A$1:$C$6,2,0)</f>
        <v>0.0385046990211696</v>
      </c>
      <c r="K1222" s="0" t="str">
        <f aca="false">VLOOKUP(A1222,Nomenclature!$D$1:$E$9,2,0)</f>
        <v>07</v>
      </c>
      <c r="L1222" s="0" t="str">
        <f aca="false">VLOOKUP(B1222,Nomenclature!$J$1:$K$97,2,0)</f>
        <v>91</v>
      </c>
      <c r="M1222" s="0" t="str">
        <f aca="false">VLOOKUP(C1222,Nomenclature!$M$1:$N$21,2,0)</f>
        <v>03</v>
      </c>
      <c r="N1222" s="0" t="str">
        <f aca="false">VLOOKUP(D1222,Nomenclature!$O$25:$P$31,2,0)</f>
        <v>03</v>
      </c>
      <c r="O1222" s="0" t="str">
        <f aca="false">CONCATENATE(K1222,L1222,M1222,N1222)</f>
        <v>07910303</v>
      </c>
      <c r="P1222" s="0" t="str">
        <f aca="false">CONCATENATE(K1222,L1222)</f>
        <v>0791</v>
      </c>
      <c r="R1222" s="0" t="n">
        <v>35.7530344646128</v>
      </c>
      <c r="S1222" s="0" t="n">
        <v>20</v>
      </c>
      <c r="T1222" s="0" t="n">
        <v>91.4815835476582</v>
      </c>
      <c r="U1222" s="0" t="n">
        <v>0.671282577441822</v>
      </c>
      <c r="V1222" s="0" t="n">
        <v>0.0215070897233446</v>
      </c>
      <c r="W1222" s="0" t="n">
        <f aca="false">VLOOKUP(D1222,'paramètres CI'!$A$1:$C$6,2,0)</f>
        <v>0.0385046990211696</v>
      </c>
      <c r="X1222" s="0" t="n">
        <f aca="false">(R1222-E1222)/E1222</f>
        <v>-0.107117203479341</v>
      </c>
      <c r="Y1222" s="0" t="n">
        <f aca="false">T1222-G1222</f>
        <v>60.1764725840024</v>
      </c>
      <c r="Z1222" s="0" t="n">
        <f aca="false">U1222-H1222</f>
        <v>-0.0161003125666379</v>
      </c>
    </row>
    <row r="1223" customFormat="false" ht="15.8" hidden="false" customHeight="false" outlineLevel="0" collapsed="false">
      <c r="A1223" s="0" t="s">
        <v>19</v>
      </c>
      <c r="B1223" s="0" t="s">
        <v>147</v>
      </c>
      <c r="C1223" s="0" t="s">
        <v>41</v>
      </c>
      <c r="D1223" s="0" t="s">
        <v>39</v>
      </c>
      <c r="E1223" s="0" t="n">
        <f aca="false">VLOOKUP(O1223,bibliRdtCHauff!$G$1:$K$1398,4,0)</f>
        <v>26.4029772089747</v>
      </c>
      <c r="F1223" s="0" t="n">
        <v>20</v>
      </c>
      <c r="G1223" s="0" t="n">
        <f aca="false">VLOOKUP(P1223,BesoinU!$F$1:$L$99,3,0)</f>
        <v>31.3051109636558</v>
      </c>
      <c r="H1223" s="0" t="n">
        <f aca="false">VLOOKUP(O1223,bibliRdtCHauff!$G$1:$K$1398,3,0)</f>
        <v>0.696607819670608</v>
      </c>
      <c r="I1223" s="0" t="n">
        <v>0.259813324096969</v>
      </c>
      <c r="J1223" s="0" t="n">
        <f aca="false">VLOOKUP(D1223,'paramètres CI'!$A$1:$C$6,2,0)</f>
        <v>0.022045059962018</v>
      </c>
      <c r="K1223" s="0" t="str">
        <f aca="false">VLOOKUP(A1223,Nomenclature!$D$1:$E$9,2,0)</f>
        <v>07</v>
      </c>
      <c r="L1223" s="0" t="str">
        <f aca="false">VLOOKUP(B1223,Nomenclature!$J$1:$K$97,2,0)</f>
        <v>91</v>
      </c>
      <c r="M1223" s="0" t="str">
        <f aca="false">VLOOKUP(C1223,Nomenclature!$M$1:$N$21,2,0)</f>
        <v>04</v>
      </c>
      <c r="N1223" s="0" t="str">
        <f aca="false">VLOOKUP(D1223,Nomenclature!$O$25:$P$31,2,0)</f>
        <v>04</v>
      </c>
      <c r="O1223" s="0" t="str">
        <f aca="false">CONCATENATE(K1223,L1223,M1223,N1223)</f>
        <v>07910404</v>
      </c>
      <c r="P1223" s="0" t="str">
        <f aca="false">CONCATENATE(K1223,L1223)</f>
        <v>0791</v>
      </c>
      <c r="R1223" s="0" t="n">
        <v>23.8533763132614</v>
      </c>
      <c r="S1223" s="0" t="n">
        <v>20</v>
      </c>
      <c r="T1223" s="0" t="n">
        <v>97.7920128834226</v>
      </c>
      <c r="U1223" s="0" t="n">
        <v>0.628252220221798</v>
      </c>
      <c r="V1223" s="0" t="n">
        <v>0.259813324096969</v>
      </c>
      <c r="W1223" s="0" t="n">
        <f aca="false">VLOOKUP(D1223,'paramètres CI'!$A$1:$C$6,2,0)</f>
        <v>0.022045059962018</v>
      </c>
      <c r="X1223" s="0" t="n">
        <f aca="false">(R1223-E1223)/E1223</f>
        <v>-0.0965649015841539</v>
      </c>
      <c r="Y1223" s="0" t="n">
        <f aca="false">T1223-G1223</f>
        <v>66.4869019197668</v>
      </c>
      <c r="Z1223" s="0" t="n">
        <f aca="false">U1223-H1223</f>
        <v>-0.06835559944881</v>
      </c>
    </row>
    <row r="1224" customFormat="false" ht="15.8" hidden="false" customHeight="false" outlineLevel="0" collapsed="false">
      <c r="A1224" s="0" t="s">
        <v>19</v>
      </c>
      <c r="B1224" s="0" t="s">
        <v>147</v>
      </c>
      <c r="C1224" s="0" t="s">
        <v>45</v>
      </c>
      <c r="D1224" s="0" t="s">
        <v>43</v>
      </c>
      <c r="E1224" s="0" t="n">
        <f aca="false">VLOOKUP(O1224,bibliRdtCHauff!$G$1:$K$1398,4,0)</f>
        <v>10.4</v>
      </c>
      <c r="F1224" s="0" t="n">
        <v>13</v>
      </c>
      <c r="G1224" s="0" t="n">
        <f aca="false">VLOOKUP(P1224,BesoinU!$F$1:$L$99,3,0)</f>
        <v>31.3051109636558</v>
      </c>
      <c r="H1224" s="0" t="n">
        <f aca="false">VLOOKUP(O1224,bibliRdtCHauff!$G$1:$K$1398,3,0)</f>
        <v>0.92</v>
      </c>
      <c r="I1224" s="0" t="n">
        <v>0.137650823908025</v>
      </c>
      <c r="J1224" s="0" t="n">
        <f aca="false">VLOOKUP(D1224,'paramètres CI'!$A$1:$C$6,2,0)</f>
        <v>0.0935912806596305</v>
      </c>
      <c r="K1224" s="0" t="str">
        <f aca="false">VLOOKUP(A1224,Nomenclature!$D$1:$E$9,2,0)</f>
        <v>07</v>
      </c>
      <c r="L1224" s="0" t="str">
        <f aca="false">VLOOKUP(B1224,Nomenclature!$J$1:$K$97,2,0)</f>
        <v>91</v>
      </c>
      <c r="M1224" s="0" t="str">
        <f aca="false">VLOOKUP(C1224,Nomenclature!$M$1:$N$21,2,0)</f>
        <v>06</v>
      </c>
      <c r="N1224" s="0" t="str">
        <f aca="false">VLOOKUP(D1224,Nomenclature!$O$25:$P$31,2,0)</f>
        <v>02</v>
      </c>
      <c r="O1224" s="0" t="str">
        <f aca="false">CONCATENATE(K1224,L1224,M1224,N1224)</f>
        <v>07910602</v>
      </c>
      <c r="P1224" s="0" t="str">
        <f aca="false">CONCATENATE(K1224,L1224)</f>
        <v>0791</v>
      </c>
      <c r="R1224" s="0" t="n">
        <v>10</v>
      </c>
      <c r="S1224" s="0" t="n">
        <v>13</v>
      </c>
      <c r="T1224" s="0" t="n">
        <v>64.98836370419</v>
      </c>
      <c r="U1224" s="0" t="n">
        <v>0.9</v>
      </c>
      <c r="V1224" s="0" t="n">
        <v>0.137650823908025</v>
      </c>
      <c r="W1224" s="0" t="n">
        <f aca="false">VLOOKUP(D1224,'paramètres CI'!$A$1:$C$6,2,0)</f>
        <v>0.0935912806596305</v>
      </c>
      <c r="X1224" s="0" t="n">
        <f aca="false">(R1224-E1224)/E1224</f>
        <v>-0.0384615384615385</v>
      </c>
      <c r="Y1224" s="0" t="n">
        <f aca="false">T1224-G1224</f>
        <v>33.6832527405342</v>
      </c>
      <c r="Z1224" s="0" t="n">
        <f aca="false">U1224-H1224</f>
        <v>-0.02</v>
      </c>
    </row>
    <row r="1225" customFormat="false" ht="15.8" hidden="false" customHeight="false" outlineLevel="0" collapsed="false">
      <c r="A1225" s="0" t="s">
        <v>19</v>
      </c>
      <c r="B1225" s="0" t="s">
        <v>147</v>
      </c>
      <c r="C1225" s="0" t="s">
        <v>46</v>
      </c>
      <c r="D1225" s="0" t="s">
        <v>43</v>
      </c>
      <c r="E1225" s="0" t="n">
        <f aca="false">VLOOKUP(O1225,bibliRdtCHauff!$G$1:$K$1398,4,0)</f>
        <v>12</v>
      </c>
      <c r="F1225" s="0" t="n">
        <v>13</v>
      </c>
      <c r="G1225" s="0" t="n">
        <f aca="false">VLOOKUP(P1225,BesoinU!$F$1:$L$99,3,0)</f>
        <v>31.3051109636558</v>
      </c>
      <c r="H1225" s="0" t="n">
        <f aca="false">VLOOKUP(O1225,bibliRdtCHauff!$G$1:$K$1398,3,0)</f>
        <v>1</v>
      </c>
      <c r="I1225" s="0" t="n">
        <v>9.99200639488412E-005</v>
      </c>
      <c r="J1225" s="0" t="n">
        <f aca="false">VLOOKUP(D1225,'paramètres CI'!$A$1:$C$6,2,0)</f>
        <v>0.0935912806596305</v>
      </c>
      <c r="K1225" s="0" t="str">
        <f aca="false">VLOOKUP(A1225,Nomenclature!$D$1:$E$9,2,0)</f>
        <v>07</v>
      </c>
      <c r="L1225" s="0" t="str">
        <f aca="false">VLOOKUP(B1225,Nomenclature!$J$1:$K$97,2,0)</f>
        <v>91</v>
      </c>
      <c r="M1225" s="0" t="str">
        <f aca="false">VLOOKUP(C1225,Nomenclature!$M$1:$N$21,2,0)</f>
        <v>26</v>
      </c>
      <c r="N1225" s="0" t="str">
        <f aca="false">VLOOKUP(D1225,Nomenclature!$O$25:$P$31,2,0)</f>
        <v>02</v>
      </c>
      <c r="O1225" s="0" t="str">
        <f aca="false">CONCATENATE(K1225,L1225,M1225,N1225)</f>
        <v>07912602</v>
      </c>
      <c r="P1225" s="0" t="str">
        <f aca="false">CONCATENATE(K1225,L1225)</f>
        <v>0791</v>
      </c>
      <c r="R1225" s="0" t="n">
        <v>12</v>
      </c>
      <c r="S1225" s="0" t="n">
        <v>13</v>
      </c>
      <c r="T1225" s="0" t="n">
        <v>64.98836370419</v>
      </c>
      <c r="U1225" s="0" t="n">
        <v>1</v>
      </c>
      <c r="V1225" s="0" t="n">
        <v>9.99200639488412E-005</v>
      </c>
      <c r="W1225" s="0" t="n">
        <f aca="false">VLOOKUP(D1225,'paramètres CI'!$A$1:$C$6,2,0)</f>
        <v>0.0935912806596305</v>
      </c>
      <c r="X1225" s="0" t="n">
        <f aca="false">(R1225-E1225)/E1225</f>
        <v>0</v>
      </c>
      <c r="Y1225" s="0" t="n">
        <f aca="false">T1225-G1225</f>
        <v>33.6832527405342</v>
      </c>
      <c r="Z1225" s="0" t="n">
        <f aca="false">U1225-H1225</f>
        <v>0</v>
      </c>
    </row>
    <row r="1226" customFormat="false" ht="15.8" hidden="false" customHeight="false" outlineLevel="0" collapsed="false">
      <c r="A1226" s="0" t="s">
        <v>19</v>
      </c>
      <c r="B1226" s="0" t="s">
        <v>147</v>
      </c>
      <c r="C1226" s="0" t="s">
        <v>48</v>
      </c>
      <c r="D1226" s="0" t="s">
        <v>43</v>
      </c>
      <c r="E1226" s="0" t="n">
        <f aca="false">VLOOKUP(O1226,bibliRdtCHauff!$G$1:$K$1398,4,0)</f>
        <v>69.2331785108834</v>
      </c>
      <c r="F1226" s="0" t="n">
        <v>20</v>
      </c>
      <c r="G1226" s="0" t="n">
        <f aca="false">VLOOKUP(P1226,BesoinU!$F$1:$L$99,3,0)</f>
        <v>31.3051109636558</v>
      </c>
      <c r="H1226" s="0" t="n">
        <f aca="false">VLOOKUP(O1226,bibliRdtCHauff!$G$1:$K$1398,3,0)</f>
        <v>2.9521585116279</v>
      </c>
      <c r="I1226" s="0" t="n">
        <v>0.0830738478267102</v>
      </c>
      <c r="J1226" s="0" t="n">
        <f aca="false">VLOOKUP(D1226,'paramètres CI'!$A$1:$C$6,2,0)</f>
        <v>0.0935912806596305</v>
      </c>
      <c r="K1226" s="0" t="str">
        <f aca="false">VLOOKUP(A1226,Nomenclature!$D$1:$E$9,2,0)</f>
        <v>07</v>
      </c>
      <c r="L1226" s="0" t="str">
        <f aca="false">VLOOKUP(B1226,Nomenclature!$J$1:$K$97,2,0)</f>
        <v>91</v>
      </c>
      <c r="M1226" s="0" t="str">
        <f aca="false">VLOOKUP(C1226,Nomenclature!$M$1:$N$21,2,0)</f>
        <v>09</v>
      </c>
      <c r="N1226" s="0" t="str">
        <f aca="false">VLOOKUP(D1226,Nomenclature!$O$25:$P$31,2,0)</f>
        <v>02</v>
      </c>
      <c r="O1226" s="0" t="str">
        <f aca="false">CONCATENATE(K1226,L1226,M1226,N1226)</f>
        <v>07910902</v>
      </c>
      <c r="P1226" s="0" t="str">
        <f aca="false">CONCATENATE(K1226,L1226)</f>
        <v>0791</v>
      </c>
      <c r="R1226" s="0" t="n">
        <v>59.3881717383901</v>
      </c>
      <c r="S1226" s="0" t="n">
        <v>20</v>
      </c>
      <c r="T1226" s="0" t="n">
        <v>72.1836361258152</v>
      </c>
      <c r="U1226" s="0" t="n">
        <v>2.83861395348837</v>
      </c>
      <c r="V1226" s="0" t="n">
        <v>0.0830738478267102</v>
      </c>
      <c r="W1226" s="0" t="n">
        <f aca="false">VLOOKUP(D1226,'paramètres CI'!$A$1:$C$6,2,0)</f>
        <v>0.0935912806596305</v>
      </c>
      <c r="X1226" s="0" t="n">
        <f aca="false">(R1226-E1226)/E1226</f>
        <v>-0.14220070469458</v>
      </c>
      <c r="Y1226" s="0" t="n">
        <f aca="false">T1226-G1226</f>
        <v>40.8785251621594</v>
      </c>
      <c r="Z1226" s="0" t="n">
        <f aca="false">U1226-H1226</f>
        <v>-0.11354455813953</v>
      </c>
    </row>
    <row r="1227" customFormat="false" ht="15.8" hidden="false" customHeight="false" outlineLevel="0" collapsed="false">
      <c r="A1227" s="0" t="s">
        <v>19</v>
      </c>
      <c r="B1227" s="0" t="s">
        <v>147</v>
      </c>
      <c r="C1227" s="0" t="s">
        <v>49</v>
      </c>
      <c r="D1227" s="0" t="s">
        <v>43</v>
      </c>
      <c r="E1227" s="0" t="n">
        <f aca="false">VLOOKUP(O1227,bibliRdtCHauff!$G$1:$K$1398,4,0)</f>
        <v>82.4204506081945</v>
      </c>
      <c r="F1227" s="0" t="n">
        <v>20</v>
      </c>
      <c r="G1227" s="0" t="n">
        <f aca="false">VLOOKUP(P1227,BesoinU!$F$1:$L$99,3,0)</f>
        <v>31.3051109636558</v>
      </c>
      <c r="H1227" s="0" t="n">
        <f aca="false">VLOOKUP(O1227,bibliRdtCHauff!$G$1:$K$1398,3,0)</f>
        <v>3.40633674418604</v>
      </c>
      <c r="I1227" s="0" t="n">
        <v>9.99200639488412E-005</v>
      </c>
      <c r="J1227" s="0" t="n">
        <f aca="false">VLOOKUP(D1227,'paramètres CI'!$A$1:$C$6,2,0)</f>
        <v>0.0935912806596305</v>
      </c>
      <c r="K1227" s="0" t="str">
        <f aca="false">VLOOKUP(A1227,Nomenclature!$D$1:$E$9,2,0)</f>
        <v>07</v>
      </c>
      <c r="L1227" s="0" t="str">
        <f aca="false">VLOOKUP(B1227,Nomenclature!$J$1:$K$97,2,0)</f>
        <v>91</v>
      </c>
      <c r="M1227" s="0" t="str">
        <f aca="false">VLOOKUP(C1227,Nomenclature!$M$1:$N$21,2,0)</f>
        <v>29</v>
      </c>
      <c r="N1227" s="0" t="str">
        <f aca="false">VLOOKUP(D1227,Nomenclature!$O$25:$P$31,2,0)</f>
        <v>02</v>
      </c>
      <c r="O1227" s="0" t="str">
        <f aca="false">CONCATENATE(K1227,L1227,M1227,N1227)</f>
        <v>07912902</v>
      </c>
      <c r="P1227" s="0" t="str">
        <f aca="false">CONCATENATE(K1227,L1227)</f>
        <v>0791</v>
      </c>
      <c r="R1227" s="0" t="n">
        <v>74.2352146729876</v>
      </c>
      <c r="S1227" s="0" t="n">
        <v>20</v>
      </c>
      <c r="T1227" s="0" t="n">
        <v>72.1836361258152</v>
      </c>
      <c r="U1227" s="0" t="n">
        <v>3.40633674418604</v>
      </c>
      <c r="V1227" s="0" t="n">
        <v>9.99200639488412E-005</v>
      </c>
      <c r="W1227" s="0" t="n">
        <f aca="false">VLOOKUP(D1227,'paramètres CI'!$A$1:$C$6,2,0)</f>
        <v>0.0935912806596305</v>
      </c>
      <c r="X1227" s="0" t="n">
        <f aca="false">(R1227-E1227)/E1227</f>
        <v>-0.0993107399293095</v>
      </c>
      <c r="Y1227" s="0" t="n">
        <f aca="false">T1227-G1227</f>
        <v>40.8785251621594</v>
      </c>
      <c r="Z1227" s="0" t="n">
        <f aca="false">U1227-H1227</f>
        <v>0</v>
      </c>
    </row>
    <row r="1228" customFormat="false" ht="15.8" hidden="false" customHeight="false" outlineLevel="0" collapsed="false">
      <c r="A1228" s="0" t="s">
        <v>19</v>
      </c>
      <c r="B1228" s="0" t="s">
        <v>147</v>
      </c>
      <c r="C1228" s="0" t="s">
        <v>137</v>
      </c>
      <c r="D1228" s="0" t="s">
        <v>39</v>
      </c>
      <c r="E1228" s="0" t="n">
        <f aca="false">VLOOKUP(O1228,bibliRdtCHauff!$G$1:$K$1398,4,0)</f>
        <v>10.4</v>
      </c>
      <c r="F1228" s="0" t="n">
        <v>25</v>
      </c>
      <c r="G1228" s="0" t="n">
        <f aca="false">VLOOKUP(P1228,BesoinU!$F$1:$L$99,3,0)</f>
        <v>31.3051109636558</v>
      </c>
      <c r="H1228" s="0" t="n">
        <f aca="false">VLOOKUP(O1228,bibliRdtCHauff!$G$1:$K$1398,3,0)</f>
        <v>0.84</v>
      </c>
      <c r="I1228" s="0" t="n">
        <v>0.27088259530138</v>
      </c>
      <c r="J1228" s="0" t="n">
        <f aca="false">VLOOKUP(D1228,'paramètres CI'!$A$1:$C$6,2,0)</f>
        <v>0.022045059962018</v>
      </c>
      <c r="K1228" s="0" t="str">
        <f aca="false">VLOOKUP(A1228,Nomenclature!$D$1:$E$9,2,0)</f>
        <v>07</v>
      </c>
      <c r="L1228" s="0" t="str">
        <f aca="false">VLOOKUP(B1228,Nomenclature!$J$1:$K$97,2,0)</f>
        <v>91</v>
      </c>
      <c r="M1228" s="0" t="str">
        <f aca="false">VLOOKUP(C1228,Nomenclature!$M$1:$N$21,2,0)</f>
        <v>11</v>
      </c>
      <c r="N1228" s="0" t="str">
        <f aca="false">VLOOKUP(D1228,Nomenclature!$O$25:$P$31,2,0)</f>
        <v>04</v>
      </c>
      <c r="O1228" s="0" t="str">
        <f aca="false">CONCATENATE(K1228,L1228,M1228,N1228)</f>
        <v>07911104</v>
      </c>
      <c r="P1228" s="0" t="str">
        <f aca="false">CONCATENATE(K1228,L1228)</f>
        <v>0791</v>
      </c>
      <c r="R1228" s="0" t="n">
        <v>10</v>
      </c>
      <c r="S1228" s="0" t="n">
        <v>25</v>
      </c>
      <c r="T1228" s="0" t="n">
        <v>118.001710882342</v>
      </c>
      <c r="U1228" s="0" t="n">
        <v>0.8</v>
      </c>
      <c r="V1228" s="0" t="n">
        <v>0.27088259530138</v>
      </c>
      <c r="W1228" s="0" t="n">
        <f aca="false">VLOOKUP(D1228,'paramètres CI'!$A$1:$C$6,2,0)</f>
        <v>0.022045059962018</v>
      </c>
      <c r="X1228" s="0" t="n">
        <f aca="false">(R1228-E1228)/E1228</f>
        <v>-0.0384615384615385</v>
      </c>
      <c r="Y1228" s="0" t="n">
        <f aca="false">T1228-G1228</f>
        <v>86.6965999186862</v>
      </c>
      <c r="Z1228" s="0" t="n">
        <f aca="false">U1228-H1228</f>
        <v>-0.0399999999999999</v>
      </c>
    </row>
    <row r="1229" customFormat="false" ht="15.8" hidden="false" customHeight="false" outlineLevel="0" collapsed="false">
      <c r="A1229" s="0" t="s">
        <v>19</v>
      </c>
      <c r="B1229" s="0" t="s">
        <v>147</v>
      </c>
      <c r="C1229" s="0" t="s">
        <v>138</v>
      </c>
      <c r="D1229" s="0" t="s">
        <v>39</v>
      </c>
      <c r="E1229" s="0" t="n">
        <f aca="false">VLOOKUP(O1229,bibliRdtCHauff!$G$1:$K$1398,4,0)</f>
        <v>12</v>
      </c>
      <c r="F1229" s="0" t="n">
        <v>25</v>
      </c>
      <c r="G1229" s="0" t="n">
        <f aca="false">VLOOKUP(P1229,BesoinU!$F$1:$L$99,3,0)</f>
        <v>31.3051109636558</v>
      </c>
      <c r="H1229" s="0" t="n">
        <f aca="false">VLOOKUP(O1229,bibliRdtCHauff!$G$1:$K$1398,3,0)</f>
        <v>1</v>
      </c>
      <c r="I1229" s="0" t="n">
        <v>9.99200639488412E-005</v>
      </c>
      <c r="J1229" s="0" t="n">
        <f aca="false">VLOOKUP(D1229,'paramètres CI'!$A$1:$C$6,2,0)</f>
        <v>0.022045059962018</v>
      </c>
      <c r="K1229" s="0" t="str">
        <f aca="false">VLOOKUP(A1229,Nomenclature!$D$1:$E$9,2,0)</f>
        <v>07</v>
      </c>
      <c r="L1229" s="0" t="str">
        <f aca="false">VLOOKUP(B1229,Nomenclature!$J$1:$K$97,2,0)</f>
        <v>91</v>
      </c>
      <c r="M1229" s="0" t="str">
        <f aca="false">VLOOKUP(C1229,Nomenclature!$M$1:$N$21,2,0)</f>
        <v>31</v>
      </c>
      <c r="N1229" s="0" t="str">
        <f aca="false">VLOOKUP(D1229,Nomenclature!$O$25:$P$31,2,0)</f>
        <v>04</v>
      </c>
      <c r="O1229" s="0" t="str">
        <f aca="false">CONCATENATE(K1229,L1229,M1229,N1229)</f>
        <v>07913104</v>
      </c>
      <c r="P1229" s="0" t="str">
        <f aca="false">CONCATENATE(K1229,L1229)</f>
        <v>0791</v>
      </c>
      <c r="R1229" s="0" t="n">
        <v>12</v>
      </c>
      <c r="S1229" s="0" t="n">
        <v>25</v>
      </c>
      <c r="T1229" s="0" t="n">
        <v>118.001710882342</v>
      </c>
      <c r="U1229" s="0" t="n">
        <v>1</v>
      </c>
      <c r="V1229" s="0" t="n">
        <v>9.99200639488412E-005</v>
      </c>
      <c r="W1229" s="0" t="n">
        <f aca="false">VLOOKUP(D1229,'paramètres CI'!$A$1:$C$6,2,0)</f>
        <v>0.022045059962018</v>
      </c>
      <c r="X1229" s="0" t="n">
        <f aca="false">(R1229-E1229)/E1229</f>
        <v>0</v>
      </c>
      <c r="Y1229" s="0" t="n">
        <f aca="false">T1229-G1229</f>
        <v>86.6965999186862</v>
      </c>
      <c r="Z1229" s="0" t="n">
        <f aca="false">U1229-H1229</f>
        <v>0</v>
      </c>
    </row>
    <row r="1230" customFormat="false" ht="15.8" hidden="false" customHeight="false" outlineLevel="0" collapsed="false">
      <c r="A1230" s="0" t="s">
        <v>19</v>
      </c>
      <c r="B1230" s="0" t="s">
        <v>148</v>
      </c>
      <c r="C1230" s="0" t="s">
        <v>32</v>
      </c>
      <c r="D1230" s="0" t="s">
        <v>34</v>
      </c>
      <c r="E1230" s="0" t="n">
        <f aca="false">VLOOKUP(O1230,bibliRdtCHauff!$G$1:$K$1398,4,0)</f>
        <v>86.2321028441361</v>
      </c>
      <c r="F1230" s="0" t="n">
        <v>25</v>
      </c>
      <c r="G1230" s="0" t="n">
        <f aca="false">VLOOKUP(P1230,BesoinU!$F$1:$L$99,3,0)</f>
        <v>46.4207477043617</v>
      </c>
      <c r="H1230" s="0" t="n">
        <f aca="false">VLOOKUP(O1230,bibliRdtCHauff!$G$1:$K$1398,3,0)</f>
        <v>2.05516399602207</v>
      </c>
      <c r="I1230" s="0" t="n">
        <v>0.0390509565980713</v>
      </c>
      <c r="J1230" s="0" t="n">
        <f aca="false">VLOOKUP(D1230,'paramètres CI'!$A$1:$C$6,2,0)</f>
        <v>0.0424847883250769</v>
      </c>
      <c r="K1230" s="0" t="str">
        <f aca="false">VLOOKUP(A1230,Nomenclature!$D$1:$E$9,2,0)</f>
        <v>07</v>
      </c>
      <c r="L1230" s="0" t="str">
        <f aca="false">VLOOKUP(B1230,Nomenclature!$J$1:$K$97,2,0)</f>
        <v>95</v>
      </c>
      <c r="M1230" s="0" t="str">
        <f aca="false">VLOOKUP(C1230,Nomenclature!$M$1:$N$21,2,0)</f>
        <v>01</v>
      </c>
      <c r="N1230" s="0" t="str">
        <f aca="false">VLOOKUP(D1230,Nomenclature!$O$25:$P$31,2,0)</f>
        <v>06</v>
      </c>
      <c r="O1230" s="0" t="str">
        <f aca="false">CONCATENATE(K1230,L1230,M1230,N1230)</f>
        <v>07950106</v>
      </c>
      <c r="P1230" s="0" t="str">
        <f aca="false">CONCATENATE(K1230,L1230)</f>
        <v>0795</v>
      </c>
      <c r="R1230" s="0" t="n">
        <v>85.209903894996</v>
      </c>
      <c r="S1230" s="0" t="n">
        <v>25</v>
      </c>
      <c r="T1230" s="0" t="n">
        <v>117.602231946524</v>
      </c>
      <c r="U1230" s="0" t="n">
        <v>1.9430695220217</v>
      </c>
      <c r="V1230" s="0" t="n">
        <v>0.0390509565980713</v>
      </c>
      <c r="W1230" s="0" t="n">
        <f aca="false">VLOOKUP(D1230,'paramètres CI'!$A$1:$C$6,2,0)</f>
        <v>0.0424847883250769</v>
      </c>
      <c r="X1230" s="0" t="n">
        <f aca="false">(R1230-E1230)/E1230</f>
        <v>-0.0118540417712845</v>
      </c>
      <c r="Y1230" s="0" t="n">
        <f aca="false">T1230-G1230</f>
        <v>71.1814842421623</v>
      </c>
      <c r="Z1230" s="0" t="n">
        <f aca="false">U1230-H1230</f>
        <v>-0.11209447400037</v>
      </c>
    </row>
    <row r="1231" customFormat="false" ht="15.8" hidden="false" customHeight="false" outlineLevel="0" collapsed="false">
      <c r="A1231" s="0" t="s">
        <v>19</v>
      </c>
      <c r="B1231" s="0" t="s">
        <v>148</v>
      </c>
      <c r="C1231" s="0" t="s">
        <v>32</v>
      </c>
      <c r="D1231" s="0" t="s">
        <v>33</v>
      </c>
      <c r="E1231" s="0" t="n">
        <f aca="false">VLOOKUP(O1231,bibliRdtCHauff!$G$1:$K$1398,4,0)</f>
        <v>85.6869454988482</v>
      </c>
      <c r="F1231" s="0" t="n">
        <v>25</v>
      </c>
      <c r="G1231" s="0" t="n">
        <f aca="false">VLOOKUP(P1231,BesoinU!$F$1:$L$99,3,0)</f>
        <v>46.4207477043617</v>
      </c>
      <c r="H1231" s="0" t="n">
        <f aca="false">VLOOKUP(O1231,bibliRdtCHauff!$G$1:$K$1398,3,0)</f>
        <v>2.09014958784305</v>
      </c>
      <c r="I1231" s="0" t="n">
        <v>0.0663074214904122</v>
      </c>
      <c r="J1231" s="0" t="n">
        <f aca="false">VLOOKUP(D1231,'paramètres CI'!$A$1:$C$6,2,0)</f>
        <v>0.033584731604575</v>
      </c>
      <c r="K1231" s="0" t="str">
        <f aca="false">VLOOKUP(A1231,Nomenclature!$D$1:$E$9,2,0)</f>
        <v>07</v>
      </c>
      <c r="L1231" s="0" t="str">
        <f aca="false">VLOOKUP(B1231,Nomenclature!$J$1:$K$97,2,0)</f>
        <v>95</v>
      </c>
      <c r="M1231" s="0" t="str">
        <f aca="false">VLOOKUP(C1231,Nomenclature!$M$1:$N$21,2,0)</f>
        <v>01</v>
      </c>
      <c r="N1231" s="0" t="str">
        <f aca="false">VLOOKUP(D1231,Nomenclature!$O$25:$P$31,2,0)</f>
        <v>01</v>
      </c>
      <c r="O1231" s="0" t="str">
        <f aca="false">CONCATENATE(K1231,L1231,M1231,N1231)</f>
        <v>07950101</v>
      </c>
      <c r="P1231" s="0" t="str">
        <f aca="false">CONCATENATE(K1231,L1231)</f>
        <v>0795</v>
      </c>
      <c r="R1231" s="0" t="n">
        <v>80.8744491511289</v>
      </c>
      <c r="S1231" s="0" t="n">
        <v>25</v>
      </c>
      <c r="T1231" s="0" t="n">
        <v>100.35478731863</v>
      </c>
      <c r="U1231" s="0" t="n">
        <v>1.79273299838935</v>
      </c>
      <c r="V1231" s="0" t="n">
        <v>0.0663074214904122</v>
      </c>
      <c r="W1231" s="0" t="n">
        <f aca="false">VLOOKUP(D1231,'paramètres CI'!$A$1:$C$6,2,0)</f>
        <v>0.033584731604575</v>
      </c>
      <c r="X1231" s="0" t="n">
        <f aca="false">(R1231-E1231)/E1231</f>
        <v>-0.0561637052143957</v>
      </c>
      <c r="Y1231" s="0" t="n">
        <f aca="false">T1231-G1231</f>
        <v>53.9340396142683</v>
      </c>
      <c r="Z1231" s="0" t="n">
        <f aca="false">U1231-H1231</f>
        <v>-0.2974165894537</v>
      </c>
    </row>
    <row r="1232" customFormat="false" ht="15.8" hidden="false" customHeight="false" outlineLevel="0" collapsed="false">
      <c r="A1232" s="0" t="s">
        <v>19</v>
      </c>
      <c r="B1232" s="0" t="s">
        <v>148</v>
      </c>
      <c r="C1232" s="0" t="s">
        <v>35</v>
      </c>
      <c r="D1232" s="0" t="s">
        <v>33</v>
      </c>
      <c r="E1232" s="0" t="n">
        <f aca="false">VLOOKUP(O1232,bibliRdtCHauff!$G$1:$K$1398,4,0)</f>
        <v>102.00826845101</v>
      </c>
      <c r="F1232" s="0" t="n">
        <v>25</v>
      </c>
      <c r="G1232" s="0" t="n">
        <f aca="false">VLOOKUP(P1232,BesoinU!$F$1:$L$99,3,0)</f>
        <v>46.4207477043617</v>
      </c>
      <c r="H1232" s="0" t="n">
        <f aca="false">VLOOKUP(O1232,bibliRdtCHauff!$G$1:$K$1398,3,0)</f>
        <v>2.52443483217545</v>
      </c>
      <c r="I1232" s="0" t="n">
        <v>9.99200639488412E-005</v>
      </c>
      <c r="J1232" s="0" t="n">
        <f aca="false">VLOOKUP(D1232,'paramètres CI'!$A$1:$C$6,2,0)</f>
        <v>0.033584731604575</v>
      </c>
      <c r="K1232" s="0" t="str">
        <f aca="false">VLOOKUP(A1232,Nomenclature!$D$1:$E$9,2,0)</f>
        <v>07</v>
      </c>
      <c r="L1232" s="0" t="str">
        <f aca="false">VLOOKUP(B1232,Nomenclature!$J$1:$K$97,2,0)</f>
        <v>95</v>
      </c>
      <c r="M1232" s="0" t="str">
        <f aca="false">VLOOKUP(C1232,Nomenclature!$M$1:$N$21,2,0)</f>
        <v>21</v>
      </c>
      <c r="N1232" s="0" t="str">
        <f aca="false">VLOOKUP(D1232,Nomenclature!$O$25:$P$31,2,0)</f>
        <v>01</v>
      </c>
      <c r="O1232" s="0" t="str">
        <f aca="false">CONCATENATE(K1232,L1232,M1232,N1232)</f>
        <v>07952101</v>
      </c>
      <c r="P1232" s="0" t="str">
        <f aca="false">CONCATENATE(K1232,L1232)</f>
        <v>0795</v>
      </c>
      <c r="R1232" s="0" t="n">
        <v>101.093061438911</v>
      </c>
      <c r="S1232" s="0" t="n">
        <v>25</v>
      </c>
      <c r="T1232" s="0" t="n">
        <v>100.35478731863</v>
      </c>
      <c r="U1232" s="0" t="n">
        <v>2.29474255780346</v>
      </c>
      <c r="V1232" s="0" t="n">
        <v>9.99200639488412E-005</v>
      </c>
      <c r="W1232" s="0" t="n">
        <f aca="false">VLOOKUP(D1232,'paramètres CI'!$A$1:$C$6,2,0)</f>
        <v>0.033584731604575</v>
      </c>
      <c r="X1232" s="0" t="n">
        <f aca="false">(R1232-E1232)/E1232</f>
        <v>-0.00897189047511905</v>
      </c>
      <c r="Y1232" s="0" t="n">
        <f aca="false">T1232-G1232</f>
        <v>53.9340396142683</v>
      </c>
      <c r="Z1232" s="0" t="n">
        <f aca="false">U1232-H1232</f>
        <v>-0.22969227437199</v>
      </c>
    </row>
    <row r="1233" customFormat="false" ht="15.8" hidden="false" customHeight="false" outlineLevel="0" collapsed="false">
      <c r="A1233" s="0" t="s">
        <v>19</v>
      </c>
      <c r="B1233" s="0" t="s">
        <v>148</v>
      </c>
      <c r="C1233" s="0" t="s">
        <v>35</v>
      </c>
      <c r="D1233" s="0" t="s">
        <v>34</v>
      </c>
      <c r="E1233" s="0" t="n">
        <f aca="false">VLOOKUP(O1233,bibliRdtCHauff!$G$1:$K$1398,4,0)</f>
        <v>102.657265290638</v>
      </c>
      <c r="F1233" s="0" t="n">
        <v>25</v>
      </c>
      <c r="G1233" s="0" t="n">
        <f aca="false">VLOOKUP(P1233,BesoinU!$F$1:$L$99,3,0)</f>
        <v>46.4207477043617</v>
      </c>
      <c r="H1233" s="0" t="n">
        <f aca="false">VLOOKUP(O1233,bibliRdtCHauff!$G$1:$K$1398,3,0)</f>
        <v>2.49332711064539</v>
      </c>
      <c r="I1233" s="0" t="n">
        <v>9.99200639488412E-005</v>
      </c>
      <c r="J1233" s="0" t="n">
        <f aca="false">VLOOKUP(D1233,'paramètres CI'!$A$1:$C$6,2,0)</f>
        <v>0.0424847883250769</v>
      </c>
      <c r="K1233" s="0" t="str">
        <f aca="false">VLOOKUP(A1233,Nomenclature!$D$1:$E$9,2,0)</f>
        <v>07</v>
      </c>
      <c r="L1233" s="0" t="str">
        <f aca="false">VLOOKUP(B1233,Nomenclature!$J$1:$K$97,2,0)</f>
        <v>95</v>
      </c>
      <c r="M1233" s="0" t="str">
        <f aca="false">VLOOKUP(C1233,Nomenclature!$M$1:$N$21,2,0)</f>
        <v>21</v>
      </c>
      <c r="N1233" s="0" t="str">
        <f aca="false">VLOOKUP(D1233,Nomenclature!$O$25:$P$31,2,0)</f>
        <v>06</v>
      </c>
      <c r="O1233" s="0" t="str">
        <f aca="false">CONCATENATE(K1233,L1233,M1233,N1233)</f>
        <v>07952106</v>
      </c>
      <c r="P1233" s="0" t="str">
        <f aca="false">CONCATENATE(K1233,L1233)</f>
        <v>0795</v>
      </c>
      <c r="R1233" s="0" t="n">
        <v>106.512379868745</v>
      </c>
      <c r="S1233" s="0" t="n">
        <v>25</v>
      </c>
      <c r="T1233" s="0" t="n">
        <v>117.602231946524</v>
      </c>
      <c r="U1233" s="0" t="n">
        <v>2.48882265586911</v>
      </c>
      <c r="V1233" s="0" t="n">
        <v>9.99200639488412E-005</v>
      </c>
      <c r="W1233" s="0" t="n">
        <f aca="false">VLOOKUP(D1233,'paramètres CI'!$A$1:$C$6,2,0)</f>
        <v>0.0424847883250769</v>
      </c>
      <c r="X1233" s="0" t="n">
        <f aca="false">(R1233-E1233)/E1233</f>
        <v>0.0375532561401534</v>
      </c>
      <c r="Y1233" s="0" t="n">
        <f aca="false">T1233-G1233</f>
        <v>71.1814842421623</v>
      </c>
      <c r="Z1233" s="0" t="n">
        <f aca="false">U1233-H1233</f>
        <v>-0.00450445477628003</v>
      </c>
    </row>
    <row r="1234" customFormat="false" ht="15.8" hidden="false" customHeight="false" outlineLevel="0" collapsed="false">
      <c r="A1234" s="0" t="s">
        <v>19</v>
      </c>
      <c r="B1234" s="0" t="s">
        <v>148</v>
      </c>
      <c r="C1234" s="0" t="s">
        <v>134</v>
      </c>
      <c r="D1234" s="0" t="s">
        <v>43</v>
      </c>
      <c r="E1234" s="0" t="n">
        <f aca="false">VLOOKUP(O1234,bibliRdtCHauff!$G$1:$K$1398,4,0)</f>
        <v>10.4</v>
      </c>
      <c r="F1234" s="0" t="n">
        <v>10</v>
      </c>
      <c r="G1234" s="0" t="n">
        <f aca="false">VLOOKUP(P1234,BesoinU!$F$1:$L$99,3,0)</f>
        <v>46.4207477043617</v>
      </c>
      <c r="H1234" s="0" t="n">
        <f aca="false">VLOOKUP(O1234,bibliRdtCHauff!$G$1:$K$1398,3,0)</f>
        <v>0.84</v>
      </c>
      <c r="I1234" s="0" t="n">
        <v>0.139472233321414</v>
      </c>
      <c r="J1234" s="0" t="n">
        <f aca="false">VLOOKUP(D1234,'paramètres CI'!$A$1:$C$6,2,0)</f>
        <v>0.0935912806596305</v>
      </c>
      <c r="K1234" s="0" t="str">
        <f aca="false">VLOOKUP(A1234,Nomenclature!$D$1:$E$9,2,0)</f>
        <v>07</v>
      </c>
      <c r="L1234" s="0" t="str">
        <f aca="false">VLOOKUP(B1234,Nomenclature!$J$1:$K$97,2,0)</f>
        <v>95</v>
      </c>
      <c r="M1234" s="0" t="str">
        <f aca="false">VLOOKUP(C1234,Nomenclature!$M$1:$N$21,2,0)</f>
        <v>02</v>
      </c>
      <c r="N1234" s="0" t="str">
        <f aca="false">VLOOKUP(D1234,Nomenclature!$O$25:$P$31,2,0)</f>
        <v>02</v>
      </c>
      <c r="O1234" s="0" t="str">
        <f aca="false">CONCATENATE(K1234,L1234,M1234,N1234)</f>
        <v>07950202</v>
      </c>
      <c r="P1234" s="0" t="str">
        <f aca="false">CONCATENATE(K1234,L1234)</f>
        <v>0795</v>
      </c>
      <c r="R1234" s="0" t="n">
        <v>10</v>
      </c>
      <c r="S1234" s="0" t="n">
        <v>10</v>
      </c>
      <c r="T1234" s="0" t="n">
        <v>88.8450293804556</v>
      </c>
      <c r="U1234" s="0" t="n">
        <v>0.8</v>
      </c>
      <c r="V1234" s="0" t="n">
        <v>0.139472233321414</v>
      </c>
      <c r="W1234" s="0" t="n">
        <f aca="false">VLOOKUP(D1234,'paramètres CI'!$A$1:$C$6,2,0)</f>
        <v>0.0935912806596305</v>
      </c>
      <c r="X1234" s="0" t="n">
        <f aca="false">(R1234-E1234)/E1234</f>
        <v>-0.0384615384615385</v>
      </c>
      <c r="Y1234" s="0" t="n">
        <f aca="false">T1234-G1234</f>
        <v>42.4242816760939</v>
      </c>
      <c r="Z1234" s="0" t="n">
        <f aca="false">U1234-H1234</f>
        <v>-0.0399999999999999</v>
      </c>
    </row>
    <row r="1235" customFormat="false" ht="15.8" hidden="false" customHeight="false" outlineLevel="0" collapsed="false">
      <c r="A1235" s="0" t="s">
        <v>19</v>
      </c>
      <c r="B1235" s="0" t="s">
        <v>148</v>
      </c>
      <c r="C1235" s="0" t="s">
        <v>135</v>
      </c>
      <c r="D1235" s="0" t="s">
        <v>43</v>
      </c>
      <c r="E1235" s="0" t="n">
        <f aca="false">VLOOKUP(O1235,bibliRdtCHauff!$G$1:$K$1398,4,0)</f>
        <v>12</v>
      </c>
      <c r="F1235" s="0" t="n">
        <v>10</v>
      </c>
      <c r="G1235" s="0" t="n">
        <f aca="false">VLOOKUP(P1235,BesoinU!$F$1:$L$99,3,0)</f>
        <v>46.4207477043617</v>
      </c>
      <c r="H1235" s="0" t="n">
        <f aca="false">VLOOKUP(O1235,bibliRdtCHauff!$G$1:$K$1398,3,0)</f>
        <v>1</v>
      </c>
      <c r="I1235" s="0" t="n">
        <v>9.99200639488412E-005</v>
      </c>
      <c r="J1235" s="0" t="n">
        <f aca="false">VLOOKUP(D1235,'paramètres CI'!$A$1:$C$6,2,0)</f>
        <v>0.0935912806596305</v>
      </c>
      <c r="K1235" s="0" t="str">
        <f aca="false">VLOOKUP(A1235,Nomenclature!$D$1:$E$9,2,0)</f>
        <v>07</v>
      </c>
      <c r="L1235" s="0" t="str">
        <f aca="false">VLOOKUP(B1235,Nomenclature!$J$1:$K$97,2,0)</f>
        <v>95</v>
      </c>
      <c r="M1235" s="0" t="str">
        <f aca="false">VLOOKUP(C1235,Nomenclature!$M$1:$N$21,2,0)</f>
        <v>22</v>
      </c>
      <c r="N1235" s="0" t="str">
        <f aca="false">VLOOKUP(D1235,Nomenclature!$O$25:$P$31,2,0)</f>
        <v>02</v>
      </c>
      <c r="O1235" s="0" t="str">
        <f aca="false">CONCATENATE(K1235,L1235,M1235,N1235)</f>
        <v>07952202</v>
      </c>
      <c r="P1235" s="0" t="str">
        <f aca="false">CONCATENATE(K1235,L1235)</f>
        <v>0795</v>
      </c>
      <c r="R1235" s="0" t="n">
        <v>12</v>
      </c>
      <c r="S1235" s="0" t="n">
        <v>10</v>
      </c>
      <c r="T1235" s="0" t="n">
        <v>88.8450293804556</v>
      </c>
      <c r="U1235" s="0" t="n">
        <v>1</v>
      </c>
      <c r="V1235" s="0" t="n">
        <v>9.99200639488412E-005</v>
      </c>
      <c r="W1235" s="0" t="n">
        <f aca="false">VLOOKUP(D1235,'paramètres CI'!$A$1:$C$6,2,0)</f>
        <v>0.0935912806596305</v>
      </c>
      <c r="X1235" s="0" t="n">
        <f aca="false">(R1235-E1235)/E1235</f>
        <v>0</v>
      </c>
      <c r="Y1235" s="0" t="n">
        <f aca="false">T1235-G1235</f>
        <v>42.4242816760939</v>
      </c>
      <c r="Z1235" s="0" t="n">
        <f aca="false">U1235-H1235</f>
        <v>0</v>
      </c>
    </row>
    <row r="1236" customFormat="false" ht="15.8" hidden="false" customHeight="false" outlineLevel="0" collapsed="false">
      <c r="A1236" s="0" t="s">
        <v>19</v>
      </c>
      <c r="B1236" s="0" t="s">
        <v>148</v>
      </c>
      <c r="C1236" s="0" t="s">
        <v>36</v>
      </c>
      <c r="D1236" s="0" t="s">
        <v>37</v>
      </c>
      <c r="E1236" s="0" t="n">
        <f aca="false">VLOOKUP(O1236,bibliRdtCHauff!$G$1:$K$1398,4,0)</f>
        <v>78.0677423187547</v>
      </c>
      <c r="F1236" s="0" t="n">
        <v>20</v>
      </c>
      <c r="G1236" s="0" t="n">
        <f aca="false">VLOOKUP(P1236,BesoinU!$F$1:$L$99,3,0)</f>
        <v>46.4207477043617</v>
      </c>
      <c r="H1236" s="0" t="n">
        <f aca="false">VLOOKUP(O1236,bibliRdtCHauff!$G$1:$K$1398,3,0)</f>
        <v>0.7420238310277</v>
      </c>
      <c r="I1236" s="0" t="n">
        <v>9.99200639488412E-005</v>
      </c>
      <c r="J1236" s="0" t="n">
        <f aca="false">VLOOKUP(D1236,'paramètres CI'!$A$1:$C$6,2,0)</f>
        <v>0.0385046990211696</v>
      </c>
      <c r="K1236" s="0" t="str">
        <f aca="false">VLOOKUP(A1236,Nomenclature!$D$1:$E$9,2,0)</f>
        <v>07</v>
      </c>
      <c r="L1236" s="0" t="str">
        <f aca="false">VLOOKUP(B1236,Nomenclature!$J$1:$K$97,2,0)</f>
        <v>95</v>
      </c>
      <c r="M1236" s="0" t="str">
        <f aca="false">VLOOKUP(C1236,Nomenclature!$M$1:$N$21,2,0)</f>
        <v>23</v>
      </c>
      <c r="N1236" s="0" t="str">
        <f aca="false">VLOOKUP(D1236,Nomenclature!$O$25:$P$31,2,0)</f>
        <v>03</v>
      </c>
      <c r="O1236" s="0" t="str">
        <f aca="false">CONCATENATE(K1236,L1236,M1236,N1236)</f>
        <v>07952303</v>
      </c>
      <c r="P1236" s="0" t="str">
        <f aca="false">CONCATENATE(K1236,L1236)</f>
        <v>0795</v>
      </c>
      <c r="R1236" s="0" t="n">
        <v>80.320685321358</v>
      </c>
      <c r="S1236" s="0" t="n">
        <v>20</v>
      </c>
      <c r="T1236" s="0" t="n">
        <v>96.3336793597921</v>
      </c>
      <c r="U1236" s="0" t="n">
        <v>0.742139648316257</v>
      </c>
      <c r="V1236" s="0" t="n">
        <v>9.99200639488412E-005</v>
      </c>
      <c r="W1236" s="0" t="n">
        <f aca="false">VLOOKUP(D1236,'paramètres CI'!$A$1:$C$6,2,0)</f>
        <v>0.0385046990211696</v>
      </c>
      <c r="X1236" s="0" t="n">
        <f aca="false">(R1236-E1236)/E1236</f>
        <v>0.0288588210147594</v>
      </c>
      <c r="Y1236" s="0" t="n">
        <f aca="false">T1236-G1236</f>
        <v>49.9129316554304</v>
      </c>
      <c r="Z1236" s="0" t="n">
        <f aca="false">U1236-H1236</f>
        <v>0.00011581728855703</v>
      </c>
    </row>
    <row r="1237" customFormat="false" ht="15.8" hidden="false" customHeight="false" outlineLevel="0" collapsed="false">
      <c r="A1237" s="0" t="s">
        <v>19</v>
      </c>
      <c r="B1237" s="0" t="s">
        <v>148</v>
      </c>
      <c r="C1237" s="0" t="s">
        <v>38</v>
      </c>
      <c r="D1237" s="0" t="s">
        <v>39</v>
      </c>
      <c r="E1237" s="0" t="n">
        <f aca="false">VLOOKUP(O1237,bibliRdtCHauff!$G$1:$K$1398,4,0)</f>
        <v>61.9433369297058</v>
      </c>
      <c r="F1237" s="0" t="n">
        <v>20</v>
      </c>
      <c r="G1237" s="0" t="n">
        <f aca="false">VLOOKUP(P1237,BesoinU!$F$1:$L$99,3,0)</f>
        <v>46.4207477043617</v>
      </c>
      <c r="H1237" s="0" t="n">
        <f aca="false">VLOOKUP(O1237,bibliRdtCHauff!$G$1:$K$1398,3,0)</f>
        <v>0.960868502280211</v>
      </c>
      <c r="I1237" s="0" t="n">
        <v>9.99200639488412E-005</v>
      </c>
      <c r="J1237" s="0" t="n">
        <f aca="false">VLOOKUP(D1237,'paramètres CI'!$A$1:$C$6,2,0)</f>
        <v>0.022045059962018</v>
      </c>
      <c r="K1237" s="0" t="str">
        <f aca="false">VLOOKUP(A1237,Nomenclature!$D$1:$E$9,2,0)</f>
        <v>07</v>
      </c>
      <c r="L1237" s="0" t="str">
        <f aca="false">VLOOKUP(B1237,Nomenclature!$J$1:$K$97,2,0)</f>
        <v>95</v>
      </c>
      <c r="M1237" s="0" t="str">
        <f aca="false">VLOOKUP(C1237,Nomenclature!$M$1:$N$21,2,0)</f>
        <v>24</v>
      </c>
      <c r="N1237" s="0" t="str">
        <f aca="false">VLOOKUP(D1237,Nomenclature!$O$25:$P$31,2,0)</f>
        <v>04</v>
      </c>
      <c r="O1237" s="0" t="str">
        <f aca="false">CONCATENATE(K1237,L1237,M1237,N1237)</f>
        <v>07952404</v>
      </c>
      <c r="P1237" s="0" t="str">
        <f aca="false">CONCATENATE(K1237,L1237)</f>
        <v>0795</v>
      </c>
      <c r="R1237" s="0" t="n">
        <v>62.1952839301098</v>
      </c>
      <c r="S1237" s="0" t="n">
        <v>20</v>
      </c>
      <c r="T1237" s="0" t="n">
        <v>172.466519758634</v>
      </c>
      <c r="U1237" s="0" t="n">
        <v>0.960914373299092</v>
      </c>
      <c r="V1237" s="0" t="n">
        <v>9.99200639488412E-005</v>
      </c>
      <c r="W1237" s="0" t="n">
        <f aca="false">VLOOKUP(D1237,'paramètres CI'!$A$1:$C$6,2,0)</f>
        <v>0.022045059962018</v>
      </c>
      <c r="X1237" s="0" t="n">
        <f aca="false">(R1237-E1237)/E1237</f>
        <v>0.00406737855743734</v>
      </c>
      <c r="Y1237" s="0" t="n">
        <f aca="false">T1237-G1237</f>
        <v>126.045772054272</v>
      </c>
      <c r="Z1237" s="0" t="n">
        <f aca="false">U1237-H1237</f>
        <v>4.5871018881094E-005</v>
      </c>
    </row>
    <row r="1238" customFormat="false" ht="15.8" hidden="false" customHeight="false" outlineLevel="0" collapsed="false">
      <c r="A1238" s="0" t="s">
        <v>19</v>
      </c>
      <c r="B1238" s="0" t="s">
        <v>148</v>
      </c>
      <c r="C1238" s="0" t="s">
        <v>40</v>
      </c>
      <c r="D1238" s="0" t="s">
        <v>37</v>
      </c>
      <c r="E1238" s="0" t="n">
        <f aca="false">VLOOKUP(O1238,bibliRdtCHauff!$G$1:$K$1398,4,0)</f>
        <v>65.5769035477539</v>
      </c>
      <c r="F1238" s="0" t="n">
        <v>20</v>
      </c>
      <c r="G1238" s="0" t="n">
        <f aca="false">VLOOKUP(P1238,BesoinU!$F$1:$L$99,3,0)</f>
        <v>46.4207477043617</v>
      </c>
      <c r="H1238" s="0" t="n">
        <f aca="false">VLOOKUP(O1238,bibliRdtCHauff!$G$1:$K$1398,3,0)</f>
        <v>0.6751212776325</v>
      </c>
      <c r="I1238" s="0" t="n">
        <v>0.0330065924401202</v>
      </c>
      <c r="J1238" s="0" t="n">
        <f aca="false">VLOOKUP(D1238,'paramètres CI'!$A$1:$C$6,2,0)</f>
        <v>0.0385046990211696</v>
      </c>
      <c r="K1238" s="0" t="str">
        <f aca="false">VLOOKUP(A1238,Nomenclature!$D$1:$E$9,2,0)</f>
        <v>07</v>
      </c>
      <c r="L1238" s="0" t="str">
        <f aca="false">VLOOKUP(B1238,Nomenclature!$J$1:$K$97,2,0)</f>
        <v>95</v>
      </c>
      <c r="M1238" s="0" t="str">
        <f aca="false">VLOOKUP(C1238,Nomenclature!$M$1:$N$21,2,0)</f>
        <v>03</v>
      </c>
      <c r="N1238" s="0" t="str">
        <f aca="false">VLOOKUP(D1238,Nomenclature!$O$25:$P$31,2,0)</f>
        <v>03</v>
      </c>
      <c r="O1238" s="0" t="str">
        <f aca="false">CONCATENATE(K1238,L1238,M1238,N1238)</f>
        <v>07950303</v>
      </c>
      <c r="P1238" s="0" t="str">
        <f aca="false">CONCATENATE(K1238,L1238)</f>
        <v>0795</v>
      </c>
      <c r="R1238" s="0" t="n">
        <v>64.2565482570864</v>
      </c>
      <c r="S1238" s="0" t="n">
        <v>20</v>
      </c>
      <c r="T1238" s="0" t="n">
        <v>96.3336793597921</v>
      </c>
      <c r="U1238" s="0" t="n">
        <v>0.658767878116213</v>
      </c>
      <c r="V1238" s="0" t="n">
        <v>0.0330065924401202</v>
      </c>
      <c r="W1238" s="0" t="n">
        <f aca="false">VLOOKUP(D1238,'paramètres CI'!$A$1:$C$6,2,0)</f>
        <v>0.0385046990211696</v>
      </c>
      <c r="X1238" s="0" t="n">
        <f aca="false">(R1238-E1238)/E1238</f>
        <v>-0.020134456176419</v>
      </c>
      <c r="Y1238" s="0" t="n">
        <f aca="false">T1238-G1238</f>
        <v>49.9129316554304</v>
      </c>
      <c r="Z1238" s="0" t="n">
        <f aca="false">U1238-H1238</f>
        <v>-0.016353399516287</v>
      </c>
    </row>
    <row r="1239" customFormat="false" ht="15.8" hidden="false" customHeight="false" outlineLevel="0" collapsed="false">
      <c r="A1239" s="0" t="s">
        <v>19</v>
      </c>
      <c r="B1239" s="0" t="s">
        <v>148</v>
      </c>
      <c r="C1239" s="0" t="s">
        <v>41</v>
      </c>
      <c r="D1239" s="0" t="s">
        <v>39</v>
      </c>
      <c r="E1239" s="0" t="n">
        <f aca="false">VLOOKUP(O1239,bibliRdtCHauff!$G$1:$K$1398,4,0)</f>
        <v>52.0324030209529</v>
      </c>
      <c r="F1239" s="0" t="n">
        <v>20</v>
      </c>
      <c r="G1239" s="0" t="n">
        <f aca="false">VLOOKUP(P1239,BesoinU!$F$1:$L$99,3,0)</f>
        <v>46.4207477043617</v>
      </c>
      <c r="H1239" s="0" t="n">
        <f aca="false">VLOOKUP(O1239,bibliRdtCHauff!$G$1:$K$1398,3,0)</f>
        <v>0.684788667349835</v>
      </c>
      <c r="I1239" s="0" t="n">
        <v>0.189642771489693</v>
      </c>
      <c r="J1239" s="0" t="n">
        <f aca="false">VLOOKUP(D1239,'paramètres CI'!$A$1:$C$6,2,0)</f>
        <v>0.022045059962018</v>
      </c>
      <c r="K1239" s="0" t="str">
        <f aca="false">VLOOKUP(A1239,Nomenclature!$D$1:$E$9,2,0)</f>
        <v>07</v>
      </c>
      <c r="L1239" s="0" t="str">
        <f aca="false">VLOOKUP(B1239,Nomenclature!$J$1:$K$97,2,0)</f>
        <v>95</v>
      </c>
      <c r="M1239" s="0" t="str">
        <f aca="false">VLOOKUP(C1239,Nomenclature!$M$1:$N$21,2,0)</f>
        <v>04</v>
      </c>
      <c r="N1239" s="0" t="str">
        <f aca="false">VLOOKUP(D1239,Nomenclature!$O$25:$P$31,2,0)</f>
        <v>04</v>
      </c>
      <c r="O1239" s="0" t="str">
        <f aca="false">CONCATENATE(K1239,L1239,M1239,N1239)</f>
        <v>07950404</v>
      </c>
      <c r="P1239" s="0" t="str">
        <f aca="false">CONCATENATE(K1239,L1239)</f>
        <v>0795</v>
      </c>
      <c r="R1239" s="0" t="n">
        <v>49.7562271440878</v>
      </c>
      <c r="S1239" s="0" t="n">
        <v>20</v>
      </c>
      <c r="T1239" s="0" t="n">
        <v>172.466519758634</v>
      </c>
      <c r="U1239" s="0" t="n">
        <v>0.615913521062735</v>
      </c>
      <c r="V1239" s="0" t="n">
        <v>0.189642771489693</v>
      </c>
      <c r="W1239" s="0" t="n">
        <f aca="false">VLOOKUP(D1239,'paramètres CI'!$A$1:$C$6,2,0)</f>
        <v>0.022045059962018</v>
      </c>
      <c r="X1239" s="0" t="n">
        <f aca="false">(R1239-E1239)/E1239</f>
        <v>-0.0437453537548228</v>
      </c>
      <c r="Y1239" s="0" t="n">
        <f aca="false">T1239-G1239</f>
        <v>126.045772054272</v>
      </c>
      <c r="Z1239" s="0" t="n">
        <f aca="false">U1239-H1239</f>
        <v>-0.0688751462871</v>
      </c>
    </row>
    <row r="1240" customFormat="false" ht="15.8" hidden="false" customHeight="false" outlineLevel="0" collapsed="false">
      <c r="A1240" s="0" t="s">
        <v>19</v>
      </c>
      <c r="B1240" s="0" t="s">
        <v>148</v>
      </c>
      <c r="C1240" s="0" t="s">
        <v>45</v>
      </c>
      <c r="D1240" s="0" t="s">
        <v>43</v>
      </c>
      <c r="E1240" s="0" t="n">
        <f aca="false">VLOOKUP(O1240,bibliRdtCHauff!$G$1:$K$1398,4,0)</f>
        <v>10.4</v>
      </c>
      <c r="F1240" s="0" t="n">
        <v>13</v>
      </c>
      <c r="G1240" s="0" t="n">
        <f aca="false">VLOOKUP(P1240,BesoinU!$F$1:$L$99,3,0)</f>
        <v>46.4207477043617</v>
      </c>
      <c r="H1240" s="0" t="n">
        <f aca="false">VLOOKUP(O1240,bibliRdtCHauff!$G$1:$K$1398,3,0)</f>
        <v>0.92</v>
      </c>
      <c r="I1240" s="0" t="n">
        <v>0.201708451580014</v>
      </c>
      <c r="J1240" s="0" t="n">
        <f aca="false">VLOOKUP(D1240,'paramètres CI'!$A$1:$C$6,2,0)</f>
        <v>0.0935912806596305</v>
      </c>
      <c r="K1240" s="0" t="str">
        <f aca="false">VLOOKUP(A1240,Nomenclature!$D$1:$E$9,2,0)</f>
        <v>07</v>
      </c>
      <c r="L1240" s="0" t="str">
        <f aca="false">VLOOKUP(B1240,Nomenclature!$J$1:$K$97,2,0)</f>
        <v>95</v>
      </c>
      <c r="M1240" s="0" t="str">
        <f aca="false">VLOOKUP(C1240,Nomenclature!$M$1:$N$21,2,0)</f>
        <v>06</v>
      </c>
      <c r="N1240" s="0" t="str">
        <f aca="false">VLOOKUP(D1240,Nomenclature!$O$25:$P$31,2,0)</f>
        <v>02</v>
      </c>
      <c r="O1240" s="0" t="str">
        <f aca="false">CONCATENATE(K1240,L1240,M1240,N1240)</f>
        <v>07950602</v>
      </c>
      <c r="P1240" s="0" t="str">
        <f aca="false">CONCATENATE(K1240,L1240)</f>
        <v>0795</v>
      </c>
      <c r="R1240" s="0" t="n">
        <v>10</v>
      </c>
      <c r="S1240" s="0" t="n">
        <v>13</v>
      </c>
      <c r="T1240" s="0" t="n">
        <v>94.6301512199808</v>
      </c>
      <c r="U1240" s="0" t="n">
        <v>0.9</v>
      </c>
      <c r="V1240" s="0" t="n">
        <v>0.201708451580014</v>
      </c>
      <c r="W1240" s="0" t="n">
        <f aca="false">VLOOKUP(D1240,'paramètres CI'!$A$1:$C$6,2,0)</f>
        <v>0.0935912806596305</v>
      </c>
      <c r="X1240" s="0" t="n">
        <f aca="false">(R1240-E1240)/E1240</f>
        <v>-0.0384615384615385</v>
      </c>
      <c r="Y1240" s="0" t="n">
        <f aca="false">T1240-G1240</f>
        <v>48.2094035156191</v>
      </c>
      <c r="Z1240" s="0" t="n">
        <f aca="false">U1240-H1240</f>
        <v>-0.02</v>
      </c>
    </row>
    <row r="1241" customFormat="false" ht="15.8" hidden="false" customHeight="false" outlineLevel="0" collapsed="false">
      <c r="A1241" s="0" t="s">
        <v>19</v>
      </c>
      <c r="B1241" s="0" t="s">
        <v>148</v>
      </c>
      <c r="C1241" s="0" t="s">
        <v>46</v>
      </c>
      <c r="D1241" s="0" t="s">
        <v>43</v>
      </c>
      <c r="E1241" s="0" t="n">
        <f aca="false">VLOOKUP(O1241,bibliRdtCHauff!$G$1:$K$1398,4,0)</f>
        <v>12</v>
      </c>
      <c r="F1241" s="0" t="n">
        <v>13</v>
      </c>
      <c r="G1241" s="0" t="n">
        <f aca="false">VLOOKUP(P1241,BesoinU!$F$1:$L$99,3,0)</f>
        <v>46.4207477043617</v>
      </c>
      <c r="H1241" s="0" t="n">
        <f aca="false">VLOOKUP(O1241,bibliRdtCHauff!$G$1:$K$1398,3,0)</f>
        <v>1</v>
      </c>
      <c r="I1241" s="0" t="n">
        <v>9.99200639488412E-005</v>
      </c>
      <c r="J1241" s="0" t="n">
        <f aca="false">VLOOKUP(D1241,'paramètres CI'!$A$1:$C$6,2,0)</f>
        <v>0.0935912806596305</v>
      </c>
      <c r="K1241" s="0" t="str">
        <f aca="false">VLOOKUP(A1241,Nomenclature!$D$1:$E$9,2,0)</f>
        <v>07</v>
      </c>
      <c r="L1241" s="0" t="str">
        <f aca="false">VLOOKUP(B1241,Nomenclature!$J$1:$K$97,2,0)</f>
        <v>95</v>
      </c>
      <c r="M1241" s="0" t="str">
        <f aca="false">VLOOKUP(C1241,Nomenclature!$M$1:$N$21,2,0)</f>
        <v>26</v>
      </c>
      <c r="N1241" s="0" t="str">
        <f aca="false">VLOOKUP(D1241,Nomenclature!$O$25:$P$31,2,0)</f>
        <v>02</v>
      </c>
      <c r="O1241" s="0" t="str">
        <f aca="false">CONCATENATE(K1241,L1241,M1241,N1241)</f>
        <v>07952602</v>
      </c>
      <c r="P1241" s="0" t="str">
        <f aca="false">CONCATENATE(K1241,L1241)</f>
        <v>0795</v>
      </c>
      <c r="R1241" s="0" t="n">
        <v>12</v>
      </c>
      <c r="S1241" s="0" t="n">
        <v>13</v>
      </c>
      <c r="T1241" s="0" t="n">
        <v>94.6301512199808</v>
      </c>
      <c r="U1241" s="0" t="n">
        <v>1</v>
      </c>
      <c r="V1241" s="0" t="n">
        <v>9.99200639488412E-005</v>
      </c>
      <c r="W1241" s="0" t="n">
        <f aca="false">VLOOKUP(D1241,'paramètres CI'!$A$1:$C$6,2,0)</f>
        <v>0.0935912806596305</v>
      </c>
      <c r="X1241" s="0" t="n">
        <f aca="false">(R1241-E1241)/E1241</f>
        <v>0</v>
      </c>
      <c r="Y1241" s="0" t="n">
        <f aca="false">T1241-G1241</f>
        <v>48.2094035156191</v>
      </c>
      <c r="Z1241" s="0" t="n">
        <f aca="false">U1241-H1241</f>
        <v>0</v>
      </c>
    </row>
    <row r="1242" customFormat="false" ht="15.8" hidden="false" customHeight="false" outlineLevel="0" collapsed="false">
      <c r="A1242" s="0" t="s">
        <v>19</v>
      </c>
      <c r="B1242" s="0" t="s">
        <v>148</v>
      </c>
      <c r="C1242" s="0" t="s">
        <v>48</v>
      </c>
      <c r="D1242" s="0" t="s">
        <v>43</v>
      </c>
      <c r="E1242" s="0" t="n">
        <f aca="false">VLOOKUP(O1242,bibliRdtCHauff!$G$1:$K$1398,4,0)</f>
        <v>57.9672560654796</v>
      </c>
      <c r="F1242" s="0" t="n">
        <v>20</v>
      </c>
      <c r="G1242" s="0" t="n">
        <f aca="false">VLOOKUP(P1242,BesoinU!$F$1:$L$99,3,0)</f>
        <v>46.4207477043617</v>
      </c>
      <c r="H1242" s="0" t="n">
        <f aca="false">VLOOKUP(O1242,bibliRdtCHauff!$G$1:$K$1398,3,0)</f>
        <v>2.95662809302325</v>
      </c>
      <c r="I1242" s="0" t="n">
        <v>0.119001248674887</v>
      </c>
      <c r="J1242" s="0" t="n">
        <f aca="false">VLOOKUP(D1242,'paramètres CI'!$A$1:$C$6,2,0)</f>
        <v>0.0935912806596305</v>
      </c>
      <c r="K1242" s="0" t="str">
        <f aca="false">VLOOKUP(A1242,Nomenclature!$D$1:$E$9,2,0)</f>
        <v>07</v>
      </c>
      <c r="L1242" s="0" t="str">
        <f aca="false">VLOOKUP(B1242,Nomenclature!$J$1:$K$97,2,0)</f>
        <v>95</v>
      </c>
      <c r="M1242" s="0" t="str">
        <f aca="false">VLOOKUP(C1242,Nomenclature!$M$1:$N$21,2,0)</f>
        <v>09</v>
      </c>
      <c r="N1242" s="0" t="str">
        <f aca="false">VLOOKUP(D1242,Nomenclature!$O$25:$P$31,2,0)</f>
        <v>02</v>
      </c>
      <c r="O1242" s="0" t="str">
        <f aca="false">CONCATENATE(K1242,L1242,M1242,N1242)</f>
        <v>07950902</v>
      </c>
      <c r="P1242" s="0" t="str">
        <f aca="false">CONCATENATE(K1242,L1242)</f>
        <v>0795</v>
      </c>
      <c r="R1242" s="0" t="n">
        <v>51.3294474791292</v>
      </c>
      <c r="S1242" s="0" t="n">
        <v>20</v>
      </c>
      <c r="T1242" s="0" t="n">
        <v>105.769278245996</v>
      </c>
      <c r="U1242" s="0" t="n">
        <v>2.84291162790697</v>
      </c>
      <c r="V1242" s="0" t="n">
        <v>0.119001248674887</v>
      </c>
      <c r="W1242" s="0" t="n">
        <f aca="false">VLOOKUP(D1242,'paramètres CI'!$A$1:$C$6,2,0)</f>
        <v>0.0935912806596305</v>
      </c>
      <c r="X1242" s="0" t="n">
        <f aca="false">(R1242-E1242)/E1242</f>
        <v>-0.114509622102043</v>
      </c>
      <c r="Y1242" s="0" t="n">
        <f aca="false">T1242-G1242</f>
        <v>59.3485305416343</v>
      </c>
      <c r="Z1242" s="0" t="n">
        <f aca="false">U1242-H1242</f>
        <v>-0.11371646511628</v>
      </c>
    </row>
    <row r="1243" customFormat="false" ht="15.8" hidden="false" customHeight="false" outlineLevel="0" collapsed="false">
      <c r="A1243" s="0" t="s">
        <v>19</v>
      </c>
      <c r="B1243" s="0" t="s">
        <v>148</v>
      </c>
      <c r="C1243" s="0" t="s">
        <v>49</v>
      </c>
      <c r="D1243" s="0" t="s">
        <v>43</v>
      </c>
      <c r="E1243" s="0" t="n">
        <f aca="false">VLOOKUP(O1243,bibliRdtCHauff!$G$1:$K$1398,4,0)</f>
        <v>69.00863817319</v>
      </c>
      <c r="F1243" s="0" t="n">
        <v>20</v>
      </c>
      <c r="G1243" s="0" t="n">
        <f aca="false">VLOOKUP(P1243,BesoinU!$F$1:$L$99,3,0)</f>
        <v>46.4207477043617</v>
      </c>
      <c r="H1243" s="0" t="n">
        <f aca="false">VLOOKUP(O1243,bibliRdtCHauff!$G$1:$K$1398,3,0)</f>
        <v>3.41149395348837</v>
      </c>
      <c r="I1243" s="0" t="n">
        <v>9.99200639488412E-005</v>
      </c>
      <c r="J1243" s="0" t="n">
        <f aca="false">VLOOKUP(D1243,'paramètres CI'!$A$1:$C$6,2,0)</f>
        <v>0.0935912806596305</v>
      </c>
      <c r="K1243" s="0" t="str">
        <f aca="false">VLOOKUP(A1243,Nomenclature!$D$1:$E$9,2,0)</f>
        <v>07</v>
      </c>
      <c r="L1243" s="0" t="str">
        <f aca="false">VLOOKUP(B1243,Nomenclature!$J$1:$K$97,2,0)</f>
        <v>95</v>
      </c>
      <c r="M1243" s="0" t="str">
        <f aca="false">VLOOKUP(C1243,Nomenclature!$M$1:$N$21,2,0)</f>
        <v>29</v>
      </c>
      <c r="N1243" s="0" t="str">
        <f aca="false">VLOOKUP(D1243,Nomenclature!$O$25:$P$31,2,0)</f>
        <v>02</v>
      </c>
      <c r="O1243" s="0" t="str">
        <f aca="false">CONCATENATE(K1243,L1243,M1243,N1243)</f>
        <v>07952902</v>
      </c>
      <c r="P1243" s="0" t="str">
        <f aca="false">CONCATENATE(K1243,L1243)</f>
        <v>0795</v>
      </c>
      <c r="R1243" s="0" t="n">
        <v>64.1618093489115</v>
      </c>
      <c r="S1243" s="0" t="n">
        <v>20</v>
      </c>
      <c r="T1243" s="0" t="n">
        <v>105.769278245996</v>
      </c>
      <c r="U1243" s="0" t="n">
        <v>3.41149395348837</v>
      </c>
      <c r="V1243" s="0" t="n">
        <v>9.99200639488412E-005</v>
      </c>
      <c r="W1243" s="0" t="n">
        <f aca="false">VLOOKUP(D1243,'paramètres CI'!$A$1:$C$6,2,0)</f>
        <v>0.0935912806596305</v>
      </c>
      <c r="X1243" s="0" t="n">
        <f aca="false">(R1243-E1243)/E1243</f>
        <v>-0.0702351032071445</v>
      </c>
      <c r="Y1243" s="0" t="n">
        <f aca="false">T1243-G1243</f>
        <v>59.3485305416343</v>
      </c>
      <c r="Z1243" s="0" t="n">
        <f aca="false">U1243-H1243</f>
        <v>0</v>
      </c>
    </row>
    <row r="1244" customFormat="false" ht="15.8" hidden="false" customHeight="false" outlineLevel="0" collapsed="false">
      <c r="A1244" s="0" t="s">
        <v>19</v>
      </c>
      <c r="B1244" s="0" t="s">
        <v>148</v>
      </c>
      <c r="C1244" s="0" t="s">
        <v>137</v>
      </c>
      <c r="D1244" s="0" t="s">
        <v>39</v>
      </c>
      <c r="E1244" s="0" t="n">
        <f aca="false">VLOOKUP(O1244,bibliRdtCHauff!$G$1:$K$1398,4,0)</f>
        <v>10.4</v>
      </c>
      <c r="F1244" s="0" t="n">
        <v>25</v>
      </c>
      <c r="G1244" s="0" t="n">
        <f aca="false">VLOOKUP(P1244,BesoinU!$F$1:$L$99,3,0)</f>
        <v>46.4207477043617</v>
      </c>
      <c r="H1244" s="0" t="n">
        <f aca="false">VLOOKUP(O1244,bibliRdtCHauff!$G$1:$K$1398,3,0)</f>
        <v>0.84</v>
      </c>
      <c r="I1244" s="0" t="n">
        <v>0.211010963893798</v>
      </c>
      <c r="J1244" s="0" t="n">
        <f aca="false">VLOOKUP(D1244,'paramètres CI'!$A$1:$C$6,2,0)</f>
        <v>0.022045059962018</v>
      </c>
      <c r="K1244" s="0" t="str">
        <f aca="false">VLOOKUP(A1244,Nomenclature!$D$1:$E$9,2,0)</f>
        <v>07</v>
      </c>
      <c r="L1244" s="0" t="str">
        <f aca="false">VLOOKUP(B1244,Nomenclature!$J$1:$K$97,2,0)</f>
        <v>95</v>
      </c>
      <c r="M1244" s="0" t="str">
        <f aca="false">VLOOKUP(C1244,Nomenclature!$M$1:$N$21,2,0)</f>
        <v>11</v>
      </c>
      <c r="N1244" s="0" t="str">
        <f aca="false">VLOOKUP(D1244,Nomenclature!$O$25:$P$31,2,0)</f>
        <v>04</v>
      </c>
      <c r="O1244" s="0" t="str">
        <f aca="false">CONCATENATE(K1244,L1244,M1244,N1244)</f>
        <v>07951104</v>
      </c>
      <c r="P1244" s="0" t="str">
        <f aca="false">CONCATENATE(K1244,L1244)</f>
        <v>0795</v>
      </c>
      <c r="R1244" s="0" t="n">
        <v>10</v>
      </c>
      <c r="S1244" s="0" t="n">
        <v>25</v>
      </c>
      <c r="T1244" s="0" t="n">
        <v>203.349579339189</v>
      </c>
      <c r="U1244" s="0" t="n">
        <v>0.8</v>
      </c>
      <c r="V1244" s="0" t="n">
        <v>0.211010963893798</v>
      </c>
      <c r="W1244" s="0" t="n">
        <f aca="false">VLOOKUP(D1244,'paramètres CI'!$A$1:$C$6,2,0)</f>
        <v>0.022045059962018</v>
      </c>
      <c r="X1244" s="0" t="n">
        <f aca="false">(R1244-E1244)/E1244</f>
        <v>-0.0384615384615385</v>
      </c>
      <c r="Y1244" s="0" t="n">
        <f aca="false">T1244-G1244</f>
        <v>156.928831634827</v>
      </c>
      <c r="Z1244" s="0" t="n">
        <f aca="false">U1244-H1244</f>
        <v>-0.0399999999999999</v>
      </c>
    </row>
    <row r="1245" customFormat="false" ht="15.8" hidden="false" customHeight="false" outlineLevel="0" collapsed="false">
      <c r="A1245" s="0" t="s">
        <v>19</v>
      </c>
      <c r="B1245" s="0" t="s">
        <v>148</v>
      </c>
      <c r="C1245" s="0" t="s">
        <v>138</v>
      </c>
      <c r="D1245" s="0" t="s">
        <v>39</v>
      </c>
      <c r="E1245" s="0" t="n">
        <f aca="false">VLOOKUP(O1245,bibliRdtCHauff!$G$1:$K$1398,4,0)</f>
        <v>12</v>
      </c>
      <c r="F1245" s="0" t="n">
        <v>25</v>
      </c>
      <c r="G1245" s="0" t="n">
        <f aca="false">VLOOKUP(P1245,BesoinU!$F$1:$L$99,3,0)</f>
        <v>46.4207477043617</v>
      </c>
      <c r="H1245" s="0" t="n">
        <f aca="false">VLOOKUP(O1245,bibliRdtCHauff!$G$1:$K$1398,3,0)</f>
        <v>1</v>
      </c>
      <c r="I1245" s="0" t="n">
        <v>9.99200639488412E-005</v>
      </c>
      <c r="J1245" s="0" t="n">
        <f aca="false">VLOOKUP(D1245,'paramètres CI'!$A$1:$C$6,2,0)</f>
        <v>0.022045059962018</v>
      </c>
      <c r="K1245" s="0" t="str">
        <f aca="false">VLOOKUP(A1245,Nomenclature!$D$1:$E$9,2,0)</f>
        <v>07</v>
      </c>
      <c r="L1245" s="0" t="str">
        <f aca="false">VLOOKUP(B1245,Nomenclature!$J$1:$K$97,2,0)</f>
        <v>95</v>
      </c>
      <c r="M1245" s="0" t="str">
        <f aca="false">VLOOKUP(C1245,Nomenclature!$M$1:$N$21,2,0)</f>
        <v>31</v>
      </c>
      <c r="N1245" s="0" t="str">
        <f aca="false">VLOOKUP(D1245,Nomenclature!$O$25:$P$31,2,0)</f>
        <v>04</v>
      </c>
      <c r="O1245" s="0" t="str">
        <f aca="false">CONCATENATE(K1245,L1245,M1245,N1245)</f>
        <v>07953104</v>
      </c>
      <c r="P1245" s="0" t="str">
        <f aca="false">CONCATENATE(K1245,L1245)</f>
        <v>0795</v>
      </c>
      <c r="R1245" s="0" t="n">
        <v>12</v>
      </c>
      <c r="S1245" s="0" t="n">
        <v>25</v>
      </c>
      <c r="T1245" s="0" t="n">
        <v>203.349579339189</v>
      </c>
      <c r="U1245" s="0" t="n">
        <v>1</v>
      </c>
      <c r="V1245" s="0" t="n">
        <v>9.99200639488412E-005</v>
      </c>
      <c r="W1245" s="0" t="n">
        <f aca="false">VLOOKUP(D1245,'paramètres CI'!$A$1:$C$6,2,0)</f>
        <v>0.022045059962018</v>
      </c>
      <c r="X1245" s="0" t="n">
        <f aca="false">(R1245-E1245)/E1245</f>
        <v>0</v>
      </c>
      <c r="Y1245" s="0" t="n">
        <f aca="false">T1245-G1245</f>
        <v>156.928831634827</v>
      </c>
      <c r="Z1245" s="0" t="n">
        <f aca="false">U1245-H1245</f>
        <v>0</v>
      </c>
    </row>
    <row r="1246" customFormat="false" ht="15.8" hidden="false" customHeight="false" outlineLevel="0" collapsed="false">
      <c r="A1246" s="0" t="s">
        <v>20</v>
      </c>
      <c r="B1246" s="0" t="s">
        <v>149</v>
      </c>
      <c r="C1246" s="0" t="s">
        <v>149</v>
      </c>
      <c r="D1246" s="0" t="s">
        <v>33</v>
      </c>
      <c r="E1246" s="0" t="n">
        <f aca="false">VLOOKUP(O1246,bibliRdtCHauff!$G$1:$K$1398,4,0)</f>
        <v>35.7587415700673</v>
      </c>
      <c r="F1246" s="0" t="n">
        <v>20</v>
      </c>
      <c r="G1246" s="0" t="n">
        <f aca="false">VLOOKUP(P1246,BesoinU!$F$1:$L$99,3,0)</f>
        <v>98.6038550048384</v>
      </c>
      <c r="H1246" s="0" t="n">
        <f aca="false">VLOOKUP(O1246,bibliRdtCHauff!$G$1:$K$1398,3,0)</f>
        <v>1.05</v>
      </c>
      <c r="I1246" s="0" t="n">
        <v>0.0410322531741762</v>
      </c>
      <c r="J1246" s="0" t="n">
        <f aca="false">VLOOKUP(D1246,'paramètres CI'!$A$1:$C$6,2,0)</f>
        <v>0.033584731604575</v>
      </c>
      <c r="K1246" s="0" t="str">
        <f aca="false">VLOOKUP(A1246,Nomenclature!$D$1:$E$9,2,0)</f>
        <v>08</v>
      </c>
      <c r="L1246" s="0" t="str">
        <f aca="false">VLOOKUP(B1246,Nomenclature!$J$1:$K$97,2,0)</f>
        <v>60</v>
      </c>
      <c r="M1246" s="0" t="str">
        <f aca="false">VLOOKUP(C1246,Nomenclature!$M$1:$N$21,2,0)</f>
        <v>08</v>
      </c>
      <c r="N1246" s="0" t="str">
        <f aca="false">VLOOKUP(D1246,Nomenclature!$O$25:$P$31,2,0)</f>
        <v>01</v>
      </c>
      <c r="O1246" s="0" t="str">
        <f aca="false">CONCATENATE(K1246,L1246,M1246,N1246)</f>
        <v>08600801</v>
      </c>
      <c r="P1246" s="0" t="str">
        <f aca="false">CONCATENATE(K1246,L1246)</f>
        <v>0860</v>
      </c>
      <c r="R1246" s="0" t="n">
        <v>30.6911473981075</v>
      </c>
      <c r="S1246" s="0" t="n">
        <v>20</v>
      </c>
      <c r="T1246" s="0" t="n">
        <v>173.66620947807</v>
      </c>
      <c r="U1246" s="0" t="n">
        <v>1</v>
      </c>
      <c r="V1246" s="0" t="n">
        <v>0.0410322531741762</v>
      </c>
      <c r="W1246" s="0" t="n">
        <f aca="false">VLOOKUP(D1246,'paramètres CI'!$A$1:$C$6,2,0)</f>
        <v>0.033584731604575</v>
      </c>
      <c r="X1246" s="0" t="n">
        <f aca="false">(R1246-E1246)/E1246</f>
        <v>-0.141716233554532</v>
      </c>
      <c r="Y1246" s="0" t="n">
        <f aca="false">T1246-G1246</f>
        <v>75.0623544732316</v>
      </c>
      <c r="Z1246" s="0" t="n">
        <f aca="false">U1246-H1246</f>
        <v>-0.05</v>
      </c>
    </row>
    <row r="1247" customFormat="false" ht="15.8" hidden="false" customHeight="false" outlineLevel="0" collapsed="false">
      <c r="A1247" s="0" t="s">
        <v>20</v>
      </c>
      <c r="B1247" s="0" t="s">
        <v>149</v>
      </c>
      <c r="C1247" s="0" t="s">
        <v>149</v>
      </c>
      <c r="D1247" s="0" t="s">
        <v>34</v>
      </c>
      <c r="E1247" s="0" t="n">
        <f aca="false">VLOOKUP(O1247,bibliRdtCHauff!$G$1:$K$1398,4,0)</f>
        <v>31.3342165536017</v>
      </c>
      <c r="F1247" s="0" t="n">
        <v>20</v>
      </c>
      <c r="G1247" s="0" t="n">
        <f aca="false">VLOOKUP(P1247,BesoinU!$F$1:$L$99,3,0)</f>
        <v>98.6038550048384</v>
      </c>
      <c r="H1247" s="0" t="n">
        <f aca="false">VLOOKUP(O1247,bibliRdtCHauff!$G$1:$K$1398,3,0)</f>
        <v>1.05</v>
      </c>
      <c r="I1247" s="0" t="n">
        <v>0.0439890663300593</v>
      </c>
      <c r="J1247" s="0" t="n">
        <f aca="false">VLOOKUP(D1247,'paramètres CI'!$A$1:$C$6,2,0)</f>
        <v>0.0424847883250769</v>
      </c>
      <c r="K1247" s="0" t="str">
        <f aca="false">VLOOKUP(A1247,Nomenclature!$D$1:$E$9,2,0)</f>
        <v>08</v>
      </c>
      <c r="L1247" s="0" t="str">
        <f aca="false">VLOOKUP(B1247,Nomenclature!$J$1:$K$97,2,0)</f>
        <v>60</v>
      </c>
      <c r="M1247" s="0" t="str">
        <f aca="false">VLOOKUP(C1247,Nomenclature!$M$1:$N$21,2,0)</f>
        <v>08</v>
      </c>
      <c r="N1247" s="0" t="str">
        <f aca="false">VLOOKUP(D1247,Nomenclature!$O$25:$P$31,2,0)</f>
        <v>06</v>
      </c>
      <c r="O1247" s="0" t="str">
        <f aca="false">CONCATENATE(K1247,L1247,M1247,N1247)</f>
        <v>08600806</v>
      </c>
      <c r="P1247" s="0" t="str">
        <f aca="false">CONCATENATE(K1247,L1247)</f>
        <v>0860</v>
      </c>
      <c r="R1247" s="0" t="n">
        <v>30.6911473981075</v>
      </c>
      <c r="S1247" s="0" t="n">
        <v>20</v>
      </c>
      <c r="T1247" s="0" t="n">
        <v>172.041105016002</v>
      </c>
      <c r="U1247" s="0" t="n">
        <v>1</v>
      </c>
      <c r="V1247" s="0" t="n">
        <v>0.0439890663300593</v>
      </c>
      <c r="W1247" s="0" t="n">
        <f aca="false">VLOOKUP(D1247,'paramètres CI'!$A$1:$C$6,2,0)</f>
        <v>0.0424847883250769</v>
      </c>
      <c r="X1247" s="0" t="n">
        <f aca="false">(R1247-E1247)/E1247</f>
        <v>-0.0205229051887778</v>
      </c>
      <c r="Y1247" s="0" t="n">
        <f aca="false">T1247-G1247</f>
        <v>73.4372500111636</v>
      </c>
      <c r="Z1247" s="0" t="n">
        <f aca="false">U1247-H1247</f>
        <v>-0.05</v>
      </c>
    </row>
    <row r="1248" customFormat="false" ht="15.8" hidden="false" customHeight="false" outlineLevel="0" collapsed="false">
      <c r="A1248" s="0" t="s">
        <v>20</v>
      </c>
      <c r="B1248" s="0" t="s">
        <v>149</v>
      </c>
      <c r="C1248" s="0" t="s">
        <v>149</v>
      </c>
      <c r="D1248" s="0" t="s">
        <v>37</v>
      </c>
      <c r="E1248" s="0" t="n">
        <f aca="false">VLOOKUP(O1248,bibliRdtCHauff!$G$1:$K$1398,4,0)</f>
        <v>20.3444004805829</v>
      </c>
      <c r="F1248" s="0" t="n">
        <v>20</v>
      </c>
      <c r="G1248" s="0" t="n">
        <f aca="false">VLOOKUP(P1248,BesoinU!$F$1:$L$99,3,0)</f>
        <v>98.6038550048384</v>
      </c>
      <c r="H1248" s="0" t="n">
        <f aca="false">VLOOKUP(O1248,bibliRdtCHauff!$G$1:$K$1398,3,0)</f>
        <v>1.05</v>
      </c>
      <c r="I1248" s="0" t="n">
        <v>0.0839672687525388</v>
      </c>
      <c r="J1248" s="0" t="n">
        <f aca="false">VLOOKUP(D1248,'paramètres CI'!$A$1:$C$6,2,0)</f>
        <v>0.0385046990211696</v>
      </c>
      <c r="K1248" s="0" t="str">
        <f aca="false">VLOOKUP(A1248,Nomenclature!$D$1:$E$9,2,0)</f>
        <v>08</v>
      </c>
      <c r="L1248" s="0" t="str">
        <f aca="false">VLOOKUP(B1248,Nomenclature!$J$1:$K$97,2,0)</f>
        <v>60</v>
      </c>
      <c r="M1248" s="0" t="str">
        <f aca="false">VLOOKUP(C1248,Nomenclature!$M$1:$N$21,2,0)</f>
        <v>08</v>
      </c>
      <c r="N1248" s="0" t="str">
        <f aca="false">VLOOKUP(D1248,Nomenclature!$O$25:$P$31,2,0)</f>
        <v>03</v>
      </c>
      <c r="O1248" s="0" t="str">
        <f aca="false">CONCATENATE(K1248,L1248,M1248,N1248)</f>
        <v>08600803</v>
      </c>
      <c r="P1248" s="0" t="str">
        <f aca="false">CONCATENATE(K1248,L1248)</f>
        <v>0860</v>
      </c>
      <c r="R1248" s="0" t="n">
        <v>30.6911473981075</v>
      </c>
      <c r="S1248" s="0" t="n">
        <v>20</v>
      </c>
      <c r="T1248" s="0" t="n">
        <v>209.862163362091</v>
      </c>
      <c r="U1248" s="0" t="n">
        <v>1</v>
      </c>
      <c r="V1248" s="0" t="n">
        <v>0.0839672687525388</v>
      </c>
      <c r="W1248" s="0" t="n">
        <f aca="false">VLOOKUP(D1248,'paramètres CI'!$A$1:$C$6,2,0)</f>
        <v>0.0385046990211696</v>
      </c>
      <c r="X1248" s="0" t="n">
        <f aca="false">(R1248-E1248)/E1248</f>
        <v>0.508579593062953</v>
      </c>
      <c r="Y1248" s="0" t="n">
        <f aca="false">T1248-G1248</f>
        <v>111.258308357253</v>
      </c>
      <c r="Z1248" s="0" t="n">
        <f aca="false">U1248-H1248</f>
        <v>-0.05</v>
      </c>
    </row>
    <row r="1249" customFormat="false" ht="15.8" hidden="false" customHeight="false" outlineLevel="0" collapsed="false">
      <c r="A1249" s="0" t="s">
        <v>20</v>
      </c>
      <c r="B1249" s="0" t="s">
        <v>149</v>
      </c>
      <c r="C1249" s="0" t="s">
        <v>149</v>
      </c>
      <c r="D1249" s="0" t="s">
        <v>43</v>
      </c>
      <c r="E1249" s="0" t="n">
        <f aca="false">VLOOKUP(O1249,bibliRdtCHauff!$G$1:$K$1398,4,0)</f>
        <v>45.7866597510231</v>
      </c>
      <c r="F1249" s="0" t="n">
        <v>20</v>
      </c>
      <c r="G1249" s="0" t="n">
        <f aca="false">VLOOKUP(P1249,BesoinU!$F$1:$L$99,3,0)</f>
        <v>98.6038550048384</v>
      </c>
      <c r="H1249" s="0" t="n">
        <f aca="false">VLOOKUP(O1249,bibliRdtCHauff!$G$1:$K$1398,3,0)</f>
        <v>1.05</v>
      </c>
      <c r="I1249" s="0" t="n">
        <v>0.328488407125698</v>
      </c>
      <c r="J1249" s="0" t="n">
        <f aca="false">VLOOKUP(D1249,'paramètres CI'!$A$1:$C$6,2,0)</f>
        <v>0.0935912806596305</v>
      </c>
      <c r="K1249" s="0" t="str">
        <f aca="false">VLOOKUP(A1249,Nomenclature!$D$1:$E$9,2,0)</f>
        <v>08</v>
      </c>
      <c r="L1249" s="0" t="str">
        <f aca="false">VLOOKUP(B1249,Nomenclature!$J$1:$K$97,2,0)</f>
        <v>60</v>
      </c>
      <c r="M1249" s="0" t="str">
        <f aca="false">VLOOKUP(C1249,Nomenclature!$M$1:$N$21,2,0)</f>
        <v>08</v>
      </c>
      <c r="N1249" s="0" t="str">
        <f aca="false">VLOOKUP(D1249,Nomenclature!$O$25:$P$31,2,0)</f>
        <v>02</v>
      </c>
      <c r="O1249" s="0" t="str">
        <f aca="false">CONCATENATE(K1249,L1249,M1249,N1249)</f>
        <v>08600802</v>
      </c>
      <c r="P1249" s="0" t="str">
        <f aca="false">CONCATENATE(K1249,L1249)</f>
        <v>0860</v>
      </c>
      <c r="R1249" s="0" t="n">
        <v>30.6911473981075</v>
      </c>
      <c r="S1249" s="0" t="n">
        <v>20</v>
      </c>
      <c r="T1249" s="0" t="n">
        <v>54.9850709687843</v>
      </c>
      <c r="U1249" s="0" t="n">
        <v>1</v>
      </c>
      <c r="V1249" s="0" t="n">
        <v>0.328488407125698</v>
      </c>
      <c r="W1249" s="0" t="n">
        <f aca="false">VLOOKUP(D1249,'paramètres CI'!$A$1:$C$6,2,0)</f>
        <v>0.0935912806596305</v>
      </c>
      <c r="X1249" s="0" t="n">
        <f aca="false">(R1249-E1249)/E1249</f>
        <v>-0.329692369677137</v>
      </c>
      <c r="Y1249" s="0" t="n">
        <f aca="false">T1249-G1249</f>
        <v>-43.6187840360541</v>
      </c>
      <c r="Z1249" s="0" t="n">
        <f aca="false">U1249-H1249</f>
        <v>-0.05</v>
      </c>
    </row>
    <row r="1250" customFormat="false" ht="15.8" hidden="false" customHeight="false" outlineLevel="0" collapsed="false">
      <c r="A1250" s="0" t="s">
        <v>20</v>
      </c>
      <c r="B1250" s="0" t="s">
        <v>149</v>
      </c>
      <c r="C1250" s="0" t="s">
        <v>149</v>
      </c>
      <c r="D1250" s="0" t="s">
        <v>39</v>
      </c>
      <c r="E1250" s="0" t="n">
        <f aca="false">VLOOKUP(O1250,bibliRdtCHauff!$G$1:$K$1398,4,0)</f>
        <v>15.4120070686871</v>
      </c>
      <c r="F1250" s="0" t="n">
        <v>20</v>
      </c>
      <c r="G1250" s="0" t="n">
        <f aca="false">VLOOKUP(P1250,BesoinU!$F$1:$L$99,3,0)</f>
        <v>98.6038550048384</v>
      </c>
      <c r="H1250" s="0" t="n">
        <f aca="false">VLOOKUP(O1250,bibliRdtCHauff!$G$1:$K$1398,3,0)</f>
        <v>1.05</v>
      </c>
      <c r="I1250" s="0" t="n">
        <v>0.502523004617528</v>
      </c>
      <c r="J1250" s="0" t="n">
        <f aca="false">VLOOKUP(D1250,'paramètres CI'!$A$1:$C$6,2,0)</f>
        <v>0.022045059962018</v>
      </c>
      <c r="K1250" s="0" t="str">
        <f aca="false">VLOOKUP(A1250,Nomenclature!$D$1:$E$9,2,0)</f>
        <v>08</v>
      </c>
      <c r="L1250" s="0" t="str">
        <f aca="false">VLOOKUP(B1250,Nomenclature!$J$1:$K$97,2,0)</f>
        <v>60</v>
      </c>
      <c r="M1250" s="0" t="str">
        <f aca="false">VLOOKUP(C1250,Nomenclature!$M$1:$N$21,2,0)</f>
        <v>08</v>
      </c>
      <c r="N1250" s="0" t="str">
        <f aca="false">VLOOKUP(D1250,Nomenclature!$O$25:$P$31,2,0)</f>
        <v>04</v>
      </c>
      <c r="O1250" s="0" t="str">
        <f aca="false">CONCATENATE(K1250,L1250,M1250,N1250)</f>
        <v>08600804</v>
      </c>
      <c r="P1250" s="0" t="str">
        <f aca="false">CONCATENATE(K1250,L1250)</f>
        <v>0860</v>
      </c>
      <c r="R1250" s="0" t="n">
        <v>30.6911473981075</v>
      </c>
      <c r="S1250" s="0" t="n">
        <v>20</v>
      </c>
      <c r="T1250" s="0" t="n">
        <v>167.345782155574</v>
      </c>
      <c r="U1250" s="0" t="n">
        <v>1</v>
      </c>
      <c r="V1250" s="0" t="n">
        <v>0.502523004617528</v>
      </c>
      <c r="W1250" s="0" t="n">
        <f aca="false">VLOOKUP(D1250,'paramètres CI'!$A$1:$C$6,2,0)</f>
        <v>0.022045059962018</v>
      </c>
      <c r="X1250" s="0" t="n">
        <f aca="false">(R1250-E1250)/E1250</f>
        <v>0.991379011268646</v>
      </c>
      <c r="Y1250" s="0" t="n">
        <f aca="false">T1250-G1250</f>
        <v>68.7419271507356</v>
      </c>
      <c r="Z1250" s="0" t="n">
        <f aca="false">U1250-H1250</f>
        <v>-0.05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P1250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4" ySplit="1" topLeftCell="Q14" activePane="bottomRight" state="frozen"/>
      <selection pane="topLeft" activeCell="A1" activeCellId="0" sqref="A1"/>
      <selection pane="topRight" activeCell="Q1" activeCellId="0" sqref="Q1"/>
      <selection pane="bottomLeft" activeCell="A14" activeCellId="0" sqref="A14"/>
      <selection pane="bottomRight" activeCell="Q2" activeCellId="0" sqref="Q2"/>
    </sheetView>
  </sheetViews>
  <sheetFormatPr defaultRowHeight="15.8"/>
  <cols>
    <col collapsed="false" hidden="false" max="1" min="1" style="0" width="23.6938775510204"/>
    <col collapsed="false" hidden="false" max="2" min="2" style="0" width="50.0204081632653"/>
    <col collapsed="false" hidden="false" max="3" min="3" style="0" width="37.2295918367347"/>
    <col collapsed="false" hidden="false" max="4" min="4" style="0" width="12.4081632653061"/>
    <col collapsed="false" hidden="false" max="10" min="5" style="0" width="13.7244897959184"/>
    <col collapsed="false" hidden="false" max="11" min="11" style="0" width="14.4795918367347"/>
    <col collapsed="false" hidden="false" max="12" min="12" style="0" width="14.8469387755102"/>
    <col collapsed="false" hidden="false" max="13" min="13" style="0" width="23.3163265306122"/>
    <col collapsed="false" hidden="false" max="14" min="14" style="0" width="12.969387755102"/>
    <col collapsed="false" hidden="false" max="15" min="15" style="0" width="17.8622448979592"/>
    <col collapsed="false" hidden="false" max="19" min="16" style="0" width="15.6071428571429"/>
    <col collapsed="false" hidden="false" max="20" min="20" style="0" width="22.0051020408163"/>
    <col collapsed="false" hidden="false" max="22" min="21" style="0" width="12.4081632653061"/>
    <col collapsed="false" hidden="false" max="23" min="23" style="0" width="17.9897959183673"/>
    <col collapsed="false" hidden="false" max="24" min="24" style="0" width="14.4795918367347"/>
    <col collapsed="false" hidden="false" max="25" min="25" style="0" width="17.484693877551"/>
    <col collapsed="false" hidden="false" max="26" min="26" style="0" width="10.6734693877551"/>
    <col collapsed="false" hidden="false" max="30" min="27" style="0" width="19.3673469387755"/>
    <col collapsed="false" hidden="false" max="31" min="31" style="0" width="23.219387755102"/>
    <col collapsed="false" hidden="false" max="33" min="32" style="0" width="17.5765306122449"/>
    <col collapsed="false" hidden="false" max="35" min="34" style="0" width="15.1836734693878"/>
    <col collapsed="false" hidden="false" max="36" min="36" style="0" width="10.6734693877551"/>
    <col collapsed="false" hidden="false" max="39" min="37" style="0" width="26.6734693877551"/>
    <col collapsed="false" hidden="false" max="40" min="40" style="0" width="13.2295918367347"/>
    <col collapsed="false" hidden="false" max="1025" min="41" style="0" width="10.6734693877551"/>
  </cols>
  <sheetData>
    <row r="1" customFormat="false" ht="15.8" hidden="false" customHeight="false" outlineLevel="0" collapsed="false">
      <c r="A1" s="1" t="s">
        <v>0</v>
      </c>
      <c r="B1" s="1" t="s">
        <v>23</v>
      </c>
      <c r="C1" s="1" t="s">
        <v>24</v>
      </c>
      <c r="D1" s="1" t="s">
        <v>25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  <c r="J1" s="1" t="s">
        <v>26</v>
      </c>
      <c r="K1" s="1" t="s">
        <v>6</v>
      </c>
      <c r="L1" s="1" t="s">
        <v>27</v>
      </c>
      <c r="M1" s="1" t="s">
        <v>28</v>
      </c>
      <c r="N1" s="1" t="s">
        <v>29</v>
      </c>
      <c r="O1" s="1" t="s">
        <v>30</v>
      </c>
      <c r="P1" s="1" t="s">
        <v>165</v>
      </c>
      <c r="Q1" s="1" t="s">
        <v>166</v>
      </c>
      <c r="R1" s="1" t="s">
        <v>167</v>
      </c>
      <c r="S1" s="1" t="s">
        <v>168</v>
      </c>
      <c r="T1" s="1" t="s">
        <v>169</v>
      </c>
      <c r="U1" s="1" t="s">
        <v>170</v>
      </c>
      <c r="V1" s="1"/>
      <c r="W1" s="2" t="s">
        <v>171</v>
      </c>
      <c r="X1" s="1" t="s">
        <v>172</v>
      </c>
      <c r="Y1" s="1" t="s">
        <v>173</v>
      </c>
      <c r="Z1" s="1" t="s">
        <v>174</v>
      </c>
      <c r="AA1" s="1" t="s">
        <v>175</v>
      </c>
      <c r="AB1" s="1" t="s">
        <v>176</v>
      </c>
      <c r="AC1" s="1" t="s">
        <v>177</v>
      </c>
      <c r="AD1" s="0" t="s">
        <v>178</v>
      </c>
      <c r="AE1" s="1" t="s">
        <v>179</v>
      </c>
      <c r="AF1" s="1" t="s">
        <v>180</v>
      </c>
      <c r="AG1" s="1" t="s">
        <v>181</v>
      </c>
      <c r="AH1" s="1" t="s">
        <v>172</v>
      </c>
      <c r="AI1" s="0" t="s">
        <v>182</v>
      </c>
      <c r="AJ1" s="0" t="s">
        <v>183</v>
      </c>
      <c r="AK1" s="0" t="s">
        <v>184</v>
      </c>
      <c r="AL1" s="1" t="s">
        <v>185</v>
      </c>
      <c r="AM1" s="2" t="s">
        <v>186</v>
      </c>
      <c r="AN1" s="1" t="s">
        <v>172</v>
      </c>
      <c r="AO1" s="0" t="s">
        <v>182</v>
      </c>
    </row>
    <row r="2" s="4" customFormat="true" ht="15.8" hidden="false" customHeight="false" outlineLevel="0" collapsed="false">
      <c r="A2" s="3" t="s">
        <v>7</v>
      </c>
      <c r="B2" s="4" t="s">
        <v>31</v>
      </c>
      <c r="C2" s="4" t="s">
        <v>32</v>
      </c>
      <c r="D2" s="4" t="s">
        <v>33</v>
      </c>
      <c r="E2" s="0" t="str">
        <f aca="false">VLOOKUP(A2,Nomenclature!$D$1:$E$9,2,0)</f>
        <v>01</v>
      </c>
      <c r="F2" s="0" t="str">
        <f aca="false">VLOOKUP(B2,Nomenclature!$J$1:$K$97,2,0)</f>
        <v>42</v>
      </c>
      <c r="G2" s="0" t="str">
        <f aca="false">VLOOKUP(C2,Nomenclature!$M$1:$N$21,2,0)</f>
        <v>01</v>
      </c>
      <c r="H2" s="0" t="str">
        <f aca="false">VLOOKUP(D2,Nomenclature!$O$25:$P$31,2,0)</f>
        <v>01</v>
      </c>
      <c r="I2" s="0" t="str">
        <f aca="false">CONCATENATE(E2,F2,G2,H2)</f>
        <v>01420101</v>
      </c>
      <c r="J2" s="4" t="n">
        <v>21.5340518239234</v>
      </c>
      <c r="K2" s="4" t="n">
        <v>25</v>
      </c>
      <c r="L2" s="4" t="n">
        <v>154.230139094057</v>
      </c>
      <c r="M2" s="4" t="n">
        <v>0.637420160060837</v>
      </c>
      <c r="N2" s="4" t="n">
        <v>0.022568086050229</v>
      </c>
      <c r="O2" s="4" t="n">
        <f aca="false">VLOOKUP(D2,'paramètres CI'!$A$1:$B$6,2)</f>
        <v>0.033584731604575</v>
      </c>
      <c r="P2" s="4" t="n">
        <f aca="false">L2*O2/M2</f>
        <v>8.12615940216858</v>
      </c>
      <c r="Q2" s="4" t="n">
        <f aca="false">J2/AK2</f>
        <v>1.37843692399457</v>
      </c>
      <c r="R2" s="4" t="n">
        <f aca="false">P2+Q2</f>
        <v>9.50459632616315</v>
      </c>
      <c r="S2" s="0" t="n">
        <f aca="false">R2 + T2</f>
        <v>3.76161862180855</v>
      </c>
      <c r="T2" s="4" t="n">
        <f aca="false">S$9*(N2/N$9)^(-1/8)-R2</f>
        <v>-5.7429777043546</v>
      </c>
      <c r="U2" s="4" t="n">
        <f aca="false">T2^2</f>
        <v>32.9817929127141</v>
      </c>
      <c r="W2" s="5" t="n">
        <f aca="false">T2/R2</f>
        <v>-0.604231627233447</v>
      </c>
      <c r="X2" s="4" t="n">
        <f aca="false">S2^-8</f>
        <v>2.49460567500434E-005</v>
      </c>
      <c r="Y2" s="4" t="n">
        <f aca="false">X2/SUM(X$2:X$13)</f>
        <v>0.022568086050229</v>
      </c>
      <c r="Z2" s="4" t="n">
        <f aca="false">Y2-N2</f>
        <v>0</v>
      </c>
      <c r="AA2" s="4" t="n">
        <f aca="false">Cout_Intangibles2!G2</f>
        <v>30.9635835348302</v>
      </c>
      <c r="AB2" s="4" t="n">
        <f aca="false">Cout_Intangibles2!E2</f>
        <v>23.340074954646</v>
      </c>
      <c r="AC2" s="4" t="n">
        <f aca="false">Cout_Intangibles2!H2</f>
        <v>0.660434930888735</v>
      </c>
      <c r="AD2" s="4" t="n">
        <f aca="false">VLOOKUP(D2,'paramètres CI'!$A$1:$C$6,3)</f>
        <v>0.0509473684210526</v>
      </c>
      <c r="AE2" s="4" t="n">
        <f aca="false">AD2*AA2/AC2</f>
        <v>2.38859730793191</v>
      </c>
      <c r="AF2" s="4" t="n">
        <f aca="false">AE2+AB2/AK2</f>
        <v>3.88264131736177</v>
      </c>
      <c r="AG2" s="4" t="n">
        <f aca="false">AF2+T2</f>
        <v>-1.86033638699283</v>
      </c>
      <c r="AH2" s="4" t="n">
        <f aca="false">AG2^-8</f>
        <v>0.00697056778154423</v>
      </c>
      <c r="AI2" s="5" t="n">
        <f aca="false">AH2/SUM(AH$2:AH$13)</f>
        <v>1.28343498216328E-008</v>
      </c>
      <c r="AJ2" s="6" t="n">
        <f aca="false">AI2-N2</f>
        <v>-0.0225680732158792</v>
      </c>
      <c r="AK2" s="7" t="n">
        <f aca="false">1/(1+0.04)*(1 - (1/(1+0.04))^K2)/(1-1/(1+0.04))</f>
        <v>15.6220799436509</v>
      </c>
      <c r="AL2" s="7" t="n">
        <f aca="false">L2*AD2/AC2+AB2/AK2</f>
        <v>13.3916880475507</v>
      </c>
      <c r="AM2" s="4" t="n">
        <f aca="false">AL2+T2</f>
        <v>7.6487103431961</v>
      </c>
      <c r="AN2" s="4" t="n">
        <f aca="false">AM2^-8</f>
        <v>8.53678382557672E-008</v>
      </c>
      <c r="AO2" s="5" t="n">
        <f aca="false">AN2/SUM(AN$2:AN$13)</f>
        <v>0.000363341846405393</v>
      </c>
      <c r="AP2" s="6"/>
    </row>
    <row r="3" customFormat="false" ht="15.8" hidden="false" customHeight="false" outlineLevel="0" collapsed="false">
      <c r="A3" s="8" t="s">
        <v>7</v>
      </c>
      <c r="B3" s="0" t="s">
        <v>31</v>
      </c>
      <c r="C3" s="0" t="s">
        <v>32</v>
      </c>
      <c r="D3" s="0" t="s">
        <v>34</v>
      </c>
      <c r="E3" s="0" t="str">
        <f aca="false">VLOOKUP(A3,Nomenclature!$D$1:$E$9,2,0)</f>
        <v>01</v>
      </c>
      <c r="F3" s="0" t="str">
        <f aca="false">VLOOKUP(B3,Nomenclature!$J$1:$K$97,2,0)</f>
        <v>42</v>
      </c>
      <c r="G3" s="0" t="str">
        <f aca="false">VLOOKUP(C3,Nomenclature!$M$1:$N$21,2,0)</f>
        <v>01</v>
      </c>
      <c r="H3" s="0" t="str">
        <f aca="false">VLOOKUP(D3,Nomenclature!$O$25:$P$31,2,0)</f>
        <v>06</v>
      </c>
      <c r="I3" s="0" t="str">
        <f aca="false">CONCATENATE(E3,F3,G3,H3)</f>
        <v>01420106</v>
      </c>
      <c r="J3" s="0" t="n">
        <v>21.3034712000329</v>
      </c>
      <c r="K3" s="0" t="n">
        <v>25</v>
      </c>
      <c r="L3" s="0" t="n">
        <v>183.088040055196</v>
      </c>
      <c r="M3" s="0" t="n">
        <v>0.64942465204819</v>
      </c>
      <c r="N3" s="0" t="n">
        <v>0.0626123709395426</v>
      </c>
      <c r="O3" s="0" t="n">
        <f aca="false">VLOOKUP(D3,'paramètres CI'!$A$1:$B$6,2)</f>
        <v>0.0424847883250769</v>
      </c>
      <c r="P3" s="4" t="n">
        <f aca="false">L3*O3/M3</f>
        <v>11.9774582040674</v>
      </c>
      <c r="Q3" s="4" t="n">
        <f aca="false">J3/AK3</f>
        <v>1.36367700567882</v>
      </c>
      <c r="R3" s="4" t="n">
        <f aca="false">P3+Q3</f>
        <v>13.3411352097462</v>
      </c>
      <c r="S3" s="0" t="n">
        <f aca="false">R3 + T3</f>
        <v>3.31115174454849</v>
      </c>
      <c r="T3" s="4" t="n">
        <f aca="false">S$9*(N3/N$9)^(-1/8)-R3</f>
        <v>-10.0299834651977</v>
      </c>
      <c r="U3" s="4" t="n">
        <f aca="false">T3^2</f>
        <v>100.60056831214</v>
      </c>
      <c r="V3" s="4"/>
      <c r="W3" s="5" t="n">
        <f aca="false">T3/R3</f>
        <v>-0.751808845912186</v>
      </c>
      <c r="X3" s="0" t="n">
        <f aca="false">S3^-8</f>
        <v>6.92097573199721E-005</v>
      </c>
      <c r="Y3" s="0" t="n">
        <f aca="false">X3/SUM(X$2:X$13)</f>
        <v>0.0626123709395426</v>
      </c>
      <c r="Z3" s="0" t="n">
        <f aca="false">Y3-N3</f>
        <v>0</v>
      </c>
      <c r="AA3" s="4" t="n">
        <f aca="false">Cout_Intangibles2!G3</f>
        <v>30.9635835348302</v>
      </c>
      <c r="AB3" s="4" t="n">
        <f aca="false">Cout_Intangibles2!E3</f>
        <v>22.7213704444822</v>
      </c>
      <c r="AC3" s="4" t="n">
        <f aca="false">Cout_Intangibles2!H3</f>
        <v>0.673090327300143</v>
      </c>
      <c r="AD3" s="9" t="n">
        <f aca="false">VLOOKUP(D3,'paramètres CI'!$A$1:$C$6,3)</f>
        <v>0.0591</v>
      </c>
      <c r="AE3" s="4" t="n">
        <f aca="false">AD3*AA3/AC3</f>
        <v>2.71872542612317</v>
      </c>
      <c r="AF3" s="4" t="n">
        <f aca="false">AE3+AB3/AK3</f>
        <v>4.17316494547261</v>
      </c>
      <c r="AG3" s="4" t="n">
        <f aca="false">AF3+T3</f>
        <v>-5.85681851972512</v>
      </c>
      <c r="AH3" s="9" t="n">
        <f aca="false">AG3^-8</f>
        <v>7.22280455124134E-007</v>
      </c>
      <c r="AI3" s="10" t="n">
        <f aca="false">AH3/SUM(AH$2:AH$13)</f>
        <v>1.32987732433149E-012</v>
      </c>
      <c r="AJ3" s="6" t="n">
        <f aca="false">AI3-N3</f>
        <v>-0.0626123709382127</v>
      </c>
      <c r="AK3" s="7" t="n">
        <f aca="false">1/(1+0.04)*(1 - (1/(1+0.04))^K3)/(1-1/(1+0.04))</f>
        <v>15.6220799436509</v>
      </c>
      <c r="AL3" s="7" t="n">
        <f aca="false">L3*AD3/AC3+AB3/AK3</f>
        <v>17.5302955053723</v>
      </c>
      <c r="AM3" s="4" t="n">
        <f aca="false">AL3+T3</f>
        <v>7.50031204017456</v>
      </c>
      <c r="AN3" s="4" t="n">
        <f aca="false">AM3^-8</f>
        <v>9.98539717942131E-008</v>
      </c>
      <c r="AO3" s="5" t="n">
        <f aca="false">AN3/SUM(AN$2:AN$13)</f>
        <v>0.000424997601250262</v>
      </c>
      <c r="AP3" s="6"/>
    </row>
    <row r="4" customFormat="false" ht="15.8" hidden="false" customHeight="false" outlineLevel="0" collapsed="false">
      <c r="A4" s="8" t="s">
        <v>7</v>
      </c>
      <c r="B4" s="0" t="s">
        <v>31</v>
      </c>
      <c r="C4" s="0" t="s">
        <v>35</v>
      </c>
      <c r="D4" s="0" t="s">
        <v>33</v>
      </c>
      <c r="E4" s="0" t="str">
        <f aca="false">VLOOKUP(A4,Nomenclature!$D$1:$E$9,2,0)</f>
        <v>01</v>
      </c>
      <c r="F4" s="0" t="str">
        <f aca="false">VLOOKUP(B4,Nomenclature!$J$1:$K$97,2,0)</f>
        <v>42</v>
      </c>
      <c r="G4" s="0" t="str">
        <f aca="false">VLOOKUP(C4,Nomenclature!$M$1:$N$21,2,0)</f>
        <v>21</v>
      </c>
      <c r="H4" s="0" t="str">
        <f aca="false">VLOOKUP(D4,Nomenclature!$O$25:$P$31,2,0)</f>
        <v>01</v>
      </c>
      <c r="I4" s="0" t="str">
        <f aca="false">CONCATENATE(E4,F4,G4,H4)</f>
        <v>01422101</v>
      </c>
      <c r="J4" s="0" t="n">
        <v>26.9175647799042</v>
      </c>
      <c r="K4" s="0" t="n">
        <v>25</v>
      </c>
      <c r="L4" s="0" t="n">
        <v>154.230139094057</v>
      </c>
      <c r="M4" s="0" t="n">
        <v>0.764904192073004</v>
      </c>
      <c r="N4" s="0" t="n">
        <v>9.99400359784131E-005</v>
      </c>
      <c r="O4" s="0" t="n">
        <f aca="false">VLOOKUP(D4,'paramètres CI'!$A$1:$B$6,2)</f>
        <v>0.033584731604575</v>
      </c>
      <c r="P4" s="4" t="n">
        <f aca="false">L4*O4/M4</f>
        <v>6.77179950180715</v>
      </c>
      <c r="Q4" s="4" t="n">
        <f aca="false">J4/AK4</f>
        <v>1.72304615499321</v>
      </c>
      <c r="R4" s="4" t="n">
        <f aca="false">P4+Q4</f>
        <v>8.49484565680036</v>
      </c>
      <c r="S4" s="0" t="n">
        <f aca="false">R4 + T4</f>
        <v>7.40617833317065</v>
      </c>
      <c r="T4" s="4" t="n">
        <f aca="false">S$9*(N4/N$9)^(-1/8)-R4</f>
        <v>-1.08866732362971</v>
      </c>
      <c r="U4" s="4" t="n">
        <f aca="false">T4^2</f>
        <v>1.18519654153908</v>
      </c>
      <c r="V4" s="4"/>
      <c r="W4" s="5" t="n">
        <f aca="false">T4/R4</f>
        <v>-0.128156221738791</v>
      </c>
      <c r="X4" s="0" t="n">
        <f aca="false">S4^-8</f>
        <v>1.10470591239773E-007</v>
      </c>
      <c r="Y4" s="0" t="n">
        <f aca="false">X4/SUM(X$2:X$13)</f>
        <v>9.99400359784132E-005</v>
      </c>
      <c r="Z4" s="0" t="n">
        <f aca="false">Y4-N4</f>
        <v>0</v>
      </c>
      <c r="AA4" s="4" t="n">
        <f aca="false">Cout_Intangibles2!G4</f>
        <v>30.9635835348302</v>
      </c>
      <c r="AB4" s="4" t="n">
        <f aca="false">Cout_Intangibles2!E4</f>
        <v>27.7858035174358</v>
      </c>
      <c r="AC4" s="4" t="n">
        <f aca="false">Cout_Intangibles2!H4</f>
        <v>0.762040304871617</v>
      </c>
      <c r="AD4" s="9" t="n">
        <f aca="false">VLOOKUP(D4,'paramètres CI'!$A$1:$C$6,3)</f>
        <v>0.0509473684210526</v>
      </c>
      <c r="AE4" s="4" t="n">
        <f aca="false">AD4*AA4/AC4</f>
        <v>2.07011766687433</v>
      </c>
      <c r="AF4" s="4" t="n">
        <f aca="false">AE4+AB4/AK4</f>
        <v>3.84874148762417</v>
      </c>
      <c r="AG4" s="4" t="n">
        <f aca="false">AF4+T4</f>
        <v>2.76007416399445</v>
      </c>
      <c r="AH4" s="9" t="n">
        <f aca="false">AG4^-8</f>
        <v>0.000296916262593722</v>
      </c>
      <c r="AI4" s="10" t="n">
        <f aca="false">AH4/SUM(AH$2:AH$13)</f>
        <v>5.46688204072725E-010</v>
      </c>
      <c r="AJ4" s="6" t="n">
        <f aca="false">AI4-N4</f>
        <v>-9.9939489290209E-005</v>
      </c>
      <c r="AK4" s="7" t="n">
        <f aca="false">1/(1+0.04)*(1 - (1/(1+0.04))^K4)/(1-1/(1+0.04))</f>
        <v>15.6220799436509</v>
      </c>
      <c r="AL4" s="7" t="n">
        <f aca="false">L4*AD4/AC4+AB4/AK4</f>
        <v>12.0899153204546</v>
      </c>
      <c r="AM4" s="4" t="n">
        <f aca="false">AL4+T4</f>
        <v>11.0012479968249</v>
      </c>
      <c r="AN4" s="4" t="n">
        <f aca="false">AM4^-8</f>
        <v>4.66084178316656E-009</v>
      </c>
      <c r="AO4" s="5" t="n">
        <f aca="false">AN4/SUM(AN$2:AN$13)</f>
        <v>1.98374340255094E-005</v>
      </c>
      <c r="AP4" s="6"/>
    </row>
    <row r="5" customFormat="false" ht="15.8" hidden="false" customHeight="false" outlineLevel="0" collapsed="false">
      <c r="A5" s="8" t="s">
        <v>7</v>
      </c>
      <c r="B5" s="0" t="s">
        <v>31</v>
      </c>
      <c r="C5" s="0" t="s">
        <v>35</v>
      </c>
      <c r="D5" s="0" t="s">
        <v>34</v>
      </c>
      <c r="E5" s="0" t="str">
        <f aca="false">VLOOKUP(A5,Nomenclature!$D$1:$E$9,2,0)</f>
        <v>01</v>
      </c>
      <c r="F5" s="0" t="str">
        <f aca="false">VLOOKUP(B5,Nomenclature!$J$1:$K$97,2,0)</f>
        <v>42</v>
      </c>
      <c r="G5" s="0" t="str">
        <f aca="false">VLOOKUP(C5,Nomenclature!$M$1:$N$21,2,0)</f>
        <v>21</v>
      </c>
      <c r="H5" s="0" t="str">
        <f aca="false">VLOOKUP(D5,Nomenclature!$O$25:$P$31,2,0)</f>
        <v>06</v>
      </c>
      <c r="I5" s="0" t="str">
        <f aca="false">CONCATENATE(E5,F5,G5,H5)</f>
        <v>01422106</v>
      </c>
      <c r="J5" s="0" t="n">
        <v>26.6293390000412</v>
      </c>
      <c r="K5" s="0" t="n">
        <v>25</v>
      </c>
      <c r="L5" s="0" t="n">
        <v>183.088040055196</v>
      </c>
      <c r="M5" s="0" t="n">
        <v>0.779309582457829</v>
      </c>
      <c r="N5" s="0" t="n">
        <v>9.99400359784131E-005</v>
      </c>
      <c r="O5" s="0" t="n">
        <f aca="false">VLOOKUP(D5,'paramètres CI'!$A$1:$B$6,2)</f>
        <v>0.0424847883250769</v>
      </c>
      <c r="P5" s="4" t="n">
        <f aca="false">L5*O5/M5</f>
        <v>9.98121517005615</v>
      </c>
      <c r="Q5" s="4" t="n">
        <f aca="false">J5/AK5</f>
        <v>1.70459625709852</v>
      </c>
      <c r="R5" s="4" t="n">
        <f aca="false">P5+Q5</f>
        <v>11.6858114271547</v>
      </c>
      <c r="S5" s="0" t="n">
        <f aca="false">R5 + T5</f>
        <v>7.40617833317065</v>
      </c>
      <c r="T5" s="4" t="n">
        <f aca="false">S$9*(N5/N$9)^(-1/8)-R5</f>
        <v>-4.27963309398403</v>
      </c>
      <c r="U5" s="4" t="n">
        <f aca="false">T5^2</f>
        <v>18.3152594191233</v>
      </c>
      <c r="V5" s="4"/>
      <c r="W5" s="5" t="n">
        <f aca="false">T5/R5</f>
        <v>-0.3662247265123</v>
      </c>
      <c r="X5" s="0" t="n">
        <f aca="false">S5^-8</f>
        <v>1.10470591239773E-007</v>
      </c>
      <c r="Y5" s="0" t="n">
        <f aca="false">X5/SUM(X$2:X$13)</f>
        <v>9.99400359784132E-005</v>
      </c>
      <c r="Z5" s="0" t="n">
        <f aca="false">Y5-N5</f>
        <v>0</v>
      </c>
      <c r="AA5" s="4" t="n">
        <f aca="false">Cout_Intangibles2!G5</f>
        <v>30.9635835348302</v>
      </c>
      <c r="AB5" s="4" t="n">
        <f aca="false">Cout_Intangibles2!E5</f>
        <v>27.0492505291454</v>
      </c>
      <c r="AC5" s="4" t="n">
        <f aca="false">Cout_Intangibles2!H5</f>
        <v>0.776642685346319</v>
      </c>
      <c r="AD5" s="9" t="n">
        <f aca="false">VLOOKUP(D5,'paramètres CI'!$A$1:$C$6,3)</f>
        <v>0.0591</v>
      </c>
      <c r="AE5" s="4" t="n">
        <f aca="false">AD5*AA5/AC5</f>
        <v>2.35622870264008</v>
      </c>
      <c r="AF5" s="4" t="n">
        <f aca="false">AE5+AB5/AK5</f>
        <v>4.08770432091322</v>
      </c>
      <c r="AG5" s="4" t="n">
        <f aca="false">AF5+T5</f>
        <v>-0.191928773070805</v>
      </c>
      <c r="AH5" s="9" t="n">
        <f aca="false">AG5^-8</f>
        <v>543099.375951402</v>
      </c>
      <c r="AI5" s="10" t="n">
        <f aca="false">AH5/SUM(AH$2:AH$13)</f>
        <v>0.999965511751554</v>
      </c>
      <c r="AJ5" s="6" t="n">
        <f aca="false">AI5-N5</f>
        <v>0.999865571715576</v>
      </c>
      <c r="AK5" s="7" t="n">
        <f aca="false">1/(1+0.04)*(1 - (1/(1+0.04))^K5)/(1-1/(1+0.04))</f>
        <v>15.6220799436509</v>
      </c>
      <c r="AL5" s="7" t="n">
        <f aca="false">L5*AD5/AC5+AB5/AK5</f>
        <v>15.6638841394929</v>
      </c>
      <c r="AM5" s="4" t="n">
        <f aca="false">AL5+T5</f>
        <v>11.3842510455089</v>
      </c>
      <c r="AN5" s="4" t="n">
        <f aca="false">AM5^-8</f>
        <v>3.54457594663334E-009</v>
      </c>
      <c r="AO5" s="5" t="n">
        <f aca="false">AN5/SUM(AN$2:AN$13)</f>
        <v>1.50863931369012E-005</v>
      </c>
      <c r="AP5" s="6"/>
    </row>
    <row r="6" customFormat="false" ht="15.8" hidden="false" customHeight="false" outlineLevel="0" collapsed="false">
      <c r="A6" s="8" t="s">
        <v>7</v>
      </c>
      <c r="B6" s="0" t="s">
        <v>31</v>
      </c>
      <c r="C6" s="0" t="s">
        <v>36</v>
      </c>
      <c r="D6" s="0" t="s">
        <v>37</v>
      </c>
      <c r="E6" s="0" t="str">
        <f aca="false">VLOOKUP(A6,Nomenclature!$D$1:$E$9,2,0)</f>
        <v>01</v>
      </c>
      <c r="F6" s="0" t="str">
        <f aca="false">VLOOKUP(B6,Nomenclature!$J$1:$K$97,2,0)</f>
        <v>42</v>
      </c>
      <c r="G6" s="0" t="str">
        <f aca="false">VLOOKUP(C6,Nomenclature!$M$1:$N$21,2,0)</f>
        <v>23</v>
      </c>
      <c r="H6" s="0" t="str">
        <f aca="false">VLOOKUP(D6,Nomenclature!$O$25:$P$31,2,0)</f>
        <v>03</v>
      </c>
      <c r="I6" s="0" t="str">
        <f aca="false">CONCATENATE(E6,F6,G6,H6)</f>
        <v>01422303</v>
      </c>
      <c r="J6" s="0" t="n">
        <v>14.7935991895081</v>
      </c>
      <c r="K6" s="0" t="n">
        <v>20</v>
      </c>
      <c r="L6" s="0" t="n">
        <v>158.498334052588</v>
      </c>
      <c r="M6" s="0" t="n">
        <v>0.720201467643463</v>
      </c>
      <c r="N6" s="0" t="n">
        <v>9.99400359784131E-005</v>
      </c>
      <c r="O6" s="0" t="n">
        <f aca="false">VLOOKUP(D6,'paramètres CI'!$A$1:$B$6,2)</f>
        <v>0.0385046990211696</v>
      </c>
      <c r="P6" s="4" t="n">
        <f aca="false">L6*O6/M6</f>
        <v>8.47392142648752</v>
      </c>
      <c r="Q6" s="4" t="n">
        <f aca="false">J6/AK6</f>
        <v>1.08853892202419</v>
      </c>
      <c r="R6" s="4" t="n">
        <f aca="false">P6+Q6</f>
        <v>9.56246034851171</v>
      </c>
      <c r="S6" s="0" t="n">
        <f aca="false">R6 + T6</f>
        <v>7.40617833317065</v>
      </c>
      <c r="T6" s="4" t="n">
        <f aca="false">S$9*(N6/N$9)^(-1/8)-R6</f>
        <v>-2.15628201534106</v>
      </c>
      <c r="U6" s="4" t="n">
        <f aca="false">T6^2</f>
        <v>4.6495521296833</v>
      </c>
      <c r="V6" s="4"/>
      <c r="W6" s="5" t="n">
        <f aca="false">T6/R6</f>
        <v>-0.225494479114537</v>
      </c>
      <c r="X6" s="0" t="n">
        <f aca="false">S6^-8</f>
        <v>1.10470591239773E-007</v>
      </c>
      <c r="Y6" s="0" t="n">
        <f aca="false">X6/SUM(X$2:X$13)</f>
        <v>9.99400359784132E-005</v>
      </c>
      <c r="Z6" s="0" t="n">
        <f aca="false">Y6-N6</f>
        <v>0</v>
      </c>
      <c r="AA6" s="4" t="n">
        <f aca="false">Cout_Intangibles2!G6</f>
        <v>30.9635835348302</v>
      </c>
      <c r="AB6" s="4" t="n">
        <f aca="false">Cout_Intangibles2!E6</f>
        <v>15.3368777354426</v>
      </c>
      <c r="AC6" s="4" t="n">
        <f aca="false">Cout_Intangibles2!H6</f>
        <v>0.720307631785739</v>
      </c>
      <c r="AD6" s="9" t="n">
        <f aca="false">VLOOKUP(D6,'paramètres CI'!$A$1:$C$6,3)</f>
        <v>0.0763929293534506</v>
      </c>
      <c r="AE6" s="4" t="n">
        <f aca="false">AD6*AA6/AC6</f>
        <v>3.28387309133711</v>
      </c>
      <c r="AF6" s="4" t="n">
        <f aca="false">AE6+AB6/AK6</f>
        <v>4.41238739968716</v>
      </c>
      <c r="AG6" s="4" t="n">
        <f aca="false">AF6+T6</f>
        <v>2.2561053843461</v>
      </c>
      <c r="AH6" s="9" t="n">
        <f aca="false">AG6^-8</f>
        <v>0.00148978961986771</v>
      </c>
      <c r="AI6" s="10" t="n">
        <f aca="false">AH6/SUM(AH$2:AH$13)</f>
        <v>2.74303065994772E-009</v>
      </c>
      <c r="AJ6" s="6" t="n">
        <f aca="false">AI6-N6</f>
        <v>-9.99372929477531E-005</v>
      </c>
      <c r="AK6" s="7" t="n">
        <f aca="false">1/(1+0.04)*(1 - (1/(1+0.04))^K6)/(1-1/(1+0.04))</f>
        <v>13.5903263449677</v>
      </c>
      <c r="AL6" s="7" t="n">
        <f aca="false">L6*AD6/AC6+AB6/AK6</f>
        <v>17.9382099184066</v>
      </c>
      <c r="AM6" s="4" t="n">
        <f aca="false">AL6+T6</f>
        <v>15.7819279030655</v>
      </c>
      <c r="AN6" s="4" t="n">
        <f aca="false">AM6^-8</f>
        <v>2.59848108345379E-010</v>
      </c>
      <c r="AO6" s="5" t="n">
        <f aca="false">AN6/SUM(AN$2:AN$13)</f>
        <v>1.10596324564632E-006</v>
      </c>
      <c r="AP6" s="6"/>
    </row>
    <row r="7" customFormat="false" ht="15.8" hidden="false" customHeight="false" outlineLevel="0" collapsed="false">
      <c r="A7" s="8" t="s">
        <v>7</v>
      </c>
      <c r="B7" s="0" t="s">
        <v>31</v>
      </c>
      <c r="C7" s="0" t="s">
        <v>38</v>
      </c>
      <c r="D7" s="0" t="s">
        <v>39</v>
      </c>
      <c r="E7" s="0" t="str">
        <f aca="false">VLOOKUP(A7,Nomenclature!$D$1:$E$9,2,0)</f>
        <v>01</v>
      </c>
      <c r="F7" s="0" t="str">
        <f aca="false">VLOOKUP(B7,Nomenclature!$J$1:$K$97,2,0)</f>
        <v>42</v>
      </c>
      <c r="G7" s="0" t="str">
        <f aca="false">VLOOKUP(C7,Nomenclature!$M$1:$N$21,2,0)</f>
        <v>24</v>
      </c>
      <c r="H7" s="0" t="str">
        <f aca="false">VLOOKUP(D7,Nomenclature!$O$25:$P$31,2,0)</f>
        <v>04</v>
      </c>
      <c r="I7" s="0" t="str">
        <f aca="false">CONCATENATE(E7,F7,G7,H7)</f>
        <v>01422404</v>
      </c>
      <c r="J7" s="0" t="n">
        <v>10.4913102745548</v>
      </c>
      <c r="K7" s="0" t="n">
        <v>20</v>
      </c>
      <c r="L7" s="0" t="n">
        <v>151.476159950436</v>
      </c>
      <c r="M7" s="0" t="n">
        <v>0.950520162316615</v>
      </c>
      <c r="N7" s="0" t="n">
        <v>9.99400359784131E-005</v>
      </c>
      <c r="O7" s="0" t="n">
        <f aca="false">VLOOKUP(D7,'paramètres CI'!$A$1:$B$6,2)</f>
        <v>0.022045059962018</v>
      </c>
      <c r="P7" s="4" t="n">
        <f aca="false">L7*O7/M7</f>
        <v>3.51313013790787</v>
      </c>
      <c r="Q7" s="4" t="n">
        <f aca="false">J7/AK7</f>
        <v>0.771968973242471</v>
      </c>
      <c r="R7" s="4" t="n">
        <f aca="false">P7+Q7</f>
        <v>4.28509911115035</v>
      </c>
      <c r="S7" s="0" t="n">
        <f aca="false">R7 + T7</f>
        <v>7.40617833317065</v>
      </c>
      <c r="T7" s="4" t="n">
        <f aca="false">S$9*(N7/N$9)^(-1/8)-R7</f>
        <v>3.1210792220203</v>
      </c>
      <c r="U7" s="4" t="n">
        <f aca="false">T7^2</f>
        <v>9.74113551012686</v>
      </c>
      <c r="V7" s="4"/>
      <c r="W7" s="5" t="n">
        <f aca="false">T7/R7</f>
        <v>0.728356367277218</v>
      </c>
      <c r="X7" s="0" t="n">
        <f aca="false">S7^-8</f>
        <v>1.10470591239773E-007</v>
      </c>
      <c r="Y7" s="0" t="n">
        <f aca="false">X7/SUM(X$2:X$13)</f>
        <v>9.99400359784132E-005</v>
      </c>
      <c r="Z7" s="0" t="n">
        <f aca="false">Y7-N7</f>
        <v>0</v>
      </c>
      <c r="AA7" s="4" t="n">
        <f aca="false">Cout_Intangibles2!G7</f>
        <v>30.9635835348302</v>
      </c>
      <c r="AB7" s="4" t="n">
        <f aca="false">Cout_Intangibles2!E7</f>
        <v>10.6821436305017</v>
      </c>
      <c r="AC7" s="4" t="n">
        <f aca="false">Cout_Intangibles2!H7</f>
        <v>0.950591675293633</v>
      </c>
      <c r="AD7" s="9" t="n">
        <f aca="false">VLOOKUP(D7,'paramètres CI'!$A$1:$C$6,3)</f>
        <v>0.0386719666666667</v>
      </c>
      <c r="AE7" s="4" t="n">
        <f aca="false">AD7*AA7/AC7</f>
        <v>1.25966037938385</v>
      </c>
      <c r="AF7" s="4" t="n">
        <f aca="false">AE7+AB7/AK7</f>
        <v>2.04567120497797</v>
      </c>
      <c r="AG7" s="4" t="n">
        <f aca="false">AF7+T7</f>
        <v>5.16675042699828</v>
      </c>
      <c r="AH7" s="9" t="n">
        <f aca="false">AG7^-8</f>
        <v>1.96906534015394E-006</v>
      </c>
      <c r="AI7" s="10" t="n">
        <f aca="false">AH7/SUM(AH$2:AH$13)</f>
        <v>3.62548277115949E-012</v>
      </c>
      <c r="AJ7" s="6" t="n">
        <f aca="false">AI7-N7</f>
        <v>-9.99400323529303E-005</v>
      </c>
      <c r="AK7" s="7" t="n">
        <f aca="false">1/(1+0.04)*(1 - (1/(1+0.04))^K7)/(1-1/(1+0.04))</f>
        <v>13.5903263449677</v>
      </c>
      <c r="AL7" s="7" t="n">
        <f aca="false">L7*AD7/AC7+AB7/AK7</f>
        <v>6.94836334839364</v>
      </c>
      <c r="AM7" s="4" t="n">
        <f aca="false">AL7+T7</f>
        <v>10.0694425704139</v>
      </c>
      <c r="AN7" s="4" t="n">
        <f aca="false">AM7^-8</f>
        <v>9.46142531367895E-009</v>
      </c>
      <c r="AO7" s="5" t="n">
        <f aca="false">AN7/SUM(AN$2:AN$13)</f>
        <v>4.02696356536425E-005</v>
      </c>
      <c r="AP7" s="6"/>
    </row>
    <row r="8" customFormat="false" ht="15.8" hidden="false" customHeight="false" outlineLevel="0" collapsed="false">
      <c r="A8" s="8" t="s">
        <v>7</v>
      </c>
      <c r="B8" s="0" t="s">
        <v>31</v>
      </c>
      <c r="C8" s="0" t="s">
        <v>40</v>
      </c>
      <c r="D8" s="0" t="s">
        <v>37</v>
      </c>
      <c r="E8" s="0" t="str">
        <f aca="false">VLOOKUP(A8,Nomenclature!$D$1:$E$9,2,0)</f>
        <v>01</v>
      </c>
      <c r="F8" s="0" t="str">
        <f aca="false">VLOOKUP(B8,Nomenclature!$J$1:$K$97,2,0)</f>
        <v>42</v>
      </c>
      <c r="G8" s="0" t="str">
        <f aca="false">VLOOKUP(C8,Nomenclature!$M$1:$N$21,2,0)</f>
        <v>03</v>
      </c>
      <c r="H8" s="0" t="str">
        <f aca="false">VLOOKUP(D8,Nomenclature!$O$25:$P$31,2,0)</f>
        <v>03</v>
      </c>
      <c r="I8" s="0" t="str">
        <f aca="false">CONCATENATE(E8,F8,G8,H8)</f>
        <v>01420303</v>
      </c>
      <c r="J8" s="0" t="n">
        <v>11.8348793516065</v>
      </c>
      <c r="K8" s="0" t="n">
        <v>20</v>
      </c>
      <c r="L8" s="0" t="n">
        <v>158.498334052588</v>
      </c>
      <c r="M8" s="0" t="n">
        <v>0.508932358001474</v>
      </c>
      <c r="N8" s="0" t="n">
        <v>0.0355200803689642</v>
      </c>
      <c r="O8" s="0" t="n">
        <f aca="false">VLOOKUP(D8,'paramètres CI'!$A$1:$B$6,2)</f>
        <v>0.0385046990211696</v>
      </c>
      <c r="P8" s="4" t="n">
        <f aca="false">L8*O8/M8</f>
        <v>11.991634157469</v>
      </c>
      <c r="Q8" s="4" t="n">
        <f aca="false">J8/AK8</f>
        <v>0.870831137619355</v>
      </c>
      <c r="R8" s="4" t="n">
        <f aca="false">P8+Q8</f>
        <v>12.8624652950883</v>
      </c>
      <c r="S8" s="0" t="n">
        <f aca="false">R8 + T8</f>
        <v>3.55428591407426</v>
      </c>
      <c r="T8" s="4" t="n">
        <f aca="false">S$9*(N8/N$9)^(-1/8)-R8</f>
        <v>-9.30817938101405</v>
      </c>
      <c r="U8" s="4" t="n">
        <f aca="false">T8^2</f>
        <v>86.6422033891352</v>
      </c>
      <c r="V8" s="4"/>
      <c r="W8" s="5" t="n">
        <f aca="false">T8/R8</f>
        <v>-0.723669931655209</v>
      </c>
      <c r="X8" s="0" t="n">
        <f aca="false">S8^-8</f>
        <v>3.92627863381128E-005</v>
      </c>
      <c r="Y8" s="0" t="n">
        <f aca="false">X8/SUM(X$2:X$13)</f>
        <v>0.0355200803689643</v>
      </c>
      <c r="Z8" s="0" t="n">
        <f aca="false">Y8-N8</f>
        <v>0</v>
      </c>
      <c r="AA8" s="4" t="n">
        <f aca="false">Cout_Intangibles2!G8</f>
        <v>30.9635835348302</v>
      </c>
      <c r="AB8" s="4" t="n">
        <f aca="false">Cout_Intangibles2!E8</f>
        <v>12.8829772977718</v>
      </c>
      <c r="AC8" s="4" t="n">
        <f aca="false">Cout_Intangibles2!H8</f>
        <v>0.551585142123673</v>
      </c>
      <c r="AD8" s="9" t="n">
        <f aca="false">VLOOKUP(D8,'paramètres CI'!$A$1:$C$6,3)</f>
        <v>0.0763929293534506</v>
      </c>
      <c r="AE8" s="4" t="n">
        <f aca="false">AD8*AA8/AC8</f>
        <v>4.28836578229584</v>
      </c>
      <c r="AF8" s="4" t="n">
        <f aca="false">AE8+AB8/AK8</f>
        <v>5.23631780130988</v>
      </c>
      <c r="AG8" s="4" t="n">
        <f aca="false">AF8+T8</f>
        <v>-4.07186157970417</v>
      </c>
      <c r="AH8" s="9" t="n">
        <f aca="false">AG8^-8</f>
        <v>1.32329280706521E-005</v>
      </c>
      <c r="AI8" s="10" t="n">
        <f aca="false">AH8/SUM(AH$2:AH$13)</f>
        <v>2.43647337413351E-011</v>
      </c>
      <c r="AJ8" s="6" t="n">
        <f aca="false">AI8-N8</f>
        <v>-0.0355200803445995</v>
      </c>
      <c r="AK8" s="7" t="n">
        <f aca="false">1/(1+0.04)*(1 - (1/(1+0.04))^K8)/(1-1/(1+0.04))</f>
        <v>13.5903263449677</v>
      </c>
      <c r="AL8" s="7" t="n">
        <f aca="false">L8*AD8/AC8+AB8/AK8</f>
        <v>22.8995078373978</v>
      </c>
      <c r="AM8" s="4" t="n">
        <f aca="false">AL8+T8</f>
        <v>13.5913284563838</v>
      </c>
      <c r="AN8" s="4" t="n">
        <f aca="false">AM8^-8</f>
        <v>8.58825114163633E-010</v>
      </c>
      <c r="AO8" s="5" t="n">
        <f aca="false">AN8/SUM(AN$2:AN$13)</f>
        <v>3.65532393809276E-006</v>
      </c>
      <c r="AP8" s="6"/>
    </row>
    <row r="9" customFormat="false" ht="13.8" hidden="false" customHeight="false" outlineLevel="0" collapsed="false">
      <c r="A9" s="8" t="s">
        <v>7</v>
      </c>
      <c r="B9" s="0" t="s">
        <v>31</v>
      </c>
      <c r="C9" s="0" t="s">
        <v>41</v>
      </c>
      <c r="D9" s="0" t="s">
        <v>39</v>
      </c>
      <c r="E9" s="0" t="str">
        <f aca="false">VLOOKUP(A9,Nomenclature!$D$1:$E$9,2,0)</f>
        <v>01</v>
      </c>
      <c r="F9" s="0" t="str">
        <f aca="false">VLOOKUP(B9,Nomenclature!$J$1:$K$97,2,0)</f>
        <v>42</v>
      </c>
      <c r="G9" s="0" t="str">
        <f aca="false">VLOOKUP(C9,Nomenclature!$M$1:$N$21,2,0)</f>
        <v>04</v>
      </c>
      <c r="H9" s="0" t="str">
        <f aca="false">VLOOKUP(D9,Nomenclature!$O$25:$P$31,2,0)</f>
        <v>04</v>
      </c>
      <c r="I9" s="0" t="str">
        <f aca="false">CONCATENATE(E9,F9,G9,H9)</f>
        <v>01420404</v>
      </c>
      <c r="J9" s="0" t="n">
        <v>8.39304821964383</v>
      </c>
      <c r="K9" s="0" t="n">
        <v>20</v>
      </c>
      <c r="L9" s="0" t="n">
        <v>151.476159950436</v>
      </c>
      <c r="M9" s="0" t="n">
        <v>0.671181772556996</v>
      </c>
      <c r="N9" s="0" t="n">
        <v>0.442893313394724</v>
      </c>
      <c r="O9" s="0" t="n">
        <f aca="false">VLOOKUP(D9,'paramètres CI'!$A$1:$B$6,2)</f>
        <v>0.022045059962018</v>
      </c>
      <c r="P9" s="4" t="n">
        <f aca="false">L9*O9/M9</f>
        <v>4.9752558330091</v>
      </c>
      <c r="Q9" s="4" t="n">
        <f aca="false">J9/AK9</f>
        <v>0.617575178593976</v>
      </c>
      <c r="R9" s="4" t="n">
        <f aca="false">P9+Q9</f>
        <v>5.59283101160308</v>
      </c>
      <c r="S9" s="0" t="n">
        <f aca="false">R9 + T9</f>
        <v>2.59283101160308</v>
      </c>
      <c r="T9" s="0" t="n">
        <v>-3</v>
      </c>
      <c r="U9" s="4" t="n">
        <f aca="false">T9^2</f>
        <v>9</v>
      </c>
      <c r="V9" s="4" t="n">
        <f aca="false">SUM(U2:U13)</f>
        <v>551.114606763969</v>
      </c>
      <c r="W9" s="5" t="n">
        <f aca="false">T9/R9</f>
        <v>-0.536400973635015</v>
      </c>
      <c r="X9" s="0" t="n">
        <f aca="false">S9^-8</f>
        <v>0.000489560421985693</v>
      </c>
      <c r="Y9" s="0" t="n">
        <f aca="false">X9/SUM(X$2:X$13)</f>
        <v>0.442893313394724</v>
      </c>
      <c r="Z9" s="0" t="n">
        <f aca="false">Y9-N9</f>
        <v>0</v>
      </c>
      <c r="AA9" s="4" t="n">
        <f aca="false">Cout_Intangibles2!G9</f>
        <v>30.9635835348302</v>
      </c>
      <c r="AB9" s="4" t="n">
        <f aca="false">Cout_Intangibles2!E9</f>
        <v>8.97300064962139</v>
      </c>
      <c r="AC9" s="4" t="n">
        <f aca="false">Cout_Intangibles2!H9</f>
        <v>0.727301944094239</v>
      </c>
      <c r="AD9" s="9" t="n">
        <f aca="false">VLOOKUP(D9,'paramètres CI'!$A$1:$C$6,3)</f>
        <v>0.0386719666666667</v>
      </c>
      <c r="AE9" s="4" t="n">
        <f aca="false">AD9*AA9/AC9</f>
        <v>1.64639003107676</v>
      </c>
      <c r="AF9" s="4" t="n">
        <f aca="false">AE9+AB9/AK9</f>
        <v>2.30663912457583</v>
      </c>
      <c r="AG9" s="4" t="n">
        <f aca="false">AF9+T9</f>
        <v>-0.693360875424173</v>
      </c>
      <c r="AH9" s="9" t="n">
        <f aca="false">AG9^-8</f>
        <v>18.7208405758059</v>
      </c>
      <c r="AI9" s="10" t="n">
        <f aca="false">AH9/SUM(AH$2:AH$13)</f>
        <v>3.4469188799952E-005</v>
      </c>
      <c r="AJ9" s="6" t="n">
        <f aca="false">AI9-N9</f>
        <v>-0.442858844205924</v>
      </c>
      <c r="AK9" s="7" t="n">
        <f aca="false">1/(1+0.04)*(1 - (1/(1+0.04))^K9)/(1-1/(1+0.04))</f>
        <v>13.5903263449677</v>
      </c>
      <c r="AL9" s="7" t="n">
        <f aca="false">L9*AD9/AC9+AB9/AK9</f>
        <v>8.71451191510223</v>
      </c>
      <c r="AM9" s="4" t="n">
        <f aca="false">AL9+T9</f>
        <v>5.71451191510223</v>
      </c>
      <c r="AN9" s="4" t="n">
        <f aca="false">AM9^-8</f>
        <v>8.79360309049542E-007</v>
      </c>
      <c r="AO9" s="5" t="n">
        <f aca="false">AN9/SUM(AN$2:AN$13)</f>
        <v>0.00374272565492886</v>
      </c>
      <c r="AP9" s="6"/>
    </row>
    <row r="10" customFormat="false" ht="15.8" hidden="false" customHeight="false" outlineLevel="0" collapsed="false">
      <c r="A10" s="8" t="s">
        <v>7</v>
      </c>
      <c r="B10" s="0" t="s">
        <v>31</v>
      </c>
      <c r="C10" s="0" t="s">
        <v>42</v>
      </c>
      <c r="D10" s="0" t="s">
        <v>43</v>
      </c>
      <c r="E10" s="0" t="str">
        <f aca="false">VLOOKUP(A10,Nomenclature!$D$1:$E$9,2,0)</f>
        <v>01</v>
      </c>
      <c r="F10" s="0" t="str">
        <f aca="false">VLOOKUP(B10,Nomenclature!$J$1:$K$97,2,0)</f>
        <v>42</v>
      </c>
      <c r="G10" s="0" t="str">
        <f aca="false">VLOOKUP(C10,Nomenclature!$M$1:$N$21,2,0)</f>
        <v>05</v>
      </c>
      <c r="H10" s="0" t="str">
        <f aca="false">VLOOKUP(D10,Nomenclature!$O$25:$P$31,2,0)</f>
        <v>02</v>
      </c>
      <c r="I10" s="0" t="str">
        <f aca="false">CONCATENATE(E10,F10,G10,H10)</f>
        <v>01420502</v>
      </c>
      <c r="J10" s="0" t="n">
        <v>26.3296673295953</v>
      </c>
      <c r="K10" s="0" t="n">
        <v>17</v>
      </c>
      <c r="L10" s="0" t="n">
        <v>162.022391406333</v>
      </c>
      <c r="M10" s="0" t="n">
        <v>2.27694394622092</v>
      </c>
      <c r="N10" s="0" t="n">
        <v>0.156316374644757</v>
      </c>
      <c r="O10" s="0" t="n">
        <f aca="false">VLOOKUP(D10,'paramètres CI'!$A$1:$B$6,2)</f>
        <v>0.0935912806596305</v>
      </c>
      <c r="P10" s="4" t="n">
        <f aca="false">L10*O10/M10</f>
        <v>6.65975248640721</v>
      </c>
      <c r="Q10" s="4" t="n">
        <f aca="false">J10/AK10</f>
        <v>2.16425974159038</v>
      </c>
      <c r="R10" s="4" t="n">
        <f aca="false">P10+Q10</f>
        <v>8.82401222799759</v>
      </c>
      <c r="S10" s="0" t="n">
        <f aca="false">R10 + T10</f>
        <v>2.95332365277968</v>
      </c>
      <c r="T10" s="4" t="n">
        <f aca="false">S$9*(N10/N$9)^(-1/8)-R10</f>
        <v>-5.87068857521791</v>
      </c>
      <c r="U10" s="4" t="n">
        <f aca="false">T10^2</f>
        <v>34.464984347194</v>
      </c>
      <c r="V10" s="4"/>
      <c r="W10" s="5" t="n">
        <f aca="false">T10/R10</f>
        <v>-0.665308300071353</v>
      </c>
      <c r="X10" s="0" t="n">
        <f aca="false">S10^-8</f>
        <v>0.000172787233448606</v>
      </c>
      <c r="Y10" s="0" t="n">
        <f aca="false">X10/SUM(X$2:X$13)</f>
        <v>0.156316374644757</v>
      </c>
      <c r="Z10" s="0" t="n">
        <f aca="false">Y10-N10</f>
        <v>0</v>
      </c>
      <c r="AA10" s="4" t="n">
        <f aca="false">Cout_Intangibles2!G10</f>
        <v>30.9635835348302</v>
      </c>
      <c r="AB10" s="4" t="n">
        <f aca="false">Cout_Intangibles2!E10</f>
        <v>28.9340366960554</v>
      </c>
      <c r="AC10" s="4" t="n">
        <f aca="false">Cout_Intangibles2!H10</f>
        <v>2.45701711046511</v>
      </c>
      <c r="AD10" s="9" t="n">
        <f aca="false">VLOOKUP(D10,'paramètres CI'!$A$1:$C$6,3)</f>
        <v>0.09847</v>
      </c>
      <c r="AE10" s="4" t="n">
        <f aca="false">AD10*AA10/AC10</f>
        <v>1.24092911591387</v>
      </c>
      <c r="AF10" s="4" t="n">
        <f aca="false">AE10+AB10/AK10</f>
        <v>3.6192641704014</v>
      </c>
      <c r="AG10" s="4" t="n">
        <f aca="false">AF10+T10</f>
        <v>-2.2514244048165</v>
      </c>
      <c r="AH10" s="9" t="n">
        <f aca="false">AG10^-8</f>
        <v>0.00151475029140472</v>
      </c>
      <c r="AI10" s="10" t="n">
        <f aca="false">AH10/SUM(AH$2:AH$13)</f>
        <v>2.78898875121498E-009</v>
      </c>
      <c r="AJ10" s="6" t="n">
        <f aca="false">AI10-N10</f>
        <v>-0.156316371855768</v>
      </c>
      <c r="AK10" s="7" t="n">
        <f aca="false">1/(1+0.04)*(1 - (1/(1+0.04))^K10)/(1-1/(1+0.04))</f>
        <v>12.1656688537057</v>
      </c>
      <c r="AL10" s="7" t="n">
        <f aca="false">L10*AD10/AC10+AB10/AK10</f>
        <v>8.87171469512075</v>
      </c>
      <c r="AM10" s="4" t="n">
        <f aca="false">AL10+T10</f>
        <v>3.00102611990285</v>
      </c>
      <c r="AN10" s="4" t="n">
        <f aca="false">AM10^-8</f>
        <v>0.000151999373136705</v>
      </c>
      <c r="AO10" s="5" t="n">
        <f aca="false">AN10/SUM(AN$2:AN$13)</f>
        <v>0.64693840228784</v>
      </c>
      <c r="AP10" s="6"/>
    </row>
    <row r="11" customFormat="false" ht="15.8" hidden="false" customHeight="false" outlineLevel="0" collapsed="false">
      <c r="A11" s="8" t="s">
        <v>7</v>
      </c>
      <c r="B11" s="0" t="s">
        <v>31</v>
      </c>
      <c r="C11" s="0" t="s">
        <v>44</v>
      </c>
      <c r="D11" s="0" t="s">
        <v>43</v>
      </c>
      <c r="E11" s="0" t="str">
        <f aca="false">VLOOKUP(A11,Nomenclature!$D$1:$E$9,2,0)</f>
        <v>01</v>
      </c>
      <c r="F11" s="0" t="str">
        <f aca="false">VLOOKUP(B11,Nomenclature!$J$1:$K$97,2,0)</f>
        <v>42</v>
      </c>
      <c r="G11" s="0" t="str">
        <f aca="false">VLOOKUP(C11,Nomenclature!$M$1:$N$21,2,0)</f>
        <v>25</v>
      </c>
      <c r="H11" s="0" t="str">
        <f aca="false">VLOOKUP(D11,Nomenclature!$O$25:$P$31,2,0)</f>
        <v>02</v>
      </c>
      <c r="I11" s="0" t="str">
        <f aca="false">CONCATENATE(E11,F11,G11,H11)</f>
        <v>01422502</v>
      </c>
      <c r="J11" s="0" t="n">
        <v>32.9120841619941</v>
      </c>
      <c r="K11" s="0" t="n">
        <v>17</v>
      </c>
      <c r="L11" s="0" t="n">
        <v>162.022391406333</v>
      </c>
      <c r="M11" s="0" t="n">
        <v>3.17730976744185</v>
      </c>
      <c r="N11" s="0" t="n">
        <v>9.99400359784131E-005</v>
      </c>
      <c r="O11" s="0" t="n">
        <f aca="false">VLOOKUP(D11,'paramètres CI'!$A$1:$B$6,2)</f>
        <v>0.0935912806596305</v>
      </c>
      <c r="P11" s="4" t="n">
        <f aca="false">L11*O11/M11</f>
        <v>4.77255421005536</v>
      </c>
      <c r="Q11" s="4" t="n">
        <f aca="false">J11/AK11</f>
        <v>2.70532467698797</v>
      </c>
      <c r="R11" s="4" t="n">
        <f aca="false">P11+Q11</f>
        <v>7.47787888704333</v>
      </c>
      <c r="S11" s="0" t="n">
        <f aca="false">R11 + T11</f>
        <v>7.40617833317065</v>
      </c>
      <c r="T11" s="4" t="n">
        <f aca="false">S$9*(N11/N$9)^(-1/8)-R11</f>
        <v>-0.07170055387268</v>
      </c>
      <c r="U11" s="4" t="n">
        <f aca="false">T11^2</f>
        <v>0.00514096942564909</v>
      </c>
      <c r="V11" s="4"/>
      <c r="W11" s="5" t="n">
        <f aca="false">T11/R11</f>
        <v>-0.00958835452616292</v>
      </c>
      <c r="X11" s="0" t="n">
        <f aca="false">S11^-8</f>
        <v>1.10470591239773E-007</v>
      </c>
      <c r="Y11" s="0" t="n">
        <f aca="false">X11/SUM(X$2:X$13)</f>
        <v>9.99400359784132E-005</v>
      </c>
      <c r="Z11" s="0" t="n">
        <f aca="false">Y11-N11</f>
        <v>0</v>
      </c>
      <c r="AA11" s="4" t="n">
        <f aca="false">Cout_Intangibles2!G11</f>
        <v>30.9635835348302</v>
      </c>
      <c r="AB11" s="4" t="n">
        <f aca="false">Cout_Intangibles2!E11</f>
        <v>34.4452817810183</v>
      </c>
      <c r="AC11" s="4" t="n">
        <f aca="false">Cout_Intangibles2!H11</f>
        <v>3.17730976744185</v>
      </c>
      <c r="AD11" s="9" t="n">
        <f aca="false">VLOOKUP(D11,'paramètres CI'!$A$1:$C$6,3)</f>
        <v>0.09847</v>
      </c>
      <c r="AE11" s="4" t="n">
        <f aca="false">AD11*AA11/AC11</f>
        <v>0.959611839524719</v>
      </c>
      <c r="AF11" s="4" t="n">
        <f aca="false">AE11+AB11/AK11</f>
        <v>3.79096309486701</v>
      </c>
      <c r="AG11" s="4" t="n">
        <f aca="false">AF11+T11</f>
        <v>3.71926254099433</v>
      </c>
      <c r="AH11" s="9" t="n">
        <f aca="false">AG11^-8</f>
        <v>2.7311484796674E-005</v>
      </c>
      <c r="AI11" s="10" t="n">
        <f aca="false">AH11/SUM(AH$2:AH$13)</f>
        <v>5.02864559981463E-011</v>
      </c>
      <c r="AJ11" s="6" t="n">
        <f aca="false">AI11-N11</f>
        <v>-9.99399856919571E-005</v>
      </c>
      <c r="AK11" s="7" t="n">
        <f aca="false">1/(1+0.04)*(1 - (1/(1+0.04))^K11)/(1-1/(1+0.04))</f>
        <v>12.1656688537057</v>
      </c>
      <c r="AL11" s="7" t="n">
        <f aca="false">L11*AD11/AC11+AB11/AK11</f>
        <v>7.85268881747334</v>
      </c>
      <c r="AM11" s="4" t="n">
        <f aca="false">AL11+T11</f>
        <v>7.78098826360066</v>
      </c>
      <c r="AN11" s="4" t="n">
        <f aca="false">AM11^-8</f>
        <v>7.44255269086337E-008</v>
      </c>
      <c r="AO11" s="5" t="n">
        <f aca="false">AN11/SUM(AN$2:AN$13)</f>
        <v>0.000316769276570622</v>
      </c>
      <c r="AP11" s="6"/>
    </row>
    <row r="12" customFormat="false" ht="15.8" hidden="false" customHeight="false" outlineLevel="0" collapsed="false">
      <c r="A12" s="8" t="s">
        <v>7</v>
      </c>
      <c r="B12" s="0" t="s">
        <v>31</v>
      </c>
      <c r="C12" s="0" t="s">
        <v>45</v>
      </c>
      <c r="D12" s="0" t="s">
        <v>43</v>
      </c>
      <c r="E12" s="0" t="str">
        <f aca="false">VLOOKUP(A12,Nomenclature!$D$1:$E$9,2,0)</f>
        <v>01</v>
      </c>
      <c r="F12" s="0" t="str">
        <f aca="false">VLOOKUP(B12,Nomenclature!$J$1:$K$97,2,0)</f>
        <v>42</v>
      </c>
      <c r="G12" s="0" t="str">
        <f aca="false">VLOOKUP(C12,Nomenclature!$M$1:$N$21,2,0)</f>
        <v>06</v>
      </c>
      <c r="H12" s="0" t="str">
        <f aca="false">VLOOKUP(D12,Nomenclature!$O$25:$P$31,2,0)</f>
        <v>02</v>
      </c>
      <c r="I12" s="0" t="str">
        <f aca="false">CONCATENATE(E12,F12,G12,H12)</f>
        <v>01420602</v>
      </c>
      <c r="J12" s="0" t="n">
        <v>10</v>
      </c>
      <c r="K12" s="0" t="n">
        <v>13</v>
      </c>
      <c r="L12" s="0" t="n">
        <v>150.05335784412</v>
      </c>
      <c r="M12" s="0" t="n">
        <v>0.9</v>
      </c>
      <c r="N12" s="0" t="n">
        <v>0.279490134385912</v>
      </c>
      <c r="O12" s="0" t="n">
        <f aca="false">VLOOKUP(D12,'paramètres CI'!$A$1:$B$6,2)</f>
        <v>0.0935912806596305</v>
      </c>
      <c r="P12" s="4" t="n">
        <f aca="false">L12*O12/M12</f>
        <v>15.6040954754544</v>
      </c>
      <c r="Q12" s="4" t="n">
        <f aca="false">J12/AK12</f>
        <v>1.00143727814033</v>
      </c>
      <c r="R12" s="4" t="n">
        <f aca="false">P12+Q12</f>
        <v>16.6055327535948</v>
      </c>
      <c r="S12" s="0" t="n">
        <f aca="false">R12 + T12</f>
        <v>2.74641266130237</v>
      </c>
      <c r="T12" s="4" t="n">
        <f aca="false">S$9*(N12/N$9)^(-1/8)-R12</f>
        <v>-13.8591200922924</v>
      </c>
      <c r="U12" s="4" t="n">
        <f aca="false">T12^2</f>
        <v>192.075209732583</v>
      </c>
      <c r="V12" s="4"/>
      <c r="W12" s="5" t="n">
        <f aca="false">T12/R12</f>
        <v>-0.834608578836001</v>
      </c>
      <c r="X12" s="0" t="n">
        <f aca="false">S12^-8</f>
        <v>0.0003089396565553</v>
      </c>
      <c r="Y12" s="0" t="n">
        <f aca="false">X12/SUM(X$2:X$13)</f>
        <v>0.279490134385912</v>
      </c>
      <c r="Z12" s="0" t="n">
        <f aca="false">Y12-N12</f>
        <v>0</v>
      </c>
      <c r="AA12" s="4" t="n">
        <f aca="false">Cout_Intangibles2!G12</f>
        <v>30.9635835348302</v>
      </c>
      <c r="AB12" s="4" t="n">
        <f aca="false">Cout_Intangibles2!E12</f>
        <v>10.4</v>
      </c>
      <c r="AC12" s="4" t="n">
        <f aca="false">Cout_Intangibles2!H12</f>
        <v>0.92</v>
      </c>
      <c r="AD12" s="9" t="n">
        <f aca="false">VLOOKUP(D12,'paramètres CI'!$A$1:$C$6,3)</f>
        <v>0.09847</v>
      </c>
      <c r="AE12" s="4" t="n">
        <f aca="false">AD12*AA12/AC12</f>
        <v>3.31411312029862</v>
      </c>
      <c r="AF12" s="4" t="n">
        <f aca="false">AE12+AB12/AK12</f>
        <v>4.35560788956456</v>
      </c>
      <c r="AG12" s="4" t="n">
        <f aca="false">AF12+T12</f>
        <v>-9.50351220272784</v>
      </c>
      <c r="AH12" s="9" t="n">
        <f aca="false">AG12^-8</f>
        <v>1.50288900232025E-008</v>
      </c>
      <c r="AI12" s="10" t="n">
        <f aca="false">AH12/SUM(AH$2:AH$13)</f>
        <v>2.76714950680671E-014</v>
      </c>
      <c r="AJ12" s="6" t="n">
        <f aca="false">AI12-N12</f>
        <v>-0.279490134385884</v>
      </c>
      <c r="AK12" s="7" t="n">
        <f aca="false">1/(1+0.04)*(1 - (1/(1+0.04))^K12)/(1-1/(1+0.04))</f>
        <v>9.98564784663304</v>
      </c>
      <c r="AL12" s="7" t="n">
        <f aca="false">L12*AD12/AC12+AB12/AK12</f>
        <v>17.1020971028643</v>
      </c>
      <c r="AM12" s="4" t="n">
        <f aca="false">AL12+T12</f>
        <v>3.24297701057191</v>
      </c>
      <c r="AN12" s="4" t="n">
        <f aca="false">AM12^-8</f>
        <v>8.17427116008491E-005</v>
      </c>
      <c r="AO12" s="5" t="n">
        <f aca="false">AN12/SUM(AN$2:AN$13)</f>
        <v>0.347912614048529</v>
      </c>
      <c r="AP12" s="6"/>
    </row>
    <row r="13" s="12" customFormat="true" ht="15.8" hidden="false" customHeight="false" outlineLevel="0" collapsed="false">
      <c r="A13" s="11" t="s">
        <v>7</v>
      </c>
      <c r="B13" s="12" t="s">
        <v>31</v>
      </c>
      <c r="C13" s="12" t="s">
        <v>46</v>
      </c>
      <c r="D13" s="12" t="s">
        <v>43</v>
      </c>
      <c r="E13" s="0" t="str">
        <f aca="false">VLOOKUP(A13,Nomenclature!$D$1:$E$9,2,0)</f>
        <v>01</v>
      </c>
      <c r="F13" s="0" t="str">
        <f aca="false">VLOOKUP(B13,Nomenclature!$J$1:$K$97,2,0)</f>
        <v>42</v>
      </c>
      <c r="G13" s="0" t="str">
        <f aca="false">VLOOKUP(C13,Nomenclature!$M$1:$N$21,2,0)</f>
        <v>26</v>
      </c>
      <c r="H13" s="0" t="str">
        <f aca="false">VLOOKUP(D13,Nomenclature!$O$25:$P$31,2,0)</f>
        <v>02</v>
      </c>
      <c r="I13" s="0" t="str">
        <f aca="false">CONCATENATE(E13,F13,G13,H13)</f>
        <v>01422602</v>
      </c>
      <c r="J13" s="12" t="n">
        <v>12</v>
      </c>
      <c r="K13" s="12" t="n">
        <v>13</v>
      </c>
      <c r="L13" s="12" t="n">
        <v>150.05335784412</v>
      </c>
      <c r="M13" s="12" t="n">
        <v>1</v>
      </c>
      <c r="N13" s="12" t="n">
        <v>9.99400359784131E-005</v>
      </c>
      <c r="O13" s="12" t="n">
        <f aca="false">VLOOKUP(D13,'paramètres CI'!$A$1:$B$6,2)</f>
        <v>0.0935912806596305</v>
      </c>
      <c r="P13" s="4" t="n">
        <f aca="false">L13*O13/M13</f>
        <v>14.043685927909</v>
      </c>
      <c r="Q13" s="4" t="n">
        <f aca="false">J13/AK13</f>
        <v>1.20172473376839</v>
      </c>
      <c r="R13" s="4" t="n">
        <f aca="false">P13+Q13</f>
        <v>15.2454106616774</v>
      </c>
      <c r="S13" s="0" t="n">
        <f aca="false">R13 + T13</f>
        <v>7.40617833317065</v>
      </c>
      <c r="T13" s="4" t="n">
        <f aca="false">S$9*(N13/N$9)^(-1/8)-R13</f>
        <v>-7.83923232850674</v>
      </c>
      <c r="U13" s="4" t="n">
        <f aca="false">T13^2</f>
        <v>61.4535635003052</v>
      </c>
      <c r="V13" s="4"/>
      <c r="W13" s="5" t="n">
        <f aca="false">T13/R13</f>
        <v>-0.514202765833808</v>
      </c>
      <c r="X13" s="12" t="n">
        <f aca="false">S13^-8</f>
        <v>1.10470591239773E-007</v>
      </c>
      <c r="Y13" s="12" t="n">
        <f aca="false">X13/SUM(X$2:X$13)</f>
        <v>9.99400359784132E-005</v>
      </c>
      <c r="Z13" s="12" t="n">
        <f aca="false">Y13-N13</f>
        <v>0</v>
      </c>
      <c r="AA13" s="4" t="n">
        <f aca="false">Cout_Intangibles2!G13</f>
        <v>30.9635835348302</v>
      </c>
      <c r="AB13" s="4" t="n">
        <f aca="false">Cout_Intangibles2!E13</f>
        <v>12</v>
      </c>
      <c r="AC13" s="4" t="n">
        <f aca="false">Cout_Intangibles2!H13</f>
        <v>1</v>
      </c>
      <c r="AD13" s="12" t="n">
        <f aca="false">VLOOKUP(D13,'paramètres CI'!$A$1:$C$6,3)</f>
        <v>0.09847</v>
      </c>
      <c r="AE13" s="4" t="n">
        <f aca="false">AD13*AA13/AC13</f>
        <v>3.04898407067473</v>
      </c>
      <c r="AF13" s="4" t="n">
        <f aca="false">AE13+AB13/AK13</f>
        <v>4.25070880444312</v>
      </c>
      <c r="AG13" s="4" t="n">
        <f aca="false">AF13+T13</f>
        <v>-3.58852352406362</v>
      </c>
      <c r="AH13" s="12" t="n">
        <f aca="false">AG13^-8</f>
        <v>3.63641650037971E-005</v>
      </c>
      <c r="AI13" s="13" t="n">
        <f aca="false">AH13/SUM(AH$2:AH$13)</f>
        <v>6.69544331619592E-011</v>
      </c>
      <c r="AJ13" s="6" t="n">
        <f aca="false">AI13-N13</f>
        <v>-9.99399690239799E-005</v>
      </c>
      <c r="AK13" s="7" t="n">
        <f aca="false">1/(1+0.04)*(1 - (1/(1+0.04))^K13)/(1-1/(1+0.04))</f>
        <v>9.98564784663304</v>
      </c>
      <c r="AL13" s="7" t="n">
        <f aca="false">L13*AD13/AC13+AB13/AK13</f>
        <v>15.9774788806789</v>
      </c>
      <c r="AM13" s="4" t="n">
        <f aca="false">AL13+T13</f>
        <v>8.13824655217215</v>
      </c>
      <c r="AN13" s="4" t="n">
        <f aca="false">AM13^-8</f>
        <v>5.19700646348023E-008</v>
      </c>
      <c r="AO13" s="5" t="n">
        <f aca="false">AN13/SUM(AN$2:AN$13)</f>
        <v>0.000221194534476114</v>
      </c>
      <c r="AP13" s="6"/>
    </row>
    <row r="14" s="4" customFormat="true" ht="15.8" hidden="false" customHeight="false" outlineLevel="0" collapsed="false">
      <c r="A14" s="3" t="s">
        <v>7</v>
      </c>
      <c r="B14" s="4" t="s">
        <v>47</v>
      </c>
      <c r="C14" s="4" t="s">
        <v>32</v>
      </c>
      <c r="D14" s="4" t="s">
        <v>33</v>
      </c>
      <c r="J14" s="4" t="n">
        <v>16.7615768608474</v>
      </c>
      <c r="K14" s="4" t="n">
        <v>25</v>
      </c>
      <c r="L14" s="4" t="n">
        <v>118.056432407415</v>
      </c>
      <c r="M14" s="4" t="n">
        <v>0.635779803220098</v>
      </c>
      <c r="N14" s="4" t="n">
        <v>0.0203451973062938</v>
      </c>
      <c r="O14" s="4" t="n">
        <f aca="false">VLOOKUP(D14,'paramètres CI'!$A$1:$B$6,2)</f>
        <v>0.033584731604575</v>
      </c>
      <c r="P14" s="4" t="n">
        <f aca="false">L14*O14/M14</f>
        <v>6.23626855794299</v>
      </c>
      <c r="Q14" s="4" t="n">
        <f aca="false">J14/AK14</f>
        <v>1.07294143425886</v>
      </c>
      <c r="R14" s="4" t="n">
        <f aca="false">P14+Q14</f>
        <v>7.30920999220185</v>
      </c>
      <c r="S14" s="0" t="n">
        <f aca="false">R14 + T14</f>
        <v>7.66577284532367</v>
      </c>
      <c r="T14" s="4" t="n">
        <f aca="false">S$21*(N14/N$21)^(-1/8)-R14</f>
        <v>0.356562853121822</v>
      </c>
      <c r="U14" s="4" t="n">
        <f aca="false">T14^2</f>
        <v>0.127137068226374</v>
      </c>
      <c r="W14" s="5" t="n">
        <f aca="false">T14/R14</f>
        <v>0.0487826801394729</v>
      </c>
      <c r="X14" s="4" t="n">
        <f aca="false">S14^-8</f>
        <v>8.38595316120817E-008</v>
      </c>
      <c r="Y14" s="4" t="n">
        <f aca="false">X14/SUM(X$14:X$25)</f>
        <v>0.0203451973062938</v>
      </c>
      <c r="Z14" s="4" t="n">
        <f aca="false">Y14-N14</f>
        <v>0</v>
      </c>
      <c r="AA14" s="4" t="n">
        <f aca="false">Cout_Intangibles2!G14</f>
        <v>17.3242650728987</v>
      </c>
      <c r="AB14" s="4" t="n">
        <f aca="false">Cout_Intangibles2!E14</f>
        <v>18.1719866737283</v>
      </c>
      <c r="AC14" s="4" t="n">
        <f aca="false">Cout_Intangibles2!H14</f>
        <v>0.655336273817924</v>
      </c>
      <c r="AD14" s="4" t="n">
        <f aca="false">VLOOKUP(D14,'paramètres CI'!$A$1:$C$6,3)</f>
        <v>0.0509473684210526</v>
      </c>
      <c r="AE14" s="4" t="n">
        <f aca="false">AD14*AA14/AC14</f>
        <v>1.34682872069763</v>
      </c>
      <c r="AF14" s="4" t="n">
        <f aca="false">AE14+AB14/AK14</f>
        <v>2.51005325541227</v>
      </c>
      <c r="AG14" s="4" t="n">
        <f aca="false">AF14+T14</f>
        <v>2.86661610853409</v>
      </c>
      <c r="AH14" s="4" t="n">
        <f aca="false">AG14^-8</f>
        <v>0.000219302561332995</v>
      </c>
      <c r="AI14" s="5" t="n">
        <f aca="false">AH14/SUM(AH$14:AH$25)</f>
        <v>1.26200093316975E-007</v>
      </c>
      <c r="AJ14" s="6" t="n">
        <f aca="false">AI14-N14</f>
        <v>-0.0203450711062005</v>
      </c>
      <c r="AK14" s="7" t="n">
        <f aca="false">1/(1+0.04)*(1 - (1/(1+0.04))^K14)/(1-1/(1+0.04))</f>
        <v>15.6220799436509</v>
      </c>
      <c r="AL14" s="7" t="n">
        <f aca="false">L14*AD14/AC14+AB14/AK14</f>
        <v>10.3412065824576</v>
      </c>
      <c r="AM14" s="4" t="n">
        <f aca="false">AL14+T14</f>
        <v>10.6977694355794</v>
      </c>
      <c r="AN14" s="4" t="n">
        <f aca="false">AM14^-8</f>
        <v>5.82980639130812E-009</v>
      </c>
      <c r="AO14" s="5" t="n">
        <f aca="false">AN14/SUM(AN$14:AN$25)</f>
        <v>0.0050924440733424</v>
      </c>
    </row>
    <row r="15" customFormat="false" ht="15.8" hidden="false" customHeight="false" outlineLevel="0" collapsed="false">
      <c r="A15" s="8" t="s">
        <v>7</v>
      </c>
      <c r="B15" s="0" t="s">
        <v>47</v>
      </c>
      <c r="C15" s="0" t="s">
        <v>32</v>
      </c>
      <c r="D15" s="0" t="s">
        <v>34</v>
      </c>
      <c r="J15" s="0" t="n">
        <v>15.2189675271416</v>
      </c>
      <c r="K15" s="0" t="n">
        <v>25</v>
      </c>
      <c r="L15" s="0" t="n">
        <v>129.861957654416</v>
      </c>
      <c r="M15" s="0" t="n">
        <v>0.646595963315521</v>
      </c>
      <c r="N15" s="0" t="n">
        <v>0.0693870827850743</v>
      </c>
      <c r="O15" s="0" t="n">
        <f aca="false">VLOOKUP(D15,'paramètres CI'!$A$1:$B$6,2)</f>
        <v>0.0424847883250769</v>
      </c>
      <c r="P15" s="4" t="n">
        <f aca="false">L15*O15/M15</f>
        <v>8.53262020711959</v>
      </c>
      <c r="Q15" s="4" t="n">
        <f aca="false">J15/AK15</f>
        <v>0.974195982995651</v>
      </c>
      <c r="R15" s="4" t="n">
        <f aca="false">P15+Q15</f>
        <v>9.50681619011524</v>
      </c>
      <c r="S15" s="0" t="n">
        <f aca="false">R15 + T15</f>
        <v>6.5758796395884</v>
      </c>
      <c r="T15" s="4" t="n">
        <f aca="false">S$21*(N15/N$21)^(-1/8)-R15</f>
        <v>-2.93093655052684</v>
      </c>
      <c r="U15" s="4" t="n">
        <f aca="false">T15^2</f>
        <v>8.59038906321419</v>
      </c>
      <c r="V15" s="9"/>
      <c r="W15" s="5" t="n">
        <f aca="false">T15/R15</f>
        <v>-0.308298434714063</v>
      </c>
      <c r="X15" s="0" t="n">
        <f aca="false">S15^-8</f>
        <v>2.86002056145458E-007</v>
      </c>
      <c r="Y15" s="9" t="n">
        <f aca="false">X15/SUM(X$14:X$25)</f>
        <v>0.0693870827850744</v>
      </c>
      <c r="Z15" s="0" t="n">
        <f aca="false">Y15-N15</f>
        <v>0</v>
      </c>
      <c r="AA15" s="4" t="n">
        <f aca="false">Cout_Intangibles2!G15</f>
        <v>17.3242650728987</v>
      </c>
      <c r="AB15" s="4" t="n">
        <f aca="false">Cout_Intangibles2!E15</f>
        <v>15.6477134439303</v>
      </c>
      <c r="AC15" s="4" t="n">
        <f aca="false">Cout_Intangibles2!H15</f>
        <v>0.666866530330741</v>
      </c>
      <c r="AD15" s="9" t="n">
        <f aca="false">VLOOKUP(D15,'paramètres CI'!$A$1:$C$6,3)</f>
        <v>0.0591</v>
      </c>
      <c r="AE15" s="4" t="n">
        <f aca="false">AD15*AA15/AC15</f>
        <v>1.53533581195103</v>
      </c>
      <c r="AF15" s="4" t="n">
        <f aca="false">AE15+AB15/AK15</f>
        <v>2.536976662617</v>
      </c>
      <c r="AG15" s="4" t="n">
        <f aca="false">AF15+T15</f>
        <v>-0.393959887909843</v>
      </c>
      <c r="AH15" s="9" t="n">
        <f aca="false">AG15^-8</f>
        <v>1723.39154642162</v>
      </c>
      <c r="AI15" s="10" t="n">
        <f aca="false">AH15/SUM(AH$14:AH$25)</f>
        <v>0.991744796130534</v>
      </c>
      <c r="AJ15" s="6" t="n">
        <f aca="false">AI15-N15</f>
        <v>0.922357713345459</v>
      </c>
      <c r="AK15" s="7" t="n">
        <f aca="false">1/(1+0.04)*(1 - (1/(1+0.04))^K15)/(1-1/(1+0.04))</f>
        <v>15.6220799436509</v>
      </c>
      <c r="AL15" s="7" t="n">
        <f aca="false">L15*AD15/AC15+AB15/AK15</f>
        <v>12.51045310665</v>
      </c>
      <c r="AM15" s="4" t="n">
        <f aca="false">AL15+T15</f>
        <v>9.57951655612317</v>
      </c>
      <c r="AN15" s="4" t="n">
        <f aca="false">AM15^-8</f>
        <v>1.41010437890001E-008</v>
      </c>
      <c r="AO15" s="10" t="n">
        <f aca="false">AN15/SUM(AN$14:AN$25)</f>
        <v>0.0123175234392513</v>
      </c>
    </row>
    <row r="16" customFormat="false" ht="15.8" hidden="false" customHeight="false" outlineLevel="0" collapsed="false">
      <c r="A16" s="8" t="s">
        <v>7</v>
      </c>
      <c r="B16" s="0" t="s">
        <v>47</v>
      </c>
      <c r="C16" s="0" t="s">
        <v>35</v>
      </c>
      <c r="D16" s="0" t="s">
        <v>33</v>
      </c>
      <c r="J16" s="0" t="n">
        <v>20.9519710760593</v>
      </c>
      <c r="K16" s="0" t="n">
        <v>25</v>
      </c>
      <c r="L16" s="0" t="n">
        <v>118.056432407415</v>
      </c>
      <c r="M16" s="0" t="n">
        <v>0.762935763864118</v>
      </c>
      <c r="N16" s="0" t="n">
        <v>9.99400359784131E-005</v>
      </c>
      <c r="O16" s="0" t="n">
        <f aca="false">VLOOKUP(D16,'paramètres CI'!$A$1:$B$6,2)</f>
        <v>0.033584731604575</v>
      </c>
      <c r="P16" s="4" t="n">
        <f aca="false">L16*O16/M16</f>
        <v>5.19689046495249</v>
      </c>
      <c r="Q16" s="4" t="n">
        <f aca="false">J16/AK16</f>
        <v>1.34117679282358</v>
      </c>
      <c r="R16" s="4" t="n">
        <f aca="false">P16+Q16</f>
        <v>6.53806725777607</v>
      </c>
      <c r="S16" s="0" t="n">
        <f aca="false">R16 + T16</f>
        <v>14.8986269713853</v>
      </c>
      <c r="T16" s="4" t="n">
        <f aca="false">S$21*(N16/N$21)^(-1/8)-R16</f>
        <v>8.36055971360921</v>
      </c>
      <c r="U16" s="4" t="n">
        <f aca="false">T16^2</f>
        <v>69.8989587248253</v>
      </c>
      <c r="V16" s="9"/>
      <c r="W16" s="5" t="n">
        <f aca="false">T16/R16</f>
        <v>1.27875094947449</v>
      </c>
      <c r="X16" s="0" t="n">
        <f aca="false">S16^-8</f>
        <v>4.11936265855316E-010</v>
      </c>
      <c r="Y16" s="9" t="n">
        <f aca="false">X16/SUM(X$14:X$25)</f>
        <v>9.99400359784132E-005</v>
      </c>
      <c r="Z16" s="0" t="n">
        <f aca="false">Y16-N16</f>
        <v>0</v>
      </c>
      <c r="AA16" s="4" t="n">
        <f aca="false">Cout_Intangibles2!G16</f>
        <v>17.3242650728987</v>
      </c>
      <c r="AB16" s="4" t="n">
        <f aca="false">Cout_Intangibles2!E16</f>
        <v>21.6333174687242</v>
      </c>
      <c r="AC16" s="4" t="n">
        <f aca="false">Cout_Intangibles2!H16</f>
        <v>0.756157239020681</v>
      </c>
      <c r="AD16" s="9" t="n">
        <f aca="false">VLOOKUP(D16,'paramètres CI'!$A$1:$C$6,3)</f>
        <v>0.0509473684210526</v>
      </c>
      <c r="AE16" s="4" t="n">
        <f aca="false">AD16*AA16/AC16</f>
        <v>1.16725155793794</v>
      </c>
      <c r="AF16" s="4" t="n">
        <f aca="false">AE16+AB16/AK16</f>
        <v>2.55204267069348</v>
      </c>
      <c r="AG16" s="4" t="n">
        <f aca="false">AF16+T16</f>
        <v>10.9126023843027</v>
      </c>
      <c r="AH16" s="9" t="n">
        <f aca="false">AG16^-8</f>
        <v>4.97248348068895E-009</v>
      </c>
      <c r="AI16" s="10" t="n">
        <f aca="false">AH16/SUM(AH$14:AH$25)</f>
        <v>2.8614708166915E-012</v>
      </c>
      <c r="AJ16" s="6" t="n">
        <f aca="false">AI16-N16</f>
        <v>-9.99400331169423E-005</v>
      </c>
      <c r="AK16" s="7" t="n">
        <f aca="false">1/(1+0.04)*(1 - (1/(1+0.04))^K16)/(1-1/(1+0.04))</f>
        <v>15.6220799436509</v>
      </c>
      <c r="AL16" s="7" t="n">
        <f aca="false">L16*AD16/AC16+AB16/AK16</f>
        <v>9.33904222079943</v>
      </c>
      <c r="AM16" s="4" t="n">
        <f aca="false">AL16+T16</f>
        <v>17.6996019344086</v>
      </c>
      <c r="AN16" s="4" t="n">
        <f aca="false">AM16^-8</f>
        <v>1.03822625388278E-010</v>
      </c>
      <c r="AO16" s="10" t="n">
        <f aca="false">AN16/SUM(AN$14:AN$25)</f>
        <v>9.06909900345333E-005</v>
      </c>
    </row>
    <row r="17" customFormat="false" ht="15.8" hidden="false" customHeight="false" outlineLevel="0" collapsed="false">
      <c r="A17" s="8" t="s">
        <v>7</v>
      </c>
      <c r="B17" s="0" t="s">
        <v>47</v>
      </c>
      <c r="C17" s="0" t="s">
        <v>35</v>
      </c>
      <c r="D17" s="0" t="s">
        <v>34</v>
      </c>
      <c r="J17" s="0" t="n">
        <v>19.023709408927</v>
      </c>
      <c r="K17" s="0" t="n">
        <v>25</v>
      </c>
      <c r="L17" s="0" t="n">
        <v>129.861957654416</v>
      </c>
      <c r="M17" s="0" t="n">
        <v>0.775915155978626</v>
      </c>
      <c r="N17" s="0" t="n">
        <v>9.99400359784131E-005</v>
      </c>
      <c r="O17" s="0" t="n">
        <f aca="false">VLOOKUP(D17,'paramètres CI'!$A$1:$B$6,2)</f>
        <v>0.0424847883250769</v>
      </c>
      <c r="P17" s="4" t="n">
        <f aca="false">L17*O17/M17</f>
        <v>7.11051683926632</v>
      </c>
      <c r="Q17" s="4" t="n">
        <f aca="false">J17/AK17</f>
        <v>1.21774497874456</v>
      </c>
      <c r="R17" s="4" t="n">
        <f aca="false">P17+Q17</f>
        <v>8.32826181801087</v>
      </c>
      <c r="S17" s="0" t="n">
        <f aca="false">R17 + T17</f>
        <v>14.8986269713853</v>
      </c>
      <c r="T17" s="4" t="n">
        <f aca="false">S$21*(N17/N$21)^(-1/8)-R17</f>
        <v>6.57036515337441</v>
      </c>
      <c r="U17" s="4" t="n">
        <f aca="false">T17^2</f>
        <v>43.1696982486767</v>
      </c>
      <c r="V17" s="9"/>
      <c r="W17" s="5" t="n">
        <f aca="false">T17/R17</f>
        <v>0.788923943188865</v>
      </c>
      <c r="X17" s="0" t="n">
        <f aca="false">S17^-8</f>
        <v>4.11936265855316E-010</v>
      </c>
      <c r="Y17" s="9" t="n">
        <f aca="false">X17/SUM(X$14:X$25)</f>
        <v>9.99400359784132E-005</v>
      </c>
      <c r="Z17" s="0" t="n">
        <f aca="false">Y17-N17</f>
        <v>0</v>
      </c>
      <c r="AA17" s="4" t="n">
        <f aca="false">Cout_Intangibles2!G17</f>
        <v>17.3242650728987</v>
      </c>
      <c r="AB17" s="4" t="n">
        <f aca="false">Cout_Intangibles2!E17</f>
        <v>18.6282302903932</v>
      </c>
      <c r="AC17" s="4" t="n">
        <f aca="false">Cout_Intangibles2!H17</f>
        <v>0.769461381150855</v>
      </c>
      <c r="AD17" s="9" t="n">
        <f aca="false">VLOOKUP(D17,'paramètres CI'!$A$1:$C$6,3)</f>
        <v>0.0591</v>
      </c>
      <c r="AE17" s="4" t="n">
        <f aca="false">AD17*AA17/AC17</f>
        <v>1.33062437035756</v>
      </c>
      <c r="AF17" s="4" t="n">
        <f aca="false">AE17+AB17/AK17</f>
        <v>2.52305395448371</v>
      </c>
      <c r="AG17" s="4" t="n">
        <f aca="false">AF17+T17</f>
        <v>9.09341910785812</v>
      </c>
      <c r="AH17" s="9" t="n">
        <f aca="false">AG17^-8</f>
        <v>2.13885989643521E-008</v>
      </c>
      <c r="AI17" s="10" t="n">
        <f aca="false">AH17/SUM(AH$14:AH$25)</f>
        <v>1.23083067010877E-011</v>
      </c>
      <c r="AJ17" s="6" t="n">
        <f aca="false">AI17-N17</f>
        <v>-9.99400236701064E-005</v>
      </c>
      <c r="AK17" s="7" t="n">
        <f aca="false">1/(1+0.04)*(1 - (1/(1+0.04))^K17)/(1-1/(1+0.04))</f>
        <v>15.6220799436509</v>
      </c>
      <c r="AL17" s="7" t="n">
        <f aca="false">L17*AD17/AC17+AB17/AK17</f>
        <v>11.1667335393123</v>
      </c>
      <c r="AM17" s="4" t="n">
        <f aca="false">AL17+T17</f>
        <v>17.7370986926867</v>
      </c>
      <c r="AN17" s="4" t="n">
        <f aca="false">AM17^-8</f>
        <v>1.02079689356306E-010</v>
      </c>
      <c r="AO17" s="10" t="n">
        <f aca="false">AN17/SUM(AN$14:AN$25)</f>
        <v>8.91685030649034E-005</v>
      </c>
    </row>
    <row r="18" customFormat="false" ht="15.8" hidden="false" customHeight="false" outlineLevel="0" collapsed="false">
      <c r="A18" s="8" t="s">
        <v>7</v>
      </c>
      <c r="B18" s="0" t="s">
        <v>47</v>
      </c>
      <c r="C18" s="0" t="s">
        <v>36</v>
      </c>
      <c r="D18" s="0" t="s">
        <v>37</v>
      </c>
      <c r="J18" s="0" t="n">
        <v>10.8280219909422</v>
      </c>
      <c r="K18" s="0" t="n">
        <v>20</v>
      </c>
      <c r="L18" s="0" t="n">
        <v>118.648517658552</v>
      </c>
      <c r="M18" s="0" t="n">
        <v>0.723246620580549</v>
      </c>
      <c r="N18" s="0" t="n">
        <v>9.99400359784131E-005</v>
      </c>
      <c r="O18" s="0" t="n">
        <f aca="false">VLOOKUP(D18,'paramètres CI'!$A$1:$B$6,2)</f>
        <v>0.0385046990211696</v>
      </c>
      <c r="P18" s="4" t="n">
        <f aca="false">L18*O18/M18</f>
        <v>6.31669105910695</v>
      </c>
      <c r="Q18" s="4" t="n">
        <f aca="false">J18/AK18</f>
        <v>0.796744810690413</v>
      </c>
      <c r="R18" s="4" t="n">
        <f aca="false">P18+Q18</f>
        <v>7.11343586979736</v>
      </c>
      <c r="S18" s="0" t="n">
        <f aca="false">R18 + T18</f>
        <v>14.8986269713853</v>
      </c>
      <c r="T18" s="4" t="n">
        <f aca="false">S$21*(N18/N$21)^(-1/8)-R18</f>
        <v>7.78519110158792</v>
      </c>
      <c r="U18" s="4" t="n">
        <f aca="false">T18^2</f>
        <v>60.6092004882437</v>
      </c>
      <c r="V18" s="9"/>
      <c r="W18" s="5" t="n">
        <f aca="false">T18/R18</f>
        <v>1.09443470695262</v>
      </c>
      <c r="X18" s="0" t="n">
        <f aca="false">S18^-8</f>
        <v>4.11936265855316E-010</v>
      </c>
      <c r="Y18" s="9" t="n">
        <f aca="false">X18/SUM(X$14:X$25)</f>
        <v>9.99400359784132E-005</v>
      </c>
      <c r="Z18" s="0" t="n">
        <f aca="false">Y18-N18</f>
        <v>0</v>
      </c>
      <c r="AA18" s="4" t="n">
        <f aca="false">Cout_Intangibles2!G18</f>
        <v>17.3242650728987</v>
      </c>
      <c r="AB18" s="4" t="n">
        <f aca="false">Cout_Intangibles2!E18</f>
        <v>11.1559185060151</v>
      </c>
      <c r="AC18" s="4" t="n">
        <f aca="false">Cout_Intangibles2!H18</f>
        <v>0.723259021085571</v>
      </c>
      <c r="AD18" s="9" t="n">
        <f aca="false">VLOOKUP(D18,'paramètres CI'!$A$1:$C$6,3)</f>
        <v>0.0763929293534506</v>
      </c>
      <c r="AE18" s="4" t="n">
        <f aca="false">AD18*AA18/AC18</f>
        <v>1.82984424560371</v>
      </c>
      <c r="AF18" s="4" t="n">
        <f aca="false">AE18+AB18/AK18</f>
        <v>2.65071625579984</v>
      </c>
      <c r="AG18" s="4" t="n">
        <f aca="false">AF18+T18</f>
        <v>10.4359073573878</v>
      </c>
      <c r="AH18" s="9" t="n">
        <f aca="false">AG18^-8</f>
        <v>7.10817774835826E-009</v>
      </c>
      <c r="AI18" s="10" t="n">
        <f aca="false">AH18/SUM(AH$14:AH$25)</f>
        <v>4.09047979058644E-012</v>
      </c>
      <c r="AJ18" s="6" t="n">
        <f aca="false">AI18-N18</f>
        <v>-9.99400318879333E-005</v>
      </c>
      <c r="AK18" s="7" t="n">
        <f aca="false">1/(1+0.04)*(1 - (1/(1+0.04))^K18)/(1-1/(1+0.04))</f>
        <v>13.5903263449677</v>
      </c>
      <c r="AL18" s="7" t="n">
        <f aca="false">L18*AD18/AC18+AB18/AK18</f>
        <v>13.3529076476874</v>
      </c>
      <c r="AM18" s="4" t="n">
        <f aca="false">AL18+T18</f>
        <v>21.1380987492753</v>
      </c>
      <c r="AN18" s="4" t="n">
        <f aca="false">AM18^-8</f>
        <v>2.50883800854325E-011</v>
      </c>
      <c r="AO18" s="10" t="n">
        <f aca="false">AN18/SUM(AN$14:AN$25)</f>
        <v>2.19151655990337E-005</v>
      </c>
    </row>
    <row r="19" customFormat="false" ht="15.8" hidden="false" customHeight="false" outlineLevel="0" collapsed="false">
      <c r="A19" s="8" t="s">
        <v>7</v>
      </c>
      <c r="B19" s="0" t="s">
        <v>47</v>
      </c>
      <c r="C19" s="0" t="s">
        <v>38</v>
      </c>
      <c r="D19" s="0" t="s">
        <v>39</v>
      </c>
      <c r="J19" s="0" t="n">
        <v>7.64503047883704</v>
      </c>
      <c r="K19" s="0" t="n">
        <v>20</v>
      </c>
      <c r="L19" s="0" t="n">
        <v>114.839854744374</v>
      </c>
      <c r="M19" s="0" t="n">
        <v>0.95469233771952</v>
      </c>
      <c r="N19" s="0" t="n">
        <v>9.99400359784131E-005</v>
      </c>
      <c r="O19" s="0" t="n">
        <f aca="false">VLOOKUP(D19,'paramètres CI'!$A$1:$B$6,2)</f>
        <v>0.022045059962018</v>
      </c>
      <c r="P19" s="4" t="n">
        <f aca="false">L19*O19/M19</f>
        <v>2.65179826405283</v>
      </c>
      <c r="Q19" s="4" t="n">
        <f aca="false">J19/AK19</f>
        <v>0.562534723948546</v>
      </c>
      <c r="R19" s="4" t="n">
        <f aca="false">P19+Q19</f>
        <v>3.21433298800137</v>
      </c>
      <c r="S19" s="0" t="n">
        <f aca="false">R19 + T19</f>
        <v>14.8986269713853</v>
      </c>
      <c r="T19" s="4" t="n">
        <f aca="false">S$21*(N19/N$21)^(-1/8)-R19</f>
        <v>11.6842939833839</v>
      </c>
      <c r="U19" s="4" t="n">
        <f aca="false">T19^2</f>
        <v>136.522725890141</v>
      </c>
      <c r="V19" s="9"/>
      <c r="W19" s="5" t="n">
        <f aca="false">T19/R19</f>
        <v>3.63506022151397</v>
      </c>
      <c r="X19" s="0" t="n">
        <f aca="false">S19^-8</f>
        <v>4.11936265855316E-010</v>
      </c>
      <c r="Y19" s="9" t="n">
        <f aca="false">X19/SUM(X$14:X$25)</f>
        <v>9.99400359784132E-005</v>
      </c>
      <c r="Z19" s="0" t="n">
        <f aca="false">Y19-N19</f>
        <v>0</v>
      </c>
      <c r="AA19" s="4" t="n">
        <f aca="false">Cout_Intangibles2!G19</f>
        <v>17.3242650728987</v>
      </c>
      <c r="AB19" s="4" t="n">
        <f aca="false">Cout_Intangibles2!E19</f>
        <v>7.71697511124439</v>
      </c>
      <c r="AC19" s="4" t="n">
        <f aca="false">Cout_Intangibles2!H19</f>
        <v>0.954696371075861</v>
      </c>
      <c r="AD19" s="9" t="n">
        <f aca="false">VLOOKUP(D19,'paramètres CI'!$A$1:$C$6,3)</f>
        <v>0.0386719666666667</v>
      </c>
      <c r="AE19" s="4" t="n">
        <f aca="false">AD19*AA19/AC19</f>
        <v>0.701755470871483</v>
      </c>
      <c r="AF19" s="4" t="n">
        <f aca="false">AE19+AB19/AK19</f>
        <v>1.26958400679931</v>
      </c>
      <c r="AG19" s="4" t="n">
        <f aca="false">AF19+T19</f>
        <v>12.9538779901832</v>
      </c>
      <c r="AH19" s="9" t="n">
        <f aca="false">AG19^-8</f>
        <v>1.26125117058629E-009</v>
      </c>
      <c r="AI19" s="10" t="n">
        <f aca="false">AH19/SUM(AH$14:AH$25)</f>
        <v>7.25800986804009E-013</v>
      </c>
      <c r="AJ19" s="6" t="n">
        <f aca="false">AI19-N19</f>
        <v>-9.99400352526121E-005</v>
      </c>
      <c r="AK19" s="7" t="n">
        <f aca="false">1/(1+0.04)*(1 - (1/(1+0.04))^K19)/(1-1/(1+0.04))</f>
        <v>13.5903263449677</v>
      </c>
      <c r="AL19" s="7" t="n">
        <f aca="false">L19*AD19/AC19+AB19/AK19</f>
        <v>5.21965624705085</v>
      </c>
      <c r="AM19" s="4" t="n">
        <f aca="false">AL19+T19</f>
        <v>16.9039502304348</v>
      </c>
      <c r="AN19" s="4" t="n">
        <f aca="false">AM19^-8</f>
        <v>1.50001070004745E-010</v>
      </c>
      <c r="AO19" s="10" t="n">
        <f aca="false">AN19/SUM(AN$14:AN$25)</f>
        <v>0.000131028718394417</v>
      </c>
    </row>
    <row r="20" customFormat="false" ht="15.8" hidden="false" customHeight="false" outlineLevel="0" collapsed="false">
      <c r="A20" s="8" t="s">
        <v>7</v>
      </c>
      <c r="B20" s="0" t="s">
        <v>47</v>
      </c>
      <c r="C20" s="0" t="s">
        <v>40</v>
      </c>
      <c r="D20" s="0" t="s">
        <v>37</v>
      </c>
      <c r="J20" s="0" t="n">
        <v>8.66241759275375</v>
      </c>
      <c r="K20" s="0" t="n">
        <v>20</v>
      </c>
      <c r="L20" s="0" t="n">
        <v>118.648517658552</v>
      </c>
      <c r="M20" s="0" t="n">
        <v>0.511963949993065</v>
      </c>
      <c r="N20" s="0" t="n">
        <v>0.0335802087430137</v>
      </c>
      <c r="O20" s="0" t="n">
        <f aca="false">VLOOKUP(D20,'paramètres CI'!$A$1:$B$6,2)</f>
        <v>0.0385046990211696</v>
      </c>
      <c r="P20" s="4" t="n">
        <f aca="false">L20*O20/M20</f>
        <v>8.92352959971567</v>
      </c>
      <c r="Q20" s="4" t="n">
        <f aca="false">J20/AK20</f>
        <v>0.637395848552329</v>
      </c>
      <c r="R20" s="4" t="n">
        <f aca="false">P20+Q20</f>
        <v>9.560925448268</v>
      </c>
      <c r="S20" s="0" t="n">
        <f aca="false">R20 + T20</f>
        <v>7.20034424374759</v>
      </c>
      <c r="T20" s="4" t="n">
        <f aca="false">S$21*(N20/N$21)^(-1/8)-R20</f>
        <v>-2.36058120452042</v>
      </c>
      <c r="U20" s="4" t="n">
        <f aca="false">T20^2</f>
        <v>5.57234362313506</v>
      </c>
      <c r="V20" s="9"/>
      <c r="W20" s="5" t="n">
        <f aca="false">T20/R20</f>
        <v>-0.24689881929244</v>
      </c>
      <c r="X20" s="0" t="n">
        <f aca="false">S20^-8</f>
        <v>1.38412055397168E-007</v>
      </c>
      <c r="Y20" s="9" t="n">
        <f aca="false">X20/SUM(X$14:X$25)</f>
        <v>0.0335802087430137</v>
      </c>
      <c r="Z20" s="0" t="n">
        <f aca="false">Y20-N20</f>
        <v>0</v>
      </c>
      <c r="AA20" s="4" t="n">
        <f aca="false">Cout_Intangibles2!G20</f>
        <v>17.3242650728987</v>
      </c>
      <c r="AB20" s="4" t="n">
        <f aca="false">Cout_Intangibles2!E20</f>
        <v>9.37097154505267</v>
      </c>
      <c r="AC20" s="4" t="n">
        <f aca="false">Cout_Intangibles2!H20</f>
        <v>0.554237424878381</v>
      </c>
      <c r="AD20" s="9" t="n">
        <f aca="false">VLOOKUP(D20,'paramètres CI'!$A$1:$C$6,3)</f>
        <v>0.0763929293534506</v>
      </c>
      <c r="AE20" s="4" t="n">
        <f aca="false">AD20*AA20/AC20</f>
        <v>2.38787800752505</v>
      </c>
      <c r="AF20" s="4" t="n">
        <f aca="false">AE20+AB20/AK20</f>
        <v>3.0774104960898</v>
      </c>
      <c r="AG20" s="4" t="n">
        <f aca="false">AF20+T20</f>
        <v>0.716829291569384</v>
      </c>
      <c r="AH20" s="9" t="n">
        <f aca="false">AG20^-8</f>
        <v>14.3441247088707</v>
      </c>
      <c r="AI20" s="10" t="n">
        <f aca="false">AH20/SUM(AH$14:AH$25)</f>
        <v>0.00825448579262649</v>
      </c>
      <c r="AJ20" s="6" t="n">
        <f aca="false">AI20-N20</f>
        <v>-0.0253257229503872</v>
      </c>
      <c r="AK20" s="7" t="n">
        <f aca="false">1/(1+0.04)*(1 - (1/(1+0.04))^K20)/(1-1/(1+0.04))</f>
        <v>13.5903263449677</v>
      </c>
      <c r="AL20" s="7" t="n">
        <f aca="false">L20*AD20/AC20+AB20/AK20</f>
        <v>17.0433682645778</v>
      </c>
      <c r="AM20" s="4" t="n">
        <f aca="false">AL20+T20</f>
        <v>14.6827870600574</v>
      </c>
      <c r="AN20" s="4" t="n">
        <f aca="false">AM20^-8</f>
        <v>4.62947770384965E-010</v>
      </c>
      <c r="AO20" s="10" t="n">
        <f aca="false">AN20/SUM(AN$14:AN$25)</f>
        <v>0.000404393468894427</v>
      </c>
    </row>
    <row r="21" customFormat="false" ht="15.8" hidden="false" customHeight="false" outlineLevel="0" collapsed="false">
      <c r="A21" s="8" t="s">
        <v>7</v>
      </c>
      <c r="B21" s="0" t="s">
        <v>47</v>
      </c>
      <c r="C21" s="0" t="s">
        <v>41</v>
      </c>
      <c r="D21" s="0" t="s">
        <v>39</v>
      </c>
      <c r="J21" s="0" t="n">
        <v>6.11602438306963</v>
      </c>
      <c r="K21" s="0" t="n">
        <v>20</v>
      </c>
      <c r="L21" s="0" t="n">
        <v>114.839854744374</v>
      </c>
      <c r="M21" s="0" t="n">
        <v>0.675773916707859</v>
      </c>
      <c r="N21" s="0" t="n">
        <v>0.456391455766687</v>
      </c>
      <c r="O21" s="0" t="n">
        <f aca="false">VLOOKUP(D21,'paramètres CI'!$A$1:$B$6,2)</f>
        <v>0.022045059962018</v>
      </c>
      <c r="P21" s="4" t="n">
        <f aca="false">L21*O21/M21</f>
        <v>3.74629949643884</v>
      </c>
      <c r="Q21" s="4" t="n">
        <f aca="false">J21/AK21</f>
        <v>0.450027779158836</v>
      </c>
      <c r="R21" s="4" t="n">
        <f aca="false">P21+Q21</f>
        <v>4.19632727559768</v>
      </c>
      <c r="S21" s="0" t="n">
        <f aca="false">R21 + T21</f>
        <v>5.19632727559768</v>
      </c>
      <c r="T21" s="0" t="n">
        <v>1</v>
      </c>
      <c r="U21" s="4" t="n">
        <f aca="false">T21^2</f>
        <v>1</v>
      </c>
      <c r="V21" s="4" t="n">
        <f aca="false">SUM(U14:U25)</f>
        <v>448.476665807114</v>
      </c>
      <c r="W21" s="5" t="n">
        <f aca="false">T21/R21</f>
        <v>0.238303624651767</v>
      </c>
      <c r="X21" s="0" t="n">
        <f aca="false">S21^-8</f>
        <v>1.88116994572035E-006</v>
      </c>
      <c r="Y21" s="9" t="n">
        <f aca="false">X21/SUM(X$14:X$25)</f>
        <v>0.456391455766687</v>
      </c>
      <c r="Z21" s="0" t="n">
        <f aca="false">Y21-N21</f>
        <v>0</v>
      </c>
      <c r="AA21" s="4" t="n">
        <f aca="false">Cout_Intangibles2!G21</f>
        <v>17.3242650728987</v>
      </c>
      <c r="AB21" s="4" t="n">
        <f aca="false">Cout_Intangibles2!E21</f>
        <v>6.48225909344529</v>
      </c>
      <c r="AC21" s="4" t="n">
        <f aca="false">Cout_Intangibles2!H21</f>
        <v>0.731566413973989</v>
      </c>
      <c r="AD21" s="9" t="n">
        <f aca="false">VLOOKUP(D21,'paramètres CI'!$A$1:$C$6,3)</f>
        <v>0.0386719666666667</v>
      </c>
      <c r="AE21" s="4" t="n">
        <f aca="false">AD21*AA21/AC21</f>
        <v>0.915793000644036</v>
      </c>
      <c r="AF21" s="4" t="n">
        <f aca="false">AE21+AB21/AK21</f>
        <v>1.39276897082341</v>
      </c>
      <c r="AG21" s="4" t="n">
        <f aca="false">AF21+T21</f>
        <v>2.39276897082341</v>
      </c>
      <c r="AH21" s="9" t="n">
        <f aca="false">AG21^-8</f>
        <v>0.000930666013867548</v>
      </c>
      <c r="AI21" s="10" t="n">
        <f aca="false">AH21/SUM(AH$14:AH$25)</f>
        <v>5.35562088664721E-007</v>
      </c>
      <c r="AJ21" s="6" t="n">
        <f aca="false">AI21-N21</f>
        <v>-0.456390920204598</v>
      </c>
      <c r="AK21" s="7" t="n">
        <f aca="false">1/(1+0.04)*(1 - (1/(1+0.04))^K21)/(1-1/(1+0.04))</f>
        <v>13.5903263449677</v>
      </c>
      <c r="AL21" s="7" t="n">
        <f aca="false">L21*AD21/AC21+AB21/AK21</f>
        <v>6.54762512772419</v>
      </c>
      <c r="AM21" s="4" t="n">
        <f aca="false">AL21+T21</f>
        <v>7.54762512772419</v>
      </c>
      <c r="AN21" s="4" t="n">
        <f aca="false">AM21^-8</f>
        <v>9.4954910030527E-008</v>
      </c>
      <c r="AO21" s="10" t="n">
        <f aca="false">AN21/SUM(AN$14:AN$25)</f>
        <v>0.082944876100974</v>
      </c>
    </row>
    <row r="22" customFormat="false" ht="15.8" hidden="false" customHeight="false" outlineLevel="0" collapsed="false">
      <c r="A22" s="8" t="s">
        <v>7</v>
      </c>
      <c r="B22" s="0" t="s">
        <v>47</v>
      </c>
      <c r="C22" s="0" t="s">
        <v>45</v>
      </c>
      <c r="D22" s="0" t="s">
        <v>43</v>
      </c>
      <c r="J22" s="0" t="n">
        <v>10</v>
      </c>
      <c r="K22" s="0" t="n">
        <v>13</v>
      </c>
      <c r="L22" s="0" t="n">
        <v>114.926215083826</v>
      </c>
      <c r="M22" s="0" t="n">
        <v>0.9</v>
      </c>
      <c r="N22" s="0" t="n">
        <v>0.281710788089215</v>
      </c>
      <c r="O22" s="0" t="n">
        <f aca="false">VLOOKUP(D22,'paramètres CI'!$A$1:$B$6,2)</f>
        <v>0.0935912806596305</v>
      </c>
      <c r="P22" s="4" t="n">
        <f aca="false">L22*O22/M22</f>
        <v>11.9512129456216</v>
      </c>
      <c r="Q22" s="4" t="n">
        <f aca="false">J22/AK22</f>
        <v>1.00143727814033</v>
      </c>
      <c r="R22" s="4" t="n">
        <f aca="false">P22+Q22</f>
        <v>12.9526502237619</v>
      </c>
      <c r="S22" s="0" t="n">
        <f aca="false">R22 + T22</f>
        <v>5.5193539957497</v>
      </c>
      <c r="T22" s="4" t="n">
        <f aca="false">S$21*(N22/N$21)^(-1/8)-R22</f>
        <v>-7.4332962280122</v>
      </c>
      <c r="U22" s="4" t="n">
        <f aca="false">T22^2</f>
        <v>55.2538928133803</v>
      </c>
      <c r="V22" s="9"/>
      <c r="W22" s="5" t="n">
        <f aca="false">T22/R22</f>
        <v>-0.573882263444099</v>
      </c>
      <c r="X22" s="0" t="n">
        <f aca="false">S22^-8</f>
        <v>1.16116518230687E-006</v>
      </c>
      <c r="Y22" s="9" t="n">
        <f aca="false">X22/SUM(X$14:X$25)</f>
        <v>0.281710788089215</v>
      </c>
      <c r="Z22" s="0" t="n">
        <f aca="false">Y22-N22</f>
        <v>0</v>
      </c>
      <c r="AA22" s="4" t="n">
        <f aca="false">Cout_Intangibles2!G22</f>
        <v>17.3242650728987</v>
      </c>
      <c r="AB22" s="4" t="n">
        <f aca="false">Cout_Intangibles2!E22</f>
        <v>10.4</v>
      </c>
      <c r="AC22" s="4" t="n">
        <f aca="false">Cout_Intangibles2!H22</f>
        <v>0.92</v>
      </c>
      <c r="AD22" s="9" t="n">
        <f aca="false">VLOOKUP(D22,'paramètres CI'!$A$1:$C$6,3)</f>
        <v>0.09847</v>
      </c>
      <c r="AE22" s="4" t="n">
        <f aca="false">AD22*AA22/AC22</f>
        <v>1.85426128448732</v>
      </c>
      <c r="AF22" s="4" t="n">
        <f aca="false">AE22+AB22/AK22</f>
        <v>2.89575605375326</v>
      </c>
      <c r="AG22" s="4" t="n">
        <f aca="false">AF22+T22</f>
        <v>-4.53754017425894</v>
      </c>
      <c r="AH22" s="9" t="n">
        <f aca="false">AG22^-8</f>
        <v>5.56462797088984E-006</v>
      </c>
      <c r="AI22" s="10" t="n">
        <f aca="false">AH22/SUM(AH$14:AH$25)</f>
        <v>3.20222693675804E-009</v>
      </c>
      <c r="AJ22" s="6" t="n">
        <f aca="false">AI22-N22</f>
        <v>-0.281710784886988</v>
      </c>
      <c r="AK22" s="7" t="n">
        <f aca="false">1/(1+0.04)*(1 - (1/(1+0.04))^K22)/(1-1/(1+0.04))</f>
        <v>9.98564784663304</v>
      </c>
      <c r="AL22" s="7" t="n">
        <f aca="false">L22*AD22/AC22+AB22/AK22</f>
        <v>13.3423473772054</v>
      </c>
      <c r="AM22" s="4" t="n">
        <f aca="false">AL22+T22</f>
        <v>5.90905114919325</v>
      </c>
      <c r="AN22" s="4" t="n">
        <f aca="false">AM22^-8</f>
        <v>6.72756659939676E-007</v>
      </c>
      <c r="AO22" s="10" t="n">
        <f aca="false">AN22/SUM(AN$14:AN$25)</f>
        <v>0.587665427589387</v>
      </c>
    </row>
    <row r="23" customFormat="false" ht="15.8" hidden="false" customHeight="false" outlineLevel="0" collapsed="false">
      <c r="A23" s="8" t="s">
        <v>7</v>
      </c>
      <c r="B23" s="0" t="s">
        <v>47</v>
      </c>
      <c r="C23" s="0" t="s">
        <v>46</v>
      </c>
      <c r="D23" s="0" t="s">
        <v>43</v>
      </c>
      <c r="J23" s="0" t="n">
        <v>12</v>
      </c>
      <c r="K23" s="0" t="n">
        <v>13</v>
      </c>
      <c r="L23" s="0" t="n">
        <v>114.926215083826</v>
      </c>
      <c r="M23" s="0" t="n">
        <v>1</v>
      </c>
      <c r="N23" s="0" t="n">
        <v>9.99400359784131E-005</v>
      </c>
      <c r="O23" s="0" t="n">
        <f aca="false">VLOOKUP(D23,'paramètres CI'!$A$1:$B$6,2)</f>
        <v>0.0935912806596305</v>
      </c>
      <c r="P23" s="4" t="n">
        <f aca="false">L23*O23/M23</f>
        <v>10.7560916510594</v>
      </c>
      <c r="Q23" s="4" t="n">
        <f aca="false">J23/AK23</f>
        <v>1.20172473376839</v>
      </c>
      <c r="R23" s="4" t="n">
        <f aca="false">P23+Q23</f>
        <v>11.9578163848278</v>
      </c>
      <c r="S23" s="0" t="n">
        <f aca="false">R23 + T23</f>
        <v>14.8986269713853</v>
      </c>
      <c r="T23" s="4" t="n">
        <f aca="false">S$21*(N23/N$21)^(-1/8)-R23</f>
        <v>2.94081058655748</v>
      </c>
      <c r="U23" s="4" t="n">
        <f aca="false">T23^2</f>
        <v>8.64836690600853</v>
      </c>
      <c r="V23" s="9"/>
      <c r="W23" s="5" t="n">
        <f aca="false">T23/R23</f>
        <v>0.245932074211209</v>
      </c>
      <c r="X23" s="0" t="n">
        <f aca="false">S23^-8</f>
        <v>4.11936265855316E-010</v>
      </c>
      <c r="Y23" s="9" t="n">
        <f aca="false">X23/SUM(X$14:X$25)</f>
        <v>9.99400359784132E-005</v>
      </c>
      <c r="Z23" s="0" t="n">
        <f aca="false">Y23-N23</f>
        <v>0</v>
      </c>
      <c r="AA23" s="4" t="n">
        <f aca="false">Cout_Intangibles2!G23</f>
        <v>17.3242650728987</v>
      </c>
      <c r="AB23" s="4" t="n">
        <f aca="false">Cout_Intangibles2!E23</f>
        <v>12</v>
      </c>
      <c r="AC23" s="4" t="n">
        <f aca="false">Cout_Intangibles2!H23</f>
        <v>1</v>
      </c>
      <c r="AD23" s="9" t="n">
        <f aca="false">VLOOKUP(D23,'paramètres CI'!$A$1:$C$6,3)</f>
        <v>0.09847</v>
      </c>
      <c r="AE23" s="4" t="n">
        <f aca="false">AD23*AA23/AC23</f>
        <v>1.70592038172834</v>
      </c>
      <c r="AF23" s="4" t="n">
        <f aca="false">AE23+AB23/AK23</f>
        <v>2.90764511549673</v>
      </c>
      <c r="AG23" s="4" t="n">
        <f aca="false">AF23+T23</f>
        <v>5.8484557020542</v>
      </c>
      <c r="AH23" s="9" t="n">
        <f aca="false">AG23^-8</f>
        <v>7.30584344775973E-007</v>
      </c>
      <c r="AI23" s="10" t="n">
        <f aca="false">AH23/SUM(AH$14:AH$25)</f>
        <v>4.20422871152199E-010</v>
      </c>
      <c r="AJ23" s="6" t="n">
        <f aca="false">AI23-N23</f>
        <v>-9.99396155555419E-005</v>
      </c>
      <c r="AK23" s="7" t="n">
        <f aca="false">1/(1+0.04)*(1 - (1/(1+0.04))^K23)/(1-1/(1+0.04))</f>
        <v>9.98564784663304</v>
      </c>
      <c r="AL23" s="7" t="n">
        <f aca="false">L23*AD23/AC23+AB23/AK23</f>
        <v>12.5185091330727</v>
      </c>
      <c r="AM23" s="4" t="n">
        <f aca="false">AL23+T23</f>
        <v>15.4593197196302</v>
      </c>
      <c r="AN23" s="4" t="n">
        <f aca="false">AM23^-8</f>
        <v>3.06532810715443E-010</v>
      </c>
      <c r="AO23" s="10" t="n">
        <f aca="false">AN23/SUM(AN$14:AN$25)</f>
        <v>0.000267762098847776</v>
      </c>
    </row>
    <row r="24" customFormat="false" ht="15.8" hidden="false" customHeight="false" outlineLevel="0" collapsed="false">
      <c r="A24" s="8" t="s">
        <v>7</v>
      </c>
      <c r="B24" s="0" t="s">
        <v>47</v>
      </c>
      <c r="C24" s="0" t="s">
        <v>48</v>
      </c>
      <c r="D24" s="0" t="s">
        <v>43</v>
      </c>
      <c r="J24" s="0" t="n">
        <v>45.3140174308937</v>
      </c>
      <c r="K24" s="0" t="n">
        <v>20</v>
      </c>
      <c r="L24" s="0" t="n">
        <v>113.07488400291</v>
      </c>
      <c r="M24" s="0" t="n">
        <v>2.83163023255814</v>
      </c>
      <c r="N24" s="0" t="n">
        <v>0.137985627093845</v>
      </c>
      <c r="O24" s="0" t="n">
        <f aca="false">VLOOKUP(D24,'paramètres CI'!$A$1:$B$6,2)</f>
        <v>0.0935912806596305</v>
      </c>
      <c r="P24" s="4" t="n">
        <f aca="false">L24*O24/M24</f>
        <v>3.73736057857767</v>
      </c>
      <c r="Q24" s="4" t="n">
        <f aca="false">J24/AK24</f>
        <v>3.33428471698716</v>
      </c>
      <c r="R24" s="4" t="n">
        <f aca="false">P24+Q24</f>
        <v>7.07164529556483</v>
      </c>
      <c r="S24" s="0" t="n">
        <f aca="false">R24 + T24</f>
        <v>6.03440497484281</v>
      </c>
      <c r="T24" s="4" t="n">
        <f aca="false">S$21*(N24/N$21)^(-1/8)-R24</f>
        <v>-1.03724032072202</v>
      </c>
      <c r="U24" s="4" t="n">
        <f aca="false">T24^2</f>
        <v>1.07586748293151</v>
      </c>
      <c r="V24" s="9"/>
      <c r="W24" s="5" t="n">
        <f aca="false">T24/R24</f>
        <v>-0.146675954091271</v>
      </c>
      <c r="X24" s="0" t="n">
        <f aca="false">S24^-8</f>
        <v>5.68753887371227E-007</v>
      </c>
      <c r="Y24" s="9" t="n">
        <f aca="false">X24/SUM(X$14:X$25)</f>
        <v>0.137985627093845</v>
      </c>
      <c r="Z24" s="0" t="n">
        <f aca="false">Y24-N24</f>
        <v>0</v>
      </c>
      <c r="AA24" s="4" t="n">
        <f aca="false">Cout_Intangibles2!G24</f>
        <v>17.3242650728987</v>
      </c>
      <c r="AB24" s="4" t="n">
        <f aca="false">Cout_Intangibles2!E24</f>
        <v>49.6783880510816</v>
      </c>
      <c r="AC24" s="4" t="n">
        <f aca="false">Cout_Intangibles2!H24</f>
        <v>2.94489544186046</v>
      </c>
      <c r="AD24" s="9" t="n">
        <f aca="false">VLOOKUP(D24,'paramètres CI'!$A$1:$C$6,3)</f>
        <v>0.09847</v>
      </c>
      <c r="AE24" s="4" t="n">
        <f aca="false">AD24*AA24/AC24</f>
        <v>0.579280458477197</v>
      </c>
      <c r="AF24" s="4" t="n">
        <f aca="false">AE24+AB24/AK24</f>
        <v>4.23470320478062</v>
      </c>
      <c r="AG24" s="4" t="n">
        <f aca="false">AF24+T24</f>
        <v>3.1974628840586</v>
      </c>
      <c r="AH24" s="9" t="n">
        <f aca="false">AG24^-8</f>
        <v>9.15284071851764E-005</v>
      </c>
      <c r="AI24" s="10" t="n">
        <f aca="false">AH24/SUM(AH$14:AH$25)</f>
        <v>5.26710379382399E-008</v>
      </c>
      <c r="AJ24" s="6" t="n">
        <f aca="false">AI24-N24</f>
        <v>-0.137985574422807</v>
      </c>
      <c r="AK24" s="7" t="n">
        <f aca="false">1/(1+0.04)*(1 - (1/(1+0.04))^K24)/(1-1/(1+0.04))</f>
        <v>13.5903263449677</v>
      </c>
      <c r="AL24" s="7" t="n">
        <f aca="false">L24*AD24/AC24+AB24/AK24</f>
        <v>7.4363664326206</v>
      </c>
      <c r="AM24" s="4" t="n">
        <f aca="false">AL24+T24</f>
        <v>6.39912611189859</v>
      </c>
      <c r="AN24" s="4" t="n">
        <f aca="false">AM24^-8</f>
        <v>3.55659690724461E-007</v>
      </c>
      <c r="AO24" s="10" t="n">
        <f aca="false">AN24/SUM(AN$14:AN$25)</f>
        <v>0.310675340240617</v>
      </c>
    </row>
    <row r="25" s="12" customFormat="true" ht="15.8" hidden="false" customHeight="false" outlineLevel="0" collapsed="false">
      <c r="A25" s="11" t="s">
        <v>7</v>
      </c>
      <c r="B25" s="12" t="s">
        <v>47</v>
      </c>
      <c r="C25" s="12" t="s">
        <v>49</v>
      </c>
      <c r="D25" s="12" t="s">
        <v>43</v>
      </c>
      <c r="J25" s="12" t="n">
        <v>56.6425217886171</v>
      </c>
      <c r="K25" s="12" t="n">
        <v>20</v>
      </c>
      <c r="L25" s="12" t="n">
        <v>113.07488400291</v>
      </c>
      <c r="M25" s="12" t="n">
        <v>3.39795627906976</v>
      </c>
      <c r="N25" s="12" t="n">
        <v>9.99400359784131E-005</v>
      </c>
      <c r="O25" s="12" t="n">
        <f aca="false">VLOOKUP(D25,'paramètres CI'!$A$1:$B$6,2)</f>
        <v>0.0935912806596305</v>
      </c>
      <c r="P25" s="4" t="n">
        <f aca="false">L25*O25/M25</f>
        <v>3.11446714881473</v>
      </c>
      <c r="Q25" s="4" t="n">
        <f aca="false">J25/AK25</f>
        <v>4.16785589623395</v>
      </c>
      <c r="R25" s="4" t="n">
        <f aca="false">P25+Q25</f>
        <v>7.28232304504868</v>
      </c>
      <c r="S25" s="0" t="n">
        <f aca="false">R25 + T25</f>
        <v>14.8986269713853</v>
      </c>
      <c r="T25" s="4" t="n">
        <f aca="false">S$21*(N25/N$21)^(-1/8)-R25</f>
        <v>7.6163039263366</v>
      </c>
      <c r="U25" s="4" t="n">
        <f aca="false">T25^2</f>
        <v>58.0080854983303</v>
      </c>
      <c r="W25" s="5" t="n">
        <f aca="false">T25/R25</f>
        <v>1.04586186018142</v>
      </c>
      <c r="X25" s="12" t="n">
        <f aca="false">S25^-8</f>
        <v>4.11936265855316E-010</v>
      </c>
      <c r="Y25" s="12" t="n">
        <f aca="false">X25/SUM(X$14:X$25)</f>
        <v>9.99400359784132E-005</v>
      </c>
      <c r="Z25" s="12" t="n">
        <f aca="false">Y25-N25</f>
        <v>0</v>
      </c>
      <c r="AA25" s="4" t="n">
        <f aca="false">Cout_Intangibles2!G25</f>
        <v>17.3242650728987</v>
      </c>
      <c r="AB25" s="4" t="n">
        <f aca="false">Cout_Intangibles2!E25</f>
        <v>59.1409381560495</v>
      </c>
      <c r="AC25" s="4" t="n">
        <f aca="false">Cout_Intangibles2!H25</f>
        <v>3.39795627906976</v>
      </c>
      <c r="AD25" s="12" t="n">
        <f aca="false">VLOOKUP(D25,'paramètres CI'!$A$1:$C$6,3)</f>
        <v>0.09847</v>
      </c>
      <c r="AE25" s="4" t="n">
        <f aca="false">AD25*AA25/AC25</f>
        <v>0.502043064013571</v>
      </c>
      <c r="AF25" s="4" t="n">
        <f aca="false">AE25+AB25/AK25</f>
        <v>4.85373680961288</v>
      </c>
      <c r="AG25" s="4" t="n">
        <f aca="false">AF25+T25</f>
        <v>12.4700407359495</v>
      </c>
      <c r="AH25" s="12" t="n">
        <f aca="false">AG25^-8</f>
        <v>1.71023985322964E-009</v>
      </c>
      <c r="AI25" s="13" t="n">
        <f aca="false">AH25/SUM(AH$14:AH$25)</f>
        <v>9.84176508291048E-013</v>
      </c>
      <c r="AJ25" s="6" t="n">
        <f aca="false">AI25-N25</f>
        <v>-9.99400349942366E-005</v>
      </c>
      <c r="AK25" s="7" t="n">
        <f aca="false">1/(1+0.04)*(1 - (1/(1+0.04))^K25)/(1-1/(1+0.04))</f>
        <v>13.5903263449677</v>
      </c>
      <c r="AL25" s="7" t="n">
        <f aca="false">L25*AD25/AC25+AB25/AK25</f>
        <v>7.6285116070742</v>
      </c>
      <c r="AM25" s="4" t="n">
        <f aca="false">AL25+T25</f>
        <v>15.2448155334108</v>
      </c>
      <c r="AN25" s="4" t="n">
        <f aca="false">AM25^-8</f>
        <v>3.42785632649869E-010</v>
      </c>
      <c r="AO25" s="13" t="n">
        <f aca="false">AN25/SUM(AN$14:AN$25)</f>
        <v>0.000299429611593509</v>
      </c>
    </row>
    <row r="26" customFormat="false" ht="15.8" hidden="false" customHeight="false" outlineLevel="0" collapsed="false">
      <c r="A26" s="0" t="s">
        <v>7</v>
      </c>
      <c r="B26" s="0" t="s">
        <v>50</v>
      </c>
      <c r="C26" s="0" t="s">
        <v>32</v>
      </c>
      <c r="D26" s="0" t="s">
        <v>33</v>
      </c>
      <c r="J26" s="0" t="n">
        <v>24.5731771193731</v>
      </c>
      <c r="K26" s="0" t="n">
        <v>25</v>
      </c>
      <c r="L26" s="0" t="n">
        <v>168.423853194384</v>
      </c>
      <c r="M26" s="0" t="n">
        <v>0.641862295727705</v>
      </c>
      <c r="N26" s="0" t="n">
        <v>0.0213912960282357</v>
      </c>
      <c r="O26" s="0" t="n">
        <f aca="false">VLOOKUP(D26,'paramètres CI'!$A$1:$B$6,2)</f>
        <v>0.033584731604575</v>
      </c>
      <c r="AK26" s="7"/>
      <c r="AL26" s="7"/>
      <c r="AM26" s="4"/>
    </row>
    <row r="27" customFormat="false" ht="15.8" hidden="false" customHeight="false" outlineLevel="0" collapsed="false">
      <c r="A27" s="0" t="s">
        <v>7</v>
      </c>
      <c r="B27" s="0" t="s">
        <v>50</v>
      </c>
      <c r="C27" s="0" t="s">
        <v>32</v>
      </c>
      <c r="D27" s="0" t="s">
        <v>34</v>
      </c>
      <c r="J27" s="0" t="n">
        <v>24.5852079728929</v>
      </c>
      <c r="K27" s="0" t="n">
        <v>25</v>
      </c>
      <c r="L27" s="0" t="n">
        <v>182.535839559057</v>
      </c>
      <c r="M27" s="0" t="n">
        <v>0.652030365462826</v>
      </c>
      <c r="N27" s="0" t="n">
        <v>0.100830799663122</v>
      </c>
      <c r="O27" s="0" t="n">
        <f aca="false">VLOOKUP(D27,'paramètres CI'!$A$1:$B$6,2)</f>
        <v>0.0424847883250769</v>
      </c>
    </row>
    <row r="28" customFormat="false" ht="15.8" hidden="false" customHeight="false" outlineLevel="0" collapsed="false">
      <c r="A28" s="0" t="s">
        <v>7</v>
      </c>
      <c r="B28" s="0" t="s">
        <v>50</v>
      </c>
      <c r="C28" s="0" t="s">
        <v>35</v>
      </c>
      <c r="D28" s="0" t="s">
        <v>33</v>
      </c>
      <c r="J28" s="0" t="n">
        <v>30.7164713992164</v>
      </c>
      <c r="K28" s="0" t="n">
        <v>25</v>
      </c>
      <c r="L28" s="0" t="n">
        <v>168.423853194384</v>
      </c>
      <c r="M28" s="0" t="n">
        <v>0.770234754873246</v>
      </c>
      <c r="N28" s="0" t="n">
        <v>9.99500249875065E-005</v>
      </c>
      <c r="O28" s="0" t="n">
        <f aca="false">VLOOKUP(D28,'paramètres CI'!$A$1:$B$6,2)</f>
        <v>0.033584731604575</v>
      </c>
    </row>
    <row r="29" customFormat="false" ht="15.8" hidden="false" customHeight="false" outlineLevel="0" collapsed="false">
      <c r="A29" s="0" t="s">
        <v>7</v>
      </c>
      <c r="B29" s="0" t="s">
        <v>50</v>
      </c>
      <c r="C29" s="0" t="s">
        <v>35</v>
      </c>
      <c r="D29" s="0" t="s">
        <v>34</v>
      </c>
      <c r="J29" s="0" t="n">
        <v>30.7315099661162</v>
      </c>
      <c r="K29" s="0" t="n">
        <v>25</v>
      </c>
      <c r="L29" s="0" t="n">
        <v>182.535839559057</v>
      </c>
      <c r="M29" s="0" t="n">
        <v>0.782436438555391</v>
      </c>
      <c r="N29" s="0" t="n">
        <v>9.99500249875065E-005</v>
      </c>
      <c r="O29" s="0" t="n">
        <f aca="false">VLOOKUP(D29,'paramètres CI'!$A$1:$B$6,2)</f>
        <v>0.0424847883250769</v>
      </c>
    </row>
    <row r="30" customFormat="false" ht="15.8" hidden="false" customHeight="false" outlineLevel="0" collapsed="false">
      <c r="A30" s="0" t="s">
        <v>7</v>
      </c>
      <c r="B30" s="0" t="s">
        <v>50</v>
      </c>
      <c r="C30" s="0" t="s">
        <v>36</v>
      </c>
      <c r="D30" s="0" t="s">
        <v>37</v>
      </c>
      <c r="J30" s="0" t="n">
        <v>33.0085308173708</v>
      </c>
      <c r="K30" s="0" t="n">
        <v>20</v>
      </c>
      <c r="L30" s="0" t="n">
        <v>166.658651396789</v>
      </c>
      <c r="M30" s="0" t="n">
        <v>0.718621645149003</v>
      </c>
      <c r="N30" s="0" t="n">
        <v>9.99500249875065E-005</v>
      </c>
      <c r="O30" s="0" t="n">
        <f aca="false">VLOOKUP(D30,'paramètres CI'!$A$1:$B$6,2)</f>
        <v>0.0385046990211696</v>
      </c>
    </row>
    <row r="31" customFormat="false" ht="15.8" hidden="false" customHeight="false" outlineLevel="0" collapsed="false">
      <c r="A31" s="0" t="s">
        <v>7</v>
      </c>
      <c r="B31" s="0" t="s">
        <v>50</v>
      </c>
      <c r="C31" s="0" t="s">
        <v>38</v>
      </c>
      <c r="D31" s="0" t="s">
        <v>39</v>
      </c>
      <c r="J31" s="0" t="n">
        <v>33.1144937456576</v>
      </c>
      <c r="K31" s="0" t="n">
        <v>20</v>
      </c>
      <c r="L31" s="0" t="n">
        <v>169.599324426027</v>
      </c>
      <c r="M31" s="0" t="n">
        <v>0.948575888067158</v>
      </c>
      <c r="N31" s="0" t="n">
        <v>9.99500249875065E-005</v>
      </c>
      <c r="O31" s="0" t="n">
        <f aca="false">VLOOKUP(D31,'paramètres CI'!$A$1:$B$6,2)</f>
        <v>0.022045059962018</v>
      </c>
    </row>
    <row r="32" customFormat="false" ht="15.8" hidden="false" customHeight="false" outlineLevel="0" collapsed="false">
      <c r="A32" s="0" t="s">
        <v>7</v>
      </c>
      <c r="B32" s="0" t="s">
        <v>50</v>
      </c>
      <c r="C32" s="0" t="s">
        <v>40</v>
      </c>
      <c r="D32" s="0" t="s">
        <v>37</v>
      </c>
      <c r="J32" s="0" t="n">
        <v>26.4068246538966</v>
      </c>
      <c r="K32" s="0" t="n">
        <v>20</v>
      </c>
      <c r="L32" s="0" t="n">
        <v>166.658651396789</v>
      </c>
      <c r="M32" s="0" t="n">
        <v>0.500037634300075</v>
      </c>
      <c r="N32" s="0" t="n">
        <v>0.0336400270604422</v>
      </c>
      <c r="O32" s="0" t="n">
        <f aca="false">VLOOKUP(D32,'paramètres CI'!$A$1:$B$6,2)</f>
        <v>0.0385046990211696</v>
      </c>
    </row>
    <row r="33" customFormat="false" ht="15.8" hidden="false" customHeight="false" outlineLevel="0" collapsed="false">
      <c r="A33" s="0" t="s">
        <v>7</v>
      </c>
      <c r="B33" s="0" t="s">
        <v>50</v>
      </c>
      <c r="C33" s="0" t="s">
        <v>41</v>
      </c>
      <c r="D33" s="0" t="s">
        <v>39</v>
      </c>
      <c r="J33" s="0" t="n">
        <v>26.4915949965261</v>
      </c>
      <c r="K33" s="0" t="n">
        <v>20</v>
      </c>
      <c r="L33" s="0" t="n">
        <v>169.599324426027</v>
      </c>
      <c r="M33" s="0" t="n">
        <v>0.66003946294353</v>
      </c>
      <c r="N33" s="0" t="n">
        <v>0.506798995134273</v>
      </c>
      <c r="O33" s="0" t="n">
        <f aca="false">VLOOKUP(D33,'paramètres CI'!$A$1:$B$6,2)</f>
        <v>0.022045059962018</v>
      </c>
    </row>
    <row r="34" customFormat="false" ht="15.8" hidden="false" customHeight="false" outlineLevel="0" collapsed="false">
      <c r="A34" s="0" t="s">
        <v>7</v>
      </c>
      <c r="B34" s="0" t="s">
        <v>50</v>
      </c>
      <c r="C34" s="0" t="s">
        <v>45</v>
      </c>
      <c r="D34" s="0" t="s">
        <v>43</v>
      </c>
      <c r="J34" s="0" t="n">
        <v>10</v>
      </c>
      <c r="K34" s="0" t="n">
        <v>13</v>
      </c>
      <c r="L34" s="0" t="n">
        <v>159.797181607856</v>
      </c>
      <c r="M34" s="0" t="n">
        <v>0.9</v>
      </c>
      <c r="N34" s="0" t="n">
        <v>0.33683913198899</v>
      </c>
      <c r="O34" s="0" t="n">
        <f aca="false">VLOOKUP(D34,'paramètres CI'!$A$1:$B$6,2)</f>
        <v>0.0935912806596305</v>
      </c>
    </row>
    <row r="35" customFormat="false" ht="15.8" hidden="false" customHeight="false" outlineLevel="0" collapsed="false">
      <c r="A35" s="0" t="s">
        <v>7</v>
      </c>
      <c r="B35" s="0" t="s">
        <v>50</v>
      </c>
      <c r="C35" s="0" t="s">
        <v>46</v>
      </c>
      <c r="D35" s="0" t="s">
        <v>43</v>
      </c>
      <c r="J35" s="0" t="n">
        <v>12</v>
      </c>
      <c r="K35" s="0" t="n">
        <v>13</v>
      </c>
      <c r="L35" s="0" t="n">
        <v>159.797181607856</v>
      </c>
      <c r="M35" s="0" t="n">
        <v>1</v>
      </c>
      <c r="N35" s="0" t="n">
        <v>9.99500249875065E-005</v>
      </c>
      <c r="O35" s="0" t="n">
        <f aca="false">VLOOKUP(D35,'paramètres CI'!$A$1:$B$6,2)</f>
        <v>0.0935912806596305</v>
      </c>
    </row>
    <row r="36" customFormat="false" ht="15.8" hidden="false" customHeight="false" outlineLevel="0" collapsed="false">
      <c r="A36" s="0" t="s">
        <v>7</v>
      </c>
      <c r="B36" s="0" t="s">
        <v>51</v>
      </c>
      <c r="C36" s="0" t="s">
        <v>32</v>
      </c>
      <c r="D36" s="0" t="s">
        <v>33</v>
      </c>
      <c r="J36" s="0" t="n">
        <v>14.7568328942438</v>
      </c>
      <c r="K36" s="0" t="n">
        <v>25</v>
      </c>
      <c r="L36" s="0" t="n">
        <v>69.947492946875</v>
      </c>
      <c r="M36" s="0" t="n">
        <v>0.64241996953609</v>
      </c>
      <c r="N36" s="0" t="n">
        <v>0.0166589850297538</v>
      </c>
      <c r="O36" s="0" t="n">
        <f aca="false">VLOOKUP(D36,'paramètres CI'!$A$1:$B$6,2)</f>
        <v>0.033584731604575</v>
      </c>
    </row>
    <row r="37" customFormat="false" ht="15.8" hidden="false" customHeight="false" outlineLevel="0" collapsed="false">
      <c r="A37" s="0" t="s">
        <v>7</v>
      </c>
      <c r="B37" s="0" t="s">
        <v>51</v>
      </c>
      <c r="C37" s="0" t="s">
        <v>32</v>
      </c>
      <c r="D37" s="0" t="s">
        <v>34</v>
      </c>
      <c r="J37" s="0" t="n">
        <v>15.6737062864342</v>
      </c>
      <c r="K37" s="0" t="n">
        <v>25</v>
      </c>
      <c r="L37" s="0" t="n">
        <v>67.8413209232194</v>
      </c>
      <c r="M37" s="0" t="n">
        <v>0.656103595680806</v>
      </c>
      <c r="N37" s="0" t="n">
        <v>0.0863693279061366</v>
      </c>
      <c r="O37" s="0" t="n">
        <f aca="false">VLOOKUP(D37,'paramètres CI'!$A$1:$B$6,2)</f>
        <v>0.0424847883250769</v>
      </c>
      <c r="S37" s="1"/>
    </row>
    <row r="38" customFormat="false" ht="15.8" hidden="false" customHeight="false" outlineLevel="0" collapsed="false">
      <c r="A38" s="0" t="s">
        <v>7</v>
      </c>
      <c r="B38" s="0" t="s">
        <v>51</v>
      </c>
      <c r="C38" s="0" t="s">
        <v>35</v>
      </c>
      <c r="D38" s="0" t="s">
        <v>33</v>
      </c>
      <c r="J38" s="0" t="n">
        <v>18.4460411178048</v>
      </c>
      <c r="K38" s="0" t="n">
        <v>25</v>
      </c>
      <c r="L38" s="0" t="n">
        <v>69.947492946875</v>
      </c>
      <c r="M38" s="0" t="n">
        <v>0.770903963443307</v>
      </c>
      <c r="N38" s="0" t="n">
        <v>9.9940035978413E-005</v>
      </c>
      <c r="O38" s="0" t="n">
        <f aca="false">VLOOKUP(D38,'paramètres CI'!$A$1:$B$6,2)</f>
        <v>0.033584731604575</v>
      </c>
    </row>
    <row r="39" customFormat="false" ht="15.8" hidden="false" customHeight="false" outlineLevel="0" collapsed="false">
      <c r="A39" s="0" t="s">
        <v>7</v>
      </c>
      <c r="B39" s="0" t="s">
        <v>51</v>
      </c>
      <c r="C39" s="0" t="s">
        <v>35</v>
      </c>
      <c r="D39" s="0" t="s">
        <v>34</v>
      </c>
      <c r="J39" s="0" t="n">
        <v>19.5921328580428</v>
      </c>
      <c r="K39" s="0" t="n">
        <v>25</v>
      </c>
      <c r="L39" s="0" t="n">
        <v>67.8413209232194</v>
      </c>
      <c r="M39" s="0" t="n">
        <v>0.787324314816967</v>
      </c>
      <c r="N39" s="0" t="n">
        <v>9.9940035978413E-005</v>
      </c>
      <c r="O39" s="0" t="n">
        <f aca="false">VLOOKUP(D39,'paramètres CI'!$A$1:$B$6,2)</f>
        <v>0.0424847883250769</v>
      </c>
    </row>
    <row r="40" customFormat="false" ht="15.8" hidden="false" customHeight="false" outlineLevel="0" collapsed="false">
      <c r="A40" s="0" t="s">
        <v>7</v>
      </c>
      <c r="B40" s="0" t="s">
        <v>51</v>
      </c>
      <c r="C40" s="0" t="s">
        <v>36</v>
      </c>
      <c r="D40" s="0" t="s">
        <v>37</v>
      </c>
      <c r="J40" s="0" t="n">
        <v>5.24053548673392</v>
      </c>
      <c r="K40" s="0" t="n">
        <v>20</v>
      </c>
      <c r="L40" s="0" t="n">
        <v>74.2519312621673</v>
      </c>
      <c r="M40" s="0" t="n">
        <v>0.725216305705104</v>
      </c>
      <c r="N40" s="0" t="n">
        <v>9.9940035978413E-005</v>
      </c>
      <c r="O40" s="0" t="n">
        <f aca="false">VLOOKUP(D40,'paramètres CI'!$A$1:$B$6,2)</f>
        <v>0.0385046990211696</v>
      </c>
    </row>
    <row r="41" customFormat="false" ht="15.8" hidden="false" customHeight="false" outlineLevel="0" collapsed="false">
      <c r="A41" s="0" t="s">
        <v>7</v>
      </c>
      <c r="B41" s="0" t="s">
        <v>51</v>
      </c>
      <c r="C41" s="0" t="s">
        <v>38</v>
      </c>
      <c r="D41" s="0" t="s">
        <v>39</v>
      </c>
      <c r="J41" s="0" t="n">
        <v>3.89748889156372</v>
      </c>
      <c r="K41" s="0" t="n">
        <v>20</v>
      </c>
      <c r="L41" s="0" t="n">
        <v>71.7820661262618</v>
      </c>
      <c r="M41" s="0" t="n">
        <v>0.957295666038883</v>
      </c>
      <c r="N41" s="0" t="n">
        <v>9.9940035978413E-005</v>
      </c>
      <c r="O41" s="0" t="n">
        <f aca="false">VLOOKUP(D41,'paramètres CI'!$A$1:$B$6,2)</f>
        <v>0.022045059962018</v>
      </c>
    </row>
    <row r="42" customFormat="false" ht="15.8" hidden="false" customHeight="false" outlineLevel="0" collapsed="false">
      <c r="A42" s="0" t="s">
        <v>7</v>
      </c>
      <c r="B42" s="0" t="s">
        <v>51</v>
      </c>
      <c r="C42" s="0" t="s">
        <v>40</v>
      </c>
      <c r="D42" s="0" t="s">
        <v>37</v>
      </c>
      <c r="J42" s="0" t="n">
        <v>4.19242838938713</v>
      </c>
      <c r="K42" s="0" t="n">
        <v>20</v>
      </c>
      <c r="L42" s="0" t="n">
        <v>74.2519312621673</v>
      </c>
      <c r="M42" s="0" t="n">
        <v>0.512052005741341</v>
      </c>
      <c r="N42" s="0" t="n">
        <v>0.0339486194507883</v>
      </c>
      <c r="O42" s="0" t="n">
        <f aca="false">VLOOKUP(D42,'paramètres CI'!$A$1:$B$6,2)</f>
        <v>0.0385046990211696</v>
      </c>
    </row>
    <row r="43" customFormat="false" ht="15.8" hidden="false" customHeight="false" outlineLevel="0" collapsed="false">
      <c r="A43" s="0" t="s">
        <v>7</v>
      </c>
      <c r="B43" s="0" t="s">
        <v>51</v>
      </c>
      <c r="C43" s="0" t="s">
        <v>41</v>
      </c>
      <c r="D43" s="0" t="s">
        <v>39</v>
      </c>
      <c r="J43" s="0" t="n">
        <v>3.11799111325097</v>
      </c>
      <c r="K43" s="0" t="n">
        <v>20</v>
      </c>
      <c r="L43" s="0" t="n">
        <v>71.7820661262618</v>
      </c>
      <c r="M43" s="0" t="n">
        <v>0.675908647578571</v>
      </c>
      <c r="N43" s="0" t="n">
        <v>0.462749288738</v>
      </c>
      <c r="O43" s="0" t="n">
        <f aca="false">VLOOKUP(D43,'paramètres CI'!$A$1:$B$6,2)</f>
        <v>0.022045059962018</v>
      </c>
    </row>
    <row r="44" customFormat="false" ht="15.8" hidden="false" customHeight="false" outlineLevel="0" collapsed="false">
      <c r="A44" s="0" t="s">
        <v>7</v>
      </c>
      <c r="B44" s="0" t="s">
        <v>51</v>
      </c>
      <c r="C44" s="0" t="s">
        <v>45</v>
      </c>
      <c r="D44" s="0" t="s">
        <v>43</v>
      </c>
      <c r="J44" s="0" t="n">
        <v>10</v>
      </c>
      <c r="K44" s="0" t="n">
        <v>13</v>
      </c>
      <c r="L44" s="0" t="n">
        <v>69.2481504665355</v>
      </c>
      <c r="M44" s="0" t="n">
        <v>0.9</v>
      </c>
      <c r="N44" s="0" t="n">
        <v>0.107439865483432</v>
      </c>
      <c r="O44" s="0" t="n">
        <f aca="false">VLOOKUP(D44,'paramètres CI'!$A$1:$B$6,2)</f>
        <v>0.0935912806596305</v>
      </c>
    </row>
    <row r="45" customFormat="false" ht="15.8" hidden="false" customHeight="false" outlineLevel="0" collapsed="false">
      <c r="A45" s="0" t="s">
        <v>7</v>
      </c>
      <c r="B45" s="0" t="s">
        <v>51</v>
      </c>
      <c r="C45" s="0" t="s">
        <v>46</v>
      </c>
      <c r="D45" s="0" t="s">
        <v>43</v>
      </c>
      <c r="J45" s="0" t="n">
        <v>12</v>
      </c>
      <c r="K45" s="0" t="n">
        <v>13</v>
      </c>
      <c r="L45" s="0" t="n">
        <v>69.2481504665355</v>
      </c>
      <c r="M45" s="0" t="n">
        <v>1</v>
      </c>
      <c r="N45" s="0" t="n">
        <v>9.9940035978413E-005</v>
      </c>
      <c r="O45" s="0" t="n">
        <f aca="false">VLOOKUP(D45,'paramètres CI'!$A$1:$B$6,2)</f>
        <v>0.0935912806596305</v>
      </c>
    </row>
    <row r="46" customFormat="false" ht="15.8" hidden="false" customHeight="false" outlineLevel="0" collapsed="false">
      <c r="A46" s="0" t="s">
        <v>7</v>
      </c>
      <c r="B46" s="0" t="s">
        <v>51</v>
      </c>
      <c r="C46" s="0" t="s">
        <v>48</v>
      </c>
      <c r="D46" s="0" t="s">
        <v>43</v>
      </c>
      <c r="J46" s="0" t="n">
        <v>42.6271020422258</v>
      </c>
      <c r="K46" s="0" t="n">
        <v>20</v>
      </c>
      <c r="L46" s="0" t="n">
        <v>72.3689533762215</v>
      </c>
      <c r="M46" s="0" t="n">
        <v>2.83163023255814</v>
      </c>
      <c r="N46" s="0" t="n">
        <v>0.292234273176018</v>
      </c>
      <c r="O46" s="0" t="n">
        <f aca="false">VLOOKUP(D46,'paramètres CI'!$A$1:$B$6,2)</f>
        <v>0.0935912806596305</v>
      </c>
    </row>
    <row r="47" customFormat="false" ht="15.8" hidden="false" customHeight="false" outlineLevel="0" collapsed="false">
      <c r="A47" s="0" t="s">
        <v>7</v>
      </c>
      <c r="B47" s="0" t="s">
        <v>51</v>
      </c>
      <c r="C47" s="0" t="s">
        <v>49</v>
      </c>
      <c r="D47" s="0" t="s">
        <v>43</v>
      </c>
      <c r="J47" s="0" t="n">
        <v>53.2838775527823</v>
      </c>
      <c r="K47" s="0" t="n">
        <v>20</v>
      </c>
      <c r="L47" s="0" t="n">
        <v>72.3689533762215</v>
      </c>
      <c r="M47" s="0" t="n">
        <v>3.39795627906976</v>
      </c>
      <c r="N47" s="0" t="n">
        <v>9.9940035978413E-005</v>
      </c>
      <c r="O47" s="0" t="n">
        <f aca="false">VLOOKUP(D47,'paramètres CI'!$A$1:$B$6,2)</f>
        <v>0.0935912806596305</v>
      </c>
    </row>
    <row r="48" customFormat="false" ht="15.8" hidden="false" customHeight="false" outlineLevel="0" collapsed="false">
      <c r="A48" s="0" t="s">
        <v>7</v>
      </c>
      <c r="B48" s="0" t="s">
        <v>52</v>
      </c>
      <c r="C48" s="0" t="s">
        <v>32</v>
      </c>
      <c r="D48" s="0" t="s">
        <v>33</v>
      </c>
      <c r="J48" s="0" t="n">
        <v>15.9493438957776</v>
      </c>
      <c r="K48" s="0" t="n">
        <v>25</v>
      </c>
      <c r="L48" s="0" t="n">
        <v>87.6484813847384</v>
      </c>
      <c r="M48" s="0" t="n">
        <v>0.636451018717298</v>
      </c>
      <c r="N48" s="0" t="n">
        <v>0.0211169983504891</v>
      </c>
      <c r="O48" s="0" t="n">
        <f aca="false">VLOOKUP(D48,'paramètres CI'!$A$1:$B$6,2)</f>
        <v>0.033584731604575</v>
      </c>
    </row>
    <row r="49" customFormat="false" ht="15.8" hidden="false" customHeight="false" outlineLevel="0" collapsed="false">
      <c r="A49" s="0" t="s">
        <v>7</v>
      </c>
      <c r="B49" s="0" t="s">
        <v>52</v>
      </c>
      <c r="C49" s="0" t="s">
        <v>32</v>
      </c>
      <c r="D49" s="0" t="s">
        <v>34</v>
      </c>
      <c r="J49" s="0" t="n">
        <v>16.5762948363053</v>
      </c>
      <c r="K49" s="0" t="n">
        <v>25</v>
      </c>
      <c r="L49" s="0" t="n">
        <v>99.671901868229</v>
      </c>
      <c r="M49" s="0" t="n">
        <v>0.652663574892972</v>
      </c>
      <c r="N49" s="0" t="n">
        <v>0.0782341848088168</v>
      </c>
      <c r="O49" s="0" t="n">
        <f aca="false">VLOOKUP(D49,'paramètres CI'!$A$1:$B$6,2)</f>
        <v>0.0424847883250769</v>
      </c>
    </row>
    <row r="50" customFormat="false" ht="15.8" hidden="false" customHeight="false" outlineLevel="0" collapsed="false">
      <c r="A50" s="0" t="s">
        <v>7</v>
      </c>
      <c r="B50" s="0" t="s">
        <v>52</v>
      </c>
      <c r="C50" s="0" t="s">
        <v>35</v>
      </c>
      <c r="D50" s="0" t="s">
        <v>33</v>
      </c>
      <c r="J50" s="0" t="n">
        <v>19.936679869722</v>
      </c>
      <c r="K50" s="0" t="n">
        <v>25</v>
      </c>
      <c r="L50" s="0" t="n">
        <v>87.6484813847384</v>
      </c>
      <c r="M50" s="0" t="n">
        <v>0.763741222460757</v>
      </c>
      <c r="N50" s="0" t="n">
        <v>9.99400359784131E-005</v>
      </c>
      <c r="O50" s="0" t="n">
        <f aca="false">VLOOKUP(D50,'paramètres CI'!$A$1:$B$6,2)</f>
        <v>0.033584731604575</v>
      </c>
    </row>
    <row r="51" customFormat="false" ht="15.8" hidden="false" customHeight="false" outlineLevel="0" collapsed="false">
      <c r="A51" s="0" t="s">
        <v>7</v>
      </c>
      <c r="B51" s="0" t="s">
        <v>52</v>
      </c>
      <c r="C51" s="0" t="s">
        <v>35</v>
      </c>
      <c r="D51" s="0" t="s">
        <v>34</v>
      </c>
      <c r="J51" s="0" t="n">
        <v>20.7203685453816</v>
      </c>
      <c r="K51" s="0" t="n">
        <v>25</v>
      </c>
      <c r="L51" s="0" t="n">
        <v>99.671901868229</v>
      </c>
      <c r="M51" s="0" t="n">
        <v>0.783196289871566</v>
      </c>
      <c r="N51" s="0" t="n">
        <v>9.99400359784131E-005</v>
      </c>
      <c r="O51" s="0" t="n">
        <f aca="false">VLOOKUP(D51,'paramètres CI'!$A$1:$B$6,2)</f>
        <v>0.0424847883250769</v>
      </c>
    </row>
    <row r="52" customFormat="false" ht="15.8" hidden="false" customHeight="false" outlineLevel="0" collapsed="false">
      <c r="A52" s="0" t="s">
        <v>7</v>
      </c>
      <c r="B52" s="0" t="s">
        <v>52</v>
      </c>
      <c r="C52" s="0" t="s">
        <v>36</v>
      </c>
      <c r="D52" s="0" t="s">
        <v>37</v>
      </c>
      <c r="J52" s="0" t="n">
        <v>5.28716353710751</v>
      </c>
      <c r="K52" s="0" t="n">
        <v>20</v>
      </c>
      <c r="L52" s="0" t="n">
        <v>94.3121489494089</v>
      </c>
      <c r="M52" s="0" t="n">
        <v>0.725259074191673</v>
      </c>
      <c r="N52" s="0" t="n">
        <v>9.99400359784131E-005</v>
      </c>
      <c r="O52" s="0" t="n">
        <f aca="false">VLOOKUP(D52,'paramètres CI'!$A$1:$B$6,2)</f>
        <v>0.0385046990211696</v>
      </c>
    </row>
    <row r="53" customFormat="false" ht="15.8" hidden="false" customHeight="false" outlineLevel="0" collapsed="false">
      <c r="A53" s="0" t="s">
        <v>7</v>
      </c>
      <c r="B53" s="0" t="s">
        <v>52</v>
      </c>
      <c r="C53" s="0" t="s">
        <v>38</v>
      </c>
      <c r="D53" s="0" t="s">
        <v>39</v>
      </c>
      <c r="J53" s="0" t="n">
        <v>4.11741849491161</v>
      </c>
      <c r="K53" s="0" t="n">
        <v>20</v>
      </c>
      <c r="L53" s="0" t="n">
        <v>94.1059497707279</v>
      </c>
      <c r="M53" s="0" t="n">
        <v>0.957312129966055</v>
      </c>
      <c r="N53" s="0" t="n">
        <v>9.99400359784131E-005</v>
      </c>
      <c r="O53" s="0" t="n">
        <f aca="false">VLOOKUP(D53,'paramètres CI'!$A$1:$B$6,2)</f>
        <v>0.022045059962018</v>
      </c>
    </row>
    <row r="54" customFormat="false" ht="15.8" hidden="false" customHeight="false" outlineLevel="0" collapsed="false">
      <c r="A54" s="0" t="s">
        <v>7</v>
      </c>
      <c r="B54" s="0" t="s">
        <v>52</v>
      </c>
      <c r="C54" s="0" t="s">
        <v>40</v>
      </c>
      <c r="D54" s="0" t="s">
        <v>37</v>
      </c>
      <c r="J54" s="0" t="n">
        <v>4.229730829686</v>
      </c>
      <c r="K54" s="0" t="n">
        <v>20</v>
      </c>
      <c r="L54" s="0" t="n">
        <v>94.3121489494089</v>
      </c>
      <c r="M54" s="0" t="n">
        <v>0.512052005741341</v>
      </c>
      <c r="N54" s="0" t="n">
        <v>0.0352432999626002</v>
      </c>
      <c r="O54" s="0" t="n">
        <f aca="false">VLOOKUP(D54,'paramètres CI'!$A$1:$B$6,2)</f>
        <v>0.0385046990211696</v>
      </c>
    </row>
    <row r="55" customFormat="false" ht="15.8" hidden="false" customHeight="false" outlineLevel="0" collapsed="false">
      <c r="A55" s="0" t="s">
        <v>7</v>
      </c>
      <c r="B55" s="0" t="s">
        <v>52</v>
      </c>
      <c r="C55" s="0" t="s">
        <v>41</v>
      </c>
      <c r="D55" s="0" t="s">
        <v>39</v>
      </c>
      <c r="J55" s="0" t="n">
        <v>3.29393479592929</v>
      </c>
      <c r="K55" s="0" t="n">
        <v>20</v>
      </c>
      <c r="L55" s="0" t="n">
        <v>94.1059497707279</v>
      </c>
      <c r="M55" s="0" t="n">
        <v>0.675908647578571</v>
      </c>
      <c r="N55" s="0" t="n">
        <v>0.465833946357787</v>
      </c>
      <c r="O55" s="0" t="n">
        <f aca="false">VLOOKUP(D55,'paramètres CI'!$A$1:$B$6,2)</f>
        <v>0.022045059962018</v>
      </c>
    </row>
    <row r="56" customFormat="false" ht="15.8" hidden="false" customHeight="false" outlineLevel="0" collapsed="false">
      <c r="A56" s="0" t="s">
        <v>7</v>
      </c>
      <c r="B56" s="0" t="s">
        <v>52</v>
      </c>
      <c r="C56" s="0" t="s">
        <v>45</v>
      </c>
      <c r="D56" s="0" t="s">
        <v>43</v>
      </c>
      <c r="J56" s="0" t="n">
        <v>10</v>
      </c>
      <c r="K56" s="0" t="n">
        <v>13</v>
      </c>
      <c r="L56" s="0" t="n">
        <v>84.3001089202288</v>
      </c>
      <c r="M56" s="0" t="n">
        <v>0.9</v>
      </c>
      <c r="N56" s="0" t="n">
        <v>0.120354272970061</v>
      </c>
      <c r="O56" s="0" t="n">
        <f aca="false">VLOOKUP(D56,'paramètres CI'!$A$1:$B$6,2)</f>
        <v>0.0935912806596305</v>
      </c>
    </row>
    <row r="57" customFormat="false" ht="15.8" hidden="false" customHeight="false" outlineLevel="0" collapsed="false">
      <c r="A57" s="0" t="s">
        <v>7</v>
      </c>
      <c r="B57" s="0" t="s">
        <v>52</v>
      </c>
      <c r="C57" s="0" t="s">
        <v>46</v>
      </c>
      <c r="D57" s="0" t="s">
        <v>43</v>
      </c>
      <c r="J57" s="0" t="n">
        <v>12</v>
      </c>
      <c r="K57" s="0" t="n">
        <v>13</v>
      </c>
      <c r="L57" s="0" t="n">
        <v>84.3001089202288</v>
      </c>
      <c r="M57" s="0" t="n">
        <v>1</v>
      </c>
      <c r="N57" s="0" t="n">
        <v>9.99400359784131E-005</v>
      </c>
      <c r="O57" s="0" t="n">
        <f aca="false">VLOOKUP(D57,'paramètres CI'!$A$1:$B$6,2)</f>
        <v>0.0935912806596305</v>
      </c>
    </row>
    <row r="58" customFormat="false" ht="15.8" hidden="false" customHeight="false" outlineLevel="0" collapsed="false">
      <c r="A58" s="0" t="s">
        <v>7</v>
      </c>
      <c r="B58" s="0" t="s">
        <v>52</v>
      </c>
      <c r="C58" s="0" t="s">
        <v>48</v>
      </c>
      <c r="D58" s="0" t="s">
        <v>43</v>
      </c>
      <c r="J58" s="0" t="n">
        <v>46.5155903775818</v>
      </c>
      <c r="K58" s="0" t="n">
        <v>20</v>
      </c>
      <c r="L58" s="0" t="n">
        <v>94.543658040392</v>
      </c>
      <c r="M58" s="0" t="n">
        <v>2.83163023255814</v>
      </c>
      <c r="N58" s="0" t="n">
        <v>0.278617657334375</v>
      </c>
      <c r="O58" s="0" t="n">
        <f aca="false">VLOOKUP(D58,'paramètres CI'!$A$1:$B$6,2)</f>
        <v>0.0935912806596305</v>
      </c>
    </row>
    <row r="59" customFormat="false" ht="15.8" hidden="false" customHeight="false" outlineLevel="0" collapsed="false">
      <c r="A59" s="0" t="s">
        <v>7</v>
      </c>
      <c r="B59" s="0" t="s">
        <v>52</v>
      </c>
      <c r="C59" s="0" t="s">
        <v>49</v>
      </c>
      <c r="D59" s="0" t="s">
        <v>43</v>
      </c>
      <c r="J59" s="0" t="n">
        <v>58.1444879719772</v>
      </c>
      <c r="K59" s="0" t="n">
        <v>20</v>
      </c>
      <c r="L59" s="0" t="n">
        <v>94.543658040392</v>
      </c>
      <c r="M59" s="0" t="n">
        <v>3.39795627906976</v>
      </c>
      <c r="N59" s="0" t="n">
        <v>9.99400359784131E-005</v>
      </c>
      <c r="O59" s="0" t="n">
        <f aca="false">VLOOKUP(D59,'paramètres CI'!$A$1:$B$6,2)</f>
        <v>0.0935912806596305</v>
      </c>
    </row>
    <row r="60" customFormat="false" ht="15.8" hidden="false" customHeight="false" outlineLevel="0" collapsed="false">
      <c r="A60" s="0" t="s">
        <v>7</v>
      </c>
      <c r="B60" s="0" t="s">
        <v>53</v>
      </c>
      <c r="C60" s="0" t="s">
        <v>32</v>
      </c>
      <c r="D60" s="0" t="s">
        <v>33</v>
      </c>
      <c r="J60" s="0" t="n">
        <v>19.5135520387433</v>
      </c>
      <c r="K60" s="0" t="n">
        <v>25</v>
      </c>
      <c r="L60" s="0" t="n">
        <v>97.1356885295634</v>
      </c>
      <c r="M60" s="0" t="n">
        <v>0.649001026574308</v>
      </c>
      <c r="N60" s="0" t="n">
        <v>0.0158108850221979</v>
      </c>
      <c r="O60" s="0" t="n">
        <f aca="false">VLOOKUP(D60,'paramètres CI'!$A$1:$B$6,2)</f>
        <v>0.033584731604575</v>
      </c>
    </row>
    <row r="61" customFormat="false" ht="15.8" hidden="false" customHeight="false" outlineLevel="0" collapsed="false">
      <c r="A61" s="0" t="s">
        <v>7</v>
      </c>
      <c r="B61" s="0" t="s">
        <v>53</v>
      </c>
      <c r="C61" s="0" t="s">
        <v>32</v>
      </c>
      <c r="D61" s="0" t="s">
        <v>34</v>
      </c>
      <c r="J61" s="0" t="n">
        <v>19.8937807000967</v>
      </c>
      <c r="K61" s="0" t="n">
        <v>25</v>
      </c>
      <c r="L61" s="0" t="n">
        <v>105.46649306633</v>
      </c>
      <c r="M61" s="0" t="n">
        <v>0.652381639748828</v>
      </c>
      <c r="N61" s="0" t="n">
        <v>0.092374157720969</v>
      </c>
      <c r="O61" s="0" t="n">
        <f aca="false">VLOOKUP(D61,'paramètres CI'!$A$1:$B$6,2)</f>
        <v>0.0424847883250769</v>
      </c>
    </row>
    <row r="62" customFormat="false" ht="15.8" hidden="false" customHeight="false" outlineLevel="0" collapsed="false">
      <c r="A62" s="0" t="s">
        <v>7</v>
      </c>
      <c r="B62" s="0" t="s">
        <v>53</v>
      </c>
      <c r="C62" s="0" t="s">
        <v>35</v>
      </c>
      <c r="D62" s="0" t="s">
        <v>33</v>
      </c>
      <c r="J62" s="0" t="n">
        <v>24.3919400484291</v>
      </c>
      <c r="K62" s="0" t="n">
        <v>25</v>
      </c>
      <c r="L62" s="0" t="n">
        <v>97.1356885295634</v>
      </c>
      <c r="M62" s="0" t="n">
        <v>0.77880123188917</v>
      </c>
      <c r="N62" s="0" t="n">
        <v>9.99400359784132E-005</v>
      </c>
      <c r="O62" s="0" t="n">
        <f aca="false">VLOOKUP(D62,'paramètres CI'!$A$1:$B$6,2)</f>
        <v>0.033584731604575</v>
      </c>
    </row>
    <row r="63" customFormat="false" ht="15.8" hidden="false" customHeight="false" outlineLevel="0" collapsed="false">
      <c r="A63" s="0" t="s">
        <v>7</v>
      </c>
      <c r="B63" s="0" t="s">
        <v>53</v>
      </c>
      <c r="C63" s="0" t="s">
        <v>35</v>
      </c>
      <c r="D63" s="0" t="s">
        <v>34</v>
      </c>
      <c r="J63" s="0" t="n">
        <v>24.8672258751209</v>
      </c>
      <c r="K63" s="0" t="n">
        <v>25</v>
      </c>
      <c r="L63" s="0" t="n">
        <v>105.46649306633</v>
      </c>
      <c r="M63" s="0" t="n">
        <v>0.782857967698593</v>
      </c>
      <c r="N63" s="0" t="n">
        <v>9.99400359784132E-005</v>
      </c>
      <c r="O63" s="0" t="n">
        <f aca="false">VLOOKUP(D63,'paramètres CI'!$A$1:$B$6,2)</f>
        <v>0.0424847883250769</v>
      </c>
    </row>
    <row r="64" customFormat="false" ht="15.8" hidden="false" customHeight="false" outlineLevel="0" collapsed="false">
      <c r="A64" s="0" t="s">
        <v>7</v>
      </c>
      <c r="B64" s="0" t="s">
        <v>53</v>
      </c>
      <c r="C64" s="0" t="s">
        <v>36</v>
      </c>
      <c r="D64" s="0" t="s">
        <v>37</v>
      </c>
      <c r="J64" s="0" t="n">
        <v>5.96552431785496</v>
      </c>
      <c r="K64" s="0" t="n">
        <v>20</v>
      </c>
      <c r="L64" s="0" t="n">
        <v>101.952244456307</v>
      </c>
      <c r="M64" s="0" t="n">
        <v>0.725278393136078</v>
      </c>
      <c r="N64" s="0" t="n">
        <v>9.99400359784132E-005</v>
      </c>
      <c r="O64" s="0" t="n">
        <f aca="false">VLOOKUP(D64,'paramètres CI'!$A$1:$B$6,2)</f>
        <v>0.0385046990211696</v>
      </c>
    </row>
    <row r="65" customFormat="false" ht="15.8" hidden="false" customHeight="false" outlineLevel="0" collapsed="false">
      <c r="A65" s="0" t="s">
        <v>7</v>
      </c>
      <c r="B65" s="0" t="s">
        <v>53</v>
      </c>
      <c r="C65" s="0" t="s">
        <v>38</v>
      </c>
      <c r="D65" s="0" t="s">
        <v>39</v>
      </c>
      <c r="J65" s="0" t="n">
        <v>4.57382632582496</v>
      </c>
      <c r="K65" s="0" t="n">
        <v>20</v>
      </c>
      <c r="L65" s="0" t="n">
        <v>105.53610566243</v>
      </c>
      <c r="M65" s="0" t="n">
        <v>0.957368830057749</v>
      </c>
      <c r="N65" s="0" t="n">
        <v>9.99400359784132E-005</v>
      </c>
      <c r="O65" s="0" t="n">
        <f aca="false">VLOOKUP(D65,'paramètres CI'!$A$1:$B$6,2)</f>
        <v>0.022045059962018</v>
      </c>
    </row>
    <row r="66" customFormat="false" ht="15.8" hidden="false" customHeight="false" outlineLevel="0" collapsed="false">
      <c r="A66" s="0" t="s">
        <v>7</v>
      </c>
      <c r="B66" s="0" t="s">
        <v>53</v>
      </c>
      <c r="C66" s="0" t="s">
        <v>40</v>
      </c>
      <c r="D66" s="0" t="s">
        <v>37</v>
      </c>
      <c r="J66" s="0" t="n">
        <v>4.77241945428397</v>
      </c>
      <c r="K66" s="0" t="n">
        <v>20</v>
      </c>
      <c r="L66" s="0" t="n">
        <v>101.952244456307</v>
      </c>
      <c r="M66" s="0" t="n">
        <v>0.512052005741341</v>
      </c>
      <c r="N66" s="0" t="n">
        <v>0.0276381992546513</v>
      </c>
      <c r="O66" s="0" t="n">
        <f aca="false">VLOOKUP(D66,'paramètres CI'!$A$1:$B$6,2)</f>
        <v>0.0385046990211696</v>
      </c>
    </row>
    <row r="67" customFormat="false" ht="15.8" hidden="false" customHeight="false" outlineLevel="0" collapsed="false">
      <c r="A67" s="0" t="s">
        <v>7</v>
      </c>
      <c r="B67" s="0" t="s">
        <v>53</v>
      </c>
      <c r="C67" s="0" t="s">
        <v>41</v>
      </c>
      <c r="D67" s="0" t="s">
        <v>39</v>
      </c>
      <c r="J67" s="0" t="n">
        <v>3.65906106065997</v>
      </c>
      <c r="K67" s="0" t="n">
        <v>20</v>
      </c>
      <c r="L67" s="0" t="n">
        <v>105.53610566243</v>
      </c>
      <c r="M67" s="0" t="n">
        <v>0.675908647578571</v>
      </c>
      <c r="N67" s="0" t="n">
        <v>0.465014294836305</v>
      </c>
      <c r="O67" s="0" t="n">
        <f aca="false">VLOOKUP(D67,'paramètres CI'!$A$1:$B$6,2)</f>
        <v>0.022045059962018</v>
      </c>
    </row>
    <row r="68" customFormat="false" ht="15.8" hidden="false" customHeight="false" outlineLevel="0" collapsed="false">
      <c r="A68" s="0" t="s">
        <v>7</v>
      </c>
      <c r="B68" s="0" t="s">
        <v>53</v>
      </c>
      <c r="C68" s="0" t="s">
        <v>45</v>
      </c>
      <c r="D68" s="0" t="s">
        <v>43</v>
      </c>
      <c r="J68" s="0" t="n">
        <v>10</v>
      </c>
      <c r="K68" s="0" t="n">
        <v>13</v>
      </c>
      <c r="L68" s="0" t="n">
        <v>99.5689345469583</v>
      </c>
      <c r="M68" s="0" t="n">
        <v>0.9</v>
      </c>
      <c r="N68" s="0" t="n">
        <v>0.100956906184941</v>
      </c>
      <c r="O68" s="0" t="n">
        <f aca="false">VLOOKUP(D68,'paramètres CI'!$A$1:$B$6,2)</f>
        <v>0.0935912806596305</v>
      </c>
    </row>
    <row r="69" customFormat="false" ht="15.8" hidden="false" customHeight="false" outlineLevel="0" collapsed="false">
      <c r="A69" s="0" t="s">
        <v>7</v>
      </c>
      <c r="B69" s="0" t="s">
        <v>53</v>
      </c>
      <c r="C69" s="0" t="s">
        <v>46</v>
      </c>
      <c r="D69" s="0" t="s">
        <v>43</v>
      </c>
      <c r="J69" s="0" t="n">
        <v>12</v>
      </c>
      <c r="K69" s="0" t="n">
        <v>13</v>
      </c>
      <c r="L69" s="0" t="n">
        <v>99.5689345469583</v>
      </c>
      <c r="M69" s="0" t="n">
        <v>1</v>
      </c>
      <c r="N69" s="0" t="n">
        <v>9.99400359784132E-005</v>
      </c>
      <c r="O69" s="0" t="n">
        <f aca="false">VLOOKUP(D69,'paramètres CI'!$A$1:$B$6,2)</f>
        <v>0.0935912806596305</v>
      </c>
    </row>
    <row r="70" customFormat="false" ht="15.8" hidden="false" customHeight="false" outlineLevel="0" collapsed="false">
      <c r="A70" s="0" t="s">
        <v>7</v>
      </c>
      <c r="B70" s="0" t="s">
        <v>53</v>
      </c>
      <c r="C70" s="0" t="s">
        <v>48</v>
      </c>
      <c r="D70" s="0" t="s">
        <v>43</v>
      </c>
      <c r="J70" s="0" t="n">
        <v>55.5870178452051</v>
      </c>
      <c r="K70" s="0" t="n">
        <v>20</v>
      </c>
      <c r="L70" s="0" t="n">
        <v>105.196159176303</v>
      </c>
      <c r="M70" s="0" t="n">
        <v>2.83163023255814</v>
      </c>
      <c r="N70" s="0" t="n">
        <v>0.297605916765065</v>
      </c>
      <c r="O70" s="0" t="n">
        <f aca="false">VLOOKUP(D70,'paramètres CI'!$A$1:$B$6,2)</f>
        <v>0.0935912806596305</v>
      </c>
    </row>
    <row r="71" customFormat="false" ht="15.8" hidden="false" customHeight="false" outlineLevel="0" collapsed="false">
      <c r="A71" s="0" t="s">
        <v>7</v>
      </c>
      <c r="B71" s="0" t="s">
        <v>53</v>
      </c>
      <c r="C71" s="0" t="s">
        <v>49</v>
      </c>
      <c r="D71" s="0" t="s">
        <v>43</v>
      </c>
      <c r="J71" s="0" t="n">
        <v>69.4837723065064</v>
      </c>
      <c r="K71" s="0" t="n">
        <v>20</v>
      </c>
      <c r="L71" s="0" t="n">
        <v>105.196159176303</v>
      </c>
      <c r="M71" s="0" t="n">
        <v>3.39795627906976</v>
      </c>
      <c r="N71" s="0" t="n">
        <v>9.99400359784132E-005</v>
      </c>
      <c r="O71" s="0" t="n">
        <f aca="false">VLOOKUP(D71,'paramètres CI'!$A$1:$B$6,2)</f>
        <v>0.0935912806596305</v>
      </c>
    </row>
    <row r="72" customFormat="false" ht="15.8" hidden="false" customHeight="false" outlineLevel="0" collapsed="false">
      <c r="A72" s="0" t="s">
        <v>14</v>
      </c>
      <c r="B72" s="0" t="s">
        <v>54</v>
      </c>
      <c r="C72" s="0" t="s">
        <v>32</v>
      </c>
      <c r="D72" s="0" t="s">
        <v>33</v>
      </c>
      <c r="J72" s="0" t="n">
        <v>24.2688888409957</v>
      </c>
      <c r="K72" s="0" t="n">
        <v>25</v>
      </c>
      <c r="L72" s="0" t="n">
        <v>114.356595170033</v>
      </c>
      <c r="M72" s="0" t="n">
        <v>0.707731523456902</v>
      </c>
      <c r="N72" s="0" t="n">
        <v>0.0310190585599317</v>
      </c>
      <c r="O72" s="0" t="n">
        <f aca="false">VLOOKUP(D72,'paramètres CI'!$A$1:$B$6,2)</f>
        <v>0.033584731604575</v>
      </c>
    </row>
    <row r="73" customFormat="false" ht="15.8" hidden="false" customHeight="false" outlineLevel="0" collapsed="false">
      <c r="A73" s="0" t="s">
        <v>14</v>
      </c>
      <c r="B73" s="0" t="s">
        <v>54</v>
      </c>
      <c r="C73" s="0" t="s">
        <v>32</v>
      </c>
      <c r="D73" s="0" t="s">
        <v>34</v>
      </c>
      <c r="J73" s="0" t="n">
        <v>24.4386014590214</v>
      </c>
      <c r="K73" s="0" t="n">
        <v>25</v>
      </c>
      <c r="L73" s="0" t="n">
        <v>124.088283871185</v>
      </c>
      <c r="M73" s="0" t="n">
        <v>0.672936868983774</v>
      </c>
      <c r="N73" s="0" t="n">
        <v>0.04124899826696</v>
      </c>
      <c r="O73" s="0" t="n">
        <f aca="false">VLOOKUP(D73,'paramètres CI'!$A$1:$B$6,2)</f>
        <v>0.0424847883250769</v>
      </c>
    </row>
    <row r="74" customFormat="false" ht="15.8" hidden="false" customHeight="false" outlineLevel="0" collapsed="false">
      <c r="A74" s="0" t="s">
        <v>14</v>
      </c>
      <c r="B74" s="0" t="s">
        <v>54</v>
      </c>
      <c r="C74" s="0" t="s">
        <v>35</v>
      </c>
      <c r="D74" s="0" t="s">
        <v>33</v>
      </c>
      <c r="J74" s="0" t="n">
        <v>30.3361110512446</v>
      </c>
      <c r="K74" s="0" t="n">
        <v>25</v>
      </c>
      <c r="L74" s="0" t="n">
        <v>114.356595170033</v>
      </c>
      <c r="M74" s="0" t="n">
        <v>0.849277828148282</v>
      </c>
      <c r="N74" s="0" t="n">
        <v>9.99300489657242E-005</v>
      </c>
      <c r="O74" s="0" t="n">
        <f aca="false">VLOOKUP(D74,'paramètres CI'!$A$1:$B$6,2)</f>
        <v>0.033584731604575</v>
      </c>
    </row>
    <row r="75" customFormat="false" ht="15.8" hidden="false" customHeight="false" outlineLevel="0" collapsed="false">
      <c r="A75" s="0" t="s">
        <v>14</v>
      </c>
      <c r="B75" s="0" t="s">
        <v>54</v>
      </c>
      <c r="C75" s="0" t="s">
        <v>35</v>
      </c>
      <c r="D75" s="0" t="s">
        <v>34</v>
      </c>
      <c r="J75" s="0" t="n">
        <v>30.5482518237768</v>
      </c>
      <c r="K75" s="0" t="n">
        <v>25</v>
      </c>
      <c r="L75" s="0" t="n">
        <v>124.088283871185</v>
      </c>
      <c r="M75" s="0" t="n">
        <v>0.807524242780528</v>
      </c>
      <c r="N75" s="0" t="n">
        <v>9.99300489657242E-005</v>
      </c>
      <c r="O75" s="0" t="n">
        <f aca="false">VLOOKUP(D75,'paramètres CI'!$A$1:$B$6,2)</f>
        <v>0.0424847883250769</v>
      </c>
    </row>
    <row r="76" customFormat="false" ht="15.8" hidden="false" customHeight="false" outlineLevel="0" collapsed="false">
      <c r="A76" s="0" t="s">
        <v>14</v>
      </c>
      <c r="B76" s="0" t="s">
        <v>54</v>
      </c>
      <c r="C76" s="0" t="s">
        <v>36</v>
      </c>
      <c r="D76" s="0" t="s">
        <v>37</v>
      </c>
      <c r="J76" s="0" t="n">
        <v>21.0515219161506</v>
      </c>
      <c r="K76" s="0" t="n">
        <v>20</v>
      </c>
      <c r="L76" s="0" t="n">
        <v>92.6710151265746</v>
      </c>
      <c r="M76" s="0" t="n">
        <v>0.754189753101437</v>
      </c>
      <c r="N76" s="0" t="n">
        <v>9.99300489657242E-005</v>
      </c>
      <c r="O76" s="0" t="n">
        <f aca="false">VLOOKUP(D76,'paramètres CI'!$A$1:$B$6,2)</f>
        <v>0.0385046990211696</v>
      </c>
    </row>
    <row r="77" customFormat="false" ht="15.8" hidden="false" customHeight="false" outlineLevel="0" collapsed="false">
      <c r="A77" s="0" t="s">
        <v>14</v>
      </c>
      <c r="B77" s="0" t="s">
        <v>54</v>
      </c>
      <c r="C77" s="0" t="s">
        <v>38</v>
      </c>
      <c r="D77" s="0" t="s">
        <v>39</v>
      </c>
      <c r="J77" s="0" t="n">
        <v>14.9997759369219</v>
      </c>
      <c r="K77" s="0" t="n">
        <v>20</v>
      </c>
      <c r="L77" s="0" t="n">
        <v>91.6337872150287</v>
      </c>
      <c r="M77" s="0" t="n">
        <v>0.981787082244074</v>
      </c>
      <c r="N77" s="0" t="n">
        <v>9.99300489657242E-005</v>
      </c>
      <c r="O77" s="0" t="n">
        <f aca="false">VLOOKUP(D77,'paramètres CI'!$A$1:$B$6,2)</f>
        <v>0.022045059962018</v>
      </c>
    </row>
    <row r="78" customFormat="false" ht="15.8" hidden="false" customHeight="false" outlineLevel="0" collapsed="false">
      <c r="A78" s="0" t="s">
        <v>14</v>
      </c>
      <c r="B78" s="0" t="s">
        <v>54</v>
      </c>
      <c r="C78" s="0" t="s">
        <v>40</v>
      </c>
      <c r="D78" s="0" t="s">
        <v>37</v>
      </c>
      <c r="J78" s="0" t="n">
        <v>16.8412175329205</v>
      </c>
      <c r="K78" s="0" t="n">
        <v>20</v>
      </c>
      <c r="L78" s="0" t="n">
        <v>92.6710151265746</v>
      </c>
      <c r="M78" s="0" t="n">
        <v>0.524491823665969</v>
      </c>
      <c r="N78" s="0" t="n">
        <v>0.0597804752534849</v>
      </c>
      <c r="O78" s="0" t="n">
        <f aca="false">VLOOKUP(D78,'paramètres CI'!$A$1:$B$6,2)</f>
        <v>0.0385046990211696</v>
      </c>
    </row>
    <row r="79" customFormat="false" ht="15.8" hidden="false" customHeight="false" outlineLevel="0" collapsed="false">
      <c r="A79" s="0" t="s">
        <v>14</v>
      </c>
      <c r="B79" s="0" t="s">
        <v>54</v>
      </c>
      <c r="C79" s="0" t="s">
        <v>41</v>
      </c>
      <c r="D79" s="0" t="s">
        <v>39</v>
      </c>
      <c r="J79" s="0" t="n">
        <v>11.9998207495375</v>
      </c>
      <c r="K79" s="0" t="n">
        <v>20</v>
      </c>
      <c r="L79" s="0" t="n">
        <v>91.6337872150287</v>
      </c>
      <c r="M79" s="0" t="n">
        <v>0.612227734213524</v>
      </c>
      <c r="N79" s="0" t="n">
        <v>0.525865935146803</v>
      </c>
      <c r="O79" s="0" t="n">
        <f aca="false">VLOOKUP(D79,'paramètres CI'!$A$1:$B$6,2)</f>
        <v>0.022045059962018</v>
      </c>
    </row>
    <row r="80" customFormat="false" ht="15.8" hidden="false" customHeight="false" outlineLevel="0" collapsed="false">
      <c r="A80" s="0" t="s">
        <v>14</v>
      </c>
      <c r="B80" s="0" t="s">
        <v>54</v>
      </c>
      <c r="C80" s="0" t="s">
        <v>45</v>
      </c>
      <c r="D80" s="0" t="s">
        <v>43</v>
      </c>
      <c r="J80" s="0" t="n">
        <v>10</v>
      </c>
      <c r="K80" s="0" t="n">
        <v>13</v>
      </c>
      <c r="L80" s="0" t="n">
        <v>76.7237816661824</v>
      </c>
      <c r="M80" s="0" t="n">
        <v>0.899999999999999</v>
      </c>
      <c r="N80" s="0" t="n">
        <v>0.140802773588288</v>
      </c>
      <c r="O80" s="0" t="n">
        <f aca="false">VLOOKUP(D80,'paramètres CI'!$A$1:$B$6,2)</f>
        <v>0.0935912806596305</v>
      </c>
    </row>
    <row r="81" customFormat="false" ht="15.8" hidden="false" customHeight="false" outlineLevel="0" collapsed="false">
      <c r="A81" s="0" t="s">
        <v>14</v>
      </c>
      <c r="B81" s="0" t="s">
        <v>54</v>
      </c>
      <c r="C81" s="0" t="s">
        <v>46</v>
      </c>
      <c r="D81" s="0" t="s">
        <v>43</v>
      </c>
      <c r="J81" s="0" t="n">
        <v>12</v>
      </c>
      <c r="K81" s="0" t="n">
        <v>13</v>
      </c>
      <c r="L81" s="0" t="n">
        <v>76.7237816661824</v>
      </c>
      <c r="M81" s="0" t="n">
        <v>1</v>
      </c>
      <c r="N81" s="0" t="n">
        <v>9.99300489657242E-005</v>
      </c>
      <c r="O81" s="0" t="n">
        <f aca="false">VLOOKUP(D81,'paramètres CI'!$A$1:$B$6,2)</f>
        <v>0.0935912806596305</v>
      </c>
    </row>
    <row r="82" customFormat="false" ht="15.8" hidden="false" customHeight="false" outlineLevel="0" collapsed="false">
      <c r="A82" s="0" t="s">
        <v>14</v>
      </c>
      <c r="B82" s="0" t="s">
        <v>54</v>
      </c>
      <c r="C82" s="0" t="s">
        <v>48</v>
      </c>
      <c r="D82" s="0" t="s">
        <v>43</v>
      </c>
      <c r="J82" s="0" t="n">
        <v>63.0580518648046</v>
      </c>
      <c r="K82" s="0" t="n">
        <v>20</v>
      </c>
      <c r="L82" s="0" t="n">
        <v>89.5450597505965</v>
      </c>
      <c r="M82" s="0" t="n">
        <v>2.83163023255814</v>
      </c>
      <c r="N82" s="0" t="n">
        <v>0.092189394587406</v>
      </c>
      <c r="O82" s="0" t="n">
        <f aca="false">VLOOKUP(D82,'paramètres CI'!$A$1:$B$6,2)</f>
        <v>0.0935912806596305</v>
      </c>
    </row>
    <row r="83" customFormat="false" ht="15.8" hidden="false" customHeight="false" outlineLevel="0" collapsed="false">
      <c r="A83" s="0" t="s">
        <v>14</v>
      </c>
      <c r="B83" s="0" t="s">
        <v>54</v>
      </c>
      <c r="C83" s="0" t="s">
        <v>49</v>
      </c>
      <c r="D83" s="0" t="s">
        <v>43</v>
      </c>
      <c r="J83" s="0" t="n">
        <v>78.8225648310057</v>
      </c>
      <c r="K83" s="0" t="n">
        <v>20</v>
      </c>
      <c r="L83" s="0" t="n">
        <v>89.5450597505965</v>
      </c>
      <c r="M83" s="0" t="n">
        <v>3.39795627906976</v>
      </c>
      <c r="N83" s="0" t="n">
        <v>9.99300489657242E-005</v>
      </c>
      <c r="O83" s="0" t="n">
        <f aca="false">VLOOKUP(D83,'paramètres CI'!$A$1:$B$6,2)</f>
        <v>0.0935912806596305</v>
      </c>
    </row>
    <row r="84" customFormat="false" ht="15.8" hidden="false" customHeight="false" outlineLevel="0" collapsed="false">
      <c r="A84" s="0" t="s">
        <v>14</v>
      </c>
      <c r="B84" s="0" t="s">
        <v>54</v>
      </c>
      <c r="C84" s="0" t="s">
        <v>55</v>
      </c>
      <c r="D84" s="0" t="s">
        <v>43</v>
      </c>
      <c r="J84" s="0" t="n">
        <v>31.5019210527976</v>
      </c>
      <c r="K84" s="0" t="n">
        <v>17</v>
      </c>
      <c r="L84" s="0" t="n">
        <v>81.6897116092011</v>
      </c>
      <c r="M84" s="0" t="n">
        <v>2.67297488372093</v>
      </c>
      <c r="N84" s="0" t="n">
        <v>0.108393854254367</v>
      </c>
      <c r="O84" s="0" t="n">
        <f aca="false">VLOOKUP(D84,'paramètres CI'!$A$1:$B$6,2)</f>
        <v>0.0935912806596305</v>
      </c>
    </row>
    <row r="85" customFormat="false" ht="15.8" hidden="false" customHeight="false" outlineLevel="0" collapsed="false">
      <c r="A85" s="0" t="s">
        <v>14</v>
      </c>
      <c r="B85" s="0" t="s">
        <v>54</v>
      </c>
      <c r="C85" s="0" t="s">
        <v>56</v>
      </c>
      <c r="D85" s="0" t="s">
        <v>43</v>
      </c>
      <c r="J85" s="0" t="n">
        <v>39.377401315997</v>
      </c>
      <c r="K85" s="0" t="n">
        <v>17</v>
      </c>
      <c r="L85" s="0" t="n">
        <v>81.6897116092011</v>
      </c>
      <c r="M85" s="0" t="n">
        <v>3.32861023255814</v>
      </c>
      <c r="N85" s="0" t="n">
        <v>9.99300489657242E-005</v>
      </c>
      <c r="O85" s="0" t="n">
        <f aca="false">VLOOKUP(D85,'paramètres CI'!$A$1:$B$6,2)</f>
        <v>0.0935912806596305</v>
      </c>
    </row>
    <row r="86" customFormat="false" ht="15.8" hidden="false" customHeight="false" outlineLevel="0" collapsed="false">
      <c r="A86" s="0" t="s">
        <v>14</v>
      </c>
      <c r="B86" s="0" t="s">
        <v>57</v>
      </c>
      <c r="C86" s="0" t="s">
        <v>32</v>
      </c>
      <c r="D86" s="0" t="s">
        <v>33</v>
      </c>
      <c r="J86" s="0" t="n">
        <v>18.8886974987309</v>
      </c>
      <c r="K86" s="0" t="n">
        <v>25</v>
      </c>
      <c r="L86" s="0" t="n">
        <v>84.0981278987508</v>
      </c>
      <c r="M86" s="0" t="n">
        <v>0.672082949679412</v>
      </c>
      <c r="N86" s="0" t="n">
        <v>0.0266809902006412</v>
      </c>
      <c r="O86" s="0" t="n">
        <f aca="false">VLOOKUP(D86,'paramètres CI'!$A$1:$B$6,2)</f>
        <v>0.033584731604575</v>
      </c>
    </row>
    <row r="87" customFormat="false" ht="15.8" hidden="false" customHeight="false" outlineLevel="0" collapsed="false">
      <c r="A87" s="0" t="s">
        <v>14</v>
      </c>
      <c r="B87" s="0" t="s">
        <v>57</v>
      </c>
      <c r="C87" s="0" t="s">
        <v>32</v>
      </c>
      <c r="D87" s="0" t="s">
        <v>34</v>
      </c>
      <c r="J87" s="0" t="n">
        <v>19.0431111750521</v>
      </c>
      <c r="K87" s="0" t="n">
        <v>25</v>
      </c>
      <c r="L87" s="0" t="n">
        <v>98.4408259665107</v>
      </c>
      <c r="M87" s="0" t="n">
        <v>0.590482149536327</v>
      </c>
      <c r="N87" s="0" t="n">
        <v>0.0524834545333624</v>
      </c>
      <c r="O87" s="0" t="n">
        <f aca="false">VLOOKUP(D87,'paramètres CI'!$A$1:$B$6,2)</f>
        <v>0.0424847883250769</v>
      </c>
    </row>
    <row r="88" customFormat="false" ht="15.8" hidden="false" customHeight="false" outlineLevel="0" collapsed="false">
      <c r="A88" s="0" t="s">
        <v>14</v>
      </c>
      <c r="B88" s="0" t="s">
        <v>57</v>
      </c>
      <c r="C88" s="0" t="s">
        <v>35</v>
      </c>
      <c r="D88" s="0" t="s">
        <v>33</v>
      </c>
      <c r="J88" s="0" t="n">
        <v>23.6108718734136</v>
      </c>
      <c r="K88" s="0" t="n">
        <v>25</v>
      </c>
      <c r="L88" s="0" t="n">
        <v>84.0981278987508</v>
      </c>
      <c r="M88" s="0" t="n">
        <v>0.806499539615295</v>
      </c>
      <c r="N88" s="0" t="n">
        <v>9.99300489657242E-005</v>
      </c>
      <c r="O88" s="0" t="n">
        <f aca="false">VLOOKUP(D88,'paramètres CI'!$A$1:$B$6,2)</f>
        <v>0.033584731604575</v>
      </c>
    </row>
    <row r="89" customFormat="false" ht="15.8" hidden="false" customHeight="false" outlineLevel="0" collapsed="false">
      <c r="A89" s="0" t="s">
        <v>14</v>
      </c>
      <c r="B89" s="0" t="s">
        <v>57</v>
      </c>
      <c r="C89" s="0" t="s">
        <v>35</v>
      </c>
      <c r="D89" s="0" t="s">
        <v>34</v>
      </c>
      <c r="J89" s="0" t="n">
        <v>23.8038889688152</v>
      </c>
      <c r="K89" s="0" t="n">
        <v>25</v>
      </c>
      <c r="L89" s="0" t="n">
        <v>98.4408259665107</v>
      </c>
      <c r="M89" s="0" t="n">
        <v>0.708578579443592</v>
      </c>
      <c r="N89" s="0" t="n">
        <v>9.99300489657242E-005</v>
      </c>
      <c r="O89" s="0" t="n">
        <f aca="false">VLOOKUP(D89,'paramètres CI'!$A$1:$B$6,2)</f>
        <v>0.0424847883250769</v>
      </c>
    </row>
    <row r="90" customFormat="false" ht="15.8" hidden="false" customHeight="false" outlineLevel="0" collapsed="false">
      <c r="A90" s="0" t="s">
        <v>14</v>
      </c>
      <c r="B90" s="0" t="s">
        <v>57</v>
      </c>
      <c r="C90" s="0" t="s">
        <v>36</v>
      </c>
      <c r="D90" s="0" t="s">
        <v>37</v>
      </c>
      <c r="J90" s="0" t="n">
        <v>14.750958507103</v>
      </c>
      <c r="K90" s="0" t="n">
        <v>20</v>
      </c>
      <c r="L90" s="0" t="n">
        <v>74.8763676652235</v>
      </c>
      <c r="M90" s="0" t="n">
        <v>0.753837865780885</v>
      </c>
      <c r="N90" s="0" t="n">
        <v>9.99300489657242E-005</v>
      </c>
      <c r="O90" s="0" t="n">
        <f aca="false">VLOOKUP(D90,'paramètres CI'!$A$1:$B$6,2)</f>
        <v>0.0385046990211696</v>
      </c>
    </row>
    <row r="91" customFormat="false" ht="15.8" hidden="false" customHeight="false" outlineLevel="0" collapsed="false">
      <c r="A91" s="0" t="s">
        <v>14</v>
      </c>
      <c r="B91" s="0" t="s">
        <v>57</v>
      </c>
      <c r="C91" s="0" t="s">
        <v>38</v>
      </c>
      <c r="D91" s="0" t="s">
        <v>39</v>
      </c>
      <c r="J91" s="0" t="n">
        <v>10.7516033617141</v>
      </c>
      <c r="K91" s="0" t="n">
        <v>20</v>
      </c>
      <c r="L91" s="0" t="n">
        <v>74.9839102056833</v>
      </c>
      <c r="M91" s="0" t="n">
        <v>0.981434950501124</v>
      </c>
      <c r="N91" s="0" t="n">
        <v>9.99300489657242E-005</v>
      </c>
      <c r="O91" s="0" t="n">
        <f aca="false">VLOOKUP(D91,'paramètres CI'!$A$1:$B$6,2)</f>
        <v>0.022045059962018</v>
      </c>
    </row>
    <row r="92" customFormat="false" ht="15.8" hidden="false" customHeight="false" outlineLevel="0" collapsed="false">
      <c r="A92" s="0" t="s">
        <v>14</v>
      </c>
      <c r="B92" s="0" t="s">
        <v>57</v>
      </c>
      <c r="C92" s="0" t="s">
        <v>40</v>
      </c>
      <c r="D92" s="0" t="s">
        <v>37</v>
      </c>
      <c r="J92" s="0" t="n">
        <v>11.8007668056824</v>
      </c>
      <c r="K92" s="0" t="n">
        <v>20</v>
      </c>
      <c r="L92" s="0" t="n">
        <v>74.8763676652235</v>
      </c>
      <c r="M92" s="0" t="n">
        <v>0.518167350431247</v>
      </c>
      <c r="N92" s="0" t="n">
        <v>0.048849082471291</v>
      </c>
      <c r="O92" s="0" t="n">
        <f aca="false">VLOOKUP(D92,'paramètres CI'!$A$1:$B$6,2)</f>
        <v>0.0385046990211696</v>
      </c>
    </row>
    <row r="93" customFormat="false" ht="15.8" hidden="false" customHeight="false" outlineLevel="0" collapsed="false">
      <c r="A93" s="0" t="s">
        <v>14</v>
      </c>
      <c r="B93" s="0" t="s">
        <v>57</v>
      </c>
      <c r="C93" s="0" t="s">
        <v>41</v>
      </c>
      <c r="D93" s="0" t="s">
        <v>39</v>
      </c>
      <c r="J93" s="0" t="n">
        <v>8.60128268937127</v>
      </c>
      <c r="K93" s="0" t="n">
        <v>20</v>
      </c>
      <c r="L93" s="0" t="n">
        <v>74.9839102056833</v>
      </c>
      <c r="M93" s="0" t="n">
        <v>0.605900421788364</v>
      </c>
      <c r="N93" s="0" t="n">
        <v>0.320223120346143</v>
      </c>
      <c r="O93" s="0" t="n">
        <f aca="false">VLOOKUP(D93,'paramètres CI'!$A$1:$B$6,2)</f>
        <v>0.022045059962018</v>
      </c>
    </row>
    <row r="94" customFormat="false" ht="15.8" hidden="false" customHeight="false" outlineLevel="0" collapsed="false">
      <c r="A94" s="0" t="s">
        <v>14</v>
      </c>
      <c r="B94" s="0" t="s">
        <v>57</v>
      </c>
      <c r="C94" s="0" t="s">
        <v>45</v>
      </c>
      <c r="D94" s="0" t="s">
        <v>43</v>
      </c>
      <c r="J94" s="0" t="n">
        <v>10</v>
      </c>
      <c r="K94" s="0" t="n">
        <v>13</v>
      </c>
      <c r="L94" s="0" t="n">
        <v>60.1501151944586</v>
      </c>
      <c r="M94" s="0" t="n">
        <v>0.9</v>
      </c>
      <c r="N94" s="0" t="n">
        <v>0.251107379817255</v>
      </c>
      <c r="O94" s="0" t="n">
        <f aca="false">VLOOKUP(D94,'paramètres CI'!$A$1:$B$6,2)</f>
        <v>0.0935912806596305</v>
      </c>
    </row>
    <row r="95" customFormat="false" ht="15.8" hidden="false" customHeight="false" outlineLevel="0" collapsed="false">
      <c r="A95" s="0" t="s">
        <v>14</v>
      </c>
      <c r="B95" s="0" t="s">
        <v>57</v>
      </c>
      <c r="C95" s="0" t="s">
        <v>46</v>
      </c>
      <c r="D95" s="0" t="s">
        <v>43</v>
      </c>
      <c r="J95" s="0" t="n">
        <v>12</v>
      </c>
      <c r="K95" s="0" t="n">
        <v>13</v>
      </c>
      <c r="L95" s="0" t="n">
        <v>60.1501151944586</v>
      </c>
      <c r="M95" s="0" t="n">
        <v>1</v>
      </c>
      <c r="N95" s="0" t="n">
        <v>9.99300489657242E-005</v>
      </c>
      <c r="O95" s="0" t="n">
        <f aca="false">VLOOKUP(D95,'paramètres CI'!$A$1:$B$6,2)</f>
        <v>0.0935912806596305</v>
      </c>
    </row>
    <row r="96" customFormat="false" ht="15.8" hidden="false" customHeight="false" outlineLevel="0" collapsed="false">
      <c r="A96" s="0" t="s">
        <v>14</v>
      </c>
      <c r="B96" s="0" t="s">
        <v>57</v>
      </c>
      <c r="C96" s="0" t="s">
        <v>48</v>
      </c>
      <c r="D96" s="0" t="s">
        <v>43</v>
      </c>
      <c r="J96" s="0" t="n">
        <v>50.8346003058345</v>
      </c>
      <c r="K96" s="0" t="n">
        <v>20</v>
      </c>
      <c r="L96" s="0" t="n">
        <v>70.5546690991855</v>
      </c>
      <c r="M96" s="0" t="n">
        <v>2.83163023255814</v>
      </c>
      <c r="N96" s="0" t="n">
        <v>0.129752401409677</v>
      </c>
      <c r="O96" s="0" t="n">
        <f aca="false">VLOOKUP(D96,'paramètres CI'!$A$1:$B$6,2)</f>
        <v>0.0935912806596305</v>
      </c>
    </row>
    <row r="97" customFormat="false" ht="15.8" hidden="false" customHeight="false" outlineLevel="0" collapsed="false">
      <c r="A97" s="0" t="s">
        <v>14</v>
      </c>
      <c r="B97" s="0" t="s">
        <v>57</v>
      </c>
      <c r="C97" s="0" t="s">
        <v>49</v>
      </c>
      <c r="D97" s="0" t="s">
        <v>43</v>
      </c>
      <c r="J97" s="0" t="n">
        <v>63.5432503822932</v>
      </c>
      <c r="K97" s="0" t="n">
        <v>20</v>
      </c>
      <c r="L97" s="0" t="n">
        <v>70.5546690991855</v>
      </c>
      <c r="M97" s="0" t="n">
        <v>3.39795627906976</v>
      </c>
      <c r="N97" s="0" t="n">
        <v>9.99300489657242E-005</v>
      </c>
      <c r="O97" s="0" t="n">
        <f aca="false">VLOOKUP(D97,'paramètres CI'!$A$1:$B$6,2)</f>
        <v>0.0935912806596305</v>
      </c>
    </row>
    <row r="98" customFormat="false" ht="15.8" hidden="false" customHeight="false" outlineLevel="0" collapsed="false">
      <c r="A98" s="0" t="s">
        <v>14</v>
      </c>
      <c r="B98" s="0" t="s">
        <v>57</v>
      </c>
      <c r="C98" s="0" t="s">
        <v>55</v>
      </c>
      <c r="D98" s="0" t="s">
        <v>43</v>
      </c>
      <c r="J98" s="0" t="n">
        <v>23.1520107185474</v>
      </c>
      <c r="K98" s="0" t="n">
        <v>17</v>
      </c>
      <c r="L98" s="0" t="n">
        <v>71.5723375308425</v>
      </c>
      <c r="M98" s="0" t="n">
        <v>2.67297488372093</v>
      </c>
      <c r="N98" s="0" t="n">
        <v>0.17020406087887</v>
      </c>
      <c r="O98" s="0" t="n">
        <f aca="false">VLOOKUP(D98,'paramètres CI'!$A$1:$B$6,2)</f>
        <v>0.0935912806596305</v>
      </c>
    </row>
    <row r="99" customFormat="false" ht="15.8" hidden="false" customHeight="false" outlineLevel="0" collapsed="false">
      <c r="A99" s="0" t="s">
        <v>14</v>
      </c>
      <c r="B99" s="0" t="s">
        <v>57</v>
      </c>
      <c r="C99" s="0" t="s">
        <v>56</v>
      </c>
      <c r="D99" s="0" t="s">
        <v>43</v>
      </c>
      <c r="J99" s="0" t="n">
        <v>28.9400133981843</v>
      </c>
      <c r="K99" s="0" t="n">
        <v>17</v>
      </c>
      <c r="L99" s="0" t="n">
        <v>71.5723375308425</v>
      </c>
      <c r="M99" s="0" t="n">
        <v>3.32861023255814</v>
      </c>
      <c r="N99" s="0" t="n">
        <v>9.99300489657242E-005</v>
      </c>
      <c r="O99" s="0" t="n">
        <f aca="false">VLOOKUP(D99,'paramètres CI'!$A$1:$B$6,2)</f>
        <v>0.0935912806596305</v>
      </c>
    </row>
    <row r="100" customFormat="false" ht="15.8" hidden="false" customHeight="false" outlineLevel="0" collapsed="false">
      <c r="A100" s="0" t="s">
        <v>14</v>
      </c>
      <c r="B100" s="0" t="s">
        <v>58</v>
      </c>
      <c r="C100" s="0" t="s">
        <v>32</v>
      </c>
      <c r="D100" s="0" t="s">
        <v>33</v>
      </c>
      <c r="J100" s="0" t="n">
        <v>17.8738158643559</v>
      </c>
      <c r="K100" s="0" t="n">
        <v>25</v>
      </c>
      <c r="L100" s="0" t="n">
        <v>87.5248583470563</v>
      </c>
      <c r="M100" s="0" t="n">
        <v>0.692062597256639</v>
      </c>
      <c r="N100" s="0" t="n">
        <v>0.0204042141136439</v>
      </c>
      <c r="O100" s="0" t="n">
        <f aca="false">VLOOKUP(D100,'paramètres CI'!$A$1:$B$6,2)</f>
        <v>0.033584731604575</v>
      </c>
    </row>
    <row r="101" customFormat="false" ht="15.8" hidden="false" customHeight="false" outlineLevel="0" collapsed="false">
      <c r="A101" s="0" t="s">
        <v>14</v>
      </c>
      <c r="B101" s="0" t="s">
        <v>58</v>
      </c>
      <c r="C101" s="0" t="s">
        <v>32</v>
      </c>
      <c r="D101" s="0" t="s">
        <v>34</v>
      </c>
      <c r="J101" s="0" t="n">
        <v>17.9651333541642</v>
      </c>
      <c r="K101" s="0" t="n">
        <v>25</v>
      </c>
      <c r="L101" s="0" t="n">
        <v>88.0756482456508</v>
      </c>
      <c r="M101" s="0" t="n">
        <v>0.621999029070617</v>
      </c>
      <c r="N101" s="0" t="n">
        <v>0.059742190055142</v>
      </c>
      <c r="O101" s="0" t="n">
        <f aca="false">VLOOKUP(D101,'paramètres CI'!$A$1:$B$6,2)</f>
        <v>0.0424847883250769</v>
      </c>
    </row>
    <row r="102" customFormat="false" ht="15.8" hidden="false" customHeight="false" outlineLevel="0" collapsed="false">
      <c r="A102" s="0" t="s">
        <v>14</v>
      </c>
      <c r="B102" s="0" t="s">
        <v>58</v>
      </c>
      <c r="C102" s="0" t="s">
        <v>35</v>
      </c>
      <c r="D102" s="0" t="s">
        <v>33</v>
      </c>
      <c r="J102" s="0" t="n">
        <v>22.3422698304449</v>
      </c>
      <c r="K102" s="0" t="n">
        <v>25</v>
      </c>
      <c r="L102" s="0" t="n">
        <v>87.5248583470563</v>
      </c>
      <c r="M102" s="0" t="n">
        <v>0.830475116707967</v>
      </c>
      <c r="N102" s="0" t="n">
        <v>9.99300489657242E-005</v>
      </c>
      <c r="O102" s="0" t="n">
        <f aca="false">VLOOKUP(D102,'paramètres CI'!$A$1:$B$6,2)</f>
        <v>0.033584731604575</v>
      </c>
    </row>
    <row r="103" customFormat="false" ht="15.8" hidden="false" customHeight="false" outlineLevel="0" collapsed="false">
      <c r="A103" s="0" t="s">
        <v>14</v>
      </c>
      <c r="B103" s="0" t="s">
        <v>58</v>
      </c>
      <c r="C103" s="0" t="s">
        <v>35</v>
      </c>
      <c r="D103" s="0" t="s">
        <v>34</v>
      </c>
      <c r="J103" s="0" t="n">
        <v>22.4564166927053</v>
      </c>
      <c r="K103" s="0" t="n">
        <v>25</v>
      </c>
      <c r="L103" s="0" t="n">
        <v>88.0756482456508</v>
      </c>
      <c r="M103" s="0" t="n">
        <v>0.74639883488474</v>
      </c>
      <c r="N103" s="0" t="n">
        <v>9.99300489657242E-005</v>
      </c>
      <c r="O103" s="0" t="n">
        <f aca="false">VLOOKUP(D103,'paramètres CI'!$A$1:$B$6,2)</f>
        <v>0.0424847883250769</v>
      </c>
    </row>
    <row r="104" customFormat="false" ht="15.8" hidden="false" customHeight="false" outlineLevel="0" collapsed="false">
      <c r="A104" s="0" t="s">
        <v>14</v>
      </c>
      <c r="B104" s="0" t="s">
        <v>58</v>
      </c>
      <c r="C104" s="0" t="s">
        <v>36</v>
      </c>
      <c r="D104" s="0" t="s">
        <v>37</v>
      </c>
      <c r="J104" s="0" t="n">
        <v>13.3024459269928</v>
      </c>
      <c r="K104" s="0" t="n">
        <v>20</v>
      </c>
      <c r="L104" s="0" t="n">
        <v>70.4471064150026</v>
      </c>
      <c r="M104" s="0" t="n">
        <v>0.758352405063247</v>
      </c>
      <c r="N104" s="0" t="n">
        <v>9.99300489657242E-005</v>
      </c>
      <c r="O104" s="0" t="n">
        <f aca="false">VLOOKUP(D104,'paramètres CI'!$A$1:$B$6,2)</f>
        <v>0.0385046990211696</v>
      </c>
    </row>
    <row r="105" customFormat="false" ht="15.8" hidden="false" customHeight="false" outlineLevel="0" collapsed="false">
      <c r="A105" s="0" t="s">
        <v>14</v>
      </c>
      <c r="B105" s="0" t="s">
        <v>58</v>
      </c>
      <c r="C105" s="0" t="s">
        <v>38</v>
      </c>
      <c r="D105" s="0" t="s">
        <v>39</v>
      </c>
      <c r="J105" s="0" t="n">
        <v>9.75162550512279</v>
      </c>
      <c r="K105" s="0" t="n">
        <v>20</v>
      </c>
      <c r="L105" s="0" t="n">
        <v>70.8659583316674</v>
      </c>
      <c r="M105" s="0" t="n">
        <v>0.982298920385733</v>
      </c>
      <c r="N105" s="0" t="n">
        <v>9.99300489657242E-005</v>
      </c>
      <c r="O105" s="0" t="n">
        <f aca="false">VLOOKUP(D105,'paramètres CI'!$A$1:$B$6,2)</f>
        <v>0.022045059962018</v>
      </c>
    </row>
    <row r="106" customFormat="false" ht="15.8" hidden="false" customHeight="false" outlineLevel="0" collapsed="false">
      <c r="A106" s="0" t="s">
        <v>14</v>
      </c>
      <c r="B106" s="0" t="s">
        <v>58</v>
      </c>
      <c r="C106" s="0" t="s">
        <v>40</v>
      </c>
      <c r="D106" s="0" t="s">
        <v>37</v>
      </c>
      <c r="J106" s="0" t="n">
        <v>10.6419567415942</v>
      </c>
      <c r="K106" s="0" t="n">
        <v>20</v>
      </c>
      <c r="L106" s="0" t="n">
        <v>70.4471064150026</v>
      </c>
      <c r="M106" s="0" t="n">
        <v>0.537119373432375</v>
      </c>
      <c r="N106" s="0" t="n">
        <v>0.0406747844312844</v>
      </c>
      <c r="O106" s="0" t="n">
        <f aca="false">VLOOKUP(D106,'paramètres CI'!$A$1:$B$6,2)</f>
        <v>0.0385046990211696</v>
      </c>
    </row>
    <row r="107" customFormat="false" ht="15.8" hidden="false" customHeight="false" outlineLevel="0" collapsed="false">
      <c r="A107" s="0" t="s">
        <v>14</v>
      </c>
      <c r="B107" s="0" t="s">
        <v>58</v>
      </c>
      <c r="C107" s="0" t="s">
        <v>41</v>
      </c>
      <c r="D107" s="0" t="s">
        <v>39</v>
      </c>
      <c r="J107" s="0" t="n">
        <v>7.80130040409823</v>
      </c>
      <c r="K107" s="0" t="n">
        <v>20</v>
      </c>
      <c r="L107" s="0" t="n">
        <v>70.8659583316674</v>
      </c>
      <c r="M107" s="0" t="n">
        <v>0.607565552588503</v>
      </c>
      <c r="N107" s="0" t="n">
        <v>0.390820693201578</v>
      </c>
      <c r="O107" s="0" t="n">
        <f aca="false">VLOOKUP(D107,'paramètres CI'!$A$1:$B$6,2)</f>
        <v>0.022045059962018</v>
      </c>
    </row>
    <row r="108" customFormat="false" ht="15.8" hidden="false" customHeight="false" outlineLevel="0" collapsed="false">
      <c r="A108" s="0" t="s">
        <v>14</v>
      </c>
      <c r="B108" s="0" t="s">
        <v>58</v>
      </c>
      <c r="C108" s="0" t="s">
        <v>45</v>
      </c>
      <c r="D108" s="0" t="s">
        <v>43</v>
      </c>
      <c r="J108" s="0" t="n">
        <v>10</v>
      </c>
      <c r="K108" s="0" t="n">
        <v>13</v>
      </c>
      <c r="L108" s="0" t="n">
        <v>53.9519934844452</v>
      </c>
      <c r="M108" s="0" t="n">
        <v>0.9</v>
      </c>
      <c r="N108" s="0" t="n">
        <v>0.223491911712154</v>
      </c>
      <c r="O108" s="0" t="n">
        <f aca="false">VLOOKUP(D108,'paramètres CI'!$A$1:$B$6,2)</f>
        <v>0.0935912806596305</v>
      </c>
    </row>
    <row r="109" customFormat="false" ht="15.8" hidden="false" customHeight="false" outlineLevel="0" collapsed="false">
      <c r="A109" s="0" t="s">
        <v>14</v>
      </c>
      <c r="B109" s="0" t="s">
        <v>58</v>
      </c>
      <c r="C109" s="0" t="s">
        <v>46</v>
      </c>
      <c r="D109" s="0" t="s">
        <v>43</v>
      </c>
      <c r="J109" s="0" t="n">
        <v>12</v>
      </c>
      <c r="K109" s="0" t="n">
        <v>13</v>
      </c>
      <c r="L109" s="0" t="n">
        <v>53.9519934844452</v>
      </c>
      <c r="M109" s="0" t="n">
        <v>1</v>
      </c>
      <c r="N109" s="0" t="n">
        <v>9.99300489657242E-005</v>
      </c>
      <c r="O109" s="0" t="n">
        <f aca="false">VLOOKUP(D109,'paramètres CI'!$A$1:$B$6,2)</f>
        <v>0.0935912806596305</v>
      </c>
    </row>
    <row r="110" customFormat="false" ht="15.8" hidden="false" customHeight="false" outlineLevel="0" collapsed="false">
      <c r="A110" s="0" t="s">
        <v>14</v>
      </c>
      <c r="B110" s="0" t="s">
        <v>58</v>
      </c>
      <c r="C110" s="0" t="s">
        <v>48</v>
      </c>
      <c r="D110" s="0" t="s">
        <v>43</v>
      </c>
      <c r="J110" s="0" t="n">
        <v>48.6083814234528</v>
      </c>
      <c r="K110" s="0" t="n">
        <v>20</v>
      </c>
      <c r="L110" s="0" t="n">
        <v>65.0744285672961</v>
      </c>
      <c r="M110" s="0" t="n">
        <v>2.83163023255814</v>
      </c>
      <c r="N110" s="0" t="n">
        <v>0.113801635343632</v>
      </c>
      <c r="O110" s="0" t="n">
        <f aca="false">VLOOKUP(D110,'paramètres CI'!$A$1:$B$6,2)</f>
        <v>0.0935912806596305</v>
      </c>
    </row>
    <row r="111" customFormat="false" ht="15.8" hidden="false" customHeight="false" outlineLevel="0" collapsed="false">
      <c r="A111" s="0" t="s">
        <v>14</v>
      </c>
      <c r="B111" s="0" t="s">
        <v>58</v>
      </c>
      <c r="C111" s="0" t="s">
        <v>49</v>
      </c>
      <c r="D111" s="0" t="s">
        <v>43</v>
      </c>
      <c r="J111" s="0" t="n">
        <v>60.760476779316</v>
      </c>
      <c r="K111" s="0" t="n">
        <v>20</v>
      </c>
      <c r="L111" s="0" t="n">
        <v>65.0744285672961</v>
      </c>
      <c r="M111" s="0" t="n">
        <v>3.39795627906976</v>
      </c>
      <c r="N111" s="0" t="n">
        <v>9.99300489657242E-005</v>
      </c>
      <c r="O111" s="0" t="n">
        <f aca="false">VLOOKUP(D111,'paramètres CI'!$A$1:$B$6,2)</f>
        <v>0.0935912806596305</v>
      </c>
    </row>
    <row r="112" customFormat="false" ht="15.8" hidden="false" customHeight="false" outlineLevel="0" collapsed="false">
      <c r="A112" s="0" t="s">
        <v>14</v>
      </c>
      <c r="B112" s="0" t="s">
        <v>58</v>
      </c>
      <c r="C112" s="0" t="s">
        <v>55</v>
      </c>
      <c r="D112" s="0" t="s">
        <v>43</v>
      </c>
      <c r="J112" s="0" t="n">
        <v>21.5613811423655</v>
      </c>
      <c r="K112" s="0" t="n">
        <v>17</v>
      </c>
      <c r="L112" s="0" t="n">
        <v>65.9860332979509</v>
      </c>
      <c r="M112" s="0" t="n">
        <v>2.67297488372093</v>
      </c>
      <c r="N112" s="0" t="n">
        <v>0.150365060799806</v>
      </c>
      <c r="O112" s="0" t="n">
        <f aca="false">VLOOKUP(D112,'paramètres CI'!$A$1:$B$6,2)</f>
        <v>0.0935912806596305</v>
      </c>
    </row>
    <row r="113" customFormat="false" ht="15.8" hidden="false" customHeight="false" outlineLevel="0" collapsed="false">
      <c r="A113" s="0" t="s">
        <v>14</v>
      </c>
      <c r="B113" s="0" t="s">
        <v>58</v>
      </c>
      <c r="C113" s="0" t="s">
        <v>56</v>
      </c>
      <c r="D113" s="0" t="s">
        <v>43</v>
      </c>
      <c r="J113" s="0" t="n">
        <v>26.9517264279569</v>
      </c>
      <c r="K113" s="0" t="n">
        <v>17</v>
      </c>
      <c r="L113" s="0" t="n">
        <v>65.9860332979509</v>
      </c>
      <c r="M113" s="0" t="n">
        <v>3.32861023255814</v>
      </c>
      <c r="N113" s="0" t="n">
        <v>9.99300489657242E-005</v>
      </c>
      <c r="O113" s="0" t="n">
        <f aca="false">VLOOKUP(D113,'paramètres CI'!$A$1:$B$6,2)</f>
        <v>0.0935912806596305</v>
      </c>
    </row>
    <row r="114" customFormat="false" ht="15.8" hidden="false" customHeight="false" outlineLevel="0" collapsed="false">
      <c r="A114" s="0" t="s">
        <v>14</v>
      </c>
      <c r="B114" s="0" t="s">
        <v>59</v>
      </c>
      <c r="C114" s="0" t="s">
        <v>32</v>
      </c>
      <c r="D114" s="0" t="s">
        <v>33</v>
      </c>
      <c r="J114" s="0" t="n">
        <v>23.272298215883</v>
      </c>
      <c r="K114" s="0" t="n">
        <v>25</v>
      </c>
      <c r="L114" s="0" t="n">
        <v>122.035445951757</v>
      </c>
      <c r="M114" s="0" t="n">
        <v>0.681399259318716</v>
      </c>
      <c r="N114" s="0" t="n">
        <v>0.0221053095589249</v>
      </c>
      <c r="O114" s="0" t="n">
        <f aca="false">VLOOKUP(D114,'paramètres CI'!$A$1:$B$6,2)</f>
        <v>0.033584731604575</v>
      </c>
    </row>
    <row r="115" customFormat="false" ht="15.8" hidden="false" customHeight="false" outlineLevel="0" collapsed="false">
      <c r="A115" s="0" t="s">
        <v>14</v>
      </c>
      <c r="B115" s="0" t="s">
        <v>59</v>
      </c>
      <c r="C115" s="0" t="s">
        <v>32</v>
      </c>
      <c r="D115" s="0" t="s">
        <v>34</v>
      </c>
      <c r="J115" s="0" t="n">
        <v>23.3830061065129</v>
      </c>
      <c r="K115" s="0" t="n">
        <v>25</v>
      </c>
      <c r="L115" s="0" t="n">
        <v>132.684491326781</v>
      </c>
      <c r="M115" s="0" t="n">
        <v>0.657553506435935</v>
      </c>
      <c r="N115" s="0" t="n">
        <v>0.0461717006138075</v>
      </c>
      <c r="O115" s="0" t="n">
        <f aca="false">VLOOKUP(D115,'paramètres CI'!$A$1:$B$6,2)</f>
        <v>0.0424847883250769</v>
      </c>
    </row>
    <row r="116" customFormat="false" ht="15.8" hidden="false" customHeight="false" outlineLevel="0" collapsed="false">
      <c r="A116" s="0" t="s">
        <v>14</v>
      </c>
      <c r="B116" s="0" t="s">
        <v>59</v>
      </c>
      <c r="C116" s="0" t="s">
        <v>35</v>
      </c>
      <c r="D116" s="0" t="s">
        <v>33</v>
      </c>
      <c r="J116" s="0" t="n">
        <v>29.0903727698538</v>
      </c>
      <c r="K116" s="0" t="n">
        <v>25</v>
      </c>
      <c r="L116" s="0" t="n">
        <v>122.035445951757</v>
      </c>
      <c r="M116" s="0" t="n">
        <v>0.817679111182459</v>
      </c>
      <c r="N116" s="0" t="n">
        <v>9.99300489657242E-005</v>
      </c>
      <c r="O116" s="0" t="n">
        <f aca="false">VLOOKUP(D116,'paramètres CI'!$A$1:$B$6,2)</f>
        <v>0.033584731604575</v>
      </c>
    </row>
    <row r="117" customFormat="false" ht="15.8" hidden="false" customHeight="false" outlineLevel="0" collapsed="false">
      <c r="A117" s="0" t="s">
        <v>14</v>
      </c>
      <c r="B117" s="0" t="s">
        <v>59</v>
      </c>
      <c r="C117" s="0" t="s">
        <v>35</v>
      </c>
      <c r="D117" s="0" t="s">
        <v>34</v>
      </c>
      <c r="J117" s="0" t="n">
        <v>29.2287576331411</v>
      </c>
      <c r="K117" s="0" t="n">
        <v>25</v>
      </c>
      <c r="L117" s="0" t="n">
        <v>132.684491326781</v>
      </c>
      <c r="M117" s="0" t="n">
        <v>0.789064207723122</v>
      </c>
      <c r="N117" s="0" t="n">
        <v>9.99300489657242E-005</v>
      </c>
      <c r="O117" s="0" t="n">
        <f aca="false">VLOOKUP(D117,'paramètres CI'!$A$1:$B$6,2)</f>
        <v>0.0424847883250769</v>
      </c>
    </row>
    <row r="118" customFormat="false" ht="15.8" hidden="false" customHeight="false" outlineLevel="0" collapsed="false">
      <c r="A118" s="0" t="s">
        <v>14</v>
      </c>
      <c r="B118" s="0" t="s">
        <v>59</v>
      </c>
      <c r="C118" s="0" t="s">
        <v>36</v>
      </c>
      <c r="D118" s="0" t="s">
        <v>37</v>
      </c>
      <c r="J118" s="0" t="n">
        <v>13.1461311575859</v>
      </c>
      <c r="K118" s="0" t="n">
        <v>20</v>
      </c>
      <c r="L118" s="0" t="n">
        <v>101.401590321244</v>
      </c>
      <c r="M118" s="0" t="n">
        <v>0.762498659845602</v>
      </c>
      <c r="N118" s="0" t="n">
        <v>9.99300489657242E-005</v>
      </c>
      <c r="O118" s="0" t="n">
        <f aca="false">VLOOKUP(D118,'paramètres CI'!$A$1:$B$6,2)</f>
        <v>0.0385046990211696</v>
      </c>
    </row>
    <row r="119" customFormat="false" ht="15.8" hidden="false" customHeight="false" outlineLevel="0" collapsed="false">
      <c r="A119" s="0" t="s">
        <v>14</v>
      </c>
      <c r="B119" s="0" t="s">
        <v>59</v>
      </c>
      <c r="C119" s="0" t="s">
        <v>38</v>
      </c>
      <c r="D119" s="0" t="s">
        <v>39</v>
      </c>
      <c r="J119" s="0" t="n">
        <v>9.78451822295977</v>
      </c>
      <c r="K119" s="0" t="n">
        <v>20</v>
      </c>
      <c r="L119" s="0" t="n">
        <v>100.737577613299</v>
      </c>
      <c r="M119" s="0" t="n">
        <v>0.990094639762869</v>
      </c>
      <c r="N119" s="0" t="n">
        <v>9.99300489657242E-005</v>
      </c>
      <c r="O119" s="0" t="n">
        <f aca="false">VLOOKUP(D119,'paramètres CI'!$A$1:$B$6,2)</f>
        <v>0.022045059962018</v>
      </c>
    </row>
    <row r="120" customFormat="false" ht="15.8" hidden="false" customHeight="false" outlineLevel="0" collapsed="false">
      <c r="A120" s="0" t="s">
        <v>14</v>
      </c>
      <c r="B120" s="0" t="s">
        <v>59</v>
      </c>
      <c r="C120" s="0" t="s">
        <v>40</v>
      </c>
      <c r="D120" s="0" t="s">
        <v>37</v>
      </c>
      <c r="J120" s="0" t="n">
        <v>10.5169049260687</v>
      </c>
      <c r="K120" s="0" t="n">
        <v>20</v>
      </c>
      <c r="L120" s="0" t="n">
        <v>101.401590321244</v>
      </c>
      <c r="M120" s="0" t="n">
        <v>0.527817078385255</v>
      </c>
      <c r="N120" s="0" t="n">
        <v>0.0435007620478552</v>
      </c>
      <c r="O120" s="0" t="n">
        <f aca="false">VLOOKUP(D120,'paramètres CI'!$A$1:$B$6,2)</f>
        <v>0.0385046990211696</v>
      </c>
    </row>
    <row r="121" customFormat="false" ht="15.8" hidden="false" customHeight="false" outlineLevel="0" collapsed="false">
      <c r="A121" s="0" t="s">
        <v>14</v>
      </c>
      <c r="B121" s="0" t="s">
        <v>59</v>
      </c>
      <c r="C121" s="0" t="s">
        <v>41</v>
      </c>
      <c r="D121" s="0" t="s">
        <v>39</v>
      </c>
      <c r="J121" s="0" t="n">
        <v>7.82761457836782</v>
      </c>
      <c r="K121" s="0" t="n">
        <v>20</v>
      </c>
      <c r="L121" s="0" t="n">
        <v>100.737577613299</v>
      </c>
      <c r="M121" s="0" t="n">
        <v>0.615548800795565</v>
      </c>
      <c r="N121" s="0" t="n">
        <v>0.360549698499923</v>
      </c>
      <c r="O121" s="0" t="n">
        <f aca="false">VLOOKUP(D121,'paramètres CI'!$A$1:$B$6,2)</f>
        <v>0.022045059962018</v>
      </c>
    </row>
    <row r="122" customFormat="false" ht="15.8" hidden="false" customHeight="false" outlineLevel="0" collapsed="false">
      <c r="A122" s="0" t="s">
        <v>14</v>
      </c>
      <c r="B122" s="0" t="s">
        <v>59</v>
      </c>
      <c r="C122" s="0" t="s">
        <v>45</v>
      </c>
      <c r="D122" s="0" t="s">
        <v>43</v>
      </c>
      <c r="J122" s="0" t="n">
        <v>10</v>
      </c>
      <c r="K122" s="0" t="n">
        <v>13</v>
      </c>
      <c r="L122" s="0" t="n">
        <v>82.0566081058028</v>
      </c>
      <c r="M122" s="0" t="n">
        <v>0.9</v>
      </c>
      <c r="N122" s="0" t="n">
        <v>0.241736128444437</v>
      </c>
      <c r="O122" s="0" t="n">
        <f aca="false">VLOOKUP(D122,'paramètres CI'!$A$1:$B$6,2)</f>
        <v>0.0935912806596305</v>
      </c>
    </row>
    <row r="123" customFormat="false" ht="15.8" hidden="false" customHeight="false" outlineLevel="0" collapsed="false">
      <c r="A123" s="0" t="s">
        <v>14</v>
      </c>
      <c r="B123" s="0" t="s">
        <v>59</v>
      </c>
      <c r="C123" s="0" t="s">
        <v>46</v>
      </c>
      <c r="D123" s="0" t="s">
        <v>43</v>
      </c>
      <c r="J123" s="0" t="n">
        <v>12</v>
      </c>
      <c r="K123" s="0" t="n">
        <v>13</v>
      </c>
      <c r="L123" s="0" t="n">
        <v>82.0566081058028</v>
      </c>
      <c r="M123" s="0" t="n">
        <v>1</v>
      </c>
      <c r="N123" s="0" t="n">
        <v>9.99300489657242E-005</v>
      </c>
      <c r="O123" s="0" t="n">
        <f aca="false">VLOOKUP(D123,'paramètres CI'!$A$1:$B$6,2)</f>
        <v>0.0935912806596305</v>
      </c>
    </row>
    <row r="124" customFormat="false" ht="15.8" hidden="false" customHeight="false" outlineLevel="0" collapsed="false">
      <c r="A124" s="0" t="s">
        <v>14</v>
      </c>
      <c r="B124" s="0" t="s">
        <v>59</v>
      </c>
      <c r="C124" s="0" t="s">
        <v>48</v>
      </c>
      <c r="D124" s="0" t="s">
        <v>43</v>
      </c>
      <c r="J124" s="0" t="n">
        <v>64.6743248264011</v>
      </c>
      <c r="K124" s="0" t="n">
        <v>20</v>
      </c>
      <c r="L124" s="0" t="n">
        <v>95.4052802919774</v>
      </c>
      <c r="M124" s="0" t="n">
        <v>2.83163023255814</v>
      </c>
      <c r="N124" s="0" t="n">
        <v>0.122794908606488</v>
      </c>
      <c r="O124" s="0" t="n">
        <f aca="false">VLOOKUP(D124,'paramètres CI'!$A$1:$B$6,2)</f>
        <v>0.0935912806596305</v>
      </c>
    </row>
    <row r="125" customFormat="false" ht="15.8" hidden="false" customHeight="false" outlineLevel="0" collapsed="false">
      <c r="A125" s="0" t="s">
        <v>14</v>
      </c>
      <c r="B125" s="0" t="s">
        <v>59</v>
      </c>
      <c r="C125" s="0" t="s">
        <v>49</v>
      </c>
      <c r="D125" s="0" t="s">
        <v>43</v>
      </c>
      <c r="J125" s="0" t="n">
        <v>80.8429060330013</v>
      </c>
      <c r="K125" s="0" t="n">
        <v>20</v>
      </c>
      <c r="L125" s="0" t="n">
        <v>95.4052802919774</v>
      </c>
      <c r="M125" s="0" t="n">
        <v>3.39795627906976</v>
      </c>
      <c r="N125" s="0" t="n">
        <v>9.99300489657242E-005</v>
      </c>
      <c r="O125" s="0" t="n">
        <f aca="false">VLOOKUP(D125,'paramètres CI'!$A$1:$B$6,2)</f>
        <v>0.0935912806596305</v>
      </c>
    </row>
    <row r="126" customFormat="false" ht="15.8" hidden="false" customHeight="false" outlineLevel="0" collapsed="false">
      <c r="A126" s="0" t="s">
        <v>14</v>
      </c>
      <c r="B126" s="0" t="s">
        <v>59</v>
      </c>
      <c r="C126" s="0" t="s">
        <v>55</v>
      </c>
      <c r="D126" s="0" t="s">
        <v>43</v>
      </c>
      <c r="J126" s="0" t="n">
        <v>27.0327833716727</v>
      </c>
      <c r="K126" s="0" t="n">
        <v>17</v>
      </c>
      <c r="L126" s="0" t="n">
        <v>92.2217289342037</v>
      </c>
      <c r="M126" s="0" t="n">
        <v>2.67297488372093</v>
      </c>
      <c r="N126" s="0" t="n">
        <v>0.162441981885804</v>
      </c>
      <c r="O126" s="0" t="n">
        <f aca="false">VLOOKUP(D126,'paramètres CI'!$A$1:$B$6,2)</f>
        <v>0.0935912806596305</v>
      </c>
    </row>
    <row r="127" customFormat="false" ht="15.8" hidden="false" customHeight="false" outlineLevel="0" collapsed="false">
      <c r="A127" s="0" t="s">
        <v>14</v>
      </c>
      <c r="B127" s="0" t="s">
        <v>59</v>
      </c>
      <c r="C127" s="0" t="s">
        <v>56</v>
      </c>
      <c r="D127" s="0" t="s">
        <v>43</v>
      </c>
      <c r="J127" s="0" t="n">
        <v>33.7909792145908</v>
      </c>
      <c r="K127" s="0" t="n">
        <v>17</v>
      </c>
      <c r="L127" s="0" t="n">
        <v>92.2217289342037</v>
      </c>
      <c r="M127" s="0" t="n">
        <v>3.32861023255814</v>
      </c>
      <c r="N127" s="0" t="n">
        <v>9.99300489657242E-005</v>
      </c>
      <c r="O127" s="0" t="n">
        <f aca="false">VLOOKUP(D127,'paramètres CI'!$A$1:$B$6,2)</f>
        <v>0.0935912806596305</v>
      </c>
    </row>
    <row r="128" customFormat="false" ht="15.8" hidden="false" customHeight="false" outlineLevel="0" collapsed="false">
      <c r="A128" s="0" t="s">
        <v>14</v>
      </c>
      <c r="B128" s="0" t="s">
        <v>60</v>
      </c>
      <c r="C128" s="0" t="s">
        <v>32</v>
      </c>
      <c r="D128" s="0" t="s">
        <v>33</v>
      </c>
      <c r="J128" s="0" t="n">
        <v>19.3217407538575</v>
      </c>
      <c r="K128" s="0" t="n">
        <v>25</v>
      </c>
      <c r="L128" s="0" t="n">
        <v>76.1033951813317</v>
      </c>
      <c r="M128" s="0" t="n">
        <v>0.705404987797399</v>
      </c>
      <c r="N128" s="0" t="n">
        <v>0.0182388402293409</v>
      </c>
      <c r="O128" s="0" t="n">
        <f aca="false">VLOOKUP(D128,'paramètres CI'!$A$1:$B$6,2)</f>
        <v>0.033584731604575</v>
      </c>
    </row>
    <row r="129" customFormat="false" ht="15.8" hidden="false" customHeight="false" outlineLevel="0" collapsed="false">
      <c r="A129" s="0" t="s">
        <v>14</v>
      </c>
      <c r="B129" s="0" t="s">
        <v>60</v>
      </c>
      <c r="C129" s="0" t="s">
        <v>32</v>
      </c>
      <c r="D129" s="0" t="s">
        <v>34</v>
      </c>
      <c r="J129" s="0" t="n">
        <v>19.4140532555467</v>
      </c>
      <c r="K129" s="0" t="n">
        <v>25</v>
      </c>
      <c r="L129" s="0" t="n">
        <v>72.7924942010558</v>
      </c>
      <c r="M129" s="0" t="n">
        <v>0.638080698745828</v>
      </c>
      <c r="N129" s="0" t="n">
        <v>0.0641461665235448</v>
      </c>
      <c r="O129" s="0" t="n">
        <f aca="false">VLOOKUP(D129,'paramètres CI'!$A$1:$B$6,2)</f>
        <v>0.0424847883250769</v>
      </c>
    </row>
    <row r="130" customFormat="false" ht="15.8" hidden="false" customHeight="false" outlineLevel="0" collapsed="false">
      <c r="A130" s="0" t="s">
        <v>14</v>
      </c>
      <c r="B130" s="0" t="s">
        <v>60</v>
      </c>
      <c r="C130" s="0" t="s">
        <v>35</v>
      </c>
      <c r="D130" s="0" t="s">
        <v>33</v>
      </c>
      <c r="J130" s="0" t="n">
        <v>24.1521759423219</v>
      </c>
      <c r="K130" s="0" t="n">
        <v>25</v>
      </c>
      <c r="L130" s="0" t="n">
        <v>76.1033951813317</v>
      </c>
      <c r="M130" s="0" t="n">
        <v>0.84648598535688</v>
      </c>
      <c r="N130" s="0" t="n">
        <v>9.99300489657241E-005</v>
      </c>
      <c r="O130" s="0" t="n">
        <f aca="false">VLOOKUP(D130,'paramètres CI'!$A$1:$B$6,2)</f>
        <v>0.033584731604575</v>
      </c>
    </row>
    <row r="131" customFormat="false" ht="15.8" hidden="false" customHeight="false" outlineLevel="0" collapsed="false">
      <c r="A131" s="0" t="s">
        <v>14</v>
      </c>
      <c r="B131" s="0" t="s">
        <v>60</v>
      </c>
      <c r="C131" s="0" t="s">
        <v>35</v>
      </c>
      <c r="D131" s="0" t="s">
        <v>34</v>
      </c>
      <c r="J131" s="0" t="n">
        <v>24.2675665694334</v>
      </c>
      <c r="K131" s="0" t="n">
        <v>25</v>
      </c>
      <c r="L131" s="0" t="n">
        <v>72.7924942010558</v>
      </c>
      <c r="M131" s="0" t="n">
        <v>0.765696838494994</v>
      </c>
      <c r="N131" s="0" t="n">
        <v>9.99300489657241E-005</v>
      </c>
      <c r="O131" s="0" t="n">
        <f aca="false">VLOOKUP(D131,'paramètres CI'!$A$1:$B$6,2)</f>
        <v>0.0424847883250769</v>
      </c>
    </row>
    <row r="132" customFormat="false" ht="15.8" hidden="false" customHeight="false" outlineLevel="0" collapsed="false">
      <c r="A132" s="0" t="s">
        <v>14</v>
      </c>
      <c r="B132" s="0" t="s">
        <v>60</v>
      </c>
      <c r="C132" s="0" t="s">
        <v>36</v>
      </c>
      <c r="D132" s="0" t="s">
        <v>37</v>
      </c>
      <c r="J132" s="0" t="n">
        <v>15.0146862223916</v>
      </c>
      <c r="K132" s="0" t="n">
        <v>20</v>
      </c>
      <c r="L132" s="0" t="n">
        <v>81.4526365659435</v>
      </c>
      <c r="M132" s="0" t="n">
        <v>0.753844297192812</v>
      </c>
      <c r="N132" s="0" t="n">
        <v>9.99300489657241E-005</v>
      </c>
      <c r="O132" s="0" t="n">
        <f aca="false">VLOOKUP(D132,'paramètres CI'!$A$1:$B$6,2)</f>
        <v>0.0385046990211696</v>
      </c>
    </row>
    <row r="133" customFormat="false" ht="15.8" hidden="false" customHeight="false" outlineLevel="0" collapsed="false">
      <c r="A133" s="0" t="s">
        <v>14</v>
      </c>
      <c r="B133" s="0" t="s">
        <v>60</v>
      </c>
      <c r="C133" s="0" t="s">
        <v>38</v>
      </c>
      <c r="D133" s="0" t="s">
        <v>39</v>
      </c>
      <c r="J133" s="0" t="n">
        <v>10.9373943252307</v>
      </c>
      <c r="K133" s="0" t="n">
        <v>20</v>
      </c>
      <c r="L133" s="0" t="n">
        <v>78.6862079056155</v>
      </c>
      <c r="M133" s="0" t="n">
        <v>0.981436514185371</v>
      </c>
      <c r="N133" s="0" t="n">
        <v>9.99300489657241E-005</v>
      </c>
      <c r="O133" s="0" t="n">
        <f aca="false">VLOOKUP(D133,'paramètres CI'!$A$1:$B$6,2)</f>
        <v>0.022045059962018</v>
      </c>
    </row>
    <row r="134" customFormat="false" ht="15.8" hidden="false" customHeight="false" outlineLevel="0" collapsed="false">
      <c r="A134" s="0" t="s">
        <v>14</v>
      </c>
      <c r="B134" s="0" t="s">
        <v>60</v>
      </c>
      <c r="C134" s="0" t="s">
        <v>40</v>
      </c>
      <c r="D134" s="0" t="s">
        <v>37</v>
      </c>
      <c r="J134" s="0" t="n">
        <v>12.0117489779133</v>
      </c>
      <c r="K134" s="0" t="n">
        <v>20</v>
      </c>
      <c r="L134" s="0" t="n">
        <v>81.4526365659435</v>
      </c>
      <c r="M134" s="0" t="n">
        <v>0.518684062507685</v>
      </c>
      <c r="N134" s="0" t="n">
        <v>0.0338057148276425</v>
      </c>
      <c r="O134" s="0" t="n">
        <f aca="false">VLOOKUP(D134,'paramètres CI'!$A$1:$B$6,2)</f>
        <v>0.0385046990211696</v>
      </c>
    </row>
    <row r="135" customFormat="false" ht="15.8" hidden="false" customHeight="false" outlineLevel="0" collapsed="false">
      <c r="A135" s="0" t="s">
        <v>14</v>
      </c>
      <c r="B135" s="0" t="s">
        <v>60</v>
      </c>
      <c r="C135" s="0" t="s">
        <v>41</v>
      </c>
      <c r="D135" s="0" t="s">
        <v>39</v>
      </c>
      <c r="J135" s="0" t="n">
        <v>8.74991546018455</v>
      </c>
      <c r="K135" s="0" t="n">
        <v>20</v>
      </c>
      <c r="L135" s="0" t="n">
        <v>78.6862079056155</v>
      </c>
      <c r="M135" s="0" t="n">
        <v>0.606403040067035</v>
      </c>
      <c r="N135" s="0" t="n">
        <v>0.390893925477755</v>
      </c>
      <c r="O135" s="0" t="n">
        <f aca="false">VLOOKUP(D135,'paramètres CI'!$A$1:$B$6,2)</f>
        <v>0.022045059962018</v>
      </c>
    </row>
    <row r="136" customFormat="false" ht="15.8" hidden="false" customHeight="false" outlineLevel="0" collapsed="false">
      <c r="A136" s="0" t="s">
        <v>14</v>
      </c>
      <c r="B136" s="0" t="s">
        <v>60</v>
      </c>
      <c r="C136" s="0" t="s">
        <v>45</v>
      </c>
      <c r="D136" s="0" t="s">
        <v>43</v>
      </c>
      <c r="J136" s="0" t="n">
        <v>10</v>
      </c>
      <c r="K136" s="0" t="n">
        <v>13</v>
      </c>
      <c r="L136" s="0" t="n">
        <v>64.1466954841767</v>
      </c>
      <c r="M136" s="0" t="n">
        <v>0.9</v>
      </c>
      <c r="N136" s="0" t="n">
        <v>0.229205063885657</v>
      </c>
      <c r="O136" s="0" t="n">
        <f aca="false">VLOOKUP(D136,'paramètres CI'!$A$1:$B$6,2)</f>
        <v>0.0935912806596305</v>
      </c>
    </row>
    <row r="137" customFormat="false" ht="15.8" hidden="false" customHeight="false" outlineLevel="0" collapsed="false">
      <c r="A137" s="0" t="s">
        <v>14</v>
      </c>
      <c r="B137" s="0" t="s">
        <v>60</v>
      </c>
      <c r="C137" s="0" t="s">
        <v>46</v>
      </c>
      <c r="D137" s="0" t="s">
        <v>43</v>
      </c>
      <c r="J137" s="0" t="n">
        <v>12</v>
      </c>
      <c r="K137" s="0" t="n">
        <v>13</v>
      </c>
      <c r="L137" s="0" t="n">
        <v>64.1466954841767</v>
      </c>
      <c r="M137" s="0" t="n">
        <v>1</v>
      </c>
      <c r="N137" s="0" t="n">
        <v>9.99300489657241E-005</v>
      </c>
      <c r="O137" s="0" t="n">
        <f aca="false">VLOOKUP(D137,'paramètres CI'!$A$1:$B$6,2)</f>
        <v>0.0935912806596305</v>
      </c>
    </row>
    <row r="138" customFormat="false" ht="15.8" hidden="false" customHeight="false" outlineLevel="0" collapsed="false">
      <c r="A138" s="0" t="s">
        <v>14</v>
      </c>
      <c r="B138" s="0" t="s">
        <v>60</v>
      </c>
      <c r="C138" s="0" t="s">
        <v>48</v>
      </c>
      <c r="D138" s="0" t="s">
        <v>43</v>
      </c>
      <c r="J138" s="0" t="n">
        <v>51.9670480595727</v>
      </c>
      <c r="K138" s="0" t="n">
        <v>20</v>
      </c>
      <c r="L138" s="0" t="n">
        <v>76.1635937550408</v>
      </c>
      <c r="M138" s="0" t="n">
        <v>2.83163023255814</v>
      </c>
      <c r="N138" s="0" t="n">
        <v>0.111965454450848</v>
      </c>
      <c r="O138" s="0" t="n">
        <f aca="false">VLOOKUP(D138,'paramètres CI'!$A$1:$B$6,2)</f>
        <v>0.0935912806596305</v>
      </c>
    </row>
    <row r="139" customFormat="false" ht="15.8" hidden="false" customHeight="false" outlineLevel="0" collapsed="false">
      <c r="A139" s="0" t="s">
        <v>14</v>
      </c>
      <c r="B139" s="0" t="s">
        <v>60</v>
      </c>
      <c r="C139" s="0" t="s">
        <v>49</v>
      </c>
      <c r="D139" s="0" t="s">
        <v>43</v>
      </c>
      <c r="J139" s="0" t="n">
        <v>64.9588100744659</v>
      </c>
      <c r="K139" s="0" t="n">
        <v>20</v>
      </c>
      <c r="L139" s="0" t="n">
        <v>76.1635937550408</v>
      </c>
      <c r="M139" s="0" t="n">
        <v>3.39795627906976</v>
      </c>
      <c r="N139" s="0" t="n">
        <v>9.99300489657241E-005</v>
      </c>
      <c r="O139" s="0" t="n">
        <f aca="false">VLOOKUP(D139,'paramètres CI'!$A$1:$B$6,2)</f>
        <v>0.0935912806596305</v>
      </c>
    </row>
    <row r="140" customFormat="false" ht="15.8" hidden="false" customHeight="false" outlineLevel="0" collapsed="false">
      <c r="A140" s="0" t="s">
        <v>14</v>
      </c>
      <c r="B140" s="0" t="s">
        <v>60</v>
      </c>
      <c r="C140" s="0" t="s">
        <v>55</v>
      </c>
      <c r="D140" s="0" t="s">
        <v>43</v>
      </c>
      <c r="J140" s="0" t="n">
        <v>23.6512297830776</v>
      </c>
      <c r="K140" s="0" t="n">
        <v>17</v>
      </c>
      <c r="L140" s="0" t="n">
        <v>74.7269462193548</v>
      </c>
      <c r="M140" s="0" t="n">
        <v>2.67297488372093</v>
      </c>
      <c r="N140" s="0" t="n">
        <v>0.151045324262451</v>
      </c>
      <c r="O140" s="0" t="n">
        <f aca="false">VLOOKUP(D140,'paramètres CI'!$A$1:$B$6,2)</f>
        <v>0.0935912806596305</v>
      </c>
    </row>
    <row r="141" customFormat="false" ht="15.8" hidden="false" customHeight="false" outlineLevel="0" collapsed="false">
      <c r="A141" s="0" t="s">
        <v>14</v>
      </c>
      <c r="B141" s="0" t="s">
        <v>60</v>
      </c>
      <c r="C141" s="0" t="s">
        <v>56</v>
      </c>
      <c r="D141" s="0" t="s">
        <v>43</v>
      </c>
      <c r="J141" s="0" t="n">
        <v>29.564037228847</v>
      </c>
      <c r="K141" s="0" t="n">
        <v>17</v>
      </c>
      <c r="L141" s="0" t="n">
        <v>74.7269462193548</v>
      </c>
      <c r="M141" s="0" t="n">
        <v>3.32861023255814</v>
      </c>
      <c r="N141" s="0" t="n">
        <v>9.99300489657241E-005</v>
      </c>
      <c r="O141" s="0" t="n">
        <f aca="false">VLOOKUP(D141,'paramètres CI'!$A$1:$B$6,2)</f>
        <v>0.0935912806596305</v>
      </c>
    </row>
    <row r="142" customFormat="false" ht="15.8" hidden="false" customHeight="false" outlineLevel="0" collapsed="false">
      <c r="A142" s="0" t="s">
        <v>14</v>
      </c>
      <c r="B142" s="0" t="s">
        <v>61</v>
      </c>
      <c r="C142" s="0" t="s">
        <v>32</v>
      </c>
      <c r="D142" s="0" t="s">
        <v>33</v>
      </c>
      <c r="J142" s="0" t="n">
        <v>18.3778836127821</v>
      </c>
      <c r="K142" s="0" t="n">
        <v>25</v>
      </c>
      <c r="L142" s="0" t="n">
        <v>64.5491215994264</v>
      </c>
      <c r="M142" s="0" t="n">
        <v>0.75</v>
      </c>
      <c r="N142" s="0" t="n">
        <v>0.0208634857940015</v>
      </c>
      <c r="O142" s="0" t="n">
        <f aca="false">VLOOKUP(D142,'paramètres CI'!$A$1:$B$6,2)</f>
        <v>0.033584731604575</v>
      </c>
    </row>
    <row r="143" customFormat="false" ht="15.8" hidden="false" customHeight="false" outlineLevel="0" collapsed="false">
      <c r="A143" s="0" t="s">
        <v>14</v>
      </c>
      <c r="B143" s="0" t="s">
        <v>61</v>
      </c>
      <c r="C143" s="0" t="s">
        <v>32</v>
      </c>
      <c r="D143" s="0" t="s">
        <v>34</v>
      </c>
      <c r="J143" s="0" t="n">
        <v>18.3746803405582</v>
      </c>
      <c r="K143" s="0" t="n">
        <v>25</v>
      </c>
      <c r="L143" s="0" t="n">
        <v>68.4190793865432</v>
      </c>
      <c r="M143" s="0" t="n">
        <v>0.69222353031531</v>
      </c>
      <c r="N143" s="0" t="n">
        <v>0.0723251023997692</v>
      </c>
      <c r="O143" s="0" t="n">
        <f aca="false">VLOOKUP(D143,'paramètres CI'!$A$1:$B$6,2)</f>
        <v>0.0424847883250769</v>
      </c>
    </row>
    <row r="144" customFormat="false" ht="15.8" hidden="false" customHeight="false" outlineLevel="0" collapsed="false">
      <c r="A144" s="0" t="s">
        <v>14</v>
      </c>
      <c r="B144" s="0" t="s">
        <v>61</v>
      </c>
      <c r="C144" s="0" t="s">
        <v>35</v>
      </c>
      <c r="D144" s="0" t="s">
        <v>33</v>
      </c>
      <c r="J144" s="0" t="n">
        <v>22.9723545159776</v>
      </c>
      <c r="K144" s="0" t="n">
        <v>25</v>
      </c>
      <c r="L144" s="0" t="n">
        <v>64.5491215994264</v>
      </c>
      <c r="M144" s="0" t="n">
        <v>0.9</v>
      </c>
      <c r="N144" s="0" t="n">
        <v>9.99300489657243E-005</v>
      </c>
      <c r="O144" s="0" t="n">
        <f aca="false">VLOOKUP(D144,'paramètres CI'!$A$1:$B$6,2)</f>
        <v>0.033584731604575</v>
      </c>
    </row>
    <row r="145" customFormat="false" ht="15.8" hidden="false" customHeight="false" outlineLevel="0" collapsed="false">
      <c r="A145" s="0" t="s">
        <v>14</v>
      </c>
      <c r="B145" s="0" t="s">
        <v>61</v>
      </c>
      <c r="C145" s="0" t="s">
        <v>35</v>
      </c>
      <c r="D145" s="0" t="s">
        <v>34</v>
      </c>
      <c r="J145" s="0" t="n">
        <v>22.9683504256977</v>
      </c>
      <c r="K145" s="0" t="n">
        <v>25</v>
      </c>
      <c r="L145" s="0" t="n">
        <v>68.4190793865432</v>
      </c>
      <c r="M145" s="0" t="n">
        <v>0.830668236378372</v>
      </c>
      <c r="N145" s="0" t="n">
        <v>9.99300489657243E-005</v>
      </c>
      <c r="O145" s="0" t="n">
        <f aca="false">VLOOKUP(D145,'paramètres CI'!$A$1:$B$6,2)</f>
        <v>0.0424847883250769</v>
      </c>
    </row>
    <row r="146" customFormat="false" ht="15.8" hidden="false" customHeight="false" outlineLevel="0" collapsed="false">
      <c r="A146" s="0" t="s">
        <v>14</v>
      </c>
      <c r="B146" s="0" t="s">
        <v>61</v>
      </c>
      <c r="C146" s="0" t="s">
        <v>36</v>
      </c>
      <c r="D146" s="0" t="s">
        <v>37</v>
      </c>
      <c r="J146" s="0" t="n">
        <v>13.582986459796</v>
      </c>
      <c r="K146" s="0" t="n">
        <v>20</v>
      </c>
      <c r="L146" s="0" t="n">
        <v>83.7698590930517</v>
      </c>
      <c r="M146" s="0" t="n">
        <v>0.762990495237197</v>
      </c>
      <c r="N146" s="0" t="n">
        <v>9.99300489657243E-005</v>
      </c>
      <c r="O146" s="0" t="n">
        <f aca="false">VLOOKUP(D146,'paramètres CI'!$A$1:$B$6,2)</f>
        <v>0.0385046990211696</v>
      </c>
    </row>
    <row r="147" customFormat="false" ht="15.8" hidden="false" customHeight="false" outlineLevel="0" collapsed="false">
      <c r="A147" s="0" t="s">
        <v>14</v>
      </c>
      <c r="B147" s="0" t="s">
        <v>61</v>
      </c>
      <c r="C147" s="0" t="s">
        <v>38</v>
      </c>
      <c r="D147" s="0" t="s">
        <v>39</v>
      </c>
      <c r="J147" s="0" t="n">
        <v>9.9211641549632</v>
      </c>
      <c r="K147" s="0" t="n">
        <v>20</v>
      </c>
      <c r="L147" s="0" t="n">
        <v>78.1663810211212</v>
      </c>
      <c r="M147" s="0" t="n">
        <v>0.98802655068553</v>
      </c>
      <c r="N147" s="0" t="n">
        <v>9.99300489657243E-005</v>
      </c>
      <c r="O147" s="0" t="n">
        <f aca="false">VLOOKUP(D147,'paramètres CI'!$A$1:$B$6,2)</f>
        <v>0.022045059962018</v>
      </c>
    </row>
    <row r="148" customFormat="false" ht="15.8" hidden="false" customHeight="false" outlineLevel="0" collapsed="false">
      <c r="A148" s="0" t="s">
        <v>14</v>
      </c>
      <c r="B148" s="0" t="s">
        <v>61</v>
      </c>
      <c r="C148" s="0" t="s">
        <v>40</v>
      </c>
      <c r="D148" s="0" t="s">
        <v>37</v>
      </c>
      <c r="J148" s="0" t="n">
        <v>10.8663891678368</v>
      </c>
      <c r="K148" s="0" t="n">
        <v>20</v>
      </c>
      <c r="L148" s="0" t="n">
        <v>83.7698590930517</v>
      </c>
      <c r="M148" s="0" t="n">
        <v>0.559300710234107</v>
      </c>
      <c r="N148" s="0" t="n">
        <v>0.0361236897730791</v>
      </c>
      <c r="O148" s="0" t="n">
        <f aca="false">VLOOKUP(D148,'paramètres CI'!$A$1:$B$6,2)</f>
        <v>0.0385046990211696</v>
      </c>
    </row>
    <row r="149" customFormat="false" ht="15.8" hidden="false" customHeight="false" outlineLevel="0" collapsed="false">
      <c r="A149" s="0" t="s">
        <v>14</v>
      </c>
      <c r="B149" s="0" t="s">
        <v>61</v>
      </c>
      <c r="C149" s="0" t="s">
        <v>41</v>
      </c>
      <c r="D149" s="0" t="s">
        <v>39</v>
      </c>
      <c r="J149" s="0" t="n">
        <v>7.93693132397056</v>
      </c>
      <c r="K149" s="0" t="n">
        <v>20</v>
      </c>
      <c r="L149" s="0" t="n">
        <v>78.1663810211212</v>
      </c>
      <c r="M149" s="0" t="n">
        <v>0.649060634297473</v>
      </c>
      <c r="N149" s="0" t="n">
        <v>0.295204161959495</v>
      </c>
      <c r="O149" s="0" t="n">
        <f aca="false">VLOOKUP(D149,'paramètres CI'!$A$1:$B$6,2)</f>
        <v>0.022045059962018</v>
      </c>
    </row>
    <row r="150" customFormat="false" ht="15.8" hidden="false" customHeight="false" outlineLevel="0" collapsed="false">
      <c r="A150" s="0" t="s">
        <v>14</v>
      </c>
      <c r="B150" s="0" t="s">
        <v>61</v>
      </c>
      <c r="C150" s="0" t="s">
        <v>45</v>
      </c>
      <c r="D150" s="0" t="s">
        <v>43</v>
      </c>
      <c r="J150" s="0" t="n">
        <v>10</v>
      </c>
      <c r="K150" s="0" t="n">
        <v>13</v>
      </c>
      <c r="L150" s="0" t="n">
        <v>60.9563137770493</v>
      </c>
      <c r="M150" s="0" t="n">
        <v>0.9</v>
      </c>
      <c r="N150" s="0" t="n">
        <v>0.269330179978908</v>
      </c>
      <c r="O150" s="0" t="n">
        <f aca="false">VLOOKUP(D150,'paramètres CI'!$A$1:$B$6,2)</f>
        <v>0.0935912806596305</v>
      </c>
    </row>
    <row r="151" customFormat="false" ht="15.8" hidden="false" customHeight="false" outlineLevel="0" collapsed="false">
      <c r="A151" s="0" t="s">
        <v>14</v>
      </c>
      <c r="B151" s="0" t="s">
        <v>61</v>
      </c>
      <c r="C151" s="0" t="s">
        <v>46</v>
      </c>
      <c r="D151" s="0" t="s">
        <v>43</v>
      </c>
      <c r="J151" s="0" t="n">
        <v>12</v>
      </c>
      <c r="K151" s="0" t="n">
        <v>13</v>
      </c>
      <c r="L151" s="0" t="n">
        <v>60.9563137770493</v>
      </c>
      <c r="M151" s="0" t="n">
        <v>1</v>
      </c>
      <c r="N151" s="0" t="n">
        <v>9.99300489657243E-005</v>
      </c>
      <c r="O151" s="0" t="n">
        <f aca="false">VLOOKUP(D151,'paramètres CI'!$A$1:$B$6,2)</f>
        <v>0.0935912806596305</v>
      </c>
    </row>
    <row r="152" customFormat="false" ht="15.8" hidden="false" customHeight="false" outlineLevel="0" collapsed="false">
      <c r="A152" s="0" t="s">
        <v>14</v>
      </c>
      <c r="B152" s="0" t="s">
        <v>61</v>
      </c>
      <c r="C152" s="0" t="s">
        <v>48</v>
      </c>
      <c r="D152" s="0" t="s">
        <v>43</v>
      </c>
      <c r="J152" s="0" t="n">
        <v>49.8191453617937</v>
      </c>
      <c r="K152" s="0" t="n">
        <v>20</v>
      </c>
      <c r="L152" s="0" t="n">
        <v>74.2083665489407</v>
      </c>
      <c r="M152" s="0" t="n">
        <v>2.83163023255814</v>
      </c>
      <c r="N152" s="0" t="n">
        <v>0.129406285855411</v>
      </c>
      <c r="O152" s="0" t="n">
        <f aca="false">VLOOKUP(D152,'paramètres CI'!$A$1:$B$6,2)</f>
        <v>0.0935912806596305</v>
      </c>
    </row>
    <row r="153" customFormat="false" ht="15.8" hidden="false" customHeight="false" outlineLevel="0" collapsed="false">
      <c r="A153" s="0" t="s">
        <v>14</v>
      </c>
      <c r="B153" s="0" t="s">
        <v>61</v>
      </c>
      <c r="C153" s="0" t="s">
        <v>49</v>
      </c>
      <c r="D153" s="0" t="s">
        <v>43</v>
      </c>
      <c r="J153" s="0" t="n">
        <v>62.2739317022421</v>
      </c>
      <c r="K153" s="0" t="n">
        <v>20</v>
      </c>
      <c r="L153" s="0" t="n">
        <v>74.2083665489407</v>
      </c>
      <c r="M153" s="0" t="n">
        <v>3.39795627906976</v>
      </c>
      <c r="N153" s="0" t="n">
        <v>9.99300489657243E-005</v>
      </c>
      <c r="O153" s="0" t="n">
        <f aca="false">VLOOKUP(D153,'paramètres CI'!$A$1:$B$6,2)</f>
        <v>0.0935912806596305</v>
      </c>
    </row>
    <row r="154" customFormat="false" ht="15.8" hidden="false" customHeight="false" outlineLevel="0" collapsed="false">
      <c r="A154" s="0" t="s">
        <v>14</v>
      </c>
      <c r="B154" s="0" t="s">
        <v>61</v>
      </c>
      <c r="C154" s="0" t="s">
        <v>55</v>
      </c>
      <c r="D154" s="0" t="s">
        <v>43</v>
      </c>
      <c r="J154" s="0" t="n">
        <v>22.1171274563993</v>
      </c>
      <c r="K154" s="0" t="n">
        <v>17</v>
      </c>
      <c r="L154" s="0" t="n">
        <v>72.5129362564117</v>
      </c>
      <c r="M154" s="0" t="n">
        <v>2.67297488372093</v>
      </c>
      <c r="N154" s="0" t="n">
        <v>0.176047583896576</v>
      </c>
      <c r="O154" s="0" t="n">
        <f aca="false">VLOOKUP(D154,'paramètres CI'!$A$1:$B$6,2)</f>
        <v>0.0935912806596305</v>
      </c>
    </row>
    <row r="155" customFormat="false" ht="15.8" hidden="false" customHeight="false" outlineLevel="0" collapsed="false">
      <c r="A155" s="0" t="s">
        <v>14</v>
      </c>
      <c r="B155" s="0" t="s">
        <v>61</v>
      </c>
      <c r="C155" s="0" t="s">
        <v>56</v>
      </c>
      <c r="D155" s="0" t="s">
        <v>43</v>
      </c>
      <c r="J155" s="0" t="n">
        <v>27.6464093204992</v>
      </c>
      <c r="K155" s="0" t="n">
        <v>17</v>
      </c>
      <c r="L155" s="0" t="n">
        <v>72.5129362564117</v>
      </c>
      <c r="M155" s="0" t="n">
        <v>3.32861023255814</v>
      </c>
      <c r="N155" s="0" t="n">
        <v>9.99300489657243E-005</v>
      </c>
      <c r="O155" s="0" t="n">
        <f aca="false">VLOOKUP(D155,'paramètres CI'!$A$1:$B$6,2)</f>
        <v>0.0935912806596305</v>
      </c>
    </row>
    <row r="156" customFormat="false" ht="15.8" hidden="false" customHeight="false" outlineLevel="0" collapsed="false">
      <c r="A156" s="0" t="s">
        <v>14</v>
      </c>
      <c r="B156" s="0" t="s">
        <v>62</v>
      </c>
      <c r="C156" s="0" t="s">
        <v>32</v>
      </c>
      <c r="D156" s="0" t="s">
        <v>34</v>
      </c>
      <c r="J156" s="0" t="n">
        <v>23.6471806901235</v>
      </c>
      <c r="K156" s="0" t="n">
        <v>25</v>
      </c>
      <c r="L156" s="0" t="n">
        <v>98.5217585199909</v>
      </c>
      <c r="M156" s="0" t="n">
        <v>0.7</v>
      </c>
      <c r="N156" s="0" t="n">
        <v>0.154914227721527</v>
      </c>
      <c r="O156" s="0" t="n">
        <f aca="false">VLOOKUP(D156,'paramètres CI'!$A$1:$B$6,2)</f>
        <v>0.0424847883250769</v>
      </c>
    </row>
    <row r="157" customFormat="false" ht="15.8" hidden="false" customHeight="false" outlineLevel="0" collapsed="false">
      <c r="A157" s="0" t="s">
        <v>14</v>
      </c>
      <c r="B157" s="0" t="s">
        <v>62</v>
      </c>
      <c r="C157" s="0" t="s">
        <v>35</v>
      </c>
      <c r="D157" s="0" t="s">
        <v>34</v>
      </c>
      <c r="J157" s="0" t="n">
        <v>29.5589758626543</v>
      </c>
      <c r="K157" s="0" t="n">
        <v>25</v>
      </c>
      <c r="L157" s="0" t="n">
        <v>98.5217585199909</v>
      </c>
      <c r="M157" s="0" t="n">
        <v>0.84</v>
      </c>
      <c r="N157" s="0" t="n">
        <v>9.99400359784132E-005</v>
      </c>
      <c r="O157" s="0" t="n">
        <f aca="false">VLOOKUP(D157,'paramètres CI'!$A$1:$B$6,2)</f>
        <v>0.0424847883250769</v>
      </c>
    </row>
    <row r="158" customFormat="false" ht="15.8" hidden="false" customHeight="false" outlineLevel="0" collapsed="false">
      <c r="A158" s="0" t="s">
        <v>14</v>
      </c>
      <c r="B158" s="0" t="s">
        <v>62</v>
      </c>
      <c r="C158" s="0" t="s">
        <v>36</v>
      </c>
      <c r="D158" s="0" t="s">
        <v>37</v>
      </c>
      <c r="J158" s="0" t="n">
        <v>13.3511780099698</v>
      </c>
      <c r="K158" s="0" t="n">
        <v>20</v>
      </c>
      <c r="L158" s="0" t="n">
        <v>67.6814564044572</v>
      </c>
      <c r="M158" s="0" t="n">
        <v>0.73690396322077</v>
      </c>
      <c r="N158" s="0" t="n">
        <v>9.99400359784132E-005</v>
      </c>
      <c r="O158" s="0" t="n">
        <f aca="false">VLOOKUP(D158,'paramètres CI'!$A$1:$B$6,2)</f>
        <v>0.0385046990211696</v>
      </c>
    </row>
    <row r="159" customFormat="false" ht="15.8" hidden="false" customHeight="false" outlineLevel="0" collapsed="false">
      <c r="A159" s="0" t="s">
        <v>14</v>
      </c>
      <c r="B159" s="0" t="s">
        <v>62</v>
      </c>
      <c r="C159" s="0" t="s">
        <v>38</v>
      </c>
      <c r="D159" s="0" t="s">
        <v>39</v>
      </c>
      <c r="J159" s="0" t="n">
        <v>9.90196063836284</v>
      </c>
      <c r="K159" s="0" t="n">
        <v>20</v>
      </c>
      <c r="L159" s="0" t="n">
        <v>83.9520278774416</v>
      </c>
      <c r="M159" s="0" t="n">
        <v>0.988723648691933</v>
      </c>
      <c r="N159" s="0" t="n">
        <v>9.99400359784132E-005</v>
      </c>
      <c r="O159" s="0" t="n">
        <f aca="false">VLOOKUP(D159,'paramètres CI'!$A$1:$B$6,2)</f>
        <v>0.022045059962018</v>
      </c>
    </row>
    <row r="160" customFormat="false" ht="15.8" hidden="false" customHeight="false" outlineLevel="0" collapsed="false">
      <c r="A160" s="0" t="s">
        <v>14</v>
      </c>
      <c r="B160" s="0" t="s">
        <v>62</v>
      </c>
      <c r="C160" s="0" t="s">
        <v>40</v>
      </c>
      <c r="D160" s="0" t="s">
        <v>37</v>
      </c>
      <c r="J160" s="0" t="n">
        <v>10.6809424079758</v>
      </c>
      <c r="K160" s="0" t="n">
        <v>20</v>
      </c>
      <c r="L160" s="0" t="n">
        <v>67.6814564044572</v>
      </c>
      <c r="M160" s="0" t="n">
        <v>0.406568380070769</v>
      </c>
      <c r="N160" s="0" t="n">
        <v>0.0186378288310129</v>
      </c>
      <c r="O160" s="0" t="n">
        <f aca="false">VLOOKUP(D160,'paramètres CI'!$A$1:$B$6,2)</f>
        <v>0.0385046990211696</v>
      </c>
    </row>
    <row r="161" customFormat="false" ht="15.8" hidden="false" customHeight="false" outlineLevel="0" collapsed="false">
      <c r="A161" s="0" t="s">
        <v>14</v>
      </c>
      <c r="B161" s="0" t="s">
        <v>62</v>
      </c>
      <c r="C161" s="0" t="s">
        <v>41</v>
      </c>
      <c r="D161" s="0" t="s">
        <v>39</v>
      </c>
      <c r="J161" s="0" t="n">
        <v>7.92156851069027</v>
      </c>
      <c r="K161" s="0" t="n">
        <v>20</v>
      </c>
      <c r="L161" s="0" t="n">
        <v>83.9520278774416</v>
      </c>
      <c r="M161" s="0" t="n">
        <v>0.606819682004707</v>
      </c>
      <c r="N161" s="0" t="n">
        <v>0.365390284788338</v>
      </c>
      <c r="O161" s="0" t="n">
        <f aca="false">VLOOKUP(D161,'paramètres CI'!$A$1:$B$6,2)</f>
        <v>0.022045059962018</v>
      </c>
    </row>
    <row r="162" customFormat="false" ht="15.8" hidden="false" customHeight="false" outlineLevel="0" collapsed="false">
      <c r="A162" s="0" t="s">
        <v>14</v>
      </c>
      <c r="B162" s="0" t="s">
        <v>62</v>
      </c>
      <c r="C162" s="0" t="s">
        <v>45</v>
      </c>
      <c r="D162" s="0" t="s">
        <v>43</v>
      </c>
      <c r="J162" s="0" t="n">
        <v>10</v>
      </c>
      <c r="K162" s="0" t="n">
        <v>13</v>
      </c>
      <c r="L162" s="0" t="n">
        <v>88.0141611660272</v>
      </c>
      <c r="M162" s="0" t="n">
        <v>0.9</v>
      </c>
      <c r="N162" s="0" t="n">
        <v>0.220910094806119</v>
      </c>
      <c r="O162" s="0" t="n">
        <f aca="false">VLOOKUP(D162,'paramètres CI'!$A$1:$B$6,2)</f>
        <v>0.0935912806596305</v>
      </c>
    </row>
    <row r="163" customFormat="false" ht="15.8" hidden="false" customHeight="false" outlineLevel="0" collapsed="false">
      <c r="A163" s="0" t="s">
        <v>14</v>
      </c>
      <c r="B163" s="0" t="s">
        <v>62</v>
      </c>
      <c r="C163" s="0" t="s">
        <v>46</v>
      </c>
      <c r="D163" s="0" t="s">
        <v>43</v>
      </c>
      <c r="J163" s="0" t="n">
        <v>12</v>
      </c>
      <c r="K163" s="0" t="n">
        <v>13</v>
      </c>
      <c r="L163" s="0" t="n">
        <v>88.0141611660272</v>
      </c>
      <c r="M163" s="0" t="n">
        <v>1</v>
      </c>
      <c r="N163" s="0" t="n">
        <v>9.99400359784132E-005</v>
      </c>
      <c r="O163" s="0" t="n">
        <f aca="false">VLOOKUP(D163,'paramètres CI'!$A$1:$B$6,2)</f>
        <v>0.0935912806596305</v>
      </c>
    </row>
    <row r="164" customFormat="false" ht="15.8" hidden="false" customHeight="false" outlineLevel="0" collapsed="false">
      <c r="A164" s="0" t="s">
        <v>14</v>
      </c>
      <c r="B164" s="0" t="s">
        <v>62</v>
      </c>
      <c r="C164" s="0" t="s">
        <v>48</v>
      </c>
      <c r="D164" s="0" t="s">
        <v>43</v>
      </c>
      <c r="J164" s="0" t="n">
        <v>65.8190467270587</v>
      </c>
      <c r="K164" s="0" t="n">
        <v>20</v>
      </c>
      <c r="L164" s="0" t="n">
        <v>100.617984552262</v>
      </c>
      <c r="M164" s="0" t="n">
        <v>2.90057209302325</v>
      </c>
      <c r="N164" s="0" t="n">
        <v>0.0995467352210556</v>
      </c>
      <c r="O164" s="0" t="n">
        <f aca="false">VLOOKUP(D164,'paramètres CI'!$A$1:$B$6,2)</f>
        <v>0.0935912806596305</v>
      </c>
    </row>
    <row r="165" customFormat="false" ht="15.8" hidden="false" customHeight="false" outlineLevel="0" collapsed="false">
      <c r="A165" s="0" t="s">
        <v>14</v>
      </c>
      <c r="B165" s="0" t="s">
        <v>62</v>
      </c>
      <c r="C165" s="0" t="s">
        <v>49</v>
      </c>
      <c r="D165" s="0" t="s">
        <v>43</v>
      </c>
      <c r="J165" s="0" t="n">
        <v>82.2738084088234</v>
      </c>
      <c r="K165" s="0" t="n">
        <v>20</v>
      </c>
      <c r="L165" s="0" t="n">
        <v>100.617984552262</v>
      </c>
      <c r="M165" s="0" t="n">
        <v>3.4806865116279</v>
      </c>
      <c r="N165" s="0" t="n">
        <v>9.99400359784132E-005</v>
      </c>
      <c r="O165" s="0" t="n">
        <f aca="false">VLOOKUP(D165,'paramètres CI'!$A$1:$B$6,2)</f>
        <v>0.0935912806596305</v>
      </c>
    </row>
    <row r="166" customFormat="false" ht="15.8" hidden="false" customHeight="false" outlineLevel="0" collapsed="false">
      <c r="A166" s="0" t="s">
        <v>14</v>
      </c>
      <c r="B166" s="0" t="s">
        <v>62</v>
      </c>
      <c r="C166" s="0" t="s">
        <v>55</v>
      </c>
      <c r="D166" s="0" t="s">
        <v>43</v>
      </c>
      <c r="J166" s="0" t="n">
        <v>27.5589399878112</v>
      </c>
      <c r="K166" s="0" t="n">
        <v>17</v>
      </c>
      <c r="L166" s="0" t="n">
        <v>95.9776201049277</v>
      </c>
      <c r="M166" s="0" t="n">
        <v>2.73805395348837</v>
      </c>
      <c r="N166" s="0" t="n">
        <v>0.140001188416076</v>
      </c>
      <c r="O166" s="0" t="n">
        <f aca="false">VLOOKUP(D166,'paramètres CI'!$A$1:$B$6,2)</f>
        <v>0.0935912806596305</v>
      </c>
    </row>
    <row r="167" customFormat="false" ht="15.8" hidden="false" customHeight="false" outlineLevel="0" collapsed="false">
      <c r="A167" s="0" t="s">
        <v>14</v>
      </c>
      <c r="B167" s="0" t="s">
        <v>62</v>
      </c>
      <c r="C167" s="0" t="s">
        <v>56</v>
      </c>
      <c r="D167" s="0" t="s">
        <v>43</v>
      </c>
      <c r="J167" s="0" t="n">
        <v>34.448674984764</v>
      </c>
      <c r="K167" s="0" t="n">
        <v>17</v>
      </c>
      <c r="L167" s="0" t="n">
        <v>95.9776201049277</v>
      </c>
      <c r="M167" s="0" t="n">
        <v>3.40965209302325</v>
      </c>
      <c r="N167" s="0" t="n">
        <v>9.99400359784132E-005</v>
      </c>
      <c r="O167" s="0" t="n">
        <f aca="false">VLOOKUP(D167,'paramètres CI'!$A$1:$B$6,2)</f>
        <v>0.0935912806596305</v>
      </c>
    </row>
    <row r="168" customFormat="false" ht="15.8" hidden="false" customHeight="false" outlineLevel="0" collapsed="false">
      <c r="A168" s="0" t="s">
        <v>14</v>
      </c>
      <c r="B168" s="0" t="s">
        <v>63</v>
      </c>
      <c r="C168" s="0" t="s">
        <v>32</v>
      </c>
      <c r="D168" s="0" t="s">
        <v>33</v>
      </c>
      <c r="J168" s="0" t="n">
        <v>48.756423273278</v>
      </c>
      <c r="K168" s="0" t="n">
        <v>25</v>
      </c>
      <c r="L168" s="0" t="n">
        <v>141.705604403019</v>
      </c>
      <c r="M168" s="0" t="n">
        <v>0.719009165537241</v>
      </c>
      <c r="N168" s="0" t="n">
        <v>0.0131972098070873</v>
      </c>
      <c r="O168" s="0" t="n">
        <f aca="false">VLOOKUP(D168,'paramètres CI'!$A$1:$B$6,2)</f>
        <v>0.033584731604575</v>
      </c>
    </row>
    <row r="169" customFormat="false" ht="15.8" hidden="false" customHeight="false" outlineLevel="0" collapsed="false">
      <c r="A169" s="0" t="s">
        <v>14</v>
      </c>
      <c r="B169" s="0" t="s">
        <v>63</v>
      </c>
      <c r="C169" s="0" t="s">
        <v>32</v>
      </c>
      <c r="D169" s="0" t="s">
        <v>34</v>
      </c>
      <c r="J169" s="0" t="n">
        <v>49.1067579974766</v>
      </c>
      <c r="K169" s="0" t="n">
        <v>25</v>
      </c>
      <c r="L169" s="0" t="n">
        <v>132.704264912761</v>
      </c>
      <c r="M169" s="0" t="n">
        <v>0.676860227330094</v>
      </c>
      <c r="N169" s="0" t="n">
        <v>0.0539383699468397</v>
      </c>
      <c r="O169" s="0" t="n">
        <f aca="false">VLOOKUP(D169,'paramètres CI'!$A$1:$B$6,2)</f>
        <v>0.0424847883250769</v>
      </c>
    </row>
    <row r="170" customFormat="false" ht="15.8" hidden="false" customHeight="false" outlineLevel="0" collapsed="false">
      <c r="A170" s="0" t="s">
        <v>14</v>
      </c>
      <c r="B170" s="0" t="s">
        <v>63</v>
      </c>
      <c r="C170" s="0" t="s">
        <v>35</v>
      </c>
      <c r="D170" s="0" t="s">
        <v>33</v>
      </c>
      <c r="J170" s="0" t="n">
        <v>60.9455290915975</v>
      </c>
      <c r="K170" s="0" t="n">
        <v>25</v>
      </c>
      <c r="L170" s="0" t="n">
        <v>141.705604403019</v>
      </c>
      <c r="M170" s="0" t="n">
        <v>0.862810998644689</v>
      </c>
      <c r="N170" s="0" t="n">
        <v>9.99300489657241E-005</v>
      </c>
      <c r="O170" s="0" t="n">
        <f aca="false">VLOOKUP(D170,'paramètres CI'!$A$1:$B$6,2)</f>
        <v>0.033584731604575</v>
      </c>
    </row>
    <row r="171" customFormat="false" ht="15.8" hidden="false" customHeight="false" outlineLevel="0" collapsed="false">
      <c r="A171" s="0" t="s">
        <v>14</v>
      </c>
      <c r="B171" s="0" t="s">
        <v>63</v>
      </c>
      <c r="C171" s="0" t="s">
        <v>35</v>
      </c>
      <c r="D171" s="0" t="s">
        <v>34</v>
      </c>
      <c r="J171" s="0" t="n">
        <v>61.3834474968458</v>
      </c>
      <c r="K171" s="0" t="n">
        <v>25</v>
      </c>
      <c r="L171" s="0" t="n">
        <v>132.704264912761</v>
      </c>
      <c r="M171" s="0" t="n">
        <v>0.812232272796113</v>
      </c>
      <c r="N171" s="0" t="n">
        <v>9.99300489657241E-005</v>
      </c>
      <c r="O171" s="0" t="n">
        <f aca="false">VLOOKUP(D171,'paramètres CI'!$A$1:$B$6,2)</f>
        <v>0.0424847883250769</v>
      </c>
    </row>
    <row r="172" customFormat="false" ht="15.8" hidden="false" customHeight="false" outlineLevel="0" collapsed="false">
      <c r="A172" s="0" t="s">
        <v>14</v>
      </c>
      <c r="B172" s="0" t="s">
        <v>63</v>
      </c>
      <c r="C172" s="0" t="s">
        <v>36</v>
      </c>
      <c r="D172" s="0" t="s">
        <v>37</v>
      </c>
      <c r="J172" s="0" t="n">
        <v>38.6158469831696</v>
      </c>
      <c r="K172" s="0" t="n">
        <v>20</v>
      </c>
      <c r="L172" s="0" t="n">
        <v>179.704583077321</v>
      </c>
      <c r="M172" s="0" t="n">
        <v>0.757492449422588</v>
      </c>
      <c r="N172" s="0" t="n">
        <v>9.99300489657241E-005</v>
      </c>
      <c r="O172" s="0" t="n">
        <f aca="false">VLOOKUP(D172,'paramètres CI'!$A$1:$B$6,2)</f>
        <v>0.0385046990211696</v>
      </c>
    </row>
    <row r="173" customFormat="false" ht="15.8" hidden="false" customHeight="false" outlineLevel="0" collapsed="false">
      <c r="A173" s="0" t="s">
        <v>14</v>
      </c>
      <c r="B173" s="0" t="s">
        <v>63</v>
      </c>
      <c r="C173" s="0" t="s">
        <v>38</v>
      </c>
      <c r="D173" s="0" t="s">
        <v>39</v>
      </c>
      <c r="J173" s="0" t="n">
        <v>28.0998666951511</v>
      </c>
      <c r="K173" s="0" t="n">
        <v>20</v>
      </c>
      <c r="L173" s="0" t="n">
        <v>178.878407560727</v>
      </c>
      <c r="M173" s="0" t="n">
        <v>0.985089870618627</v>
      </c>
      <c r="N173" s="0" t="n">
        <v>9.99300489657241E-005</v>
      </c>
      <c r="O173" s="0" t="n">
        <f aca="false">VLOOKUP(D173,'paramètres CI'!$A$1:$B$6,2)</f>
        <v>0.022045059962018</v>
      </c>
    </row>
    <row r="174" customFormat="false" ht="15.8" hidden="false" customHeight="false" outlineLevel="0" collapsed="false">
      <c r="A174" s="0" t="s">
        <v>14</v>
      </c>
      <c r="B174" s="0" t="s">
        <v>63</v>
      </c>
      <c r="C174" s="0" t="s">
        <v>40</v>
      </c>
      <c r="D174" s="0" t="s">
        <v>37</v>
      </c>
      <c r="J174" s="0" t="n">
        <v>30.8926775865357</v>
      </c>
      <c r="K174" s="0" t="n">
        <v>20</v>
      </c>
      <c r="L174" s="0" t="n">
        <v>179.704583077321</v>
      </c>
      <c r="M174" s="0" t="n">
        <v>0.525688220737511</v>
      </c>
      <c r="N174" s="0" t="n">
        <v>0.0364625172317081</v>
      </c>
      <c r="O174" s="0" t="n">
        <f aca="false">VLOOKUP(D174,'paramètres CI'!$A$1:$B$6,2)</f>
        <v>0.0385046990211696</v>
      </c>
    </row>
    <row r="175" customFormat="false" ht="15.8" hidden="false" customHeight="false" outlineLevel="0" collapsed="false">
      <c r="A175" s="0" t="s">
        <v>14</v>
      </c>
      <c r="B175" s="0" t="s">
        <v>63</v>
      </c>
      <c r="C175" s="0" t="s">
        <v>41</v>
      </c>
      <c r="D175" s="0" t="s">
        <v>39</v>
      </c>
      <c r="J175" s="0" t="n">
        <v>22.4798933561209</v>
      </c>
      <c r="K175" s="0" t="n">
        <v>20</v>
      </c>
      <c r="L175" s="0" t="n">
        <v>178.878407560727</v>
      </c>
      <c r="M175" s="0" t="n">
        <v>0.613422238695177</v>
      </c>
      <c r="N175" s="0" t="n">
        <v>0.427556754014814</v>
      </c>
      <c r="O175" s="0" t="n">
        <f aca="false">VLOOKUP(D175,'paramètres CI'!$A$1:$B$6,2)</f>
        <v>0.022045059962018</v>
      </c>
    </row>
    <row r="176" customFormat="false" ht="15.8" hidden="false" customHeight="false" outlineLevel="0" collapsed="false">
      <c r="A176" s="0" t="s">
        <v>14</v>
      </c>
      <c r="B176" s="0" t="s">
        <v>63</v>
      </c>
      <c r="C176" s="0" t="s">
        <v>45</v>
      </c>
      <c r="D176" s="0" t="s">
        <v>43</v>
      </c>
      <c r="J176" s="0" t="n">
        <v>10</v>
      </c>
      <c r="K176" s="0" t="n">
        <v>13</v>
      </c>
      <c r="L176" s="0" t="n">
        <v>145.275807293729</v>
      </c>
      <c r="M176" s="0" t="n">
        <v>0.9</v>
      </c>
      <c r="N176" s="0" t="n">
        <v>0.251717369408708</v>
      </c>
      <c r="O176" s="0" t="n">
        <f aca="false">VLOOKUP(D176,'paramètres CI'!$A$1:$B$6,2)</f>
        <v>0.0935912806596305</v>
      </c>
    </row>
    <row r="177" customFormat="false" ht="15.8" hidden="false" customHeight="false" outlineLevel="0" collapsed="false">
      <c r="A177" s="0" t="s">
        <v>14</v>
      </c>
      <c r="B177" s="0" t="s">
        <v>63</v>
      </c>
      <c r="C177" s="0" t="s">
        <v>46</v>
      </c>
      <c r="D177" s="0" t="s">
        <v>43</v>
      </c>
      <c r="J177" s="0" t="n">
        <v>12</v>
      </c>
      <c r="K177" s="0" t="n">
        <v>13</v>
      </c>
      <c r="L177" s="0" t="n">
        <v>145.275807293729</v>
      </c>
      <c r="M177" s="0" t="n">
        <v>1</v>
      </c>
      <c r="N177" s="0" t="n">
        <v>9.99300489657241E-005</v>
      </c>
      <c r="O177" s="0" t="n">
        <f aca="false">VLOOKUP(D177,'paramètres CI'!$A$1:$B$6,2)</f>
        <v>0.0935912806596305</v>
      </c>
    </row>
    <row r="178" customFormat="false" ht="15.8" hidden="false" customHeight="false" outlineLevel="0" collapsed="false">
      <c r="A178" s="0" t="s">
        <v>14</v>
      </c>
      <c r="B178" s="0" t="s">
        <v>63</v>
      </c>
      <c r="C178" s="0" t="s">
        <v>48</v>
      </c>
      <c r="D178" s="0" t="s">
        <v>43</v>
      </c>
      <c r="J178" s="0" t="n">
        <v>131.205465233609</v>
      </c>
      <c r="K178" s="0" t="n">
        <v>20</v>
      </c>
      <c r="L178" s="0" t="n">
        <v>170.352956090428</v>
      </c>
      <c r="M178" s="0" t="n">
        <v>2.83163023255814</v>
      </c>
      <c r="N178" s="0" t="n">
        <v>0.0938638111455748</v>
      </c>
      <c r="O178" s="0" t="n">
        <f aca="false">VLOOKUP(D178,'paramètres CI'!$A$1:$B$6,2)</f>
        <v>0.0935912806596305</v>
      </c>
    </row>
    <row r="179" customFormat="false" ht="15.8" hidden="false" customHeight="false" outlineLevel="0" collapsed="false">
      <c r="A179" s="0" t="s">
        <v>14</v>
      </c>
      <c r="B179" s="0" t="s">
        <v>63</v>
      </c>
      <c r="C179" s="0" t="s">
        <v>49</v>
      </c>
      <c r="D179" s="0" t="s">
        <v>43</v>
      </c>
      <c r="J179" s="0" t="n">
        <v>164.006831542011</v>
      </c>
      <c r="K179" s="0" t="n">
        <v>20</v>
      </c>
      <c r="L179" s="0" t="n">
        <v>170.352956090428</v>
      </c>
      <c r="M179" s="0" t="n">
        <v>3.39795627906976</v>
      </c>
      <c r="N179" s="0" t="n">
        <v>9.99300489657241E-005</v>
      </c>
      <c r="O179" s="0" t="n">
        <f aca="false">VLOOKUP(D179,'paramètres CI'!$A$1:$B$6,2)</f>
        <v>0.0935912806596305</v>
      </c>
    </row>
    <row r="180" customFormat="false" ht="15.8" hidden="false" customHeight="false" outlineLevel="0" collapsed="false">
      <c r="A180" s="0" t="s">
        <v>14</v>
      </c>
      <c r="B180" s="0" t="s">
        <v>63</v>
      </c>
      <c r="C180" s="0" t="s">
        <v>55</v>
      </c>
      <c r="D180" s="0" t="s">
        <v>43</v>
      </c>
      <c r="J180" s="0" t="n">
        <v>60.2081210623408</v>
      </c>
      <c r="K180" s="0" t="n">
        <v>17</v>
      </c>
      <c r="L180" s="0" t="n">
        <v>162.440149532629</v>
      </c>
      <c r="M180" s="0" t="n">
        <v>2.67297488372093</v>
      </c>
      <c r="N180" s="0" t="n">
        <v>0.122564458102508</v>
      </c>
      <c r="O180" s="0" t="n">
        <f aca="false">VLOOKUP(D180,'paramètres CI'!$A$1:$B$6,2)</f>
        <v>0.0935912806596305</v>
      </c>
    </row>
    <row r="181" customFormat="false" ht="15.8" hidden="false" customHeight="false" outlineLevel="0" collapsed="false">
      <c r="A181" s="0" t="s">
        <v>14</v>
      </c>
      <c r="B181" s="0" t="s">
        <v>63</v>
      </c>
      <c r="C181" s="0" t="s">
        <v>56</v>
      </c>
      <c r="D181" s="0" t="s">
        <v>43</v>
      </c>
      <c r="J181" s="0" t="n">
        <v>75.2601513279259</v>
      </c>
      <c r="K181" s="0" t="n">
        <v>17</v>
      </c>
      <c r="L181" s="0" t="n">
        <v>162.440149532629</v>
      </c>
      <c r="M181" s="0" t="n">
        <v>3.32861023255814</v>
      </c>
      <c r="N181" s="0" t="n">
        <v>9.99300489657241E-005</v>
      </c>
      <c r="O181" s="0" t="n">
        <f aca="false">VLOOKUP(D181,'paramètres CI'!$A$1:$B$6,2)</f>
        <v>0.0935912806596305</v>
      </c>
    </row>
    <row r="182" customFormat="false" ht="15.8" hidden="false" customHeight="false" outlineLevel="0" collapsed="false">
      <c r="A182" s="0" t="s">
        <v>14</v>
      </c>
      <c r="B182" s="0" t="s">
        <v>64</v>
      </c>
      <c r="C182" s="0" t="s">
        <v>32</v>
      </c>
      <c r="D182" s="0" t="s">
        <v>33</v>
      </c>
      <c r="J182" s="0" t="n">
        <v>34.1511452228886</v>
      </c>
      <c r="K182" s="0" t="n">
        <v>25</v>
      </c>
      <c r="L182" s="0" t="n">
        <v>83.8835621867833</v>
      </c>
      <c r="M182" s="0" t="n">
        <v>0.692732827952922</v>
      </c>
      <c r="N182" s="0" t="n">
        <v>0.0179498034248297</v>
      </c>
      <c r="O182" s="0" t="n">
        <f aca="false">VLOOKUP(D182,'paramètres CI'!$A$1:$B$6,2)</f>
        <v>0.033584731604575</v>
      </c>
    </row>
    <row r="183" customFormat="false" ht="15.8" hidden="false" customHeight="false" outlineLevel="0" collapsed="false">
      <c r="A183" s="0" t="s">
        <v>14</v>
      </c>
      <c r="B183" s="0" t="s">
        <v>64</v>
      </c>
      <c r="C183" s="0" t="s">
        <v>32</v>
      </c>
      <c r="D183" s="0" t="s">
        <v>34</v>
      </c>
      <c r="J183" s="0" t="n">
        <v>34.1652346387987</v>
      </c>
      <c r="K183" s="0" t="n">
        <v>25</v>
      </c>
      <c r="L183" s="0" t="n">
        <v>81.2939017370253</v>
      </c>
      <c r="M183" s="0" t="n">
        <v>0.671587901583563</v>
      </c>
      <c r="N183" s="0" t="n">
        <v>0.0383267927017996</v>
      </c>
      <c r="O183" s="0" t="n">
        <f aca="false">VLOOKUP(D183,'paramètres CI'!$A$1:$B$6,2)</f>
        <v>0.0424847883250769</v>
      </c>
    </row>
    <row r="184" customFormat="false" ht="15.8" hidden="false" customHeight="false" outlineLevel="0" collapsed="false">
      <c r="A184" s="0" t="s">
        <v>14</v>
      </c>
      <c r="B184" s="0" t="s">
        <v>64</v>
      </c>
      <c r="C184" s="0" t="s">
        <v>35</v>
      </c>
      <c r="D184" s="0" t="s">
        <v>33</v>
      </c>
      <c r="J184" s="0" t="n">
        <v>42.6889315286107</v>
      </c>
      <c r="K184" s="0" t="n">
        <v>25</v>
      </c>
      <c r="L184" s="0" t="n">
        <v>83.8835621867833</v>
      </c>
      <c r="M184" s="0" t="n">
        <v>0.831279393543507</v>
      </c>
      <c r="N184" s="0" t="n">
        <v>9.99300489657241E-005</v>
      </c>
      <c r="O184" s="0" t="n">
        <f aca="false">VLOOKUP(D184,'paramètres CI'!$A$1:$B$6,2)</f>
        <v>0.033584731604575</v>
      </c>
    </row>
    <row r="185" customFormat="false" ht="15.8" hidden="false" customHeight="false" outlineLevel="0" collapsed="false">
      <c r="A185" s="0" t="s">
        <v>14</v>
      </c>
      <c r="B185" s="0" t="s">
        <v>64</v>
      </c>
      <c r="C185" s="0" t="s">
        <v>35</v>
      </c>
      <c r="D185" s="0" t="s">
        <v>34</v>
      </c>
      <c r="J185" s="0" t="n">
        <v>42.7065432984984</v>
      </c>
      <c r="K185" s="0" t="n">
        <v>25</v>
      </c>
      <c r="L185" s="0" t="n">
        <v>81.2939017370253</v>
      </c>
      <c r="M185" s="0" t="n">
        <v>0.805905481900275</v>
      </c>
      <c r="N185" s="0" t="n">
        <v>9.99300489657241E-005</v>
      </c>
      <c r="O185" s="0" t="n">
        <f aca="false">VLOOKUP(D185,'paramètres CI'!$A$1:$B$6,2)</f>
        <v>0.0424847883250769</v>
      </c>
    </row>
    <row r="186" customFormat="false" ht="15.8" hidden="false" customHeight="false" outlineLevel="0" collapsed="false">
      <c r="A186" s="0" t="s">
        <v>14</v>
      </c>
      <c r="B186" s="0" t="s">
        <v>64</v>
      </c>
      <c r="C186" s="0" t="s">
        <v>36</v>
      </c>
      <c r="D186" s="0" t="s">
        <v>37</v>
      </c>
      <c r="J186" s="0" t="n">
        <v>29.0145646436672</v>
      </c>
      <c r="K186" s="0" t="n">
        <v>20</v>
      </c>
      <c r="L186" s="0" t="n">
        <v>111.400692046695</v>
      </c>
      <c r="M186" s="0" t="n">
        <v>0.756818940629301</v>
      </c>
      <c r="N186" s="0" t="n">
        <v>9.99300489657241E-005</v>
      </c>
      <c r="O186" s="0" t="n">
        <f aca="false">VLOOKUP(D186,'paramètres CI'!$A$1:$B$6,2)</f>
        <v>0.0385046990211696</v>
      </c>
    </row>
    <row r="187" customFormat="false" ht="15.8" hidden="false" customHeight="false" outlineLevel="0" collapsed="false">
      <c r="A187" s="0" t="s">
        <v>14</v>
      </c>
      <c r="B187" s="0" t="s">
        <v>64</v>
      </c>
      <c r="C187" s="0" t="s">
        <v>38</v>
      </c>
      <c r="D187" s="0" t="s">
        <v>39</v>
      </c>
      <c r="J187" s="0" t="n">
        <v>20.7966362825318</v>
      </c>
      <c r="K187" s="0" t="n">
        <v>20</v>
      </c>
      <c r="L187" s="0" t="n">
        <v>109.900241712184</v>
      </c>
      <c r="M187" s="0" t="n">
        <v>0.984414425847987</v>
      </c>
      <c r="N187" s="0" t="n">
        <v>9.99300489657241E-005</v>
      </c>
      <c r="O187" s="0" t="n">
        <f aca="false">VLOOKUP(D187,'paramètres CI'!$A$1:$B$6,2)</f>
        <v>0.022045059962018</v>
      </c>
    </row>
    <row r="188" customFormat="false" ht="15.8" hidden="false" customHeight="false" outlineLevel="0" collapsed="false">
      <c r="A188" s="0" t="s">
        <v>14</v>
      </c>
      <c r="B188" s="0" t="s">
        <v>64</v>
      </c>
      <c r="C188" s="0" t="s">
        <v>40</v>
      </c>
      <c r="D188" s="0" t="s">
        <v>37</v>
      </c>
      <c r="J188" s="0" t="n">
        <v>23.2116517149338</v>
      </c>
      <c r="K188" s="0" t="n">
        <v>20</v>
      </c>
      <c r="L188" s="0" t="n">
        <v>111.400692046695</v>
      </c>
      <c r="M188" s="0" t="n">
        <v>0.525148973693886</v>
      </c>
      <c r="N188" s="0" t="n">
        <v>0.0386885606662912</v>
      </c>
      <c r="O188" s="0" t="n">
        <f aca="false">VLOOKUP(D188,'paramètres CI'!$A$1:$B$6,2)</f>
        <v>0.0385046990211696</v>
      </c>
    </row>
    <row r="189" customFormat="false" ht="15.8" hidden="false" customHeight="false" outlineLevel="0" collapsed="false">
      <c r="A189" s="0" t="s">
        <v>14</v>
      </c>
      <c r="B189" s="0" t="s">
        <v>64</v>
      </c>
      <c r="C189" s="0" t="s">
        <v>41</v>
      </c>
      <c r="D189" s="0" t="s">
        <v>39</v>
      </c>
      <c r="J189" s="0" t="n">
        <v>16.6373090260254</v>
      </c>
      <c r="K189" s="0" t="n">
        <v>20</v>
      </c>
      <c r="L189" s="0" t="n">
        <v>109.900241712184</v>
      </c>
      <c r="M189" s="0" t="n">
        <v>0.612868158085982</v>
      </c>
      <c r="N189" s="0" t="n">
        <v>0.425535076488247</v>
      </c>
      <c r="O189" s="0" t="n">
        <f aca="false">VLOOKUP(D189,'paramètres CI'!$A$1:$B$6,2)</f>
        <v>0.022045059962018</v>
      </c>
    </row>
    <row r="190" customFormat="false" ht="15.8" hidden="false" customHeight="false" outlineLevel="0" collapsed="false">
      <c r="A190" s="0" t="s">
        <v>14</v>
      </c>
      <c r="B190" s="0" t="s">
        <v>64</v>
      </c>
      <c r="C190" s="0" t="s">
        <v>45</v>
      </c>
      <c r="D190" s="0" t="s">
        <v>43</v>
      </c>
      <c r="J190" s="0" t="n">
        <v>10</v>
      </c>
      <c r="K190" s="0" t="n">
        <v>13</v>
      </c>
      <c r="L190" s="0" t="n">
        <v>92.5207924164208</v>
      </c>
      <c r="M190" s="0" t="n">
        <v>0.9</v>
      </c>
      <c r="N190" s="0" t="n">
        <v>0.25632930529261</v>
      </c>
      <c r="O190" s="0" t="n">
        <f aca="false">VLOOKUP(D190,'paramètres CI'!$A$1:$B$6,2)</f>
        <v>0.0935912806596305</v>
      </c>
    </row>
    <row r="191" customFormat="false" ht="15.8" hidden="false" customHeight="false" outlineLevel="0" collapsed="false">
      <c r="A191" s="0" t="s">
        <v>14</v>
      </c>
      <c r="B191" s="0" t="s">
        <v>64</v>
      </c>
      <c r="C191" s="0" t="s">
        <v>46</v>
      </c>
      <c r="D191" s="0" t="s">
        <v>43</v>
      </c>
      <c r="J191" s="0" t="n">
        <v>12</v>
      </c>
      <c r="K191" s="0" t="n">
        <v>13</v>
      </c>
      <c r="L191" s="0" t="n">
        <v>92.5207924164208</v>
      </c>
      <c r="M191" s="0" t="n">
        <v>1</v>
      </c>
      <c r="N191" s="0" t="n">
        <v>9.99300489657241E-005</v>
      </c>
      <c r="O191" s="0" t="n">
        <f aca="false">VLOOKUP(D191,'paramètres CI'!$A$1:$B$6,2)</f>
        <v>0.0935912806596305</v>
      </c>
    </row>
    <row r="192" customFormat="false" ht="15.8" hidden="false" customHeight="false" outlineLevel="0" collapsed="false">
      <c r="A192" s="0" t="s">
        <v>14</v>
      </c>
      <c r="B192" s="0" t="s">
        <v>64</v>
      </c>
      <c r="C192" s="0" t="s">
        <v>48</v>
      </c>
      <c r="D192" s="0" t="s">
        <v>43</v>
      </c>
      <c r="J192" s="0" t="n">
        <v>89.3944987315304</v>
      </c>
      <c r="K192" s="0" t="n">
        <v>20</v>
      </c>
      <c r="L192" s="0" t="n">
        <v>106.606762837476</v>
      </c>
      <c r="M192" s="0" t="n">
        <v>2.83163023255814</v>
      </c>
      <c r="N192" s="0" t="n">
        <v>0.096726092566643</v>
      </c>
      <c r="O192" s="0" t="n">
        <f aca="false">VLOOKUP(D192,'paramètres CI'!$A$1:$B$6,2)</f>
        <v>0.0935912806596305</v>
      </c>
    </row>
    <row r="193" customFormat="false" ht="15.8" hidden="false" customHeight="false" outlineLevel="0" collapsed="false">
      <c r="A193" s="0" t="s">
        <v>14</v>
      </c>
      <c r="B193" s="0" t="s">
        <v>64</v>
      </c>
      <c r="C193" s="0" t="s">
        <v>49</v>
      </c>
      <c r="D193" s="0" t="s">
        <v>43</v>
      </c>
      <c r="J193" s="0" t="n">
        <v>111.743123414413</v>
      </c>
      <c r="K193" s="0" t="n">
        <v>20</v>
      </c>
      <c r="L193" s="0" t="n">
        <v>106.606762837476</v>
      </c>
      <c r="M193" s="0" t="n">
        <v>3.39795627906976</v>
      </c>
      <c r="N193" s="0" t="n">
        <v>9.99300489657241E-005</v>
      </c>
      <c r="O193" s="0" t="n">
        <f aca="false">VLOOKUP(D193,'paramètres CI'!$A$1:$B$6,2)</f>
        <v>0.0935912806596305</v>
      </c>
    </row>
    <row r="194" customFormat="false" ht="15.8" hidden="false" customHeight="false" outlineLevel="0" collapsed="false">
      <c r="A194" s="0" t="s">
        <v>14</v>
      </c>
      <c r="B194" s="0" t="s">
        <v>64</v>
      </c>
      <c r="C194" s="0" t="s">
        <v>55</v>
      </c>
      <c r="D194" s="0" t="s">
        <v>43</v>
      </c>
      <c r="J194" s="0" t="n">
        <v>43.6230906316348</v>
      </c>
      <c r="K194" s="0" t="n">
        <v>17</v>
      </c>
      <c r="L194" s="0" t="n">
        <v>98.9386870911196</v>
      </c>
      <c r="M194" s="0" t="n">
        <v>2.67297488372093</v>
      </c>
      <c r="N194" s="0" t="n">
        <v>0.125744858516819</v>
      </c>
      <c r="O194" s="0" t="n">
        <f aca="false">VLOOKUP(D194,'paramètres CI'!$A$1:$B$6,2)</f>
        <v>0.0935912806596305</v>
      </c>
    </row>
    <row r="195" customFormat="false" ht="15.8" hidden="false" customHeight="false" outlineLevel="0" collapsed="false">
      <c r="A195" s="0" t="s">
        <v>14</v>
      </c>
      <c r="B195" s="0" t="s">
        <v>64</v>
      </c>
      <c r="C195" s="0" t="s">
        <v>56</v>
      </c>
      <c r="D195" s="0" t="s">
        <v>43</v>
      </c>
      <c r="J195" s="0" t="n">
        <v>54.5288632895435</v>
      </c>
      <c r="K195" s="0" t="n">
        <v>17</v>
      </c>
      <c r="L195" s="0" t="n">
        <v>98.9386870911196</v>
      </c>
      <c r="M195" s="0" t="n">
        <v>3.32861023255814</v>
      </c>
      <c r="N195" s="0" t="n">
        <v>9.99300489657241E-005</v>
      </c>
      <c r="O195" s="0" t="n">
        <f aca="false">VLOOKUP(D195,'paramètres CI'!$A$1:$B$6,2)</f>
        <v>0.0935912806596305</v>
      </c>
    </row>
    <row r="196" customFormat="false" ht="15.8" hidden="false" customHeight="false" outlineLevel="0" collapsed="false">
      <c r="A196" s="0" t="s">
        <v>14</v>
      </c>
      <c r="B196" s="0" t="s">
        <v>65</v>
      </c>
      <c r="C196" s="0" t="s">
        <v>32</v>
      </c>
      <c r="D196" s="0" t="s">
        <v>33</v>
      </c>
      <c r="J196" s="0" t="n">
        <v>32.8960962260667</v>
      </c>
      <c r="K196" s="0" t="n">
        <v>25</v>
      </c>
      <c r="L196" s="0" t="n">
        <v>107.871961656734</v>
      </c>
      <c r="M196" s="0" t="n">
        <v>0.700614018883415</v>
      </c>
      <c r="N196" s="0" t="n">
        <v>0.0309233323384642</v>
      </c>
      <c r="O196" s="0" t="n">
        <f aca="false">VLOOKUP(D196,'paramètres CI'!$A$1:$B$6,2)</f>
        <v>0.033584731604575</v>
      </c>
    </row>
    <row r="197" customFormat="false" ht="15.8" hidden="false" customHeight="false" outlineLevel="0" collapsed="false">
      <c r="A197" s="0" t="s">
        <v>14</v>
      </c>
      <c r="B197" s="0" t="s">
        <v>65</v>
      </c>
      <c r="C197" s="0" t="s">
        <v>32</v>
      </c>
      <c r="D197" s="0" t="s">
        <v>34</v>
      </c>
      <c r="J197" s="0" t="n">
        <v>33.1527989483129</v>
      </c>
      <c r="K197" s="0" t="n">
        <v>25</v>
      </c>
      <c r="L197" s="0" t="n">
        <v>113.30868167392</v>
      </c>
      <c r="M197" s="0" t="n">
        <v>0.659609186871186</v>
      </c>
      <c r="N197" s="0" t="n">
        <v>0.0752130583279001</v>
      </c>
      <c r="O197" s="0" t="n">
        <f aca="false">VLOOKUP(D197,'paramètres CI'!$A$1:$B$6,2)</f>
        <v>0.0424847883250769</v>
      </c>
    </row>
    <row r="198" customFormat="false" ht="15.8" hidden="false" customHeight="false" outlineLevel="0" collapsed="false">
      <c r="A198" s="0" t="s">
        <v>14</v>
      </c>
      <c r="B198" s="0" t="s">
        <v>65</v>
      </c>
      <c r="C198" s="0" t="s">
        <v>35</v>
      </c>
      <c r="D198" s="0" t="s">
        <v>33</v>
      </c>
      <c r="J198" s="0" t="n">
        <v>41.1201202825834</v>
      </c>
      <c r="K198" s="0" t="n">
        <v>25</v>
      </c>
      <c r="L198" s="0" t="n">
        <v>107.871961656734</v>
      </c>
      <c r="M198" s="0" t="n">
        <v>0.840736822660098</v>
      </c>
      <c r="N198" s="0" t="n">
        <v>9.99300489657241E-005</v>
      </c>
      <c r="O198" s="0" t="n">
        <f aca="false">VLOOKUP(D198,'paramètres CI'!$A$1:$B$6,2)</f>
        <v>0.033584731604575</v>
      </c>
    </row>
    <row r="199" customFormat="false" ht="15.8" hidden="false" customHeight="false" outlineLevel="0" collapsed="false">
      <c r="A199" s="0" t="s">
        <v>14</v>
      </c>
      <c r="B199" s="0" t="s">
        <v>65</v>
      </c>
      <c r="C199" s="0" t="s">
        <v>35</v>
      </c>
      <c r="D199" s="0" t="s">
        <v>34</v>
      </c>
      <c r="J199" s="0" t="n">
        <v>41.4409986853911</v>
      </c>
      <c r="K199" s="0" t="n">
        <v>25</v>
      </c>
      <c r="L199" s="0" t="n">
        <v>113.30868167392</v>
      </c>
      <c r="M199" s="0" t="n">
        <v>0.791531024245423</v>
      </c>
      <c r="N199" s="0" t="n">
        <v>9.99300489657241E-005</v>
      </c>
      <c r="O199" s="0" t="n">
        <f aca="false">VLOOKUP(D199,'paramètres CI'!$A$1:$B$6,2)</f>
        <v>0.0424847883250769</v>
      </c>
    </row>
    <row r="200" customFormat="false" ht="15.8" hidden="false" customHeight="false" outlineLevel="0" collapsed="false">
      <c r="A200" s="0" t="s">
        <v>14</v>
      </c>
      <c r="B200" s="0" t="s">
        <v>65</v>
      </c>
      <c r="C200" s="0" t="s">
        <v>36</v>
      </c>
      <c r="D200" s="0" t="s">
        <v>37</v>
      </c>
      <c r="J200" s="0" t="n">
        <v>28.1781196508507</v>
      </c>
      <c r="K200" s="0" t="n">
        <v>20</v>
      </c>
      <c r="L200" s="0" t="n">
        <v>86.0998062399138</v>
      </c>
      <c r="M200" s="0" t="n">
        <v>0.756655537934347</v>
      </c>
      <c r="N200" s="0" t="n">
        <v>9.99300489657241E-005</v>
      </c>
      <c r="O200" s="0" t="n">
        <f aca="false">VLOOKUP(D200,'paramètres CI'!$A$1:$B$6,2)</f>
        <v>0.0385046990211696</v>
      </c>
    </row>
    <row r="201" customFormat="false" ht="15.8" hidden="false" customHeight="false" outlineLevel="0" collapsed="false">
      <c r="A201" s="0" t="s">
        <v>14</v>
      </c>
      <c r="B201" s="0" t="s">
        <v>65</v>
      </c>
      <c r="C201" s="0" t="s">
        <v>38</v>
      </c>
      <c r="D201" s="0" t="s">
        <v>39</v>
      </c>
      <c r="J201" s="0" t="n">
        <v>20.2613812921179</v>
      </c>
      <c r="K201" s="0" t="n">
        <v>20</v>
      </c>
      <c r="L201" s="0" t="n">
        <v>88.4032065134121</v>
      </c>
      <c r="M201" s="0" t="n">
        <v>0.984276466931565</v>
      </c>
      <c r="N201" s="0" t="n">
        <v>9.99300489657241E-005</v>
      </c>
      <c r="O201" s="0" t="n">
        <f aca="false">VLOOKUP(D201,'paramètres CI'!$A$1:$B$6,2)</f>
        <v>0.022045059962018</v>
      </c>
    </row>
    <row r="202" customFormat="false" ht="15.8" hidden="false" customHeight="false" outlineLevel="0" collapsed="false">
      <c r="A202" s="0" t="s">
        <v>14</v>
      </c>
      <c r="B202" s="0" t="s">
        <v>65</v>
      </c>
      <c r="C202" s="0" t="s">
        <v>40</v>
      </c>
      <c r="D202" s="0" t="s">
        <v>37</v>
      </c>
      <c r="J202" s="0" t="n">
        <v>22.5424957206806</v>
      </c>
      <c r="K202" s="0" t="n">
        <v>20</v>
      </c>
      <c r="L202" s="0" t="n">
        <v>86.0998062399138</v>
      </c>
      <c r="M202" s="0" t="n">
        <v>0.524199696154612</v>
      </c>
      <c r="N202" s="0" t="n">
        <v>0.0565290075271365</v>
      </c>
      <c r="O202" s="0" t="n">
        <f aca="false">VLOOKUP(D202,'paramètres CI'!$A$1:$B$6,2)</f>
        <v>0.0385046990211696</v>
      </c>
    </row>
    <row r="203" customFormat="false" ht="15.8" hidden="false" customHeight="false" outlineLevel="0" collapsed="false">
      <c r="A203" s="0" t="s">
        <v>14</v>
      </c>
      <c r="B203" s="0" t="s">
        <v>65</v>
      </c>
      <c r="C203" s="0" t="s">
        <v>41</v>
      </c>
      <c r="D203" s="0" t="s">
        <v>39</v>
      </c>
      <c r="J203" s="0" t="n">
        <v>16.2091050336943</v>
      </c>
      <c r="K203" s="0" t="n">
        <v>20</v>
      </c>
      <c r="L203" s="0" t="n">
        <v>88.4032065134121</v>
      </c>
      <c r="M203" s="0" t="n">
        <v>0.611974759754725</v>
      </c>
      <c r="N203" s="0" t="n">
        <v>0.488010644735801</v>
      </c>
      <c r="O203" s="0" t="n">
        <f aca="false">VLOOKUP(D203,'paramètres CI'!$A$1:$B$6,2)</f>
        <v>0.022045059962018</v>
      </c>
    </row>
    <row r="204" customFormat="false" ht="15.8" hidden="false" customHeight="false" outlineLevel="0" collapsed="false">
      <c r="A204" s="0" t="s">
        <v>14</v>
      </c>
      <c r="B204" s="0" t="s">
        <v>65</v>
      </c>
      <c r="C204" s="0" t="s">
        <v>45</v>
      </c>
      <c r="D204" s="0" t="s">
        <v>43</v>
      </c>
      <c r="J204" s="0" t="n">
        <v>10</v>
      </c>
      <c r="K204" s="0" t="n">
        <v>13</v>
      </c>
      <c r="L204" s="0" t="n">
        <v>69.8572268540823</v>
      </c>
      <c r="M204" s="0" t="n">
        <v>0.9</v>
      </c>
      <c r="N204" s="0" t="n">
        <v>0.146047719600401</v>
      </c>
      <c r="O204" s="0" t="n">
        <f aca="false">VLOOKUP(D204,'paramètres CI'!$A$1:$B$6,2)</f>
        <v>0.0935912806596305</v>
      </c>
    </row>
    <row r="205" customFormat="false" ht="15.8" hidden="false" customHeight="false" outlineLevel="0" collapsed="false">
      <c r="A205" s="0" t="s">
        <v>14</v>
      </c>
      <c r="B205" s="0" t="s">
        <v>65</v>
      </c>
      <c r="C205" s="0" t="s">
        <v>46</v>
      </c>
      <c r="D205" s="0" t="s">
        <v>43</v>
      </c>
      <c r="J205" s="0" t="n">
        <v>12</v>
      </c>
      <c r="K205" s="0" t="n">
        <v>13</v>
      </c>
      <c r="L205" s="0" t="n">
        <v>69.8572268540823</v>
      </c>
      <c r="M205" s="0" t="n">
        <v>1</v>
      </c>
      <c r="N205" s="0" t="n">
        <v>9.99300489657241E-005</v>
      </c>
      <c r="O205" s="0" t="n">
        <f aca="false">VLOOKUP(D205,'paramètres CI'!$A$1:$B$6,2)</f>
        <v>0.0935912806596305</v>
      </c>
    </row>
    <row r="206" customFormat="false" ht="15.8" hidden="false" customHeight="false" outlineLevel="0" collapsed="false">
      <c r="A206" s="0" t="s">
        <v>14</v>
      </c>
      <c r="B206" s="0" t="s">
        <v>65</v>
      </c>
      <c r="C206" s="0" t="s">
        <v>48</v>
      </c>
      <c r="D206" s="0" t="s">
        <v>43</v>
      </c>
      <c r="J206" s="0" t="n">
        <v>86.3722723975094</v>
      </c>
      <c r="K206" s="0" t="n">
        <v>20</v>
      </c>
      <c r="L206" s="0" t="n">
        <v>84.254890855854</v>
      </c>
      <c r="M206" s="0" t="n">
        <v>2.83163023255814</v>
      </c>
      <c r="N206" s="0" t="n">
        <v>0.0923364923564422</v>
      </c>
      <c r="O206" s="0" t="n">
        <f aca="false">VLOOKUP(D206,'paramètres CI'!$A$1:$B$6,2)</f>
        <v>0.0935912806596305</v>
      </c>
    </row>
    <row r="207" customFormat="false" ht="15.8" hidden="false" customHeight="false" outlineLevel="0" collapsed="false">
      <c r="A207" s="0" t="s">
        <v>14</v>
      </c>
      <c r="B207" s="0" t="s">
        <v>65</v>
      </c>
      <c r="C207" s="0" t="s">
        <v>49</v>
      </c>
      <c r="D207" s="0" t="s">
        <v>43</v>
      </c>
      <c r="J207" s="0" t="n">
        <v>107.965340496887</v>
      </c>
      <c r="K207" s="0" t="n">
        <v>20</v>
      </c>
      <c r="L207" s="0" t="n">
        <v>84.254890855854</v>
      </c>
      <c r="M207" s="0" t="n">
        <v>3.39795627906976</v>
      </c>
      <c r="N207" s="0" t="n">
        <v>9.99300489657241E-005</v>
      </c>
      <c r="O207" s="0" t="n">
        <f aca="false">VLOOKUP(D207,'paramètres CI'!$A$1:$B$6,2)</f>
        <v>0.0935912806596305</v>
      </c>
    </row>
    <row r="208" customFormat="false" ht="15.8" hidden="false" customHeight="false" outlineLevel="0" collapsed="false">
      <c r="A208" s="0" t="s">
        <v>14</v>
      </c>
      <c r="B208" s="0" t="s">
        <v>65</v>
      </c>
      <c r="C208" s="0" t="s">
        <v>55</v>
      </c>
      <c r="D208" s="0" t="s">
        <v>43</v>
      </c>
      <c r="J208" s="0" t="n">
        <v>42.4755500612198</v>
      </c>
      <c r="K208" s="0" t="n">
        <v>17</v>
      </c>
      <c r="L208" s="0" t="n">
        <v>81.3582842100875</v>
      </c>
      <c r="M208" s="0" t="n">
        <v>2.67297488372093</v>
      </c>
      <c r="N208" s="0" t="n">
        <v>0.110240234771095</v>
      </c>
      <c r="O208" s="0" t="n">
        <f aca="false">VLOOKUP(D208,'paramètres CI'!$A$1:$B$6,2)</f>
        <v>0.0935912806596305</v>
      </c>
    </row>
    <row r="209" customFormat="false" ht="15.8" hidden="false" customHeight="false" outlineLevel="0" collapsed="false">
      <c r="A209" s="0" t="s">
        <v>14</v>
      </c>
      <c r="B209" s="0" t="s">
        <v>65</v>
      </c>
      <c r="C209" s="0" t="s">
        <v>56</v>
      </c>
      <c r="D209" s="0" t="s">
        <v>43</v>
      </c>
      <c r="J209" s="0" t="n">
        <v>53.0944375765247</v>
      </c>
      <c r="K209" s="0" t="n">
        <v>17</v>
      </c>
      <c r="L209" s="0" t="n">
        <v>81.3582842100875</v>
      </c>
      <c r="M209" s="0" t="n">
        <v>3.32861023255814</v>
      </c>
      <c r="N209" s="0" t="n">
        <v>9.99300489657241E-005</v>
      </c>
      <c r="O209" s="0" t="n">
        <f aca="false">VLOOKUP(D209,'paramètres CI'!$A$1:$B$6,2)</f>
        <v>0.0935912806596305</v>
      </c>
    </row>
    <row r="210" customFormat="false" ht="15.8" hidden="false" customHeight="false" outlineLevel="0" collapsed="false">
      <c r="A210" s="0" t="s">
        <v>14</v>
      </c>
      <c r="B210" s="0" t="s">
        <v>66</v>
      </c>
      <c r="C210" s="0" t="s">
        <v>32</v>
      </c>
      <c r="D210" s="0" t="s">
        <v>34</v>
      </c>
      <c r="J210" s="0" t="n">
        <v>25.3687560436288</v>
      </c>
      <c r="K210" s="0" t="n">
        <v>25</v>
      </c>
      <c r="L210" s="0" t="n">
        <v>119.363921400134</v>
      </c>
      <c r="M210" s="0" t="n">
        <v>0.7</v>
      </c>
      <c r="N210" s="0" t="n">
        <v>0.143300808041904</v>
      </c>
      <c r="O210" s="0" t="n">
        <f aca="false">VLOOKUP(D210,'paramètres CI'!$A$1:$B$6,2)</f>
        <v>0.0424847883250769</v>
      </c>
    </row>
    <row r="211" customFormat="false" ht="15.8" hidden="false" customHeight="false" outlineLevel="0" collapsed="false">
      <c r="A211" s="0" t="s">
        <v>14</v>
      </c>
      <c r="B211" s="0" t="s">
        <v>66</v>
      </c>
      <c r="C211" s="0" t="s">
        <v>35</v>
      </c>
      <c r="D211" s="0" t="s">
        <v>34</v>
      </c>
      <c r="J211" s="0" t="n">
        <v>31.7109450545359</v>
      </c>
      <c r="K211" s="0" t="n">
        <v>25</v>
      </c>
      <c r="L211" s="0" t="n">
        <v>119.363921400134</v>
      </c>
      <c r="M211" s="0" t="n">
        <v>0.84</v>
      </c>
      <c r="N211" s="0" t="n">
        <v>9.99400359784133E-005</v>
      </c>
      <c r="O211" s="0" t="n">
        <f aca="false">VLOOKUP(D211,'paramètres CI'!$A$1:$B$6,2)</f>
        <v>0.0424847883250769</v>
      </c>
    </row>
    <row r="212" customFormat="false" ht="15.8" hidden="false" customHeight="false" outlineLevel="0" collapsed="false">
      <c r="A212" s="0" t="s">
        <v>14</v>
      </c>
      <c r="B212" s="0" t="s">
        <v>66</v>
      </c>
      <c r="C212" s="0" t="s">
        <v>36</v>
      </c>
      <c r="D212" s="0" t="s">
        <v>37</v>
      </c>
      <c r="J212" s="0" t="n">
        <v>16.9681074654706</v>
      </c>
      <c r="K212" s="0" t="n">
        <v>20</v>
      </c>
      <c r="L212" s="0" t="n">
        <v>96.3970278711018</v>
      </c>
      <c r="M212" s="0" t="n">
        <v>0.766407066544978</v>
      </c>
      <c r="N212" s="0" t="n">
        <v>9.99400359784133E-005</v>
      </c>
      <c r="O212" s="0" t="n">
        <f aca="false">VLOOKUP(D212,'paramètres CI'!$A$1:$B$6,2)</f>
        <v>0.0385046990211696</v>
      </c>
    </row>
    <row r="213" customFormat="false" ht="15.8" hidden="false" customHeight="false" outlineLevel="0" collapsed="false">
      <c r="A213" s="0" t="s">
        <v>14</v>
      </c>
      <c r="B213" s="0" t="s">
        <v>66</v>
      </c>
      <c r="C213" s="0" t="s">
        <v>38</v>
      </c>
      <c r="D213" s="0" t="s">
        <v>39</v>
      </c>
      <c r="J213" s="0" t="n">
        <v>12.5304656849695</v>
      </c>
      <c r="K213" s="0" t="n">
        <v>20</v>
      </c>
      <c r="L213" s="0" t="n">
        <v>97.7665393598231</v>
      </c>
      <c r="M213" s="0" t="n">
        <v>0.990807302183952</v>
      </c>
      <c r="N213" s="0" t="n">
        <v>9.99400359784133E-005</v>
      </c>
      <c r="O213" s="0" t="n">
        <f aca="false">VLOOKUP(D213,'paramètres CI'!$A$1:$B$6,2)</f>
        <v>0.022045059962018</v>
      </c>
    </row>
    <row r="214" customFormat="false" ht="15.8" hidden="false" customHeight="false" outlineLevel="0" collapsed="false">
      <c r="A214" s="0" t="s">
        <v>14</v>
      </c>
      <c r="B214" s="0" t="s">
        <v>66</v>
      </c>
      <c r="C214" s="0" t="s">
        <v>40</v>
      </c>
      <c r="D214" s="0" t="s">
        <v>37</v>
      </c>
      <c r="J214" s="0" t="n">
        <v>13.5744859723765</v>
      </c>
      <c r="K214" s="0" t="n">
        <v>20</v>
      </c>
      <c r="L214" s="0" t="n">
        <v>96.3970278711018</v>
      </c>
      <c r="M214" s="0" t="n">
        <v>0.576295955274993</v>
      </c>
      <c r="N214" s="0" t="n">
        <v>0.0397799814853785</v>
      </c>
      <c r="O214" s="0" t="n">
        <f aca="false">VLOOKUP(D214,'paramètres CI'!$A$1:$B$6,2)</f>
        <v>0.0385046990211696</v>
      </c>
    </row>
    <row r="215" customFormat="false" ht="15.8" hidden="false" customHeight="false" outlineLevel="0" collapsed="false">
      <c r="A215" s="0" t="s">
        <v>14</v>
      </c>
      <c r="B215" s="0" t="s">
        <v>66</v>
      </c>
      <c r="C215" s="0" t="s">
        <v>41</v>
      </c>
      <c r="D215" s="0" t="s">
        <v>39</v>
      </c>
      <c r="J215" s="0" t="n">
        <v>10.0243725479756</v>
      </c>
      <c r="K215" s="0" t="n">
        <v>20</v>
      </c>
      <c r="L215" s="0" t="n">
        <v>97.7665393598231</v>
      </c>
      <c r="M215" s="0" t="n">
        <v>0.664330809165609</v>
      </c>
      <c r="N215" s="0" t="n">
        <v>0.34336447577171</v>
      </c>
      <c r="O215" s="0" t="n">
        <f aca="false">VLOOKUP(D215,'paramètres CI'!$A$1:$B$6,2)</f>
        <v>0.022045059962018</v>
      </c>
    </row>
    <row r="216" customFormat="false" ht="15.8" hidden="false" customHeight="false" outlineLevel="0" collapsed="false">
      <c r="A216" s="0" t="s">
        <v>14</v>
      </c>
      <c r="B216" s="0" t="s">
        <v>66</v>
      </c>
      <c r="C216" s="0" t="s">
        <v>45</v>
      </c>
      <c r="D216" s="0" t="s">
        <v>43</v>
      </c>
      <c r="J216" s="0" t="n">
        <v>10</v>
      </c>
      <c r="K216" s="0" t="n">
        <v>13</v>
      </c>
      <c r="L216" s="0" t="n">
        <v>75.425880309509</v>
      </c>
      <c r="M216" s="0" t="n">
        <v>0.9</v>
      </c>
      <c r="N216" s="0" t="n">
        <v>0.216587556499879</v>
      </c>
      <c r="O216" s="0" t="n">
        <f aca="false">VLOOKUP(D216,'paramètres CI'!$A$1:$B$6,2)</f>
        <v>0.0935912806596305</v>
      </c>
    </row>
    <row r="217" customFormat="false" ht="15.8" hidden="false" customHeight="false" outlineLevel="0" collapsed="false">
      <c r="A217" s="0" t="s">
        <v>14</v>
      </c>
      <c r="B217" s="0" t="s">
        <v>66</v>
      </c>
      <c r="C217" s="0" t="s">
        <v>46</v>
      </c>
      <c r="D217" s="0" t="s">
        <v>43</v>
      </c>
      <c r="J217" s="0" t="n">
        <v>12</v>
      </c>
      <c r="K217" s="0" t="n">
        <v>13</v>
      </c>
      <c r="L217" s="0" t="n">
        <v>75.425880309509</v>
      </c>
      <c r="M217" s="0" t="n">
        <v>1</v>
      </c>
      <c r="N217" s="0" t="n">
        <v>9.99400359784133E-005</v>
      </c>
      <c r="O217" s="0" t="n">
        <f aca="false">VLOOKUP(D217,'paramètres CI'!$A$1:$B$6,2)</f>
        <v>0.0935912806596305</v>
      </c>
    </row>
    <row r="218" customFormat="false" ht="15.8" hidden="false" customHeight="false" outlineLevel="0" collapsed="false">
      <c r="A218" s="0" t="s">
        <v>14</v>
      </c>
      <c r="B218" s="0" t="s">
        <v>66</v>
      </c>
      <c r="C218" s="0" t="s">
        <v>48</v>
      </c>
      <c r="D218" s="0" t="s">
        <v>43</v>
      </c>
      <c r="J218" s="0" t="n">
        <v>69.9768987273415</v>
      </c>
      <c r="K218" s="0" t="n">
        <v>20</v>
      </c>
      <c r="L218" s="0" t="n">
        <v>89.0341638815793</v>
      </c>
      <c r="M218" s="0" t="n">
        <v>2.86171395348837</v>
      </c>
      <c r="N218" s="0" t="n">
        <v>0.110503011491179</v>
      </c>
      <c r="O218" s="0" t="n">
        <f aca="false">VLOOKUP(D218,'paramètres CI'!$A$1:$B$6,2)</f>
        <v>0.0935912806596305</v>
      </c>
    </row>
    <row r="219" customFormat="false" ht="15.8" hidden="false" customHeight="false" outlineLevel="0" collapsed="false">
      <c r="A219" s="0" t="s">
        <v>14</v>
      </c>
      <c r="B219" s="0" t="s">
        <v>66</v>
      </c>
      <c r="C219" s="0" t="s">
        <v>49</v>
      </c>
      <c r="D219" s="0" t="s">
        <v>43</v>
      </c>
      <c r="J219" s="0" t="n">
        <v>87.4711234091769</v>
      </c>
      <c r="K219" s="0" t="n">
        <v>20</v>
      </c>
      <c r="L219" s="0" t="n">
        <v>89.0341638815793</v>
      </c>
      <c r="M219" s="0" t="n">
        <v>3.43405674418604</v>
      </c>
      <c r="N219" s="0" t="n">
        <v>9.99400359784133E-005</v>
      </c>
      <c r="O219" s="0" t="n">
        <f aca="false">VLOOKUP(D219,'paramètres CI'!$A$1:$B$6,2)</f>
        <v>0.0935912806596305</v>
      </c>
    </row>
    <row r="220" customFormat="false" ht="15.8" hidden="false" customHeight="false" outlineLevel="0" collapsed="false">
      <c r="A220" s="0" t="s">
        <v>14</v>
      </c>
      <c r="B220" s="0" t="s">
        <v>66</v>
      </c>
      <c r="C220" s="0" t="s">
        <v>55</v>
      </c>
      <c r="D220" s="0" t="s">
        <v>43</v>
      </c>
      <c r="J220" s="0" t="n">
        <v>30.0742924018444</v>
      </c>
      <c r="K220" s="0" t="n">
        <v>17</v>
      </c>
      <c r="L220" s="0" t="n">
        <v>90.1321702312352</v>
      </c>
      <c r="M220" s="0" t="n">
        <v>2.70137302325581</v>
      </c>
      <c r="N220" s="0" t="n">
        <v>0.145864526494079</v>
      </c>
      <c r="O220" s="0" t="n">
        <f aca="false">VLOOKUP(D220,'paramètres CI'!$A$1:$B$6,2)</f>
        <v>0.0935912806596305</v>
      </c>
    </row>
    <row r="221" customFormat="false" ht="15.8" hidden="false" customHeight="false" outlineLevel="0" collapsed="false">
      <c r="A221" s="0" t="s">
        <v>14</v>
      </c>
      <c r="B221" s="0" t="s">
        <v>66</v>
      </c>
      <c r="C221" s="0" t="s">
        <v>56</v>
      </c>
      <c r="D221" s="0" t="s">
        <v>43</v>
      </c>
      <c r="J221" s="0" t="n">
        <v>37.5928655023054</v>
      </c>
      <c r="K221" s="0" t="n">
        <v>17</v>
      </c>
      <c r="L221" s="0" t="n">
        <v>90.1321702312352</v>
      </c>
      <c r="M221" s="0" t="n">
        <v>3.36397395348837</v>
      </c>
      <c r="N221" s="0" t="n">
        <v>9.99400359784133E-005</v>
      </c>
      <c r="O221" s="0" t="n">
        <f aca="false">VLOOKUP(D221,'paramètres CI'!$A$1:$B$6,2)</f>
        <v>0.0935912806596305</v>
      </c>
    </row>
    <row r="222" customFormat="false" ht="15.8" hidden="false" customHeight="false" outlineLevel="0" collapsed="false">
      <c r="A222" s="0" t="s">
        <v>14</v>
      </c>
      <c r="B222" s="0" t="s">
        <v>67</v>
      </c>
      <c r="C222" s="0" t="s">
        <v>32</v>
      </c>
      <c r="D222" s="0" t="s">
        <v>33</v>
      </c>
      <c r="J222" s="0" t="n">
        <v>21.5606035803345</v>
      </c>
      <c r="K222" s="0" t="n">
        <v>25</v>
      </c>
      <c r="L222" s="0" t="n">
        <v>71.8478313678962</v>
      </c>
      <c r="M222" s="0" t="n">
        <v>0.6275</v>
      </c>
      <c r="N222" s="0" t="n">
        <v>0.0138232278943847</v>
      </c>
      <c r="O222" s="0" t="n">
        <f aca="false">VLOOKUP(D222,'paramètres CI'!$A$1:$B$6,2)</f>
        <v>0.033584731604575</v>
      </c>
    </row>
    <row r="223" customFormat="false" ht="15.8" hidden="false" customHeight="false" outlineLevel="0" collapsed="false">
      <c r="A223" s="0" t="s">
        <v>14</v>
      </c>
      <c r="B223" s="0" t="s">
        <v>67</v>
      </c>
      <c r="C223" s="0" t="s">
        <v>32</v>
      </c>
      <c r="D223" s="0" t="s">
        <v>34</v>
      </c>
      <c r="J223" s="0" t="n">
        <v>21.5806950650445</v>
      </c>
      <c r="K223" s="0" t="n">
        <v>25</v>
      </c>
      <c r="L223" s="0" t="n">
        <v>90.4253170597834</v>
      </c>
      <c r="M223" s="0" t="n">
        <v>0.616666666666667</v>
      </c>
      <c r="N223" s="0" t="n">
        <v>0.0854046966145258</v>
      </c>
      <c r="O223" s="0" t="n">
        <f aca="false">VLOOKUP(D223,'paramètres CI'!$A$1:$B$6,2)</f>
        <v>0.0424847883250769</v>
      </c>
    </row>
    <row r="224" customFormat="false" ht="15.8" hidden="false" customHeight="false" outlineLevel="0" collapsed="false">
      <c r="A224" s="0" t="s">
        <v>14</v>
      </c>
      <c r="B224" s="0" t="s">
        <v>67</v>
      </c>
      <c r="C224" s="0" t="s">
        <v>35</v>
      </c>
      <c r="D224" s="0" t="s">
        <v>33</v>
      </c>
      <c r="J224" s="0" t="n">
        <v>26.9507544754181</v>
      </c>
      <c r="K224" s="0" t="n">
        <v>25</v>
      </c>
      <c r="L224" s="0" t="n">
        <v>71.8478313678962</v>
      </c>
      <c r="M224" s="0" t="n">
        <v>0.753</v>
      </c>
      <c r="N224" s="0" t="n">
        <v>9.99300489657242E-005</v>
      </c>
      <c r="O224" s="0" t="n">
        <f aca="false">VLOOKUP(D224,'paramètres CI'!$A$1:$B$6,2)</f>
        <v>0.033584731604575</v>
      </c>
    </row>
    <row r="225" customFormat="false" ht="15.8" hidden="false" customHeight="false" outlineLevel="0" collapsed="false">
      <c r="A225" s="0" t="s">
        <v>14</v>
      </c>
      <c r="B225" s="0" t="s">
        <v>67</v>
      </c>
      <c r="C225" s="0" t="s">
        <v>35</v>
      </c>
      <c r="D225" s="0" t="s">
        <v>34</v>
      </c>
      <c r="J225" s="0" t="n">
        <v>26.9758688313056</v>
      </c>
      <c r="K225" s="0" t="n">
        <v>25</v>
      </c>
      <c r="L225" s="0" t="n">
        <v>90.4253170597834</v>
      </c>
      <c r="M225" s="0" t="n">
        <v>0.74</v>
      </c>
      <c r="N225" s="0" t="n">
        <v>9.99300489657242E-005</v>
      </c>
      <c r="O225" s="0" t="n">
        <f aca="false">VLOOKUP(D225,'paramètres CI'!$A$1:$B$6,2)</f>
        <v>0.0424847883250769</v>
      </c>
    </row>
    <row r="226" customFormat="false" ht="15.8" hidden="false" customHeight="false" outlineLevel="0" collapsed="false">
      <c r="A226" s="0" t="s">
        <v>14</v>
      </c>
      <c r="B226" s="0" t="s">
        <v>67</v>
      </c>
      <c r="C226" s="0" t="s">
        <v>36</v>
      </c>
      <c r="D226" s="0" t="s">
        <v>37</v>
      </c>
      <c r="J226" s="0" t="n">
        <v>12.4843825824403</v>
      </c>
      <c r="K226" s="0" t="n">
        <v>20</v>
      </c>
      <c r="L226" s="0" t="n">
        <v>66.6664741304854</v>
      </c>
      <c r="M226" s="0" t="n">
        <v>0.761834183123975</v>
      </c>
      <c r="N226" s="0" t="n">
        <v>9.99300489657242E-005</v>
      </c>
      <c r="O226" s="0" t="n">
        <f aca="false">VLOOKUP(D226,'paramètres CI'!$A$1:$B$6,2)</f>
        <v>0.0385046990211696</v>
      </c>
    </row>
    <row r="227" customFormat="false" ht="15.8" hidden="false" customHeight="false" outlineLevel="0" collapsed="false">
      <c r="A227" s="0" t="s">
        <v>14</v>
      </c>
      <c r="B227" s="0" t="s">
        <v>67</v>
      </c>
      <c r="C227" s="0" t="s">
        <v>38</v>
      </c>
      <c r="D227" s="0" t="s">
        <v>39</v>
      </c>
      <c r="J227" s="0" t="n">
        <v>9.3027715414817</v>
      </c>
      <c r="K227" s="0" t="n">
        <v>20</v>
      </c>
      <c r="L227" s="0" t="n">
        <v>63.8326329479935</v>
      </c>
      <c r="M227" s="0" t="n">
        <v>0.987567162789052</v>
      </c>
      <c r="N227" s="0" t="n">
        <v>9.99300489657242E-005</v>
      </c>
      <c r="O227" s="0" t="n">
        <f aca="false">VLOOKUP(D227,'paramètres CI'!$A$1:$B$6,2)</f>
        <v>0.022045059962018</v>
      </c>
    </row>
    <row r="228" customFormat="false" ht="15.8" hidden="false" customHeight="false" outlineLevel="0" collapsed="false">
      <c r="A228" s="0" t="s">
        <v>14</v>
      </c>
      <c r="B228" s="0" t="s">
        <v>67</v>
      </c>
      <c r="C228" s="0" t="s">
        <v>40</v>
      </c>
      <c r="D228" s="0" t="s">
        <v>37</v>
      </c>
      <c r="J228" s="0" t="n">
        <v>9.9875060659522</v>
      </c>
      <c r="K228" s="0" t="n">
        <v>20</v>
      </c>
      <c r="L228" s="0" t="n">
        <v>66.6664741304854</v>
      </c>
      <c r="M228" s="0" t="n">
        <v>0.544916427367622</v>
      </c>
      <c r="N228" s="0" t="n">
        <v>0.0417889915193202</v>
      </c>
      <c r="O228" s="0" t="n">
        <f aca="false">VLOOKUP(D228,'paramètres CI'!$A$1:$B$6,2)</f>
        <v>0.0385046990211696</v>
      </c>
    </row>
    <row r="229" customFormat="false" ht="15.8" hidden="false" customHeight="false" outlineLevel="0" collapsed="false">
      <c r="A229" s="0" t="s">
        <v>14</v>
      </c>
      <c r="B229" s="0" t="s">
        <v>67</v>
      </c>
      <c r="C229" s="0" t="s">
        <v>41</v>
      </c>
      <c r="D229" s="0" t="s">
        <v>39</v>
      </c>
      <c r="J229" s="0" t="n">
        <v>7.44221723318536</v>
      </c>
      <c r="K229" s="0" t="n">
        <v>20</v>
      </c>
      <c r="L229" s="0" t="n">
        <v>63.8326329479935</v>
      </c>
      <c r="M229" s="0" t="n">
        <v>0.627699345511063</v>
      </c>
      <c r="N229" s="0" t="n">
        <v>0.369821101091327</v>
      </c>
      <c r="O229" s="0" t="n">
        <f aca="false">VLOOKUP(D229,'paramètres CI'!$A$1:$B$6,2)</f>
        <v>0.022045059962018</v>
      </c>
    </row>
    <row r="230" customFormat="false" ht="15.8" hidden="false" customHeight="false" outlineLevel="0" collapsed="false">
      <c r="A230" s="0" t="s">
        <v>14</v>
      </c>
      <c r="B230" s="0" t="s">
        <v>67</v>
      </c>
      <c r="C230" s="0" t="s">
        <v>45</v>
      </c>
      <c r="D230" s="0" t="s">
        <v>43</v>
      </c>
      <c r="J230" s="0" t="n">
        <v>10</v>
      </c>
      <c r="K230" s="0" t="n">
        <v>13</v>
      </c>
      <c r="L230" s="0" t="n">
        <v>53.7571572893234</v>
      </c>
      <c r="M230" s="0" t="n">
        <v>0.9</v>
      </c>
      <c r="N230" s="0" t="n">
        <v>0.223336740509181</v>
      </c>
      <c r="O230" s="0" t="n">
        <f aca="false">VLOOKUP(D230,'paramètres CI'!$A$1:$B$6,2)</f>
        <v>0.0935912806596305</v>
      </c>
    </row>
    <row r="231" customFormat="false" ht="15.8" hidden="false" customHeight="false" outlineLevel="0" collapsed="false">
      <c r="A231" s="0" t="s">
        <v>14</v>
      </c>
      <c r="B231" s="0" t="s">
        <v>67</v>
      </c>
      <c r="C231" s="0" t="s">
        <v>46</v>
      </c>
      <c r="D231" s="0" t="s">
        <v>43</v>
      </c>
      <c r="J231" s="0" t="n">
        <v>12</v>
      </c>
      <c r="K231" s="0" t="n">
        <v>13</v>
      </c>
      <c r="L231" s="0" t="n">
        <v>53.7571572893234</v>
      </c>
      <c r="M231" s="0" t="n">
        <v>1</v>
      </c>
      <c r="N231" s="0" t="n">
        <v>9.99300489657242E-005</v>
      </c>
      <c r="O231" s="0" t="n">
        <f aca="false">VLOOKUP(D231,'paramètres CI'!$A$1:$B$6,2)</f>
        <v>0.0935912806596305</v>
      </c>
    </row>
    <row r="232" customFormat="false" ht="15.8" hidden="false" customHeight="false" outlineLevel="0" collapsed="false">
      <c r="A232" s="0" t="s">
        <v>14</v>
      </c>
      <c r="B232" s="0" t="s">
        <v>67</v>
      </c>
      <c r="C232" s="0" t="s">
        <v>48</v>
      </c>
      <c r="D232" s="0" t="s">
        <v>43</v>
      </c>
      <c r="J232" s="0" t="n">
        <v>59.5614747794185</v>
      </c>
      <c r="K232" s="0" t="n">
        <v>20</v>
      </c>
      <c r="L232" s="0" t="n">
        <v>63.1218855965995</v>
      </c>
      <c r="M232" s="0" t="n">
        <v>2.83163023255814</v>
      </c>
      <c r="N232" s="0" t="n">
        <v>0.114408091115264</v>
      </c>
      <c r="O232" s="0" t="n">
        <f aca="false">VLOOKUP(D232,'paramètres CI'!$A$1:$B$6,2)</f>
        <v>0.0935912806596305</v>
      </c>
    </row>
    <row r="233" customFormat="false" ht="15.8" hidden="false" customHeight="false" outlineLevel="0" collapsed="false">
      <c r="A233" s="0" t="s">
        <v>14</v>
      </c>
      <c r="B233" s="0" t="s">
        <v>67</v>
      </c>
      <c r="C233" s="0" t="s">
        <v>49</v>
      </c>
      <c r="D233" s="0" t="s">
        <v>43</v>
      </c>
      <c r="J233" s="0" t="n">
        <v>74.4518434742731</v>
      </c>
      <c r="K233" s="0" t="n">
        <v>20</v>
      </c>
      <c r="L233" s="0" t="n">
        <v>63.1218855965995</v>
      </c>
      <c r="M233" s="0" t="n">
        <v>3.39795627906976</v>
      </c>
      <c r="N233" s="0" t="n">
        <v>9.99300489657242E-005</v>
      </c>
      <c r="O233" s="0" t="n">
        <f aca="false">VLOOKUP(D233,'paramètres CI'!$A$1:$B$6,2)</f>
        <v>0.0935912806596305</v>
      </c>
    </row>
    <row r="234" customFormat="false" ht="15.8" hidden="false" customHeight="false" outlineLevel="0" collapsed="false">
      <c r="A234" s="0" t="s">
        <v>14</v>
      </c>
      <c r="B234" s="0" t="s">
        <v>67</v>
      </c>
      <c r="C234" s="0" t="s">
        <v>55</v>
      </c>
      <c r="D234" s="0" t="s">
        <v>43</v>
      </c>
      <c r="J234" s="0" t="n">
        <v>25.0049030881081</v>
      </c>
      <c r="K234" s="0" t="n">
        <v>17</v>
      </c>
      <c r="L234" s="0" t="n">
        <v>60.0600596347148</v>
      </c>
      <c r="M234" s="0" t="n">
        <v>2.67297488372093</v>
      </c>
      <c r="N234" s="0" t="n">
        <v>0.150717640913237</v>
      </c>
      <c r="O234" s="0" t="n">
        <f aca="false">VLOOKUP(D234,'paramètres CI'!$A$1:$B$6,2)</f>
        <v>0.0935912806596305</v>
      </c>
    </row>
    <row r="235" customFormat="false" ht="15.8" hidden="false" customHeight="false" outlineLevel="0" collapsed="false">
      <c r="A235" s="0" t="s">
        <v>14</v>
      </c>
      <c r="B235" s="0" t="s">
        <v>67</v>
      </c>
      <c r="C235" s="0" t="s">
        <v>56</v>
      </c>
      <c r="D235" s="0" t="s">
        <v>43</v>
      </c>
      <c r="J235" s="0" t="n">
        <v>31.2561288601351</v>
      </c>
      <c r="K235" s="0" t="n">
        <v>17</v>
      </c>
      <c r="L235" s="0" t="n">
        <v>60.0600596347148</v>
      </c>
      <c r="M235" s="0" t="n">
        <v>3.32861023255814</v>
      </c>
      <c r="N235" s="0" t="n">
        <v>9.99300489657242E-005</v>
      </c>
      <c r="O235" s="0" t="n">
        <f aca="false">VLOOKUP(D235,'paramètres CI'!$A$1:$B$6,2)</f>
        <v>0.0935912806596305</v>
      </c>
    </row>
    <row r="236" customFormat="false" ht="15.8" hidden="false" customHeight="false" outlineLevel="0" collapsed="false">
      <c r="A236" s="0" t="s">
        <v>14</v>
      </c>
      <c r="B236" s="0" t="s">
        <v>68</v>
      </c>
      <c r="C236" s="0" t="s">
        <v>32</v>
      </c>
      <c r="D236" s="0" t="s">
        <v>34</v>
      </c>
      <c r="J236" s="0" t="n">
        <v>25.8157327279217</v>
      </c>
      <c r="K236" s="0" t="n">
        <v>25</v>
      </c>
      <c r="L236" s="0" t="n">
        <v>85.8820668520965</v>
      </c>
      <c r="M236" s="0" t="n">
        <v>0.7</v>
      </c>
      <c r="N236" s="0" t="n">
        <v>0.067017709786183</v>
      </c>
      <c r="O236" s="0" t="n">
        <f aca="false">VLOOKUP(D236,'paramètres CI'!$A$1:$B$6,2)</f>
        <v>0.0424847883250769</v>
      </c>
    </row>
    <row r="237" customFormat="false" ht="15.8" hidden="false" customHeight="false" outlineLevel="0" collapsed="false">
      <c r="A237" s="0" t="s">
        <v>14</v>
      </c>
      <c r="B237" s="0" t="s">
        <v>68</v>
      </c>
      <c r="C237" s="0" t="s">
        <v>35</v>
      </c>
      <c r="D237" s="0" t="s">
        <v>34</v>
      </c>
      <c r="J237" s="0" t="n">
        <v>32.2696659099021</v>
      </c>
      <c r="K237" s="0" t="n">
        <v>25</v>
      </c>
      <c r="L237" s="0" t="n">
        <v>85.8820668520965</v>
      </c>
      <c r="M237" s="0" t="n">
        <v>0.84</v>
      </c>
      <c r="N237" s="0" t="n">
        <v>9.99400359784133E-005</v>
      </c>
      <c r="O237" s="0" t="n">
        <f aca="false">VLOOKUP(D237,'paramètres CI'!$A$1:$B$6,2)</f>
        <v>0.0424847883250769</v>
      </c>
    </row>
    <row r="238" customFormat="false" ht="15.8" hidden="false" customHeight="false" outlineLevel="0" collapsed="false">
      <c r="A238" s="0" t="s">
        <v>14</v>
      </c>
      <c r="B238" s="0" t="s">
        <v>68</v>
      </c>
      <c r="C238" s="0" t="s">
        <v>36</v>
      </c>
      <c r="D238" s="0" t="s">
        <v>37</v>
      </c>
      <c r="J238" s="0" t="n">
        <v>17.2216293397872</v>
      </c>
      <c r="K238" s="0" t="n">
        <v>20</v>
      </c>
      <c r="L238" s="0" t="n">
        <v>79.5442480241867</v>
      </c>
      <c r="M238" s="0" t="n">
        <v>0.754640940200166</v>
      </c>
      <c r="N238" s="0" t="n">
        <v>9.99400359784133E-005</v>
      </c>
      <c r="O238" s="0" t="n">
        <f aca="false">VLOOKUP(D238,'paramètres CI'!$A$1:$B$6,2)</f>
        <v>0.0385046990211696</v>
      </c>
    </row>
    <row r="239" customFormat="false" ht="15.8" hidden="false" customHeight="false" outlineLevel="0" collapsed="false">
      <c r="A239" s="0" t="s">
        <v>14</v>
      </c>
      <c r="B239" s="0" t="s">
        <v>68</v>
      </c>
      <c r="C239" s="0" t="s">
        <v>38</v>
      </c>
      <c r="D239" s="0" t="s">
        <v>39</v>
      </c>
      <c r="J239" s="0" t="n">
        <v>12.683926369216</v>
      </c>
      <c r="K239" s="0" t="n">
        <v>20</v>
      </c>
      <c r="L239" s="0" t="n">
        <v>98.1509335452532</v>
      </c>
      <c r="M239" s="0" t="n">
        <v>0.990797516492237</v>
      </c>
      <c r="N239" s="0" t="n">
        <v>9.99400359784133E-005</v>
      </c>
      <c r="O239" s="0" t="n">
        <f aca="false">VLOOKUP(D239,'paramètres CI'!$A$1:$B$6,2)</f>
        <v>0.022045059962018</v>
      </c>
    </row>
    <row r="240" customFormat="false" ht="15.8" hidden="false" customHeight="false" outlineLevel="0" collapsed="false">
      <c r="A240" s="0" t="s">
        <v>14</v>
      </c>
      <c r="B240" s="0" t="s">
        <v>68</v>
      </c>
      <c r="C240" s="0" t="s">
        <v>40</v>
      </c>
      <c r="D240" s="0" t="s">
        <v>37</v>
      </c>
      <c r="J240" s="0" t="n">
        <v>13.7773034718298</v>
      </c>
      <c r="K240" s="0" t="n">
        <v>20</v>
      </c>
      <c r="L240" s="0" t="n">
        <v>79.5442480241867</v>
      </c>
      <c r="M240" s="0" t="n">
        <v>0.520176749852936</v>
      </c>
      <c r="N240" s="0" t="n">
        <v>0.0519733723493216</v>
      </c>
      <c r="O240" s="0" t="n">
        <f aca="false">VLOOKUP(D240,'paramètres CI'!$A$1:$B$6,2)</f>
        <v>0.0385046990211696</v>
      </c>
    </row>
    <row r="241" customFormat="false" ht="15.8" hidden="false" customHeight="false" outlineLevel="0" collapsed="false">
      <c r="A241" s="0" t="s">
        <v>14</v>
      </c>
      <c r="B241" s="0" t="s">
        <v>68</v>
      </c>
      <c r="C241" s="0" t="s">
        <v>41</v>
      </c>
      <c r="D241" s="0" t="s">
        <v>39</v>
      </c>
      <c r="J241" s="0" t="n">
        <v>10.1471410953728</v>
      </c>
      <c r="K241" s="0" t="n">
        <v>20</v>
      </c>
      <c r="L241" s="0" t="n">
        <v>98.1509335452532</v>
      </c>
      <c r="M241" s="0" t="n">
        <v>0.664516373055231</v>
      </c>
      <c r="N241" s="0" t="n">
        <v>0.352563144529151</v>
      </c>
      <c r="O241" s="0" t="n">
        <f aca="false">VLOOKUP(D241,'paramètres CI'!$A$1:$B$6,2)</f>
        <v>0.022045059962018</v>
      </c>
    </row>
    <row r="242" customFormat="false" ht="15.8" hidden="false" customHeight="false" outlineLevel="0" collapsed="false">
      <c r="A242" s="0" t="s">
        <v>14</v>
      </c>
      <c r="B242" s="0" t="s">
        <v>68</v>
      </c>
      <c r="C242" s="0" t="s">
        <v>45</v>
      </c>
      <c r="D242" s="0" t="s">
        <v>43</v>
      </c>
      <c r="J242" s="0" t="n">
        <v>10</v>
      </c>
      <c r="K242" s="0" t="n">
        <v>13</v>
      </c>
      <c r="L242" s="0" t="n">
        <v>61.5959856705013</v>
      </c>
      <c r="M242" s="0" t="n">
        <v>0.9</v>
      </c>
      <c r="N242" s="0" t="n">
        <v>0.237936380385077</v>
      </c>
      <c r="O242" s="0" t="n">
        <f aca="false">VLOOKUP(D242,'paramètres CI'!$A$1:$B$6,2)</f>
        <v>0.0935912806596305</v>
      </c>
    </row>
    <row r="243" customFormat="false" ht="15.8" hidden="false" customHeight="false" outlineLevel="0" collapsed="false">
      <c r="A243" s="0" t="s">
        <v>14</v>
      </c>
      <c r="B243" s="0" t="s">
        <v>68</v>
      </c>
      <c r="C243" s="0" t="s">
        <v>46</v>
      </c>
      <c r="D243" s="0" t="s">
        <v>43</v>
      </c>
      <c r="J243" s="0" t="n">
        <v>12</v>
      </c>
      <c r="K243" s="0" t="n">
        <v>13</v>
      </c>
      <c r="L243" s="0" t="n">
        <v>61.5959856705013</v>
      </c>
      <c r="M243" s="0" t="n">
        <v>1</v>
      </c>
      <c r="N243" s="0" t="n">
        <v>9.99400359784133E-005</v>
      </c>
      <c r="O243" s="0" t="n">
        <f aca="false">VLOOKUP(D243,'paramètres CI'!$A$1:$B$6,2)</f>
        <v>0.0935912806596305</v>
      </c>
    </row>
    <row r="244" customFormat="false" ht="15.8" hidden="false" customHeight="false" outlineLevel="0" collapsed="false">
      <c r="A244" s="0" t="s">
        <v>14</v>
      </c>
      <c r="B244" s="0" t="s">
        <v>68</v>
      </c>
      <c r="C244" s="0" t="s">
        <v>48</v>
      </c>
      <c r="D244" s="0" t="s">
        <v>43</v>
      </c>
      <c r="J244" s="0" t="n">
        <v>71.1796735942275</v>
      </c>
      <c r="K244" s="0" t="n">
        <v>20</v>
      </c>
      <c r="L244" s="0" t="n">
        <v>74.3101425823345</v>
      </c>
      <c r="M244" s="0" t="n">
        <v>2.81846860465116</v>
      </c>
      <c r="N244" s="0" t="n">
        <v>0.126358575563624</v>
      </c>
      <c r="O244" s="0" t="n">
        <f aca="false">VLOOKUP(D244,'paramètres CI'!$A$1:$B$6,2)</f>
        <v>0.0935912806596305</v>
      </c>
    </row>
    <row r="245" customFormat="false" ht="15.8" hidden="false" customHeight="false" outlineLevel="0" collapsed="false">
      <c r="A245" s="0" t="s">
        <v>14</v>
      </c>
      <c r="B245" s="0" t="s">
        <v>68</v>
      </c>
      <c r="C245" s="0" t="s">
        <v>49</v>
      </c>
      <c r="D245" s="0" t="s">
        <v>43</v>
      </c>
      <c r="J245" s="0" t="n">
        <v>88.9745919927844</v>
      </c>
      <c r="K245" s="0" t="n">
        <v>20</v>
      </c>
      <c r="L245" s="0" t="n">
        <v>74.3101425823345</v>
      </c>
      <c r="M245" s="0" t="n">
        <v>3.38216232558139</v>
      </c>
      <c r="N245" s="0" t="n">
        <v>9.99400359784133E-005</v>
      </c>
      <c r="O245" s="0" t="n">
        <f aca="false">VLOOKUP(D245,'paramètres CI'!$A$1:$B$6,2)</f>
        <v>0.0935912806596305</v>
      </c>
    </row>
    <row r="246" customFormat="false" ht="15.8" hidden="false" customHeight="false" outlineLevel="0" collapsed="false">
      <c r="A246" s="0" t="s">
        <v>14</v>
      </c>
      <c r="B246" s="0" t="s">
        <v>68</v>
      </c>
      <c r="C246" s="0" t="s">
        <v>55</v>
      </c>
      <c r="D246" s="0" t="s">
        <v>43</v>
      </c>
      <c r="J246" s="0" t="n">
        <v>30.6102780976116</v>
      </c>
      <c r="K246" s="0" t="n">
        <v>17</v>
      </c>
      <c r="L246" s="0" t="n">
        <v>73.0511615443369</v>
      </c>
      <c r="M246" s="0" t="n">
        <v>2.66055069767441</v>
      </c>
      <c r="N246" s="0" t="n">
        <v>0.163551177170774</v>
      </c>
      <c r="O246" s="0" t="n">
        <f aca="false">VLOOKUP(D246,'paramètres CI'!$A$1:$B$6,2)</f>
        <v>0.0935912806596305</v>
      </c>
    </row>
    <row r="247" customFormat="false" ht="15.8" hidden="false" customHeight="false" outlineLevel="0" collapsed="false">
      <c r="A247" s="0" t="s">
        <v>14</v>
      </c>
      <c r="B247" s="0" t="s">
        <v>68</v>
      </c>
      <c r="C247" s="0" t="s">
        <v>56</v>
      </c>
      <c r="D247" s="0" t="s">
        <v>43</v>
      </c>
      <c r="J247" s="0" t="n">
        <v>38.2628476220144</v>
      </c>
      <c r="K247" s="0" t="n">
        <v>17</v>
      </c>
      <c r="L247" s="0" t="n">
        <v>73.0511615443369</v>
      </c>
      <c r="M247" s="0" t="n">
        <v>3.31313860465116</v>
      </c>
      <c r="N247" s="0" t="n">
        <v>9.99400359784133E-005</v>
      </c>
      <c r="O247" s="0" t="n">
        <f aca="false">VLOOKUP(D247,'paramètres CI'!$A$1:$B$6,2)</f>
        <v>0.0935912806596305</v>
      </c>
    </row>
    <row r="248" customFormat="false" ht="15.8" hidden="false" customHeight="false" outlineLevel="0" collapsed="false">
      <c r="A248" s="0" t="s">
        <v>14</v>
      </c>
      <c r="B248" s="0" t="s">
        <v>69</v>
      </c>
      <c r="C248" s="0" t="s">
        <v>38</v>
      </c>
      <c r="D248" s="0" t="s">
        <v>39</v>
      </c>
      <c r="J248" s="0" t="n">
        <v>9.29276540117716</v>
      </c>
      <c r="K248" s="0" t="n">
        <v>20</v>
      </c>
      <c r="L248" s="0" t="n">
        <v>73.1416226421315</v>
      </c>
      <c r="M248" s="0" t="n">
        <v>0.992334403709151</v>
      </c>
      <c r="N248" s="0" t="n">
        <v>9.99900009999E-005</v>
      </c>
      <c r="O248" s="0" t="n">
        <f aca="false">VLOOKUP(D248,'paramètres CI'!$A$1:$B$6,2)</f>
        <v>0.022045059962018</v>
      </c>
    </row>
    <row r="249" customFormat="false" ht="15.8" hidden="false" customHeight="false" outlineLevel="0" collapsed="false">
      <c r="A249" s="0" t="s">
        <v>14</v>
      </c>
      <c r="B249" s="0" t="s">
        <v>69</v>
      </c>
      <c r="C249" s="0" t="s">
        <v>41</v>
      </c>
      <c r="D249" s="0" t="s">
        <v>39</v>
      </c>
      <c r="J249" s="0" t="n">
        <v>7.43421232094173</v>
      </c>
      <c r="K249" s="0" t="n">
        <v>20</v>
      </c>
      <c r="L249" s="0" t="n">
        <v>73.1416226421315</v>
      </c>
      <c r="M249" s="0" t="n">
        <v>0.663571928112542</v>
      </c>
      <c r="N249" s="0" t="n">
        <v>0.999900009999</v>
      </c>
      <c r="O249" s="0" t="n">
        <f aca="false">VLOOKUP(D249,'paramètres CI'!$A$1:$B$6,2)</f>
        <v>0.022045059962018</v>
      </c>
    </row>
    <row r="250" customFormat="false" ht="15.8" hidden="false" customHeight="false" outlineLevel="0" collapsed="false">
      <c r="A250" s="0" t="s">
        <v>14</v>
      </c>
      <c r="B250" s="0" t="s">
        <v>70</v>
      </c>
      <c r="C250" s="0" t="s">
        <v>32</v>
      </c>
      <c r="D250" s="0" t="s">
        <v>33</v>
      </c>
      <c r="J250" s="0" t="n">
        <v>30.5258255329691</v>
      </c>
      <c r="K250" s="0" t="n">
        <v>25</v>
      </c>
      <c r="L250" s="0" t="n">
        <v>164.548964514246</v>
      </c>
      <c r="M250" s="0" t="n">
        <v>0.660410744613746</v>
      </c>
      <c r="N250" s="0" t="n">
        <v>0.0183454789212092</v>
      </c>
      <c r="O250" s="0" t="n">
        <f aca="false">VLOOKUP(D250,'paramètres CI'!$A$1:$B$6,2)</f>
        <v>0.033584731604575</v>
      </c>
    </row>
    <row r="251" customFormat="false" ht="15.8" hidden="false" customHeight="false" outlineLevel="0" collapsed="false">
      <c r="A251" s="0" t="s">
        <v>14</v>
      </c>
      <c r="B251" s="0" t="s">
        <v>70</v>
      </c>
      <c r="C251" s="0" t="s">
        <v>32</v>
      </c>
      <c r="D251" s="0" t="s">
        <v>34</v>
      </c>
      <c r="J251" s="0" t="n">
        <v>30.6827900887839</v>
      </c>
      <c r="K251" s="0" t="n">
        <v>25</v>
      </c>
      <c r="L251" s="0" t="n">
        <v>187.929968324071</v>
      </c>
      <c r="M251" s="0" t="n">
        <v>0.686636949113994</v>
      </c>
      <c r="N251" s="0" t="n">
        <v>0.0503450208502998</v>
      </c>
      <c r="O251" s="0" t="n">
        <f aca="false">VLOOKUP(D251,'paramètres CI'!$A$1:$B$6,2)</f>
        <v>0.0424847883250769</v>
      </c>
    </row>
    <row r="252" customFormat="false" ht="15.8" hidden="false" customHeight="false" outlineLevel="0" collapsed="false">
      <c r="A252" s="0" t="s">
        <v>14</v>
      </c>
      <c r="B252" s="0" t="s">
        <v>70</v>
      </c>
      <c r="C252" s="0" t="s">
        <v>35</v>
      </c>
      <c r="D252" s="0" t="s">
        <v>33</v>
      </c>
      <c r="J252" s="0" t="n">
        <v>38.1572819162113</v>
      </c>
      <c r="K252" s="0" t="n">
        <v>25</v>
      </c>
      <c r="L252" s="0" t="n">
        <v>164.548964514246</v>
      </c>
      <c r="M252" s="0" t="n">
        <v>0.792492893536496</v>
      </c>
      <c r="N252" s="0" t="n">
        <v>9.99300489657242E-005</v>
      </c>
      <c r="O252" s="0" t="n">
        <f aca="false">VLOOKUP(D252,'paramètres CI'!$A$1:$B$6,2)</f>
        <v>0.033584731604575</v>
      </c>
    </row>
    <row r="253" customFormat="false" ht="15.8" hidden="false" customHeight="false" outlineLevel="0" collapsed="false">
      <c r="A253" s="0" t="s">
        <v>14</v>
      </c>
      <c r="B253" s="0" t="s">
        <v>70</v>
      </c>
      <c r="C253" s="0" t="s">
        <v>35</v>
      </c>
      <c r="D253" s="0" t="s">
        <v>34</v>
      </c>
      <c r="J253" s="0" t="n">
        <v>38.3534876109799</v>
      </c>
      <c r="K253" s="0" t="n">
        <v>25</v>
      </c>
      <c r="L253" s="0" t="n">
        <v>187.929968324071</v>
      </c>
      <c r="M253" s="0" t="n">
        <v>0.823964338936793</v>
      </c>
      <c r="N253" s="0" t="n">
        <v>9.99300489657242E-005</v>
      </c>
      <c r="O253" s="0" t="n">
        <f aca="false">VLOOKUP(D253,'paramètres CI'!$A$1:$B$6,2)</f>
        <v>0.0424847883250769</v>
      </c>
    </row>
    <row r="254" customFormat="false" ht="15.8" hidden="false" customHeight="false" outlineLevel="0" collapsed="false">
      <c r="A254" s="0" t="s">
        <v>14</v>
      </c>
      <c r="B254" s="0" t="s">
        <v>70</v>
      </c>
      <c r="C254" s="0" t="s">
        <v>36</v>
      </c>
      <c r="D254" s="0" t="s">
        <v>37</v>
      </c>
      <c r="J254" s="0" t="n">
        <v>24.9821343918007</v>
      </c>
      <c r="K254" s="0" t="n">
        <v>20</v>
      </c>
      <c r="L254" s="0" t="n">
        <v>142.56953394517</v>
      </c>
      <c r="M254" s="0" t="n">
        <v>0.754205893077403</v>
      </c>
      <c r="N254" s="0" t="n">
        <v>9.99300489657242E-005</v>
      </c>
      <c r="O254" s="0" t="n">
        <f aca="false">VLOOKUP(D254,'paramètres CI'!$A$1:$B$6,2)</f>
        <v>0.0385046990211696</v>
      </c>
    </row>
    <row r="255" customFormat="false" ht="15.8" hidden="false" customHeight="false" outlineLevel="0" collapsed="false">
      <c r="A255" s="0" t="s">
        <v>14</v>
      </c>
      <c r="B255" s="0" t="s">
        <v>70</v>
      </c>
      <c r="C255" s="0" t="s">
        <v>38</v>
      </c>
      <c r="D255" s="0" t="s">
        <v>39</v>
      </c>
      <c r="J255" s="0" t="n">
        <v>18.0675110461821</v>
      </c>
      <c r="K255" s="0" t="n">
        <v>20</v>
      </c>
      <c r="L255" s="0" t="n">
        <v>142.760701233343</v>
      </c>
      <c r="M255" s="0" t="n">
        <v>0.981803553628876</v>
      </c>
      <c r="N255" s="0" t="n">
        <v>9.99300489657242E-005</v>
      </c>
      <c r="O255" s="0" t="n">
        <f aca="false">VLOOKUP(D255,'paramètres CI'!$A$1:$B$6,2)</f>
        <v>0.022045059962018</v>
      </c>
    </row>
    <row r="256" customFormat="false" ht="15.8" hidden="false" customHeight="false" outlineLevel="0" collapsed="false">
      <c r="A256" s="0" t="s">
        <v>14</v>
      </c>
      <c r="B256" s="0" t="s">
        <v>70</v>
      </c>
      <c r="C256" s="0" t="s">
        <v>40</v>
      </c>
      <c r="D256" s="0" t="s">
        <v>37</v>
      </c>
      <c r="J256" s="0" t="n">
        <v>19.9857075134405</v>
      </c>
      <c r="K256" s="0" t="n">
        <v>20</v>
      </c>
      <c r="L256" s="0" t="n">
        <v>142.56953394517</v>
      </c>
      <c r="M256" s="0" t="n">
        <v>0.521636977683193</v>
      </c>
      <c r="N256" s="0" t="n">
        <v>0.03406034616033</v>
      </c>
      <c r="O256" s="0" t="n">
        <f aca="false">VLOOKUP(D256,'paramètres CI'!$A$1:$B$6,2)</f>
        <v>0.0385046990211696</v>
      </c>
    </row>
    <row r="257" customFormat="false" ht="15.8" hidden="false" customHeight="false" outlineLevel="0" collapsed="false">
      <c r="A257" s="0" t="s">
        <v>14</v>
      </c>
      <c r="B257" s="0" t="s">
        <v>70</v>
      </c>
      <c r="C257" s="0" t="s">
        <v>41</v>
      </c>
      <c r="D257" s="0" t="s">
        <v>39</v>
      </c>
      <c r="J257" s="0" t="n">
        <v>14.4540088369457</v>
      </c>
      <c r="K257" s="0" t="n">
        <v>20</v>
      </c>
      <c r="L257" s="0" t="n">
        <v>142.760701233343</v>
      </c>
      <c r="M257" s="0" t="n">
        <v>0.609370656337584</v>
      </c>
      <c r="N257" s="0" t="n">
        <v>0.518888771425183</v>
      </c>
      <c r="O257" s="0" t="n">
        <f aca="false">VLOOKUP(D257,'paramètres CI'!$A$1:$B$6,2)</f>
        <v>0.022045059962018</v>
      </c>
    </row>
    <row r="258" customFormat="false" ht="15.8" hidden="false" customHeight="false" outlineLevel="0" collapsed="false">
      <c r="A258" s="0" t="s">
        <v>14</v>
      </c>
      <c r="B258" s="0" t="s">
        <v>70</v>
      </c>
      <c r="C258" s="0" t="s">
        <v>45</v>
      </c>
      <c r="D258" s="0" t="s">
        <v>43</v>
      </c>
      <c r="J258" s="0" t="n">
        <v>10</v>
      </c>
      <c r="K258" s="0" t="n">
        <v>13</v>
      </c>
      <c r="L258" s="0" t="n">
        <v>111.693472202338</v>
      </c>
      <c r="M258" s="0" t="n">
        <v>0.9</v>
      </c>
      <c r="N258" s="0" t="n">
        <v>0.171800263069944</v>
      </c>
      <c r="O258" s="0" t="n">
        <f aca="false">VLOOKUP(D258,'paramètres CI'!$A$1:$B$6,2)</f>
        <v>0.0935912806596305</v>
      </c>
    </row>
    <row r="259" customFormat="false" ht="15.8" hidden="false" customHeight="false" outlineLevel="0" collapsed="false">
      <c r="A259" s="0" t="s">
        <v>14</v>
      </c>
      <c r="B259" s="0" t="s">
        <v>70</v>
      </c>
      <c r="C259" s="0" t="s">
        <v>46</v>
      </c>
      <c r="D259" s="0" t="s">
        <v>43</v>
      </c>
      <c r="J259" s="0" t="n">
        <v>12</v>
      </c>
      <c r="K259" s="0" t="n">
        <v>13</v>
      </c>
      <c r="L259" s="0" t="n">
        <v>111.693472202338</v>
      </c>
      <c r="M259" s="0" t="n">
        <v>1</v>
      </c>
      <c r="N259" s="0" t="n">
        <v>9.99300489657242E-005</v>
      </c>
      <c r="O259" s="0" t="n">
        <f aca="false">VLOOKUP(D259,'paramètres CI'!$A$1:$B$6,2)</f>
        <v>0.0935912806596305</v>
      </c>
    </row>
    <row r="260" customFormat="false" ht="15.8" hidden="false" customHeight="false" outlineLevel="0" collapsed="false">
      <c r="A260" s="0" t="s">
        <v>14</v>
      </c>
      <c r="B260" s="0" t="s">
        <v>70</v>
      </c>
      <c r="C260" s="0" t="s">
        <v>48</v>
      </c>
      <c r="D260" s="0" t="s">
        <v>43</v>
      </c>
      <c r="J260" s="0" t="n">
        <v>81.4879499032674</v>
      </c>
      <c r="K260" s="0" t="n">
        <v>20</v>
      </c>
      <c r="L260" s="0" t="n">
        <v>130.740950725223</v>
      </c>
      <c r="M260" s="0" t="n">
        <v>2.83163023255814</v>
      </c>
      <c r="N260" s="0" t="n">
        <v>0.0891563129241756</v>
      </c>
      <c r="O260" s="0" t="n">
        <f aca="false">VLOOKUP(D260,'paramètres CI'!$A$1:$B$6,2)</f>
        <v>0.0935912806596305</v>
      </c>
    </row>
    <row r="261" customFormat="false" ht="15.8" hidden="false" customHeight="false" outlineLevel="0" collapsed="false">
      <c r="A261" s="0" t="s">
        <v>14</v>
      </c>
      <c r="B261" s="0" t="s">
        <v>70</v>
      </c>
      <c r="C261" s="0" t="s">
        <v>49</v>
      </c>
      <c r="D261" s="0" t="s">
        <v>43</v>
      </c>
      <c r="J261" s="0" t="n">
        <v>101.859937379084</v>
      </c>
      <c r="K261" s="0" t="n">
        <v>20</v>
      </c>
      <c r="L261" s="0" t="n">
        <v>130.740950725223</v>
      </c>
      <c r="M261" s="0" t="n">
        <v>3.39795627906976</v>
      </c>
      <c r="N261" s="0" t="n">
        <v>9.99300489657242E-005</v>
      </c>
      <c r="O261" s="0" t="n">
        <f aca="false">VLOOKUP(D261,'paramètres CI'!$A$1:$B$6,2)</f>
        <v>0.0935912806596305</v>
      </c>
    </row>
    <row r="262" customFormat="false" ht="15.8" hidden="false" customHeight="false" outlineLevel="0" collapsed="false">
      <c r="A262" s="0" t="s">
        <v>14</v>
      </c>
      <c r="B262" s="0" t="s">
        <v>70</v>
      </c>
      <c r="C262" s="0" t="s">
        <v>55</v>
      </c>
      <c r="D262" s="0" t="s">
        <v>43</v>
      </c>
      <c r="J262" s="0" t="n">
        <v>37.9111916854524</v>
      </c>
      <c r="K262" s="0" t="n">
        <v>17</v>
      </c>
      <c r="L262" s="0" t="n">
        <v>132.357751555374</v>
      </c>
      <c r="M262" s="0" t="n">
        <v>2.67297488372093</v>
      </c>
      <c r="N262" s="0" t="n">
        <v>0.116704296306099</v>
      </c>
      <c r="O262" s="0" t="n">
        <f aca="false">VLOOKUP(D262,'paramètres CI'!$A$1:$B$6,2)</f>
        <v>0.0935912806596305</v>
      </c>
    </row>
    <row r="263" customFormat="false" ht="15.8" hidden="false" customHeight="false" outlineLevel="0" collapsed="false">
      <c r="A263" s="0" t="s">
        <v>14</v>
      </c>
      <c r="B263" s="0" t="s">
        <v>70</v>
      </c>
      <c r="C263" s="0" t="s">
        <v>56</v>
      </c>
      <c r="D263" s="0" t="s">
        <v>43</v>
      </c>
      <c r="J263" s="0" t="n">
        <v>47.3889896068154</v>
      </c>
      <c r="K263" s="0" t="n">
        <v>17</v>
      </c>
      <c r="L263" s="0" t="n">
        <v>132.357751555374</v>
      </c>
      <c r="M263" s="0" t="n">
        <v>3.32861023255814</v>
      </c>
      <c r="N263" s="0" t="n">
        <v>9.99300489657242E-005</v>
      </c>
      <c r="O263" s="0" t="n">
        <f aca="false">VLOOKUP(D263,'paramètres CI'!$A$1:$B$6,2)</f>
        <v>0.0935912806596305</v>
      </c>
    </row>
    <row r="264" customFormat="false" ht="15.8" hidden="false" customHeight="false" outlineLevel="0" collapsed="false">
      <c r="A264" s="0" t="s">
        <v>14</v>
      </c>
      <c r="B264" s="0" t="s">
        <v>71</v>
      </c>
      <c r="C264" s="0" t="s">
        <v>32</v>
      </c>
      <c r="D264" s="0" t="s">
        <v>34</v>
      </c>
      <c r="J264" s="0" t="n">
        <v>28.735300087943</v>
      </c>
      <c r="K264" s="0" t="n">
        <v>25</v>
      </c>
      <c r="L264" s="0" t="n">
        <v>165.395474205129</v>
      </c>
      <c r="M264" s="0" t="n">
        <v>0.649588348750569</v>
      </c>
      <c r="N264" s="0" t="n">
        <v>0.0159487647885483</v>
      </c>
      <c r="O264" s="0" t="n">
        <f aca="false">VLOOKUP(D264,'paramètres CI'!$A$1:$B$6,2)</f>
        <v>0.0424847883250769</v>
      </c>
    </row>
    <row r="265" customFormat="false" ht="15.8" hidden="false" customHeight="false" outlineLevel="0" collapsed="false">
      <c r="A265" s="0" t="s">
        <v>14</v>
      </c>
      <c r="B265" s="0" t="s">
        <v>71</v>
      </c>
      <c r="C265" s="0" t="s">
        <v>32</v>
      </c>
      <c r="D265" s="0" t="s">
        <v>33</v>
      </c>
      <c r="J265" s="0" t="n">
        <v>28.67925949</v>
      </c>
      <c r="K265" s="0" t="n">
        <v>25</v>
      </c>
      <c r="L265" s="0" t="n">
        <v>151.795299133309</v>
      </c>
      <c r="M265" s="0" t="n">
        <v>0.692375954400716</v>
      </c>
      <c r="N265" s="0" t="n">
        <v>0.0263724581265019</v>
      </c>
      <c r="O265" s="0" t="n">
        <f aca="false">VLOOKUP(D265,'paramètres CI'!$A$1:$B$6,2)</f>
        <v>0.033584731604575</v>
      </c>
    </row>
    <row r="266" customFormat="false" ht="15.8" hidden="false" customHeight="false" outlineLevel="0" collapsed="false">
      <c r="A266" s="0" t="s">
        <v>14</v>
      </c>
      <c r="B266" s="0" t="s">
        <v>71</v>
      </c>
      <c r="C266" s="0" t="s">
        <v>35</v>
      </c>
      <c r="D266" s="0" t="s">
        <v>33</v>
      </c>
      <c r="J266" s="0" t="n">
        <v>35.8490743625</v>
      </c>
      <c r="K266" s="0" t="n">
        <v>25</v>
      </c>
      <c r="L266" s="0" t="n">
        <v>151.795299133309</v>
      </c>
      <c r="M266" s="0" t="n">
        <v>0.83085114528086</v>
      </c>
      <c r="N266" s="0" t="n">
        <v>9.99300489657242E-005</v>
      </c>
      <c r="O266" s="0" t="n">
        <f aca="false">VLOOKUP(D266,'paramètres CI'!$A$1:$B$6,2)</f>
        <v>0.033584731604575</v>
      </c>
    </row>
    <row r="267" customFormat="false" ht="15.8" hidden="false" customHeight="false" outlineLevel="0" collapsed="false">
      <c r="A267" s="0" t="s">
        <v>14</v>
      </c>
      <c r="B267" s="0" t="s">
        <v>71</v>
      </c>
      <c r="C267" s="0" t="s">
        <v>35</v>
      </c>
      <c r="D267" s="0" t="s">
        <v>34</v>
      </c>
      <c r="J267" s="0" t="n">
        <v>35.9191251099288</v>
      </c>
      <c r="K267" s="0" t="n">
        <v>25</v>
      </c>
      <c r="L267" s="0" t="n">
        <v>165.395474205129</v>
      </c>
      <c r="M267" s="0" t="n">
        <v>0.779506018500683</v>
      </c>
      <c r="N267" s="0" t="n">
        <v>9.99300489657242E-005</v>
      </c>
      <c r="O267" s="0" t="n">
        <f aca="false">VLOOKUP(D267,'paramètres CI'!$A$1:$B$6,2)</f>
        <v>0.0424847883250769</v>
      </c>
    </row>
    <row r="268" customFormat="false" ht="15.8" hidden="false" customHeight="false" outlineLevel="0" collapsed="false">
      <c r="A268" s="0" t="s">
        <v>14</v>
      </c>
      <c r="B268" s="0" t="s">
        <v>71</v>
      </c>
      <c r="C268" s="0" t="s">
        <v>36</v>
      </c>
      <c r="D268" s="0" t="s">
        <v>37</v>
      </c>
      <c r="J268" s="0" t="n">
        <v>22.5548069270979</v>
      </c>
      <c r="K268" s="0" t="n">
        <v>20</v>
      </c>
      <c r="L268" s="0" t="n">
        <v>133.421049579506</v>
      </c>
      <c r="M268" s="0" t="n">
        <v>0.755009135385139</v>
      </c>
      <c r="N268" s="0" t="n">
        <v>9.99300489657242E-005</v>
      </c>
      <c r="O268" s="0" t="n">
        <f aca="false">VLOOKUP(D268,'paramètres CI'!$A$1:$B$6,2)</f>
        <v>0.0385046990211696</v>
      </c>
    </row>
    <row r="269" customFormat="false" ht="15.8" hidden="false" customHeight="false" outlineLevel="0" collapsed="false">
      <c r="A269" s="0" t="s">
        <v>14</v>
      </c>
      <c r="B269" s="0" t="s">
        <v>71</v>
      </c>
      <c r="C269" s="0" t="s">
        <v>38</v>
      </c>
      <c r="D269" s="0" t="s">
        <v>39</v>
      </c>
      <c r="J269" s="0" t="n">
        <v>16.3975767285925</v>
      </c>
      <c r="K269" s="0" t="n">
        <v>20</v>
      </c>
      <c r="L269" s="0" t="n">
        <v>130.043676915367</v>
      </c>
      <c r="M269" s="0" t="n">
        <v>0.982603523081288</v>
      </c>
      <c r="N269" s="0" t="n">
        <v>9.99300489657242E-005</v>
      </c>
      <c r="O269" s="0" t="n">
        <f aca="false">VLOOKUP(D269,'paramètres CI'!$A$1:$B$6,2)</f>
        <v>0.022045059962018</v>
      </c>
    </row>
    <row r="270" customFormat="false" ht="15.8" hidden="false" customHeight="false" outlineLevel="0" collapsed="false">
      <c r="A270" s="0" t="s">
        <v>14</v>
      </c>
      <c r="B270" s="0" t="s">
        <v>71</v>
      </c>
      <c r="C270" s="0" t="s">
        <v>40</v>
      </c>
      <c r="D270" s="0" t="s">
        <v>37</v>
      </c>
      <c r="J270" s="0" t="n">
        <v>18.0438455416783</v>
      </c>
      <c r="K270" s="0" t="n">
        <v>20</v>
      </c>
      <c r="L270" s="0" t="n">
        <v>133.421049579506</v>
      </c>
      <c r="M270" s="0" t="n">
        <v>0.523098269881419</v>
      </c>
      <c r="N270" s="0" t="n">
        <v>0.0472075906359741</v>
      </c>
      <c r="O270" s="0" t="n">
        <f aca="false">VLOOKUP(D270,'paramètres CI'!$A$1:$B$6,2)</f>
        <v>0.0385046990211696</v>
      </c>
    </row>
    <row r="271" customFormat="false" ht="15.8" hidden="false" customHeight="false" outlineLevel="0" collapsed="false">
      <c r="A271" s="0" t="s">
        <v>14</v>
      </c>
      <c r="B271" s="0" t="s">
        <v>71</v>
      </c>
      <c r="C271" s="0" t="s">
        <v>41</v>
      </c>
      <c r="D271" s="0" t="s">
        <v>39</v>
      </c>
      <c r="J271" s="0" t="n">
        <v>13.118061382874</v>
      </c>
      <c r="K271" s="0" t="n">
        <v>20</v>
      </c>
      <c r="L271" s="0" t="n">
        <v>130.043676915367</v>
      </c>
      <c r="M271" s="0" t="n">
        <v>0.610823001484362</v>
      </c>
      <c r="N271" s="0" t="n">
        <v>0.387620945535529</v>
      </c>
      <c r="O271" s="0" t="n">
        <f aca="false">VLOOKUP(D271,'paramètres CI'!$A$1:$B$6,2)</f>
        <v>0.022045059962018</v>
      </c>
    </row>
    <row r="272" customFormat="false" ht="15.8" hidden="false" customHeight="false" outlineLevel="0" collapsed="false">
      <c r="A272" s="0" t="s">
        <v>14</v>
      </c>
      <c r="B272" s="0" t="s">
        <v>71</v>
      </c>
      <c r="C272" s="0" t="s">
        <v>45</v>
      </c>
      <c r="D272" s="0" t="s">
        <v>43</v>
      </c>
      <c r="J272" s="0" t="n">
        <v>10</v>
      </c>
      <c r="K272" s="0" t="n">
        <v>13</v>
      </c>
      <c r="L272" s="0" t="n">
        <v>104.757923243993</v>
      </c>
      <c r="M272" s="0" t="n">
        <v>0.9</v>
      </c>
      <c r="N272" s="0" t="n">
        <v>0.237471569967356</v>
      </c>
      <c r="O272" s="0" t="n">
        <f aca="false">VLOOKUP(D272,'paramètres CI'!$A$1:$B$6,2)</f>
        <v>0.0935912806596305</v>
      </c>
    </row>
    <row r="273" customFormat="false" ht="15.8" hidden="false" customHeight="false" outlineLevel="0" collapsed="false">
      <c r="A273" s="0" t="s">
        <v>14</v>
      </c>
      <c r="B273" s="0" t="s">
        <v>71</v>
      </c>
      <c r="C273" s="0" t="s">
        <v>46</v>
      </c>
      <c r="D273" s="0" t="s">
        <v>43</v>
      </c>
      <c r="J273" s="0" t="n">
        <v>12</v>
      </c>
      <c r="K273" s="0" t="n">
        <v>13</v>
      </c>
      <c r="L273" s="0" t="n">
        <v>104.757923243993</v>
      </c>
      <c r="M273" s="0" t="n">
        <v>1</v>
      </c>
      <c r="N273" s="0" t="n">
        <v>9.99300489657242E-005</v>
      </c>
      <c r="O273" s="0" t="n">
        <f aca="false">VLOOKUP(D273,'paramètres CI'!$A$1:$B$6,2)</f>
        <v>0.0935912806596305</v>
      </c>
    </row>
    <row r="274" customFormat="false" ht="15.8" hidden="false" customHeight="false" outlineLevel="0" collapsed="false">
      <c r="A274" s="0" t="s">
        <v>14</v>
      </c>
      <c r="B274" s="0" t="s">
        <v>71</v>
      </c>
      <c r="C274" s="0" t="s">
        <v>48</v>
      </c>
      <c r="D274" s="0" t="s">
        <v>43</v>
      </c>
      <c r="J274" s="0" t="n">
        <v>77.1264721362345</v>
      </c>
      <c r="K274" s="0" t="n">
        <v>20</v>
      </c>
      <c r="L274" s="0" t="n">
        <v>122.832792420401</v>
      </c>
      <c r="M274" s="0" t="n">
        <v>2.83163023255814</v>
      </c>
      <c r="N274" s="0" t="n">
        <v>0.123313182368527</v>
      </c>
      <c r="O274" s="0" t="n">
        <f aca="false">VLOOKUP(D274,'paramètres CI'!$A$1:$B$6,2)</f>
        <v>0.0935912806596305</v>
      </c>
    </row>
    <row r="275" customFormat="false" ht="15.8" hidden="false" customHeight="false" outlineLevel="0" collapsed="false">
      <c r="A275" s="0" t="s">
        <v>14</v>
      </c>
      <c r="B275" s="0" t="s">
        <v>71</v>
      </c>
      <c r="C275" s="0" t="s">
        <v>49</v>
      </c>
      <c r="D275" s="0" t="s">
        <v>43</v>
      </c>
      <c r="J275" s="0" t="n">
        <v>96.4080901702931</v>
      </c>
      <c r="K275" s="0" t="n">
        <v>20</v>
      </c>
      <c r="L275" s="0" t="n">
        <v>122.832792420401</v>
      </c>
      <c r="M275" s="0" t="n">
        <v>3.39795627906976</v>
      </c>
      <c r="N275" s="0" t="n">
        <v>9.99300489657242E-005</v>
      </c>
      <c r="O275" s="0" t="n">
        <f aca="false">VLOOKUP(D275,'paramètres CI'!$A$1:$B$6,2)</f>
        <v>0.0935912806596305</v>
      </c>
    </row>
    <row r="276" customFormat="false" ht="15.8" hidden="false" customHeight="false" outlineLevel="0" collapsed="false">
      <c r="A276" s="0" t="s">
        <v>14</v>
      </c>
      <c r="B276" s="0" t="s">
        <v>71</v>
      </c>
      <c r="C276" s="0" t="s">
        <v>55</v>
      </c>
      <c r="D276" s="0" t="s">
        <v>43</v>
      </c>
      <c r="J276" s="0" t="n">
        <v>35.0166952550237</v>
      </c>
      <c r="K276" s="0" t="n">
        <v>17</v>
      </c>
      <c r="L276" s="0" t="n">
        <v>124.373840642565</v>
      </c>
      <c r="M276" s="0" t="n">
        <v>2.67297488372093</v>
      </c>
      <c r="N276" s="0" t="n">
        <v>0.161365978234803</v>
      </c>
      <c r="O276" s="0" t="n">
        <f aca="false">VLOOKUP(D276,'paramètres CI'!$A$1:$B$6,2)</f>
        <v>0.0935912806596305</v>
      </c>
    </row>
    <row r="277" customFormat="false" ht="15.8" hidden="false" customHeight="false" outlineLevel="0" collapsed="false">
      <c r="A277" s="0" t="s">
        <v>14</v>
      </c>
      <c r="B277" s="0" t="s">
        <v>71</v>
      </c>
      <c r="C277" s="0" t="s">
        <v>56</v>
      </c>
      <c r="D277" s="0" t="s">
        <v>43</v>
      </c>
      <c r="J277" s="0" t="n">
        <v>43.7708690687796</v>
      </c>
      <c r="K277" s="0" t="n">
        <v>17</v>
      </c>
      <c r="L277" s="0" t="n">
        <v>124.373840642565</v>
      </c>
      <c r="M277" s="0" t="n">
        <v>3.32861023255814</v>
      </c>
      <c r="N277" s="0" t="n">
        <v>9.99300489657242E-005</v>
      </c>
      <c r="O277" s="0" t="n">
        <f aca="false">VLOOKUP(D277,'paramètres CI'!$A$1:$B$6,2)</f>
        <v>0.0935912806596305</v>
      </c>
    </row>
    <row r="278" customFormat="false" ht="15.8" hidden="false" customHeight="false" outlineLevel="0" collapsed="false">
      <c r="A278" s="0" t="s">
        <v>14</v>
      </c>
      <c r="B278" s="0" t="s">
        <v>72</v>
      </c>
      <c r="C278" s="0" t="s">
        <v>32</v>
      </c>
      <c r="D278" s="0" t="s">
        <v>33</v>
      </c>
      <c r="J278" s="0" t="n">
        <v>25.8952413057325</v>
      </c>
      <c r="K278" s="0" t="n">
        <v>25</v>
      </c>
      <c r="L278" s="0" t="n">
        <v>134.946856404224</v>
      </c>
      <c r="M278" s="0" t="n">
        <v>0.684212278429666</v>
      </c>
      <c r="N278" s="0" t="n">
        <v>0.0249152847041379</v>
      </c>
      <c r="O278" s="0" t="n">
        <f aca="false">VLOOKUP(D278,'paramètres CI'!$A$1:$B$6,2)</f>
        <v>0.033584731604575</v>
      </c>
    </row>
    <row r="279" customFormat="false" ht="15.8" hidden="false" customHeight="false" outlineLevel="0" collapsed="false">
      <c r="A279" s="0" t="s">
        <v>14</v>
      </c>
      <c r="B279" s="0" t="s">
        <v>72</v>
      </c>
      <c r="C279" s="0" t="s">
        <v>32</v>
      </c>
      <c r="D279" s="0" t="s">
        <v>34</v>
      </c>
      <c r="J279" s="0" t="n">
        <v>25.9844620495916</v>
      </c>
      <c r="K279" s="0" t="n">
        <v>25</v>
      </c>
      <c r="L279" s="0" t="n">
        <v>154.352649489736</v>
      </c>
      <c r="M279" s="0" t="n">
        <v>0.620586105453722</v>
      </c>
      <c r="N279" s="0" t="n">
        <v>0.0296977204267382</v>
      </c>
      <c r="O279" s="0" t="n">
        <f aca="false">VLOOKUP(D279,'paramètres CI'!$A$1:$B$6,2)</f>
        <v>0.0424847883250769</v>
      </c>
    </row>
    <row r="280" customFormat="false" ht="15.8" hidden="false" customHeight="false" outlineLevel="0" collapsed="false">
      <c r="A280" s="0" t="s">
        <v>14</v>
      </c>
      <c r="B280" s="0" t="s">
        <v>72</v>
      </c>
      <c r="C280" s="0" t="s">
        <v>35</v>
      </c>
      <c r="D280" s="0" t="s">
        <v>33</v>
      </c>
      <c r="J280" s="0" t="n">
        <v>32.3690516321656</v>
      </c>
      <c r="K280" s="0" t="n">
        <v>25</v>
      </c>
      <c r="L280" s="0" t="n">
        <v>134.946856404224</v>
      </c>
      <c r="M280" s="0" t="n">
        <v>0.8210547341156</v>
      </c>
      <c r="N280" s="0" t="n">
        <v>9.99300489657242E-005</v>
      </c>
      <c r="O280" s="0" t="n">
        <f aca="false">VLOOKUP(D280,'paramètres CI'!$A$1:$B$6,2)</f>
        <v>0.033584731604575</v>
      </c>
    </row>
    <row r="281" customFormat="false" ht="15.8" hidden="false" customHeight="false" outlineLevel="0" collapsed="false">
      <c r="A281" s="0" t="s">
        <v>14</v>
      </c>
      <c r="B281" s="0" t="s">
        <v>72</v>
      </c>
      <c r="C281" s="0" t="s">
        <v>35</v>
      </c>
      <c r="D281" s="0" t="s">
        <v>34</v>
      </c>
      <c r="J281" s="0" t="n">
        <v>32.4805775619894</v>
      </c>
      <c r="K281" s="0" t="n">
        <v>25</v>
      </c>
      <c r="L281" s="0" t="n">
        <v>154.352649489736</v>
      </c>
      <c r="M281" s="0" t="n">
        <v>0.744703326544467</v>
      </c>
      <c r="N281" s="0" t="n">
        <v>9.99300489657242E-005</v>
      </c>
      <c r="O281" s="0" t="n">
        <f aca="false">VLOOKUP(D281,'paramètres CI'!$A$1:$B$6,2)</f>
        <v>0.0424847883250769</v>
      </c>
    </row>
    <row r="282" customFormat="false" ht="15.8" hidden="false" customHeight="false" outlineLevel="0" collapsed="false">
      <c r="A282" s="0" t="s">
        <v>14</v>
      </c>
      <c r="B282" s="0" t="s">
        <v>72</v>
      </c>
      <c r="C282" s="0" t="s">
        <v>36</v>
      </c>
      <c r="D282" s="0" t="s">
        <v>37</v>
      </c>
      <c r="J282" s="0" t="n">
        <v>18.1489982135864</v>
      </c>
      <c r="K282" s="0" t="n">
        <v>20</v>
      </c>
      <c r="L282" s="0" t="n">
        <v>113.328905777362</v>
      </c>
      <c r="M282" s="0" t="n">
        <v>0.7625007083061</v>
      </c>
      <c r="N282" s="0" t="n">
        <v>9.99300489657242E-005</v>
      </c>
      <c r="O282" s="0" t="n">
        <f aca="false">VLOOKUP(D282,'paramètres CI'!$A$1:$B$6,2)</f>
        <v>0.0385046990211696</v>
      </c>
    </row>
    <row r="283" customFormat="false" ht="15.8" hidden="false" customHeight="false" outlineLevel="0" collapsed="false">
      <c r="A283" s="0" t="s">
        <v>14</v>
      </c>
      <c r="B283" s="0" t="s">
        <v>72</v>
      </c>
      <c r="C283" s="0" t="s">
        <v>38</v>
      </c>
      <c r="D283" s="0" t="s">
        <v>39</v>
      </c>
      <c r="J283" s="0" t="n">
        <v>13.3628422949428</v>
      </c>
      <c r="K283" s="0" t="n">
        <v>20</v>
      </c>
      <c r="L283" s="0" t="n">
        <v>114.769679826888</v>
      </c>
      <c r="M283" s="0" t="n">
        <v>0.990096728379375</v>
      </c>
      <c r="N283" s="0" t="n">
        <v>9.99300489657242E-005</v>
      </c>
      <c r="O283" s="0" t="n">
        <f aca="false">VLOOKUP(D283,'paramètres CI'!$A$1:$B$6,2)</f>
        <v>0.022045059962018</v>
      </c>
    </row>
    <row r="284" customFormat="false" ht="15.8" hidden="false" customHeight="false" outlineLevel="0" collapsed="false">
      <c r="A284" s="0" t="s">
        <v>14</v>
      </c>
      <c r="B284" s="0" t="s">
        <v>72</v>
      </c>
      <c r="C284" s="0" t="s">
        <v>40</v>
      </c>
      <c r="D284" s="0" t="s">
        <v>37</v>
      </c>
      <c r="J284" s="0" t="n">
        <v>14.5191985708692</v>
      </c>
      <c r="K284" s="0" t="n">
        <v>20</v>
      </c>
      <c r="L284" s="0" t="n">
        <v>113.328905777362</v>
      </c>
      <c r="M284" s="0" t="n">
        <v>0.527579062834811</v>
      </c>
      <c r="N284" s="0" t="n">
        <v>0.0505493227095069</v>
      </c>
      <c r="O284" s="0" t="n">
        <f aca="false">VLOOKUP(D284,'paramètres CI'!$A$1:$B$6,2)</f>
        <v>0.0385046990211696</v>
      </c>
    </row>
    <row r="285" customFormat="false" ht="15.8" hidden="false" customHeight="false" outlineLevel="0" collapsed="false">
      <c r="A285" s="0" t="s">
        <v>14</v>
      </c>
      <c r="B285" s="0" t="s">
        <v>72</v>
      </c>
      <c r="C285" s="0" t="s">
        <v>41</v>
      </c>
      <c r="D285" s="0" t="s">
        <v>39</v>
      </c>
      <c r="J285" s="0" t="n">
        <v>10.6902738359543</v>
      </c>
      <c r="K285" s="0" t="n">
        <v>20</v>
      </c>
      <c r="L285" s="0" t="n">
        <v>114.769679826888</v>
      </c>
      <c r="M285" s="0" t="n">
        <v>0.615305979741019</v>
      </c>
      <c r="N285" s="0" t="n">
        <v>0.301362452334253</v>
      </c>
      <c r="O285" s="0" t="n">
        <f aca="false">VLOOKUP(D285,'paramètres CI'!$A$1:$B$6,2)</f>
        <v>0.022045059962018</v>
      </c>
    </row>
    <row r="286" customFormat="false" ht="15.8" hidden="false" customHeight="false" outlineLevel="0" collapsed="false">
      <c r="A286" s="0" t="s">
        <v>14</v>
      </c>
      <c r="B286" s="0" t="s">
        <v>72</v>
      </c>
      <c r="C286" s="0" t="s">
        <v>45</v>
      </c>
      <c r="D286" s="0" t="s">
        <v>43</v>
      </c>
      <c r="J286" s="0" t="n">
        <v>10</v>
      </c>
      <c r="K286" s="0" t="n">
        <v>13</v>
      </c>
      <c r="L286" s="0" t="n">
        <v>93.0814507712618</v>
      </c>
      <c r="M286" s="0" t="n">
        <v>0.9</v>
      </c>
      <c r="N286" s="0" t="n">
        <v>0.271113193386548</v>
      </c>
      <c r="O286" s="0" t="n">
        <f aca="false">VLOOKUP(D286,'paramètres CI'!$A$1:$B$6,2)</f>
        <v>0.0935912806596305</v>
      </c>
    </row>
    <row r="287" customFormat="false" ht="15.8" hidden="false" customHeight="false" outlineLevel="0" collapsed="false">
      <c r="A287" s="0" t="s">
        <v>14</v>
      </c>
      <c r="B287" s="0" t="s">
        <v>72</v>
      </c>
      <c r="C287" s="0" t="s">
        <v>46</v>
      </c>
      <c r="D287" s="0" t="s">
        <v>43</v>
      </c>
      <c r="J287" s="0" t="n">
        <v>12</v>
      </c>
      <c r="K287" s="0" t="n">
        <v>13</v>
      </c>
      <c r="L287" s="0" t="n">
        <v>93.0814507712618</v>
      </c>
      <c r="M287" s="0" t="n">
        <v>1</v>
      </c>
      <c r="N287" s="0" t="n">
        <v>9.99300489657242E-005</v>
      </c>
      <c r="O287" s="0" t="n">
        <f aca="false">VLOOKUP(D287,'paramètres CI'!$A$1:$B$6,2)</f>
        <v>0.0935912806596305</v>
      </c>
    </row>
    <row r="288" customFormat="false" ht="15.8" hidden="false" customHeight="false" outlineLevel="0" collapsed="false">
      <c r="A288" s="0" t="s">
        <v>14</v>
      </c>
      <c r="B288" s="0" t="s">
        <v>72</v>
      </c>
      <c r="C288" s="0" t="s">
        <v>48</v>
      </c>
      <c r="D288" s="0" t="s">
        <v>43</v>
      </c>
      <c r="J288" s="0" t="n">
        <v>70.9845637665783</v>
      </c>
      <c r="K288" s="0" t="n">
        <v>20</v>
      </c>
      <c r="L288" s="0" t="n">
        <v>107.412249128189</v>
      </c>
      <c r="M288" s="0" t="n">
        <v>2.83163023255814</v>
      </c>
      <c r="N288" s="0" t="n">
        <v>0.138774870980324</v>
      </c>
      <c r="O288" s="0" t="n">
        <f aca="false">VLOOKUP(D288,'paramètres CI'!$A$1:$B$6,2)</f>
        <v>0.0935912806596305</v>
      </c>
    </row>
    <row r="289" customFormat="false" ht="15.8" hidden="false" customHeight="false" outlineLevel="0" collapsed="false">
      <c r="A289" s="0" t="s">
        <v>14</v>
      </c>
      <c r="B289" s="0" t="s">
        <v>72</v>
      </c>
      <c r="C289" s="0" t="s">
        <v>49</v>
      </c>
      <c r="D289" s="0" t="s">
        <v>43</v>
      </c>
      <c r="J289" s="0" t="n">
        <v>88.7307047082229</v>
      </c>
      <c r="K289" s="0" t="n">
        <v>20</v>
      </c>
      <c r="L289" s="0" t="n">
        <v>107.412249128189</v>
      </c>
      <c r="M289" s="0" t="n">
        <v>3.39795627906976</v>
      </c>
      <c r="N289" s="0" t="n">
        <v>9.99300489657242E-005</v>
      </c>
      <c r="O289" s="0" t="n">
        <f aca="false">VLOOKUP(D289,'paramètres CI'!$A$1:$B$6,2)</f>
        <v>0.0935912806596305</v>
      </c>
    </row>
    <row r="290" customFormat="false" ht="15.8" hidden="false" customHeight="false" outlineLevel="0" collapsed="false">
      <c r="A290" s="0" t="s">
        <v>14</v>
      </c>
      <c r="B290" s="0" t="s">
        <v>72</v>
      </c>
      <c r="C290" s="0" t="s">
        <v>55</v>
      </c>
      <c r="D290" s="0" t="s">
        <v>43</v>
      </c>
      <c r="J290" s="0" t="n">
        <v>30.8510880889322</v>
      </c>
      <c r="K290" s="0" t="n">
        <v>17</v>
      </c>
      <c r="L290" s="0" t="n">
        <v>105.46536770578</v>
      </c>
      <c r="M290" s="0" t="n">
        <v>2.67297488372093</v>
      </c>
      <c r="N290" s="0" t="n">
        <v>0.182887645115732</v>
      </c>
      <c r="O290" s="0" t="n">
        <f aca="false">VLOOKUP(D290,'paramètres CI'!$A$1:$B$6,2)</f>
        <v>0.0935912806596305</v>
      </c>
    </row>
    <row r="291" customFormat="false" ht="15.8" hidden="false" customHeight="false" outlineLevel="0" collapsed="false">
      <c r="A291" s="0" t="s">
        <v>14</v>
      </c>
      <c r="B291" s="0" t="s">
        <v>72</v>
      </c>
      <c r="C291" s="0" t="s">
        <v>56</v>
      </c>
      <c r="D291" s="0" t="s">
        <v>43</v>
      </c>
      <c r="J291" s="0" t="n">
        <v>38.5638601111652</v>
      </c>
      <c r="K291" s="0" t="n">
        <v>17</v>
      </c>
      <c r="L291" s="0" t="n">
        <v>105.46536770578</v>
      </c>
      <c r="M291" s="0" t="n">
        <v>3.32861023255814</v>
      </c>
      <c r="N291" s="0" t="n">
        <v>9.99300489657242E-005</v>
      </c>
      <c r="O291" s="0" t="n">
        <f aca="false">VLOOKUP(D291,'paramètres CI'!$A$1:$B$6,2)</f>
        <v>0.0935912806596305</v>
      </c>
    </row>
    <row r="292" customFormat="false" ht="15.8" hidden="false" customHeight="false" outlineLevel="0" collapsed="false">
      <c r="A292" s="0" t="s">
        <v>14</v>
      </c>
      <c r="B292" s="0" t="s">
        <v>73</v>
      </c>
      <c r="C292" s="0" t="s">
        <v>32</v>
      </c>
      <c r="D292" s="0" t="s">
        <v>33</v>
      </c>
      <c r="J292" s="0" t="n">
        <v>30.8740399799469</v>
      </c>
      <c r="K292" s="0" t="n">
        <v>25</v>
      </c>
      <c r="L292" s="0" t="n">
        <v>133.184940067256</v>
      </c>
      <c r="M292" s="0" t="n">
        <v>0.703613015462689</v>
      </c>
      <c r="N292" s="0" t="n">
        <v>0.0177324814162354</v>
      </c>
      <c r="O292" s="0" t="n">
        <f aca="false">VLOOKUP(D292,'paramètres CI'!$A$1:$B$6,2)</f>
        <v>0.033584731604575</v>
      </c>
    </row>
    <row r="293" customFormat="false" ht="15.8" hidden="false" customHeight="false" outlineLevel="0" collapsed="false">
      <c r="A293" s="0" t="s">
        <v>14</v>
      </c>
      <c r="B293" s="0" t="s">
        <v>73</v>
      </c>
      <c r="C293" s="0" t="s">
        <v>32</v>
      </c>
      <c r="D293" s="0" t="s">
        <v>34</v>
      </c>
      <c r="J293" s="0" t="n">
        <v>31.1410584407985</v>
      </c>
      <c r="K293" s="0" t="n">
        <v>25</v>
      </c>
      <c r="L293" s="0" t="n">
        <v>135.469213415896</v>
      </c>
      <c r="M293" s="0" t="n">
        <v>0.637288873631747</v>
      </c>
      <c r="N293" s="0" t="n">
        <v>0.0633191268130047</v>
      </c>
      <c r="O293" s="0" t="n">
        <f aca="false">VLOOKUP(D293,'paramètres CI'!$A$1:$B$6,2)</f>
        <v>0.0424847883250769</v>
      </c>
    </row>
    <row r="294" customFormat="false" ht="15.8" hidden="false" customHeight="false" outlineLevel="0" collapsed="false">
      <c r="A294" s="0" t="s">
        <v>14</v>
      </c>
      <c r="B294" s="0" t="s">
        <v>73</v>
      </c>
      <c r="C294" s="0" t="s">
        <v>35</v>
      </c>
      <c r="D294" s="0" t="s">
        <v>33</v>
      </c>
      <c r="J294" s="0" t="n">
        <v>38.5925499749336</v>
      </c>
      <c r="K294" s="0" t="n">
        <v>25</v>
      </c>
      <c r="L294" s="0" t="n">
        <v>133.184940067256</v>
      </c>
      <c r="M294" s="0" t="n">
        <v>0.844335618555227</v>
      </c>
      <c r="N294" s="0" t="n">
        <v>9.99300489657243E-005</v>
      </c>
      <c r="O294" s="0" t="n">
        <f aca="false">VLOOKUP(D294,'paramètres CI'!$A$1:$B$6,2)</f>
        <v>0.033584731604575</v>
      </c>
    </row>
    <row r="295" customFormat="false" ht="15.8" hidden="false" customHeight="false" outlineLevel="0" collapsed="false">
      <c r="A295" s="0" t="s">
        <v>14</v>
      </c>
      <c r="B295" s="0" t="s">
        <v>73</v>
      </c>
      <c r="C295" s="0" t="s">
        <v>35</v>
      </c>
      <c r="D295" s="0" t="s">
        <v>34</v>
      </c>
      <c r="J295" s="0" t="n">
        <v>38.9263230509982</v>
      </c>
      <c r="K295" s="0" t="n">
        <v>25</v>
      </c>
      <c r="L295" s="0" t="n">
        <v>135.469213415896</v>
      </c>
      <c r="M295" s="0" t="n">
        <v>0.764746648358096</v>
      </c>
      <c r="N295" s="0" t="n">
        <v>9.99300489657243E-005</v>
      </c>
      <c r="O295" s="0" t="n">
        <f aca="false">VLOOKUP(D295,'paramètres CI'!$A$1:$B$6,2)</f>
        <v>0.0424847883250769</v>
      </c>
    </row>
    <row r="296" customFormat="false" ht="15.8" hidden="false" customHeight="false" outlineLevel="0" collapsed="false">
      <c r="A296" s="0" t="s">
        <v>14</v>
      </c>
      <c r="B296" s="0" t="s">
        <v>73</v>
      </c>
      <c r="C296" s="0" t="s">
        <v>36</v>
      </c>
      <c r="D296" s="0" t="s">
        <v>37</v>
      </c>
      <c r="J296" s="0" t="n">
        <v>25.2895126281697</v>
      </c>
      <c r="K296" s="0" t="n">
        <v>20</v>
      </c>
      <c r="L296" s="0" t="n">
        <v>145.245343366975</v>
      </c>
      <c r="M296" s="0" t="n">
        <v>0.754216465033923</v>
      </c>
      <c r="N296" s="0" t="n">
        <v>9.99300489657243E-005</v>
      </c>
      <c r="O296" s="0" t="n">
        <f aca="false">VLOOKUP(D296,'paramètres CI'!$A$1:$B$6,2)</f>
        <v>0.0385046990211696</v>
      </c>
    </row>
    <row r="297" customFormat="false" ht="15.8" hidden="false" customHeight="false" outlineLevel="0" collapsed="false">
      <c r="A297" s="0" t="s">
        <v>14</v>
      </c>
      <c r="B297" s="0" t="s">
        <v>73</v>
      </c>
      <c r="C297" s="0" t="s">
        <v>38</v>
      </c>
      <c r="D297" s="0" t="s">
        <v>39</v>
      </c>
      <c r="J297" s="0" t="n">
        <v>18.2749370361447</v>
      </c>
      <c r="K297" s="0" t="n">
        <v>20</v>
      </c>
      <c r="L297" s="0" t="n">
        <v>139.783973856326</v>
      </c>
      <c r="M297" s="0" t="n">
        <v>0.981810997448415</v>
      </c>
      <c r="N297" s="0" t="n">
        <v>9.99300489657243E-005</v>
      </c>
      <c r="O297" s="0" t="n">
        <f aca="false">VLOOKUP(D297,'paramètres CI'!$A$1:$B$6,2)</f>
        <v>0.022045059962018</v>
      </c>
    </row>
    <row r="298" customFormat="false" ht="15.8" hidden="false" customHeight="false" outlineLevel="0" collapsed="false">
      <c r="A298" s="0" t="s">
        <v>14</v>
      </c>
      <c r="B298" s="0" t="s">
        <v>73</v>
      </c>
      <c r="C298" s="0" t="s">
        <v>40</v>
      </c>
      <c r="D298" s="0" t="s">
        <v>37</v>
      </c>
      <c r="J298" s="0" t="n">
        <v>20.2316101025358</v>
      </c>
      <c r="K298" s="0" t="n">
        <v>20</v>
      </c>
      <c r="L298" s="0" t="n">
        <v>145.245343366975</v>
      </c>
      <c r="M298" s="0" t="n">
        <v>0.521972851272404</v>
      </c>
      <c r="N298" s="0" t="n">
        <v>0.00475745955284684</v>
      </c>
      <c r="O298" s="0" t="n">
        <f aca="false">VLOOKUP(D298,'paramètres CI'!$A$1:$B$6,2)</f>
        <v>0.0385046990211696</v>
      </c>
    </row>
    <row r="299" customFormat="false" ht="15.8" hidden="false" customHeight="false" outlineLevel="0" collapsed="false">
      <c r="A299" s="0" t="s">
        <v>14</v>
      </c>
      <c r="B299" s="0" t="s">
        <v>73</v>
      </c>
      <c r="C299" s="0" t="s">
        <v>41</v>
      </c>
      <c r="D299" s="0" t="s">
        <v>39</v>
      </c>
      <c r="J299" s="0" t="n">
        <v>14.6199496289157</v>
      </c>
      <c r="K299" s="0" t="n">
        <v>20</v>
      </c>
      <c r="L299" s="0" t="n">
        <v>139.783973856326</v>
      </c>
      <c r="M299" s="0" t="n">
        <v>0.609696501386005</v>
      </c>
      <c r="N299" s="0" t="n">
        <v>0.422146804697137</v>
      </c>
      <c r="O299" s="0" t="n">
        <f aca="false">VLOOKUP(D299,'paramètres CI'!$A$1:$B$6,2)</f>
        <v>0.022045059962018</v>
      </c>
    </row>
    <row r="300" customFormat="false" ht="15.8" hidden="false" customHeight="false" outlineLevel="0" collapsed="false">
      <c r="A300" s="0" t="s">
        <v>14</v>
      </c>
      <c r="B300" s="0" t="s">
        <v>73</v>
      </c>
      <c r="C300" s="0" t="s">
        <v>45</v>
      </c>
      <c r="D300" s="0" t="s">
        <v>43</v>
      </c>
      <c r="J300" s="0" t="n">
        <v>10</v>
      </c>
      <c r="K300" s="0" t="n">
        <v>13</v>
      </c>
      <c r="L300" s="0" t="n">
        <v>113.20119966569</v>
      </c>
      <c r="M300" s="0" t="n">
        <v>0.9</v>
      </c>
      <c r="N300" s="0" t="n">
        <v>0.243293578812585</v>
      </c>
      <c r="O300" s="0" t="n">
        <f aca="false">VLOOKUP(D300,'paramètres CI'!$A$1:$B$6,2)</f>
        <v>0.0935912806596305</v>
      </c>
    </row>
    <row r="301" customFormat="false" ht="15.8" hidden="false" customHeight="false" outlineLevel="0" collapsed="false">
      <c r="A301" s="0" t="s">
        <v>14</v>
      </c>
      <c r="B301" s="0" t="s">
        <v>73</v>
      </c>
      <c r="C301" s="0" t="s">
        <v>46</v>
      </c>
      <c r="D301" s="0" t="s">
        <v>43</v>
      </c>
      <c r="J301" s="0" t="n">
        <v>12</v>
      </c>
      <c r="K301" s="0" t="n">
        <v>13</v>
      </c>
      <c r="L301" s="0" t="n">
        <v>113.20119966569</v>
      </c>
      <c r="M301" s="0" t="n">
        <v>1</v>
      </c>
      <c r="N301" s="0" t="n">
        <v>9.99300489657243E-005</v>
      </c>
      <c r="O301" s="0" t="n">
        <f aca="false">VLOOKUP(D301,'paramètres CI'!$A$1:$B$6,2)</f>
        <v>0.0935912806596305</v>
      </c>
    </row>
    <row r="302" customFormat="false" ht="15.8" hidden="false" customHeight="false" outlineLevel="0" collapsed="false">
      <c r="A302" s="0" t="s">
        <v>14</v>
      </c>
      <c r="B302" s="0" t="s">
        <v>73</v>
      </c>
      <c r="C302" s="0" t="s">
        <v>48</v>
      </c>
      <c r="D302" s="0" t="s">
        <v>43</v>
      </c>
      <c r="J302" s="0" t="n">
        <v>82.6935334299357</v>
      </c>
      <c r="K302" s="0" t="n">
        <v>20</v>
      </c>
      <c r="L302" s="0" t="n">
        <v>130.899733992324</v>
      </c>
      <c r="M302" s="0" t="n">
        <v>2.83163023255814</v>
      </c>
      <c r="N302" s="0" t="n">
        <v>0.100171907256742</v>
      </c>
      <c r="O302" s="0" t="n">
        <f aca="false">VLOOKUP(D302,'paramètres CI'!$A$1:$B$6,2)</f>
        <v>0.0935912806596305</v>
      </c>
    </row>
    <row r="303" customFormat="false" ht="15.8" hidden="false" customHeight="false" outlineLevel="0" collapsed="false">
      <c r="A303" s="0" t="s">
        <v>14</v>
      </c>
      <c r="B303" s="0" t="s">
        <v>73</v>
      </c>
      <c r="C303" s="0" t="s">
        <v>49</v>
      </c>
      <c r="D303" s="0" t="s">
        <v>43</v>
      </c>
      <c r="J303" s="0" t="n">
        <v>103.36691678742</v>
      </c>
      <c r="K303" s="0" t="n">
        <v>20</v>
      </c>
      <c r="L303" s="0" t="n">
        <v>130.899733992324</v>
      </c>
      <c r="M303" s="0" t="n">
        <v>3.39795627906976</v>
      </c>
      <c r="N303" s="0" t="n">
        <v>9.99300489657243E-005</v>
      </c>
      <c r="O303" s="0" t="n">
        <f aca="false">VLOOKUP(D303,'paramètres CI'!$A$1:$B$6,2)</f>
        <v>0.0935912806596305</v>
      </c>
    </row>
    <row r="304" customFormat="false" ht="15.8" hidden="false" customHeight="false" outlineLevel="0" collapsed="false">
      <c r="A304" s="0" t="s">
        <v>14</v>
      </c>
      <c r="B304" s="0" t="s">
        <v>73</v>
      </c>
      <c r="C304" s="0" t="s">
        <v>55</v>
      </c>
      <c r="D304" s="0" t="s">
        <v>43</v>
      </c>
      <c r="J304" s="0" t="n">
        <v>38.4323873283894</v>
      </c>
      <c r="K304" s="0" t="n">
        <v>17</v>
      </c>
      <c r="L304" s="0" t="n">
        <v>130.091052233815</v>
      </c>
      <c r="M304" s="0" t="n">
        <v>2.67297488372093</v>
      </c>
      <c r="N304" s="0" t="n">
        <v>0.147879131108689</v>
      </c>
      <c r="O304" s="0" t="n">
        <f aca="false">VLOOKUP(D304,'paramètres CI'!$A$1:$B$6,2)</f>
        <v>0.0935912806596305</v>
      </c>
    </row>
    <row r="305" customFormat="false" ht="15.8" hidden="false" customHeight="false" outlineLevel="0" collapsed="false">
      <c r="A305" s="0" t="s">
        <v>14</v>
      </c>
      <c r="B305" s="0" t="s">
        <v>73</v>
      </c>
      <c r="C305" s="0" t="s">
        <v>56</v>
      </c>
      <c r="D305" s="0" t="s">
        <v>43</v>
      </c>
      <c r="J305" s="0" t="n">
        <v>48.0404841604868</v>
      </c>
      <c r="K305" s="0" t="n">
        <v>17</v>
      </c>
      <c r="L305" s="0" t="n">
        <v>130.091052233815</v>
      </c>
      <c r="M305" s="0" t="n">
        <v>3.32861023255814</v>
      </c>
      <c r="N305" s="0" t="n">
        <v>9.99300489657243E-005</v>
      </c>
      <c r="O305" s="0" t="n">
        <f aca="false">VLOOKUP(D305,'paramètres CI'!$A$1:$B$6,2)</f>
        <v>0.0935912806596305</v>
      </c>
    </row>
    <row r="306" customFormat="false" ht="15.8" hidden="false" customHeight="false" outlineLevel="0" collapsed="false">
      <c r="A306" s="0" t="s">
        <v>14</v>
      </c>
      <c r="B306" s="0" t="s">
        <v>74</v>
      </c>
      <c r="C306" s="0" t="s">
        <v>32</v>
      </c>
      <c r="D306" s="0" t="s">
        <v>33</v>
      </c>
      <c r="J306" s="0" t="n">
        <v>28.7261433556372</v>
      </c>
      <c r="K306" s="0" t="n">
        <v>25</v>
      </c>
      <c r="L306" s="0" t="n">
        <v>114.674567344035</v>
      </c>
      <c r="M306" s="0" t="n">
        <v>0.664292086597526</v>
      </c>
      <c r="N306" s="0" t="n">
        <v>0.0209622152218304</v>
      </c>
      <c r="O306" s="0" t="n">
        <f aca="false">VLOOKUP(D306,'paramètres CI'!$A$1:$B$6,2)</f>
        <v>0.033584731604575</v>
      </c>
    </row>
    <row r="307" customFormat="false" ht="15.8" hidden="false" customHeight="false" outlineLevel="0" collapsed="false">
      <c r="A307" s="0" t="s">
        <v>14</v>
      </c>
      <c r="B307" s="0" t="s">
        <v>74</v>
      </c>
      <c r="C307" s="0" t="s">
        <v>32</v>
      </c>
      <c r="D307" s="0" t="s">
        <v>34</v>
      </c>
      <c r="J307" s="0" t="n">
        <v>28.8633036616381</v>
      </c>
      <c r="K307" s="0" t="n">
        <v>25</v>
      </c>
      <c r="L307" s="0" t="n">
        <v>125.076256857053</v>
      </c>
      <c r="M307" s="0" t="n">
        <v>0.644980103207555</v>
      </c>
      <c r="N307" s="0" t="n">
        <v>0.0621825052826723</v>
      </c>
      <c r="O307" s="0" t="n">
        <f aca="false">VLOOKUP(D307,'paramètres CI'!$A$1:$B$6,2)</f>
        <v>0.0424847883250769</v>
      </c>
    </row>
    <row r="308" customFormat="false" ht="15.8" hidden="false" customHeight="false" outlineLevel="0" collapsed="false">
      <c r="A308" s="0" t="s">
        <v>14</v>
      </c>
      <c r="B308" s="0" t="s">
        <v>74</v>
      </c>
      <c r="C308" s="0" t="s">
        <v>35</v>
      </c>
      <c r="D308" s="0" t="s">
        <v>33</v>
      </c>
      <c r="J308" s="0" t="n">
        <v>35.9076791945465</v>
      </c>
      <c r="K308" s="0" t="n">
        <v>25</v>
      </c>
      <c r="L308" s="0" t="n">
        <v>114.674567344035</v>
      </c>
      <c r="M308" s="0" t="n">
        <v>0.797150503917031</v>
      </c>
      <c r="N308" s="0" t="n">
        <v>9.99300489657241E-005</v>
      </c>
      <c r="O308" s="0" t="n">
        <f aca="false">VLOOKUP(D308,'paramètres CI'!$A$1:$B$6,2)</f>
        <v>0.033584731604575</v>
      </c>
    </row>
    <row r="309" customFormat="false" ht="15.8" hidden="false" customHeight="false" outlineLevel="0" collapsed="false">
      <c r="A309" s="0" t="s">
        <v>14</v>
      </c>
      <c r="B309" s="0" t="s">
        <v>74</v>
      </c>
      <c r="C309" s="0" t="s">
        <v>35</v>
      </c>
      <c r="D309" s="0" t="s">
        <v>34</v>
      </c>
      <c r="J309" s="0" t="n">
        <v>36.0791295770476</v>
      </c>
      <c r="K309" s="0" t="n">
        <v>25</v>
      </c>
      <c r="L309" s="0" t="n">
        <v>125.076256857053</v>
      </c>
      <c r="M309" s="0" t="n">
        <v>0.773976123849066</v>
      </c>
      <c r="N309" s="0" t="n">
        <v>9.99300489657241E-005</v>
      </c>
      <c r="O309" s="0" t="n">
        <f aca="false">VLOOKUP(D309,'paramètres CI'!$A$1:$B$6,2)</f>
        <v>0.0424847883250769</v>
      </c>
    </row>
    <row r="310" customFormat="false" ht="15.8" hidden="false" customHeight="false" outlineLevel="0" collapsed="false">
      <c r="A310" s="0" t="s">
        <v>14</v>
      </c>
      <c r="B310" s="0" t="s">
        <v>74</v>
      </c>
      <c r="C310" s="0" t="s">
        <v>36</v>
      </c>
      <c r="D310" s="0" t="s">
        <v>37</v>
      </c>
      <c r="J310" s="0" t="n">
        <v>22.642373519764</v>
      </c>
      <c r="K310" s="0" t="n">
        <v>20</v>
      </c>
      <c r="L310" s="0" t="n">
        <v>135.155876509973</v>
      </c>
      <c r="M310" s="0" t="n">
        <v>0.754990906044746</v>
      </c>
      <c r="N310" s="0" t="n">
        <v>9.99300489657241E-005</v>
      </c>
      <c r="O310" s="0" t="n">
        <f aca="false">VLOOKUP(D310,'paramètres CI'!$A$1:$B$6,2)</f>
        <v>0.0385046990211696</v>
      </c>
    </row>
    <row r="311" customFormat="false" ht="15.8" hidden="false" customHeight="false" outlineLevel="0" collapsed="false">
      <c r="A311" s="0" t="s">
        <v>14</v>
      </c>
      <c r="B311" s="0" t="s">
        <v>74</v>
      </c>
      <c r="C311" s="0" t="s">
        <v>38</v>
      </c>
      <c r="D311" s="0" t="s">
        <v>39</v>
      </c>
      <c r="J311" s="0" t="n">
        <v>16.4614859424868</v>
      </c>
      <c r="K311" s="0" t="n">
        <v>20</v>
      </c>
      <c r="L311" s="0" t="n">
        <v>130.055185085662</v>
      </c>
      <c r="M311" s="0" t="n">
        <v>0.982585748025649</v>
      </c>
      <c r="N311" s="0" t="n">
        <v>9.99300489657241E-005</v>
      </c>
      <c r="O311" s="0" t="n">
        <f aca="false">VLOOKUP(D311,'paramètres CI'!$A$1:$B$6,2)</f>
        <v>0.022045059962018</v>
      </c>
    </row>
    <row r="312" customFormat="false" ht="15.8" hidden="false" customHeight="false" outlineLevel="0" collapsed="false">
      <c r="A312" s="0" t="s">
        <v>14</v>
      </c>
      <c r="B312" s="0" t="s">
        <v>74</v>
      </c>
      <c r="C312" s="0" t="s">
        <v>40</v>
      </c>
      <c r="D312" s="0" t="s">
        <v>37</v>
      </c>
      <c r="J312" s="0" t="n">
        <v>18.1138988158112</v>
      </c>
      <c r="K312" s="0" t="n">
        <v>20</v>
      </c>
      <c r="L312" s="0" t="n">
        <v>135.155876509973</v>
      </c>
      <c r="M312" s="0" t="n">
        <v>0.523449438930963</v>
      </c>
      <c r="N312" s="0" t="n">
        <v>0.0239655304179838</v>
      </c>
      <c r="O312" s="0" t="n">
        <f aca="false">VLOOKUP(D312,'paramètres CI'!$A$1:$B$6,2)</f>
        <v>0.0385046990211696</v>
      </c>
    </row>
    <row r="313" customFormat="false" ht="15.8" hidden="false" customHeight="false" outlineLevel="0" collapsed="false">
      <c r="A313" s="0" t="s">
        <v>14</v>
      </c>
      <c r="B313" s="0" t="s">
        <v>74</v>
      </c>
      <c r="C313" s="0" t="s">
        <v>41</v>
      </c>
      <c r="D313" s="0" t="s">
        <v>39</v>
      </c>
      <c r="J313" s="0" t="n">
        <v>13.1691887539894</v>
      </c>
      <c r="K313" s="0" t="n">
        <v>20</v>
      </c>
      <c r="L313" s="0" t="n">
        <v>130.055185085662</v>
      </c>
      <c r="M313" s="0" t="n">
        <v>0.611174023585893</v>
      </c>
      <c r="N313" s="0" t="n">
        <v>0.379624643362474</v>
      </c>
      <c r="O313" s="0" t="n">
        <f aca="false">VLOOKUP(D313,'paramètres CI'!$A$1:$B$6,2)</f>
        <v>0.022045059962018</v>
      </c>
    </row>
    <row r="314" customFormat="false" ht="15.8" hidden="false" customHeight="false" outlineLevel="0" collapsed="false">
      <c r="A314" s="0" t="s">
        <v>14</v>
      </c>
      <c r="B314" s="0" t="s">
        <v>74</v>
      </c>
      <c r="C314" s="0" t="s">
        <v>45</v>
      </c>
      <c r="D314" s="0" t="s">
        <v>43</v>
      </c>
      <c r="J314" s="0" t="n">
        <v>10</v>
      </c>
      <c r="K314" s="0" t="n">
        <v>13</v>
      </c>
      <c r="L314" s="0" t="n">
        <v>105.251262526922</v>
      </c>
      <c r="M314" s="0" t="n">
        <v>0.9</v>
      </c>
      <c r="N314" s="0" t="n">
        <v>0.244300032477148</v>
      </c>
      <c r="O314" s="0" t="n">
        <f aca="false">VLOOKUP(D314,'paramètres CI'!$A$1:$B$6,2)</f>
        <v>0.0935912806596305</v>
      </c>
    </row>
    <row r="315" customFormat="false" ht="15.8" hidden="false" customHeight="false" outlineLevel="0" collapsed="false">
      <c r="A315" s="0" t="s">
        <v>14</v>
      </c>
      <c r="B315" s="0" t="s">
        <v>74</v>
      </c>
      <c r="C315" s="0" t="s">
        <v>46</v>
      </c>
      <c r="D315" s="0" t="s">
        <v>43</v>
      </c>
      <c r="J315" s="0" t="n">
        <v>12</v>
      </c>
      <c r="K315" s="0" t="n">
        <v>13</v>
      </c>
      <c r="L315" s="0" t="n">
        <v>105.251262526922</v>
      </c>
      <c r="M315" s="0" t="n">
        <v>1</v>
      </c>
      <c r="N315" s="0" t="n">
        <v>9.99300489657241E-005</v>
      </c>
      <c r="O315" s="0" t="n">
        <f aca="false">VLOOKUP(D315,'paramètres CI'!$A$1:$B$6,2)</f>
        <v>0.0935912806596305</v>
      </c>
    </row>
    <row r="316" customFormat="false" ht="15.8" hidden="false" customHeight="false" outlineLevel="0" collapsed="false">
      <c r="A316" s="0" t="s">
        <v>14</v>
      </c>
      <c r="B316" s="0" t="s">
        <v>74</v>
      </c>
      <c r="C316" s="0" t="s">
        <v>48</v>
      </c>
      <c r="D316" s="0" t="s">
        <v>43</v>
      </c>
      <c r="J316" s="0" t="n">
        <v>77.417229440295</v>
      </c>
      <c r="K316" s="0" t="n">
        <v>20</v>
      </c>
      <c r="L316" s="0" t="n">
        <v>121.67897818319</v>
      </c>
      <c r="M316" s="0" t="n">
        <v>2.83163023255814</v>
      </c>
      <c r="N316" s="0" t="n">
        <v>0.112099331241649</v>
      </c>
      <c r="O316" s="0" t="n">
        <f aca="false">VLOOKUP(D316,'paramètres CI'!$A$1:$B$6,2)</f>
        <v>0.0935912806596305</v>
      </c>
    </row>
    <row r="317" customFormat="false" ht="15.8" hidden="false" customHeight="false" outlineLevel="0" collapsed="false">
      <c r="A317" s="0" t="s">
        <v>14</v>
      </c>
      <c r="B317" s="0" t="s">
        <v>74</v>
      </c>
      <c r="C317" s="0" t="s">
        <v>49</v>
      </c>
      <c r="D317" s="0" t="s">
        <v>43</v>
      </c>
      <c r="J317" s="0" t="n">
        <v>96.7715368003687</v>
      </c>
      <c r="K317" s="0" t="n">
        <v>20</v>
      </c>
      <c r="L317" s="0" t="n">
        <v>121.67897818319</v>
      </c>
      <c r="M317" s="0" t="n">
        <v>3.39795627906976</v>
      </c>
      <c r="N317" s="0" t="n">
        <v>9.99300489657241E-005</v>
      </c>
      <c r="O317" s="0" t="n">
        <f aca="false">VLOOKUP(D317,'paramètres CI'!$A$1:$B$6,2)</f>
        <v>0.0935912806596305</v>
      </c>
    </row>
    <row r="318" customFormat="false" ht="15.8" hidden="false" customHeight="false" outlineLevel="0" collapsed="false">
      <c r="A318" s="0" t="s">
        <v>14</v>
      </c>
      <c r="B318" s="0" t="s">
        <v>74</v>
      </c>
      <c r="C318" s="0" t="s">
        <v>55</v>
      </c>
      <c r="D318" s="0" t="s">
        <v>43</v>
      </c>
      <c r="J318" s="0" t="n">
        <v>35.1771075841041</v>
      </c>
      <c r="K318" s="0" t="n">
        <v>17</v>
      </c>
      <c r="L318" s="0" t="n">
        <v>120.55830240337</v>
      </c>
      <c r="M318" s="0" t="n">
        <v>2.67297488372093</v>
      </c>
      <c r="N318" s="0" t="n">
        <v>0.156166231653482</v>
      </c>
      <c r="O318" s="0" t="n">
        <f aca="false">VLOOKUP(D318,'paramètres CI'!$A$1:$B$6,2)</f>
        <v>0.0935912806596305</v>
      </c>
    </row>
    <row r="319" customFormat="false" ht="15.8" hidden="false" customHeight="false" outlineLevel="0" collapsed="false">
      <c r="A319" s="0" t="s">
        <v>14</v>
      </c>
      <c r="B319" s="0" t="s">
        <v>74</v>
      </c>
      <c r="C319" s="0" t="s">
        <v>56</v>
      </c>
      <c r="D319" s="0" t="s">
        <v>43</v>
      </c>
      <c r="J319" s="0" t="n">
        <v>43.9713844801302</v>
      </c>
      <c r="K319" s="0" t="n">
        <v>17</v>
      </c>
      <c r="L319" s="0" t="n">
        <v>120.55830240337</v>
      </c>
      <c r="M319" s="0" t="n">
        <v>3.32861023255814</v>
      </c>
      <c r="N319" s="0" t="n">
        <v>9.99300489657241E-005</v>
      </c>
      <c r="O319" s="0" t="n">
        <f aca="false">VLOOKUP(D319,'paramètres CI'!$A$1:$B$6,2)</f>
        <v>0.0935912806596305</v>
      </c>
    </row>
    <row r="320" customFormat="false" ht="15.8" hidden="false" customHeight="false" outlineLevel="0" collapsed="false">
      <c r="A320" s="0" t="s">
        <v>14</v>
      </c>
      <c r="B320" s="0" t="s">
        <v>75</v>
      </c>
      <c r="C320" s="0" t="s">
        <v>32</v>
      </c>
      <c r="D320" s="0" t="s">
        <v>33</v>
      </c>
      <c r="J320" s="0" t="n">
        <v>26.1177011388709</v>
      </c>
      <c r="K320" s="0" t="n">
        <v>25</v>
      </c>
      <c r="L320" s="0" t="n">
        <v>93.0773117089222</v>
      </c>
      <c r="M320" s="0" t="n">
        <v>0.84</v>
      </c>
      <c r="N320" s="0" t="n">
        <v>0.0032721868936286</v>
      </c>
      <c r="O320" s="0" t="n">
        <f aca="false">VLOOKUP(D320,'paramètres CI'!$A$1:$B$6,2)</f>
        <v>0.033584731604575</v>
      </c>
    </row>
    <row r="321" customFormat="false" ht="15.8" hidden="false" customHeight="false" outlineLevel="0" collapsed="false">
      <c r="A321" s="0" t="s">
        <v>14</v>
      </c>
      <c r="B321" s="0" t="s">
        <v>75</v>
      </c>
      <c r="C321" s="0" t="s">
        <v>32</v>
      </c>
      <c r="D321" s="0" t="s">
        <v>34</v>
      </c>
      <c r="J321" s="0" t="n">
        <v>26.1114202070814</v>
      </c>
      <c r="K321" s="0" t="n">
        <v>25</v>
      </c>
      <c r="L321" s="0" t="n">
        <v>112.836151818645</v>
      </c>
      <c r="M321" s="0" t="n">
        <v>0.685</v>
      </c>
      <c r="N321" s="0" t="n">
        <v>0.15241472933226</v>
      </c>
      <c r="O321" s="0" t="n">
        <f aca="false">VLOOKUP(D321,'paramètres CI'!$A$1:$B$6,2)</f>
        <v>0.0424847883250769</v>
      </c>
    </row>
    <row r="322" customFormat="false" ht="15.8" hidden="false" customHeight="false" outlineLevel="0" collapsed="false">
      <c r="A322" s="0" t="s">
        <v>14</v>
      </c>
      <c r="B322" s="0" t="s">
        <v>75</v>
      </c>
      <c r="C322" s="0" t="s">
        <v>35</v>
      </c>
      <c r="D322" s="0" t="s">
        <v>33</v>
      </c>
      <c r="J322" s="0" t="n">
        <v>32.6471264235886</v>
      </c>
      <c r="K322" s="0" t="n">
        <v>25</v>
      </c>
      <c r="L322" s="0" t="n">
        <v>93.0773117089222</v>
      </c>
      <c r="M322" s="0" t="n">
        <v>1.008</v>
      </c>
      <c r="N322" s="0" t="n">
        <v>9.99300489657242E-005</v>
      </c>
      <c r="O322" s="0" t="n">
        <f aca="false">VLOOKUP(D322,'paramètres CI'!$A$1:$B$6,2)</f>
        <v>0.033584731604575</v>
      </c>
    </row>
    <row r="323" customFormat="false" ht="15.8" hidden="false" customHeight="false" outlineLevel="0" collapsed="false">
      <c r="A323" s="0" t="s">
        <v>14</v>
      </c>
      <c r="B323" s="0" t="s">
        <v>75</v>
      </c>
      <c r="C323" s="0" t="s">
        <v>35</v>
      </c>
      <c r="D323" s="0" t="s">
        <v>34</v>
      </c>
      <c r="J323" s="0" t="n">
        <v>32.6392752588518</v>
      </c>
      <c r="K323" s="0" t="n">
        <v>25</v>
      </c>
      <c r="L323" s="0" t="n">
        <v>112.836151818645</v>
      </c>
      <c r="M323" s="0" t="n">
        <v>0.822</v>
      </c>
      <c r="N323" s="0" t="n">
        <v>9.99300489657242E-005</v>
      </c>
      <c r="O323" s="0" t="n">
        <f aca="false">VLOOKUP(D323,'paramètres CI'!$A$1:$B$6,2)</f>
        <v>0.0424847883250769</v>
      </c>
    </row>
    <row r="324" customFormat="false" ht="15.8" hidden="false" customHeight="false" outlineLevel="0" collapsed="false">
      <c r="A324" s="0" t="s">
        <v>14</v>
      </c>
      <c r="B324" s="0" t="s">
        <v>75</v>
      </c>
      <c r="C324" s="0" t="s">
        <v>36</v>
      </c>
      <c r="D324" s="0" t="s">
        <v>37</v>
      </c>
      <c r="J324" s="0" t="n">
        <v>18.2812825405657</v>
      </c>
      <c r="K324" s="0" t="n">
        <v>20</v>
      </c>
      <c r="L324" s="0" t="n">
        <v>120.106033443803</v>
      </c>
      <c r="M324" s="0" t="n">
        <v>0.763718224222217</v>
      </c>
      <c r="N324" s="0" t="n">
        <v>9.99300489657242E-005</v>
      </c>
      <c r="O324" s="0" t="n">
        <f aca="false">VLOOKUP(D324,'paramètres CI'!$A$1:$B$6,2)</f>
        <v>0.0385046990211696</v>
      </c>
    </row>
    <row r="325" customFormat="false" ht="15.8" hidden="false" customHeight="false" outlineLevel="0" collapsed="false">
      <c r="A325" s="0" t="s">
        <v>14</v>
      </c>
      <c r="B325" s="0" t="s">
        <v>75</v>
      </c>
      <c r="C325" s="0" t="s">
        <v>38</v>
      </c>
      <c r="D325" s="0" t="s">
        <v>39</v>
      </c>
      <c r="J325" s="0" t="n">
        <v>13.4610981492437</v>
      </c>
      <c r="K325" s="0" t="n">
        <v>20</v>
      </c>
      <c r="L325" s="0" t="n">
        <v>129.26062430771</v>
      </c>
      <c r="M325" s="0" t="n">
        <v>0.99092357134619</v>
      </c>
      <c r="N325" s="0" t="n">
        <v>9.99300489657242E-005</v>
      </c>
      <c r="O325" s="0" t="n">
        <f aca="false">VLOOKUP(D325,'paramètres CI'!$A$1:$B$6,2)</f>
        <v>0.022045059962018</v>
      </c>
    </row>
    <row r="326" customFormat="false" ht="15.8" hidden="false" customHeight="false" outlineLevel="0" collapsed="false">
      <c r="A326" s="0" t="s">
        <v>14</v>
      </c>
      <c r="B326" s="0" t="s">
        <v>75</v>
      </c>
      <c r="C326" s="0" t="s">
        <v>40</v>
      </c>
      <c r="D326" s="0" t="s">
        <v>37</v>
      </c>
      <c r="J326" s="0" t="n">
        <v>14.6250260324526</v>
      </c>
      <c r="K326" s="0" t="n">
        <v>20</v>
      </c>
      <c r="L326" s="0" t="n">
        <v>120.106033443803</v>
      </c>
      <c r="M326" s="0" t="n">
        <v>0.53259541583478</v>
      </c>
      <c r="N326" s="0" t="n">
        <v>0.0336421969105189</v>
      </c>
      <c r="O326" s="0" t="n">
        <f aca="false">VLOOKUP(D326,'paramètres CI'!$A$1:$B$6,2)</f>
        <v>0.0385046990211696</v>
      </c>
    </row>
    <row r="327" customFormat="false" ht="15.8" hidden="false" customHeight="false" outlineLevel="0" collapsed="false">
      <c r="A327" s="0" t="s">
        <v>14</v>
      </c>
      <c r="B327" s="0" t="s">
        <v>75</v>
      </c>
      <c r="C327" s="0" t="s">
        <v>41</v>
      </c>
      <c r="D327" s="0" t="s">
        <v>39</v>
      </c>
      <c r="J327" s="0" t="n">
        <v>10.7688785193949</v>
      </c>
      <c r="K327" s="0" t="n">
        <v>20</v>
      </c>
      <c r="L327" s="0" t="n">
        <v>129.26062430771</v>
      </c>
      <c r="M327" s="0" t="n">
        <v>0.620538583648709</v>
      </c>
      <c r="N327" s="0" t="n">
        <v>0.317727122906979</v>
      </c>
      <c r="O327" s="0" t="n">
        <f aca="false">VLOOKUP(D327,'paramètres CI'!$A$1:$B$6,2)</f>
        <v>0.022045059962018</v>
      </c>
    </row>
    <row r="328" customFormat="false" ht="15.8" hidden="false" customHeight="false" outlineLevel="0" collapsed="false">
      <c r="A328" s="0" t="s">
        <v>14</v>
      </c>
      <c r="B328" s="0" t="s">
        <v>75</v>
      </c>
      <c r="C328" s="0" t="s">
        <v>45</v>
      </c>
      <c r="D328" s="0" t="s">
        <v>43</v>
      </c>
      <c r="J328" s="0" t="n">
        <v>10</v>
      </c>
      <c r="K328" s="0" t="n">
        <v>13</v>
      </c>
      <c r="L328" s="0" t="n">
        <v>103.999637762328</v>
      </c>
      <c r="M328" s="0" t="n">
        <v>0.9</v>
      </c>
      <c r="N328" s="0" t="n">
        <v>0.229301028351667</v>
      </c>
      <c r="O328" s="0" t="n">
        <f aca="false">VLOOKUP(D328,'paramètres CI'!$A$1:$B$6,2)</f>
        <v>0.0935912806596305</v>
      </c>
    </row>
    <row r="329" customFormat="false" ht="15.8" hidden="false" customHeight="false" outlineLevel="0" collapsed="false">
      <c r="A329" s="0" t="s">
        <v>14</v>
      </c>
      <c r="B329" s="0" t="s">
        <v>75</v>
      </c>
      <c r="C329" s="0" t="s">
        <v>46</v>
      </c>
      <c r="D329" s="0" t="s">
        <v>43</v>
      </c>
      <c r="J329" s="0" t="n">
        <v>12</v>
      </c>
      <c r="K329" s="0" t="n">
        <v>13</v>
      </c>
      <c r="L329" s="0" t="n">
        <v>103.999637762328</v>
      </c>
      <c r="M329" s="0" t="n">
        <v>1</v>
      </c>
      <c r="N329" s="0" t="n">
        <v>9.99300489657242E-005</v>
      </c>
      <c r="O329" s="0" t="n">
        <f aca="false">VLOOKUP(D329,'paramètres CI'!$A$1:$B$6,2)</f>
        <v>0.0935912806596305</v>
      </c>
    </row>
    <row r="330" customFormat="false" ht="15.8" hidden="false" customHeight="false" outlineLevel="0" collapsed="false">
      <c r="A330" s="0" t="s">
        <v>14</v>
      </c>
      <c r="B330" s="0" t="s">
        <v>75</v>
      </c>
      <c r="C330" s="0" t="s">
        <v>48</v>
      </c>
      <c r="D330" s="0" t="s">
        <v>43</v>
      </c>
      <c r="J330" s="0" t="n">
        <v>71.3655284098846</v>
      </c>
      <c r="K330" s="0" t="n">
        <v>20</v>
      </c>
      <c r="L330" s="0" t="n">
        <v>126.162375661661</v>
      </c>
      <c r="M330" s="0" t="n">
        <v>2.83861395348837</v>
      </c>
      <c r="N330" s="0" t="n">
        <v>0.111905729486979</v>
      </c>
      <c r="O330" s="0" t="n">
        <f aca="false">VLOOKUP(D330,'paramètres CI'!$A$1:$B$6,2)</f>
        <v>0.0935912806596305</v>
      </c>
    </row>
    <row r="331" customFormat="false" ht="15.8" hidden="false" customHeight="false" outlineLevel="0" collapsed="false">
      <c r="A331" s="0" t="s">
        <v>14</v>
      </c>
      <c r="B331" s="0" t="s">
        <v>75</v>
      </c>
      <c r="C331" s="0" t="s">
        <v>49</v>
      </c>
      <c r="D331" s="0" t="s">
        <v>43</v>
      </c>
      <c r="J331" s="0" t="n">
        <v>89.2069105123557</v>
      </c>
      <c r="K331" s="0" t="n">
        <v>20</v>
      </c>
      <c r="L331" s="0" t="n">
        <v>126.162375661661</v>
      </c>
      <c r="M331" s="0" t="n">
        <v>3.40633674418604</v>
      </c>
      <c r="N331" s="0" t="n">
        <v>9.99300489657242E-005</v>
      </c>
      <c r="O331" s="0" t="n">
        <f aca="false">VLOOKUP(D331,'paramètres CI'!$A$1:$B$6,2)</f>
        <v>0.0935912806596305</v>
      </c>
    </row>
    <row r="332" customFormat="false" ht="15.8" hidden="false" customHeight="false" outlineLevel="0" collapsed="false">
      <c r="A332" s="0" t="s">
        <v>14</v>
      </c>
      <c r="B332" s="0" t="s">
        <v>75</v>
      </c>
      <c r="C332" s="0" t="s">
        <v>55</v>
      </c>
      <c r="D332" s="0" t="s">
        <v>43</v>
      </c>
      <c r="J332" s="0" t="n">
        <v>31.0464435633832</v>
      </c>
      <c r="K332" s="0" t="n">
        <v>17</v>
      </c>
      <c r="L332" s="0" t="n">
        <v>122.226702479515</v>
      </c>
      <c r="M332" s="0" t="n">
        <v>2.67956730897009</v>
      </c>
      <c r="N332" s="0" t="n">
        <v>0.151037495775208</v>
      </c>
      <c r="O332" s="0" t="n">
        <f aca="false">VLOOKUP(D332,'paramètres CI'!$A$1:$B$6,2)</f>
        <v>0.0935912806596305</v>
      </c>
    </row>
    <row r="333" customFormat="false" ht="15.8" hidden="false" customHeight="false" outlineLevel="0" collapsed="false">
      <c r="A333" s="0" t="s">
        <v>14</v>
      </c>
      <c r="B333" s="0" t="s">
        <v>75</v>
      </c>
      <c r="C333" s="0" t="s">
        <v>56</v>
      </c>
      <c r="D333" s="0" t="s">
        <v>43</v>
      </c>
      <c r="J333" s="0" t="n">
        <v>38.808054454229</v>
      </c>
      <c r="K333" s="0" t="n">
        <v>17</v>
      </c>
      <c r="L333" s="0" t="n">
        <v>122.226702479515</v>
      </c>
      <c r="M333" s="0" t="n">
        <v>3.33681966777408</v>
      </c>
      <c r="N333" s="0" t="n">
        <v>9.99300489657242E-005</v>
      </c>
      <c r="O333" s="0" t="n">
        <f aca="false">VLOOKUP(D333,'paramètres CI'!$A$1:$B$6,2)</f>
        <v>0.0935912806596305</v>
      </c>
    </row>
    <row r="334" customFormat="false" ht="15.8" hidden="false" customHeight="false" outlineLevel="0" collapsed="false">
      <c r="A334" s="0" t="s">
        <v>14</v>
      </c>
      <c r="B334" s="0" t="s">
        <v>76</v>
      </c>
      <c r="C334" s="0" t="s">
        <v>32</v>
      </c>
      <c r="D334" s="0" t="s">
        <v>33</v>
      </c>
      <c r="J334" s="0" t="n">
        <v>36.9780054219126</v>
      </c>
      <c r="K334" s="0" t="n">
        <v>25</v>
      </c>
      <c r="L334" s="0" t="n">
        <v>173.79971904829</v>
      </c>
      <c r="M334" s="0" t="n">
        <v>0.703925876906615</v>
      </c>
      <c r="N334" s="0" t="n">
        <v>0.0617248088149537</v>
      </c>
      <c r="O334" s="0" t="n">
        <f aca="false">VLOOKUP(D334,'paramètres CI'!$A$1:$B$6,2)</f>
        <v>0.033584731604575</v>
      </c>
    </row>
    <row r="335" customFormat="false" ht="15.8" hidden="false" customHeight="false" outlineLevel="0" collapsed="false">
      <c r="A335" s="0" t="s">
        <v>14</v>
      </c>
      <c r="B335" s="0" t="s">
        <v>76</v>
      </c>
      <c r="C335" s="0" t="s">
        <v>32</v>
      </c>
      <c r="D335" s="0" t="s">
        <v>34</v>
      </c>
      <c r="J335" s="0" t="n">
        <v>36.9889106391166</v>
      </c>
      <c r="K335" s="0" t="n">
        <v>25</v>
      </c>
      <c r="L335" s="0" t="n">
        <v>183.500935937303</v>
      </c>
      <c r="M335" s="0" t="n">
        <v>0.690991690960993</v>
      </c>
      <c r="N335" s="0" t="n">
        <v>0.101183534883165</v>
      </c>
      <c r="O335" s="0" t="n">
        <f aca="false">VLOOKUP(D335,'paramètres CI'!$A$1:$B$6,2)</f>
        <v>0.0424847883250769</v>
      </c>
    </row>
    <row r="336" customFormat="false" ht="15.8" hidden="false" customHeight="false" outlineLevel="0" collapsed="false">
      <c r="A336" s="0" t="s">
        <v>14</v>
      </c>
      <c r="B336" s="0" t="s">
        <v>76</v>
      </c>
      <c r="C336" s="0" t="s">
        <v>35</v>
      </c>
      <c r="D336" s="0" t="s">
        <v>33</v>
      </c>
      <c r="J336" s="0" t="n">
        <v>46.2225067773907</v>
      </c>
      <c r="K336" s="0" t="n">
        <v>25</v>
      </c>
      <c r="L336" s="0" t="n">
        <v>173.79971904829</v>
      </c>
      <c r="M336" s="0" t="n">
        <v>0.844711052287937</v>
      </c>
      <c r="N336" s="0" t="n">
        <v>9.99300489657242E-005</v>
      </c>
      <c r="O336" s="0" t="n">
        <f aca="false">VLOOKUP(D336,'paramètres CI'!$A$1:$B$6,2)</f>
        <v>0.033584731604575</v>
      </c>
    </row>
    <row r="337" customFormat="false" ht="15.8" hidden="false" customHeight="false" outlineLevel="0" collapsed="false">
      <c r="A337" s="0" t="s">
        <v>14</v>
      </c>
      <c r="B337" s="0" t="s">
        <v>76</v>
      </c>
      <c r="C337" s="0" t="s">
        <v>35</v>
      </c>
      <c r="D337" s="0" t="s">
        <v>34</v>
      </c>
      <c r="J337" s="0" t="n">
        <v>46.2361382988958</v>
      </c>
      <c r="K337" s="0" t="n">
        <v>25</v>
      </c>
      <c r="L337" s="0" t="n">
        <v>183.500935937303</v>
      </c>
      <c r="M337" s="0" t="n">
        <v>0.829190029153191</v>
      </c>
      <c r="N337" s="0" t="n">
        <v>9.99300489657242E-005</v>
      </c>
      <c r="O337" s="0" t="n">
        <f aca="false">VLOOKUP(D337,'paramètres CI'!$A$1:$B$6,2)</f>
        <v>0.0424847883250769</v>
      </c>
    </row>
    <row r="338" customFormat="false" ht="15.8" hidden="false" customHeight="false" outlineLevel="0" collapsed="false">
      <c r="A338" s="0" t="s">
        <v>14</v>
      </c>
      <c r="B338" s="0" t="s">
        <v>76</v>
      </c>
      <c r="C338" s="0" t="s">
        <v>36</v>
      </c>
      <c r="D338" s="0" t="s">
        <v>37</v>
      </c>
      <c r="J338" s="0" t="n">
        <v>50.194</v>
      </c>
      <c r="K338" s="0" t="n">
        <v>20</v>
      </c>
      <c r="L338" s="0" t="n">
        <v>133.068879519955</v>
      </c>
      <c r="M338" s="0" t="n">
        <v>0.747392581912613</v>
      </c>
      <c r="N338" s="0" t="n">
        <v>9.99300489657242E-005</v>
      </c>
      <c r="O338" s="0" t="n">
        <f aca="false">VLOOKUP(D338,'paramètres CI'!$A$1:$B$6,2)</f>
        <v>0.0385046990211696</v>
      </c>
    </row>
    <row r="339" customFormat="false" ht="15.8" hidden="false" customHeight="false" outlineLevel="0" collapsed="false">
      <c r="A339" s="0" t="s">
        <v>14</v>
      </c>
      <c r="B339" s="0" t="s">
        <v>76</v>
      </c>
      <c r="C339" s="0" t="s">
        <v>38</v>
      </c>
      <c r="D339" s="0" t="s">
        <v>39</v>
      </c>
      <c r="J339" s="0" t="n">
        <v>50.194</v>
      </c>
      <c r="K339" s="0" t="n">
        <v>20</v>
      </c>
      <c r="L339" s="0" t="n">
        <v>133.883883422471</v>
      </c>
      <c r="M339" s="0" t="n">
        <v>0.974998744269499</v>
      </c>
      <c r="N339" s="0" t="n">
        <v>9.99300489657242E-005</v>
      </c>
      <c r="O339" s="0" t="n">
        <f aca="false">VLOOKUP(D339,'paramètres CI'!$A$1:$B$6,2)</f>
        <v>0.022045059962018</v>
      </c>
    </row>
    <row r="340" customFormat="false" ht="15.8" hidden="false" customHeight="false" outlineLevel="0" collapsed="false">
      <c r="A340" s="0" t="s">
        <v>14</v>
      </c>
      <c r="B340" s="0" t="s">
        <v>76</v>
      </c>
      <c r="C340" s="0" t="s">
        <v>40</v>
      </c>
      <c r="D340" s="0" t="s">
        <v>37</v>
      </c>
      <c r="J340" s="0" t="n">
        <v>40.1552</v>
      </c>
      <c r="K340" s="0" t="n">
        <v>20</v>
      </c>
      <c r="L340" s="0" t="n">
        <v>133.068879519955</v>
      </c>
      <c r="M340" s="0" t="n">
        <v>0.509774421630622</v>
      </c>
      <c r="N340" s="0" t="n">
        <v>0.0309426829268968</v>
      </c>
      <c r="O340" s="0" t="n">
        <f aca="false">VLOOKUP(D340,'paramètres CI'!$A$1:$B$6,2)</f>
        <v>0.0385046990211696</v>
      </c>
    </row>
    <row r="341" customFormat="false" ht="15.8" hidden="false" customHeight="false" outlineLevel="0" collapsed="false">
      <c r="A341" s="0" t="s">
        <v>14</v>
      </c>
      <c r="B341" s="0" t="s">
        <v>76</v>
      </c>
      <c r="C341" s="0" t="s">
        <v>41</v>
      </c>
      <c r="D341" s="0" t="s">
        <v>39</v>
      </c>
      <c r="J341" s="0" t="n">
        <v>40.1552</v>
      </c>
      <c r="K341" s="0" t="n">
        <v>20</v>
      </c>
      <c r="L341" s="0" t="n">
        <v>133.883883422471</v>
      </c>
      <c r="M341" s="0" t="n">
        <v>0.597523753334697</v>
      </c>
      <c r="N341" s="0" t="n">
        <v>0.450876765476642</v>
      </c>
      <c r="O341" s="0" t="n">
        <f aca="false">VLOOKUP(D341,'paramètres CI'!$A$1:$B$6,2)</f>
        <v>0.022045059962018</v>
      </c>
    </row>
    <row r="342" customFormat="false" ht="15.8" hidden="false" customHeight="false" outlineLevel="0" collapsed="false">
      <c r="A342" s="0" t="s">
        <v>14</v>
      </c>
      <c r="B342" s="0" t="s">
        <v>76</v>
      </c>
      <c r="C342" s="0" t="s">
        <v>45</v>
      </c>
      <c r="D342" s="0" t="s">
        <v>43</v>
      </c>
      <c r="J342" s="0" t="n">
        <v>10</v>
      </c>
      <c r="K342" s="0" t="n">
        <v>13</v>
      </c>
      <c r="L342" s="0" t="n">
        <v>105.452692458718</v>
      </c>
      <c r="M342" s="0" t="n">
        <v>0.9</v>
      </c>
      <c r="N342" s="0" t="n">
        <v>0.161815007314343</v>
      </c>
      <c r="O342" s="0" t="n">
        <f aca="false">VLOOKUP(D342,'paramètres CI'!$A$1:$B$6,2)</f>
        <v>0.0935912806596305</v>
      </c>
    </row>
    <row r="343" customFormat="false" ht="15.8" hidden="false" customHeight="false" outlineLevel="0" collapsed="false">
      <c r="A343" s="0" t="s">
        <v>14</v>
      </c>
      <c r="B343" s="0" t="s">
        <v>76</v>
      </c>
      <c r="C343" s="0" t="s">
        <v>46</v>
      </c>
      <c r="D343" s="0" t="s">
        <v>43</v>
      </c>
      <c r="J343" s="0" t="n">
        <v>12</v>
      </c>
      <c r="K343" s="0" t="n">
        <v>13</v>
      </c>
      <c r="L343" s="0" t="n">
        <v>105.452692458718</v>
      </c>
      <c r="M343" s="0" t="n">
        <v>1</v>
      </c>
      <c r="N343" s="0" t="n">
        <v>9.99300489657242E-005</v>
      </c>
      <c r="O343" s="0" t="n">
        <f aca="false">VLOOKUP(D343,'paramètres CI'!$A$1:$B$6,2)</f>
        <v>0.0935912806596305</v>
      </c>
    </row>
    <row r="344" customFormat="false" ht="15.8" hidden="false" customHeight="false" outlineLevel="0" collapsed="false">
      <c r="A344" s="0" t="s">
        <v>14</v>
      </c>
      <c r="B344" s="0" t="s">
        <v>76</v>
      </c>
      <c r="C344" s="0" t="s">
        <v>48</v>
      </c>
      <c r="D344" s="0" t="s">
        <v>43</v>
      </c>
      <c r="J344" s="0" t="n">
        <v>68.8544414701044</v>
      </c>
      <c r="K344" s="0" t="n">
        <v>20</v>
      </c>
      <c r="L344" s="0" t="n">
        <v>128.602331937925</v>
      </c>
      <c r="M344" s="0" t="n">
        <v>2.83163023255814</v>
      </c>
      <c r="N344" s="0" t="n">
        <v>0.0832916126818753</v>
      </c>
      <c r="O344" s="0" t="n">
        <f aca="false">VLOOKUP(D344,'paramètres CI'!$A$1:$B$6,2)</f>
        <v>0.0935912806596305</v>
      </c>
    </row>
    <row r="345" customFormat="false" ht="15.8" hidden="false" customHeight="false" outlineLevel="0" collapsed="false">
      <c r="A345" s="0" t="s">
        <v>14</v>
      </c>
      <c r="B345" s="0" t="s">
        <v>76</v>
      </c>
      <c r="C345" s="0" t="s">
        <v>49</v>
      </c>
      <c r="D345" s="0" t="s">
        <v>43</v>
      </c>
      <c r="J345" s="0" t="n">
        <v>86.0680518376305</v>
      </c>
      <c r="K345" s="0" t="n">
        <v>20</v>
      </c>
      <c r="L345" s="0" t="n">
        <v>128.602331937925</v>
      </c>
      <c r="M345" s="0" t="n">
        <v>3.39795627906976</v>
      </c>
      <c r="N345" s="0" t="n">
        <v>9.99300489657242E-005</v>
      </c>
      <c r="O345" s="0" t="n">
        <f aca="false">VLOOKUP(D345,'paramètres CI'!$A$1:$B$6,2)</f>
        <v>0.0935912806596305</v>
      </c>
    </row>
    <row r="346" customFormat="false" ht="15.8" hidden="false" customHeight="false" outlineLevel="0" collapsed="false">
      <c r="A346" s="0" t="s">
        <v>14</v>
      </c>
      <c r="B346" s="0" t="s">
        <v>76</v>
      </c>
      <c r="C346" s="0" t="s">
        <v>55</v>
      </c>
      <c r="D346" s="0" t="s">
        <v>43</v>
      </c>
      <c r="J346" s="0" t="n">
        <v>66.5287</v>
      </c>
      <c r="K346" s="0" t="n">
        <v>17</v>
      </c>
      <c r="L346" s="0" t="n">
        <v>119.693896167109</v>
      </c>
      <c r="M346" s="0" t="n">
        <v>2.67297488372093</v>
      </c>
      <c r="N346" s="0" t="n">
        <v>0.109466077559365</v>
      </c>
      <c r="O346" s="0" t="n">
        <f aca="false">VLOOKUP(D346,'paramètres CI'!$A$1:$B$6,2)</f>
        <v>0.0935912806596305</v>
      </c>
    </row>
    <row r="347" customFormat="false" ht="15.8" hidden="false" customHeight="false" outlineLevel="0" collapsed="false">
      <c r="A347" s="0" t="s">
        <v>14</v>
      </c>
      <c r="B347" s="0" t="s">
        <v>76</v>
      </c>
      <c r="C347" s="0" t="s">
        <v>56</v>
      </c>
      <c r="D347" s="0" t="s">
        <v>43</v>
      </c>
      <c r="J347" s="0" t="n">
        <v>83.160875</v>
      </c>
      <c r="K347" s="0" t="n">
        <v>17</v>
      </c>
      <c r="L347" s="0" t="n">
        <v>119.693896167109</v>
      </c>
      <c r="M347" s="0" t="n">
        <v>3.32861023255814</v>
      </c>
      <c r="N347" s="0" t="n">
        <v>9.99300489657242E-005</v>
      </c>
      <c r="O347" s="0" t="n">
        <f aca="false">VLOOKUP(D347,'paramètres CI'!$A$1:$B$6,2)</f>
        <v>0.0935912806596305</v>
      </c>
    </row>
    <row r="348" customFormat="false" ht="15.8" hidden="false" customHeight="false" outlineLevel="0" collapsed="false">
      <c r="A348" s="0" t="s">
        <v>14</v>
      </c>
      <c r="B348" s="0" t="s">
        <v>77</v>
      </c>
      <c r="C348" s="0" t="s">
        <v>32</v>
      </c>
      <c r="D348" s="0" t="s">
        <v>33</v>
      </c>
      <c r="J348" s="0" t="n">
        <v>43.3627731086876</v>
      </c>
      <c r="K348" s="0" t="n">
        <v>25</v>
      </c>
      <c r="L348" s="0" t="n">
        <v>248.480283046184</v>
      </c>
      <c r="M348" s="0" t="n">
        <v>0.68625326270954</v>
      </c>
      <c r="N348" s="0" t="n">
        <v>0.0505409114254885</v>
      </c>
      <c r="O348" s="0" t="n">
        <f aca="false">VLOOKUP(D348,'paramètres CI'!$A$1:$B$6,2)</f>
        <v>0.033584731604575</v>
      </c>
    </row>
    <row r="349" customFormat="false" ht="15.8" hidden="false" customHeight="false" outlineLevel="0" collapsed="false">
      <c r="A349" s="0" t="s">
        <v>14</v>
      </c>
      <c r="B349" s="0" t="s">
        <v>77</v>
      </c>
      <c r="C349" s="0" t="s">
        <v>32</v>
      </c>
      <c r="D349" s="0" t="s">
        <v>34</v>
      </c>
      <c r="J349" s="0" t="n">
        <v>43.6234537530813</v>
      </c>
      <c r="K349" s="0" t="n">
        <v>25</v>
      </c>
      <c r="L349" s="0" t="n">
        <v>274.055412490485</v>
      </c>
      <c r="M349" s="0" t="n">
        <v>0.688439238479469</v>
      </c>
      <c r="N349" s="0" t="n">
        <v>0.0674426019713892</v>
      </c>
      <c r="O349" s="0" t="n">
        <f aca="false">VLOOKUP(D349,'paramètres CI'!$A$1:$B$6,2)</f>
        <v>0.0424847883250769</v>
      </c>
    </row>
    <row r="350" customFormat="false" ht="15.8" hidden="false" customHeight="false" outlineLevel="0" collapsed="false">
      <c r="A350" s="0" t="s">
        <v>14</v>
      </c>
      <c r="B350" s="0" t="s">
        <v>77</v>
      </c>
      <c r="C350" s="0" t="s">
        <v>35</v>
      </c>
      <c r="D350" s="0" t="s">
        <v>33</v>
      </c>
      <c r="J350" s="0" t="n">
        <v>54.2034663858594</v>
      </c>
      <c r="K350" s="0" t="n">
        <v>25</v>
      </c>
      <c r="L350" s="0" t="n">
        <v>248.480283046184</v>
      </c>
      <c r="M350" s="0" t="n">
        <v>0.823503915251448</v>
      </c>
      <c r="N350" s="0" t="n">
        <v>9.99300489657243E-005</v>
      </c>
      <c r="O350" s="0" t="n">
        <f aca="false">VLOOKUP(D350,'paramètres CI'!$A$1:$B$6,2)</f>
        <v>0.033584731604575</v>
      </c>
    </row>
    <row r="351" customFormat="false" ht="15.8" hidden="false" customHeight="false" outlineLevel="0" collapsed="false">
      <c r="A351" s="0" t="s">
        <v>14</v>
      </c>
      <c r="B351" s="0" t="s">
        <v>77</v>
      </c>
      <c r="C351" s="0" t="s">
        <v>35</v>
      </c>
      <c r="D351" s="0" t="s">
        <v>34</v>
      </c>
      <c r="J351" s="0" t="n">
        <v>54.5293171913516</v>
      </c>
      <c r="K351" s="0" t="n">
        <v>25</v>
      </c>
      <c r="L351" s="0" t="n">
        <v>274.055412490485</v>
      </c>
      <c r="M351" s="0" t="n">
        <v>0.826127086175363</v>
      </c>
      <c r="N351" s="0" t="n">
        <v>9.99300489657243E-005</v>
      </c>
      <c r="O351" s="0" t="n">
        <f aca="false">VLOOKUP(D351,'paramètres CI'!$A$1:$B$6,2)</f>
        <v>0.0424847883250769</v>
      </c>
    </row>
    <row r="352" customFormat="false" ht="15.8" hidden="false" customHeight="false" outlineLevel="0" collapsed="false">
      <c r="A352" s="0" t="s">
        <v>14</v>
      </c>
      <c r="B352" s="0" t="s">
        <v>77</v>
      </c>
      <c r="C352" s="0" t="s">
        <v>36</v>
      </c>
      <c r="D352" s="0" t="s">
        <v>37</v>
      </c>
      <c r="J352" s="0" t="n">
        <v>38.1040692689214</v>
      </c>
      <c r="K352" s="0" t="n">
        <v>20</v>
      </c>
      <c r="L352" s="0" t="n">
        <v>197.1354542275</v>
      </c>
      <c r="M352" s="0" t="n">
        <v>0.75177960704484</v>
      </c>
      <c r="N352" s="0" t="n">
        <v>9.99300489657243E-005</v>
      </c>
      <c r="O352" s="0" t="n">
        <f aca="false">VLOOKUP(D352,'paramètres CI'!$A$1:$B$6,2)</f>
        <v>0.0385046990211696</v>
      </c>
    </row>
    <row r="353" customFormat="false" ht="15.8" hidden="false" customHeight="false" outlineLevel="0" collapsed="false">
      <c r="A353" s="0" t="s">
        <v>14</v>
      </c>
      <c r="B353" s="0" t="s">
        <v>77</v>
      </c>
      <c r="C353" s="0" t="s">
        <v>38</v>
      </c>
      <c r="D353" s="0" t="s">
        <v>39</v>
      </c>
      <c r="J353" s="0" t="n">
        <v>26.5273635420682</v>
      </c>
      <c r="K353" s="0" t="n">
        <v>20</v>
      </c>
      <c r="L353" s="0" t="n">
        <v>211.627264875026</v>
      </c>
      <c r="M353" s="0" t="n">
        <v>0.979378944549163</v>
      </c>
      <c r="N353" s="0" t="n">
        <v>9.99300489657243E-005</v>
      </c>
      <c r="O353" s="0" t="n">
        <f aca="false">VLOOKUP(D353,'paramètres CI'!$A$1:$B$6,2)</f>
        <v>0.022045059962018</v>
      </c>
    </row>
    <row r="354" customFormat="false" ht="15.8" hidden="false" customHeight="false" outlineLevel="0" collapsed="false">
      <c r="A354" s="0" t="s">
        <v>14</v>
      </c>
      <c r="B354" s="0" t="s">
        <v>77</v>
      </c>
      <c r="C354" s="0" t="s">
        <v>40</v>
      </c>
      <c r="D354" s="0" t="s">
        <v>37</v>
      </c>
      <c r="J354" s="0" t="n">
        <v>30.4832554151371</v>
      </c>
      <c r="K354" s="0" t="n">
        <v>20</v>
      </c>
      <c r="L354" s="0" t="n">
        <v>197.1354542275</v>
      </c>
      <c r="M354" s="0" t="n">
        <v>0.514991450847268</v>
      </c>
      <c r="N354" s="0" t="n">
        <v>0.0498895482226531</v>
      </c>
      <c r="O354" s="0" t="n">
        <f aca="false">VLOOKUP(D354,'paramètres CI'!$A$1:$B$6,2)</f>
        <v>0.0385046990211696</v>
      </c>
    </row>
    <row r="355" customFormat="false" ht="15.8" hidden="false" customHeight="false" outlineLevel="0" collapsed="false">
      <c r="A355" s="0" t="s">
        <v>14</v>
      </c>
      <c r="B355" s="0" t="s">
        <v>77</v>
      </c>
      <c r="C355" s="0" t="s">
        <v>41</v>
      </c>
      <c r="D355" s="0" t="s">
        <v>39</v>
      </c>
      <c r="J355" s="0" t="n">
        <v>21.2218908336545</v>
      </c>
      <c r="K355" s="0" t="n">
        <v>20</v>
      </c>
      <c r="L355" s="0" t="n">
        <v>211.627264875026</v>
      </c>
      <c r="M355" s="0" t="n">
        <v>0.602726199593731</v>
      </c>
      <c r="N355" s="0" t="n">
        <v>0.216441283640691</v>
      </c>
      <c r="O355" s="0" t="n">
        <f aca="false">VLOOKUP(D355,'paramètres CI'!$A$1:$B$6,2)</f>
        <v>0.022045059962018</v>
      </c>
    </row>
    <row r="356" customFormat="false" ht="15.8" hidden="false" customHeight="false" outlineLevel="0" collapsed="false">
      <c r="A356" s="0" t="s">
        <v>14</v>
      </c>
      <c r="B356" s="0" t="s">
        <v>77</v>
      </c>
      <c r="C356" s="0" t="s">
        <v>45</v>
      </c>
      <c r="D356" s="0" t="s">
        <v>43</v>
      </c>
      <c r="J356" s="0" t="n">
        <v>10</v>
      </c>
      <c r="K356" s="0" t="n">
        <v>13</v>
      </c>
      <c r="L356" s="0" t="n">
        <v>149.799811205985</v>
      </c>
      <c r="M356" s="0" t="n">
        <v>0.9</v>
      </c>
      <c r="N356" s="0" t="n">
        <v>0.282548298087183</v>
      </c>
      <c r="O356" s="0" t="n">
        <f aca="false">VLOOKUP(D356,'paramètres CI'!$A$1:$B$6,2)</f>
        <v>0.0935912806596305</v>
      </c>
    </row>
    <row r="357" customFormat="false" ht="15.8" hidden="false" customHeight="false" outlineLevel="0" collapsed="false">
      <c r="A357" s="0" t="s">
        <v>14</v>
      </c>
      <c r="B357" s="0" t="s">
        <v>77</v>
      </c>
      <c r="C357" s="0" t="s">
        <v>46</v>
      </c>
      <c r="D357" s="0" t="s">
        <v>43</v>
      </c>
      <c r="J357" s="0" t="n">
        <v>12</v>
      </c>
      <c r="K357" s="0" t="n">
        <v>13</v>
      </c>
      <c r="L357" s="0" t="n">
        <v>149.799811205985</v>
      </c>
      <c r="M357" s="0" t="n">
        <v>1</v>
      </c>
      <c r="N357" s="0" t="n">
        <v>9.99300489657243E-005</v>
      </c>
      <c r="O357" s="0" t="n">
        <f aca="false">VLOOKUP(D357,'paramètres CI'!$A$1:$B$6,2)</f>
        <v>0.0935912806596305</v>
      </c>
    </row>
    <row r="358" customFormat="false" ht="15.8" hidden="false" customHeight="false" outlineLevel="0" collapsed="false">
      <c r="A358" s="0" t="s">
        <v>14</v>
      </c>
      <c r="B358" s="0" t="s">
        <v>77</v>
      </c>
      <c r="C358" s="0" t="s">
        <v>48</v>
      </c>
      <c r="D358" s="0" t="s">
        <v>43</v>
      </c>
      <c r="J358" s="0" t="n">
        <v>109.58241128049</v>
      </c>
      <c r="K358" s="0" t="n">
        <v>20</v>
      </c>
      <c r="L358" s="0" t="n">
        <v>178.719785281282</v>
      </c>
      <c r="M358" s="0" t="n">
        <v>2.83163023255814</v>
      </c>
      <c r="N358" s="0" t="n">
        <v>0.142953048168465</v>
      </c>
      <c r="O358" s="0" t="n">
        <f aca="false">VLOOKUP(D358,'paramètres CI'!$A$1:$B$6,2)</f>
        <v>0.0935912806596305</v>
      </c>
    </row>
    <row r="359" customFormat="false" ht="15.8" hidden="false" customHeight="false" outlineLevel="0" collapsed="false">
      <c r="A359" s="0" t="s">
        <v>14</v>
      </c>
      <c r="B359" s="0" t="s">
        <v>77</v>
      </c>
      <c r="C359" s="0" t="s">
        <v>49</v>
      </c>
      <c r="D359" s="0" t="s">
        <v>43</v>
      </c>
      <c r="J359" s="0" t="n">
        <v>136.978014100612</v>
      </c>
      <c r="K359" s="0" t="n">
        <v>20</v>
      </c>
      <c r="L359" s="0" t="n">
        <v>178.719785281282</v>
      </c>
      <c r="M359" s="0" t="n">
        <v>3.39795627906976</v>
      </c>
      <c r="N359" s="0" t="n">
        <v>9.99300489657243E-005</v>
      </c>
      <c r="O359" s="0" t="n">
        <f aca="false">VLOOKUP(D359,'paramètres CI'!$A$1:$B$6,2)</f>
        <v>0.0935912806596305</v>
      </c>
    </row>
    <row r="360" customFormat="false" ht="15.8" hidden="false" customHeight="false" outlineLevel="0" collapsed="false">
      <c r="A360" s="0" t="s">
        <v>14</v>
      </c>
      <c r="B360" s="0" t="s">
        <v>77</v>
      </c>
      <c r="C360" s="0" t="s">
        <v>55</v>
      </c>
      <c r="D360" s="0" t="s">
        <v>43</v>
      </c>
      <c r="J360" s="0" t="n">
        <v>58.8089395859577</v>
      </c>
      <c r="K360" s="0" t="n">
        <v>17</v>
      </c>
      <c r="L360" s="0" t="n">
        <v>181.043514094264</v>
      </c>
      <c r="M360" s="0" t="n">
        <v>2.67297488372093</v>
      </c>
      <c r="N360" s="0" t="n">
        <v>0.18948479814137</v>
      </c>
      <c r="O360" s="0" t="n">
        <f aca="false">VLOOKUP(D360,'paramètres CI'!$A$1:$B$6,2)</f>
        <v>0.0935912806596305</v>
      </c>
    </row>
    <row r="361" customFormat="false" ht="15.8" hidden="false" customHeight="false" outlineLevel="0" collapsed="false">
      <c r="A361" s="0" t="s">
        <v>14</v>
      </c>
      <c r="B361" s="0" t="s">
        <v>77</v>
      </c>
      <c r="C361" s="0" t="s">
        <v>56</v>
      </c>
      <c r="D361" s="0" t="s">
        <v>43</v>
      </c>
      <c r="J361" s="0" t="n">
        <v>73.5111744824471</v>
      </c>
      <c r="K361" s="0" t="n">
        <v>17</v>
      </c>
      <c r="L361" s="0" t="n">
        <v>181.043514094264</v>
      </c>
      <c r="M361" s="0" t="n">
        <v>3.32861023255814</v>
      </c>
      <c r="N361" s="0" t="n">
        <v>9.99300489657243E-005</v>
      </c>
      <c r="O361" s="0" t="n">
        <f aca="false">VLOOKUP(D361,'paramètres CI'!$A$1:$B$6,2)</f>
        <v>0.0935912806596305</v>
      </c>
    </row>
    <row r="362" customFormat="false" ht="15.8" hidden="false" customHeight="false" outlineLevel="0" collapsed="false">
      <c r="A362" s="0" t="s">
        <v>14</v>
      </c>
      <c r="B362" s="0" t="s">
        <v>78</v>
      </c>
      <c r="C362" s="0" t="s">
        <v>32</v>
      </c>
      <c r="D362" s="0" t="s">
        <v>34</v>
      </c>
      <c r="J362" s="0" t="n">
        <v>40.6438544563316</v>
      </c>
      <c r="K362" s="0" t="n">
        <v>25</v>
      </c>
      <c r="L362" s="0" t="n">
        <v>237.531664230421</v>
      </c>
      <c r="M362" s="0" t="n">
        <v>0.686629244994218</v>
      </c>
      <c r="N362" s="0" t="n">
        <v>0.006425098295603</v>
      </c>
      <c r="O362" s="0" t="n">
        <f aca="false">VLOOKUP(D362,'paramètres CI'!$A$1:$B$6,2)</f>
        <v>0.0424847883250769</v>
      </c>
    </row>
    <row r="363" customFormat="false" ht="15.8" hidden="false" customHeight="false" outlineLevel="0" collapsed="false">
      <c r="A363" s="0" t="s">
        <v>14</v>
      </c>
      <c r="B363" s="0" t="s">
        <v>78</v>
      </c>
      <c r="C363" s="0" t="s">
        <v>32</v>
      </c>
      <c r="D363" s="0" t="s">
        <v>33</v>
      </c>
      <c r="J363" s="0" t="n">
        <v>40.4129397469202</v>
      </c>
      <c r="K363" s="0" t="n">
        <v>25</v>
      </c>
      <c r="L363" s="0" t="n">
        <v>209.212692936724</v>
      </c>
      <c r="M363" s="0" t="n">
        <v>0.70483001500807</v>
      </c>
      <c r="N363" s="0" t="n">
        <v>0.0332266761906357</v>
      </c>
      <c r="O363" s="0" t="n">
        <f aca="false">VLOOKUP(D363,'paramètres CI'!$A$1:$B$6,2)</f>
        <v>0.033584731604575</v>
      </c>
    </row>
    <row r="364" customFormat="false" ht="15.8" hidden="false" customHeight="false" outlineLevel="0" collapsed="false">
      <c r="A364" s="0" t="s">
        <v>14</v>
      </c>
      <c r="B364" s="0" t="s">
        <v>78</v>
      </c>
      <c r="C364" s="0" t="s">
        <v>35</v>
      </c>
      <c r="D364" s="0" t="s">
        <v>33</v>
      </c>
      <c r="J364" s="0" t="n">
        <v>50.5161746836502</v>
      </c>
      <c r="K364" s="0" t="n">
        <v>25</v>
      </c>
      <c r="L364" s="0" t="n">
        <v>209.212692936724</v>
      </c>
      <c r="M364" s="0" t="n">
        <v>0.845796018009684</v>
      </c>
      <c r="N364" s="0" t="n">
        <v>9.99300489657242E-005</v>
      </c>
      <c r="O364" s="0" t="n">
        <f aca="false">VLOOKUP(D364,'paramètres CI'!$A$1:$B$6,2)</f>
        <v>0.033584731604575</v>
      </c>
    </row>
    <row r="365" customFormat="false" ht="15.8" hidden="false" customHeight="false" outlineLevel="0" collapsed="false">
      <c r="A365" s="0" t="s">
        <v>14</v>
      </c>
      <c r="B365" s="0" t="s">
        <v>78</v>
      </c>
      <c r="C365" s="0" t="s">
        <v>35</v>
      </c>
      <c r="D365" s="0" t="s">
        <v>34</v>
      </c>
      <c r="J365" s="0" t="n">
        <v>50.8048180704144</v>
      </c>
      <c r="K365" s="0" t="n">
        <v>25</v>
      </c>
      <c r="L365" s="0" t="n">
        <v>237.531664230421</v>
      </c>
      <c r="M365" s="0" t="n">
        <v>0.823955093993061</v>
      </c>
      <c r="N365" s="0" t="n">
        <v>9.99300489657242E-005</v>
      </c>
      <c r="O365" s="0" t="n">
        <f aca="false">VLOOKUP(D365,'paramètres CI'!$A$1:$B$6,2)</f>
        <v>0.0424847883250769</v>
      </c>
    </row>
    <row r="366" customFormat="false" ht="15.8" hidden="false" customHeight="false" outlineLevel="0" collapsed="false">
      <c r="A366" s="0" t="s">
        <v>14</v>
      </c>
      <c r="B366" s="0" t="s">
        <v>78</v>
      </c>
      <c r="C366" s="0" t="s">
        <v>36</v>
      </c>
      <c r="D366" s="0" t="s">
        <v>37</v>
      </c>
      <c r="J366" s="0" t="n">
        <v>35.5814425293523</v>
      </c>
      <c r="K366" s="0" t="n">
        <v>20</v>
      </c>
      <c r="L366" s="0" t="n">
        <v>181.950686351398</v>
      </c>
      <c r="M366" s="0" t="n">
        <v>0.752377036543849</v>
      </c>
      <c r="N366" s="0" t="n">
        <v>9.99300489657242E-005</v>
      </c>
      <c r="O366" s="0" t="n">
        <f aca="false">VLOOKUP(D366,'paramètres CI'!$A$1:$B$6,2)</f>
        <v>0.0385046990211696</v>
      </c>
    </row>
    <row r="367" customFormat="false" ht="15.8" hidden="false" customHeight="false" outlineLevel="0" collapsed="false">
      <c r="A367" s="0" t="s">
        <v>14</v>
      </c>
      <c r="B367" s="0" t="s">
        <v>78</v>
      </c>
      <c r="C367" s="0" t="s">
        <v>38</v>
      </c>
      <c r="D367" s="0" t="s">
        <v>39</v>
      </c>
      <c r="J367" s="0" t="n">
        <v>24.962670833247</v>
      </c>
      <c r="K367" s="0" t="n">
        <v>20</v>
      </c>
      <c r="L367" s="0" t="n">
        <v>192.914323768079</v>
      </c>
      <c r="M367" s="0" t="n">
        <v>0.979975515103783</v>
      </c>
      <c r="N367" s="0" t="n">
        <v>9.99300489657242E-005</v>
      </c>
      <c r="O367" s="0" t="n">
        <f aca="false">VLOOKUP(D367,'paramètres CI'!$A$1:$B$6,2)</f>
        <v>0.022045059962018</v>
      </c>
    </row>
    <row r="368" customFormat="false" ht="15.8" hidden="false" customHeight="false" outlineLevel="0" collapsed="false">
      <c r="A368" s="0" t="s">
        <v>14</v>
      </c>
      <c r="B368" s="0" t="s">
        <v>78</v>
      </c>
      <c r="C368" s="0" t="s">
        <v>40</v>
      </c>
      <c r="D368" s="0" t="s">
        <v>37</v>
      </c>
      <c r="J368" s="0" t="n">
        <v>28.4651540234819</v>
      </c>
      <c r="K368" s="0" t="n">
        <v>20</v>
      </c>
      <c r="L368" s="0" t="n">
        <v>181.950686351398</v>
      </c>
      <c r="M368" s="0" t="n">
        <v>0.516455072255538</v>
      </c>
      <c r="N368" s="0" t="n">
        <v>0.0486163946067582</v>
      </c>
      <c r="O368" s="0" t="n">
        <f aca="false">VLOOKUP(D368,'paramètres CI'!$A$1:$B$6,2)</f>
        <v>0.0385046990211696</v>
      </c>
    </row>
    <row r="369" customFormat="false" ht="15.8" hidden="false" customHeight="false" outlineLevel="0" collapsed="false">
      <c r="A369" s="0" t="s">
        <v>14</v>
      </c>
      <c r="B369" s="0" t="s">
        <v>78</v>
      </c>
      <c r="C369" s="0" t="s">
        <v>41</v>
      </c>
      <c r="D369" s="0" t="s">
        <v>39</v>
      </c>
      <c r="J369" s="0" t="n">
        <v>19.9701366665976</v>
      </c>
      <c r="K369" s="0" t="n">
        <v>20</v>
      </c>
      <c r="L369" s="0" t="n">
        <v>192.914323768079</v>
      </c>
      <c r="M369" s="0" t="n">
        <v>0.604187855567395</v>
      </c>
      <c r="N369" s="0" t="n">
        <v>0.427558618267015</v>
      </c>
      <c r="O369" s="0" t="n">
        <f aca="false">VLOOKUP(D369,'paramètres CI'!$A$1:$B$6,2)</f>
        <v>0.022045059962018</v>
      </c>
    </row>
    <row r="370" customFormat="false" ht="15.8" hidden="false" customHeight="false" outlineLevel="0" collapsed="false">
      <c r="A370" s="0" t="s">
        <v>14</v>
      </c>
      <c r="B370" s="0" t="s">
        <v>78</v>
      </c>
      <c r="C370" s="0" t="s">
        <v>45</v>
      </c>
      <c r="D370" s="0" t="s">
        <v>43</v>
      </c>
      <c r="J370" s="0" t="n">
        <v>10</v>
      </c>
      <c r="K370" s="0" t="n">
        <v>13</v>
      </c>
      <c r="L370" s="0" t="n">
        <v>137.164709903512</v>
      </c>
      <c r="M370" s="0" t="n">
        <v>0.9</v>
      </c>
      <c r="N370" s="0" t="n">
        <v>0.217428653845235</v>
      </c>
      <c r="O370" s="0" t="n">
        <f aca="false">VLOOKUP(D370,'paramètres CI'!$A$1:$B$6,2)</f>
        <v>0.0935912806596305</v>
      </c>
    </row>
    <row r="371" customFormat="false" ht="15.8" hidden="false" customHeight="false" outlineLevel="0" collapsed="false">
      <c r="A371" s="0" t="s">
        <v>14</v>
      </c>
      <c r="B371" s="0" t="s">
        <v>78</v>
      </c>
      <c r="C371" s="0" t="s">
        <v>46</v>
      </c>
      <c r="D371" s="0" t="s">
        <v>43</v>
      </c>
      <c r="J371" s="0" t="n">
        <v>12</v>
      </c>
      <c r="K371" s="0" t="n">
        <v>13</v>
      </c>
      <c r="L371" s="0" t="n">
        <v>137.164709903512</v>
      </c>
      <c r="M371" s="0" t="n">
        <v>1</v>
      </c>
      <c r="N371" s="0" t="n">
        <v>9.99300489657242E-005</v>
      </c>
      <c r="O371" s="0" t="n">
        <f aca="false">VLOOKUP(D371,'paramètres CI'!$A$1:$B$6,2)</f>
        <v>0.0935912806596305</v>
      </c>
    </row>
    <row r="372" customFormat="false" ht="15.8" hidden="false" customHeight="false" outlineLevel="0" collapsed="false">
      <c r="A372" s="0" t="s">
        <v>14</v>
      </c>
      <c r="B372" s="0" t="s">
        <v>78</v>
      </c>
      <c r="C372" s="0" t="s">
        <v>48</v>
      </c>
      <c r="D372" s="0" t="s">
        <v>43</v>
      </c>
      <c r="J372" s="0" t="n">
        <v>104.137276237759</v>
      </c>
      <c r="K372" s="0" t="n">
        <v>20</v>
      </c>
      <c r="L372" s="0" t="n">
        <v>160.022932234116</v>
      </c>
      <c r="M372" s="0" t="n">
        <v>2.83163023255814</v>
      </c>
      <c r="N372" s="0" t="n">
        <v>0.116141298302149</v>
      </c>
      <c r="O372" s="0" t="n">
        <f aca="false">VLOOKUP(D372,'paramètres CI'!$A$1:$B$6,2)</f>
        <v>0.0935912806596305</v>
      </c>
    </row>
    <row r="373" customFormat="false" ht="15.8" hidden="false" customHeight="false" outlineLevel="0" collapsed="false">
      <c r="A373" s="0" t="s">
        <v>14</v>
      </c>
      <c r="B373" s="0" t="s">
        <v>78</v>
      </c>
      <c r="C373" s="0" t="s">
        <v>49</v>
      </c>
      <c r="D373" s="0" t="s">
        <v>43</v>
      </c>
      <c r="J373" s="0" t="n">
        <v>130.171595297199</v>
      </c>
      <c r="K373" s="0" t="n">
        <v>20</v>
      </c>
      <c r="L373" s="0" t="n">
        <v>160.022932234116</v>
      </c>
      <c r="M373" s="0" t="n">
        <v>3.39795627906976</v>
      </c>
      <c r="N373" s="0" t="n">
        <v>9.99300489657242E-005</v>
      </c>
      <c r="O373" s="0" t="n">
        <f aca="false">VLOOKUP(D373,'paramètres CI'!$A$1:$B$6,2)</f>
        <v>0.0935912806596305</v>
      </c>
    </row>
    <row r="374" customFormat="false" ht="15.8" hidden="false" customHeight="false" outlineLevel="0" collapsed="false">
      <c r="A374" s="0" t="s">
        <v>14</v>
      </c>
      <c r="B374" s="0" t="s">
        <v>78</v>
      </c>
      <c r="C374" s="0" t="s">
        <v>55</v>
      </c>
      <c r="D374" s="0" t="s">
        <v>43</v>
      </c>
      <c r="J374" s="0" t="n">
        <v>53.6233323832569</v>
      </c>
      <c r="K374" s="0" t="n">
        <v>17</v>
      </c>
      <c r="L374" s="0" t="n">
        <v>162.320024729409</v>
      </c>
      <c r="M374" s="0" t="n">
        <v>2.67297488372093</v>
      </c>
      <c r="N374" s="0" t="n">
        <v>0.149903750149844</v>
      </c>
      <c r="O374" s="0" t="n">
        <f aca="false">VLOOKUP(D374,'paramètres CI'!$A$1:$B$6,2)</f>
        <v>0.0935912806596305</v>
      </c>
    </row>
    <row r="375" customFormat="false" ht="15.8" hidden="false" customHeight="false" outlineLevel="0" collapsed="false">
      <c r="A375" s="0" t="s">
        <v>14</v>
      </c>
      <c r="B375" s="0" t="s">
        <v>78</v>
      </c>
      <c r="C375" s="0" t="s">
        <v>56</v>
      </c>
      <c r="D375" s="0" t="s">
        <v>43</v>
      </c>
      <c r="J375" s="0" t="n">
        <v>67.0291654790711</v>
      </c>
      <c r="K375" s="0" t="n">
        <v>17</v>
      </c>
      <c r="L375" s="0" t="n">
        <v>162.320024729409</v>
      </c>
      <c r="M375" s="0" t="n">
        <v>3.32861023255814</v>
      </c>
      <c r="N375" s="0" t="n">
        <v>9.99300489657242E-005</v>
      </c>
      <c r="O375" s="0" t="n">
        <f aca="false">VLOOKUP(D375,'paramètres CI'!$A$1:$B$6,2)</f>
        <v>0.0935912806596305</v>
      </c>
    </row>
    <row r="376" customFormat="false" ht="15.8" hidden="false" customHeight="false" outlineLevel="0" collapsed="false">
      <c r="A376" s="0" t="s">
        <v>14</v>
      </c>
      <c r="B376" s="0" t="s">
        <v>79</v>
      </c>
      <c r="C376" s="0" t="s">
        <v>32</v>
      </c>
      <c r="D376" s="0" t="s">
        <v>34</v>
      </c>
      <c r="J376" s="0" t="n">
        <v>37.1777841897052</v>
      </c>
      <c r="K376" s="0" t="n">
        <v>25</v>
      </c>
      <c r="L376" s="0" t="n">
        <v>227.988054785901</v>
      </c>
      <c r="M376" s="0" t="n">
        <v>0.7</v>
      </c>
      <c r="N376" s="0" t="n">
        <v>0.00240517381073639</v>
      </c>
      <c r="O376" s="0" t="n">
        <f aca="false">VLOOKUP(D376,'paramètres CI'!$A$1:$B$6,2)</f>
        <v>0.0424847883250769</v>
      </c>
    </row>
    <row r="377" customFormat="false" ht="15.8" hidden="false" customHeight="false" outlineLevel="0" collapsed="false">
      <c r="A377" s="0" t="s">
        <v>14</v>
      </c>
      <c r="B377" s="0" t="s">
        <v>79</v>
      </c>
      <c r="C377" s="0" t="s">
        <v>32</v>
      </c>
      <c r="D377" s="0" t="s">
        <v>33</v>
      </c>
      <c r="J377" s="0" t="n">
        <v>37.1637953872181</v>
      </c>
      <c r="K377" s="0" t="n">
        <v>25</v>
      </c>
      <c r="L377" s="0" t="n">
        <v>165.615772585658</v>
      </c>
      <c r="M377" s="0" t="n">
        <v>0.614</v>
      </c>
      <c r="N377" s="0" t="n">
        <v>0.0323221603337556</v>
      </c>
      <c r="O377" s="0" t="n">
        <f aca="false">VLOOKUP(D377,'paramètres CI'!$A$1:$B$6,2)</f>
        <v>0.033584731604575</v>
      </c>
    </row>
    <row r="378" customFormat="false" ht="15.8" hidden="false" customHeight="false" outlineLevel="0" collapsed="false">
      <c r="A378" s="0" t="s">
        <v>14</v>
      </c>
      <c r="B378" s="0" t="s">
        <v>79</v>
      </c>
      <c r="C378" s="0" t="s">
        <v>35</v>
      </c>
      <c r="D378" s="0" t="s">
        <v>33</v>
      </c>
      <c r="J378" s="0" t="n">
        <v>46.4547442340226</v>
      </c>
      <c r="K378" s="0" t="n">
        <v>25</v>
      </c>
      <c r="L378" s="0" t="n">
        <v>165.615772585658</v>
      </c>
      <c r="M378" s="0" t="n">
        <v>0.7368</v>
      </c>
      <c r="N378" s="0" t="n">
        <v>9.99300489657242E-005</v>
      </c>
      <c r="O378" s="0" t="n">
        <f aca="false">VLOOKUP(D378,'paramètres CI'!$A$1:$B$6,2)</f>
        <v>0.033584731604575</v>
      </c>
    </row>
    <row r="379" customFormat="false" ht="15.8" hidden="false" customHeight="false" outlineLevel="0" collapsed="false">
      <c r="A379" s="0" t="s">
        <v>14</v>
      </c>
      <c r="B379" s="0" t="s">
        <v>79</v>
      </c>
      <c r="C379" s="0" t="s">
        <v>35</v>
      </c>
      <c r="D379" s="0" t="s">
        <v>34</v>
      </c>
      <c r="J379" s="0" t="n">
        <v>46.4722302371316</v>
      </c>
      <c r="K379" s="0" t="n">
        <v>25</v>
      </c>
      <c r="L379" s="0" t="n">
        <v>227.988054785901</v>
      </c>
      <c r="M379" s="0" t="n">
        <v>0.84</v>
      </c>
      <c r="N379" s="0" t="n">
        <v>9.99300489657242E-005</v>
      </c>
      <c r="O379" s="0" t="n">
        <f aca="false">VLOOKUP(D379,'paramètres CI'!$A$1:$B$6,2)</f>
        <v>0.0424847883250769</v>
      </c>
    </row>
    <row r="380" customFormat="false" ht="15.8" hidden="false" customHeight="false" outlineLevel="0" collapsed="false">
      <c r="A380" s="0" t="s">
        <v>14</v>
      </c>
      <c r="B380" s="0" t="s">
        <v>79</v>
      </c>
      <c r="C380" s="0" t="s">
        <v>36</v>
      </c>
      <c r="D380" s="0" t="s">
        <v>37</v>
      </c>
      <c r="J380" s="0" t="n">
        <v>31.0087421678093</v>
      </c>
      <c r="K380" s="0" t="n">
        <v>20</v>
      </c>
      <c r="L380" s="0" t="n">
        <v>151.913093664788</v>
      </c>
      <c r="M380" s="0" t="n">
        <v>0.760442591056032</v>
      </c>
      <c r="N380" s="0" t="n">
        <v>9.99300489657242E-005</v>
      </c>
      <c r="O380" s="0" t="n">
        <f aca="false">VLOOKUP(D380,'paramètres CI'!$A$1:$B$6,2)</f>
        <v>0.0385046990211696</v>
      </c>
    </row>
    <row r="381" customFormat="false" ht="15.8" hidden="false" customHeight="false" outlineLevel="0" collapsed="false">
      <c r="A381" s="0" t="s">
        <v>14</v>
      </c>
      <c r="B381" s="0" t="s">
        <v>79</v>
      </c>
      <c r="C381" s="0" t="s">
        <v>38</v>
      </c>
      <c r="D381" s="0" t="s">
        <v>39</v>
      </c>
      <c r="J381" s="0" t="n">
        <v>22.3442898042191</v>
      </c>
      <c r="K381" s="0" t="n">
        <v>20</v>
      </c>
      <c r="L381" s="0" t="n">
        <v>165.701526349335</v>
      </c>
      <c r="M381" s="0" t="n">
        <v>0.98804509048525</v>
      </c>
      <c r="N381" s="0" t="n">
        <v>9.99300489657242E-005</v>
      </c>
      <c r="O381" s="0" t="n">
        <f aca="false">VLOOKUP(D381,'paramètres CI'!$A$1:$B$6,2)</f>
        <v>0.022045059962018</v>
      </c>
    </row>
    <row r="382" customFormat="false" ht="15.8" hidden="false" customHeight="false" outlineLevel="0" collapsed="false">
      <c r="A382" s="0" t="s">
        <v>14</v>
      </c>
      <c r="B382" s="0" t="s">
        <v>79</v>
      </c>
      <c r="C382" s="0" t="s">
        <v>40</v>
      </c>
      <c r="D382" s="0" t="s">
        <v>37</v>
      </c>
      <c r="J382" s="0" t="n">
        <v>24.8069937342474</v>
      </c>
      <c r="K382" s="0" t="n">
        <v>20</v>
      </c>
      <c r="L382" s="0" t="n">
        <v>151.913093664788</v>
      </c>
      <c r="M382" s="0" t="n">
        <v>0.526258645243969</v>
      </c>
      <c r="N382" s="0" t="n">
        <v>0.0398752500201032</v>
      </c>
      <c r="O382" s="0" t="n">
        <f aca="false">VLOOKUP(D382,'paramètres CI'!$A$1:$B$6,2)</f>
        <v>0.0385046990211696</v>
      </c>
    </row>
    <row r="383" customFormat="false" ht="15.8" hidden="false" customHeight="false" outlineLevel="0" collapsed="false">
      <c r="A383" s="0" t="s">
        <v>14</v>
      </c>
      <c r="B383" s="0" t="s">
        <v>79</v>
      </c>
      <c r="C383" s="0" t="s">
        <v>41</v>
      </c>
      <c r="D383" s="0" t="s">
        <v>39</v>
      </c>
      <c r="J383" s="0" t="n">
        <v>17.8754318433753</v>
      </c>
      <c r="K383" s="0" t="n">
        <v>20</v>
      </c>
      <c r="L383" s="0" t="n">
        <v>165.701526349335</v>
      </c>
      <c r="M383" s="0" t="n">
        <v>0.613999361338389</v>
      </c>
      <c r="N383" s="0" t="n">
        <v>0.516207498849314</v>
      </c>
      <c r="O383" s="0" t="n">
        <f aca="false">VLOOKUP(D383,'paramètres CI'!$A$1:$B$6,2)</f>
        <v>0.022045059962018</v>
      </c>
    </row>
    <row r="384" customFormat="false" ht="15.8" hidden="false" customHeight="false" outlineLevel="0" collapsed="false">
      <c r="A384" s="0" t="s">
        <v>14</v>
      </c>
      <c r="B384" s="0" t="s">
        <v>79</v>
      </c>
      <c r="C384" s="0" t="s">
        <v>45</v>
      </c>
      <c r="D384" s="0" t="s">
        <v>43</v>
      </c>
      <c r="J384" s="0" t="n">
        <v>10</v>
      </c>
      <c r="K384" s="0" t="n">
        <v>13</v>
      </c>
      <c r="L384" s="0" t="n">
        <v>120.507167667388</v>
      </c>
      <c r="M384" s="0" t="n">
        <v>0.9</v>
      </c>
      <c r="N384" s="0" t="n">
        <v>0.184307578311613</v>
      </c>
      <c r="O384" s="0" t="n">
        <f aca="false">VLOOKUP(D384,'paramètres CI'!$A$1:$B$6,2)</f>
        <v>0.0935912806596305</v>
      </c>
    </row>
    <row r="385" customFormat="false" ht="15.8" hidden="false" customHeight="false" outlineLevel="0" collapsed="false">
      <c r="A385" s="0" t="s">
        <v>14</v>
      </c>
      <c r="B385" s="0" t="s">
        <v>79</v>
      </c>
      <c r="C385" s="0" t="s">
        <v>46</v>
      </c>
      <c r="D385" s="0" t="s">
        <v>43</v>
      </c>
      <c r="J385" s="0" t="n">
        <v>12</v>
      </c>
      <c r="K385" s="0" t="n">
        <v>13</v>
      </c>
      <c r="L385" s="0" t="n">
        <v>120.507167667388</v>
      </c>
      <c r="M385" s="0" t="n">
        <v>1</v>
      </c>
      <c r="N385" s="0" t="n">
        <v>9.99300489657242E-005</v>
      </c>
      <c r="O385" s="0" t="n">
        <f aca="false">VLOOKUP(D385,'paramètres CI'!$A$1:$B$6,2)</f>
        <v>0.0935912806596305</v>
      </c>
    </row>
    <row r="386" customFormat="false" ht="15.8" hidden="false" customHeight="false" outlineLevel="0" collapsed="false">
      <c r="A386" s="0" t="s">
        <v>14</v>
      </c>
      <c r="B386" s="0" t="s">
        <v>79</v>
      </c>
      <c r="C386" s="0" t="s">
        <v>48</v>
      </c>
      <c r="D386" s="0" t="s">
        <v>43</v>
      </c>
      <c r="J386" s="0" t="n">
        <v>98.4799753572639</v>
      </c>
      <c r="K386" s="0" t="n">
        <v>20</v>
      </c>
      <c r="L386" s="0" t="n">
        <v>139.075994864382</v>
      </c>
      <c r="M386" s="0" t="n">
        <v>2.83163023255814</v>
      </c>
      <c r="N386" s="0" t="n">
        <v>0.0976481813367076</v>
      </c>
      <c r="O386" s="0" t="n">
        <f aca="false">VLOOKUP(D386,'paramètres CI'!$A$1:$B$6,2)</f>
        <v>0.0935912806596305</v>
      </c>
    </row>
    <row r="387" customFormat="false" ht="15.8" hidden="false" customHeight="false" outlineLevel="0" collapsed="false">
      <c r="A387" s="0" t="s">
        <v>14</v>
      </c>
      <c r="B387" s="0" t="s">
        <v>79</v>
      </c>
      <c r="C387" s="0" t="s">
        <v>49</v>
      </c>
      <c r="D387" s="0" t="s">
        <v>43</v>
      </c>
      <c r="J387" s="0" t="n">
        <v>123.09996919658</v>
      </c>
      <c r="K387" s="0" t="n">
        <v>20</v>
      </c>
      <c r="L387" s="0" t="n">
        <v>139.075994864382</v>
      </c>
      <c r="M387" s="0" t="n">
        <v>3.39795627906976</v>
      </c>
      <c r="N387" s="0" t="n">
        <v>9.99300489657242E-005</v>
      </c>
      <c r="O387" s="0" t="n">
        <f aca="false">VLOOKUP(D387,'paramètres CI'!$A$1:$B$6,2)</f>
        <v>0.0935912806596305</v>
      </c>
    </row>
    <row r="388" customFormat="false" ht="15.8" hidden="false" customHeight="false" outlineLevel="0" collapsed="false">
      <c r="A388" s="0" t="s">
        <v>14</v>
      </c>
      <c r="B388" s="0" t="s">
        <v>79</v>
      </c>
      <c r="C388" s="0" t="s">
        <v>55</v>
      </c>
      <c r="D388" s="0" t="s">
        <v>43</v>
      </c>
      <c r="J388" s="0" t="n">
        <v>46.5044684935935</v>
      </c>
      <c r="K388" s="0" t="n">
        <v>17</v>
      </c>
      <c r="L388" s="0" t="n">
        <v>141.219911062933</v>
      </c>
      <c r="M388" s="0" t="n">
        <v>2.67297488372093</v>
      </c>
      <c r="N388" s="0" t="n">
        <v>0.12653464699501</v>
      </c>
      <c r="O388" s="0" t="n">
        <f aca="false">VLOOKUP(D388,'paramètres CI'!$A$1:$B$6,2)</f>
        <v>0.0935912806596305</v>
      </c>
    </row>
    <row r="389" customFormat="false" ht="15.8" hidden="false" customHeight="false" outlineLevel="0" collapsed="false">
      <c r="A389" s="0" t="s">
        <v>14</v>
      </c>
      <c r="B389" s="0" t="s">
        <v>79</v>
      </c>
      <c r="C389" s="0" t="s">
        <v>56</v>
      </c>
      <c r="D389" s="0" t="s">
        <v>43</v>
      </c>
      <c r="J389" s="0" t="n">
        <v>58.1305856169919</v>
      </c>
      <c r="K389" s="0" t="n">
        <v>17</v>
      </c>
      <c r="L389" s="0" t="n">
        <v>141.219911062933</v>
      </c>
      <c r="M389" s="0" t="n">
        <v>3.32861023255814</v>
      </c>
      <c r="N389" s="0" t="n">
        <v>9.99300489657242E-005</v>
      </c>
      <c r="O389" s="0" t="n">
        <f aca="false">VLOOKUP(D389,'paramètres CI'!$A$1:$B$6,2)</f>
        <v>0.0935912806596305</v>
      </c>
    </row>
    <row r="390" customFormat="false" ht="15.8" hidden="false" customHeight="false" outlineLevel="0" collapsed="false">
      <c r="A390" s="0" t="s">
        <v>14</v>
      </c>
      <c r="B390" s="0" t="s">
        <v>80</v>
      </c>
      <c r="C390" s="0" t="s">
        <v>32</v>
      </c>
      <c r="D390" s="0" t="s">
        <v>33</v>
      </c>
      <c r="J390" s="0" t="n">
        <v>44.3494539046402</v>
      </c>
      <c r="K390" s="0" t="n">
        <v>25</v>
      </c>
      <c r="L390" s="0" t="n">
        <v>197.724106358336</v>
      </c>
      <c r="M390" s="0" t="n">
        <v>0.691045412941901</v>
      </c>
      <c r="N390" s="0" t="n">
        <v>0.0264894406119424</v>
      </c>
      <c r="O390" s="0" t="n">
        <f aca="false">VLOOKUP(D390,'paramètres CI'!$A$1:$B$6,2)</f>
        <v>0.033584731604575</v>
      </c>
    </row>
    <row r="391" customFormat="false" ht="15.8" hidden="false" customHeight="false" outlineLevel="0" collapsed="false">
      <c r="A391" s="0" t="s">
        <v>14</v>
      </c>
      <c r="B391" s="0" t="s">
        <v>80</v>
      </c>
      <c r="C391" s="0" t="s">
        <v>32</v>
      </c>
      <c r="D391" s="0" t="s">
        <v>34</v>
      </c>
      <c r="J391" s="0" t="n">
        <v>44.4992544768793</v>
      </c>
      <c r="K391" s="0" t="n">
        <v>25</v>
      </c>
      <c r="L391" s="0" t="n">
        <v>196.863830779811</v>
      </c>
      <c r="M391" s="0" t="n">
        <v>0.643333333333333</v>
      </c>
      <c r="N391" s="0" t="n">
        <v>0.0996126326902293</v>
      </c>
      <c r="O391" s="0" t="n">
        <f aca="false">VLOOKUP(D391,'paramètres CI'!$A$1:$B$6,2)</f>
        <v>0.0424847883250769</v>
      </c>
    </row>
    <row r="392" customFormat="false" ht="15.8" hidden="false" customHeight="false" outlineLevel="0" collapsed="false">
      <c r="A392" s="0" t="s">
        <v>14</v>
      </c>
      <c r="B392" s="0" t="s">
        <v>80</v>
      </c>
      <c r="C392" s="0" t="s">
        <v>35</v>
      </c>
      <c r="D392" s="0" t="s">
        <v>33</v>
      </c>
      <c r="J392" s="0" t="n">
        <v>55.4368173808002</v>
      </c>
      <c r="K392" s="0" t="n">
        <v>25</v>
      </c>
      <c r="L392" s="0" t="n">
        <v>197.724106358336</v>
      </c>
      <c r="M392" s="0" t="n">
        <v>0.82925449553028</v>
      </c>
      <c r="N392" s="0" t="n">
        <v>9.99300489657243E-005</v>
      </c>
      <c r="O392" s="0" t="n">
        <f aca="false">VLOOKUP(D392,'paramètres CI'!$A$1:$B$6,2)</f>
        <v>0.033584731604575</v>
      </c>
    </row>
    <row r="393" customFormat="false" ht="15.8" hidden="false" customHeight="false" outlineLevel="0" collapsed="false">
      <c r="A393" s="0" t="s">
        <v>14</v>
      </c>
      <c r="B393" s="0" t="s">
        <v>80</v>
      </c>
      <c r="C393" s="0" t="s">
        <v>35</v>
      </c>
      <c r="D393" s="0" t="s">
        <v>34</v>
      </c>
      <c r="J393" s="0" t="n">
        <v>55.6240680960991</v>
      </c>
      <c r="K393" s="0" t="n">
        <v>25</v>
      </c>
      <c r="L393" s="0" t="n">
        <v>196.863830779811</v>
      </c>
      <c r="M393" s="0" t="n">
        <v>0.772</v>
      </c>
      <c r="N393" s="0" t="n">
        <v>9.99300489657243E-005</v>
      </c>
      <c r="O393" s="0" t="n">
        <f aca="false">VLOOKUP(D393,'paramètres CI'!$A$1:$B$6,2)</f>
        <v>0.0424847883250769</v>
      </c>
    </row>
    <row r="394" customFormat="false" ht="15.8" hidden="false" customHeight="false" outlineLevel="0" collapsed="false">
      <c r="A394" s="0" t="s">
        <v>14</v>
      </c>
      <c r="B394" s="0" t="s">
        <v>80</v>
      </c>
      <c r="C394" s="0" t="s">
        <v>36</v>
      </c>
      <c r="D394" s="0" t="s">
        <v>37</v>
      </c>
      <c r="J394" s="0" t="n">
        <v>38.9785656067641</v>
      </c>
      <c r="K394" s="0" t="n">
        <v>20</v>
      </c>
      <c r="L394" s="0" t="n">
        <v>221.258453413886</v>
      </c>
      <c r="M394" s="0" t="n">
        <v>0.751794894187846</v>
      </c>
      <c r="N394" s="0" t="n">
        <v>9.99300489657243E-005</v>
      </c>
      <c r="O394" s="0" t="n">
        <f aca="false">VLOOKUP(D394,'paramètres CI'!$A$1:$B$6,2)</f>
        <v>0.0385046990211696</v>
      </c>
    </row>
    <row r="395" customFormat="false" ht="15.8" hidden="false" customHeight="false" outlineLevel="0" collapsed="false">
      <c r="A395" s="0" t="s">
        <v>14</v>
      </c>
      <c r="B395" s="0" t="s">
        <v>80</v>
      </c>
      <c r="C395" s="0" t="s">
        <v>38</v>
      </c>
      <c r="D395" s="0" t="s">
        <v>39</v>
      </c>
      <c r="J395" s="0" t="n">
        <v>27.0854463350274</v>
      </c>
      <c r="K395" s="0" t="n">
        <v>20</v>
      </c>
      <c r="L395" s="0" t="n">
        <v>199.750638608237</v>
      </c>
      <c r="M395" s="0" t="n">
        <v>0.979389222027567</v>
      </c>
      <c r="N395" s="0" t="n">
        <v>9.99300489657243E-005</v>
      </c>
      <c r="O395" s="0" t="n">
        <f aca="false">VLOOKUP(D395,'paramètres CI'!$A$1:$B$6,2)</f>
        <v>0.022045059962018</v>
      </c>
    </row>
    <row r="396" customFormat="false" ht="15.8" hidden="false" customHeight="false" outlineLevel="0" collapsed="false">
      <c r="A396" s="0" t="s">
        <v>14</v>
      </c>
      <c r="B396" s="0" t="s">
        <v>80</v>
      </c>
      <c r="C396" s="0" t="s">
        <v>40</v>
      </c>
      <c r="D396" s="0" t="s">
        <v>37</v>
      </c>
      <c r="J396" s="0" t="n">
        <v>31.1828524854113</v>
      </c>
      <c r="K396" s="0" t="n">
        <v>20</v>
      </c>
      <c r="L396" s="0" t="n">
        <v>221.258453413886</v>
      </c>
      <c r="M396" s="0" t="n">
        <v>0.515390381041094</v>
      </c>
      <c r="N396" s="0" t="n">
        <v>0.0243032076521274</v>
      </c>
      <c r="O396" s="0" t="n">
        <f aca="false">VLOOKUP(D396,'paramètres CI'!$A$1:$B$6,2)</f>
        <v>0.0385046990211696</v>
      </c>
    </row>
    <row r="397" customFormat="false" ht="15.8" hidden="false" customHeight="false" outlineLevel="0" collapsed="false">
      <c r="A397" s="0" t="s">
        <v>14</v>
      </c>
      <c r="B397" s="0" t="s">
        <v>80</v>
      </c>
      <c r="C397" s="0" t="s">
        <v>41</v>
      </c>
      <c r="D397" s="0" t="s">
        <v>39</v>
      </c>
      <c r="J397" s="0" t="n">
        <v>21.6683570680219</v>
      </c>
      <c r="K397" s="0" t="n">
        <v>20</v>
      </c>
      <c r="L397" s="0" t="n">
        <v>199.750638608237</v>
      </c>
      <c r="M397" s="0" t="n">
        <v>0.603118028908939</v>
      </c>
      <c r="N397" s="0" t="n">
        <v>0.256551152454624</v>
      </c>
      <c r="O397" s="0" t="n">
        <f aca="false">VLOOKUP(D397,'paramètres CI'!$A$1:$B$6,2)</f>
        <v>0.022045059962018</v>
      </c>
    </row>
    <row r="398" customFormat="false" ht="15.8" hidden="false" customHeight="false" outlineLevel="0" collapsed="false">
      <c r="A398" s="0" t="s">
        <v>14</v>
      </c>
      <c r="B398" s="0" t="s">
        <v>80</v>
      </c>
      <c r="C398" s="0" t="s">
        <v>45</v>
      </c>
      <c r="D398" s="0" t="s">
        <v>43</v>
      </c>
      <c r="J398" s="0" t="n">
        <v>10</v>
      </c>
      <c r="K398" s="0" t="n">
        <v>13</v>
      </c>
      <c r="L398" s="0" t="n">
        <v>169.088091336808</v>
      </c>
      <c r="M398" s="0" t="n">
        <v>0.9</v>
      </c>
      <c r="N398" s="0" t="n">
        <v>0.284020424298095</v>
      </c>
      <c r="O398" s="0" t="n">
        <f aca="false">VLOOKUP(D398,'paramètres CI'!$A$1:$B$6,2)</f>
        <v>0.0935912806596305</v>
      </c>
    </row>
    <row r="399" customFormat="false" ht="15.8" hidden="false" customHeight="false" outlineLevel="0" collapsed="false">
      <c r="A399" s="0" t="s">
        <v>14</v>
      </c>
      <c r="B399" s="0" t="s">
        <v>80</v>
      </c>
      <c r="C399" s="0" t="s">
        <v>46</v>
      </c>
      <c r="D399" s="0" t="s">
        <v>43</v>
      </c>
      <c r="J399" s="0" t="n">
        <v>12</v>
      </c>
      <c r="K399" s="0" t="n">
        <v>13</v>
      </c>
      <c r="L399" s="0" t="n">
        <v>169.088091336808</v>
      </c>
      <c r="M399" s="0" t="n">
        <v>1</v>
      </c>
      <c r="N399" s="0" t="n">
        <v>9.99300489657243E-005</v>
      </c>
      <c r="O399" s="0" t="n">
        <f aca="false">VLOOKUP(D399,'paramètres CI'!$A$1:$B$6,2)</f>
        <v>0.0935912806596305</v>
      </c>
    </row>
    <row r="400" customFormat="false" ht="15.8" hidden="false" customHeight="false" outlineLevel="0" collapsed="false">
      <c r="A400" s="0" t="s">
        <v>14</v>
      </c>
      <c r="B400" s="0" t="s">
        <v>80</v>
      </c>
      <c r="C400" s="0" t="s">
        <v>48</v>
      </c>
      <c r="D400" s="0" t="s">
        <v>43</v>
      </c>
      <c r="J400" s="0" t="n">
        <v>112.170066305616</v>
      </c>
      <c r="K400" s="0" t="n">
        <v>20</v>
      </c>
      <c r="L400" s="0" t="n">
        <v>193.534768781185</v>
      </c>
      <c r="M400" s="0" t="n">
        <v>2.83163023255814</v>
      </c>
      <c r="N400" s="0" t="n">
        <v>0.128190094310514</v>
      </c>
      <c r="O400" s="0" t="n">
        <f aca="false">VLOOKUP(D400,'paramètres CI'!$A$1:$B$6,2)</f>
        <v>0.0935912806596305</v>
      </c>
    </row>
    <row r="401" customFormat="false" ht="15.8" hidden="false" customHeight="false" outlineLevel="0" collapsed="false">
      <c r="A401" s="0" t="s">
        <v>14</v>
      </c>
      <c r="B401" s="0" t="s">
        <v>80</v>
      </c>
      <c r="C401" s="0" t="s">
        <v>49</v>
      </c>
      <c r="D401" s="0" t="s">
        <v>43</v>
      </c>
      <c r="J401" s="0" t="n">
        <v>140.21258288202</v>
      </c>
      <c r="K401" s="0" t="n">
        <v>20</v>
      </c>
      <c r="L401" s="0" t="n">
        <v>193.534768781185</v>
      </c>
      <c r="M401" s="0" t="n">
        <v>3.39795627906976</v>
      </c>
      <c r="N401" s="0" t="n">
        <v>9.99300489657243E-005</v>
      </c>
      <c r="O401" s="0" t="n">
        <f aca="false">VLOOKUP(D401,'paramètres CI'!$A$1:$B$6,2)</f>
        <v>0.0935912806596305</v>
      </c>
    </row>
    <row r="402" customFormat="false" ht="15.8" hidden="false" customHeight="false" outlineLevel="0" collapsed="false">
      <c r="A402" s="0" t="s">
        <v>14</v>
      </c>
      <c r="B402" s="0" t="s">
        <v>80</v>
      </c>
      <c r="C402" s="0" t="s">
        <v>55</v>
      </c>
      <c r="D402" s="0" t="s">
        <v>43</v>
      </c>
      <c r="J402" s="0" t="n">
        <v>59.895874619497</v>
      </c>
      <c r="K402" s="0" t="n">
        <v>17</v>
      </c>
      <c r="L402" s="0" t="n">
        <v>197.16744179217</v>
      </c>
      <c r="M402" s="0" t="n">
        <v>2.67297488372093</v>
      </c>
      <c r="N402" s="0" t="n">
        <v>0.180133537639708</v>
      </c>
      <c r="O402" s="0" t="n">
        <f aca="false">VLOOKUP(D402,'paramètres CI'!$A$1:$B$6,2)</f>
        <v>0.0935912806596305</v>
      </c>
    </row>
    <row r="403" customFormat="false" ht="15.8" hidden="false" customHeight="false" outlineLevel="0" collapsed="false">
      <c r="A403" s="0" t="s">
        <v>14</v>
      </c>
      <c r="B403" s="0" t="s">
        <v>80</v>
      </c>
      <c r="C403" s="0" t="s">
        <v>56</v>
      </c>
      <c r="D403" s="0" t="s">
        <v>43</v>
      </c>
      <c r="J403" s="0" t="n">
        <v>74.8698432743713</v>
      </c>
      <c r="K403" s="0" t="n">
        <v>17</v>
      </c>
      <c r="L403" s="0" t="n">
        <v>197.16744179217</v>
      </c>
      <c r="M403" s="0" t="n">
        <v>3.32861023255814</v>
      </c>
      <c r="N403" s="0" t="n">
        <v>9.99300489657243E-005</v>
      </c>
      <c r="O403" s="0" t="n">
        <f aca="false">VLOOKUP(D403,'paramètres CI'!$A$1:$B$6,2)</f>
        <v>0.0935912806596305</v>
      </c>
    </row>
    <row r="404" customFormat="false" ht="15.8" hidden="false" customHeight="false" outlineLevel="0" collapsed="false">
      <c r="A404" s="0" t="s">
        <v>14</v>
      </c>
      <c r="B404" s="0" t="s">
        <v>81</v>
      </c>
      <c r="C404" s="0" t="s">
        <v>32</v>
      </c>
      <c r="D404" s="0" t="s">
        <v>33</v>
      </c>
      <c r="J404" s="0" t="n">
        <v>40.8741779974623</v>
      </c>
      <c r="K404" s="0" t="n">
        <v>25</v>
      </c>
      <c r="L404" s="0" t="n">
        <v>187.196857600967</v>
      </c>
      <c r="M404" s="0" t="n">
        <v>0.74071704699906</v>
      </c>
      <c r="N404" s="0" t="n">
        <v>0.0464539312498316</v>
      </c>
      <c r="O404" s="0" t="n">
        <f aca="false">VLOOKUP(D404,'paramètres CI'!$A$1:$B$6,2)</f>
        <v>0.033584731604575</v>
      </c>
    </row>
    <row r="405" customFormat="false" ht="15.8" hidden="false" customHeight="false" outlineLevel="0" collapsed="false">
      <c r="A405" s="0" t="s">
        <v>14</v>
      </c>
      <c r="B405" s="0" t="s">
        <v>81</v>
      </c>
      <c r="C405" s="0" t="s">
        <v>35</v>
      </c>
      <c r="D405" s="0" t="s">
        <v>33</v>
      </c>
      <c r="J405" s="0" t="n">
        <v>51.0927224968279</v>
      </c>
      <c r="K405" s="0" t="n">
        <v>25</v>
      </c>
      <c r="L405" s="0" t="n">
        <v>187.196857600967</v>
      </c>
      <c r="M405" s="0" t="n">
        <v>0.888860456398872</v>
      </c>
      <c r="N405" s="0" t="n">
        <v>9.99400359784132E-005</v>
      </c>
      <c r="O405" s="0" t="n">
        <f aca="false">VLOOKUP(D405,'paramètres CI'!$A$1:$B$6,2)</f>
        <v>0.033584731604575</v>
      </c>
    </row>
    <row r="406" customFormat="false" ht="15.8" hidden="false" customHeight="false" outlineLevel="0" collapsed="false">
      <c r="A406" s="0" t="s">
        <v>14</v>
      </c>
      <c r="B406" s="0" t="s">
        <v>81</v>
      </c>
      <c r="C406" s="0" t="s">
        <v>36</v>
      </c>
      <c r="D406" s="0" t="s">
        <v>37</v>
      </c>
      <c r="J406" s="0" t="n">
        <v>35.8985809393672</v>
      </c>
      <c r="K406" s="0" t="n">
        <v>20</v>
      </c>
      <c r="L406" s="0" t="n">
        <v>167.29864187849</v>
      </c>
      <c r="M406" s="0" t="n">
        <v>0.752510185819243</v>
      </c>
      <c r="N406" s="0" t="n">
        <v>9.99400359784132E-005</v>
      </c>
      <c r="O406" s="0" t="n">
        <f aca="false">VLOOKUP(D406,'paramètres CI'!$A$1:$B$6,2)</f>
        <v>0.0385046990211696</v>
      </c>
    </row>
    <row r="407" customFormat="false" ht="15.8" hidden="false" customHeight="false" outlineLevel="0" collapsed="false">
      <c r="A407" s="0" t="s">
        <v>14</v>
      </c>
      <c r="B407" s="0" t="s">
        <v>81</v>
      </c>
      <c r="C407" s="0" t="s">
        <v>38</v>
      </c>
      <c r="D407" s="0" t="s">
        <v>39</v>
      </c>
      <c r="J407" s="0" t="n">
        <v>25.1837768069426</v>
      </c>
      <c r="K407" s="0" t="n">
        <v>20</v>
      </c>
      <c r="L407" s="0" t="n">
        <v>180.725165582326</v>
      </c>
      <c r="M407" s="0" t="n">
        <v>0.980105766965097</v>
      </c>
      <c r="N407" s="0" t="n">
        <v>9.99400359784132E-005</v>
      </c>
      <c r="O407" s="0" t="n">
        <f aca="false">VLOOKUP(D407,'paramètres CI'!$A$1:$B$6,2)</f>
        <v>0.022045059962018</v>
      </c>
    </row>
    <row r="408" customFormat="false" ht="15.8" hidden="false" customHeight="false" outlineLevel="0" collapsed="false">
      <c r="A408" s="0" t="s">
        <v>14</v>
      </c>
      <c r="B408" s="0" t="s">
        <v>81</v>
      </c>
      <c r="C408" s="0" t="s">
        <v>40</v>
      </c>
      <c r="D408" s="0" t="s">
        <v>37</v>
      </c>
      <c r="J408" s="0" t="n">
        <v>28.7188647514938</v>
      </c>
      <c r="K408" s="0" t="n">
        <v>20</v>
      </c>
      <c r="L408" s="0" t="n">
        <v>167.29864187849</v>
      </c>
      <c r="M408" s="0" t="n">
        <v>0.516901602634915</v>
      </c>
      <c r="N408" s="0" t="n">
        <v>0.0254330842266834</v>
      </c>
      <c r="O408" s="0" t="n">
        <f aca="false">VLOOKUP(D408,'paramètres CI'!$A$1:$B$6,2)</f>
        <v>0.0385046990211696</v>
      </c>
    </row>
    <row r="409" customFormat="false" ht="15.8" hidden="false" customHeight="false" outlineLevel="0" collapsed="false">
      <c r="A409" s="0" t="s">
        <v>14</v>
      </c>
      <c r="B409" s="0" t="s">
        <v>81</v>
      </c>
      <c r="C409" s="0" t="s">
        <v>41</v>
      </c>
      <c r="D409" s="0" t="s">
        <v>39</v>
      </c>
      <c r="J409" s="0" t="n">
        <v>20.1470214455541</v>
      </c>
      <c r="K409" s="0" t="n">
        <v>20</v>
      </c>
      <c r="L409" s="0" t="n">
        <v>180.725165582326</v>
      </c>
      <c r="M409" s="0" t="n">
        <v>0.604630993326967</v>
      </c>
      <c r="N409" s="0" t="n">
        <v>0.352499029590739</v>
      </c>
      <c r="O409" s="0" t="n">
        <f aca="false">VLOOKUP(D409,'paramètres CI'!$A$1:$B$6,2)</f>
        <v>0.022045059962018</v>
      </c>
    </row>
    <row r="410" customFormat="false" ht="15.8" hidden="false" customHeight="false" outlineLevel="0" collapsed="false">
      <c r="A410" s="0" t="s">
        <v>14</v>
      </c>
      <c r="B410" s="0" t="s">
        <v>81</v>
      </c>
      <c r="C410" s="0" t="s">
        <v>45</v>
      </c>
      <c r="D410" s="0" t="s">
        <v>43</v>
      </c>
      <c r="J410" s="0" t="n">
        <v>10</v>
      </c>
      <c r="K410" s="0" t="n">
        <v>13</v>
      </c>
      <c r="L410" s="0" t="n">
        <v>135.443337155461</v>
      </c>
      <c r="M410" s="0" t="n">
        <v>0.9</v>
      </c>
      <c r="N410" s="0" t="n">
        <v>0.274790615245096</v>
      </c>
      <c r="O410" s="0" t="n">
        <f aca="false">VLOOKUP(D410,'paramètres CI'!$A$1:$B$6,2)</f>
        <v>0.0935912806596305</v>
      </c>
    </row>
    <row r="411" customFormat="false" ht="15.8" hidden="false" customHeight="false" outlineLevel="0" collapsed="false">
      <c r="A411" s="0" t="s">
        <v>14</v>
      </c>
      <c r="B411" s="0" t="s">
        <v>81</v>
      </c>
      <c r="C411" s="0" t="s">
        <v>46</v>
      </c>
      <c r="D411" s="0" t="s">
        <v>43</v>
      </c>
      <c r="J411" s="0" t="n">
        <v>12</v>
      </c>
      <c r="K411" s="0" t="n">
        <v>13</v>
      </c>
      <c r="L411" s="0" t="n">
        <v>135.443337155461</v>
      </c>
      <c r="M411" s="0" t="n">
        <v>1</v>
      </c>
      <c r="N411" s="0" t="n">
        <v>9.99400359784132E-005</v>
      </c>
      <c r="O411" s="0" t="n">
        <f aca="false">VLOOKUP(D411,'paramètres CI'!$A$1:$B$6,2)</f>
        <v>0.0935912806596305</v>
      </c>
    </row>
    <row r="412" customFormat="false" ht="15.8" hidden="false" customHeight="false" outlineLevel="0" collapsed="false">
      <c r="A412" s="0" t="s">
        <v>14</v>
      </c>
      <c r="B412" s="0" t="s">
        <v>81</v>
      </c>
      <c r="C412" s="0" t="s">
        <v>48</v>
      </c>
      <c r="D412" s="0" t="s">
        <v>43</v>
      </c>
      <c r="J412" s="0" t="n">
        <v>104.872356980766</v>
      </c>
      <c r="K412" s="0" t="n">
        <v>20</v>
      </c>
      <c r="L412" s="0" t="n">
        <v>151.937301693778</v>
      </c>
      <c r="M412" s="0" t="n">
        <v>2.83163023255814</v>
      </c>
      <c r="N412" s="0" t="n">
        <v>0.125176096634049</v>
      </c>
      <c r="O412" s="0" t="n">
        <f aca="false">VLOOKUP(D412,'paramètres CI'!$A$1:$B$6,2)</f>
        <v>0.0935912806596305</v>
      </c>
    </row>
    <row r="413" customFormat="false" ht="15.8" hidden="false" customHeight="false" outlineLevel="0" collapsed="false">
      <c r="A413" s="0" t="s">
        <v>14</v>
      </c>
      <c r="B413" s="0" t="s">
        <v>81</v>
      </c>
      <c r="C413" s="0" t="s">
        <v>49</v>
      </c>
      <c r="D413" s="0" t="s">
        <v>43</v>
      </c>
      <c r="J413" s="0" t="n">
        <v>131.090446225958</v>
      </c>
      <c r="K413" s="0" t="n">
        <v>20</v>
      </c>
      <c r="L413" s="0" t="n">
        <v>151.937301693778</v>
      </c>
      <c r="M413" s="0" t="n">
        <v>3.39795627906976</v>
      </c>
      <c r="N413" s="0" t="n">
        <v>9.99400359784132E-005</v>
      </c>
      <c r="O413" s="0" t="n">
        <f aca="false">VLOOKUP(D413,'paramètres CI'!$A$1:$B$6,2)</f>
        <v>0.0935912806596305</v>
      </c>
    </row>
    <row r="414" customFormat="false" ht="15.8" hidden="false" customHeight="false" outlineLevel="0" collapsed="false">
      <c r="A414" s="0" t="s">
        <v>14</v>
      </c>
      <c r="B414" s="0" t="s">
        <v>81</v>
      </c>
      <c r="C414" s="0" t="s">
        <v>55</v>
      </c>
      <c r="D414" s="0" t="s">
        <v>43</v>
      </c>
      <c r="J414" s="0" t="n">
        <v>53.9754461641502</v>
      </c>
      <c r="K414" s="0" t="n">
        <v>17</v>
      </c>
      <c r="L414" s="0" t="n">
        <v>155.428702526351</v>
      </c>
      <c r="M414" s="0" t="n">
        <v>2.67297488372093</v>
      </c>
      <c r="N414" s="0" t="n">
        <v>0.175047602837731</v>
      </c>
      <c r="O414" s="0" t="n">
        <f aca="false">VLOOKUP(D414,'paramètres CI'!$A$1:$B$6,2)</f>
        <v>0.0935912806596305</v>
      </c>
    </row>
    <row r="415" customFormat="false" ht="15.8" hidden="false" customHeight="false" outlineLevel="0" collapsed="false">
      <c r="A415" s="0" t="s">
        <v>14</v>
      </c>
      <c r="B415" s="0" t="s">
        <v>81</v>
      </c>
      <c r="C415" s="0" t="s">
        <v>56</v>
      </c>
      <c r="D415" s="0" t="s">
        <v>43</v>
      </c>
      <c r="J415" s="0" t="n">
        <v>67.4693077051877</v>
      </c>
      <c r="K415" s="0" t="n">
        <v>17</v>
      </c>
      <c r="L415" s="0" t="n">
        <v>155.428702526351</v>
      </c>
      <c r="M415" s="0" t="n">
        <v>3.32861023255814</v>
      </c>
      <c r="N415" s="0" t="n">
        <v>9.99400359784132E-005</v>
      </c>
      <c r="O415" s="0" t="n">
        <f aca="false">VLOOKUP(D415,'paramètres CI'!$A$1:$B$6,2)</f>
        <v>0.0935912806596305</v>
      </c>
    </row>
    <row r="416" customFormat="false" ht="15.8" hidden="false" customHeight="false" outlineLevel="0" collapsed="false">
      <c r="A416" s="0" t="s">
        <v>14</v>
      </c>
      <c r="B416" s="0" t="s">
        <v>82</v>
      </c>
      <c r="C416" s="0" t="s">
        <v>32</v>
      </c>
      <c r="D416" s="0" t="s">
        <v>33</v>
      </c>
      <c r="J416" s="0" t="n">
        <v>37.7705556014825</v>
      </c>
      <c r="K416" s="0" t="n">
        <v>25</v>
      </c>
      <c r="L416" s="0" t="n">
        <v>157.710010201329</v>
      </c>
      <c r="M416" s="0" t="n">
        <v>0.720037313432835</v>
      </c>
      <c r="N416" s="0" t="n">
        <v>0.130806454591788</v>
      </c>
      <c r="O416" s="0" t="n">
        <f aca="false">VLOOKUP(D416,'paramètres CI'!$A$1:$B$6,2)</f>
        <v>0.033584731604575</v>
      </c>
    </row>
    <row r="417" customFormat="false" ht="15.8" hidden="false" customHeight="false" outlineLevel="0" collapsed="false">
      <c r="A417" s="0" t="s">
        <v>14</v>
      </c>
      <c r="B417" s="0" t="s">
        <v>82</v>
      </c>
      <c r="C417" s="0" t="s">
        <v>35</v>
      </c>
      <c r="D417" s="0" t="s">
        <v>33</v>
      </c>
      <c r="J417" s="0" t="n">
        <v>47.2131945018532</v>
      </c>
      <c r="K417" s="0" t="n">
        <v>25</v>
      </c>
      <c r="L417" s="0" t="n">
        <v>157.710010201329</v>
      </c>
      <c r="M417" s="0" t="n">
        <v>0.864044776119403</v>
      </c>
      <c r="N417" s="0" t="n">
        <v>9.99400359784132E-005</v>
      </c>
      <c r="O417" s="0" t="n">
        <f aca="false">VLOOKUP(D417,'paramètres CI'!$A$1:$B$6,2)</f>
        <v>0.033584731604575</v>
      </c>
    </row>
    <row r="418" customFormat="false" ht="15.8" hidden="false" customHeight="false" outlineLevel="0" collapsed="false">
      <c r="A418" s="0" t="s">
        <v>14</v>
      </c>
      <c r="B418" s="0" t="s">
        <v>82</v>
      </c>
      <c r="C418" s="0" t="s">
        <v>36</v>
      </c>
      <c r="D418" s="0" t="s">
        <v>37</v>
      </c>
      <c r="J418" s="0" t="n">
        <v>31.4946943532671</v>
      </c>
      <c r="K418" s="0" t="n">
        <v>20</v>
      </c>
      <c r="L418" s="0" t="n">
        <v>160.922603226603</v>
      </c>
      <c r="M418" s="0" t="n">
        <v>0.767832329983296</v>
      </c>
      <c r="N418" s="0" t="n">
        <v>9.99400359784132E-005</v>
      </c>
      <c r="O418" s="0" t="n">
        <f aca="false">VLOOKUP(D418,'paramètres CI'!$A$1:$B$6,2)</f>
        <v>0.0385046990211696</v>
      </c>
    </row>
    <row r="419" customFormat="false" ht="15.8" hidden="false" customHeight="false" outlineLevel="0" collapsed="false">
      <c r="A419" s="0" t="s">
        <v>14</v>
      </c>
      <c r="B419" s="0" t="s">
        <v>82</v>
      </c>
      <c r="C419" s="0" t="s">
        <v>38</v>
      </c>
      <c r="D419" s="0" t="s">
        <v>39</v>
      </c>
      <c r="J419" s="0" t="n">
        <v>22.7816478737495</v>
      </c>
      <c r="K419" s="0" t="n">
        <v>20</v>
      </c>
      <c r="L419" s="0" t="n">
        <v>135.088082860758</v>
      </c>
      <c r="M419" s="0" t="n">
        <v>0.98279976359244</v>
      </c>
      <c r="N419" s="0" t="n">
        <v>9.99400359784132E-005</v>
      </c>
      <c r="O419" s="0" t="n">
        <f aca="false">VLOOKUP(D419,'paramètres CI'!$A$1:$B$6,2)</f>
        <v>0.022045059962018</v>
      </c>
    </row>
    <row r="420" customFormat="false" ht="15.8" hidden="false" customHeight="false" outlineLevel="0" collapsed="false">
      <c r="A420" s="0" t="s">
        <v>14</v>
      </c>
      <c r="B420" s="0" t="s">
        <v>82</v>
      </c>
      <c r="C420" s="0" t="s">
        <v>40</v>
      </c>
      <c r="D420" s="0" t="s">
        <v>37</v>
      </c>
      <c r="J420" s="0" t="n">
        <v>25.1957554826137</v>
      </c>
      <c r="K420" s="0" t="n">
        <v>20</v>
      </c>
      <c r="L420" s="0" t="n">
        <v>160.922603226603</v>
      </c>
      <c r="M420" s="0" t="n">
        <v>0.559487020564018</v>
      </c>
      <c r="N420" s="0" t="n">
        <v>0.0354934529026675</v>
      </c>
      <c r="O420" s="0" t="n">
        <f aca="false">VLOOKUP(D420,'paramètres CI'!$A$1:$B$6,2)</f>
        <v>0.0385046990211696</v>
      </c>
    </row>
    <row r="421" customFormat="false" ht="15.8" hidden="false" customHeight="false" outlineLevel="0" collapsed="false">
      <c r="A421" s="0" t="s">
        <v>14</v>
      </c>
      <c r="B421" s="0" t="s">
        <v>82</v>
      </c>
      <c r="C421" s="0" t="s">
        <v>41</v>
      </c>
      <c r="D421" s="0" t="s">
        <v>39</v>
      </c>
      <c r="J421" s="0" t="n">
        <v>18.2253182989996</v>
      </c>
      <c r="K421" s="0" t="n">
        <v>20</v>
      </c>
      <c r="L421" s="0" t="n">
        <v>135.088082860758</v>
      </c>
      <c r="M421" s="0" t="n">
        <v>0.577211061459759</v>
      </c>
      <c r="N421" s="0" t="n">
        <v>0.221062908260123</v>
      </c>
      <c r="O421" s="0" t="n">
        <f aca="false">VLOOKUP(D421,'paramètres CI'!$A$1:$B$6,2)</f>
        <v>0.022045059962018</v>
      </c>
    </row>
    <row r="422" customFormat="false" ht="15.8" hidden="false" customHeight="false" outlineLevel="0" collapsed="false">
      <c r="A422" s="0" t="s">
        <v>14</v>
      </c>
      <c r="B422" s="0" t="s">
        <v>82</v>
      </c>
      <c r="C422" s="0" t="s">
        <v>45</v>
      </c>
      <c r="D422" s="0" t="s">
        <v>43</v>
      </c>
      <c r="J422" s="0" t="n">
        <v>10</v>
      </c>
      <c r="K422" s="0" t="n">
        <v>13</v>
      </c>
      <c r="L422" s="0" t="n">
        <v>118.683058314076</v>
      </c>
      <c r="M422" s="0" t="n">
        <v>0.9</v>
      </c>
      <c r="N422" s="0" t="n">
        <v>0.288272045563442</v>
      </c>
      <c r="O422" s="0" t="n">
        <f aca="false">VLOOKUP(D422,'paramètres CI'!$A$1:$B$6,2)</f>
        <v>0.0935912806596305</v>
      </c>
    </row>
    <row r="423" customFormat="false" ht="15.8" hidden="false" customHeight="false" outlineLevel="0" collapsed="false">
      <c r="A423" s="0" t="s">
        <v>14</v>
      </c>
      <c r="B423" s="0" t="s">
        <v>82</v>
      </c>
      <c r="C423" s="0" t="s">
        <v>46</v>
      </c>
      <c r="D423" s="0" t="s">
        <v>43</v>
      </c>
      <c r="J423" s="0" t="n">
        <v>12</v>
      </c>
      <c r="K423" s="0" t="n">
        <v>13</v>
      </c>
      <c r="L423" s="0" t="n">
        <v>118.683058314076</v>
      </c>
      <c r="M423" s="0" t="n">
        <v>1</v>
      </c>
      <c r="N423" s="0" t="n">
        <v>9.99400359784132E-005</v>
      </c>
      <c r="O423" s="0" t="n">
        <f aca="false">VLOOKUP(D423,'paramètres CI'!$A$1:$B$6,2)</f>
        <v>0.0935912806596305</v>
      </c>
    </row>
    <row r="424" customFormat="false" ht="15.8" hidden="false" customHeight="false" outlineLevel="0" collapsed="false">
      <c r="A424" s="0" t="s">
        <v>14</v>
      </c>
      <c r="B424" s="0" t="s">
        <v>82</v>
      </c>
      <c r="C424" s="0" t="s">
        <v>48</v>
      </c>
      <c r="D424" s="0" t="s">
        <v>43</v>
      </c>
      <c r="J424" s="0" t="n">
        <v>100.596183615789</v>
      </c>
      <c r="K424" s="0" t="n">
        <v>20</v>
      </c>
      <c r="L424" s="0" t="n">
        <v>140.541183576443</v>
      </c>
      <c r="M424" s="0" t="n">
        <v>2.84935813953488</v>
      </c>
      <c r="N424" s="0" t="n">
        <v>0.136604889966977</v>
      </c>
      <c r="O424" s="0" t="n">
        <f aca="false">VLOOKUP(D424,'paramètres CI'!$A$1:$B$6,2)</f>
        <v>0.0935912806596305</v>
      </c>
    </row>
    <row r="425" customFormat="false" ht="15.8" hidden="false" customHeight="false" outlineLevel="0" collapsed="false">
      <c r="A425" s="0" t="s">
        <v>14</v>
      </c>
      <c r="B425" s="0" t="s">
        <v>82</v>
      </c>
      <c r="C425" s="0" t="s">
        <v>49</v>
      </c>
      <c r="D425" s="0" t="s">
        <v>43</v>
      </c>
      <c r="J425" s="0" t="n">
        <v>125.745229519737</v>
      </c>
      <c r="K425" s="0" t="n">
        <v>20</v>
      </c>
      <c r="L425" s="0" t="n">
        <v>140.541183576443</v>
      </c>
      <c r="M425" s="0" t="n">
        <v>3.41922976744186</v>
      </c>
      <c r="N425" s="0" t="n">
        <v>9.99400359784132E-005</v>
      </c>
      <c r="O425" s="0" t="n">
        <f aca="false">VLOOKUP(D425,'paramètres CI'!$A$1:$B$6,2)</f>
        <v>0.0935912806596305</v>
      </c>
    </row>
    <row r="426" customFormat="false" ht="15.8" hidden="false" customHeight="false" outlineLevel="0" collapsed="false">
      <c r="A426" s="0" t="s">
        <v>14</v>
      </c>
      <c r="B426" s="0" t="s">
        <v>82</v>
      </c>
      <c r="C426" s="0" t="s">
        <v>55</v>
      </c>
      <c r="D426" s="0" t="s">
        <v>43</v>
      </c>
      <c r="J426" s="0" t="n">
        <v>47.4383773330619</v>
      </c>
      <c r="K426" s="0" t="n">
        <v>17</v>
      </c>
      <c r="L426" s="0" t="n">
        <v>138.392804234409</v>
      </c>
      <c r="M426" s="0" t="n">
        <v>2.68970950166112</v>
      </c>
      <c r="N426" s="0" t="n">
        <v>0.187160608499132</v>
      </c>
      <c r="O426" s="0" t="n">
        <f aca="false">VLOOKUP(D426,'paramètres CI'!$A$1:$B$6,2)</f>
        <v>0.0935912806596305</v>
      </c>
    </row>
    <row r="427" customFormat="false" ht="15.8" hidden="false" customHeight="false" outlineLevel="0" collapsed="false">
      <c r="A427" s="0" t="s">
        <v>14</v>
      </c>
      <c r="B427" s="0" t="s">
        <v>82</v>
      </c>
      <c r="C427" s="0" t="s">
        <v>56</v>
      </c>
      <c r="D427" s="0" t="s">
        <v>43</v>
      </c>
      <c r="J427" s="0" t="n">
        <v>59.2979716663273</v>
      </c>
      <c r="K427" s="0" t="n">
        <v>17</v>
      </c>
      <c r="L427" s="0" t="n">
        <v>138.392804234409</v>
      </c>
      <c r="M427" s="0" t="n">
        <v>3.34944956810631</v>
      </c>
      <c r="N427" s="0" t="n">
        <v>9.99400359784132E-005</v>
      </c>
      <c r="O427" s="0" t="n">
        <f aca="false">VLOOKUP(D427,'paramètres CI'!$A$1:$B$6,2)</f>
        <v>0.0935912806596305</v>
      </c>
    </row>
    <row r="428" customFormat="false" ht="15.8" hidden="false" customHeight="false" outlineLevel="0" collapsed="false">
      <c r="A428" s="0" t="s">
        <v>14</v>
      </c>
      <c r="B428" s="0" t="s">
        <v>83</v>
      </c>
      <c r="C428" s="0" t="s">
        <v>32</v>
      </c>
      <c r="D428" s="0" t="s">
        <v>33</v>
      </c>
      <c r="J428" s="0" t="n">
        <v>73.78</v>
      </c>
      <c r="K428" s="0" t="n">
        <v>25</v>
      </c>
      <c r="L428" s="0" t="n">
        <v>124.160132150428</v>
      </c>
      <c r="M428" s="0" t="n">
        <v>0.703169805394075</v>
      </c>
      <c r="N428" s="0" t="n">
        <v>0.0122633992695623</v>
      </c>
      <c r="O428" s="0" t="n">
        <f aca="false">VLOOKUP(D428,'paramètres CI'!$A$1:$B$6,2)</f>
        <v>0.033584731604575</v>
      </c>
    </row>
    <row r="429" customFormat="false" ht="15.8" hidden="false" customHeight="false" outlineLevel="0" collapsed="false">
      <c r="A429" s="0" t="s">
        <v>14</v>
      </c>
      <c r="B429" s="0" t="s">
        <v>83</v>
      </c>
      <c r="C429" s="0" t="s">
        <v>32</v>
      </c>
      <c r="D429" s="0" t="s">
        <v>34</v>
      </c>
      <c r="J429" s="0" t="n">
        <v>73.78</v>
      </c>
      <c r="K429" s="0" t="n">
        <v>25</v>
      </c>
      <c r="L429" s="0" t="n">
        <v>108.843645281403</v>
      </c>
      <c r="M429" s="0" t="n">
        <v>0.67915261293325</v>
      </c>
      <c r="N429" s="0" t="n">
        <v>0.261774047453139</v>
      </c>
      <c r="O429" s="0" t="n">
        <f aca="false">VLOOKUP(D429,'paramètres CI'!$A$1:$B$6,2)</f>
        <v>0.0424847883250769</v>
      </c>
    </row>
    <row r="430" customFormat="false" ht="15.8" hidden="false" customHeight="false" outlineLevel="0" collapsed="false">
      <c r="A430" s="0" t="s">
        <v>14</v>
      </c>
      <c r="B430" s="0" t="s">
        <v>83</v>
      </c>
      <c r="C430" s="0" t="s">
        <v>35</v>
      </c>
      <c r="D430" s="0" t="s">
        <v>33</v>
      </c>
      <c r="J430" s="0" t="n">
        <v>92.225</v>
      </c>
      <c r="K430" s="0" t="n">
        <v>25</v>
      </c>
      <c r="L430" s="0" t="n">
        <v>124.160132150428</v>
      </c>
      <c r="M430" s="0" t="n">
        <v>0.84380376647289</v>
      </c>
      <c r="N430" s="0" t="n">
        <v>9.99300489657242E-005</v>
      </c>
      <c r="O430" s="0" t="n">
        <f aca="false">VLOOKUP(D430,'paramètres CI'!$A$1:$B$6,2)</f>
        <v>0.033584731604575</v>
      </c>
    </row>
    <row r="431" customFormat="false" ht="15.8" hidden="false" customHeight="false" outlineLevel="0" collapsed="false">
      <c r="A431" s="0" t="s">
        <v>14</v>
      </c>
      <c r="B431" s="0" t="s">
        <v>83</v>
      </c>
      <c r="C431" s="0" t="s">
        <v>35</v>
      </c>
      <c r="D431" s="0" t="s">
        <v>34</v>
      </c>
      <c r="J431" s="0" t="n">
        <v>92.225</v>
      </c>
      <c r="K431" s="0" t="n">
        <v>25</v>
      </c>
      <c r="L431" s="0" t="n">
        <v>108.843645281403</v>
      </c>
      <c r="M431" s="0" t="n">
        <v>0.8149831355199</v>
      </c>
      <c r="N431" s="0" t="n">
        <v>9.99300489657242E-005</v>
      </c>
      <c r="O431" s="0" t="n">
        <f aca="false">VLOOKUP(D431,'paramètres CI'!$A$1:$B$6,2)</f>
        <v>0.0424847883250769</v>
      </c>
    </row>
    <row r="432" customFormat="false" ht="15.8" hidden="false" customHeight="false" outlineLevel="0" collapsed="false">
      <c r="A432" s="0" t="s">
        <v>14</v>
      </c>
      <c r="B432" s="0" t="s">
        <v>83</v>
      </c>
      <c r="C432" s="0" t="s">
        <v>36</v>
      </c>
      <c r="D432" s="0" t="s">
        <v>37</v>
      </c>
      <c r="J432" s="0" t="n">
        <v>100.388</v>
      </c>
      <c r="K432" s="0" t="n">
        <v>20</v>
      </c>
      <c r="L432" s="0" t="n">
        <v>150.865035815392</v>
      </c>
      <c r="M432" s="0" t="n">
        <v>0.746284322795158</v>
      </c>
      <c r="N432" s="0" t="n">
        <v>9.99300489657242E-005</v>
      </c>
      <c r="O432" s="0" t="n">
        <f aca="false">VLOOKUP(D432,'paramètres CI'!$A$1:$B$6,2)</f>
        <v>0.0385046990211696</v>
      </c>
    </row>
    <row r="433" customFormat="false" ht="15.8" hidden="false" customHeight="false" outlineLevel="0" collapsed="false">
      <c r="A433" s="0" t="s">
        <v>14</v>
      </c>
      <c r="B433" s="0" t="s">
        <v>83</v>
      </c>
      <c r="C433" s="0" t="s">
        <v>38</v>
      </c>
      <c r="D433" s="0" t="s">
        <v>39</v>
      </c>
      <c r="J433" s="0" t="n">
        <v>100.388</v>
      </c>
      <c r="K433" s="0" t="n">
        <v>20</v>
      </c>
      <c r="L433" s="0" t="n">
        <v>132.7414794688</v>
      </c>
      <c r="M433" s="0" t="n">
        <v>0.973878889551827</v>
      </c>
      <c r="N433" s="0" t="n">
        <v>9.99300489657242E-005</v>
      </c>
      <c r="O433" s="0" t="n">
        <f aca="false">VLOOKUP(D433,'paramètres CI'!$A$1:$B$6,2)</f>
        <v>0.022045059962018</v>
      </c>
    </row>
    <row r="434" customFormat="false" ht="15.8" hidden="false" customHeight="false" outlineLevel="0" collapsed="false">
      <c r="A434" s="0" t="s">
        <v>14</v>
      </c>
      <c r="B434" s="0" t="s">
        <v>83</v>
      </c>
      <c r="C434" s="0" t="s">
        <v>40</v>
      </c>
      <c r="D434" s="0" t="s">
        <v>37</v>
      </c>
      <c r="J434" s="0" t="n">
        <v>80.3104</v>
      </c>
      <c r="K434" s="0" t="n">
        <v>20</v>
      </c>
      <c r="L434" s="0" t="n">
        <v>150.865035815392</v>
      </c>
      <c r="M434" s="0" t="n">
        <v>0.50606329995538</v>
      </c>
      <c r="N434" s="0" t="n">
        <v>0.0271723267017794</v>
      </c>
      <c r="O434" s="0" t="n">
        <f aca="false">VLOOKUP(D434,'paramètres CI'!$A$1:$B$6,2)</f>
        <v>0.0385046990211696</v>
      </c>
    </row>
    <row r="435" customFormat="false" ht="15.8" hidden="false" customHeight="false" outlineLevel="0" collapsed="false">
      <c r="A435" s="0" t="s">
        <v>14</v>
      </c>
      <c r="B435" s="0" t="s">
        <v>83</v>
      </c>
      <c r="C435" s="0" t="s">
        <v>41</v>
      </c>
      <c r="D435" s="0" t="s">
        <v>39</v>
      </c>
      <c r="J435" s="0" t="n">
        <v>80.3104</v>
      </c>
      <c r="K435" s="0" t="n">
        <v>20</v>
      </c>
      <c r="L435" s="0" t="n">
        <v>132.7414794688</v>
      </c>
      <c r="M435" s="0" t="n">
        <v>0.593795146080999</v>
      </c>
      <c r="N435" s="0" t="n">
        <v>0.250823769849468</v>
      </c>
      <c r="O435" s="0" t="n">
        <f aca="false">VLOOKUP(D435,'paramètres CI'!$A$1:$B$6,2)</f>
        <v>0.022045059962018</v>
      </c>
    </row>
    <row r="436" customFormat="false" ht="15.8" hidden="false" customHeight="false" outlineLevel="0" collapsed="false">
      <c r="A436" s="0" t="s">
        <v>14</v>
      </c>
      <c r="B436" s="0" t="s">
        <v>83</v>
      </c>
      <c r="C436" s="0" t="s">
        <v>45</v>
      </c>
      <c r="D436" s="0" t="s">
        <v>43</v>
      </c>
      <c r="J436" s="0" t="n">
        <v>10</v>
      </c>
      <c r="K436" s="0" t="n">
        <v>13</v>
      </c>
      <c r="L436" s="0" t="n">
        <v>107.273807447792</v>
      </c>
      <c r="M436" s="0" t="n">
        <v>0.9</v>
      </c>
      <c r="N436" s="0" t="n">
        <v>0.246622306468551</v>
      </c>
      <c r="O436" s="0" t="n">
        <f aca="false">VLOOKUP(D436,'paramètres CI'!$A$1:$B$6,2)</f>
        <v>0.0935912806596305</v>
      </c>
    </row>
    <row r="437" customFormat="false" ht="15.8" hidden="false" customHeight="false" outlineLevel="0" collapsed="false">
      <c r="A437" s="0" t="s">
        <v>14</v>
      </c>
      <c r="B437" s="0" t="s">
        <v>83</v>
      </c>
      <c r="C437" s="0" t="s">
        <v>46</v>
      </c>
      <c r="D437" s="0" t="s">
        <v>43</v>
      </c>
      <c r="J437" s="0" t="n">
        <v>12</v>
      </c>
      <c r="K437" s="0" t="n">
        <v>13</v>
      </c>
      <c r="L437" s="0" t="n">
        <v>107.273807447792</v>
      </c>
      <c r="M437" s="0" t="n">
        <v>1</v>
      </c>
      <c r="N437" s="0" t="n">
        <v>9.99300489657242E-005</v>
      </c>
      <c r="O437" s="0" t="n">
        <f aca="false">VLOOKUP(D437,'paramètres CI'!$A$1:$B$6,2)</f>
        <v>0.0935912806596305</v>
      </c>
    </row>
    <row r="438" customFormat="false" ht="15.8" hidden="false" customHeight="false" outlineLevel="0" collapsed="false">
      <c r="A438" s="0" t="s">
        <v>14</v>
      </c>
      <c r="B438" s="0" t="s">
        <v>83</v>
      </c>
      <c r="C438" s="0" t="s">
        <v>48</v>
      </c>
      <c r="D438" s="0" t="s">
        <v>43</v>
      </c>
      <c r="J438" s="0" t="n">
        <v>47.0799288319637</v>
      </c>
      <c r="K438" s="0" t="n">
        <v>20</v>
      </c>
      <c r="L438" s="0" t="n">
        <v>114.3499718888</v>
      </c>
      <c r="M438" s="0" t="n">
        <v>2.83163023255814</v>
      </c>
      <c r="N438" s="0" t="n">
        <v>0.085692321306252</v>
      </c>
      <c r="O438" s="0" t="n">
        <f aca="false">VLOOKUP(D438,'paramètres CI'!$A$1:$B$6,2)</f>
        <v>0.0935912806596305</v>
      </c>
    </row>
    <row r="439" customFormat="false" ht="15.8" hidden="false" customHeight="false" outlineLevel="0" collapsed="false">
      <c r="A439" s="0" t="s">
        <v>14</v>
      </c>
      <c r="B439" s="0" t="s">
        <v>83</v>
      </c>
      <c r="C439" s="0" t="s">
        <v>49</v>
      </c>
      <c r="D439" s="0" t="s">
        <v>43</v>
      </c>
      <c r="J439" s="0" t="n">
        <v>58.8499110399546</v>
      </c>
      <c r="K439" s="0" t="n">
        <v>20</v>
      </c>
      <c r="L439" s="0" t="n">
        <v>114.3499718888</v>
      </c>
      <c r="M439" s="0" t="n">
        <v>3.39795627906976</v>
      </c>
      <c r="N439" s="0" t="n">
        <v>9.99300489657242E-005</v>
      </c>
      <c r="O439" s="0" t="n">
        <f aca="false">VLOOKUP(D439,'paramètres CI'!$A$1:$B$6,2)</f>
        <v>0.0935912806596305</v>
      </c>
    </row>
    <row r="440" customFormat="false" ht="15.8" hidden="false" customHeight="false" outlineLevel="0" collapsed="false">
      <c r="A440" s="0" t="s">
        <v>14</v>
      </c>
      <c r="B440" s="0" t="s">
        <v>83</v>
      </c>
      <c r="C440" s="0" t="s">
        <v>55</v>
      </c>
      <c r="D440" s="0" t="s">
        <v>43</v>
      </c>
      <c r="J440" s="0" t="n">
        <v>133.0574</v>
      </c>
      <c r="K440" s="0" t="n">
        <v>17</v>
      </c>
      <c r="L440" s="0" t="n">
        <v>120.324935785651</v>
      </c>
      <c r="M440" s="0" t="n">
        <v>2.67297488372093</v>
      </c>
      <c r="N440" s="0" t="n">
        <v>0.114952318608488</v>
      </c>
      <c r="O440" s="0" t="n">
        <f aca="false">VLOOKUP(D440,'paramètres CI'!$A$1:$B$6,2)</f>
        <v>0.0935912806596305</v>
      </c>
    </row>
    <row r="441" customFormat="false" ht="15.8" hidden="false" customHeight="false" outlineLevel="0" collapsed="false">
      <c r="A441" s="0" t="s">
        <v>14</v>
      </c>
      <c r="B441" s="0" t="s">
        <v>83</v>
      </c>
      <c r="C441" s="0" t="s">
        <v>56</v>
      </c>
      <c r="D441" s="0" t="s">
        <v>43</v>
      </c>
      <c r="J441" s="0" t="n">
        <v>166.32175</v>
      </c>
      <c r="K441" s="0" t="n">
        <v>17</v>
      </c>
      <c r="L441" s="0" t="n">
        <v>120.324935785651</v>
      </c>
      <c r="M441" s="0" t="n">
        <v>3.32861023255814</v>
      </c>
      <c r="N441" s="0" t="n">
        <v>9.99300489657242E-005</v>
      </c>
      <c r="O441" s="0" t="n">
        <f aca="false">VLOOKUP(D441,'paramètres CI'!$A$1:$B$6,2)</f>
        <v>0.0935912806596305</v>
      </c>
    </row>
    <row r="442" customFormat="false" ht="15.8" hidden="false" customHeight="false" outlineLevel="0" collapsed="false">
      <c r="A442" s="0" t="s">
        <v>14</v>
      </c>
      <c r="B442" s="0" t="s">
        <v>84</v>
      </c>
      <c r="C442" s="0" t="s">
        <v>32</v>
      </c>
      <c r="D442" s="0" t="s">
        <v>33</v>
      </c>
      <c r="J442" s="0" t="n">
        <v>73.78</v>
      </c>
      <c r="K442" s="0" t="n">
        <v>25</v>
      </c>
      <c r="L442" s="0" t="n">
        <v>114.433064816473</v>
      </c>
      <c r="M442" s="0" t="n">
        <v>0.701480109375971</v>
      </c>
      <c r="N442" s="0" t="n">
        <v>0.0176743839176615</v>
      </c>
      <c r="O442" s="0" t="n">
        <f aca="false">VLOOKUP(D442,'paramètres CI'!$A$1:$B$6,2)</f>
        <v>0.033584731604575</v>
      </c>
    </row>
    <row r="443" customFormat="false" ht="15.8" hidden="false" customHeight="false" outlineLevel="0" collapsed="false">
      <c r="A443" s="0" t="s">
        <v>14</v>
      </c>
      <c r="B443" s="0" t="s">
        <v>84</v>
      </c>
      <c r="C443" s="0" t="s">
        <v>32</v>
      </c>
      <c r="D443" s="0" t="s">
        <v>34</v>
      </c>
      <c r="J443" s="0" t="n">
        <v>73.78</v>
      </c>
      <c r="K443" s="0" t="n">
        <v>25</v>
      </c>
      <c r="L443" s="0" t="n">
        <v>109.079127730229</v>
      </c>
      <c r="M443" s="0" t="n">
        <v>0.684807124824684</v>
      </c>
      <c r="N443" s="0" t="n">
        <v>0.20885779302119</v>
      </c>
      <c r="O443" s="0" t="n">
        <f aca="false">VLOOKUP(D443,'paramètres CI'!$A$1:$B$6,2)</f>
        <v>0.0424847883250769</v>
      </c>
    </row>
    <row r="444" customFormat="false" ht="15.8" hidden="false" customHeight="false" outlineLevel="0" collapsed="false">
      <c r="A444" s="0" t="s">
        <v>14</v>
      </c>
      <c r="B444" s="0" t="s">
        <v>84</v>
      </c>
      <c r="C444" s="0" t="s">
        <v>35</v>
      </c>
      <c r="D444" s="0" t="s">
        <v>33</v>
      </c>
      <c r="J444" s="0" t="n">
        <v>92.225</v>
      </c>
      <c r="K444" s="0" t="n">
        <v>25</v>
      </c>
      <c r="L444" s="0" t="n">
        <v>114.433064816473</v>
      </c>
      <c r="M444" s="0" t="n">
        <v>0.841776131251165</v>
      </c>
      <c r="N444" s="0" t="n">
        <v>9.99300489657242E-005</v>
      </c>
      <c r="O444" s="0" t="n">
        <f aca="false">VLOOKUP(D444,'paramètres CI'!$A$1:$B$6,2)</f>
        <v>0.033584731604575</v>
      </c>
    </row>
    <row r="445" customFormat="false" ht="15.8" hidden="false" customHeight="false" outlineLevel="0" collapsed="false">
      <c r="A445" s="0" t="s">
        <v>14</v>
      </c>
      <c r="B445" s="0" t="s">
        <v>84</v>
      </c>
      <c r="C445" s="0" t="s">
        <v>35</v>
      </c>
      <c r="D445" s="0" t="s">
        <v>34</v>
      </c>
      <c r="J445" s="0" t="n">
        <v>92.225</v>
      </c>
      <c r="K445" s="0" t="n">
        <v>25</v>
      </c>
      <c r="L445" s="0" t="n">
        <v>109.079127730229</v>
      </c>
      <c r="M445" s="0" t="n">
        <v>0.821768549789621</v>
      </c>
      <c r="N445" s="0" t="n">
        <v>9.99300489657242E-005</v>
      </c>
      <c r="O445" s="0" t="n">
        <f aca="false">VLOOKUP(D445,'paramètres CI'!$A$1:$B$6,2)</f>
        <v>0.0424847883250769</v>
      </c>
    </row>
    <row r="446" customFormat="false" ht="15.8" hidden="false" customHeight="false" outlineLevel="0" collapsed="false">
      <c r="A446" s="0" t="s">
        <v>14</v>
      </c>
      <c r="B446" s="0" t="s">
        <v>84</v>
      </c>
      <c r="C446" s="0" t="s">
        <v>36</v>
      </c>
      <c r="D446" s="0" t="s">
        <v>37</v>
      </c>
      <c r="J446" s="0" t="n">
        <v>100.388</v>
      </c>
      <c r="K446" s="0" t="n">
        <v>20</v>
      </c>
      <c r="L446" s="0" t="n">
        <v>145.012525117915</v>
      </c>
      <c r="M446" s="0" t="n">
        <v>0.746282122129223</v>
      </c>
      <c r="N446" s="0" t="n">
        <v>9.99300489657242E-005</v>
      </c>
      <c r="O446" s="0" t="n">
        <f aca="false">VLOOKUP(D446,'paramètres CI'!$A$1:$B$6,2)</f>
        <v>0.0385046990211696</v>
      </c>
    </row>
    <row r="447" customFormat="false" ht="15.8" hidden="false" customHeight="false" outlineLevel="0" collapsed="false">
      <c r="A447" s="0" t="s">
        <v>14</v>
      </c>
      <c r="B447" s="0" t="s">
        <v>84</v>
      </c>
      <c r="C447" s="0" t="s">
        <v>38</v>
      </c>
      <c r="D447" s="0" t="s">
        <v>39</v>
      </c>
      <c r="J447" s="0" t="n">
        <v>100.388</v>
      </c>
      <c r="K447" s="0" t="n">
        <v>20</v>
      </c>
      <c r="L447" s="0" t="n">
        <v>132.361322280761</v>
      </c>
      <c r="M447" s="0" t="n">
        <v>0.97387745580958</v>
      </c>
      <c r="N447" s="0" t="n">
        <v>9.99300489657242E-005</v>
      </c>
      <c r="O447" s="0" t="n">
        <f aca="false">VLOOKUP(D447,'paramètres CI'!$A$1:$B$6,2)</f>
        <v>0.022045059962018</v>
      </c>
    </row>
    <row r="448" customFormat="false" ht="15.8" hidden="false" customHeight="false" outlineLevel="0" collapsed="false">
      <c r="A448" s="0" t="s">
        <v>14</v>
      </c>
      <c r="B448" s="0" t="s">
        <v>84</v>
      </c>
      <c r="C448" s="0" t="s">
        <v>40</v>
      </c>
      <c r="D448" s="0" t="s">
        <v>37</v>
      </c>
      <c r="J448" s="0" t="n">
        <v>80.3104</v>
      </c>
      <c r="K448" s="0" t="n">
        <v>20</v>
      </c>
      <c r="L448" s="0" t="n">
        <v>145.012525117915</v>
      </c>
      <c r="M448" s="0" t="n">
        <v>0.506059799841932</v>
      </c>
      <c r="N448" s="0" t="n">
        <v>0.0355517290898338</v>
      </c>
      <c r="O448" s="0" t="n">
        <f aca="false">VLOOKUP(D448,'paramètres CI'!$A$1:$B$6,2)</f>
        <v>0.0385046990211696</v>
      </c>
    </row>
    <row r="449" customFormat="false" ht="15.8" hidden="false" customHeight="false" outlineLevel="0" collapsed="false">
      <c r="A449" s="0" t="s">
        <v>14</v>
      </c>
      <c r="B449" s="0" t="s">
        <v>84</v>
      </c>
      <c r="C449" s="0" t="s">
        <v>41</v>
      </c>
      <c r="D449" s="0" t="s">
        <v>39</v>
      </c>
      <c r="J449" s="0" t="n">
        <v>80.3104</v>
      </c>
      <c r="K449" s="0" t="n">
        <v>20</v>
      </c>
      <c r="L449" s="0" t="n">
        <v>132.361322280761</v>
      </c>
      <c r="M449" s="0" t="n">
        <v>0.593792737088286</v>
      </c>
      <c r="N449" s="0" t="n">
        <v>0.237776154280676</v>
      </c>
      <c r="O449" s="0" t="n">
        <f aca="false">VLOOKUP(D449,'paramètres CI'!$A$1:$B$6,2)</f>
        <v>0.022045059962018</v>
      </c>
    </row>
    <row r="450" customFormat="false" ht="15.8" hidden="false" customHeight="false" outlineLevel="0" collapsed="false">
      <c r="A450" s="0" t="s">
        <v>14</v>
      </c>
      <c r="B450" s="0" t="s">
        <v>84</v>
      </c>
      <c r="C450" s="0" t="s">
        <v>45</v>
      </c>
      <c r="D450" s="0" t="s">
        <v>43</v>
      </c>
      <c r="J450" s="0" t="n">
        <v>10</v>
      </c>
      <c r="K450" s="0" t="n">
        <v>13</v>
      </c>
      <c r="L450" s="0" t="n">
        <v>107.210036292133</v>
      </c>
      <c r="M450" s="0" t="n">
        <v>0.9</v>
      </c>
      <c r="N450" s="0" t="n">
        <v>0.27122287433686</v>
      </c>
      <c r="O450" s="0" t="n">
        <f aca="false">VLOOKUP(D450,'paramètres CI'!$A$1:$B$6,2)</f>
        <v>0.0935912806596305</v>
      </c>
    </row>
    <row r="451" customFormat="false" ht="15.8" hidden="false" customHeight="false" outlineLevel="0" collapsed="false">
      <c r="A451" s="0" t="s">
        <v>14</v>
      </c>
      <c r="B451" s="0" t="s">
        <v>84</v>
      </c>
      <c r="C451" s="0" t="s">
        <v>46</v>
      </c>
      <c r="D451" s="0" t="s">
        <v>43</v>
      </c>
      <c r="J451" s="0" t="n">
        <v>12</v>
      </c>
      <c r="K451" s="0" t="n">
        <v>13</v>
      </c>
      <c r="L451" s="0" t="n">
        <v>107.210036292133</v>
      </c>
      <c r="M451" s="0" t="n">
        <v>1</v>
      </c>
      <c r="N451" s="0" t="n">
        <v>9.99300489657242E-005</v>
      </c>
      <c r="O451" s="0" t="n">
        <f aca="false">VLOOKUP(D451,'paramètres CI'!$A$1:$B$6,2)</f>
        <v>0.0935912806596305</v>
      </c>
    </row>
    <row r="452" customFormat="false" ht="15.8" hidden="false" customHeight="false" outlineLevel="0" collapsed="false">
      <c r="A452" s="0" t="s">
        <v>14</v>
      </c>
      <c r="B452" s="0" t="s">
        <v>84</v>
      </c>
      <c r="C452" s="0" t="s">
        <v>48</v>
      </c>
      <c r="D452" s="0" t="s">
        <v>43</v>
      </c>
      <c r="J452" s="0" t="n">
        <v>46.8469923300422</v>
      </c>
      <c r="K452" s="0" t="n">
        <v>20</v>
      </c>
      <c r="L452" s="0" t="n">
        <v>117.443989819366</v>
      </c>
      <c r="M452" s="0" t="n">
        <v>2.83163023255814</v>
      </c>
      <c r="N452" s="0" t="n">
        <v>0.0983973678223741</v>
      </c>
      <c r="O452" s="0" t="n">
        <f aca="false">VLOOKUP(D452,'paramètres CI'!$A$1:$B$6,2)</f>
        <v>0.0935912806596305</v>
      </c>
    </row>
    <row r="453" customFormat="false" ht="15.8" hidden="false" customHeight="false" outlineLevel="0" collapsed="false">
      <c r="A453" s="0" t="s">
        <v>14</v>
      </c>
      <c r="B453" s="0" t="s">
        <v>84</v>
      </c>
      <c r="C453" s="0" t="s">
        <v>49</v>
      </c>
      <c r="D453" s="0" t="s">
        <v>43</v>
      </c>
      <c r="J453" s="0" t="n">
        <v>58.5587404125527</v>
      </c>
      <c r="K453" s="0" t="n">
        <v>20</v>
      </c>
      <c r="L453" s="0" t="n">
        <v>117.443989819366</v>
      </c>
      <c r="M453" s="0" t="n">
        <v>3.39795627906976</v>
      </c>
      <c r="N453" s="0" t="n">
        <v>9.99300489657242E-005</v>
      </c>
      <c r="O453" s="0" t="n">
        <f aca="false">VLOOKUP(D453,'paramètres CI'!$A$1:$B$6,2)</f>
        <v>0.0935912806596305</v>
      </c>
    </row>
    <row r="454" customFormat="false" ht="15.8" hidden="false" customHeight="false" outlineLevel="0" collapsed="false">
      <c r="A454" s="0" t="s">
        <v>14</v>
      </c>
      <c r="B454" s="0" t="s">
        <v>84</v>
      </c>
      <c r="C454" s="0" t="s">
        <v>55</v>
      </c>
      <c r="D454" s="0" t="s">
        <v>43</v>
      </c>
      <c r="J454" s="0" t="n">
        <v>133.0574</v>
      </c>
      <c r="K454" s="0" t="n">
        <v>17</v>
      </c>
      <c r="L454" s="0" t="n">
        <v>123.3511514568</v>
      </c>
      <c r="M454" s="0" t="n">
        <v>2.67297488372093</v>
      </c>
      <c r="N454" s="0" t="n">
        <v>0.129820187188644</v>
      </c>
      <c r="O454" s="0" t="n">
        <f aca="false">VLOOKUP(D454,'paramètres CI'!$A$1:$B$6,2)</f>
        <v>0.0935912806596305</v>
      </c>
    </row>
    <row r="455" customFormat="false" ht="15.8" hidden="false" customHeight="false" outlineLevel="0" collapsed="false">
      <c r="A455" s="0" t="s">
        <v>14</v>
      </c>
      <c r="B455" s="0" t="s">
        <v>84</v>
      </c>
      <c r="C455" s="0" t="s">
        <v>56</v>
      </c>
      <c r="D455" s="0" t="s">
        <v>43</v>
      </c>
      <c r="J455" s="0" t="n">
        <v>166.32175</v>
      </c>
      <c r="K455" s="0" t="n">
        <v>17</v>
      </c>
      <c r="L455" s="0" t="n">
        <v>123.3511514568</v>
      </c>
      <c r="M455" s="0" t="n">
        <v>3.32861023255814</v>
      </c>
      <c r="N455" s="0" t="n">
        <v>9.99300489657242E-005</v>
      </c>
      <c r="O455" s="0" t="n">
        <f aca="false">VLOOKUP(D455,'paramètres CI'!$A$1:$B$6,2)</f>
        <v>0.0935912806596305</v>
      </c>
    </row>
    <row r="456" customFormat="false" ht="15.8" hidden="false" customHeight="false" outlineLevel="0" collapsed="false">
      <c r="A456" s="0" t="s">
        <v>14</v>
      </c>
      <c r="B456" s="0" t="s">
        <v>85</v>
      </c>
      <c r="C456" s="0" t="s">
        <v>32</v>
      </c>
      <c r="D456" s="0" t="s">
        <v>33</v>
      </c>
      <c r="J456" s="0" t="n">
        <v>73.78</v>
      </c>
      <c r="K456" s="0" t="n">
        <v>25</v>
      </c>
      <c r="L456" s="0" t="n">
        <v>154.87935878569</v>
      </c>
      <c r="M456" s="0" t="n">
        <v>0.707371445130722</v>
      </c>
      <c r="N456" s="0" t="n">
        <v>0.0319877061815984</v>
      </c>
      <c r="O456" s="0" t="n">
        <f aca="false">VLOOKUP(D456,'paramètres CI'!$A$1:$B$6,2)</f>
        <v>0.033584731604575</v>
      </c>
    </row>
    <row r="457" customFormat="false" ht="15.8" hidden="false" customHeight="false" outlineLevel="0" collapsed="false">
      <c r="A457" s="0" t="s">
        <v>14</v>
      </c>
      <c r="B457" s="0" t="s">
        <v>85</v>
      </c>
      <c r="C457" s="0" t="s">
        <v>32</v>
      </c>
      <c r="D457" s="0" t="s">
        <v>34</v>
      </c>
      <c r="J457" s="0" t="n">
        <v>73.78</v>
      </c>
      <c r="K457" s="0" t="n">
        <v>25</v>
      </c>
      <c r="L457" s="0" t="n">
        <v>151.527646690786</v>
      </c>
      <c r="M457" s="0" t="n">
        <v>0.66477671530074</v>
      </c>
      <c r="N457" s="0" t="n">
        <v>0.0583211255577827</v>
      </c>
      <c r="O457" s="0" t="n">
        <f aca="false">VLOOKUP(D457,'paramètres CI'!$A$1:$B$6,2)</f>
        <v>0.0424847883250769</v>
      </c>
    </row>
    <row r="458" customFormat="false" ht="15.8" hidden="false" customHeight="false" outlineLevel="0" collapsed="false">
      <c r="A458" s="0" t="s">
        <v>14</v>
      </c>
      <c r="B458" s="0" t="s">
        <v>85</v>
      </c>
      <c r="C458" s="0" t="s">
        <v>35</v>
      </c>
      <c r="D458" s="0" t="s">
        <v>33</v>
      </c>
      <c r="J458" s="0" t="n">
        <v>92.225</v>
      </c>
      <c r="K458" s="0" t="n">
        <v>25</v>
      </c>
      <c r="L458" s="0" t="n">
        <v>154.87935878569</v>
      </c>
      <c r="M458" s="0" t="n">
        <v>0.848845734156867</v>
      </c>
      <c r="N458" s="0" t="n">
        <v>9.99300489657242E-005</v>
      </c>
      <c r="O458" s="0" t="n">
        <f aca="false">VLOOKUP(D458,'paramètres CI'!$A$1:$B$6,2)</f>
        <v>0.033584731604575</v>
      </c>
    </row>
    <row r="459" customFormat="false" ht="15.8" hidden="false" customHeight="false" outlineLevel="0" collapsed="false">
      <c r="A459" s="0" t="s">
        <v>14</v>
      </c>
      <c r="B459" s="0" t="s">
        <v>85</v>
      </c>
      <c r="C459" s="0" t="s">
        <v>35</v>
      </c>
      <c r="D459" s="0" t="s">
        <v>34</v>
      </c>
      <c r="J459" s="0" t="n">
        <v>92.225</v>
      </c>
      <c r="K459" s="0" t="n">
        <v>25</v>
      </c>
      <c r="L459" s="0" t="n">
        <v>151.527646690786</v>
      </c>
      <c r="M459" s="0" t="n">
        <v>0.797732058360888</v>
      </c>
      <c r="N459" s="0" t="n">
        <v>9.99300489657242E-005</v>
      </c>
      <c r="O459" s="0" t="n">
        <f aca="false">VLOOKUP(D459,'paramètres CI'!$A$1:$B$6,2)</f>
        <v>0.0424847883250769</v>
      </c>
    </row>
    <row r="460" customFormat="false" ht="15.8" hidden="false" customHeight="false" outlineLevel="0" collapsed="false">
      <c r="A460" s="0" t="s">
        <v>14</v>
      </c>
      <c r="B460" s="0" t="s">
        <v>85</v>
      </c>
      <c r="C460" s="0" t="s">
        <v>36</v>
      </c>
      <c r="D460" s="0" t="s">
        <v>37</v>
      </c>
      <c r="J460" s="0" t="n">
        <v>100.388</v>
      </c>
      <c r="K460" s="0" t="n">
        <v>20</v>
      </c>
      <c r="L460" s="0" t="n">
        <v>124.780438280235</v>
      </c>
      <c r="M460" s="0" t="n">
        <v>0.746208777785911</v>
      </c>
      <c r="N460" s="0" t="n">
        <v>9.99300489657242E-005</v>
      </c>
      <c r="O460" s="0" t="n">
        <f aca="false">VLOOKUP(D460,'paramètres CI'!$A$1:$B$6,2)</f>
        <v>0.0385046990211696</v>
      </c>
    </row>
    <row r="461" customFormat="false" ht="15.8" hidden="false" customHeight="false" outlineLevel="0" collapsed="false">
      <c r="A461" s="0" t="s">
        <v>14</v>
      </c>
      <c r="B461" s="0" t="s">
        <v>85</v>
      </c>
      <c r="C461" s="0" t="s">
        <v>38</v>
      </c>
      <c r="D461" s="0" t="s">
        <v>39</v>
      </c>
      <c r="J461" s="0" t="n">
        <v>100.388</v>
      </c>
      <c r="K461" s="0" t="n">
        <v>20</v>
      </c>
      <c r="L461" s="0" t="n">
        <v>126.792168521792</v>
      </c>
      <c r="M461" s="0" t="n">
        <v>0.973811599538727</v>
      </c>
      <c r="N461" s="0" t="n">
        <v>9.99300489657242E-005</v>
      </c>
      <c r="O461" s="0" t="n">
        <f aca="false">VLOOKUP(D461,'paramètres CI'!$A$1:$B$6,2)</f>
        <v>0.022045059962018</v>
      </c>
    </row>
    <row r="462" customFormat="false" ht="15.8" hidden="false" customHeight="false" outlineLevel="0" collapsed="false">
      <c r="A462" s="0" t="s">
        <v>14</v>
      </c>
      <c r="B462" s="0" t="s">
        <v>85</v>
      </c>
      <c r="C462" s="0" t="s">
        <v>40</v>
      </c>
      <c r="D462" s="0" t="s">
        <v>37</v>
      </c>
      <c r="J462" s="0" t="n">
        <v>80.3104</v>
      </c>
      <c r="K462" s="0" t="n">
        <v>20</v>
      </c>
      <c r="L462" s="0" t="n">
        <v>124.780438280235</v>
      </c>
      <c r="M462" s="0" t="n">
        <v>0.505489344353489</v>
      </c>
      <c r="N462" s="0" t="n">
        <v>0.0575809406965186</v>
      </c>
      <c r="O462" s="0" t="n">
        <f aca="false">VLOOKUP(D462,'paramètres CI'!$A$1:$B$6,2)</f>
        <v>0.0385046990211696</v>
      </c>
    </row>
    <row r="463" customFormat="false" ht="15.8" hidden="false" customHeight="false" outlineLevel="0" collapsed="false">
      <c r="A463" s="0" t="s">
        <v>14</v>
      </c>
      <c r="B463" s="0" t="s">
        <v>85</v>
      </c>
      <c r="C463" s="0" t="s">
        <v>41</v>
      </c>
      <c r="D463" s="0" t="s">
        <v>39</v>
      </c>
      <c r="J463" s="0" t="n">
        <v>80.3104</v>
      </c>
      <c r="K463" s="0" t="n">
        <v>20</v>
      </c>
      <c r="L463" s="0" t="n">
        <v>126.792168521792</v>
      </c>
      <c r="M463" s="0" t="n">
        <v>0.593241288765446</v>
      </c>
      <c r="N463" s="0" t="n">
        <v>0.511116831513036</v>
      </c>
      <c r="O463" s="0" t="n">
        <f aca="false">VLOOKUP(D463,'paramètres CI'!$A$1:$B$6,2)</f>
        <v>0.022045059962018</v>
      </c>
    </row>
    <row r="464" customFormat="false" ht="15.8" hidden="false" customHeight="false" outlineLevel="0" collapsed="false">
      <c r="A464" s="0" t="s">
        <v>14</v>
      </c>
      <c r="B464" s="0" t="s">
        <v>85</v>
      </c>
      <c r="C464" s="0" t="s">
        <v>45</v>
      </c>
      <c r="D464" s="0" t="s">
        <v>43</v>
      </c>
      <c r="J464" s="0" t="n">
        <v>10</v>
      </c>
      <c r="K464" s="0" t="n">
        <v>13</v>
      </c>
      <c r="L464" s="0" t="n">
        <v>96.3535323633254</v>
      </c>
      <c r="M464" s="0" t="n">
        <v>0.9</v>
      </c>
      <c r="N464" s="0" t="n">
        <v>0.141356472505893</v>
      </c>
      <c r="O464" s="0" t="n">
        <f aca="false">VLOOKUP(D464,'paramètres CI'!$A$1:$B$6,2)</f>
        <v>0.0935912806596305</v>
      </c>
    </row>
    <row r="465" customFormat="false" ht="15.8" hidden="false" customHeight="false" outlineLevel="0" collapsed="false">
      <c r="A465" s="0" t="s">
        <v>14</v>
      </c>
      <c r="B465" s="0" t="s">
        <v>85</v>
      </c>
      <c r="C465" s="0" t="s">
        <v>46</v>
      </c>
      <c r="D465" s="0" t="s">
        <v>43</v>
      </c>
      <c r="J465" s="0" t="n">
        <v>12</v>
      </c>
      <c r="K465" s="0" t="n">
        <v>13</v>
      </c>
      <c r="L465" s="0" t="n">
        <v>96.3535323633254</v>
      </c>
      <c r="M465" s="0" t="n">
        <v>1</v>
      </c>
      <c r="N465" s="0" t="n">
        <v>9.99300489657242E-005</v>
      </c>
      <c r="O465" s="0" t="n">
        <f aca="false">VLOOKUP(D465,'paramètres CI'!$A$1:$B$6,2)</f>
        <v>0.0935912806596305</v>
      </c>
    </row>
    <row r="466" customFormat="false" ht="15.8" hidden="false" customHeight="false" outlineLevel="0" collapsed="false">
      <c r="A466" s="0" t="s">
        <v>14</v>
      </c>
      <c r="B466" s="0" t="s">
        <v>85</v>
      </c>
      <c r="C466" s="0" t="s">
        <v>48</v>
      </c>
      <c r="D466" s="0" t="s">
        <v>43</v>
      </c>
      <c r="J466" s="0" t="n">
        <v>45.6017771426846</v>
      </c>
      <c r="K466" s="0" t="n">
        <v>20</v>
      </c>
      <c r="L466" s="0" t="n">
        <v>112.164326750724</v>
      </c>
      <c r="M466" s="0" t="n">
        <v>2.83163023255814</v>
      </c>
      <c r="N466" s="0" t="n">
        <v>0.0910911534202683</v>
      </c>
      <c r="O466" s="0" t="n">
        <f aca="false">VLOOKUP(D466,'paramètres CI'!$A$1:$B$6,2)</f>
        <v>0.0935912806596305</v>
      </c>
    </row>
    <row r="467" customFormat="false" ht="15.8" hidden="false" customHeight="false" outlineLevel="0" collapsed="false">
      <c r="A467" s="0" t="s">
        <v>14</v>
      </c>
      <c r="B467" s="0" t="s">
        <v>85</v>
      </c>
      <c r="C467" s="0" t="s">
        <v>49</v>
      </c>
      <c r="D467" s="0" t="s">
        <v>43</v>
      </c>
      <c r="J467" s="0" t="n">
        <v>57.0022214283558</v>
      </c>
      <c r="K467" s="0" t="n">
        <v>20</v>
      </c>
      <c r="L467" s="0" t="n">
        <v>112.164326750724</v>
      </c>
      <c r="M467" s="0" t="n">
        <v>3.39795627906976</v>
      </c>
      <c r="N467" s="0" t="n">
        <v>9.99300489657242E-005</v>
      </c>
      <c r="O467" s="0" t="n">
        <f aca="false">VLOOKUP(D467,'paramètres CI'!$A$1:$B$6,2)</f>
        <v>0.0935912806596305</v>
      </c>
    </row>
    <row r="468" customFormat="false" ht="15.8" hidden="false" customHeight="false" outlineLevel="0" collapsed="false">
      <c r="A468" s="0" t="s">
        <v>14</v>
      </c>
      <c r="B468" s="0" t="s">
        <v>85</v>
      </c>
      <c r="C468" s="0" t="s">
        <v>55</v>
      </c>
      <c r="D468" s="0" t="s">
        <v>43</v>
      </c>
      <c r="J468" s="0" t="n">
        <v>133.0574</v>
      </c>
      <c r="K468" s="0" t="n">
        <v>17</v>
      </c>
      <c r="L468" s="0" t="n">
        <v>120.161689621118</v>
      </c>
      <c r="M468" s="0" t="n">
        <v>2.67297488372093</v>
      </c>
      <c r="N468" s="0" t="n">
        <v>0.107846259782143</v>
      </c>
      <c r="O468" s="0" t="n">
        <f aca="false">VLOOKUP(D468,'paramètres CI'!$A$1:$B$6,2)</f>
        <v>0.0935912806596305</v>
      </c>
    </row>
    <row r="469" customFormat="false" ht="15.8" hidden="false" customHeight="false" outlineLevel="0" collapsed="false">
      <c r="A469" s="0" t="s">
        <v>14</v>
      </c>
      <c r="B469" s="0" t="s">
        <v>85</v>
      </c>
      <c r="C469" s="0" t="s">
        <v>56</v>
      </c>
      <c r="D469" s="0" t="s">
        <v>43</v>
      </c>
      <c r="J469" s="0" t="n">
        <v>166.32175</v>
      </c>
      <c r="K469" s="0" t="n">
        <v>17</v>
      </c>
      <c r="L469" s="0" t="n">
        <v>120.161689621118</v>
      </c>
      <c r="M469" s="0" t="n">
        <v>3.32861023255814</v>
      </c>
      <c r="N469" s="0" t="n">
        <v>9.99300489657242E-005</v>
      </c>
      <c r="O469" s="0" t="n">
        <f aca="false">VLOOKUP(D469,'paramètres CI'!$A$1:$B$6,2)</f>
        <v>0.0935912806596305</v>
      </c>
    </row>
    <row r="470" customFormat="false" ht="15.8" hidden="false" customHeight="false" outlineLevel="0" collapsed="false">
      <c r="A470" s="0" t="s">
        <v>15</v>
      </c>
      <c r="B470" s="0" t="s">
        <v>86</v>
      </c>
      <c r="C470" s="0" t="s">
        <v>32</v>
      </c>
      <c r="D470" s="0" t="s">
        <v>34</v>
      </c>
      <c r="J470" s="0" t="n">
        <v>22.5612061754056</v>
      </c>
      <c r="K470" s="0" t="n">
        <v>25</v>
      </c>
      <c r="L470" s="0" t="n">
        <v>55.693739533021</v>
      </c>
      <c r="M470" s="0" t="n">
        <v>1.54242075315999</v>
      </c>
      <c r="N470" s="0" t="n">
        <v>0.0219381806119231</v>
      </c>
      <c r="O470" s="0" t="n">
        <f aca="false">VLOOKUP(D470,'paramètres CI'!$A$1:$B$6,2)</f>
        <v>0.0424847883250769</v>
      </c>
    </row>
    <row r="471" customFormat="false" ht="15.8" hidden="false" customHeight="false" outlineLevel="0" collapsed="false">
      <c r="A471" s="0" t="s">
        <v>15</v>
      </c>
      <c r="B471" s="0" t="s">
        <v>86</v>
      </c>
      <c r="C471" s="0" t="s">
        <v>32</v>
      </c>
      <c r="D471" s="0" t="s">
        <v>33</v>
      </c>
      <c r="J471" s="0" t="n">
        <v>22.7176336370221</v>
      </c>
      <c r="K471" s="0" t="n">
        <v>25</v>
      </c>
      <c r="L471" s="0" t="n">
        <v>56.3160572223688</v>
      </c>
      <c r="M471" s="0" t="n">
        <v>1.54538578017273</v>
      </c>
      <c r="N471" s="0" t="n">
        <v>0.0380370699233826</v>
      </c>
      <c r="O471" s="0" t="n">
        <f aca="false">VLOOKUP(D471,'paramètres CI'!$A$1:$B$6,2)</f>
        <v>0.033584731604575</v>
      </c>
    </row>
    <row r="472" customFormat="false" ht="15.8" hidden="false" customHeight="false" outlineLevel="0" collapsed="false">
      <c r="A472" s="0" t="s">
        <v>15</v>
      </c>
      <c r="B472" s="0" t="s">
        <v>86</v>
      </c>
      <c r="C472" s="0" t="s">
        <v>35</v>
      </c>
      <c r="D472" s="0" t="s">
        <v>33</v>
      </c>
      <c r="J472" s="0" t="n">
        <v>28.3970420462776</v>
      </c>
      <c r="K472" s="0" t="n">
        <v>25</v>
      </c>
      <c r="L472" s="0" t="n">
        <v>56.3160572223688</v>
      </c>
      <c r="M472" s="0" t="n">
        <v>1.85446293620727</v>
      </c>
      <c r="N472" s="0" t="n">
        <v>9.99400359784132E-005</v>
      </c>
      <c r="O472" s="0" t="n">
        <f aca="false">VLOOKUP(D472,'paramètres CI'!$A$1:$B$6,2)</f>
        <v>0.033584731604575</v>
      </c>
    </row>
    <row r="473" customFormat="false" ht="15.8" hidden="false" customHeight="false" outlineLevel="0" collapsed="false">
      <c r="A473" s="0" t="s">
        <v>15</v>
      </c>
      <c r="B473" s="0" t="s">
        <v>86</v>
      </c>
      <c r="C473" s="0" t="s">
        <v>35</v>
      </c>
      <c r="D473" s="0" t="s">
        <v>34</v>
      </c>
      <c r="J473" s="0" t="n">
        <v>28.201507719257</v>
      </c>
      <c r="K473" s="0" t="n">
        <v>25</v>
      </c>
      <c r="L473" s="0" t="n">
        <v>55.693739533021</v>
      </c>
      <c r="M473" s="0" t="n">
        <v>1.85090490379199</v>
      </c>
      <c r="N473" s="0" t="n">
        <v>9.99400359784132E-005</v>
      </c>
      <c r="O473" s="0" t="n">
        <f aca="false">VLOOKUP(D473,'paramètres CI'!$A$1:$B$6,2)</f>
        <v>0.0424847883250769</v>
      </c>
    </row>
    <row r="474" customFormat="false" ht="15.8" hidden="false" customHeight="false" outlineLevel="0" collapsed="false">
      <c r="A474" s="0" t="s">
        <v>15</v>
      </c>
      <c r="B474" s="0" t="s">
        <v>86</v>
      </c>
      <c r="C474" s="0" t="s">
        <v>36</v>
      </c>
      <c r="D474" s="0" t="s">
        <v>37</v>
      </c>
      <c r="J474" s="0" t="n">
        <v>11.8013555188367</v>
      </c>
      <c r="K474" s="0" t="n">
        <v>20</v>
      </c>
      <c r="L474" s="0" t="n">
        <v>55.635030761672</v>
      </c>
      <c r="M474" s="0" t="n">
        <v>0.761583138885597</v>
      </c>
      <c r="N474" s="0" t="n">
        <v>9.99400359784132E-005</v>
      </c>
      <c r="O474" s="0" t="n">
        <f aca="false">VLOOKUP(D474,'paramètres CI'!$A$1:$B$6,2)</f>
        <v>0.0385046990211696</v>
      </c>
    </row>
    <row r="475" customFormat="false" ht="15.8" hidden="false" customHeight="false" outlineLevel="0" collapsed="false">
      <c r="A475" s="0" t="s">
        <v>15</v>
      </c>
      <c r="B475" s="0" t="s">
        <v>86</v>
      </c>
      <c r="C475" s="0" t="s">
        <v>38</v>
      </c>
      <c r="D475" s="0" t="s">
        <v>39</v>
      </c>
      <c r="J475" s="0" t="n">
        <v>8.79938092122372</v>
      </c>
      <c r="K475" s="0" t="n">
        <v>20</v>
      </c>
      <c r="L475" s="0" t="n">
        <v>57.3189266541885</v>
      </c>
      <c r="M475" s="0" t="n">
        <v>0.989367103465403</v>
      </c>
      <c r="N475" s="0" t="n">
        <v>9.99400359784132E-005</v>
      </c>
      <c r="O475" s="0" t="n">
        <f aca="false">VLOOKUP(D475,'paramètres CI'!$A$1:$B$6,2)</f>
        <v>0.022045059962018</v>
      </c>
    </row>
    <row r="476" customFormat="false" ht="15.8" hidden="false" customHeight="false" outlineLevel="0" collapsed="false">
      <c r="A476" s="0" t="s">
        <v>15</v>
      </c>
      <c r="B476" s="0" t="s">
        <v>86</v>
      </c>
      <c r="C476" s="0" t="s">
        <v>40</v>
      </c>
      <c r="D476" s="0" t="s">
        <v>37</v>
      </c>
      <c r="J476" s="0" t="n">
        <v>9.44108441506935</v>
      </c>
      <c r="K476" s="0" t="n">
        <v>20</v>
      </c>
      <c r="L476" s="0" t="n">
        <v>55.635030761672</v>
      </c>
      <c r="M476" s="0" t="n">
        <v>0.671326600031711</v>
      </c>
      <c r="N476" s="0" t="n">
        <v>0.0648452338502565</v>
      </c>
      <c r="O476" s="0" t="n">
        <f aca="false">VLOOKUP(D476,'paramètres CI'!$A$1:$B$6,2)</f>
        <v>0.0385046990211696</v>
      </c>
    </row>
    <row r="477" customFormat="false" ht="15.8" hidden="false" customHeight="false" outlineLevel="0" collapsed="false">
      <c r="A477" s="0" t="s">
        <v>15</v>
      </c>
      <c r="B477" s="0" t="s">
        <v>86</v>
      </c>
      <c r="C477" s="0" t="s">
        <v>41</v>
      </c>
      <c r="D477" s="0" t="s">
        <v>39</v>
      </c>
      <c r="J477" s="0" t="n">
        <v>7.03950473697898</v>
      </c>
      <c r="K477" s="0" t="n">
        <v>20</v>
      </c>
      <c r="L477" s="0" t="n">
        <v>57.3189266541885</v>
      </c>
      <c r="M477" s="0" t="n">
        <v>0.728585644069648</v>
      </c>
      <c r="N477" s="0" t="n">
        <v>0.436264127425614</v>
      </c>
      <c r="O477" s="0" t="n">
        <f aca="false">VLOOKUP(D477,'paramètres CI'!$A$1:$B$6,2)</f>
        <v>0.022045059962018</v>
      </c>
    </row>
    <row r="478" customFormat="false" ht="15.8" hidden="false" customHeight="false" outlineLevel="0" collapsed="false">
      <c r="A478" s="0" t="s">
        <v>15</v>
      </c>
      <c r="B478" s="0" t="s">
        <v>86</v>
      </c>
      <c r="C478" s="0" t="s">
        <v>45</v>
      </c>
      <c r="D478" s="0" t="s">
        <v>43</v>
      </c>
      <c r="J478" s="0" t="n">
        <v>10</v>
      </c>
      <c r="K478" s="0" t="n">
        <v>13</v>
      </c>
      <c r="L478" s="0" t="n">
        <v>60.8497010170958</v>
      </c>
      <c r="M478" s="0" t="n">
        <v>0.9</v>
      </c>
      <c r="N478" s="0" t="n">
        <v>0.234589138000099</v>
      </c>
      <c r="O478" s="0" t="n">
        <f aca="false">VLOOKUP(D478,'paramètres CI'!$A$1:$B$6,2)</f>
        <v>0.0935912806596305</v>
      </c>
    </row>
    <row r="479" customFormat="false" ht="15.8" hidden="false" customHeight="false" outlineLevel="0" collapsed="false">
      <c r="A479" s="0" t="s">
        <v>15</v>
      </c>
      <c r="B479" s="0" t="s">
        <v>86</v>
      </c>
      <c r="C479" s="0" t="s">
        <v>46</v>
      </c>
      <c r="D479" s="0" t="s">
        <v>43</v>
      </c>
      <c r="J479" s="0" t="n">
        <v>12</v>
      </c>
      <c r="K479" s="0" t="n">
        <v>13</v>
      </c>
      <c r="L479" s="0" t="n">
        <v>60.8497010170958</v>
      </c>
      <c r="M479" s="0" t="n">
        <v>1</v>
      </c>
      <c r="N479" s="0" t="n">
        <v>9.99400359784132E-005</v>
      </c>
      <c r="O479" s="0" t="n">
        <f aca="false">VLOOKUP(D479,'paramètres CI'!$A$1:$B$6,2)</f>
        <v>0.0935912806596305</v>
      </c>
    </row>
    <row r="480" customFormat="false" ht="15.8" hidden="false" customHeight="false" outlineLevel="0" collapsed="false">
      <c r="A480" s="0" t="s">
        <v>15</v>
      </c>
      <c r="B480" s="0" t="s">
        <v>86</v>
      </c>
      <c r="C480" s="0" t="s">
        <v>55</v>
      </c>
      <c r="D480" s="0" t="s">
        <v>43</v>
      </c>
      <c r="J480" s="0" t="n">
        <v>25.7861145017826</v>
      </c>
      <c r="K480" s="0" t="n">
        <v>17</v>
      </c>
      <c r="L480" s="0" t="n">
        <v>54.6692802404265</v>
      </c>
      <c r="M480" s="0" t="n">
        <v>2.67297488372093</v>
      </c>
      <c r="N480" s="0" t="n">
        <v>0.203726609972854</v>
      </c>
      <c r="O480" s="0" t="n">
        <f aca="false">VLOOKUP(D480,'paramètres CI'!$A$1:$B$6,2)</f>
        <v>0.0935912806596305</v>
      </c>
    </row>
    <row r="481" customFormat="false" ht="15.8" hidden="false" customHeight="false" outlineLevel="0" collapsed="false">
      <c r="A481" s="0" t="s">
        <v>15</v>
      </c>
      <c r="B481" s="0" t="s">
        <v>86</v>
      </c>
      <c r="C481" s="0" t="s">
        <v>56</v>
      </c>
      <c r="D481" s="0" t="s">
        <v>43</v>
      </c>
      <c r="J481" s="0" t="n">
        <v>32.2326431272282</v>
      </c>
      <c r="K481" s="0" t="n">
        <v>17</v>
      </c>
      <c r="L481" s="0" t="n">
        <v>54.6692802404265</v>
      </c>
      <c r="M481" s="0" t="n">
        <v>3.32861023255814</v>
      </c>
      <c r="N481" s="0" t="n">
        <v>9.99400359784132E-005</v>
      </c>
      <c r="O481" s="0" t="n">
        <f aca="false">VLOOKUP(D481,'paramètres CI'!$A$1:$B$6,2)</f>
        <v>0.0935912806596305</v>
      </c>
    </row>
    <row r="482" customFormat="false" ht="15.8" hidden="false" customHeight="false" outlineLevel="0" collapsed="false">
      <c r="A482" s="0" t="s">
        <v>15</v>
      </c>
      <c r="B482" s="0" t="s">
        <v>87</v>
      </c>
      <c r="C482" s="0" t="s">
        <v>32</v>
      </c>
      <c r="D482" s="0" t="s">
        <v>34</v>
      </c>
      <c r="J482" s="0" t="n">
        <v>21.2755776465239</v>
      </c>
      <c r="K482" s="0" t="n">
        <v>25</v>
      </c>
      <c r="L482" s="0" t="n">
        <v>57.17201073779</v>
      </c>
      <c r="M482" s="0" t="n">
        <v>1.55730842101957</v>
      </c>
      <c r="N482" s="0" t="n">
        <v>0.0364619281785492</v>
      </c>
      <c r="O482" s="0" t="n">
        <f aca="false">VLOOKUP(D482,'paramètres CI'!$A$1:$B$6,2)</f>
        <v>0.0424847883250769</v>
      </c>
    </row>
    <row r="483" customFormat="false" ht="15.8" hidden="false" customHeight="false" outlineLevel="0" collapsed="false">
      <c r="A483" s="0" t="s">
        <v>15</v>
      </c>
      <c r="B483" s="0" t="s">
        <v>87</v>
      </c>
      <c r="C483" s="0" t="s">
        <v>32</v>
      </c>
      <c r="D483" s="0" t="s">
        <v>33</v>
      </c>
      <c r="J483" s="0" t="n">
        <v>21.0318139071062</v>
      </c>
      <c r="K483" s="0" t="n">
        <v>25</v>
      </c>
      <c r="L483" s="0" t="n">
        <v>61.2504094339622</v>
      </c>
      <c r="M483" s="0" t="n">
        <v>1.5699439429618</v>
      </c>
      <c r="N483" s="0" t="n">
        <v>0.0502030358537352</v>
      </c>
      <c r="O483" s="0" t="n">
        <f aca="false">VLOOKUP(D483,'paramètres CI'!$A$1:$B$6,2)</f>
        <v>0.033584731604575</v>
      </c>
    </row>
    <row r="484" customFormat="false" ht="15.8" hidden="false" customHeight="false" outlineLevel="0" collapsed="false">
      <c r="A484" s="0" t="s">
        <v>15</v>
      </c>
      <c r="B484" s="0" t="s">
        <v>87</v>
      </c>
      <c r="C484" s="0" t="s">
        <v>35</v>
      </c>
      <c r="D484" s="0" t="s">
        <v>33</v>
      </c>
      <c r="J484" s="0" t="n">
        <v>26.2897673838828</v>
      </c>
      <c r="K484" s="0" t="n">
        <v>25</v>
      </c>
      <c r="L484" s="0" t="n">
        <v>61.2504094339622</v>
      </c>
      <c r="M484" s="0" t="n">
        <v>1.88393273155416</v>
      </c>
      <c r="N484" s="0" t="n">
        <v>9.99400359784132E-005</v>
      </c>
      <c r="O484" s="0" t="n">
        <f aca="false">VLOOKUP(D484,'paramètres CI'!$A$1:$B$6,2)</f>
        <v>0.033584731604575</v>
      </c>
    </row>
    <row r="485" customFormat="false" ht="15.8" hidden="false" customHeight="false" outlineLevel="0" collapsed="false">
      <c r="A485" s="0" t="s">
        <v>15</v>
      </c>
      <c r="B485" s="0" t="s">
        <v>87</v>
      </c>
      <c r="C485" s="0" t="s">
        <v>35</v>
      </c>
      <c r="D485" s="0" t="s">
        <v>34</v>
      </c>
      <c r="J485" s="0" t="n">
        <v>26.5944720581549</v>
      </c>
      <c r="K485" s="0" t="n">
        <v>25</v>
      </c>
      <c r="L485" s="0" t="n">
        <v>57.17201073779</v>
      </c>
      <c r="M485" s="0" t="n">
        <v>1.86877010522349</v>
      </c>
      <c r="N485" s="0" t="n">
        <v>9.99400359784132E-005</v>
      </c>
      <c r="O485" s="0" t="n">
        <f aca="false">VLOOKUP(D485,'paramètres CI'!$A$1:$B$6,2)</f>
        <v>0.0424847883250769</v>
      </c>
    </row>
    <row r="486" customFormat="false" ht="15.8" hidden="false" customHeight="false" outlineLevel="0" collapsed="false">
      <c r="A486" s="0" t="s">
        <v>15</v>
      </c>
      <c r="B486" s="0" t="s">
        <v>87</v>
      </c>
      <c r="C486" s="0" t="s">
        <v>36</v>
      </c>
      <c r="D486" s="0" t="s">
        <v>37</v>
      </c>
      <c r="J486" s="0" t="n">
        <v>8.54040989777683</v>
      </c>
      <c r="K486" s="0" t="n">
        <v>20</v>
      </c>
      <c r="L486" s="0" t="n">
        <v>61.8818661608007</v>
      </c>
      <c r="M486" s="0" t="n">
        <v>0.761583138885597</v>
      </c>
      <c r="N486" s="0" t="n">
        <v>9.99400359784132E-005</v>
      </c>
      <c r="O486" s="0" t="n">
        <f aca="false">VLOOKUP(D486,'paramètres CI'!$A$1:$B$6,2)</f>
        <v>0.0385046990211696</v>
      </c>
    </row>
    <row r="487" customFormat="false" ht="15.8" hidden="false" customHeight="false" outlineLevel="0" collapsed="false">
      <c r="A487" s="0" t="s">
        <v>15</v>
      </c>
      <c r="B487" s="0" t="s">
        <v>87</v>
      </c>
      <c r="C487" s="0" t="s">
        <v>38</v>
      </c>
      <c r="D487" s="0" t="s">
        <v>39</v>
      </c>
      <c r="J487" s="0" t="n">
        <v>6.4267749893688</v>
      </c>
      <c r="K487" s="0" t="n">
        <v>20</v>
      </c>
      <c r="L487" s="0" t="n">
        <v>61.48221661598</v>
      </c>
      <c r="M487" s="0" t="n">
        <v>0.989367103465403</v>
      </c>
      <c r="N487" s="0" t="n">
        <v>9.99400359784132E-005</v>
      </c>
      <c r="O487" s="0" t="n">
        <f aca="false">VLOOKUP(D487,'paramètres CI'!$A$1:$B$6,2)</f>
        <v>0.022045059962018</v>
      </c>
    </row>
    <row r="488" customFormat="false" ht="15.8" hidden="false" customHeight="false" outlineLevel="0" collapsed="false">
      <c r="A488" s="0" t="s">
        <v>15</v>
      </c>
      <c r="B488" s="0" t="s">
        <v>87</v>
      </c>
      <c r="C488" s="0" t="s">
        <v>40</v>
      </c>
      <c r="D488" s="0" t="s">
        <v>37</v>
      </c>
      <c r="J488" s="0" t="n">
        <v>6.83232791822146</v>
      </c>
      <c r="K488" s="0" t="n">
        <v>20</v>
      </c>
      <c r="L488" s="0" t="n">
        <v>61.8818661608007</v>
      </c>
      <c r="M488" s="0" t="n">
        <v>0.671326600031711</v>
      </c>
      <c r="N488" s="0" t="n">
        <v>0.0977854100874325</v>
      </c>
      <c r="O488" s="0" t="n">
        <f aca="false">VLOOKUP(D488,'paramètres CI'!$A$1:$B$6,2)</f>
        <v>0.0385046990211696</v>
      </c>
    </row>
    <row r="489" customFormat="false" ht="15.8" hidden="false" customHeight="false" outlineLevel="0" collapsed="false">
      <c r="A489" s="0" t="s">
        <v>15</v>
      </c>
      <c r="B489" s="0" t="s">
        <v>87</v>
      </c>
      <c r="C489" s="0" t="s">
        <v>41</v>
      </c>
      <c r="D489" s="0" t="s">
        <v>39</v>
      </c>
      <c r="J489" s="0" t="n">
        <v>5.14141999149504</v>
      </c>
      <c r="K489" s="0" t="n">
        <v>20</v>
      </c>
      <c r="L489" s="0" t="n">
        <v>61.48221661598</v>
      </c>
      <c r="M489" s="0" t="n">
        <v>0.728585644069648</v>
      </c>
      <c r="N489" s="0" t="n">
        <v>0.508919856916776</v>
      </c>
      <c r="O489" s="0" t="n">
        <f aca="false">VLOOKUP(D489,'paramètres CI'!$A$1:$B$6,2)</f>
        <v>0.022045059962018</v>
      </c>
    </row>
    <row r="490" customFormat="false" ht="15.8" hidden="false" customHeight="false" outlineLevel="0" collapsed="false">
      <c r="A490" s="0" t="s">
        <v>15</v>
      </c>
      <c r="B490" s="0" t="s">
        <v>87</v>
      </c>
      <c r="C490" s="0" t="s">
        <v>45</v>
      </c>
      <c r="D490" s="0" t="s">
        <v>43</v>
      </c>
      <c r="J490" s="0" t="n">
        <v>10</v>
      </c>
      <c r="K490" s="0" t="n">
        <v>13</v>
      </c>
      <c r="L490" s="0" t="n">
        <v>61.1342313629087</v>
      </c>
      <c r="M490" s="0" t="n">
        <v>0.9</v>
      </c>
      <c r="N490" s="0" t="n">
        <v>0.158538029802457</v>
      </c>
      <c r="O490" s="0" t="n">
        <f aca="false">VLOOKUP(D490,'paramètres CI'!$A$1:$B$6,2)</f>
        <v>0.0935912806596305</v>
      </c>
    </row>
    <row r="491" customFormat="false" ht="15.8" hidden="false" customHeight="false" outlineLevel="0" collapsed="false">
      <c r="A491" s="0" t="s">
        <v>15</v>
      </c>
      <c r="B491" s="0" t="s">
        <v>87</v>
      </c>
      <c r="C491" s="0" t="s">
        <v>46</v>
      </c>
      <c r="D491" s="0" t="s">
        <v>43</v>
      </c>
      <c r="J491" s="0" t="n">
        <v>12</v>
      </c>
      <c r="K491" s="0" t="n">
        <v>13</v>
      </c>
      <c r="L491" s="0" t="n">
        <v>61.1342313629087</v>
      </c>
      <c r="M491" s="0" t="n">
        <v>1</v>
      </c>
      <c r="N491" s="0" t="n">
        <v>9.99400359784132E-005</v>
      </c>
      <c r="O491" s="0" t="n">
        <f aca="false">VLOOKUP(D491,'paramètres CI'!$A$1:$B$6,2)</f>
        <v>0.0935912806596305</v>
      </c>
    </row>
    <row r="492" customFormat="false" ht="15.8" hidden="false" customHeight="false" outlineLevel="0" collapsed="false">
      <c r="A492" s="0" t="s">
        <v>15</v>
      </c>
      <c r="B492" s="0" t="s">
        <v>87</v>
      </c>
      <c r="C492" s="0" t="s">
        <v>55</v>
      </c>
      <c r="D492" s="0" t="s">
        <v>43</v>
      </c>
      <c r="J492" s="0" t="n">
        <v>23.9680619094419</v>
      </c>
      <c r="K492" s="0" t="n">
        <v>17</v>
      </c>
      <c r="L492" s="0" t="n">
        <v>61.1342313629087</v>
      </c>
      <c r="M492" s="0" t="n">
        <v>2.67297488372093</v>
      </c>
      <c r="N492" s="0" t="n">
        <v>0.14749209894518</v>
      </c>
      <c r="O492" s="0" t="n">
        <f aca="false">VLOOKUP(D492,'paramètres CI'!$A$1:$B$6,2)</f>
        <v>0.0935912806596305</v>
      </c>
    </row>
    <row r="493" customFormat="false" ht="15.8" hidden="false" customHeight="false" outlineLevel="0" collapsed="false">
      <c r="A493" s="0" t="s">
        <v>15</v>
      </c>
      <c r="B493" s="0" t="s">
        <v>87</v>
      </c>
      <c r="C493" s="0" t="s">
        <v>56</v>
      </c>
      <c r="D493" s="0" t="s">
        <v>43</v>
      </c>
      <c r="J493" s="0" t="n">
        <v>29.9600773868024</v>
      </c>
      <c r="K493" s="0" t="n">
        <v>17</v>
      </c>
      <c r="L493" s="0" t="n">
        <v>61.1342313629087</v>
      </c>
      <c r="M493" s="0" t="n">
        <v>3.32861023255814</v>
      </c>
      <c r="N493" s="0" t="n">
        <v>9.99400359784132E-005</v>
      </c>
      <c r="O493" s="0" t="n">
        <f aca="false">VLOOKUP(D493,'paramètres CI'!$A$1:$B$6,2)</f>
        <v>0.0935912806596305</v>
      </c>
    </row>
    <row r="494" customFormat="false" ht="15.8" hidden="false" customHeight="false" outlineLevel="0" collapsed="false">
      <c r="A494" s="0" t="s">
        <v>15</v>
      </c>
      <c r="B494" s="0" t="s">
        <v>88</v>
      </c>
      <c r="C494" s="0" t="s">
        <v>32</v>
      </c>
      <c r="D494" s="0" t="s">
        <v>34</v>
      </c>
      <c r="J494" s="0" t="n">
        <v>26.3785557423267</v>
      </c>
      <c r="K494" s="0" t="n">
        <v>25</v>
      </c>
      <c r="L494" s="0" t="n">
        <v>91.1912939846743</v>
      </c>
      <c r="M494" s="0" t="n">
        <v>1.685</v>
      </c>
      <c r="N494" s="0" t="n">
        <v>0.0234334560038086</v>
      </c>
      <c r="O494" s="0" t="n">
        <f aca="false">VLOOKUP(D494,'paramètres CI'!$A$1:$B$6,2)</f>
        <v>0.0424847883250769</v>
      </c>
    </row>
    <row r="495" customFormat="false" ht="15.8" hidden="false" customHeight="false" outlineLevel="0" collapsed="false">
      <c r="A495" s="0" t="s">
        <v>15</v>
      </c>
      <c r="B495" s="0" t="s">
        <v>88</v>
      </c>
      <c r="C495" s="0" t="s">
        <v>32</v>
      </c>
      <c r="D495" s="0" t="s">
        <v>33</v>
      </c>
      <c r="J495" s="0" t="n">
        <v>26.8649828338252</v>
      </c>
      <c r="K495" s="0" t="n">
        <v>25</v>
      </c>
      <c r="L495" s="0" t="n">
        <v>91.6173495527991</v>
      </c>
      <c r="M495" s="0" t="n">
        <v>1.65065787282591</v>
      </c>
      <c r="N495" s="0" t="n">
        <v>0.0449376691725858</v>
      </c>
      <c r="O495" s="0" t="n">
        <f aca="false">VLOOKUP(D495,'paramètres CI'!$A$1:$B$6,2)</f>
        <v>0.033584731604575</v>
      </c>
    </row>
    <row r="496" customFormat="false" ht="15.8" hidden="false" customHeight="false" outlineLevel="0" collapsed="false">
      <c r="A496" s="0" t="s">
        <v>15</v>
      </c>
      <c r="B496" s="0" t="s">
        <v>88</v>
      </c>
      <c r="C496" s="0" t="s">
        <v>35</v>
      </c>
      <c r="D496" s="0" t="s">
        <v>33</v>
      </c>
      <c r="J496" s="0" t="n">
        <v>33.5812285422815</v>
      </c>
      <c r="K496" s="0" t="n">
        <v>25</v>
      </c>
      <c r="L496" s="0" t="n">
        <v>91.6173495527991</v>
      </c>
      <c r="M496" s="0" t="n">
        <v>1.9807894473911</v>
      </c>
      <c r="N496" s="0" t="n">
        <v>9.99400359784132E-005</v>
      </c>
      <c r="O496" s="0" t="n">
        <f aca="false">VLOOKUP(D496,'paramètres CI'!$A$1:$B$6,2)</f>
        <v>0.033584731604575</v>
      </c>
    </row>
    <row r="497" customFormat="false" ht="15.8" hidden="false" customHeight="false" outlineLevel="0" collapsed="false">
      <c r="A497" s="0" t="s">
        <v>15</v>
      </c>
      <c r="B497" s="0" t="s">
        <v>88</v>
      </c>
      <c r="C497" s="0" t="s">
        <v>35</v>
      </c>
      <c r="D497" s="0" t="s">
        <v>34</v>
      </c>
      <c r="J497" s="0" t="n">
        <v>32.9731946779084</v>
      </c>
      <c r="K497" s="0" t="n">
        <v>25</v>
      </c>
      <c r="L497" s="0" t="n">
        <v>91.1912939846743</v>
      </c>
      <c r="M497" s="0" t="n">
        <v>2.022</v>
      </c>
      <c r="N497" s="0" t="n">
        <v>9.99400359784132E-005</v>
      </c>
      <c r="O497" s="0" t="n">
        <f aca="false">VLOOKUP(D497,'paramètres CI'!$A$1:$B$6,2)</f>
        <v>0.0424847883250769</v>
      </c>
    </row>
    <row r="498" customFormat="false" ht="15.8" hidden="false" customHeight="false" outlineLevel="0" collapsed="false">
      <c r="A498" s="0" t="s">
        <v>15</v>
      </c>
      <c r="B498" s="0" t="s">
        <v>88</v>
      </c>
      <c r="C498" s="0" t="s">
        <v>36</v>
      </c>
      <c r="D498" s="0" t="s">
        <v>37</v>
      </c>
      <c r="J498" s="0" t="n">
        <v>18.5596836391548</v>
      </c>
      <c r="K498" s="0" t="n">
        <v>20</v>
      </c>
      <c r="L498" s="0" t="n">
        <v>86.0603726264078</v>
      </c>
      <c r="M498" s="0" t="n">
        <v>0.757500176377008</v>
      </c>
      <c r="N498" s="0" t="n">
        <v>9.99400359784132E-005</v>
      </c>
      <c r="O498" s="0" t="n">
        <f aca="false">VLOOKUP(D498,'paramètres CI'!$A$1:$B$6,2)</f>
        <v>0.0385046990211696</v>
      </c>
    </row>
    <row r="499" customFormat="false" ht="15.8" hidden="false" customHeight="false" outlineLevel="0" collapsed="false">
      <c r="A499" s="0" t="s">
        <v>15</v>
      </c>
      <c r="B499" s="0" t="s">
        <v>88</v>
      </c>
      <c r="C499" s="0" t="s">
        <v>38</v>
      </c>
      <c r="D499" s="0" t="s">
        <v>39</v>
      </c>
      <c r="J499" s="0" t="n">
        <v>13.6067536288301</v>
      </c>
      <c r="K499" s="0" t="n">
        <v>20</v>
      </c>
      <c r="L499" s="0" t="n">
        <v>86.475172642582</v>
      </c>
      <c r="M499" s="0" t="n">
        <v>0.98678716433266</v>
      </c>
      <c r="N499" s="0" t="n">
        <v>9.99400359784132E-005</v>
      </c>
      <c r="O499" s="0" t="n">
        <f aca="false">VLOOKUP(D499,'paramètres CI'!$A$1:$B$6,2)</f>
        <v>0.022045059962018</v>
      </c>
    </row>
    <row r="500" customFormat="false" ht="15.8" hidden="false" customHeight="false" outlineLevel="0" collapsed="false">
      <c r="A500" s="0" t="s">
        <v>15</v>
      </c>
      <c r="B500" s="0" t="s">
        <v>88</v>
      </c>
      <c r="C500" s="0" t="s">
        <v>40</v>
      </c>
      <c r="D500" s="0" t="s">
        <v>37</v>
      </c>
      <c r="J500" s="0" t="n">
        <v>14.8477469113238</v>
      </c>
      <c r="K500" s="0" t="n">
        <v>20</v>
      </c>
      <c r="L500" s="0" t="n">
        <v>86.0603726264078</v>
      </c>
      <c r="M500" s="0" t="n">
        <v>0.663769796380101</v>
      </c>
      <c r="N500" s="0" t="n">
        <v>0.0506847824782017</v>
      </c>
      <c r="O500" s="0" t="n">
        <f aca="false">VLOOKUP(D500,'paramètres CI'!$A$1:$B$6,2)</f>
        <v>0.0385046990211696</v>
      </c>
    </row>
    <row r="501" customFormat="false" ht="15.8" hidden="false" customHeight="false" outlineLevel="0" collapsed="false">
      <c r="A501" s="0" t="s">
        <v>15</v>
      </c>
      <c r="B501" s="0" t="s">
        <v>88</v>
      </c>
      <c r="C501" s="0" t="s">
        <v>41</v>
      </c>
      <c r="D501" s="0" t="s">
        <v>39</v>
      </c>
      <c r="J501" s="0" t="n">
        <v>10.8854029030641</v>
      </c>
      <c r="K501" s="0" t="n">
        <v>20</v>
      </c>
      <c r="L501" s="0" t="n">
        <v>86.475172642582</v>
      </c>
      <c r="M501" s="0" t="n">
        <v>0.727447310904645</v>
      </c>
      <c r="N501" s="0" t="n">
        <v>0.541782097659162</v>
      </c>
      <c r="O501" s="0" t="n">
        <f aca="false">VLOOKUP(D501,'paramètres CI'!$A$1:$B$6,2)</f>
        <v>0.022045059962018</v>
      </c>
    </row>
    <row r="502" customFormat="false" ht="15.8" hidden="false" customHeight="false" outlineLevel="0" collapsed="false">
      <c r="A502" s="0" t="s">
        <v>15</v>
      </c>
      <c r="B502" s="0" t="s">
        <v>88</v>
      </c>
      <c r="C502" s="0" t="s">
        <v>45</v>
      </c>
      <c r="D502" s="0" t="s">
        <v>43</v>
      </c>
      <c r="J502" s="0" t="n">
        <v>10</v>
      </c>
      <c r="K502" s="0" t="n">
        <v>13</v>
      </c>
      <c r="L502" s="0" t="n">
        <v>86.3269076911795</v>
      </c>
      <c r="M502" s="0" t="n">
        <v>0.9</v>
      </c>
      <c r="N502" s="0" t="n">
        <v>0.181140816710884</v>
      </c>
      <c r="O502" s="0" t="n">
        <f aca="false">VLOOKUP(D502,'paramètres CI'!$A$1:$B$6,2)</f>
        <v>0.0935912806596305</v>
      </c>
    </row>
    <row r="503" customFormat="false" ht="15.8" hidden="false" customHeight="false" outlineLevel="0" collapsed="false">
      <c r="A503" s="0" t="s">
        <v>15</v>
      </c>
      <c r="B503" s="0" t="s">
        <v>88</v>
      </c>
      <c r="C503" s="0" t="s">
        <v>46</v>
      </c>
      <c r="D503" s="0" t="s">
        <v>43</v>
      </c>
      <c r="J503" s="0" t="n">
        <v>12</v>
      </c>
      <c r="K503" s="0" t="n">
        <v>13</v>
      </c>
      <c r="L503" s="0" t="n">
        <v>86.3269076911795</v>
      </c>
      <c r="M503" s="0" t="n">
        <v>1</v>
      </c>
      <c r="N503" s="0" t="n">
        <v>9.99400359784132E-005</v>
      </c>
      <c r="O503" s="0" t="n">
        <f aca="false">VLOOKUP(D503,'paramètres CI'!$A$1:$B$6,2)</f>
        <v>0.0935912806596305</v>
      </c>
    </row>
    <row r="504" customFormat="false" ht="15.8" hidden="false" customHeight="false" outlineLevel="0" collapsed="false">
      <c r="A504" s="0" t="s">
        <v>15</v>
      </c>
      <c r="B504" s="0" t="s">
        <v>88</v>
      </c>
      <c r="C504" s="0" t="s">
        <v>48</v>
      </c>
      <c r="D504" s="0" t="s">
        <v>43</v>
      </c>
      <c r="J504" s="0" t="n">
        <v>74.8973869117272</v>
      </c>
      <c r="K504" s="0" t="n">
        <v>20</v>
      </c>
      <c r="L504" s="0" t="n">
        <v>80.5456124065631</v>
      </c>
      <c r="M504" s="0" t="n">
        <v>3.21089023255813</v>
      </c>
      <c r="N504" s="0" t="n">
        <v>0.157421537759487</v>
      </c>
      <c r="O504" s="0" t="n">
        <f aca="false">VLOOKUP(D504,'paramètres CI'!$A$1:$B$6,2)</f>
        <v>0.0935912806596305</v>
      </c>
    </row>
    <row r="505" customFormat="false" ht="15.8" hidden="false" customHeight="false" outlineLevel="0" collapsed="false">
      <c r="A505" s="0" t="s">
        <v>15</v>
      </c>
      <c r="B505" s="0" t="s">
        <v>88</v>
      </c>
      <c r="C505" s="0" t="s">
        <v>49</v>
      </c>
      <c r="D505" s="0" t="s">
        <v>43</v>
      </c>
      <c r="J505" s="0" t="n">
        <v>93.6217336396589</v>
      </c>
      <c r="K505" s="0" t="n">
        <v>20</v>
      </c>
      <c r="L505" s="0" t="n">
        <v>80.5456124065631</v>
      </c>
      <c r="M505" s="0" t="n">
        <v>3.36378976744186</v>
      </c>
      <c r="N505" s="0" t="n">
        <v>9.99400359784132E-005</v>
      </c>
      <c r="O505" s="0" t="n">
        <f aca="false">VLOOKUP(D505,'paramètres CI'!$A$1:$B$6,2)</f>
        <v>0.0935912806596305</v>
      </c>
    </row>
    <row r="506" customFormat="false" ht="15.8" hidden="false" customHeight="false" outlineLevel="0" collapsed="false">
      <c r="A506" s="0" t="s">
        <v>15</v>
      </c>
      <c r="B506" s="0" t="s">
        <v>89</v>
      </c>
      <c r="C506" s="0" t="s">
        <v>32</v>
      </c>
      <c r="D506" s="0" t="s">
        <v>34</v>
      </c>
      <c r="J506" s="0" t="n">
        <v>30.3414142069705</v>
      </c>
      <c r="K506" s="0" t="n">
        <v>25</v>
      </c>
      <c r="L506" s="0" t="n">
        <v>111.400286346464</v>
      </c>
      <c r="M506" s="0" t="n">
        <v>1.56514562261725</v>
      </c>
      <c r="N506" s="0" t="n">
        <v>0.0132758620978453</v>
      </c>
      <c r="O506" s="0" t="n">
        <f aca="false">VLOOKUP(D506,'paramètres CI'!$A$1:$B$6,2)</f>
        <v>0.0424847883250769</v>
      </c>
    </row>
    <row r="507" customFormat="false" ht="15.8" hidden="false" customHeight="false" outlineLevel="0" collapsed="false">
      <c r="A507" s="0" t="s">
        <v>15</v>
      </c>
      <c r="B507" s="0" t="s">
        <v>89</v>
      </c>
      <c r="C507" s="0" t="s">
        <v>32</v>
      </c>
      <c r="D507" s="0" t="s">
        <v>33</v>
      </c>
      <c r="J507" s="0" t="n">
        <v>30.5816557153027</v>
      </c>
      <c r="K507" s="0" t="n">
        <v>25</v>
      </c>
      <c r="L507" s="0" t="n">
        <v>113.359435092848</v>
      </c>
      <c r="M507" s="0" t="n">
        <v>1.56827543401491</v>
      </c>
      <c r="N507" s="0" t="n">
        <v>0.0339216023141002</v>
      </c>
      <c r="O507" s="0" t="n">
        <f aca="false">VLOOKUP(D507,'paramètres CI'!$A$1:$B$6,2)</f>
        <v>0.033584731604575</v>
      </c>
    </row>
    <row r="508" customFormat="false" ht="15.8" hidden="false" customHeight="false" outlineLevel="0" collapsed="false">
      <c r="A508" s="0" t="s">
        <v>15</v>
      </c>
      <c r="B508" s="0" t="s">
        <v>89</v>
      </c>
      <c r="C508" s="0" t="s">
        <v>35</v>
      </c>
      <c r="D508" s="0" t="s">
        <v>33</v>
      </c>
      <c r="J508" s="0" t="n">
        <v>38.2270696441284</v>
      </c>
      <c r="K508" s="0" t="n">
        <v>25</v>
      </c>
      <c r="L508" s="0" t="n">
        <v>113.359435092848</v>
      </c>
      <c r="M508" s="0" t="n">
        <v>1.88193052081789</v>
      </c>
      <c r="N508" s="0" t="n">
        <v>9.99400359784131E-005</v>
      </c>
      <c r="O508" s="0" t="n">
        <f aca="false">VLOOKUP(D508,'paramètres CI'!$A$1:$B$6,2)</f>
        <v>0.033584731604575</v>
      </c>
    </row>
    <row r="509" customFormat="false" ht="15.8" hidden="false" customHeight="false" outlineLevel="0" collapsed="false">
      <c r="A509" s="0" t="s">
        <v>15</v>
      </c>
      <c r="B509" s="0" t="s">
        <v>89</v>
      </c>
      <c r="C509" s="0" t="s">
        <v>35</v>
      </c>
      <c r="D509" s="0" t="s">
        <v>34</v>
      </c>
      <c r="J509" s="0" t="n">
        <v>37.9267677587131</v>
      </c>
      <c r="K509" s="0" t="n">
        <v>25</v>
      </c>
      <c r="L509" s="0" t="n">
        <v>111.400286346464</v>
      </c>
      <c r="M509" s="0" t="n">
        <v>1.8781747471407</v>
      </c>
      <c r="N509" s="0" t="n">
        <v>9.99400359784131E-005</v>
      </c>
      <c r="O509" s="0" t="n">
        <f aca="false">VLOOKUP(D509,'paramètres CI'!$A$1:$B$6,2)</f>
        <v>0.0424847883250769</v>
      </c>
    </row>
    <row r="510" customFormat="false" ht="15.8" hidden="false" customHeight="false" outlineLevel="0" collapsed="false">
      <c r="A510" s="0" t="s">
        <v>15</v>
      </c>
      <c r="B510" s="0" t="s">
        <v>89</v>
      </c>
      <c r="C510" s="0" t="s">
        <v>36</v>
      </c>
      <c r="D510" s="0" t="s">
        <v>37</v>
      </c>
      <c r="J510" s="0" t="n">
        <v>26.243932247423</v>
      </c>
      <c r="K510" s="0" t="n">
        <v>20</v>
      </c>
      <c r="L510" s="0" t="n">
        <v>112.954634266633</v>
      </c>
      <c r="M510" s="0" t="n">
        <v>0.761583138885597</v>
      </c>
      <c r="N510" s="0" t="n">
        <v>9.99400359784131E-005</v>
      </c>
      <c r="O510" s="0" t="n">
        <f aca="false">VLOOKUP(D510,'paramètres CI'!$A$1:$B$6,2)</f>
        <v>0.0385046990211696</v>
      </c>
    </row>
    <row r="511" customFormat="false" ht="15.8" hidden="false" customHeight="false" outlineLevel="0" collapsed="false">
      <c r="A511" s="0" t="s">
        <v>15</v>
      </c>
      <c r="B511" s="0" t="s">
        <v>89</v>
      </c>
      <c r="C511" s="0" t="s">
        <v>38</v>
      </c>
      <c r="D511" s="0" t="s">
        <v>39</v>
      </c>
      <c r="J511" s="0" t="n">
        <v>18.7010780705002</v>
      </c>
      <c r="K511" s="0" t="n">
        <v>20</v>
      </c>
      <c r="L511" s="0" t="n">
        <v>114.417388779461</v>
      </c>
      <c r="M511" s="0" t="n">
        <v>0.989367103465403</v>
      </c>
      <c r="N511" s="0" t="n">
        <v>9.99400359784131E-005</v>
      </c>
      <c r="O511" s="0" t="n">
        <f aca="false">VLOOKUP(D511,'paramètres CI'!$A$1:$B$6,2)</f>
        <v>0.022045059962018</v>
      </c>
    </row>
    <row r="512" customFormat="false" ht="15.8" hidden="false" customHeight="false" outlineLevel="0" collapsed="false">
      <c r="A512" s="0" t="s">
        <v>15</v>
      </c>
      <c r="B512" s="0" t="s">
        <v>89</v>
      </c>
      <c r="C512" s="0" t="s">
        <v>40</v>
      </c>
      <c r="D512" s="0" t="s">
        <v>37</v>
      </c>
      <c r="J512" s="0" t="n">
        <v>20.9951457979384</v>
      </c>
      <c r="K512" s="0" t="n">
        <v>20</v>
      </c>
      <c r="L512" s="0" t="n">
        <v>112.954634266633</v>
      </c>
      <c r="M512" s="0" t="n">
        <v>0.671326600031711</v>
      </c>
      <c r="N512" s="0" t="n">
        <v>0.0698066773309585</v>
      </c>
      <c r="O512" s="0" t="n">
        <f aca="false">VLOOKUP(D512,'paramètres CI'!$A$1:$B$6,2)</f>
        <v>0.0385046990211696</v>
      </c>
    </row>
    <row r="513" customFormat="false" ht="15.8" hidden="false" customHeight="false" outlineLevel="0" collapsed="false">
      <c r="A513" s="0" t="s">
        <v>15</v>
      </c>
      <c r="B513" s="0" t="s">
        <v>89</v>
      </c>
      <c r="C513" s="0" t="s">
        <v>41</v>
      </c>
      <c r="D513" s="0" t="s">
        <v>39</v>
      </c>
      <c r="J513" s="0" t="n">
        <v>14.9608624564001</v>
      </c>
      <c r="K513" s="0" t="n">
        <v>20</v>
      </c>
      <c r="L513" s="0" t="n">
        <v>114.417388779461</v>
      </c>
      <c r="M513" s="0" t="n">
        <v>0.728585644069648</v>
      </c>
      <c r="N513" s="0" t="n">
        <v>0.424930427798891</v>
      </c>
      <c r="O513" s="0" t="n">
        <f aca="false">VLOOKUP(D513,'paramètres CI'!$A$1:$B$6,2)</f>
        <v>0.022045059962018</v>
      </c>
    </row>
    <row r="514" customFormat="false" ht="15.8" hidden="false" customHeight="false" outlineLevel="0" collapsed="false">
      <c r="A514" s="0" t="s">
        <v>15</v>
      </c>
      <c r="B514" s="0" t="s">
        <v>89</v>
      </c>
      <c r="C514" s="0" t="s">
        <v>45</v>
      </c>
      <c r="D514" s="0" t="s">
        <v>43</v>
      </c>
      <c r="J514" s="0" t="n">
        <v>10</v>
      </c>
      <c r="K514" s="0" t="n">
        <v>13</v>
      </c>
      <c r="L514" s="0" t="n">
        <v>110.827068825295</v>
      </c>
      <c r="M514" s="0" t="n">
        <v>0.9</v>
      </c>
      <c r="N514" s="0" t="n">
        <v>0.226292128374107</v>
      </c>
      <c r="O514" s="0" t="n">
        <f aca="false">VLOOKUP(D514,'paramètres CI'!$A$1:$B$6,2)</f>
        <v>0.0935912806596305</v>
      </c>
    </row>
    <row r="515" customFormat="false" ht="15.8" hidden="false" customHeight="false" outlineLevel="0" collapsed="false">
      <c r="A515" s="0" t="s">
        <v>15</v>
      </c>
      <c r="B515" s="0" t="s">
        <v>89</v>
      </c>
      <c r="C515" s="0" t="s">
        <v>46</v>
      </c>
      <c r="D515" s="0" t="s">
        <v>43</v>
      </c>
      <c r="J515" s="0" t="n">
        <v>12</v>
      </c>
      <c r="K515" s="0" t="n">
        <v>13</v>
      </c>
      <c r="L515" s="0" t="n">
        <v>110.827068825295</v>
      </c>
      <c r="M515" s="0" t="n">
        <v>1</v>
      </c>
      <c r="N515" s="0" t="n">
        <v>9.99400359784131E-005</v>
      </c>
      <c r="O515" s="0" t="n">
        <f aca="false">VLOOKUP(D515,'paramètres CI'!$A$1:$B$6,2)</f>
        <v>0.0935912806596305</v>
      </c>
    </row>
    <row r="516" customFormat="false" ht="15.8" hidden="false" customHeight="false" outlineLevel="0" collapsed="false">
      <c r="A516" s="0" t="s">
        <v>15</v>
      </c>
      <c r="B516" s="0" t="s">
        <v>89</v>
      </c>
      <c r="C516" s="0" t="s">
        <v>55</v>
      </c>
      <c r="D516" s="0" t="s">
        <v>43</v>
      </c>
      <c r="J516" s="0" t="n">
        <v>38.994356980907</v>
      </c>
      <c r="K516" s="0" t="n">
        <v>17</v>
      </c>
      <c r="L516" s="0" t="n">
        <v>115.658077025711</v>
      </c>
      <c r="M516" s="0" t="n">
        <v>2.67297488372093</v>
      </c>
      <c r="N516" s="0" t="n">
        <v>0.231173661868227</v>
      </c>
      <c r="O516" s="0" t="n">
        <f aca="false">VLOOKUP(D516,'paramètres CI'!$A$1:$B$6,2)</f>
        <v>0.0935912806596305</v>
      </c>
    </row>
    <row r="517" customFormat="false" ht="15.8" hidden="false" customHeight="false" outlineLevel="0" collapsed="false">
      <c r="A517" s="0" t="s">
        <v>15</v>
      </c>
      <c r="B517" s="0" t="s">
        <v>89</v>
      </c>
      <c r="C517" s="0" t="s">
        <v>56</v>
      </c>
      <c r="D517" s="0" t="s">
        <v>43</v>
      </c>
      <c r="J517" s="0" t="n">
        <v>48.7429462261338</v>
      </c>
      <c r="K517" s="0" t="n">
        <v>17</v>
      </c>
      <c r="L517" s="0" t="n">
        <v>115.658077025711</v>
      </c>
      <c r="M517" s="0" t="n">
        <v>3.32861023255814</v>
      </c>
      <c r="N517" s="0" t="n">
        <v>9.99400359784131E-005</v>
      </c>
      <c r="O517" s="0" t="n">
        <f aca="false">VLOOKUP(D517,'paramètres CI'!$A$1:$B$6,2)</f>
        <v>0.0935912806596305</v>
      </c>
    </row>
    <row r="518" customFormat="false" ht="15.8" hidden="false" customHeight="false" outlineLevel="0" collapsed="false">
      <c r="A518" s="0" t="s">
        <v>15</v>
      </c>
      <c r="B518" s="0" t="s">
        <v>90</v>
      </c>
      <c r="C518" s="0" t="s">
        <v>32</v>
      </c>
      <c r="D518" s="0" t="s">
        <v>34</v>
      </c>
      <c r="J518" s="0" t="n">
        <v>27.7860433333333</v>
      </c>
      <c r="K518" s="0" t="n">
        <v>25</v>
      </c>
      <c r="L518" s="0" t="n">
        <v>81.3167865411278</v>
      </c>
      <c r="M518" s="0" t="n">
        <v>1.58533818295799</v>
      </c>
      <c r="N518" s="0" t="n">
        <v>0.0214653871127682</v>
      </c>
      <c r="O518" s="0" t="n">
        <f aca="false">VLOOKUP(D518,'paramètres CI'!$A$1:$B$6,2)</f>
        <v>0.0424847883250769</v>
      </c>
    </row>
    <row r="519" customFormat="false" ht="15.8" hidden="false" customHeight="false" outlineLevel="0" collapsed="false">
      <c r="A519" s="0" t="s">
        <v>15</v>
      </c>
      <c r="B519" s="0" t="s">
        <v>90</v>
      </c>
      <c r="C519" s="0" t="s">
        <v>32</v>
      </c>
      <c r="D519" s="0" t="s">
        <v>33</v>
      </c>
      <c r="J519" s="0" t="n">
        <v>27.8631831326589</v>
      </c>
      <c r="K519" s="0" t="n">
        <v>25</v>
      </c>
      <c r="L519" s="0" t="n">
        <v>85.5068656388857</v>
      </c>
      <c r="M519" s="0" t="n">
        <v>1.56231808578152</v>
      </c>
      <c r="N519" s="0" t="n">
        <v>0.0329053770327361</v>
      </c>
      <c r="O519" s="0" t="n">
        <f aca="false">VLOOKUP(D519,'paramètres CI'!$A$1:$B$6,2)</f>
        <v>0.033584731604575</v>
      </c>
    </row>
    <row r="520" customFormat="false" ht="15.8" hidden="false" customHeight="false" outlineLevel="0" collapsed="false">
      <c r="A520" s="0" t="s">
        <v>15</v>
      </c>
      <c r="B520" s="0" t="s">
        <v>90</v>
      </c>
      <c r="C520" s="0" t="s">
        <v>35</v>
      </c>
      <c r="D520" s="0" t="s">
        <v>33</v>
      </c>
      <c r="J520" s="0" t="n">
        <v>34.8289789158237</v>
      </c>
      <c r="K520" s="0" t="n">
        <v>25</v>
      </c>
      <c r="L520" s="0" t="n">
        <v>85.5068656388857</v>
      </c>
      <c r="M520" s="0" t="n">
        <v>1.87478170293782</v>
      </c>
      <c r="N520" s="0" t="n">
        <v>9.99400359784132E-005</v>
      </c>
      <c r="O520" s="0" t="n">
        <f aca="false">VLOOKUP(D520,'paramètres CI'!$A$1:$B$6,2)</f>
        <v>0.033584731604575</v>
      </c>
    </row>
    <row r="521" customFormat="false" ht="15.8" hidden="false" customHeight="false" outlineLevel="0" collapsed="false">
      <c r="A521" s="0" t="s">
        <v>15</v>
      </c>
      <c r="B521" s="0" t="s">
        <v>90</v>
      </c>
      <c r="C521" s="0" t="s">
        <v>35</v>
      </c>
      <c r="D521" s="0" t="s">
        <v>34</v>
      </c>
      <c r="J521" s="0" t="n">
        <v>34.7325541666666</v>
      </c>
      <c r="K521" s="0" t="n">
        <v>25</v>
      </c>
      <c r="L521" s="0" t="n">
        <v>81.3167865411278</v>
      </c>
      <c r="M521" s="0" t="n">
        <v>1.90240581954959</v>
      </c>
      <c r="N521" s="0" t="n">
        <v>9.99400359784132E-005</v>
      </c>
      <c r="O521" s="0" t="n">
        <f aca="false">VLOOKUP(D521,'paramètres CI'!$A$1:$B$6,2)</f>
        <v>0.0424847883250769</v>
      </c>
    </row>
    <row r="522" customFormat="false" ht="15.8" hidden="false" customHeight="false" outlineLevel="0" collapsed="false">
      <c r="A522" s="0" t="s">
        <v>15</v>
      </c>
      <c r="B522" s="0" t="s">
        <v>90</v>
      </c>
      <c r="C522" s="0" t="s">
        <v>36</v>
      </c>
      <c r="D522" s="0" t="s">
        <v>37</v>
      </c>
      <c r="J522" s="0" t="n">
        <v>10.0509521567137</v>
      </c>
      <c r="K522" s="0" t="n">
        <v>20</v>
      </c>
      <c r="L522" s="0" t="n">
        <v>83.8258153916228</v>
      </c>
      <c r="M522" s="0" t="n">
        <v>0.761583138885597</v>
      </c>
      <c r="N522" s="0" t="n">
        <v>9.99400359784132E-005</v>
      </c>
      <c r="O522" s="0" t="n">
        <f aca="false">VLOOKUP(D522,'paramètres CI'!$A$1:$B$6,2)</f>
        <v>0.0385046990211696</v>
      </c>
    </row>
    <row r="523" customFormat="false" ht="15.8" hidden="false" customHeight="false" outlineLevel="0" collapsed="false">
      <c r="A523" s="0" t="s">
        <v>15</v>
      </c>
      <c r="B523" s="0" t="s">
        <v>90</v>
      </c>
      <c r="C523" s="0" t="s">
        <v>38</v>
      </c>
      <c r="D523" s="0" t="s">
        <v>39</v>
      </c>
      <c r="J523" s="0" t="n">
        <v>7.5558956650813</v>
      </c>
      <c r="K523" s="0" t="n">
        <v>20</v>
      </c>
      <c r="L523" s="0" t="n">
        <v>83.8667454854442</v>
      </c>
      <c r="M523" s="0" t="n">
        <v>0.989367103465403</v>
      </c>
      <c r="N523" s="0" t="n">
        <v>9.99400359784132E-005</v>
      </c>
      <c r="O523" s="0" t="n">
        <f aca="false">VLOOKUP(D523,'paramètres CI'!$A$1:$B$6,2)</f>
        <v>0.022045059962018</v>
      </c>
    </row>
    <row r="524" customFormat="false" ht="15.8" hidden="false" customHeight="false" outlineLevel="0" collapsed="false">
      <c r="A524" s="0" t="s">
        <v>15</v>
      </c>
      <c r="B524" s="0" t="s">
        <v>90</v>
      </c>
      <c r="C524" s="0" t="s">
        <v>40</v>
      </c>
      <c r="D524" s="0" t="s">
        <v>37</v>
      </c>
      <c r="J524" s="0" t="n">
        <v>8.04076172537094</v>
      </c>
      <c r="K524" s="0" t="n">
        <v>20</v>
      </c>
      <c r="L524" s="0" t="n">
        <v>83.8258153916228</v>
      </c>
      <c r="M524" s="0" t="n">
        <v>0.671326600031711</v>
      </c>
      <c r="N524" s="0" t="n">
        <v>0.0566422384272373</v>
      </c>
      <c r="O524" s="0" t="n">
        <f aca="false">VLOOKUP(D524,'paramètres CI'!$A$1:$B$6,2)</f>
        <v>0.0385046990211696</v>
      </c>
    </row>
    <row r="525" customFormat="false" ht="15.8" hidden="false" customHeight="false" outlineLevel="0" collapsed="false">
      <c r="A525" s="0" t="s">
        <v>15</v>
      </c>
      <c r="B525" s="0" t="s">
        <v>90</v>
      </c>
      <c r="C525" s="0" t="s">
        <v>41</v>
      </c>
      <c r="D525" s="0" t="s">
        <v>39</v>
      </c>
      <c r="J525" s="0" t="n">
        <v>6.04471653206504</v>
      </c>
      <c r="K525" s="0" t="n">
        <v>20</v>
      </c>
      <c r="L525" s="0" t="n">
        <v>83.8667454854442</v>
      </c>
      <c r="M525" s="0" t="n">
        <v>0.728585644069648</v>
      </c>
      <c r="N525" s="0" t="n">
        <v>0.480135091332637</v>
      </c>
      <c r="O525" s="0" t="n">
        <f aca="false">VLOOKUP(D525,'paramètres CI'!$A$1:$B$6,2)</f>
        <v>0.022045059962018</v>
      </c>
    </row>
    <row r="526" customFormat="false" ht="15.8" hidden="false" customHeight="false" outlineLevel="0" collapsed="false">
      <c r="A526" s="0" t="s">
        <v>15</v>
      </c>
      <c r="B526" s="0" t="s">
        <v>90</v>
      </c>
      <c r="C526" s="0" t="s">
        <v>45</v>
      </c>
      <c r="D526" s="0" t="s">
        <v>43</v>
      </c>
      <c r="J526" s="0" t="n">
        <v>10</v>
      </c>
      <c r="K526" s="0" t="n">
        <v>13</v>
      </c>
      <c r="L526" s="0" t="n">
        <v>85.4852833839578</v>
      </c>
      <c r="M526" s="0" t="n">
        <v>0.9</v>
      </c>
      <c r="N526" s="0" t="n">
        <v>0.165746669835879</v>
      </c>
      <c r="O526" s="0" t="n">
        <f aca="false">VLOOKUP(D526,'paramètres CI'!$A$1:$B$6,2)</f>
        <v>0.0935912806596305</v>
      </c>
    </row>
    <row r="527" customFormat="false" ht="15.8" hidden="false" customHeight="false" outlineLevel="0" collapsed="false">
      <c r="A527" s="0" t="s">
        <v>15</v>
      </c>
      <c r="B527" s="0" t="s">
        <v>90</v>
      </c>
      <c r="C527" s="0" t="s">
        <v>46</v>
      </c>
      <c r="D527" s="0" t="s">
        <v>43</v>
      </c>
      <c r="J527" s="0" t="n">
        <v>12</v>
      </c>
      <c r="K527" s="0" t="n">
        <v>13</v>
      </c>
      <c r="L527" s="0" t="n">
        <v>85.4852833839578</v>
      </c>
      <c r="M527" s="0" t="n">
        <v>1</v>
      </c>
      <c r="N527" s="0" t="n">
        <v>9.99400359784132E-005</v>
      </c>
      <c r="O527" s="0" t="n">
        <f aca="false">VLOOKUP(D527,'paramètres CI'!$A$1:$B$6,2)</f>
        <v>0.0935912806596305</v>
      </c>
    </row>
    <row r="528" customFormat="false" ht="15.8" hidden="false" customHeight="false" outlineLevel="0" collapsed="false">
      <c r="A528" s="0" t="s">
        <v>15</v>
      </c>
      <c r="B528" s="0" t="s">
        <v>90</v>
      </c>
      <c r="C528" s="0" t="s">
        <v>55</v>
      </c>
      <c r="D528" s="0" t="s">
        <v>43</v>
      </c>
      <c r="J528" s="0" t="n">
        <v>31.3830875643221</v>
      </c>
      <c r="K528" s="0" t="n">
        <v>17</v>
      </c>
      <c r="L528" s="0" t="n">
        <v>82.7020525670487</v>
      </c>
      <c r="M528" s="0" t="n">
        <v>2.67297488372093</v>
      </c>
      <c r="N528" s="0" t="n">
        <v>0.242505596042871</v>
      </c>
      <c r="O528" s="0" t="n">
        <f aca="false">VLOOKUP(D528,'paramètres CI'!$A$1:$B$6,2)</f>
        <v>0.0935912806596305</v>
      </c>
    </row>
    <row r="529" customFormat="false" ht="15.8" hidden="false" customHeight="false" outlineLevel="0" collapsed="false">
      <c r="A529" s="0" t="s">
        <v>15</v>
      </c>
      <c r="B529" s="0" t="s">
        <v>90</v>
      </c>
      <c r="C529" s="0" t="s">
        <v>56</v>
      </c>
      <c r="D529" s="0" t="s">
        <v>43</v>
      </c>
      <c r="J529" s="0" t="n">
        <v>39.2288594554026</v>
      </c>
      <c r="K529" s="0" t="n">
        <v>17</v>
      </c>
      <c r="L529" s="0" t="n">
        <v>82.7020525670487</v>
      </c>
      <c r="M529" s="0" t="n">
        <v>3.32861023255814</v>
      </c>
      <c r="N529" s="0" t="n">
        <v>9.99400359784132E-005</v>
      </c>
      <c r="O529" s="0" t="n">
        <f aca="false">VLOOKUP(D529,'paramètres CI'!$A$1:$B$6,2)</f>
        <v>0.0935912806596305</v>
      </c>
    </row>
    <row r="530" customFormat="false" ht="15.8" hidden="false" customHeight="false" outlineLevel="0" collapsed="false">
      <c r="A530" s="0" t="s">
        <v>15</v>
      </c>
      <c r="B530" s="0" t="s">
        <v>91</v>
      </c>
      <c r="C530" s="0" t="s">
        <v>32</v>
      </c>
      <c r="D530" s="0" t="s">
        <v>34</v>
      </c>
      <c r="J530" s="0" t="n">
        <v>26.3046217400829</v>
      </c>
      <c r="K530" s="0" t="n">
        <v>25</v>
      </c>
      <c r="L530" s="0" t="n">
        <v>76.0973368002741</v>
      </c>
      <c r="M530" s="0" t="n">
        <v>1.56874030519446</v>
      </c>
      <c r="N530" s="0" t="n">
        <v>0.0271910938718544</v>
      </c>
      <c r="O530" s="0" t="n">
        <f aca="false">VLOOKUP(D530,'paramètres CI'!$A$1:$B$6,2)</f>
        <v>0.0424847883250769</v>
      </c>
    </row>
    <row r="531" customFormat="false" ht="15.8" hidden="false" customHeight="false" outlineLevel="0" collapsed="false">
      <c r="A531" s="0" t="s">
        <v>15</v>
      </c>
      <c r="B531" s="0" t="s">
        <v>91</v>
      </c>
      <c r="C531" s="0" t="s">
        <v>32</v>
      </c>
      <c r="D531" s="0" t="s">
        <v>33</v>
      </c>
      <c r="J531" s="0" t="n">
        <v>26.3429253900737</v>
      </c>
      <c r="K531" s="0" t="n">
        <v>25</v>
      </c>
      <c r="L531" s="0" t="n">
        <v>72.0848332895391</v>
      </c>
      <c r="M531" s="0" t="n">
        <v>1.558763513594</v>
      </c>
      <c r="N531" s="0" t="n">
        <v>0.0293493502904136</v>
      </c>
      <c r="O531" s="0" t="n">
        <f aca="false">VLOOKUP(D531,'paramètres CI'!$A$1:$B$6,2)</f>
        <v>0.033584731604575</v>
      </c>
    </row>
    <row r="532" customFormat="false" ht="15.8" hidden="false" customHeight="false" outlineLevel="0" collapsed="false">
      <c r="A532" s="0" t="s">
        <v>15</v>
      </c>
      <c r="B532" s="0" t="s">
        <v>91</v>
      </c>
      <c r="C532" s="0" t="s">
        <v>35</v>
      </c>
      <c r="D532" s="0" t="s">
        <v>33</v>
      </c>
      <c r="J532" s="0" t="n">
        <v>32.9286567375921</v>
      </c>
      <c r="K532" s="0" t="n">
        <v>25</v>
      </c>
      <c r="L532" s="0" t="n">
        <v>72.0848332895391</v>
      </c>
      <c r="M532" s="0" t="n">
        <v>1.8705162163128</v>
      </c>
      <c r="N532" s="0" t="n">
        <v>9.99400359784132E-005</v>
      </c>
      <c r="O532" s="0" t="n">
        <f aca="false">VLOOKUP(D532,'paramètres CI'!$A$1:$B$6,2)</f>
        <v>0.033584731604575</v>
      </c>
    </row>
    <row r="533" customFormat="false" ht="15.8" hidden="false" customHeight="false" outlineLevel="0" collapsed="false">
      <c r="A533" s="0" t="s">
        <v>15</v>
      </c>
      <c r="B533" s="0" t="s">
        <v>91</v>
      </c>
      <c r="C533" s="0" t="s">
        <v>35</v>
      </c>
      <c r="D533" s="0" t="s">
        <v>34</v>
      </c>
      <c r="J533" s="0" t="n">
        <v>32.8807771751036</v>
      </c>
      <c r="K533" s="0" t="n">
        <v>25</v>
      </c>
      <c r="L533" s="0" t="n">
        <v>76.0973368002741</v>
      </c>
      <c r="M533" s="0" t="n">
        <v>1.88248836623335</v>
      </c>
      <c r="N533" s="0" t="n">
        <v>9.99400359784132E-005</v>
      </c>
      <c r="O533" s="0" t="n">
        <f aca="false">VLOOKUP(D533,'paramètres CI'!$A$1:$B$6,2)</f>
        <v>0.0424847883250769</v>
      </c>
    </row>
    <row r="534" customFormat="false" ht="15.8" hidden="false" customHeight="false" outlineLevel="0" collapsed="false">
      <c r="A534" s="0" t="s">
        <v>15</v>
      </c>
      <c r="B534" s="0" t="s">
        <v>91</v>
      </c>
      <c r="C534" s="0" t="s">
        <v>36</v>
      </c>
      <c r="D534" s="0" t="s">
        <v>37</v>
      </c>
      <c r="J534" s="0" t="n">
        <v>18.1120317655083</v>
      </c>
      <c r="K534" s="0" t="n">
        <v>20</v>
      </c>
      <c r="L534" s="0" t="n">
        <v>74.0669898065047</v>
      </c>
      <c r="M534" s="0" t="n">
        <v>0.758865890307111</v>
      </c>
      <c r="N534" s="0" t="n">
        <v>9.99400359784132E-005</v>
      </c>
      <c r="O534" s="0" t="n">
        <f aca="false">VLOOKUP(D534,'paramètres CI'!$A$1:$B$6,2)</f>
        <v>0.0385046990211696</v>
      </c>
    </row>
    <row r="535" customFormat="false" ht="15.8" hidden="false" customHeight="false" outlineLevel="0" collapsed="false">
      <c r="A535" s="0" t="s">
        <v>15</v>
      </c>
      <c r="B535" s="0" t="s">
        <v>91</v>
      </c>
      <c r="C535" s="0" t="s">
        <v>38</v>
      </c>
      <c r="D535" s="0" t="s">
        <v>39</v>
      </c>
      <c r="J535" s="0" t="n">
        <v>13.3321176175419</v>
      </c>
      <c r="K535" s="0" t="n">
        <v>20</v>
      </c>
      <c r="L535" s="0" t="n">
        <v>75.7181780039876</v>
      </c>
      <c r="M535" s="0" t="n">
        <v>0.986637568691151</v>
      </c>
      <c r="N535" s="0" t="n">
        <v>9.99400359784132E-005</v>
      </c>
      <c r="O535" s="0" t="n">
        <f aca="false">VLOOKUP(D535,'paramètres CI'!$A$1:$B$6,2)</f>
        <v>0.022045059962018</v>
      </c>
    </row>
    <row r="536" customFormat="false" ht="15.8" hidden="false" customHeight="false" outlineLevel="0" collapsed="false">
      <c r="A536" s="0" t="s">
        <v>15</v>
      </c>
      <c r="B536" s="0" t="s">
        <v>91</v>
      </c>
      <c r="C536" s="0" t="s">
        <v>40</v>
      </c>
      <c r="D536" s="0" t="s">
        <v>37</v>
      </c>
      <c r="J536" s="0" t="n">
        <v>14.4896254124067</v>
      </c>
      <c r="K536" s="0" t="n">
        <v>20</v>
      </c>
      <c r="L536" s="0" t="n">
        <v>74.0669898065047</v>
      </c>
      <c r="M536" s="0" t="n">
        <v>0.669987218473354</v>
      </c>
      <c r="N536" s="0" t="n">
        <v>0.071932618117349</v>
      </c>
      <c r="O536" s="0" t="n">
        <f aca="false">VLOOKUP(D536,'paramètres CI'!$A$1:$B$6,2)</f>
        <v>0.0385046990211696</v>
      </c>
    </row>
    <row r="537" customFormat="false" ht="15.8" hidden="false" customHeight="false" outlineLevel="0" collapsed="false">
      <c r="A537" s="0" t="s">
        <v>15</v>
      </c>
      <c r="B537" s="0" t="s">
        <v>91</v>
      </c>
      <c r="C537" s="0" t="s">
        <v>41</v>
      </c>
      <c r="D537" s="0" t="s">
        <v>39</v>
      </c>
      <c r="J537" s="0" t="n">
        <v>10.6656940940335</v>
      </c>
      <c r="K537" s="0" t="n">
        <v>20</v>
      </c>
      <c r="L537" s="0" t="n">
        <v>75.7181780039876</v>
      </c>
      <c r="M537" s="0" t="n">
        <v>0.727228811890202</v>
      </c>
      <c r="N537" s="0" t="n">
        <v>0.399486100560237</v>
      </c>
      <c r="O537" s="0" t="n">
        <f aca="false">VLOOKUP(D537,'paramètres CI'!$A$1:$B$6,2)</f>
        <v>0.022045059962018</v>
      </c>
    </row>
    <row r="538" customFormat="false" ht="15.8" hidden="false" customHeight="false" outlineLevel="0" collapsed="false">
      <c r="A538" s="0" t="s">
        <v>15</v>
      </c>
      <c r="B538" s="0" t="s">
        <v>91</v>
      </c>
      <c r="C538" s="0" t="s">
        <v>45</v>
      </c>
      <c r="D538" s="0" t="s">
        <v>43</v>
      </c>
      <c r="J538" s="0" t="n">
        <v>10</v>
      </c>
      <c r="K538" s="0" t="n">
        <v>13</v>
      </c>
      <c r="L538" s="0" t="n">
        <v>76.8210780042243</v>
      </c>
      <c r="M538" s="0" t="n">
        <v>0.9</v>
      </c>
      <c r="N538" s="0" t="n">
        <v>0.252099396507616</v>
      </c>
      <c r="O538" s="0" t="n">
        <f aca="false">VLOOKUP(D538,'paramètres CI'!$A$1:$B$6,2)</f>
        <v>0.0935912806596305</v>
      </c>
    </row>
    <row r="539" customFormat="false" ht="15.8" hidden="false" customHeight="false" outlineLevel="0" collapsed="false">
      <c r="A539" s="0" t="s">
        <v>15</v>
      </c>
      <c r="B539" s="0" t="s">
        <v>91</v>
      </c>
      <c r="C539" s="0" t="s">
        <v>46</v>
      </c>
      <c r="D539" s="0" t="s">
        <v>43</v>
      </c>
      <c r="J539" s="0" t="n">
        <v>12</v>
      </c>
      <c r="K539" s="0" t="n">
        <v>13</v>
      </c>
      <c r="L539" s="0" t="n">
        <v>76.8210780042243</v>
      </c>
      <c r="M539" s="0" t="n">
        <v>1</v>
      </c>
      <c r="N539" s="0" t="n">
        <v>9.99400359784132E-005</v>
      </c>
      <c r="O539" s="0" t="n">
        <f aca="false">VLOOKUP(D539,'paramètres CI'!$A$1:$B$6,2)</f>
        <v>0.0935912806596305</v>
      </c>
    </row>
    <row r="540" customFormat="false" ht="15.8" hidden="false" customHeight="false" outlineLevel="0" collapsed="false">
      <c r="A540" s="0" t="s">
        <v>15</v>
      </c>
      <c r="B540" s="0" t="s">
        <v>91</v>
      </c>
      <c r="C540" s="0" t="s">
        <v>48</v>
      </c>
      <c r="D540" s="0" t="s">
        <v>43</v>
      </c>
      <c r="J540" s="0" t="n">
        <v>72.7147255975931</v>
      </c>
      <c r="K540" s="0" t="n">
        <v>20</v>
      </c>
      <c r="L540" s="0" t="n">
        <v>71.7924475994687</v>
      </c>
      <c r="M540" s="0" t="n">
        <v>3.24350372093023</v>
      </c>
      <c r="N540" s="0" t="n">
        <v>0.219341800436659</v>
      </c>
      <c r="O540" s="0" t="n">
        <f aca="false">VLOOKUP(D540,'paramètres CI'!$A$1:$B$6,2)</f>
        <v>0.0935912806596305</v>
      </c>
    </row>
    <row r="541" customFormat="false" ht="15.8" hidden="false" customHeight="false" outlineLevel="0" collapsed="false">
      <c r="A541" s="0" t="s">
        <v>15</v>
      </c>
      <c r="B541" s="0" t="s">
        <v>91</v>
      </c>
      <c r="C541" s="0" t="s">
        <v>49</v>
      </c>
      <c r="D541" s="0" t="s">
        <v>43</v>
      </c>
      <c r="J541" s="0" t="n">
        <v>90.8934069969913</v>
      </c>
      <c r="K541" s="0" t="n">
        <v>20</v>
      </c>
      <c r="L541" s="0" t="n">
        <v>71.7924475994687</v>
      </c>
      <c r="M541" s="0" t="n">
        <v>3.39795627906976</v>
      </c>
      <c r="N541" s="0" t="n">
        <v>9.99400359784132E-005</v>
      </c>
      <c r="O541" s="0" t="n">
        <f aca="false">VLOOKUP(D541,'paramètres CI'!$A$1:$B$6,2)</f>
        <v>0.0935912806596305</v>
      </c>
    </row>
    <row r="542" customFormat="false" ht="15.8" hidden="false" customHeight="false" outlineLevel="0" collapsed="false">
      <c r="A542" s="0" t="s">
        <v>15</v>
      </c>
      <c r="B542" s="0" t="s">
        <v>92</v>
      </c>
      <c r="C542" s="0" t="s">
        <v>32</v>
      </c>
      <c r="D542" s="0" t="s">
        <v>33</v>
      </c>
      <c r="J542" s="0" t="n">
        <v>26.4154516318034</v>
      </c>
      <c r="K542" s="0" t="n">
        <v>25</v>
      </c>
      <c r="L542" s="0" t="n">
        <v>71.5010218235433</v>
      </c>
      <c r="M542" s="0" t="n">
        <v>1.5564592751127</v>
      </c>
      <c r="N542" s="0" t="n">
        <v>0.03079348425533</v>
      </c>
      <c r="O542" s="0" t="n">
        <f aca="false">VLOOKUP(D542,'paramètres CI'!$A$1:$B$6,2)</f>
        <v>0.033584731604575</v>
      </c>
    </row>
    <row r="543" customFormat="false" ht="15.8" hidden="false" customHeight="false" outlineLevel="0" collapsed="false">
      <c r="A543" s="0" t="s">
        <v>15</v>
      </c>
      <c r="B543" s="0" t="s">
        <v>92</v>
      </c>
      <c r="C543" s="0" t="s">
        <v>32</v>
      </c>
      <c r="D543" s="0" t="s">
        <v>34</v>
      </c>
      <c r="J543" s="0" t="n">
        <v>26.3985523666893</v>
      </c>
      <c r="K543" s="0" t="n">
        <v>25</v>
      </c>
      <c r="L543" s="0" t="n">
        <v>74.8067776759864</v>
      </c>
      <c r="M543" s="0" t="n">
        <v>1.57059033253751</v>
      </c>
      <c r="N543" s="0" t="n">
        <v>0.0356387693903549</v>
      </c>
      <c r="O543" s="0" t="n">
        <f aca="false">VLOOKUP(D543,'paramètres CI'!$A$1:$B$6,2)</f>
        <v>0.0424847883250769</v>
      </c>
    </row>
    <row r="544" customFormat="false" ht="15.8" hidden="false" customHeight="false" outlineLevel="0" collapsed="false">
      <c r="A544" s="0" t="s">
        <v>15</v>
      </c>
      <c r="B544" s="0" t="s">
        <v>92</v>
      </c>
      <c r="C544" s="0" t="s">
        <v>35</v>
      </c>
      <c r="D544" s="0" t="s">
        <v>33</v>
      </c>
      <c r="J544" s="0" t="n">
        <v>33.0193145397543</v>
      </c>
      <c r="K544" s="0" t="n">
        <v>25</v>
      </c>
      <c r="L544" s="0" t="n">
        <v>71.5010218235433</v>
      </c>
      <c r="M544" s="0" t="n">
        <v>1.86775113013524</v>
      </c>
      <c r="N544" s="0" t="n">
        <v>9.99400359784133E-005</v>
      </c>
      <c r="O544" s="0" t="n">
        <f aca="false">VLOOKUP(D544,'paramètres CI'!$A$1:$B$6,2)</f>
        <v>0.033584731604575</v>
      </c>
    </row>
    <row r="545" customFormat="false" ht="15.8" hidden="false" customHeight="false" outlineLevel="0" collapsed="false">
      <c r="A545" s="0" t="s">
        <v>15</v>
      </c>
      <c r="B545" s="0" t="s">
        <v>92</v>
      </c>
      <c r="C545" s="0" t="s">
        <v>35</v>
      </c>
      <c r="D545" s="0" t="s">
        <v>34</v>
      </c>
      <c r="J545" s="0" t="n">
        <v>32.9981904583617</v>
      </c>
      <c r="K545" s="0" t="n">
        <v>25</v>
      </c>
      <c r="L545" s="0" t="n">
        <v>74.8067776759864</v>
      </c>
      <c r="M545" s="0" t="n">
        <v>1.88470839904501</v>
      </c>
      <c r="N545" s="0" t="n">
        <v>9.99400359784133E-005</v>
      </c>
      <c r="O545" s="0" t="n">
        <f aca="false">VLOOKUP(D545,'paramètres CI'!$A$1:$B$6,2)</f>
        <v>0.0424847883250769</v>
      </c>
    </row>
    <row r="546" customFormat="false" ht="15.8" hidden="false" customHeight="false" outlineLevel="0" collapsed="false">
      <c r="A546" s="0" t="s">
        <v>15</v>
      </c>
      <c r="B546" s="0" t="s">
        <v>92</v>
      </c>
      <c r="C546" s="0" t="s">
        <v>36</v>
      </c>
      <c r="D546" s="0" t="s">
        <v>37</v>
      </c>
      <c r="J546" s="0" t="n">
        <v>18.1310072567773</v>
      </c>
      <c r="K546" s="0" t="n">
        <v>20</v>
      </c>
      <c r="L546" s="0" t="n">
        <v>74.5222766786174</v>
      </c>
      <c r="M546" s="0" t="n">
        <v>0.758876620701868</v>
      </c>
      <c r="N546" s="0" t="n">
        <v>9.99400359784133E-005</v>
      </c>
      <c r="O546" s="0" t="n">
        <f aca="false">VLOOKUP(D546,'paramètres CI'!$A$1:$B$6,2)</f>
        <v>0.0385046990211696</v>
      </c>
    </row>
    <row r="547" customFormat="false" ht="15.8" hidden="false" customHeight="false" outlineLevel="0" collapsed="false">
      <c r="A547" s="0" t="s">
        <v>15</v>
      </c>
      <c r="B547" s="0" t="s">
        <v>92</v>
      </c>
      <c r="C547" s="0" t="s">
        <v>38</v>
      </c>
      <c r="D547" s="0" t="s">
        <v>39</v>
      </c>
      <c r="J547" s="0" t="n">
        <v>13.3123889033432</v>
      </c>
      <c r="K547" s="0" t="n">
        <v>20</v>
      </c>
      <c r="L547" s="0" t="n">
        <v>77.0933019370195</v>
      </c>
      <c r="M547" s="0" t="n">
        <v>0.986623666820261</v>
      </c>
      <c r="N547" s="0" t="n">
        <v>9.99400359784133E-005</v>
      </c>
      <c r="O547" s="0" t="n">
        <f aca="false">VLOOKUP(D547,'paramètres CI'!$A$1:$B$6,2)</f>
        <v>0.022045059962018</v>
      </c>
    </row>
    <row r="548" customFormat="false" ht="15.8" hidden="false" customHeight="false" outlineLevel="0" collapsed="false">
      <c r="A548" s="0" t="s">
        <v>15</v>
      </c>
      <c r="B548" s="0" t="s">
        <v>92</v>
      </c>
      <c r="C548" s="0" t="s">
        <v>40</v>
      </c>
      <c r="D548" s="0" t="s">
        <v>37</v>
      </c>
      <c r="J548" s="0" t="n">
        <v>14.5048058054219</v>
      </c>
      <c r="K548" s="0" t="n">
        <v>20</v>
      </c>
      <c r="L548" s="0" t="n">
        <v>74.5222766786174</v>
      </c>
      <c r="M548" s="0" t="n">
        <v>0.670002751847661</v>
      </c>
      <c r="N548" s="0" t="n">
        <v>0.0666326462694753</v>
      </c>
      <c r="O548" s="0" t="n">
        <f aca="false">VLOOKUP(D548,'paramètres CI'!$A$1:$B$6,2)</f>
        <v>0.0385046990211696</v>
      </c>
    </row>
    <row r="549" customFormat="false" ht="15.8" hidden="false" customHeight="false" outlineLevel="0" collapsed="false">
      <c r="A549" s="0" t="s">
        <v>15</v>
      </c>
      <c r="B549" s="0" t="s">
        <v>92</v>
      </c>
      <c r="C549" s="0" t="s">
        <v>41</v>
      </c>
      <c r="D549" s="0" t="s">
        <v>39</v>
      </c>
      <c r="J549" s="0" t="n">
        <v>10.6499111226746</v>
      </c>
      <c r="K549" s="0" t="n">
        <v>20</v>
      </c>
      <c r="L549" s="0" t="n">
        <v>77.0933019370195</v>
      </c>
      <c r="M549" s="0" t="n">
        <v>0.727209469700124</v>
      </c>
      <c r="N549" s="0" t="n">
        <v>0.421788095595651</v>
      </c>
      <c r="O549" s="0" t="n">
        <f aca="false">VLOOKUP(D549,'paramètres CI'!$A$1:$B$6,2)</f>
        <v>0.022045059962018</v>
      </c>
    </row>
    <row r="550" customFormat="false" ht="15.8" hidden="false" customHeight="false" outlineLevel="0" collapsed="false">
      <c r="A550" s="0" t="s">
        <v>15</v>
      </c>
      <c r="B550" s="0" t="s">
        <v>92</v>
      </c>
      <c r="C550" s="0" t="s">
        <v>45</v>
      </c>
      <c r="D550" s="0" t="s">
        <v>43</v>
      </c>
      <c r="J550" s="0" t="n">
        <v>10</v>
      </c>
      <c r="K550" s="0" t="n">
        <v>13</v>
      </c>
      <c r="L550" s="0" t="n">
        <v>77.6090907245925</v>
      </c>
      <c r="M550" s="0" t="n">
        <v>0.9</v>
      </c>
      <c r="N550" s="0" t="n">
        <v>0.237837785723377</v>
      </c>
      <c r="O550" s="0" t="n">
        <f aca="false">VLOOKUP(D550,'paramètres CI'!$A$1:$B$6,2)</f>
        <v>0.0935912806596305</v>
      </c>
    </row>
    <row r="551" customFormat="false" ht="15.8" hidden="false" customHeight="false" outlineLevel="0" collapsed="false">
      <c r="A551" s="0" t="s">
        <v>15</v>
      </c>
      <c r="B551" s="0" t="s">
        <v>92</v>
      </c>
      <c r="C551" s="0" t="s">
        <v>46</v>
      </c>
      <c r="D551" s="0" t="s">
        <v>43</v>
      </c>
      <c r="J551" s="0" t="n">
        <v>12</v>
      </c>
      <c r="K551" s="0" t="n">
        <v>13</v>
      </c>
      <c r="L551" s="0" t="n">
        <v>77.6090907245925</v>
      </c>
      <c r="M551" s="0" t="n">
        <v>1</v>
      </c>
      <c r="N551" s="0" t="n">
        <v>9.99400359784133E-005</v>
      </c>
      <c r="O551" s="0" t="n">
        <f aca="false">VLOOKUP(D551,'paramètres CI'!$A$1:$B$6,2)</f>
        <v>0.0935912806596305</v>
      </c>
    </row>
    <row r="552" customFormat="false" ht="15.8" hidden="false" customHeight="false" outlineLevel="0" collapsed="false">
      <c r="A552" s="0" t="s">
        <v>15</v>
      </c>
      <c r="B552" s="0" t="s">
        <v>92</v>
      </c>
      <c r="C552" s="0" t="s">
        <v>48</v>
      </c>
      <c r="D552" s="0" t="s">
        <v>43</v>
      </c>
      <c r="J552" s="0" t="n">
        <v>72.740329190743</v>
      </c>
      <c r="K552" s="0" t="n">
        <v>20</v>
      </c>
      <c r="L552" s="0" t="n">
        <v>72.5205050457564</v>
      </c>
      <c r="M552" s="0" t="n">
        <v>3.24350372093023</v>
      </c>
      <c r="N552" s="0" t="n">
        <v>0.206709578549941</v>
      </c>
      <c r="O552" s="0" t="n">
        <f aca="false">VLOOKUP(D552,'paramètres CI'!$A$1:$B$6,2)</f>
        <v>0.0935912806596305</v>
      </c>
    </row>
    <row r="553" customFormat="false" ht="15.8" hidden="false" customHeight="false" outlineLevel="0" collapsed="false">
      <c r="A553" s="0" t="s">
        <v>15</v>
      </c>
      <c r="B553" s="0" t="s">
        <v>92</v>
      </c>
      <c r="C553" s="0" t="s">
        <v>49</v>
      </c>
      <c r="D553" s="0" t="s">
        <v>43</v>
      </c>
      <c r="J553" s="0" t="n">
        <v>90.9254114884287</v>
      </c>
      <c r="K553" s="0" t="n">
        <v>20</v>
      </c>
      <c r="L553" s="0" t="n">
        <v>72.5205050457564</v>
      </c>
      <c r="M553" s="0" t="n">
        <v>3.39795627906976</v>
      </c>
      <c r="N553" s="0" t="n">
        <v>9.99400359784133E-005</v>
      </c>
      <c r="O553" s="0" t="n">
        <f aca="false">VLOOKUP(D553,'paramètres CI'!$A$1:$B$6,2)</f>
        <v>0.0935912806596305</v>
      </c>
    </row>
    <row r="554" customFormat="false" ht="15.8" hidden="false" customHeight="false" outlineLevel="0" collapsed="false">
      <c r="A554" s="0" t="s">
        <v>15</v>
      </c>
      <c r="B554" s="0" t="s">
        <v>93</v>
      </c>
      <c r="C554" s="0" t="s">
        <v>32</v>
      </c>
      <c r="D554" s="0" t="s">
        <v>34</v>
      </c>
      <c r="J554" s="0" t="n">
        <v>28.288035880534</v>
      </c>
      <c r="K554" s="0" t="n">
        <v>25</v>
      </c>
      <c r="L554" s="0" t="n">
        <v>100.692310611789</v>
      </c>
      <c r="M554" s="0" t="n">
        <v>1.60331668274045</v>
      </c>
      <c r="N554" s="0" t="n">
        <v>0.0191876612394268</v>
      </c>
      <c r="O554" s="0" t="n">
        <f aca="false">VLOOKUP(D554,'paramètres CI'!$A$1:$B$6,2)</f>
        <v>0.0424847883250769</v>
      </c>
    </row>
    <row r="555" customFormat="false" ht="15.8" hidden="false" customHeight="false" outlineLevel="0" collapsed="false">
      <c r="A555" s="0" t="s">
        <v>15</v>
      </c>
      <c r="B555" s="0" t="s">
        <v>93</v>
      </c>
      <c r="C555" s="0" t="s">
        <v>32</v>
      </c>
      <c r="D555" s="0" t="s">
        <v>33</v>
      </c>
      <c r="J555" s="0" t="n">
        <v>28.2675781994695</v>
      </c>
      <c r="K555" s="0" t="n">
        <v>25</v>
      </c>
      <c r="L555" s="0" t="n">
        <v>99.2594473326074</v>
      </c>
      <c r="M555" s="0" t="n">
        <v>1.54992124561222</v>
      </c>
      <c r="N555" s="0" t="n">
        <v>0.0350921474242709</v>
      </c>
      <c r="O555" s="0" t="n">
        <f aca="false">VLOOKUP(D555,'paramètres CI'!$A$1:$B$6,2)</f>
        <v>0.033584731604575</v>
      </c>
    </row>
    <row r="556" customFormat="false" ht="15.8" hidden="false" customHeight="false" outlineLevel="0" collapsed="false">
      <c r="A556" s="0" t="s">
        <v>15</v>
      </c>
      <c r="B556" s="0" t="s">
        <v>93</v>
      </c>
      <c r="C556" s="0" t="s">
        <v>35</v>
      </c>
      <c r="D556" s="0" t="s">
        <v>33</v>
      </c>
      <c r="J556" s="0" t="n">
        <v>35.3344727493369</v>
      </c>
      <c r="K556" s="0" t="n">
        <v>25</v>
      </c>
      <c r="L556" s="0" t="n">
        <v>99.2594473326074</v>
      </c>
      <c r="M556" s="0" t="n">
        <v>1.85990549473467</v>
      </c>
      <c r="N556" s="0" t="n">
        <v>9.99400359784132E-005</v>
      </c>
      <c r="O556" s="0" t="n">
        <f aca="false">VLOOKUP(D556,'paramètres CI'!$A$1:$B$6,2)</f>
        <v>0.033584731604575</v>
      </c>
    </row>
    <row r="557" customFormat="false" ht="15.8" hidden="false" customHeight="false" outlineLevel="0" collapsed="false">
      <c r="A557" s="0" t="s">
        <v>15</v>
      </c>
      <c r="B557" s="0" t="s">
        <v>93</v>
      </c>
      <c r="C557" s="0" t="s">
        <v>35</v>
      </c>
      <c r="D557" s="0" t="s">
        <v>34</v>
      </c>
      <c r="J557" s="0" t="n">
        <v>35.3600448506675</v>
      </c>
      <c r="K557" s="0" t="n">
        <v>25</v>
      </c>
      <c r="L557" s="0" t="n">
        <v>100.692310611789</v>
      </c>
      <c r="M557" s="0" t="n">
        <v>1.92398001928854</v>
      </c>
      <c r="N557" s="0" t="n">
        <v>9.99400359784132E-005</v>
      </c>
      <c r="O557" s="0" t="n">
        <f aca="false">VLOOKUP(D557,'paramètres CI'!$A$1:$B$6,2)</f>
        <v>0.0424847883250769</v>
      </c>
    </row>
    <row r="558" customFormat="false" ht="15.8" hidden="false" customHeight="false" outlineLevel="0" collapsed="false">
      <c r="A558" s="0" t="s">
        <v>15</v>
      </c>
      <c r="B558" s="0" t="s">
        <v>93</v>
      </c>
      <c r="C558" s="0" t="s">
        <v>36</v>
      </c>
      <c r="D558" s="0" t="s">
        <v>37</v>
      </c>
      <c r="J558" s="0" t="n">
        <v>18.9789197373585</v>
      </c>
      <c r="K558" s="0" t="n">
        <v>20</v>
      </c>
      <c r="L558" s="0" t="n">
        <v>99.8536182936129</v>
      </c>
      <c r="M558" s="0" t="n">
        <v>0.759143863683932</v>
      </c>
      <c r="N558" s="0" t="n">
        <v>9.99400359784132E-005</v>
      </c>
      <c r="O558" s="0" t="n">
        <f aca="false">VLOOKUP(D558,'paramètres CI'!$A$1:$B$6,2)</f>
        <v>0.0385046990211696</v>
      </c>
    </row>
    <row r="559" customFormat="false" ht="15.8" hidden="false" customHeight="false" outlineLevel="0" collapsed="false">
      <c r="A559" s="0" t="s">
        <v>15</v>
      </c>
      <c r="B559" s="0" t="s">
        <v>93</v>
      </c>
      <c r="C559" s="0" t="s">
        <v>38</v>
      </c>
      <c r="D559" s="0" t="s">
        <v>39</v>
      </c>
      <c r="J559" s="0" t="n">
        <v>13.9964547800202</v>
      </c>
      <c r="K559" s="0" t="n">
        <v>20</v>
      </c>
      <c r="L559" s="0" t="n">
        <v>100.861668791184</v>
      </c>
      <c r="M559" s="0" t="n">
        <v>0.986925401150152</v>
      </c>
      <c r="N559" s="0" t="n">
        <v>9.99400359784132E-005</v>
      </c>
      <c r="O559" s="0" t="n">
        <f aca="false">VLOOKUP(D559,'paramètres CI'!$A$1:$B$6,2)</f>
        <v>0.022045059962018</v>
      </c>
    </row>
    <row r="560" customFormat="false" ht="15.8" hidden="false" customHeight="false" outlineLevel="0" collapsed="false">
      <c r="A560" s="0" t="s">
        <v>15</v>
      </c>
      <c r="B560" s="0" t="s">
        <v>93</v>
      </c>
      <c r="C560" s="0" t="s">
        <v>40</v>
      </c>
      <c r="D560" s="0" t="s">
        <v>37</v>
      </c>
      <c r="J560" s="0" t="n">
        <v>15.1831357898868</v>
      </c>
      <c r="K560" s="0" t="n">
        <v>20</v>
      </c>
      <c r="L560" s="0" t="n">
        <v>99.8536182936129</v>
      </c>
      <c r="M560" s="0" t="n">
        <v>0.670406230450988</v>
      </c>
      <c r="N560" s="0" t="n">
        <v>0.0732286923341567</v>
      </c>
      <c r="O560" s="0" t="n">
        <f aca="false">VLOOKUP(D560,'paramètres CI'!$A$1:$B$6,2)</f>
        <v>0.0385046990211696</v>
      </c>
    </row>
    <row r="561" customFormat="false" ht="15.8" hidden="false" customHeight="false" outlineLevel="0" collapsed="false">
      <c r="A561" s="0" t="s">
        <v>15</v>
      </c>
      <c r="B561" s="0" t="s">
        <v>93</v>
      </c>
      <c r="C561" s="0" t="s">
        <v>41</v>
      </c>
      <c r="D561" s="0" t="s">
        <v>39</v>
      </c>
      <c r="J561" s="0" t="n">
        <v>11.1971638240162</v>
      </c>
      <c r="K561" s="0" t="n">
        <v>20</v>
      </c>
      <c r="L561" s="0" t="n">
        <v>100.861668791184</v>
      </c>
      <c r="M561" s="0" t="n">
        <v>0.727660560513703</v>
      </c>
      <c r="N561" s="0" t="n">
        <v>0.382140273186898</v>
      </c>
      <c r="O561" s="0" t="n">
        <f aca="false">VLOOKUP(D561,'paramètres CI'!$A$1:$B$6,2)</f>
        <v>0.022045059962018</v>
      </c>
    </row>
    <row r="562" customFormat="false" ht="15.8" hidden="false" customHeight="false" outlineLevel="0" collapsed="false">
      <c r="A562" s="0" t="s">
        <v>15</v>
      </c>
      <c r="B562" s="0" t="s">
        <v>93</v>
      </c>
      <c r="C562" s="0" t="s">
        <v>45</v>
      </c>
      <c r="D562" s="0" t="s">
        <v>43</v>
      </c>
      <c r="J562" s="0" t="n">
        <v>10</v>
      </c>
      <c r="K562" s="0" t="n">
        <v>13</v>
      </c>
      <c r="L562" s="0" t="n">
        <v>103.435330963095</v>
      </c>
      <c r="M562" s="0" t="n">
        <v>0.9</v>
      </c>
      <c r="N562" s="0" t="n">
        <v>0.262040502846242</v>
      </c>
      <c r="O562" s="0" t="n">
        <f aca="false">VLOOKUP(D562,'paramètres CI'!$A$1:$B$6,2)</f>
        <v>0.0935912806596305</v>
      </c>
    </row>
    <row r="563" customFormat="false" ht="15.8" hidden="false" customHeight="false" outlineLevel="0" collapsed="false">
      <c r="A563" s="0" t="s">
        <v>15</v>
      </c>
      <c r="B563" s="0" t="s">
        <v>93</v>
      </c>
      <c r="C563" s="0" t="s">
        <v>46</v>
      </c>
      <c r="D563" s="0" t="s">
        <v>43</v>
      </c>
      <c r="J563" s="0" t="n">
        <v>12</v>
      </c>
      <c r="K563" s="0" t="n">
        <v>13</v>
      </c>
      <c r="L563" s="0" t="n">
        <v>103.435330963095</v>
      </c>
      <c r="M563" s="0" t="n">
        <v>1</v>
      </c>
      <c r="N563" s="0" t="n">
        <v>9.99400359784132E-005</v>
      </c>
      <c r="O563" s="0" t="n">
        <f aca="false">VLOOKUP(D563,'paramètres CI'!$A$1:$B$6,2)</f>
        <v>0.0935912806596305</v>
      </c>
    </row>
    <row r="564" customFormat="false" ht="15.8" hidden="false" customHeight="false" outlineLevel="0" collapsed="false">
      <c r="A564" s="0" t="s">
        <v>15</v>
      </c>
      <c r="B564" s="0" t="s">
        <v>93</v>
      </c>
      <c r="C564" s="0" t="s">
        <v>48</v>
      </c>
      <c r="D564" s="0" t="s">
        <v>43</v>
      </c>
      <c r="J564" s="0" t="n">
        <v>78.1323886361002</v>
      </c>
      <c r="K564" s="0" t="n">
        <v>20</v>
      </c>
      <c r="L564" s="0" t="n">
        <v>97.2044898857647</v>
      </c>
      <c r="M564" s="0" t="n">
        <v>3.24350372093023</v>
      </c>
      <c r="N564" s="0" t="n">
        <v>0.227711082753136</v>
      </c>
      <c r="O564" s="0" t="n">
        <f aca="false">VLOOKUP(D564,'paramètres CI'!$A$1:$B$6,2)</f>
        <v>0.0935912806596305</v>
      </c>
    </row>
    <row r="565" customFormat="false" ht="15.8" hidden="false" customHeight="false" outlineLevel="0" collapsed="false">
      <c r="A565" s="0" t="s">
        <v>15</v>
      </c>
      <c r="B565" s="0" t="s">
        <v>93</v>
      </c>
      <c r="C565" s="0" t="s">
        <v>49</v>
      </c>
      <c r="D565" s="0" t="s">
        <v>43</v>
      </c>
      <c r="J565" s="0" t="n">
        <v>97.6654857951252</v>
      </c>
      <c r="K565" s="0" t="n">
        <v>20</v>
      </c>
      <c r="L565" s="0" t="n">
        <v>97.2044898857647</v>
      </c>
      <c r="M565" s="0" t="n">
        <v>3.39795627906976</v>
      </c>
      <c r="N565" s="0" t="n">
        <v>9.99400359784132E-005</v>
      </c>
      <c r="O565" s="0" t="n">
        <f aca="false">VLOOKUP(D565,'paramètres CI'!$A$1:$B$6,2)</f>
        <v>0.0935912806596305</v>
      </c>
    </row>
    <row r="566" customFormat="false" ht="15.8" hidden="false" customHeight="false" outlineLevel="0" collapsed="false">
      <c r="A566" s="0" t="s">
        <v>15</v>
      </c>
      <c r="B566" s="0" t="s">
        <v>94</v>
      </c>
      <c r="C566" s="0" t="s">
        <v>32</v>
      </c>
      <c r="D566" s="0" t="s">
        <v>34</v>
      </c>
      <c r="J566" s="0" t="n">
        <v>32.2900525333333</v>
      </c>
      <c r="K566" s="0" t="n">
        <v>25</v>
      </c>
      <c r="L566" s="0" t="n">
        <v>115.508155281942</v>
      </c>
      <c r="M566" s="0" t="n">
        <v>1.53679337060787</v>
      </c>
      <c r="N566" s="0" t="n">
        <v>0.0150962837196389</v>
      </c>
      <c r="O566" s="0" t="n">
        <f aca="false">VLOOKUP(D566,'paramètres CI'!$A$1:$B$6,2)</f>
        <v>0.0424847883250769</v>
      </c>
    </row>
    <row r="567" customFormat="false" ht="15.8" hidden="false" customHeight="false" outlineLevel="0" collapsed="false">
      <c r="A567" s="0" t="s">
        <v>15</v>
      </c>
      <c r="B567" s="0" t="s">
        <v>94</v>
      </c>
      <c r="C567" s="0" t="s">
        <v>32</v>
      </c>
      <c r="D567" s="0" t="s">
        <v>33</v>
      </c>
      <c r="J567" s="0" t="n">
        <v>31.732455259093</v>
      </c>
      <c r="K567" s="0" t="n">
        <v>25</v>
      </c>
      <c r="L567" s="0" t="n">
        <v>111.28797069489</v>
      </c>
      <c r="M567" s="0" t="n">
        <v>1.55895172432673</v>
      </c>
      <c r="N567" s="0" t="n">
        <v>0.0345855689932866</v>
      </c>
      <c r="O567" s="0" t="n">
        <f aca="false">VLOOKUP(D567,'paramètres CI'!$A$1:$B$6,2)</f>
        <v>0.033584731604575</v>
      </c>
    </row>
    <row r="568" customFormat="false" ht="15.8" hidden="false" customHeight="false" outlineLevel="0" collapsed="false">
      <c r="A568" s="0" t="s">
        <v>15</v>
      </c>
      <c r="B568" s="0" t="s">
        <v>94</v>
      </c>
      <c r="C568" s="0" t="s">
        <v>35</v>
      </c>
      <c r="D568" s="0" t="s">
        <v>33</v>
      </c>
      <c r="J568" s="0" t="n">
        <v>39.6655690738663</v>
      </c>
      <c r="K568" s="0" t="n">
        <v>25</v>
      </c>
      <c r="L568" s="0" t="n">
        <v>111.28797069489</v>
      </c>
      <c r="M568" s="0" t="n">
        <v>1.87074206919208</v>
      </c>
      <c r="N568" s="0" t="n">
        <v>9.99400359784133E-005</v>
      </c>
      <c r="O568" s="0" t="n">
        <f aca="false">VLOOKUP(D568,'paramètres CI'!$A$1:$B$6,2)</f>
        <v>0.033584731604575</v>
      </c>
    </row>
    <row r="569" customFormat="false" ht="15.8" hidden="false" customHeight="false" outlineLevel="0" collapsed="false">
      <c r="A569" s="0" t="s">
        <v>15</v>
      </c>
      <c r="B569" s="0" t="s">
        <v>94</v>
      </c>
      <c r="C569" s="0" t="s">
        <v>35</v>
      </c>
      <c r="D569" s="0" t="s">
        <v>34</v>
      </c>
      <c r="J569" s="0" t="n">
        <v>40.3625656666667</v>
      </c>
      <c r="K569" s="0" t="n">
        <v>25</v>
      </c>
      <c r="L569" s="0" t="n">
        <v>115.508155281942</v>
      </c>
      <c r="M569" s="0" t="n">
        <v>1.84415204472944</v>
      </c>
      <c r="N569" s="0" t="n">
        <v>9.99400359784133E-005</v>
      </c>
      <c r="O569" s="0" t="n">
        <f aca="false">VLOOKUP(D569,'paramètres CI'!$A$1:$B$6,2)</f>
        <v>0.0424847883250769</v>
      </c>
    </row>
    <row r="570" customFormat="false" ht="15.8" hidden="false" customHeight="false" outlineLevel="0" collapsed="false">
      <c r="A570" s="0" t="s">
        <v>15</v>
      </c>
      <c r="B570" s="0" t="s">
        <v>94</v>
      </c>
      <c r="C570" s="0" t="s">
        <v>36</v>
      </c>
      <c r="D570" s="0" t="s">
        <v>37</v>
      </c>
      <c r="J570" s="0" t="n">
        <v>10.8487114989812</v>
      </c>
      <c r="K570" s="0" t="n">
        <v>20</v>
      </c>
      <c r="L570" s="0" t="n">
        <v>113.096766939447</v>
      </c>
      <c r="M570" s="0" t="n">
        <v>0.761583138885597</v>
      </c>
      <c r="N570" s="0" t="n">
        <v>9.99400359784133E-005</v>
      </c>
      <c r="O570" s="0" t="n">
        <f aca="false">VLOOKUP(D570,'paramètres CI'!$A$1:$B$6,2)</f>
        <v>0.0385046990211696</v>
      </c>
    </row>
    <row r="571" customFormat="false" ht="15.8" hidden="false" customHeight="false" outlineLevel="0" collapsed="false">
      <c r="A571" s="0" t="s">
        <v>15</v>
      </c>
      <c r="B571" s="0" t="s">
        <v>94</v>
      </c>
      <c r="C571" s="0" t="s">
        <v>38</v>
      </c>
      <c r="D571" s="0" t="s">
        <v>39</v>
      </c>
      <c r="J571" s="0" t="n">
        <v>8.14211857893592</v>
      </c>
      <c r="K571" s="0" t="n">
        <v>20</v>
      </c>
      <c r="L571" s="0" t="n">
        <v>111.555067431955</v>
      </c>
      <c r="M571" s="0" t="n">
        <v>0.989367103465403</v>
      </c>
      <c r="N571" s="0" t="n">
        <v>9.99400359784133E-005</v>
      </c>
      <c r="O571" s="0" t="n">
        <f aca="false">VLOOKUP(D571,'paramètres CI'!$A$1:$B$6,2)</f>
        <v>0.022045059962018</v>
      </c>
    </row>
    <row r="572" customFormat="false" ht="15.8" hidden="false" customHeight="false" outlineLevel="0" collapsed="false">
      <c r="A572" s="0" t="s">
        <v>15</v>
      </c>
      <c r="B572" s="0" t="s">
        <v>94</v>
      </c>
      <c r="C572" s="0" t="s">
        <v>40</v>
      </c>
      <c r="D572" s="0" t="s">
        <v>37</v>
      </c>
      <c r="J572" s="0" t="n">
        <v>8.67896919918499</v>
      </c>
      <c r="K572" s="0" t="n">
        <v>20</v>
      </c>
      <c r="L572" s="0" t="n">
        <v>113.096766939447</v>
      </c>
      <c r="M572" s="0" t="n">
        <v>0.671326600031711</v>
      </c>
      <c r="N572" s="0" t="n">
        <v>0.0565827572043398</v>
      </c>
      <c r="O572" s="0" t="n">
        <f aca="false">VLOOKUP(D572,'paramètres CI'!$A$1:$B$6,2)</f>
        <v>0.0385046990211696</v>
      </c>
    </row>
    <row r="573" customFormat="false" ht="15.8" hidden="false" customHeight="false" outlineLevel="0" collapsed="false">
      <c r="A573" s="0" t="s">
        <v>15</v>
      </c>
      <c r="B573" s="0" t="s">
        <v>94</v>
      </c>
      <c r="C573" s="0" t="s">
        <v>41</v>
      </c>
      <c r="D573" s="0" t="s">
        <v>39</v>
      </c>
      <c r="J573" s="0" t="n">
        <v>6.51369486314873</v>
      </c>
      <c r="K573" s="0" t="n">
        <v>20</v>
      </c>
      <c r="L573" s="0" t="n">
        <v>111.555067431955</v>
      </c>
      <c r="M573" s="0" t="n">
        <v>0.728585644069648</v>
      </c>
      <c r="N573" s="0" t="n">
        <v>0.505111583502222</v>
      </c>
      <c r="O573" s="0" t="n">
        <f aca="false">VLOOKUP(D573,'paramètres CI'!$A$1:$B$6,2)</f>
        <v>0.022045059962018</v>
      </c>
    </row>
    <row r="574" customFormat="false" ht="15.8" hidden="false" customHeight="false" outlineLevel="0" collapsed="false">
      <c r="A574" s="0" t="s">
        <v>15</v>
      </c>
      <c r="B574" s="0" t="s">
        <v>94</v>
      </c>
      <c r="C574" s="0" t="s">
        <v>45</v>
      </c>
      <c r="D574" s="0" t="s">
        <v>43</v>
      </c>
      <c r="J574" s="0" t="n">
        <v>10</v>
      </c>
      <c r="K574" s="0" t="n">
        <v>13</v>
      </c>
      <c r="L574" s="0" t="n">
        <v>113.806452687987</v>
      </c>
      <c r="M574" s="0" t="n">
        <v>0.9</v>
      </c>
      <c r="N574" s="0" t="n">
        <v>0.207755015780119</v>
      </c>
      <c r="O574" s="0" t="n">
        <f aca="false">VLOOKUP(D574,'paramètres CI'!$A$1:$B$6,2)</f>
        <v>0.0935912806596305</v>
      </c>
    </row>
    <row r="575" customFormat="false" ht="15.8" hidden="false" customHeight="false" outlineLevel="0" collapsed="false">
      <c r="A575" s="0" t="s">
        <v>15</v>
      </c>
      <c r="B575" s="0" t="s">
        <v>94</v>
      </c>
      <c r="C575" s="0" t="s">
        <v>46</v>
      </c>
      <c r="D575" s="0" t="s">
        <v>43</v>
      </c>
      <c r="J575" s="0" t="n">
        <v>12</v>
      </c>
      <c r="K575" s="0" t="n">
        <v>13</v>
      </c>
      <c r="L575" s="0" t="n">
        <v>113.806452687987</v>
      </c>
      <c r="M575" s="0" t="n">
        <v>1</v>
      </c>
      <c r="N575" s="0" t="n">
        <v>9.99400359784133E-005</v>
      </c>
      <c r="O575" s="0" t="n">
        <f aca="false">VLOOKUP(D575,'paramètres CI'!$A$1:$B$6,2)</f>
        <v>0.0935912806596305</v>
      </c>
    </row>
    <row r="576" customFormat="false" ht="15.8" hidden="false" customHeight="false" outlineLevel="0" collapsed="false">
      <c r="A576" s="0" t="s">
        <v>15</v>
      </c>
      <c r="B576" s="0" t="s">
        <v>94</v>
      </c>
      <c r="C576" s="0" t="s">
        <v>55</v>
      </c>
      <c r="D576" s="0" t="s">
        <v>43</v>
      </c>
      <c r="J576" s="0" t="n">
        <v>35.998379078223</v>
      </c>
      <c r="K576" s="0" t="n">
        <v>17</v>
      </c>
      <c r="L576" s="0" t="n">
        <v>107.674554141</v>
      </c>
      <c r="M576" s="0" t="n">
        <v>2.67297488372093</v>
      </c>
      <c r="N576" s="0" t="n">
        <v>0.180269150584523</v>
      </c>
      <c r="O576" s="0" t="n">
        <f aca="false">VLOOKUP(D576,'paramètres CI'!$A$1:$B$6,2)</f>
        <v>0.0935912806596305</v>
      </c>
    </row>
    <row r="577" customFormat="false" ht="15.8" hidden="false" customHeight="false" outlineLevel="0" collapsed="false">
      <c r="A577" s="0" t="s">
        <v>15</v>
      </c>
      <c r="B577" s="0" t="s">
        <v>94</v>
      </c>
      <c r="C577" s="0" t="s">
        <v>56</v>
      </c>
      <c r="D577" s="0" t="s">
        <v>43</v>
      </c>
      <c r="J577" s="0" t="n">
        <v>44.9979738477787</v>
      </c>
      <c r="K577" s="0" t="n">
        <v>17</v>
      </c>
      <c r="L577" s="0" t="n">
        <v>107.674554141</v>
      </c>
      <c r="M577" s="0" t="n">
        <v>3.32861023255814</v>
      </c>
      <c r="N577" s="0" t="n">
        <v>9.99400359784133E-005</v>
      </c>
      <c r="O577" s="0" t="n">
        <f aca="false">VLOOKUP(D577,'paramètres CI'!$A$1:$B$6,2)</f>
        <v>0.0935912806596305</v>
      </c>
    </row>
    <row r="578" customFormat="false" ht="15.8" hidden="false" customHeight="false" outlineLevel="0" collapsed="false">
      <c r="A578" s="0" t="s">
        <v>15</v>
      </c>
      <c r="B578" s="0" t="s">
        <v>95</v>
      </c>
      <c r="C578" s="0" t="s">
        <v>32</v>
      </c>
      <c r="D578" s="0" t="s">
        <v>34</v>
      </c>
      <c r="J578" s="0" t="n">
        <v>48.5701357395801</v>
      </c>
      <c r="K578" s="0" t="n">
        <v>25</v>
      </c>
      <c r="L578" s="0" t="n">
        <v>143.80229839383</v>
      </c>
      <c r="M578" s="0" t="n">
        <v>1.63387505248133</v>
      </c>
      <c r="N578" s="0" t="n">
        <v>0.0652310719191035</v>
      </c>
      <c r="O578" s="0" t="n">
        <f aca="false">VLOOKUP(D578,'paramètres CI'!$A$1:$B$6,2)</f>
        <v>0.0424847883250769</v>
      </c>
    </row>
    <row r="579" customFormat="false" ht="15.8" hidden="false" customHeight="false" outlineLevel="0" collapsed="false">
      <c r="A579" s="0" t="s">
        <v>15</v>
      </c>
      <c r="B579" s="0" t="s">
        <v>95</v>
      </c>
      <c r="C579" s="0" t="s">
        <v>32</v>
      </c>
      <c r="D579" s="0" t="s">
        <v>33</v>
      </c>
      <c r="J579" s="0" t="n">
        <v>49.0999443411446</v>
      </c>
      <c r="K579" s="0" t="n">
        <v>25</v>
      </c>
      <c r="L579" s="0" t="n">
        <v>130.83936103619</v>
      </c>
      <c r="M579" s="0" t="n">
        <v>1.55957482928918</v>
      </c>
      <c r="N579" s="0" t="n">
        <v>0.0723140036556016</v>
      </c>
      <c r="O579" s="0" t="n">
        <f aca="false">VLOOKUP(D579,'paramètres CI'!$A$1:$B$6,2)</f>
        <v>0.033584731604575</v>
      </c>
    </row>
    <row r="580" customFormat="false" ht="15.8" hidden="false" customHeight="false" outlineLevel="0" collapsed="false">
      <c r="A580" s="0" t="s">
        <v>15</v>
      </c>
      <c r="B580" s="0" t="s">
        <v>95</v>
      </c>
      <c r="C580" s="0" t="s">
        <v>35</v>
      </c>
      <c r="D580" s="0" t="s">
        <v>33</v>
      </c>
      <c r="J580" s="0" t="n">
        <v>61.3749304264308</v>
      </c>
      <c r="K580" s="0" t="n">
        <v>25</v>
      </c>
      <c r="L580" s="0" t="n">
        <v>130.83936103619</v>
      </c>
      <c r="M580" s="0" t="n">
        <v>1.87148979514701</v>
      </c>
      <c r="N580" s="0" t="n">
        <v>9.99400359784132E-005</v>
      </c>
      <c r="O580" s="0" t="n">
        <f aca="false">VLOOKUP(D580,'paramètres CI'!$A$1:$B$6,2)</f>
        <v>0.033584731604575</v>
      </c>
    </row>
    <row r="581" customFormat="false" ht="15.8" hidden="false" customHeight="false" outlineLevel="0" collapsed="false">
      <c r="A581" s="0" t="s">
        <v>15</v>
      </c>
      <c r="B581" s="0" t="s">
        <v>95</v>
      </c>
      <c r="C581" s="0" t="s">
        <v>35</v>
      </c>
      <c r="D581" s="0" t="s">
        <v>34</v>
      </c>
      <c r="J581" s="0" t="n">
        <v>60.7126696744751</v>
      </c>
      <c r="K581" s="0" t="n">
        <v>25</v>
      </c>
      <c r="L581" s="0" t="n">
        <v>143.80229839383</v>
      </c>
      <c r="M581" s="0" t="n">
        <v>1.9606500629776</v>
      </c>
      <c r="N581" s="0" t="n">
        <v>9.99400359784132E-005</v>
      </c>
      <c r="O581" s="0" t="n">
        <f aca="false">VLOOKUP(D581,'paramètres CI'!$A$1:$B$6,2)</f>
        <v>0.0424847883250769</v>
      </c>
    </row>
    <row r="582" customFormat="false" ht="15.8" hidden="false" customHeight="false" outlineLevel="0" collapsed="false">
      <c r="A582" s="0" t="s">
        <v>15</v>
      </c>
      <c r="B582" s="0" t="s">
        <v>95</v>
      </c>
      <c r="C582" s="0" t="s">
        <v>36</v>
      </c>
      <c r="D582" s="0" t="s">
        <v>37</v>
      </c>
      <c r="J582" s="0" t="n">
        <v>41.5287109684764</v>
      </c>
      <c r="K582" s="0" t="n">
        <v>20</v>
      </c>
      <c r="L582" s="0" t="n">
        <v>133.052856481641</v>
      </c>
      <c r="M582" s="0" t="n">
        <v>0.751617554418763</v>
      </c>
      <c r="N582" s="0" t="n">
        <v>9.99400359784132E-005</v>
      </c>
      <c r="O582" s="0" t="n">
        <f aca="false">VLOOKUP(D582,'paramètres CI'!$A$1:$B$6,2)</f>
        <v>0.0385046990211696</v>
      </c>
    </row>
    <row r="583" customFormat="false" ht="15.8" hidden="false" customHeight="false" outlineLevel="0" collapsed="false">
      <c r="A583" s="0" t="s">
        <v>15</v>
      </c>
      <c r="B583" s="0" t="s">
        <v>95</v>
      </c>
      <c r="C583" s="0" t="s">
        <v>38</v>
      </c>
      <c r="D583" s="0" t="s">
        <v>39</v>
      </c>
      <c r="J583" s="0" t="n">
        <v>30.944260891132</v>
      </c>
      <c r="K583" s="0" t="n">
        <v>20</v>
      </c>
      <c r="L583" s="0" t="n">
        <v>146.596165308394</v>
      </c>
      <c r="M583" s="0" t="n">
        <v>0.98494919666898</v>
      </c>
      <c r="N583" s="0" t="n">
        <v>9.99400359784132E-005</v>
      </c>
      <c r="O583" s="0" t="n">
        <f aca="false">VLOOKUP(D583,'paramètres CI'!$A$1:$B$6,2)</f>
        <v>0.022045059962018</v>
      </c>
    </row>
    <row r="584" customFormat="false" ht="15.8" hidden="false" customHeight="false" outlineLevel="0" collapsed="false">
      <c r="A584" s="0" t="s">
        <v>15</v>
      </c>
      <c r="B584" s="0" t="s">
        <v>95</v>
      </c>
      <c r="C584" s="0" t="s">
        <v>40</v>
      </c>
      <c r="D584" s="0" t="s">
        <v>37</v>
      </c>
      <c r="J584" s="0" t="n">
        <v>33.2229687747811</v>
      </c>
      <c r="K584" s="0" t="n">
        <v>20</v>
      </c>
      <c r="L584" s="0" t="n">
        <v>133.052856481641</v>
      </c>
      <c r="M584" s="0" t="n">
        <v>0.654786860491742</v>
      </c>
      <c r="N584" s="0" t="n">
        <v>0.0526600911976433</v>
      </c>
      <c r="O584" s="0" t="n">
        <f aca="false">VLOOKUP(D584,'paramètres CI'!$A$1:$B$6,2)</f>
        <v>0.0385046990211696</v>
      </c>
    </row>
    <row r="585" customFormat="false" ht="15.8" hidden="false" customHeight="false" outlineLevel="0" collapsed="false">
      <c r="A585" s="0" t="s">
        <v>15</v>
      </c>
      <c r="B585" s="0" t="s">
        <v>95</v>
      </c>
      <c r="C585" s="0" t="s">
        <v>41</v>
      </c>
      <c r="D585" s="0" t="s">
        <v>39</v>
      </c>
      <c r="J585" s="0" t="n">
        <v>24.7554087129056</v>
      </c>
      <c r="K585" s="0" t="n">
        <v>20</v>
      </c>
      <c r="L585" s="0" t="n">
        <v>146.596165308394</v>
      </c>
      <c r="M585" s="0" t="n">
        <v>0.742698247471753</v>
      </c>
      <c r="N585" s="0" t="n">
        <v>0.328326905498679</v>
      </c>
      <c r="O585" s="0" t="n">
        <f aca="false">VLOOKUP(D585,'paramètres CI'!$A$1:$B$6,2)</f>
        <v>0.022045059962018</v>
      </c>
    </row>
    <row r="586" customFormat="false" ht="15.8" hidden="false" customHeight="false" outlineLevel="0" collapsed="false">
      <c r="A586" s="0" t="s">
        <v>15</v>
      </c>
      <c r="B586" s="0" t="s">
        <v>95</v>
      </c>
      <c r="C586" s="0" t="s">
        <v>45</v>
      </c>
      <c r="D586" s="0" t="s">
        <v>43</v>
      </c>
      <c r="J586" s="0" t="n">
        <v>10</v>
      </c>
      <c r="K586" s="0" t="n">
        <v>13</v>
      </c>
      <c r="L586" s="0" t="n">
        <v>125.404290924021</v>
      </c>
      <c r="M586" s="0" t="n">
        <v>0.9</v>
      </c>
      <c r="N586" s="0" t="n">
        <v>0.259211549012442</v>
      </c>
      <c r="O586" s="0" t="n">
        <f aca="false">VLOOKUP(D586,'paramètres CI'!$A$1:$B$6,2)</f>
        <v>0.0935912806596305</v>
      </c>
    </row>
    <row r="587" customFormat="false" ht="15.8" hidden="false" customHeight="false" outlineLevel="0" collapsed="false">
      <c r="A587" s="0" t="s">
        <v>15</v>
      </c>
      <c r="B587" s="0" t="s">
        <v>95</v>
      </c>
      <c r="C587" s="0" t="s">
        <v>46</v>
      </c>
      <c r="D587" s="0" t="s">
        <v>43</v>
      </c>
      <c r="J587" s="0" t="n">
        <v>12</v>
      </c>
      <c r="K587" s="0" t="n">
        <v>13</v>
      </c>
      <c r="L587" s="0" t="n">
        <v>125.404290924021</v>
      </c>
      <c r="M587" s="0" t="n">
        <v>1</v>
      </c>
      <c r="N587" s="0" t="n">
        <v>9.99400359784132E-005</v>
      </c>
      <c r="O587" s="0" t="n">
        <f aca="false">VLOOKUP(D587,'paramètres CI'!$A$1:$B$6,2)</f>
        <v>0.0935912806596305</v>
      </c>
    </row>
    <row r="588" customFormat="false" ht="15.8" hidden="false" customHeight="false" outlineLevel="0" collapsed="false">
      <c r="A588" s="0" t="s">
        <v>15</v>
      </c>
      <c r="B588" s="0" t="s">
        <v>95</v>
      </c>
      <c r="C588" s="0" t="s">
        <v>48</v>
      </c>
      <c r="D588" s="0" t="s">
        <v>43</v>
      </c>
      <c r="J588" s="0" t="n">
        <v>119.777229372829</v>
      </c>
      <c r="K588" s="0" t="n">
        <v>20</v>
      </c>
      <c r="L588" s="0" t="n">
        <v>119.255617135267</v>
      </c>
      <c r="M588" s="0" t="n">
        <v>3.24350372093023</v>
      </c>
      <c r="N588" s="0" t="n">
        <v>0.22165673850066</v>
      </c>
      <c r="O588" s="0" t="n">
        <f aca="false">VLOOKUP(D588,'paramètres CI'!$A$1:$B$6,2)</f>
        <v>0.0935912806596305</v>
      </c>
    </row>
    <row r="589" customFormat="false" ht="15.8" hidden="false" customHeight="false" outlineLevel="0" collapsed="false">
      <c r="A589" s="0" t="s">
        <v>15</v>
      </c>
      <c r="B589" s="0" t="s">
        <v>95</v>
      </c>
      <c r="C589" s="0" t="s">
        <v>49</v>
      </c>
      <c r="D589" s="0" t="s">
        <v>43</v>
      </c>
      <c r="J589" s="0" t="n">
        <v>149.721536716037</v>
      </c>
      <c r="K589" s="0" t="n">
        <v>20</v>
      </c>
      <c r="L589" s="0" t="n">
        <v>119.255617135267</v>
      </c>
      <c r="M589" s="0" t="n">
        <v>3.39795627906976</v>
      </c>
      <c r="N589" s="0" t="n">
        <v>9.99400359784132E-005</v>
      </c>
      <c r="O589" s="0" t="n">
        <f aca="false">VLOOKUP(D589,'paramètres CI'!$A$1:$B$6,2)</f>
        <v>0.0935912806596305</v>
      </c>
    </row>
    <row r="590" customFormat="false" ht="15.8" hidden="false" customHeight="false" outlineLevel="0" collapsed="false">
      <c r="A590" s="0" t="s">
        <v>15</v>
      </c>
      <c r="B590" s="0" t="s">
        <v>96</v>
      </c>
      <c r="C590" s="0" t="s">
        <v>32</v>
      </c>
      <c r="D590" s="0" t="s">
        <v>33</v>
      </c>
      <c r="J590" s="0" t="n">
        <v>32.6885920615636</v>
      </c>
      <c r="K590" s="0" t="n">
        <v>25</v>
      </c>
      <c r="L590" s="0" t="n">
        <v>81.9223757662001</v>
      </c>
      <c r="M590" s="0" t="n">
        <v>1.55919491358568</v>
      </c>
      <c r="N590" s="0" t="n">
        <v>0.0321544554877887</v>
      </c>
      <c r="O590" s="0" t="n">
        <f aca="false">VLOOKUP(D590,'paramètres CI'!$A$1:$B$6,2)</f>
        <v>0.033584731604575</v>
      </c>
    </row>
    <row r="591" customFormat="false" ht="15.8" hidden="false" customHeight="false" outlineLevel="0" collapsed="false">
      <c r="A591" s="0" t="s">
        <v>15</v>
      </c>
      <c r="B591" s="0" t="s">
        <v>96</v>
      </c>
      <c r="C591" s="0" t="s">
        <v>32</v>
      </c>
      <c r="D591" s="0" t="s">
        <v>34</v>
      </c>
      <c r="J591" s="0" t="n">
        <v>32.5003711270346</v>
      </c>
      <c r="K591" s="0" t="n">
        <v>25</v>
      </c>
      <c r="L591" s="0" t="n">
        <v>90.8673292186829</v>
      </c>
      <c r="M591" s="0" t="n">
        <v>1.57661968934847</v>
      </c>
      <c r="N591" s="0" t="n">
        <v>0.0352238274117981</v>
      </c>
      <c r="O591" s="0" t="n">
        <f aca="false">VLOOKUP(D591,'paramètres CI'!$A$1:$B$6,2)</f>
        <v>0.0424847883250769</v>
      </c>
    </row>
    <row r="592" customFormat="false" ht="15.8" hidden="false" customHeight="false" outlineLevel="0" collapsed="false">
      <c r="A592" s="0" t="s">
        <v>15</v>
      </c>
      <c r="B592" s="0" t="s">
        <v>96</v>
      </c>
      <c r="C592" s="0" t="s">
        <v>35</v>
      </c>
      <c r="D592" s="0" t="s">
        <v>33</v>
      </c>
      <c r="J592" s="0" t="n">
        <v>40.8607400769546</v>
      </c>
      <c r="K592" s="0" t="n">
        <v>25</v>
      </c>
      <c r="L592" s="0" t="n">
        <v>81.9223757662001</v>
      </c>
      <c r="M592" s="0" t="n">
        <v>1.87103389630282</v>
      </c>
      <c r="N592" s="0" t="n">
        <v>9.99400359784132E-005</v>
      </c>
      <c r="O592" s="0" t="n">
        <f aca="false">VLOOKUP(D592,'paramètres CI'!$A$1:$B$6,2)</f>
        <v>0.033584731604575</v>
      </c>
    </row>
    <row r="593" customFormat="false" ht="15.8" hidden="false" customHeight="false" outlineLevel="0" collapsed="false">
      <c r="A593" s="0" t="s">
        <v>15</v>
      </c>
      <c r="B593" s="0" t="s">
        <v>96</v>
      </c>
      <c r="C593" s="0" t="s">
        <v>35</v>
      </c>
      <c r="D593" s="0" t="s">
        <v>34</v>
      </c>
      <c r="J593" s="0" t="n">
        <v>40.6254639087933</v>
      </c>
      <c r="K593" s="0" t="n">
        <v>25</v>
      </c>
      <c r="L593" s="0" t="n">
        <v>90.8673292186829</v>
      </c>
      <c r="M593" s="0" t="n">
        <v>1.89194362721816</v>
      </c>
      <c r="N593" s="0" t="n">
        <v>9.99400359784132E-005</v>
      </c>
      <c r="O593" s="0" t="n">
        <f aca="false">VLOOKUP(D593,'paramètres CI'!$A$1:$B$6,2)</f>
        <v>0.0424847883250769</v>
      </c>
    </row>
    <row r="594" customFormat="false" ht="15.8" hidden="false" customHeight="false" outlineLevel="0" collapsed="false">
      <c r="A594" s="0" t="s">
        <v>15</v>
      </c>
      <c r="B594" s="0" t="s">
        <v>96</v>
      </c>
      <c r="C594" s="0" t="s">
        <v>36</v>
      </c>
      <c r="D594" s="0" t="s">
        <v>37</v>
      </c>
      <c r="J594" s="0" t="n">
        <v>30.8886153846153</v>
      </c>
      <c r="K594" s="0" t="n">
        <v>20</v>
      </c>
      <c r="L594" s="0" t="n">
        <v>85.6577714878553</v>
      </c>
      <c r="M594" s="0" t="n">
        <v>0.749223877611474</v>
      </c>
      <c r="N594" s="0" t="n">
        <v>9.99400359784132E-005</v>
      </c>
      <c r="O594" s="0" t="n">
        <f aca="false">VLOOKUP(D594,'paramètres CI'!$A$1:$B$6,2)</f>
        <v>0.0385046990211696</v>
      </c>
    </row>
    <row r="595" customFormat="false" ht="15.8" hidden="false" customHeight="false" outlineLevel="0" collapsed="false">
      <c r="A595" s="0" t="s">
        <v>15</v>
      </c>
      <c r="B595" s="0" t="s">
        <v>96</v>
      </c>
      <c r="C595" s="0" t="s">
        <v>38</v>
      </c>
      <c r="D595" s="0" t="s">
        <v>39</v>
      </c>
      <c r="J595" s="0" t="n">
        <v>30.8886153846153</v>
      </c>
      <c r="K595" s="0" t="n">
        <v>20</v>
      </c>
      <c r="L595" s="0" t="n">
        <v>91.7377348481769</v>
      </c>
      <c r="M595" s="0" t="n">
        <v>0.97699442439909</v>
      </c>
      <c r="N595" s="0" t="n">
        <v>9.99400359784132E-005</v>
      </c>
      <c r="O595" s="0" t="n">
        <f aca="false">VLOOKUP(D595,'paramètres CI'!$A$1:$B$6,2)</f>
        <v>0.022045059962018</v>
      </c>
    </row>
    <row r="596" customFormat="false" ht="15.8" hidden="false" customHeight="false" outlineLevel="0" collapsed="false">
      <c r="A596" s="0" t="s">
        <v>15</v>
      </c>
      <c r="B596" s="0" t="s">
        <v>96</v>
      </c>
      <c r="C596" s="0" t="s">
        <v>40</v>
      </c>
      <c r="D596" s="0" t="s">
        <v>37</v>
      </c>
      <c r="J596" s="0" t="n">
        <v>24.7108923076923</v>
      </c>
      <c r="K596" s="0" t="n">
        <v>20</v>
      </c>
      <c r="L596" s="0" t="n">
        <v>85.6577714878553</v>
      </c>
      <c r="M596" s="0" t="n">
        <v>0.65174413054584</v>
      </c>
      <c r="N596" s="0" t="n">
        <v>0.0719789054305199</v>
      </c>
      <c r="O596" s="0" t="n">
        <f aca="false">VLOOKUP(D596,'paramètres CI'!$A$1:$B$6,2)</f>
        <v>0.0385046990211696</v>
      </c>
    </row>
    <row r="597" customFormat="false" ht="15.8" hidden="false" customHeight="false" outlineLevel="0" collapsed="false">
      <c r="A597" s="0" t="s">
        <v>15</v>
      </c>
      <c r="B597" s="0" t="s">
        <v>96</v>
      </c>
      <c r="C597" s="0" t="s">
        <v>41</v>
      </c>
      <c r="D597" s="0" t="s">
        <v>39</v>
      </c>
      <c r="J597" s="0" t="n">
        <v>24.7108923076923</v>
      </c>
      <c r="K597" s="0" t="n">
        <v>20</v>
      </c>
      <c r="L597" s="0" t="n">
        <v>91.7377348481769</v>
      </c>
      <c r="M597" s="0" t="n">
        <v>0.708986198580485</v>
      </c>
      <c r="N597" s="0" t="n">
        <v>0.393040238953547</v>
      </c>
      <c r="O597" s="0" t="n">
        <f aca="false">VLOOKUP(D597,'paramètres CI'!$A$1:$B$6,2)</f>
        <v>0.022045059962018</v>
      </c>
    </row>
    <row r="598" customFormat="false" ht="15.8" hidden="false" customHeight="false" outlineLevel="0" collapsed="false">
      <c r="A598" s="0" t="s">
        <v>15</v>
      </c>
      <c r="B598" s="0" t="s">
        <v>96</v>
      </c>
      <c r="C598" s="0" t="s">
        <v>45</v>
      </c>
      <c r="D598" s="0" t="s">
        <v>43</v>
      </c>
      <c r="J598" s="0" t="n">
        <v>10</v>
      </c>
      <c r="K598" s="0" t="n">
        <v>13</v>
      </c>
      <c r="L598" s="0" t="n">
        <v>83.3291427539761</v>
      </c>
      <c r="M598" s="0" t="n">
        <v>0.9</v>
      </c>
      <c r="N598" s="0" t="n">
        <v>0.292975225928251</v>
      </c>
      <c r="O598" s="0" t="n">
        <f aca="false">VLOOKUP(D598,'paramètres CI'!$A$1:$B$6,2)</f>
        <v>0.0935912806596305</v>
      </c>
    </row>
    <row r="599" customFormat="false" ht="15.8" hidden="false" customHeight="false" outlineLevel="0" collapsed="false">
      <c r="A599" s="0" t="s">
        <v>15</v>
      </c>
      <c r="B599" s="0" t="s">
        <v>96</v>
      </c>
      <c r="C599" s="0" t="s">
        <v>46</v>
      </c>
      <c r="D599" s="0" t="s">
        <v>43</v>
      </c>
      <c r="J599" s="0" t="n">
        <v>12</v>
      </c>
      <c r="K599" s="0" t="n">
        <v>13</v>
      </c>
      <c r="L599" s="0" t="n">
        <v>83.3291427539761</v>
      </c>
      <c r="M599" s="0" t="n">
        <v>1</v>
      </c>
      <c r="N599" s="0" t="n">
        <v>9.99400359784132E-005</v>
      </c>
      <c r="O599" s="0" t="n">
        <f aca="false">VLOOKUP(D599,'paramètres CI'!$A$1:$B$6,2)</f>
        <v>0.0935912806596305</v>
      </c>
    </row>
    <row r="600" customFormat="false" ht="15.8" hidden="false" customHeight="false" outlineLevel="0" collapsed="false">
      <c r="A600" s="0" t="s">
        <v>15</v>
      </c>
      <c r="B600" s="0" t="s">
        <v>96</v>
      </c>
      <c r="C600" s="0" t="s">
        <v>48</v>
      </c>
      <c r="D600" s="0" t="s">
        <v>43</v>
      </c>
      <c r="J600" s="0" t="n">
        <v>73.2398821094905</v>
      </c>
      <c r="K600" s="0" t="n">
        <v>20</v>
      </c>
      <c r="L600" s="0" t="n">
        <v>81.9372619394211</v>
      </c>
      <c r="M600" s="0" t="n">
        <v>3.24350372093023</v>
      </c>
      <c r="N600" s="0" t="n">
        <v>0.174027706572225</v>
      </c>
      <c r="O600" s="0" t="n">
        <f aca="false">VLOOKUP(D600,'paramètres CI'!$A$1:$B$6,2)</f>
        <v>0.0935912806596305</v>
      </c>
    </row>
    <row r="601" customFormat="false" ht="15.8" hidden="false" customHeight="false" outlineLevel="0" collapsed="false">
      <c r="A601" s="0" t="s">
        <v>15</v>
      </c>
      <c r="B601" s="0" t="s">
        <v>96</v>
      </c>
      <c r="C601" s="0" t="s">
        <v>49</v>
      </c>
      <c r="D601" s="0" t="s">
        <v>43</v>
      </c>
      <c r="J601" s="0" t="n">
        <v>91.5498526368631</v>
      </c>
      <c r="K601" s="0" t="n">
        <v>20</v>
      </c>
      <c r="L601" s="0" t="n">
        <v>81.9372619394211</v>
      </c>
      <c r="M601" s="0" t="n">
        <v>3.39795627906976</v>
      </c>
      <c r="N601" s="0" t="n">
        <v>9.99400359784132E-005</v>
      </c>
      <c r="O601" s="0" t="n">
        <f aca="false">VLOOKUP(D601,'paramètres CI'!$A$1:$B$6,2)</f>
        <v>0.0935912806596305</v>
      </c>
    </row>
    <row r="602" customFormat="false" ht="15.8" hidden="false" customHeight="false" outlineLevel="0" collapsed="false">
      <c r="A602" s="0" t="s">
        <v>15</v>
      </c>
      <c r="B602" s="0" t="s">
        <v>97</v>
      </c>
      <c r="C602" s="0" t="s">
        <v>32</v>
      </c>
      <c r="D602" s="0" t="s">
        <v>34</v>
      </c>
      <c r="J602" s="0" t="n">
        <v>27.950947464592</v>
      </c>
      <c r="K602" s="0" t="n">
        <v>25</v>
      </c>
      <c r="L602" s="0" t="n">
        <v>81.2049989033703</v>
      </c>
      <c r="M602" s="0" t="n">
        <v>1.56721538794675</v>
      </c>
      <c r="N602" s="0" t="n">
        <v>0.0353374191913178</v>
      </c>
      <c r="O602" s="0" t="n">
        <f aca="false">VLOOKUP(D602,'paramètres CI'!$A$1:$B$6,2)</f>
        <v>0.0424847883250769</v>
      </c>
    </row>
    <row r="603" customFormat="false" ht="15.8" hidden="false" customHeight="false" outlineLevel="0" collapsed="false">
      <c r="A603" s="0" t="s">
        <v>15</v>
      </c>
      <c r="B603" s="0" t="s">
        <v>97</v>
      </c>
      <c r="C603" s="0" t="s">
        <v>32</v>
      </c>
      <c r="D603" s="0" t="s">
        <v>33</v>
      </c>
      <c r="J603" s="0" t="n">
        <v>28.2312804721311</v>
      </c>
      <c r="K603" s="0" t="n">
        <v>25</v>
      </c>
      <c r="L603" s="0" t="n">
        <v>83.8371370169685</v>
      </c>
      <c r="M603" s="0" t="n">
        <v>1.55778069050139</v>
      </c>
      <c r="N603" s="0" t="n">
        <v>0.0353834357571494</v>
      </c>
      <c r="O603" s="0" t="n">
        <f aca="false">VLOOKUP(D603,'paramètres CI'!$A$1:$B$6,2)</f>
        <v>0.033584731604575</v>
      </c>
    </row>
    <row r="604" customFormat="false" ht="15.8" hidden="false" customHeight="false" outlineLevel="0" collapsed="false">
      <c r="A604" s="0" t="s">
        <v>15</v>
      </c>
      <c r="B604" s="0" t="s">
        <v>97</v>
      </c>
      <c r="C604" s="0" t="s">
        <v>35</v>
      </c>
      <c r="D604" s="0" t="s">
        <v>33</v>
      </c>
      <c r="J604" s="0" t="n">
        <v>35.2891005901638</v>
      </c>
      <c r="K604" s="0" t="n">
        <v>25</v>
      </c>
      <c r="L604" s="0" t="n">
        <v>83.8371370169685</v>
      </c>
      <c r="M604" s="0" t="n">
        <v>1.86933682860167</v>
      </c>
      <c r="N604" s="0" t="n">
        <v>9.99400359784133E-005</v>
      </c>
      <c r="O604" s="0" t="n">
        <f aca="false">VLOOKUP(D604,'paramètres CI'!$A$1:$B$6,2)</f>
        <v>0.033584731604575</v>
      </c>
    </row>
    <row r="605" customFormat="false" ht="15.8" hidden="false" customHeight="false" outlineLevel="0" collapsed="false">
      <c r="A605" s="0" t="s">
        <v>15</v>
      </c>
      <c r="B605" s="0" t="s">
        <v>97</v>
      </c>
      <c r="C605" s="0" t="s">
        <v>35</v>
      </c>
      <c r="D605" s="0" t="s">
        <v>34</v>
      </c>
      <c r="J605" s="0" t="n">
        <v>34.93868433074</v>
      </c>
      <c r="K605" s="0" t="n">
        <v>25</v>
      </c>
      <c r="L605" s="0" t="n">
        <v>81.2049989033703</v>
      </c>
      <c r="M605" s="0" t="n">
        <v>1.8806584655361</v>
      </c>
      <c r="N605" s="0" t="n">
        <v>9.99400359784133E-005</v>
      </c>
      <c r="O605" s="0" t="n">
        <f aca="false">VLOOKUP(D605,'paramètres CI'!$A$1:$B$6,2)</f>
        <v>0.0424847883250769</v>
      </c>
    </row>
    <row r="606" customFormat="false" ht="15.8" hidden="false" customHeight="false" outlineLevel="0" collapsed="false">
      <c r="A606" s="0" t="s">
        <v>15</v>
      </c>
      <c r="B606" s="0" t="s">
        <v>97</v>
      </c>
      <c r="C606" s="0" t="s">
        <v>36</v>
      </c>
      <c r="D606" s="0" t="s">
        <v>37</v>
      </c>
      <c r="J606" s="0" t="n">
        <v>14.7359319556727</v>
      </c>
      <c r="K606" s="0" t="n">
        <v>20</v>
      </c>
      <c r="L606" s="0" t="n">
        <v>82.7358778118908</v>
      </c>
      <c r="M606" s="0" t="n">
        <v>0.761583138885597</v>
      </c>
      <c r="N606" s="0" t="n">
        <v>9.99400359784133E-005</v>
      </c>
      <c r="O606" s="0" t="n">
        <f aca="false">VLOOKUP(D606,'paramètres CI'!$A$1:$B$6,2)</f>
        <v>0.0385046990211696</v>
      </c>
    </row>
    <row r="607" customFormat="false" ht="15.8" hidden="false" customHeight="false" outlineLevel="0" collapsed="false">
      <c r="A607" s="0" t="s">
        <v>15</v>
      </c>
      <c r="B607" s="0" t="s">
        <v>97</v>
      </c>
      <c r="C607" s="0" t="s">
        <v>38</v>
      </c>
      <c r="D607" s="0" t="s">
        <v>39</v>
      </c>
      <c r="J607" s="0" t="n">
        <v>10.9427703567267</v>
      </c>
      <c r="K607" s="0" t="n">
        <v>20</v>
      </c>
      <c r="L607" s="0" t="n">
        <v>83.048699329924</v>
      </c>
      <c r="M607" s="0" t="n">
        <v>0.989367103465403</v>
      </c>
      <c r="N607" s="0" t="n">
        <v>9.99400359784133E-005</v>
      </c>
      <c r="O607" s="0" t="n">
        <f aca="false">VLOOKUP(D607,'paramètres CI'!$A$1:$B$6,2)</f>
        <v>0.022045059962018</v>
      </c>
    </row>
    <row r="608" customFormat="false" ht="15.8" hidden="false" customHeight="false" outlineLevel="0" collapsed="false">
      <c r="A608" s="0" t="s">
        <v>15</v>
      </c>
      <c r="B608" s="0" t="s">
        <v>97</v>
      </c>
      <c r="C608" s="0" t="s">
        <v>40</v>
      </c>
      <c r="D608" s="0" t="s">
        <v>37</v>
      </c>
      <c r="J608" s="0" t="n">
        <v>11.7887455645382</v>
      </c>
      <c r="K608" s="0" t="n">
        <v>20</v>
      </c>
      <c r="L608" s="0" t="n">
        <v>82.7358778118908</v>
      </c>
      <c r="M608" s="0" t="n">
        <v>0.671326600031711</v>
      </c>
      <c r="N608" s="0" t="n">
        <v>0.0510592080793895</v>
      </c>
      <c r="O608" s="0" t="n">
        <f aca="false">VLOOKUP(D608,'paramètres CI'!$A$1:$B$6,2)</f>
        <v>0.0385046990211696</v>
      </c>
    </row>
    <row r="609" customFormat="false" ht="15.8" hidden="false" customHeight="false" outlineLevel="0" collapsed="false">
      <c r="A609" s="0" t="s">
        <v>15</v>
      </c>
      <c r="B609" s="0" t="s">
        <v>97</v>
      </c>
      <c r="C609" s="0" t="s">
        <v>41</v>
      </c>
      <c r="D609" s="0" t="s">
        <v>39</v>
      </c>
      <c r="J609" s="0" t="n">
        <v>8.75421628538136</v>
      </c>
      <c r="K609" s="0" t="n">
        <v>20</v>
      </c>
      <c r="L609" s="0" t="n">
        <v>83.048699329924</v>
      </c>
      <c r="M609" s="0" t="n">
        <v>0.728585644069648</v>
      </c>
      <c r="N609" s="0" t="n">
        <v>0.426628385698737</v>
      </c>
      <c r="O609" s="0" t="n">
        <f aca="false">VLOOKUP(D609,'paramètres CI'!$A$1:$B$6,2)</f>
        <v>0.022045059962018</v>
      </c>
    </row>
    <row r="610" customFormat="false" ht="15.8" hidden="false" customHeight="false" outlineLevel="0" collapsed="false">
      <c r="A610" s="0" t="s">
        <v>15</v>
      </c>
      <c r="B610" s="0" t="s">
        <v>97</v>
      </c>
      <c r="C610" s="0" t="s">
        <v>45</v>
      </c>
      <c r="D610" s="0" t="s">
        <v>43</v>
      </c>
      <c r="J610" s="0" t="n">
        <v>10</v>
      </c>
      <c r="K610" s="0" t="n">
        <v>13</v>
      </c>
      <c r="L610" s="0" t="n">
        <v>84.1235112741877</v>
      </c>
      <c r="M610" s="0" t="n">
        <v>0.9</v>
      </c>
      <c r="N610" s="0" t="n">
        <v>0.222065882462948</v>
      </c>
      <c r="O610" s="0" t="n">
        <f aca="false">VLOOKUP(D610,'paramètres CI'!$A$1:$B$6,2)</f>
        <v>0.0935912806596305</v>
      </c>
    </row>
    <row r="611" customFormat="false" ht="15.8" hidden="false" customHeight="false" outlineLevel="0" collapsed="false">
      <c r="A611" s="0" t="s">
        <v>15</v>
      </c>
      <c r="B611" s="0" t="s">
        <v>97</v>
      </c>
      <c r="C611" s="0" t="s">
        <v>46</v>
      </c>
      <c r="D611" s="0" t="s">
        <v>43</v>
      </c>
      <c r="J611" s="0" t="n">
        <v>12</v>
      </c>
      <c r="K611" s="0" t="n">
        <v>13</v>
      </c>
      <c r="L611" s="0" t="n">
        <v>84.1235112741877</v>
      </c>
      <c r="M611" s="0" t="n">
        <v>1</v>
      </c>
      <c r="N611" s="0" t="n">
        <v>9.99400359784133E-005</v>
      </c>
      <c r="O611" s="0" t="n">
        <f aca="false">VLOOKUP(D611,'paramètres CI'!$A$1:$B$6,2)</f>
        <v>0.0935912806596305</v>
      </c>
    </row>
    <row r="612" customFormat="false" ht="15.8" hidden="false" customHeight="false" outlineLevel="0" collapsed="false">
      <c r="A612" s="0" t="s">
        <v>15</v>
      </c>
      <c r="B612" s="0" t="s">
        <v>97</v>
      </c>
      <c r="C612" s="0" t="s">
        <v>55</v>
      </c>
      <c r="D612" s="0" t="s">
        <v>43</v>
      </c>
      <c r="J612" s="0" t="n">
        <v>32.0726128393343</v>
      </c>
      <c r="K612" s="0" t="n">
        <v>17</v>
      </c>
      <c r="L612" s="0" t="n">
        <v>82.8086322863161</v>
      </c>
      <c r="M612" s="0" t="n">
        <v>2.67297488372093</v>
      </c>
      <c r="N612" s="0" t="n">
        <v>0.228926028594588</v>
      </c>
      <c r="O612" s="0" t="n">
        <f aca="false">VLOOKUP(D612,'paramètres CI'!$A$1:$B$6,2)</f>
        <v>0.0935912806596305</v>
      </c>
    </row>
    <row r="613" customFormat="false" ht="15.8" hidden="false" customHeight="false" outlineLevel="0" collapsed="false">
      <c r="A613" s="0" t="s">
        <v>15</v>
      </c>
      <c r="B613" s="0" t="s">
        <v>97</v>
      </c>
      <c r="C613" s="0" t="s">
        <v>56</v>
      </c>
      <c r="D613" s="0" t="s">
        <v>43</v>
      </c>
      <c r="J613" s="0" t="n">
        <v>40.0907660491679</v>
      </c>
      <c r="K613" s="0" t="n">
        <v>17</v>
      </c>
      <c r="L613" s="0" t="n">
        <v>82.8086322863161</v>
      </c>
      <c r="M613" s="0" t="n">
        <v>3.32861023255814</v>
      </c>
      <c r="N613" s="0" t="n">
        <v>9.99400359784133E-005</v>
      </c>
      <c r="O613" s="0" t="n">
        <f aca="false">VLOOKUP(D613,'paramètres CI'!$A$1:$B$6,2)</f>
        <v>0.0935912806596305</v>
      </c>
    </row>
    <row r="614" customFormat="false" ht="15.8" hidden="false" customHeight="false" outlineLevel="0" collapsed="false">
      <c r="A614" s="0" t="s">
        <v>15</v>
      </c>
      <c r="B614" s="0" t="s">
        <v>98</v>
      </c>
      <c r="C614" s="0" t="s">
        <v>32</v>
      </c>
      <c r="D614" s="0" t="s">
        <v>33</v>
      </c>
      <c r="J614" s="0" t="n">
        <v>32.8388245305695</v>
      </c>
      <c r="K614" s="0" t="n">
        <v>25</v>
      </c>
      <c r="L614" s="0" t="n">
        <v>79.9981051696783</v>
      </c>
      <c r="M614" s="0" t="n">
        <v>1.55578697993568</v>
      </c>
      <c r="N614" s="0" t="n">
        <v>0.0342736549153468</v>
      </c>
      <c r="O614" s="0" t="n">
        <f aca="false">VLOOKUP(D614,'paramètres CI'!$A$1:$B$6,2)</f>
        <v>0.033584731604575</v>
      </c>
    </row>
    <row r="615" customFormat="false" ht="15.8" hidden="false" customHeight="false" outlineLevel="0" collapsed="false">
      <c r="A615" s="0" t="s">
        <v>15</v>
      </c>
      <c r="B615" s="0" t="s">
        <v>98</v>
      </c>
      <c r="C615" s="0" t="s">
        <v>32</v>
      </c>
      <c r="D615" s="0" t="s">
        <v>34</v>
      </c>
      <c r="J615" s="0" t="n">
        <v>32.5074018213242</v>
      </c>
      <c r="K615" s="0" t="n">
        <v>25</v>
      </c>
      <c r="L615" s="0" t="n">
        <v>90.9849648876236</v>
      </c>
      <c r="M615" s="0" t="n">
        <v>1.60384811245211</v>
      </c>
      <c r="N615" s="0" t="n">
        <v>0.0567016818714552</v>
      </c>
      <c r="O615" s="0" t="n">
        <f aca="false">VLOOKUP(D615,'paramètres CI'!$A$1:$B$6,2)</f>
        <v>0.0424847883250769</v>
      </c>
    </row>
    <row r="616" customFormat="false" ht="15.8" hidden="false" customHeight="false" outlineLevel="0" collapsed="false">
      <c r="A616" s="0" t="s">
        <v>15</v>
      </c>
      <c r="B616" s="0" t="s">
        <v>98</v>
      </c>
      <c r="C616" s="0" t="s">
        <v>35</v>
      </c>
      <c r="D616" s="0" t="s">
        <v>33</v>
      </c>
      <c r="J616" s="0" t="n">
        <v>41.0485306632119</v>
      </c>
      <c r="K616" s="0" t="n">
        <v>25</v>
      </c>
      <c r="L616" s="0" t="n">
        <v>79.9981051696783</v>
      </c>
      <c r="M616" s="0" t="n">
        <v>1.86694437592282</v>
      </c>
      <c r="N616" s="0" t="n">
        <v>9.99400359784132E-005</v>
      </c>
      <c r="O616" s="0" t="n">
        <f aca="false">VLOOKUP(D616,'paramètres CI'!$A$1:$B$6,2)</f>
        <v>0.033584731604575</v>
      </c>
    </row>
    <row r="617" customFormat="false" ht="15.8" hidden="false" customHeight="false" outlineLevel="0" collapsed="false">
      <c r="A617" s="0" t="s">
        <v>15</v>
      </c>
      <c r="B617" s="0" t="s">
        <v>98</v>
      </c>
      <c r="C617" s="0" t="s">
        <v>35</v>
      </c>
      <c r="D617" s="0" t="s">
        <v>34</v>
      </c>
      <c r="J617" s="0" t="n">
        <v>40.6342522766553</v>
      </c>
      <c r="K617" s="0" t="n">
        <v>25</v>
      </c>
      <c r="L617" s="0" t="n">
        <v>90.9849648876236</v>
      </c>
      <c r="M617" s="0" t="n">
        <v>1.92461773494254</v>
      </c>
      <c r="N617" s="0" t="n">
        <v>9.99400359784132E-005</v>
      </c>
      <c r="O617" s="0" t="n">
        <f aca="false">VLOOKUP(D617,'paramètres CI'!$A$1:$B$6,2)</f>
        <v>0.0424847883250769</v>
      </c>
    </row>
    <row r="618" customFormat="false" ht="15.8" hidden="false" customHeight="false" outlineLevel="0" collapsed="false">
      <c r="A618" s="0" t="s">
        <v>15</v>
      </c>
      <c r="B618" s="0" t="s">
        <v>98</v>
      </c>
      <c r="C618" s="0" t="s">
        <v>36</v>
      </c>
      <c r="D618" s="0" t="s">
        <v>37</v>
      </c>
      <c r="J618" s="0" t="n">
        <v>30.8886153846154</v>
      </c>
      <c r="K618" s="0" t="n">
        <v>20</v>
      </c>
      <c r="L618" s="0" t="n">
        <v>85.1974074763815</v>
      </c>
      <c r="M618" s="0" t="n">
        <v>0.749265956604668</v>
      </c>
      <c r="N618" s="0" t="n">
        <v>9.99400359784132E-005</v>
      </c>
      <c r="O618" s="0" t="n">
        <f aca="false">VLOOKUP(D618,'paramètres CI'!$A$1:$B$6,2)</f>
        <v>0.0385046990211696</v>
      </c>
    </row>
    <row r="619" customFormat="false" ht="15.8" hidden="false" customHeight="false" outlineLevel="0" collapsed="false">
      <c r="A619" s="0" t="s">
        <v>15</v>
      </c>
      <c r="B619" s="0" t="s">
        <v>98</v>
      </c>
      <c r="C619" s="0" t="s">
        <v>38</v>
      </c>
      <c r="D619" s="0" t="s">
        <v>39</v>
      </c>
      <c r="J619" s="0" t="n">
        <v>30.8886153846154</v>
      </c>
      <c r="K619" s="0" t="n">
        <v>20</v>
      </c>
      <c r="L619" s="0" t="n">
        <v>93.3022484154702</v>
      </c>
      <c r="M619" s="0" t="n">
        <v>0.979612558752795</v>
      </c>
      <c r="N619" s="0" t="n">
        <v>9.99400359784132E-005</v>
      </c>
      <c r="O619" s="0" t="n">
        <f aca="false">VLOOKUP(D619,'paramètres CI'!$A$1:$B$6,2)</f>
        <v>0.022045059962018</v>
      </c>
    </row>
    <row r="620" customFormat="false" ht="15.8" hidden="false" customHeight="false" outlineLevel="0" collapsed="false">
      <c r="A620" s="0" t="s">
        <v>15</v>
      </c>
      <c r="B620" s="0" t="s">
        <v>98</v>
      </c>
      <c r="C620" s="0" t="s">
        <v>40</v>
      </c>
      <c r="D620" s="0" t="s">
        <v>37</v>
      </c>
      <c r="J620" s="0" t="n">
        <v>24.7108923076923</v>
      </c>
      <c r="K620" s="0" t="n">
        <v>20</v>
      </c>
      <c r="L620" s="0" t="n">
        <v>85.1974074763815</v>
      </c>
      <c r="M620" s="0" t="n">
        <v>0.651799778680406</v>
      </c>
      <c r="N620" s="0" t="n">
        <v>0.060381279591419</v>
      </c>
      <c r="O620" s="0" t="n">
        <f aca="false">VLOOKUP(D620,'paramètres CI'!$A$1:$B$6,2)</f>
        <v>0.0385046990211696</v>
      </c>
    </row>
    <row r="621" customFormat="false" ht="15.8" hidden="false" customHeight="false" outlineLevel="0" collapsed="false">
      <c r="A621" s="0" t="s">
        <v>15</v>
      </c>
      <c r="B621" s="0" t="s">
        <v>98</v>
      </c>
      <c r="C621" s="0" t="s">
        <v>41</v>
      </c>
      <c r="D621" s="0" t="s">
        <v>39</v>
      </c>
      <c r="J621" s="0" t="n">
        <v>24.7108923076923</v>
      </c>
      <c r="K621" s="0" t="n">
        <v>20</v>
      </c>
      <c r="L621" s="0" t="n">
        <v>93.3022484154702</v>
      </c>
      <c r="M621" s="0" t="n">
        <v>0.723341003515191</v>
      </c>
      <c r="N621" s="0" t="n">
        <v>0.390978347491367</v>
      </c>
      <c r="O621" s="0" t="n">
        <f aca="false">VLOOKUP(D621,'paramètres CI'!$A$1:$B$6,2)</f>
        <v>0.022045059962018</v>
      </c>
    </row>
    <row r="622" customFormat="false" ht="15.8" hidden="false" customHeight="false" outlineLevel="0" collapsed="false">
      <c r="A622" s="0" t="s">
        <v>15</v>
      </c>
      <c r="B622" s="0" t="s">
        <v>98</v>
      </c>
      <c r="C622" s="0" t="s">
        <v>45</v>
      </c>
      <c r="D622" s="0" t="s">
        <v>43</v>
      </c>
      <c r="J622" s="0" t="n">
        <v>10</v>
      </c>
      <c r="K622" s="0" t="n">
        <v>13</v>
      </c>
      <c r="L622" s="0" t="n">
        <v>79.9906070970301</v>
      </c>
      <c r="M622" s="0" t="n">
        <v>0.9</v>
      </c>
      <c r="N622" s="0" t="n">
        <v>0.245347839793856</v>
      </c>
      <c r="O622" s="0" t="n">
        <f aca="false">VLOOKUP(D622,'paramètres CI'!$A$1:$B$6,2)</f>
        <v>0.0935912806596305</v>
      </c>
    </row>
    <row r="623" customFormat="false" ht="15.8" hidden="false" customHeight="false" outlineLevel="0" collapsed="false">
      <c r="A623" s="0" t="s">
        <v>15</v>
      </c>
      <c r="B623" s="0" t="s">
        <v>98</v>
      </c>
      <c r="C623" s="0" t="s">
        <v>46</v>
      </c>
      <c r="D623" s="0" t="s">
        <v>43</v>
      </c>
      <c r="J623" s="0" t="n">
        <v>12</v>
      </c>
      <c r="K623" s="0" t="n">
        <v>13</v>
      </c>
      <c r="L623" s="0" t="n">
        <v>79.9906070970301</v>
      </c>
      <c r="M623" s="0" t="n">
        <v>1</v>
      </c>
      <c r="N623" s="0" t="n">
        <v>9.99400359784132E-005</v>
      </c>
      <c r="O623" s="0" t="n">
        <f aca="false">VLOOKUP(D623,'paramètres CI'!$A$1:$B$6,2)</f>
        <v>0.0935912806596305</v>
      </c>
    </row>
    <row r="624" customFormat="false" ht="15.8" hidden="false" customHeight="false" outlineLevel="0" collapsed="false">
      <c r="A624" s="0" t="s">
        <v>15</v>
      </c>
      <c r="B624" s="0" t="s">
        <v>98</v>
      </c>
      <c r="C624" s="0" t="s">
        <v>48</v>
      </c>
      <c r="D624" s="0" t="s">
        <v>43</v>
      </c>
      <c r="J624" s="0" t="n">
        <v>73.6233634505342</v>
      </c>
      <c r="K624" s="0" t="n">
        <v>20</v>
      </c>
      <c r="L624" s="0" t="n">
        <v>74.786180160677</v>
      </c>
      <c r="M624" s="0" t="n">
        <v>3.24350372093023</v>
      </c>
      <c r="N624" s="0" t="n">
        <v>0.211717556120686</v>
      </c>
      <c r="O624" s="0" t="n">
        <f aca="false">VLOOKUP(D624,'paramètres CI'!$A$1:$B$6,2)</f>
        <v>0.0935912806596305</v>
      </c>
    </row>
    <row r="625" customFormat="false" ht="15.8" hidden="false" customHeight="false" outlineLevel="0" collapsed="false">
      <c r="A625" s="0" t="s">
        <v>15</v>
      </c>
      <c r="B625" s="0" t="s">
        <v>98</v>
      </c>
      <c r="C625" s="0" t="s">
        <v>49</v>
      </c>
      <c r="D625" s="0" t="s">
        <v>43</v>
      </c>
      <c r="J625" s="0" t="n">
        <v>92.0292043131678</v>
      </c>
      <c r="K625" s="0" t="n">
        <v>20</v>
      </c>
      <c r="L625" s="0" t="n">
        <v>74.786180160677</v>
      </c>
      <c r="M625" s="0" t="n">
        <v>3.39795627906976</v>
      </c>
      <c r="N625" s="0" t="n">
        <v>9.99400359784132E-005</v>
      </c>
      <c r="O625" s="0" t="n">
        <f aca="false">VLOOKUP(D625,'paramètres CI'!$A$1:$B$6,2)</f>
        <v>0.0935912806596305</v>
      </c>
    </row>
    <row r="626" customFormat="false" ht="15.8" hidden="false" customHeight="false" outlineLevel="0" collapsed="false">
      <c r="A626" s="0" t="s">
        <v>15</v>
      </c>
      <c r="B626" s="0" t="s">
        <v>99</v>
      </c>
      <c r="C626" s="0" t="s">
        <v>32</v>
      </c>
      <c r="D626" s="0" t="s">
        <v>33</v>
      </c>
      <c r="J626" s="0" t="n">
        <v>32.8519390847024</v>
      </c>
      <c r="K626" s="0" t="n">
        <v>25</v>
      </c>
      <c r="L626" s="0" t="n">
        <v>78.2982319873755</v>
      </c>
      <c r="M626" s="0" t="n">
        <v>1.5449196736781</v>
      </c>
      <c r="N626" s="0" t="n">
        <v>0.0294974626691533</v>
      </c>
      <c r="O626" s="0" t="n">
        <f aca="false">VLOOKUP(D626,'paramètres CI'!$A$1:$B$6,2)</f>
        <v>0.033584731604575</v>
      </c>
    </row>
    <row r="627" customFormat="false" ht="15.8" hidden="false" customHeight="false" outlineLevel="0" collapsed="false">
      <c r="A627" s="0" t="s">
        <v>15</v>
      </c>
      <c r="B627" s="0" t="s">
        <v>99</v>
      </c>
      <c r="C627" s="0" t="s">
        <v>32</v>
      </c>
      <c r="D627" s="0" t="s">
        <v>34</v>
      </c>
      <c r="J627" s="0" t="n">
        <v>32.3861464949241</v>
      </c>
      <c r="K627" s="0" t="n">
        <v>25</v>
      </c>
      <c r="L627" s="0" t="n">
        <v>91.3128470289484</v>
      </c>
      <c r="M627" s="0" t="n">
        <v>1.62467967007318</v>
      </c>
      <c r="N627" s="0" t="n">
        <v>0.121515333518703</v>
      </c>
      <c r="O627" s="0" t="n">
        <f aca="false">VLOOKUP(D627,'paramètres CI'!$A$1:$B$6,2)</f>
        <v>0.0424847883250769</v>
      </c>
    </row>
    <row r="628" customFormat="false" ht="15.8" hidden="false" customHeight="false" outlineLevel="0" collapsed="false">
      <c r="A628" s="0" t="s">
        <v>15</v>
      </c>
      <c r="B628" s="0" t="s">
        <v>99</v>
      </c>
      <c r="C628" s="0" t="s">
        <v>35</v>
      </c>
      <c r="D628" s="0" t="s">
        <v>33</v>
      </c>
      <c r="J628" s="0" t="n">
        <v>41.064923855878</v>
      </c>
      <c r="K628" s="0" t="n">
        <v>25</v>
      </c>
      <c r="L628" s="0" t="n">
        <v>78.2982319873755</v>
      </c>
      <c r="M628" s="0" t="n">
        <v>1.85390360841373</v>
      </c>
      <c r="N628" s="0" t="n">
        <v>9.99400359784133E-005</v>
      </c>
      <c r="O628" s="0" t="n">
        <f aca="false">VLOOKUP(D628,'paramètres CI'!$A$1:$B$6,2)</f>
        <v>0.033584731604575</v>
      </c>
    </row>
    <row r="629" customFormat="false" ht="15.8" hidden="false" customHeight="false" outlineLevel="0" collapsed="false">
      <c r="A629" s="0" t="s">
        <v>15</v>
      </c>
      <c r="B629" s="0" t="s">
        <v>99</v>
      </c>
      <c r="C629" s="0" t="s">
        <v>35</v>
      </c>
      <c r="D629" s="0" t="s">
        <v>34</v>
      </c>
      <c r="J629" s="0" t="n">
        <v>40.4826831186552</v>
      </c>
      <c r="K629" s="0" t="n">
        <v>25</v>
      </c>
      <c r="L629" s="0" t="n">
        <v>91.3128470289484</v>
      </c>
      <c r="M629" s="0" t="n">
        <v>1.94961560408781</v>
      </c>
      <c r="N629" s="0" t="n">
        <v>9.99400359784133E-005</v>
      </c>
      <c r="O629" s="0" t="n">
        <f aca="false">VLOOKUP(D629,'paramètres CI'!$A$1:$B$6,2)</f>
        <v>0.0424847883250769</v>
      </c>
    </row>
    <row r="630" customFormat="false" ht="15.8" hidden="false" customHeight="false" outlineLevel="0" collapsed="false">
      <c r="A630" s="0" t="s">
        <v>15</v>
      </c>
      <c r="B630" s="0" t="s">
        <v>99</v>
      </c>
      <c r="C630" s="0" t="s">
        <v>36</v>
      </c>
      <c r="D630" s="0" t="s">
        <v>37</v>
      </c>
      <c r="J630" s="0" t="n">
        <v>30.8886153846153</v>
      </c>
      <c r="K630" s="0" t="n">
        <v>20</v>
      </c>
      <c r="L630" s="0" t="n">
        <v>84.3349544125802</v>
      </c>
      <c r="M630" s="0" t="n">
        <v>0.749259861540958</v>
      </c>
      <c r="N630" s="0" t="n">
        <v>9.99400359784133E-005</v>
      </c>
      <c r="O630" s="0" t="n">
        <f aca="false">VLOOKUP(D630,'paramètres CI'!$A$1:$B$6,2)</f>
        <v>0.0385046990211696</v>
      </c>
    </row>
    <row r="631" customFormat="false" ht="15.8" hidden="false" customHeight="false" outlineLevel="0" collapsed="false">
      <c r="A631" s="0" t="s">
        <v>15</v>
      </c>
      <c r="B631" s="0" t="s">
        <v>99</v>
      </c>
      <c r="C631" s="0" t="s">
        <v>38</v>
      </c>
      <c r="D631" s="0" t="s">
        <v>39</v>
      </c>
      <c r="J631" s="0" t="n">
        <v>30.8886153846153</v>
      </c>
      <c r="K631" s="0" t="n">
        <v>20</v>
      </c>
      <c r="L631" s="0" t="n">
        <v>93.1160836940191</v>
      </c>
      <c r="M631" s="0" t="n">
        <v>0.982567000981661</v>
      </c>
      <c r="N631" s="0" t="n">
        <v>9.99400359784133E-005</v>
      </c>
      <c r="O631" s="0" t="n">
        <f aca="false">VLOOKUP(D631,'paramètres CI'!$A$1:$B$6,2)</f>
        <v>0.022045059962018</v>
      </c>
    </row>
    <row r="632" customFormat="false" ht="15.8" hidden="false" customHeight="false" outlineLevel="0" collapsed="false">
      <c r="A632" s="0" t="s">
        <v>15</v>
      </c>
      <c r="B632" s="0" t="s">
        <v>99</v>
      </c>
      <c r="C632" s="0" t="s">
        <v>40</v>
      </c>
      <c r="D632" s="0" t="s">
        <v>37</v>
      </c>
      <c r="J632" s="0" t="n">
        <v>24.7108923076923</v>
      </c>
      <c r="K632" s="0" t="n">
        <v>20</v>
      </c>
      <c r="L632" s="0" t="n">
        <v>84.3349544125802</v>
      </c>
      <c r="M632" s="0" t="n">
        <v>0.651787464735558</v>
      </c>
      <c r="N632" s="0" t="n">
        <v>0.0594012225205576</v>
      </c>
      <c r="O632" s="0" t="n">
        <f aca="false">VLOOKUP(D632,'paramètres CI'!$A$1:$B$6,2)</f>
        <v>0.0385046990211696</v>
      </c>
    </row>
    <row r="633" customFormat="false" ht="15.8" hidden="false" customHeight="false" outlineLevel="0" collapsed="false">
      <c r="A633" s="0" t="s">
        <v>15</v>
      </c>
      <c r="B633" s="0" t="s">
        <v>99</v>
      </c>
      <c r="C633" s="0" t="s">
        <v>41</v>
      </c>
      <c r="D633" s="0" t="s">
        <v>39</v>
      </c>
      <c r="J633" s="0" t="n">
        <v>24.7108923076923</v>
      </c>
      <c r="K633" s="0" t="n">
        <v>20</v>
      </c>
      <c r="L633" s="0" t="n">
        <v>93.1160836940191</v>
      </c>
      <c r="M633" s="0" t="n">
        <v>0.739689475666645</v>
      </c>
      <c r="N633" s="0" t="n">
        <v>0.345070466734896</v>
      </c>
      <c r="O633" s="0" t="n">
        <f aca="false">VLOOKUP(D633,'paramètres CI'!$A$1:$B$6,2)</f>
        <v>0.022045059962018</v>
      </c>
    </row>
    <row r="634" customFormat="false" ht="15.8" hidden="false" customHeight="false" outlineLevel="0" collapsed="false">
      <c r="A634" s="0" t="s">
        <v>15</v>
      </c>
      <c r="B634" s="0" t="s">
        <v>99</v>
      </c>
      <c r="C634" s="0" t="s">
        <v>45</v>
      </c>
      <c r="D634" s="0" t="s">
        <v>43</v>
      </c>
      <c r="J634" s="0" t="n">
        <v>10</v>
      </c>
      <c r="K634" s="0" t="n">
        <v>13</v>
      </c>
      <c r="L634" s="0" t="n">
        <v>78.172802561176</v>
      </c>
      <c r="M634" s="0" t="n">
        <v>0.9</v>
      </c>
      <c r="N634" s="0" t="n">
        <v>0.238213608635395</v>
      </c>
      <c r="O634" s="0" t="n">
        <f aca="false">VLOOKUP(D634,'paramètres CI'!$A$1:$B$6,2)</f>
        <v>0.0935912806596305</v>
      </c>
    </row>
    <row r="635" customFormat="false" ht="15.8" hidden="false" customHeight="false" outlineLevel="0" collapsed="false">
      <c r="A635" s="0" t="s">
        <v>15</v>
      </c>
      <c r="B635" s="0" t="s">
        <v>99</v>
      </c>
      <c r="C635" s="0" t="s">
        <v>46</v>
      </c>
      <c r="D635" s="0" t="s">
        <v>43</v>
      </c>
      <c r="J635" s="0" t="n">
        <v>12</v>
      </c>
      <c r="K635" s="0" t="n">
        <v>13</v>
      </c>
      <c r="L635" s="0" t="n">
        <v>78.172802561176</v>
      </c>
      <c r="M635" s="0" t="n">
        <v>1</v>
      </c>
      <c r="N635" s="0" t="n">
        <v>9.99400359784133E-005</v>
      </c>
      <c r="O635" s="0" t="n">
        <f aca="false">VLOOKUP(D635,'paramètres CI'!$A$1:$B$6,2)</f>
        <v>0.0935912806596305</v>
      </c>
    </row>
    <row r="636" customFormat="false" ht="15.8" hidden="false" customHeight="false" outlineLevel="0" collapsed="false">
      <c r="A636" s="0" t="s">
        <v>15</v>
      </c>
      <c r="B636" s="0" t="s">
        <v>99</v>
      </c>
      <c r="C636" s="0" t="s">
        <v>48</v>
      </c>
      <c r="D636" s="0" t="s">
        <v>43</v>
      </c>
      <c r="J636" s="0" t="n">
        <v>73.4173749589128</v>
      </c>
      <c r="K636" s="0" t="n">
        <v>20</v>
      </c>
      <c r="L636" s="0" t="n">
        <v>72.9596043223608</v>
      </c>
      <c r="M636" s="0" t="n">
        <v>3.24350372093023</v>
      </c>
      <c r="N636" s="0" t="n">
        <v>0.205702265705424</v>
      </c>
      <c r="O636" s="0" t="n">
        <f aca="false">VLOOKUP(D636,'paramètres CI'!$A$1:$B$6,2)</f>
        <v>0.0935912806596305</v>
      </c>
    </row>
    <row r="637" customFormat="false" ht="15.8" hidden="false" customHeight="false" outlineLevel="0" collapsed="false">
      <c r="A637" s="0" t="s">
        <v>15</v>
      </c>
      <c r="B637" s="0" t="s">
        <v>99</v>
      </c>
      <c r="C637" s="0" t="s">
        <v>49</v>
      </c>
      <c r="D637" s="0" t="s">
        <v>43</v>
      </c>
      <c r="J637" s="0" t="n">
        <v>91.771718698641</v>
      </c>
      <c r="K637" s="0" t="n">
        <v>20</v>
      </c>
      <c r="L637" s="0" t="n">
        <v>72.9596043223608</v>
      </c>
      <c r="M637" s="0" t="n">
        <v>3.39795627906976</v>
      </c>
      <c r="N637" s="0" t="n">
        <v>9.99400359784133E-005</v>
      </c>
      <c r="O637" s="0" t="n">
        <f aca="false">VLOOKUP(D637,'paramètres CI'!$A$1:$B$6,2)</f>
        <v>0.0935912806596305</v>
      </c>
    </row>
    <row r="638" customFormat="false" ht="15.8" hidden="false" customHeight="false" outlineLevel="0" collapsed="false">
      <c r="A638" s="0" t="s">
        <v>15</v>
      </c>
      <c r="B638" s="0" t="s">
        <v>100</v>
      </c>
      <c r="C638" s="0" t="s">
        <v>32</v>
      </c>
      <c r="D638" s="0" t="s">
        <v>33</v>
      </c>
      <c r="J638" s="0" t="n">
        <v>46.2140405900666</v>
      </c>
      <c r="K638" s="0" t="n">
        <v>25</v>
      </c>
      <c r="L638" s="0" t="n">
        <v>123.38059717957</v>
      </c>
      <c r="M638" s="0" t="n">
        <v>1.56079248012049</v>
      </c>
      <c r="N638" s="0" t="n">
        <v>0.065867973960571</v>
      </c>
      <c r="O638" s="0" t="n">
        <f aca="false">VLOOKUP(D638,'paramètres CI'!$A$1:$B$6,2)</f>
        <v>0.033584731604575</v>
      </c>
    </row>
    <row r="639" customFormat="false" ht="15.8" hidden="false" customHeight="false" outlineLevel="0" collapsed="false">
      <c r="A639" s="0" t="s">
        <v>15</v>
      </c>
      <c r="B639" s="0" t="s">
        <v>100</v>
      </c>
      <c r="C639" s="0" t="s">
        <v>32</v>
      </c>
      <c r="D639" s="0" t="s">
        <v>34</v>
      </c>
      <c r="J639" s="0" t="n">
        <v>45.747167900485</v>
      </c>
      <c r="K639" s="0" t="n">
        <v>25</v>
      </c>
      <c r="L639" s="0" t="n">
        <v>139.920578740547</v>
      </c>
      <c r="M639" s="0" t="n">
        <v>1.62729404259699</v>
      </c>
      <c r="N639" s="0" t="n">
        <v>0.0746285853425832</v>
      </c>
      <c r="O639" s="0" t="n">
        <f aca="false">VLOOKUP(D639,'paramètres CI'!$A$1:$B$6,2)</f>
        <v>0.0424847883250769</v>
      </c>
    </row>
    <row r="640" customFormat="false" ht="15.8" hidden="false" customHeight="false" outlineLevel="0" collapsed="false">
      <c r="A640" s="0" t="s">
        <v>15</v>
      </c>
      <c r="B640" s="0" t="s">
        <v>100</v>
      </c>
      <c r="C640" s="0" t="s">
        <v>35</v>
      </c>
      <c r="D640" s="0" t="s">
        <v>33</v>
      </c>
      <c r="J640" s="0" t="n">
        <v>57.7675507375833</v>
      </c>
      <c r="K640" s="0" t="n">
        <v>25</v>
      </c>
      <c r="L640" s="0" t="n">
        <v>123.38059717957</v>
      </c>
      <c r="M640" s="0" t="n">
        <v>1.87295097614459</v>
      </c>
      <c r="N640" s="0" t="n">
        <v>9.99400359784132E-005</v>
      </c>
      <c r="O640" s="0" t="n">
        <f aca="false">VLOOKUP(D640,'paramètres CI'!$A$1:$B$6,2)</f>
        <v>0.033584731604575</v>
      </c>
    </row>
    <row r="641" customFormat="false" ht="15.8" hidden="false" customHeight="false" outlineLevel="0" collapsed="false">
      <c r="A641" s="0" t="s">
        <v>15</v>
      </c>
      <c r="B641" s="0" t="s">
        <v>100</v>
      </c>
      <c r="C641" s="0" t="s">
        <v>35</v>
      </c>
      <c r="D641" s="0" t="s">
        <v>34</v>
      </c>
      <c r="J641" s="0" t="n">
        <v>57.1839598756063</v>
      </c>
      <c r="K641" s="0" t="n">
        <v>25</v>
      </c>
      <c r="L641" s="0" t="n">
        <v>139.920578740547</v>
      </c>
      <c r="M641" s="0" t="n">
        <v>1.9527528511164</v>
      </c>
      <c r="N641" s="0" t="n">
        <v>9.99400359784132E-005</v>
      </c>
      <c r="O641" s="0" t="n">
        <f aca="false">VLOOKUP(D641,'paramètres CI'!$A$1:$B$6,2)</f>
        <v>0.0424847883250769</v>
      </c>
    </row>
    <row r="642" customFormat="false" ht="15.8" hidden="false" customHeight="false" outlineLevel="0" collapsed="false">
      <c r="A642" s="0" t="s">
        <v>15</v>
      </c>
      <c r="B642" s="0" t="s">
        <v>100</v>
      </c>
      <c r="C642" s="0" t="s">
        <v>36</v>
      </c>
      <c r="D642" s="0" t="s">
        <v>37</v>
      </c>
      <c r="J642" s="0" t="n">
        <v>38.5342196774998</v>
      </c>
      <c r="K642" s="0" t="n">
        <v>20</v>
      </c>
      <c r="L642" s="0" t="n">
        <v>127.446613657932</v>
      </c>
      <c r="M642" s="0" t="n">
        <v>0.751367844916462</v>
      </c>
      <c r="N642" s="0" t="n">
        <v>9.99400359784132E-005</v>
      </c>
      <c r="O642" s="0" t="n">
        <f aca="false">VLOOKUP(D642,'paramètres CI'!$A$1:$B$6,2)</f>
        <v>0.0385046990211696</v>
      </c>
    </row>
    <row r="643" customFormat="false" ht="15.8" hidden="false" customHeight="false" outlineLevel="0" collapsed="false">
      <c r="A643" s="0" t="s">
        <v>15</v>
      </c>
      <c r="B643" s="0" t="s">
        <v>100</v>
      </c>
      <c r="C643" s="0" t="s">
        <v>38</v>
      </c>
      <c r="D643" s="0" t="s">
        <v>39</v>
      </c>
      <c r="J643" s="0" t="n">
        <v>30.8886153846153</v>
      </c>
      <c r="K643" s="0" t="n">
        <v>20</v>
      </c>
      <c r="L643" s="0" t="n">
        <v>143.856089683905</v>
      </c>
      <c r="M643" s="0" t="n">
        <v>0.98469085542113</v>
      </c>
      <c r="N643" s="0" t="n">
        <v>9.99400359784132E-005</v>
      </c>
      <c r="O643" s="0" t="n">
        <f aca="false">VLOOKUP(D643,'paramètres CI'!$A$1:$B$6,2)</f>
        <v>0.022045059962018</v>
      </c>
    </row>
    <row r="644" customFormat="false" ht="15.8" hidden="false" customHeight="false" outlineLevel="0" collapsed="false">
      <c r="A644" s="0" t="s">
        <v>15</v>
      </c>
      <c r="B644" s="0" t="s">
        <v>100</v>
      </c>
      <c r="C644" s="0" t="s">
        <v>40</v>
      </c>
      <c r="D644" s="0" t="s">
        <v>37</v>
      </c>
      <c r="J644" s="0" t="n">
        <v>30.8273757419998</v>
      </c>
      <c r="K644" s="0" t="n">
        <v>20</v>
      </c>
      <c r="L644" s="0" t="n">
        <v>127.446613657932</v>
      </c>
      <c r="M644" s="0" t="n">
        <v>0.654348647175133</v>
      </c>
      <c r="N644" s="0" t="n">
        <v>0.0521175406666701</v>
      </c>
      <c r="O644" s="0" t="n">
        <f aca="false">VLOOKUP(D644,'paramètres CI'!$A$1:$B$6,2)</f>
        <v>0.0385046990211696</v>
      </c>
    </row>
    <row r="645" customFormat="false" ht="15.8" hidden="false" customHeight="false" outlineLevel="0" collapsed="false">
      <c r="A645" s="0" t="s">
        <v>15</v>
      </c>
      <c r="B645" s="0" t="s">
        <v>100</v>
      </c>
      <c r="C645" s="0" t="s">
        <v>41</v>
      </c>
      <c r="D645" s="0" t="s">
        <v>39</v>
      </c>
      <c r="J645" s="0" t="n">
        <v>24.7108923076923</v>
      </c>
      <c r="K645" s="0" t="n">
        <v>20</v>
      </c>
      <c r="L645" s="0" t="n">
        <v>143.856089683905</v>
      </c>
      <c r="M645" s="0" t="n">
        <v>0.742244796674409</v>
      </c>
      <c r="N645" s="0" t="n">
        <v>0.319993252612625</v>
      </c>
      <c r="O645" s="0" t="n">
        <f aca="false">VLOOKUP(D645,'paramètres CI'!$A$1:$B$6,2)</f>
        <v>0.022045059962018</v>
      </c>
    </row>
    <row r="646" customFormat="false" ht="15.8" hidden="false" customHeight="false" outlineLevel="0" collapsed="false">
      <c r="A646" s="0" t="s">
        <v>15</v>
      </c>
      <c r="B646" s="0" t="s">
        <v>100</v>
      </c>
      <c r="C646" s="0" t="s">
        <v>45</v>
      </c>
      <c r="D646" s="0" t="s">
        <v>43</v>
      </c>
      <c r="J646" s="0" t="n">
        <v>10</v>
      </c>
      <c r="K646" s="0" t="n">
        <v>13</v>
      </c>
      <c r="L646" s="0" t="n">
        <v>120.221630935818</v>
      </c>
      <c r="M646" s="0" t="n">
        <v>0.9</v>
      </c>
      <c r="N646" s="0" t="n">
        <v>0.262524399894257</v>
      </c>
      <c r="O646" s="0" t="n">
        <f aca="false">VLOOKUP(D646,'paramètres CI'!$A$1:$B$6,2)</f>
        <v>0.0935912806596305</v>
      </c>
    </row>
    <row r="647" customFormat="false" ht="15.8" hidden="false" customHeight="false" outlineLevel="0" collapsed="false">
      <c r="A647" s="0" t="s">
        <v>15</v>
      </c>
      <c r="B647" s="0" t="s">
        <v>100</v>
      </c>
      <c r="C647" s="0" t="s">
        <v>46</v>
      </c>
      <c r="D647" s="0" t="s">
        <v>43</v>
      </c>
      <c r="J647" s="0" t="n">
        <v>12</v>
      </c>
      <c r="K647" s="0" t="n">
        <v>13</v>
      </c>
      <c r="L647" s="0" t="n">
        <v>120.221630935818</v>
      </c>
      <c r="M647" s="0" t="n">
        <v>1</v>
      </c>
      <c r="N647" s="0" t="n">
        <v>9.99400359784132E-005</v>
      </c>
      <c r="O647" s="0" t="n">
        <f aca="false">VLOOKUP(D647,'paramètres CI'!$A$1:$B$6,2)</f>
        <v>0.0935912806596305</v>
      </c>
    </row>
    <row r="648" customFormat="false" ht="15.8" hidden="false" customHeight="false" outlineLevel="0" collapsed="false">
      <c r="A648" s="0" t="s">
        <v>15</v>
      </c>
      <c r="B648" s="0" t="s">
        <v>100</v>
      </c>
      <c r="C648" s="0" t="s">
        <v>48</v>
      </c>
      <c r="D648" s="0" t="s">
        <v>43</v>
      </c>
      <c r="J648" s="0" t="n">
        <v>111.640947607088</v>
      </c>
      <c r="K648" s="0" t="n">
        <v>20</v>
      </c>
      <c r="L648" s="0" t="n">
        <v>114.365528595555</v>
      </c>
      <c r="M648" s="0" t="n">
        <v>3.24350372093023</v>
      </c>
      <c r="N648" s="0" t="n">
        <v>0.224268607307423</v>
      </c>
      <c r="O648" s="0" t="n">
        <f aca="false">VLOOKUP(D648,'paramètres CI'!$A$1:$B$6,2)</f>
        <v>0.0935912806596305</v>
      </c>
    </row>
    <row r="649" customFormat="false" ht="15.8" hidden="false" customHeight="false" outlineLevel="0" collapsed="false">
      <c r="A649" s="0" t="s">
        <v>15</v>
      </c>
      <c r="B649" s="0" t="s">
        <v>100</v>
      </c>
      <c r="C649" s="0" t="s">
        <v>49</v>
      </c>
      <c r="D649" s="0" t="s">
        <v>43</v>
      </c>
      <c r="J649" s="0" t="n">
        <v>139.551184508861</v>
      </c>
      <c r="K649" s="0" t="n">
        <v>20</v>
      </c>
      <c r="L649" s="0" t="n">
        <v>114.365528595555</v>
      </c>
      <c r="M649" s="0" t="n">
        <v>3.39795627906976</v>
      </c>
      <c r="N649" s="0" t="n">
        <v>9.99400359784132E-005</v>
      </c>
      <c r="O649" s="0" t="n">
        <f aca="false">VLOOKUP(D649,'paramètres CI'!$A$1:$B$6,2)</f>
        <v>0.0935912806596305</v>
      </c>
    </row>
    <row r="650" customFormat="false" ht="15.8" hidden="false" customHeight="false" outlineLevel="0" collapsed="false">
      <c r="A650" s="0" t="s">
        <v>15</v>
      </c>
      <c r="B650" s="0" t="s">
        <v>101</v>
      </c>
      <c r="C650" s="0" t="s">
        <v>32</v>
      </c>
      <c r="D650" s="0" t="s">
        <v>33</v>
      </c>
      <c r="J650" s="0" t="n">
        <v>35.1149356840082</v>
      </c>
      <c r="K650" s="0" t="n">
        <v>25</v>
      </c>
      <c r="L650" s="0" t="n">
        <v>104.390636848689</v>
      </c>
      <c r="M650" s="0" t="n">
        <v>1.54982111011862</v>
      </c>
      <c r="N650" s="0" t="n">
        <v>0.0387784548546795</v>
      </c>
      <c r="O650" s="0" t="n">
        <f aca="false">VLOOKUP(D650,'paramètres CI'!$A$1:$B$6,2)</f>
        <v>0.033584731604575</v>
      </c>
    </row>
    <row r="651" customFormat="false" ht="15.8" hidden="false" customHeight="false" outlineLevel="0" collapsed="false">
      <c r="A651" s="0" t="s">
        <v>15</v>
      </c>
      <c r="B651" s="0" t="s">
        <v>101</v>
      </c>
      <c r="C651" s="0" t="s">
        <v>32</v>
      </c>
      <c r="D651" s="0" t="s">
        <v>34</v>
      </c>
      <c r="J651" s="0" t="n">
        <v>34.8036291887527</v>
      </c>
      <c r="K651" s="0" t="n">
        <v>25</v>
      </c>
      <c r="L651" s="0" t="n">
        <v>123.02421919795</v>
      </c>
      <c r="M651" s="0" t="n">
        <v>1.5796657455849</v>
      </c>
      <c r="N651" s="0" t="n">
        <v>0.0423282040410384</v>
      </c>
      <c r="O651" s="0" t="n">
        <f aca="false">VLOOKUP(D651,'paramètres CI'!$A$1:$B$6,2)</f>
        <v>0.0424847883250769</v>
      </c>
    </row>
    <row r="652" customFormat="false" ht="15.8" hidden="false" customHeight="false" outlineLevel="0" collapsed="false">
      <c r="A652" s="0" t="s">
        <v>15</v>
      </c>
      <c r="B652" s="0" t="s">
        <v>101</v>
      </c>
      <c r="C652" s="0" t="s">
        <v>35</v>
      </c>
      <c r="D652" s="0" t="s">
        <v>33</v>
      </c>
      <c r="J652" s="0" t="n">
        <v>43.8936696050102</v>
      </c>
      <c r="K652" s="0" t="n">
        <v>25</v>
      </c>
      <c r="L652" s="0" t="n">
        <v>104.390636848689</v>
      </c>
      <c r="M652" s="0" t="n">
        <v>1.85978533214234</v>
      </c>
      <c r="N652" s="0" t="n">
        <v>9.9940035978413E-005</v>
      </c>
      <c r="O652" s="0" t="n">
        <f aca="false">VLOOKUP(D652,'paramètres CI'!$A$1:$B$6,2)</f>
        <v>0.033584731604575</v>
      </c>
    </row>
    <row r="653" customFormat="false" ht="15.8" hidden="false" customHeight="false" outlineLevel="0" collapsed="false">
      <c r="A653" s="0" t="s">
        <v>15</v>
      </c>
      <c r="B653" s="0" t="s">
        <v>101</v>
      </c>
      <c r="C653" s="0" t="s">
        <v>35</v>
      </c>
      <c r="D653" s="0" t="s">
        <v>34</v>
      </c>
      <c r="J653" s="0" t="n">
        <v>43.5045364859408</v>
      </c>
      <c r="K653" s="0" t="n">
        <v>25</v>
      </c>
      <c r="L653" s="0" t="n">
        <v>123.02421919795</v>
      </c>
      <c r="M653" s="0" t="n">
        <v>1.89559889470188</v>
      </c>
      <c r="N653" s="0" t="n">
        <v>9.9940035978413E-005</v>
      </c>
      <c r="O653" s="0" t="n">
        <f aca="false">VLOOKUP(D653,'paramètres CI'!$A$1:$B$6,2)</f>
        <v>0.0424847883250769</v>
      </c>
    </row>
    <row r="654" customFormat="false" ht="15.8" hidden="false" customHeight="false" outlineLevel="0" collapsed="false">
      <c r="A654" s="0" t="s">
        <v>15</v>
      </c>
      <c r="B654" s="0" t="s">
        <v>101</v>
      </c>
      <c r="C654" s="0" t="s">
        <v>36</v>
      </c>
      <c r="D654" s="0" t="s">
        <v>37</v>
      </c>
      <c r="J654" s="0" t="n">
        <v>30.8886153846153</v>
      </c>
      <c r="K654" s="0" t="n">
        <v>20</v>
      </c>
      <c r="L654" s="0" t="n">
        <v>111.555500590339</v>
      </c>
      <c r="M654" s="0" t="n">
        <v>0.74947052151688</v>
      </c>
      <c r="N654" s="0" t="n">
        <v>9.9940035978413E-005</v>
      </c>
      <c r="O654" s="0" t="n">
        <f aca="false">VLOOKUP(D654,'paramètres CI'!$A$1:$B$6,2)</f>
        <v>0.0385046990211696</v>
      </c>
    </row>
    <row r="655" customFormat="false" ht="15.8" hidden="false" customHeight="false" outlineLevel="0" collapsed="false">
      <c r="A655" s="0" t="s">
        <v>15</v>
      </c>
      <c r="B655" s="0" t="s">
        <v>101</v>
      </c>
      <c r="C655" s="0" t="s">
        <v>38</v>
      </c>
      <c r="D655" s="0" t="s">
        <v>39</v>
      </c>
      <c r="J655" s="0" t="n">
        <v>30.8886153846153</v>
      </c>
      <c r="K655" s="0" t="n">
        <v>20</v>
      </c>
      <c r="L655" s="0" t="n">
        <v>120.245765320167</v>
      </c>
      <c r="M655" s="0" t="n">
        <v>0.977268354683153</v>
      </c>
      <c r="N655" s="0" t="n">
        <v>9.9940035978413E-005</v>
      </c>
      <c r="O655" s="0" t="n">
        <f aca="false">VLOOKUP(D655,'paramètres CI'!$A$1:$B$6,2)</f>
        <v>0.022045059962018</v>
      </c>
    </row>
    <row r="656" customFormat="false" ht="15.8" hidden="false" customHeight="false" outlineLevel="0" collapsed="false">
      <c r="A656" s="0" t="s">
        <v>15</v>
      </c>
      <c r="B656" s="0" t="s">
        <v>101</v>
      </c>
      <c r="C656" s="0" t="s">
        <v>40</v>
      </c>
      <c r="D656" s="0" t="s">
        <v>37</v>
      </c>
      <c r="J656" s="0" t="n">
        <v>24.7108923076923</v>
      </c>
      <c r="K656" s="0" t="n">
        <v>20</v>
      </c>
      <c r="L656" s="0" t="n">
        <v>111.555500590339</v>
      </c>
      <c r="M656" s="0" t="n">
        <v>0.65221845734905</v>
      </c>
      <c r="N656" s="0" t="n">
        <v>0.0681719468415134</v>
      </c>
      <c r="O656" s="0" t="n">
        <f aca="false">VLOOKUP(D656,'paramètres CI'!$A$1:$B$6,2)</f>
        <v>0.0385046990211696</v>
      </c>
    </row>
    <row r="657" customFormat="false" ht="15.8" hidden="false" customHeight="false" outlineLevel="0" collapsed="false">
      <c r="A657" s="0" t="s">
        <v>15</v>
      </c>
      <c r="B657" s="0" t="s">
        <v>101</v>
      </c>
      <c r="C657" s="0" t="s">
        <v>41</v>
      </c>
      <c r="D657" s="0" t="s">
        <v>39</v>
      </c>
      <c r="J657" s="0" t="n">
        <v>24.7108923076923</v>
      </c>
      <c r="K657" s="0" t="n">
        <v>20</v>
      </c>
      <c r="L657" s="0" t="n">
        <v>120.245765320167</v>
      </c>
      <c r="M657" s="0" t="n">
        <v>0.7094827376226</v>
      </c>
      <c r="N657" s="0" t="n">
        <v>0.389780455843064</v>
      </c>
      <c r="O657" s="0" t="n">
        <f aca="false">VLOOKUP(D657,'paramètres CI'!$A$1:$B$6,2)</f>
        <v>0.022045059962018</v>
      </c>
    </row>
    <row r="658" customFormat="false" ht="15.8" hidden="false" customHeight="false" outlineLevel="0" collapsed="false">
      <c r="A658" s="0" t="s">
        <v>15</v>
      </c>
      <c r="B658" s="0" t="s">
        <v>101</v>
      </c>
      <c r="C658" s="0" t="s">
        <v>45</v>
      </c>
      <c r="D658" s="0" t="s">
        <v>43</v>
      </c>
      <c r="J658" s="0" t="n">
        <v>10</v>
      </c>
      <c r="K658" s="0" t="n">
        <v>13</v>
      </c>
      <c r="L658" s="0" t="n">
        <v>109.809273958472</v>
      </c>
      <c r="M658" s="0" t="n">
        <v>0.9</v>
      </c>
      <c r="N658" s="0" t="n">
        <v>0.285140260275797</v>
      </c>
      <c r="O658" s="0" t="n">
        <f aca="false">VLOOKUP(D658,'paramètres CI'!$A$1:$B$6,2)</f>
        <v>0.0935912806596305</v>
      </c>
    </row>
    <row r="659" customFormat="false" ht="15.8" hidden="false" customHeight="false" outlineLevel="0" collapsed="false">
      <c r="A659" s="0" t="s">
        <v>15</v>
      </c>
      <c r="B659" s="0" t="s">
        <v>101</v>
      </c>
      <c r="C659" s="0" t="s">
        <v>46</v>
      </c>
      <c r="D659" s="0" t="s">
        <v>43</v>
      </c>
      <c r="J659" s="0" t="n">
        <v>12</v>
      </c>
      <c r="K659" s="0" t="n">
        <v>13</v>
      </c>
      <c r="L659" s="0" t="n">
        <v>109.809273958472</v>
      </c>
      <c r="M659" s="0" t="n">
        <v>1</v>
      </c>
      <c r="N659" s="0" t="n">
        <v>9.9940035978413E-005</v>
      </c>
      <c r="O659" s="0" t="n">
        <f aca="false">VLOOKUP(D659,'paramètres CI'!$A$1:$B$6,2)</f>
        <v>0.0935912806596305</v>
      </c>
    </row>
    <row r="660" customFormat="false" ht="15.8" hidden="false" customHeight="false" outlineLevel="0" collapsed="false">
      <c r="A660" s="0" t="s">
        <v>15</v>
      </c>
      <c r="B660" s="0" t="s">
        <v>101</v>
      </c>
      <c r="C660" s="0" t="s">
        <v>48</v>
      </c>
      <c r="D660" s="0" t="s">
        <v>43</v>
      </c>
      <c r="J660" s="0" t="n">
        <v>79.3195516734068</v>
      </c>
      <c r="K660" s="0" t="n">
        <v>20</v>
      </c>
      <c r="L660" s="0" t="n">
        <v>106.948980758418</v>
      </c>
      <c r="M660" s="0" t="n">
        <v>3.24350372093023</v>
      </c>
      <c r="N660" s="0" t="n">
        <v>0.175201037928038</v>
      </c>
      <c r="O660" s="0" t="n">
        <f aca="false">VLOOKUP(D660,'paramètres CI'!$A$1:$B$6,2)</f>
        <v>0.0935912806596305</v>
      </c>
    </row>
    <row r="661" customFormat="false" ht="15.8" hidden="false" customHeight="false" outlineLevel="0" collapsed="false">
      <c r="A661" s="0" t="s">
        <v>15</v>
      </c>
      <c r="B661" s="0" t="s">
        <v>101</v>
      </c>
      <c r="C661" s="0" t="s">
        <v>49</v>
      </c>
      <c r="D661" s="0" t="s">
        <v>43</v>
      </c>
      <c r="J661" s="0" t="n">
        <v>99.1494395917585</v>
      </c>
      <c r="K661" s="0" t="n">
        <v>20</v>
      </c>
      <c r="L661" s="0" t="n">
        <v>106.948980758418</v>
      </c>
      <c r="M661" s="0" t="n">
        <v>3.39795627906976</v>
      </c>
      <c r="N661" s="0" t="n">
        <v>9.9940035978413E-005</v>
      </c>
      <c r="O661" s="0" t="n">
        <f aca="false">VLOOKUP(D661,'paramètres CI'!$A$1:$B$6,2)</f>
        <v>0.0935912806596305</v>
      </c>
    </row>
    <row r="662" customFormat="false" ht="15.8" hidden="false" customHeight="false" outlineLevel="0" collapsed="false">
      <c r="A662" s="0" t="s">
        <v>15</v>
      </c>
      <c r="B662" s="0" t="s">
        <v>102</v>
      </c>
      <c r="C662" s="0" t="s">
        <v>32</v>
      </c>
      <c r="D662" s="0" t="s">
        <v>33</v>
      </c>
      <c r="J662" s="0" t="n">
        <v>33.635922547969</v>
      </c>
      <c r="K662" s="0" t="n">
        <v>25</v>
      </c>
      <c r="L662" s="0" t="n">
        <v>86.7539097149503</v>
      </c>
      <c r="M662" s="0" t="n">
        <v>1.55554571065628</v>
      </c>
      <c r="N662" s="0" t="n">
        <v>0.0286380057835671</v>
      </c>
      <c r="O662" s="0" t="n">
        <f aca="false">VLOOKUP(D662,'paramètres CI'!$A$1:$B$6,2)</f>
        <v>0.033584731604575</v>
      </c>
    </row>
    <row r="663" customFormat="false" ht="15.8" hidden="false" customHeight="false" outlineLevel="0" collapsed="false">
      <c r="A663" s="0" t="s">
        <v>15</v>
      </c>
      <c r="B663" s="0" t="s">
        <v>102</v>
      </c>
      <c r="C663" s="0" t="s">
        <v>32</v>
      </c>
      <c r="D663" s="0" t="s">
        <v>34</v>
      </c>
      <c r="J663" s="0" t="n">
        <v>33.5623488225473</v>
      </c>
      <c r="K663" s="0" t="n">
        <v>25</v>
      </c>
      <c r="L663" s="0" t="n">
        <v>104.085716731205</v>
      </c>
      <c r="M663" s="0" t="n">
        <v>1.55084301713634</v>
      </c>
      <c r="N663" s="0" t="n">
        <v>0.150202295261383</v>
      </c>
      <c r="O663" s="0" t="n">
        <f aca="false">VLOOKUP(D663,'paramètres CI'!$A$1:$B$6,2)</f>
        <v>0.0424847883250769</v>
      </c>
    </row>
    <row r="664" customFormat="false" ht="15.8" hidden="false" customHeight="false" outlineLevel="0" collapsed="false">
      <c r="A664" s="0" t="s">
        <v>15</v>
      </c>
      <c r="B664" s="0" t="s">
        <v>102</v>
      </c>
      <c r="C664" s="0" t="s">
        <v>35</v>
      </c>
      <c r="D664" s="0" t="s">
        <v>33</v>
      </c>
      <c r="J664" s="0" t="n">
        <v>42.0449031849613</v>
      </c>
      <c r="K664" s="0" t="n">
        <v>25</v>
      </c>
      <c r="L664" s="0" t="n">
        <v>86.7539097149503</v>
      </c>
      <c r="M664" s="0" t="n">
        <v>1.86665485278754</v>
      </c>
      <c r="N664" s="0" t="n">
        <v>9.99400359784131E-005</v>
      </c>
      <c r="O664" s="0" t="n">
        <f aca="false">VLOOKUP(D664,'paramètres CI'!$A$1:$B$6,2)</f>
        <v>0.033584731604575</v>
      </c>
    </row>
    <row r="665" customFormat="false" ht="15.8" hidden="false" customHeight="false" outlineLevel="0" collapsed="false">
      <c r="A665" s="0" t="s">
        <v>15</v>
      </c>
      <c r="B665" s="0" t="s">
        <v>102</v>
      </c>
      <c r="C665" s="0" t="s">
        <v>35</v>
      </c>
      <c r="D665" s="0" t="s">
        <v>34</v>
      </c>
      <c r="J665" s="0" t="n">
        <v>41.9529360281841</v>
      </c>
      <c r="K665" s="0" t="n">
        <v>25</v>
      </c>
      <c r="L665" s="0" t="n">
        <v>104.085716731205</v>
      </c>
      <c r="M665" s="0" t="n">
        <v>1.8610116205636</v>
      </c>
      <c r="N665" s="0" t="n">
        <v>9.99400359784131E-005</v>
      </c>
      <c r="O665" s="0" t="n">
        <f aca="false">VLOOKUP(D665,'paramètres CI'!$A$1:$B$6,2)</f>
        <v>0.0424847883250769</v>
      </c>
    </row>
    <row r="666" customFormat="false" ht="15.8" hidden="false" customHeight="false" outlineLevel="0" collapsed="false">
      <c r="A666" s="0" t="s">
        <v>15</v>
      </c>
      <c r="B666" s="0" t="s">
        <v>102</v>
      </c>
      <c r="C666" s="0" t="s">
        <v>36</v>
      </c>
      <c r="D666" s="0" t="s">
        <v>37</v>
      </c>
      <c r="J666" s="0" t="n">
        <v>29.3470508163517</v>
      </c>
      <c r="K666" s="0" t="n">
        <v>20</v>
      </c>
      <c r="L666" s="0" t="n">
        <v>92.500117189908</v>
      </c>
      <c r="M666" s="0" t="n">
        <v>0.752057912382312</v>
      </c>
      <c r="N666" s="0" t="n">
        <v>9.99400359784131E-005</v>
      </c>
      <c r="O666" s="0" t="n">
        <f aca="false">VLOOKUP(D666,'paramètres CI'!$A$1:$B$6,2)</f>
        <v>0.0385046990211696</v>
      </c>
    </row>
    <row r="667" customFormat="false" ht="15.8" hidden="false" customHeight="false" outlineLevel="0" collapsed="false">
      <c r="A667" s="0" t="s">
        <v>15</v>
      </c>
      <c r="B667" s="0" t="s">
        <v>102</v>
      </c>
      <c r="C667" s="0" t="s">
        <v>38</v>
      </c>
      <c r="D667" s="0" t="s">
        <v>39</v>
      </c>
      <c r="J667" s="0" t="n">
        <v>20.1486935379523</v>
      </c>
      <c r="K667" s="0" t="n">
        <v>20</v>
      </c>
      <c r="L667" s="0" t="n">
        <v>107.389051819417</v>
      </c>
      <c r="M667" s="0" t="n">
        <v>0.979846856467435</v>
      </c>
      <c r="N667" s="0" t="n">
        <v>9.99400359784131E-005</v>
      </c>
      <c r="O667" s="0" t="n">
        <f aca="false">VLOOKUP(D667,'paramètres CI'!$A$1:$B$6,2)</f>
        <v>0.022045059962018</v>
      </c>
    </row>
    <row r="668" customFormat="false" ht="15.8" hidden="false" customHeight="false" outlineLevel="0" collapsed="false">
      <c r="A668" s="0" t="s">
        <v>15</v>
      </c>
      <c r="B668" s="0" t="s">
        <v>102</v>
      </c>
      <c r="C668" s="0" t="s">
        <v>40</v>
      </c>
      <c r="D668" s="0" t="s">
        <v>37</v>
      </c>
      <c r="J668" s="0" t="n">
        <v>23.4776406530813</v>
      </c>
      <c r="K668" s="0" t="n">
        <v>20</v>
      </c>
      <c r="L668" s="0" t="n">
        <v>92.500117189908</v>
      </c>
      <c r="M668" s="0" t="n">
        <v>0.657877679469978</v>
      </c>
      <c r="N668" s="0" t="n">
        <v>0.0311241484219354</v>
      </c>
      <c r="O668" s="0" t="n">
        <f aca="false">VLOOKUP(D668,'paramètres CI'!$A$1:$B$6,2)</f>
        <v>0.0385046990211696</v>
      </c>
    </row>
    <row r="669" customFormat="false" ht="15.8" hidden="false" customHeight="false" outlineLevel="0" collapsed="false">
      <c r="A669" s="0" t="s">
        <v>15</v>
      </c>
      <c r="B669" s="0" t="s">
        <v>102</v>
      </c>
      <c r="C669" s="0" t="s">
        <v>41</v>
      </c>
      <c r="D669" s="0" t="s">
        <v>39</v>
      </c>
      <c r="J669" s="0" t="n">
        <v>16.1189548303619</v>
      </c>
      <c r="K669" s="0" t="n">
        <v>20</v>
      </c>
      <c r="L669" s="0" t="n">
        <v>107.389051819417</v>
      </c>
      <c r="M669" s="0" t="n">
        <v>0.715122251985074</v>
      </c>
      <c r="N669" s="0" t="n">
        <v>0.530429411228151</v>
      </c>
      <c r="O669" s="0" t="n">
        <f aca="false">VLOOKUP(D669,'paramètres CI'!$A$1:$B$6,2)</f>
        <v>0.022045059962018</v>
      </c>
    </row>
    <row r="670" customFormat="false" ht="15.8" hidden="false" customHeight="false" outlineLevel="0" collapsed="false">
      <c r="A670" s="0" t="s">
        <v>15</v>
      </c>
      <c r="B670" s="0" t="s">
        <v>102</v>
      </c>
      <c r="C670" s="0" t="s">
        <v>45</v>
      </c>
      <c r="D670" s="0" t="s">
        <v>43</v>
      </c>
      <c r="J670" s="0" t="n">
        <v>10</v>
      </c>
      <c r="K670" s="0" t="n">
        <v>13</v>
      </c>
      <c r="L670" s="0" t="n">
        <v>87.9960508824251</v>
      </c>
      <c r="M670" s="0" t="n">
        <v>0.9</v>
      </c>
      <c r="N670" s="0" t="n">
        <v>0.139341159656808</v>
      </c>
      <c r="O670" s="0" t="n">
        <f aca="false">VLOOKUP(D670,'paramètres CI'!$A$1:$B$6,2)</f>
        <v>0.0935912806596305</v>
      </c>
    </row>
    <row r="671" customFormat="false" ht="15.8" hidden="false" customHeight="false" outlineLevel="0" collapsed="false">
      <c r="A671" s="0" t="s">
        <v>15</v>
      </c>
      <c r="B671" s="0" t="s">
        <v>102</v>
      </c>
      <c r="C671" s="0" t="s">
        <v>46</v>
      </c>
      <c r="D671" s="0" t="s">
        <v>43</v>
      </c>
      <c r="J671" s="0" t="n">
        <v>12</v>
      </c>
      <c r="K671" s="0" t="n">
        <v>13</v>
      </c>
      <c r="L671" s="0" t="n">
        <v>87.9960508824251</v>
      </c>
      <c r="M671" s="0" t="n">
        <v>1</v>
      </c>
      <c r="N671" s="0" t="n">
        <v>9.99400359784131E-005</v>
      </c>
      <c r="O671" s="0" t="n">
        <f aca="false">VLOOKUP(D671,'paramètres CI'!$A$1:$B$6,2)</f>
        <v>0.0935912806596305</v>
      </c>
    </row>
    <row r="672" customFormat="false" ht="15.8" hidden="false" customHeight="false" outlineLevel="0" collapsed="false">
      <c r="A672" s="0" t="s">
        <v>15</v>
      </c>
      <c r="B672" s="0" t="s">
        <v>102</v>
      </c>
      <c r="C672" s="0" t="s">
        <v>48</v>
      </c>
      <c r="D672" s="0" t="s">
        <v>43</v>
      </c>
      <c r="J672" s="0" t="n">
        <v>84.8755886707908</v>
      </c>
      <c r="K672" s="0" t="n">
        <v>20</v>
      </c>
      <c r="L672" s="0" t="n">
        <v>82.8849520507442</v>
      </c>
      <c r="M672" s="0" t="n">
        <v>2.83163023255814</v>
      </c>
      <c r="N672" s="0" t="n">
        <v>0.119665339432285</v>
      </c>
      <c r="O672" s="0" t="n">
        <f aca="false">VLOOKUP(D672,'paramètres CI'!$A$1:$B$6,2)</f>
        <v>0.0935912806596305</v>
      </c>
    </row>
    <row r="673" customFormat="false" ht="15.8" hidden="false" customHeight="false" outlineLevel="0" collapsed="false">
      <c r="A673" s="0" t="s">
        <v>15</v>
      </c>
      <c r="B673" s="0" t="s">
        <v>102</v>
      </c>
      <c r="C673" s="0" t="s">
        <v>49</v>
      </c>
      <c r="D673" s="0" t="s">
        <v>43</v>
      </c>
      <c r="J673" s="0" t="n">
        <v>106.094485838488</v>
      </c>
      <c r="K673" s="0" t="n">
        <v>20</v>
      </c>
      <c r="L673" s="0" t="n">
        <v>82.8849520507442</v>
      </c>
      <c r="M673" s="0" t="n">
        <v>3.39795627906976</v>
      </c>
      <c r="N673" s="0" t="n">
        <v>9.99400359784131E-005</v>
      </c>
      <c r="O673" s="0" t="n">
        <f aca="false">VLOOKUP(D673,'paramètres CI'!$A$1:$B$6,2)</f>
        <v>0.0935912806596305</v>
      </c>
    </row>
    <row r="674" customFormat="false" ht="15.8" hidden="false" customHeight="false" outlineLevel="0" collapsed="false">
      <c r="A674" s="0" t="s">
        <v>15</v>
      </c>
      <c r="B674" s="0" t="s">
        <v>103</v>
      </c>
      <c r="C674" s="0" t="s">
        <v>32</v>
      </c>
      <c r="D674" s="0" t="s">
        <v>34</v>
      </c>
      <c r="J674" s="0" t="n">
        <v>30.1788422704467</v>
      </c>
      <c r="K674" s="0" t="n">
        <v>25</v>
      </c>
      <c r="L674" s="0" t="n">
        <v>100.094082287239</v>
      </c>
      <c r="M674" s="0" t="n">
        <v>1.57136811849634</v>
      </c>
      <c r="N674" s="0" t="n">
        <v>0.0206066537638204</v>
      </c>
      <c r="O674" s="0" t="n">
        <f aca="false">VLOOKUP(D674,'paramètres CI'!$A$1:$B$6,2)</f>
        <v>0.0424847883250769</v>
      </c>
    </row>
    <row r="675" customFormat="false" ht="15.8" hidden="false" customHeight="false" outlineLevel="0" collapsed="false">
      <c r="A675" s="0" t="s">
        <v>15</v>
      </c>
      <c r="B675" s="0" t="s">
        <v>103</v>
      </c>
      <c r="C675" s="0" t="s">
        <v>32</v>
      </c>
      <c r="D675" s="0" t="s">
        <v>33</v>
      </c>
      <c r="J675" s="0" t="n">
        <v>30.3939649930119</v>
      </c>
      <c r="K675" s="0" t="n">
        <v>25</v>
      </c>
      <c r="L675" s="0" t="n">
        <v>98.6306276573265</v>
      </c>
      <c r="M675" s="0" t="n">
        <v>1.55845644118265</v>
      </c>
      <c r="N675" s="0" t="n">
        <v>0.0536947968830344</v>
      </c>
      <c r="O675" s="0" t="n">
        <f aca="false">VLOOKUP(D675,'paramètres CI'!$A$1:$B$6,2)</f>
        <v>0.033584731604575</v>
      </c>
    </row>
    <row r="676" customFormat="false" ht="15.8" hidden="false" customHeight="false" outlineLevel="0" collapsed="false">
      <c r="A676" s="0" t="s">
        <v>15</v>
      </c>
      <c r="B676" s="0" t="s">
        <v>103</v>
      </c>
      <c r="C676" s="0" t="s">
        <v>35</v>
      </c>
      <c r="D676" s="0" t="s">
        <v>33</v>
      </c>
      <c r="J676" s="0" t="n">
        <v>37.9924562412649</v>
      </c>
      <c r="K676" s="0" t="n">
        <v>25</v>
      </c>
      <c r="L676" s="0" t="n">
        <v>98.6306276573265</v>
      </c>
      <c r="M676" s="0" t="n">
        <v>1.87014772941919</v>
      </c>
      <c r="N676" s="0" t="n">
        <v>9.99400359784131E-005</v>
      </c>
      <c r="O676" s="0" t="n">
        <f aca="false">VLOOKUP(D676,'paramètres CI'!$A$1:$B$6,2)</f>
        <v>0.033584731604575</v>
      </c>
    </row>
    <row r="677" customFormat="false" ht="15.8" hidden="false" customHeight="false" outlineLevel="0" collapsed="false">
      <c r="A677" s="0" t="s">
        <v>15</v>
      </c>
      <c r="B677" s="0" t="s">
        <v>103</v>
      </c>
      <c r="C677" s="0" t="s">
        <v>35</v>
      </c>
      <c r="D677" s="0" t="s">
        <v>34</v>
      </c>
      <c r="J677" s="0" t="n">
        <v>37.7235528380583</v>
      </c>
      <c r="K677" s="0" t="n">
        <v>25</v>
      </c>
      <c r="L677" s="0" t="n">
        <v>100.094082287239</v>
      </c>
      <c r="M677" s="0" t="n">
        <v>1.88564174219561</v>
      </c>
      <c r="N677" s="0" t="n">
        <v>9.99400359784131E-005</v>
      </c>
      <c r="O677" s="0" t="n">
        <f aca="false">VLOOKUP(D677,'paramètres CI'!$A$1:$B$6,2)</f>
        <v>0.0424847883250769</v>
      </c>
    </row>
    <row r="678" customFormat="false" ht="15.8" hidden="false" customHeight="false" outlineLevel="0" collapsed="false">
      <c r="A678" s="0" t="s">
        <v>15</v>
      </c>
      <c r="B678" s="0" t="s">
        <v>103</v>
      </c>
      <c r="C678" s="0" t="s">
        <v>36</v>
      </c>
      <c r="D678" s="0" t="s">
        <v>37</v>
      </c>
      <c r="J678" s="0" t="n">
        <v>15.5156504987658</v>
      </c>
      <c r="K678" s="0" t="n">
        <v>20</v>
      </c>
      <c r="L678" s="0" t="n">
        <v>103.949782352467</v>
      </c>
      <c r="M678" s="0" t="n">
        <v>0.761583138885597</v>
      </c>
      <c r="N678" s="0" t="n">
        <v>9.99400359784131E-005</v>
      </c>
      <c r="O678" s="0" t="n">
        <f aca="false">VLOOKUP(D678,'paramètres CI'!$A$1:$B$6,2)</f>
        <v>0.0385046990211696</v>
      </c>
    </row>
    <row r="679" customFormat="false" ht="15.8" hidden="false" customHeight="false" outlineLevel="0" collapsed="false">
      <c r="A679" s="0" t="s">
        <v>15</v>
      </c>
      <c r="B679" s="0" t="s">
        <v>103</v>
      </c>
      <c r="C679" s="0" t="s">
        <v>38</v>
      </c>
      <c r="D679" s="0" t="s">
        <v>39</v>
      </c>
      <c r="J679" s="0" t="n">
        <v>11.5329496041162</v>
      </c>
      <c r="K679" s="0" t="n">
        <v>20</v>
      </c>
      <c r="L679" s="0" t="n">
        <v>102.524168129313</v>
      </c>
      <c r="M679" s="0" t="n">
        <v>0.989367103465403</v>
      </c>
      <c r="N679" s="0" t="n">
        <v>9.99400359784131E-005</v>
      </c>
      <c r="O679" s="0" t="n">
        <f aca="false">VLOOKUP(D679,'paramètres CI'!$A$1:$B$6,2)</f>
        <v>0.022045059962018</v>
      </c>
    </row>
    <row r="680" customFormat="false" ht="15.8" hidden="false" customHeight="false" outlineLevel="0" collapsed="false">
      <c r="A680" s="0" t="s">
        <v>15</v>
      </c>
      <c r="B680" s="0" t="s">
        <v>103</v>
      </c>
      <c r="C680" s="0" t="s">
        <v>40</v>
      </c>
      <c r="D680" s="0" t="s">
        <v>37</v>
      </c>
      <c r="J680" s="0" t="n">
        <v>12.4125203990127</v>
      </c>
      <c r="K680" s="0" t="n">
        <v>20</v>
      </c>
      <c r="L680" s="0" t="n">
        <v>103.949782352467</v>
      </c>
      <c r="M680" s="0" t="n">
        <v>0.671326600031711</v>
      </c>
      <c r="N680" s="0" t="n">
        <v>0.047678148858409</v>
      </c>
      <c r="O680" s="0" t="n">
        <f aca="false">VLOOKUP(D680,'paramètres CI'!$A$1:$B$6,2)</f>
        <v>0.0385046990211696</v>
      </c>
    </row>
    <row r="681" customFormat="false" ht="15.8" hidden="false" customHeight="false" outlineLevel="0" collapsed="false">
      <c r="A681" s="0" t="s">
        <v>15</v>
      </c>
      <c r="B681" s="0" t="s">
        <v>103</v>
      </c>
      <c r="C681" s="0" t="s">
        <v>41</v>
      </c>
      <c r="D681" s="0" t="s">
        <v>39</v>
      </c>
      <c r="J681" s="0" t="n">
        <v>9.22635968329293</v>
      </c>
      <c r="K681" s="0" t="n">
        <v>20</v>
      </c>
      <c r="L681" s="0" t="n">
        <v>102.524168129313</v>
      </c>
      <c r="M681" s="0" t="n">
        <v>0.728585644069648</v>
      </c>
      <c r="N681" s="0" t="n">
        <v>0.571635823744235</v>
      </c>
      <c r="O681" s="0" t="n">
        <f aca="false">VLOOKUP(D681,'paramètres CI'!$A$1:$B$6,2)</f>
        <v>0.022045059962018</v>
      </c>
    </row>
    <row r="682" customFormat="false" ht="15.8" hidden="false" customHeight="false" outlineLevel="0" collapsed="false">
      <c r="A682" s="0" t="s">
        <v>15</v>
      </c>
      <c r="B682" s="0" t="s">
        <v>103</v>
      </c>
      <c r="C682" s="0" t="s">
        <v>45</v>
      </c>
      <c r="D682" s="0" t="s">
        <v>43</v>
      </c>
      <c r="J682" s="0" t="n">
        <v>10</v>
      </c>
      <c r="K682" s="0" t="n">
        <v>13</v>
      </c>
      <c r="L682" s="0" t="n">
        <v>102.806312952406</v>
      </c>
      <c r="M682" s="0" t="n">
        <v>0.9</v>
      </c>
      <c r="N682" s="0" t="n">
        <v>0.14566199713604</v>
      </c>
      <c r="O682" s="0" t="n">
        <f aca="false">VLOOKUP(D682,'paramètres CI'!$A$1:$B$6,2)</f>
        <v>0.0935912806596305</v>
      </c>
    </row>
    <row r="683" customFormat="false" ht="15.8" hidden="false" customHeight="false" outlineLevel="0" collapsed="false">
      <c r="A683" s="0" t="s">
        <v>15</v>
      </c>
      <c r="B683" s="0" t="s">
        <v>103</v>
      </c>
      <c r="C683" s="0" t="s">
        <v>46</v>
      </c>
      <c r="D683" s="0" t="s">
        <v>43</v>
      </c>
      <c r="J683" s="0" t="n">
        <v>12</v>
      </c>
      <c r="K683" s="0" t="n">
        <v>13</v>
      </c>
      <c r="L683" s="0" t="n">
        <v>102.806312952406</v>
      </c>
      <c r="M683" s="0" t="n">
        <v>1</v>
      </c>
      <c r="N683" s="0" t="n">
        <v>9.99400359784131E-005</v>
      </c>
      <c r="O683" s="0" t="n">
        <f aca="false">VLOOKUP(D683,'paramètres CI'!$A$1:$B$6,2)</f>
        <v>0.0935912806596305</v>
      </c>
    </row>
    <row r="684" customFormat="false" ht="15.8" hidden="false" customHeight="false" outlineLevel="0" collapsed="false">
      <c r="A684" s="0" t="s">
        <v>15</v>
      </c>
      <c r="B684" s="0" t="s">
        <v>103</v>
      </c>
      <c r="C684" s="0" t="s">
        <v>55</v>
      </c>
      <c r="D684" s="0" t="s">
        <v>43</v>
      </c>
      <c r="J684" s="0" t="n">
        <v>34.9088673911904</v>
      </c>
      <c r="K684" s="0" t="n">
        <v>17</v>
      </c>
      <c r="L684" s="0" t="n">
        <v>103.545756126464</v>
      </c>
      <c r="M684" s="0" t="n">
        <v>2.67297488372093</v>
      </c>
      <c r="N684" s="0" t="n">
        <v>0.16012293939859</v>
      </c>
      <c r="O684" s="0" t="n">
        <f aca="false">VLOOKUP(D684,'paramètres CI'!$A$1:$B$6,2)</f>
        <v>0.0935912806596305</v>
      </c>
    </row>
    <row r="685" customFormat="false" ht="15.8" hidden="false" customHeight="false" outlineLevel="0" collapsed="false">
      <c r="A685" s="0" t="s">
        <v>15</v>
      </c>
      <c r="B685" s="0" t="s">
        <v>103</v>
      </c>
      <c r="C685" s="0" t="s">
        <v>56</v>
      </c>
      <c r="D685" s="0" t="s">
        <v>43</v>
      </c>
      <c r="J685" s="0" t="n">
        <v>43.636084238988</v>
      </c>
      <c r="K685" s="0" t="n">
        <v>17</v>
      </c>
      <c r="L685" s="0" t="n">
        <v>103.545756126464</v>
      </c>
      <c r="M685" s="0" t="n">
        <v>3.32861023255814</v>
      </c>
      <c r="N685" s="0" t="n">
        <v>9.99400359784131E-005</v>
      </c>
      <c r="O685" s="0" t="n">
        <f aca="false">VLOOKUP(D685,'paramètres CI'!$A$1:$B$6,2)</f>
        <v>0.0935912806596305</v>
      </c>
    </row>
    <row r="686" customFormat="false" ht="15.8" hidden="false" customHeight="false" outlineLevel="0" collapsed="false">
      <c r="A686" s="0" t="s">
        <v>15</v>
      </c>
      <c r="B686" s="0" t="s">
        <v>104</v>
      </c>
      <c r="C686" s="0" t="s">
        <v>32</v>
      </c>
      <c r="D686" s="0" t="s">
        <v>34</v>
      </c>
      <c r="J686" s="0" t="n">
        <v>30.2126704553318</v>
      </c>
      <c r="K686" s="0" t="n">
        <v>25</v>
      </c>
      <c r="L686" s="0" t="n">
        <v>106.241908631322</v>
      </c>
      <c r="M686" s="0" t="n">
        <v>1.57561344700244</v>
      </c>
      <c r="N686" s="0" t="n">
        <v>0.0237148748016162</v>
      </c>
      <c r="O686" s="0" t="n">
        <f aca="false">VLOOKUP(D686,'paramètres CI'!$A$1:$B$6,2)</f>
        <v>0.0424847883250769</v>
      </c>
    </row>
    <row r="687" customFormat="false" ht="15.8" hidden="false" customHeight="false" outlineLevel="0" collapsed="false">
      <c r="A687" s="0" t="s">
        <v>15</v>
      </c>
      <c r="B687" s="0" t="s">
        <v>104</v>
      </c>
      <c r="C687" s="0" t="s">
        <v>32</v>
      </c>
      <c r="D687" s="0" t="s">
        <v>33</v>
      </c>
      <c r="J687" s="0" t="n">
        <v>30.5636914665832</v>
      </c>
      <c r="K687" s="0" t="n">
        <v>25</v>
      </c>
      <c r="L687" s="0" t="n">
        <v>101.202772772582</v>
      </c>
      <c r="M687" s="0" t="n">
        <v>1.54841128648688</v>
      </c>
      <c r="N687" s="0" t="n">
        <v>0.0280629765983633</v>
      </c>
      <c r="O687" s="0" t="n">
        <f aca="false">VLOOKUP(D687,'paramètres CI'!$A$1:$B$6,2)</f>
        <v>0.033584731604575</v>
      </c>
    </row>
    <row r="688" customFormat="false" ht="15.8" hidden="false" customHeight="false" outlineLevel="0" collapsed="false">
      <c r="A688" s="0" t="s">
        <v>15</v>
      </c>
      <c r="B688" s="0" t="s">
        <v>104</v>
      </c>
      <c r="C688" s="0" t="s">
        <v>35</v>
      </c>
      <c r="D688" s="0" t="s">
        <v>33</v>
      </c>
      <c r="J688" s="0" t="n">
        <v>38.204614333229</v>
      </c>
      <c r="K688" s="0" t="n">
        <v>25</v>
      </c>
      <c r="L688" s="0" t="n">
        <v>101.202772772582</v>
      </c>
      <c r="M688" s="0" t="n">
        <v>1.85809354378426</v>
      </c>
      <c r="N688" s="0" t="n">
        <v>9.99400359784132E-005</v>
      </c>
      <c r="O688" s="0" t="n">
        <f aca="false">VLOOKUP(D688,'paramètres CI'!$A$1:$B$6,2)</f>
        <v>0.033584731604575</v>
      </c>
    </row>
    <row r="689" customFormat="false" ht="15.8" hidden="false" customHeight="false" outlineLevel="0" collapsed="false">
      <c r="A689" s="0" t="s">
        <v>15</v>
      </c>
      <c r="B689" s="0" t="s">
        <v>104</v>
      </c>
      <c r="C689" s="0" t="s">
        <v>35</v>
      </c>
      <c r="D689" s="0" t="s">
        <v>34</v>
      </c>
      <c r="J689" s="0" t="n">
        <v>37.7658380691647</v>
      </c>
      <c r="K689" s="0" t="n">
        <v>25</v>
      </c>
      <c r="L689" s="0" t="n">
        <v>106.241908631322</v>
      </c>
      <c r="M689" s="0" t="n">
        <v>1.89073613640293</v>
      </c>
      <c r="N689" s="0" t="n">
        <v>9.99400359784132E-005</v>
      </c>
      <c r="O689" s="0" t="n">
        <f aca="false">VLOOKUP(D689,'paramètres CI'!$A$1:$B$6,2)</f>
        <v>0.0424847883250769</v>
      </c>
    </row>
    <row r="690" customFormat="false" ht="15.8" hidden="false" customHeight="false" outlineLevel="0" collapsed="false">
      <c r="A690" s="0" t="s">
        <v>15</v>
      </c>
      <c r="B690" s="0" t="s">
        <v>104</v>
      </c>
      <c r="C690" s="0" t="s">
        <v>36</v>
      </c>
      <c r="D690" s="0" t="s">
        <v>37</v>
      </c>
      <c r="J690" s="0" t="n">
        <v>21.1229109323778</v>
      </c>
      <c r="K690" s="0" t="n">
        <v>20</v>
      </c>
      <c r="L690" s="0" t="n">
        <v>102.9647399779</v>
      </c>
      <c r="M690" s="0" t="n">
        <v>0.761583138885597</v>
      </c>
      <c r="N690" s="0" t="n">
        <v>9.99400359784132E-005</v>
      </c>
      <c r="O690" s="0" t="n">
        <f aca="false">VLOOKUP(D690,'paramètres CI'!$A$1:$B$6,2)</f>
        <v>0.0385046990211696</v>
      </c>
    </row>
    <row r="691" customFormat="false" ht="15.8" hidden="false" customHeight="false" outlineLevel="0" collapsed="false">
      <c r="A691" s="0" t="s">
        <v>15</v>
      </c>
      <c r="B691" s="0" t="s">
        <v>104</v>
      </c>
      <c r="C691" s="0" t="s">
        <v>38</v>
      </c>
      <c r="D691" s="0" t="s">
        <v>39</v>
      </c>
      <c r="J691" s="0" t="n">
        <v>15.51340327746</v>
      </c>
      <c r="K691" s="0" t="n">
        <v>20</v>
      </c>
      <c r="L691" s="0" t="n">
        <v>107.557799492864</v>
      </c>
      <c r="M691" s="0" t="n">
        <v>0.989367103465403</v>
      </c>
      <c r="N691" s="0" t="n">
        <v>9.99400359784132E-005</v>
      </c>
      <c r="O691" s="0" t="n">
        <f aca="false">VLOOKUP(D691,'paramètres CI'!$A$1:$B$6,2)</f>
        <v>0.022045059962018</v>
      </c>
    </row>
    <row r="692" customFormat="false" ht="15.8" hidden="false" customHeight="false" outlineLevel="0" collapsed="false">
      <c r="A692" s="0" t="s">
        <v>15</v>
      </c>
      <c r="B692" s="0" t="s">
        <v>104</v>
      </c>
      <c r="C692" s="0" t="s">
        <v>40</v>
      </c>
      <c r="D692" s="0" t="s">
        <v>37</v>
      </c>
      <c r="J692" s="0" t="n">
        <v>16.8983287459022</v>
      </c>
      <c r="K692" s="0" t="n">
        <v>20</v>
      </c>
      <c r="L692" s="0" t="n">
        <v>102.9647399779</v>
      </c>
      <c r="M692" s="0" t="n">
        <v>0.671326600031711</v>
      </c>
      <c r="N692" s="0" t="n">
        <v>0.0690866018249452</v>
      </c>
      <c r="O692" s="0" t="n">
        <f aca="false">VLOOKUP(D692,'paramètres CI'!$A$1:$B$6,2)</f>
        <v>0.0385046990211696</v>
      </c>
    </row>
    <row r="693" customFormat="false" ht="15.8" hidden="false" customHeight="false" outlineLevel="0" collapsed="false">
      <c r="A693" s="0" t="s">
        <v>15</v>
      </c>
      <c r="B693" s="0" t="s">
        <v>104</v>
      </c>
      <c r="C693" s="0" t="s">
        <v>41</v>
      </c>
      <c r="D693" s="0" t="s">
        <v>39</v>
      </c>
      <c r="J693" s="0" t="n">
        <v>12.410722621968</v>
      </c>
      <c r="K693" s="0" t="n">
        <v>20</v>
      </c>
      <c r="L693" s="0" t="n">
        <v>107.557799492864</v>
      </c>
      <c r="M693" s="0" t="n">
        <v>0.728585644069648</v>
      </c>
      <c r="N693" s="0" t="n">
        <v>0.445759700516607</v>
      </c>
      <c r="O693" s="0" t="n">
        <f aca="false">VLOOKUP(D693,'paramètres CI'!$A$1:$B$6,2)</f>
        <v>0.022045059962018</v>
      </c>
    </row>
    <row r="694" customFormat="false" ht="15.8" hidden="false" customHeight="false" outlineLevel="0" collapsed="false">
      <c r="A694" s="0" t="s">
        <v>15</v>
      </c>
      <c r="B694" s="0" t="s">
        <v>104</v>
      </c>
      <c r="C694" s="0" t="s">
        <v>45</v>
      </c>
      <c r="D694" s="0" t="s">
        <v>43</v>
      </c>
      <c r="J694" s="0" t="n">
        <v>10</v>
      </c>
      <c r="K694" s="0" t="n">
        <v>13</v>
      </c>
      <c r="L694" s="0" t="n">
        <v>101.772302768393</v>
      </c>
      <c r="M694" s="0" t="n">
        <v>0.9</v>
      </c>
      <c r="N694" s="0" t="n">
        <v>0.231118253140934</v>
      </c>
      <c r="O694" s="0" t="n">
        <f aca="false">VLOOKUP(D694,'paramètres CI'!$A$1:$B$6,2)</f>
        <v>0.0935912806596305</v>
      </c>
    </row>
    <row r="695" customFormat="false" ht="15.8" hidden="false" customHeight="false" outlineLevel="0" collapsed="false">
      <c r="A695" s="0" t="s">
        <v>15</v>
      </c>
      <c r="B695" s="0" t="s">
        <v>104</v>
      </c>
      <c r="C695" s="0" t="s">
        <v>46</v>
      </c>
      <c r="D695" s="0" t="s">
        <v>43</v>
      </c>
      <c r="J695" s="0" t="n">
        <v>12</v>
      </c>
      <c r="K695" s="0" t="n">
        <v>13</v>
      </c>
      <c r="L695" s="0" t="n">
        <v>101.772302768393</v>
      </c>
      <c r="M695" s="0" t="n">
        <v>1</v>
      </c>
      <c r="N695" s="0" t="n">
        <v>9.99400359784132E-005</v>
      </c>
      <c r="O695" s="0" t="n">
        <f aca="false">VLOOKUP(D695,'paramètres CI'!$A$1:$B$6,2)</f>
        <v>0.0935912806596305</v>
      </c>
    </row>
    <row r="696" customFormat="false" ht="15.8" hidden="false" customHeight="false" outlineLevel="0" collapsed="false">
      <c r="A696" s="0" t="s">
        <v>15</v>
      </c>
      <c r="B696" s="0" t="s">
        <v>104</v>
      </c>
      <c r="C696" s="0" t="s">
        <v>55</v>
      </c>
      <c r="D696" s="0" t="s">
        <v>43</v>
      </c>
      <c r="J696" s="0" t="n">
        <v>35.9509422996169</v>
      </c>
      <c r="K696" s="0" t="n">
        <v>17</v>
      </c>
      <c r="L696" s="0" t="n">
        <v>96.2883326864821</v>
      </c>
      <c r="M696" s="0" t="n">
        <v>2.67297488372093</v>
      </c>
      <c r="N696" s="0" t="n">
        <v>0.201657952901664</v>
      </c>
      <c r="O696" s="0" t="n">
        <f aca="false">VLOOKUP(D696,'paramètres CI'!$A$1:$B$6,2)</f>
        <v>0.0935912806596305</v>
      </c>
    </row>
    <row r="697" customFormat="false" ht="15.8" hidden="false" customHeight="false" outlineLevel="0" collapsed="false">
      <c r="A697" s="0" t="s">
        <v>15</v>
      </c>
      <c r="B697" s="0" t="s">
        <v>104</v>
      </c>
      <c r="C697" s="0" t="s">
        <v>56</v>
      </c>
      <c r="D697" s="0" t="s">
        <v>43</v>
      </c>
      <c r="J697" s="0" t="n">
        <v>44.9386778745212</v>
      </c>
      <c r="K697" s="0" t="n">
        <v>17</v>
      </c>
      <c r="L697" s="0" t="n">
        <v>96.2883326864821</v>
      </c>
      <c r="M697" s="0" t="n">
        <v>3.32861023255814</v>
      </c>
      <c r="N697" s="0" t="n">
        <v>9.99400359784132E-005</v>
      </c>
      <c r="O697" s="0" t="n">
        <f aca="false">VLOOKUP(D697,'paramètres CI'!$A$1:$B$6,2)</f>
        <v>0.0935912806596305</v>
      </c>
    </row>
    <row r="698" customFormat="false" ht="15.8" hidden="false" customHeight="false" outlineLevel="0" collapsed="false">
      <c r="A698" s="0" t="s">
        <v>16</v>
      </c>
      <c r="B698" s="0" t="s">
        <v>105</v>
      </c>
      <c r="C698" s="0" t="s">
        <v>32</v>
      </c>
      <c r="D698" s="0" t="s">
        <v>33</v>
      </c>
      <c r="J698" s="0" t="n">
        <v>42.5167772726332</v>
      </c>
      <c r="K698" s="0" t="n">
        <v>25</v>
      </c>
      <c r="L698" s="0" t="n">
        <v>305.215020606114</v>
      </c>
      <c r="M698" s="0" t="n">
        <v>0.844222805274592</v>
      </c>
      <c r="N698" s="0" t="n">
        <v>0.128925559962497</v>
      </c>
      <c r="O698" s="0" t="n">
        <f aca="false">VLOOKUP(D698,'paramètres CI'!$A$1:$B$6,2)</f>
        <v>0.033584731604575</v>
      </c>
    </row>
    <row r="699" customFormat="false" ht="15.8" hidden="false" customHeight="false" outlineLevel="0" collapsed="false">
      <c r="A699" s="0" t="s">
        <v>16</v>
      </c>
      <c r="B699" s="0" t="s">
        <v>105</v>
      </c>
      <c r="C699" s="0" t="s">
        <v>32</v>
      </c>
      <c r="D699" s="0" t="s">
        <v>34</v>
      </c>
      <c r="J699" s="0" t="n">
        <v>42.0613173187282</v>
      </c>
      <c r="K699" s="0" t="n">
        <v>25</v>
      </c>
      <c r="L699" s="0" t="n">
        <v>319.752691360435</v>
      </c>
      <c r="M699" s="0" t="n">
        <v>0.842576101982614</v>
      </c>
      <c r="N699" s="0" t="n">
        <v>0.298244367667119</v>
      </c>
      <c r="O699" s="0" t="n">
        <f aca="false">VLOOKUP(D699,'paramètres CI'!$A$1:$B$6,2)</f>
        <v>0.0424847883250769</v>
      </c>
    </row>
    <row r="700" customFormat="false" ht="15.8" hidden="false" customHeight="false" outlineLevel="0" collapsed="false">
      <c r="A700" s="0" t="s">
        <v>16</v>
      </c>
      <c r="B700" s="0" t="s">
        <v>105</v>
      </c>
      <c r="C700" s="0" t="s">
        <v>35</v>
      </c>
      <c r="D700" s="0" t="s">
        <v>33</v>
      </c>
      <c r="J700" s="0" t="n">
        <v>53.1459715907915</v>
      </c>
      <c r="K700" s="0" t="n">
        <v>25</v>
      </c>
      <c r="L700" s="0" t="n">
        <v>305.215020606114</v>
      </c>
      <c r="M700" s="0" t="n">
        <v>1.01306736632951</v>
      </c>
      <c r="N700" s="0" t="n">
        <v>9.99400359784132E-005</v>
      </c>
      <c r="O700" s="0" t="n">
        <f aca="false">VLOOKUP(D700,'paramètres CI'!$A$1:$B$6,2)</f>
        <v>0.033584731604575</v>
      </c>
    </row>
    <row r="701" customFormat="false" ht="15.8" hidden="false" customHeight="false" outlineLevel="0" collapsed="false">
      <c r="A701" s="0" t="s">
        <v>16</v>
      </c>
      <c r="B701" s="0" t="s">
        <v>105</v>
      </c>
      <c r="C701" s="0" t="s">
        <v>35</v>
      </c>
      <c r="D701" s="0" t="s">
        <v>34</v>
      </c>
      <c r="J701" s="0" t="n">
        <v>52.5766466484102</v>
      </c>
      <c r="K701" s="0" t="n">
        <v>25</v>
      </c>
      <c r="L701" s="0" t="n">
        <v>319.752691360435</v>
      </c>
      <c r="M701" s="0" t="n">
        <v>1.01109132237914</v>
      </c>
      <c r="N701" s="0" t="n">
        <v>9.99400359784132E-005</v>
      </c>
      <c r="O701" s="0" t="n">
        <f aca="false">VLOOKUP(D701,'paramètres CI'!$A$1:$B$6,2)</f>
        <v>0.0424847883250769</v>
      </c>
    </row>
    <row r="702" customFormat="false" ht="15.8" hidden="false" customHeight="false" outlineLevel="0" collapsed="false">
      <c r="A702" s="0" t="s">
        <v>16</v>
      </c>
      <c r="B702" s="0" t="s">
        <v>105</v>
      </c>
      <c r="C702" s="0" t="s">
        <v>36</v>
      </c>
      <c r="D702" s="0" t="s">
        <v>37</v>
      </c>
      <c r="J702" s="0" t="n">
        <v>34.4691692061801</v>
      </c>
      <c r="K702" s="0" t="n">
        <v>20</v>
      </c>
      <c r="L702" s="0" t="n">
        <v>283.169274284669</v>
      </c>
      <c r="M702" s="0" t="n">
        <v>0.760067864745672</v>
      </c>
      <c r="N702" s="0" t="n">
        <v>9.99400359784132E-005</v>
      </c>
      <c r="O702" s="0" t="n">
        <f aca="false">VLOOKUP(D702,'paramètres CI'!$A$1:$B$6,2)</f>
        <v>0.0385046990211696</v>
      </c>
    </row>
    <row r="703" customFormat="false" ht="15.8" hidden="false" customHeight="false" outlineLevel="0" collapsed="false">
      <c r="A703" s="0" t="s">
        <v>16</v>
      </c>
      <c r="B703" s="0" t="s">
        <v>105</v>
      </c>
      <c r="C703" s="0" t="s">
        <v>38</v>
      </c>
      <c r="D703" s="0" t="s">
        <v>39</v>
      </c>
      <c r="J703" s="0" t="n">
        <v>24.8915447466718</v>
      </c>
      <c r="K703" s="0" t="n">
        <v>20</v>
      </c>
      <c r="L703" s="0" t="n">
        <v>243.316719547896</v>
      </c>
      <c r="M703" s="0" t="n">
        <v>0.986470315825552</v>
      </c>
      <c r="N703" s="0" t="n">
        <v>9.99400359784132E-005</v>
      </c>
      <c r="O703" s="0" t="n">
        <f aca="false">VLOOKUP(D703,'paramètres CI'!$A$1:$B$6,2)</f>
        <v>0.022045059962018</v>
      </c>
    </row>
    <row r="704" customFormat="false" ht="15.8" hidden="false" customHeight="false" outlineLevel="0" collapsed="false">
      <c r="A704" s="0" t="s">
        <v>16</v>
      </c>
      <c r="B704" s="0" t="s">
        <v>105</v>
      </c>
      <c r="C704" s="0" t="s">
        <v>40</v>
      </c>
      <c r="D704" s="0" t="s">
        <v>37</v>
      </c>
      <c r="J704" s="0" t="n">
        <v>27.5753353649441</v>
      </c>
      <c r="K704" s="0" t="n">
        <v>20</v>
      </c>
      <c r="L704" s="0" t="n">
        <v>283.169274284669</v>
      </c>
      <c r="M704" s="0" t="n">
        <v>0.731578891236875</v>
      </c>
      <c r="N704" s="0" t="n">
        <v>0.0317164389357778</v>
      </c>
      <c r="O704" s="0" t="n">
        <f aca="false">VLOOKUP(D704,'paramètres CI'!$A$1:$B$6,2)</f>
        <v>0.0385046990211696</v>
      </c>
    </row>
    <row r="705" customFormat="false" ht="15.8" hidden="false" customHeight="false" outlineLevel="0" collapsed="false">
      <c r="A705" s="0" t="s">
        <v>16</v>
      </c>
      <c r="B705" s="0" t="s">
        <v>105</v>
      </c>
      <c r="C705" s="0" t="s">
        <v>41</v>
      </c>
      <c r="D705" s="0" t="s">
        <v>39</v>
      </c>
      <c r="J705" s="0" t="n">
        <v>19.9132357973375</v>
      </c>
      <c r="K705" s="0" t="n">
        <v>20</v>
      </c>
      <c r="L705" s="0" t="n">
        <v>243.316719547896</v>
      </c>
      <c r="M705" s="0" t="n">
        <v>0.84803236986695</v>
      </c>
      <c r="N705" s="0" t="n">
        <v>0.331213363829243</v>
      </c>
      <c r="O705" s="0" t="n">
        <f aca="false">VLOOKUP(D705,'paramètres CI'!$A$1:$B$6,2)</f>
        <v>0.022045059962018</v>
      </c>
    </row>
    <row r="706" customFormat="false" ht="15.8" hidden="false" customHeight="false" outlineLevel="0" collapsed="false">
      <c r="A706" s="0" t="s">
        <v>16</v>
      </c>
      <c r="B706" s="0" t="s">
        <v>105</v>
      </c>
      <c r="C706" s="0" t="s">
        <v>45</v>
      </c>
      <c r="D706" s="0" t="s">
        <v>43</v>
      </c>
      <c r="J706" s="0" t="n">
        <v>10</v>
      </c>
      <c r="K706" s="0" t="n">
        <v>13</v>
      </c>
      <c r="L706" s="0" t="n">
        <v>299.541506170469</v>
      </c>
      <c r="M706" s="0" t="n">
        <v>0.9</v>
      </c>
      <c r="N706" s="0" t="n">
        <v>0.100153729441813</v>
      </c>
      <c r="O706" s="0" t="n">
        <f aca="false">VLOOKUP(D706,'paramètres CI'!$A$1:$B$6,2)</f>
        <v>0.0935912806596305</v>
      </c>
    </row>
    <row r="707" customFormat="false" ht="15.8" hidden="false" customHeight="false" outlineLevel="0" collapsed="false">
      <c r="A707" s="0" t="s">
        <v>16</v>
      </c>
      <c r="B707" s="0" t="s">
        <v>105</v>
      </c>
      <c r="C707" s="0" t="s">
        <v>46</v>
      </c>
      <c r="D707" s="0" t="s">
        <v>43</v>
      </c>
      <c r="J707" s="0" t="n">
        <v>12</v>
      </c>
      <c r="K707" s="0" t="n">
        <v>13</v>
      </c>
      <c r="L707" s="0" t="n">
        <v>299.541506170469</v>
      </c>
      <c r="M707" s="0" t="n">
        <v>1</v>
      </c>
      <c r="N707" s="0" t="n">
        <v>9.99400359784132E-005</v>
      </c>
      <c r="O707" s="0" t="n">
        <f aca="false">VLOOKUP(D707,'paramètres CI'!$A$1:$B$6,2)</f>
        <v>0.0935912806596305</v>
      </c>
    </row>
    <row r="708" customFormat="false" ht="15.8" hidden="false" customHeight="false" outlineLevel="0" collapsed="false">
      <c r="A708" s="0" t="s">
        <v>16</v>
      </c>
      <c r="B708" s="0" t="s">
        <v>105</v>
      </c>
      <c r="C708" s="0" t="s">
        <v>48</v>
      </c>
      <c r="D708" s="0" t="s">
        <v>43</v>
      </c>
      <c r="J708" s="0" t="n">
        <v>118.202126057651</v>
      </c>
      <c r="K708" s="0" t="n">
        <v>20</v>
      </c>
      <c r="L708" s="0" t="n">
        <v>318.127720497468</v>
      </c>
      <c r="M708" s="0" t="n">
        <v>2.78381860465116</v>
      </c>
      <c r="N708" s="0" t="n">
        <v>0.109146899947679</v>
      </c>
      <c r="O708" s="0" t="n">
        <f aca="false">VLOOKUP(D708,'paramètres CI'!$A$1:$B$6,2)</f>
        <v>0.0935912806596305</v>
      </c>
    </row>
    <row r="709" customFormat="false" ht="15.8" hidden="false" customHeight="false" outlineLevel="0" collapsed="false">
      <c r="A709" s="0" t="s">
        <v>16</v>
      </c>
      <c r="B709" s="0" t="s">
        <v>105</v>
      </c>
      <c r="C709" s="0" t="s">
        <v>49</v>
      </c>
      <c r="D709" s="0" t="s">
        <v>43</v>
      </c>
      <c r="J709" s="0" t="n">
        <v>147.752657572064</v>
      </c>
      <c r="K709" s="0" t="n">
        <v>20</v>
      </c>
      <c r="L709" s="0" t="n">
        <v>318.127720497468</v>
      </c>
      <c r="M709" s="0" t="n">
        <v>3.34058232558139</v>
      </c>
      <c r="N709" s="0" t="n">
        <v>9.99400359784132E-005</v>
      </c>
      <c r="O709" s="0" t="n">
        <f aca="false">VLOOKUP(D709,'paramètres CI'!$A$1:$B$6,2)</f>
        <v>0.0935912806596305</v>
      </c>
    </row>
    <row r="710" customFormat="false" ht="15.8" hidden="false" customHeight="false" outlineLevel="0" collapsed="false">
      <c r="A710" s="0" t="s">
        <v>16</v>
      </c>
      <c r="B710" s="0" t="s">
        <v>106</v>
      </c>
      <c r="C710" s="0" t="s">
        <v>32</v>
      </c>
      <c r="D710" s="0" t="s">
        <v>33</v>
      </c>
      <c r="J710" s="0" t="n">
        <v>46.1117022251163</v>
      </c>
      <c r="K710" s="0" t="n">
        <v>25</v>
      </c>
      <c r="L710" s="0" t="n">
        <v>263.611734394172</v>
      </c>
      <c r="M710" s="0" t="n">
        <v>0.758511634581454</v>
      </c>
      <c r="N710" s="0" t="n">
        <v>0.0147248574406641</v>
      </c>
      <c r="O710" s="0" t="n">
        <f aca="false">VLOOKUP(D710,'paramètres CI'!$A$1:$B$6,2)</f>
        <v>0.033584731604575</v>
      </c>
    </row>
    <row r="711" customFormat="false" ht="15.8" hidden="false" customHeight="false" outlineLevel="0" collapsed="false">
      <c r="A711" s="0" t="s">
        <v>16</v>
      </c>
      <c r="B711" s="0" t="s">
        <v>106</v>
      </c>
      <c r="C711" s="0" t="s">
        <v>32</v>
      </c>
      <c r="D711" s="0" t="s">
        <v>34</v>
      </c>
      <c r="J711" s="0" t="n">
        <v>46.4679369383159</v>
      </c>
      <c r="K711" s="0" t="n">
        <v>25</v>
      </c>
      <c r="L711" s="0" t="n">
        <v>289.733069865594</v>
      </c>
      <c r="M711" s="0" t="n">
        <v>0.904352629465649</v>
      </c>
      <c r="N711" s="0" t="n">
        <v>0.237004319452977</v>
      </c>
      <c r="O711" s="0" t="n">
        <f aca="false">VLOOKUP(D711,'paramètres CI'!$A$1:$B$6,2)</f>
        <v>0.0424847883250769</v>
      </c>
    </row>
    <row r="712" customFormat="false" ht="15.8" hidden="false" customHeight="false" outlineLevel="0" collapsed="false">
      <c r="A712" s="0" t="s">
        <v>16</v>
      </c>
      <c r="B712" s="0" t="s">
        <v>106</v>
      </c>
      <c r="C712" s="0" t="s">
        <v>35</v>
      </c>
      <c r="D712" s="0" t="s">
        <v>33</v>
      </c>
      <c r="J712" s="0" t="n">
        <v>57.6396277813953</v>
      </c>
      <c r="K712" s="0" t="n">
        <v>25</v>
      </c>
      <c r="L712" s="0" t="n">
        <v>263.611734394172</v>
      </c>
      <c r="M712" s="0" t="n">
        <v>0.910213961497744</v>
      </c>
      <c r="N712" s="0" t="n">
        <v>9.99400359784131E-005</v>
      </c>
      <c r="O712" s="0" t="n">
        <f aca="false">VLOOKUP(D712,'paramètres CI'!$A$1:$B$6,2)</f>
        <v>0.033584731604575</v>
      </c>
    </row>
    <row r="713" customFormat="false" ht="15.8" hidden="false" customHeight="false" outlineLevel="0" collapsed="false">
      <c r="A713" s="0" t="s">
        <v>16</v>
      </c>
      <c r="B713" s="0" t="s">
        <v>106</v>
      </c>
      <c r="C713" s="0" t="s">
        <v>35</v>
      </c>
      <c r="D713" s="0" t="s">
        <v>34</v>
      </c>
      <c r="J713" s="0" t="n">
        <v>58.0849211728948</v>
      </c>
      <c r="K713" s="0" t="n">
        <v>25</v>
      </c>
      <c r="L713" s="0" t="n">
        <v>289.733069865594</v>
      </c>
      <c r="M713" s="0" t="n">
        <v>1.08522315535878</v>
      </c>
      <c r="N713" s="0" t="n">
        <v>9.99400359784131E-005</v>
      </c>
      <c r="O713" s="0" t="n">
        <f aca="false">VLOOKUP(D713,'paramètres CI'!$A$1:$B$6,2)</f>
        <v>0.0424847883250769</v>
      </c>
    </row>
    <row r="714" customFormat="false" ht="15.8" hidden="false" customHeight="false" outlineLevel="0" collapsed="false">
      <c r="A714" s="0" t="s">
        <v>16</v>
      </c>
      <c r="B714" s="0" t="s">
        <v>106</v>
      </c>
      <c r="C714" s="0" t="s">
        <v>36</v>
      </c>
      <c r="D714" s="0" t="s">
        <v>37</v>
      </c>
      <c r="J714" s="0" t="n">
        <v>36.3863085149571</v>
      </c>
      <c r="K714" s="0" t="n">
        <v>20</v>
      </c>
      <c r="L714" s="0" t="n">
        <v>259.551181567408</v>
      </c>
      <c r="M714" s="0" t="n">
        <v>0.760672811892987</v>
      </c>
      <c r="N714" s="0" t="n">
        <v>9.99400359784131E-005</v>
      </c>
      <c r="O714" s="0" t="n">
        <f aca="false">VLOOKUP(D714,'paramètres CI'!$A$1:$B$6,2)</f>
        <v>0.0385046990211696</v>
      </c>
    </row>
    <row r="715" customFormat="false" ht="15.8" hidden="false" customHeight="false" outlineLevel="0" collapsed="false">
      <c r="A715" s="0" t="s">
        <v>16</v>
      </c>
      <c r="B715" s="0" t="s">
        <v>106</v>
      </c>
      <c r="C715" s="0" t="s">
        <v>38</v>
      </c>
      <c r="D715" s="0" t="s">
        <v>39</v>
      </c>
      <c r="J715" s="0" t="n">
        <v>26.5605745053206</v>
      </c>
      <c r="K715" s="0" t="n">
        <v>20</v>
      </c>
      <c r="L715" s="0" t="n">
        <v>230.199308638073</v>
      </c>
      <c r="M715" s="0" t="n">
        <v>0.987070626323076</v>
      </c>
      <c r="N715" s="0" t="n">
        <v>9.99400359784131E-005</v>
      </c>
      <c r="O715" s="0" t="n">
        <f aca="false">VLOOKUP(D715,'paramètres CI'!$A$1:$B$6,2)</f>
        <v>0.022045059962018</v>
      </c>
    </row>
    <row r="716" customFormat="false" ht="15.8" hidden="false" customHeight="false" outlineLevel="0" collapsed="false">
      <c r="A716" s="0" t="s">
        <v>16</v>
      </c>
      <c r="B716" s="0" t="s">
        <v>106</v>
      </c>
      <c r="C716" s="0" t="s">
        <v>40</v>
      </c>
      <c r="D716" s="0" t="s">
        <v>37</v>
      </c>
      <c r="J716" s="0" t="n">
        <v>29.1090468119657</v>
      </c>
      <c r="K716" s="0" t="n">
        <v>20</v>
      </c>
      <c r="L716" s="0" t="n">
        <v>259.551181567408</v>
      </c>
      <c r="M716" s="0" t="n">
        <v>0.559307348415139</v>
      </c>
      <c r="N716" s="0" t="n">
        <v>0.0830274660275643</v>
      </c>
      <c r="O716" s="0" t="n">
        <f aca="false">VLOOKUP(D716,'paramètres CI'!$A$1:$B$6,2)</f>
        <v>0.0385046990211696</v>
      </c>
    </row>
    <row r="717" customFormat="false" ht="15.8" hidden="false" customHeight="false" outlineLevel="0" collapsed="false">
      <c r="A717" s="0" t="s">
        <v>16</v>
      </c>
      <c r="B717" s="0" t="s">
        <v>106</v>
      </c>
      <c r="C717" s="0" t="s">
        <v>41</v>
      </c>
      <c r="D717" s="0" t="s">
        <v>39</v>
      </c>
      <c r="J717" s="0" t="n">
        <v>21.2484596042565</v>
      </c>
      <c r="K717" s="0" t="n">
        <v>20</v>
      </c>
      <c r="L717" s="0" t="n">
        <v>230.199308638073</v>
      </c>
      <c r="M717" s="0" t="n">
        <v>0.875429887616662</v>
      </c>
      <c r="N717" s="0" t="n">
        <v>0.392459638228585</v>
      </c>
      <c r="O717" s="0" t="n">
        <f aca="false">VLOOKUP(D717,'paramètres CI'!$A$1:$B$6,2)</f>
        <v>0.022045059962018</v>
      </c>
    </row>
    <row r="718" customFormat="false" ht="15.8" hidden="false" customHeight="false" outlineLevel="0" collapsed="false">
      <c r="A718" s="0" t="s">
        <v>16</v>
      </c>
      <c r="B718" s="0" t="s">
        <v>106</v>
      </c>
      <c r="C718" s="0" t="s">
        <v>45</v>
      </c>
      <c r="D718" s="0" t="s">
        <v>43</v>
      </c>
      <c r="J718" s="0" t="n">
        <v>10</v>
      </c>
      <c r="K718" s="0" t="n">
        <v>13</v>
      </c>
      <c r="L718" s="0" t="n">
        <v>285.539542875594</v>
      </c>
      <c r="M718" s="0" t="n">
        <v>0.9</v>
      </c>
      <c r="N718" s="0" t="n">
        <v>0.137265753837923</v>
      </c>
      <c r="O718" s="0" t="n">
        <f aca="false">VLOOKUP(D718,'paramètres CI'!$A$1:$B$6,2)</f>
        <v>0.0935912806596305</v>
      </c>
    </row>
    <row r="719" customFormat="false" ht="15.8" hidden="false" customHeight="false" outlineLevel="0" collapsed="false">
      <c r="A719" s="0" t="s">
        <v>16</v>
      </c>
      <c r="B719" s="0" t="s">
        <v>106</v>
      </c>
      <c r="C719" s="0" t="s">
        <v>46</v>
      </c>
      <c r="D719" s="0" t="s">
        <v>43</v>
      </c>
      <c r="J719" s="0" t="n">
        <v>12</v>
      </c>
      <c r="K719" s="0" t="n">
        <v>13</v>
      </c>
      <c r="L719" s="0" t="n">
        <v>285.539542875594</v>
      </c>
      <c r="M719" s="0" t="n">
        <v>1</v>
      </c>
      <c r="N719" s="0" t="n">
        <v>9.99400359784131E-005</v>
      </c>
      <c r="O719" s="0" t="n">
        <f aca="false">VLOOKUP(D719,'paramètres CI'!$A$1:$B$6,2)</f>
        <v>0.0935912806596305</v>
      </c>
    </row>
    <row r="720" customFormat="false" ht="15.8" hidden="false" customHeight="false" outlineLevel="0" collapsed="false">
      <c r="A720" s="0" t="s">
        <v>16</v>
      </c>
      <c r="B720" s="0" t="s">
        <v>106</v>
      </c>
      <c r="C720" s="0" t="s">
        <v>48</v>
      </c>
      <c r="D720" s="0" t="s">
        <v>43</v>
      </c>
      <c r="J720" s="0" t="n">
        <v>128.002615019796</v>
      </c>
      <c r="K720" s="0" t="n">
        <v>20</v>
      </c>
      <c r="L720" s="0" t="n">
        <v>291.495163784843</v>
      </c>
      <c r="M720" s="0" t="n">
        <v>2.78381860465116</v>
      </c>
      <c r="N720" s="0" t="n">
        <v>0.134918324796416</v>
      </c>
      <c r="O720" s="0" t="n">
        <f aca="false">VLOOKUP(D720,'paramètres CI'!$A$1:$B$6,2)</f>
        <v>0.0935912806596305</v>
      </c>
    </row>
    <row r="721" customFormat="false" ht="15.8" hidden="false" customHeight="false" outlineLevel="0" collapsed="false">
      <c r="A721" s="0" t="s">
        <v>16</v>
      </c>
      <c r="B721" s="0" t="s">
        <v>106</v>
      </c>
      <c r="C721" s="0" t="s">
        <v>49</v>
      </c>
      <c r="D721" s="0" t="s">
        <v>43</v>
      </c>
      <c r="J721" s="0" t="n">
        <v>160.003268774745</v>
      </c>
      <c r="K721" s="0" t="n">
        <v>20</v>
      </c>
      <c r="L721" s="0" t="n">
        <v>291.495163784843</v>
      </c>
      <c r="M721" s="0" t="n">
        <v>3.34058232558139</v>
      </c>
      <c r="N721" s="0" t="n">
        <v>9.99400359784131E-005</v>
      </c>
      <c r="O721" s="0" t="n">
        <f aca="false">VLOOKUP(D721,'paramètres CI'!$A$1:$B$6,2)</f>
        <v>0.0935912806596305</v>
      </c>
    </row>
    <row r="722" customFormat="false" ht="15.8" hidden="false" customHeight="false" outlineLevel="0" collapsed="false">
      <c r="A722" s="0" t="s">
        <v>16</v>
      </c>
      <c r="B722" s="0" t="s">
        <v>107</v>
      </c>
      <c r="C722" s="0" t="s">
        <v>32</v>
      </c>
      <c r="D722" s="0" t="s">
        <v>33</v>
      </c>
      <c r="J722" s="0" t="n">
        <v>46.566479712302</v>
      </c>
      <c r="K722" s="0" t="n">
        <v>25</v>
      </c>
      <c r="L722" s="0" t="n">
        <v>326.925051171249</v>
      </c>
      <c r="M722" s="0" t="n">
        <v>0.9016165252081</v>
      </c>
      <c r="N722" s="0" t="n">
        <v>0.0637427214965283</v>
      </c>
      <c r="O722" s="0" t="n">
        <f aca="false">VLOOKUP(D722,'paramètres CI'!$A$1:$B$6,2)</f>
        <v>0.033584731604575</v>
      </c>
    </row>
    <row r="723" customFormat="false" ht="15.8" hidden="false" customHeight="false" outlineLevel="0" collapsed="false">
      <c r="A723" s="0" t="s">
        <v>16</v>
      </c>
      <c r="B723" s="0" t="s">
        <v>107</v>
      </c>
      <c r="C723" s="0" t="s">
        <v>32</v>
      </c>
      <c r="D723" s="0" t="s">
        <v>34</v>
      </c>
      <c r="J723" s="0" t="n">
        <v>43.7218151230186</v>
      </c>
      <c r="K723" s="0" t="n">
        <v>25</v>
      </c>
      <c r="L723" s="0" t="n">
        <v>326.49954680913</v>
      </c>
      <c r="M723" s="0" t="n">
        <v>0.841687159861911</v>
      </c>
      <c r="N723" s="0" t="n">
        <v>0.331399240930038</v>
      </c>
      <c r="O723" s="0" t="n">
        <f aca="false">VLOOKUP(D723,'paramètres CI'!$A$1:$B$6,2)</f>
        <v>0.0424847883250769</v>
      </c>
    </row>
    <row r="724" customFormat="false" ht="15.8" hidden="false" customHeight="false" outlineLevel="0" collapsed="false">
      <c r="A724" s="0" t="s">
        <v>16</v>
      </c>
      <c r="B724" s="0" t="s">
        <v>107</v>
      </c>
      <c r="C724" s="0" t="s">
        <v>35</v>
      </c>
      <c r="D724" s="0" t="s">
        <v>33</v>
      </c>
      <c r="J724" s="0" t="n">
        <v>58.2080996403775</v>
      </c>
      <c r="K724" s="0" t="n">
        <v>25</v>
      </c>
      <c r="L724" s="0" t="n">
        <v>326.925051171249</v>
      </c>
      <c r="M724" s="0" t="n">
        <v>1.08193983024972</v>
      </c>
      <c r="N724" s="0" t="n">
        <v>9.9940035978413E-005</v>
      </c>
      <c r="O724" s="0" t="n">
        <f aca="false">VLOOKUP(D724,'paramètres CI'!$A$1:$B$6,2)</f>
        <v>0.033584731604575</v>
      </c>
    </row>
    <row r="725" customFormat="false" ht="15.8" hidden="false" customHeight="false" outlineLevel="0" collapsed="false">
      <c r="A725" s="0" t="s">
        <v>16</v>
      </c>
      <c r="B725" s="0" t="s">
        <v>107</v>
      </c>
      <c r="C725" s="0" t="s">
        <v>35</v>
      </c>
      <c r="D725" s="0" t="s">
        <v>34</v>
      </c>
      <c r="J725" s="0" t="n">
        <v>54.6522689037733</v>
      </c>
      <c r="K725" s="0" t="n">
        <v>25</v>
      </c>
      <c r="L725" s="0" t="n">
        <v>326.49954680913</v>
      </c>
      <c r="M725" s="0" t="n">
        <v>1.01002459183429</v>
      </c>
      <c r="N725" s="0" t="n">
        <v>9.9940035978413E-005</v>
      </c>
      <c r="O725" s="0" t="n">
        <f aca="false">VLOOKUP(D725,'paramètres CI'!$A$1:$B$6,2)</f>
        <v>0.0424847883250769</v>
      </c>
    </row>
    <row r="726" customFormat="false" ht="15.8" hidden="false" customHeight="false" outlineLevel="0" collapsed="false">
      <c r="A726" s="0" t="s">
        <v>16</v>
      </c>
      <c r="B726" s="0" t="s">
        <v>107</v>
      </c>
      <c r="C726" s="0" t="s">
        <v>36</v>
      </c>
      <c r="D726" s="0" t="s">
        <v>37</v>
      </c>
      <c r="J726" s="0" t="n">
        <v>35.5728756824732</v>
      </c>
      <c r="K726" s="0" t="n">
        <v>20</v>
      </c>
      <c r="L726" s="0" t="n">
        <v>297.281479760752</v>
      </c>
      <c r="M726" s="0" t="n">
        <v>0.760066274056417</v>
      </c>
      <c r="N726" s="0" t="n">
        <v>9.9940035978413E-005</v>
      </c>
      <c r="O726" s="0" t="n">
        <f aca="false">VLOOKUP(D726,'paramètres CI'!$A$1:$B$6,2)</f>
        <v>0.0385046990211696</v>
      </c>
    </row>
    <row r="727" customFormat="false" ht="15.8" hidden="false" customHeight="false" outlineLevel="0" collapsed="false">
      <c r="A727" s="0" t="s">
        <v>16</v>
      </c>
      <c r="B727" s="0" t="s">
        <v>107</v>
      </c>
      <c r="C727" s="0" t="s">
        <v>38</v>
      </c>
      <c r="D727" s="0" t="s">
        <v>39</v>
      </c>
      <c r="J727" s="0" t="n">
        <v>25.5075824397462</v>
      </c>
      <c r="K727" s="0" t="n">
        <v>20</v>
      </c>
      <c r="L727" s="0" t="n">
        <v>277.844315611303</v>
      </c>
      <c r="M727" s="0" t="n">
        <v>0.986474411339795</v>
      </c>
      <c r="N727" s="0" t="n">
        <v>9.9940035978413E-005</v>
      </c>
      <c r="O727" s="0" t="n">
        <f aca="false">VLOOKUP(D727,'paramètres CI'!$A$1:$B$6,2)</f>
        <v>0.022045059962018</v>
      </c>
    </row>
    <row r="728" customFormat="false" ht="15.8" hidden="false" customHeight="false" outlineLevel="0" collapsed="false">
      <c r="A728" s="0" t="s">
        <v>16</v>
      </c>
      <c r="B728" s="0" t="s">
        <v>107</v>
      </c>
      <c r="C728" s="0" t="s">
        <v>40</v>
      </c>
      <c r="D728" s="0" t="s">
        <v>37</v>
      </c>
      <c r="J728" s="0" t="n">
        <v>28.4583005459785</v>
      </c>
      <c r="K728" s="0" t="n">
        <v>20</v>
      </c>
      <c r="L728" s="0" t="n">
        <v>297.281479760752</v>
      </c>
      <c r="M728" s="0" t="n">
        <v>0.731660293471815</v>
      </c>
      <c r="N728" s="0" t="n">
        <v>0.0225479364411131</v>
      </c>
      <c r="O728" s="0" t="n">
        <f aca="false">VLOOKUP(D728,'paramètres CI'!$A$1:$B$6,2)</f>
        <v>0.0385046990211696</v>
      </c>
    </row>
    <row r="729" customFormat="false" ht="15.8" hidden="false" customHeight="false" outlineLevel="0" collapsed="false">
      <c r="A729" s="0" t="s">
        <v>16</v>
      </c>
      <c r="B729" s="0" t="s">
        <v>107</v>
      </c>
      <c r="C729" s="0" t="s">
        <v>41</v>
      </c>
      <c r="D729" s="0" t="s">
        <v>39</v>
      </c>
      <c r="J729" s="0" t="n">
        <v>20.406065951797</v>
      </c>
      <c r="K729" s="0" t="n">
        <v>20</v>
      </c>
      <c r="L729" s="0" t="n">
        <v>277.844315611303</v>
      </c>
      <c r="M729" s="0" t="n">
        <v>0.848095912331507</v>
      </c>
      <c r="N729" s="0" t="n">
        <v>0.482111313649731</v>
      </c>
      <c r="O729" s="0" t="n">
        <f aca="false">VLOOKUP(D729,'paramètres CI'!$A$1:$B$6,2)</f>
        <v>0.022045059962018</v>
      </c>
    </row>
    <row r="730" customFormat="false" ht="15.8" hidden="false" customHeight="false" outlineLevel="0" collapsed="false">
      <c r="A730" s="0" t="s">
        <v>16</v>
      </c>
      <c r="B730" s="0" t="s">
        <v>107</v>
      </c>
      <c r="C730" s="0" t="s">
        <v>45</v>
      </c>
      <c r="D730" s="0" t="s">
        <v>43</v>
      </c>
      <c r="J730" s="0" t="n">
        <v>10</v>
      </c>
      <c r="K730" s="0" t="n">
        <v>13</v>
      </c>
      <c r="L730" s="0" t="n">
        <v>288.185468490551</v>
      </c>
      <c r="M730" s="0" t="n">
        <v>0.9</v>
      </c>
      <c r="N730" s="0" t="n">
        <v>0.0509240966314392</v>
      </c>
      <c r="O730" s="0" t="n">
        <f aca="false">VLOOKUP(D730,'paramètres CI'!$A$1:$B$6,2)</f>
        <v>0.0935912806596305</v>
      </c>
    </row>
    <row r="731" customFormat="false" ht="15.8" hidden="false" customHeight="false" outlineLevel="0" collapsed="false">
      <c r="A731" s="0" t="s">
        <v>16</v>
      </c>
      <c r="B731" s="0" t="s">
        <v>107</v>
      </c>
      <c r="C731" s="0" t="s">
        <v>46</v>
      </c>
      <c r="D731" s="0" t="s">
        <v>43</v>
      </c>
      <c r="J731" s="0" t="n">
        <v>12</v>
      </c>
      <c r="K731" s="0" t="n">
        <v>13</v>
      </c>
      <c r="L731" s="0" t="n">
        <v>288.185468490551</v>
      </c>
      <c r="M731" s="0" t="n">
        <v>1</v>
      </c>
      <c r="N731" s="0" t="n">
        <v>9.9940035978413E-005</v>
      </c>
      <c r="O731" s="0" t="n">
        <f aca="false">VLOOKUP(D731,'paramètres CI'!$A$1:$B$6,2)</f>
        <v>0.0935912806596305</v>
      </c>
    </row>
    <row r="732" customFormat="false" ht="15.8" hidden="false" customHeight="false" outlineLevel="0" collapsed="false">
      <c r="A732" s="0" t="s">
        <v>16</v>
      </c>
      <c r="B732" s="0" t="s">
        <v>107</v>
      </c>
      <c r="C732" s="0" t="s">
        <v>48</v>
      </c>
      <c r="D732" s="0" t="s">
        <v>43</v>
      </c>
      <c r="J732" s="0" t="n">
        <v>121.62331629522</v>
      </c>
      <c r="K732" s="0" t="n">
        <v>20</v>
      </c>
      <c r="L732" s="0" t="n">
        <v>316.786822030974</v>
      </c>
      <c r="M732" s="0" t="n">
        <v>2.78381860465116</v>
      </c>
      <c r="N732" s="0" t="n">
        <v>0.0486750506352793</v>
      </c>
      <c r="O732" s="0" t="n">
        <f aca="false">VLOOKUP(D732,'paramètres CI'!$A$1:$B$6,2)</f>
        <v>0.0935912806596305</v>
      </c>
    </row>
    <row r="733" customFormat="false" ht="15.8" hidden="false" customHeight="false" outlineLevel="0" collapsed="false">
      <c r="A733" s="0" t="s">
        <v>16</v>
      </c>
      <c r="B733" s="0" t="s">
        <v>107</v>
      </c>
      <c r="C733" s="0" t="s">
        <v>49</v>
      </c>
      <c r="D733" s="0" t="s">
        <v>43</v>
      </c>
      <c r="J733" s="0" t="n">
        <v>152.029145369025</v>
      </c>
      <c r="K733" s="0" t="n">
        <v>20</v>
      </c>
      <c r="L733" s="0" t="n">
        <v>316.786822030974</v>
      </c>
      <c r="M733" s="0" t="n">
        <v>3.34058232558139</v>
      </c>
      <c r="N733" s="0" t="n">
        <v>9.9940035978413E-005</v>
      </c>
      <c r="O733" s="0" t="n">
        <f aca="false">VLOOKUP(D733,'paramètres CI'!$A$1:$B$6,2)</f>
        <v>0.0935912806596305</v>
      </c>
    </row>
    <row r="734" customFormat="false" ht="15.8" hidden="false" customHeight="false" outlineLevel="0" collapsed="false">
      <c r="A734" s="0" t="s">
        <v>16</v>
      </c>
      <c r="B734" s="0" t="s">
        <v>108</v>
      </c>
      <c r="C734" s="0" t="s">
        <v>32</v>
      </c>
      <c r="D734" s="0" t="s">
        <v>33</v>
      </c>
      <c r="J734" s="0" t="n">
        <v>43.2194718965804</v>
      </c>
      <c r="K734" s="0" t="n">
        <v>25</v>
      </c>
      <c r="L734" s="0" t="n">
        <v>314.744298861453</v>
      </c>
      <c r="M734" s="0" t="n">
        <v>0.841754793702759</v>
      </c>
      <c r="N734" s="0" t="n">
        <v>0.122097230854387</v>
      </c>
      <c r="O734" s="0" t="n">
        <f aca="false">VLOOKUP(D734,'paramètres CI'!$A$1:$B$6,2)</f>
        <v>0.033584731604575</v>
      </c>
    </row>
    <row r="735" customFormat="false" ht="15.8" hidden="false" customHeight="false" outlineLevel="0" collapsed="false">
      <c r="A735" s="0" t="s">
        <v>16</v>
      </c>
      <c r="B735" s="0" t="s">
        <v>108</v>
      </c>
      <c r="C735" s="0" t="s">
        <v>32</v>
      </c>
      <c r="D735" s="0" t="s">
        <v>34</v>
      </c>
      <c r="J735" s="0" t="n">
        <v>42.3864737413031</v>
      </c>
      <c r="K735" s="0" t="n">
        <v>25</v>
      </c>
      <c r="L735" s="0" t="n">
        <v>320.168215668759</v>
      </c>
      <c r="M735" s="0" t="n">
        <v>0.898396114464804</v>
      </c>
      <c r="N735" s="0" t="n">
        <v>0.283409589350898</v>
      </c>
      <c r="O735" s="0" t="n">
        <f aca="false">VLOOKUP(D735,'paramètres CI'!$A$1:$B$6,2)</f>
        <v>0.0424847883250769</v>
      </c>
    </row>
    <row r="736" customFormat="false" ht="15.8" hidden="false" customHeight="false" outlineLevel="0" collapsed="false">
      <c r="A736" s="0" t="s">
        <v>16</v>
      </c>
      <c r="B736" s="0" t="s">
        <v>108</v>
      </c>
      <c r="C736" s="0" t="s">
        <v>35</v>
      </c>
      <c r="D736" s="0" t="s">
        <v>33</v>
      </c>
      <c r="J736" s="0" t="n">
        <v>54.0243398707255</v>
      </c>
      <c r="K736" s="0" t="n">
        <v>25</v>
      </c>
      <c r="L736" s="0" t="n">
        <v>314.744298861453</v>
      </c>
      <c r="M736" s="0" t="n">
        <v>1.01010575244331</v>
      </c>
      <c r="N736" s="0" t="n">
        <v>9.99400359784131E-005</v>
      </c>
      <c r="O736" s="0" t="n">
        <f aca="false">VLOOKUP(D736,'paramètres CI'!$A$1:$B$6,2)</f>
        <v>0.033584731604575</v>
      </c>
    </row>
    <row r="737" customFormat="false" ht="15.8" hidden="false" customHeight="false" outlineLevel="0" collapsed="false">
      <c r="A737" s="0" t="s">
        <v>16</v>
      </c>
      <c r="B737" s="0" t="s">
        <v>108</v>
      </c>
      <c r="C737" s="0" t="s">
        <v>35</v>
      </c>
      <c r="D737" s="0" t="s">
        <v>34</v>
      </c>
      <c r="J737" s="0" t="n">
        <v>52.9830921766289</v>
      </c>
      <c r="K737" s="0" t="n">
        <v>25</v>
      </c>
      <c r="L737" s="0" t="n">
        <v>320.168215668759</v>
      </c>
      <c r="M737" s="0" t="n">
        <v>1.07807533735776</v>
      </c>
      <c r="N737" s="0" t="n">
        <v>9.99400359784131E-005</v>
      </c>
      <c r="O737" s="0" t="n">
        <f aca="false">VLOOKUP(D737,'paramètres CI'!$A$1:$B$6,2)</f>
        <v>0.0424847883250769</v>
      </c>
    </row>
    <row r="738" customFormat="false" ht="15.8" hidden="false" customHeight="false" outlineLevel="0" collapsed="false">
      <c r="A738" s="0" t="s">
        <v>16</v>
      </c>
      <c r="B738" s="0" t="s">
        <v>108</v>
      </c>
      <c r="C738" s="0" t="s">
        <v>36</v>
      </c>
      <c r="D738" s="0" t="s">
        <v>37</v>
      </c>
      <c r="J738" s="0" t="n">
        <v>34.3372143140076</v>
      </c>
      <c r="K738" s="0" t="n">
        <v>20</v>
      </c>
      <c r="L738" s="0" t="n">
        <v>282.117772121055</v>
      </c>
      <c r="M738" s="0" t="n">
        <v>0.760080244820484</v>
      </c>
      <c r="N738" s="0" t="n">
        <v>9.99400359784131E-005</v>
      </c>
      <c r="O738" s="0" t="n">
        <f aca="false">VLOOKUP(D738,'paramètres CI'!$A$1:$B$6,2)</f>
        <v>0.0385046990211696</v>
      </c>
    </row>
    <row r="739" customFormat="false" ht="15.8" hidden="false" customHeight="false" outlineLevel="0" collapsed="false">
      <c r="A739" s="0" t="s">
        <v>16</v>
      </c>
      <c r="B739" s="0" t="s">
        <v>108</v>
      </c>
      <c r="C739" s="0" t="s">
        <v>38</v>
      </c>
      <c r="D739" s="0" t="s">
        <v>39</v>
      </c>
      <c r="J739" s="0" t="n">
        <v>25.0562633676471</v>
      </c>
      <c r="K739" s="0" t="n">
        <v>20</v>
      </c>
      <c r="L739" s="0" t="n">
        <v>264.529011444588</v>
      </c>
      <c r="M739" s="0" t="n">
        <v>0.986473976610088</v>
      </c>
      <c r="N739" s="0" t="n">
        <v>9.99400359784131E-005</v>
      </c>
      <c r="O739" s="0" t="n">
        <f aca="false">VLOOKUP(D739,'paramètres CI'!$A$1:$B$6,2)</f>
        <v>0.022045059962018</v>
      </c>
    </row>
    <row r="740" customFormat="false" ht="15.8" hidden="false" customHeight="false" outlineLevel="0" collapsed="false">
      <c r="A740" s="0" t="s">
        <v>16</v>
      </c>
      <c r="B740" s="0" t="s">
        <v>108</v>
      </c>
      <c r="C740" s="0" t="s">
        <v>40</v>
      </c>
      <c r="D740" s="0" t="s">
        <v>37</v>
      </c>
      <c r="J740" s="0" t="n">
        <v>27.469771451206</v>
      </c>
      <c r="K740" s="0" t="n">
        <v>20</v>
      </c>
      <c r="L740" s="0" t="n">
        <v>282.117772121055</v>
      </c>
      <c r="M740" s="0" t="n">
        <v>0.731569812487084</v>
      </c>
      <c r="N740" s="0" t="n">
        <v>0.0320535766505807</v>
      </c>
      <c r="O740" s="0" t="n">
        <f aca="false">VLOOKUP(D740,'paramètres CI'!$A$1:$B$6,2)</f>
        <v>0.0385046990211696</v>
      </c>
    </row>
    <row r="741" customFormat="false" ht="15.8" hidden="false" customHeight="false" outlineLevel="0" collapsed="false">
      <c r="A741" s="0" t="s">
        <v>16</v>
      </c>
      <c r="B741" s="0" t="s">
        <v>108</v>
      </c>
      <c r="C741" s="0" t="s">
        <v>41</v>
      </c>
      <c r="D741" s="0" t="s">
        <v>39</v>
      </c>
      <c r="J741" s="0" t="n">
        <v>20.0450106941177</v>
      </c>
      <c r="K741" s="0" t="n">
        <v>20</v>
      </c>
      <c r="L741" s="0" t="n">
        <v>264.529011444588</v>
      </c>
      <c r="M741" s="0" t="n">
        <v>0.848050405027994</v>
      </c>
      <c r="N741" s="0" t="n">
        <v>0.39462687886272</v>
      </c>
      <c r="O741" s="0" t="n">
        <f aca="false">VLOOKUP(D741,'paramètres CI'!$A$1:$B$6,2)</f>
        <v>0.022045059962018</v>
      </c>
    </row>
    <row r="742" customFormat="false" ht="15.8" hidden="false" customHeight="false" outlineLevel="0" collapsed="false">
      <c r="A742" s="0" t="s">
        <v>16</v>
      </c>
      <c r="B742" s="0" t="s">
        <v>108</v>
      </c>
      <c r="C742" s="0" t="s">
        <v>45</v>
      </c>
      <c r="D742" s="0" t="s">
        <v>43</v>
      </c>
      <c r="J742" s="0" t="n">
        <v>10</v>
      </c>
      <c r="K742" s="0" t="n">
        <v>13</v>
      </c>
      <c r="L742" s="0" t="n">
        <v>300.486577340678</v>
      </c>
      <c r="M742" s="0" t="n">
        <v>0.9</v>
      </c>
      <c r="N742" s="0" t="n">
        <v>0.0844310966335116</v>
      </c>
      <c r="O742" s="0" t="n">
        <f aca="false">VLOOKUP(D742,'paramètres CI'!$A$1:$B$6,2)</f>
        <v>0.0935912806596305</v>
      </c>
    </row>
    <row r="743" customFormat="false" ht="15.8" hidden="false" customHeight="false" outlineLevel="0" collapsed="false">
      <c r="A743" s="0" t="s">
        <v>16</v>
      </c>
      <c r="B743" s="0" t="s">
        <v>108</v>
      </c>
      <c r="C743" s="0" t="s">
        <v>46</v>
      </c>
      <c r="D743" s="0" t="s">
        <v>43</v>
      </c>
      <c r="J743" s="0" t="n">
        <v>12</v>
      </c>
      <c r="K743" s="0" t="n">
        <v>13</v>
      </c>
      <c r="L743" s="0" t="n">
        <v>300.486577340678</v>
      </c>
      <c r="M743" s="0" t="n">
        <v>1</v>
      </c>
      <c r="N743" s="0" t="n">
        <v>9.99400359784131E-005</v>
      </c>
      <c r="O743" s="0" t="n">
        <f aca="false">VLOOKUP(D743,'paramètres CI'!$A$1:$B$6,2)</f>
        <v>0.0935912806596305</v>
      </c>
    </row>
    <row r="744" customFormat="false" ht="15.8" hidden="false" customHeight="false" outlineLevel="0" collapsed="false">
      <c r="A744" s="0" t="s">
        <v>16</v>
      </c>
      <c r="B744" s="0" t="s">
        <v>108</v>
      </c>
      <c r="C744" s="0" t="s">
        <v>48</v>
      </c>
      <c r="D744" s="0" t="s">
        <v>43</v>
      </c>
      <c r="J744" s="0" t="n">
        <v>116.008662036648</v>
      </c>
      <c r="K744" s="0" t="n">
        <v>20</v>
      </c>
      <c r="L744" s="0" t="n">
        <v>317.457202349464</v>
      </c>
      <c r="M744" s="0" t="n">
        <v>2.78381860465116</v>
      </c>
      <c r="N744" s="0" t="n">
        <v>0.0827819874320324</v>
      </c>
      <c r="O744" s="0" t="n">
        <f aca="false">VLOOKUP(D744,'paramètres CI'!$A$1:$B$6,2)</f>
        <v>0.0935912806596305</v>
      </c>
    </row>
    <row r="745" customFormat="false" ht="15.8" hidden="false" customHeight="false" outlineLevel="0" collapsed="false">
      <c r="A745" s="0" t="s">
        <v>16</v>
      </c>
      <c r="B745" s="0" t="s">
        <v>108</v>
      </c>
      <c r="C745" s="0" t="s">
        <v>49</v>
      </c>
      <c r="D745" s="0" t="s">
        <v>43</v>
      </c>
      <c r="J745" s="0" t="n">
        <v>145.01082754581</v>
      </c>
      <c r="K745" s="0" t="n">
        <v>20</v>
      </c>
      <c r="L745" s="0" t="n">
        <v>317.457202349464</v>
      </c>
      <c r="M745" s="0" t="n">
        <v>3.34058232558139</v>
      </c>
      <c r="N745" s="0" t="n">
        <v>9.99400359784131E-005</v>
      </c>
      <c r="O745" s="0" t="n">
        <f aca="false">VLOOKUP(D745,'paramètres CI'!$A$1:$B$6,2)</f>
        <v>0.0935912806596305</v>
      </c>
    </row>
    <row r="746" customFormat="false" ht="15.8" hidden="false" customHeight="false" outlineLevel="0" collapsed="false">
      <c r="A746" s="0" t="s">
        <v>16</v>
      </c>
      <c r="B746" s="0" t="s">
        <v>109</v>
      </c>
      <c r="C746" s="0" t="s">
        <v>32</v>
      </c>
      <c r="D746" s="0" t="s">
        <v>33</v>
      </c>
      <c r="J746" s="0" t="n">
        <v>49.58470013987</v>
      </c>
      <c r="K746" s="0" t="n">
        <v>25</v>
      </c>
      <c r="L746" s="0" t="n">
        <v>277.249434669947</v>
      </c>
      <c r="M746" s="0" t="n">
        <v>0.776900515030866</v>
      </c>
      <c r="N746" s="0" t="n">
        <v>0.00670165026989402</v>
      </c>
      <c r="O746" s="0" t="n">
        <f aca="false">VLOOKUP(D746,'paramètres CI'!$A$1:$B$6,2)</f>
        <v>0.033584731604575</v>
      </c>
    </row>
    <row r="747" customFormat="false" ht="15.8" hidden="false" customHeight="false" outlineLevel="0" collapsed="false">
      <c r="A747" s="0" t="s">
        <v>16</v>
      </c>
      <c r="B747" s="0" t="s">
        <v>109</v>
      </c>
      <c r="C747" s="0" t="s">
        <v>32</v>
      </c>
      <c r="D747" s="0" t="s">
        <v>34</v>
      </c>
      <c r="J747" s="0" t="n">
        <v>46.9430119864836</v>
      </c>
      <c r="K747" s="0" t="n">
        <v>25</v>
      </c>
      <c r="L747" s="0" t="n">
        <v>291.829533565171</v>
      </c>
      <c r="M747" s="0" t="n">
        <v>0.913244109516364</v>
      </c>
      <c r="N747" s="0" t="n">
        <v>0.284228775482717</v>
      </c>
      <c r="O747" s="0" t="n">
        <f aca="false">VLOOKUP(D747,'paramètres CI'!$A$1:$B$6,2)</f>
        <v>0.0424847883250769</v>
      </c>
    </row>
    <row r="748" customFormat="false" ht="15.8" hidden="false" customHeight="false" outlineLevel="0" collapsed="false">
      <c r="A748" s="0" t="s">
        <v>16</v>
      </c>
      <c r="B748" s="0" t="s">
        <v>109</v>
      </c>
      <c r="C748" s="0" t="s">
        <v>35</v>
      </c>
      <c r="D748" s="0" t="s">
        <v>33</v>
      </c>
      <c r="J748" s="0" t="n">
        <v>61.9808751748374</v>
      </c>
      <c r="K748" s="0" t="n">
        <v>25</v>
      </c>
      <c r="L748" s="0" t="n">
        <v>277.249434669947</v>
      </c>
      <c r="M748" s="0" t="n">
        <v>0.932280618037037</v>
      </c>
      <c r="N748" s="0" t="n">
        <v>9.99400359784131E-005</v>
      </c>
      <c r="O748" s="0" t="n">
        <f aca="false">VLOOKUP(D748,'paramètres CI'!$A$1:$B$6,2)</f>
        <v>0.033584731604575</v>
      </c>
    </row>
    <row r="749" customFormat="false" ht="15.8" hidden="false" customHeight="false" outlineLevel="0" collapsed="false">
      <c r="A749" s="0" t="s">
        <v>16</v>
      </c>
      <c r="B749" s="0" t="s">
        <v>109</v>
      </c>
      <c r="C749" s="0" t="s">
        <v>35</v>
      </c>
      <c r="D749" s="0" t="s">
        <v>34</v>
      </c>
      <c r="J749" s="0" t="n">
        <v>58.6787649831045</v>
      </c>
      <c r="K749" s="0" t="n">
        <v>25</v>
      </c>
      <c r="L749" s="0" t="n">
        <v>291.829533565171</v>
      </c>
      <c r="M749" s="0" t="n">
        <v>1.09589293141964</v>
      </c>
      <c r="N749" s="0" t="n">
        <v>9.99400359784131E-005</v>
      </c>
      <c r="O749" s="0" t="n">
        <f aca="false">VLOOKUP(D749,'paramètres CI'!$A$1:$B$6,2)</f>
        <v>0.0424847883250769</v>
      </c>
    </row>
    <row r="750" customFormat="false" ht="15.8" hidden="false" customHeight="false" outlineLevel="0" collapsed="false">
      <c r="A750" s="0" t="s">
        <v>16</v>
      </c>
      <c r="B750" s="0" t="s">
        <v>109</v>
      </c>
      <c r="C750" s="0" t="s">
        <v>36</v>
      </c>
      <c r="D750" s="0" t="s">
        <v>37</v>
      </c>
      <c r="J750" s="0" t="n">
        <v>36.3100720996747</v>
      </c>
      <c r="K750" s="0" t="n">
        <v>20</v>
      </c>
      <c r="L750" s="0" t="n">
        <v>263.916186415466</v>
      </c>
      <c r="M750" s="0" t="n">
        <v>0.760673012465402</v>
      </c>
      <c r="N750" s="0" t="n">
        <v>9.99400359784131E-005</v>
      </c>
      <c r="O750" s="0" t="n">
        <f aca="false">VLOOKUP(D750,'paramètres CI'!$A$1:$B$6,2)</f>
        <v>0.0385046990211696</v>
      </c>
    </row>
    <row r="751" customFormat="false" ht="15.8" hidden="false" customHeight="false" outlineLevel="0" collapsed="false">
      <c r="A751" s="0" t="s">
        <v>16</v>
      </c>
      <c r="B751" s="0" t="s">
        <v>109</v>
      </c>
      <c r="C751" s="0" t="s">
        <v>38</v>
      </c>
      <c r="D751" s="0" t="s">
        <v>39</v>
      </c>
      <c r="J751" s="0" t="n">
        <v>26.3389759133417</v>
      </c>
      <c r="K751" s="0" t="n">
        <v>20</v>
      </c>
      <c r="L751" s="0" t="n">
        <v>233.609079466455</v>
      </c>
      <c r="M751" s="0" t="n">
        <v>0.987057730570977</v>
      </c>
      <c r="N751" s="0" t="n">
        <v>9.99400359784131E-005</v>
      </c>
      <c r="O751" s="0" t="n">
        <f aca="false">VLOOKUP(D751,'paramètres CI'!$A$1:$B$6,2)</f>
        <v>0.022045059962018</v>
      </c>
    </row>
    <row r="752" customFormat="false" ht="15.8" hidden="false" customHeight="false" outlineLevel="0" collapsed="false">
      <c r="A752" s="0" t="s">
        <v>16</v>
      </c>
      <c r="B752" s="0" t="s">
        <v>109</v>
      </c>
      <c r="C752" s="0" t="s">
        <v>40</v>
      </c>
      <c r="D752" s="0" t="s">
        <v>37</v>
      </c>
      <c r="J752" s="0" t="n">
        <v>29.0480576797398</v>
      </c>
      <c r="K752" s="0" t="n">
        <v>20</v>
      </c>
      <c r="L752" s="0" t="n">
        <v>263.916186415466</v>
      </c>
      <c r="M752" s="0" t="n">
        <v>0.559301436616277</v>
      </c>
      <c r="N752" s="0" t="n">
        <v>0.0682201739709453</v>
      </c>
      <c r="O752" s="0" t="n">
        <f aca="false">VLOOKUP(D752,'paramètres CI'!$A$1:$B$6,2)</f>
        <v>0.0385046990211696</v>
      </c>
    </row>
    <row r="753" customFormat="false" ht="15.8" hidden="false" customHeight="false" outlineLevel="0" collapsed="false">
      <c r="A753" s="0" t="s">
        <v>16</v>
      </c>
      <c r="B753" s="0" t="s">
        <v>109</v>
      </c>
      <c r="C753" s="0" t="s">
        <v>41</v>
      </c>
      <c r="D753" s="0" t="s">
        <v>39</v>
      </c>
      <c r="J753" s="0" t="n">
        <v>21.0711807306733</v>
      </c>
      <c r="K753" s="0" t="n">
        <v>20</v>
      </c>
      <c r="L753" s="0" t="n">
        <v>233.609079466455</v>
      </c>
      <c r="M753" s="0" t="n">
        <v>0.87540725658073</v>
      </c>
      <c r="N753" s="0" t="n">
        <v>0.445992859781019</v>
      </c>
      <c r="O753" s="0" t="n">
        <f aca="false">VLOOKUP(D753,'paramètres CI'!$A$1:$B$6,2)</f>
        <v>0.022045059962018</v>
      </c>
    </row>
    <row r="754" customFormat="false" ht="15.8" hidden="false" customHeight="false" outlineLevel="0" collapsed="false">
      <c r="A754" s="0" t="s">
        <v>16</v>
      </c>
      <c r="B754" s="0" t="s">
        <v>109</v>
      </c>
      <c r="C754" s="0" t="s">
        <v>45</v>
      </c>
      <c r="D754" s="0" t="s">
        <v>43</v>
      </c>
      <c r="J754" s="0" t="n">
        <v>10</v>
      </c>
      <c r="K754" s="0" t="n">
        <v>13</v>
      </c>
      <c r="L754" s="0" t="n">
        <v>273.871302475928</v>
      </c>
      <c r="M754" s="0" t="n">
        <v>0.9</v>
      </c>
      <c r="N754" s="0" t="n">
        <v>0.0985241413983045</v>
      </c>
      <c r="O754" s="0" t="n">
        <f aca="false">VLOOKUP(D754,'paramètres CI'!$A$1:$B$6,2)</f>
        <v>0.0935912806596305</v>
      </c>
    </row>
    <row r="755" customFormat="false" ht="15.8" hidden="false" customHeight="false" outlineLevel="0" collapsed="false">
      <c r="A755" s="0" t="s">
        <v>16</v>
      </c>
      <c r="B755" s="0" t="s">
        <v>109</v>
      </c>
      <c r="C755" s="0" t="s">
        <v>46</v>
      </c>
      <c r="D755" s="0" t="s">
        <v>43</v>
      </c>
      <c r="J755" s="0" t="n">
        <v>12</v>
      </c>
      <c r="K755" s="0" t="n">
        <v>13</v>
      </c>
      <c r="L755" s="0" t="n">
        <v>273.871302475928</v>
      </c>
      <c r="M755" s="0" t="n">
        <v>1</v>
      </c>
      <c r="N755" s="0" t="n">
        <v>9.99400359784131E-005</v>
      </c>
      <c r="O755" s="0" t="n">
        <f aca="false">VLOOKUP(D755,'paramètres CI'!$A$1:$B$6,2)</f>
        <v>0.0935912806596305</v>
      </c>
    </row>
    <row r="756" customFormat="false" ht="15.8" hidden="false" customHeight="false" outlineLevel="0" collapsed="false">
      <c r="A756" s="0" t="s">
        <v>16</v>
      </c>
      <c r="B756" s="0" t="s">
        <v>109</v>
      </c>
      <c r="C756" s="0" t="s">
        <v>48</v>
      </c>
      <c r="D756" s="0" t="s">
        <v>43</v>
      </c>
      <c r="J756" s="0" t="n">
        <v>128.659468476217</v>
      </c>
      <c r="K756" s="0" t="n">
        <v>20</v>
      </c>
      <c r="L756" s="0" t="n">
        <v>290.32634473413</v>
      </c>
      <c r="M756" s="0" t="n">
        <v>2.78381860465116</v>
      </c>
      <c r="N756" s="0" t="n">
        <v>0.0957327588812504</v>
      </c>
      <c r="O756" s="0" t="n">
        <f aca="false">VLOOKUP(D756,'paramètres CI'!$A$1:$B$6,2)</f>
        <v>0.0935912806596305</v>
      </c>
    </row>
    <row r="757" customFormat="false" ht="15.8" hidden="false" customHeight="false" outlineLevel="0" collapsed="false">
      <c r="A757" s="0" t="s">
        <v>16</v>
      </c>
      <c r="B757" s="0" t="s">
        <v>109</v>
      </c>
      <c r="C757" s="0" t="s">
        <v>49</v>
      </c>
      <c r="D757" s="0" t="s">
        <v>43</v>
      </c>
      <c r="J757" s="0" t="n">
        <v>160.824335595271</v>
      </c>
      <c r="K757" s="0" t="n">
        <v>20</v>
      </c>
      <c r="L757" s="0" t="n">
        <v>290.32634473413</v>
      </c>
      <c r="M757" s="0" t="n">
        <v>3.34058232558139</v>
      </c>
      <c r="N757" s="0" t="n">
        <v>9.99400359784131E-005</v>
      </c>
      <c r="O757" s="0" t="n">
        <f aca="false">VLOOKUP(D757,'paramètres CI'!$A$1:$B$6,2)</f>
        <v>0.0935912806596305</v>
      </c>
    </row>
    <row r="758" customFormat="false" ht="15.8" hidden="false" customHeight="false" outlineLevel="0" collapsed="false">
      <c r="A758" s="0" t="s">
        <v>16</v>
      </c>
      <c r="B758" s="0" t="s">
        <v>110</v>
      </c>
      <c r="C758" s="0" t="s">
        <v>32</v>
      </c>
      <c r="D758" s="0" t="s">
        <v>34</v>
      </c>
      <c r="J758" s="0" t="n">
        <v>17.9499344071318</v>
      </c>
      <c r="K758" s="0" t="n">
        <v>25</v>
      </c>
      <c r="L758" s="0" t="n">
        <v>73.6291857949834</v>
      </c>
      <c r="M758" s="0" t="n">
        <v>0.819674600927377</v>
      </c>
      <c r="N758" s="0" t="n">
        <v>0.0358577213248473</v>
      </c>
      <c r="O758" s="0" t="n">
        <f aca="false">VLOOKUP(D758,'paramètres CI'!$A$1:$B$6,2)</f>
        <v>0.0424847883250769</v>
      </c>
    </row>
    <row r="759" customFormat="false" ht="15.8" hidden="false" customHeight="false" outlineLevel="0" collapsed="false">
      <c r="A759" s="0" t="s">
        <v>16</v>
      </c>
      <c r="B759" s="0" t="s">
        <v>110</v>
      </c>
      <c r="C759" s="0" t="s">
        <v>32</v>
      </c>
      <c r="D759" s="0" t="s">
        <v>33</v>
      </c>
      <c r="J759" s="0" t="n">
        <v>17.2675765528096</v>
      </c>
      <c r="K759" s="0" t="n">
        <v>25</v>
      </c>
      <c r="L759" s="0" t="n">
        <v>67.3131137687953</v>
      </c>
      <c r="M759" s="0" t="n">
        <v>0.787163727070043</v>
      </c>
      <c r="N759" s="0" t="n">
        <v>0.0476325528000936</v>
      </c>
      <c r="O759" s="0" t="n">
        <f aca="false">VLOOKUP(D759,'paramètres CI'!$A$1:$B$6,2)</f>
        <v>0.033584731604575</v>
      </c>
    </row>
    <row r="760" customFormat="false" ht="15.8" hidden="false" customHeight="false" outlineLevel="0" collapsed="false">
      <c r="A760" s="0" t="s">
        <v>16</v>
      </c>
      <c r="B760" s="0" t="s">
        <v>110</v>
      </c>
      <c r="C760" s="0" t="s">
        <v>35</v>
      </c>
      <c r="D760" s="0" t="s">
        <v>33</v>
      </c>
      <c r="J760" s="0" t="n">
        <v>21.5844706910119</v>
      </c>
      <c r="K760" s="0" t="n">
        <v>25</v>
      </c>
      <c r="L760" s="0" t="n">
        <v>67.3131137687953</v>
      </c>
      <c r="M760" s="0" t="n">
        <v>0.94459647248405</v>
      </c>
      <c r="N760" s="0" t="n">
        <v>9.9940035978413E-005</v>
      </c>
      <c r="O760" s="0" t="n">
        <f aca="false">VLOOKUP(D760,'paramètres CI'!$A$1:$B$6,2)</f>
        <v>0.033584731604575</v>
      </c>
    </row>
    <row r="761" customFormat="false" ht="15.8" hidden="false" customHeight="false" outlineLevel="0" collapsed="false">
      <c r="A761" s="0" t="s">
        <v>16</v>
      </c>
      <c r="B761" s="0" t="s">
        <v>110</v>
      </c>
      <c r="C761" s="0" t="s">
        <v>35</v>
      </c>
      <c r="D761" s="0" t="s">
        <v>34</v>
      </c>
      <c r="J761" s="0" t="n">
        <v>22.4374180089147</v>
      </c>
      <c r="K761" s="0" t="n">
        <v>25</v>
      </c>
      <c r="L761" s="0" t="n">
        <v>73.6291857949834</v>
      </c>
      <c r="M761" s="0" t="n">
        <v>0.983609521112851</v>
      </c>
      <c r="N761" s="0" t="n">
        <v>9.9940035978413E-005</v>
      </c>
      <c r="O761" s="0" t="n">
        <f aca="false">VLOOKUP(D761,'paramètres CI'!$A$1:$B$6,2)</f>
        <v>0.0424847883250769</v>
      </c>
    </row>
    <row r="762" customFormat="false" ht="15.8" hidden="false" customHeight="false" outlineLevel="0" collapsed="false">
      <c r="A762" s="0" t="s">
        <v>16</v>
      </c>
      <c r="B762" s="0" t="s">
        <v>110</v>
      </c>
      <c r="C762" s="0" t="s">
        <v>36</v>
      </c>
      <c r="D762" s="0" t="s">
        <v>37</v>
      </c>
      <c r="J762" s="0" t="n">
        <v>9.40722332069077</v>
      </c>
      <c r="K762" s="0" t="n">
        <v>20</v>
      </c>
      <c r="L762" s="0" t="n">
        <v>67.2586902320765</v>
      </c>
      <c r="M762" s="0" t="n">
        <v>0.764069137801932</v>
      </c>
      <c r="N762" s="0" t="n">
        <v>9.9940035978413E-005</v>
      </c>
      <c r="O762" s="0" t="n">
        <f aca="false">VLOOKUP(D762,'paramètres CI'!$A$1:$B$6,2)</f>
        <v>0.0385046990211696</v>
      </c>
    </row>
    <row r="763" customFormat="false" ht="15.8" hidden="false" customHeight="false" outlineLevel="0" collapsed="false">
      <c r="A763" s="0" t="s">
        <v>16</v>
      </c>
      <c r="B763" s="0" t="s">
        <v>110</v>
      </c>
      <c r="C763" s="0" t="s">
        <v>38</v>
      </c>
      <c r="D763" s="0" t="s">
        <v>39</v>
      </c>
      <c r="J763" s="0" t="n">
        <v>7.00977288580548</v>
      </c>
      <c r="K763" s="0" t="n">
        <v>20</v>
      </c>
      <c r="L763" s="0" t="n">
        <v>67.5341214486112</v>
      </c>
      <c r="M763" s="0" t="n">
        <v>0.990459690571957</v>
      </c>
      <c r="N763" s="0" t="n">
        <v>9.9940035978413E-005</v>
      </c>
      <c r="O763" s="0" t="n">
        <f aca="false">VLOOKUP(D763,'paramètres CI'!$A$1:$B$6,2)</f>
        <v>0.022045059962018</v>
      </c>
    </row>
    <row r="764" customFormat="false" ht="15.8" hidden="false" customHeight="false" outlineLevel="0" collapsed="false">
      <c r="A764" s="0" t="s">
        <v>16</v>
      </c>
      <c r="B764" s="0" t="s">
        <v>110</v>
      </c>
      <c r="C764" s="0" t="s">
        <v>40</v>
      </c>
      <c r="D764" s="0" t="s">
        <v>37</v>
      </c>
      <c r="J764" s="0" t="n">
        <v>7.52577865655261</v>
      </c>
      <c r="K764" s="0" t="n">
        <v>20</v>
      </c>
      <c r="L764" s="0" t="n">
        <v>67.2586902320765</v>
      </c>
      <c r="M764" s="0" t="n">
        <v>0.732812339238601</v>
      </c>
      <c r="N764" s="0" t="n">
        <v>0.0618761170301612</v>
      </c>
      <c r="O764" s="0" t="n">
        <f aca="false">VLOOKUP(D764,'paramètres CI'!$A$1:$B$6,2)</f>
        <v>0.0385046990211696</v>
      </c>
    </row>
    <row r="765" customFormat="false" ht="15.8" hidden="false" customHeight="false" outlineLevel="0" collapsed="false">
      <c r="A765" s="0" t="s">
        <v>16</v>
      </c>
      <c r="B765" s="0" t="s">
        <v>110</v>
      </c>
      <c r="C765" s="0" t="s">
        <v>41</v>
      </c>
      <c r="D765" s="0" t="s">
        <v>39</v>
      </c>
      <c r="J765" s="0" t="n">
        <v>5.60781830864439</v>
      </c>
      <c r="K765" s="0" t="n">
        <v>20</v>
      </c>
      <c r="L765" s="0" t="n">
        <v>67.5341214486112</v>
      </c>
      <c r="M765" s="0" t="n">
        <v>0.849278259539653</v>
      </c>
      <c r="N765" s="0" t="n">
        <v>0.627613935312457</v>
      </c>
      <c r="O765" s="0" t="n">
        <f aca="false">VLOOKUP(D765,'paramètres CI'!$A$1:$B$6,2)</f>
        <v>0.022045059962018</v>
      </c>
    </row>
    <row r="766" customFormat="false" ht="15.8" hidden="false" customHeight="false" outlineLevel="0" collapsed="false">
      <c r="A766" s="0" t="s">
        <v>16</v>
      </c>
      <c r="B766" s="0" t="s">
        <v>110</v>
      </c>
      <c r="C766" s="0" t="s">
        <v>45</v>
      </c>
      <c r="D766" s="0" t="s">
        <v>43</v>
      </c>
      <c r="J766" s="0" t="n">
        <v>10</v>
      </c>
      <c r="K766" s="0" t="n">
        <v>13</v>
      </c>
      <c r="L766" s="0" t="n">
        <v>63.205648866851</v>
      </c>
      <c r="M766" s="0" t="n">
        <v>0.9</v>
      </c>
      <c r="N766" s="0" t="n">
        <v>0.121517967901894</v>
      </c>
      <c r="O766" s="0" t="n">
        <f aca="false">VLOOKUP(D766,'paramètres CI'!$A$1:$B$6,2)</f>
        <v>0.0935912806596305</v>
      </c>
    </row>
    <row r="767" customFormat="false" ht="15.8" hidden="false" customHeight="false" outlineLevel="0" collapsed="false">
      <c r="A767" s="0" t="s">
        <v>16</v>
      </c>
      <c r="B767" s="0" t="s">
        <v>110</v>
      </c>
      <c r="C767" s="0" t="s">
        <v>46</v>
      </c>
      <c r="D767" s="0" t="s">
        <v>43</v>
      </c>
      <c r="J767" s="0" t="n">
        <v>12</v>
      </c>
      <c r="K767" s="0" t="n">
        <v>13</v>
      </c>
      <c r="L767" s="0" t="n">
        <v>63.205648866851</v>
      </c>
      <c r="M767" s="0" t="n">
        <v>1</v>
      </c>
      <c r="N767" s="0" t="n">
        <v>9.9940035978413E-005</v>
      </c>
      <c r="O767" s="0" t="n">
        <f aca="false">VLOOKUP(D767,'paramètres CI'!$A$1:$B$6,2)</f>
        <v>0.0935912806596305</v>
      </c>
    </row>
    <row r="768" customFormat="false" ht="15.8" hidden="false" customHeight="false" outlineLevel="0" collapsed="false">
      <c r="A768" s="0" t="s">
        <v>16</v>
      </c>
      <c r="B768" s="0" t="s">
        <v>110</v>
      </c>
      <c r="C768" s="0" t="s">
        <v>48</v>
      </c>
      <c r="D768" s="0" t="s">
        <v>43</v>
      </c>
      <c r="J768" s="0" t="n">
        <v>49.5915827982799</v>
      </c>
      <c r="K768" s="0" t="n">
        <v>20</v>
      </c>
      <c r="L768" s="0" t="n">
        <v>73.8208034439276</v>
      </c>
      <c r="M768" s="0" t="n">
        <v>2.78381860465116</v>
      </c>
      <c r="N768" s="0" t="n">
        <v>0.104902065414676</v>
      </c>
      <c r="O768" s="0" t="n">
        <f aca="false">VLOOKUP(D768,'paramètres CI'!$A$1:$B$6,2)</f>
        <v>0.0935912806596305</v>
      </c>
    </row>
    <row r="769" customFormat="false" ht="15.8" hidden="false" customHeight="false" outlineLevel="0" collapsed="false">
      <c r="A769" s="0" t="s">
        <v>16</v>
      </c>
      <c r="B769" s="0" t="s">
        <v>110</v>
      </c>
      <c r="C769" s="0" t="s">
        <v>49</v>
      </c>
      <c r="D769" s="0" t="s">
        <v>43</v>
      </c>
      <c r="J769" s="0" t="n">
        <v>61.9894784978499</v>
      </c>
      <c r="K769" s="0" t="n">
        <v>20</v>
      </c>
      <c r="L769" s="0" t="n">
        <v>73.8208034439276</v>
      </c>
      <c r="M769" s="0" t="n">
        <v>3.34058232558139</v>
      </c>
      <c r="N769" s="0" t="n">
        <v>9.9940035978413E-005</v>
      </c>
      <c r="O769" s="0" t="n">
        <f aca="false">VLOOKUP(D769,'paramètres CI'!$A$1:$B$6,2)</f>
        <v>0.0935912806596305</v>
      </c>
    </row>
    <row r="770" customFormat="false" ht="15.8" hidden="false" customHeight="false" outlineLevel="0" collapsed="false">
      <c r="A770" s="0" t="s">
        <v>16</v>
      </c>
      <c r="B770" s="0" t="s">
        <v>111</v>
      </c>
      <c r="C770" s="0" t="s">
        <v>32</v>
      </c>
      <c r="D770" s="0" t="s">
        <v>33</v>
      </c>
      <c r="J770" s="0" t="n">
        <v>18.3916349788942</v>
      </c>
      <c r="K770" s="0" t="n">
        <v>25</v>
      </c>
      <c r="L770" s="0" t="n">
        <v>85.7494415014369</v>
      </c>
      <c r="M770" s="0" t="n">
        <v>0.755910153701196</v>
      </c>
      <c r="N770" s="0" t="n">
        <v>0.0563232518059322</v>
      </c>
      <c r="O770" s="0" t="n">
        <f aca="false">VLOOKUP(D770,'paramètres CI'!$A$1:$B$6,2)</f>
        <v>0.033584731604575</v>
      </c>
    </row>
    <row r="771" customFormat="false" ht="15.8" hidden="false" customHeight="false" outlineLevel="0" collapsed="false">
      <c r="A771" s="0" t="s">
        <v>16</v>
      </c>
      <c r="B771" s="0" t="s">
        <v>111</v>
      </c>
      <c r="C771" s="0" t="s">
        <v>32</v>
      </c>
      <c r="D771" s="0" t="s">
        <v>34</v>
      </c>
      <c r="J771" s="0" t="n">
        <v>18.2304188147256</v>
      </c>
      <c r="K771" s="0" t="n">
        <v>25</v>
      </c>
      <c r="L771" s="0" t="n">
        <v>86.4591862294222</v>
      </c>
      <c r="M771" s="0" t="n">
        <v>0.867370345823731</v>
      </c>
      <c r="N771" s="0" t="n">
        <v>0.126136948284568</v>
      </c>
      <c r="O771" s="0" t="n">
        <f aca="false">VLOOKUP(D771,'paramètres CI'!$A$1:$B$6,2)</f>
        <v>0.0424847883250769</v>
      </c>
    </row>
    <row r="772" customFormat="false" ht="15.8" hidden="false" customHeight="false" outlineLevel="0" collapsed="false">
      <c r="A772" s="0" t="s">
        <v>16</v>
      </c>
      <c r="B772" s="0" t="s">
        <v>111</v>
      </c>
      <c r="C772" s="0" t="s">
        <v>35</v>
      </c>
      <c r="D772" s="0" t="s">
        <v>33</v>
      </c>
      <c r="J772" s="0" t="n">
        <v>22.9895437236178</v>
      </c>
      <c r="K772" s="0" t="n">
        <v>25</v>
      </c>
      <c r="L772" s="0" t="n">
        <v>85.7494415014369</v>
      </c>
      <c r="M772" s="0" t="n">
        <v>0.907092184441433</v>
      </c>
      <c r="N772" s="0" t="n">
        <v>9.99400359784131E-005</v>
      </c>
      <c r="O772" s="0" t="n">
        <f aca="false">VLOOKUP(D772,'paramètres CI'!$A$1:$B$6,2)</f>
        <v>0.033584731604575</v>
      </c>
    </row>
    <row r="773" customFormat="false" ht="15.8" hidden="false" customHeight="false" outlineLevel="0" collapsed="false">
      <c r="A773" s="0" t="s">
        <v>16</v>
      </c>
      <c r="B773" s="0" t="s">
        <v>111</v>
      </c>
      <c r="C773" s="0" t="s">
        <v>35</v>
      </c>
      <c r="D773" s="0" t="s">
        <v>34</v>
      </c>
      <c r="J773" s="0" t="n">
        <v>22.7880235184071</v>
      </c>
      <c r="K773" s="0" t="n">
        <v>25</v>
      </c>
      <c r="L773" s="0" t="n">
        <v>86.4591862294222</v>
      </c>
      <c r="M773" s="0" t="n">
        <v>1.04084441498848</v>
      </c>
      <c r="N773" s="0" t="n">
        <v>9.99400359784131E-005</v>
      </c>
      <c r="O773" s="0" t="n">
        <f aca="false">VLOOKUP(D773,'paramètres CI'!$A$1:$B$6,2)</f>
        <v>0.0424847883250769</v>
      </c>
    </row>
    <row r="774" customFormat="false" ht="15.8" hidden="false" customHeight="false" outlineLevel="0" collapsed="false">
      <c r="A774" s="0" t="s">
        <v>16</v>
      </c>
      <c r="B774" s="0" t="s">
        <v>111</v>
      </c>
      <c r="C774" s="0" t="s">
        <v>36</v>
      </c>
      <c r="D774" s="0" t="s">
        <v>37</v>
      </c>
      <c r="J774" s="0" t="n">
        <v>13.8656389136845</v>
      </c>
      <c r="K774" s="0" t="n">
        <v>20</v>
      </c>
      <c r="L774" s="0" t="n">
        <v>78.0157809845251</v>
      </c>
      <c r="M774" s="0" t="n">
        <v>0.766210595717177</v>
      </c>
      <c r="N774" s="0" t="n">
        <v>9.99400359784131E-005</v>
      </c>
      <c r="O774" s="0" t="n">
        <f aca="false">VLOOKUP(D774,'paramètres CI'!$A$1:$B$6,2)</f>
        <v>0.0385046990211696</v>
      </c>
    </row>
    <row r="775" customFormat="false" ht="15.8" hidden="false" customHeight="false" outlineLevel="0" collapsed="false">
      <c r="A775" s="0" t="s">
        <v>16</v>
      </c>
      <c r="B775" s="0" t="s">
        <v>111</v>
      </c>
      <c r="C775" s="0" t="s">
        <v>38</v>
      </c>
      <c r="D775" s="0" t="s">
        <v>39</v>
      </c>
      <c r="J775" s="0" t="n">
        <v>10.2429585592393</v>
      </c>
      <c r="K775" s="0" t="n">
        <v>20</v>
      </c>
      <c r="L775" s="0" t="n">
        <v>74.3233328048219</v>
      </c>
      <c r="M775" s="0" t="n">
        <v>0.992608555568395</v>
      </c>
      <c r="N775" s="0" t="n">
        <v>9.99400359784131E-005</v>
      </c>
      <c r="O775" s="0" t="n">
        <f aca="false">VLOOKUP(D775,'paramètres CI'!$A$1:$B$6,2)</f>
        <v>0.022045059962018</v>
      </c>
    </row>
    <row r="776" customFormat="false" ht="15.8" hidden="false" customHeight="false" outlineLevel="0" collapsed="false">
      <c r="A776" s="0" t="s">
        <v>16</v>
      </c>
      <c r="B776" s="0" t="s">
        <v>111</v>
      </c>
      <c r="C776" s="0" t="s">
        <v>40</v>
      </c>
      <c r="D776" s="0" t="s">
        <v>37</v>
      </c>
      <c r="J776" s="0" t="n">
        <v>11.0925111309476</v>
      </c>
      <c r="K776" s="0" t="n">
        <v>20</v>
      </c>
      <c r="L776" s="0" t="n">
        <v>78.0157809845251</v>
      </c>
      <c r="M776" s="0" t="n">
        <v>0.714680607301863</v>
      </c>
      <c r="N776" s="0" t="n">
        <v>0.0033750725760175</v>
      </c>
      <c r="O776" s="0" t="n">
        <f aca="false">VLOOKUP(D776,'paramètres CI'!$A$1:$B$6,2)</f>
        <v>0.0385046990211696</v>
      </c>
    </row>
    <row r="777" customFormat="false" ht="15.8" hidden="false" customHeight="false" outlineLevel="0" collapsed="false">
      <c r="A777" s="0" t="s">
        <v>16</v>
      </c>
      <c r="B777" s="0" t="s">
        <v>111</v>
      </c>
      <c r="C777" s="0" t="s">
        <v>41</v>
      </c>
      <c r="D777" s="0" t="s">
        <v>39</v>
      </c>
      <c r="J777" s="0" t="n">
        <v>8.19436684739141</v>
      </c>
      <c r="K777" s="0" t="n">
        <v>20</v>
      </c>
      <c r="L777" s="0" t="n">
        <v>74.3233328048219</v>
      </c>
      <c r="M777" s="0" t="n">
        <v>0.731622029767973</v>
      </c>
      <c r="N777" s="0" t="n">
        <v>0.694879543674455</v>
      </c>
      <c r="O777" s="0" t="n">
        <f aca="false">VLOOKUP(D777,'paramètres CI'!$A$1:$B$6,2)</f>
        <v>0.022045059962018</v>
      </c>
    </row>
    <row r="778" customFormat="false" ht="15.8" hidden="false" customHeight="false" outlineLevel="0" collapsed="false">
      <c r="A778" s="0" t="s">
        <v>16</v>
      </c>
      <c r="B778" s="0" t="s">
        <v>111</v>
      </c>
      <c r="C778" s="0" t="s">
        <v>45</v>
      </c>
      <c r="D778" s="0" t="s">
        <v>43</v>
      </c>
      <c r="J778" s="0" t="n">
        <v>10</v>
      </c>
      <c r="K778" s="0" t="n">
        <v>13</v>
      </c>
      <c r="L778" s="0" t="n">
        <v>69.2653832810695</v>
      </c>
      <c r="M778" s="0" t="n">
        <v>0.9</v>
      </c>
      <c r="N778" s="0" t="n">
        <v>0.0783935955857633</v>
      </c>
      <c r="O778" s="0" t="n">
        <f aca="false">VLOOKUP(D778,'paramètres CI'!$A$1:$B$6,2)</f>
        <v>0.0935912806596305</v>
      </c>
    </row>
    <row r="779" customFormat="false" ht="15.8" hidden="false" customHeight="false" outlineLevel="0" collapsed="false">
      <c r="A779" s="0" t="s">
        <v>16</v>
      </c>
      <c r="B779" s="0" t="s">
        <v>111</v>
      </c>
      <c r="C779" s="0" t="s">
        <v>46</v>
      </c>
      <c r="D779" s="0" t="s">
        <v>43</v>
      </c>
      <c r="J779" s="0" t="n">
        <v>12</v>
      </c>
      <c r="K779" s="0" t="n">
        <v>13</v>
      </c>
      <c r="L779" s="0" t="n">
        <v>69.2653832810695</v>
      </c>
      <c r="M779" s="0" t="n">
        <v>1</v>
      </c>
      <c r="N779" s="0" t="n">
        <v>9.99400359784131E-005</v>
      </c>
      <c r="O779" s="0" t="n">
        <f aca="false">VLOOKUP(D779,'paramètres CI'!$A$1:$B$6,2)</f>
        <v>0.0935912806596305</v>
      </c>
    </row>
    <row r="780" customFormat="false" ht="15.8" hidden="false" customHeight="false" outlineLevel="0" collapsed="false">
      <c r="A780" s="0" t="s">
        <v>16</v>
      </c>
      <c r="B780" s="0" t="s">
        <v>111</v>
      </c>
      <c r="C780" s="0" t="s">
        <v>48</v>
      </c>
      <c r="D780" s="0" t="s">
        <v>43</v>
      </c>
      <c r="J780" s="0" t="n">
        <v>60.1564945757394</v>
      </c>
      <c r="K780" s="0" t="n">
        <v>20</v>
      </c>
      <c r="L780" s="0" t="n">
        <v>93.2555919943887</v>
      </c>
      <c r="M780" s="0" t="n">
        <v>2.66616976744185</v>
      </c>
      <c r="N780" s="0" t="n">
        <v>0.0402919478573944</v>
      </c>
      <c r="O780" s="0" t="n">
        <f aca="false">VLOOKUP(D780,'paramètres CI'!$A$1:$B$6,2)</f>
        <v>0.0935912806596305</v>
      </c>
    </row>
    <row r="781" customFormat="false" ht="15.8" hidden="false" customHeight="false" outlineLevel="0" collapsed="false">
      <c r="A781" s="0" t="s">
        <v>16</v>
      </c>
      <c r="B781" s="0" t="s">
        <v>111</v>
      </c>
      <c r="C781" s="0" t="s">
        <v>49</v>
      </c>
      <c r="D781" s="0" t="s">
        <v>43</v>
      </c>
      <c r="J781" s="0" t="n">
        <v>75.1956182196743</v>
      </c>
      <c r="K781" s="0" t="n">
        <v>20</v>
      </c>
      <c r="L781" s="0" t="n">
        <v>93.2555919943887</v>
      </c>
      <c r="M781" s="0" t="n">
        <v>3.19940372093023</v>
      </c>
      <c r="N781" s="0" t="n">
        <v>9.99400359784131E-005</v>
      </c>
      <c r="O781" s="0" t="n">
        <f aca="false">VLOOKUP(D781,'paramètres CI'!$A$1:$B$6,2)</f>
        <v>0.0935912806596305</v>
      </c>
    </row>
    <row r="782" customFormat="false" ht="15.8" hidden="false" customHeight="false" outlineLevel="0" collapsed="false">
      <c r="A782" s="0" t="s">
        <v>16</v>
      </c>
      <c r="B782" s="0" t="s">
        <v>112</v>
      </c>
      <c r="C782" s="0" t="s">
        <v>32</v>
      </c>
      <c r="D782" s="0" t="s">
        <v>33</v>
      </c>
      <c r="J782" s="0" t="n">
        <v>22.4241904167964</v>
      </c>
      <c r="K782" s="0" t="n">
        <v>25</v>
      </c>
      <c r="L782" s="0" t="n">
        <v>95.5929647604742</v>
      </c>
      <c r="M782" s="0" t="n">
        <v>0.768719093918581</v>
      </c>
      <c r="N782" s="0" t="n">
        <v>0.0189287077577265</v>
      </c>
      <c r="O782" s="0" t="n">
        <f aca="false">VLOOKUP(D782,'paramètres CI'!$A$1:$B$6,2)</f>
        <v>0.033584731604575</v>
      </c>
    </row>
    <row r="783" customFormat="false" ht="15.8" hidden="false" customHeight="false" outlineLevel="0" collapsed="false">
      <c r="A783" s="0" t="s">
        <v>16</v>
      </c>
      <c r="B783" s="0" t="s">
        <v>112</v>
      </c>
      <c r="C783" s="0" t="s">
        <v>32</v>
      </c>
      <c r="D783" s="0" t="s">
        <v>34</v>
      </c>
      <c r="J783" s="0" t="n">
        <v>21.1197299921566</v>
      </c>
      <c r="K783" s="0" t="n">
        <v>25</v>
      </c>
      <c r="L783" s="0" t="n">
        <v>89.1393110757099</v>
      </c>
      <c r="M783" s="0" t="n">
        <v>0.896192386786747</v>
      </c>
      <c r="N783" s="0" t="n">
        <v>0.0218282481657337</v>
      </c>
      <c r="O783" s="0" t="n">
        <f aca="false">VLOOKUP(D783,'paramètres CI'!$A$1:$B$6,2)</f>
        <v>0.0424847883250769</v>
      </c>
    </row>
    <row r="784" customFormat="false" ht="15.8" hidden="false" customHeight="false" outlineLevel="0" collapsed="false">
      <c r="A784" s="0" t="s">
        <v>16</v>
      </c>
      <c r="B784" s="0" t="s">
        <v>112</v>
      </c>
      <c r="C784" s="0" t="s">
        <v>35</v>
      </c>
      <c r="D784" s="0" t="s">
        <v>33</v>
      </c>
      <c r="J784" s="0" t="n">
        <v>28.0302380209955</v>
      </c>
      <c r="K784" s="0" t="n">
        <v>25</v>
      </c>
      <c r="L784" s="0" t="n">
        <v>95.5929647604742</v>
      </c>
      <c r="M784" s="0" t="n">
        <v>0.922462912702297</v>
      </c>
      <c r="N784" s="0" t="n">
        <v>9.99400359784131E-005</v>
      </c>
      <c r="O784" s="0" t="n">
        <f aca="false">VLOOKUP(D784,'paramètres CI'!$A$1:$B$6,2)</f>
        <v>0.033584731604575</v>
      </c>
    </row>
    <row r="785" customFormat="false" ht="15.8" hidden="false" customHeight="false" outlineLevel="0" collapsed="false">
      <c r="A785" s="0" t="s">
        <v>16</v>
      </c>
      <c r="B785" s="0" t="s">
        <v>112</v>
      </c>
      <c r="C785" s="0" t="s">
        <v>35</v>
      </c>
      <c r="D785" s="0" t="s">
        <v>34</v>
      </c>
      <c r="J785" s="0" t="n">
        <v>26.3996624901957</v>
      </c>
      <c r="K785" s="0" t="n">
        <v>25</v>
      </c>
      <c r="L785" s="0" t="n">
        <v>89.1393110757099</v>
      </c>
      <c r="M785" s="0" t="n">
        <v>1.07543086414409</v>
      </c>
      <c r="N785" s="0" t="n">
        <v>9.99400359784131E-005</v>
      </c>
      <c r="O785" s="0" t="n">
        <f aca="false">VLOOKUP(D785,'paramètres CI'!$A$1:$B$6,2)</f>
        <v>0.0424847883250769</v>
      </c>
    </row>
    <row r="786" customFormat="false" ht="15.8" hidden="false" customHeight="false" outlineLevel="0" collapsed="false">
      <c r="A786" s="0" t="s">
        <v>16</v>
      </c>
      <c r="B786" s="0" t="s">
        <v>112</v>
      </c>
      <c r="C786" s="0" t="s">
        <v>36</v>
      </c>
      <c r="D786" s="0" t="s">
        <v>37</v>
      </c>
      <c r="J786" s="0" t="n">
        <v>15.2940843030531</v>
      </c>
      <c r="K786" s="0" t="n">
        <v>20</v>
      </c>
      <c r="L786" s="0" t="n">
        <v>87.888048121004</v>
      </c>
      <c r="M786" s="0" t="n">
        <v>0.76016614599945</v>
      </c>
      <c r="N786" s="0" t="n">
        <v>9.99400359784131E-005</v>
      </c>
      <c r="O786" s="0" t="n">
        <f aca="false">VLOOKUP(D786,'paramètres CI'!$A$1:$B$6,2)</f>
        <v>0.0385046990211696</v>
      </c>
    </row>
    <row r="787" customFormat="false" ht="15.8" hidden="false" customHeight="false" outlineLevel="0" collapsed="false">
      <c r="A787" s="0" t="s">
        <v>16</v>
      </c>
      <c r="B787" s="0" t="s">
        <v>112</v>
      </c>
      <c r="C787" s="0" t="s">
        <v>38</v>
      </c>
      <c r="D787" s="0" t="s">
        <v>39</v>
      </c>
      <c r="J787" s="0" t="n">
        <v>11.2591578945877</v>
      </c>
      <c r="K787" s="0" t="n">
        <v>20</v>
      </c>
      <c r="L787" s="0" t="n">
        <v>87.0590550117024</v>
      </c>
      <c r="M787" s="0" t="n">
        <v>0.9864976612936</v>
      </c>
      <c r="N787" s="0" t="n">
        <v>9.99400359784131E-005</v>
      </c>
      <c r="O787" s="0" t="n">
        <f aca="false">VLOOKUP(D787,'paramètres CI'!$A$1:$B$6,2)</f>
        <v>0.022045059962018</v>
      </c>
    </row>
    <row r="788" customFormat="false" ht="15.8" hidden="false" customHeight="false" outlineLevel="0" collapsed="false">
      <c r="A788" s="0" t="s">
        <v>16</v>
      </c>
      <c r="B788" s="0" t="s">
        <v>112</v>
      </c>
      <c r="C788" s="0" t="s">
        <v>40</v>
      </c>
      <c r="D788" s="0" t="s">
        <v>37</v>
      </c>
      <c r="J788" s="0" t="n">
        <v>12.2352674424425</v>
      </c>
      <c r="K788" s="0" t="n">
        <v>20</v>
      </c>
      <c r="L788" s="0" t="n">
        <v>87.888048121004</v>
      </c>
      <c r="M788" s="0" t="n">
        <v>0.557435454227221</v>
      </c>
      <c r="N788" s="0" t="n">
        <v>0.0903657236697962</v>
      </c>
      <c r="O788" s="0" t="n">
        <f aca="false">VLOOKUP(D788,'paramètres CI'!$A$1:$B$6,2)</f>
        <v>0.0385046990211696</v>
      </c>
    </row>
    <row r="789" customFormat="false" ht="15.8" hidden="false" customHeight="false" outlineLevel="0" collapsed="false">
      <c r="A789" s="0" t="s">
        <v>16</v>
      </c>
      <c r="B789" s="0" t="s">
        <v>112</v>
      </c>
      <c r="C789" s="0" t="s">
        <v>41</v>
      </c>
      <c r="D789" s="0" t="s">
        <v>39</v>
      </c>
      <c r="J789" s="0" t="n">
        <v>9.00732631567017</v>
      </c>
      <c r="K789" s="0" t="n">
        <v>20</v>
      </c>
      <c r="L789" s="0" t="n">
        <v>87.0590550117024</v>
      </c>
      <c r="M789" s="0" t="n">
        <v>0.873413767955516</v>
      </c>
      <c r="N789" s="0" t="n">
        <v>0.616739905759724</v>
      </c>
      <c r="O789" s="0" t="n">
        <f aca="false">VLOOKUP(D789,'paramètres CI'!$A$1:$B$6,2)</f>
        <v>0.022045059962018</v>
      </c>
    </row>
    <row r="790" customFormat="false" ht="15.8" hidden="false" customHeight="false" outlineLevel="0" collapsed="false">
      <c r="A790" s="0" t="s">
        <v>16</v>
      </c>
      <c r="B790" s="0" t="s">
        <v>112</v>
      </c>
      <c r="C790" s="0" t="s">
        <v>45</v>
      </c>
      <c r="D790" s="0" t="s">
        <v>43</v>
      </c>
      <c r="J790" s="0" t="n">
        <v>10</v>
      </c>
      <c r="K790" s="0" t="n">
        <v>13</v>
      </c>
      <c r="L790" s="0" t="n">
        <v>84.1110437964154</v>
      </c>
      <c r="M790" s="0" t="n">
        <v>0.9</v>
      </c>
      <c r="N790" s="0" t="n">
        <v>0.129072263272746</v>
      </c>
      <c r="O790" s="0" t="n">
        <f aca="false">VLOOKUP(D790,'paramètres CI'!$A$1:$B$6,2)</f>
        <v>0.0935912806596305</v>
      </c>
    </row>
    <row r="791" customFormat="false" ht="15.8" hidden="false" customHeight="false" outlineLevel="0" collapsed="false">
      <c r="A791" s="0" t="s">
        <v>16</v>
      </c>
      <c r="B791" s="0" t="s">
        <v>112</v>
      </c>
      <c r="C791" s="0" t="s">
        <v>46</v>
      </c>
      <c r="D791" s="0" t="s">
        <v>43</v>
      </c>
      <c r="J791" s="0" t="n">
        <v>12</v>
      </c>
      <c r="K791" s="0" t="n">
        <v>13</v>
      </c>
      <c r="L791" s="0" t="n">
        <v>84.1110437964154</v>
      </c>
      <c r="M791" s="0" t="n">
        <v>1</v>
      </c>
      <c r="N791" s="0" t="n">
        <v>9.99400359784131E-005</v>
      </c>
      <c r="O791" s="0" t="n">
        <f aca="false">VLOOKUP(D791,'paramètres CI'!$A$1:$B$6,2)</f>
        <v>0.0935912806596305</v>
      </c>
    </row>
    <row r="792" customFormat="false" ht="15.8" hidden="false" customHeight="false" outlineLevel="0" collapsed="false">
      <c r="A792" s="0" t="s">
        <v>16</v>
      </c>
      <c r="B792" s="0" t="s">
        <v>112</v>
      </c>
      <c r="C792" s="0" t="s">
        <v>48</v>
      </c>
      <c r="D792" s="0" t="s">
        <v>43</v>
      </c>
      <c r="J792" s="0" t="n">
        <v>62.2340185022036</v>
      </c>
      <c r="K792" s="0" t="n">
        <v>20</v>
      </c>
      <c r="L792" s="0" t="n">
        <v>92.1230773982918</v>
      </c>
      <c r="M792" s="0" t="n">
        <v>2.78381860465116</v>
      </c>
      <c r="N792" s="0" t="n">
        <v>0.122465511158404</v>
      </c>
      <c r="O792" s="0" t="n">
        <f aca="false">VLOOKUP(D792,'paramètres CI'!$A$1:$B$6,2)</f>
        <v>0.0935912806596305</v>
      </c>
    </row>
    <row r="793" customFormat="false" ht="15.8" hidden="false" customHeight="false" outlineLevel="0" collapsed="false">
      <c r="A793" s="0" t="s">
        <v>16</v>
      </c>
      <c r="B793" s="0" t="s">
        <v>112</v>
      </c>
      <c r="C793" s="0" t="s">
        <v>49</v>
      </c>
      <c r="D793" s="0" t="s">
        <v>43</v>
      </c>
      <c r="J793" s="0" t="n">
        <v>77.7925231277545</v>
      </c>
      <c r="K793" s="0" t="n">
        <v>20</v>
      </c>
      <c r="L793" s="0" t="n">
        <v>92.1230773982918</v>
      </c>
      <c r="M793" s="0" t="n">
        <v>3.34058232558139</v>
      </c>
      <c r="N793" s="0" t="n">
        <v>9.99400359784131E-005</v>
      </c>
      <c r="O793" s="0" t="n">
        <f aca="false">VLOOKUP(D793,'paramètres CI'!$A$1:$B$6,2)</f>
        <v>0.0935912806596305</v>
      </c>
    </row>
    <row r="794" customFormat="false" ht="15.8" hidden="false" customHeight="false" outlineLevel="0" collapsed="false">
      <c r="A794" s="0" t="s">
        <v>16</v>
      </c>
      <c r="B794" s="0" t="s">
        <v>113</v>
      </c>
      <c r="C794" s="0" t="s">
        <v>32</v>
      </c>
      <c r="D794" s="0" t="s">
        <v>33</v>
      </c>
      <c r="J794" s="0" t="n">
        <v>15.9438942275628</v>
      </c>
      <c r="K794" s="0" t="n">
        <v>25</v>
      </c>
      <c r="L794" s="0" t="n">
        <v>118.118779540757</v>
      </c>
      <c r="M794" s="0" t="n">
        <v>0.838777456932447</v>
      </c>
      <c r="N794" s="0" t="n">
        <v>0.130384786438855</v>
      </c>
      <c r="O794" s="0" t="n">
        <f aca="false">VLOOKUP(D794,'paramètres CI'!$A$1:$B$6,2)</f>
        <v>0.033584731604575</v>
      </c>
    </row>
    <row r="795" customFormat="false" ht="15.8" hidden="false" customHeight="false" outlineLevel="0" collapsed="false">
      <c r="A795" s="0" t="s">
        <v>16</v>
      </c>
      <c r="B795" s="0" t="s">
        <v>113</v>
      </c>
      <c r="C795" s="0" t="s">
        <v>32</v>
      </c>
      <c r="D795" s="0" t="s">
        <v>34</v>
      </c>
      <c r="J795" s="0" t="n">
        <v>13.5399042348742</v>
      </c>
      <c r="K795" s="0" t="n">
        <v>25</v>
      </c>
      <c r="L795" s="0" t="n">
        <v>116.158248918156</v>
      </c>
      <c r="M795" s="0" t="n">
        <v>0.813699537625801</v>
      </c>
      <c r="N795" s="0" t="n">
        <v>0.295674908695489</v>
      </c>
      <c r="O795" s="0" t="n">
        <f aca="false">VLOOKUP(D795,'paramètres CI'!$A$1:$B$6,2)</f>
        <v>0.0424847883250769</v>
      </c>
    </row>
    <row r="796" customFormat="false" ht="15.8" hidden="false" customHeight="false" outlineLevel="0" collapsed="false">
      <c r="A796" s="0" t="s">
        <v>16</v>
      </c>
      <c r="B796" s="0" t="s">
        <v>113</v>
      </c>
      <c r="C796" s="0" t="s">
        <v>35</v>
      </c>
      <c r="D796" s="0" t="s">
        <v>33</v>
      </c>
      <c r="J796" s="0" t="n">
        <v>19.9298677844536</v>
      </c>
      <c r="K796" s="0" t="n">
        <v>25</v>
      </c>
      <c r="L796" s="0" t="n">
        <v>118.118779540757</v>
      </c>
      <c r="M796" s="0" t="n">
        <v>1.00653294831893</v>
      </c>
      <c r="N796" s="0" t="n">
        <v>9.99400359784132E-005</v>
      </c>
      <c r="O796" s="0" t="n">
        <f aca="false">VLOOKUP(D796,'paramètres CI'!$A$1:$B$6,2)</f>
        <v>0.033584731604575</v>
      </c>
    </row>
    <row r="797" customFormat="false" ht="15.8" hidden="false" customHeight="false" outlineLevel="0" collapsed="false">
      <c r="A797" s="0" t="s">
        <v>16</v>
      </c>
      <c r="B797" s="0" t="s">
        <v>113</v>
      </c>
      <c r="C797" s="0" t="s">
        <v>35</v>
      </c>
      <c r="D797" s="0" t="s">
        <v>34</v>
      </c>
      <c r="J797" s="0" t="n">
        <v>16.9248802935928</v>
      </c>
      <c r="K797" s="0" t="n">
        <v>25</v>
      </c>
      <c r="L797" s="0" t="n">
        <v>116.158248918156</v>
      </c>
      <c r="M797" s="0" t="n">
        <v>0.976439445150961</v>
      </c>
      <c r="N797" s="0" t="n">
        <v>9.99400359784132E-005</v>
      </c>
      <c r="O797" s="0" t="n">
        <f aca="false">VLOOKUP(D797,'paramètres CI'!$A$1:$B$6,2)</f>
        <v>0.0424847883250769</v>
      </c>
    </row>
    <row r="798" customFormat="false" ht="15.8" hidden="false" customHeight="false" outlineLevel="0" collapsed="false">
      <c r="A798" s="0" t="s">
        <v>16</v>
      </c>
      <c r="B798" s="0" t="s">
        <v>113</v>
      </c>
      <c r="C798" s="0" t="s">
        <v>36</v>
      </c>
      <c r="D798" s="0" t="s">
        <v>37</v>
      </c>
      <c r="J798" s="0" t="n">
        <v>8.12738388375423</v>
      </c>
      <c r="K798" s="0" t="n">
        <v>20</v>
      </c>
      <c r="L798" s="0" t="n">
        <v>117.10793857608</v>
      </c>
      <c r="M798" s="0" t="n">
        <v>0.765002326141321</v>
      </c>
      <c r="N798" s="0" t="n">
        <v>9.99400359784132E-005</v>
      </c>
      <c r="O798" s="0" t="n">
        <f aca="false">VLOOKUP(D798,'paramètres CI'!$A$1:$B$6,2)</f>
        <v>0.0385046990211696</v>
      </c>
    </row>
    <row r="799" customFormat="false" ht="15.8" hidden="false" customHeight="false" outlineLevel="0" collapsed="false">
      <c r="A799" s="0" t="s">
        <v>16</v>
      </c>
      <c r="B799" s="0" t="s">
        <v>113</v>
      </c>
      <c r="C799" s="0" t="s">
        <v>38</v>
      </c>
      <c r="D799" s="0" t="s">
        <v>39</v>
      </c>
      <c r="J799" s="0" t="n">
        <v>5.7052255629996</v>
      </c>
      <c r="K799" s="0" t="n">
        <v>20</v>
      </c>
      <c r="L799" s="0" t="n">
        <v>89.6831684246524</v>
      </c>
      <c r="M799" s="0" t="n">
        <v>0.991429044334732</v>
      </c>
      <c r="N799" s="0" t="n">
        <v>9.99400359784132E-005</v>
      </c>
      <c r="O799" s="0" t="n">
        <f aca="false">VLOOKUP(D799,'paramètres CI'!$A$1:$B$6,2)</f>
        <v>0.022045059962018</v>
      </c>
    </row>
    <row r="800" customFormat="false" ht="15.8" hidden="false" customHeight="false" outlineLevel="0" collapsed="false">
      <c r="A800" s="0" t="s">
        <v>16</v>
      </c>
      <c r="B800" s="0" t="s">
        <v>113</v>
      </c>
      <c r="C800" s="0" t="s">
        <v>40</v>
      </c>
      <c r="D800" s="0" t="s">
        <v>37</v>
      </c>
      <c r="J800" s="0" t="n">
        <v>6.50190710700338</v>
      </c>
      <c r="K800" s="0" t="n">
        <v>20</v>
      </c>
      <c r="L800" s="0" t="n">
        <v>117.10793857608</v>
      </c>
      <c r="M800" s="0" t="n">
        <v>0.732812339238601</v>
      </c>
      <c r="N800" s="0" t="n">
        <v>0.0401127096376355</v>
      </c>
      <c r="O800" s="0" t="n">
        <f aca="false">VLOOKUP(D800,'paramètres CI'!$A$1:$B$6,2)</f>
        <v>0.0385046990211696</v>
      </c>
    </row>
    <row r="801" customFormat="false" ht="15.8" hidden="false" customHeight="false" outlineLevel="0" collapsed="false">
      <c r="A801" s="0" t="s">
        <v>16</v>
      </c>
      <c r="B801" s="0" t="s">
        <v>113</v>
      </c>
      <c r="C801" s="0" t="s">
        <v>41</v>
      </c>
      <c r="D801" s="0" t="s">
        <v>39</v>
      </c>
      <c r="J801" s="0" t="n">
        <v>4.56418045039968</v>
      </c>
      <c r="K801" s="0" t="n">
        <v>20</v>
      </c>
      <c r="L801" s="0" t="n">
        <v>89.6831684246524</v>
      </c>
      <c r="M801" s="0" t="n">
        <v>0.849278259539653</v>
      </c>
      <c r="N801" s="0" t="n">
        <v>0.321366519397178</v>
      </c>
      <c r="O801" s="0" t="n">
        <f aca="false">VLOOKUP(D801,'paramètres CI'!$A$1:$B$6,2)</f>
        <v>0.022045059962018</v>
      </c>
    </row>
    <row r="802" customFormat="false" ht="15.8" hidden="false" customHeight="false" outlineLevel="0" collapsed="false">
      <c r="A802" s="0" t="s">
        <v>16</v>
      </c>
      <c r="B802" s="0" t="s">
        <v>113</v>
      </c>
      <c r="C802" s="0" t="s">
        <v>45</v>
      </c>
      <c r="D802" s="0" t="s">
        <v>43</v>
      </c>
      <c r="J802" s="0" t="n">
        <v>10</v>
      </c>
      <c r="K802" s="0" t="n">
        <v>13</v>
      </c>
      <c r="L802" s="0" t="n">
        <v>101.131877130445</v>
      </c>
      <c r="M802" s="0" t="n">
        <v>0.9</v>
      </c>
      <c r="N802" s="0" t="n">
        <v>0.12029959089488</v>
      </c>
      <c r="O802" s="0" t="n">
        <f aca="false">VLOOKUP(D802,'paramètres CI'!$A$1:$B$6,2)</f>
        <v>0.0935912806596305</v>
      </c>
    </row>
    <row r="803" customFormat="false" ht="15.8" hidden="false" customHeight="false" outlineLevel="0" collapsed="false">
      <c r="A803" s="0" t="s">
        <v>16</v>
      </c>
      <c r="B803" s="0" t="s">
        <v>113</v>
      </c>
      <c r="C803" s="0" t="s">
        <v>46</v>
      </c>
      <c r="D803" s="0" t="s">
        <v>43</v>
      </c>
      <c r="J803" s="0" t="n">
        <v>12</v>
      </c>
      <c r="K803" s="0" t="n">
        <v>13</v>
      </c>
      <c r="L803" s="0" t="n">
        <v>101.131877130445</v>
      </c>
      <c r="M803" s="0" t="n">
        <v>1</v>
      </c>
      <c r="N803" s="0" t="n">
        <v>9.99400359784132E-005</v>
      </c>
      <c r="O803" s="0" t="n">
        <f aca="false">VLOOKUP(D803,'paramètres CI'!$A$1:$B$6,2)</f>
        <v>0.0935912806596305</v>
      </c>
    </row>
    <row r="804" customFormat="false" ht="15.8" hidden="false" customHeight="false" outlineLevel="0" collapsed="false">
      <c r="A804" s="0" t="s">
        <v>16</v>
      </c>
      <c r="B804" s="0" t="s">
        <v>113</v>
      </c>
      <c r="C804" s="0" t="s">
        <v>48</v>
      </c>
      <c r="D804" s="0" t="s">
        <v>43</v>
      </c>
      <c r="J804" s="0" t="n">
        <v>45.1720966628104</v>
      </c>
      <c r="K804" s="0" t="n">
        <v>20</v>
      </c>
      <c r="L804" s="0" t="n">
        <v>123.630687941322</v>
      </c>
      <c r="M804" s="0" t="n">
        <v>2.78381860465116</v>
      </c>
      <c r="N804" s="0" t="n">
        <v>0.0915618447200924</v>
      </c>
      <c r="O804" s="0" t="n">
        <f aca="false">VLOOKUP(D804,'paramètres CI'!$A$1:$B$6,2)</f>
        <v>0.0935912806596305</v>
      </c>
    </row>
    <row r="805" customFormat="false" ht="15.8" hidden="false" customHeight="false" outlineLevel="0" collapsed="false">
      <c r="A805" s="0" t="s">
        <v>16</v>
      </c>
      <c r="B805" s="0" t="s">
        <v>113</v>
      </c>
      <c r="C805" s="0" t="s">
        <v>49</v>
      </c>
      <c r="D805" s="0" t="s">
        <v>43</v>
      </c>
      <c r="J805" s="0" t="n">
        <v>56.4651208285131</v>
      </c>
      <c r="K805" s="0" t="n">
        <v>20</v>
      </c>
      <c r="L805" s="0" t="n">
        <v>123.630687941322</v>
      </c>
      <c r="M805" s="0" t="n">
        <v>3.34058232558139</v>
      </c>
      <c r="N805" s="0" t="n">
        <v>9.99400359784132E-005</v>
      </c>
      <c r="O805" s="0" t="n">
        <f aca="false">VLOOKUP(D805,'paramètres CI'!$A$1:$B$6,2)</f>
        <v>0.0935912806596305</v>
      </c>
    </row>
    <row r="806" customFormat="false" ht="15.8" hidden="false" customHeight="false" outlineLevel="0" collapsed="false">
      <c r="A806" s="0" t="s">
        <v>16</v>
      </c>
      <c r="B806" s="0" t="s">
        <v>114</v>
      </c>
      <c r="C806" s="0" t="s">
        <v>32</v>
      </c>
      <c r="D806" s="0" t="s">
        <v>33</v>
      </c>
      <c r="J806" s="0" t="n">
        <v>16.8054336596835</v>
      </c>
      <c r="K806" s="0" t="n">
        <v>25</v>
      </c>
      <c r="L806" s="0" t="n">
        <v>138.782196538963</v>
      </c>
      <c r="M806" s="0" t="n">
        <v>0.826439315895331</v>
      </c>
      <c r="N806" s="0" t="n">
        <v>0.103029060761221</v>
      </c>
      <c r="O806" s="0" t="n">
        <f aca="false">VLOOKUP(D806,'paramètres CI'!$A$1:$B$6,2)</f>
        <v>0.033584731604575</v>
      </c>
    </row>
    <row r="807" customFormat="false" ht="15.8" hidden="false" customHeight="false" outlineLevel="0" collapsed="false">
      <c r="A807" s="0" t="s">
        <v>16</v>
      </c>
      <c r="B807" s="0" t="s">
        <v>114</v>
      </c>
      <c r="C807" s="0" t="s">
        <v>32</v>
      </c>
      <c r="D807" s="0" t="s">
        <v>34</v>
      </c>
      <c r="J807" s="0" t="n">
        <v>17.0953551907046</v>
      </c>
      <c r="K807" s="0" t="n">
        <v>25</v>
      </c>
      <c r="L807" s="0" t="n">
        <v>132.516816685708</v>
      </c>
      <c r="M807" s="0" t="n">
        <v>0.894260827704466</v>
      </c>
      <c r="N807" s="0" t="n">
        <v>0.336230768643695</v>
      </c>
      <c r="O807" s="0" t="n">
        <f aca="false">VLOOKUP(D807,'paramètres CI'!$A$1:$B$6,2)</f>
        <v>0.0424847883250769</v>
      </c>
    </row>
    <row r="808" customFormat="false" ht="15.8" hidden="false" customHeight="false" outlineLevel="0" collapsed="false">
      <c r="A808" s="0" t="s">
        <v>16</v>
      </c>
      <c r="B808" s="0" t="s">
        <v>114</v>
      </c>
      <c r="C808" s="0" t="s">
        <v>35</v>
      </c>
      <c r="D808" s="0" t="s">
        <v>33</v>
      </c>
      <c r="J808" s="0" t="n">
        <v>21.0067920746043</v>
      </c>
      <c r="K808" s="0" t="n">
        <v>25</v>
      </c>
      <c r="L808" s="0" t="n">
        <v>138.782196538963</v>
      </c>
      <c r="M808" s="0" t="n">
        <v>0.991727179074395</v>
      </c>
      <c r="N808" s="0" t="n">
        <v>9.99400359784132E-005</v>
      </c>
      <c r="O808" s="0" t="n">
        <f aca="false">VLOOKUP(D808,'paramètres CI'!$A$1:$B$6,2)</f>
        <v>0.033584731604575</v>
      </c>
    </row>
    <row r="809" customFormat="false" ht="15.8" hidden="false" customHeight="false" outlineLevel="0" collapsed="false">
      <c r="A809" s="0" t="s">
        <v>16</v>
      </c>
      <c r="B809" s="0" t="s">
        <v>114</v>
      </c>
      <c r="C809" s="0" t="s">
        <v>35</v>
      </c>
      <c r="D809" s="0" t="s">
        <v>34</v>
      </c>
      <c r="J809" s="0" t="n">
        <v>21.3691939883807</v>
      </c>
      <c r="K809" s="0" t="n">
        <v>25</v>
      </c>
      <c r="L809" s="0" t="n">
        <v>132.516816685708</v>
      </c>
      <c r="M809" s="0" t="n">
        <v>1.07311299324536</v>
      </c>
      <c r="N809" s="0" t="n">
        <v>9.99400359784132E-005</v>
      </c>
      <c r="O809" s="0" t="n">
        <f aca="false">VLOOKUP(D809,'paramètres CI'!$A$1:$B$6,2)</f>
        <v>0.0424847883250769</v>
      </c>
    </row>
    <row r="810" customFormat="false" ht="15.8" hidden="false" customHeight="false" outlineLevel="0" collapsed="false">
      <c r="A810" s="0" t="s">
        <v>16</v>
      </c>
      <c r="B810" s="0" t="s">
        <v>114</v>
      </c>
      <c r="C810" s="0" t="s">
        <v>36</v>
      </c>
      <c r="D810" s="0" t="s">
        <v>37</v>
      </c>
      <c r="J810" s="0" t="n">
        <v>8.43231481117441</v>
      </c>
      <c r="K810" s="0" t="n">
        <v>20</v>
      </c>
      <c r="L810" s="0" t="n">
        <v>126.375929880591</v>
      </c>
      <c r="M810" s="0" t="n">
        <v>0.764992871952798</v>
      </c>
      <c r="N810" s="0" t="n">
        <v>9.99400359784132E-005</v>
      </c>
      <c r="O810" s="0" t="n">
        <f aca="false">VLOOKUP(D810,'paramètres CI'!$A$1:$B$6,2)</f>
        <v>0.0385046990211696</v>
      </c>
    </row>
    <row r="811" customFormat="false" ht="15.8" hidden="false" customHeight="false" outlineLevel="0" collapsed="false">
      <c r="A811" s="0" t="s">
        <v>16</v>
      </c>
      <c r="B811" s="0" t="s">
        <v>114</v>
      </c>
      <c r="C811" s="0" t="s">
        <v>38</v>
      </c>
      <c r="D811" s="0" t="s">
        <v>39</v>
      </c>
      <c r="J811" s="0" t="n">
        <v>6.33484603843191</v>
      </c>
      <c r="K811" s="0" t="n">
        <v>20</v>
      </c>
      <c r="L811" s="0" t="n">
        <v>110.769703170361</v>
      </c>
      <c r="M811" s="0" t="n">
        <v>0.991389907316624</v>
      </c>
      <c r="N811" s="0" t="n">
        <v>9.99400359784132E-005</v>
      </c>
      <c r="O811" s="0" t="n">
        <f aca="false">VLOOKUP(D811,'paramètres CI'!$A$1:$B$6,2)</f>
        <v>0.022045059962018</v>
      </c>
    </row>
    <row r="812" customFormat="false" ht="15.8" hidden="false" customHeight="false" outlineLevel="0" collapsed="false">
      <c r="A812" s="0" t="s">
        <v>16</v>
      </c>
      <c r="B812" s="0" t="s">
        <v>114</v>
      </c>
      <c r="C812" s="0" t="s">
        <v>40</v>
      </c>
      <c r="D812" s="0" t="s">
        <v>37</v>
      </c>
      <c r="J812" s="0" t="n">
        <v>6.74585184893953</v>
      </c>
      <c r="K812" s="0" t="n">
        <v>20</v>
      </c>
      <c r="L812" s="0" t="n">
        <v>126.375929880591</v>
      </c>
      <c r="M812" s="0" t="n">
        <v>0.732812339238601</v>
      </c>
      <c r="N812" s="0" t="n">
        <v>0.0276254300054465</v>
      </c>
      <c r="O812" s="0" t="n">
        <f aca="false">VLOOKUP(D812,'paramètres CI'!$A$1:$B$6,2)</f>
        <v>0.0385046990211696</v>
      </c>
    </row>
    <row r="813" customFormat="false" ht="15.8" hidden="false" customHeight="false" outlineLevel="0" collapsed="false">
      <c r="A813" s="0" t="s">
        <v>16</v>
      </c>
      <c r="B813" s="0" t="s">
        <v>114</v>
      </c>
      <c r="C813" s="0" t="s">
        <v>41</v>
      </c>
      <c r="D813" s="0" t="s">
        <v>39</v>
      </c>
      <c r="J813" s="0" t="n">
        <v>5.06787683074553</v>
      </c>
      <c r="K813" s="0" t="n">
        <v>20</v>
      </c>
      <c r="L813" s="0" t="n">
        <v>110.769703170361</v>
      </c>
      <c r="M813" s="0" t="n">
        <v>0.849278259539653</v>
      </c>
      <c r="N813" s="0" t="n">
        <v>0.390770836707963</v>
      </c>
      <c r="O813" s="0" t="n">
        <f aca="false">VLOOKUP(D813,'paramètres CI'!$A$1:$B$6,2)</f>
        <v>0.022045059962018</v>
      </c>
    </row>
    <row r="814" customFormat="false" ht="15.8" hidden="false" customHeight="false" outlineLevel="0" collapsed="false">
      <c r="A814" s="0" t="s">
        <v>16</v>
      </c>
      <c r="B814" s="0" t="s">
        <v>114</v>
      </c>
      <c r="C814" s="0" t="s">
        <v>45</v>
      </c>
      <c r="D814" s="0" t="s">
        <v>43</v>
      </c>
      <c r="J814" s="0" t="n">
        <v>10</v>
      </c>
      <c r="K814" s="0" t="n">
        <v>13</v>
      </c>
      <c r="L814" s="0" t="n">
        <v>126.408594023636</v>
      </c>
      <c r="M814" s="0" t="n">
        <v>0.9</v>
      </c>
      <c r="N814" s="0" t="n">
        <v>0.0729173406491549</v>
      </c>
      <c r="O814" s="0" t="n">
        <f aca="false">VLOOKUP(D814,'paramètres CI'!$A$1:$B$6,2)</f>
        <v>0.0935912806596305</v>
      </c>
    </row>
    <row r="815" customFormat="false" ht="15.8" hidden="false" customHeight="false" outlineLevel="0" collapsed="false">
      <c r="A815" s="0" t="s">
        <v>16</v>
      </c>
      <c r="B815" s="0" t="s">
        <v>114</v>
      </c>
      <c r="C815" s="0" t="s">
        <v>46</v>
      </c>
      <c r="D815" s="0" t="s">
        <v>43</v>
      </c>
      <c r="J815" s="0" t="n">
        <v>12</v>
      </c>
      <c r="K815" s="0" t="n">
        <v>13</v>
      </c>
      <c r="L815" s="0" t="n">
        <v>126.408594023636</v>
      </c>
      <c r="M815" s="0" t="n">
        <v>1</v>
      </c>
      <c r="N815" s="0" t="n">
        <v>9.99400359784132E-005</v>
      </c>
      <c r="O815" s="0" t="n">
        <f aca="false">VLOOKUP(D815,'paramètres CI'!$A$1:$B$6,2)</f>
        <v>0.0935912806596305</v>
      </c>
    </row>
    <row r="816" customFormat="false" ht="15.8" hidden="false" customHeight="false" outlineLevel="0" collapsed="false">
      <c r="A816" s="0" t="s">
        <v>16</v>
      </c>
      <c r="B816" s="0" t="s">
        <v>114</v>
      </c>
      <c r="C816" s="0" t="s">
        <v>48</v>
      </c>
      <c r="D816" s="0" t="s">
        <v>43</v>
      </c>
      <c r="J816" s="0" t="n">
        <v>50.3503989796152</v>
      </c>
      <c r="K816" s="0" t="n">
        <v>20</v>
      </c>
      <c r="L816" s="0" t="n">
        <v>131.020012305741</v>
      </c>
      <c r="M816" s="0" t="n">
        <v>2.78381860465116</v>
      </c>
      <c r="N816" s="0" t="n">
        <v>0.0688269230166503</v>
      </c>
      <c r="O816" s="0" t="n">
        <f aca="false">VLOOKUP(D816,'paramètres CI'!$A$1:$B$6,2)</f>
        <v>0.0935912806596305</v>
      </c>
    </row>
    <row r="817" customFormat="false" ht="15.8" hidden="false" customHeight="false" outlineLevel="0" collapsed="false">
      <c r="A817" s="0" t="s">
        <v>16</v>
      </c>
      <c r="B817" s="0" t="s">
        <v>114</v>
      </c>
      <c r="C817" s="0" t="s">
        <v>49</v>
      </c>
      <c r="D817" s="0" t="s">
        <v>43</v>
      </c>
      <c r="J817" s="0" t="n">
        <v>62.937998724519</v>
      </c>
      <c r="K817" s="0" t="n">
        <v>20</v>
      </c>
      <c r="L817" s="0" t="n">
        <v>131.020012305741</v>
      </c>
      <c r="M817" s="0" t="n">
        <v>3.34058232558139</v>
      </c>
      <c r="N817" s="0" t="n">
        <v>9.99400359784132E-005</v>
      </c>
      <c r="O817" s="0" t="n">
        <f aca="false">VLOOKUP(D817,'paramètres CI'!$A$1:$B$6,2)</f>
        <v>0.0935912806596305</v>
      </c>
    </row>
    <row r="818" customFormat="false" ht="15.8" hidden="false" customHeight="false" outlineLevel="0" collapsed="false">
      <c r="A818" s="0" t="s">
        <v>16</v>
      </c>
      <c r="B818" s="0" t="s">
        <v>115</v>
      </c>
      <c r="C818" s="0" t="s">
        <v>32</v>
      </c>
      <c r="D818" s="0" t="s">
        <v>33</v>
      </c>
      <c r="J818" s="0" t="n">
        <v>17.6663245901331</v>
      </c>
      <c r="K818" s="0" t="n">
        <v>25</v>
      </c>
      <c r="L818" s="0" t="n">
        <v>127.075761691201</v>
      </c>
      <c r="M818" s="0" t="n">
        <v>0.882168666238067</v>
      </c>
      <c r="N818" s="0" t="n">
        <v>0.0913292439513213</v>
      </c>
      <c r="O818" s="0" t="n">
        <f aca="false">VLOOKUP(D818,'paramètres CI'!$A$1:$B$6,2)</f>
        <v>0.033584731604575</v>
      </c>
    </row>
    <row r="819" customFormat="false" ht="15.8" hidden="false" customHeight="false" outlineLevel="0" collapsed="false">
      <c r="A819" s="0" t="s">
        <v>16</v>
      </c>
      <c r="B819" s="0" t="s">
        <v>115</v>
      </c>
      <c r="C819" s="0" t="s">
        <v>32</v>
      </c>
      <c r="D819" s="0" t="s">
        <v>34</v>
      </c>
      <c r="J819" s="0" t="n">
        <v>15.1898143141172</v>
      </c>
      <c r="K819" s="0" t="n">
        <v>25</v>
      </c>
      <c r="L819" s="0" t="n">
        <v>125.919775839894</v>
      </c>
      <c r="M819" s="0" t="n">
        <v>0.869124337681673</v>
      </c>
      <c r="N819" s="0" t="n">
        <v>0.266836207756502</v>
      </c>
      <c r="O819" s="0" t="n">
        <f aca="false">VLOOKUP(D819,'paramètres CI'!$A$1:$B$6,2)</f>
        <v>0.0424847883250769</v>
      </c>
    </row>
    <row r="820" customFormat="false" ht="15.8" hidden="false" customHeight="false" outlineLevel="0" collapsed="false">
      <c r="A820" s="0" t="s">
        <v>16</v>
      </c>
      <c r="B820" s="0" t="s">
        <v>115</v>
      </c>
      <c r="C820" s="0" t="s">
        <v>35</v>
      </c>
      <c r="D820" s="0" t="s">
        <v>33</v>
      </c>
      <c r="J820" s="0" t="n">
        <v>22.0829057376664</v>
      </c>
      <c r="K820" s="0" t="n">
        <v>25</v>
      </c>
      <c r="L820" s="0" t="n">
        <v>127.075761691201</v>
      </c>
      <c r="M820" s="0" t="n">
        <v>1.05860239948568</v>
      </c>
      <c r="N820" s="0" t="n">
        <v>9.99400359784132E-005</v>
      </c>
      <c r="O820" s="0" t="n">
        <f aca="false">VLOOKUP(D820,'paramètres CI'!$A$1:$B$6,2)</f>
        <v>0.033584731604575</v>
      </c>
    </row>
    <row r="821" customFormat="false" ht="15.8" hidden="false" customHeight="false" outlineLevel="0" collapsed="false">
      <c r="A821" s="0" t="s">
        <v>16</v>
      </c>
      <c r="B821" s="0" t="s">
        <v>115</v>
      </c>
      <c r="C821" s="0" t="s">
        <v>35</v>
      </c>
      <c r="D821" s="0" t="s">
        <v>34</v>
      </c>
      <c r="J821" s="0" t="n">
        <v>18.9872678926465</v>
      </c>
      <c r="K821" s="0" t="n">
        <v>25</v>
      </c>
      <c r="L821" s="0" t="n">
        <v>125.919775839894</v>
      </c>
      <c r="M821" s="0" t="n">
        <v>1.04294920521801</v>
      </c>
      <c r="N821" s="0" t="n">
        <v>9.99400359784132E-005</v>
      </c>
      <c r="O821" s="0" t="n">
        <f aca="false">VLOOKUP(D821,'paramètres CI'!$A$1:$B$6,2)</f>
        <v>0.0424847883250769</v>
      </c>
    </row>
    <row r="822" customFormat="false" ht="15.8" hidden="false" customHeight="false" outlineLevel="0" collapsed="false">
      <c r="A822" s="0" t="s">
        <v>16</v>
      </c>
      <c r="B822" s="0" t="s">
        <v>115</v>
      </c>
      <c r="C822" s="0" t="s">
        <v>36</v>
      </c>
      <c r="D822" s="0" t="s">
        <v>37</v>
      </c>
      <c r="J822" s="0" t="n">
        <v>8.14584073441247</v>
      </c>
      <c r="K822" s="0" t="n">
        <v>20</v>
      </c>
      <c r="L822" s="0" t="n">
        <v>126.980253204354</v>
      </c>
      <c r="M822" s="0" t="n">
        <v>0.764145481638</v>
      </c>
      <c r="N822" s="0" t="n">
        <v>9.99400359784132E-005</v>
      </c>
      <c r="O822" s="0" t="n">
        <f aca="false">VLOOKUP(D822,'paramètres CI'!$A$1:$B$6,2)</f>
        <v>0.0385046990211696</v>
      </c>
    </row>
    <row r="823" customFormat="false" ht="15.8" hidden="false" customHeight="false" outlineLevel="0" collapsed="false">
      <c r="A823" s="0" t="s">
        <v>16</v>
      </c>
      <c r="B823" s="0" t="s">
        <v>115</v>
      </c>
      <c r="C823" s="0" t="s">
        <v>38</v>
      </c>
      <c r="D823" s="0" t="s">
        <v>39</v>
      </c>
      <c r="J823" s="0" t="n">
        <v>5.96768016664279</v>
      </c>
      <c r="K823" s="0" t="n">
        <v>20</v>
      </c>
      <c r="L823" s="0" t="n">
        <v>103.39462973206</v>
      </c>
      <c r="M823" s="0" t="n">
        <v>0.99141328420126</v>
      </c>
      <c r="N823" s="0" t="n">
        <v>9.99400359784132E-005</v>
      </c>
      <c r="O823" s="0" t="n">
        <f aca="false">VLOOKUP(D823,'paramètres CI'!$A$1:$B$6,2)</f>
        <v>0.022045059962018</v>
      </c>
    </row>
    <row r="824" customFormat="false" ht="15.8" hidden="false" customHeight="false" outlineLevel="0" collapsed="false">
      <c r="A824" s="0" t="s">
        <v>16</v>
      </c>
      <c r="B824" s="0" t="s">
        <v>115</v>
      </c>
      <c r="C824" s="0" t="s">
        <v>40</v>
      </c>
      <c r="D824" s="0" t="s">
        <v>37</v>
      </c>
      <c r="J824" s="0" t="n">
        <v>6.51667258752997</v>
      </c>
      <c r="K824" s="0" t="n">
        <v>20</v>
      </c>
      <c r="L824" s="0" t="n">
        <v>126.980253204354</v>
      </c>
      <c r="M824" s="0" t="n">
        <v>0.728748236560889</v>
      </c>
      <c r="N824" s="0" t="n">
        <v>0.0302971744461239</v>
      </c>
      <c r="O824" s="0" t="n">
        <f aca="false">VLOOKUP(D824,'paramètres CI'!$A$1:$B$6,2)</f>
        <v>0.0385046990211696</v>
      </c>
    </row>
    <row r="825" customFormat="false" ht="15.8" hidden="false" customHeight="false" outlineLevel="0" collapsed="false">
      <c r="A825" s="0" t="s">
        <v>16</v>
      </c>
      <c r="B825" s="0" t="s">
        <v>115</v>
      </c>
      <c r="C825" s="0" t="s">
        <v>41</v>
      </c>
      <c r="D825" s="0" t="s">
        <v>39</v>
      </c>
      <c r="J825" s="0" t="n">
        <v>4.77414413331423</v>
      </c>
      <c r="K825" s="0" t="n">
        <v>20</v>
      </c>
      <c r="L825" s="0" t="n">
        <v>103.39462973206</v>
      </c>
      <c r="M825" s="0" t="n">
        <v>0.849278259539653</v>
      </c>
      <c r="N825" s="0" t="n">
        <v>0.44370337234536</v>
      </c>
      <c r="O825" s="0" t="n">
        <f aca="false">VLOOKUP(D825,'paramètres CI'!$A$1:$B$6,2)</f>
        <v>0.022045059962018</v>
      </c>
    </row>
    <row r="826" customFormat="false" ht="15.8" hidden="false" customHeight="false" outlineLevel="0" collapsed="false">
      <c r="A826" s="0" t="s">
        <v>16</v>
      </c>
      <c r="B826" s="0" t="s">
        <v>115</v>
      </c>
      <c r="C826" s="0" t="s">
        <v>45</v>
      </c>
      <c r="D826" s="0" t="s">
        <v>43</v>
      </c>
      <c r="J826" s="0" t="n">
        <v>10</v>
      </c>
      <c r="K826" s="0" t="n">
        <v>13</v>
      </c>
      <c r="L826" s="0" t="n">
        <v>130.354898391493</v>
      </c>
      <c r="M826" s="0" t="n">
        <v>0.9</v>
      </c>
      <c r="N826" s="0" t="n">
        <v>0.0853658738237482</v>
      </c>
      <c r="O826" s="0" t="n">
        <f aca="false">VLOOKUP(D826,'paramètres CI'!$A$1:$B$6,2)</f>
        <v>0.0935912806596305</v>
      </c>
    </row>
    <row r="827" customFormat="false" ht="15.8" hidden="false" customHeight="false" outlineLevel="0" collapsed="false">
      <c r="A827" s="0" t="s">
        <v>16</v>
      </c>
      <c r="B827" s="0" t="s">
        <v>115</v>
      </c>
      <c r="C827" s="0" t="s">
        <v>46</v>
      </c>
      <c r="D827" s="0" t="s">
        <v>43</v>
      </c>
      <c r="J827" s="0" t="n">
        <v>12</v>
      </c>
      <c r="K827" s="0" t="n">
        <v>13</v>
      </c>
      <c r="L827" s="0" t="n">
        <v>130.354898391493</v>
      </c>
      <c r="M827" s="0" t="n">
        <v>1</v>
      </c>
      <c r="N827" s="0" t="n">
        <v>9.99400359784132E-005</v>
      </c>
      <c r="O827" s="0" t="n">
        <f aca="false">VLOOKUP(D827,'paramètres CI'!$A$1:$B$6,2)</f>
        <v>0.0935912806596305</v>
      </c>
    </row>
    <row r="828" customFormat="false" ht="15.8" hidden="false" customHeight="false" outlineLevel="0" collapsed="false">
      <c r="A828" s="0" t="s">
        <v>16</v>
      </c>
      <c r="B828" s="0" t="s">
        <v>115</v>
      </c>
      <c r="C828" s="0" t="s">
        <v>48</v>
      </c>
      <c r="D828" s="0" t="s">
        <v>43</v>
      </c>
      <c r="J828" s="0" t="n">
        <v>47.0205700244107</v>
      </c>
      <c r="K828" s="0" t="n">
        <v>20</v>
      </c>
      <c r="L828" s="0" t="n">
        <v>134.64962765734</v>
      </c>
      <c r="M828" s="0" t="n">
        <v>2.78381860465116</v>
      </c>
      <c r="N828" s="0" t="n">
        <v>0.0818684874610743</v>
      </c>
      <c r="O828" s="0" t="n">
        <f aca="false">VLOOKUP(D828,'paramètres CI'!$A$1:$B$6,2)</f>
        <v>0.0935912806596305</v>
      </c>
    </row>
    <row r="829" customFormat="false" ht="15.8" hidden="false" customHeight="false" outlineLevel="0" collapsed="false">
      <c r="A829" s="0" t="s">
        <v>16</v>
      </c>
      <c r="B829" s="0" t="s">
        <v>115</v>
      </c>
      <c r="C829" s="0" t="s">
        <v>49</v>
      </c>
      <c r="D829" s="0" t="s">
        <v>43</v>
      </c>
      <c r="J829" s="0" t="n">
        <v>58.7757125305134</v>
      </c>
      <c r="K829" s="0" t="n">
        <v>20</v>
      </c>
      <c r="L829" s="0" t="n">
        <v>134.64962765734</v>
      </c>
      <c r="M829" s="0" t="n">
        <v>3.34058232558139</v>
      </c>
      <c r="N829" s="0" t="n">
        <v>9.99400359784132E-005</v>
      </c>
      <c r="O829" s="0" t="n">
        <f aca="false">VLOOKUP(D829,'paramètres CI'!$A$1:$B$6,2)</f>
        <v>0.0935912806596305</v>
      </c>
    </row>
    <row r="830" customFormat="false" ht="15.8" hidden="false" customHeight="false" outlineLevel="0" collapsed="false">
      <c r="A830" s="0" t="s">
        <v>16</v>
      </c>
      <c r="B830" s="0" t="s">
        <v>116</v>
      </c>
      <c r="C830" s="0" t="s">
        <v>32</v>
      </c>
      <c r="D830" s="0" t="s">
        <v>33</v>
      </c>
      <c r="J830" s="0" t="n">
        <v>19.6120739632056</v>
      </c>
      <c r="K830" s="0" t="n">
        <v>25</v>
      </c>
      <c r="L830" s="0" t="n">
        <v>77.9410297106426</v>
      </c>
      <c r="M830" s="0" t="n">
        <v>0.756825684520986</v>
      </c>
      <c r="N830" s="0" t="n">
        <v>0.0369850571103711</v>
      </c>
      <c r="O830" s="0" t="n">
        <f aca="false">VLOOKUP(D830,'paramètres CI'!$A$1:$B$6,2)</f>
        <v>0.033584731604575</v>
      </c>
    </row>
    <row r="831" customFormat="false" ht="15.8" hidden="false" customHeight="false" outlineLevel="0" collapsed="false">
      <c r="A831" s="0" t="s">
        <v>16</v>
      </c>
      <c r="B831" s="0" t="s">
        <v>116</v>
      </c>
      <c r="C831" s="0" t="s">
        <v>32</v>
      </c>
      <c r="D831" s="0" t="s">
        <v>34</v>
      </c>
      <c r="J831" s="0" t="n">
        <v>19.3390701707183</v>
      </c>
      <c r="K831" s="0" t="n">
        <v>25</v>
      </c>
      <c r="L831" s="0" t="n">
        <v>94.9443815570525</v>
      </c>
      <c r="M831" s="0" t="n">
        <v>0.821475317768496</v>
      </c>
      <c r="N831" s="0" t="n">
        <v>0.0629243242447048</v>
      </c>
      <c r="O831" s="0" t="n">
        <f aca="false">VLOOKUP(D831,'paramètres CI'!$A$1:$B$6,2)</f>
        <v>0.0424847883250769</v>
      </c>
    </row>
    <row r="832" customFormat="false" ht="15.8" hidden="false" customHeight="false" outlineLevel="0" collapsed="false">
      <c r="A832" s="0" t="s">
        <v>16</v>
      </c>
      <c r="B832" s="0" t="s">
        <v>116</v>
      </c>
      <c r="C832" s="0" t="s">
        <v>35</v>
      </c>
      <c r="D832" s="0" t="s">
        <v>33</v>
      </c>
      <c r="J832" s="0" t="n">
        <v>24.515092454007</v>
      </c>
      <c r="K832" s="0" t="n">
        <v>25</v>
      </c>
      <c r="L832" s="0" t="n">
        <v>77.9410297106426</v>
      </c>
      <c r="M832" s="0" t="n">
        <v>0.908190821425183</v>
      </c>
      <c r="N832" s="0" t="n">
        <v>9.9940035978413E-005</v>
      </c>
      <c r="O832" s="0" t="n">
        <f aca="false">VLOOKUP(D832,'paramètres CI'!$A$1:$B$6,2)</f>
        <v>0.033584731604575</v>
      </c>
    </row>
    <row r="833" customFormat="false" ht="15.8" hidden="false" customHeight="false" outlineLevel="0" collapsed="false">
      <c r="A833" s="0" t="s">
        <v>16</v>
      </c>
      <c r="B833" s="0" t="s">
        <v>116</v>
      </c>
      <c r="C833" s="0" t="s">
        <v>35</v>
      </c>
      <c r="D833" s="0" t="s">
        <v>34</v>
      </c>
      <c r="J833" s="0" t="n">
        <v>24.1738377133979</v>
      </c>
      <c r="K833" s="0" t="n">
        <v>25</v>
      </c>
      <c r="L833" s="0" t="n">
        <v>94.9443815570525</v>
      </c>
      <c r="M833" s="0" t="n">
        <v>0.985770381322194</v>
      </c>
      <c r="N833" s="0" t="n">
        <v>9.9940035978413E-005</v>
      </c>
      <c r="O833" s="0" t="n">
        <f aca="false">VLOOKUP(D833,'paramètres CI'!$A$1:$B$6,2)</f>
        <v>0.0424847883250769</v>
      </c>
    </row>
    <row r="834" customFormat="false" ht="15.8" hidden="false" customHeight="false" outlineLevel="0" collapsed="false">
      <c r="A834" s="0" t="s">
        <v>16</v>
      </c>
      <c r="B834" s="0" t="s">
        <v>116</v>
      </c>
      <c r="C834" s="0" t="s">
        <v>36</v>
      </c>
      <c r="D834" s="0" t="s">
        <v>37</v>
      </c>
      <c r="J834" s="0" t="n">
        <v>9.47005762135366</v>
      </c>
      <c r="K834" s="0" t="n">
        <v>20</v>
      </c>
      <c r="L834" s="0" t="n">
        <v>71.4765521990743</v>
      </c>
      <c r="M834" s="0" t="n">
        <v>0.764300861871125</v>
      </c>
      <c r="N834" s="0" t="n">
        <v>9.9940035978413E-005</v>
      </c>
      <c r="O834" s="0" t="n">
        <f aca="false">VLOOKUP(D834,'paramètres CI'!$A$1:$B$6,2)</f>
        <v>0.0385046990211696</v>
      </c>
    </row>
    <row r="835" customFormat="false" ht="15.8" hidden="false" customHeight="false" outlineLevel="0" collapsed="false">
      <c r="A835" s="0" t="s">
        <v>16</v>
      </c>
      <c r="B835" s="0" t="s">
        <v>116</v>
      </c>
      <c r="C835" s="0" t="s">
        <v>38</v>
      </c>
      <c r="D835" s="0" t="s">
        <v>39</v>
      </c>
      <c r="J835" s="0" t="n">
        <v>7.09832858540011</v>
      </c>
      <c r="K835" s="0" t="n">
        <v>20</v>
      </c>
      <c r="L835" s="0" t="n">
        <v>76.1520803679983</v>
      </c>
      <c r="M835" s="0" t="n">
        <v>0.990620621205464</v>
      </c>
      <c r="N835" s="0" t="n">
        <v>9.9940035978413E-005</v>
      </c>
      <c r="O835" s="0" t="n">
        <f aca="false">VLOOKUP(D835,'paramètres CI'!$A$1:$B$6,2)</f>
        <v>0.022045059962018</v>
      </c>
    </row>
    <row r="836" customFormat="false" ht="15.8" hidden="false" customHeight="false" outlineLevel="0" collapsed="false">
      <c r="A836" s="0" t="s">
        <v>16</v>
      </c>
      <c r="B836" s="0" t="s">
        <v>116</v>
      </c>
      <c r="C836" s="0" t="s">
        <v>40</v>
      </c>
      <c r="D836" s="0" t="s">
        <v>37</v>
      </c>
      <c r="J836" s="0" t="n">
        <v>7.57604609708293</v>
      </c>
      <c r="K836" s="0" t="n">
        <v>20</v>
      </c>
      <c r="L836" s="0" t="n">
        <v>71.4765521990743</v>
      </c>
      <c r="M836" s="0" t="n">
        <v>0.732812339238601</v>
      </c>
      <c r="N836" s="0" t="n">
        <v>0.0506763180719968</v>
      </c>
      <c r="O836" s="0" t="n">
        <f aca="false">VLOOKUP(D836,'paramètres CI'!$A$1:$B$6,2)</f>
        <v>0.0385046990211696</v>
      </c>
    </row>
    <row r="837" customFormat="false" ht="15.8" hidden="false" customHeight="false" outlineLevel="0" collapsed="false">
      <c r="A837" s="0" t="s">
        <v>16</v>
      </c>
      <c r="B837" s="0" t="s">
        <v>116</v>
      </c>
      <c r="C837" s="0" t="s">
        <v>41</v>
      </c>
      <c r="D837" s="0" t="s">
        <v>39</v>
      </c>
      <c r="J837" s="0" t="n">
        <v>5.67866286832009</v>
      </c>
      <c r="K837" s="0" t="n">
        <v>20</v>
      </c>
      <c r="L837" s="0" t="n">
        <v>76.1520803679983</v>
      </c>
      <c r="M837" s="0" t="n">
        <v>0.849278259539653</v>
      </c>
      <c r="N837" s="0" t="n">
        <v>0.66039206288608</v>
      </c>
      <c r="O837" s="0" t="n">
        <f aca="false">VLOOKUP(D837,'paramètres CI'!$A$1:$B$6,2)</f>
        <v>0.022045059962018</v>
      </c>
    </row>
    <row r="838" customFormat="false" ht="15.8" hidden="false" customHeight="false" outlineLevel="0" collapsed="false">
      <c r="A838" s="0" t="s">
        <v>16</v>
      </c>
      <c r="B838" s="0" t="s">
        <v>116</v>
      </c>
      <c r="C838" s="0" t="s">
        <v>45</v>
      </c>
      <c r="D838" s="0" t="s">
        <v>43</v>
      </c>
      <c r="J838" s="0" t="n">
        <v>10</v>
      </c>
      <c r="K838" s="0" t="n">
        <v>13</v>
      </c>
      <c r="L838" s="0" t="n">
        <v>64.1235572722441</v>
      </c>
      <c r="M838" s="0" t="n">
        <v>0.9</v>
      </c>
      <c r="N838" s="0" t="n">
        <v>0.103819347114927</v>
      </c>
      <c r="O838" s="0" t="n">
        <f aca="false">VLOOKUP(D838,'paramètres CI'!$A$1:$B$6,2)</f>
        <v>0.0935912806596305</v>
      </c>
    </row>
    <row r="839" customFormat="false" ht="15.8" hidden="false" customHeight="false" outlineLevel="0" collapsed="false">
      <c r="A839" s="0" t="s">
        <v>16</v>
      </c>
      <c r="B839" s="0" t="s">
        <v>116</v>
      </c>
      <c r="C839" s="0" t="s">
        <v>46</v>
      </c>
      <c r="D839" s="0" t="s">
        <v>43</v>
      </c>
      <c r="J839" s="0" t="n">
        <v>12</v>
      </c>
      <c r="K839" s="0" t="n">
        <v>13</v>
      </c>
      <c r="L839" s="0" t="n">
        <v>64.1235572722441</v>
      </c>
      <c r="M839" s="0" t="n">
        <v>1</v>
      </c>
      <c r="N839" s="0" t="n">
        <v>9.9940035978413E-005</v>
      </c>
      <c r="O839" s="0" t="n">
        <f aca="false">VLOOKUP(D839,'paramètres CI'!$A$1:$B$6,2)</f>
        <v>0.0935912806596305</v>
      </c>
    </row>
    <row r="840" customFormat="false" ht="15.8" hidden="false" customHeight="false" outlineLevel="0" collapsed="false">
      <c r="A840" s="0" t="s">
        <v>16</v>
      </c>
      <c r="B840" s="0" t="s">
        <v>116</v>
      </c>
      <c r="C840" s="0" t="s">
        <v>48</v>
      </c>
      <c r="D840" s="0" t="s">
        <v>43</v>
      </c>
      <c r="J840" s="0" t="n">
        <v>49.7164704363704</v>
      </c>
      <c r="K840" s="0" t="n">
        <v>20</v>
      </c>
      <c r="L840" s="0" t="n">
        <v>75.8977863493505</v>
      </c>
      <c r="M840" s="0" t="n">
        <v>2.78381860465116</v>
      </c>
      <c r="N840" s="0" t="n">
        <v>0.0846032503560499</v>
      </c>
      <c r="O840" s="0" t="n">
        <f aca="false">VLOOKUP(D840,'paramètres CI'!$A$1:$B$6,2)</f>
        <v>0.0935912806596305</v>
      </c>
    </row>
    <row r="841" customFormat="false" ht="15.8" hidden="false" customHeight="false" outlineLevel="0" collapsed="false">
      <c r="A841" s="0" t="s">
        <v>16</v>
      </c>
      <c r="B841" s="0" t="s">
        <v>116</v>
      </c>
      <c r="C841" s="0" t="s">
        <v>49</v>
      </c>
      <c r="D841" s="0" t="s">
        <v>43</v>
      </c>
      <c r="J841" s="0" t="n">
        <v>62.145588045463</v>
      </c>
      <c r="K841" s="0" t="n">
        <v>20</v>
      </c>
      <c r="L841" s="0" t="n">
        <v>75.8977863493505</v>
      </c>
      <c r="M841" s="0" t="n">
        <v>3.34058232558139</v>
      </c>
      <c r="N841" s="0" t="n">
        <v>9.9940035978413E-005</v>
      </c>
      <c r="O841" s="0" t="n">
        <f aca="false">VLOOKUP(D841,'paramètres CI'!$A$1:$B$6,2)</f>
        <v>0.0935912806596305</v>
      </c>
    </row>
    <row r="842" customFormat="false" ht="15.8" hidden="false" customHeight="false" outlineLevel="0" collapsed="false">
      <c r="A842" s="0" t="s">
        <v>16</v>
      </c>
      <c r="B842" s="0" t="s">
        <v>117</v>
      </c>
      <c r="C842" s="0" t="s">
        <v>32</v>
      </c>
      <c r="D842" s="0" t="s">
        <v>33</v>
      </c>
      <c r="J842" s="0" t="n">
        <v>18.3712386086762</v>
      </c>
      <c r="K842" s="0" t="n">
        <v>25</v>
      </c>
      <c r="L842" s="0" t="n">
        <v>76.2274214072904</v>
      </c>
      <c r="M842" s="0" t="n">
        <v>0.772846207374989</v>
      </c>
      <c r="N842" s="0" t="n">
        <v>0.0483888849922873</v>
      </c>
      <c r="O842" s="0" t="n">
        <f aca="false">VLOOKUP(D842,'paramètres CI'!$A$1:$B$6,2)</f>
        <v>0.033584731604575</v>
      </c>
    </row>
    <row r="843" customFormat="false" ht="15.8" hidden="false" customHeight="false" outlineLevel="0" collapsed="false">
      <c r="A843" s="0" t="s">
        <v>16</v>
      </c>
      <c r="B843" s="0" t="s">
        <v>117</v>
      </c>
      <c r="C843" s="0" t="s">
        <v>32</v>
      </c>
      <c r="D843" s="0" t="s">
        <v>34</v>
      </c>
      <c r="J843" s="0" t="n">
        <v>18.1060530596376</v>
      </c>
      <c r="K843" s="0" t="n">
        <v>25</v>
      </c>
      <c r="L843" s="0" t="n">
        <v>86.8211915046359</v>
      </c>
      <c r="M843" s="0" t="n">
        <v>0.802734490196715</v>
      </c>
      <c r="N843" s="0" t="n">
        <v>0.0521881070241796</v>
      </c>
      <c r="O843" s="0" t="n">
        <f aca="false">VLOOKUP(D843,'paramètres CI'!$A$1:$B$6,2)</f>
        <v>0.0424847883250769</v>
      </c>
    </row>
    <row r="844" customFormat="false" ht="15.8" hidden="false" customHeight="false" outlineLevel="0" collapsed="false">
      <c r="A844" s="0" t="s">
        <v>16</v>
      </c>
      <c r="B844" s="0" t="s">
        <v>117</v>
      </c>
      <c r="C844" s="0" t="s">
        <v>35</v>
      </c>
      <c r="D844" s="0" t="s">
        <v>33</v>
      </c>
      <c r="J844" s="0" t="n">
        <v>22.9640482608453</v>
      </c>
      <c r="K844" s="0" t="n">
        <v>25</v>
      </c>
      <c r="L844" s="0" t="n">
        <v>76.2274214072904</v>
      </c>
      <c r="M844" s="0" t="n">
        <v>0.927415448849987</v>
      </c>
      <c r="N844" s="0" t="n">
        <v>9.99400359784131E-005</v>
      </c>
      <c r="O844" s="0" t="n">
        <f aca="false">VLOOKUP(D844,'paramètres CI'!$A$1:$B$6,2)</f>
        <v>0.033584731604575</v>
      </c>
    </row>
    <row r="845" customFormat="false" ht="15.8" hidden="false" customHeight="false" outlineLevel="0" collapsed="false">
      <c r="A845" s="0" t="s">
        <v>16</v>
      </c>
      <c r="B845" s="0" t="s">
        <v>117</v>
      </c>
      <c r="C845" s="0" t="s">
        <v>35</v>
      </c>
      <c r="D845" s="0" t="s">
        <v>34</v>
      </c>
      <c r="J845" s="0" t="n">
        <v>22.6325663245471</v>
      </c>
      <c r="K845" s="0" t="n">
        <v>25</v>
      </c>
      <c r="L845" s="0" t="n">
        <v>86.8211915046359</v>
      </c>
      <c r="M845" s="0" t="n">
        <v>0.963281388236056</v>
      </c>
      <c r="N845" s="0" t="n">
        <v>9.99400359784131E-005</v>
      </c>
      <c r="O845" s="0" t="n">
        <f aca="false">VLOOKUP(D845,'paramètres CI'!$A$1:$B$6,2)</f>
        <v>0.0424847883250769</v>
      </c>
    </row>
    <row r="846" customFormat="false" ht="15.8" hidden="false" customHeight="false" outlineLevel="0" collapsed="false">
      <c r="A846" s="0" t="s">
        <v>16</v>
      </c>
      <c r="B846" s="0" t="s">
        <v>117</v>
      </c>
      <c r="C846" s="0" t="s">
        <v>36</v>
      </c>
      <c r="D846" s="0" t="s">
        <v>37</v>
      </c>
      <c r="J846" s="0" t="n">
        <v>9.54147274774737</v>
      </c>
      <c r="K846" s="0" t="n">
        <v>20</v>
      </c>
      <c r="L846" s="0" t="n">
        <v>73.2176674238429</v>
      </c>
      <c r="M846" s="0" t="n">
        <v>0.764229157568996</v>
      </c>
      <c r="N846" s="0" t="n">
        <v>9.99400359784131E-005</v>
      </c>
      <c r="O846" s="0" t="n">
        <f aca="false">VLOOKUP(D846,'paramètres CI'!$A$1:$B$6,2)</f>
        <v>0.0385046990211696</v>
      </c>
    </row>
    <row r="847" customFormat="false" ht="15.8" hidden="false" customHeight="false" outlineLevel="0" collapsed="false">
      <c r="A847" s="0" t="s">
        <v>16</v>
      </c>
      <c r="B847" s="0" t="s">
        <v>117</v>
      </c>
      <c r="C847" s="0" t="s">
        <v>38</v>
      </c>
      <c r="D847" s="0" t="s">
        <v>39</v>
      </c>
      <c r="J847" s="0" t="n">
        <v>7.02385351951862</v>
      </c>
      <c r="K847" s="0" t="n">
        <v>20</v>
      </c>
      <c r="L847" s="0" t="n">
        <v>75.3204572932525</v>
      </c>
      <c r="M847" s="0" t="n">
        <v>0.990636064771512</v>
      </c>
      <c r="N847" s="0" t="n">
        <v>9.99400359784131E-005</v>
      </c>
      <c r="O847" s="0" t="n">
        <f aca="false">VLOOKUP(D847,'paramètres CI'!$A$1:$B$6,2)</f>
        <v>0.022045059962018</v>
      </c>
    </row>
    <row r="848" customFormat="false" ht="15.8" hidden="false" customHeight="false" outlineLevel="0" collapsed="false">
      <c r="A848" s="0" t="s">
        <v>16</v>
      </c>
      <c r="B848" s="0" t="s">
        <v>117</v>
      </c>
      <c r="C848" s="0" t="s">
        <v>40</v>
      </c>
      <c r="D848" s="0" t="s">
        <v>37</v>
      </c>
      <c r="J848" s="0" t="n">
        <v>7.6331781981979</v>
      </c>
      <c r="K848" s="0" t="n">
        <v>20</v>
      </c>
      <c r="L848" s="0" t="n">
        <v>73.2176674238429</v>
      </c>
      <c r="M848" s="0" t="n">
        <v>0.732812339238601</v>
      </c>
      <c r="N848" s="0" t="n">
        <v>0.0511676034583288</v>
      </c>
      <c r="O848" s="0" t="n">
        <f aca="false">VLOOKUP(D848,'paramètres CI'!$A$1:$B$6,2)</f>
        <v>0.0385046990211696</v>
      </c>
    </row>
    <row r="849" customFormat="false" ht="15.8" hidden="false" customHeight="false" outlineLevel="0" collapsed="false">
      <c r="A849" s="0" t="s">
        <v>16</v>
      </c>
      <c r="B849" s="0" t="s">
        <v>117</v>
      </c>
      <c r="C849" s="0" t="s">
        <v>41</v>
      </c>
      <c r="D849" s="0" t="s">
        <v>39</v>
      </c>
      <c r="J849" s="0" t="n">
        <v>5.6190828156149</v>
      </c>
      <c r="K849" s="0" t="n">
        <v>20</v>
      </c>
      <c r="L849" s="0" t="n">
        <v>75.3204572932525</v>
      </c>
      <c r="M849" s="0" t="n">
        <v>0.849278259539653</v>
      </c>
      <c r="N849" s="0" t="n">
        <v>0.6511232145683</v>
      </c>
      <c r="O849" s="0" t="n">
        <f aca="false">VLOOKUP(D849,'paramètres CI'!$A$1:$B$6,2)</f>
        <v>0.022045059962018</v>
      </c>
    </row>
    <row r="850" customFormat="false" ht="15.8" hidden="false" customHeight="false" outlineLevel="0" collapsed="false">
      <c r="A850" s="0" t="s">
        <v>16</v>
      </c>
      <c r="B850" s="0" t="s">
        <v>117</v>
      </c>
      <c r="C850" s="0" t="s">
        <v>45</v>
      </c>
      <c r="D850" s="0" t="s">
        <v>43</v>
      </c>
      <c r="J850" s="0" t="n">
        <v>10</v>
      </c>
      <c r="K850" s="0" t="n">
        <v>13</v>
      </c>
      <c r="L850" s="0" t="n">
        <v>63.3727039568863</v>
      </c>
      <c r="M850" s="0" t="n">
        <v>0.9</v>
      </c>
      <c r="N850" s="0" t="n">
        <v>0.10759580206562</v>
      </c>
      <c r="O850" s="0" t="n">
        <f aca="false">VLOOKUP(D850,'paramètres CI'!$A$1:$B$6,2)</f>
        <v>0.0935912806596305</v>
      </c>
    </row>
    <row r="851" customFormat="false" ht="15.8" hidden="false" customHeight="false" outlineLevel="0" collapsed="false">
      <c r="A851" s="0" t="s">
        <v>16</v>
      </c>
      <c r="B851" s="0" t="s">
        <v>117</v>
      </c>
      <c r="C851" s="0" t="s">
        <v>46</v>
      </c>
      <c r="D851" s="0" t="s">
        <v>43</v>
      </c>
      <c r="J851" s="0" t="n">
        <v>12</v>
      </c>
      <c r="K851" s="0" t="n">
        <v>13</v>
      </c>
      <c r="L851" s="0" t="n">
        <v>63.3727039568863</v>
      </c>
      <c r="M851" s="0" t="n">
        <v>1</v>
      </c>
      <c r="N851" s="0" t="n">
        <v>9.99400359784131E-005</v>
      </c>
      <c r="O851" s="0" t="n">
        <f aca="false">VLOOKUP(D851,'paramètres CI'!$A$1:$B$6,2)</f>
        <v>0.0935912806596305</v>
      </c>
    </row>
    <row r="852" customFormat="false" ht="15.8" hidden="false" customHeight="false" outlineLevel="0" collapsed="false">
      <c r="A852" s="0" t="s">
        <v>16</v>
      </c>
      <c r="B852" s="0" t="s">
        <v>117</v>
      </c>
      <c r="C852" s="0" t="s">
        <v>48</v>
      </c>
      <c r="D852" s="0" t="s">
        <v>43</v>
      </c>
      <c r="J852" s="0" t="n">
        <v>50.8127885456372</v>
      </c>
      <c r="K852" s="0" t="n">
        <v>20</v>
      </c>
      <c r="L852" s="0" t="n">
        <v>73.6068494491838</v>
      </c>
      <c r="M852" s="0" t="n">
        <v>2.78381860465116</v>
      </c>
      <c r="N852" s="0" t="n">
        <v>0.088936747675414</v>
      </c>
      <c r="O852" s="0" t="n">
        <f aca="false">VLOOKUP(D852,'paramètres CI'!$A$1:$B$6,2)</f>
        <v>0.0935912806596305</v>
      </c>
    </row>
    <row r="853" customFormat="false" ht="15.8" hidden="false" customHeight="false" outlineLevel="0" collapsed="false">
      <c r="A853" s="0" t="s">
        <v>16</v>
      </c>
      <c r="B853" s="0" t="s">
        <v>117</v>
      </c>
      <c r="C853" s="0" t="s">
        <v>49</v>
      </c>
      <c r="D853" s="0" t="s">
        <v>43</v>
      </c>
      <c r="J853" s="0" t="n">
        <v>63.5159856820464</v>
      </c>
      <c r="K853" s="0" t="n">
        <v>20</v>
      </c>
      <c r="L853" s="0" t="n">
        <v>73.6068494491838</v>
      </c>
      <c r="M853" s="0" t="n">
        <v>3.34058232558139</v>
      </c>
      <c r="N853" s="0" t="n">
        <v>9.99400359784131E-005</v>
      </c>
      <c r="O853" s="0" t="n">
        <f aca="false">VLOOKUP(D853,'paramètres CI'!$A$1:$B$6,2)</f>
        <v>0.0935912806596305</v>
      </c>
    </row>
    <row r="854" customFormat="false" ht="15.8" hidden="false" customHeight="false" outlineLevel="0" collapsed="false">
      <c r="A854" s="0" t="s">
        <v>16</v>
      </c>
      <c r="B854" s="0" t="s">
        <v>118</v>
      </c>
      <c r="C854" s="0" t="s">
        <v>32</v>
      </c>
      <c r="D854" s="0" t="s">
        <v>33</v>
      </c>
      <c r="J854" s="0" t="n">
        <v>20.6024438987424</v>
      </c>
      <c r="K854" s="0" t="n">
        <v>25</v>
      </c>
      <c r="L854" s="0" t="n">
        <v>96.1165122512631</v>
      </c>
      <c r="M854" s="0" t="n">
        <v>0.78443274938515</v>
      </c>
      <c r="N854" s="0" t="n">
        <v>0.0181915067514793</v>
      </c>
      <c r="O854" s="0" t="n">
        <f aca="false">VLOOKUP(D854,'paramètres CI'!$A$1:$B$6,2)</f>
        <v>0.033584731604575</v>
      </c>
    </row>
    <row r="855" customFormat="false" ht="15.8" hidden="false" customHeight="false" outlineLevel="0" collapsed="false">
      <c r="A855" s="0" t="s">
        <v>16</v>
      </c>
      <c r="B855" s="0" t="s">
        <v>118</v>
      </c>
      <c r="C855" s="0" t="s">
        <v>32</v>
      </c>
      <c r="D855" s="0" t="s">
        <v>34</v>
      </c>
      <c r="J855" s="0" t="n">
        <v>22.828712866623</v>
      </c>
      <c r="K855" s="0" t="n">
        <v>25</v>
      </c>
      <c r="L855" s="0" t="n">
        <v>90.1609856464431</v>
      </c>
      <c r="M855" s="0" t="n">
        <v>0.901379812636646</v>
      </c>
      <c r="N855" s="0" t="n">
        <v>0.0346878372655768</v>
      </c>
      <c r="O855" s="0" t="n">
        <f aca="false">VLOOKUP(D855,'paramètres CI'!$A$1:$B$6,2)</f>
        <v>0.0424847883250769</v>
      </c>
    </row>
    <row r="856" customFormat="false" ht="15.8" hidden="false" customHeight="false" outlineLevel="0" collapsed="false">
      <c r="A856" s="0" t="s">
        <v>16</v>
      </c>
      <c r="B856" s="0" t="s">
        <v>118</v>
      </c>
      <c r="C856" s="0" t="s">
        <v>35</v>
      </c>
      <c r="D856" s="0" t="s">
        <v>33</v>
      </c>
      <c r="J856" s="0" t="n">
        <v>25.753054873428</v>
      </c>
      <c r="K856" s="0" t="n">
        <v>25</v>
      </c>
      <c r="L856" s="0" t="n">
        <v>96.1165122512631</v>
      </c>
      <c r="M856" s="0" t="n">
        <v>0.941319299262179</v>
      </c>
      <c r="N856" s="0" t="n">
        <v>9.99400359784131E-005</v>
      </c>
      <c r="O856" s="0" t="n">
        <f aca="false">VLOOKUP(D856,'paramètres CI'!$A$1:$B$6,2)</f>
        <v>0.033584731604575</v>
      </c>
    </row>
    <row r="857" customFormat="false" ht="15.8" hidden="false" customHeight="false" outlineLevel="0" collapsed="false">
      <c r="A857" s="0" t="s">
        <v>16</v>
      </c>
      <c r="B857" s="0" t="s">
        <v>118</v>
      </c>
      <c r="C857" s="0" t="s">
        <v>35</v>
      </c>
      <c r="D857" s="0" t="s">
        <v>34</v>
      </c>
      <c r="J857" s="0" t="n">
        <v>28.5358910832787</v>
      </c>
      <c r="K857" s="0" t="n">
        <v>25</v>
      </c>
      <c r="L857" s="0" t="n">
        <v>90.1609856464431</v>
      </c>
      <c r="M857" s="0" t="n">
        <v>1.08165577516398</v>
      </c>
      <c r="N857" s="0" t="n">
        <v>9.99400359784131E-005</v>
      </c>
      <c r="O857" s="0" t="n">
        <f aca="false">VLOOKUP(D857,'paramètres CI'!$A$1:$B$6,2)</f>
        <v>0.0424847883250769</v>
      </c>
    </row>
    <row r="858" customFormat="false" ht="15.8" hidden="false" customHeight="false" outlineLevel="0" collapsed="false">
      <c r="A858" s="0" t="s">
        <v>16</v>
      </c>
      <c r="B858" s="0" t="s">
        <v>118</v>
      </c>
      <c r="C858" s="0" t="s">
        <v>36</v>
      </c>
      <c r="D858" s="0" t="s">
        <v>37</v>
      </c>
      <c r="J858" s="0" t="n">
        <v>15.2471192636247</v>
      </c>
      <c r="K858" s="0" t="n">
        <v>20</v>
      </c>
      <c r="L858" s="0" t="n">
        <v>89.1716455026001</v>
      </c>
      <c r="M858" s="0" t="n">
        <v>0.760180594165539</v>
      </c>
      <c r="N858" s="0" t="n">
        <v>9.99400359784131E-005</v>
      </c>
      <c r="O858" s="0" t="n">
        <f aca="false">VLOOKUP(D858,'paramètres CI'!$A$1:$B$6,2)</f>
        <v>0.0385046990211696</v>
      </c>
    </row>
    <row r="859" customFormat="false" ht="15.8" hidden="false" customHeight="false" outlineLevel="0" collapsed="false">
      <c r="A859" s="0" t="s">
        <v>16</v>
      </c>
      <c r="B859" s="0" t="s">
        <v>118</v>
      </c>
      <c r="C859" s="0" t="s">
        <v>38</v>
      </c>
      <c r="D859" s="0" t="s">
        <v>39</v>
      </c>
      <c r="J859" s="0" t="n">
        <v>11.3399059347018</v>
      </c>
      <c r="K859" s="0" t="n">
        <v>20</v>
      </c>
      <c r="L859" s="0" t="n">
        <v>87.7611064060842</v>
      </c>
      <c r="M859" s="0" t="n">
        <v>0.986495619265336</v>
      </c>
      <c r="N859" s="0" t="n">
        <v>9.99400359784131E-005</v>
      </c>
      <c r="O859" s="0" t="n">
        <f aca="false">VLOOKUP(D859,'paramètres CI'!$A$1:$B$6,2)</f>
        <v>0.022045059962018</v>
      </c>
    </row>
    <row r="860" customFormat="false" ht="15.8" hidden="false" customHeight="false" outlineLevel="0" collapsed="false">
      <c r="A860" s="0" t="s">
        <v>16</v>
      </c>
      <c r="B860" s="0" t="s">
        <v>118</v>
      </c>
      <c r="C860" s="0" t="s">
        <v>40</v>
      </c>
      <c r="D860" s="0" t="s">
        <v>37</v>
      </c>
      <c r="J860" s="0" t="n">
        <v>12.1976954108997</v>
      </c>
      <c r="K860" s="0" t="n">
        <v>20</v>
      </c>
      <c r="L860" s="0" t="n">
        <v>89.1716455026001</v>
      </c>
      <c r="M860" s="0" t="n">
        <v>0.55742584562181</v>
      </c>
      <c r="N860" s="0" t="n">
        <v>0.0754849125172588</v>
      </c>
      <c r="O860" s="0" t="n">
        <f aca="false">VLOOKUP(D860,'paramètres CI'!$A$1:$B$6,2)</f>
        <v>0.0385046990211696</v>
      </c>
    </row>
    <row r="861" customFormat="false" ht="15.8" hidden="false" customHeight="false" outlineLevel="0" collapsed="false">
      <c r="A861" s="0" t="s">
        <v>16</v>
      </c>
      <c r="B861" s="0" t="s">
        <v>118</v>
      </c>
      <c r="C861" s="0" t="s">
        <v>41</v>
      </c>
      <c r="D861" s="0" t="s">
        <v>39</v>
      </c>
      <c r="J861" s="0" t="n">
        <v>9.07192474776141</v>
      </c>
      <c r="K861" s="0" t="n">
        <v>20</v>
      </c>
      <c r="L861" s="0" t="n">
        <v>87.7611064060842</v>
      </c>
      <c r="M861" s="0" t="n">
        <v>0.873436477380091</v>
      </c>
      <c r="N861" s="0" t="n">
        <v>0.663682343478983</v>
      </c>
      <c r="O861" s="0" t="n">
        <f aca="false">VLOOKUP(D861,'paramètres CI'!$A$1:$B$6,2)</f>
        <v>0.022045059962018</v>
      </c>
    </row>
    <row r="862" customFormat="false" ht="15.8" hidden="false" customHeight="false" outlineLevel="0" collapsed="false">
      <c r="A862" s="0" t="s">
        <v>16</v>
      </c>
      <c r="B862" s="0" t="s">
        <v>118</v>
      </c>
      <c r="C862" s="0" t="s">
        <v>45</v>
      </c>
      <c r="D862" s="0" t="s">
        <v>43</v>
      </c>
      <c r="J862" s="0" t="n">
        <v>10</v>
      </c>
      <c r="K862" s="0" t="n">
        <v>13</v>
      </c>
      <c r="L862" s="0" t="n">
        <v>83.9943941419106</v>
      </c>
      <c r="M862" s="0" t="n">
        <v>0.9</v>
      </c>
      <c r="N862" s="0" t="n">
        <v>0.105597800098103</v>
      </c>
      <c r="O862" s="0" t="n">
        <f aca="false">VLOOKUP(D862,'paramètres CI'!$A$1:$B$6,2)</f>
        <v>0.0935912806596305</v>
      </c>
    </row>
    <row r="863" customFormat="false" ht="15.8" hidden="false" customHeight="false" outlineLevel="0" collapsed="false">
      <c r="A863" s="0" t="s">
        <v>16</v>
      </c>
      <c r="B863" s="0" t="s">
        <v>118</v>
      </c>
      <c r="C863" s="0" t="s">
        <v>46</v>
      </c>
      <c r="D863" s="0" t="s">
        <v>43</v>
      </c>
      <c r="J863" s="0" t="n">
        <v>12</v>
      </c>
      <c r="K863" s="0" t="n">
        <v>13</v>
      </c>
      <c r="L863" s="0" t="n">
        <v>83.9943941419106</v>
      </c>
      <c r="M863" s="0" t="n">
        <v>1</v>
      </c>
      <c r="N863" s="0" t="n">
        <v>9.99400359784131E-005</v>
      </c>
      <c r="O863" s="0" t="n">
        <f aca="false">VLOOKUP(D863,'paramètres CI'!$A$1:$B$6,2)</f>
        <v>0.0935912806596305</v>
      </c>
    </row>
    <row r="864" customFormat="false" ht="15.8" hidden="false" customHeight="false" outlineLevel="0" collapsed="false">
      <c r="A864" s="0" t="s">
        <v>16</v>
      </c>
      <c r="B864" s="0" t="s">
        <v>118</v>
      </c>
      <c r="C864" s="0" t="s">
        <v>48</v>
      </c>
      <c r="D864" s="0" t="s">
        <v>43</v>
      </c>
      <c r="J864" s="0" t="n">
        <v>59.8660506994984</v>
      </c>
      <c r="K864" s="0" t="n">
        <v>20</v>
      </c>
      <c r="L864" s="0" t="n">
        <v>89.7446579640041</v>
      </c>
      <c r="M864" s="0" t="n">
        <v>2.78381860465116</v>
      </c>
      <c r="N864" s="0" t="n">
        <v>0.101755959672729</v>
      </c>
      <c r="O864" s="0" t="n">
        <f aca="false">VLOOKUP(D864,'paramètres CI'!$A$1:$B$6,2)</f>
        <v>0.0935912806596305</v>
      </c>
    </row>
    <row r="865" customFormat="false" ht="15.8" hidden="false" customHeight="false" outlineLevel="0" collapsed="false">
      <c r="A865" s="0" t="s">
        <v>16</v>
      </c>
      <c r="B865" s="0" t="s">
        <v>118</v>
      </c>
      <c r="C865" s="0" t="s">
        <v>49</v>
      </c>
      <c r="D865" s="0" t="s">
        <v>43</v>
      </c>
      <c r="J865" s="0" t="n">
        <v>74.832563374373</v>
      </c>
      <c r="K865" s="0" t="n">
        <v>20</v>
      </c>
      <c r="L865" s="0" t="n">
        <v>89.7446579640041</v>
      </c>
      <c r="M865" s="0" t="n">
        <v>3.34058232558139</v>
      </c>
      <c r="N865" s="0" t="n">
        <v>9.99400359784131E-005</v>
      </c>
      <c r="O865" s="0" t="n">
        <f aca="false">VLOOKUP(D865,'paramètres CI'!$A$1:$B$6,2)</f>
        <v>0.0935912806596305</v>
      </c>
    </row>
    <row r="866" customFormat="false" ht="15.8" hidden="false" customHeight="false" outlineLevel="0" collapsed="false">
      <c r="A866" s="0" t="s">
        <v>16</v>
      </c>
      <c r="B866" s="0" t="s">
        <v>119</v>
      </c>
      <c r="C866" s="0" t="s">
        <v>32</v>
      </c>
      <c r="D866" s="0" t="s">
        <v>33</v>
      </c>
      <c r="J866" s="0" t="n">
        <v>17.5126500742504</v>
      </c>
      <c r="K866" s="0" t="n">
        <v>25</v>
      </c>
      <c r="L866" s="0" t="n">
        <v>84.9870303965161</v>
      </c>
      <c r="M866" s="0" t="n">
        <v>0.789730031112857</v>
      </c>
      <c r="N866" s="0" t="n">
        <v>0.0798668675993982</v>
      </c>
      <c r="O866" s="0" t="n">
        <f aca="false">VLOOKUP(D866,'paramètres CI'!$A$1:$B$6,2)</f>
        <v>0.033584731604575</v>
      </c>
    </row>
    <row r="867" customFormat="false" ht="15.8" hidden="false" customHeight="false" outlineLevel="0" collapsed="false">
      <c r="A867" s="0" t="s">
        <v>16</v>
      </c>
      <c r="B867" s="0" t="s">
        <v>119</v>
      </c>
      <c r="C867" s="0" t="s">
        <v>32</v>
      </c>
      <c r="D867" s="0" t="s">
        <v>34</v>
      </c>
      <c r="J867" s="0" t="n">
        <v>18.016336430897</v>
      </c>
      <c r="K867" s="0" t="n">
        <v>25</v>
      </c>
      <c r="L867" s="0" t="n">
        <v>84.6488477841346</v>
      </c>
      <c r="M867" s="0" t="n">
        <v>0.916004462724194</v>
      </c>
      <c r="N867" s="0" t="n">
        <v>0.194527500886256</v>
      </c>
      <c r="O867" s="0" t="n">
        <f aca="false">VLOOKUP(D867,'paramètres CI'!$A$1:$B$6,2)</f>
        <v>0.0424847883250769</v>
      </c>
    </row>
    <row r="868" customFormat="false" ht="15.8" hidden="false" customHeight="false" outlineLevel="0" collapsed="false">
      <c r="A868" s="0" t="s">
        <v>16</v>
      </c>
      <c r="B868" s="0" t="s">
        <v>119</v>
      </c>
      <c r="C868" s="0" t="s">
        <v>35</v>
      </c>
      <c r="D868" s="0" t="s">
        <v>33</v>
      </c>
      <c r="J868" s="0" t="n">
        <v>21.890812592813</v>
      </c>
      <c r="K868" s="0" t="n">
        <v>25</v>
      </c>
      <c r="L868" s="0" t="n">
        <v>84.9870303965161</v>
      </c>
      <c r="M868" s="0" t="n">
        <v>0.947676037335427</v>
      </c>
      <c r="N868" s="0" t="n">
        <v>9.99400359784131E-005</v>
      </c>
      <c r="O868" s="0" t="n">
        <f aca="false">VLOOKUP(D868,'paramètres CI'!$A$1:$B$6,2)</f>
        <v>0.033584731604575</v>
      </c>
    </row>
    <row r="869" customFormat="false" ht="15.8" hidden="false" customHeight="false" outlineLevel="0" collapsed="false">
      <c r="A869" s="0" t="s">
        <v>16</v>
      </c>
      <c r="B869" s="0" t="s">
        <v>119</v>
      </c>
      <c r="C869" s="0" t="s">
        <v>35</v>
      </c>
      <c r="D869" s="0" t="s">
        <v>34</v>
      </c>
      <c r="J869" s="0" t="n">
        <v>22.5204205386213</v>
      </c>
      <c r="K869" s="0" t="n">
        <v>25</v>
      </c>
      <c r="L869" s="0" t="n">
        <v>84.6488477841346</v>
      </c>
      <c r="M869" s="0" t="n">
        <v>1.09920535526903</v>
      </c>
      <c r="N869" s="0" t="n">
        <v>9.99400359784131E-005</v>
      </c>
      <c r="O869" s="0" t="n">
        <f aca="false">VLOOKUP(D869,'paramètres CI'!$A$1:$B$6,2)</f>
        <v>0.0424847883250769</v>
      </c>
    </row>
    <row r="870" customFormat="false" ht="15.8" hidden="false" customHeight="false" outlineLevel="0" collapsed="false">
      <c r="A870" s="0" t="s">
        <v>16</v>
      </c>
      <c r="B870" s="0" t="s">
        <v>119</v>
      </c>
      <c r="C870" s="0" t="s">
        <v>36</v>
      </c>
      <c r="D870" s="0" t="s">
        <v>37</v>
      </c>
      <c r="J870" s="0" t="n">
        <v>12.8863218788234</v>
      </c>
      <c r="K870" s="0" t="n">
        <v>20</v>
      </c>
      <c r="L870" s="0" t="n">
        <v>50.7005342812111</v>
      </c>
      <c r="M870" s="0" t="n">
        <v>0.759390536863586</v>
      </c>
      <c r="N870" s="0" t="n">
        <v>9.99400359784131E-005</v>
      </c>
      <c r="O870" s="0" t="n">
        <f aca="false">VLOOKUP(D870,'paramètres CI'!$A$1:$B$6,2)</f>
        <v>0.0385046990211696</v>
      </c>
    </row>
    <row r="871" customFormat="false" ht="15.8" hidden="false" customHeight="false" outlineLevel="0" collapsed="false">
      <c r="A871" s="0" t="s">
        <v>16</v>
      </c>
      <c r="B871" s="0" t="s">
        <v>119</v>
      </c>
      <c r="C871" s="0" t="s">
        <v>38</v>
      </c>
      <c r="D871" s="0" t="s">
        <v>39</v>
      </c>
      <c r="J871" s="0" t="n">
        <v>9.86270623005846</v>
      </c>
      <c r="K871" s="0" t="n">
        <v>20</v>
      </c>
      <c r="L871" s="0" t="n">
        <v>81.7163141651742</v>
      </c>
      <c r="M871" s="0" t="n">
        <v>0.985731096462153</v>
      </c>
      <c r="N871" s="0" t="n">
        <v>9.99400359784131E-005</v>
      </c>
      <c r="O871" s="0" t="n">
        <f aca="false">VLOOKUP(D871,'paramètres CI'!$A$1:$B$6,2)</f>
        <v>0.022045059962018</v>
      </c>
    </row>
    <row r="872" customFormat="false" ht="15.8" hidden="false" customHeight="false" outlineLevel="0" collapsed="false">
      <c r="A872" s="0" t="s">
        <v>16</v>
      </c>
      <c r="B872" s="0" t="s">
        <v>119</v>
      </c>
      <c r="C872" s="0" t="s">
        <v>40</v>
      </c>
      <c r="D872" s="0" t="s">
        <v>37</v>
      </c>
      <c r="J872" s="0" t="n">
        <v>10.3090575030587</v>
      </c>
      <c r="K872" s="0" t="n">
        <v>20</v>
      </c>
      <c r="L872" s="0" t="n">
        <v>50.7005342812111</v>
      </c>
      <c r="M872" s="0" t="n">
        <v>0.708387461708969</v>
      </c>
      <c r="N872" s="0" t="n">
        <v>0.00110777732415969</v>
      </c>
      <c r="O872" s="0" t="n">
        <f aca="false">VLOOKUP(D872,'paramètres CI'!$A$1:$B$6,2)</f>
        <v>0.0385046990211696</v>
      </c>
    </row>
    <row r="873" customFormat="false" ht="15.8" hidden="false" customHeight="false" outlineLevel="0" collapsed="false">
      <c r="A873" s="0" t="s">
        <v>16</v>
      </c>
      <c r="B873" s="0" t="s">
        <v>119</v>
      </c>
      <c r="C873" s="0" t="s">
        <v>41</v>
      </c>
      <c r="D873" s="0" t="s">
        <v>39</v>
      </c>
      <c r="J873" s="0" t="n">
        <v>7.89016498404676</v>
      </c>
      <c r="K873" s="0" t="n">
        <v>20</v>
      </c>
      <c r="L873" s="0" t="n">
        <v>81.7163141651742</v>
      </c>
      <c r="M873" s="0" t="n">
        <v>0.725797805038307</v>
      </c>
      <c r="N873" s="0" t="n">
        <v>0.559172223196571</v>
      </c>
      <c r="O873" s="0" t="n">
        <f aca="false">VLOOKUP(D873,'paramètres CI'!$A$1:$B$6,2)</f>
        <v>0.022045059962018</v>
      </c>
    </row>
    <row r="874" customFormat="false" ht="15.8" hidden="false" customHeight="false" outlineLevel="0" collapsed="false">
      <c r="A874" s="0" t="s">
        <v>16</v>
      </c>
      <c r="B874" s="0" t="s">
        <v>119</v>
      </c>
      <c r="C874" s="0" t="s">
        <v>45</v>
      </c>
      <c r="D874" s="0" t="s">
        <v>43</v>
      </c>
      <c r="J874" s="0" t="n">
        <v>10</v>
      </c>
      <c r="K874" s="0" t="n">
        <v>13</v>
      </c>
      <c r="L874" s="0" t="n">
        <v>106.530101287757</v>
      </c>
      <c r="M874" s="0" t="n">
        <v>0.9</v>
      </c>
      <c r="N874" s="0" t="n">
        <v>0.14736772949972</v>
      </c>
      <c r="O874" s="0" t="n">
        <f aca="false">VLOOKUP(D874,'paramètres CI'!$A$1:$B$6,2)</f>
        <v>0.0935912806596305</v>
      </c>
    </row>
    <row r="875" customFormat="false" ht="15.8" hidden="false" customHeight="false" outlineLevel="0" collapsed="false">
      <c r="A875" s="0" t="s">
        <v>16</v>
      </c>
      <c r="B875" s="0" t="s">
        <v>119</v>
      </c>
      <c r="C875" s="0" t="s">
        <v>46</v>
      </c>
      <c r="D875" s="0" t="s">
        <v>43</v>
      </c>
      <c r="J875" s="0" t="n">
        <v>12</v>
      </c>
      <c r="K875" s="0" t="n">
        <v>13</v>
      </c>
      <c r="L875" s="0" t="n">
        <v>106.530101287757</v>
      </c>
      <c r="M875" s="0" t="n">
        <v>1</v>
      </c>
      <c r="N875" s="0" t="n">
        <v>9.99400359784131E-005</v>
      </c>
      <c r="O875" s="0" t="n">
        <f aca="false">VLOOKUP(D875,'paramètres CI'!$A$1:$B$6,2)</f>
        <v>0.0935912806596305</v>
      </c>
    </row>
    <row r="876" customFormat="false" ht="15.8" hidden="false" customHeight="false" outlineLevel="0" collapsed="false">
      <c r="A876" s="0" t="s">
        <v>16</v>
      </c>
      <c r="B876" s="0" t="s">
        <v>119</v>
      </c>
      <c r="C876" s="0" t="s">
        <v>48</v>
      </c>
      <c r="D876" s="0" t="s">
        <v>43</v>
      </c>
      <c r="J876" s="0" t="n">
        <v>43.8032599558575</v>
      </c>
      <c r="K876" s="0" t="n">
        <v>20</v>
      </c>
      <c r="L876" s="0" t="n">
        <v>93.5163600316188</v>
      </c>
      <c r="M876" s="0" t="n">
        <v>2.66616976744185</v>
      </c>
      <c r="N876" s="0" t="n">
        <v>0.0173582612780254</v>
      </c>
      <c r="O876" s="0" t="n">
        <f aca="false">VLOOKUP(D876,'paramètres CI'!$A$1:$B$6,2)</f>
        <v>0.0935912806596305</v>
      </c>
    </row>
    <row r="877" customFormat="false" ht="15.8" hidden="false" customHeight="false" outlineLevel="0" collapsed="false">
      <c r="A877" s="0" t="s">
        <v>16</v>
      </c>
      <c r="B877" s="0" t="s">
        <v>119</v>
      </c>
      <c r="C877" s="0" t="s">
        <v>49</v>
      </c>
      <c r="D877" s="0" t="s">
        <v>43</v>
      </c>
      <c r="J877" s="0" t="n">
        <v>54.7540749448218</v>
      </c>
      <c r="K877" s="0" t="n">
        <v>20</v>
      </c>
      <c r="L877" s="0" t="n">
        <v>93.5163600316188</v>
      </c>
      <c r="M877" s="0" t="n">
        <v>3.19940372093023</v>
      </c>
      <c r="N877" s="0" t="n">
        <v>9.99400359784131E-005</v>
      </c>
      <c r="O877" s="0" t="n">
        <f aca="false">VLOOKUP(D877,'paramètres CI'!$A$1:$B$6,2)</f>
        <v>0.0935912806596305</v>
      </c>
    </row>
    <row r="878" customFormat="false" ht="15.8" hidden="false" customHeight="false" outlineLevel="0" collapsed="false">
      <c r="A878" s="0" t="s">
        <v>16</v>
      </c>
      <c r="B878" s="0" t="s">
        <v>120</v>
      </c>
      <c r="C878" s="0" t="s">
        <v>32</v>
      </c>
      <c r="D878" s="0" t="s">
        <v>33</v>
      </c>
      <c r="J878" s="0" t="n">
        <v>16.1281161534588</v>
      </c>
      <c r="K878" s="0" t="n">
        <v>25</v>
      </c>
      <c r="L878" s="0" t="n">
        <v>89.0663195053126</v>
      </c>
      <c r="M878" s="0" t="n">
        <v>0.768310526358896</v>
      </c>
      <c r="N878" s="0" t="n">
        <v>0.0698423429961817</v>
      </c>
      <c r="O878" s="0" t="n">
        <f aca="false">VLOOKUP(D878,'paramètres CI'!$A$1:$B$6,2)</f>
        <v>0.033584731604575</v>
      </c>
    </row>
    <row r="879" customFormat="false" ht="15.8" hidden="false" customHeight="false" outlineLevel="0" collapsed="false">
      <c r="A879" s="0" t="s">
        <v>16</v>
      </c>
      <c r="B879" s="0" t="s">
        <v>120</v>
      </c>
      <c r="C879" s="0" t="s">
        <v>32</v>
      </c>
      <c r="D879" s="0" t="s">
        <v>34</v>
      </c>
      <c r="J879" s="0" t="n">
        <v>16.9390442522906</v>
      </c>
      <c r="K879" s="0" t="n">
        <v>25</v>
      </c>
      <c r="L879" s="0" t="n">
        <v>93.0796453288345</v>
      </c>
      <c r="M879" s="0" t="n">
        <v>0.840213935377596</v>
      </c>
      <c r="N879" s="0" t="n">
        <v>0.254527575075613</v>
      </c>
      <c r="O879" s="0" t="n">
        <f aca="false">VLOOKUP(D879,'paramètres CI'!$A$1:$B$6,2)</f>
        <v>0.0424847883250769</v>
      </c>
    </row>
    <row r="880" customFormat="false" ht="15.8" hidden="false" customHeight="false" outlineLevel="0" collapsed="false">
      <c r="A880" s="0" t="s">
        <v>16</v>
      </c>
      <c r="B880" s="0" t="s">
        <v>120</v>
      </c>
      <c r="C880" s="0" t="s">
        <v>35</v>
      </c>
      <c r="D880" s="0" t="s">
        <v>33</v>
      </c>
      <c r="J880" s="0" t="n">
        <v>20.1601451918235</v>
      </c>
      <c r="K880" s="0" t="n">
        <v>25</v>
      </c>
      <c r="L880" s="0" t="n">
        <v>89.0663195053126</v>
      </c>
      <c r="M880" s="0" t="n">
        <v>0.921972631630673</v>
      </c>
      <c r="N880" s="0" t="n">
        <v>9.99400359784131E-005</v>
      </c>
      <c r="O880" s="0" t="n">
        <f aca="false">VLOOKUP(D880,'paramètres CI'!$A$1:$B$6,2)</f>
        <v>0.033584731604575</v>
      </c>
    </row>
    <row r="881" customFormat="false" ht="15.8" hidden="false" customHeight="false" outlineLevel="0" collapsed="false">
      <c r="A881" s="0" t="s">
        <v>16</v>
      </c>
      <c r="B881" s="0" t="s">
        <v>120</v>
      </c>
      <c r="C881" s="0" t="s">
        <v>35</v>
      </c>
      <c r="D881" s="0" t="s">
        <v>34</v>
      </c>
      <c r="J881" s="0" t="n">
        <v>21.1738053153633</v>
      </c>
      <c r="K881" s="0" t="n">
        <v>25</v>
      </c>
      <c r="L881" s="0" t="n">
        <v>93.0796453288345</v>
      </c>
      <c r="M881" s="0" t="n">
        <v>1.00825672245311</v>
      </c>
      <c r="N881" s="0" t="n">
        <v>9.99400359784131E-005</v>
      </c>
      <c r="O881" s="0" t="n">
        <f aca="false">VLOOKUP(D881,'paramètres CI'!$A$1:$B$6,2)</f>
        <v>0.0424847883250769</v>
      </c>
    </row>
    <row r="882" customFormat="false" ht="15.8" hidden="false" customHeight="false" outlineLevel="0" collapsed="false">
      <c r="A882" s="0" t="s">
        <v>16</v>
      </c>
      <c r="B882" s="0" t="s">
        <v>120</v>
      </c>
      <c r="C882" s="0" t="s">
        <v>36</v>
      </c>
      <c r="D882" s="0" t="s">
        <v>37</v>
      </c>
      <c r="J882" s="0" t="n">
        <v>12.6638274861688</v>
      </c>
      <c r="K882" s="0" t="n">
        <v>20</v>
      </c>
      <c r="L882" s="0" t="n">
        <v>61.5183014024804</v>
      </c>
      <c r="M882" s="0" t="n">
        <v>0.759604796623066</v>
      </c>
      <c r="N882" s="0" t="n">
        <v>9.99400359784131E-005</v>
      </c>
      <c r="O882" s="0" t="n">
        <f aca="false">VLOOKUP(D882,'paramètres CI'!$A$1:$B$6,2)</f>
        <v>0.0385046990211696</v>
      </c>
    </row>
    <row r="883" customFormat="false" ht="15.8" hidden="false" customHeight="false" outlineLevel="0" collapsed="false">
      <c r="A883" s="0" t="s">
        <v>16</v>
      </c>
      <c r="B883" s="0" t="s">
        <v>120</v>
      </c>
      <c r="C883" s="0" t="s">
        <v>38</v>
      </c>
      <c r="D883" s="0" t="s">
        <v>39</v>
      </c>
      <c r="J883" s="0" t="n">
        <v>10.3280248657776</v>
      </c>
      <c r="K883" s="0" t="n">
        <v>20</v>
      </c>
      <c r="L883" s="0" t="n">
        <v>80.9085772226015</v>
      </c>
      <c r="M883" s="0" t="n">
        <v>0.985838356140444</v>
      </c>
      <c r="N883" s="0" t="n">
        <v>9.99400359784131E-005</v>
      </c>
      <c r="O883" s="0" t="n">
        <f aca="false">VLOOKUP(D883,'paramètres CI'!$A$1:$B$6,2)</f>
        <v>0.022045059962018</v>
      </c>
    </row>
    <row r="884" customFormat="false" ht="15.8" hidden="false" customHeight="false" outlineLevel="0" collapsed="false">
      <c r="A884" s="0" t="s">
        <v>16</v>
      </c>
      <c r="B884" s="0" t="s">
        <v>120</v>
      </c>
      <c r="C884" s="0" t="s">
        <v>40</v>
      </c>
      <c r="D884" s="0" t="s">
        <v>37</v>
      </c>
      <c r="J884" s="0" t="n">
        <v>10.131061988935</v>
      </c>
      <c r="K884" s="0" t="n">
        <v>20</v>
      </c>
      <c r="L884" s="0" t="n">
        <v>61.5183014024804</v>
      </c>
      <c r="M884" s="0" t="n">
        <v>0.70909065178603</v>
      </c>
      <c r="N884" s="0" t="n">
        <v>0.0159545721499677</v>
      </c>
      <c r="O884" s="0" t="n">
        <f aca="false">VLOOKUP(D884,'paramètres CI'!$A$1:$B$6,2)</f>
        <v>0.0385046990211696</v>
      </c>
    </row>
    <row r="885" customFormat="false" ht="15.8" hidden="false" customHeight="false" outlineLevel="0" collapsed="false">
      <c r="A885" s="0" t="s">
        <v>16</v>
      </c>
      <c r="B885" s="0" t="s">
        <v>120</v>
      </c>
      <c r="C885" s="0" t="s">
        <v>41</v>
      </c>
      <c r="D885" s="0" t="s">
        <v>39</v>
      </c>
      <c r="J885" s="0" t="n">
        <v>8.26241989262209</v>
      </c>
      <c r="K885" s="0" t="n">
        <v>20</v>
      </c>
      <c r="L885" s="0" t="n">
        <v>80.9085772226015</v>
      </c>
      <c r="M885" s="0" t="n">
        <v>0.726766840083657</v>
      </c>
      <c r="N885" s="0" t="n">
        <v>0.408467957802267</v>
      </c>
      <c r="O885" s="0" t="n">
        <f aca="false">VLOOKUP(D885,'paramètres CI'!$A$1:$B$6,2)</f>
        <v>0.022045059962018</v>
      </c>
    </row>
    <row r="886" customFormat="false" ht="15.8" hidden="false" customHeight="false" outlineLevel="0" collapsed="false">
      <c r="A886" s="0" t="s">
        <v>16</v>
      </c>
      <c r="B886" s="0" t="s">
        <v>120</v>
      </c>
      <c r="C886" s="0" t="s">
        <v>45</v>
      </c>
      <c r="D886" s="0" t="s">
        <v>43</v>
      </c>
      <c r="J886" s="0" t="n">
        <v>10</v>
      </c>
      <c r="K886" s="0" t="n">
        <v>13</v>
      </c>
      <c r="L886" s="0" t="n">
        <v>91.8375654432709</v>
      </c>
      <c r="M886" s="0" t="n">
        <v>0.9</v>
      </c>
      <c r="N886" s="0" t="n">
        <v>0.230291502868</v>
      </c>
      <c r="O886" s="0" t="n">
        <f aca="false">VLOOKUP(D886,'paramètres CI'!$A$1:$B$6,2)</f>
        <v>0.0935912806596305</v>
      </c>
    </row>
    <row r="887" customFormat="false" ht="15.8" hidden="false" customHeight="false" outlineLevel="0" collapsed="false">
      <c r="A887" s="0" t="s">
        <v>16</v>
      </c>
      <c r="B887" s="0" t="s">
        <v>120</v>
      </c>
      <c r="C887" s="0" t="s">
        <v>46</v>
      </c>
      <c r="D887" s="0" t="s">
        <v>43</v>
      </c>
      <c r="J887" s="0" t="n">
        <v>12</v>
      </c>
      <c r="K887" s="0" t="n">
        <v>13</v>
      </c>
      <c r="L887" s="0" t="n">
        <v>91.8375654432709</v>
      </c>
      <c r="M887" s="0" t="n">
        <v>1</v>
      </c>
      <c r="N887" s="0" t="n">
        <v>9.99400359784131E-005</v>
      </c>
      <c r="O887" s="0" t="n">
        <f aca="false">VLOOKUP(D887,'paramètres CI'!$A$1:$B$6,2)</f>
        <v>0.0935912806596305</v>
      </c>
    </row>
    <row r="888" customFormat="false" ht="15.8" hidden="false" customHeight="false" outlineLevel="0" collapsed="false">
      <c r="A888" s="0" t="s">
        <v>16</v>
      </c>
      <c r="B888" s="0" t="s">
        <v>120</v>
      </c>
      <c r="C888" s="0" t="s">
        <v>48</v>
      </c>
      <c r="D888" s="0" t="s">
        <v>43</v>
      </c>
      <c r="J888" s="0" t="n">
        <v>41.7412749797355</v>
      </c>
      <c r="K888" s="0" t="n">
        <v>20</v>
      </c>
      <c r="L888" s="0" t="n">
        <v>70.0437490443336</v>
      </c>
      <c r="M888" s="0" t="n">
        <v>2.71317558139534</v>
      </c>
      <c r="N888" s="0" t="n">
        <v>0.0203164088920997</v>
      </c>
      <c r="O888" s="0" t="n">
        <f aca="false">VLOOKUP(D888,'paramètres CI'!$A$1:$B$6,2)</f>
        <v>0.0935912806596305</v>
      </c>
    </row>
    <row r="889" customFormat="false" ht="15.8" hidden="false" customHeight="false" outlineLevel="0" collapsed="false">
      <c r="A889" s="0" t="s">
        <v>16</v>
      </c>
      <c r="B889" s="0" t="s">
        <v>120</v>
      </c>
      <c r="C889" s="0" t="s">
        <v>49</v>
      </c>
      <c r="D889" s="0" t="s">
        <v>43</v>
      </c>
      <c r="J889" s="0" t="n">
        <v>52.1765937246693</v>
      </c>
      <c r="K889" s="0" t="n">
        <v>20</v>
      </c>
      <c r="L889" s="0" t="n">
        <v>70.0437490443336</v>
      </c>
      <c r="M889" s="0" t="n">
        <v>3.25581069767441</v>
      </c>
      <c r="N889" s="0" t="n">
        <v>9.99400359784131E-005</v>
      </c>
      <c r="O889" s="0" t="n">
        <f aca="false">VLOOKUP(D889,'paramètres CI'!$A$1:$B$6,2)</f>
        <v>0.0935912806596305</v>
      </c>
    </row>
    <row r="890" customFormat="false" ht="15.8" hidden="false" customHeight="false" outlineLevel="0" collapsed="false">
      <c r="A890" s="0" t="s">
        <v>16</v>
      </c>
      <c r="B890" s="0" t="s">
        <v>121</v>
      </c>
      <c r="C890" s="0" t="s">
        <v>32</v>
      </c>
      <c r="D890" s="0" t="s">
        <v>33</v>
      </c>
      <c r="J890" s="0" t="n">
        <v>19.4366101747856</v>
      </c>
      <c r="K890" s="0" t="n">
        <v>25</v>
      </c>
      <c r="L890" s="0" t="n">
        <v>74.5855452896821</v>
      </c>
      <c r="M890" s="0" t="n">
        <v>0.77716718337896</v>
      </c>
      <c r="N890" s="0" t="n">
        <v>0.0564873280982882</v>
      </c>
      <c r="O890" s="0" t="n">
        <f aca="false">VLOOKUP(D890,'paramètres CI'!$A$1:$B$6,2)</f>
        <v>0.033584731604575</v>
      </c>
    </row>
    <row r="891" customFormat="false" ht="15.8" hidden="false" customHeight="false" outlineLevel="0" collapsed="false">
      <c r="A891" s="0" t="s">
        <v>16</v>
      </c>
      <c r="B891" s="0" t="s">
        <v>121</v>
      </c>
      <c r="C891" s="0" t="s">
        <v>32</v>
      </c>
      <c r="D891" s="0" t="s">
        <v>34</v>
      </c>
      <c r="J891" s="0" t="n">
        <v>17.9323758369751</v>
      </c>
      <c r="K891" s="0" t="n">
        <v>25</v>
      </c>
      <c r="L891" s="0" t="n">
        <v>76.4389699081382</v>
      </c>
      <c r="M891" s="0" t="n">
        <v>0.754987884335098</v>
      </c>
      <c r="N891" s="0" t="n">
        <v>0.0974771951329507</v>
      </c>
      <c r="O891" s="0" t="n">
        <f aca="false">VLOOKUP(D891,'paramètres CI'!$A$1:$B$6,2)</f>
        <v>0.0424847883250769</v>
      </c>
    </row>
    <row r="892" customFormat="false" ht="15.8" hidden="false" customHeight="false" outlineLevel="0" collapsed="false">
      <c r="A892" s="0" t="s">
        <v>16</v>
      </c>
      <c r="B892" s="0" t="s">
        <v>121</v>
      </c>
      <c r="C892" s="0" t="s">
        <v>35</v>
      </c>
      <c r="D892" s="0" t="s">
        <v>33</v>
      </c>
      <c r="J892" s="0" t="n">
        <v>24.295762718482</v>
      </c>
      <c r="K892" s="0" t="n">
        <v>25</v>
      </c>
      <c r="L892" s="0" t="n">
        <v>74.5855452896821</v>
      </c>
      <c r="M892" s="0" t="n">
        <v>0.932600620054751</v>
      </c>
      <c r="N892" s="0" t="n">
        <v>9.9940035978413E-005</v>
      </c>
      <c r="O892" s="0" t="n">
        <f aca="false">VLOOKUP(D892,'paramètres CI'!$A$1:$B$6,2)</f>
        <v>0.033584731604575</v>
      </c>
    </row>
    <row r="893" customFormat="false" ht="15.8" hidden="false" customHeight="false" outlineLevel="0" collapsed="false">
      <c r="A893" s="0" t="s">
        <v>16</v>
      </c>
      <c r="B893" s="0" t="s">
        <v>121</v>
      </c>
      <c r="C893" s="0" t="s">
        <v>35</v>
      </c>
      <c r="D893" s="0" t="s">
        <v>34</v>
      </c>
      <c r="J893" s="0" t="n">
        <v>22.4154697962189</v>
      </c>
      <c r="K893" s="0" t="n">
        <v>25</v>
      </c>
      <c r="L893" s="0" t="n">
        <v>76.4389699081382</v>
      </c>
      <c r="M893" s="0" t="n">
        <v>0.905985461202116</v>
      </c>
      <c r="N893" s="0" t="n">
        <v>9.9940035978413E-005</v>
      </c>
      <c r="O893" s="0" t="n">
        <f aca="false">VLOOKUP(D893,'paramètres CI'!$A$1:$B$6,2)</f>
        <v>0.0424847883250769</v>
      </c>
    </row>
    <row r="894" customFormat="false" ht="15.8" hidden="false" customHeight="false" outlineLevel="0" collapsed="false">
      <c r="A894" s="0" t="s">
        <v>16</v>
      </c>
      <c r="B894" s="0" t="s">
        <v>121</v>
      </c>
      <c r="C894" s="0" t="s">
        <v>36</v>
      </c>
      <c r="D894" s="0" t="s">
        <v>37</v>
      </c>
      <c r="J894" s="0" t="n">
        <v>6.86326254195674</v>
      </c>
      <c r="K894" s="0" t="n">
        <v>20</v>
      </c>
      <c r="L894" s="0" t="n">
        <v>71.7721263187333</v>
      </c>
      <c r="M894" s="0" t="n">
        <v>0.766210595717177</v>
      </c>
      <c r="N894" s="0" t="n">
        <v>9.9940035978413E-005</v>
      </c>
      <c r="O894" s="0" t="n">
        <f aca="false">VLOOKUP(D894,'paramètres CI'!$A$1:$B$6,2)</f>
        <v>0.0385046990211696</v>
      </c>
    </row>
    <row r="895" customFormat="false" ht="15.8" hidden="false" customHeight="false" outlineLevel="0" collapsed="false">
      <c r="A895" s="0" t="s">
        <v>16</v>
      </c>
      <c r="B895" s="0" t="s">
        <v>121</v>
      </c>
      <c r="C895" s="0" t="s">
        <v>38</v>
      </c>
      <c r="D895" s="0" t="s">
        <v>39</v>
      </c>
      <c r="J895" s="0" t="n">
        <v>5.37697029219955</v>
      </c>
      <c r="K895" s="0" t="n">
        <v>20</v>
      </c>
      <c r="L895" s="0" t="n">
        <v>72.859650069826</v>
      </c>
      <c r="M895" s="0" t="n">
        <v>0.992608555568395</v>
      </c>
      <c r="N895" s="0" t="n">
        <v>9.9940035978413E-005</v>
      </c>
      <c r="O895" s="0" t="n">
        <f aca="false">VLOOKUP(D895,'paramètres CI'!$A$1:$B$6,2)</f>
        <v>0.022045059962018</v>
      </c>
    </row>
    <row r="896" customFormat="false" ht="15.8" hidden="false" customHeight="false" outlineLevel="0" collapsed="false">
      <c r="A896" s="0" t="s">
        <v>16</v>
      </c>
      <c r="B896" s="0" t="s">
        <v>121</v>
      </c>
      <c r="C896" s="0" t="s">
        <v>40</v>
      </c>
      <c r="D896" s="0" t="s">
        <v>37</v>
      </c>
      <c r="J896" s="0" t="n">
        <v>5.49061003356539</v>
      </c>
      <c r="K896" s="0" t="n">
        <v>20</v>
      </c>
      <c r="L896" s="0" t="n">
        <v>71.7721263187333</v>
      </c>
      <c r="M896" s="0" t="n">
        <v>0.714680607301863</v>
      </c>
      <c r="N896" s="0" t="n">
        <v>0.0355235544740808</v>
      </c>
      <c r="O896" s="0" t="n">
        <f aca="false">VLOOKUP(D896,'paramètres CI'!$A$1:$B$6,2)</f>
        <v>0.0385046990211696</v>
      </c>
    </row>
    <row r="897" customFormat="false" ht="15.8" hidden="false" customHeight="false" outlineLevel="0" collapsed="false">
      <c r="A897" s="0" t="s">
        <v>16</v>
      </c>
      <c r="B897" s="0" t="s">
        <v>121</v>
      </c>
      <c r="C897" s="0" t="s">
        <v>41</v>
      </c>
      <c r="D897" s="0" t="s">
        <v>39</v>
      </c>
      <c r="J897" s="0" t="n">
        <v>4.30157623375964</v>
      </c>
      <c r="K897" s="0" t="n">
        <v>20</v>
      </c>
      <c r="L897" s="0" t="n">
        <v>72.859650069826</v>
      </c>
      <c r="M897" s="0" t="n">
        <v>0.731622029767973</v>
      </c>
      <c r="N897" s="0" t="n">
        <v>0.631435876721468</v>
      </c>
      <c r="O897" s="0" t="n">
        <f aca="false">VLOOKUP(D897,'paramètres CI'!$A$1:$B$6,2)</f>
        <v>0.022045059962018</v>
      </c>
    </row>
    <row r="898" customFormat="false" ht="15.8" hidden="false" customHeight="false" outlineLevel="0" collapsed="false">
      <c r="A898" s="0" t="s">
        <v>16</v>
      </c>
      <c r="B898" s="0" t="s">
        <v>121</v>
      </c>
      <c r="C898" s="0" t="s">
        <v>45</v>
      </c>
      <c r="D898" s="0" t="s">
        <v>43</v>
      </c>
      <c r="J898" s="0" t="n">
        <v>10</v>
      </c>
      <c r="K898" s="0" t="n">
        <v>13</v>
      </c>
      <c r="L898" s="0" t="n">
        <v>54.3170919885192</v>
      </c>
      <c r="M898" s="0" t="n">
        <v>0.9</v>
      </c>
      <c r="N898" s="0" t="n">
        <v>0.109992256536487</v>
      </c>
      <c r="O898" s="0" t="n">
        <f aca="false">VLOOKUP(D898,'paramètres CI'!$A$1:$B$6,2)</f>
        <v>0.0935912806596305</v>
      </c>
    </row>
    <row r="899" customFormat="false" ht="15.8" hidden="false" customHeight="false" outlineLevel="0" collapsed="false">
      <c r="A899" s="0" t="s">
        <v>16</v>
      </c>
      <c r="B899" s="0" t="s">
        <v>121</v>
      </c>
      <c r="C899" s="0" t="s">
        <v>46</v>
      </c>
      <c r="D899" s="0" t="s">
        <v>43</v>
      </c>
      <c r="J899" s="0" t="n">
        <v>12</v>
      </c>
      <c r="K899" s="0" t="n">
        <v>13</v>
      </c>
      <c r="L899" s="0" t="n">
        <v>54.3170919885192</v>
      </c>
      <c r="M899" s="0" t="n">
        <v>1</v>
      </c>
      <c r="N899" s="0" t="n">
        <v>9.9940035978413E-005</v>
      </c>
      <c r="O899" s="0" t="n">
        <f aca="false">VLOOKUP(D899,'paramètres CI'!$A$1:$B$6,2)</f>
        <v>0.0935912806596305</v>
      </c>
    </row>
    <row r="900" customFormat="false" ht="15.8" hidden="false" customHeight="false" outlineLevel="0" collapsed="false">
      <c r="A900" s="0" t="s">
        <v>16</v>
      </c>
      <c r="B900" s="0" t="s">
        <v>121</v>
      </c>
      <c r="C900" s="0" t="s">
        <v>48</v>
      </c>
      <c r="D900" s="0" t="s">
        <v>43</v>
      </c>
      <c r="J900" s="0" t="n">
        <v>63.8152689298736</v>
      </c>
      <c r="K900" s="0" t="n">
        <v>20</v>
      </c>
      <c r="L900" s="0" t="n">
        <v>100.389500056627</v>
      </c>
      <c r="M900" s="0" t="n">
        <v>2.70565465116279</v>
      </c>
      <c r="N900" s="0" t="n">
        <v>0.0684841488208551</v>
      </c>
      <c r="O900" s="0" t="n">
        <f aca="false">VLOOKUP(D900,'paramètres CI'!$A$1:$B$6,2)</f>
        <v>0.0935912806596305</v>
      </c>
    </row>
    <row r="901" customFormat="false" ht="15.8" hidden="false" customHeight="false" outlineLevel="0" collapsed="false">
      <c r="A901" s="0" t="s">
        <v>16</v>
      </c>
      <c r="B901" s="0" t="s">
        <v>121</v>
      </c>
      <c r="C901" s="0" t="s">
        <v>49</v>
      </c>
      <c r="D901" s="0" t="s">
        <v>43</v>
      </c>
      <c r="J901" s="0" t="n">
        <v>79.769086162342</v>
      </c>
      <c r="K901" s="0" t="n">
        <v>20</v>
      </c>
      <c r="L901" s="0" t="n">
        <v>100.389500056627</v>
      </c>
      <c r="M901" s="0" t="n">
        <v>3.24678558139534</v>
      </c>
      <c r="N901" s="0" t="n">
        <v>9.9940035978413E-005</v>
      </c>
      <c r="O901" s="0" t="n">
        <f aca="false">VLOOKUP(D901,'paramètres CI'!$A$1:$B$6,2)</f>
        <v>0.0935912806596305</v>
      </c>
    </row>
    <row r="902" customFormat="false" ht="15.8" hidden="false" customHeight="false" outlineLevel="0" collapsed="false">
      <c r="A902" s="0" t="s">
        <v>17</v>
      </c>
      <c r="B902" s="0" t="s">
        <v>122</v>
      </c>
      <c r="C902" s="0" t="s">
        <v>32</v>
      </c>
      <c r="D902" s="0" t="s">
        <v>33</v>
      </c>
      <c r="J902" s="0" t="n">
        <v>16.2067048737374</v>
      </c>
      <c r="K902" s="0" t="n">
        <v>25</v>
      </c>
      <c r="L902" s="0" t="n">
        <v>98.2031178050859</v>
      </c>
      <c r="M902" s="0" t="n">
        <v>1.52989719784344</v>
      </c>
      <c r="N902" s="0" t="n">
        <v>0.0223054875770667</v>
      </c>
      <c r="O902" s="0" t="n">
        <f aca="false">VLOOKUP(D902,'paramètres CI'!$A$1:$B$6,2)</f>
        <v>0.033584731604575</v>
      </c>
    </row>
    <row r="903" customFormat="false" ht="15.8" hidden="false" customHeight="false" outlineLevel="0" collapsed="false">
      <c r="A903" s="0" t="s">
        <v>17</v>
      </c>
      <c r="B903" s="0" t="s">
        <v>122</v>
      </c>
      <c r="C903" s="0" t="s">
        <v>32</v>
      </c>
      <c r="D903" s="0" t="s">
        <v>34</v>
      </c>
      <c r="J903" s="0" t="n">
        <v>16.7523361363929</v>
      </c>
      <c r="K903" s="0" t="n">
        <v>25</v>
      </c>
      <c r="L903" s="0" t="n">
        <v>109.222914788461</v>
      </c>
      <c r="M903" s="0" t="n">
        <v>1.67335610995685</v>
      </c>
      <c r="N903" s="0" t="n">
        <v>0.0526897101340417</v>
      </c>
      <c r="O903" s="0" t="n">
        <f aca="false">VLOOKUP(D903,'paramètres CI'!$A$1:$B$6,2)</f>
        <v>0.0424847883250769</v>
      </c>
    </row>
    <row r="904" customFormat="false" ht="15.8" hidden="false" customHeight="false" outlineLevel="0" collapsed="false">
      <c r="A904" s="0" t="s">
        <v>17</v>
      </c>
      <c r="B904" s="0" t="s">
        <v>122</v>
      </c>
      <c r="C904" s="0" t="s">
        <v>35</v>
      </c>
      <c r="D904" s="0" t="s">
        <v>33</v>
      </c>
      <c r="J904" s="0" t="n">
        <v>20.2583810921717</v>
      </c>
      <c r="K904" s="0" t="n">
        <v>25</v>
      </c>
      <c r="L904" s="0" t="n">
        <v>98.2031178050859</v>
      </c>
      <c r="M904" s="0" t="n">
        <v>1.83587663741213</v>
      </c>
      <c r="N904" s="0" t="n">
        <v>9.99400359784131E-005</v>
      </c>
      <c r="O904" s="0" t="n">
        <f aca="false">VLOOKUP(D904,'paramètres CI'!$A$1:$B$6,2)</f>
        <v>0.033584731604575</v>
      </c>
    </row>
    <row r="905" customFormat="false" ht="15.8" hidden="false" customHeight="false" outlineLevel="0" collapsed="false">
      <c r="A905" s="0" t="s">
        <v>17</v>
      </c>
      <c r="B905" s="0" t="s">
        <v>122</v>
      </c>
      <c r="C905" s="0" t="s">
        <v>35</v>
      </c>
      <c r="D905" s="0" t="s">
        <v>34</v>
      </c>
      <c r="J905" s="0" t="n">
        <v>20.9404201704912</v>
      </c>
      <c r="K905" s="0" t="n">
        <v>25</v>
      </c>
      <c r="L905" s="0" t="n">
        <v>109.222914788461</v>
      </c>
      <c r="M905" s="0" t="n">
        <v>2.00802733194822</v>
      </c>
      <c r="N905" s="0" t="n">
        <v>9.99400359784131E-005</v>
      </c>
      <c r="O905" s="0" t="n">
        <f aca="false">VLOOKUP(D905,'paramètres CI'!$A$1:$B$6,2)</f>
        <v>0.0424847883250769</v>
      </c>
    </row>
    <row r="906" customFormat="false" ht="15.8" hidden="false" customHeight="false" outlineLevel="0" collapsed="false">
      <c r="A906" s="0" t="s">
        <v>17</v>
      </c>
      <c r="B906" s="0" t="s">
        <v>122</v>
      </c>
      <c r="C906" s="0" t="s">
        <v>36</v>
      </c>
      <c r="D906" s="0" t="s">
        <v>37</v>
      </c>
      <c r="J906" s="0" t="n">
        <v>11.8630803135483</v>
      </c>
      <c r="K906" s="0" t="n">
        <v>20</v>
      </c>
      <c r="L906" s="0" t="n">
        <v>100.711409052778</v>
      </c>
      <c r="M906" s="0" t="n">
        <v>0.753311670237354</v>
      </c>
      <c r="N906" s="0" t="n">
        <v>9.99400359784131E-005</v>
      </c>
      <c r="O906" s="0" t="n">
        <f aca="false">VLOOKUP(D906,'paramètres CI'!$A$1:$B$6,2)</f>
        <v>0.0385046990211696</v>
      </c>
    </row>
    <row r="907" customFormat="false" ht="15.8" hidden="false" customHeight="false" outlineLevel="0" collapsed="false">
      <c r="A907" s="0" t="s">
        <v>17</v>
      </c>
      <c r="B907" s="0" t="s">
        <v>122</v>
      </c>
      <c r="C907" s="0" t="s">
        <v>38</v>
      </c>
      <c r="D907" s="0" t="s">
        <v>39</v>
      </c>
      <c r="J907" s="0" t="n">
        <v>8.86414754987847</v>
      </c>
      <c r="K907" s="0" t="n">
        <v>20</v>
      </c>
      <c r="L907" s="0" t="n">
        <v>104.868912052454</v>
      </c>
      <c r="M907" s="0" t="n">
        <v>0.982019516528418</v>
      </c>
      <c r="N907" s="0" t="n">
        <v>9.99400359784131E-005</v>
      </c>
      <c r="O907" s="0" t="n">
        <f aca="false">VLOOKUP(D907,'paramètres CI'!$A$1:$B$6,2)</f>
        <v>0.022045059962018</v>
      </c>
    </row>
    <row r="908" customFormat="false" ht="15.8" hidden="false" customHeight="false" outlineLevel="0" collapsed="false">
      <c r="A908" s="0" t="s">
        <v>17</v>
      </c>
      <c r="B908" s="0" t="s">
        <v>122</v>
      </c>
      <c r="C908" s="0" t="s">
        <v>40</v>
      </c>
      <c r="D908" s="0" t="s">
        <v>37</v>
      </c>
      <c r="J908" s="0" t="n">
        <v>9.49046425083868</v>
      </c>
      <c r="K908" s="0" t="n">
        <v>20</v>
      </c>
      <c r="L908" s="0" t="n">
        <v>100.711409052778</v>
      </c>
      <c r="M908" s="0" t="n">
        <v>0.591581335257759</v>
      </c>
      <c r="N908" s="0" t="n">
        <v>0.0834429264869699</v>
      </c>
      <c r="O908" s="0" t="n">
        <f aca="false">VLOOKUP(D908,'paramètres CI'!$A$1:$B$6,2)</f>
        <v>0.0385046990211696</v>
      </c>
    </row>
    <row r="909" customFormat="false" ht="15.8" hidden="false" customHeight="false" outlineLevel="0" collapsed="false">
      <c r="A909" s="0" t="s">
        <v>17</v>
      </c>
      <c r="B909" s="0" t="s">
        <v>122</v>
      </c>
      <c r="C909" s="0" t="s">
        <v>41</v>
      </c>
      <c r="D909" s="0" t="s">
        <v>39</v>
      </c>
      <c r="J909" s="0" t="n">
        <v>7.09131803990278</v>
      </c>
      <c r="K909" s="0" t="n">
        <v>20</v>
      </c>
      <c r="L909" s="0" t="n">
        <v>104.868912052454</v>
      </c>
      <c r="M909" s="0" t="n">
        <v>0.800823741423235</v>
      </c>
      <c r="N909" s="0" t="n">
        <v>0.498838441713609</v>
      </c>
      <c r="O909" s="0" t="n">
        <f aca="false">VLOOKUP(D909,'paramètres CI'!$A$1:$B$6,2)</f>
        <v>0.022045059962018</v>
      </c>
    </row>
    <row r="910" customFormat="false" ht="15.8" hidden="false" customHeight="false" outlineLevel="0" collapsed="false">
      <c r="A910" s="0" t="s">
        <v>17</v>
      </c>
      <c r="B910" s="0" t="s">
        <v>122</v>
      </c>
      <c r="C910" s="0" t="s">
        <v>45</v>
      </c>
      <c r="D910" s="0" t="s">
        <v>43</v>
      </c>
      <c r="J910" s="0" t="n">
        <v>10</v>
      </c>
      <c r="K910" s="0" t="n">
        <v>13</v>
      </c>
      <c r="L910" s="0" t="n">
        <v>97.8247532377518</v>
      </c>
      <c r="M910" s="0" t="n">
        <v>0.9</v>
      </c>
      <c r="N910" s="0" t="n">
        <v>0.221897608573385</v>
      </c>
      <c r="O910" s="0" t="n">
        <f aca="false">VLOOKUP(D910,'paramètres CI'!$A$1:$B$6,2)</f>
        <v>0.0935912806596305</v>
      </c>
    </row>
    <row r="911" customFormat="false" ht="15.8" hidden="false" customHeight="false" outlineLevel="0" collapsed="false">
      <c r="A911" s="0" t="s">
        <v>17</v>
      </c>
      <c r="B911" s="0" t="s">
        <v>122</v>
      </c>
      <c r="C911" s="0" t="s">
        <v>46</v>
      </c>
      <c r="D911" s="0" t="s">
        <v>43</v>
      </c>
      <c r="J911" s="0" t="n">
        <v>12</v>
      </c>
      <c r="K911" s="0" t="n">
        <v>13</v>
      </c>
      <c r="L911" s="0" t="n">
        <v>97.8247532377518</v>
      </c>
      <c r="M911" s="0" t="n">
        <v>1</v>
      </c>
      <c r="N911" s="0" t="n">
        <v>9.99400359784131E-005</v>
      </c>
      <c r="O911" s="0" t="n">
        <f aca="false">VLOOKUP(D911,'paramètres CI'!$A$1:$B$6,2)</f>
        <v>0.0935912806596305</v>
      </c>
    </row>
    <row r="912" customFormat="false" ht="15.8" hidden="false" customHeight="false" outlineLevel="0" collapsed="false">
      <c r="A912" s="0" t="s">
        <v>17</v>
      </c>
      <c r="B912" s="0" t="s">
        <v>122</v>
      </c>
      <c r="C912" s="0" t="s">
        <v>48</v>
      </c>
      <c r="D912" s="0" t="s">
        <v>43</v>
      </c>
      <c r="J912" s="0" t="n">
        <v>44.4161672367735</v>
      </c>
      <c r="K912" s="0" t="n">
        <v>20</v>
      </c>
      <c r="L912" s="0" t="n">
        <v>102.453628334613</v>
      </c>
      <c r="M912" s="0" t="n">
        <v>2.83163023255814</v>
      </c>
      <c r="N912" s="0" t="n">
        <v>0.120226185299057</v>
      </c>
      <c r="O912" s="0" t="n">
        <f aca="false">VLOOKUP(D912,'paramètres CI'!$A$1:$B$6,2)</f>
        <v>0.0935912806596305</v>
      </c>
    </row>
    <row r="913" customFormat="false" ht="15.8" hidden="false" customHeight="false" outlineLevel="0" collapsed="false">
      <c r="A913" s="0" t="s">
        <v>17</v>
      </c>
      <c r="B913" s="0" t="s">
        <v>122</v>
      </c>
      <c r="C913" s="0" t="s">
        <v>49</v>
      </c>
      <c r="D913" s="0" t="s">
        <v>43</v>
      </c>
      <c r="J913" s="0" t="n">
        <v>55.5202090459668</v>
      </c>
      <c r="K913" s="0" t="n">
        <v>20</v>
      </c>
      <c r="L913" s="0" t="n">
        <v>102.453628334613</v>
      </c>
      <c r="M913" s="0" t="n">
        <v>3.39795627906976</v>
      </c>
      <c r="N913" s="0" t="n">
        <v>9.99400359784131E-005</v>
      </c>
      <c r="O913" s="0" t="n">
        <f aca="false">VLOOKUP(D913,'paramètres CI'!$A$1:$B$6,2)</f>
        <v>0.0935912806596305</v>
      </c>
    </row>
    <row r="914" customFormat="false" ht="15.8" hidden="false" customHeight="false" outlineLevel="0" collapsed="false">
      <c r="A914" s="0" t="s">
        <v>17</v>
      </c>
      <c r="B914" s="0" t="s">
        <v>123</v>
      </c>
      <c r="C914" s="0" t="s">
        <v>32</v>
      </c>
      <c r="D914" s="0" t="s">
        <v>33</v>
      </c>
      <c r="J914" s="0" t="n">
        <v>16.5235357593687</v>
      </c>
      <c r="K914" s="0" t="n">
        <v>25</v>
      </c>
      <c r="L914" s="0" t="n">
        <v>86.9737249087105</v>
      </c>
      <c r="M914" s="0" t="n">
        <v>1.56940337738782</v>
      </c>
      <c r="N914" s="0" t="n">
        <v>0.0254922075145895</v>
      </c>
      <c r="O914" s="0" t="n">
        <f aca="false">VLOOKUP(D914,'paramètres CI'!$A$1:$B$6,2)</f>
        <v>0.033584731604575</v>
      </c>
    </row>
    <row r="915" customFormat="false" ht="15.8" hidden="false" customHeight="false" outlineLevel="0" collapsed="false">
      <c r="A915" s="0" t="s">
        <v>17</v>
      </c>
      <c r="B915" s="0" t="s">
        <v>123</v>
      </c>
      <c r="C915" s="0" t="s">
        <v>32</v>
      </c>
      <c r="D915" s="0" t="s">
        <v>34</v>
      </c>
      <c r="J915" s="0" t="n">
        <v>15.8367757689779</v>
      </c>
      <c r="K915" s="0" t="n">
        <v>25</v>
      </c>
      <c r="L915" s="0" t="n">
        <v>107.961295893599</v>
      </c>
      <c r="M915" s="0" t="n">
        <v>1.7117364668971</v>
      </c>
      <c r="N915" s="0" t="n">
        <v>0.0493287215675009</v>
      </c>
      <c r="O915" s="0" t="n">
        <f aca="false">VLOOKUP(D915,'paramètres CI'!$A$1:$B$6,2)</f>
        <v>0.0424847883250769</v>
      </c>
    </row>
    <row r="916" customFormat="false" ht="15.8" hidden="false" customHeight="false" outlineLevel="0" collapsed="false">
      <c r="A916" s="0" t="s">
        <v>17</v>
      </c>
      <c r="B916" s="0" t="s">
        <v>123</v>
      </c>
      <c r="C916" s="0" t="s">
        <v>35</v>
      </c>
      <c r="D916" s="0" t="s">
        <v>33</v>
      </c>
      <c r="J916" s="0" t="n">
        <v>20.6544196992108</v>
      </c>
      <c r="K916" s="0" t="n">
        <v>25</v>
      </c>
      <c r="L916" s="0" t="n">
        <v>86.9737249087105</v>
      </c>
      <c r="M916" s="0" t="n">
        <v>1.88328405286538</v>
      </c>
      <c r="N916" s="0" t="n">
        <v>9.99400359784131E-005</v>
      </c>
      <c r="O916" s="0" t="n">
        <f aca="false">VLOOKUP(D916,'paramètres CI'!$A$1:$B$6,2)</f>
        <v>0.033584731604575</v>
      </c>
    </row>
    <row r="917" customFormat="false" ht="15.8" hidden="false" customHeight="false" outlineLevel="0" collapsed="false">
      <c r="A917" s="0" t="s">
        <v>17</v>
      </c>
      <c r="B917" s="0" t="s">
        <v>123</v>
      </c>
      <c r="C917" s="0" t="s">
        <v>35</v>
      </c>
      <c r="D917" s="0" t="s">
        <v>34</v>
      </c>
      <c r="J917" s="0" t="n">
        <v>19.7959697112224</v>
      </c>
      <c r="K917" s="0" t="n">
        <v>25</v>
      </c>
      <c r="L917" s="0" t="n">
        <v>107.961295893599</v>
      </c>
      <c r="M917" s="0" t="n">
        <v>2.05408376027652</v>
      </c>
      <c r="N917" s="0" t="n">
        <v>9.99400359784131E-005</v>
      </c>
      <c r="O917" s="0" t="n">
        <f aca="false">VLOOKUP(D917,'paramètres CI'!$A$1:$B$6,2)</f>
        <v>0.0424847883250769</v>
      </c>
    </row>
    <row r="918" customFormat="false" ht="15.8" hidden="false" customHeight="false" outlineLevel="0" collapsed="false">
      <c r="A918" s="0" t="s">
        <v>17</v>
      </c>
      <c r="B918" s="0" t="s">
        <v>123</v>
      </c>
      <c r="C918" s="0" t="s">
        <v>36</v>
      </c>
      <c r="D918" s="0" t="s">
        <v>37</v>
      </c>
      <c r="J918" s="0" t="n">
        <v>12.6861893397271</v>
      </c>
      <c r="K918" s="0" t="n">
        <v>20</v>
      </c>
      <c r="L918" s="0" t="n">
        <v>95.8450232042525</v>
      </c>
      <c r="M918" s="0" t="n">
        <v>0.708990449700104</v>
      </c>
      <c r="N918" s="0" t="n">
        <v>9.99400359784131E-005</v>
      </c>
      <c r="O918" s="0" t="n">
        <f aca="false">VLOOKUP(D918,'paramètres CI'!$A$1:$B$6,2)</f>
        <v>0.0385046990211696</v>
      </c>
    </row>
    <row r="919" customFormat="false" ht="15.8" hidden="false" customHeight="false" outlineLevel="0" collapsed="false">
      <c r="A919" s="0" t="s">
        <v>17</v>
      </c>
      <c r="B919" s="0" t="s">
        <v>123</v>
      </c>
      <c r="C919" s="0" t="s">
        <v>38</v>
      </c>
      <c r="D919" s="0" t="s">
        <v>39</v>
      </c>
      <c r="J919" s="0" t="n">
        <v>9.0461839855864</v>
      </c>
      <c r="K919" s="0" t="n">
        <v>20</v>
      </c>
      <c r="L919" s="0" t="n">
        <v>97.6049240920827</v>
      </c>
      <c r="M919" s="0" t="n">
        <v>0.909550246678663</v>
      </c>
      <c r="N919" s="0" t="n">
        <v>9.99400359784131E-005</v>
      </c>
      <c r="O919" s="0" t="n">
        <f aca="false">VLOOKUP(D919,'paramètres CI'!$A$1:$B$6,2)</f>
        <v>0.022045059962018</v>
      </c>
    </row>
    <row r="920" customFormat="false" ht="15.8" hidden="false" customHeight="false" outlineLevel="0" collapsed="false">
      <c r="A920" s="0" t="s">
        <v>17</v>
      </c>
      <c r="B920" s="0" t="s">
        <v>123</v>
      </c>
      <c r="C920" s="0" t="s">
        <v>40</v>
      </c>
      <c r="D920" s="0" t="s">
        <v>37</v>
      </c>
      <c r="J920" s="0" t="n">
        <v>10.1489514717817</v>
      </c>
      <c r="K920" s="0" t="n">
        <v>20</v>
      </c>
      <c r="L920" s="0" t="n">
        <v>95.8450232042525</v>
      </c>
      <c r="M920" s="0" t="n">
        <v>0.585982551645999</v>
      </c>
      <c r="N920" s="0" t="n">
        <v>0.059386544577738</v>
      </c>
      <c r="O920" s="0" t="n">
        <f aca="false">VLOOKUP(D920,'paramètres CI'!$A$1:$B$6,2)</f>
        <v>0.0385046990211696</v>
      </c>
    </row>
    <row r="921" customFormat="false" ht="15.8" hidden="false" customHeight="false" outlineLevel="0" collapsed="false">
      <c r="A921" s="0" t="s">
        <v>17</v>
      </c>
      <c r="B921" s="0" t="s">
        <v>123</v>
      </c>
      <c r="C921" s="0" t="s">
        <v>41</v>
      </c>
      <c r="D921" s="0" t="s">
        <v>39</v>
      </c>
      <c r="J921" s="0" t="n">
        <v>7.23694718846912</v>
      </c>
      <c r="K921" s="0" t="n">
        <v>20</v>
      </c>
      <c r="L921" s="0" t="n">
        <v>97.6049240920827</v>
      </c>
      <c r="M921" s="0" t="n">
        <v>0.79007051018114</v>
      </c>
      <c r="N921" s="0" t="n">
        <v>0.608665400114688</v>
      </c>
      <c r="O921" s="0" t="n">
        <f aca="false">VLOOKUP(D921,'paramètres CI'!$A$1:$B$6,2)</f>
        <v>0.022045059962018</v>
      </c>
    </row>
    <row r="922" customFormat="false" ht="15.8" hidden="false" customHeight="false" outlineLevel="0" collapsed="false">
      <c r="A922" s="0" t="s">
        <v>17</v>
      </c>
      <c r="B922" s="0" t="s">
        <v>123</v>
      </c>
      <c r="C922" s="0" t="s">
        <v>45</v>
      </c>
      <c r="D922" s="0" t="s">
        <v>43</v>
      </c>
      <c r="J922" s="0" t="n">
        <v>10</v>
      </c>
      <c r="K922" s="0" t="n">
        <v>13</v>
      </c>
      <c r="L922" s="0" t="n">
        <v>90.3544916372871</v>
      </c>
      <c r="M922" s="0" t="n">
        <v>0.886431758814342</v>
      </c>
      <c r="N922" s="0" t="n">
        <v>0.170370493960362</v>
      </c>
      <c r="O922" s="0" t="n">
        <f aca="false">VLOOKUP(D922,'paramètres CI'!$A$1:$B$6,2)</f>
        <v>0.0935912806596305</v>
      </c>
    </row>
    <row r="923" customFormat="false" ht="15.8" hidden="false" customHeight="false" outlineLevel="0" collapsed="false">
      <c r="A923" s="0" t="s">
        <v>17</v>
      </c>
      <c r="B923" s="0" t="s">
        <v>123</v>
      </c>
      <c r="C923" s="0" t="s">
        <v>46</v>
      </c>
      <c r="D923" s="0" t="s">
        <v>43</v>
      </c>
      <c r="J923" s="0" t="n">
        <v>12</v>
      </c>
      <c r="K923" s="0" t="n">
        <v>13</v>
      </c>
      <c r="L923" s="0" t="n">
        <v>90.3544916372871</v>
      </c>
      <c r="M923" s="0" t="n">
        <v>1</v>
      </c>
      <c r="N923" s="0" t="n">
        <v>9.99400359784131E-005</v>
      </c>
      <c r="O923" s="0" t="n">
        <f aca="false">VLOOKUP(D923,'paramètres CI'!$A$1:$B$6,2)</f>
        <v>0.0935912806596305</v>
      </c>
    </row>
    <row r="924" customFormat="false" ht="15.8" hidden="false" customHeight="false" outlineLevel="0" collapsed="false">
      <c r="A924" s="0" t="s">
        <v>17</v>
      </c>
      <c r="B924" s="0" t="s">
        <v>123</v>
      </c>
      <c r="C924" s="0" t="s">
        <v>48</v>
      </c>
      <c r="D924" s="0" t="s">
        <v>43</v>
      </c>
      <c r="J924" s="0" t="n">
        <v>46.4724104558436</v>
      </c>
      <c r="K924" s="0" t="n">
        <v>20</v>
      </c>
      <c r="L924" s="0" t="n">
        <v>92.8608941664512</v>
      </c>
      <c r="M924" s="0" t="n">
        <v>2.69855469480567</v>
      </c>
      <c r="N924" s="0" t="n">
        <v>0.0861569920492517</v>
      </c>
      <c r="O924" s="0" t="n">
        <f aca="false">VLOOKUP(D924,'paramètres CI'!$A$1:$B$6,2)</f>
        <v>0.0935912806596305</v>
      </c>
    </row>
    <row r="925" customFormat="false" ht="15.8" hidden="false" customHeight="false" outlineLevel="0" collapsed="false">
      <c r="A925" s="0" t="s">
        <v>17</v>
      </c>
      <c r="B925" s="0" t="s">
        <v>123</v>
      </c>
      <c r="C925" s="0" t="s">
        <v>49</v>
      </c>
      <c r="D925" s="0" t="s">
        <v>43</v>
      </c>
      <c r="J925" s="0" t="n">
        <v>58.0905130698045</v>
      </c>
      <c r="K925" s="0" t="n">
        <v>20</v>
      </c>
      <c r="L925" s="0" t="n">
        <v>92.8608941664512</v>
      </c>
      <c r="M925" s="0" t="n">
        <v>2.66865839171316</v>
      </c>
      <c r="N925" s="0" t="n">
        <v>9.99400359784131E-005</v>
      </c>
      <c r="O925" s="0" t="n">
        <f aca="false">VLOOKUP(D925,'paramètres CI'!$A$1:$B$6,2)</f>
        <v>0.0935912806596305</v>
      </c>
    </row>
    <row r="926" customFormat="false" ht="15.8" hidden="false" customHeight="false" outlineLevel="0" collapsed="false">
      <c r="A926" s="0" t="s">
        <v>17</v>
      </c>
      <c r="B926" s="0" t="s">
        <v>124</v>
      </c>
      <c r="C926" s="0" t="s">
        <v>32</v>
      </c>
      <c r="D926" s="0" t="s">
        <v>34</v>
      </c>
      <c r="J926" s="0" t="n">
        <v>13.9982247593231</v>
      </c>
      <c r="K926" s="0" t="n">
        <v>25</v>
      </c>
      <c r="L926" s="0" t="n">
        <v>91.9524220898879</v>
      </c>
      <c r="M926" s="0" t="n">
        <v>1.65303591021952</v>
      </c>
      <c r="N926" s="0" t="n">
        <v>0.0229842127093974</v>
      </c>
      <c r="O926" s="0" t="n">
        <f aca="false">VLOOKUP(D926,'paramètres CI'!$A$1:$B$6,2)</f>
        <v>0.0424847883250769</v>
      </c>
    </row>
    <row r="927" customFormat="false" ht="15.8" hidden="false" customHeight="false" outlineLevel="0" collapsed="false">
      <c r="A927" s="0" t="s">
        <v>17</v>
      </c>
      <c r="B927" s="0" t="s">
        <v>124</v>
      </c>
      <c r="C927" s="0" t="s">
        <v>32</v>
      </c>
      <c r="D927" s="0" t="s">
        <v>33</v>
      </c>
      <c r="J927" s="0" t="n">
        <v>14.9298636983161</v>
      </c>
      <c r="K927" s="0" t="n">
        <v>25</v>
      </c>
      <c r="L927" s="0" t="n">
        <v>80.2693903996077</v>
      </c>
      <c r="M927" s="0" t="n">
        <v>1.5326836002098</v>
      </c>
      <c r="N927" s="0" t="n">
        <v>0.0284911509071714</v>
      </c>
      <c r="O927" s="0" t="n">
        <f aca="false">VLOOKUP(D927,'paramètres CI'!$A$1:$B$6,2)</f>
        <v>0.033584731604575</v>
      </c>
    </row>
    <row r="928" customFormat="false" ht="15.8" hidden="false" customHeight="false" outlineLevel="0" collapsed="false">
      <c r="A928" s="0" t="s">
        <v>17</v>
      </c>
      <c r="B928" s="0" t="s">
        <v>124</v>
      </c>
      <c r="C928" s="0" t="s">
        <v>35</v>
      </c>
      <c r="D928" s="0" t="s">
        <v>33</v>
      </c>
      <c r="J928" s="0" t="n">
        <v>18.6623296228952</v>
      </c>
      <c r="K928" s="0" t="n">
        <v>25</v>
      </c>
      <c r="L928" s="0" t="n">
        <v>80.2693903996077</v>
      </c>
      <c r="M928" s="0" t="n">
        <v>1.83922032025177</v>
      </c>
      <c r="N928" s="0" t="n">
        <v>9.99400359784132E-005</v>
      </c>
      <c r="O928" s="0" t="n">
        <f aca="false">VLOOKUP(D928,'paramètres CI'!$A$1:$B$6,2)</f>
        <v>0.033584731604575</v>
      </c>
    </row>
    <row r="929" customFormat="false" ht="15.8" hidden="false" customHeight="false" outlineLevel="0" collapsed="false">
      <c r="A929" s="0" t="s">
        <v>17</v>
      </c>
      <c r="B929" s="0" t="s">
        <v>124</v>
      </c>
      <c r="C929" s="0" t="s">
        <v>35</v>
      </c>
      <c r="D929" s="0" t="s">
        <v>34</v>
      </c>
      <c r="J929" s="0" t="n">
        <v>17.4977809491538</v>
      </c>
      <c r="K929" s="0" t="n">
        <v>25</v>
      </c>
      <c r="L929" s="0" t="n">
        <v>91.9524220898879</v>
      </c>
      <c r="M929" s="0" t="n">
        <v>1.98364309226343</v>
      </c>
      <c r="N929" s="0" t="n">
        <v>9.99400359784132E-005</v>
      </c>
      <c r="O929" s="0" t="n">
        <f aca="false">VLOOKUP(D929,'paramètres CI'!$A$1:$B$6,2)</f>
        <v>0.0424847883250769</v>
      </c>
    </row>
    <row r="930" customFormat="false" ht="15.8" hidden="false" customHeight="false" outlineLevel="0" collapsed="false">
      <c r="A930" s="0" t="s">
        <v>17</v>
      </c>
      <c r="B930" s="0" t="s">
        <v>124</v>
      </c>
      <c r="C930" s="0" t="s">
        <v>36</v>
      </c>
      <c r="D930" s="0" t="s">
        <v>37</v>
      </c>
      <c r="J930" s="0" t="n">
        <v>8.32262144682639</v>
      </c>
      <c r="K930" s="0" t="n">
        <v>20</v>
      </c>
      <c r="L930" s="0" t="n">
        <v>88.1404750494539</v>
      </c>
      <c r="M930" s="0" t="n">
        <v>0.704042145243581</v>
      </c>
      <c r="N930" s="0" t="n">
        <v>9.99400359784132E-005</v>
      </c>
      <c r="O930" s="0" t="n">
        <f aca="false">VLOOKUP(D930,'paramètres CI'!$A$1:$B$6,2)</f>
        <v>0.0385046990211696</v>
      </c>
    </row>
    <row r="931" customFormat="false" ht="15.8" hidden="false" customHeight="false" outlineLevel="0" collapsed="false">
      <c r="A931" s="0" t="s">
        <v>17</v>
      </c>
      <c r="B931" s="0" t="s">
        <v>124</v>
      </c>
      <c r="C931" s="0" t="s">
        <v>38</v>
      </c>
      <c r="D931" s="0" t="s">
        <v>39</v>
      </c>
      <c r="J931" s="0" t="n">
        <v>6.00242373707821</v>
      </c>
      <c r="K931" s="0" t="n">
        <v>20</v>
      </c>
      <c r="L931" s="0" t="n">
        <v>86.5449356310118</v>
      </c>
      <c r="M931" s="0" t="n">
        <v>0.898122668281457</v>
      </c>
      <c r="N931" s="0" t="n">
        <v>9.99400359784132E-005</v>
      </c>
      <c r="O931" s="0" t="n">
        <f aca="false">VLOOKUP(D931,'paramètres CI'!$A$1:$B$6,2)</f>
        <v>0.022045059962018</v>
      </c>
    </row>
    <row r="932" customFormat="false" ht="15.8" hidden="false" customHeight="false" outlineLevel="0" collapsed="false">
      <c r="A932" s="0" t="s">
        <v>17</v>
      </c>
      <c r="B932" s="0" t="s">
        <v>124</v>
      </c>
      <c r="C932" s="0" t="s">
        <v>40</v>
      </c>
      <c r="D932" s="0" t="s">
        <v>37</v>
      </c>
      <c r="J932" s="0" t="n">
        <v>6.65809715746111</v>
      </c>
      <c r="K932" s="0" t="n">
        <v>20</v>
      </c>
      <c r="L932" s="0" t="n">
        <v>88.1404750494539</v>
      </c>
      <c r="M932" s="0" t="n">
        <v>0.589331152418037</v>
      </c>
      <c r="N932" s="0" t="n">
        <v>0.0788121026289228</v>
      </c>
      <c r="O932" s="0" t="n">
        <f aca="false">VLOOKUP(D932,'paramètres CI'!$A$1:$B$6,2)</f>
        <v>0.0385046990211696</v>
      </c>
    </row>
    <row r="933" customFormat="false" ht="15.8" hidden="false" customHeight="false" outlineLevel="0" collapsed="false">
      <c r="A933" s="0" t="s">
        <v>17</v>
      </c>
      <c r="B933" s="0" t="s">
        <v>124</v>
      </c>
      <c r="C933" s="0" t="s">
        <v>41</v>
      </c>
      <c r="D933" s="0" t="s">
        <v>39</v>
      </c>
      <c r="J933" s="0" t="n">
        <v>4.80193898966257</v>
      </c>
      <c r="K933" s="0" t="n">
        <v>20</v>
      </c>
      <c r="L933" s="0" t="n">
        <v>86.5449356310118</v>
      </c>
      <c r="M933" s="0" t="n">
        <v>0.792536301698865</v>
      </c>
      <c r="N933" s="0" t="n">
        <v>0.524963936127474</v>
      </c>
      <c r="O933" s="0" t="n">
        <f aca="false">VLOOKUP(D933,'paramètres CI'!$A$1:$B$6,2)</f>
        <v>0.022045059962018</v>
      </c>
    </row>
    <row r="934" customFormat="false" ht="15.8" hidden="false" customHeight="false" outlineLevel="0" collapsed="false">
      <c r="A934" s="0" t="s">
        <v>17</v>
      </c>
      <c r="B934" s="0" t="s">
        <v>124</v>
      </c>
      <c r="C934" s="0" t="s">
        <v>45</v>
      </c>
      <c r="D934" s="0" t="s">
        <v>43</v>
      </c>
      <c r="J934" s="0" t="n">
        <v>10</v>
      </c>
      <c r="K934" s="0" t="n">
        <v>13</v>
      </c>
      <c r="L934" s="0" t="n">
        <v>85.3068579328838</v>
      </c>
      <c r="M934" s="0" t="n">
        <v>0.885381270501952</v>
      </c>
      <c r="N934" s="0" t="n">
        <v>0.227439953890615</v>
      </c>
      <c r="O934" s="0" t="n">
        <f aca="false">VLOOKUP(D934,'paramètres CI'!$A$1:$B$6,2)</f>
        <v>0.0935912806596305</v>
      </c>
    </row>
    <row r="935" customFormat="false" ht="15.8" hidden="false" customHeight="false" outlineLevel="0" collapsed="false">
      <c r="A935" s="0" t="s">
        <v>17</v>
      </c>
      <c r="B935" s="0" t="s">
        <v>124</v>
      </c>
      <c r="C935" s="0" t="s">
        <v>46</v>
      </c>
      <c r="D935" s="0" t="s">
        <v>43</v>
      </c>
      <c r="J935" s="0" t="n">
        <v>12</v>
      </c>
      <c r="K935" s="0" t="n">
        <v>13</v>
      </c>
      <c r="L935" s="0" t="n">
        <v>85.3068579328838</v>
      </c>
      <c r="M935" s="0" t="n">
        <v>1</v>
      </c>
      <c r="N935" s="0" t="n">
        <v>9.99400359784132E-005</v>
      </c>
      <c r="O935" s="0" t="n">
        <f aca="false">VLOOKUP(D935,'paramètres CI'!$A$1:$B$6,2)</f>
        <v>0.0935912806596305</v>
      </c>
    </row>
    <row r="936" customFormat="false" ht="15.8" hidden="false" customHeight="false" outlineLevel="0" collapsed="false">
      <c r="A936" s="0" t="s">
        <v>17</v>
      </c>
      <c r="B936" s="0" t="s">
        <v>124</v>
      </c>
      <c r="C936" s="0" t="s">
        <v>48</v>
      </c>
      <c r="D936" s="0" t="s">
        <v>43</v>
      </c>
      <c r="J936" s="0" t="n">
        <v>43.0095649595968</v>
      </c>
      <c r="K936" s="0" t="n">
        <v>20</v>
      </c>
      <c r="L936" s="0" t="n">
        <v>90.8612466904461</v>
      </c>
      <c r="M936" s="0" t="n">
        <v>2.68700961095039</v>
      </c>
      <c r="N936" s="0" t="n">
        <v>0.116709003520549</v>
      </c>
      <c r="O936" s="0" t="n">
        <f aca="false">VLOOKUP(D936,'paramètres CI'!$A$1:$B$6,2)</f>
        <v>0.0935912806596305</v>
      </c>
    </row>
    <row r="937" customFormat="false" ht="15.8" hidden="false" customHeight="false" outlineLevel="0" collapsed="false">
      <c r="A937" s="0" t="s">
        <v>17</v>
      </c>
      <c r="B937" s="0" t="s">
        <v>124</v>
      </c>
      <c r="C937" s="0" t="s">
        <v>49</v>
      </c>
      <c r="D937" s="0" t="s">
        <v>43</v>
      </c>
      <c r="J937" s="0" t="n">
        <v>53.761956199496</v>
      </c>
      <c r="K937" s="0" t="n">
        <v>20</v>
      </c>
      <c r="L937" s="0" t="n">
        <v>90.8612466904461</v>
      </c>
      <c r="M937" s="0" t="n">
        <v>2.53657855675673</v>
      </c>
      <c r="N937" s="0" t="n">
        <v>9.99400359784132E-005</v>
      </c>
      <c r="O937" s="0" t="n">
        <f aca="false">VLOOKUP(D937,'paramètres CI'!$A$1:$B$6,2)</f>
        <v>0.0935912806596305</v>
      </c>
    </row>
    <row r="938" customFormat="false" ht="15.8" hidden="false" customHeight="false" outlineLevel="0" collapsed="false">
      <c r="A938" s="0" t="s">
        <v>17</v>
      </c>
      <c r="B938" s="0" t="s">
        <v>125</v>
      </c>
      <c r="C938" s="0" t="s">
        <v>32</v>
      </c>
      <c r="D938" s="0" t="s">
        <v>33</v>
      </c>
      <c r="J938" s="0" t="n">
        <v>14.4672114230217</v>
      </c>
      <c r="K938" s="0" t="n">
        <v>25</v>
      </c>
      <c r="L938" s="0" t="n">
        <v>91.2666177018074</v>
      </c>
      <c r="M938" s="0" t="n">
        <v>1.51598900872601</v>
      </c>
      <c r="N938" s="0" t="n">
        <v>0.0217315349468348</v>
      </c>
      <c r="O938" s="0" t="n">
        <f aca="false">VLOOKUP(D938,'paramètres CI'!$A$1:$B$6,2)</f>
        <v>0.033584731604575</v>
      </c>
    </row>
    <row r="939" customFormat="false" ht="15.8" hidden="false" customHeight="false" outlineLevel="0" collapsed="false">
      <c r="A939" s="0" t="s">
        <v>17</v>
      </c>
      <c r="B939" s="0" t="s">
        <v>125</v>
      </c>
      <c r="C939" s="0" t="s">
        <v>32</v>
      </c>
      <c r="D939" s="0" t="s">
        <v>34</v>
      </c>
      <c r="J939" s="0" t="n">
        <v>12.7918846901085</v>
      </c>
      <c r="K939" s="0" t="n">
        <v>25</v>
      </c>
      <c r="L939" s="0" t="n">
        <v>84.386345940198</v>
      </c>
      <c r="M939" s="0" t="n">
        <v>1.6334323186239</v>
      </c>
      <c r="N939" s="0" t="n">
        <v>0.0669835129487882</v>
      </c>
      <c r="O939" s="0" t="n">
        <f aca="false">VLOOKUP(D939,'paramètres CI'!$A$1:$B$6,2)</f>
        <v>0.0424847883250769</v>
      </c>
    </row>
    <row r="940" customFormat="false" ht="15.8" hidden="false" customHeight="false" outlineLevel="0" collapsed="false">
      <c r="A940" s="0" t="s">
        <v>17</v>
      </c>
      <c r="B940" s="0" t="s">
        <v>125</v>
      </c>
      <c r="C940" s="0" t="s">
        <v>35</v>
      </c>
      <c r="D940" s="0" t="s">
        <v>33</v>
      </c>
      <c r="J940" s="0" t="n">
        <v>18.0840142787772</v>
      </c>
      <c r="K940" s="0" t="n">
        <v>25</v>
      </c>
      <c r="L940" s="0" t="n">
        <v>91.2666177018074</v>
      </c>
      <c r="M940" s="0" t="n">
        <v>1.81918681047121</v>
      </c>
      <c r="N940" s="0" t="n">
        <v>9.99400359784132E-005</v>
      </c>
      <c r="O940" s="0" t="n">
        <f aca="false">VLOOKUP(D940,'paramètres CI'!$A$1:$B$6,2)</f>
        <v>0.033584731604575</v>
      </c>
    </row>
    <row r="941" customFormat="false" ht="15.8" hidden="false" customHeight="false" outlineLevel="0" collapsed="false">
      <c r="A941" s="0" t="s">
        <v>17</v>
      </c>
      <c r="B941" s="0" t="s">
        <v>125</v>
      </c>
      <c r="C941" s="0" t="s">
        <v>35</v>
      </c>
      <c r="D941" s="0" t="s">
        <v>34</v>
      </c>
      <c r="J941" s="0" t="n">
        <v>15.9898558626356</v>
      </c>
      <c r="K941" s="0" t="n">
        <v>25</v>
      </c>
      <c r="L941" s="0" t="n">
        <v>84.386345940198</v>
      </c>
      <c r="M941" s="0" t="n">
        <v>1.96011878234868</v>
      </c>
      <c r="N941" s="0" t="n">
        <v>9.99400359784132E-005</v>
      </c>
      <c r="O941" s="0" t="n">
        <f aca="false">VLOOKUP(D941,'paramètres CI'!$A$1:$B$6,2)</f>
        <v>0.0424847883250769</v>
      </c>
    </row>
    <row r="942" customFormat="false" ht="15.8" hidden="false" customHeight="false" outlineLevel="0" collapsed="false">
      <c r="A942" s="0" t="s">
        <v>17</v>
      </c>
      <c r="B942" s="0" t="s">
        <v>125</v>
      </c>
      <c r="C942" s="0" t="s">
        <v>36</v>
      </c>
      <c r="D942" s="0" t="s">
        <v>37</v>
      </c>
      <c r="J942" s="0" t="n">
        <v>7.2915120521011</v>
      </c>
      <c r="K942" s="0" t="n">
        <v>20</v>
      </c>
      <c r="L942" s="0" t="n">
        <v>78.3321172511611</v>
      </c>
      <c r="M942" s="0" t="n">
        <v>0.756422830434448</v>
      </c>
      <c r="N942" s="0" t="n">
        <v>9.99400359784132E-005</v>
      </c>
      <c r="O942" s="0" t="n">
        <f aca="false">VLOOKUP(D942,'paramètres CI'!$A$1:$B$6,2)</f>
        <v>0.0385046990211696</v>
      </c>
    </row>
    <row r="943" customFormat="false" ht="15.8" hidden="false" customHeight="false" outlineLevel="0" collapsed="false">
      <c r="A943" s="0" t="s">
        <v>17</v>
      </c>
      <c r="B943" s="0" t="s">
        <v>125</v>
      </c>
      <c r="C943" s="0" t="s">
        <v>38</v>
      </c>
      <c r="D943" s="0" t="s">
        <v>39</v>
      </c>
      <c r="J943" s="0" t="n">
        <v>5.52660207754889</v>
      </c>
      <c r="K943" s="0" t="n">
        <v>20</v>
      </c>
      <c r="L943" s="0" t="n">
        <v>79.8598781282222</v>
      </c>
      <c r="M943" s="0" t="n">
        <v>0.985134312763207</v>
      </c>
      <c r="N943" s="0" t="n">
        <v>9.99400359784132E-005</v>
      </c>
      <c r="O943" s="0" t="n">
        <f aca="false">VLOOKUP(D943,'paramètres CI'!$A$1:$B$6,2)</f>
        <v>0.022045059962018</v>
      </c>
    </row>
    <row r="944" customFormat="false" ht="15.8" hidden="false" customHeight="false" outlineLevel="0" collapsed="false">
      <c r="A944" s="0" t="s">
        <v>17</v>
      </c>
      <c r="B944" s="0" t="s">
        <v>125</v>
      </c>
      <c r="C944" s="0" t="s">
        <v>40</v>
      </c>
      <c r="D944" s="0" t="s">
        <v>37</v>
      </c>
      <c r="J944" s="0" t="n">
        <v>5.83320964168088</v>
      </c>
      <c r="K944" s="0" t="n">
        <v>20</v>
      </c>
      <c r="L944" s="0" t="n">
        <v>78.3321172511611</v>
      </c>
      <c r="M944" s="0" t="n">
        <v>0.595090487426262</v>
      </c>
      <c r="N944" s="0" t="n">
        <v>0.0607677902941192</v>
      </c>
      <c r="O944" s="0" t="n">
        <f aca="false">VLOOKUP(D944,'paramètres CI'!$A$1:$B$6,2)</f>
        <v>0.0385046990211696</v>
      </c>
    </row>
    <row r="945" customFormat="false" ht="15.8" hidden="false" customHeight="false" outlineLevel="0" collapsed="false">
      <c r="A945" s="0" t="s">
        <v>17</v>
      </c>
      <c r="B945" s="0" t="s">
        <v>125</v>
      </c>
      <c r="C945" s="0" t="s">
        <v>41</v>
      </c>
      <c r="D945" s="0" t="s">
        <v>39</v>
      </c>
      <c r="J945" s="0" t="n">
        <v>4.42128166203911</v>
      </c>
      <c r="K945" s="0" t="n">
        <v>20</v>
      </c>
      <c r="L945" s="0" t="n">
        <v>79.8598781282222</v>
      </c>
      <c r="M945" s="0" t="n">
        <v>0.804151491903591</v>
      </c>
      <c r="N945" s="0" t="n">
        <v>0.59491459803163</v>
      </c>
      <c r="O945" s="0" t="n">
        <f aca="false">VLOOKUP(D945,'paramètres CI'!$A$1:$B$6,2)</f>
        <v>0.022045059962018</v>
      </c>
    </row>
    <row r="946" customFormat="false" ht="15.8" hidden="false" customHeight="false" outlineLevel="0" collapsed="false">
      <c r="A946" s="0" t="s">
        <v>17</v>
      </c>
      <c r="B946" s="0" t="s">
        <v>125</v>
      </c>
      <c r="C946" s="0" t="s">
        <v>45</v>
      </c>
      <c r="D946" s="0" t="s">
        <v>43</v>
      </c>
      <c r="J946" s="0" t="n">
        <v>10</v>
      </c>
      <c r="K946" s="0" t="n">
        <v>13</v>
      </c>
      <c r="L946" s="0" t="n">
        <v>80.096585190714</v>
      </c>
      <c r="M946" s="0" t="n">
        <v>0.9</v>
      </c>
      <c r="N946" s="0" t="n">
        <v>0.169185604640378</v>
      </c>
      <c r="O946" s="0" t="n">
        <f aca="false">VLOOKUP(D946,'paramètres CI'!$A$1:$B$6,2)</f>
        <v>0.0935912806596305</v>
      </c>
    </row>
    <row r="947" customFormat="false" ht="15.8" hidden="false" customHeight="false" outlineLevel="0" collapsed="false">
      <c r="A947" s="0" t="s">
        <v>17</v>
      </c>
      <c r="B947" s="0" t="s">
        <v>125</v>
      </c>
      <c r="C947" s="0" t="s">
        <v>46</v>
      </c>
      <c r="D947" s="0" t="s">
        <v>43</v>
      </c>
      <c r="J947" s="0" t="n">
        <v>12</v>
      </c>
      <c r="K947" s="0" t="n">
        <v>13</v>
      </c>
      <c r="L947" s="0" t="n">
        <v>80.096585190714</v>
      </c>
      <c r="M947" s="0" t="n">
        <v>1</v>
      </c>
      <c r="N947" s="0" t="n">
        <v>9.99400359784132E-005</v>
      </c>
      <c r="O947" s="0" t="n">
        <f aca="false">VLOOKUP(D947,'paramètres CI'!$A$1:$B$6,2)</f>
        <v>0.0935912806596305</v>
      </c>
    </row>
    <row r="948" customFormat="false" ht="15.8" hidden="false" customHeight="false" outlineLevel="0" collapsed="false">
      <c r="A948" s="0" t="s">
        <v>17</v>
      </c>
      <c r="B948" s="0" t="s">
        <v>125</v>
      </c>
      <c r="C948" s="0" t="s">
        <v>48</v>
      </c>
      <c r="D948" s="0" t="s">
        <v>43</v>
      </c>
      <c r="J948" s="0" t="n">
        <v>38.5094757212699</v>
      </c>
      <c r="K948" s="0" t="n">
        <v>20</v>
      </c>
      <c r="L948" s="0" t="n">
        <v>82.9439376685999</v>
      </c>
      <c r="M948" s="0" t="n">
        <v>2.83163023255814</v>
      </c>
      <c r="N948" s="0" t="n">
        <v>0.0858173189223799</v>
      </c>
      <c r="O948" s="0" t="n">
        <f aca="false">VLOOKUP(D948,'paramètres CI'!$A$1:$B$6,2)</f>
        <v>0.0935912806596305</v>
      </c>
    </row>
    <row r="949" customFormat="false" ht="15.8" hidden="false" customHeight="false" outlineLevel="0" collapsed="false">
      <c r="A949" s="0" t="s">
        <v>17</v>
      </c>
      <c r="B949" s="0" t="s">
        <v>125</v>
      </c>
      <c r="C949" s="0" t="s">
        <v>49</v>
      </c>
      <c r="D949" s="0" t="s">
        <v>43</v>
      </c>
      <c r="J949" s="0" t="n">
        <v>48.1368446515874</v>
      </c>
      <c r="K949" s="0" t="n">
        <v>20</v>
      </c>
      <c r="L949" s="0" t="n">
        <v>82.9439376685999</v>
      </c>
      <c r="M949" s="0" t="n">
        <v>3.39795627906976</v>
      </c>
      <c r="N949" s="0" t="n">
        <v>9.99400359784132E-005</v>
      </c>
      <c r="O949" s="0" t="n">
        <f aca="false">VLOOKUP(D949,'paramètres CI'!$A$1:$B$6,2)</f>
        <v>0.0935912806596305</v>
      </c>
    </row>
    <row r="950" customFormat="false" ht="15.8" hidden="false" customHeight="false" outlineLevel="0" collapsed="false">
      <c r="A950" s="0" t="s">
        <v>17</v>
      </c>
      <c r="B950" s="0" t="s">
        <v>126</v>
      </c>
      <c r="C950" s="0" t="s">
        <v>32</v>
      </c>
      <c r="D950" s="0" t="s">
        <v>33</v>
      </c>
      <c r="J950" s="0" t="n">
        <v>24.8002102408303</v>
      </c>
      <c r="K950" s="0" t="n">
        <v>25</v>
      </c>
      <c r="L950" s="0" t="n">
        <v>87.7834965521851</v>
      </c>
      <c r="M950" s="0" t="n">
        <v>1.58353007161339</v>
      </c>
      <c r="N950" s="0" t="n">
        <v>0.0372872577597008</v>
      </c>
      <c r="O950" s="0" t="n">
        <f aca="false">VLOOKUP(D950,'paramètres CI'!$A$1:$B$6,2)</f>
        <v>0.033584731604575</v>
      </c>
    </row>
    <row r="951" customFormat="false" ht="15.8" hidden="false" customHeight="false" outlineLevel="0" collapsed="false">
      <c r="A951" s="0" t="s">
        <v>17</v>
      </c>
      <c r="B951" s="0" t="s">
        <v>126</v>
      </c>
      <c r="C951" s="0" t="s">
        <v>32</v>
      </c>
      <c r="D951" s="0" t="s">
        <v>34</v>
      </c>
      <c r="J951" s="0" t="n">
        <v>24.7925873182158</v>
      </c>
      <c r="K951" s="0" t="n">
        <v>25</v>
      </c>
      <c r="L951" s="0" t="n">
        <v>91.8429658644617</v>
      </c>
      <c r="M951" s="0" t="n">
        <v>1.64179592373878</v>
      </c>
      <c r="N951" s="0" t="n">
        <v>0.0599747113380406</v>
      </c>
      <c r="O951" s="0" t="n">
        <f aca="false">VLOOKUP(D951,'paramètres CI'!$A$1:$B$6,2)</f>
        <v>0.0424847883250769</v>
      </c>
    </row>
    <row r="952" customFormat="false" ht="15.8" hidden="false" customHeight="false" outlineLevel="0" collapsed="false">
      <c r="A952" s="0" t="s">
        <v>17</v>
      </c>
      <c r="B952" s="0" t="s">
        <v>126</v>
      </c>
      <c r="C952" s="0" t="s">
        <v>35</v>
      </c>
      <c r="D952" s="0" t="s">
        <v>33</v>
      </c>
      <c r="J952" s="0" t="n">
        <v>31.0002628010379</v>
      </c>
      <c r="K952" s="0" t="n">
        <v>25</v>
      </c>
      <c r="L952" s="0" t="n">
        <v>87.7834965521851</v>
      </c>
      <c r="M952" s="0" t="n">
        <v>1.90023608593606</v>
      </c>
      <c r="N952" s="0" t="n">
        <v>9.99400359784131E-005</v>
      </c>
      <c r="O952" s="0" t="n">
        <f aca="false">VLOOKUP(D952,'paramètres CI'!$A$1:$B$6,2)</f>
        <v>0.033584731604575</v>
      </c>
    </row>
    <row r="953" customFormat="false" ht="15.8" hidden="false" customHeight="false" outlineLevel="0" collapsed="false">
      <c r="A953" s="0" t="s">
        <v>17</v>
      </c>
      <c r="B953" s="0" t="s">
        <v>126</v>
      </c>
      <c r="C953" s="0" t="s">
        <v>35</v>
      </c>
      <c r="D953" s="0" t="s">
        <v>34</v>
      </c>
      <c r="J953" s="0" t="n">
        <v>30.9907341477697</v>
      </c>
      <c r="K953" s="0" t="n">
        <v>25</v>
      </c>
      <c r="L953" s="0" t="n">
        <v>91.8429658644617</v>
      </c>
      <c r="M953" s="0" t="n">
        <v>1.97015510848654</v>
      </c>
      <c r="N953" s="0" t="n">
        <v>9.99400359784131E-005</v>
      </c>
      <c r="O953" s="0" t="n">
        <f aca="false">VLOOKUP(D953,'paramètres CI'!$A$1:$B$6,2)</f>
        <v>0.0424847883250769</v>
      </c>
    </row>
    <row r="954" customFormat="false" ht="15.8" hidden="false" customHeight="false" outlineLevel="0" collapsed="false">
      <c r="A954" s="0" t="s">
        <v>17</v>
      </c>
      <c r="B954" s="0" t="s">
        <v>126</v>
      </c>
      <c r="C954" s="0" t="s">
        <v>36</v>
      </c>
      <c r="D954" s="0" t="s">
        <v>37</v>
      </c>
      <c r="J954" s="0" t="n">
        <v>33.4626666666666</v>
      </c>
      <c r="K954" s="0" t="n">
        <v>20</v>
      </c>
      <c r="L954" s="0" t="n">
        <v>88.1852053043774</v>
      </c>
      <c r="M954" s="0" t="n">
        <v>0.751417742745563</v>
      </c>
      <c r="N954" s="0" t="n">
        <v>9.99400359784131E-005</v>
      </c>
      <c r="O954" s="0" t="n">
        <f aca="false">VLOOKUP(D954,'paramètres CI'!$A$1:$B$6,2)</f>
        <v>0.0385046990211696</v>
      </c>
    </row>
    <row r="955" customFormat="false" ht="15.8" hidden="false" customHeight="false" outlineLevel="0" collapsed="false">
      <c r="A955" s="0" t="s">
        <v>17</v>
      </c>
      <c r="B955" s="0" t="s">
        <v>126</v>
      </c>
      <c r="C955" s="0" t="s">
        <v>38</v>
      </c>
      <c r="D955" s="0" t="s">
        <v>39</v>
      </c>
      <c r="J955" s="0" t="n">
        <v>33.4626666666666</v>
      </c>
      <c r="K955" s="0" t="n">
        <v>20</v>
      </c>
      <c r="L955" s="0" t="n">
        <v>88.8189149487011</v>
      </c>
      <c r="M955" s="0" t="n">
        <v>0.980154421996798</v>
      </c>
      <c r="N955" s="0" t="n">
        <v>9.99400359784131E-005</v>
      </c>
      <c r="O955" s="0" t="n">
        <f aca="false">VLOOKUP(D955,'paramètres CI'!$A$1:$B$6,2)</f>
        <v>0.022045059962018</v>
      </c>
    </row>
    <row r="956" customFormat="false" ht="15.8" hidden="false" customHeight="false" outlineLevel="0" collapsed="false">
      <c r="A956" s="0" t="s">
        <v>17</v>
      </c>
      <c r="B956" s="0" t="s">
        <v>126</v>
      </c>
      <c r="C956" s="0" t="s">
        <v>40</v>
      </c>
      <c r="D956" s="0" t="s">
        <v>37</v>
      </c>
      <c r="J956" s="0" t="n">
        <v>26.7701333333333</v>
      </c>
      <c r="K956" s="0" t="n">
        <v>20</v>
      </c>
      <c r="L956" s="0" t="n">
        <v>88.1852053043774</v>
      </c>
      <c r="M956" s="0" t="n">
        <v>0.581465320328633</v>
      </c>
      <c r="N956" s="0" t="n">
        <v>0.0630004872306587</v>
      </c>
      <c r="O956" s="0" t="n">
        <f aca="false">VLOOKUP(D956,'paramètres CI'!$A$1:$B$6,2)</f>
        <v>0.0385046990211696</v>
      </c>
    </row>
    <row r="957" customFormat="false" ht="15.8" hidden="false" customHeight="false" outlineLevel="0" collapsed="false">
      <c r="A957" s="0" t="s">
        <v>17</v>
      </c>
      <c r="B957" s="0" t="s">
        <v>126</v>
      </c>
      <c r="C957" s="0" t="s">
        <v>41</v>
      </c>
      <c r="D957" s="0" t="s">
        <v>39</v>
      </c>
      <c r="J957" s="0" t="n">
        <v>26.7701333333333</v>
      </c>
      <c r="K957" s="0" t="n">
        <v>20</v>
      </c>
      <c r="L957" s="0" t="n">
        <v>88.8189149487011</v>
      </c>
      <c r="M957" s="0" t="n">
        <v>0.790546322249073</v>
      </c>
      <c r="N957" s="0" t="n">
        <v>0.576151882415101</v>
      </c>
      <c r="O957" s="0" t="n">
        <f aca="false">VLOOKUP(D957,'paramètres CI'!$A$1:$B$6,2)</f>
        <v>0.022045059962018</v>
      </c>
    </row>
    <row r="958" customFormat="false" ht="15.8" hidden="false" customHeight="false" outlineLevel="0" collapsed="false">
      <c r="A958" s="0" t="s">
        <v>17</v>
      </c>
      <c r="B958" s="0" t="s">
        <v>126</v>
      </c>
      <c r="C958" s="0" t="s">
        <v>45</v>
      </c>
      <c r="D958" s="0" t="s">
        <v>43</v>
      </c>
      <c r="J958" s="0" t="n">
        <v>10</v>
      </c>
      <c r="K958" s="0" t="n">
        <v>13</v>
      </c>
      <c r="L958" s="0" t="n">
        <v>87.676402160226</v>
      </c>
      <c r="M958" s="0" t="n">
        <v>0.9</v>
      </c>
      <c r="N958" s="0" t="n">
        <v>0.174088025900846</v>
      </c>
      <c r="O958" s="0" t="n">
        <f aca="false">VLOOKUP(D958,'paramètres CI'!$A$1:$B$6,2)</f>
        <v>0.0935912806596305</v>
      </c>
    </row>
    <row r="959" customFormat="false" ht="15.8" hidden="false" customHeight="false" outlineLevel="0" collapsed="false">
      <c r="A959" s="0" t="s">
        <v>17</v>
      </c>
      <c r="B959" s="0" t="s">
        <v>126</v>
      </c>
      <c r="C959" s="0" t="s">
        <v>46</v>
      </c>
      <c r="D959" s="0" t="s">
        <v>43</v>
      </c>
      <c r="J959" s="0" t="n">
        <v>12</v>
      </c>
      <c r="K959" s="0" t="n">
        <v>13</v>
      </c>
      <c r="L959" s="0" t="n">
        <v>87.676402160226</v>
      </c>
      <c r="M959" s="0" t="n">
        <v>1</v>
      </c>
      <c r="N959" s="0" t="n">
        <v>9.99400359784131E-005</v>
      </c>
      <c r="O959" s="0" t="n">
        <f aca="false">VLOOKUP(D959,'paramètres CI'!$A$1:$B$6,2)</f>
        <v>0.0935912806596305</v>
      </c>
    </row>
    <row r="960" customFormat="false" ht="15.8" hidden="false" customHeight="false" outlineLevel="0" collapsed="false">
      <c r="A960" s="0" t="s">
        <v>17</v>
      </c>
      <c r="B960" s="0" t="s">
        <v>126</v>
      </c>
      <c r="C960" s="0" t="s">
        <v>48</v>
      </c>
      <c r="D960" s="0" t="s">
        <v>43</v>
      </c>
      <c r="J960" s="0" t="n">
        <v>42.3630525974817</v>
      </c>
      <c r="K960" s="0" t="n">
        <v>20</v>
      </c>
      <c r="L960" s="0" t="n">
        <v>88.7599323953724</v>
      </c>
      <c r="M960" s="0" t="n">
        <v>2.83163023255814</v>
      </c>
      <c r="N960" s="0" t="n">
        <v>0.0888979951397832</v>
      </c>
      <c r="O960" s="0" t="n">
        <f aca="false">VLOOKUP(D960,'paramètres CI'!$A$1:$B$6,2)</f>
        <v>0.0935912806596305</v>
      </c>
    </row>
    <row r="961" customFormat="false" ht="15.8" hidden="false" customHeight="false" outlineLevel="0" collapsed="false">
      <c r="A961" s="0" t="s">
        <v>17</v>
      </c>
      <c r="B961" s="0" t="s">
        <v>126</v>
      </c>
      <c r="C961" s="0" t="s">
        <v>49</v>
      </c>
      <c r="D961" s="0" t="s">
        <v>43</v>
      </c>
      <c r="J961" s="0" t="n">
        <v>52.9538157468521</v>
      </c>
      <c r="K961" s="0" t="n">
        <v>20</v>
      </c>
      <c r="L961" s="0" t="n">
        <v>88.7599323953724</v>
      </c>
      <c r="M961" s="0" t="n">
        <v>3.39795627906976</v>
      </c>
      <c r="N961" s="0" t="n">
        <v>9.99400359784131E-005</v>
      </c>
      <c r="O961" s="0" t="n">
        <f aca="false">VLOOKUP(D961,'paramètres CI'!$A$1:$B$6,2)</f>
        <v>0.0935912806596305</v>
      </c>
    </row>
    <row r="962" customFormat="false" ht="15.8" hidden="false" customHeight="false" outlineLevel="0" collapsed="false">
      <c r="A962" s="0" t="s">
        <v>18</v>
      </c>
      <c r="B962" s="0" t="s">
        <v>127</v>
      </c>
      <c r="C962" s="0" t="s">
        <v>32</v>
      </c>
      <c r="D962" s="0" t="s">
        <v>33</v>
      </c>
      <c r="J962" s="0" t="n">
        <v>10.8870461724804</v>
      </c>
      <c r="K962" s="0" t="n">
        <v>25</v>
      </c>
      <c r="L962" s="0" t="n">
        <v>79.2036466282157</v>
      </c>
      <c r="M962" s="0" t="n">
        <v>0.730094340512646</v>
      </c>
      <c r="N962" s="0" t="n">
        <v>0.0308424981960447</v>
      </c>
      <c r="O962" s="0" t="n">
        <f aca="false">VLOOKUP(D962,'paramètres CI'!$A$1:$B$6,2)</f>
        <v>0.033584731604575</v>
      </c>
    </row>
    <row r="963" customFormat="false" ht="15.8" hidden="false" customHeight="false" outlineLevel="0" collapsed="false">
      <c r="A963" s="0" t="s">
        <v>18</v>
      </c>
      <c r="B963" s="0" t="s">
        <v>127</v>
      </c>
      <c r="C963" s="0" t="s">
        <v>32</v>
      </c>
      <c r="D963" s="0" t="s">
        <v>34</v>
      </c>
      <c r="J963" s="0" t="n">
        <v>11.9996187494126</v>
      </c>
      <c r="K963" s="0" t="n">
        <v>25</v>
      </c>
      <c r="L963" s="0" t="n">
        <v>79.5285031143838</v>
      </c>
      <c r="M963" s="0" t="n">
        <v>0.721356669462009</v>
      </c>
      <c r="N963" s="0" t="n">
        <v>0.165961591297471</v>
      </c>
      <c r="O963" s="0" t="n">
        <f aca="false">VLOOKUP(D963,'paramètres CI'!$A$1:$B$6,2)</f>
        <v>0.0424847883250769</v>
      </c>
    </row>
    <row r="964" customFormat="false" ht="15.8" hidden="false" customHeight="false" outlineLevel="0" collapsed="false">
      <c r="A964" s="0" t="s">
        <v>18</v>
      </c>
      <c r="B964" s="0" t="s">
        <v>127</v>
      </c>
      <c r="C964" s="0" t="s">
        <v>35</v>
      </c>
      <c r="D964" s="0" t="s">
        <v>33</v>
      </c>
      <c r="J964" s="0" t="n">
        <v>13.6088077156005</v>
      </c>
      <c r="K964" s="0" t="n">
        <v>25</v>
      </c>
      <c r="L964" s="0" t="n">
        <v>79.2036466282157</v>
      </c>
      <c r="M964" s="0" t="n">
        <v>0.876113208615176</v>
      </c>
      <c r="N964" s="0" t="n">
        <v>9.99400359784131E-005</v>
      </c>
      <c r="O964" s="0" t="n">
        <f aca="false">VLOOKUP(D964,'paramètres CI'!$A$1:$B$6,2)</f>
        <v>0.033584731604575</v>
      </c>
    </row>
    <row r="965" customFormat="false" ht="15.8" hidden="false" customHeight="false" outlineLevel="0" collapsed="false">
      <c r="A965" s="0" t="s">
        <v>18</v>
      </c>
      <c r="B965" s="0" t="s">
        <v>127</v>
      </c>
      <c r="C965" s="0" t="s">
        <v>35</v>
      </c>
      <c r="D965" s="0" t="s">
        <v>34</v>
      </c>
      <c r="J965" s="0" t="n">
        <v>14.9995234367657</v>
      </c>
      <c r="K965" s="0" t="n">
        <v>25</v>
      </c>
      <c r="L965" s="0" t="n">
        <v>79.5285031143838</v>
      </c>
      <c r="M965" s="0" t="n">
        <v>0.865628003354412</v>
      </c>
      <c r="N965" s="0" t="n">
        <v>9.99400359784131E-005</v>
      </c>
      <c r="O965" s="0" t="n">
        <f aca="false">VLOOKUP(D965,'paramètres CI'!$A$1:$B$6,2)</f>
        <v>0.0424847883250769</v>
      </c>
    </row>
    <row r="966" customFormat="false" ht="15.8" hidden="false" customHeight="false" outlineLevel="0" collapsed="false">
      <c r="A966" s="0" t="s">
        <v>18</v>
      </c>
      <c r="B966" s="0" t="s">
        <v>127</v>
      </c>
      <c r="C966" s="0" t="s">
        <v>36</v>
      </c>
      <c r="D966" s="0" t="s">
        <v>37</v>
      </c>
      <c r="J966" s="0" t="n">
        <v>8.02824613300228</v>
      </c>
      <c r="K966" s="0" t="n">
        <v>20</v>
      </c>
      <c r="L966" s="0" t="n">
        <v>71.8323030084682</v>
      </c>
      <c r="M966" s="0" t="n">
        <v>0.764099764471662</v>
      </c>
      <c r="N966" s="0" t="n">
        <v>9.99400359784131E-005</v>
      </c>
      <c r="O966" s="0" t="n">
        <f aca="false">VLOOKUP(D966,'paramètres CI'!$A$1:$B$6,2)</f>
        <v>0.0385046990211696</v>
      </c>
    </row>
    <row r="967" customFormat="false" ht="15.8" hidden="false" customHeight="false" outlineLevel="0" collapsed="false">
      <c r="A967" s="0" t="s">
        <v>18</v>
      </c>
      <c r="B967" s="0" t="s">
        <v>127</v>
      </c>
      <c r="C967" s="0" t="s">
        <v>38</v>
      </c>
      <c r="D967" s="0" t="s">
        <v>39</v>
      </c>
      <c r="J967" s="0" t="n">
        <v>5.97470283764326</v>
      </c>
      <c r="K967" s="0" t="n">
        <v>20</v>
      </c>
      <c r="L967" s="0" t="n">
        <v>70.7183449208909</v>
      </c>
      <c r="M967" s="0" t="n">
        <v>0.989965040057115</v>
      </c>
      <c r="N967" s="0" t="n">
        <v>9.99400359784131E-005</v>
      </c>
      <c r="O967" s="0" t="n">
        <f aca="false">VLOOKUP(D967,'paramètres CI'!$A$1:$B$6,2)</f>
        <v>0.022045059962018</v>
      </c>
    </row>
    <row r="968" customFormat="false" ht="15.8" hidden="false" customHeight="false" outlineLevel="0" collapsed="false">
      <c r="A968" s="0" t="s">
        <v>18</v>
      </c>
      <c r="B968" s="0" t="s">
        <v>127</v>
      </c>
      <c r="C968" s="0" t="s">
        <v>40</v>
      </c>
      <c r="D968" s="0" t="s">
        <v>37</v>
      </c>
      <c r="J968" s="0" t="n">
        <v>6.42259690640183</v>
      </c>
      <c r="K968" s="0" t="n">
        <v>20</v>
      </c>
      <c r="L968" s="0" t="n">
        <v>71.8323030084682</v>
      </c>
      <c r="M968" s="0" t="n">
        <v>0.59798918437138</v>
      </c>
      <c r="N968" s="0" t="n">
        <v>0.0460913776334725</v>
      </c>
      <c r="O968" s="0" t="n">
        <f aca="false">VLOOKUP(D968,'paramètres CI'!$A$1:$B$6,2)</f>
        <v>0.0385046990211696</v>
      </c>
    </row>
    <row r="969" customFormat="false" ht="15.8" hidden="false" customHeight="false" outlineLevel="0" collapsed="false">
      <c r="A969" s="0" t="s">
        <v>18</v>
      </c>
      <c r="B969" s="0" t="s">
        <v>127</v>
      </c>
      <c r="C969" s="0" t="s">
        <v>41</v>
      </c>
      <c r="D969" s="0" t="s">
        <v>39</v>
      </c>
      <c r="J969" s="0" t="n">
        <v>4.77976227011461</v>
      </c>
      <c r="K969" s="0" t="n">
        <v>20</v>
      </c>
      <c r="L969" s="0" t="n">
        <v>70.7183449208909</v>
      </c>
      <c r="M969" s="0" t="n">
        <v>0.924122833086827</v>
      </c>
      <c r="N969" s="0" t="n">
        <v>0.543378158728557</v>
      </c>
      <c r="O969" s="0" t="n">
        <f aca="false">VLOOKUP(D969,'paramètres CI'!$A$1:$B$6,2)</f>
        <v>0.022045059962018</v>
      </c>
    </row>
    <row r="970" customFormat="false" ht="15.8" hidden="false" customHeight="false" outlineLevel="0" collapsed="false">
      <c r="A970" s="0" t="s">
        <v>18</v>
      </c>
      <c r="B970" s="0" t="s">
        <v>127</v>
      </c>
      <c r="C970" s="0" t="s">
        <v>45</v>
      </c>
      <c r="D970" s="0" t="s">
        <v>43</v>
      </c>
      <c r="J970" s="0" t="n">
        <v>10</v>
      </c>
      <c r="K970" s="0" t="n">
        <v>13</v>
      </c>
      <c r="L970" s="0" t="n">
        <v>69.2277414377491</v>
      </c>
      <c r="M970" s="0" t="n">
        <v>0.9</v>
      </c>
      <c r="N970" s="0" t="n">
        <v>0.122717463382381</v>
      </c>
      <c r="O970" s="0" t="n">
        <f aca="false">VLOOKUP(D970,'paramètres CI'!$A$1:$B$6,2)</f>
        <v>0.0935912806596305</v>
      </c>
    </row>
    <row r="971" customFormat="false" ht="15.8" hidden="false" customHeight="false" outlineLevel="0" collapsed="false">
      <c r="A971" s="0" t="s">
        <v>18</v>
      </c>
      <c r="B971" s="0" t="s">
        <v>127</v>
      </c>
      <c r="C971" s="0" t="s">
        <v>46</v>
      </c>
      <c r="D971" s="0" t="s">
        <v>43</v>
      </c>
      <c r="J971" s="0" t="n">
        <v>12</v>
      </c>
      <c r="K971" s="0" t="n">
        <v>13</v>
      </c>
      <c r="L971" s="0" t="n">
        <v>69.2277414377491</v>
      </c>
      <c r="M971" s="0" t="n">
        <v>1</v>
      </c>
      <c r="N971" s="0" t="n">
        <v>9.99400359784131E-005</v>
      </c>
      <c r="O971" s="0" t="n">
        <f aca="false">VLOOKUP(D971,'paramètres CI'!$A$1:$B$6,2)</f>
        <v>0.0935912806596305</v>
      </c>
    </row>
    <row r="972" customFormat="false" ht="15.8" hidden="false" customHeight="false" outlineLevel="0" collapsed="false">
      <c r="A972" s="0" t="s">
        <v>18</v>
      </c>
      <c r="B972" s="0" t="s">
        <v>127</v>
      </c>
      <c r="C972" s="0" t="s">
        <v>48</v>
      </c>
      <c r="D972" s="0" t="s">
        <v>43</v>
      </c>
      <c r="J972" s="0" t="n">
        <v>27.3375799245805</v>
      </c>
      <c r="K972" s="0" t="n">
        <v>20</v>
      </c>
      <c r="L972" s="0" t="n">
        <v>71.7400762078789</v>
      </c>
      <c r="M972" s="0" t="n">
        <v>2.83163023255814</v>
      </c>
      <c r="N972" s="0" t="n">
        <v>0.0904092705462038</v>
      </c>
      <c r="O972" s="0" t="n">
        <f aca="false">VLOOKUP(D972,'paramètres CI'!$A$1:$B$6,2)</f>
        <v>0.0935912806596305</v>
      </c>
    </row>
    <row r="973" customFormat="false" ht="15.8" hidden="false" customHeight="false" outlineLevel="0" collapsed="false">
      <c r="A973" s="0" t="s">
        <v>18</v>
      </c>
      <c r="B973" s="0" t="s">
        <v>127</v>
      </c>
      <c r="C973" s="0" t="s">
        <v>49</v>
      </c>
      <c r="D973" s="0" t="s">
        <v>43</v>
      </c>
      <c r="J973" s="0" t="n">
        <v>34.1719749057257</v>
      </c>
      <c r="K973" s="0" t="n">
        <v>20</v>
      </c>
      <c r="L973" s="0" t="n">
        <v>71.7400762078789</v>
      </c>
      <c r="M973" s="0" t="n">
        <v>3.39795627906976</v>
      </c>
      <c r="N973" s="0" t="n">
        <v>9.99400359784131E-005</v>
      </c>
      <c r="O973" s="0" t="n">
        <f aca="false">VLOOKUP(D973,'paramètres CI'!$A$1:$B$6,2)</f>
        <v>0.0935912806596305</v>
      </c>
    </row>
    <row r="974" customFormat="false" ht="15.8" hidden="false" customHeight="false" outlineLevel="0" collapsed="false">
      <c r="A974" s="0" t="s">
        <v>18</v>
      </c>
      <c r="B974" s="0" t="s">
        <v>128</v>
      </c>
      <c r="C974" s="0" t="s">
        <v>32</v>
      </c>
      <c r="D974" s="0" t="s">
        <v>33</v>
      </c>
      <c r="J974" s="0" t="n">
        <v>15.3327863271262</v>
      </c>
      <c r="K974" s="0" t="n">
        <v>25</v>
      </c>
      <c r="L974" s="0" t="n">
        <v>94.7329598844824</v>
      </c>
      <c r="M974" s="0" t="n">
        <v>0.72337742143231</v>
      </c>
      <c r="N974" s="0" t="n">
        <v>0.0140381585577871</v>
      </c>
      <c r="O974" s="0" t="n">
        <f aca="false">VLOOKUP(D974,'paramètres CI'!$A$1:$B$6,2)</f>
        <v>0.033584731604575</v>
      </c>
    </row>
    <row r="975" customFormat="false" ht="15.8" hidden="false" customHeight="false" outlineLevel="0" collapsed="false">
      <c r="A975" s="0" t="s">
        <v>18</v>
      </c>
      <c r="B975" s="0" t="s">
        <v>128</v>
      </c>
      <c r="C975" s="0" t="s">
        <v>32</v>
      </c>
      <c r="D975" s="0" t="s">
        <v>34</v>
      </c>
      <c r="J975" s="0" t="n">
        <v>16.1491009993392</v>
      </c>
      <c r="K975" s="0" t="n">
        <v>25</v>
      </c>
      <c r="L975" s="0" t="n">
        <v>99.6432009964405</v>
      </c>
      <c r="M975" s="0" t="n">
        <v>0.713988634836176</v>
      </c>
      <c r="N975" s="0" t="n">
        <v>0.0565819049957736</v>
      </c>
      <c r="O975" s="0" t="n">
        <f aca="false">VLOOKUP(D975,'paramètres CI'!$A$1:$B$6,2)</f>
        <v>0.0424847883250769</v>
      </c>
    </row>
    <row r="976" customFormat="false" ht="15.8" hidden="false" customHeight="false" outlineLevel="0" collapsed="false">
      <c r="A976" s="0" t="s">
        <v>18</v>
      </c>
      <c r="B976" s="0" t="s">
        <v>128</v>
      </c>
      <c r="C976" s="0" t="s">
        <v>35</v>
      </c>
      <c r="D976" s="0" t="s">
        <v>33</v>
      </c>
      <c r="J976" s="0" t="n">
        <v>19.1659829089077</v>
      </c>
      <c r="K976" s="0" t="n">
        <v>25</v>
      </c>
      <c r="L976" s="0" t="n">
        <v>94.7329598844824</v>
      </c>
      <c r="M976" s="0" t="n">
        <v>0.868052905718771</v>
      </c>
      <c r="N976" s="0" t="n">
        <v>9.9940035978413E-005</v>
      </c>
      <c r="O976" s="0" t="n">
        <f aca="false">VLOOKUP(D976,'paramètres CI'!$A$1:$B$6,2)</f>
        <v>0.033584731604575</v>
      </c>
    </row>
    <row r="977" customFormat="false" ht="15.8" hidden="false" customHeight="false" outlineLevel="0" collapsed="false">
      <c r="A977" s="0" t="s">
        <v>18</v>
      </c>
      <c r="B977" s="0" t="s">
        <v>128</v>
      </c>
      <c r="C977" s="0" t="s">
        <v>35</v>
      </c>
      <c r="D977" s="0" t="s">
        <v>34</v>
      </c>
      <c r="J977" s="0" t="n">
        <v>20.186376249174</v>
      </c>
      <c r="K977" s="0" t="n">
        <v>25</v>
      </c>
      <c r="L977" s="0" t="n">
        <v>99.6432009964405</v>
      </c>
      <c r="M977" s="0" t="n">
        <v>0.856786361803412</v>
      </c>
      <c r="N977" s="0" t="n">
        <v>9.9940035978413E-005</v>
      </c>
      <c r="O977" s="0" t="n">
        <f aca="false">VLOOKUP(D977,'paramètres CI'!$A$1:$B$6,2)</f>
        <v>0.0424847883250769</v>
      </c>
    </row>
    <row r="978" customFormat="false" ht="15.8" hidden="false" customHeight="false" outlineLevel="0" collapsed="false">
      <c r="A978" s="0" t="s">
        <v>18</v>
      </c>
      <c r="B978" s="0" t="s">
        <v>128</v>
      </c>
      <c r="C978" s="0" t="s">
        <v>36</v>
      </c>
      <c r="D978" s="0" t="s">
        <v>37</v>
      </c>
      <c r="J978" s="0" t="n">
        <v>11.9412963571626</v>
      </c>
      <c r="K978" s="0" t="n">
        <v>20</v>
      </c>
      <c r="L978" s="0" t="n">
        <v>92.9376752251226</v>
      </c>
      <c r="M978" s="0" t="n">
        <v>0.761213749029122</v>
      </c>
      <c r="N978" s="0" t="n">
        <v>9.9940035978413E-005</v>
      </c>
      <c r="O978" s="0" t="n">
        <f aca="false">VLOOKUP(D978,'paramètres CI'!$A$1:$B$6,2)</f>
        <v>0.0385046990211696</v>
      </c>
    </row>
    <row r="979" customFormat="false" ht="15.8" hidden="false" customHeight="false" outlineLevel="0" collapsed="false">
      <c r="A979" s="0" t="s">
        <v>18</v>
      </c>
      <c r="B979" s="0" t="s">
        <v>128</v>
      </c>
      <c r="C979" s="0" t="s">
        <v>38</v>
      </c>
      <c r="D979" s="0" t="s">
        <v>39</v>
      </c>
      <c r="J979" s="0" t="n">
        <v>8.47459302966096</v>
      </c>
      <c r="K979" s="0" t="n">
        <v>20</v>
      </c>
      <c r="L979" s="0" t="n">
        <v>92.564189331005</v>
      </c>
      <c r="M979" s="0" t="n">
        <v>0.987107085656158</v>
      </c>
      <c r="N979" s="0" t="n">
        <v>9.9940035978413E-005</v>
      </c>
      <c r="O979" s="0" t="n">
        <f aca="false">VLOOKUP(D979,'paramètres CI'!$A$1:$B$6,2)</f>
        <v>0.022045059962018</v>
      </c>
    </row>
    <row r="980" customFormat="false" ht="15.8" hidden="false" customHeight="false" outlineLevel="0" collapsed="false">
      <c r="A980" s="0" t="s">
        <v>18</v>
      </c>
      <c r="B980" s="0" t="s">
        <v>128</v>
      </c>
      <c r="C980" s="0" t="s">
        <v>40</v>
      </c>
      <c r="D980" s="0" t="s">
        <v>37</v>
      </c>
      <c r="J980" s="0" t="n">
        <v>9.55303708573008</v>
      </c>
      <c r="K980" s="0" t="n">
        <v>20</v>
      </c>
      <c r="L980" s="0" t="n">
        <v>92.9376752251226</v>
      </c>
      <c r="M980" s="0" t="n">
        <v>0.593994727678809</v>
      </c>
      <c r="N980" s="0" t="n">
        <v>0.0539166470080028</v>
      </c>
      <c r="O980" s="0" t="n">
        <f aca="false">VLOOKUP(D980,'paramètres CI'!$A$1:$B$6,2)</f>
        <v>0.0385046990211696</v>
      </c>
    </row>
    <row r="981" customFormat="false" ht="15.8" hidden="false" customHeight="false" outlineLevel="0" collapsed="false">
      <c r="A981" s="0" t="s">
        <v>18</v>
      </c>
      <c r="B981" s="0" t="s">
        <v>128</v>
      </c>
      <c r="C981" s="0" t="s">
        <v>41</v>
      </c>
      <c r="D981" s="0" t="s">
        <v>39</v>
      </c>
      <c r="J981" s="0" t="n">
        <v>6.77967442372877</v>
      </c>
      <c r="K981" s="0" t="n">
        <v>20</v>
      </c>
      <c r="L981" s="0" t="n">
        <v>92.564189331005</v>
      </c>
      <c r="M981" s="0" t="n">
        <v>0.920034530126633</v>
      </c>
      <c r="N981" s="0" t="n">
        <v>0.618136587569833</v>
      </c>
      <c r="O981" s="0" t="n">
        <f aca="false">VLOOKUP(D981,'paramètres CI'!$A$1:$B$6,2)</f>
        <v>0.022045059962018</v>
      </c>
    </row>
    <row r="982" customFormat="false" ht="15.8" hidden="false" customHeight="false" outlineLevel="0" collapsed="false">
      <c r="A982" s="0" t="s">
        <v>18</v>
      </c>
      <c r="B982" s="0" t="s">
        <v>128</v>
      </c>
      <c r="C982" s="0" t="s">
        <v>45</v>
      </c>
      <c r="D982" s="0" t="s">
        <v>43</v>
      </c>
      <c r="J982" s="0" t="n">
        <v>10</v>
      </c>
      <c r="K982" s="0" t="n">
        <v>13</v>
      </c>
      <c r="L982" s="0" t="n">
        <v>84.5692177003957</v>
      </c>
      <c r="M982" s="0" t="n">
        <v>0.9</v>
      </c>
      <c r="N982" s="0" t="n">
        <v>0.151345668842268</v>
      </c>
      <c r="O982" s="0" t="n">
        <f aca="false">VLOOKUP(D982,'paramètres CI'!$A$1:$B$6,2)</f>
        <v>0.0935912806596305</v>
      </c>
    </row>
    <row r="983" customFormat="false" ht="15.8" hidden="false" customHeight="false" outlineLevel="0" collapsed="false">
      <c r="A983" s="0" t="s">
        <v>18</v>
      </c>
      <c r="B983" s="0" t="s">
        <v>128</v>
      </c>
      <c r="C983" s="0" t="s">
        <v>46</v>
      </c>
      <c r="D983" s="0" t="s">
        <v>43</v>
      </c>
      <c r="J983" s="0" t="n">
        <v>12</v>
      </c>
      <c r="K983" s="0" t="n">
        <v>13</v>
      </c>
      <c r="L983" s="0" t="n">
        <v>84.5692177003957</v>
      </c>
      <c r="M983" s="0" t="n">
        <v>1</v>
      </c>
      <c r="N983" s="0" t="n">
        <v>9.9940035978413E-005</v>
      </c>
      <c r="O983" s="0" t="n">
        <f aca="false">VLOOKUP(D983,'paramètres CI'!$A$1:$B$6,2)</f>
        <v>0.0935912806596305</v>
      </c>
    </row>
    <row r="984" customFormat="false" ht="15.8" hidden="false" customHeight="false" outlineLevel="0" collapsed="false">
      <c r="A984" s="0" t="s">
        <v>18</v>
      </c>
      <c r="B984" s="0" t="s">
        <v>128</v>
      </c>
      <c r="C984" s="0" t="s">
        <v>48</v>
      </c>
      <c r="D984" s="0" t="s">
        <v>43</v>
      </c>
      <c r="J984" s="0" t="n">
        <v>41.7480465349646</v>
      </c>
      <c r="K984" s="0" t="n">
        <v>20</v>
      </c>
      <c r="L984" s="0" t="n">
        <v>91.0138835761519</v>
      </c>
      <c r="M984" s="0" t="n">
        <v>2.83163023255814</v>
      </c>
      <c r="N984" s="0" t="n">
        <v>0.105381392810465</v>
      </c>
      <c r="O984" s="0" t="n">
        <f aca="false">VLOOKUP(D984,'paramètres CI'!$A$1:$B$6,2)</f>
        <v>0.0935912806596305</v>
      </c>
    </row>
    <row r="985" customFormat="false" ht="15.8" hidden="false" customHeight="false" outlineLevel="0" collapsed="false">
      <c r="A985" s="0" t="s">
        <v>18</v>
      </c>
      <c r="B985" s="0" t="s">
        <v>128</v>
      </c>
      <c r="C985" s="0" t="s">
        <v>49</v>
      </c>
      <c r="D985" s="0" t="s">
        <v>43</v>
      </c>
      <c r="J985" s="0" t="n">
        <v>52.1850581687057</v>
      </c>
      <c r="K985" s="0" t="n">
        <v>20</v>
      </c>
      <c r="L985" s="0" t="n">
        <v>91.0138835761519</v>
      </c>
      <c r="M985" s="0" t="n">
        <v>3.39795627906976</v>
      </c>
      <c r="N985" s="0" t="n">
        <v>9.9940035978413E-005</v>
      </c>
      <c r="O985" s="0" t="n">
        <f aca="false">VLOOKUP(D985,'paramètres CI'!$A$1:$B$6,2)</f>
        <v>0.0935912806596305</v>
      </c>
    </row>
    <row r="986" customFormat="false" ht="15.8" hidden="false" customHeight="false" outlineLevel="0" collapsed="false">
      <c r="A986" s="0" t="s">
        <v>18</v>
      </c>
      <c r="B986" s="0" t="s">
        <v>129</v>
      </c>
      <c r="C986" s="0" t="s">
        <v>32</v>
      </c>
      <c r="D986" s="0" t="s">
        <v>33</v>
      </c>
      <c r="J986" s="0" t="n">
        <v>12.8768080634001</v>
      </c>
      <c r="K986" s="0" t="n">
        <v>25</v>
      </c>
      <c r="L986" s="0" t="n">
        <v>95.6586397922288</v>
      </c>
      <c r="M986" s="0" t="n">
        <v>0.725788208252146</v>
      </c>
      <c r="N986" s="0" t="n">
        <v>0.0092704597467484</v>
      </c>
      <c r="O986" s="0" t="n">
        <f aca="false">VLOOKUP(D986,'paramètres CI'!$A$1:$B$6,2)</f>
        <v>0.033584731604575</v>
      </c>
    </row>
    <row r="987" customFormat="false" ht="15.8" hidden="false" customHeight="false" outlineLevel="0" collapsed="false">
      <c r="A987" s="0" t="s">
        <v>18</v>
      </c>
      <c r="B987" s="0" t="s">
        <v>129</v>
      </c>
      <c r="C987" s="0" t="s">
        <v>32</v>
      </c>
      <c r="D987" s="0" t="s">
        <v>34</v>
      </c>
      <c r="J987" s="0" t="n">
        <v>12.9858750623193</v>
      </c>
      <c r="K987" s="0" t="n">
        <v>25</v>
      </c>
      <c r="L987" s="0" t="n">
        <v>91.583746490408</v>
      </c>
      <c r="M987" s="0" t="n">
        <v>0.735230584832355</v>
      </c>
      <c r="N987" s="0" t="n">
        <v>0.0965908003315118</v>
      </c>
      <c r="O987" s="0" t="n">
        <f aca="false">VLOOKUP(D987,'paramètres CI'!$A$1:$B$6,2)</f>
        <v>0.0424847883250769</v>
      </c>
    </row>
    <row r="988" customFormat="false" ht="15.8" hidden="false" customHeight="false" outlineLevel="0" collapsed="false">
      <c r="A988" s="0" t="s">
        <v>18</v>
      </c>
      <c r="B988" s="0" t="s">
        <v>129</v>
      </c>
      <c r="C988" s="0" t="s">
        <v>35</v>
      </c>
      <c r="D988" s="0" t="s">
        <v>33</v>
      </c>
      <c r="J988" s="0" t="n">
        <v>16.0960100792501</v>
      </c>
      <c r="K988" s="0" t="n">
        <v>25</v>
      </c>
      <c r="L988" s="0" t="n">
        <v>95.6586397922288</v>
      </c>
      <c r="M988" s="0" t="n">
        <v>0.870945849902573</v>
      </c>
      <c r="N988" s="0" t="n">
        <v>9.9940035978413E-005</v>
      </c>
      <c r="O988" s="0" t="n">
        <f aca="false">VLOOKUP(D988,'paramètres CI'!$A$1:$B$6,2)</f>
        <v>0.033584731604575</v>
      </c>
    </row>
    <row r="989" customFormat="false" ht="15.8" hidden="false" customHeight="false" outlineLevel="0" collapsed="false">
      <c r="A989" s="0" t="s">
        <v>18</v>
      </c>
      <c r="B989" s="0" t="s">
        <v>129</v>
      </c>
      <c r="C989" s="0" t="s">
        <v>35</v>
      </c>
      <c r="D989" s="0" t="s">
        <v>34</v>
      </c>
      <c r="J989" s="0" t="n">
        <v>16.2323438278991</v>
      </c>
      <c r="K989" s="0" t="n">
        <v>25</v>
      </c>
      <c r="L989" s="0" t="n">
        <v>91.583746490408</v>
      </c>
      <c r="M989" s="0" t="n">
        <v>0.882276701798826</v>
      </c>
      <c r="N989" s="0" t="n">
        <v>9.9940035978413E-005</v>
      </c>
      <c r="O989" s="0" t="n">
        <f aca="false">VLOOKUP(D989,'paramètres CI'!$A$1:$B$6,2)</f>
        <v>0.0424847883250769</v>
      </c>
    </row>
    <row r="990" customFormat="false" ht="15.8" hidden="false" customHeight="false" outlineLevel="0" collapsed="false">
      <c r="A990" s="0" t="s">
        <v>18</v>
      </c>
      <c r="B990" s="0" t="s">
        <v>129</v>
      </c>
      <c r="C990" s="0" t="s">
        <v>36</v>
      </c>
      <c r="D990" s="0" t="s">
        <v>37</v>
      </c>
      <c r="J990" s="0" t="n">
        <v>10.0020053703767</v>
      </c>
      <c r="K990" s="0" t="n">
        <v>20</v>
      </c>
      <c r="L990" s="0" t="n">
        <v>88.7035866972034</v>
      </c>
      <c r="M990" s="0" t="n">
        <v>0.760956568284383</v>
      </c>
      <c r="N990" s="0" t="n">
        <v>9.9940035978413E-005</v>
      </c>
      <c r="O990" s="0" t="n">
        <f aca="false">VLOOKUP(D990,'paramètres CI'!$A$1:$B$6,2)</f>
        <v>0.0385046990211696</v>
      </c>
    </row>
    <row r="991" customFormat="false" ht="15.8" hidden="false" customHeight="false" outlineLevel="0" collapsed="false">
      <c r="A991" s="0" t="s">
        <v>18</v>
      </c>
      <c r="B991" s="0" t="s">
        <v>129</v>
      </c>
      <c r="C991" s="0" t="s">
        <v>38</v>
      </c>
      <c r="D991" s="0" t="s">
        <v>39</v>
      </c>
      <c r="J991" s="0" t="n">
        <v>7.17431105409524</v>
      </c>
      <c r="K991" s="0" t="n">
        <v>20</v>
      </c>
      <c r="L991" s="0" t="n">
        <v>88.131309760064</v>
      </c>
      <c r="M991" s="0" t="n">
        <v>0.986854796105332</v>
      </c>
      <c r="N991" s="0" t="n">
        <v>9.9940035978413E-005</v>
      </c>
      <c r="O991" s="0" t="n">
        <f aca="false">VLOOKUP(D991,'paramètres CI'!$A$1:$B$6,2)</f>
        <v>0.022045059962018</v>
      </c>
    </row>
    <row r="992" customFormat="false" ht="15.8" hidden="false" customHeight="false" outlineLevel="0" collapsed="false">
      <c r="A992" s="0" t="s">
        <v>18</v>
      </c>
      <c r="B992" s="0" t="s">
        <v>129</v>
      </c>
      <c r="C992" s="0" t="s">
        <v>40</v>
      </c>
      <c r="D992" s="0" t="s">
        <v>37</v>
      </c>
      <c r="J992" s="0" t="n">
        <v>8.00160429630135</v>
      </c>
      <c r="K992" s="0" t="n">
        <v>20</v>
      </c>
      <c r="L992" s="0" t="n">
        <v>88.7035866972034</v>
      </c>
      <c r="M992" s="0" t="n">
        <v>0.593443480846918</v>
      </c>
      <c r="N992" s="0" t="n">
        <v>0.0557241246781864</v>
      </c>
      <c r="O992" s="0" t="n">
        <f aca="false">VLOOKUP(D992,'paramètres CI'!$A$1:$B$6,2)</f>
        <v>0.0385046990211696</v>
      </c>
    </row>
    <row r="993" customFormat="false" ht="15.8" hidden="false" customHeight="false" outlineLevel="0" collapsed="false">
      <c r="A993" s="0" t="s">
        <v>18</v>
      </c>
      <c r="B993" s="0" t="s">
        <v>129</v>
      </c>
      <c r="C993" s="0" t="s">
        <v>41</v>
      </c>
      <c r="D993" s="0" t="s">
        <v>39</v>
      </c>
      <c r="J993" s="0" t="n">
        <v>5.73944884327619</v>
      </c>
      <c r="K993" s="0" t="n">
        <v>20</v>
      </c>
      <c r="L993" s="0" t="n">
        <v>88.131309760064</v>
      </c>
      <c r="M993" s="0" t="n">
        <v>0.919685340135065</v>
      </c>
      <c r="N993" s="0" t="n">
        <v>0.593135350659937</v>
      </c>
      <c r="O993" s="0" t="n">
        <f aca="false">VLOOKUP(D993,'paramètres CI'!$A$1:$B$6,2)</f>
        <v>0.022045059962018</v>
      </c>
    </row>
    <row r="994" customFormat="false" ht="15.8" hidden="false" customHeight="false" outlineLevel="0" collapsed="false">
      <c r="A994" s="0" t="s">
        <v>18</v>
      </c>
      <c r="B994" s="0" t="s">
        <v>129</v>
      </c>
      <c r="C994" s="0" t="s">
        <v>45</v>
      </c>
      <c r="D994" s="0" t="s">
        <v>43</v>
      </c>
      <c r="J994" s="0" t="n">
        <v>10</v>
      </c>
      <c r="K994" s="0" t="n">
        <v>13</v>
      </c>
      <c r="L994" s="0" t="n">
        <v>81.0288289961818</v>
      </c>
      <c r="M994" s="0" t="n">
        <v>0.9</v>
      </c>
      <c r="N994" s="0" t="n">
        <v>0.143074800627956</v>
      </c>
      <c r="O994" s="0" t="n">
        <f aca="false">VLOOKUP(D994,'paramètres CI'!$A$1:$B$6,2)</f>
        <v>0.0935912806596305</v>
      </c>
    </row>
    <row r="995" customFormat="false" ht="15.8" hidden="false" customHeight="false" outlineLevel="0" collapsed="false">
      <c r="A995" s="0" t="s">
        <v>18</v>
      </c>
      <c r="B995" s="0" t="s">
        <v>129</v>
      </c>
      <c r="C995" s="0" t="s">
        <v>46</v>
      </c>
      <c r="D995" s="0" t="s">
        <v>43</v>
      </c>
      <c r="J995" s="0" t="n">
        <v>12</v>
      </c>
      <c r="K995" s="0" t="n">
        <v>13</v>
      </c>
      <c r="L995" s="0" t="n">
        <v>81.0288289961818</v>
      </c>
      <c r="M995" s="0" t="n">
        <v>1</v>
      </c>
      <c r="N995" s="0" t="n">
        <v>9.9940035978413E-005</v>
      </c>
      <c r="O995" s="0" t="n">
        <f aca="false">VLOOKUP(D995,'paramètres CI'!$A$1:$B$6,2)</f>
        <v>0.0935912806596305</v>
      </c>
    </row>
    <row r="996" customFormat="false" ht="15.8" hidden="false" customHeight="false" outlineLevel="0" collapsed="false">
      <c r="A996" s="0" t="s">
        <v>18</v>
      </c>
      <c r="B996" s="0" t="s">
        <v>129</v>
      </c>
      <c r="C996" s="0" t="s">
        <v>48</v>
      </c>
      <c r="D996" s="0" t="s">
        <v>43</v>
      </c>
      <c r="J996" s="0" t="n">
        <v>33.6603180553776</v>
      </c>
      <c r="K996" s="0" t="n">
        <v>20</v>
      </c>
      <c r="L996" s="0" t="n">
        <v>88.4595289750017</v>
      </c>
      <c r="M996" s="0" t="n">
        <v>2.83163023255814</v>
      </c>
      <c r="N996" s="0" t="n">
        <v>0.10160482373979</v>
      </c>
      <c r="O996" s="0" t="n">
        <f aca="false">VLOOKUP(D996,'paramètres CI'!$A$1:$B$6,2)</f>
        <v>0.0935912806596305</v>
      </c>
    </row>
    <row r="997" customFormat="false" ht="15.8" hidden="false" customHeight="false" outlineLevel="0" collapsed="false">
      <c r="A997" s="0" t="s">
        <v>18</v>
      </c>
      <c r="B997" s="0" t="s">
        <v>129</v>
      </c>
      <c r="C997" s="0" t="s">
        <v>49</v>
      </c>
      <c r="D997" s="0" t="s">
        <v>43</v>
      </c>
      <c r="J997" s="0" t="n">
        <v>42.075397569222</v>
      </c>
      <c r="K997" s="0" t="n">
        <v>20</v>
      </c>
      <c r="L997" s="0" t="n">
        <v>88.4595289750017</v>
      </c>
      <c r="M997" s="0" t="n">
        <v>3.39795627906976</v>
      </c>
      <c r="N997" s="0" t="n">
        <v>9.9940035978413E-005</v>
      </c>
      <c r="O997" s="0" t="n">
        <f aca="false">VLOOKUP(D997,'paramètres CI'!$A$1:$B$6,2)</f>
        <v>0.0935912806596305</v>
      </c>
    </row>
    <row r="998" customFormat="false" ht="15.8" hidden="false" customHeight="false" outlineLevel="0" collapsed="false">
      <c r="A998" s="0" t="s">
        <v>18</v>
      </c>
      <c r="B998" s="0" t="s">
        <v>130</v>
      </c>
      <c r="C998" s="0" t="s">
        <v>32</v>
      </c>
      <c r="D998" s="0" t="s">
        <v>33</v>
      </c>
      <c r="J998" s="0" t="n">
        <v>10.8818952861908</v>
      </c>
      <c r="K998" s="0" t="n">
        <v>25</v>
      </c>
      <c r="L998" s="0" t="n">
        <v>125.674330571696</v>
      </c>
      <c r="M998" s="0" t="n">
        <v>0.759040290434548</v>
      </c>
      <c r="N998" s="0" t="n">
        <v>0.0289253099131947</v>
      </c>
      <c r="O998" s="0" t="n">
        <f aca="false">VLOOKUP(D998,'paramètres CI'!$A$1:$B$6,2)</f>
        <v>0.033584731604575</v>
      </c>
    </row>
    <row r="999" customFormat="false" ht="15.8" hidden="false" customHeight="false" outlineLevel="0" collapsed="false">
      <c r="A999" s="0" t="s">
        <v>18</v>
      </c>
      <c r="B999" s="0" t="s">
        <v>130</v>
      </c>
      <c r="C999" s="0" t="s">
        <v>32</v>
      </c>
      <c r="D999" s="0" t="s">
        <v>34</v>
      </c>
      <c r="J999" s="0" t="n">
        <v>10.7535103040252</v>
      </c>
      <c r="K999" s="0" t="n">
        <v>25</v>
      </c>
      <c r="L999" s="0" t="n">
        <v>136.068425254017</v>
      </c>
      <c r="M999" s="0" t="n">
        <v>0.780175842832889</v>
      </c>
      <c r="N999" s="0" t="n">
        <v>0.0335983150989332</v>
      </c>
      <c r="O999" s="0" t="n">
        <f aca="false">VLOOKUP(D999,'paramètres CI'!$A$1:$B$6,2)</f>
        <v>0.0424847883250769</v>
      </c>
    </row>
    <row r="1000" customFormat="false" ht="15.8" hidden="false" customHeight="false" outlineLevel="0" collapsed="false">
      <c r="A1000" s="0" t="s">
        <v>18</v>
      </c>
      <c r="B1000" s="0" t="s">
        <v>130</v>
      </c>
      <c r="C1000" s="0" t="s">
        <v>35</v>
      </c>
      <c r="D1000" s="0" t="s">
        <v>33</v>
      </c>
      <c r="J1000" s="0" t="n">
        <v>13.6023691077384</v>
      </c>
      <c r="K1000" s="0" t="n">
        <v>25</v>
      </c>
      <c r="L1000" s="0" t="n">
        <v>125.674330571696</v>
      </c>
      <c r="M1000" s="0" t="n">
        <v>0.910848348521457</v>
      </c>
      <c r="N1000" s="0" t="n">
        <v>9.9940035978413E-005</v>
      </c>
      <c r="O1000" s="0" t="n">
        <f aca="false">VLOOKUP(D1000,'paramètres CI'!$A$1:$B$6,2)</f>
        <v>0.033584731604575</v>
      </c>
    </row>
    <row r="1001" customFormat="false" ht="15.8" hidden="false" customHeight="false" outlineLevel="0" collapsed="false">
      <c r="A1001" s="0" t="s">
        <v>18</v>
      </c>
      <c r="B1001" s="0" t="s">
        <v>130</v>
      </c>
      <c r="C1001" s="0" t="s">
        <v>35</v>
      </c>
      <c r="D1001" s="0" t="s">
        <v>34</v>
      </c>
      <c r="J1001" s="0" t="n">
        <v>13.4418878800315</v>
      </c>
      <c r="K1001" s="0" t="n">
        <v>25</v>
      </c>
      <c r="L1001" s="0" t="n">
        <v>136.068425254017</v>
      </c>
      <c r="M1001" s="0" t="n">
        <v>0.936211011399467</v>
      </c>
      <c r="N1001" s="0" t="n">
        <v>9.9940035978413E-005</v>
      </c>
      <c r="O1001" s="0" t="n">
        <f aca="false">VLOOKUP(D1001,'paramètres CI'!$A$1:$B$6,2)</f>
        <v>0.0424847883250769</v>
      </c>
    </row>
    <row r="1002" customFormat="false" ht="15.8" hidden="false" customHeight="false" outlineLevel="0" collapsed="false">
      <c r="A1002" s="0" t="s">
        <v>18</v>
      </c>
      <c r="B1002" s="0" t="s">
        <v>130</v>
      </c>
      <c r="C1002" s="0" t="s">
        <v>36</v>
      </c>
      <c r="D1002" s="0" t="s">
        <v>37</v>
      </c>
      <c r="J1002" s="0" t="n">
        <v>2.85189062154142</v>
      </c>
      <c r="K1002" s="0" t="n">
        <v>20</v>
      </c>
      <c r="L1002" s="0" t="n">
        <v>123.151957464312</v>
      </c>
      <c r="M1002" s="0" t="n">
        <v>0.744777473286268</v>
      </c>
      <c r="N1002" s="0" t="n">
        <v>9.9940035978413E-005</v>
      </c>
      <c r="O1002" s="0" t="n">
        <f aca="false">VLOOKUP(D1002,'paramètres CI'!$A$1:$B$6,2)</f>
        <v>0.0385046990211696</v>
      </c>
    </row>
    <row r="1003" customFormat="false" ht="15.8" hidden="false" customHeight="false" outlineLevel="0" collapsed="false">
      <c r="A1003" s="0" t="s">
        <v>18</v>
      </c>
      <c r="B1003" s="0" t="s">
        <v>130</v>
      </c>
      <c r="C1003" s="0" t="s">
        <v>38</v>
      </c>
      <c r="D1003" s="0" t="s">
        <v>39</v>
      </c>
      <c r="J1003" s="0" t="n">
        <v>2.05503134811388</v>
      </c>
      <c r="K1003" s="0" t="n">
        <v>20</v>
      </c>
      <c r="L1003" s="0" t="n">
        <v>121.396919835355</v>
      </c>
      <c r="M1003" s="0" t="n">
        <v>0.954918999982188</v>
      </c>
      <c r="N1003" s="0" t="n">
        <v>9.9940035978413E-005</v>
      </c>
      <c r="O1003" s="0" t="n">
        <f aca="false">VLOOKUP(D1003,'paramètres CI'!$A$1:$B$6,2)</f>
        <v>0.022045059962018</v>
      </c>
    </row>
    <row r="1004" customFormat="false" ht="15.8" hidden="false" customHeight="false" outlineLevel="0" collapsed="false">
      <c r="A1004" s="0" t="s">
        <v>18</v>
      </c>
      <c r="B1004" s="0" t="s">
        <v>130</v>
      </c>
      <c r="C1004" s="0" t="s">
        <v>40</v>
      </c>
      <c r="D1004" s="0" t="s">
        <v>37</v>
      </c>
      <c r="J1004" s="0" t="n">
        <v>2.28151249723314</v>
      </c>
      <c r="K1004" s="0" t="n">
        <v>20</v>
      </c>
      <c r="L1004" s="0" t="n">
        <v>123.151957464312</v>
      </c>
      <c r="M1004" s="0" t="n">
        <v>0.596593722670607</v>
      </c>
      <c r="N1004" s="0" t="n">
        <v>0.0607947981307339</v>
      </c>
      <c r="O1004" s="0" t="n">
        <f aca="false">VLOOKUP(D1004,'paramètres CI'!$A$1:$B$6,2)</f>
        <v>0.0385046990211696</v>
      </c>
    </row>
    <row r="1005" customFormat="false" ht="15.8" hidden="false" customHeight="false" outlineLevel="0" collapsed="false">
      <c r="A1005" s="0" t="s">
        <v>18</v>
      </c>
      <c r="B1005" s="0" t="s">
        <v>130</v>
      </c>
      <c r="C1005" s="0" t="s">
        <v>41</v>
      </c>
      <c r="D1005" s="0" t="s">
        <v>39</v>
      </c>
      <c r="J1005" s="0" t="n">
        <v>1.6440250784911</v>
      </c>
      <c r="K1005" s="0" t="n">
        <v>20</v>
      </c>
      <c r="L1005" s="0" t="n">
        <v>121.396919835355</v>
      </c>
      <c r="M1005" s="0" t="n">
        <v>0.9192154543563</v>
      </c>
      <c r="N1005" s="0" t="n">
        <v>0.589355008572665</v>
      </c>
      <c r="O1005" s="0" t="n">
        <f aca="false">VLOOKUP(D1005,'paramètres CI'!$A$1:$B$6,2)</f>
        <v>0.022045059962018</v>
      </c>
    </row>
    <row r="1006" customFormat="false" ht="15.8" hidden="false" customHeight="false" outlineLevel="0" collapsed="false">
      <c r="A1006" s="0" t="s">
        <v>18</v>
      </c>
      <c r="B1006" s="0" t="s">
        <v>130</v>
      </c>
      <c r="C1006" s="0" t="s">
        <v>45</v>
      </c>
      <c r="D1006" s="0" t="s">
        <v>43</v>
      </c>
      <c r="J1006" s="0" t="n">
        <v>10</v>
      </c>
      <c r="K1006" s="0" t="n">
        <v>13</v>
      </c>
      <c r="L1006" s="0" t="n">
        <v>107.830360605045</v>
      </c>
      <c r="M1006" s="0" t="n">
        <v>0.895022357248287</v>
      </c>
      <c r="N1006" s="0" t="n">
        <v>0.14830647758635</v>
      </c>
      <c r="O1006" s="0" t="n">
        <f aca="false">VLOOKUP(D1006,'paramètres CI'!$A$1:$B$6,2)</f>
        <v>0.0935912806596305</v>
      </c>
    </row>
    <row r="1007" customFormat="false" ht="15.8" hidden="false" customHeight="false" outlineLevel="0" collapsed="false">
      <c r="A1007" s="0" t="s">
        <v>18</v>
      </c>
      <c r="B1007" s="0" t="s">
        <v>130</v>
      </c>
      <c r="C1007" s="0" t="s">
        <v>46</v>
      </c>
      <c r="D1007" s="0" t="s">
        <v>43</v>
      </c>
      <c r="J1007" s="0" t="n">
        <v>12</v>
      </c>
      <c r="K1007" s="0" t="n">
        <v>13</v>
      </c>
      <c r="L1007" s="0" t="n">
        <v>107.830360605045</v>
      </c>
      <c r="M1007" s="0" t="n">
        <v>1</v>
      </c>
      <c r="N1007" s="0" t="n">
        <v>9.9940035978413E-005</v>
      </c>
      <c r="O1007" s="0" t="n">
        <f aca="false">VLOOKUP(D1007,'paramètres CI'!$A$1:$B$6,2)</f>
        <v>0.0935912806596305</v>
      </c>
    </row>
    <row r="1008" customFormat="false" ht="15.8" hidden="false" customHeight="false" outlineLevel="0" collapsed="false">
      <c r="A1008" s="0" t="s">
        <v>18</v>
      </c>
      <c r="B1008" s="0" t="s">
        <v>130</v>
      </c>
      <c r="C1008" s="0" t="s">
        <v>48</v>
      </c>
      <c r="D1008" s="0" t="s">
        <v>43</v>
      </c>
      <c r="J1008" s="0" t="n">
        <v>30.6434102723303</v>
      </c>
      <c r="K1008" s="0" t="n">
        <v>20</v>
      </c>
      <c r="L1008" s="0" t="n">
        <v>121.987931593701</v>
      </c>
      <c r="M1008" s="0" t="n">
        <v>2.7749776414384</v>
      </c>
      <c r="N1008" s="0" t="n">
        <v>0.138420450482253</v>
      </c>
      <c r="O1008" s="0" t="n">
        <f aca="false">VLOOKUP(D1008,'paramètres CI'!$A$1:$B$6,2)</f>
        <v>0.0935912806596305</v>
      </c>
    </row>
    <row r="1009" customFormat="false" ht="15.8" hidden="false" customHeight="false" outlineLevel="0" collapsed="false">
      <c r="A1009" s="0" t="s">
        <v>18</v>
      </c>
      <c r="B1009" s="0" t="s">
        <v>130</v>
      </c>
      <c r="C1009" s="0" t="s">
        <v>49</v>
      </c>
      <c r="D1009" s="0" t="s">
        <v>43</v>
      </c>
      <c r="J1009" s="0" t="n">
        <v>38.3042628404128</v>
      </c>
      <c r="K1009" s="0" t="n">
        <v>20</v>
      </c>
      <c r="L1009" s="0" t="n">
        <v>121.987931593701</v>
      </c>
      <c r="M1009" s="0" t="n">
        <v>2.97321354256344</v>
      </c>
      <c r="N1009" s="0" t="n">
        <v>9.9940035978413E-005</v>
      </c>
      <c r="O1009" s="0" t="n">
        <f aca="false">VLOOKUP(D1009,'paramètres CI'!$A$1:$B$6,2)</f>
        <v>0.0935912806596305</v>
      </c>
    </row>
    <row r="1010" customFormat="false" ht="15.8" hidden="false" customHeight="false" outlineLevel="0" collapsed="false">
      <c r="A1010" s="0" t="s">
        <v>18</v>
      </c>
      <c r="B1010" s="0" t="s">
        <v>131</v>
      </c>
      <c r="C1010" s="0" t="s">
        <v>32</v>
      </c>
      <c r="D1010" s="0" t="s">
        <v>33</v>
      </c>
      <c r="J1010" s="0" t="n">
        <v>13.1886358712721</v>
      </c>
      <c r="K1010" s="0" t="n">
        <v>25</v>
      </c>
      <c r="L1010" s="0" t="n">
        <v>115.654267841421</v>
      </c>
      <c r="M1010" s="0" t="n">
        <v>0.720585652315291</v>
      </c>
      <c r="N1010" s="0" t="n">
        <v>0.0224477544809014</v>
      </c>
      <c r="O1010" s="0" t="n">
        <f aca="false">VLOOKUP(D1010,'paramètres CI'!$A$1:$B$6,2)</f>
        <v>0.033584731604575</v>
      </c>
    </row>
    <row r="1011" customFormat="false" ht="15.8" hidden="false" customHeight="false" outlineLevel="0" collapsed="false">
      <c r="A1011" s="0" t="s">
        <v>18</v>
      </c>
      <c r="B1011" s="0" t="s">
        <v>131</v>
      </c>
      <c r="C1011" s="0" t="s">
        <v>32</v>
      </c>
      <c r="D1011" s="0" t="s">
        <v>34</v>
      </c>
      <c r="J1011" s="0" t="n">
        <v>12.9306503114208</v>
      </c>
      <c r="K1011" s="0" t="n">
        <v>25</v>
      </c>
      <c r="L1011" s="0" t="n">
        <v>123.930349443706</v>
      </c>
      <c r="M1011" s="0" t="n">
        <v>0.731333674047468</v>
      </c>
      <c r="N1011" s="0" t="n">
        <v>0.0546971936796132</v>
      </c>
      <c r="O1011" s="0" t="n">
        <f aca="false">VLOOKUP(D1011,'paramètres CI'!$A$1:$B$6,2)</f>
        <v>0.0424847883250769</v>
      </c>
    </row>
    <row r="1012" customFormat="false" ht="15.8" hidden="false" customHeight="false" outlineLevel="0" collapsed="false">
      <c r="A1012" s="0" t="s">
        <v>18</v>
      </c>
      <c r="B1012" s="0" t="s">
        <v>131</v>
      </c>
      <c r="C1012" s="0" t="s">
        <v>35</v>
      </c>
      <c r="D1012" s="0" t="s">
        <v>33</v>
      </c>
      <c r="J1012" s="0" t="n">
        <v>16.4857948390901</v>
      </c>
      <c r="K1012" s="0" t="n">
        <v>25</v>
      </c>
      <c r="L1012" s="0" t="n">
        <v>115.654267841421</v>
      </c>
      <c r="M1012" s="0" t="n">
        <v>0.864702782778348</v>
      </c>
      <c r="N1012" s="0" t="n">
        <v>9.99400359784131E-005</v>
      </c>
      <c r="O1012" s="0" t="n">
        <f aca="false">VLOOKUP(D1012,'paramètres CI'!$A$1:$B$6,2)</f>
        <v>0.033584731604575</v>
      </c>
    </row>
    <row r="1013" customFormat="false" ht="15.8" hidden="false" customHeight="false" outlineLevel="0" collapsed="false">
      <c r="A1013" s="0" t="s">
        <v>18</v>
      </c>
      <c r="B1013" s="0" t="s">
        <v>131</v>
      </c>
      <c r="C1013" s="0" t="s">
        <v>35</v>
      </c>
      <c r="D1013" s="0" t="s">
        <v>34</v>
      </c>
      <c r="J1013" s="0" t="n">
        <v>16.163312889276</v>
      </c>
      <c r="K1013" s="0" t="n">
        <v>25</v>
      </c>
      <c r="L1013" s="0" t="n">
        <v>123.930349443706</v>
      </c>
      <c r="M1013" s="0" t="n">
        <v>0.87760040885696</v>
      </c>
      <c r="N1013" s="0" t="n">
        <v>9.99400359784131E-005</v>
      </c>
      <c r="O1013" s="0" t="n">
        <f aca="false">VLOOKUP(D1013,'paramètres CI'!$A$1:$B$6,2)</f>
        <v>0.0424847883250769</v>
      </c>
    </row>
    <row r="1014" customFormat="false" ht="15.8" hidden="false" customHeight="false" outlineLevel="0" collapsed="false">
      <c r="A1014" s="0" t="s">
        <v>18</v>
      </c>
      <c r="B1014" s="0" t="s">
        <v>131</v>
      </c>
      <c r="C1014" s="0" t="s">
        <v>36</v>
      </c>
      <c r="D1014" s="0" t="s">
        <v>37</v>
      </c>
      <c r="J1014" s="0" t="n">
        <v>3.61160708980552</v>
      </c>
      <c r="K1014" s="0" t="n">
        <v>20</v>
      </c>
      <c r="L1014" s="0" t="n">
        <v>115.776516291506</v>
      </c>
      <c r="M1014" s="0" t="n">
        <v>0.743589258182374</v>
      </c>
      <c r="N1014" s="0" t="n">
        <v>9.99400359784131E-005</v>
      </c>
      <c r="O1014" s="0" t="n">
        <f aca="false">VLOOKUP(D1014,'paramètres CI'!$A$1:$B$6,2)</f>
        <v>0.0385046990211696</v>
      </c>
    </row>
    <row r="1015" customFormat="false" ht="15.8" hidden="false" customHeight="false" outlineLevel="0" collapsed="false">
      <c r="A1015" s="0" t="s">
        <v>18</v>
      </c>
      <c r="B1015" s="0" t="s">
        <v>131</v>
      </c>
      <c r="C1015" s="0" t="s">
        <v>38</v>
      </c>
      <c r="D1015" s="0" t="s">
        <v>39</v>
      </c>
      <c r="J1015" s="0" t="n">
        <v>2.73292547605722</v>
      </c>
      <c r="K1015" s="0" t="n">
        <v>20</v>
      </c>
      <c r="L1015" s="0" t="n">
        <v>117.748437145331</v>
      </c>
      <c r="M1015" s="0" t="n">
        <v>0.953613609575628</v>
      </c>
      <c r="N1015" s="0" t="n">
        <v>9.99400359784131E-005</v>
      </c>
      <c r="O1015" s="0" t="n">
        <f aca="false">VLOOKUP(D1015,'paramètres CI'!$A$1:$B$6,2)</f>
        <v>0.022045059962018</v>
      </c>
    </row>
    <row r="1016" customFormat="false" ht="15.8" hidden="false" customHeight="false" outlineLevel="0" collapsed="false">
      <c r="A1016" s="0" t="s">
        <v>18</v>
      </c>
      <c r="B1016" s="0" t="s">
        <v>131</v>
      </c>
      <c r="C1016" s="0" t="s">
        <v>40</v>
      </c>
      <c r="D1016" s="0" t="s">
        <v>37</v>
      </c>
      <c r="J1016" s="0" t="n">
        <v>2.88928567184442</v>
      </c>
      <c r="K1016" s="0" t="n">
        <v>20</v>
      </c>
      <c r="L1016" s="0" t="n">
        <v>115.776516291506</v>
      </c>
      <c r="M1016" s="0" t="n">
        <v>0.596465634412915</v>
      </c>
      <c r="N1016" s="0" t="n">
        <v>0.0591948521410954</v>
      </c>
      <c r="O1016" s="0" t="n">
        <f aca="false">VLOOKUP(D1016,'paramètres CI'!$A$1:$B$6,2)</f>
        <v>0.0385046990211696</v>
      </c>
    </row>
    <row r="1017" customFormat="false" ht="15.8" hidden="false" customHeight="false" outlineLevel="0" collapsed="false">
      <c r="A1017" s="0" t="s">
        <v>18</v>
      </c>
      <c r="B1017" s="0" t="s">
        <v>131</v>
      </c>
      <c r="C1017" s="0" t="s">
        <v>41</v>
      </c>
      <c r="D1017" s="0" t="s">
        <v>39</v>
      </c>
      <c r="J1017" s="0" t="n">
        <v>2.18634038084577</v>
      </c>
      <c r="K1017" s="0" t="n">
        <v>20</v>
      </c>
      <c r="L1017" s="0" t="n">
        <v>117.748437145331</v>
      </c>
      <c r="M1017" s="0" t="n">
        <v>0.918977645780181</v>
      </c>
      <c r="N1017" s="0" t="n">
        <v>0.588660250569982</v>
      </c>
      <c r="O1017" s="0" t="n">
        <f aca="false">VLOOKUP(D1017,'paramètres CI'!$A$1:$B$6,2)</f>
        <v>0.022045059962018</v>
      </c>
    </row>
    <row r="1018" customFormat="false" ht="15.8" hidden="false" customHeight="false" outlineLevel="0" collapsed="false">
      <c r="A1018" s="0" t="s">
        <v>18</v>
      </c>
      <c r="B1018" s="0" t="s">
        <v>131</v>
      </c>
      <c r="C1018" s="0" t="s">
        <v>45</v>
      </c>
      <c r="D1018" s="0" t="s">
        <v>43</v>
      </c>
      <c r="J1018" s="0" t="n">
        <v>10</v>
      </c>
      <c r="K1018" s="0" t="n">
        <v>13</v>
      </c>
      <c r="L1018" s="0" t="n">
        <v>111.509512218686</v>
      </c>
      <c r="M1018" s="0" t="n">
        <v>0.894567400624031</v>
      </c>
      <c r="N1018" s="0" t="n">
        <v>0.132942693696032</v>
      </c>
      <c r="O1018" s="0" t="n">
        <f aca="false">VLOOKUP(D1018,'paramètres CI'!$A$1:$B$6,2)</f>
        <v>0.0935912806596305</v>
      </c>
    </row>
    <row r="1019" customFormat="false" ht="15.8" hidden="false" customHeight="false" outlineLevel="0" collapsed="false">
      <c r="A1019" s="0" t="s">
        <v>18</v>
      </c>
      <c r="B1019" s="0" t="s">
        <v>131</v>
      </c>
      <c r="C1019" s="0" t="s">
        <v>46</v>
      </c>
      <c r="D1019" s="0" t="s">
        <v>43</v>
      </c>
      <c r="J1019" s="0" t="n">
        <v>12</v>
      </c>
      <c r="K1019" s="0" t="n">
        <v>13</v>
      </c>
      <c r="L1019" s="0" t="n">
        <v>111.509512218686</v>
      </c>
      <c r="M1019" s="0" t="n">
        <v>1</v>
      </c>
      <c r="N1019" s="0" t="n">
        <v>9.99400359784131E-005</v>
      </c>
      <c r="O1019" s="0" t="n">
        <f aca="false">VLOOKUP(D1019,'paramètres CI'!$A$1:$B$6,2)</f>
        <v>0.0935912806596305</v>
      </c>
    </row>
    <row r="1020" customFormat="false" ht="15.8" hidden="false" customHeight="false" outlineLevel="0" collapsed="false">
      <c r="A1020" s="0" t="s">
        <v>18</v>
      </c>
      <c r="B1020" s="0" t="s">
        <v>131</v>
      </c>
      <c r="C1020" s="0" t="s">
        <v>48</v>
      </c>
      <c r="D1020" s="0" t="s">
        <v>43</v>
      </c>
      <c r="J1020" s="0" t="n">
        <v>36.6556992443385</v>
      </c>
      <c r="K1020" s="0" t="n">
        <v>20</v>
      </c>
      <c r="L1020" s="0" t="n">
        <v>119.393899532715</v>
      </c>
      <c r="M1020" s="0" t="n">
        <v>2.77371644690057</v>
      </c>
      <c r="N1020" s="0" t="n">
        <v>0.141457615216506</v>
      </c>
      <c r="O1020" s="0" t="n">
        <f aca="false">VLOOKUP(D1020,'paramètres CI'!$A$1:$B$6,2)</f>
        <v>0.0935912806596305</v>
      </c>
    </row>
    <row r="1021" customFormat="false" ht="15.8" hidden="false" customHeight="false" outlineLevel="0" collapsed="false">
      <c r="A1021" s="0" t="s">
        <v>18</v>
      </c>
      <c r="B1021" s="0" t="s">
        <v>131</v>
      </c>
      <c r="C1021" s="0" t="s">
        <v>49</v>
      </c>
      <c r="D1021" s="0" t="s">
        <v>43</v>
      </c>
      <c r="J1021" s="0" t="n">
        <v>45.8196240554231</v>
      </c>
      <c r="K1021" s="0" t="n">
        <v>20</v>
      </c>
      <c r="L1021" s="0" t="n">
        <v>119.393899532715</v>
      </c>
      <c r="M1021" s="0" t="n">
        <v>2.97064346076446</v>
      </c>
      <c r="N1021" s="0" t="n">
        <v>9.99400359784131E-005</v>
      </c>
      <c r="O1021" s="0" t="n">
        <f aca="false">VLOOKUP(D1021,'paramètres CI'!$A$1:$B$6,2)</f>
        <v>0.0935912806596305</v>
      </c>
    </row>
    <row r="1022" customFormat="false" ht="15.8" hidden="false" customHeight="false" outlineLevel="0" collapsed="false">
      <c r="A1022" s="0" t="s">
        <v>18</v>
      </c>
      <c r="B1022" s="0" t="s">
        <v>132</v>
      </c>
      <c r="C1022" s="0" t="s">
        <v>32</v>
      </c>
      <c r="D1022" s="0" t="s">
        <v>33</v>
      </c>
      <c r="J1022" s="0" t="n">
        <v>18.2839216598801</v>
      </c>
      <c r="K1022" s="0" t="n">
        <v>25</v>
      </c>
      <c r="L1022" s="0" t="n">
        <v>178.142515572922</v>
      </c>
      <c r="M1022" s="0" t="n">
        <v>0.735383503424686</v>
      </c>
      <c r="N1022" s="0" t="n">
        <v>0.0243213060512032</v>
      </c>
      <c r="O1022" s="0" t="n">
        <f aca="false">VLOOKUP(D1022,'paramètres CI'!$A$1:$B$6,2)</f>
        <v>0.033584731604575</v>
      </c>
    </row>
    <row r="1023" customFormat="false" ht="15.8" hidden="false" customHeight="false" outlineLevel="0" collapsed="false">
      <c r="A1023" s="0" t="s">
        <v>18</v>
      </c>
      <c r="B1023" s="0" t="s">
        <v>132</v>
      </c>
      <c r="C1023" s="0" t="s">
        <v>32</v>
      </c>
      <c r="D1023" s="0" t="s">
        <v>34</v>
      </c>
      <c r="J1023" s="0" t="n">
        <v>18.2433252606919</v>
      </c>
      <c r="K1023" s="0" t="n">
        <v>25</v>
      </c>
      <c r="L1023" s="0" t="n">
        <v>173.715087906091</v>
      </c>
      <c r="M1023" s="0" t="n">
        <v>0.746529216413173</v>
      </c>
      <c r="N1023" s="0" t="n">
        <v>0.0970667935087075</v>
      </c>
      <c r="O1023" s="0" t="n">
        <f aca="false">VLOOKUP(D1023,'paramètres CI'!$A$1:$B$6,2)</f>
        <v>0.0424847883250769</v>
      </c>
    </row>
    <row r="1024" customFormat="false" ht="15.8" hidden="false" customHeight="false" outlineLevel="0" collapsed="false">
      <c r="A1024" s="0" t="s">
        <v>18</v>
      </c>
      <c r="B1024" s="0" t="s">
        <v>132</v>
      </c>
      <c r="C1024" s="0" t="s">
        <v>35</v>
      </c>
      <c r="D1024" s="0" t="s">
        <v>33</v>
      </c>
      <c r="J1024" s="0" t="n">
        <v>22.8549020748501</v>
      </c>
      <c r="K1024" s="0" t="n">
        <v>25</v>
      </c>
      <c r="L1024" s="0" t="n">
        <v>178.142515572922</v>
      </c>
      <c r="M1024" s="0" t="n">
        <v>0.882460204109622</v>
      </c>
      <c r="N1024" s="0" t="n">
        <v>9.9940035978413E-005</v>
      </c>
      <c r="O1024" s="0" t="n">
        <f aca="false">VLOOKUP(D1024,'paramètres CI'!$A$1:$B$6,2)</f>
        <v>0.033584731604575</v>
      </c>
    </row>
    <row r="1025" customFormat="false" ht="15.8" hidden="false" customHeight="false" outlineLevel="0" collapsed="false">
      <c r="A1025" s="0" t="s">
        <v>18</v>
      </c>
      <c r="B1025" s="0" t="s">
        <v>132</v>
      </c>
      <c r="C1025" s="0" t="s">
        <v>35</v>
      </c>
      <c r="D1025" s="0" t="s">
        <v>34</v>
      </c>
      <c r="J1025" s="0" t="n">
        <v>22.8041565758649</v>
      </c>
      <c r="K1025" s="0" t="n">
        <v>25</v>
      </c>
      <c r="L1025" s="0" t="n">
        <v>173.715087906091</v>
      </c>
      <c r="M1025" s="0" t="n">
        <v>0.895835059695806</v>
      </c>
      <c r="N1025" s="0" t="n">
        <v>9.9940035978413E-005</v>
      </c>
      <c r="O1025" s="0" t="n">
        <f aca="false">VLOOKUP(D1025,'paramètres CI'!$A$1:$B$6,2)</f>
        <v>0.0424847883250769</v>
      </c>
    </row>
    <row r="1026" customFormat="false" ht="15.8" hidden="false" customHeight="false" outlineLevel="0" collapsed="false">
      <c r="A1026" s="0" t="s">
        <v>18</v>
      </c>
      <c r="B1026" s="0" t="s">
        <v>132</v>
      </c>
      <c r="C1026" s="0" t="s">
        <v>36</v>
      </c>
      <c r="D1026" s="0" t="s">
        <v>37</v>
      </c>
      <c r="J1026" s="0" t="n">
        <v>4.54789018638692</v>
      </c>
      <c r="K1026" s="0" t="n">
        <v>20</v>
      </c>
      <c r="L1026" s="0" t="n">
        <v>171.808815011578</v>
      </c>
      <c r="M1026" s="0" t="n">
        <v>0.746685682691834</v>
      </c>
      <c r="N1026" s="0" t="n">
        <v>9.9940035978413E-005</v>
      </c>
      <c r="O1026" s="0" t="n">
        <f aca="false">VLOOKUP(D1026,'paramètres CI'!$A$1:$B$6,2)</f>
        <v>0.0385046990211696</v>
      </c>
    </row>
    <row r="1027" customFormat="false" ht="15.8" hidden="false" customHeight="false" outlineLevel="0" collapsed="false">
      <c r="A1027" s="0" t="s">
        <v>18</v>
      </c>
      <c r="B1027" s="0" t="s">
        <v>132</v>
      </c>
      <c r="C1027" s="0" t="s">
        <v>38</v>
      </c>
      <c r="D1027" s="0" t="s">
        <v>39</v>
      </c>
      <c r="J1027" s="0" t="n">
        <v>3.51850255736673</v>
      </c>
      <c r="K1027" s="0" t="n">
        <v>20</v>
      </c>
      <c r="L1027" s="0" t="n">
        <v>174.506377125868</v>
      </c>
      <c r="M1027" s="0" t="n">
        <v>0.958722249144943</v>
      </c>
      <c r="N1027" s="0" t="n">
        <v>9.9940035978413E-005</v>
      </c>
      <c r="O1027" s="0" t="n">
        <f aca="false">VLOOKUP(D1027,'paramètres CI'!$A$1:$B$6,2)</f>
        <v>0.022045059962018</v>
      </c>
    </row>
    <row r="1028" customFormat="false" ht="15.8" hidden="false" customHeight="false" outlineLevel="0" collapsed="false">
      <c r="A1028" s="0" t="s">
        <v>18</v>
      </c>
      <c r="B1028" s="0" t="s">
        <v>132</v>
      </c>
      <c r="C1028" s="0" t="s">
        <v>40</v>
      </c>
      <c r="D1028" s="0" t="s">
        <v>37</v>
      </c>
      <c r="J1028" s="0" t="n">
        <v>3.63831214910953</v>
      </c>
      <c r="K1028" s="0" t="n">
        <v>20</v>
      </c>
      <c r="L1028" s="0" t="n">
        <v>171.808815011578</v>
      </c>
      <c r="M1028" s="0" t="n">
        <v>0.597235056961842</v>
      </c>
      <c r="N1028" s="0" t="n">
        <v>0.0526582172993107</v>
      </c>
      <c r="O1028" s="0" t="n">
        <f aca="false">VLOOKUP(D1028,'paramètres CI'!$A$1:$B$6,2)</f>
        <v>0.0385046990211696</v>
      </c>
    </row>
    <row r="1029" customFormat="false" ht="15.8" hidden="false" customHeight="false" outlineLevel="0" collapsed="false">
      <c r="A1029" s="0" t="s">
        <v>18</v>
      </c>
      <c r="B1029" s="0" t="s">
        <v>132</v>
      </c>
      <c r="C1029" s="0" t="s">
        <v>41</v>
      </c>
      <c r="D1029" s="0" t="s">
        <v>39</v>
      </c>
      <c r="J1029" s="0" t="n">
        <v>2.81480204589338</v>
      </c>
      <c r="K1029" s="0" t="n">
        <v>20</v>
      </c>
      <c r="L1029" s="0" t="n">
        <v>174.506377125868</v>
      </c>
      <c r="M1029" s="0" t="n">
        <v>0.920892898981092</v>
      </c>
      <c r="N1029" s="0" t="n">
        <v>0.586627547506638</v>
      </c>
      <c r="O1029" s="0" t="n">
        <f aca="false">VLOOKUP(D1029,'paramètres CI'!$A$1:$B$6,2)</f>
        <v>0.022045059962018</v>
      </c>
    </row>
    <row r="1030" customFormat="false" ht="15.8" hidden="false" customHeight="false" outlineLevel="0" collapsed="false">
      <c r="A1030" s="0" t="s">
        <v>18</v>
      </c>
      <c r="B1030" s="0" t="s">
        <v>132</v>
      </c>
      <c r="C1030" s="0" t="s">
        <v>45</v>
      </c>
      <c r="D1030" s="0" t="s">
        <v>43</v>
      </c>
      <c r="J1030" s="0" t="n">
        <v>10</v>
      </c>
      <c r="K1030" s="0" t="n">
        <v>13</v>
      </c>
      <c r="L1030" s="0" t="n">
        <v>175.544047872036</v>
      </c>
      <c r="M1030" s="0" t="n">
        <v>0.896416925748456</v>
      </c>
      <c r="N1030" s="0" t="n">
        <v>0.112032336426349</v>
      </c>
      <c r="O1030" s="0" t="n">
        <f aca="false">VLOOKUP(D1030,'paramètres CI'!$A$1:$B$6,2)</f>
        <v>0.0935912806596305</v>
      </c>
    </row>
    <row r="1031" customFormat="false" ht="15.8" hidden="false" customHeight="false" outlineLevel="0" collapsed="false">
      <c r="A1031" s="0" t="s">
        <v>18</v>
      </c>
      <c r="B1031" s="0" t="s">
        <v>132</v>
      </c>
      <c r="C1031" s="0" t="s">
        <v>46</v>
      </c>
      <c r="D1031" s="0" t="s">
        <v>43</v>
      </c>
      <c r="J1031" s="0" t="n">
        <v>12</v>
      </c>
      <c r="K1031" s="0" t="n">
        <v>13</v>
      </c>
      <c r="L1031" s="0" t="n">
        <v>175.544047872036</v>
      </c>
      <c r="M1031" s="0" t="n">
        <v>1</v>
      </c>
      <c r="N1031" s="0" t="n">
        <v>9.9940035978413E-005</v>
      </c>
      <c r="O1031" s="0" t="n">
        <f aca="false">VLOOKUP(D1031,'paramètres CI'!$A$1:$B$6,2)</f>
        <v>0.0935912806596305</v>
      </c>
    </row>
    <row r="1032" customFormat="false" ht="15.8" hidden="false" customHeight="false" outlineLevel="0" collapsed="false">
      <c r="A1032" s="0" t="s">
        <v>18</v>
      </c>
      <c r="B1032" s="0" t="s">
        <v>132</v>
      </c>
      <c r="C1032" s="0" t="s">
        <v>48</v>
      </c>
      <c r="D1032" s="0" t="s">
        <v>43</v>
      </c>
      <c r="J1032" s="0" t="n">
        <v>48.3826373068397</v>
      </c>
      <c r="K1032" s="0" t="n">
        <v>20</v>
      </c>
      <c r="L1032" s="0" t="n">
        <v>175.665533367856</v>
      </c>
      <c r="M1032" s="0" t="n">
        <v>2.79145895784293</v>
      </c>
      <c r="N1032" s="0" t="n">
        <v>0.126694158991921</v>
      </c>
      <c r="O1032" s="0" t="n">
        <f aca="false">VLOOKUP(D1032,'paramètres CI'!$A$1:$B$6,2)</f>
        <v>0.0935912806596305</v>
      </c>
    </row>
    <row r="1033" customFormat="false" ht="15.8" hidden="false" customHeight="false" outlineLevel="0" collapsed="false">
      <c r="A1033" s="0" t="s">
        <v>18</v>
      </c>
      <c r="B1033" s="0" t="s">
        <v>132</v>
      </c>
      <c r="C1033" s="0" t="s">
        <v>49</v>
      </c>
      <c r="D1033" s="0" t="s">
        <v>43</v>
      </c>
      <c r="J1033" s="0" t="n">
        <v>60.4782966335497</v>
      </c>
      <c r="K1033" s="0" t="n">
        <v>20</v>
      </c>
      <c r="L1033" s="0" t="n">
        <v>175.665533367856</v>
      </c>
      <c r="M1033" s="0" t="n">
        <v>3.01122616213059</v>
      </c>
      <c r="N1033" s="0" t="n">
        <v>9.9940035978413E-005</v>
      </c>
      <c r="O1033" s="0" t="n">
        <f aca="false">VLOOKUP(D1033,'paramètres CI'!$A$1:$B$6,2)</f>
        <v>0.0935912806596305</v>
      </c>
    </row>
    <row r="1034" customFormat="false" ht="15.8" hidden="false" customHeight="false" outlineLevel="0" collapsed="false">
      <c r="A1034" s="0" t="s">
        <v>19</v>
      </c>
      <c r="B1034" s="0" t="s">
        <v>54</v>
      </c>
      <c r="C1034" s="0" t="s">
        <v>32</v>
      </c>
      <c r="D1034" s="0" t="s">
        <v>33</v>
      </c>
      <c r="J1034" s="0" t="n">
        <v>20.3766961393507</v>
      </c>
      <c r="K1034" s="0" t="n">
        <v>25</v>
      </c>
      <c r="L1034" s="0" t="n">
        <v>99.9508800147465</v>
      </c>
      <c r="M1034" s="0" t="n">
        <v>0.898767037494274</v>
      </c>
      <c r="N1034" s="0" t="n">
        <v>0.0430968530005675</v>
      </c>
      <c r="O1034" s="0" t="n">
        <f aca="false">VLOOKUP(D1034,'paramètres CI'!$A$1:$B$6,2)</f>
        <v>0.033584731604575</v>
      </c>
    </row>
    <row r="1035" customFormat="false" ht="15.8" hidden="false" customHeight="false" outlineLevel="0" collapsed="false">
      <c r="A1035" s="0" t="s">
        <v>19</v>
      </c>
      <c r="B1035" s="0" t="s">
        <v>54</v>
      </c>
      <c r="C1035" s="0" t="s">
        <v>32</v>
      </c>
      <c r="D1035" s="0" t="s">
        <v>34</v>
      </c>
      <c r="J1035" s="0" t="n">
        <v>20.5784224963523</v>
      </c>
      <c r="K1035" s="0" t="n">
        <v>25</v>
      </c>
      <c r="L1035" s="0" t="n">
        <v>112.709022327168</v>
      </c>
      <c r="M1035" s="0" t="n">
        <v>0.97378586914246</v>
      </c>
      <c r="N1035" s="0" t="n">
        <v>0.0656489311794007</v>
      </c>
      <c r="O1035" s="0" t="n">
        <f aca="false">VLOOKUP(D1035,'paramètres CI'!$A$1:$B$6,2)</f>
        <v>0.0424847883250769</v>
      </c>
    </row>
    <row r="1036" customFormat="false" ht="15.8" hidden="false" customHeight="false" outlineLevel="0" collapsed="false">
      <c r="A1036" s="0" t="s">
        <v>19</v>
      </c>
      <c r="B1036" s="0" t="s">
        <v>54</v>
      </c>
      <c r="C1036" s="0" t="s">
        <v>35</v>
      </c>
      <c r="D1036" s="0" t="s">
        <v>33</v>
      </c>
      <c r="J1036" s="0" t="n">
        <v>25.4708701741884</v>
      </c>
      <c r="K1036" s="0" t="n">
        <v>25</v>
      </c>
      <c r="L1036" s="0" t="n">
        <v>99.9508800147465</v>
      </c>
      <c r="M1036" s="0" t="n">
        <v>1.01431834836468</v>
      </c>
      <c r="N1036" s="0" t="n">
        <v>9.99300489657242E-005</v>
      </c>
      <c r="O1036" s="0" t="n">
        <f aca="false">VLOOKUP(D1036,'paramètres CI'!$A$1:$B$6,2)</f>
        <v>0.033584731604575</v>
      </c>
    </row>
    <row r="1037" customFormat="false" ht="15.8" hidden="false" customHeight="false" outlineLevel="0" collapsed="false">
      <c r="A1037" s="0" t="s">
        <v>19</v>
      </c>
      <c r="B1037" s="0" t="s">
        <v>54</v>
      </c>
      <c r="C1037" s="0" t="s">
        <v>35</v>
      </c>
      <c r="D1037" s="0" t="s">
        <v>34</v>
      </c>
      <c r="J1037" s="0" t="n">
        <v>25.7230281204404</v>
      </c>
      <c r="K1037" s="0" t="n">
        <v>25</v>
      </c>
      <c r="L1037" s="0" t="n">
        <v>112.709022327168</v>
      </c>
      <c r="M1037" s="0" t="n">
        <v>1.10026156870614</v>
      </c>
      <c r="N1037" s="0" t="n">
        <v>9.99300489657242E-005</v>
      </c>
      <c r="O1037" s="0" t="n">
        <f aca="false">VLOOKUP(D1037,'paramètres CI'!$A$1:$B$6,2)</f>
        <v>0.0424847883250769</v>
      </c>
    </row>
    <row r="1038" customFormat="false" ht="15.8" hidden="false" customHeight="false" outlineLevel="0" collapsed="false">
      <c r="A1038" s="0" t="s">
        <v>19</v>
      </c>
      <c r="B1038" s="0" t="s">
        <v>54</v>
      </c>
      <c r="C1038" s="0" t="s">
        <v>36</v>
      </c>
      <c r="D1038" s="0" t="s">
        <v>37</v>
      </c>
      <c r="J1038" s="0" t="n">
        <v>18.6798017021283</v>
      </c>
      <c r="K1038" s="0" t="n">
        <v>20</v>
      </c>
      <c r="L1038" s="0" t="n">
        <v>103.420199853983</v>
      </c>
      <c r="M1038" s="0" t="n">
        <v>0.754143823162481</v>
      </c>
      <c r="N1038" s="0" t="n">
        <v>9.99300489657242E-005</v>
      </c>
      <c r="O1038" s="0" t="n">
        <f aca="false">VLOOKUP(D1038,'paramètres CI'!$A$1:$B$6,2)</f>
        <v>0.0385046990211696</v>
      </c>
    </row>
    <row r="1039" customFormat="false" ht="15.8" hidden="false" customHeight="false" outlineLevel="0" collapsed="false">
      <c r="A1039" s="0" t="s">
        <v>19</v>
      </c>
      <c r="B1039" s="0" t="s">
        <v>54</v>
      </c>
      <c r="C1039" s="0" t="s">
        <v>38</v>
      </c>
      <c r="D1039" s="0" t="s">
        <v>39</v>
      </c>
      <c r="J1039" s="0" t="n">
        <v>13.3073150217785</v>
      </c>
      <c r="K1039" s="0" t="n">
        <v>20</v>
      </c>
      <c r="L1039" s="0" t="n">
        <v>104.700638598706</v>
      </c>
      <c r="M1039" s="0" t="n">
        <v>0.981730012629207</v>
      </c>
      <c r="N1039" s="0" t="n">
        <v>9.99300489657242E-005</v>
      </c>
      <c r="O1039" s="0" t="n">
        <f aca="false">VLOOKUP(D1039,'paramètres CI'!$A$1:$B$6,2)</f>
        <v>0.022045059962018</v>
      </c>
    </row>
    <row r="1040" customFormat="false" ht="15.8" hidden="false" customHeight="false" outlineLevel="0" collapsed="false">
      <c r="A1040" s="0" t="s">
        <v>19</v>
      </c>
      <c r="B1040" s="0" t="s">
        <v>54</v>
      </c>
      <c r="C1040" s="0" t="s">
        <v>40</v>
      </c>
      <c r="D1040" s="0" t="s">
        <v>37</v>
      </c>
      <c r="J1040" s="0" t="n">
        <v>14.9438413617026</v>
      </c>
      <c r="K1040" s="0" t="n">
        <v>20</v>
      </c>
      <c r="L1040" s="0" t="n">
        <v>103.420199853983</v>
      </c>
      <c r="M1040" s="0" t="n">
        <v>0.524528175091143</v>
      </c>
      <c r="N1040" s="0" t="n">
        <v>0.0524287011700009</v>
      </c>
      <c r="O1040" s="0" t="n">
        <f aca="false">VLOOKUP(D1040,'paramètres CI'!$A$1:$B$6,2)</f>
        <v>0.0385046990211696</v>
      </c>
    </row>
    <row r="1041" customFormat="false" ht="15.8" hidden="false" customHeight="false" outlineLevel="0" collapsed="false">
      <c r="A1041" s="0" t="s">
        <v>19</v>
      </c>
      <c r="B1041" s="0" t="s">
        <v>54</v>
      </c>
      <c r="C1041" s="0" t="s">
        <v>41</v>
      </c>
      <c r="D1041" s="0" t="s">
        <v>39</v>
      </c>
      <c r="J1041" s="0" t="n">
        <v>10.6458520174228</v>
      </c>
      <c r="K1041" s="0" t="n">
        <v>20</v>
      </c>
      <c r="L1041" s="0" t="n">
        <v>104.700638598706</v>
      </c>
      <c r="M1041" s="0" t="n">
        <v>0.612402820077591</v>
      </c>
      <c r="N1041" s="0" t="n">
        <v>0.353604753193557</v>
      </c>
      <c r="O1041" s="0" t="n">
        <f aca="false">VLOOKUP(D1041,'paramètres CI'!$A$1:$B$6,2)</f>
        <v>0.022045059962018</v>
      </c>
    </row>
    <row r="1042" customFormat="false" ht="15.8" hidden="false" customHeight="false" outlineLevel="0" collapsed="false">
      <c r="A1042" s="0" t="s">
        <v>19</v>
      </c>
      <c r="B1042" s="0" t="s">
        <v>54</v>
      </c>
      <c r="C1042" s="0" t="s">
        <v>45</v>
      </c>
      <c r="D1042" s="0" t="s">
        <v>43</v>
      </c>
      <c r="J1042" s="0" t="n">
        <v>10</v>
      </c>
      <c r="K1042" s="0" t="n">
        <v>13</v>
      </c>
      <c r="L1042" s="0" t="n">
        <v>93.7628093610892</v>
      </c>
      <c r="M1042" s="0" t="n">
        <v>0.9</v>
      </c>
      <c r="N1042" s="0" t="n">
        <v>0.275286927696733</v>
      </c>
      <c r="O1042" s="0" t="n">
        <f aca="false">VLOOKUP(D1042,'paramètres CI'!$A$1:$B$6,2)</f>
        <v>0.0935912806596305</v>
      </c>
    </row>
    <row r="1043" customFormat="false" ht="15.8" hidden="false" customHeight="false" outlineLevel="0" collapsed="false">
      <c r="A1043" s="0" t="s">
        <v>19</v>
      </c>
      <c r="B1043" s="0" t="s">
        <v>54</v>
      </c>
      <c r="C1043" s="0" t="s">
        <v>46</v>
      </c>
      <c r="D1043" s="0" t="s">
        <v>43</v>
      </c>
      <c r="J1043" s="0" t="n">
        <v>12</v>
      </c>
      <c r="K1043" s="0" t="n">
        <v>13</v>
      </c>
      <c r="L1043" s="0" t="n">
        <v>93.7628093610892</v>
      </c>
      <c r="M1043" s="0" t="n">
        <v>1</v>
      </c>
      <c r="N1043" s="0" t="n">
        <v>9.99300489657242E-005</v>
      </c>
      <c r="O1043" s="0" t="n">
        <f aca="false">VLOOKUP(D1043,'paramètres CI'!$A$1:$B$6,2)</f>
        <v>0.0935912806596305</v>
      </c>
    </row>
    <row r="1044" customFormat="false" ht="15.8" hidden="false" customHeight="false" outlineLevel="0" collapsed="false">
      <c r="A1044" s="0" t="s">
        <v>19</v>
      </c>
      <c r="B1044" s="0" t="s">
        <v>54</v>
      </c>
      <c r="C1044" s="0" t="s">
        <v>48</v>
      </c>
      <c r="D1044" s="0" t="s">
        <v>43</v>
      </c>
      <c r="J1044" s="0" t="n">
        <v>11.4259999252503</v>
      </c>
      <c r="K1044" s="0" t="n">
        <v>20</v>
      </c>
      <c r="L1044" s="0" t="n">
        <v>105.514575451569</v>
      </c>
      <c r="M1044" s="0" t="n">
        <v>2.83861395348837</v>
      </c>
      <c r="N1044" s="0" t="n">
        <v>0.122068456032102</v>
      </c>
      <c r="O1044" s="0" t="n">
        <f aca="false">VLOOKUP(D1044,'paramètres CI'!$A$1:$B$6,2)</f>
        <v>0.0935912806596305</v>
      </c>
    </row>
    <row r="1045" customFormat="false" ht="15.8" hidden="false" customHeight="false" outlineLevel="0" collapsed="false">
      <c r="A1045" s="0" t="s">
        <v>19</v>
      </c>
      <c r="B1045" s="0" t="s">
        <v>54</v>
      </c>
      <c r="C1045" s="0" t="s">
        <v>49</v>
      </c>
      <c r="D1045" s="0" t="s">
        <v>43</v>
      </c>
      <c r="J1045" s="0" t="n">
        <v>14.2824999065629</v>
      </c>
      <c r="K1045" s="0" t="n">
        <v>20</v>
      </c>
      <c r="L1045" s="0" t="n">
        <v>105.514575451569</v>
      </c>
      <c r="M1045" s="0" t="n">
        <v>3.40633674418604</v>
      </c>
      <c r="N1045" s="0" t="n">
        <v>9.99300489657242E-005</v>
      </c>
      <c r="O1045" s="0" t="n">
        <f aca="false">VLOOKUP(D1045,'paramètres CI'!$A$1:$B$6,2)</f>
        <v>0.0935912806596305</v>
      </c>
    </row>
    <row r="1046" customFormat="false" ht="15.8" hidden="false" customHeight="false" outlineLevel="0" collapsed="false">
      <c r="A1046" s="0" t="s">
        <v>19</v>
      </c>
      <c r="B1046" s="0" t="s">
        <v>54</v>
      </c>
      <c r="C1046" s="0" t="s">
        <v>55</v>
      </c>
      <c r="D1046" s="0" t="s">
        <v>43</v>
      </c>
      <c r="J1046" s="0" t="n">
        <v>10.644592</v>
      </c>
      <c r="K1046" s="0" t="n">
        <v>17</v>
      </c>
      <c r="L1046" s="0" t="n">
        <v>100.129565705507</v>
      </c>
      <c r="M1046" s="0" t="n">
        <v>2.67956730897009</v>
      </c>
      <c r="N1046" s="0" t="n">
        <v>0.0871658673848786</v>
      </c>
      <c r="O1046" s="0" t="n">
        <f aca="false">VLOOKUP(D1046,'paramètres CI'!$A$1:$B$6,2)</f>
        <v>0.0935912806596305</v>
      </c>
    </row>
    <row r="1047" customFormat="false" ht="15.8" hidden="false" customHeight="false" outlineLevel="0" collapsed="false">
      <c r="A1047" s="0" t="s">
        <v>19</v>
      </c>
      <c r="B1047" s="0" t="s">
        <v>54</v>
      </c>
      <c r="C1047" s="0" t="s">
        <v>56</v>
      </c>
      <c r="D1047" s="0" t="s">
        <v>43</v>
      </c>
      <c r="J1047" s="0" t="n">
        <v>13.30574</v>
      </c>
      <c r="K1047" s="0" t="n">
        <v>17</v>
      </c>
      <c r="L1047" s="0" t="n">
        <v>100.129565705507</v>
      </c>
      <c r="M1047" s="0" t="n">
        <v>3.33681966777408</v>
      </c>
      <c r="N1047" s="0" t="n">
        <v>9.99300489657242E-005</v>
      </c>
      <c r="O1047" s="0" t="n">
        <f aca="false">VLOOKUP(D1047,'paramètres CI'!$A$1:$B$6,2)</f>
        <v>0.0935912806596305</v>
      </c>
    </row>
    <row r="1048" customFormat="false" ht="15.8" hidden="false" customHeight="false" outlineLevel="0" collapsed="false">
      <c r="A1048" s="0" t="s">
        <v>19</v>
      </c>
      <c r="B1048" s="0" t="s">
        <v>133</v>
      </c>
      <c r="C1048" s="0" t="s">
        <v>32</v>
      </c>
      <c r="D1048" s="0" t="s">
        <v>33</v>
      </c>
      <c r="J1048" s="0" t="n">
        <v>28.6872511346235</v>
      </c>
      <c r="K1048" s="0" t="n">
        <v>25</v>
      </c>
      <c r="L1048" s="0" t="n">
        <v>71.2116506043416</v>
      </c>
      <c r="M1048" s="0" t="n">
        <v>2.47823586649229</v>
      </c>
      <c r="N1048" s="0" t="n">
        <v>0.0268658950799099</v>
      </c>
      <c r="O1048" s="0" t="n">
        <f aca="false">VLOOKUP(D1048,'paramètres CI'!$A$1:$B$6,2)</f>
        <v>0.033584731604575</v>
      </c>
    </row>
    <row r="1049" customFormat="false" ht="15.8" hidden="false" customHeight="false" outlineLevel="0" collapsed="false">
      <c r="A1049" s="0" t="s">
        <v>19</v>
      </c>
      <c r="B1049" s="0" t="s">
        <v>133</v>
      </c>
      <c r="C1049" s="0" t="s">
        <v>32</v>
      </c>
      <c r="D1049" s="0" t="s">
        <v>34</v>
      </c>
      <c r="J1049" s="0" t="n">
        <v>25.1625954205191</v>
      </c>
      <c r="K1049" s="0" t="n">
        <v>25</v>
      </c>
      <c r="L1049" s="0" t="n">
        <v>74.3808899413388</v>
      </c>
      <c r="M1049" s="0" t="n">
        <v>2.0909704397451</v>
      </c>
      <c r="N1049" s="0" t="n">
        <v>0.16759687762288</v>
      </c>
      <c r="O1049" s="0" t="n">
        <f aca="false">VLOOKUP(D1049,'paramètres CI'!$A$1:$B$6,2)</f>
        <v>0.0424847883250769</v>
      </c>
    </row>
    <row r="1050" customFormat="false" ht="15.8" hidden="false" customHeight="false" outlineLevel="0" collapsed="false">
      <c r="A1050" s="0" t="s">
        <v>19</v>
      </c>
      <c r="B1050" s="0" t="s">
        <v>133</v>
      </c>
      <c r="C1050" s="0" t="s">
        <v>35</v>
      </c>
      <c r="D1050" s="0" t="s">
        <v>33</v>
      </c>
      <c r="J1050" s="0" t="n">
        <v>35.8590639182794</v>
      </c>
      <c r="K1050" s="0" t="n">
        <v>25</v>
      </c>
      <c r="L1050" s="0" t="n">
        <v>71.2116506043416</v>
      </c>
      <c r="M1050" s="0" t="n">
        <v>3.17705777726909</v>
      </c>
      <c r="N1050" s="0" t="n">
        <v>9.9920063948841E-005</v>
      </c>
      <c r="O1050" s="0" t="n">
        <f aca="false">VLOOKUP(D1050,'paramètres CI'!$A$1:$B$6,2)</f>
        <v>0.033584731604575</v>
      </c>
    </row>
    <row r="1051" customFormat="false" ht="15.8" hidden="false" customHeight="false" outlineLevel="0" collapsed="false">
      <c r="A1051" s="0" t="s">
        <v>19</v>
      </c>
      <c r="B1051" s="0" t="s">
        <v>133</v>
      </c>
      <c r="C1051" s="0" t="s">
        <v>35</v>
      </c>
      <c r="D1051" s="0" t="s">
        <v>34</v>
      </c>
      <c r="J1051" s="0" t="n">
        <v>31.4532442756489</v>
      </c>
      <c r="K1051" s="0" t="n">
        <v>25</v>
      </c>
      <c r="L1051" s="0" t="n">
        <v>74.3808899413388</v>
      </c>
      <c r="M1051" s="0" t="n">
        <v>2.66490701053421</v>
      </c>
      <c r="N1051" s="0" t="n">
        <v>9.9920063948841E-005</v>
      </c>
      <c r="O1051" s="0" t="n">
        <f aca="false">VLOOKUP(D1051,'paramètres CI'!$A$1:$B$6,2)</f>
        <v>0.0424847883250769</v>
      </c>
    </row>
    <row r="1052" customFormat="false" ht="15.8" hidden="false" customHeight="false" outlineLevel="0" collapsed="false">
      <c r="A1052" s="0" t="s">
        <v>19</v>
      </c>
      <c r="B1052" s="0" t="s">
        <v>133</v>
      </c>
      <c r="C1052" s="0" t="s">
        <v>134</v>
      </c>
      <c r="D1052" s="0" t="s">
        <v>43</v>
      </c>
      <c r="J1052" s="0" t="n">
        <v>10</v>
      </c>
      <c r="K1052" s="0" t="n">
        <v>10</v>
      </c>
      <c r="L1052" s="0" t="n">
        <v>66.0303319381609</v>
      </c>
      <c r="M1052" s="0" t="n">
        <v>0.8</v>
      </c>
      <c r="N1052" s="0" t="n">
        <v>0.126239138786633</v>
      </c>
      <c r="O1052" s="0" t="n">
        <f aca="false">VLOOKUP(D1052,'paramètres CI'!$A$1:$B$6,2)</f>
        <v>0.0935912806596305</v>
      </c>
    </row>
    <row r="1053" customFormat="false" ht="15.8" hidden="false" customHeight="false" outlineLevel="0" collapsed="false">
      <c r="A1053" s="0" t="s">
        <v>19</v>
      </c>
      <c r="B1053" s="0" t="s">
        <v>133</v>
      </c>
      <c r="C1053" s="0" t="s">
        <v>135</v>
      </c>
      <c r="D1053" s="0" t="s">
        <v>43</v>
      </c>
      <c r="J1053" s="0" t="n">
        <v>12</v>
      </c>
      <c r="K1053" s="0" t="n">
        <v>10</v>
      </c>
      <c r="L1053" s="0" t="n">
        <v>66.0303319381609</v>
      </c>
      <c r="M1053" s="0" t="n">
        <v>1</v>
      </c>
      <c r="N1053" s="0" t="n">
        <v>9.9920063948841E-005</v>
      </c>
      <c r="O1053" s="0" t="n">
        <f aca="false">VLOOKUP(D1053,'paramètres CI'!$A$1:$B$6,2)</f>
        <v>0.0935912806596305</v>
      </c>
    </row>
    <row r="1054" customFormat="false" ht="15.8" hidden="false" customHeight="false" outlineLevel="0" collapsed="false">
      <c r="A1054" s="0" t="s">
        <v>19</v>
      </c>
      <c r="B1054" s="0" t="s">
        <v>133</v>
      </c>
      <c r="C1054" s="0" t="s">
        <v>36</v>
      </c>
      <c r="D1054" s="0" t="s">
        <v>37</v>
      </c>
      <c r="J1054" s="0" t="n">
        <v>14.2944633412635</v>
      </c>
      <c r="K1054" s="0" t="n">
        <v>20</v>
      </c>
      <c r="L1054" s="0" t="n">
        <v>55.4959707573618</v>
      </c>
      <c r="M1054" s="0" t="n">
        <v>0.757256696292313</v>
      </c>
      <c r="N1054" s="0" t="n">
        <v>9.9920063948841E-005</v>
      </c>
      <c r="O1054" s="0" t="n">
        <f aca="false">VLOOKUP(D1054,'paramètres CI'!$A$1:$B$6,2)</f>
        <v>0.0385046990211696</v>
      </c>
    </row>
    <row r="1055" customFormat="false" ht="15.8" hidden="false" customHeight="false" outlineLevel="0" collapsed="false">
      <c r="A1055" s="0" t="s">
        <v>19</v>
      </c>
      <c r="B1055" s="0" t="s">
        <v>133</v>
      </c>
      <c r="C1055" s="0" t="s">
        <v>38</v>
      </c>
      <c r="D1055" s="0" t="s">
        <v>39</v>
      </c>
      <c r="J1055" s="0" t="n">
        <v>10.3443826920532</v>
      </c>
      <c r="K1055" s="0" t="n">
        <v>20</v>
      </c>
      <c r="L1055" s="0" t="n">
        <v>72.2067470167925</v>
      </c>
      <c r="M1055" s="0" t="n">
        <v>0.981239301611903</v>
      </c>
      <c r="N1055" s="0" t="n">
        <v>9.9920063948841E-005</v>
      </c>
      <c r="O1055" s="0" t="n">
        <f aca="false">VLOOKUP(D1055,'paramètres CI'!$A$1:$B$6,2)</f>
        <v>0.022045059962018</v>
      </c>
    </row>
    <row r="1056" customFormat="false" ht="15.8" hidden="false" customHeight="false" outlineLevel="0" collapsed="false">
      <c r="A1056" s="0" t="s">
        <v>19</v>
      </c>
      <c r="B1056" s="0" t="s">
        <v>133</v>
      </c>
      <c r="C1056" s="0" t="s">
        <v>40</v>
      </c>
      <c r="D1056" s="0" t="s">
        <v>37</v>
      </c>
      <c r="J1056" s="0" t="n">
        <v>11.4355706730108</v>
      </c>
      <c r="K1056" s="0" t="n">
        <v>20</v>
      </c>
      <c r="L1056" s="0" t="n">
        <v>55.4959707573618</v>
      </c>
      <c r="M1056" s="0" t="n">
        <v>0.681529751381399</v>
      </c>
      <c r="N1056" s="0" t="n">
        <v>0.0376410402999361</v>
      </c>
      <c r="O1056" s="0" t="n">
        <f aca="false">VLOOKUP(D1056,'paramètres CI'!$A$1:$B$6,2)</f>
        <v>0.0385046990211696</v>
      </c>
    </row>
    <row r="1057" customFormat="false" ht="15.8" hidden="false" customHeight="false" outlineLevel="0" collapsed="false">
      <c r="A1057" s="0" t="s">
        <v>19</v>
      </c>
      <c r="B1057" s="0" t="s">
        <v>133</v>
      </c>
      <c r="C1057" s="0" t="s">
        <v>41</v>
      </c>
      <c r="D1057" s="0" t="s">
        <v>39</v>
      </c>
      <c r="J1057" s="0" t="n">
        <v>8.27550615364255</v>
      </c>
      <c r="K1057" s="0" t="n">
        <v>20</v>
      </c>
      <c r="L1057" s="0" t="n">
        <v>72.2067470167925</v>
      </c>
      <c r="M1057" s="0" t="n">
        <v>0.66377673634905</v>
      </c>
      <c r="N1057" s="0" t="n">
        <v>0.317634970651032</v>
      </c>
      <c r="O1057" s="0" t="n">
        <f aca="false">VLOOKUP(D1057,'paramètres CI'!$A$1:$B$6,2)</f>
        <v>0.022045059962018</v>
      </c>
    </row>
    <row r="1058" customFormat="false" ht="15.8" hidden="false" customHeight="false" outlineLevel="0" collapsed="false">
      <c r="A1058" s="0" t="s">
        <v>19</v>
      </c>
      <c r="B1058" s="0" t="s">
        <v>133</v>
      </c>
      <c r="C1058" s="0" t="s">
        <v>45</v>
      </c>
      <c r="D1058" s="0" t="s">
        <v>43</v>
      </c>
      <c r="J1058" s="0" t="n">
        <v>10</v>
      </c>
      <c r="K1058" s="0" t="n">
        <v>13</v>
      </c>
      <c r="L1058" s="0" t="n">
        <v>59.0797914013044</v>
      </c>
      <c r="M1058" s="0" t="n">
        <v>0.899999999999999</v>
      </c>
      <c r="N1058" s="0" t="n">
        <v>0.134904560016517</v>
      </c>
      <c r="O1058" s="0" t="n">
        <f aca="false">VLOOKUP(D1058,'paramètres CI'!$A$1:$B$6,2)</f>
        <v>0.0935912806596305</v>
      </c>
    </row>
    <row r="1059" customFormat="false" ht="15.8" hidden="false" customHeight="false" outlineLevel="0" collapsed="false">
      <c r="A1059" s="0" t="s">
        <v>19</v>
      </c>
      <c r="B1059" s="0" t="s">
        <v>133</v>
      </c>
      <c r="C1059" s="0" t="s">
        <v>46</v>
      </c>
      <c r="D1059" s="0" t="s">
        <v>43</v>
      </c>
      <c r="J1059" s="0" t="n">
        <v>12</v>
      </c>
      <c r="K1059" s="0" t="n">
        <v>13</v>
      </c>
      <c r="L1059" s="0" t="n">
        <v>59.0797914013044</v>
      </c>
      <c r="M1059" s="0" t="n">
        <v>1</v>
      </c>
      <c r="N1059" s="0" t="n">
        <v>9.9920063948841E-005</v>
      </c>
      <c r="O1059" s="0" t="n">
        <f aca="false">VLOOKUP(D1059,'paramètres CI'!$A$1:$B$6,2)</f>
        <v>0.0935912806596305</v>
      </c>
    </row>
    <row r="1060" customFormat="false" ht="15.8" hidden="false" customHeight="false" outlineLevel="0" collapsed="false">
      <c r="A1060" s="0" t="s">
        <v>19</v>
      </c>
      <c r="B1060" s="0" t="s">
        <v>133</v>
      </c>
      <c r="C1060" s="0" t="s">
        <v>48</v>
      </c>
      <c r="D1060" s="0" t="s">
        <v>43</v>
      </c>
      <c r="J1060" s="0" t="n">
        <v>20.5400865545918</v>
      </c>
      <c r="K1060" s="0" t="n">
        <v>20</v>
      </c>
      <c r="L1060" s="0" t="n">
        <v>68.5006352114649</v>
      </c>
      <c r="M1060" s="0" t="n">
        <v>2.84291162790697</v>
      </c>
      <c r="N1060" s="0" t="n">
        <v>0.1233984460601</v>
      </c>
      <c r="O1060" s="0" t="n">
        <f aca="false">VLOOKUP(D1060,'paramètres CI'!$A$1:$B$6,2)</f>
        <v>0.0935912806596305</v>
      </c>
    </row>
    <row r="1061" customFormat="false" ht="15.8" hidden="false" customHeight="false" outlineLevel="0" collapsed="false">
      <c r="A1061" s="0" t="s">
        <v>19</v>
      </c>
      <c r="B1061" s="0" t="s">
        <v>133</v>
      </c>
      <c r="C1061" s="0" t="s">
        <v>49</v>
      </c>
      <c r="D1061" s="0" t="s">
        <v>43</v>
      </c>
      <c r="J1061" s="0" t="n">
        <v>25.6751081932397</v>
      </c>
      <c r="K1061" s="0" t="n">
        <v>20</v>
      </c>
      <c r="L1061" s="0" t="n">
        <v>68.5006352114649</v>
      </c>
      <c r="M1061" s="0" t="n">
        <v>3.41149395348837</v>
      </c>
      <c r="N1061" s="0" t="n">
        <v>9.9920063948841E-005</v>
      </c>
      <c r="O1061" s="0" t="n">
        <f aca="false">VLOOKUP(D1061,'paramètres CI'!$A$1:$B$6,2)</f>
        <v>0.0935912806596305</v>
      </c>
    </row>
    <row r="1062" customFormat="false" ht="15.8" hidden="false" customHeight="false" outlineLevel="0" collapsed="false">
      <c r="A1062" s="0" t="s">
        <v>19</v>
      </c>
      <c r="B1062" s="0" t="s">
        <v>133</v>
      </c>
      <c r="C1062" s="0" t="s">
        <v>55</v>
      </c>
      <c r="D1062" s="0" t="s">
        <v>43</v>
      </c>
      <c r="J1062" s="0" t="n">
        <v>3.67545036332253</v>
      </c>
      <c r="K1062" s="0" t="n">
        <v>17</v>
      </c>
      <c r="L1062" s="0" t="n">
        <v>63.4958172020287</v>
      </c>
      <c r="M1062" s="0" t="n">
        <v>2.68362418604651</v>
      </c>
      <c r="N1062" s="0" t="n">
        <v>0.0649197109714003</v>
      </c>
      <c r="O1062" s="0" t="n">
        <f aca="false">VLOOKUP(D1062,'paramètres CI'!$A$1:$B$6,2)</f>
        <v>0.0935912806596305</v>
      </c>
    </row>
    <row r="1063" customFormat="false" ht="15.8" hidden="false" customHeight="false" outlineLevel="0" collapsed="false">
      <c r="A1063" s="0" t="s">
        <v>19</v>
      </c>
      <c r="B1063" s="0" t="s">
        <v>133</v>
      </c>
      <c r="C1063" s="0" t="s">
        <v>56</v>
      </c>
      <c r="D1063" s="0" t="s">
        <v>43</v>
      </c>
      <c r="J1063" s="0" t="n">
        <v>4.59431295415316</v>
      </c>
      <c r="K1063" s="0" t="n">
        <v>17</v>
      </c>
      <c r="L1063" s="0" t="n">
        <v>63.4958172020287</v>
      </c>
      <c r="M1063" s="0" t="n">
        <v>3.34187162790697</v>
      </c>
      <c r="N1063" s="0" t="n">
        <v>9.9920063948841E-005</v>
      </c>
      <c r="O1063" s="0" t="n">
        <f aca="false">VLOOKUP(D1063,'paramètres CI'!$A$1:$B$6,2)</f>
        <v>0.0935912806596305</v>
      </c>
    </row>
    <row r="1064" customFormat="false" ht="15.8" hidden="false" customHeight="false" outlineLevel="0" collapsed="false">
      <c r="A1064" s="0" t="s">
        <v>19</v>
      </c>
      <c r="B1064" s="0" t="s">
        <v>136</v>
      </c>
      <c r="C1064" s="0" t="s">
        <v>32</v>
      </c>
      <c r="D1064" s="0" t="s">
        <v>33</v>
      </c>
      <c r="J1064" s="0" t="n">
        <v>34.8529699139414</v>
      </c>
      <c r="K1064" s="0" t="n">
        <v>25</v>
      </c>
      <c r="L1064" s="0" t="n">
        <v>57.6332151670819</v>
      </c>
      <c r="M1064" s="0" t="n">
        <v>2.76744978446373</v>
      </c>
      <c r="N1064" s="0" t="n">
        <v>0.0153202587244434</v>
      </c>
      <c r="O1064" s="0" t="n">
        <f aca="false">VLOOKUP(D1064,'paramètres CI'!$A$1:$B$6,2)</f>
        <v>0.033584731604575</v>
      </c>
    </row>
    <row r="1065" customFormat="false" ht="15.8" hidden="false" customHeight="false" outlineLevel="0" collapsed="false">
      <c r="A1065" s="0" t="s">
        <v>19</v>
      </c>
      <c r="B1065" s="0" t="s">
        <v>136</v>
      </c>
      <c r="C1065" s="0" t="s">
        <v>32</v>
      </c>
      <c r="D1065" s="0" t="s">
        <v>34</v>
      </c>
      <c r="J1065" s="0" t="n">
        <v>26.6501252037893</v>
      </c>
      <c r="K1065" s="0" t="n">
        <v>25</v>
      </c>
      <c r="L1065" s="0" t="n">
        <v>52.3632975395453</v>
      </c>
      <c r="M1065" s="0" t="n">
        <v>2.13448219756728</v>
      </c>
      <c r="N1065" s="0" t="n">
        <v>0.121281828026266</v>
      </c>
      <c r="O1065" s="0" t="n">
        <f aca="false">VLOOKUP(D1065,'paramètres CI'!$A$1:$B$6,2)</f>
        <v>0.0424847883250769</v>
      </c>
    </row>
    <row r="1066" customFormat="false" ht="15.8" hidden="false" customHeight="false" outlineLevel="0" collapsed="false">
      <c r="A1066" s="0" t="s">
        <v>19</v>
      </c>
      <c r="B1066" s="0" t="s">
        <v>136</v>
      </c>
      <c r="C1066" s="0" t="s">
        <v>35</v>
      </c>
      <c r="D1066" s="0" t="s">
        <v>33</v>
      </c>
      <c r="J1066" s="0" t="n">
        <v>43.5662123924268</v>
      </c>
      <c r="K1066" s="0" t="n">
        <v>25</v>
      </c>
      <c r="L1066" s="0" t="n">
        <v>57.6332151670819</v>
      </c>
      <c r="M1066" s="0" t="n">
        <v>3.55058718833836</v>
      </c>
      <c r="N1066" s="0" t="n">
        <v>9.99100809271656E-005</v>
      </c>
      <c r="O1066" s="0" t="n">
        <f aca="false">VLOOKUP(D1066,'paramètres CI'!$A$1:$B$6,2)</f>
        <v>0.033584731604575</v>
      </c>
    </row>
    <row r="1067" customFormat="false" ht="15.8" hidden="false" customHeight="false" outlineLevel="0" collapsed="false">
      <c r="A1067" s="0" t="s">
        <v>19</v>
      </c>
      <c r="B1067" s="0" t="s">
        <v>136</v>
      </c>
      <c r="C1067" s="0" t="s">
        <v>35</v>
      </c>
      <c r="D1067" s="0" t="s">
        <v>34</v>
      </c>
      <c r="J1067" s="0" t="n">
        <v>33.3126565047367</v>
      </c>
      <c r="K1067" s="0" t="n">
        <v>25</v>
      </c>
      <c r="L1067" s="0" t="n">
        <v>52.3632975395453</v>
      </c>
      <c r="M1067" s="0" t="n">
        <v>2.74413334388332</v>
      </c>
      <c r="N1067" s="0" t="n">
        <v>9.99100809271656E-005</v>
      </c>
      <c r="O1067" s="0" t="n">
        <f aca="false">VLOOKUP(D1067,'paramètres CI'!$A$1:$B$6,2)</f>
        <v>0.0424847883250769</v>
      </c>
    </row>
    <row r="1068" customFormat="false" ht="15.8" hidden="false" customHeight="false" outlineLevel="0" collapsed="false">
      <c r="A1068" s="0" t="s">
        <v>19</v>
      </c>
      <c r="B1068" s="0" t="s">
        <v>136</v>
      </c>
      <c r="C1068" s="0" t="s">
        <v>134</v>
      </c>
      <c r="D1068" s="0" t="s">
        <v>43</v>
      </c>
      <c r="J1068" s="0" t="n">
        <v>10</v>
      </c>
      <c r="K1068" s="0" t="n">
        <v>10</v>
      </c>
      <c r="L1068" s="0" t="n">
        <v>45.146981173427</v>
      </c>
      <c r="M1068" s="0" t="n">
        <v>0.8</v>
      </c>
      <c r="N1068" s="0" t="n">
        <v>0.110914432901076</v>
      </c>
      <c r="O1068" s="0" t="n">
        <f aca="false">VLOOKUP(D1068,'paramètres CI'!$A$1:$B$6,2)</f>
        <v>0.0935912806596305</v>
      </c>
    </row>
    <row r="1069" customFormat="false" ht="15.8" hidden="false" customHeight="false" outlineLevel="0" collapsed="false">
      <c r="A1069" s="0" t="s">
        <v>19</v>
      </c>
      <c r="B1069" s="0" t="s">
        <v>136</v>
      </c>
      <c r="C1069" s="0" t="s">
        <v>135</v>
      </c>
      <c r="D1069" s="0" t="s">
        <v>43</v>
      </c>
      <c r="J1069" s="0" t="n">
        <v>12</v>
      </c>
      <c r="K1069" s="0" t="n">
        <v>10</v>
      </c>
      <c r="L1069" s="0" t="n">
        <v>45.146981173427</v>
      </c>
      <c r="M1069" s="0" t="n">
        <v>1</v>
      </c>
      <c r="N1069" s="0" t="n">
        <v>9.99100809271656E-005</v>
      </c>
      <c r="O1069" s="0" t="n">
        <f aca="false">VLOOKUP(D1069,'paramètres CI'!$A$1:$B$6,2)</f>
        <v>0.0935912806596305</v>
      </c>
    </row>
    <row r="1070" customFormat="false" ht="15.8" hidden="false" customHeight="false" outlineLevel="0" collapsed="false">
      <c r="A1070" s="0" t="s">
        <v>19</v>
      </c>
      <c r="B1070" s="0" t="s">
        <v>136</v>
      </c>
      <c r="C1070" s="0" t="s">
        <v>36</v>
      </c>
      <c r="D1070" s="0" t="s">
        <v>37</v>
      </c>
      <c r="J1070" s="0" t="n">
        <v>6.07788014243945</v>
      </c>
      <c r="K1070" s="0" t="n">
        <v>20</v>
      </c>
      <c r="L1070" s="0" t="n">
        <v>36.0614534813643</v>
      </c>
      <c r="M1070" s="0" t="n">
        <v>0.757182985212167</v>
      </c>
      <c r="N1070" s="0" t="n">
        <v>9.99100809271656E-005</v>
      </c>
      <c r="O1070" s="0" t="n">
        <f aca="false">VLOOKUP(D1070,'paramètres CI'!$A$1:$B$6,2)</f>
        <v>0.0385046990211696</v>
      </c>
    </row>
    <row r="1071" customFormat="false" ht="15.8" hidden="false" customHeight="false" outlineLevel="0" collapsed="false">
      <c r="A1071" s="0" t="s">
        <v>19</v>
      </c>
      <c r="B1071" s="0" t="s">
        <v>136</v>
      </c>
      <c r="C1071" s="0" t="s">
        <v>38</v>
      </c>
      <c r="D1071" s="0" t="s">
        <v>39</v>
      </c>
      <c r="J1071" s="0" t="n">
        <v>4.58381651944271</v>
      </c>
      <c r="K1071" s="0" t="n">
        <v>20</v>
      </c>
      <c r="L1071" s="0" t="n">
        <v>48.3452972804799</v>
      </c>
      <c r="M1071" s="0" t="n">
        <v>0.978031098188251</v>
      </c>
      <c r="N1071" s="0" t="n">
        <v>9.99100809271656E-005</v>
      </c>
      <c r="O1071" s="0" t="n">
        <f aca="false">VLOOKUP(D1071,'paramètres CI'!$A$1:$B$6,2)</f>
        <v>0.022045059962018</v>
      </c>
    </row>
    <row r="1072" customFormat="false" ht="15.8" hidden="false" customHeight="false" outlineLevel="0" collapsed="false">
      <c r="A1072" s="0" t="s">
        <v>19</v>
      </c>
      <c r="B1072" s="0" t="s">
        <v>136</v>
      </c>
      <c r="C1072" s="0" t="s">
        <v>40</v>
      </c>
      <c r="D1072" s="0" t="s">
        <v>37</v>
      </c>
      <c r="J1072" s="0" t="n">
        <v>4.86230411395156</v>
      </c>
      <c r="K1072" s="0" t="n">
        <v>20</v>
      </c>
      <c r="L1072" s="0" t="n">
        <v>36.0614534813643</v>
      </c>
      <c r="M1072" s="0" t="n">
        <v>0.679115020809331</v>
      </c>
      <c r="N1072" s="0" t="n">
        <v>0.0436054842008434</v>
      </c>
      <c r="O1072" s="0" t="n">
        <f aca="false">VLOOKUP(D1072,'paramètres CI'!$A$1:$B$6,2)</f>
        <v>0.0385046990211696</v>
      </c>
    </row>
    <row r="1073" customFormat="false" ht="15.8" hidden="false" customHeight="false" outlineLevel="0" collapsed="false">
      <c r="A1073" s="0" t="s">
        <v>19</v>
      </c>
      <c r="B1073" s="0" t="s">
        <v>136</v>
      </c>
      <c r="C1073" s="0" t="s">
        <v>41</v>
      </c>
      <c r="D1073" s="0" t="s">
        <v>39</v>
      </c>
      <c r="J1073" s="0" t="n">
        <v>3.66705321555417</v>
      </c>
      <c r="K1073" s="0" t="n">
        <v>20</v>
      </c>
      <c r="L1073" s="0" t="n">
        <v>48.3452972804799</v>
      </c>
      <c r="M1073" s="0" t="n">
        <v>0.649353503938993</v>
      </c>
      <c r="N1073" s="0" t="n">
        <v>0.357636173874728</v>
      </c>
      <c r="O1073" s="0" t="n">
        <f aca="false">VLOOKUP(D1073,'paramètres CI'!$A$1:$B$6,2)</f>
        <v>0.022045059962018</v>
      </c>
    </row>
    <row r="1074" customFormat="false" ht="15.8" hidden="false" customHeight="false" outlineLevel="0" collapsed="false">
      <c r="A1074" s="0" t="s">
        <v>19</v>
      </c>
      <c r="B1074" s="0" t="s">
        <v>136</v>
      </c>
      <c r="C1074" s="0" t="s">
        <v>45</v>
      </c>
      <c r="D1074" s="0" t="s">
        <v>43</v>
      </c>
      <c r="J1074" s="0" t="n">
        <v>10</v>
      </c>
      <c r="K1074" s="0" t="n">
        <v>13</v>
      </c>
      <c r="L1074" s="0" t="n">
        <v>39.2336376420144</v>
      </c>
      <c r="M1074" s="0" t="n">
        <v>0.899999999999999</v>
      </c>
      <c r="N1074" s="0" t="n">
        <v>0.125279449056478</v>
      </c>
      <c r="O1074" s="0" t="n">
        <f aca="false">VLOOKUP(D1074,'paramètres CI'!$A$1:$B$6,2)</f>
        <v>0.0935912806596305</v>
      </c>
    </row>
    <row r="1075" customFormat="false" ht="15.8" hidden="false" customHeight="false" outlineLevel="0" collapsed="false">
      <c r="A1075" s="0" t="s">
        <v>19</v>
      </c>
      <c r="B1075" s="0" t="s">
        <v>136</v>
      </c>
      <c r="C1075" s="0" t="s">
        <v>46</v>
      </c>
      <c r="D1075" s="0" t="s">
        <v>43</v>
      </c>
      <c r="J1075" s="0" t="n">
        <v>12</v>
      </c>
      <c r="K1075" s="0" t="n">
        <v>13</v>
      </c>
      <c r="L1075" s="0" t="n">
        <v>39.2336376420144</v>
      </c>
      <c r="M1075" s="0" t="n">
        <v>1</v>
      </c>
      <c r="N1075" s="0" t="n">
        <v>9.99100809271656E-005</v>
      </c>
      <c r="O1075" s="0" t="n">
        <f aca="false">VLOOKUP(D1075,'paramètres CI'!$A$1:$B$6,2)</f>
        <v>0.0935912806596305</v>
      </c>
    </row>
    <row r="1076" customFormat="false" ht="15.8" hidden="false" customHeight="false" outlineLevel="0" collapsed="false">
      <c r="A1076" s="0" t="s">
        <v>19</v>
      </c>
      <c r="B1076" s="0" t="s">
        <v>136</v>
      </c>
      <c r="C1076" s="0" t="s">
        <v>48</v>
      </c>
      <c r="D1076" s="0" t="s">
        <v>43</v>
      </c>
      <c r="J1076" s="0" t="n">
        <v>25.9072361934914</v>
      </c>
      <c r="K1076" s="0" t="n">
        <v>20</v>
      </c>
      <c r="L1076" s="0" t="n">
        <v>45.2407844264223</v>
      </c>
      <c r="M1076" s="0" t="n">
        <v>2.8015465116279</v>
      </c>
      <c r="N1076" s="0" t="n">
        <v>0.111247802201615</v>
      </c>
      <c r="O1076" s="0" t="n">
        <f aca="false">VLOOKUP(D1076,'paramètres CI'!$A$1:$B$6,2)</f>
        <v>0.0935912806596305</v>
      </c>
    </row>
    <row r="1077" customFormat="false" ht="15.8" hidden="false" customHeight="false" outlineLevel="0" collapsed="false">
      <c r="A1077" s="0" t="s">
        <v>19</v>
      </c>
      <c r="B1077" s="0" t="s">
        <v>136</v>
      </c>
      <c r="C1077" s="0" t="s">
        <v>49</v>
      </c>
      <c r="D1077" s="0" t="s">
        <v>43</v>
      </c>
      <c r="J1077" s="0" t="n">
        <v>32.3840452418642</v>
      </c>
      <c r="K1077" s="0" t="n">
        <v>20</v>
      </c>
      <c r="L1077" s="0" t="n">
        <v>45.2407844264223</v>
      </c>
      <c r="M1077" s="0" t="n">
        <v>3.36185581395348</v>
      </c>
      <c r="N1077" s="0" t="n">
        <v>9.99100809271656E-005</v>
      </c>
      <c r="O1077" s="0" t="n">
        <f aca="false">VLOOKUP(D1077,'paramètres CI'!$A$1:$B$6,2)</f>
        <v>0.0935912806596305</v>
      </c>
    </row>
    <row r="1078" customFormat="false" ht="15.8" hidden="false" customHeight="false" outlineLevel="0" collapsed="false">
      <c r="A1078" s="0" t="s">
        <v>19</v>
      </c>
      <c r="B1078" s="0" t="s">
        <v>136</v>
      </c>
      <c r="C1078" s="0" t="s">
        <v>55</v>
      </c>
      <c r="D1078" s="0" t="s">
        <v>43</v>
      </c>
      <c r="J1078" s="0" t="n">
        <v>3.56695610018433</v>
      </c>
      <c r="K1078" s="0" t="n">
        <v>17</v>
      </c>
      <c r="L1078" s="0" t="n">
        <v>40.7298476233771</v>
      </c>
      <c r="M1078" s="0" t="n">
        <v>2.64457674418604</v>
      </c>
      <c r="N1078" s="0" t="n">
        <v>0.0677502843412454</v>
      </c>
      <c r="O1078" s="0" t="n">
        <f aca="false">VLOOKUP(D1078,'paramètres CI'!$A$1:$B$6,2)</f>
        <v>0.0935912806596305</v>
      </c>
    </row>
    <row r="1079" customFormat="false" ht="15.8" hidden="false" customHeight="false" outlineLevel="0" collapsed="false">
      <c r="A1079" s="0" t="s">
        <v>19</v>
      </c>
      <c r="B1079" s="0" t="s">
        <v>136</v>
      </c>
      <c r="C1079" s="0" t="s">
        <v>56</v>
      </c>
      <c r="D1079" s="0" t="s">
        <v>43</v>
      </c>
      <c r="J1079" s="0" t="n">
        <v>4.45869512523041</v>
      </c>
      <c r="K1079" s="0" t="n">
        <v>17</v>
      </c>
      <c r="L1079" s="0" t="n">
        <v>40.7298476233771</v>
      </c>
      <c r="M1079" s="0" t="n">
        <v>3.2932465116279</v>
      </c>
      <c r="N1079" s="0" t="n">
        <v>9.99100809271656E-005</v>
      </c>
      <c r="O1079" s="0" t="n">
        <f aca="false">VLOOKUP(D1079,'paramètres CI'!$A$1:$B$6,2)</f>
        <v>0.0935912806596305</v>
      </c>
    </row>
    <row r="1080" customFormat="false" ht="15.8" hidden="false" customHeight="false" outlineLevel="0" collapsed="false">
      <c r="A1080" s="0" t="s">
        <v>19</v>
      </c>
      <c r="B1080" s="0" t="s">
        <v>136</v>
      </c>
      <c r="C1080" s="0" t="s">
        <v>137</v>
      </c>
      <c r="D1080" s="0" t="s">
        <v>39</v>
      </c>
      <c r="J1080" s="0" t="n">
        <v>10</v>
      </c>
      <c r="K1080" s="0" t="n">
        <v>25</v>
      </c>
      <c r="L1080" s="0" t="n">
        <v>66.8445379716006</v>
      </c>
      <c r="M1080" s="0" t="n">
        <v>0.8</v>
      </c>
      <c r="N1080" s="0" t="n">
        <v>0.0460650959449603</v>
      </c>
      <c r="O1080" s="0" t="n">
        <f aca="false">VLOOKUP(D1080,'paramètres CI'!$A$1:$B$6,2)</f>
        <v>0.022045059962018</v>
      </c>
    </row>
    <row r="1081" customFormat="false" ht="15.8" hidden="false" customHeight="false" outlineLevel="0" collapsed="false">
      <c r="A1081" s="0" t="s">
        <v>19</v>
      </c>
      <c r="B1081" s="0" t="s">
        <v>136</v>
      </c>
      <c r="C1081" s="0" t="s">
        <v>138</v>
      </c>
      <c r="D1081" s="0" t="s">
        <v>39</v>
      </c>
      <c r="J1081" s="0" t="n">
        <v>12</v>
      </c>
      <c r="K1081" s="0" t="n">
        <v>25</v>
      </c>
      <c r="L1081" s="0" t="n">
        <v>66.8445379716006</v>
      </c>
      <c r="M1081" s="0" t="n">
        <v>1</v>
      </c>
      <c r="N1081" s="0" t="n">
        <v>9.99100809271656E-005</v>
      </c>
      <c r="O1081" s="0" t="n">
        <f aca="false">VLOOKUP(D1081,'paramètres CI'!$A$1:$B$6,2)</f>
        <v>0.022045059962018</v>
      </c>
    </row>
    <row r="1082" customFormat="false" ht="15.8" hidden="false" customHeight="false" outlineLevel="0" collapsed="false">
      <c r="A1082" s="0" t="s">
        <v>19</v>
      </c>
      <c r="B1082" s="0" t="s">
        <v>139</v>
      </c>
      <c r="C1082" s="0" t="s">
        <v>32</v>
      </c>
      <c r="D1082" s="0" t="s">
        <v>34</v>
      </c>
      <c r="J1082" s="0" t="n">
        <v>18.2820874392009</v>
      </c>
      <c r="K1082" s="0" t="n">
        <v>25</v>
      </c>
      <c r="L1082" s="0" t="n">
        <v>21.9806459439179</v>
      </c>
      <c r="M1082" s="0" t="n">
        <v>2.33435292343245</v>
      </c>
      <c r="N1082" s="0" t="n">
        <v>0.00285740163515032</v>
      </c>
      <c r="O1082" s="0" t="n">
        <f aca="false">VLOOKUP(D1082,'paramètres CI'!$A$1:$B$6,2)</f>
        <v>0.0424847883250769</v>
      </c>
    </row>
    <row r="1083" customFormat="false" ht="15.8" hidden="false" customHeight="false" outlineLevel="0" collapsed="false">
      <c r="A1083" s="0" t="s">
        <v>19</v>
      </c>
      <c r="B1083" s="0" t="s">
        <v>139</v>
      </c>
      <c r="C1083" s="0" t="s">
        <v>32</v>
      </c>
      <c r="D1083" s="0" t="s">
        <v>33</v>
      </c>
      <c r="J1083" s="0" t="n">
        <v>19.7416101647644</v>
      </c>
      <c r="K1083" s="0" t="n">
        <v>25</v>
      </c>
      <c r="L1083" s="0" t="n">
        <v>32.1365350013278</v>
      </c>
      <c r="M1083" s="0" t="n">
        <v>1.65373484793577</v>
      </c>
      <c r="N1083" s="0" t="n">
        <v>0.0952771919006561</v>
      </c>
      <c r="O1083" s="0" t="n">
        <f aca="false">VLOOKUP(D1083,'paramètres CI'!$A$1:$B$6,2)</f>
        <v>0.033584731604575</v>
      </c>
    </row>
    <row r="1084" customFormat="false" ht="15.8" hidden="false" customHeight="false" outlineLevel="0" collapsed="false">
      <c r="A1084" s="0" t="s">
        <v>19</v>
      </c>
      <c r="B1084" s="0" t="s">
        <v>139</v>
      </c>
      <c r="C1084" s="0" t="s">
        <v>35</v>
      </c>
      <c r="D1084" s="0" t="s">
        <v>33</v>
      </c>
      <c r="J1084" s="0" t="n">
        <v>24.6770127059554</v>
      </c>
      <c r="K1084" s="0" t="n">
        <v>25</v>
      </c>
      <c r="L1084" s="0" t="n">
        <v>32.1365350013278</v>
      </c>
      <c r="M1084" s="0" t="n">
        <v>2.12951600830458</v>
      </c>
      <c r="N1084" s="0" t="n">
        <v>9.99100809271656E-005</v>
      </c>
      <c r="O1084" s="0" t="n">
        <f aca="false">VLOOKUP(D1084,'paramètres CI'!$A$1:$B$6,2)</f>
        <v>0.033584731604575</v>
      </c>
    </row>
    <row r="1085" customFormat="false" ht="15.8" hidden="false" customHeight="false" outlineLevel="0" collapsed="false">
      <c r="A1085" s="0" t="s">
        <v>19</v>
      </c>
      <c r="B1085" s="0" t="s">
        <v>139</v>
      </c>
      <c r="C1085" s="0" t="s">
        <v>35</v>
      </c>
      <c r="D1085" s="0" t="s">
        <v>34</v>
      </c>
      <c r="J1085" s="0" t="n">
        <v>22.8526092990011</v>
      </c>
      <c r="K1085" s="0" t="n">
        <v>25</v>
      </c>
      <c r="L1085" s="0" t="n">
        <v>21.9806459439179</v>
      </c>
      <c r="M1085" s="0" t="n">
        <v>2.97446122458009</v>
      </c>
      <c r="N1085" s="0" t="n">
        <v>9.99100809271656E-005</v>
      </c>
      <c r="O1085" s="0" t="n">
        <f aca="false">VLOOKUP(D1085,'paramètres CI'!$A$1:$B$6,2)</f>
        <v>0.0424847883250769</v>
      </c>
    </row>
    <row r="1086" customFormat="false" ht="15.8" hidden="false" customHeight="false" outlineLevel="0" collapsed="false">
      <c r="A1086" s="0" t="s">
        <v>19</v>
      </c>
      <c r="B1086" s="0" t="s">
        <v>139</v>
      </c>
      <c r="C1086" s="0" t="s">
        <v>134</v>
      </c>
      <c r="D1086" s="0" t="s">
        <v>43</v>
      </c>
      <c r="J1086" s="0" t="n">
        <v>10</v>
      </c>
      <c r="K1086" s="0" t="n">
        <v>10</v>
      </c>
      <c r="L1086" s="0" t="n">
        <v>23.1599662050807</v>
      </c>
      <c r="M1086" s="0" t="n">
        <v>0.799999999999999</v>
      </c>
      <c r="N1086" s="0" t="n">
        <v>0.0603795194956735</v>
      </c>
      <c r="O1086" s="0" t="n">
        <f aca="false">VLOOKUP(D1086,'paramètres CI'!$A$1:$B$6,2)</f>
        <v>0.0935912806596305</v>
      </c>
    </row>
    <row r="1087" customFormat="false" ht="15.8" hidden="false" customHeight="false" outlineLevel="0" collapsed="false">
      <c r="A1087" s="0" t="s">
        <v>19</v>
      </c>
      <c r="B1087" s="0" t="s">
        <v>139</v>
      </c>
      <c r="C1087" s="0" t="s">
        <v>135</v>
      </c>
      <c r="D1087" s="0" t="s">
        <v>43</v>
      </c>
      <c r="J1087" s="0" t="n">
        <v>12</v>
      </c>
      <c r="K1087" s="0" t="n">
        <v>10</v>
      </c>
      <c r="L1087" s="0" t="n">
        <v>23.1599662050807</v>
      </c>
      <c r="M1087" s="0" t="n">
        <v>1</v>
      </c>
      <c r="N1087" s="0" t="n">
        <v>9.99100809271656E-005</v>
      </c>
      <c r="O1087" s="0" t="n">
        <f aca="false">VLOOKUP(D1087,'paramètres CI'!$A$1:$B$6,2)</f>
        <v>0.0935912806596305</v>
      </c>
    </row>
    <row r="1088" customFormat="false" ht="15.8" hidden="false" customHeight="false" outlineLevel="0" collapsed="false">
      <c r="A1088" s="0" t="s">
        <v>19</v>
      </c>
      <c r="B1088" s="0" t="s">
        <v>139</v>
      </c>
      <c r="C1088" s="0" t="s">
        <v>36</v>
      </c>
      <c r="D1088" s="0" t="s">
        <v>37</v>
      </c>
      <c r="J1088" s="0" t="n">
        <v>11.138525477452</v>
      </c>
      <c r="K1088" s="0" t="n">
        <v>20</v>
      </c>
      <c r="L1088" s="0" t="n">
        <v>38.9264274958655</v>
      </c>
      <c r="M1088" s="0" t="n">
        <v>0.755633718659397</v>
      </c>
      <c r="N1088" s="0" t="n">
        <v>9.99100809271656E-005</v>
      </c>
      <c r="O1088" s="0" t="n">
        <f aca="false">VLOOKUP(D1088,'paramètres CI'!$A$1:$B$6,2)</f>
        <v>0.0385046990211696</v>
      </c>
    </row>
    <row r="1089" customFormat="false" ht="15.8" hidden="false" customHeight="false" outlineLevel="0" collapsed="false">
      <c r="A1089" s="0" t="s">
        <v>19</v>
      </c>
      <c r="B1089" s="0" t="s">
        <v>139</v>
      </c>
      <c r="C1089" s="0" t="s">
        <v>38</v>
      </c>
      <c r="D1089" s="0" t="s">
        <v>39</v>
      </c>
      <c r="J1089" s="0" t="n">
        <v>6.62893587100455</v>
      </c>
      <c r="K1089" s="0" t="n">
        <v>20</v>
      </c>
      <c r="L1089" s="0" t="n">
        <v>38.954661259601</v>
      </c>
      <c r="M1089" s="0" t="n">
        <v>0.975085112468256</v>
      </c>
      <c r="N1089" s="0" t="n">
        <v>9.99100809271656E-005</v>
      </c>
      <c r="O1089" s="0" t="n">
        <f aca="false">VLOOKUP(D1089,'paramètres CI'!$A$1:$B$6,2)</f>
        <v>0.022045059962018</v>
      </c>
    </row>
    <row r="1090" customFormat="false" ht="15.8" hidden="false" customHeight="false" outlineLevel="0" collapsed="false">
      <c r="A1090" s="0" t="s">
        <v>19</v>
      </c>
      <c r="B1090" s="0" t="s">
        <v>139</v>
      </c>
      <c r="C1090" s="0" t="s">
        <v>40</v>
      </c>
      <c r="D1090" s="0" t="s">
        <v>37</v>
      </c>
      <c r="J1090" s="0" t="n">
        <v>8.91082038196163</v>
      </c>
      <c r="K1090" s="0" t="n">
        <v>20</v>
      </c>
      <c r="L1090" s="0" t="n">
        <v>38.9264274958655</v>
      </c>
      <c r="M1090" s="0" t="n">
        <v>0.681261084526332</v>
      </c>
      <c r="N1090" s="0" t="n">
        <v>0.0126138417683181</v>
      </c>
      <c r="O1090" s="0" t="n">
        <f aca="false">VLOOKUP(D1090,'paramètres CI'!$A$1:$B$6,2)</f>
        <v>0.0385046990211696</v>
      </c>
    </row>
    <row r="1091" customFormat="false" ht="15.8" hidden="false" customHeight="false" outlineLevel="0" collapsed="false">
      <c r="A1091" s="0" t="s">
        <v>19</v>
      </c>
      <c r="B1091" s="0" t="s">
        <v>139</v>
      </c>
      <c r="C1091" s="0" t="s">
        <v>41</v>
      </c>
      <c r="D1091" s="0" t="s">
        <v>39</v>
      </c>
      <c r="J1091" s="0" t="n">
        <v>5.30314869680364</v>
      </c>
      <c r="K1091" s="0" t="n">
        <v>20</v>
      </c>
      <c r="L1091" s="0" t="n">
        <v>38.954661259601</v>
      </c>
      <c r="M1091" s="0" t="n">
        <v>0.64486443053555</v>
      </c>
      <c r="N1091" s="0" t="n">
        <v>0.538337999945322</v>
      </c>
      <c r="O1091" s="0" t="n">
        <f aca="false">VLOOKUP(D1091,'paramètres CI'!$A$1:$B$6,2)</f>
        <v>0.022045059962018</v>
      </c>
    </row>
    <row r="1092" customFormat="false" ht="15.8" hidden="false" customHeight="false" outlineLevel="0" collapsed="false">
      <c r="A1092" s="0" t="s">
        <v>19</v>
      </c>
      <c r="B1092" s="0" t="s">
        <v>139</v>
      </c>
      <c r="C1092" s="0" t="s">
        <v>45</v>
      </c>
      <c r="D1092" s="0" t="s">
        <v>43</v>
      </c>
      <c r="J1092" s="0" t="n">
        <v>10</v>
      </c>
      <c r="K1092" s="0" t="n">
        <v>13</v>
      </c>
      <c r="L1092" s="0" t="n">
        <v>23.8450377090685</v>
      </c>
      <c r="M1092" s="0" t="n">
        <v>0.9</v>
      </c>
      <c r="N1092" s="0" t="n">
        <v>0.0676430733430647</v>
      </c>
      <c r="O1092" s="0" t="n">
        <f aca="false">VLOOKUP(D1092,'paramètres CI'!$A$1:$B$6,2)</f>
        <v>0.0935912806596305</v>
      </c>
    </row>
    <row r="1093" customFormat="false" ht="15.8" hidden="false" customHeight="false" outlineLevel="0" collapsed="false">
      <c r="A1093" s="0" t="s">
        <v>19</v>
      </c>
      <c r="B1093" s="0" t="s">
        <v>139</v>
      </c>
      <c r="C1093" s="0" t="s">
        <v>46</v>
      </c>
      <c r="D1093" s="0" t="s">
        <v>43</v>
      </c>
      <c r="J1093" s="0" t="n">
        <v>12</v>
      </c>
      <c r="K1093" s="0" t="n">
        <v>13</v>
      </c>
      <c r="L1093" s="0" t="n">
        <v>23.8450377090685</v>
      </c>
      <c r="M1093" s="0" t="n">
        <v>1</v>
      </c>
      <c r="N1093" s="0" t="n">
        <v>9.99100809271656E-005</v>
      </c>
      <c r="O1093" s="0" t="n">
        <f aca="false">VLOOKUP(D1093,'paramètres CI'!$A$1:$B$6,2)</f>
        <v>0.0935912806596305</v>
      </c>
    </row>
    <row r="1094" customFormat="false" ht="15.8" hidden="false" customHeight="false" outlineLevel="0" collapsed="false">
      <c r="A1094" s="0" t="s">
        <v>19</v>
      </c>
      <c r="B1094" s="0" t="s">
        <v>139</v>
      </c>
      <c r="C1094" s="0" t="s">
        <v>48</v>
      </c>
      <c r="D1094" s="0" t="s">
        <v>43</v>
      </c>
      <c r="J1094" s="0" t="n">
        <v>12.5426417071173</v>
      </c>
      <c r="K1094" s="0" t="n">
        <v>20</v>
      </c>
      <c r="L1094" s="0" t="n">
        <v>22.6233580952033</v>
      </c>
      <c r="M1094" s="0" t="n">
        <v>2.83861395348837</v>
      </c>
      <c r="N1094" s="0" t="n">
        <v>0.0334250852065999</v>
      </c>
      <c r="O1094" s="0" t="n">
        <f aca="false">VLOOKUP(D1094,'paramètres CI'!$A$1:$B$6,2)</f>
        <v>0.0935912806596305</v>
      </c>
    </row>
    <row r="1095" customFormat="false" ht="15.8" hidden="false" customHeight="false" outlineLevel="0" collapsed="false">
      <c r="A1095" s="0" t="s">
        <v>19</v>
      </c>
      <c r="B1095" s="0" t="s">
        <v>139</v>
      </c>
      <c r="C1095" s="0" t="s">
        <v>49</v>
      </c>
      <c r="D1095" s="0" t="s">
        <v>43</v>
      </c>
      <c r="J1095" s="0" t="n">
        <v>15.6783021338966</v>
      </c>
      <c r="K1095" s="0" t="n">
        <v>20</v>
      </c>
      <c r="L1095" s="0" t="n">
        <v>22.6233580952033</v>
      </c>
      <c r="M1095" s="0" t="n">
        <v>3.40633674418604</v>
      </c>
      <c r="N1095" s="0" t="n">
        <v>9.99100809271656E-005</v>
      </c>
      <c r="O1095" s="0" t="n">
        <f aca="false">VLOOKUP(D1095,'paramètres CI'!$A$1:$B$6,2)</f>
        <v>0.0935912806596305</v>
      </c>
    </row>
    <row r="1096" customFormat="false" ht="15.8" hidden="false" customHeight="false" outlineLevel="0" collapsed="false">
      <c r="A1096" s="0" t="s">
        <v>19</v>
      </c>
      <c r="B1096" s="0" t="s">
        <v>139</v>
      </c>
      <c r="C1096" s="0" t="s">
        <v>55</v>
      </c>
      <c r="D1096" s="0" t="s">
        <v>43</v>
      </c>
      <c r="J1096" s="0" t="n">
        <v>2.61950558873498</v>
      </c>
      <c r="K1096" s="0" t="n">
        <v>17</v>
      </c>
      <c r="L1096" s="0" t="n">
        <v>21.647198160355</v>
      </c>
      <c r="M1096" s="0" t="n">
        <v>2.67956730897009</v>
      </c>
      <c r="N1096" s="0" t="n">
        <v>0.0211859726116772</v>
      </c>
      <c r="O1096" s="0" t="n">
        <f aca="false">VLOOKUP(D1096,'paramètres CI'!$A$1:$B$6,2)</f>
        <v>0.0935912806596305</v>
      </c>
    </row>
    <row r="1097" customFormat="false" ht="15.8" hidden="false" customHeight="false" outlineLevel="0" collapsed="false">
      <c r="A1097" s="0" t="s">
        <v>19</v>
      </c>
      <c r="B1097" s="0" t="s">
        <v>139</v>
      </c>
      <c r="C1097" s="0" t="s">
        <v>56</v>
      </c>
      <c r="D1097" s="0" t="s">
        <v>43</v>
      </c>
      <c r="J1097" s="0" t="n">
        <v>3.27438198591872</v>
      </c>
      <c r="K1097" s="0" t="n">
        <v>17</v>
      </c>
      <c r="L1097" s="0" t="n">
        <v>21.647198160355</v>
      </c>
      <c r="M1097" s="0" t="n">
        <v>3.33681966777408</v>
      </c>
      <c r="N1097" s="0" t="n">
        <v>9.99100809271656E-005</v>
      </c>
      <c r="O1097" s="0" t="n">
        <f aca="false">VLOOKUP(D1097,'paramètres CI'!$A$1:$B$6,2)</f>
        <v>0.0935912806596305</v>
      </c>
    </row>
    <row r="1098" customFormat="false" ht="15.8" hidden="false" customHeight="false" outlineLevel="0" collapsed="false">
      <c r="A1098" s="0" t="s">
        <v>19</v>
      </c>
      <c r="B1098" s="0" t="s">
        <v>139</v>
      </c>
      <c r="C1098" s="0" t="s">
        <v>137</v>
      </c>
      <c r="D1098" s="0" t="s">
        <v>39</v>
      </c>
      <c r="J1098" s="0" t="n">
        <v>10</v>
      </c>
      <c r="K1098" s="0" t="n">
        <v>25</v>
      </c>
      <c r="L1098" s="0" t="n">
        <v>35.1003550217327</v>
      </c>
      <c r="M1098" s="0" t="n">
        <v>0.8</v>
      </c>
      <c r="N1098" s="0" t="n">
        <v>0.167380723365194</v>
      </c>
      <c r="O1098" s="0" t="n">
        <f aca="false">VLOOKUP(D1098,'paramètres CI'!$A$1:$B$6,2)</f>
        <v>0.022045059962018</v>
      </c>
    </row>
    <row r="1099" customFormat="false" ht="15.8" hidden="false" customHeight="false" outlineLevel="0" collapsed="false">
      <c r="A1099" s="0" t="s">
        <v>19</v>
      </c>
      <c r="B1099" s="0" t="s">
        <v>139</v>
      </c>
      <c r="C1099" s="0" t="s">
        <v>138</v>
      </c>
      <c r="D1099" s="0" t="s">
        <v>39</v>
      </c>
      <c r="J1099" s="0" t="n">
        <v>12</v>
      </c>
      <c r="K1099" s="0" t="n">
        <v>25</v>
      </c>
      <c r="L1099" s="0" t="n">
        <v>35.1003550217327</v>
      </c>
      <c r="M1099" s="0" t="n">
        <v>1</v>
      </c>
      <c r="N1099" s="0" t="n">
        <v>9.99100809271656E-005</v>
      </c>
      <c r="O1099" s="0" t="n">
        <f aca="false">VLOOKUP(D1099,'paramètres CI'!$A$1:$B$6,2)</f>
        <v>0.022045059962018</v>
      </c>
    </row>
    <row r="1100" customFormat="false" ht="15.8" hidden="false" customHeight="false" outlineLevel="0" collapsed="false">
      <c r="A1100" s="0" t="s">
        <v>19</v>
      </c>
      <c r="B1100" s="0" t="s">
        <v>140</v>
      </c>
      <c r="C1100" s="0" t="s">
        <v>32</v>
      </c>
      <c r="D1100" s="0" t="s">
        <v>33</v>
      </c>
      <c r="J1100" s="0" t="n">
        <v>16.789062543295</v>
      </c>
      <c r="K1100" s="0" t="n">
        <v>25</v>
      </c>
      <c r="L1100" s="0" t="n">
        <v>113.544529754546</v>
      </c>
      <c r="M1100" s="0" t="n">
        <v>0.85061281679585</v>
      </c>
      <c r="N1100" s="0" t="n">
        <v>0.0679813871854267</v>
      </c>
      <c r="O1100" s="0" t="n">
        <f aca="false">VLOOKUP(D1100,'paramètres CI'!$A$1:$B$6,2)</f>
        <v>0.033584731604575</v>
      </c>
    </row>
    <row r="1101" customFormat="false" ht="15.8" hidden="false" customHeight="false" outlineLevel="0" collapsed="false">
      <c r="A1101" s="0" t="s">
        <v>19</v>
      </c>
      <c r="B1101" s="0" t="s">
        <v>140</v>
      </c>
      <c r="C1101" s="0" t="s">
        <v>32</v>
      </c>
      <c r="D1101" s="0" t="s">
        <v>34</v>
      </c>
      <c r="J1101" s="0" t="n">
        <v>14.8267070469588</v>
      </c>
      <c r="K1101" s="0" t="n">
        <v>25</v>
      </c>
      <c r="L1101" s="0" t="n">
        <v>117.234739485988</v>
      </c>
      <c r="M1101" s="0" t="n">
        <v>0.858946135322901</v>
      </c>
      <c r="N1101" s="0" t="n">
        <v>0.164112670915375</v>
      </c>
      <c r="O1101" s="0" t="n">
        <f aca="false">VLOOKUP(D1101,'paramètres CI'!$A$1:$B$6,2)</f>
        <v>0.0424847883250769</v>
      </c>
    </row>
    <row r="1102" customFormat="false" ht="15.8" hidden="false" customHeight="false" outlineLevel="0" collapsed="false">
      <c r="A1102" s="0" t="s">
        <v>19</v>
      </c>
      <c r="B1102" s="0" t="s">
        <v>140</v>
      </c>
      <c r="C1102" s="0" t="s">
        <v>35</v>
      </c>
      <c r="D1102" s="0" t="s">
        <v>33</v>
      </c>
      <c r="J1102" s="0" t="n">
        <v>20.9863281791187</v>
      </c>
      <c r="K1102" s="0" t="n">
        <v>25</v>
      </c>
      <c r="L1102" s="0" t="n">
        <v>113.544529754546</v>
      </c>
      <c r="M1102" s="0" t="n">
        <v>0.95556822184729</v>
      </c>
      <c r="N1102" s="0" t="n">
        <v>9.99400359784132E-005</v>
      </c>
      <c r="O1102" s="0" t="n">
        <f aca="false">VLOOKUP(D1102,'paramètres CI'!$A$1:$B$6,2)</f>
        <v>0.033584731604575</v>
      </c>
    </row>
    <row r="1103" customFormat="false" ht="15.8" hidden="false" customHeight="false" outlineLevel="0" collapsed="false">
      <c r="A1103" s="0" t="s">
        <v>19</v>
      </c>
      <c r="B1103" s="0" t="s">
        <v>140</v>
      </c>
      <c r="C1103" s="0" t="s">
        <v>35</v>
      </c>
      <c r="D1103" s="0" t="s">
        <v>34</v>
      </c>
      <c r="J1103" s="0" t="n">
        <v>18.5333838086985</v>
      </c>
      <c r="K1103" s="0" t="n">
        <v>25</v>
      </c>
      <c r="L1103" s="0" t="n">
        <v>117.234739485988</v>
      </c>
      <c r="M1103" s="0" t="n">
        <v>0.97148526201063</v>
      </c>
      <c r="N1103" s="0" t="n">
        <v>9.99400359784132E-005</v>
      </c>
      <c r="O1103" s="0" t="n">
        <f aca="false">VLOOKUP(D1103,'paramètres CI'!$A$1:$B$6,2)</f>
        <v>0.0424847883250769</v>
      </c>
    </row>
    <row r="1104" customFormat="false" ht="15.8" hidden="false" customHeight="false" outlineLevel="0" collapsed="false">
      <c r="A1104" s="0" t="s">
        <v>19</v>
      </c>
      <c r="B1104" s="0" t="s">
        <v>140</v>
      </c>
      <c r="C1104" s="0" t="s">
        <v>36</v>
      </c>
      <c r="D1104" s="0" t="s">
        <v>37</v>
      </c>
      <c r="J1104" s="0" t="n">
        <v>12.0379500550226</v>
      </c>
      <c r="K1104" s="0" t="n">
        <v>20</v>
      </c>
      <c r="L1104" s="0" t="n">
        <v>135.615391309229</v>
      </c>
      <c r="M1104" s="0" t="n">
        <v>0.720355494568967</v>
      </c>
      <c r="N1104" s="0" t="n">
        <v>9.99400359784132E-005</v>
      </c>
      <c r="O1104" s="0" t="n">
        <f aca="false">VLOOKUP(D1104,'paramètres CI'!$A$1:$B$6,2)</f>
        <v>0.0385046990211696</v>
      </c>
    </row>
    <row r="1105" customFormat="false" ht="15.8" hidden="false" customHeight="false" outlineLevel="0" collapsed="false">
      <c r="A1105" s="0" t="s">
        <v>19</v>
      </c>
      <c r="B1105" s="0" t="s">
        <v>140</v>
      </c>
      <c r="C1105" s="0" t="s">
        <v>38</v>
      </c>
      <c r="D1105" s="0" t="s">
        <v>39</v>
      </c>
      <c r="J1105" s="0" t="n">
        <v>8.46669108862439</v>
      </c>
      <c r="K1105" s="0" t="n">
        <v>20</v>
      </c>
      <c r="L1105" s="0" t="n">
        <v>117.128473470477</v>
      </c>
      <c r="M1105" s="0" t="n">
        <v>0.951135783267509</v>
      </c>
      <c r="N1105" s="0" t="n">
        <v>9.99400359784132E-005</v>
      </c>
      <c r="O1105" s="0" t="n">
        <f aca="false">VLOOKUP(D1105,'paramètres CI'!$A$1:$B$6,2)</f>
        <v>0.022045059962018</v>
      </c>
    </row>
    <row r="1106" customFormat="false" ht="15.8" hidden="false" customHeight="false" outlineLevel="0" collapsed="false">
      <c r="A1106" s="0" t="s">
        <v>19</v>
      </c>
      <c r="B1106" s="0" t="s">
        <v>140</v>
      </c>
      <c r="C1106" s="0" t="s">
        <v>40</v>
      </c>
      <c r="D1106" s="0" t="s">
        <v>37</v>
      </c>
      <c r="J1106" s="0" t="n">
        <v>9.63036004401806</v>
      </c>
      <c r="K1106" s="0" t="n">
        <v>20</v>
      </c>
      <c r="L1106" s="0" t="n">
        <v>135.615391309229</v>
      </c>
      <c r="M1106" s="0" t="n">
        <v>0.50900175855656</v>
      </c>
      <c r="N1106" s="0" t="n">
        <v>0.0556714187268907</v>
      </c>
      <c r="O1106" s="0" t="n">
        <f aca="false">VLOOKUP(D1106,'paramètres CI'!$A$1:$B$6,2)</f>
        <v>0.0385046990211696</v>
      </c>
    </row>
    <row r="1107" customFormat="false" ht="15.8" hidden="false" customHeight="false" outlineLevel="0" collapsed="false">
      <c r="A1107" s="0" t="s">
        <v>19</v>
      </c>
      <c r="B1107" s="0" t="s">
        <v>140</v>
      </c>
      <c r="C1107" s="0" t="s">
        <v>41</v>
      </c>
      <c r="D1107" s="0" t="s">
        <v>39</v>
      </c>
      <c r="J1107" s="0" t="n">
        <v>6.77335287089951</v>
      </c>
      <c r="K1107" s="0" t="n">
        <v>20</v>
      </c>
      <c r="L1107" s="0" t="n">
        <v>117.128473470477</v>
      </c>
      <c r="M1107" s="0" t="n">
        <v>0.672328874545939</v>
      </c>
      <c r="N1107" s="0" t="n">
        <v>0.278384845985313</v>
      </c>
      <c r="O1107" s="0" t="n">
        <f aca="false">VLOOKUP(D1107,'paramètres CI'!$A$1:$B$6,2)</f>
        <v>0.022045059962018</v>
      </c>
    </row>
    <row r="1108" customFormat="false" ht="15.8" hidden="false" customHeight="false" outlineLevel="0" collapsed="false">
      <c r="A1108" s="0" t="s">
        <v>19</v>
      </c>
      <c r="B1108" s="0" t="s">
        <v>140</v>
      </c>
      <c r="C1108" s="0" t="s">
        <v>42</v>
      </c>
      <c r="D1108" s="0" t="s">
        <v>43</v>
      </c>
      <c r="J1108" s="0" t="n">
        <v>12.6733020259138</v>
      </c>
      <c r="K1108" s="0" t="n">
        <v>17</v>
      </c>
      <c r="L1108" s="0" t="n">
        <v>127.735705318532</v>
      </c>
      <c r="M1108" s="0" t="n">
        <v>2.27694394622092</v>
      </c>
      <c r="N1108" s="0" t="n">
        <v>0.276041084946057</v>
      </c>
      <c r="O1108" s="0" t="n">
        <f aca="false">VLOOKUP(D1108,'paramètres CI'!$A$1:$B$6,2)</f>
        <v>0.0935912806596305</v>
      </c>
    </row>
    <row r="1109" customFormat="false" ht="15.8" hidden="false" customHeight="false" outlineLevel="0" collapsed="false">
      <c r="A1109" s="0" t="s">
        <v>19</v>
      </c>
      <c r="B1109" s="0" t="s">
        <v>140</v>
      </c>
      <c r="C1109" s="0" t="s">
        <v>44</v>
      </c>
      <c r="D1109" s="0" t="s">
        <v>43</v>
      </c>
      <c r="J1109" s="0" t="n">
        <v>15.8416275323922</v>
      </c>
      <c r="K1109" s="0" t="n">
        <v>17</v>
      </c>
      <c r="L1109" s="0" t="n">
        <v>127.735705318532</v>
      </c>
      <c r="M1109" s="0" t="n">
        <v>3.17730976744185</v>
      </c>
      <c r="N1109" s="0" t="n">
        <v>9.99400359784132E-005</v>
      </c>
      <c r="O1109" s="0" t="n">
        <f aca="false">VLOOKUP(D1109,'paramètres CI'!$A$1:$B$6,2)</f>
        <v>0.0935912806596305</v>
      </c>
    </row>
    <row r="1110" customFormat="false" ht="15.8" hidden="false" customHeight="false" outlineLevel="0" collapsed="false">
      <c r="A1110" s="0" t="s">
        <v>19</v>
      </c>
      <c r="B1110" s="0" t="s">
        <v>140</v>
      </c>
      <c r="C1110" s="0" t="s">
        <v>45</v>
      </c>
      <c r="D1110" s="0" t="s">
        <v>43</v>
      </c>
      <c r="J1110" s="0" t="n">
        <v>10</v>
      </c>
      <c r="K1110" s="0" t="n">
        <v>13</v>
      </c>
      <c r="L1110" s="0" t="n">
        <v>120.153895694986</v>
      </c>
      <c r="M1110" s="0" t="n">
        <v>0.9</v>
      </c>
      <c r="N1110" s="0" t="n">
        <v>0.157208952025067</v>
      </c>
      <c r="O1110" s="0" t="n">
        <f aca="false">VLOOKUP(D1110,'paramètres CI'!$A$1:$B$6,2)</f>
        <v>0.0935912806596305</v>
      </c>
    </row>
    <row r="1111" customFormat="false" ht="15.8" hidden="false" customHeight="false" outlineLevel="0" collapsed="false">
      <c r="A1111" s="0" t="s">
        <v>19</v>
      </c>
      <c r="B1111" s="0" t="s">
        <v>140</v>
      </c>
      <c r="C1111" s="0" t="s">
        <v>46</v>
      </c>
      <c r="D1111" s="0" t="s">
        <v>43</v>
      </c>
      <c r="J1111" s="0" t="n">
        <v>12</v>
      </c>
      <c r="K1111" s="0" t="n">
        <v>13</v>
      </c>
      <c r="L1111" s="0" t="n">
        <v>120.153895694986</v>
      </c>
      <c r="M1111" s="0" t="n">
        <v>1</v>
      </c>
      <c r="N1111" s="0" t="n">
        <v>9.99400359784132E-005</v>
      </c>
      <c r="O1111" s="0" t="n">
        <f aca="false">VLOOKUP(D1111,'paramètres CI'!$A$1:$B$6,2)</f>
        <v>0.0935912806596305</v>
      </c>
    </row>
    <row r="1112" customFormat="false" ht="15.8" hidden="false" customHeight="false" outlineLevel="0" collapsed="false">
      <c r="A1112" s="0" t="s">
        <v>19</v>
      </c>
      <c r="B1112" s="0" t="s">
        <v>141</v>
      </c>
      <c r="C1112" s="0" t="s">
        <v>32</v>
      </c>
      <c r="D1112" s="0" t="s">
        <v>33</v>
      </c>
      <c r="J1112" s="0" t="n">
        <v>26.1330253388159</v>
      </c>
      <c r="K1112" s="0" t="n">
        <v>25</v>
      </c>
      <c r="L1112" s="0" t="n">
        <v>91.3099618490682</v>
      </c>
      <c r="M1112" s="0" t="n">
        <v>2.19108793171537</v>
      </c>
      <c r="N1112" s="0" t="n">
        <v>0.029963789179368</v>
      </c>
      <c r="O1112" s="0" t="n">
        <f aca="false">VLOOKUP(D1112,'paramètres CI'!$A$1:$B$6,2)</f>
        <v>0.033584731604575</v>
      </c>
    </row>
    <row r="1113" customFormat="false" ht="15.8" hidden="false" customHeight="false" outlineLevel="0" collapsed="false">
      <c r="A1113" s="0" t="s">
        <v>19</v>
      </c>
      <c r="B1113" s="0" t="s">
        <v>141</v>
      </c>
      <c r="C1113" s="0" t="s">
        <v>32</v>
      </c>
      <c r="D1113" s="0" t="s">
        <v>34</v>
      </c>
      <c r="J1113" s="0" t="n">
        <v>31.7422110541403</v>
      </c>
      <c r="K1113" s="0" t="n">
        <v>25</v>
      </c>
      <c r="L1113" s="0" t="n">
        <v>91.9752828321736</v>
      </c>
      <c r="M1113" s="0" t="n">
        <v>2.38320728875378</v>
      </c>
      <c r="N1113" s="0" t="n">
        <v>0.236772807168114</v>
      </c>
      <c r="O1113" s="0" t="n">
        <f aca="false">VLOOKUP(D1113,'paramètres CI'!$A$1:$B$6,2)</f>
        <v>0.0424847883250769</v>
      </c>
    </row>
    <row r="1114" customFormat="false" ht="15.8" hidden="false" customHeight="false" outlineLevel="0" collapsed="false">
      <c r="A1114" s="0" t="s">
        <v>19</v>
      </c>
      <c r="B1114" s="0" t="s">
        <v>141</v>
      </c>
      <c r="C1114" s="0" t="s">
        <v>35</v>
      </c>
      <c r="D1114" s="0" t="s">
        <v>33</v>
      </c>
      <c r="J1114" s="0" t="n">
        <v>32.6662816735198</v>
      </c>
      <c r="K1114" s="0" t="n">
        <v>25</v>
      </c>
      <c r="L1114" s="0" t="n">
        <v>91.3099618490682</v>
      </c>
      <c r="M1114" s="0" t="n">
        <v>2.81170339902987</v>
      </c>
      <c r="N1114" s="0" t="n">
        <v>9.99300489657243E-005</v>
      </c>
      <c r="O1114" s="0" t="n">
        <f aca="false">VLOOKUP(D1114,'paramètres CI'!$A$1:$B$6,2)</f>
        <v>0.033584731604575</v>
      </c>
    </row>
    <row r="1115" customFormat="false" ht="15.8" hidden="false" customHeight="false" outlineLevel="0" collapsed="false">
      <c r="A1115" s="0" t="s">
        <v>19</v>
      </c>
      <c r="B1115" s="0" t="s">
        <v>141</v>
      </c>
      <c r="C1115" s="0" t="s">
        <v>35</v>
      </c>
      <c r="D1115" s="0" t="s">
        <v>34</v>
      </c>
      <c r="J1115" s="0" t="n">
        <v>39.6777638176754</v>
      </c>
      <c r="K1115" s="0" t="n">
        <v>25</v>
      </c>
      <c r="L1115" s="0" t="n">
        <v>91.9752828321736</v>
      </c>
      <c r="M1115" s="0" t="n">
        <v>3.06361239311262</v>
      </c>
      <c r="N1115" s="0" t="n">
        <v>9.99300489657243E-005</v>
      </c>
      <c r="O1115" s="0" t="n">
        <f aca="false">VLOOKUP(D1115,'paramètres CI'!$A$1:$B$6,2)</f>
        <v>0.0424847883250769</v>
      </c>
    </row>
    <row r="1116" customFormat="false" ht="15.8" hidden="false" customHeight="false" outlineLevel="0" collapsed="false">
      <c r="A1116" s="0" t="s">
        <v>19</v>
      </c>
      <c r="B1116" s="0" t="s">
        <v>141</v>
      </c>
      <c r="C1116" s="0" t="s">
        <v>134</v>
      </c>
      <c r="D1116" s="0" t="s">
        <v>43</v>
      </c>
      <c r="J1116" s="0" t="n">
        <v>10</v>
      </c>
      <c r="K1116" s="0" t="n">
        <v>10</v>
      </c>
      <c r="L1116" s="0" t="n">
        <v>110.731684328687</v>
      </c>
      <c r="M1116" s="0" t="n">
        <v>0.8</v>
      </c>
      <c r="N1116" s="0" t="n">
        <v>0.083623759601813</v>
      </c>
      <c r="O1116" s="0" t="n">
        <f aca="false">VLOOKUP(D1116,'paramètres CI'!$A$1:$B$6,2)</f>
        <v>0.0935912806596305</v>
      </c>
    </row>
    <row r="1117" customFormat="false" ht="15.8" hidden="false" customHeight="false" outlineLevel="0" collapsed="false">
      <c r="A1117" s="0" t="s">
        <v>19</v>
      </c>
      <c r="B1117" s="0" t="s">
        <v>141</v>
      </c>
      <c r="C1117" s="0" t="s">
        <v>135</v>
      </c>
      <c r="D1117" s="0" t="s">
        <v>43</v>
      </c>
      <c r="J1117" s="0" t="n">
        <v>12</v>
      </c>
      <c r="K1117" s="0" t="n">
        <v>10</v>
      </c>
      <c r="L1117" s="0" t="n">
        <v>110.731684328687</v>
      </c>
      <c r="M1117" s="0" t="n">
        <v>1</v>
      </c>
      <c r="N1117" s="0" t="n">
        <v>9.99300489657243E-005</v>
      </c>
      <c r="O1117" s="0" t="n">
        <f aca="false">VLOOKUP(D1117,'paramètres CI'!$A$1:$B$6,2)</f>
        <v>0.0935912806596305</v>
      </c>
    </row>
    <row r="1118" customFormat="false" ht="15.8" hidden="false" customHeight="false" outlineLevel="0" collapsed="false">
      <c r="A1118" s="0" t="s">
        <v>19</v>
      </c>
      <c r="B1118" s="0" t="s">
        <v>141</v>
      </c>
      <c r="C1118" s="0" t="s">
        <v>36</v>
      </c>
      <c r="D1118" s="0" t="s">
        <v>37</v>
      </c>
      <c r="J1118" s="0" t="n">
        <v>16.6496509856295</v>
      </c>
      <c r="K1118" s="0" t="n">
        <v>20</v>
      </c>
      <c r="L1118" s="0" t="n">
        <v>118.953344716227</v>
      </c>
      <c r="M1118" s="0" t="n">
        <v>0.751336894050124</v>
      </c>
      <c r="N1118" s="0" t="n">
        <v>9.99300489657243E-005</v>
      </c>
      <c r="O1118" s="0" t="n">
        <f aca="false">VLOOKUP(D1118,'paramètres CI'!$A$1:$B$6,2)</f>
        <v>0.0385046990211696</v>
      </c>
    </row>
    <row r="1119" customFormat="false" ht="15.8" hidden="false" customHeight="false" outlineLevel="0" collapsed="false">
      <c r="A1119" s="0" t="s">
        <v>19</v>
      </c>
      <c r="B1119" s="0" t="s">
        <v>141</v>
      </c>
      <c r="C1119" s="0" t="s">
        <v>38</v>
      </c>
      <c r="D1119" s="0" t="s">
        <v>39</v>
      </c>
      <c r="J1119" s="0" t="n">
        <v>9.772422442357</v>
      </c>
      <c r="K1119" s="0" t="n">
        <v>20</v>
      </c>
      <c r="L1119" s="0" t="n">
        <v>110.212827834859</v>
      </c>
      <c r="M1119" s="0" t="n">
        <v>0.97577250642482</v>
      </c>
      <c r="N1119" s="0" t="n">
        <v>9.99300489657243E-005</v>
      </c>
      <c r="O1119" s="0" t="n">
        <f aca="false">VLOOKUP(D1119,'paramètres CI'!$A$1:$B$6,2)</f>
        <v>0.022045059962018</v>
      </c>
    </row>
    <row r="1120" customFormat="false" ht="15.8" hidden="false" customHeight="false" outlineLevel="0" collapsed="false">
      <c r="A1120" s="0" t="s">
        <v>19</v>
      </c>
      <c r="B1120" s="0" t="s">
        <v>141</v>
      </c>
      <c r="C1120" s="0" t="s">
        <v>40</v>
      </c>
      <c r="D1120" s="0" t="s">
        <v>37</v>
      </c>
      <c r="J1120" s="0" t="n">
        <v>13.3197207885036</v>
      </c>
      <c r="K1120" s="0" t="n">
        <v>20</v>
      </c>
      <c r="L1120" s="0" t="n">
        <v>118.953344716227</v>
      </c>
      <c r="M1120" s="0" t="n">
        <v>0.679807157533428</v>
      </c>
      <c r="N1120" s="0" t="n">
        <v>0.0332933050885051</v>
      </c>
      <c r="O1120" s="0" t="n">
        <f aca="false">VLOOKUP(D1120,'paramètres CI'!$A$1:$B$6,2)</f>
        <v>0.0385046990211696</v>
      </c>
    </row>
    <row r="1121" customFormat="false" ht="15.8" hidden="false" customHeight="false" outlineLevel="0" collapsed="false">
      <c r="A1121" s="0" t="s">
        <v>19</v>
      </c>
      <c r="B1121" s="0" t="s">
        <v>141</v>
      </c>
      <c r="C1121" s="0" t="s">
        <v>41</v>
      </c>
      <c r="D1121" s="0" t="s">
        <v>39</v>
      </c>
      <c r="J1121" s="0" t="n">
        <v>7.8179379538856</v>
      </c>
      <c r="K1121" s="0" t="n">
        <v>20</v>
      </c>
      <c r="L1121" s="0" t="n">
        <v>110.212827834859</v>
      </c>
      <c r="M1121" s="0" t="n">
        <v>0.661058019389974</v>
      </c>
      <c r="N1121" s="0" t="n">
        <v>0.177153103377164</v>
      </c>
      <c r="O1121" s="0" t="n">
        <f aca="false">VLOOKUP(D1121,'paramètres CI'!$A$1:$B$6,2)</f>
        <v>0.022045059962018</v>
      </c>
    </row>
    <row r="1122" customFormat="false" ht="15.8" hidden="false" customHeight="false" outlineLevel="0" collapsed="false">
      <c r="A1122" s="0" t="s">
        <v>19</v>
      </c>
      <c r="B1122" s="0" t="s">
        <v>141</v>
      </c>
      <c r="C1122" s="0" t="s">
        <v>45</v>
      </c>
      <c r="D1122" s="0" t="s">
        <v>43</v>
      </c>
      <c r="J1122" s="0" t="n">
        <v>10</v>
      </c>
      <c r="K1122" s="0" t="n">
        <v>13</v>
      </c>
      <c r="L1122" s="0" t="n">
        <v>111.463020557072</v>
      </c>
      <c r="M1122" s="0" t="n">
        <v>0.9</v>
      </c>
      <c r="N1122" s="0" t="n">
        <v>0.106140673358867</v>
      </c>
      <c r="O1122" s="0" t="n">
        <f aca="false">VLOOKUP(D1122,'paramètres CI'!$A$1:$B$6,2)</f>
        <v>0.0935912806596305</v>
      </c>
    </row>
    <row r="1123" customFormat="false" ht="15.8" hidden="false" customHeight="false" outlineLevel="0" collapsed="false">
      <c r="A1123" s="0" t="s">
        <v>19</v>
      </c>
      <c r="B1123" s="0" t="s">
        <v>141</v>
      </c>
      <c r="C1123" s="0" t="s">
        <v>46</v>
      </c>
      <c r="D1123" s="0" t="s">
        <v>43</v>
      </c>
      <c r="J1123" s="0" t="n">
        <v>12</v>
      </c>
      <c r="K1123" s="0" t="n">
        <v>13</v>
      </c>
      <c r="L1123" s="0" t="n">
        <v>111.463020557072</v>
      </c>
      <c r="M1123" s="0" t="n">
        <v>1</v>
      </c>
      <c r="N1123" s="0" t="n">
        <v>9.99300489657243E-005</v>
      </c>
      <c r="O1123" s="0" t="n">
        <f aca="false">VLOOKUP(D1123,'paramètres CI'!$A$1:$B$6,2)</f>
        <v>0.0935912806596305</v>
      </c>
    </row>
    <row r="1124" customFormat="false" ht="15.8" hidden="false" customHeight="false" outlineLevel="0" collapsed="false">
      <c r="A1124" s="0" t="s">
        <v>19</v>
      </c>
      <c r="B1124" s="0" t="s">
        <v>141</v>
      </c>
      <c r="C1124" s="0" t="s">
        <v>48</v>
      </c>
      <c r="D1124" s="0" t="s">
        <v>43</v>
      </c>
      <c r="J1124" s="0" t="n">
        <v>54.2067026990976</v>
      </c>
      <c r="K1124" s="0" t="n">
        <v>20</v>
      </c>
      <c r="L1124" s="0" t="n">
        <v>90.1891694352276</v>
      </c>
      <c r="M1124" s="0" t="n">
        <v>2.84291162790697</v>
      </c>
      <c r="N1124" s="0" t="n">
        <v>0.33235305188341</v>
      </c>
      <c r="O1124" s="0" t="n">
        <f aca="false">VLOOKUP(D1124,'paramètres CI'!$A$1:$B$6,2)</f>
        <v>0.0935912806596305</v>
      </c>
    </row>
    <row r="1125" customFormat="false" ht="15.8" hidden="false" customHeight="false" outlineLevel="0" collapsed="false">
      <c r="A1125" s="0" t="s">
        <v>19</v>
      </c>
      <c r="B1125" s="0" t="s">
        <v>141</v>
      </c>
      <c r="C1125" s="0" t="s">
        <v>49</v>
      </c>
      <c r="D1125" s="0" t="s">
        <v>43</v>
      </c>
      <c r="J1125" s="0" t="n">
        <v>67.758378373872</v>
      </c>
      <c r="K1125" s="0" t="n">
        <v>20</v>
      </c>
      <c r="L1125" s="0" t="n">
        <v>90.1891694352276</v>
      </c>
      <c r="M1125" s="0" t="n">
        <v>3.41149395348837</v>
      </c>
      <c r="N1125" s="0" t="n">
        <v>9.99300489657243E-005</v>
      </c>
      <c r="O1125" s="0" t="n">
        <f aca="false">VLOOKUP(D1125,'paramètres CI'!$A$1:$B$6,2)</f>
        <v>0.0935912806596305</v>
      </c>
    </row>
    <row r="1126" customFormat="false" ht="15.8" hidden="false" customHeight="false" outlineLevel="0" collapsed="false">
      <c r="A1126" s="0" t="s">
        <v>19</v>
      </c>
      <c r="B1126" s="0" t="s">
        <v>142</v>
      </c>
      <c r="C1126" s="0" t="s">
        <v>32</v>
      </c>
      <c r="D1126" s="0" t="s">
        <v>34</v>
      </c>
      <c r="J1126" s="0" t="n">
        <v>46.1859692589442</v>
      </c>
      <c r="K1126" s="0" t="n">
        <v>25</v>
      </c>
      <c r="L1126" s="0" t="n">
        <v>141.888930774293</v>
      </c>
      <c r="M1126" s="0" t="n">
        <v>1.99543397347788</v>
      </c>
      <c r="N1126" s="0" t="n">
        <v>0.0349078024685886</v>
      </c>
      <c r="O1126" s="0" t="n">
        <f aca="false">VLOOKUP(D1126,'paramètres CI'!$A$1:$B$6,2)</f>
        <v>0.0424847883250769</v>
      </c>
    </row>
    <row r="1127" customFormat="false" ht="15.8" hidden="false" customHeight="false" outlineLevel="0" collapsed="false">
      <c r="A1127" s="0" t="s">
        <v>19</v>
      </c>
      <c r="B1127" s="0" t="s">
        <v>142</v>
      </c>
      <c r="C1127" s="0" t="s">
        <v>32</v>
      </c>
      <c r="D1127" s="0" t="s">
        <v>33</v>
      </c>
      <c r="J1127" s="0" t="n">
        <v>33.7012953019624</v>
      </c>
      <c r="K1127" s="0" t="n">
        <v>25</v>
      </c>
      <c r="L1127" s="0" t="n">
        <v>46.4511953551889</v>
      </c>
      <c r="M1127" s="0" t="n">
        <v>1.67945460014709</v>
      </c>
      <c r="N1127" s="0" t="n">
        <v>0.13722377049491</v>
      </c>
      <c r="O1127" s="0" t="n">
        <f aca="false">VLOOKUP(D1127,'paramètres CI'!$A$1:$B$6,2)</f>
        <v>0.033584731604575</v>
      </c>
    </row>
    <row r="1128" customFormat="false" ht="15.8" hidden="false" customHeight="false" outlineLevel="0" collapsed="false">
      <c r="A1128" s="0" t="s">
        <v>19</v>
      </c>
      <c r="B1128" s="0" t="s">
        <v>142</v>
      </c>
      <c r="C1128" s="0" t="s">
        <v>35</v>
      </c>
      <c r="D1128" s="0" t="s">
        <v>33</v>
      </c>
      <c r="J1128" s="0" t="n">
        <v>42.126619127453</v>
      </c>
      <c r="K1128" s="0" t="n">
        <v>25</v>
      </c>
      <c r="L1128" s="0" t="n">
        <v>46.4511953551889</v>
      </c>
      <c r="M1128" s="0" t="n">
        <v>2.14977513845574</v>
      </c>
      <c r="N1128" s="0" t="n">
        <v>9.99100809271658E-005</v>
      </c>
      <c r="O1128" s="0" t="n">
        <f aca="false">VLOOKUP(D1128,'paramètres CI'!$A$1:$B$6,2)</f>
        <v>0.033584731604575</v>
      </c>
    </row>
    <row r="1129" customFormat="false" ht="15.8" hidden="false" customHeight="false" outlineLevel="0" collapsed="false">
      <c r="A1129" s="0" t="s">
        <v>19</v>
      </c>
      <c r="B1129" s="0" t="s">
        <v>142</v>
      </c>
      <c r="C1129" s="0" t="s">
        <v>35</v>
      </c>
      <c r="D1129" s="0" t="s">
        <v>34</v>
      </c>
      <c r="J1129" s="0" t="n">
        <v>57.7324615736803</v>
      </c>
      <c r="K1129" s="0" t="n">
        <v>25</v>
      </c>
      <c r="L1129" s="0" t="n">
        <v>141.888930774293</v>
      </c>
      <c r="M1129" s="0" t="n">
        <v>2.55969883566744</v>
      </c>
      <c r="N1129" s="0" t="n">
        <v>9.99100809271658E-005</v>
      </c>
      <c r="O1129" s="0" t="n">
        <f aca="false">VLOOKUP(D1129,'paramètres CI'!$A$1:$B$6,2)</f>
        <v>0.0424847883250769</v>
      </c>
    </row>
    <row r="1130" customFormat="false" ht="15.8" hidden="false" customHeight="false" outlineLevel="0" collapsed="false">
      <c r="A1130" s="0" t="s">
        <v>19</v>
      </c>
      <c r="B1130" s="0" t="s">
        <v>142</v>
      </c>
      <c r="C1130" s="0" t="s">
        <v>134</v>
      </c>
      <c r="D1130" s="0" t="s">
        <v>43</v>
      </c>
      <c r="J1130" s="0" t="n">
        <v>10</v>
      </c>
      <c r="K1130" s="0" t="n">
        <v>10</v>
      </c>
      <c r="L1130" s="0" t="n">
        <v>20.0419231237522</v>
      </c>
      <c r="M1130" s="0" t="n">
        <v>0.8</v>
      </c>
      <c r="N1130" s="0" t="n">
        <v>0.075077934485646</v>
      </c>
      <c r="O1130" s="0" t="n">
        <f aca="false">VLOOKUP(D1130,'paramètres CI'!$A$1:$B$6,2)</f>
        <v>0.0935912806596305</v>
      </c>
    </row>
    <row r="1131" customFormat="false" ht="15.8" hidden="false" customHeight="false" outlineLevel="0" collapsed="false">
      <c r="A1131" s="0" t="s">
        <v>19</v>
      </c>
      <c r="B1131" s="0" t="s">
        <v>142</v>
      </c>
      <c r="C1131" s="0" t="s">
        <v>135</v>
      </c>
      <c r="D1131" s="0" t="s">
        <v>43</v>
      </c>
      <c r="J1131" s="0" t="n">
        <v>12</v>
      </c>
      <c r="K1131" s="0" t="n">
        <v>10</v>
      </c>
      <c r="L1131" s="0" t="n">
        <v>20.0419231237522</v>
      </c>
      <c r="M1131" s="0" t="n">
        <v>1</v>
      </c>
      <c r="N1131" s="0" t="n">
        <v>9.99100809271658E-005</v>
      </c>
      <c r="O1131" s="0" t="n">
        <f aca="false">VLOOKUP(D1131,'paramètres CI'!$A$1:$B$6,2)</f>
        <v>0.0935912806596305</v>
      </c>
    </row>
    <row r="1132" customFormat="false" ht="15.8" hidden="false" customHeight="false" outlineLevel="0" collapsed="false">
      <c r="A1132" s="0" t="s">
        <v>19</v>
      </c>
      <c r="B1132" s="0" t="s">
        <v>142</v>
      </c>
      <c r="C1132" s="0" t="s">
        <v>36</v>
      </c>
      <c r="D1132" s="0" t="s">
        <v>37</v>
      </c>
      <c r="J1132" s="0" t="n">
        <v>15.4910450483764</v>
      </c>
      <c r="K1132" s="0" t="n">
        <v>20</v>
      </c>
      <c r="L1132" s="0" t="n">
        <v>56.2022684071094</v>
      </c>
      <c r="M1132" s="0" t="n">
        <v>0.755852757534958</v>
      </c>
      <c r="N1132" s="0" t="n">
        <v>9.99100809271658E-005</v>
      </c>
      <c r="O1132" s="0" t="n">
        <f aca="false">VLOOKUP(D1132,'paramètres CI'!$A$1:$B$6,2)</f>
        <v>0.0385046990211696</v>
      </c>
    </row>
    <row r="1133" customFormat="false" ht="15.8" hidden="false" customHeight="false" outlineLevel="0" collapsed="false">
      <c r="A1133" s="0" t="s">
        <v>19</v>
      </c>
      <c r="B1133" s="0" t="s">
        <v>142</v>
      </c>
      <c r="C1133" s="0" t="s">
        <v>38</v>
      </c>
      <c r="D1133" s="0" t="s">
        <v>39</v>
      </c>
      <c r="J1133" s="0" t="n">
        <v>10.6644884963028</v>
      </c>
      <c r="K1133" s="0" t="n">
        <v>20</v>
      </c>
      <c r="L1133" s="0" t="n">
        <v>46.5585056308455</v>
      </c>
      <c r="M1133" s="0" t="n">
        <v>0.974680009068992</v>
      </c>
      <c r="N1133" s="0" t="n">
        <v>9.99100809271658E-005</v>
      </c>
      <c r="O1133" s="0" t="n">
        <f aca="false">VLOOKUP(D1133,'paramètres CI'!$A$1:$B$6,2)</f>
        <v>0.022045059962018</v>
      </c>
    </row>
    <row r="1134" customFormat="false" ht="15.8" hidden="false" customHeight="false" outlineLevel="0" collapsed="false">
      <c r="A1134" s="0" t="s">
        <v>19</v>
      </c>
      <c r="B1134" s="0" t="s">
        <v>142</v>
      </c>
      <c r="C1134" s="0" t="s">
        <v>40</v>
      </c>
      <c r="D1134" s="0" t="s">
        <v>37</v>
      </c>
      <c r="J1134" s="0" t="n">
        <v>12.3928360387011</v>
      </c>
      <c r="K1134" s="0" t="n">
        <v>20</v>
      </c>
      <c r="L1134" s="0" t="n">
        <v>56.2022684071094</v>
      </c>
      <c r="M1134" s="0" t="n">
        <v>0.697897893741098</v>
      </c>
      <c r="N1134" s="0" t="n">
        <v>0.0240344559870369</v>
      </c>
      <c r="O1134" s="0" t="n">
        <f aca="false">VLOOKUP(D1134,'paramètres CI'!$A$1:$B$6,2)</f>
        <v>0.0385046990211696</v>
      </c>
    </row>
    <row r="1135" customFormat="false" ht="15.8" hidden="false" customHeight="false" outlineLevel="0" collapsed="false">
      <c r="A1135" s="0" t="s">
        <v>19</v>
      </c>
      <c r="B1135" s="0" t="s">
        <v>142</v>
      </c>
      <c r="C1135" s="0" t="s">
        <v>41</v>
      </c>
      <c r="D1135" s="0" t="s">
        <v>39</v>
      </c>
      <c r="J1135" s="0" t="n">
        <v>8.53159079704226</v>
      </c>
      <c r="K1135" s="0" t="n">
        <v>20</v>
      </c>
      <c r="L1135" s="0" t="n">
        <v>46.5585056308455</v>
      </c>
      <c r="M1135" s="0" t="n">
        <v>0.644266761195427</v>
      </c>
      <c r="N1135" s="0" t="n">
        <v>0.489683573140789</v>
      </c>
      <c r="O1135" s="0" t="n">
        <f aca="false">VLOOKUP(D1135,'paramètres CI'!$A$1:$B$6,2)</f>
        <v>0.022045059962018</v>
      </c>
    </row>
    <row r="1136" customFormat="false" ht="15.8" hidden="false" customHeight="false" outlineLevel="0" collapsed="false">
      <c r="A1136" s="0" t="s">
        <v>19</v>
      </c>
      <c r="B1136" s="0" t="s">
        <v>142</v>
      </c>
      <c r="C1136" s="0" t="s">
        <v>45</v>
      </c>
      <c r="D1136" s="0" t="s">
        <v>43</v>
      </c>
      <c r="J1136" s="0" t="n">
        <v>10</v>
      </c>
      <c r="K1136" s="0" t="n">
        <v>13</v>
      </c>
      <c r="L1136" s="0" t="n">
        <v>23.5939119451458</v>
      </c>
      <c r="M1136" s="0" t="n">
        <v>0.9</v>
      </c>
      <c r="N1136" s="0" t="n">
        <v>0.095769966929982</v>
      </c>
      <c r="O1136" s="0" t="n">
        <f aca="false">VLOOKUP(D1136,'paramètres CI'!$A$1:$B$6,2)</f>
        <v>0.0935912806596305</v>
      </c>
    </row>
    <row r="1137" customFormat="false" ht="15.8" hidden="false" customHeight="false" outlineLevel="0" collapsed="false">
      <c r="A1137" s="0" t="s">
        <v>19</v>
      </c>
      <c r="B1137" s="0" t="s">
        <v>142</v>
      </c>
      <c r="C1137" s="0" t="s">
        <v>46</v>
      </c>
      <c r="D1137" s="0" t="s">
        <v>43</v>
      </c>
      <c r="J1137" s="0" t="n">
        <v>12</v>
      </c>
      <c r="K1137" s="0" t="n">
        <v>13</v>
      </c>
      <c r="L1137" s="0" t="n">
        <v>23.5939119451458</v>
      </c>
      <c r="M1137" s="0" t="n">
        <v>1</v>
      </c>
      <c r="N1137" s="0" t="n">
        <v>9.99100809271658E-005</v>
      </c>
      <c r="O1137" s="0" t="n">
        <f aca="false">VLOOKUP(D1137,'paramètres CI'!$A$1:$B$6,2)</f>
        <v>0.0935912806596305</v>
      </c>
    </row>
    <row r="1138" customFormat="false" ht="15.8" hidden="false" customHeight="false" outlineLevel="0" collapsed="false">
      <c r="A1138" s="0" t="s">
        <v>19</v>
      </c>
      <c r="B1138" s="0" t="s">
        <v>142</v>
      </c>
      <c r="C1138" s="0" t="s">
        <v>48</v>
      </c>
      <c r="D1138" s="0" t="s">
        <v>43</v>
      </c>
      <c r="J1138" s="0" t="n">
        <v>23.0995999745761</v>
      </c>
      <c r="K1138" s="0" t="n">
        <v>20</v>
      </c>
      <c r="L1138" s="0" t="n">
        <v>43.1478427095303</v>
      </c>
      <c r="M1138" s="0" t="n">
        <v>2.83861395348837</v>
      </c>
      <c r="N1138" s="0" t="n">
        <v>0.0553601472451758</v>
      </c>
      <c r="O1138" s="0" t="n">
        <f aca="false">VLOOKUP(D1138,'paramètres CI'!$A$1:$B$6,2)</f>
        <v>0.0935912806596305</v>
      </c>
    </row>
    <row r="1139" customFormat="false" ht="15.8" hidden="false" customHeight="false" outlineLevel="0" collapsed="false">
      <c r="A1139" s="0" t="s">
        <v>19</v>
      </c>
      <c r="B1139" s="0" t="s">
        <v>142</v>
      </c>
      <c r="C1139" s="0" t="s">
        <v>49</v>
      </c>
      <c r="D1139" s="0" t="s">
        <v>43</v>
      </c>
      <c r="J1139" s="0" t="n">
        <v>28.8744999682202</v>
      </c>
      <c r="K1139" s="0" t="n">
        <v>20</v>
      </c>
      <c r="L1139" s="0" t="n">
        <v>43.1478427095303</v>
      </c>
      <c r="M1139" s="0" t="n">
        <v>3.40633674418604</v>
      </c>
      <c r="N1139" s="0" t="n">
        <v>9.99100809271658E-005</v>
      </c>
      <c r="O1139" s="0" t="n">
        <f aca="false">VLOOKUP(D1139,'paramètres CI'!$A$1:$B$6,2)</f>
        <v>0.0935912806596305</v>
      </c>
    </row>
    <row r="1140" customFormat="false" ht="15.8" hidden="false" customHeight="false" outlineLevel="0" collapsed="false">
      <c r="A1140" s="0" t="s">
        <v>19</v>
      </c>
      <c r="B1140" s="0" t="s">
        <v>142</v>
      </c>
      <c r="C1140" s="0" t="s">
        <v>55</v>
      </c>
      <c r="D1140" s="0" t="s">
        <v>43</v>
      </c>
      <c r="J1140" s="0" t="n">
        <v>6.77512599850829</v>
      </c>
      <c r="K1140" s="0" t="n">
        <v>17</v>
      </c>
      <c r="L1140" s="0" t="n">
        <v>33.291671385656</v>
      </c>
      <c r="M1140" s="0" t="n">
        <v>2.67956730897009</v>
      </c>
      <c r="N1140" s="0" t="n">
        <v>0.0481825411184632</v>
      </c>
      <c r="O1140" s="0" t="n">
        <f aca="false">VLOOKUP(D1140,'paramètres CI'!$A$1:$B$6,2)</f>
        <v>0.0935912806596305</v>
      </c>
    </row>
    <row r="1141" customFormat="false" ht="15.8" hidden="false" customHeight="false" outlineLevel="0" collapsed="false">
      <c r="A1141" s="0" t="s">
        <v>19</v>
      </c>
      <c r="B1141" s="0" t="s">
        <v>142</v>
      </c>
      <c r="C1141" s="0" t="s">
        <v>56</v>
      </c>
      <c r="D1141" s="0" t="s">
        <v>43</v>
      </c>
      <c r="J1141" s="0" t="n">
        <v>8.46890749813536</v>
      </c>
      <c r="K1141" s="0" t="n">
        <v>17</v>
      </c>
      <c r="L1141" s="0" t="n">
        <v>33.291671385656</v>
      </c>
      <c r="M1141" s="0" t="n">
        <v>3.33681966777408</v>
      </c>
      <c r="N1141" s="0" t="n">
        <v>9.99100809271658E-005</v>
      </c>
      <c r="O1141" s="0" t="n">
        <f aca="false">VLOOKUP(D1141,'paramètres CI'!$A$1:$B$6,2)</f>
        <v>0.0935912806596305</v>
      </c>
    </row>
    <row r="1142" customFormat="false" ht="15.8" hidden="false" customHeight="false" outlineLevel="0" collapsed="false">
      <c r="A1142" s="0" t="s">
        <v>19</v>
      </c>
      <c r="B1142" s="0" t="s">
        <v>142</v>
      </c>
      <c r="C1142" s="0" t="s">
        <v>137</v>
      </c>
      <c r="D1142" s="0" t="s">
        <v>39</v>
      </c>
      <c r="J1142" s="0" t="n">
        <v>10</v>
      </c>
      <c r="K1142" s="0" t="n">
        <v>25</v>
      </c>
      <c r="L1142" s="0" t="n">
        <v>58.5415736137356</v>
      </c>
      <c r="M1142" s="0" t="n">
        <v>0.799999999999999</v>
      </c>
      <c r="N1142" s="0" t="n">
        <v>0.0388606174010646</v>
      </c>
      <c r="O1142" s="0" t="n">
        <f aca="false">VLOOKUP(D1142,'paramètres CI'!$A$1:$B$6,2)</f>
        <v>0.022045059962018</v>
      </c>
    </row>
    <row r="1143" customFormat="false" ht="15.8" hidden="false" customHeight="false" outlineLevel="0" collapsed="false">
      <c r="A1143" s="0" t="s">
        <v>19</v>
      </c>
      <c r="B1143" s="0" t="s">
        <v>142</v>
      </c>
      <c r="C1143" s="0" t="s">
        <v>138</v>
      </c>
      <c r="D1143" s="0" t="s">
        <v>39</v>
      </c>
      <c r="J1143" s="0" t="n">
        <v>12</v>
      </c>
      <c r="K1143" s="0" t="n">
        <v>25</v>
      </c>
      <c r="L1143" s="0" t="n">
        <v>58.5415736137356</v>
      </c>
      <c r="M1143" s="0" t="n">
        <v>1</v>
      </c>
      <c r="N1143" s="0" t="n">
        <v>9.99100809271658E-005</v>
      </c>
      <c r="O1143" s="0" t="n">
        <f aca="false">VLOOKUP(D1143,'paramètres CI'!$A$1:$B$6,2)</f>
        <v>0.022045059962018</v>
      </c>
    </row>
    <row r="1144" customFormat="false" ht="15.8" hidden="false" customHeight="false" outlineLevel="0" collapsed="false">
      <c r="A1144" s="0" t="s">
        <v>19</v>
      </c>
      <c r="B1144" s="0" t="s">
        <v>143</v>
      </c>
      <c r="C1144" s="0" t="s">
        <v>32</v>
      </c>
      <c r="D1144" s="0" t="s">
        <v>33</v>
      </c>
      <c r="J1144" s="0" t="n">
        <v>48.0764807336799</v>
      </c>
      <c r="K1144" s="0" t="n">
        <v>25</v>
      </c>
      <c r="L1144" s="0" t="n">
        <v>132.311089892494</v>
      </c>
      <c r="M1144" s="0" t="n">
        <v>1.9661654989647</v>
      </c>
      <c r="N1144" s="0" t="n">
        <v>0.0517644099308972</v>
      </c>
      <c r="O1144" s="0" t="n">
        <f aca="false">VLOOKUP(D1144,'paramètres CI'!$A$1:$B$6,2)</f>
        <v>0.033584731604575</v>
      </c>
    </row>
    <row r="1145" customFormat="false" ht="15.8" hidden="false" customHeight="false" outlineLevel="0" collapsed="false">
      <c r="A1145" s="0" t="s">
        <v>19</v>
      </c>
      <c r="B1145" s="0" t="s">
        <v>143</v>
      </c>
      <c r="C1145" s="0" t="s">
        <v>32</v>
      </c>
      <c r="D1145" s="0" t="s">
        <v>34</v>
      </c>
      <c r="J1145" s="0" t="n">
        <v>50.1775794869224</v>
      </c>
      <c r="K1145" s="0" t="n">
        <v>25</v>
      </c>
      <c r="L1145" s="0" t="n">
        <v>173.521061841207</v>
      </c>
      <c r="M1145" s="0" t="n">
        <v>2.01350779158378</v>
      </c>
      <c r="N1145" s="0" t="n">
        <v>0.087471377698757</v>
      </c>
      <c r="O1145" s="0" t="n">
        <f aca="false">VLOOKUP(D1145,'paramètres CI'!$A$1:$B$6,2)</f>
        <v>0.0424847883250769</v>
      </c>
    </row>
    <row r="1146" customFormat="false" ht="15.8" hidden="false" customHeight="false" outlineLevel="0" collapsed="false">
      <c r="A1146" s="0" t="s">
        <v>19</v>
      </c>
      <c r="B1146" s="0" t="s">
        <v>143</v>
      </c>
      <c r="C1146" s="0" t="s">
        <v>35</v>
      </c>
      <c r="D1146" s="0" t="s">
        <v>33</v>
      </c>
      <c r="J1146" s="0" t="n">
        <v>60.0956009170999</v>
      </c>
      <c r="K1146" s="0" t="n">
        <v>25</v>
      </c>
      <c r="L1146" s="0" t="n">
        <v>132.311089892494</v>
      </c>
      <c r="M1146" s="0" t="n">
        <v>2.50724073931768</v>
      </c>
      <c r="N1146" s="0" t="n">
        <v>9.99200639488413E-005</v>
      </c>
      <c r="O1146" s="0" t="n">
        <f aca="false">VLOOKUP(D1146,'paramètres CI'!$A$1:$B$6,2)</f>
        <v>0.033584731604575</v>
      </c>
    </row>
    <row r="1147" customFormat="false" ht="15.8" hidden="false" customHeight="false" outlineLevel="0" collapsed="false">
      <c r="A1147" s="0" t="s">
        <v>19</v>
      </c>
      <c r="B1147" s="0" t="s">
        <v>143</v>
      </c>
      <c r="C1147" s="0" t="s">
        <v>35</v>
      </c>
      <c r="D1147" s="0" t="s">
        <v>34</v>
      </c>
      <c r="J1147" s="0" t="n">
        <v>62.721974358653</v>
      </c>
      <c r="K1147" s="0" t="n">
        <v>25</v>
      </c>
      <c r="L1147" s="0" t="n">
        <v>173.521061841207</v>
      </c>
      <c r="M1147" s="0" t="n">
        <v>2.57348655604679</v>
      </c>
      <c r="N1147" s="0" t="n">
        <v>9.99200639488413E-005</v>
      </c>
      <c r="O1147" s="0" t="n">
        <f aca="false">VLOOKUP(D1147,'paramètres CI'!$A$1:$B$6,2)</f>
        <v>0.0424847883250769</v>
      </c>
    </row>
    <row r="1148" customFormat="false" ht="15.8" hidden="false" customHeight="false" outlineLevel="0" collapsed="false">
      <c r="A1148" s="0" t="s">
        <v>19</v>
      </c>
      <c r="B1148" s="0" t="s">
        <v>143</v>
      </c>
      <c r="C1148" s="0" t="s">
        <v>134</v>
      </c>
      <c r="D1148" s="0" t="s">
        <v>43</v>
      </c>
      <c r="J1148" s="0" t="n">
        <v>10</v>
      </c>
      <c r="K1148" s="0" t="n">
        <v>10</v>
      </c>
      <c r="L1148" s="0" t="n">
        <v>126.374509835678</v>
      </c>
      <c r="M1148" s="0" t="n">
        <v>0.8</v>
      </c>
      <c r="N1148" s="0" t="n">
        <v>0.148562225472996</v>
      </c>
      <c r="O1148" s="0" t="n">
        <f aca="false">VLOOKUP(D1148,'paramètres CI'!$A$1:$B$6,2)</f>
        <v>0.0935912806596305</v>
      </c>
    </row>
    <row r="1149" customFormat="false" ht="15.8" hidden="false" customHeight="false" outlineLevel="0" collapsed="false">
      <c r="A1149" s="0" t="s">
        <v>19</v>
      </c>
      <c r="B1149" s="0" t="s">
        <v>143</v>
      </c>
      <c r="C1149" s="0" t="s">
        <v>135</v>
      </c>
      <c r="D1149" s="0" t="s">
        <v>43</v>
      </c>
      <c r="J1149" s="0" t="n">
        <v>12</v>
      </c>
      <c r="K1149" s="0" t="n">
        <v>10</v>
      </c>
      <c r="L1149" s="0" t="n">
        <v>126.374509835678</v>
      </c>
      <c r="M1149" s="0" t="n">
        <v>1</v>
      </c>
      <c r="N1149" s="0" t="n">
        <v>9.99200639488413E-005</v>
      </c>
      <c r="O1149" s="0" t="n">
        <f aca="false">VLOOKUP(D1149,'paramètres CI'!$A$1:$B$6,2)</f>
        <v>0.0935912806596305</v>
      </c>
    </row>
    <row r="1150" customFormat="false" ht="15.8" hidden="false" customHeight="false" outlineLevel="0" collapsed="false">
      <c r="A1150" s="0" t="s">
        <v>19</v>
      </c>
      <c r="B1150" s="0" t="s">
        <v>143</v>
      </c>
      <c r="C1150" s="0" t="s">
        <v>36</v>
      </c>
      <c r="D1150" s="0" t="s">
        <v>37</v>
      </c>
      <c r="J1150" s="0" t="n">
        <v>30.5822514409672</v>
      </c>
      <c r="K1150" s="0" t="n">
        <v>20</v>
      </c>
      <c r="L1150" s="0" t="n">
        <v>133.090995004988</v>
      </c>
      <c r="M1150" s="0" t="n">
        <v>0.750812573529875</v>
      </c>
      <c r="N1150" s="0" t="n">
        <v>9.99200639488413E-005</v>
      </c>
      <c r="O1150" s="0" t="n">
        <f aca="false">VLOOKUP(D1150,'paramètres CI'!$A$1:$B$6,2)</f>
        <v>0.0385046990211696</v>
      </c>
    </row>
    <row r="1151" customFormat="false" ht="15.8" hidden="false" customHeight="false" outlineLevel="0" collapsed="false">
      <c r="A1151" s="0" t="s">
        <v>19</v>
      </c>
      <c r="B1151" s="0" t="s">
        <v>143</v>
      </c>
      <c r="C1151" s="0" t="s">
        <v>38</v>
      </c>
      <c r="D1151" s="0" t="s">
        <v>39</v>
      </c>
      <c r="J1151" s="0" t="n">
        <v>20.7386464752119</v>
      </c>
      <c r="K1151" s="0" t="n">
        <v>20</v>
      </c>
      <c r="L1151" s="0" t="n">
        <v>219.678211355568</v>
      </c>
      <c r="M1151" s="0" t="n">
        <v>0.971104954503384</v>
      </c>
      <c r="N1151" s="0" t="n">
        <v>9.99200639488413E-005</v>
      </c>
      <c r="O1151" s="0" t="n">
        <f aca="false">VLOOKUP(D1151,'paramètres CI'!$A$1:$B$6,2)</f>
        <v>0.022045059962018</v>
      </c>
    </row>
    <row r="1152" customFormat="false" ht="15.8" hidden="false" customHeight="false" outlineLevel="0" collapsed="false">
      <c r="A1152" s="0" t="s">
        <v>19</v>
      </c>
      <c r="B1152" s="0" t="s">
        <v>143</v>
      </c>
      <c r="C1152" s="0" t="s">
        <v>40</v>
      </c>
      <c r="D1152" s="0" t="s">
        <v>37</v>
      </c>
      <c r="J1152" s="0" t="n">
        <v>24.4658011527738</v>
      </c>
      <c r="K1152" s="0" t="n">
        <v>20</v>
      </c>
      <c r="L1152" s="0" t="n">
        <v>133.090995004988</v>
      </c>
      <c r="M1152" s="0" t="n">
        <v>0.677479496200134</v>
      </c>
      <c r="N1152" s="0" t="n">
        <v>0.0481359516391329</v>
      </c>
      <c r="O1152" s="0" t="n">
        <f aca="false">VLOOKUP(D1152,'paramètres CI'!$A$1:$B$6,2)</f>
        <v>0.0385046990211696</v>
      </c>
    </row>
    <row r="1153" customFormat="false" ht="15.8" hidden="false" customHeight="false" outlineLevel="0" collapsed="false">
      <c r="A1153" s="0" t="s">
        <v>19</v>
      </c>
      <c r="B1153" s="0" t="s">
        <v>143</v>
      </c>
      <c r="C1153" s="0" t="s">
        <v>41</v>
      </c>
      <c r="D1153" s="0" t="s">
        <v>39</v>
      </c>
      <c r="J1153" s="0" t="n">
        <v>16.5909171801695</v>
      </c>
      <c r="K1153" s="0" t="n">
        <v>20</v>
      </c>
      <c r="L1153" s="0" t="n">
        <v>219.678211355568</v>
      </c>
      <c r="M1153" s="0" t="n">
        <v>0.640209261860112</v>
      </c>
      <c r="N1153" s="0" t="n">
        <v>0.321033755487356</v>
      </c>
      <c r="O1153" s="0" t="n">
        <f aca="false">VLOOKUP(D1153,'paramètres CI'!$A$1:$B$6,2)</f>
        <v>0.022045059962018</v>
      </c>
    </row>
    <row r="1154" customFormat="false" ht="15.8" hidden="false" customHeight="false" outlineLevel="0" collapsed="false">
      <c r="A1154" s="0" t="s">
        <v>19</v>
      </c>
      <c r="B1154" s="0" t="s">
        <v>143</v>
      </c>
      <c r="C1154" s="0" t="s">
        <v>45</v>
      </c>
      <c r="D1154" s="0" t="s">
        <v>43</v>
      </c>
      <c r="J1154" s="0" t="n">
        <v>10</v>
      </c>
      <c r="K1154" s="0" t="n">
        <v>13</v>
      </c>
      <c r="L1154" s="0" t="n">
        <v>129.470625851249</v>
      </c>
      <c r="M1154" s="0" t="n">
        <v>0.9</v>
      </c>
      <c r="N1154" s="0" t="n">
        <v>0.196695167553225</v>
      </c>
      <c r="O1154" s="0" t="n">
        <f aca="false">VLOOKUP(D1154,'paramètres CI'!$A$1:$B$6,2)</f>
        <v>0.0935912806596305</v>
      </c>
    </row>
    <row r="1155" customFormat="false" ht="15.8" hidden="false" customHeight="false" outlineLevel="0" collapsed="false">
      <c r="A1155" s="0" t="s">
        <v>19</v>
      </c>
      <c r="B1155" s="0" t="s">
        <v>143</v>
      </c>
      <c r="C1155" s="0" t="s">
        <v>46</v>
      </c>
      <c r="D1155" s="0" t="s">
        <v>43</v>
      </c>
      <c r="J1155" s="0" t="n">
        <v>12</v>
      </c>
      <c r="K1155" s="0" t="n">
        <v>13</v>
      </c>
      <c r="L1155" s="0" t="n">
        <v>129.470625851249</v>
      </c>
      <c r="M1155" s="0" t="n">
        <v>1</v>
      </c>
      <c r="N1155" s="0" t="n">
        <v>9.99200639488413E-005</v>
      </c>
      <c r="O1155" s="0" t="n">
        <f aca="false">VLOOKUP(D1155,'paramètres CI'!$A$1:$B$6,2)</f>
        <v>0.0935912806596305</v>
      </c>
    </row>
    <row r="1156" customFormat="false" ht="15.8" hidden="false" customHeight="false" outlineLevel="0" collapsed="false">
      <c r="A1156" s="0" t="s">
        <v>19</v>
      </c>
      <c r="B1156" s="0" t="s">
        <v>143</v>
      </c>
      <c r="C1156" s="0" t="s">
        <v>48</v>
      </c>
      <c r="D1156" s="0" t="s">
        <v>43</v>
      </c>
      <c r="J1156" s="0" t="n">
        <v>33.2288271120718</v>
      </c>
      <c r="K1156" s="0" t="n">
        <v>20</v>
      </c>
      <c r="L1156" s="0" t="n">
        <v>149.650961577085</v>
      </c>
      <c r="M1156" s="0" t="n">
        <v>2.84291162790697</v>
      </c>
      <c r="N1156" s="0" t="n">
        <v>0.0960704278828444</v>
      </c>
      <c r="O1156" s="0" t="n">
        <f aca="false">VLOOKUP(D1156,'paramètres CI'!$A$1:$B$6,2)</f>
        <v>0.0935912806596305</v>
      </c>
    </row>
    <row r="1157" customFormat="false" ht="15.8" hidden="false" customHeight="false" outlineLevel="0" collapsed="false">
      <c r="A1157" s="0" t="s">
        <v>19</v>
      </c>
      <c r="B1157" s="0" t="s">
        <v>143</v>
      </c>
      <c r="C1157" s="0" t="s">
        <v>49</v>
      </c>
      <c r="D1157" s="0" t="s">
        <v>43</v>
      </c>
      <c r="J1157" s="0" t="n">
        <v>41.5360338900898</v>
      </c>
      <c r="K1157" s="0" t="n">
        <v>20</v>
      </c>
      <c r="L1157" s="0" t="n">
        <v>149.650961577085</v>
      </c>
      <c r="M1157" s="0" t="n">
        <v>3.41149395348837</v>
      </c>
      <c r="N1157" s="0" t="n">
        <v>9.99200639488413E-005</v>
      </c>
      <c r="O1157" s="0" t="n">
        <f aca="false">VLOOKUP(D1157,'paramètres CI'!$A$1:$B$6,2)</f>
        <v>0.0935912806596305</v>
      </c>
    </row>
    <row r="1158" customFormat="false" ht="15.8" hidden="false" customHeight="false" outlineLevel="0" collapsed="false">
      <c r="A1158" s="0" t="s">
        <v>19</v>
      </c>
      <c r="B1158" s="0" t="s">
        <v>143</v>
      </c>
      <c r="C1158" s="0" t="s">
        <v>55</v>
      </c>
      <c r="D1158" s="0" t="s">
        <v>43</v>
      </c>
      <c r="J1158" s="0" t="n">
        <v>9.1443399938352</v>
      </c>
      <c r="K1158" s="0" t="n">
        <v>17</v>
      </c>
      <c r="L1158" s="0" t="n">
        <v>172.319558541525</v>
      </c>
      <c r="M1158" s="0" t="n">
        <v>2.59842976744186</v>
      </c>
      <c r="N1158" s="0" t="n">
        <v>0.0494673238232007</v>
      </c>
      <c r="O1158" s="0" t="n">
        <f aca="false">VLOOKUP(D1158,'paramètres CI'!$A$1:$B$6,2)</f>
        <v>0.0935912806596305</v>
      </c>
    </row>
    <row r="1159" customFormat="false" ht="15.8" hidden="false" customHeight="false" outlineLevel="0" collapsed="false">
      <c r="A1159" s="0" t="s">
        <v>19</v>
      </c>
      <c r="B1159" s="0" t="s">
        <v>143</v>
      </c>
      <c r="C1159" s="0" t="s">
        <v>56</v>
      </c>
      <c r="D1159" s="0" t="s">
        <v>43</v>
      </c>
      <c r="J1159" s="0" t="n">
        <v>11.430424992294</v>
      </c>
      <c r="K1159" s="0" t="n">
        <v>17</v>
      </c>
      <c r="L1159" s="0" t="n">
        <v>172.319558541525</v>
      </c>
      <c r="M1159" s="0" t="n">
        <v>3.23578046511627</v>
      </c>
      <c r="N1159" s="0" t="n">
        <v>9.99200639488413E-005</v>
      </c>
      <c r="O1159" s="0" t="n">
        <f aca="false">VLOOKUP(D1159,'paramètres CI'!$A$1:$B$6,2)</f>
        <v>0.0935912806596305</v>
      </c>
    </row>
    <row r="1160" customFormat="false" ht="15.8" hidden="false" customHeight="false" outlineLevel="0" collapsed="false">
      <c r="A1160" s="0" t="s">
        <v>19</v>
      </c>
      <c r="B1160" s="0" t="s">
        <v>144</v>
      </c>
      <c r="C1160" s="0" t="s">
        <v>32</v>
      </c>
      <c r="D1160" s="0" t="s">
        <v>33</v>
      </c>
      <c r="J1160" s="0" t="n">
        <v>50.9518948492436</v>
      </c>
      <c r="K1160" s="0" t="n">
        <v>25</v>
      </c>
      <c r="L1160" s="0" t="n">
        <v>135.611087252902</v>
      </c>
      <c r="M1160" s="0" t="n">
        <v>1.97046378263204</v>
      </c>
      <c r="N1160" s="0" t="n">
        <v>0.0487137542118012</v>
      </c>
      <c r="O1160" s="0" t="n">
        <f aca="false">VLOOKUP(D1160,'paramètres CI'!$A$1:$B$6,2)</f>
        <v>0.033584731604575</v>
      </c>
    </row>
    <row r="1161" customFormat="false" ht="15.8" hidden="false" customHeight="false" outlineLevel="0" collapsed="false">
      <c r="A1161" s="0" t="s">
        <v>19</v>
      </c>
      <c r="B1161" s="0" t="s">
        <v>144</v>
      </c>
      <c r="C1161" s="0" t="s">
        <v>32</v>
      </c>
      <c r="D1161" s="0" t="s">
        <v>34</v>
      </c>
      <c r="J1161" s="0" t="n">
        <v>57.2451457936886</v>
      </c>
      <c r="K1161" s="0" t="n">
        <v>25</v>
      </c>
      <c r="L1161" s="0" t="n">
        <v>154.731937057022</v>
      </c>
      <c r="M1161" s="0" t="n">
        <v>2.00129011985821</v>
      </c>
      <c r="N1161" s="0" t="n">
        <v>0.0721197573302062</v>
      </c>
      <c r="O1161" s="0" t="n">
        <f aca="false">VLOOKUP(D1161,'paramètres CI'!$A$1:$B$6,2)</f>
        <v>0.0424847883250769</v>
      </c>
    </row>
    <row r="1162" customFormat="false" ht="15.8" hidden="false" customHeight="false" outlineLevel="0" collapsed="false">
      <c r="A1162" s="0" t="s">
        <v>19</v>
      </c>
      <c r="B1162" s="0" t="s">
        <v>144</v>
      </c>
      <c r="C1162" s="0" t="s">
        <v>35</v>
      </c>
      <c r="D1162" s="0" t="s">
        <v>33</v>
      </c>
      <c r="J1162" s="0" t="n">
        <v>63.6898685615545</v>
      </c>
      <c r="K1162" s="0" t="n">
        <v>25</v>
      </c>
      <c r="L1162" s="0" t="n">
        <v>135.611087252902</v>
      </c>
      <c r="M1162" s="0" t="n">
        <v>2.52167109770355</v>
      </c>
      <c r="N1162" s="0" t="n">
        <v>9.99100809271658E-005</v>
      </c>
      <c r="O1162" s="0" t="n">
        <f aca="false">VLOOKUP(D1162,'paramètres CI'!$A$1:$B$6,2)</f>
        <v>0.033584731604575</v>
      </c>
    </row>
    <row r="1163" customFormat="false" ht="15.8" hidden="false" customHeight="false" outlineLevel="0" collapsed="false">
      <c r="A1163" s="0" t="s">
        <v>19</v>
      </c>
      <c r="B1163" s="0" t="s">
        <v>144</v>
      </c>
      <c r="C1163" s="0" t="s">
        <v>35</v>
      </c>
      <c r="D1163" s="0" t="s">
        <v>34</v>
      </c>
      <c r="J1163" s="0" t="n">
        <v>71.5564322421107</v>
      </c>
      <c r="K1163" s="0" t="n">
        <v>25</v>
      </c>
      <c r="L1163" s="0" t="n">
        <v>154.731937057022</v>
      </c>
      <c r="M1163" s="0" t="n">
        <v>2.55932923625959</v>
      </c>
      <c r="N1163" s="0" t="n">
        <v>9.99100809271658E-005</v>
      </c>
      <c r="O1163" s="0" t="n">
        <f aca="false">VLOOKUP(D1163,'paramètres CI'!$A$1:$B$6,2)</f>
        <v>0.0424847883250769</v>
      </c>
    </row>
    <row r="1164" customFormat="false" ht="15.8" hidden="false" customHeight="false" outlineLevel="0" collapsed="false">
      <c r="A1164" s="0" t="s">
        <v>19</v>
      </c>
      <c r="B1164" s="0" t="s">
        <v>144</v>
      </c>
      <c r="C1164" s="0" t="s">
        <v>134</v>
      </c>
      <c r="D1164" s="0" t="s">
        <v>43</v>
      </c>
      <c r="J1164" s="0" t="n">
        <v>10</v>
      </c>
      <c r="K1164" s="0" t="n">
        <v>10</v>
      </c>
      <c r="L1164" s="0" t="n">
        <v>125.638429917549</v>
      </c>
      <c r="M1164" s="0" t="n">
        <v>0.8</v>
      </c>
      <c r="N1164" s="0" t="n">
        <v>0.142822764976801</v>
      </c>
      <c r="O1164" s="0" t="n">
        <f aca="false">VLOOKUP(D1164,'paramètres CI'!$A$1:$B$6,2)</f>
        <v>0.0935912806596305</v>
      </c>
    </row>
    <row r="1165" customFormat="false" ht="15.8" hidden="false" customHeight="false" outlineLevel="0" collapsed="false">
      <c r="A1165" s="0" t="s">
        <v>19</v>
      </c>
      <c r="B1165" s="0" t="s">
        <v>144</v>
      </c>
      <c r="C1165" s="0" t="s">
        <v>135</v>
      </c>
      <c r="D1165" s="0" t="s">
        <v>43</v>
      </c>
      <c r="J1165" s="0" t="n">
        <v>12</v>
      </c>
      <c r="K1165" s="0" t="n">
        <v>10</v>
      </c>
      <c r="L1165" s="0" t="n">
        <v>125.638429917549</v>
      </c>
      <c r="M1165" s="0" t="n">
        <v>1</v>
      </c>
      <c r="N1165" s="0" t="n">
        <v>9.99100809271658E-005</v>
      </c>
      <c r="O1165" s="0" t="n">
        <f aca="false">VLOOKUP(D1165,'paramètres CI'!$A$1:$B$6,2)</f>
        <v>0.0935912806596305</v>
      </c>
    </row>
    <row r="1166" customFormat="false" ht="15.8" hidden="false" customHeight="false" outlineLevel="0" collapsed="false">
      <c r="A1166" s="0" t="s">
        <v>19</v>
      </c>
      <c r="B1166" s="0" t="s">
        <v>144</v>
      </c>
      <c r="C1166" s="0" t="s">
        <v>36</v>
      </c>
      <c r="D1166" s="0" t="s">
        <v>37</v>
      </c>
      <c r="J1166" s="0" t="n">
        <v>30.737610919313</v>
      </c>
      <c r="K1166" s="0" t="n">
        <v>20</v>
      </c>
      <c r="L1166" s="0" t="n">
        <v>130.932736044867</v>
      </c>
      <c r="M1166" s="0" t="n">
        <v>0.752453017495824</v>
      </c>
      <c r="N1166" s="0" t="n">
        <v>9.99100809271658E-005</v>
      </c>
      <c r="O1166" s="0" t="n">
        <f aca="false">VLOOKUP(D1166,'paramètres CI'!$A$1:$B$6,2)</f>
        <v>0.0385046990211696</v>
      </c>
    </row>
    <row r="1167" customFormat="false" ht="15.8" hidden="false" customHeight="false" outlineLevel="0" collapsed="false">
      <c r="A1167" s="0" t="s">
        <v>19</v>
      </c>
      <c r="B1167" s="0" t="s">
        <v>144</v>
      </c>
      <c r="C1167" s="0" t="s">
        <v>38</v>
      </c>
      <c r="D1167" s="0" t="s">
        <v>39</v>
      </c>
      <c r="J1167" s="0" t="n">
        <v>20.3511936494855</v>
      </c>
      <c r="K1167" s="0" t="n">
        <v>20</v>
      </c>
      <c r="L1167" s="0" t="n">
        <v>233.379644189822</v>
      </c>
      <c r="M1167" s="0" t="n">
        <v>0.972516551409787</v>
      </c>
      <c r="N1167" s="0" t="n">
        <v>9.99100809271658E-005</v>
      </c>
      <c r="O1167" s="0" t="n">
        <f aca="false">VLOOKUP(D1167,'paramètres CI'!$A$1:$B$6,2)</f>
        <v>0.022045059962018</v>
      </c>
    </row>
    <row r="1168" customFormat="false" ht="15.8" hidden="false" customHeight="false" outlineLevel="0" collapsed="false">
      <c r="A1168" s="0" t="s">
        <v>19</v>
      </c>
      <c r="B1168" s="0" t="s">
        <v>144</v>
      </c>
      <c r="C1168" s="0" t="s">
        <v>40</v>
      </c>
      <c r="D1168" s="0" t="s">
        <v>37</v>
      </c>
      <c r="J1168" s="0" t="n">
        <v>24.5900887354504</v>
      </c>
      <c r="K1168" s="0" t="n">
        <v>20</v>
      </c>
      <c r="L1168" s="0" t="n">
        <v>130.932736044867</v>
      </c>
      <c r="M1168" s="0" t="n">
        <v>0.679217654918086</v>
      </c>
      <c r="N1168" s="0" t="n">
        <v>0.0398793619810865</v>
      </c>
      <c r="O1168" s="0" t="n">
        <f aca="false">VLOOKUP(D1168,'paramètres CI'!$A$1:$B$6,2)</f>
        <v>0.0385046990211696</v>
      </c>
    </row>
    <row r="1169" customFormat="false" ht="15.8" hidden="false" customHeight="false" outlineLevel="0" collapsed="false">
      <c r="A1169" s="0" t="s">
        <v>19</v>
      </c>
      <c r="B1169" s="0" t="s">
        <v>144</v>
      </c>
      <c r="C1169" s="0" t="s">
        <v>41</v>
      </c>
      <c r="D1169" s="0" t="s">
        <v>39</v>
      </c>
      <c r="J1169" s="0" t="n">
        <v>16.2809549195884</v>
      </c>
      <c r="K1169" s="0" t="n">
        <v>20</v>
      </c>
      <c r="L1169" s="0" t="n">
        <v>233.379644189822</v>
      </c>
      <c r="M1169" s="0" t="n">
        <v>0.641470108340614</v>
      </c>
      <c r="N1169" s="0" t="n">
        <v>0.296248676734608</v>
      </c>
      <c r="O1169" s="0" t="n">
        <f aca="false">VLOOKUP(D1169,'paramètres CI'!$A$1:$B$6,2)</f>
        <v>0.022045059962018</v>
      </c>
    </row>
    <row r="1170" customFormat="false" ht="15.8" hidden="false" customHeight="false" outlineLevel="0" collapsed="false">
      <c r="A1170" s="0" t="s">
        <v>19</v>
      </c>
      <c r="B1170" s="0" t="s">
        <v>144</v>
      </c>
      <c r="C1170" s="0" t="s">
        <v>45</v>
      </c>
      <c r="D1170" s="0" t="s">
        <v>43</v>
      </c>
      <c r="J1170" s="0" t="n">
        <v>10</v>
      </c>
      <c r="K1170" s="0" t="n">
        <v>13</v>
      </c>
      <c r="L1170" s="0" t="n">
        <v>126.082608346857</v>
      </c>
      <c r="M1170" s="0" t="n">
        <v>0.9</v>
      </c>
      <c r="N1170" s="0" t="n">
        <v>0.188836199325408</v>
      </c>
      <c r="O1170" s="0" t="n">
        <f aca="false">VLOOKUP(D1170,'paramètres CI'!$A$1:$B$6,2)</f>
        <v>0.0935912806596305</v>
      </c>
    </row>
    <row r="1171" customFormat="false" ht="15.8" hidden="false" customHeight="false" outlineLevel="0" collapsed="false">
      <c r="A1171" s="0" t="s">
        <v>19</v>
      </c>
      <c r="B1171" s="0" t="s">
        <v>144</v>
      </c>
      <c r="C1171" s="0" t="s">
        <v>46</v>
      </c>
      <c r="D1171" s="0" t="s">
        <v>43</v>
      </c>
      <c r="J1171" s="0" t="n">
        <v>12</v>
      </c>
      <c r="K1171" s="0" t="n">
        <v>13</v>
      </c>
      <c r="L1171" s="0" t="n">
        <v>126.082608346857</v>
      </c>
      <c r="M1171" s="0" t="n">
        <v>1</v>
      </c>
      <c r="N1171" s="0" t="n">
        <v>9.99100809271658E-005</v>
      </c>
      <c r="O1171" s="0" t="n">
        <f aca="false">VLOOKUP(D1171,'paramètres CI'!$A$1:$B$6,2)</f>
        <v>0.0935912806596305</v>
      </c>
    </row>
    <row r="1172" customFormat="false" ht="15.8" hidden="false" customHeight="false" outlineLevel="0" collapsed="false">
      <c r="A1172" s="0" t="s">
        <v>19</v>
      </c>
      <c r="B1172" s="0" t="s">
        <v>144</v>
      </c>
      <c r="C1172" s="0" t="s">
        <v>48</v>
      </c>
      <c r="D1172" s="0" t="s">
        <v>43</v>
      </c>
      <c r="J1172" s="0" t="n">
        <v>65.3554258152509</v>
      </c>
      <c r="K1172" s="0" t="n">
        <v>20</v>
      </c>
      <c r="L1172" s="0" t="n">
        <v>139.548358126183</v>
      </c>
      <c r="M1172" s="0" t="n">
        <v>2.84291162790697</v>
      </c>
      <c r="N1172" s="0" t="n">
        <v>0.128492946740721</v>
      </c>
      <c r="O1172" s="0" t="n">
        <f aca="false">VLOOKUP(D1172,'paramètres CI'!$A$1:$B$6,2)</f>
        <v>0.0935912806596305</v>
      </c>
    </row>
    <row r="1173" customFormat="false" ht="15.8" hidden="false" customHeight="false" outlineLevel="0" collapsed="false">
      <c r="A1173" s="0" t="s">
        <v>19</v>
      </c>
      <c r="B1173" s="0" t="s">
        <v>144</v>
      </c>
      <c r="C1173" s="0" t="s">
        <v>49</v>
      </c>
      <c r="D1173" s="0" t="s">
        <v>43</v>
      </c>
      <c r="J1173" s="0" t="n">
        <v>81.6942822690637</v>
      </c>
      <c r="K1173" s="0" t="n">
        <v>20</v>
      </c>
      <c r="L1173" s="0" t="n">
        <v>139.548358126183</v>
      </c>
      <c r="M1173" s="0" t="n">
        <v>3.41149395348837</v>
      </c>
      <c r="N1173" s="0" t="n">
        <v>9.99100809271658E-005</v>
      </c>
      <c r="O1173" s="0" t="n">
        <f aca="false">VLOOKUP(D1173,'paramètres CI'!$A$1:$B$6,2)</f>
        <v>0.0935912806596305</v>
      </c>
    </row>
    <row r="1174" customFormat="false" ht="15.8" hidden="false" customHeight="false" outlineLevel="0" collapsed="false">
      <c r="A1174" s="0" t="s">
        <v>19</v>
      </c>
      <c r="B1174" s="0" t="s">
        <v>144</v>
      </c>
      <c r="C1174" s="0" t="s">
        <v>55</v>
      </c>
      <c r="D1174" s="0" t="s">
        <v>43</v>
      </c>
      <c r="J1174" s="0" t="n">
        <v>9.90547682940776</v>
      </c>
      <c r="K1174" s="0" t="n">
        <v>17</v>
      </c>
      <c r="L1174" s="0" t="n">
        <v>181.97426624196</v>
      </c>
      <c r="M1174" s="0" t="n">
        <v>2.59842976744186</v>
      </c>
      <c r="N1174" s="0" t="n">
        <v>0.0414230192687654</v>
      </c>
      <c r="O1174" s="0" t="n">
        <f aca="false">VLOOKUP(D1174,'paramètres CI'!$A$1:$B$6,2)</f>
        <v>0.0935912806596305</v>
      </c>
    </row>
    <row r="1175" customFormat="false" ht="15.8" hidden="false" customHeight="false" outlineLevel="0" collapsed="false">
      <c r="A1175" s="0" t="s">
        <v>19</v>
      </c>
      <c r="B1175" s="0" t="s">
        <v>144</v>
      </c>
      <c r="C1175" s="0" t="s">
        <v>56</v>
      </c>
      <c r="D1175" s="0" t="s">
        <v>43</v>
      </c>
      <c r="J1175" s="0" t="n">
        <v>12.3818460367597</v>
      </c>
      <c r="K1175" s="0" t="n">
        <v>17</v>
      </c>
      <c r="L1175" s="0" t="n">
        <v>181.97426624196</v>
      </c>
      <c r="M1175" s="0" t="n">
        <v>3.23578046511627</v>
      </c>
      <c r="N1175" s="0" t="n">
        <v>9.99100809271658E-005</v>
      </c>
      <c r="O1175" s="0" t="n">
        <f aca="false">VLOOKUP(D1175,'paramètres CI'!$A$1:$B$6,2)</f>
        <v>0.0935912806596305</v>
      </c>
    </row>
    <row r="1176" customFormat="false" ht="15.8" hidden="false" customHeight="false" outlineLevel="0" collapsed="false">
      <c r="A1176" s="0" t="s">
        <v>19</v>
      </c>
      <c r="B1176" s="0" t="s">
        <v>144</v>
      </c>
      <c r="C1176" s="0" t="s">
        <v>137</v>
      </c>
      <c r="D1176" s="0" t="s">
        <v>39</v>
      </c>
      <c r="J1176" s="0" t="n">
        <v>10</v>
      </c>
      <c r="K1176" s="0" t="n">
        <v>25</v>
      </c>
      <c r="L1176" s="0" t="n">
        <v>235.510932062789</v>
      </c>
      <c r="M1176" s="0" t="n">
        <v>0.8</v>
      </c>
      <c r="N1176" s="0" t="n">
        <v>0.0405643287022587</v>
      </c>
      <c r="O1176" s="0" t="n">
        <f aca="false">VLOOKUP(D1176,'paramètres CI'!$A$1:$B$6,2)</f>
        <v>0.022045059962018</v>
      </c>
    </row>
    <row r="1177" customFormat="false" ht="15.8" hidden="false" customHeight="false" outlineLevel="0" collapsed="false">
      <c r="A1177" s="0" t="s">
        <v>19</v>
      </c>
      <c r="B1177" s="0" t="s">
        <v>144</v>
      </c>
      <c r="C1177" s="0" t="s">
        <v>138</v>
      </c>
      <c r="D1177" s="0" t="s">
        <v>39</v>
      </c>
      <c r="J1177" s="0" t="n">
        <v>12</v>
      </c>
      <c r="K1177" s="0" t="n">
        <v>25</v>
      </c>
      <c r="L1177" s="0" t="n">
        <v>235.510932062789</v>
      </c>
      <c r="M1177" s="0" t="n">
        <v>1</v>
      </c>
      <c r="N1177" s="0" t="n">
        <v>9.99100809271658E-005</v>
      </c>
      <c r="O1177" s="0" t="n">
        <f aca="false">VLOOKUP(D1177,'paramètres CI'!$A$1:$B$6,2)</f>
        <v>0.022045059962018</v>
      </c>
    </row>
    <row r="1178" customFormat="false" ht="15.8" hidden="false" customHeight="false" outlineLevel="0" collapsed="false">
      <c r="A1178" s="0" t="s">
        <v>19</v>
      </c>
      <c r="B1178" s="0" t="s">
        <v>145</v>
      </c>
      <c r="C1178" s="0" t="s">
        <v>32</v>
      </c>
      <c r="D1178" s="0" t="s">
        <v>34</v>
      </c>
      <c r="J1178" s="0" t="n">
        <v>61.2113283278229</v>
      </c>
      <c r="K1178" s="0" t="n">
        <v>25</v>
      </c>
      <c r="L1178" s="0" t="n">
        <v>118.95563331287</v>
      </c>
      <c r="M1178" s="0" t="n">
        <v>1.96905441202937</v>
      </c>
      <c r="N1178" s="0" t="n">
        <v>0.00516395776889022</v>
      </c>
      <c r="O1178" s="0" t="n">
        <f aca="false">VLOOKUP(D1178,'paramètres CI'!$A$1:$B$6,2)</f>
        <v>0.0424847883250769</v>
      </c>
    </row>
    <row r="1179" customFormat="false" ht="15.8" hidden="false" customHeight="false" outlineLevel="0" collapsed="false">
      <c r="A1179" s="0" t="s">
        <v>19</v>
      </c>
      <c r="B1179" s="0" t="s">
        <v>145</v>
      </c>
      <c r="C1179" s="0" t="s">
        <v>32</v>
      </c>
      <c r="D1179" s="0" t="s">
        <v>33</v>
      </c>
      <c r="J1179" s="0" t="n">
        <v>59.2928142308553</v>
      </c>
      <c r="K1179" s="0" t="n">
        <v>25</v>
      </c>
      <c r="L1179" s="0" t="n">
        <v>106.052755849129</v>
      </c>
      <c r="M1179" s="0" t="n">
        <v>1.64109906719283</v>
      </c>
      <c r="N1179" s="0" t="n">
        <v>0.106554506548277</v>
      </c>
      <c r="O1179" s="0" t="n">
        <f aca="false">VLOOKUP(D1179,'paramètres CI'!$A$1:$B$6,2)</f>
        <v>0.033584731604575</v>
      </c>
    </row>
    <row r="1180" customFormat="false" ht="15.8" hidden="false" customHeight="false" outlineLevel="0" collapsed="false">
      <c r="A1180" s="0" t="s">
        <v>19</v>
      </c>
      <c r="B1180" s="0" t="s">
        <v>145</v>
      </c>
      <c r="C1180" s="0" t="s">
        <v>35</v>
      </c>
      <c r="D1180" s="0" t="s">
        <v>33</v>
      </c>
      <c r="J1180" s="0" t="n">
        <v>74.1160177885691</v>
      </c>
      <c r="K1180" s="0" t="n">
        <v>25</v>
      </c>
      <c r="L1180" s="0" t="n">
        <v>106.052755849129</v>
      </c>
      <c r="M1180" s="0" t="n">
        <v>2.11430636241852</v>
      </c>
      <c r="N1180" s="0" t="n">
        <v>9.99100809271657E-005</v>
      </c>
      <c r="O1180" s="0" t="n">
        <f aca="false">VLOOKUP(D1180,'paramètres CI'!$A$1:$B$6,2)</f>
        <v>0.033584731604575</v>
      </c>
    </row>
    <row r="1181" customFormat="false" ht="15.8" hidden="false" customHeight="false" outlineLevel="0" collapsed="false">
      <c r="A1181" s="0" t="s">
        <v>19</v>
      </c>
      <c r="B1181" s="0" t="s">
        <v>145</v>
      </c>
      <c r="C1181" s="0" t="s">
        <v>35</v>
      </c>
      <c r="D1181" s="0" t="s">
        <v>34</v>
      </c>
      <c r="J1181" s="0" t="n">
        <v>76.5141604097786</v>
      </c>
      <c r="K1181" s="0" t="n">
        <v>25</v>
      </c>
      <c r="L1181" s="0" t="n">
        <v>118.95563331287</v>
      </c>
      <c r="M1181" s="0" t="n">
        <v>2.52235649075005</v>
      </c>
      <c r="N1181" s="0" t="n">
        <v>9.99100809271657E-005</v>
      </c>
      <c r="O1181" s="0" t="n">
        <f aca="false">VLOOKUP(D1181,'paramètres CI'!$A$1:$B$6,2)</f>
        <v>0.0424847883250769</v>
      </c>
    </row>
    <row r="1182" customFormat="false" ht="15.8" hidden="false" customHeight="false" outlineLevel="0" collapsed="false">
      <c r="A1182" s="0" t="s">
        <v>19</v>
      </c>
      <c r="B1182" s="0" t="s">
        <v>145</v>
      </c>
      <c r="C1182" s="0" t="s">
        <v>134</v>
      </c>
      <c r="D1182" s="0" t="s">
        <v>43</v>
      </c>
      <c r="J1182" s="0" t="n">
        <v>10</v>
      </c>
      <c r="K1182" s="0" t="n">
        <v>10</v>
      </c>
      <c r="L1182" s="0" t="n">
        <v>77.8470172740725</v>
      </c>
      <c r="M1182" s="0" t="n">
        <v>0.8</v>
      </c>
      <c r="N1182" s="0" t="n">
        <v>0.0728921396138113</v>
      </c>
      <c r="O1182" s="0" t="n">
        <f aca="false">VLOOKUP(D1182,'paramètres CI'!$A$1:$B$6,2)</f>
        <v>0.0935912806596305</v>
      </c>
    </row>
    <row r="1183" customFormat="false" ht="15.8" hidden="false" customHeight="false" outlineLevel="0" collapsed="false">
      <c r="A1183" s="0" t="s">
        <v>19</v>
      </c>
      <c r="B1183" s="0" t="s">
        <v>145</v>
      </c>
      <c r="C1183" s="0" t="s">
        <v>135</v>
      </c>
      <c r="D1183" s="0" t="s">
        <v>43</v>
      </c>
      <c r="J1183" s="0" t="n">
        <v>12</v>
      </c>
      <c r="K1183" s="0" t="n">
        <v>10</v>
      </c>
      <c r="L1183" s="0" t="n">
        <v>77.8470172740725</v>
      </c>
      <c r="M1183" s="0" t="n">
        <v>1</v>
      </c>
      <c r="N1183" s="0" t="n">
        <v>9.99100809271657E-005</v>
      </c>
      <c r="O1183" s="0" t="n">
        <f aca="false">VLOOKUP(D1183,'paramètres CI'!$A$1:$B$6,2)</f>
        <v>0.0935912806596305</v>
      </c>
    </row>
    <row r="1184" customFormat="false" ht="15.8" hidden="false" customHeight="false" outlineLevel="0" collapsed="false">
      <c r="A1184" s="0" t="s">
        <v>19</v>
      </c>
      <c r="B1184" s="0" t="s">
        <v>145</v>
      </c>
      <c r="C1184" s="0" t="s">
        <v>36</v>
      </c>
      <c r="D1184" s="0" t="s">
        <v>37</v>
      </c>
      <c r="J1184" s="0" t="n">
        <v>36.8608828789325</v>
      </c>
      <c r="K1184" s="0" t="n">
        <v>20</v>
      </c>
      <c r="L1184" s="0" t="n">
        <v>112.269138549697</v>
      </c>
      <c r="M1184" s="0" t="n">
        <v>0.752372056806437</v>
      </c>
      <c r="N1184" s="0" t="n">
        <v>9.99100809271657E-005</v>
      </c>
      <c r="O1184" s="0" t="n">
        <f aca="false">VLOOKUP(D1184,'paramètres CI'!$A$1:$B$6,2)</f>
        <v>0.0385046990211696</v>
      </c>
    </row>
    <row r="1185" customFormat="false" ht="15.8" hidden="false" customHeight="false" outlineLevel="0" collapsed="false">
      <c r="A1185" s="0" t="s">
        <v>19</v>
      </c>
      <c r="B1185" s="0" t="s">
        <v>145</v>
      </c>
      <c r="C1185" s="0" t="s">
        <v>38</v>
      </c>
      <c r="D1185" s="0" t="s">
        <v>39</v>
      </c>
      <c r="J1185" s="0" t="n">
        <v>22.533241019656</v>
      </c>
      <c r="K1185" s="0" t="n">
        <v>20</v>
      </c>
      <c r="L1185" s="0" t="n">
        <v>215.395813242749</v>
      </c>
      <c r="M1185" s="0" t="n">
        <v>0.972147213610622</v>
      </c>
      <c r="N1185" s="0" t="n">
        <v>9.99100809271657E-005</v>
      </c>
      <c r="O1185" s="0" t="n">
        <f aca="false">VLOOKUP(D1185,'paramètres CI'!$A$1:$B$6,2)</f>
        <v>0.022045059962018</v>
      </c>
    </row>
    <row r="1186" customFormat="false" ht="15.8" hidden="false" customHeight="false" outlineLevel="0" collapsed="false">
      <c r="A1186" s="0" t="s">
        <v>19</v>
      </c>
      <c r="B1186" s="0" t="s">
        <v>145</v>
      </c>
      <c r="C1186" s="0" t="s">
        <v>40</v>
      </c>
      <c r="D1186" s="0" t="s">
        <v>37</v>
      </c>
      <c r="J1186" s="0" t="n">
        <v>29.488706303146</v>
      </c>
      <c r="K1186" s="0" t="n">
        <v>20</v>
      </c>
      <c r="L1186" s="0" t="n">
        <v>112.269138549697</v>
      </c>
      <c r="M1186" s="0" t="n">
        <v>0.678573947768737</v>
      </c>
      <c r="N1186" s="0" t="n">
        <v>0.0185183969907592</v>
      </c>
      <c r="O1186" s="0" t="n">
        <f aca="false">VLOOKUP(D1186,'paramètres CI'!$A$1:$B$6,2)</f>
        <v>0.0385046990211696</v>
      </c>
    </row>
    <row r="1187" customFormat="false" ht="15.8" hidden="false" customHeight="false" outlineLevel="0" collapsed="false">
      <c r="A1187" s="0" t="s">
        <v>19</v>
      </c>
      <c r="B1187" s="0" t="s">
        <v>145</v>
      </c>
      <c r="C1187" s="0" t="s">
        <v>41</v>
      </c>
      <c r="D1187" s="0" t="s">
        <v>39</v>
      </c>
      <c r="J1187" s="0" t="n">
        <v>18.0265928157248</v>
      </c>
      <c r="K1187" s="0" t="n">
        <v>20</v>
      </c>
      <c r="L1187" s="0" t="n">
        <v>215.395813242749</v>
      </c>
      <c r="M1187" s="0" t="n">
        <v>0.6415021118102</v>
      </c>
      <c r="N1187" s="0" t="n">
        <v>0.399649684257566</v>
      </c>
      <c r="O1187" s="0" t="n">
        <f aca="false">VLOOKUP(D1187,'paramètres CI'!$A$1:$B$6,2)</f>
        <v>0.022045059962018</v>
      </c>
    </row>
    <row r="1188" customFormat="false" ht="15.8" hidden="false" customHeight="false" outlineLevel="0" collapsed="false">
      <c r="A1188" s="0" t="s">
        <v>19</v>
      </c>
      <c r="B1188" s="0" t="s">
        <v>145</v>
      </c>
      <c r="C1188" s="0" t="s">
        <v>45</v>
      </c>
      <c r="D1188" s="0" t="s">
        <v>43</v>
      </c>
      <c r="J1188" s="0" t="n">
        <v>10</v>
      </c>
      <c r="K1188" s="0" t="n">
        <v>13</v>
      </c>
      <c r="L1188" s="0" t="n">
        <v>76.4664080169742</v>
      </c>
      <c r="M1188" s="0" t="n">
        <v>0.9</v>
      </c>
      <c r="N1188" s="0" t="n">
        <v>0.0852352701158101</v>
      </c>
      <c r="O1188" s="0" t="n">
        <f aca="false">VLOOKUP(D1188,'paramètres CI'!$A$1:$B$6,2)</f>
        <v>0.0935912806596305</v>
      </c>
    </row>
    <row r="1189" customFormat="false" ht="15.8" hidden="false" customHeight="false" outlineLevel="0" collapsed="false">
      <c r="A1189" s="0" t="s">
        <v>19</v>
      </c>
      <c r="B1189" s="0" t="s">
        <v>145</v>
      </c>
      <c r="C1189" s="0" t="s">
        <v>46</v>
      </c>
      <c r="D1189" s="0" t="s">
        <v>43</v>
      </c>
      <c r="J1189" s="0" t="n">
        <v>12</v>
      </c>
      <c r="K1189" s="0" t="n">
        <v>13</v>
      </c>
      <c r="L1189" s="0" t="n">
        <v>76.4664080169742</v>
      </c>
      <c r="M1189" s="0" t="n">
        <v>1</v>
      </c>
      <c r="N1189" s="0" t="n">
        <v>9.99100809271657E-005</v>
      </c>
      <c r="O1189" s="0" t="n">
        <f aca="false">VLOOKUP(D1189,'paramètres CI'!$A$1:$B$6,2)</f>
        <v>0.0935912806596305</v>
      </c>
    </row>
    <row r="1190" customFormat="false" ht="15.8" hidden="false" customHeight="false" outlineLevel="0" collapsed="false">
      <c r="A1190" s="0" t="s">
        <v>19</v>
      </c>
      <c r="B1190" s="0" t="s">
        <v>145</v>
      </c>
      <c r="C1190" s="0" t="s">
        <v>48</v>
      </c>
      <c r="D1190" s="0" t="s">
        <v>43</v>
      </c>
      <c r="J1190" s="0" t="n">
        <v>42.8885624603134</v>
      </c>
      <c r="K1190" s="0" t="n">
        <v>20</v>
      </c>
      <c r="L1190" s="0" t="n">
        <v>78.6502354282238</v>
      </c>
      <c r="M1190" s="0" t="n">
        <v>2.83861395348837</v>
      </c>
      <c r="N1190" s="0" t="n">
        <v>0.048688435215512</v>
      </c>
      <c r="O1190" s="0" t="n">
        <f aca="false">VLOOKUP(D1190,'paramètres CI'!$A$1:$B$6,2)</f>
        <v>0.0935912806596305</v>
      </c>
    </row>
    <row r="1191" customFormat="false" ht="15.8" hidden="false" customHeight="false" outlineLevel="0" collapsed="false">
      <c r="A1191" s="0" t="s">
        <v>19</v>
      </c>
      <c r="B1191" s="0" t="s">
        <v>145</v>
      </c>
      <c r="C1191" s="0" t="s">
        <v>49</v>
      </c>
      <c r="D1191" s="0" t="s">
        <v>43</v>
      </c>
      <c r="J1191" s="0" t="n">
        <v>53.6107030753918</v>
      </c>
      <c r="K1191" s="0" t="n">
        <v>20</v>
      </c>
      <c r="L1191" s="0" t="n">
        <v>78.6502354282238</v>
      </c>
      <c r="M1191" s="0" t="n">
        <v>3.40633674418604</v>
      </c>
      <c r="N1191" s="0" t="n">
        <v>9.99100809271657E-005</v>
      </c>
      <c r="O1191" s="0" t="n">
        <f aca="false">VLOOKUP(D1191,'paramètres CI'!$A$1:$B$6,2)</f>
        <v>0.0935912806596305</v>
      </c>
    </row>
    <row r="1192" customFormat="false" ht="15.8" hidden="false" customHeight="false" outlineLevel="0" collapsed="false">
      <c r="A1192" s="0" t="s">
        <v>19</v>
      </c>
      <c r="B1192" s="0" t="s">
        <v>145</v>
      </c>
      <c r="C1192" s="0" t="s">
        <v>55</v>
      </c>
      <c r="D1192" s="0" t="s">
        <v>43</v>
      </c>
      <c r="J1192" s="0" t="n">
        <v>8.7587386812</v>
      </c>
      <c r="K1192" s="0" t="n">
        <v>17</v>
      </c>
      <c r="L1192" s="0" t="n">
        <v>99.8351443099433</v>
      </c>
      <c r="M1192" s="0" t="n">
        <v>2.59842976744186</v>
      </c>
      <c r="N1192" s="0" t="n">
        <v>0.0190651452918396</v>
      </c>
      <c r="O1192" s="0" t="n">
        <f aca="false">VLOOKUP(D1192,'paramètres CI'!$A$1:$B$6,2)</f>
        <v>0.0935912806596305</v>
      </c>
    </row>
    <row r="1193" customFormat="false" ht="15.8" hidden="false" customHeight="false" outlineLevel="0" collapsed="false">
      <c r="A1193" s="0" t="s">
        <v>19</v>
      </c>
      <c r="B1193" s="0" t="s">
        <v>145</v>
      </c>
      <c r="C1193" s="0" t="s">
        <v>56</v>
      </c>
      <c r="D1193" s="0" t="s">
        <v>43</v>
      </c>
      <c r="J1193" s="0" t="n">
        <v>10.9484233515</v>
      </c>
      <c r="K1193" s="0" t="n">
        <v>17</v>
      </c>
      <c r="L1193" s="0" t="n">
        <v>99.8351443099433</v>
      </c>
      <c r="M1193" s="0" t="n">
        <v>3.23578046511627</v>
      </c>
      <c r="N1193" s="0" t="n">
        <v>9.99100809271657E-005</v>
      </c>
      <c r="O1193" s="0" t="n">
        <f aca="false">VLOOKUP(D1193,'paramètres CI'!$A$1:$B$6,2)</f>
        <v>0.0935912806596305</v>
      </c>
    </row>
    <row r="1194" customFormat="false" ht="15.8" hidden="false" customHeight="false" outlineLevel="0" collapsed="false">
      <c r="A1194" s="0" t="s">
        <v>19</v>
      </c>
      <c r="B1194" s="0" t="s">
        <v>145</v>
      </c>
      <c r="C1194" s="0" t="s">
        <v>137</v>
      </c>
      <c r="D1194" s="0" t="s">
        <v>39</v>
      </c>
      <c r="J1194" s="0" t="n">
        <v>10</v>
      </c>
      <c r="K1194" s="0" t="n">
        <v>25</v>
      </c>
      <c r="L1194" s="0" t="n">
        <v>227.018554686969</v>
      </c>
      <c r="M1194" s="0" t="n">
        <v>0.8</v>
      </c>
      <c r="N1194" s="0" t="n">
        <v>0.243333273469191</v>
      </c>
      <c r="O1194" s="0" t="n">
        <f aca="false">VLOOKUP(D1194,'paramètres CI'!$A$1:$B$6,2)</f>
        <v>0.022045059962018</v>
      </c>
    </row>
    <row r="1195" customFormat="false" ht="15.8" hidden="false" customHeight="false" outlineLevel="0" collapsed="false">
      <c r="A1195" s="0" t="s">
        <v>19</v>
      </c>
      <c r="B1195" s="0" t="s">
        <v>145</v>
      </c>
      <c r="C1195" s="0" t="s">
        <v>138</v>
      </c>
      <c r="D1195" s="0" t="s">
        <v>39</v>
      </c>
      <c r="J1195" s="0" t="n">
        <v>12</v>
      </c>
      <c r="K1195" s="0" t="n">
        <v>25</v>
      </c>
      <c r="L1195" s="0" t="n">
        <v>227.018554686969</v>
      </c>
      <c r="M1195" s="0" t="n">
        <v>1</v>
      </c>
      <c r="N1195" s="0" t="n">
        <v>9.99100809271657E-005</v>
      </c>
      <c r="O1195" s="0" t="n">
        <f aca="false">VLOOKUP(D1195,'paramètres CI'!$A$1:$B$6,2)</f>
        <v>0.022045059962018</v>
      </c>
    </row>
    <row r="1196" customFormat="false" ht="15.8" hidden="false" customHeight="false" outlineLevel="0" collapsed="false">
      <c r="A1196" s="0" t="s">
        <v>19</v>
      </c>
      <c r="B1196" s="0" t="s">
        <v>146</v>
      </c>
      <c r="C1196" s="0" t="s">
        <v>32</v>
      </c>
      <c r="D1196" s="0" t="s">
        <v>34</v>
      </c>
      <c r="J1196" s="0" t="n">
        <v>41.6748040912512</v>
      </c>
      <c r="K1196" s="0" t="n">
        <v>25</v>
      </c>
      <c r="L1196" s="0" t="n">
        <v>60.5724684049916</v>
      </c>
      <c r="M1196" s="0" t="n">
        <v>1.97428728448311</v>
      </c>
      <c r="N1196" s="0" t="n">
        <v>0.00240945497020826</v>
      </c>
      <c r="O1196" s="0" t="n">
        <f aca="false">VLOOKUP(D1196,'paramètres CI'!$A$1:$B$6,2)</f>
        <v>0.0424847883250769</v>
      </c>
    </row>
    <row r="1197" customFormat="false" ht="15.8" hidden="false" customHeight="false" outlineLevel="0" collapsed="false">
      <c r="A1197" s="0" t="s">
        <v>19</v>
      </c>
      <c r="B1197" s="0" t="s">
        <v>146</v>
      </c>
      <c r="C1197" s="0" t="s">
        <v>32</v>
      </c>
      <c r="D1197" s="0" t="s">
        <v>33</v>
      </c>
      <c r="J1197" s="0" t="n">
        <v>35.9353792001904</v>
      </c>
      <c r="K1197" s="0" t="n">
        <v>25</v>
      </c>
      <c r="L1197" s="0" t="n">
        <v>48.6014636044481</v>
      </c>
      <c r="M1197" s="0" t="n">
        <v>1.6663732864603</v>
      </c>
      <c r="N1197" s="0" t="n">
        <v>0.14456082832606</v>
      </c>
      <c r="O1197" s="0" t="n">
        <f aca="false">VLOOKUP(D1197,'paramètres CI'!$A$1:$B$6,2)</f>
        <v>0.033584731604575</v>
      </c>
    </row>
    <row r="1198" customFormat="false" ht="15.8" hidden="false" customHeight="false" outlineLevel="0" collapsed="false">
      <c r="A1198" s="0" t="s">
        <v>19</v>
      </c>
      <c r="B1198" s="0" t="s">
        <v>146</v>
      </c>
      <c r="C1198" s="0" t="s">
        <v>35</v>
      </c>
      <c r="D1198" s="0" t="s">
        <v>33</v>
      </c>
      <c r="J1198" s="0" t="n">
        <v>44.9192240002379</v>
      </c>
      <c r="K1198" s="0" t="n">
        <v>25</v>
      </c>
      <c r="L1198" s="0" t="n">
        <v>48.6014636044481</v>
      </c>
      <c r="M1198" s="0" t="n">
        <v>2.14669403295609</v>
      </c>
      <c r="N1198" s="0" t="n">
        <v>9.99100809271657E-005</v>
      </c>
      <c r="O1198" s="0" t="n">
        <f aca="false">VLOOKUP(D1198,'paramètres CI'!$A$1:$B$6,2)</f>
        <v>0.033584731604575</v>
      </c>
    </row>
    <row r="1199" customFormat="false" ht="15.8" hidden="false" customHeight="false" outlineLevel="0" collapsed="false">
      <c r="A1199" s="0" t="s">
        <v>19</v>
      </c>
      <c r="B1199" s="0" t="s">
        <v>146</v>
      </c>
      <c r="C1199" s="0" t="s">
        <v>35</v>
      </c>
      <c r="D1199" s="0" t="s">
        <v>34</v>
      </c>
      <c r="J1199" s="0" t="n">
        <v>52.093505114064</v>
      </c>
      <c r="K1199" s="0" t="n">
        <v>25</v>
      </c>
      <c r="L1199" s="0" t="n">
        <v>60.5724684049916</v>
      </c>
      <c r="M1199" s="0" t="n">
        <v>2.52679179068719</v>
      </c>
      <c r="N1199" s="0" t="n">
        <v>9.99100809271657E-005</v>
      </c>
      <c r="O1199" s="0" t="n">
        <f aca="false">VLOOKUP(D1199,'paramètres CI'!$A$1:$B$6,2)</f>
        <v>0.0424847883250769</v>
      </c>
    </row>
    <row r="1200" customFormat="false" ht="15.8" hidden="false" customHeight="false" outlineLevel="0" collapsed="false">
      <c r="A1200" s="0" t="s">
        <v>19</v>
      </c>
      <c r="B1200" s="0" t="s">
        <v>146</v>
      </c>
      <c r="C1200" s="0" t="s">
        <v>134</v>
      </c>
      <c r="D1200" s="0" t="s">
        <v>43</v>
      </c>
      <c r="J1200" s="0" t="n">
        <v>10</v>
      </c>
      <c r="K1200" s="0" t="n">
        <v>10</v>
      </c>
      <c r="L1200" s="0" t="n">
        <v>41.4143168668573</v>
      </c>
      <c r="M1200" s="0" t="n">
        <v>0.8</v>
      </c>
      <c r="N1200" s="0" t="n">
        <v>0.0574993739336513</v>
      </c>
      <c r="O1200" s="0" t="n">
        <f aca="false">VLOOKUP(D1200,'paramètres CI'!$A$1:$B$6,2)</f>
        <v>0.0935912806596305</v>
      </c>
    </row>
    <row r="1201" customFormat="false" ht="15.8" hidden="false" customHeight="false" outlineLevel="0" collapsed="false">
      <c r="A1201" s="0" t="s">
        <v>19</v>
      </c>
      <c r="B1201" s="0" t="s">
        <v>146</v>
      </c>
      <c r="C1201" s="0" t="s">
        <v>135</v>
      </c>
      <c r="D1201" s="0" t="s">
        <v>43</v>
      </c>
      <c r="J1201" s="0" t="n">
        <v>12</v>
      </c>
      <c r="K1201" s="0" t="n">
        <v>10</v>
      </c>
      <c r="L1201" s="0" t="n">
        <v>41.4143168668573</v>
      </c>
      <c r="M1201" s="0" t="n">
        <v>1</v>
      </c>
      <c r="N1201" s="0" t="n">
        <v>9.99100809271657E-005</v>
      </c>
      <c r="O1201" s="0" t="n">
        <f aca="false">VLOOKUP(D1201,'paramètres CI'!$A$1:$B$6,2)</f>
        <v>0.0935912806596305</v>
      </c>
    </row>
    <row r="1202" customFormat="false" ht="15.8" hidden="false" customHeight="false" outlineLevel="0" collapsed="false">
      <c r="A1202" s="0" t="s">
        <v>19</v>
      </c>
      <c r="B1202" s="0" t="s">
        <v>146</v>
      </c>
      <c r="C1202" s="0" t="s">
        <v>36</v>
      </c>
      <c r="D1202" s="0" t="s">
        <v>37</v>
      </c>
      <c r="J1202" s="0" t="n">
        <v>16.7492806035001</v>
      </c>
      <c r="K1202" s="0" t="n">
        <v>20</v>
      </c>
      <c r="L1202" s="0" t="n">
        <v>52.2843162213251</v>
      </c>
      <c r="M1202" s="0" t="n">
        <v>0.755216071715872</v>
      </c>
      <c r="N1202" s="0" t="n">
        <v>9.99100809271657E-005</v>
      </c>
      <c r="O1202" s="0" t="n">
        <f aca="false">VLOOKUP(D1202,'paramètres CI'!$A$1:$B$6,2)</f>
        <v>0.0385046990211696</v>
      </c>
    </row>
    <row r="1203" customFormat="false" ht="15.8" hidden="false" customHeight="false" outlineLevel="0" collapsed="false">
      <c r="A1203" s="0" t="s">
        <v>19</v>
      </c>
      <c r="B1203" s="0" t="s">
        <v>146</v>
      </c>
      <c r="C1203" s="0" t="s">
        <v>38</v>
      </c>
      <c r="D1203" s="0" t="s">
        <v>39</v>
      </c>
      <c r="J1203" s="0" t="n">
        <v>11.7334688911692</v>
      </c>
      <c r="K1203" s="0" t="n">
        <v>20</v>
      </c>
      <c r="L1203" s="0" t="n">
        <v>60.4605321540074</v>
      </c>
      <c r="M1203" s="0" t="n">
        <v>0.975044637592735</v>
      </c>
      <c r="N1203" s="0" t="n">
        <v>9.99100809271657E-005</v>
      </c>
      <c r="O1203" s="0" t="n">
        <f aca="false">VLOOKUP(D1203,'paramètres CI'!$A$1:$B$6,2)</f>
        <v>0.022045059962018</v>
      </c>
    </row>
    <row r="1204" customFormat="false" ht="15.8" hidden="false" customHeight="false" outlineLevel="0" collapsed="false">
      <c r="A1204" s="0" t="s">
        <v>19</v>
      </c>
      <c r="B1204" s="0" t="s">
        <v>146</v>
      </c>
      <c r="C1204" s="0" t="s">
        <v>40</v>
      </c>
      <c r="D1204" s="0" t="s">
        <v>37</v>
      </c>
      <c r="J1204" s="0" t="n">
        <v>13.3994244828001</v>
      </c>
      <c r="K1204" s="0" t="n">
        <v>20</v>
      </c>
      <c r="L1204" s="0" t="n">
        <v>52.2843162213251</v>
      </c>
      <c r="M1204" s="0" t="n">
        <v>0.681015260154835</v>
      </c>
      <c r="N1204" s="0" t="n">
        <v>0.012124041270484</v>
      </c>
      <c r="O1204" s="0" t="n">
        <f aca="false">VLOOKUP(D1204,'paramètres CI'!$A$1:$B$6,2)</f>
        <v>0.0385046990211696</v>
      </c>
    </row>
    <row r="1205" customFormat="false" ht="15.8" hidden="false" customHeight="false" outlineLevel="0" collapsed="false">
      <c r="A1205" s="0" t="s">
        <v>19</v>
      </c>
      <c r="B1205" s="0" t="s">
        <v>146</v>
      </c>
      <c r="C1205" s="0" t="s">
        <v>41</v>
      </c>
      <c r="D1205" s="0" t="s">
        <v>39</v>
      </c>
      <c r="J1205" s="0" t="n">
        <v>9.38677511293536</v>
      </c>
      <c r="K1205" s="0" t="n">
        <v>20</v>
      </c>
      <c r="L1205" s="0" t="n">
        <v>60.4605321540074</v>
      </c>
      <c r="M1205" s="0" t="n">
        <v>0.644446421203307</v>
      </c>
      <c r="N1205" s="0" t="n">
        <v>0.652104315752779</v>
      </c>
      <c r="O1205" s="0" t="n">
        <f aca="false">VLOOKUP(D1205,'paramètres CI'!$A$1:$B$6,2)</f>
        <v>0.022045059962018</v>
      </c>
    </row>
    <row r="1206" customFormat="false" ht="15.8" hidden="false" customHeight="false" outlineLevel="0" collapsed="false">
      <c r="A1206" s="0" t="s">
        <v>19</v>
      </c>
      <c r="B1206" s="0" t="s">
        <v>146</v>
      </c>
      <c r="C1206" s="0" t="s">
        <v>45</v>
      </c>
      <c r="D1206" s="0" t="s">
        <v>43</v>
      </c>
      <c r="J1206" s="0" t="n">
        <v>10</v>
      </c>
      <c r="K1206" s="0" t="n">
        <v>13</v>
      </c>
      <c r="L1206" s="0" t="n">
        <v>43.5732924486948</v>
      </c>
      <c r="M1206" s="0" t="n">
        <v>0.9</v>
      </c>
      <c r="N1206" s="0" t="n">
        <v>0.0697299743790991</v>
      </c>
      <c r="O1206" s="0" t="n">
        <f aca="false">VLOOKUP(D1206,'paramètres CI'!$A$1:$B$6,2)</f>
        <v>0.0935912806596305</v>
      </c>
    </row>
    <row r="1207" customFormat="false" ht="15.8" hidden="false" customHeight="false" outlineLevel="0" collapsed="false">
      <c r="A1207" s="0" t="s">
        <v>19</v>
      </c>
      <c r="B1207" s="0" t="s">
        <v>146</v>
      </c>
      <c r="C1207" s="0" t="s">
        <v>46</v>
      </c>
      <c r="D1207" s="0" t="s">
        <v>43</v>
      </c>
      <c r="J1207" s="0" t="n">
        <v>12</v>
      </c>
      <c r="K1207" s="0" t="n">
        <v>13</v>
      </c>
      <c r="L1207" s="0" t="n">
        <v>43.5732924486948</v>
      </c>
      <c r="M1207" s="0" t="n">
        <v>1</v>
      </c>
      <c r="N1207" s="0" t="n">
        <v>9.99100809271657E-005</v>
      </c>
      <c r="O1207" s="0" t="n">
        <f aca="false">VLOOKUP(D1207,'paramètres CI'!$A$1:$B$6,2)</f>
        <v>0.0935912806596305</v>
      </c>
    </row>
    <row r="1208" customFormat="false" ht="15.8" hidden="false" customHeight="false" outlineLevel="0" collapsed="false">
      <c r="A1208" s="0" t="s">
        <v>19</v>
      </c>
      <c r="B1208" s="0" t="s">
        <v>146</v>
      </c>
      <c r="C1208" s="0" t="s">
        <v>48</v>
      </c>
      <c r="D1208" s="0" t="s">
        <v>43</v>
      </c>
      <c r="J1208" s="0" t="n">
        <v>25.4192758886499</v>
      </c>
      <c r="K1208" s="0" t="n">
        <v>20</v>
      </c>
      <c r="L1208" s="0" t="n">
        <v>51.3662438776603</v>
      </c>
      <c r="M1208" s="0" t="n">
        <v>2.83861395348837</v>
      </c>
      <c r="N1208" s="0" t="n">
        <v>0.0273822212985445</v>
      </c>
      <c r="O1208" s="0" t="n">
        <f aca="false">VLOOKUP(D1208,'paramètres CI'!$A$1:$B$6,2)</f>
        <v>0.0935912806596305</v>
      </c>
    </row>
    <row r="1209" customFormat="false" ht="15.8" hidden="false" customHeight="false" outlineLevel="0" collapsed="false">
      <c r="A1209" s="0" t="s">
        <v>19</v>
      </c>
      <c r="B1209" s="0" t="s">
        <v>146</v>
      </c>
      <c r="C1209" s="0" t="s">
        <v>49</v>
      </c>
      <c r="D1209" s="0" t="s">
        <v>43</v>
      </c>
      <c r="J1209" s="0" t="n">
        <v>31.7740948608124</v>
      </c>
      <c r="K1209" s="0" t="n">
        <v>20</v>
      </c>
      <c r="L1209" s="0" t="n">
        <v>51.3662438776603</v>
      </c>
      <c r="M1209" s="0" t="n">
        <v>3.40633674418604</v>
      </c>
      <c r="N1209" s="0" t="n">
        <v>9.99100809271657E-005</v>
      </c>
      <c r="O1209" s="0" t="n">
        <f aca="false">VLOOKUP(D1209,'paramètres CI'!$A$1:$B$6,2)</f>
        <v>0.0935912806596305</v>
      </c>
    </row>
    <row r="1210" customFormat="false" ht="15.8" hidden="false" customHeight="false" outlineLevel="0" collapsed="false">
      <c r="A1210" s="0" t="s">
        <v>19</v>
      </c>
      <c r="B1210" s="0" t="s">
        <v>146</v>
      </c>
      <c r="C1210" s="0" t="s">
        <v>55</v>
      </c>
      <c r="D1210" s="0" t="s">
        <v>43</v>
      </c>
      <c r="J1210" s="0" t="n">
        <v>6.05895213567295</v>
      </c>
      <c r="K1210" s="0" t="n">
        <v>17</v>
      </c>
      <c r="L1210" s="0" t="n">
        <v>45.0372687269398</v>
      </c>
      <c r="M1210" s="0" t="n">
        <v>2.75106976744186</v>
      </c>
      <c r="N1210" s="0" t="n">
        <v>0.0138458602319669</v>
      </c>
      <c r="O1210" s="0" t="n">
        <f aca="false">VLOOKUP(D1210,'paramètres CI'!$A$1:$B$6,2)</f>
        <v>0.0935912806596305</v>
      </c>
    </row>
    <row r="1211" customFormat="false" ht="15.8" hidden="false" customHeight="false" outlineLevel="0" collapsed="false">
      <c r="A1211" s="0" t="s">
        <v>19</v>
      </c>
      <c r="B1211" s="0" t="s">
        <v>146</v>
      </c>
      <c r="C1211" s="0" t="s">
        <v>56</v>
      </c>
      <c r="D1211" s="0" t="s">
        <v>43</v>
      </c>
      <c r="J1211" s="0" t="n">
        <v>7.57369016959118</v>
      </c>
      <c r="K1211" s="0" t="n">
        <v>17</v>
      </c>
      <c r="L1211" s="0" t="n">
        <v>45.0372687269398</v>
      </c>
      <c r="M1211" s="0" t="n">
        <v>3.42586046511627</v>
      </c>
      <c r="N1211" s="0" t="n">
        <v>9.99100809271657E-005</v>
      </c>
      <c r="O1211" s="0" t="n">
        <f aca="false">VLOOKUP(D1211,'paramètres CI'!$A$1:$B$6,2)</f>
        <v>0.0935912806596305</v>
      </c>
    </row>
    <row r="1212" customFormat="false" ht="15.8" hidden="false" customHeight="false" outlineLevel="0" collapsed="false">
      <c r="A1212" s="0" t="s">
        <v>19</v>
      </c>
      <c r="B1212" s="0" t="s">
        <v>146</v>
      </c>
      <c r="C1212" s="0" t="s">
        <v>137</v>
      </c>
      <c r="D1212" s="0" t="s">
        <v>39</v>
      </c>
      <c r="J1212" s="0" t="n">
        <v>10</v>
      </c>
      <c r="K1212" s="0" t="n">
        <v>25</v>
      </c>
      <c r="L1212" s="0" t="n">
        <v>86.7930058774068</v>
      </c>
      <c r="M1212" s="0" t="n">
        <v>0.8</v>
      </c>
      <c r="N1212" s="0" t="n">
        <v>0.019444739108863</v>
      </c>
      <c r="O1212" s="0" t="n">
        <f aca="false">VLOOKUP(D1212,'paramètres CI'!$A$1:$B$6,2)</f>
        <v>0.022045059962018</v>
      </c>
    </row>
    <row r="1213" customFormat="false" ht="15.8" hidden="false" customHeight="false" outlineLevel="0" collapsed="false">
      <c r="A1213" s="0" t="s">
        <v>19</v>
      </c>
      <c r="B1213" s="0" t="s">
        <v>146</v>
      </c>
      <c r="C1213" s="0" t="s">
        <v>138</v>
      </c>
      <c r="D1213" s="0" t="s">
        <v>39</v>
      </c>
      <c r="J1213" s="0" t="n">
        <v>12</v>
      </c>
      <c r="K1213" s="0" t="n">
        <v>25</v>
      </c>
      <c r="L1213" s="0" t="n">
        <v>86.7930058774068</v>
      </c>
      <c r="M1213" s="0" t="n">
        <v>1</v>
      </c>
      <c r="N1213" s="0" t="n">
        <v>9.99100809271657E-005</v>
      </c>
      <c r="O1213" s="0" t="n">
        <f aca="false">VLOOKUP(D1213,'paramètres CI'!$A$1:$B$6,2)</f>
        <v>0.022045059962018</v>
      </c>
    </row>
    <row r="1214" customFormat="false" ht="15.8" hidden="false" customHeight="false" outlineLevel="0" collapsed="false">
      <c r="A1214" s="0" t="s">
        <v>19</v>
      </c>
      <c r="B1214" s="0" t="s">
        <v>147</v>
      </c>
      <c r="C1214" s="0" t="s">
        <v>32</v>
      </c>
      <c r="D1214" s="0" t="s">
        <v>34</v>
      </c>
      <c r="J1214" s="0" t="n">
        <v>51.5769102614609</v>
      </c>
      <c r="K1214" s="0" t="n">
        <v>25</v>
      </c>
      <c r="L1214" s="0" t="n">
        <v>86.4246709789156</v>
      </c>
      <c r="M1214" s="0" t="n">
        <v>1.99194660612079</v>
      </c>
      <c r="N1214" s="0" t="n">
        <v>0.00264144023091091</v>
      </c>
      <c r="O1214" s="0" t="n">
        <f aca="false">VLOOKUP(D1214,'paramètres CI'!$A$1:$B$6,2)</f>
        <v>0.0424847883250769</v>
      </c>
    </row>
    <row r="1215" customFormat="false" ht="15.8" hidden="false" customHeight="false" outlineLevel="0" collapsed="false">
      <c r="A1215" s="0" t="s">
        <v>19</v>
      </c>
      <c r="B1215" s="0" t="s">
        <v>147</v>
      </c>
      <c r="C1215" s="0" t="s">
        <v>32</v>
      </c>
      <c r="D1215" s="0" t="s">
        <v>33</v>
      </c>
      <c r="J1215" s="0" t="n">
        <v>54.1085722727529</v>
      </c>
      <c r="K1215" s="0" t="n">
        <v>25</v>
      </c>
      <c r="L1215" s="0" t="n">
        <v>92.0731682471515</v>
      </c>
      <c r="M1215" s="0" t="n">
        <v>1.6120995736998</v>
      </c>
      <c r="N1215" s="0" t="n">
        <v>0.108274008139563</v>
      </c>
      <c r="O1215" s="0" t="n">
        <f aca="false">VLOOKUP(D1215,'paramètres CI'!$A$1:$B$6,2)</f>
        <v>0.033584731604575</v>
      </c>
    </row>
    <row r="1216" customFormat="false" ht="15.8" hidden="false" customHeight="false" outlineLevel="0" collapsed="false">
      <c r="A1216" s="0" t="s">
        <v>19</v>
      </c>
      <c r="B1216" s="0" t="s">
        <v>147</v>
      </c>
      <c r="C1216" s="0" t="s">
        <v>35</v>
      </c>
      <c r="D1216" s="0" t="s">
        <v>33</v>
      </c>
      <c r="J1216" s="0" t="n">
        <v>67.6357153409411</v>
      </c>
      <c r="K1216" s="0" t="n">
        <v>25</v>
      </c>
      <c r="L1216" s="0" t="n">
        <v>92.0731682471515</v>
      </c>
      <c r="M1216" s="0" t="n">
        <v>2.07683426808507</v>
      </c>
      <c r="N1216" s="0" t="n">
        <v>9.99200639488412E-005</v>
      </c>
      <c r="O1216" s="0" t="n">
        <f aca="false">VLOOKUP(D1216,'paramètres CI'!$A$1:$B$6,2)</f>
        <v>0.033584731604575</v>
      </c>
    </row>
    <row r="1217" customFormat="false" ht="15.8" hidden="false" customHeight="false" outlineLevel="0" collapsed="false">
      <c r="A1217" s="0" t="s">
        <v>19</v>
      </c>
      <c r="B1217" s="0" t="s">
        <v>147</v>
      </c>
      <c r="C1217" s="0" t="s">
        <v>35</v>
      </c>
      <c r="D1217" s="0" t="s">
        <v>34</v>
      </c>
      <c r="J1217" s="0" t="n">
        <v>64.4711378268262</v>
      </c>
      <c r="K1217" s="0" t="n">
        <v>25</v>
      </c>
      <c r="L1217" s="0" t="n">
        <v>86.4246709789156</v>
      </c>
      <c r="M1217" s="0" t="n">
        <v>2.55098941951018</v>
      </c>
      <c r="N1217" s="0" t="n">
        <v>9.99200639488412E-005</v>
      </c>
      <c r="O1217" s="0" t="n">
        <f aca="false">VLOOKUP(D1217,'paramètres CI'!$A$1:$B$6,2)</f>
        <v>0.0424847883250769</v>
      </c>
    </row>
    <row r="1218" customFormat="false" ht="15.8" hidden="false" customHeight="false" outlineLevel="0" collapsed="false">
      <c r="A1218" s="0" t="s">
        <v>19</v>
      </c>
      <c r="B1218" s="0" t="s">
        <v>147</v>
      </c>
      <c r="C1218" s="0" t="s">
        <v>134</v>
      </c>
      <c r="D1218" s="0" t="s">
        <v>43</v>
      </c>
      <c r="J1218" s="0" t="n">
        <v>10</v>
      </c>
      <c r="K1218" s="0" t="n">
        <v>10</v>
      </c>
      <c r="L1218" s="0" t="n">
        <v>65.5976357847693</v>
      </c>
      <c r="M1218" s="0" t="n">
        <v>0.8</v>
      </c>
      <c r="N1218" s="0" t="n">
        <v>0.115357510261507</v>
      </c>
      <c r="O1218" s="0" t="n">
        <f aca="false">VLOOKUP(D1218,'paramètres CI'!$A$1:$B$6,2)</f>
        <v>0.0935912806596305</v>
      </c>
    </row>
    <row r="1219" customFormat="false" ht="15.8" hidden="false" customHeight="false" outlineLevel="0" collapsed="false">
      <c r="A1219" s="0" t="s">
        <v>19</v>
      </c>
      <c r="B1219" s="0" t="s">
        <v>147</v>
      </c>
      <c r="C1219" s="0" t="s">
        <v>135</v>
      </c>
      <c r="D1219" s="0" t="s">
        <v>43</v>
      </c>
      <c r="J1219" s="0" t="n">
        <v>12</v>
      </c>
      <c r="K1219" s="0" t="n">
        <v>10</v>
      </c>
      <c r="L1219" s="0" t="n">
        <v>65.5976357847693</v>
      </c>
      <c r="M1219" s="0" t="n">
        <v>1</v>
      </c>
      <c r="N1219" s="0" t="n">
        <v>9.99200639488412E-005</v>
      </c>
      <c r="O1219" s="0" t="n">
        <f aca="false">VLOOKUP(D1219,'paramètres CI'!$A$1:$B$6,2)</f>
        <v>0.0935912806596305</v>
      </c>
    </row>
    <row r="1220" customFormat="false" ht="15.8" hidden="false" customHeight="false" outlineLevel="0" collapsed="false">
      <c r="A1220" s="0" t="s">
        <v>19</v>
      </c>
      <c r="B1220" s="0" t="s">
        <v>147</v>
      </c>
      <c r="C1220" s="0" t="s">
        <v>36</v>
      </c>
      <c r="D1220" s="0" t="s">
        <v>37</v>
      </c>
      <c r="J1220" s="0" t="n">
        <v>44.691293080766</v>
      </c>
      <c r="K1220" s="0" t="n">
        <v>20</v>
      </c>
      <c r="L1220" s="0" t="n">
        <v>91.4815835476582</v>
      </c>
      <c r="M1220" s="0" t="n">
        <v>0.7490260589865</v>
      </c>
      <c r="N1220" s="0" t="n">
        <v>9.99200639488412E-005</v>
      </c>
      <c r="O1220" s="0" t="n">
        <f aca="false">VLOOKUP(D1220,'paramètres CI'!$A$1:$B$6,2)</f>
        <v>0.0385046990211696</v>
      </c>
    </row>
    <row r="1221" customFormat="false" ht="15.8" hidden="false" customHeight="false" outlineLevel="0" collapsed="false">
      <c r="A1221" s="0" t="s">
        <v>19</v>
      </c>
      <c r="B1221" s="0" t="s">
        <v>147</v>
      </c>
      <c r="C1221" s="0" t="s">
        <v>38</v>
      </c>
      <c r="D1221" s="0" t="s">
        <v>39</v>
      </c>
      <c r="J1221" s="0" t="n">
        <v>29.8167203915767</v>
      </c>
      <c r="K1221" s="0" t="n">
        <v>20</v>
      </c>
      <c r="L1221" s="0" t="n">
        <v>97.7920128834226</v>
      </c>
      <c r="M1221" s="0" t="n">
        <v>0.967670956443456</v>
      </c>
      <c r="N1221" s="0" t="n">
        <v>9.99200639488412E-005</v>
      </c>
      <c r="O1221" s="0" t="n">
        <f aca="false">VLOOKUP(D1221,'paramètres CI'!$A$1:$B$6,2)</f>
        <v>0.022045059962018</v>
      </c>
    </row>
    <row r="1222" customFormat="false" ht="15.8" hidden="false" customHeight="false" outlineLevel="0" collapsed="false">
      <c r="A1222" s="0" t="s">
        <v>19</v>
      </c>
      <c r="B1222" s="0" t="s">
        <v>147</v>
      </c>
      <c r="C1222" s="0" t="s">
        <v>40</v>
      </c>
      <c r="D1222" s="0" t="s">
        <v>37</v>
      </c>
      <c r="J1222" s="0" t="n">
        <v>35.7530344646128</v>
      </c>
      <c r="K1222" s="0" t="n">
        <v>20</v>
      </c>
      <c r="L1222" s="0" t="n">
        <v>91.4815835476582</v>
      </c>
      <c r="M1222" s="0" t="n">
        <v>0.671282577441822</v>
      </c>
      <c r="N1222" s="0" t="n">
        <v>0.0215070897233446</v>
      </c>
      <c r="O1222" s="0" t="n">
        <f aca="false">VLOOKUP(D1222,'paramètres CI'!$A$1:$B$6,2)</f>
        <v>0.0385046990211696</v>
      </c>
    </row>
    <row r="1223" customFormat="false" ht="15.8" hidden="false" customHeight="false" outlineLevel="0" collapsed="false">
      <c r="A1223" s="0" t="s">
        <v>19</v>
      </c>
      <c r="B1223" s="0" t="s">
        <v>147</v>
      </c>
      <c r="C1223" s="0" t="s">
        <v>41</v>
      </c>
      <c r="D1223" s="0" t="s">
        <v>39</v>
      </c>
      <c r="J1223" s="0" t="n">
        <v>23.8533763132614</v>
      </c>
      <c r="K1223" s="0" t="n">
        <v>20</v>
      </c>
      <c r="L1223" s="0" t="n">
        <v>97.7920128834226</v>
      </c>
      <c r="M1223" s="0" t="n">
        <v>0.628252220221798</v>
      </c>
      <c r="N1223" s="0" t="n">
        <v>0.259813324096969</v>
      </c>
      <c r="O1223" s="0" t="n">
        <f aca="false">VLOOKUP(D1223,'paramètres CI'!$A$1:$B$6,2)</f>
        <v>0.022045059962018</v>
      </c>
    </row>
    <row r="1224" customFormat="false" ht="15.8" hidden="false" customHeight="false" outlineLevel="0" collapsed="false">
      <c r="A1224" s="0" t="s">
        <v>19</v>
      </c>
      <c r="B1224" s="0" t="s">
        <v>147</v>
      </c>
      <c r="C1224" s="0" t="s">
        <v>45</v>
      </c>
      <c r="D1224" s="0" t="s">
        <v>43</v>
      </c>
      <c r="J1224" s="0" t="n">
        <v>10</v>
      </c>
      <c r="K1224" s="0" t="n">
        <v>13</v>
      </c>
      <c r="L1224" s="0" t="n">
        <v>64.98836370419</v>
      </c>
      <c r="M1224" s="0" t="n">
        <v>0.9</v>
      </c>
      <c r="N1224" s="0" t="n">
        <v>0.137650823908025</v>
      </c>
      <c r="O1224" s="0" t="n">
        <f aca="false">VLOOKUP(D1224,'paramètres CI'!$A$1:$B$6,2)</f>
        <v>0.0935912806596305</v>
      </c>
    </row>
    <row r="1225" customFormat="false" ht="15.8" hidden="false" customHeight="false" outlineLevel="0" collapsed="false">
      <c r="A1225" s="0" t="s">
        <v>19</v>
      </c>
      <c r="B1225" s="0" t="s">
        <v>147</v>
      </c>
      <c r="C1225" s="0" t="s">
        <v>46</v>
      </c>
      <c r="D1225" s="0" t="s">
        <v>43</v>
      </c>
      <c r="J1225" s="0" t="n">
        <v>12</v>
      </c>
      <c r="K1225" s="0" t="n">
        <v>13</v>
      </c>
      <c r="L1225" s="0" t="n">
        <v>64.98836370419</v>
      </c>
      <c r="M1225" s="0" t="n">
        <v>1</v>
      </c>
      <c r="N1225" s="0" t="n">
        <v>9.99200639488412E-005</v>
      </c>
      <c r="O1225" s="0" t="n">
        <f aca="false">VLOOKUP(D1225,'paramètres CI'!$A$1:$B$6,2)</f>
        <v>0.0935912806596305</v>
      </c>
    </row>
    <row r="1226" customFormat="false" ht="15.8" hidden="false" customHeight="false" outlineLevel="0" collapsed="false">
      <c r="A1226" s="0" t="s">
        <v>19</v>
      </c>
      <c r="B1226" s="0" t="s">
        <v>147</v>
      </c>
      <c r="C1226" s="0" t="s">
        <v>48</v>
      </c>
      <c r="D1226" s="0" t="s">
        <v>43</v>
      </c>
      <c r="J1226" s="0" t="n">
        <v>59.3881717383901</v>
      </c>
      <c r="K1226" s="0" t="n">
        <v>20</v>
      </c>
      <c r="L1226" s="0" t="n">
        <v>72.1836361258152</v>
      </c>
      <c r="M1226" s="0" t="n">
        <v>2.83861395348837</v>
      </c>
      <c r="N1226" s="0" t="n">
        <v>0.0830738478267102</v>
      </c>
      <c r="O1226" s="0" t="n">
        <f aca="false">VLOOKUP(D1226,'paramètres CI'!$A$1:$B$6,2)</f>
        <v>0.0935912806596305</v>
      </c>
    </row>
    <row r="1227" customFormat="false" ht="15.8" hidden="false" customHeight="false" outlineLevel="0" collapsed="false">
      <c r="A1227" s="0" t="s">
        <v>19</v>
      </c>
      <c r="B1227" s="0" t="s">
        <v>147</v>
      </c>
      <c r="C1227" s="0" t="s">
        <v>49</v>
      </c>
      <c r="D1227" s="0" t="s">
        <v>43</v>
      </c>
      <c r="J1227" s="0" t="n">
        <v>74.2352146729876</v>
      </c>
      <c r="K1227" s="0" t="n">
        <v>20</v>
      </c>
      <c r="L1227" s="0" t="n">
        <v>72.1836361258152</v>
      </c>
      <c r="M1227" s="0" t="n">
        <v>3.40633674418604</v>
      </c>
      <c r="N1227" s="0" t="n">
        <v>9.99200639488412E-005</v>
      </c>
      <c r="O1227" s="0" t="n">
        <f aca="false">VLOOKUP(D1227,'paramètres CI'!$A$1:$B$6,2)</f>
        <v>0.0935912806596305</v>
      </c>
    </row>
    <row r="1228" customFormat="false" ht="15.8" hidden="false" customHeight="false" outlineLevel="0" collapsed="false">
      <c r="A1228" s="0" t="s">
        <v>19</v>
      </c>
      <c r="B1228" s="0" t="s">
        <v>147</v>
      </c>
      <c r="C1228" s="0" t="s">
        <v>137</v>
      </c>
      <c r="D1228" s="0" t="s">
        <v>39</v>
      </c>
      <c r="J1228" s="0" t="n">
        <v>10</v>
      </c>
      <c r="K1228" s="0" t="n">
        <v>25</v>
      </c>
      <c r="L1228" s="0" t="n">
        <v>118.001710882342</v>
      </c>
      <c r="M1228" s="0" t="n">
        <v>0.8</v>
      </c>
      <c r="N1228" s="0" t="n">
        <v>0.27088259530138</v>
      </c>
      <c r="O1228" s="0" t="n">
        <f aca="false">VLOOKUP(D1228,'paramètres CI'!$A$1:$B$6,2)</f>
        <v>0.022045059962018</v>
      </c>
    </row>
    <row r="1229" customFormat="false" ht="15.8" hidden="false" customHeight="false" outlineLevel="0" collapsed="false">
      <c r="A1229" s="0" t="s">
        <v>19</v>
      </c>
      <c r="B1229" s="0" t="s">
        <v>147</v>
      </c>
      <c r="C1229" s="0" t="s">
        <v>138</v>
      </c>
      <c r="D1229" s="0" t="s">
        <v>39</v>
      </c>
      <c r="J1229" s="0" t="n">
        <v>12</v>
      </c>
      <c r="K1229" s="0" t="n">
        <v>25</v>
      </c>
      <c r="L1229" s="0" t="n">
        <v>118.001710882342</v>
      </c>
      <c r="M1229" s="0" t="n">
        <v>1</v>
      </c>
      <c r="N1229" s="0" t="n">
        <v>9.99200639488412E-005</v>
      </c>
      <c r="O1229" s="0" t="n">
        <f aca="false">VLOOKUP(D1229,'paramètres CI'!$A$1:$B$6,2)</f>
        <v>0.022045059962018</v>
      </c>
    </row>
    <row r="1230" customFormat="false" ht="15.8" hidden="false" customHeight="false" outlineLevel="0" collapsed="false">
      <c r="A1230" s="0" t="s">
        <v>19</v>
      </c>
      <c r="B1230" s="0" t="s">
        <v>148</v>
      </c>
      <c r="C1230" s="0" t="s">
        <v>32</v>
      </c>
      <c r="D1230" s="0" t="s">
        <v>34</v>
      </c>
      <c r="J1230" s="0" t="n">
        <v>85.209903894996</v>
      </c>
      <c r="K1230" s="0" t="n">
        <v>25</v>
      </c>
      <c r="L1230" s="0" t="n">
        <v>117.602231946524</v>
      </c>
      <c r="M1230" s="0" t="n">
        <v>1.9430695220217</v>
      </c>
      <c r="N1230" s="0" t="n">
        <v>0.0390509565980713</v>
      </c>
      <c r="O1230" s="0" t="n">
        <f aca="false">VLOOKUP(D1230,'paramètres CI'!$A$1:$B$6,2)</f>
        <v>0.0424847883250769</v>
      </c>
    </row>
    <row r="1231" customFormat="false" ht="15.8" hidden="false" customHeight="false" outlineLevel="0" collapsed="false">
      <c r="A1231" s="0" t="s">
        <v>19</v>
      </c>
      <c r="B1231" s="0" t="s">
        <v>148</v>
      </c>
      <c r="C1231" s="0" t="s">
        <v>32</v>
      </c>
      <c r="D1231" s="0" t="s">
        <v>33</v>
      </c>
      <c r="J1231" s="0" t="n">
        <v>80.8744491511289</v>
      </c>
      <c r="K1231" s="0" t="n">
        <v>25</v>
      </c>
      <c r="L1231" s="0" t="n">
        <v>100.35478731863</v>
      </c>
      <c r="M1231" s="0" t="n">
        <v>1.79273299838935</v>
      </c>
      <c r="N1231" s="0" t="n">
        <v>0.0663074214904122</v>
      </c>
      <c r="O1231" s="0" t="n">
        <f aca="false">VLOOKUP(D1231,'paramètres CI'!$A$1:$B$6,2)</f>
        <v>0.033584731604575</v>
      </c>
    </row>
    <row r="1232" customFormat="false" ht="15.8" hidden="false" customHeight="false" outlineLevel="0" collapsed="false">
      <c r="A1232" s="0" t="s">
        <v>19</v>
      </c>
      <c r="B1232" s="0" t="s">
        <v>148</v>
      </c>
      <c r="C1232" s="0" t="s">
        <v>35</v>
      </c>
      <c r="D1232" s="0" t="s">
        <v>33</v>
      </c>
      <c r="J1232" s="0" t="n">
        <v>101.093061438911</v>
      </c>
      <c r="K1232" s="0" t="n">
        <v>25</v>
      </c>
      <c r="L1232" s="0" t="n">
        <v>100.35478731863</v>
      </c>
      <c r="M1232" s="0" t="n">
        <v>2.29474255780346</v>
      </c>
      <c r="N1232" s="0" t="n">
        <v>9.99200639488412E-005</v>
      </c>
      <c r="O1232" s="0" t="n">
        <f aca="false">VLOOKUP(D1232,'paramètres CI'!$A$1:$B$6,2)</f>
        <v>0.033584731604575</v>
      </c>
    </row>
    <row r="1233" customFormat="false" ht="15.8" hidden="false" customHeight="false" outlineLevel="0" collapsed="false">
      <c r="A1233" s="0" t="s">
        <v>19</v>
      </c>
      <c r="B1233" s="0" t="s">
        <v>148</v>
      </c>
      <c r="C1233" s="0" t="s">
        <v>35</v>
      </c>
      <c r="D1233" s="0" t="s">
        <v>34</v>
      </c>
      <c r="J1233" s="0" t="n">
        <v>106.512379868745</v>
      </c>
      <c r="K1233" s="0" t="n">
        <v>25</v>
      </c>
      <c r="L1233" s="0" t="n">
        <v>117.602231946524</v>
      </c>
      <c r="M1233" s="0" t="n">
        <v>2.48882265586911</v>
      </c>
      <c r="N1233" s="0" t="n">
        <v>9.99200639488412E-005</v>
      </c>
      <c r="O1233" s="0" t="n">
        <f aca="false">VLOOKUP(D1233,'paramètres CI'!$A$1:$B$6,2)</f>
        <v>0.0424847883250769</v>
      </c>
    </row>
    <row r="1234" customFormat="false" ht="15.8" hidden="false" customHeight="false" outlineLevel="0" collapsed="false">
      <c r="A1234" s="0" t="s">
        <v>19</v>
      </c>
      <c r="B1234" s="0" t="s">
        <v>148</v>
      </c>
      <c r="C1234" s="0" t="s">
        <v>134</v>
      </c>
      <c r="D1234" s="0" t="s">
        <v>43</v>
      </c>
      <c r="J1234" s="0" t="n">
        <v>10</v>
      </c>
      <c r="K1234" s="0" t="n">
        <v>10</v>
      </c>
      <c r="L1234" s="0" t="n">
        <v>88.8450293804556</v>
      </c>
      <c r="M1234" s="0" t="n">
        <v>0.8</v>
      </c>
      <c r="N1234" s="0" t="n">
        <v>0.139472233321414</v>
      </c>
      <c r="O1234" s="0" t="n">
        <f aca="false">VLOOKUP(D1234,'paramètres CI'!$A$1:$B$6,2)</f>
        <v>0.0935912806596305</v>
      </c>
    </row>
    <row r="1235" customFormat="false" ht="15.8" hidden="false" customHeight="false" outlineLevel="0" collapsed="false">
      <c r="A1235" s="0" t="s">
        <v>19</v>
      </c>
      <c r="B1235" s="0" t="s">
        <v>148</v>
      </c>
      <c r="C1235" s="0" t="s">
        <v>135</v>
      </c>
      <c r="D1235" s="0" t="s">
        <v>43</v>
      </c>
      <c r="J1235" s="0" t="n">
        <v>12</v>
      </c>
      <c r="K1235" s="0" t="n">
        <v>10</v>
      </c>
      <c r="L1235" s="0" t="n">
        <v>88.8450293804556</v>
      </c>
      <c r="M1235" s="0" t="n">
        <v>1</v>
      </c>
      <c r="N1235" s="0" t="n">
        <v>9.99200639488412E-005</v>
      </c>
      <c r="O1235" s="0" t="n">
        <f aca="false">VLOOKUP(D1235,'paramètres CI'!$A$1:$B$6,2)</f>
        <v>0.0935912806596305</v>
      </c>
    </row>
    <row r="1236" customFormat="false" ht="15.8" hidden="false" customHeight="false" outlineLevel="0" collapsed="false">
      <c r="A1236" s="0" t="s">
        <v>19</v>
      </c>
      <c r="B1236" s="0" t="s">
        <v>148</v>
      </c>
      <c r="C1236" s="0" t="s">
        <v>36</v>
      </c>
      <c r="D1236" s="0" t="s">
        <v>37</v>
      </c>
      <c r="J1236" s="0" t="n">
        <v>80.320685321358</v>
      </c>
      <c r="K1236" s="0" t="n">
        <v>20</v>
      </c>
      <c r="L1236" s="0" t="n">
        <v>96.3336793597921</v>
      </c>
      <c r="M1236" s="0" t="n">
        <v>0.742139648316257</v>
      </c>
      <c r="N1236" s="0" t="n">
        <v>9.99200639488412E-005</v>
      </c>
      <c r="O1236" s="0" t="n">
        <f aca="false">VLOOKUP(D1236,'paramètres CI'!$A$1:$B$6,2)</f>
        <v>0.0385046990211696</v>
      </c>
    </row>
    <row r="1237" customFormat="false" ht="15.8" hidden="false" customHeight="false" outlineLevel="0" collapsed="false">
      <c r="A1237" s="0" t="s">
        <v>19</v>
      </c>
      <c r="B1237" s="0" t="s">
        <v>148</v>
      </c>
      <c r="C1237" s="0" t="s">
        <v>38</v>
      </c>
      <c r="D1237" s="0" t="s">
        <v>39</v>
      </c>
      <c r="J1237" s="0" t="n">
        <v>62.1952839301098</v>
      </c>
      <c r="K1237" s="0" t="n">
        <v>20</v>
      </c>
      <c r="L1237" s="0" t="n">
        <v>172.466519758634</v>
      </c>
      <c r="M1237" s="0" t="n">
        <v>0.960914373299092</v>
      </c>
      <c r="N1237" s="0" t="n">
        <v>9.99200639488412E-005</v>
      </c>
      <c r="O1237" s="0" t="n">
        <f aca="false">VLOOKUP(D1237,'paramètres CI'!$A$1:$B$6,2)</f>
        <v>0.022045059962018</v>
      </c>
    </row>
    <row r="1238" customFormat="false" ht="15.8" hidden="false" customHeight="false" outlineLevel="0" collapsed="false">
      <c r="A1238" s="0" t="s">
        <v>19</v>
      </c>
      <c r="B1238" s="0" t="s">
        <v>148</v>
      </c>
      <c r="C1238" s="0" t="s">
        <v>40</v>
      </c>
      <c r="D1238" s="0" t="s">
        <v>37</v>
      </c>
      <c r="J1238" s="0" t="n">
        <v>64.2565482570864</v>
      </c>
      <c r="K1238" s="0" t="n">
        <v>20</v>
      </c>
      <c r="L1238" s="0" t="n">
        <v>96.3336793597921</v>
      </c>
      <c r="M1238" s="0" t="n">
        <v>0.658767878116213</v>
      </c>
      <c r="N1238" s="0" t="n">
        <v>0.0330065924401202</v>
      </c>
      <c r="O1238" s="0" t="n">
        <f aca="false">VLOOKUP(D1238,'paramètres CI'!$A$1:$B$6,2)</f>
        <v>0.0385046990211696</v>
      </c>
    </row>
    <row r="1239" customFormat="false" ht="15.8" hidden="false" customHeight="false" outlineLevel="0" collapsed="false">
      <c r="A1239" s="0" t="s">
        <v>19</v>
      </c>
      <c r="B1239" s="0" t="s">
        <v>148</v>
      </c>
      <c r="C1239" s="0" t="s">
        <v>41</v>
      </c>
      <c r="D1239" s="0" t="s">
        <v>39</v>
      </c>
      <c r="J1239" s="0" t="n">
        <v>49.7562271440878</v>
      </c>
      <c r="K1239" s="0" t="n">
        <v>20</v>
      </c>
      <c r="L1239" s="0" t="n">
        <v>172.466519758634</v>
      </c>
      <c r="M1239" s="0" t="n">
        <v>0.615913521062735</v>
      </c>
      <c r="N1239" s="0" t="n">
        <v>0.189642771489693</v>
      </c>
      <c r="O1239" s="0" t="n">
        <f aca="false">VLOOKUP(D1239,'paramètres CI'!$A$1:$B$6,2)</f>
        <v>0.022045059962018</v>
      </c>
    </row>
    <row r="1240" customFormat="false" ht="15.8" hidden="false" customHeight="false" outlineLevel="0" collapsed="false">
      <c r="A1240" s="0" t="s">
        <v>19</v>
      </c>
      <c r="B1240" s="0" t="s">
        <v>148</v>
      </c>
      <c r="C1240" s="0" t="s">
        <v>45</v>
      </c>
      <c r="D1240" s="0" t="s">
        <v>43</v>
      </c>
      <c r="J1240" s="0" t="n">
        <v>10</v>
      </c>
      <c r="K1240" s="0" t="n">
        <v>13</v>
      </c>
      <c r="L1240" s="0" t="n">
        <v>94.6301512199808</v>
      </c>
      <c r="M1240" s="0" t="n">
        <v>0.9</v>
      </c>
      <c r="N1240" s="0" t="n">
        <v>0.201708451580014</v>
      </c>
      <c r="O1240" s="0" t="n">
        <f aca="false">VLOOKUP(D1240,'paramètres CI'!$A$1:$B$6,2)</f>
        <v>0.0935912806596305</v>
      </c>
    </row>
    <row r="1241" customFormat="false" ht="15.8" hidden="false" customHeight="false" outlineLevel="0" collapsed="false">
      <c r="A1241" s="0" t="s">
        <v>19</v>
      </c>
      <c r="B1241" s="0" t="s">
        <v>148</v>
      </c>
      <c r="C1241" s="0" t="s">
        <v>46</v>
      </c>
      <c r="D1241" s="0" t="s">
        <v>43</v>
      </c>
      <c r="J1241" s="0" t="n">
        <v>12</v>
      </c>
      <c r="K1241" s="0" t="n">
        <v>13</v>
      </c>
      <c r="L1241" s="0" t="n">
        <v>94.6301512199808</v>
      </c>
      <c r="M1241" s="0" t="n">
        <v>1</v>
      </c>
      <c r="N1241" s="0" t="n">
        <v>9.99200639488412E-005</v>
      </c>
      <c r="O1241" s="0" t="n">
        <f aca="false">VLOOKUP(D1241,'paramètres CI'!$A$1:$B$6,2)</f>
        <v>0.0935912806596305</v>
      </c>
    </row>
    <row r="1242" customFormat="false" ht="15.8" hidden="false" customHeight="false" outlineLevel="0" collapsed="false">
      <c r="A1242" s="0" t="s">
        <v>19</v>
      </c>
      <c r="B1242" s="0" t="s">
        <v>148</v>
      </c>
      <c r="C1242" s="0" t="s">
        <v>48</v>
      </c>
      <c r="D1242" s="0" t="s">
        <v>43</v>
      </c>
      <c r="J1242" s="0" t="n">
        <v>51.3294474791292</v>
      </c>
      <c r="K1242" s="0" t="n">
        <v>20</v>
      </c>
      <c r="L1242" s="0" t="n">
        <v>105.769278245996</v>
      </c>
      <c r="M1242" s="0" t="n">
        <v>2.84291162790697</v>
      </c>
      <c r="N1242" s="0" t="n">
        <v>0.119001248674887</v>
      </c>
      <c r="O1242" s="0" t="n">
        <f aca="false">VLOOKUP(D1242,'paramètres CI'!$A$1:$B$6,2)</f>
        <v>0.0935912806596305</v>
      </c>
    </row>
    <row r="1243" customFormat="false" ht="15.8" hidden="false" customHeight="false" outlineLevel="0" collapsed="false">
      <c r="A1243" s="0" t="s">
        <v>19</v>
      </c>
      <c r="B1243" s="0" t="s">
        <v>148</v>
      </c>
      <c r="C1243" s="0" t="s">
        <v>49</v>
      </c>
      <c r="D1243" s="0" t="s">
        <v>43</v>
      </c>
      <c r="J1243" s="0" t="n">
        <v>64.1618093489115</v>
      </c>
      <c r="K1243" s="0" t="n">
        <v>20</v>
      </c>
      <c r="L1243" s="0" t="n">
        <v>105.769278245996</v>
      </c>
      <c r="M1243" s="0" t="n">
        <v>3.41149395348837</v>
      </c>
      <c r="N1243" s="0" t="n">
        <v>9.99200639488412E-005</v>
      </c>
      <c r="O1243" s="0" t="n">
        <f aca="false">VLOOKUP(D1243,'paramètres CI'!$A$1:$B$6,2)</f>
        <v>0.0935912806596305</v>
      </c>
    </row>
    <row r="1244" customFormat="false" ht="15.8" hidden="false" customHeight="false" outlineLevel="0" collapsed="false">
      <c r="A1244" s="0" t="s">
        <v>19</v>
      </c>
      <c r="B1244" s="0" t="s">
        <v>148</v>
      </c>
      <c r="C1244" s="0" t="s">
        <v>137</v>
      </c>
      <c r="D1244" s="0" t="s">
        <v>39</v>
      </c>
      <c r="J1244" s="0" t="n">
        <v>10</v>
      </c>
      <c r="K1244" s="0" t="n">
        <v>25</v>
      </c>
      <c r="L1244" s="0" t="n">
        <v>203.349579339189</v>
      </c>
      <c r="M1244" s="0" t="n">
        <v>0.8</v>
      </c>
      <c r="N1244" s="0" t="n">
        <v>0.211010963893798</v>
      </c>
      <c r="O1244" s="0" t="n">
        <f aca="false">VLOOKUP(D1244,'paramètres CI'!$A$1:$B$6,2)</f>
        <v>0.022045059962018</v>
      </c>
    </row>
    <row r="1245" customFormat="false" ht="15.8" hidden="false" customHeight="false" outlineLevel="0" collapsed="false">
      <c r="A1245" s="0" t="s">
        <v>19</v>
      </c>
      <c r="B1245" s="0" t="s">
        <v>148</v>
      </c>
      <c r="C1245" s="0" t="s">
        <v>138</v>
      </c>
      <c r="D1245" s="0" t="s">
        <v>39</v>
      </c>
      <c r="J1245" s="0" t="n">
        <v>12</v>
      </c>
      <c r="K1245" s="0" t="n">
        <v>25</v>
      </c>
      <c r="L1245" s="0" t="n">
        <v>203.349579339189</v>
      </c>
      <c r="M1245" s="0" t="n">
        <v>1</v>
      </c>
      <c r="N1245" s="0" t="n">
        <v>9.99200639488412E-005</v>
      </c>
      <c r="O1245" s="0" t="n">
        <f aca="false">VLOOKUP(D1245,'paramètres CI'!$A$1:$B$6,2)</f>
        <v>0.022045059962018</v>
      </c>
    </row>
    <row r="1246" customFormat="false" ht="15.8" hidden="false" customHeight="false" outlineLevel="0" collapsed="false">
      <c r="A1246" s="0" t="s">
        <v>20</v>
      </c>
      <c r="B1246" s="0" t="s">
        <v>149</v>
      </c>
      <c r="C1246" s="0" t="s">
        <v>149</v>
      </c>
      <c r="D1246" s="0" t="s">
        <v>33</v>
      </c>
      <c r="J1246" s="0" t="n">
        <v>30.6911473981075</v>
      </c>
      <c r="K1246" s="0" t="n">
        <v>20</v>
      </c>
      <c r="L1246" s="0" t="n">
        <v>173.66620947807</v>
      </c>
      <c r="M1246" s="0" t="n">
        <v>1</v>
      </c>
      <c r="N1246" s="0" t="n">
        <v>0.0410322531741762</v>
      </c>
      <c r="O1246" s="0" t="n">
        <f aca="false">VLOOKUP(D1246,'paramètres CI'!$A$1:$B$6,2)</f>
        <v>0.033584731604575</v>
      </c>
    </row>
    <row r="1247" customFormat="false" ht="15.8" hidden="false" customHeight="false" outlineLevel="0" collapsed="false">
      <c r="A1247" s="0" t="s">
        <v>20</v>
      </c>
      <c r="B1247" s="0" t="s">
        <v>149</v>
      </c>
      <c r="C1247" s="0" t="s">
        <v>149</v>
      </c>
      <c r="D1247" s="0" t="s">
        <v>43</v>
      </c>
      <c r="J1247" s="0" t="n">
        <v>30.6911473981075</v>
      </c>
      <c r="K1247" s="0" t="n">
        <v>20</v>
      </c>
      <c r="L1247" s="0" t="n">
        <v>54.9850709687843</v>
      </c>
      <c r="M1247" s="0" t="n">
        <v>1</v>
      </c>
      <c r="N1247" s="0" t="n">
        <v>0.328488407125698</v>
      </c>
      <c r="O1247" s="0" t="n">
        <f aca="false">VLOOKUP(D1247,'paramètres CI'!$A$1:$B$6,2)</f>
        <v>0.0935912806596305</v>
      </c>
    </row>
    <row r="1248" customFormat="false" ht="15.8" hidden="false" customHeight="false" outlineLevel="0" collapsed="false">
      <c r="A1248" s="0" t="s">
        <v>20</v>
      </c>
      <c r="B1248" s="0" t="s">
        <v>149</v>
      </c>
      <c r="C1248" s="0" t="s">
        <v>149</v>
      </c>
      <c r="D1248" s="0" t="s">
        <v>37</v>
      </c>
      <c r="J1248" s="0" t="n">
        <v>30.6911473981075</v>
      </c>
      <c r="K1248" s="0" t="n">
        <v>20</v>
      </c>
      <c r="L1248" s="0" t="n">
        <v>209.862163362091</v>
      </c>
      <c r="M1248" s="0" t="n">
        <v>1</v>
      </c>
      <c r="N1248" s="0" t="n">
        <v>0.0839672687525388</v>
      </c>
      <c r="O1248" s="0" t="n">
        <f aca="false">VLOOKUP(D1248,'paramètres CI'!$A$1:$B$6,2)</f>
        <v>0.0385046990211696</v>
      </c>
    </row>
    <row r="1249" customFormat="false" ht="15.8" hidden="false" customHeight="false" outlineLevel="0" collapsed="false">
      <c r="A1249" s="0" t="s">
        <v>20</v>
      </c>
      <c r="B1249" s="0" t="s">
        <v>149</v>
      </c>
      <c r="C1249" s="0" t="s">
        <v>149</v>
      </c>
      <c r="D1249" s="0" t="s">
        <v>39</v>
      </c>
      <c r="J1249" s="0" t="n">
        <v>30.6911473981075</v>
      </c>
      <c r="K1249" s="0" t="n">
        <v>20</v>
      </c>
      <c r="L1249" s="0" t="n">
        <v>167.345782155574</v>
      </c>
      <c r="M1249" s="0" t="n">
        <v>1</v>
      </c>
      <c r="N1249" s="0" t="n">
        <v>0.502523004617528</v>
      </c>
      <c r="O1249" s="0" t="n">
        <f aca="false">VLOOKUP(D1249,'paramètres CI'!$A$1:$B$6,2)</f>
        <v>0.022045059962018</v>
      </c>
    </row>
    <row r="1250" customFormat="false" ht="15.8" hidden="false" customHeight="false" outlineLevel="0" collapsed="false">
      <c r="A1250" s="0" t="s">
        <v>20</v>
      </c>
      <c r="B1250" s="0" t="s">
        <v>149</v>
      </c>
      <c r="C1250" s="0" t="s">
        <v>149</v>
      </c>
      <c r="D1250" s="0" t="s">
        <v>34</v>
      </c>
      <c r="J1250" s="0" t="n">
        <v>30.6911473981075</v>
      </c>
      <c r="K1250" s="0" t="n">
        <v>20</v>
      </c>
      <c r="L1250" s="0" t="n">
        <v>172.041105016002</v>
      </c>
      <c r="M1250" s="0" t="n">
        <v>1</v>
      </c>
      <c r="N1250" s="0" t="n">
        <v>0.0439890663300593</v>
      </c>
      <c r="O1250" s="0" t="n">
        <f aca="false">VLOOKUP(D1250,'paramètres CI'!$A$1:$B$6,2)</f>
        <v>0.0424847883250769</v>
      </c>
    </row>
  </sheetData>
  <autoFilter ref="A1:Z1250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L1250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4" ySplit="1" topLeftCell="O2" activePane="bottomRight" state="frozen"/>
      <selection pane="topLeft" activeCell="A1" activeCellId="0" sqref="A1"/>
      <selection pane="topRight" activeCell="O1" activeCellId="0" sqref="O1"/>
      <selection pane="bottomLeft" activeCell="A2" activeCellId="0" sqref="A2"/>
      <selection pane="bottomRight" activeCell="T11" activeCellId="0" sqref="T11"/>
    </sheetView>
  </sheetViews>
  <sheetFormatPr defaultRowHeight="13.8"/>
  <cols>
    <col collapsed="false" hidden="false" max="1" min="1" style="0" width="23.6938775510204"/>
    <col collapsed="false" hidden="false" max="2" min="2" style="0" width="50.0204081632653"/>
    <col collapsed="false" hidden="false" max="3" min="3" style="0" width="37.2295918367347"/>
    <col collapsed="false" hidden="false" max="4" min="4" style="0" width="12.4081632653061"/>
    <col collapsed="false" hidden="false" max="5" min="5" style="0" width="13.7244897959184"/>
    <col collapsed="false" hidden="false" max="6" min="6" style="0" width="14.4795918367347"/>
    <col collapsed="false" hidden="false" max="7" min="7" style="0" width="14.8469387755102"/>
    <col collapsed="false" hidden="false" max="8" min="8" style="0" width="23.3163265306122"/>
    <col collapsed="false" hidden="false" max="9" min="9" style="0" width="12.969387755102"/>
    <col collapsed="false" hidden="false" max="10" min="10" style="0" width="13.7244897959184"/>
    <col collapsed="false" hidden="false" max="11" min="11" style="0" width="14.4795918367347"/>
    <col collapsed="false" hidden="false" max="12" min="12" style="0" width="14.8469387755102"/>
    <col collapsed="false" hidden="false" max="13" min="13" style="0" width="23.3163265306122"/>
    <col collapsed="false" hidden="false" max="14" min="14" style="0" width="12.969387755102"/>
    <col collapsed="false" hidden="false" max="15" min="15" style="0" width="17.8622448979592"/>
    <col collapsed="false" hidden="false" max="18" min="16" style="0" width="15.6071428571429"/>
    <col collapsed="false" hidden="false" max="19" min="19" style="0" width="18.1989795918367"/>
    <col collapsed="false" hidden="false" max="20" min="20" style="0" width="26.6734693877551"/>
    <col collapsed="false" hidden="false" max="21" min="21" style="0" width="14.0561224489796"/>
    <col collapsed="false" hidden="false" max="22" min="22" style="0" width="14.265306122449"/>
    <col collapsed="false" hidden="false" max="23" min="23" style="0" width="14.4795918367347"/>
    <col collapsed="false" hidden="false" max="24" min="24" style="0" width="17.484693877551"/>
    <col collapsed="false" hidden="false" max="25" min="25" style="0" width="10.6734693877551"/>
    <col collapsed="false" hidden="false" max="26" min="26" style="0" width="27.2959183673469"/>
    <col collapsed="false" hidden="false" max="27" min="27" style="0" width="20.6785714285714"/>
    <col collapsed="false" hidden="false" max="28" min="28" style="0" width="10.6734693877551"/>
    <col collapsed="false" hidden="false" max="29" min="29" style="0" width="19.6479591836735"/>
    <col collapsed="false" hidden="false" max="30" min="30" style="0" width="14.265306122449"/>
    <col collapsed="false" hidden="false" max="31" min="31" style="0" width="13.8877551020408"/>
    <col collapsed="false" hidden="false" max="1025" min="32" style="0" width="10.6734693877551"/>
  </cols>
  <sheetData>
    <row r="1" customFormat="false" ht="13.8" hidden="false" customHeight="false" outlineLevel="0" collapsed="false">
      <c r="A1" s="1" t="s">
        <v>0</v>
      </c>
      <c r="B1" s="1" t="s">
        <v>23</v>
      </c>
      <c r="C1" s="1" t="s">
        <v>24</v>
      </c>
      <c r="D1" s="1" t="s">
        <v>25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  <c r="J1" s="1" t="s">
        <v>26</v>
      </c>
      <c r="K1" s="1" t="s">
        <v>6</v>
      </c>
      <c r="L1" s="1" t="s">
        <v>27</v>
      </c>
      <c r="M1" s="1" t="s">
        <v>28</v>
      </c>
      <c r="N1" s="1" t="s">
        <v>29</v>
      </c>
      <c r="O1" s="1" t="s">
        <v>30</v>
      </c>
      <c r="P1" s="1" t="s">
        <v>165</v>
      </c>
      <c r="Q1" s="1" t="s">
        <v>187</v>
      </c>
      <c r="R1" s="1" t="s">
        <v>167</v>
      </c>
      <c r="S1" s="1" t="s">
        <v>168</v>
      </c>
      <c r="T1" s="1" t="s">
        <v>169</v>
      </c>
      <c r="U1" s="1" t="s">
        <v>188</v>
      </c>
      <c r="V1" s="1"/>
      <c r="W1" s="1" t="s">
        <v>172</v>
      </c>
      <c r="X1" s="1" t="s">
        <v>173</v>
      </c>
      <c r="Y1" s="1" t="s">
        <v>174</v>
      </c>
      <c r="Z1" s="1" t="s">
        <v>175</v>
      </c>
      <c r="AA1" s="1" t="s">
        <v>176</v>
      </c>
      <c r="AB1" s="1" t="s">
        <v>177</v>
      </c>
      <c r="AC1" s="0" t="s">
        <v>178</v>
      </c>
      <c r="AD1" s="1" t="s">
        <v>179</v>
      </c>
      <c r="AE1" s="1" t="s">
        <v>181</v>
      </c>
      <c r="AF1" s="1" t="s">
        <v>172</v>
      </c>
      <c r="AG1" s="0" t="s">
        <v>182</v>
      </c>
      <c r="AH1" s="0" t="s">
        <v>183</v>
      </c>
      <c r="AI1" s="0" t="s">
        <v>184</v>
      </c>
      <c r="AJ1" s="2" t="s">
        <v>181</v>
      </c>
      <c r="AK1" s="1" t="s">
        <v>172</v>
      </c>
      <c r="AL1" s="0" t="s">
        <v>182</v>
      </c>
    </row>
    <row r="2" s="4" customFormat="true" ht="13.8" hidden="false" customHeight="false" outlineLevel="0" collapsed="false">
      <c r="A2" s="3" t="s">
        <v>7</v>
      </c>
      <c r="B2" s="4" t="s">
        <v>31</v>
      </c>
      <c r="C2" s="4" t="s">
        <v>32</v>
      </c>
      <c r="D2" s="4" t="s">
        <v>33</v>
      </c>
      <c r="E2" s="0" t="str">
        <f aca="false">VLOOKUP(A2,Nomenclature!$D$1:$E$9,2,0)</f>
        <v>01</v>
      </c>
      <c r="F2" s="0" t="str">
        <f aca="false">VLOOKUP(B2,Nomenclature!$J$1:$K$97,2,0)</f>
        <v>42</v>
      </c>
      <c r="G2" s="0" t="str">
        <f aca="false">VLOOKUP(C2,Nomenclature!$M$1:$N$21,2,0)</f>
        <v>01</v>
      </c>
      <c r="H2" s="0" t="str">
        <f aca="false">VLOOKUP(D2,Nomenclature!$O$25:$P$31,2,0)</f>
        <v>01</v>
      </c>
      <c r="I2" s="0" t="str">
        <f aca="false">CONCATENATE(E2,F2,G2,H2)</f>
        <v>01420101</v>
      </c>
      <c r="J2" s="4" t="n">
        <v>21.5340518239234</v>
      </c>
      <c r="K2" s="4" t="n">
        <v>25</v>
      </c>
      <c r="L2" s="4" t="n">
        <v>154.230139094057</v>
      </c>
      <c r="M2" s="4" t="n">
        <v>0.637420160060837</v>
      </c>
      <c r="N2" s="4" t="n">
        <v>0.022568086050229</v>
      </c>
      <c r="O2" s="4" t="n">
        <f aca="false">VLOOKUP(D2,'paramètres CI'!$A$1:$B$6,2)</f>
        <v>0.033584731604575</v>
      </c>
      <c r="P2" s="4" t="n">
        <f aca="false">L2*O2/M2</f>
        <v>8.12615940216858</v>
      </c>
      <c r="Q2" s="4" t="n">
        <f aca="false">J2/K2</f>
        <v>0.861362072956936</v>
      </c>
      <c r="R2" s="4" t="n">
        <f aca="false">P2+Q2</f>
        <v>8.98752147512552</v>
      </c>
      <c r="S2" s="0" t="n">
        <f aca="false">(J2/K2+P2)*T2</f>
        <v>9.12709242807868E-161</v>
      </c>
      <c r="T2" s="4" t="n">
        <f aca="false">S$9/(P2+J2/K2)*(N2/N$9)^(-1/8)</f>
        <v>1.01552941523861E-161</v>
      </c>
      <c r="U2" s="14" t="n">
        <f aca="false">T2^2-1</f>
        <v>-1</v>
      </c>
      <c r="W2" s="4" t="e">
        <f aca="false">S2^-8</f>
        <v>#NUM!</v>
      </c>
      <c r="X2" s="5" t="e">
        <f aca="false">W2/SUM(W$2:W$13)</f>
        <v>#NUM!</v>
      </c>
      <c r="Y2" s="4" t="e">
        <f aca="false">X2-N2</f>
        <v>#NUM!</v>
      </c>
      <c r="Z2" s="4" t="n">
        <f aca="false">Cout_Intangibles2!G2</f>
        <v>30.9635835348302</v>
      </c>
      <c r="AA2" s="4" t="n">
        <f aca="false">Cout_Intangibles2!E2</f>
        <v>23.340074954646</v>
      </c>
      <c r="AB2" s="4" t="n">
        <f aca="false">Cout_Intangibles2!H2</f>
        <v>0.660434930888735</v>
      </c>
      <c r="AC2" s="4" t="n">
        <f aca="false">VLOOKUP(D2,'paramètres CI'!$A$1:$C$6,3)</f>
        <v>0.0509473684210526</v>
      </c>
      <c r="AD2" s="4" t="n">
        <f aca="false">AC2*Z2/AB2</f>
        <v>2.38859730793191</v>
      </c>
      <c r="AE2" s="4" t="n">
        <f aca="false">(AD2+AA2/K2)*T2</f>
        <v>3.3737921341773E-161</v>
      </c>
      <c r="AF2" s="4" t="e">
        <f aca="false">AE2^-8</f>
        <v>#NUM!</v>
      </c>
      <c r="AG2" s="5" t="e">
        <f aca="false">AF2/SUM(AF$2:AF$13)</f>
        <v>#NUM!</v>
      </c>
      <c r="AH2" s="6" t="e">
        <f aca="false">AG2-N2</f>
        <v>#NUM!</v>
      </c>
      <c r="AI2" s="7" t="n">
        <f aca="false">1/(1+0.04)*(1 - (1/(1+0.04))^K2)/(1-1/(1+0.04))</f>
        <v>15.6220799436509</v>
      </c>
      <c r="AJ2" s="4" t="n">
        <f aca="false">(AD2*AI2/K2+AA2/K2)*T2</f>
        <v>2.46387474775951E-161</v>
      </c>
      <c r="AK2" s="4" t="e">
        <f aca="false">AJ2^-8</f>
        <v>#NUM!</v>
      </c>
      <c r="AL2" s="5" t="e">
        <f aca="false">AK2/SUM(AK$2:AK$13)</f>
        <v>#NUM!</v>
      </c>
    </row>
    <row r="3" customFormat="false" ht="13.8" hidden="false" customHeight="false" outlineLevel="0" collapsed="false">
      <c r="A3" s="8" t="s">
        <v>7</v>
      </c>
      <c r="B3" s="0" t="s">
        <v>31</v>
      </c>
      <c r="C3" s="0" t="s">
        <v>32</v>
      </c>
      <c r="D3" s="0" t="s">
        <v>34</v>
      </c>
      <c r="E3" s="0" t="str">
        <f aca="false">VLOOKUP(A3,Nomenclature!$D$1:$E$9,2,0)</f>
        <v>01</v>
      </c>
      <c r="F3" s="0" t="str">
        <f aca="false">VLOOKUP(B3,Nomenclature!$J$1:$K$97,2,0)</f>
        <v>42</v>
      </c>
      <c r="G3" s="0" t="str">
        <f aca="false">VLOOKUP(C3,Nomenclature!$M$1:$N$21,2,0)</f>
        <v>01</v>
      </c>
      <c r="H3" s="0" t="str">
        <f aca="false">VLOOKUP(D3,Nomenclature!$O$25:$P$31,2,0)</f>
        <v>06</v>
      </c>
      <c r="I3" s="0" t="str">
        <f aca="false">CONCATENATE(E3,F3,G3,H3)</f>
        <v>01420106</v>
      </c>
      <c r="J3" s="0" t="n">
        <v>21.3034712000329</v>
      </c>
      <c r="K3" s="0" t="n">
        <v>25</v>
      </c>
      <c r="L3" s="0" t="n">
        <v>183.088040055196</v>
      </c>
      <c r="M3" s="0" t="n">
        <v>0.64942465204819</v>
      </c>
      <c r="N3" s="0" t="n">
        <v>0.0626123709395426</v>
      </c>
      <c r="O3" s="0" t="n">
        <f aca="false">VLOOKUP(D3,'paramètres CI'!$A$1:$B$6,2)</f>
        <v>0.0424847883250769</v>
      </c>
      <c r="P3" s="0" t="n">
        <f aca="false">L3*O3/M3</f>
        <v>11.9774582040674</v>
      </c>
      <c r="Q3" s="4" t="n">
        <f aca="false">J3/K3</f>
        <v>0.852138848001316</v>
      </c>
      <c r="R3" s="4" t="n">
        <f aca="false">P3+Q3</f>
        <v>12.8295970520687</v>
      </c>
      <c r="S3" s="0" t="n">
        <f aca="false">(J3/K3+P3)*T3</f>
        <v>8.03409145219459E-161</v>
      </c>
      <c r="T3" s="4" t="n">
        <f aca="false">S$9/(P3+J3/K3)*(N3/N$9)^(-1/8)</f>
        <v>6.26215415775597E-162</v>
      </c>
      <c r="U3" s="14" t="n">
        <f aca="false">T3^2-1</f>
        <v>-1</v>
      </c>
      <c r="V3" s="4"/>
      <c r="W3" s="0" t="e">
        <f aca="false">S3^-8</f>
        <v>#NUM!</v>
      </c>
      <c r="X3" s="15" t="e">
        <f aca="false">W3/SUM(W$2:W$13)</f>
        <v>#NUM!</v>
      </c>
      <c r="Y3" s="15" t="e">
        <f aca="false">X3-N3</f>
        <v>#NUM!</v>
      </c>
      <c r="Z3" s="4" t="n">
        <f aca="false">Cout_Intangibles2!G3</f>
        <v>30.9635835348302</v>
      </c>
      <c r="AA3" s="4" t="n">
        <f aca="false">Cout_Intangibles2!E3</f>
        <v>22.7213704444822</v>
      </c>
      <c r="AB3" s="4" t="n">
        <f aca="false">Cout_Intangibles2!H3</f>
        <v>0.673090327300143</v>
      </c>
      <c r="AC3" s="9" t="n">
        <f aca="false">VLOOKUP(D3,'paramètres CI'!$A$1:$C$6,3)</f>
        <v>0.0591</v>
      </c>
      <c r="AD3" s="4" t="n">
        <f aca="false">AC3*Z3/AB3</f>
        <v>2.71872542612317</v>
      </c>
      <c r="AE3" s="4" t="n">
        <f aca="false">(AD3+AA3/K3)*T3</f>
        <v>2.27164667069472E-161</v>
      </c>
      <c r="AF3" s="9" t="e">
        <f aca="false">AE3^-8</f>
        <v>#NUM!</v>
      </c>
      <c r="AG3" s="10" t="e">
        <f aca="false">AF3/SUM(AF$2:AF$13)</f>
        <v>#NUM!</v>
      </c>
      <c r="AH3" s="6" t="e">
        <f aca="false">AG3-N3</f>
        <v>#NUM!</v>
      </c>
      <c r="AI3" s="7" t="n">
        <f aca="false">1/(1+0.04)*(1 - (1/(1+0.04))^K3)/(1-1/(1+0.04))</f>
        <v>15.6220799436509</v>
      </c>
      <c r="AJ3" s="4" t="n">
        <f aca="false">(AD3*AI3/K3+AA3/K3)*T3</f>
        <v>1.63300739903715E-161</v>
      </c>
      <c r="AK3" s="4" t="e">
        <f aca="false">AJ3^-8</f>
        <v>#NUM!</v>
      </c>
      <c r="AL3" s="5" t="e">
        <f aca="false">AK3/SUM(AK$2:AK$13)</f>
        <v>#NUM!</v>
      </c>
    </row>
    <row r="4" customFormat="false" ht="13.8" hidden="false" customHeight="false" outlineLevel="0" collapsed="false">
      <c r="A4" s="8" t="s">
        <v>7</v>
      </c>
      <c r="B4" s="0" t="s">
        <v>31</v>
      </c>
      <c r="C4" s="0" t="s">
        <v>35</v>
      </c>
      <c r="D4" s="0" t="s">
        <v>33</v>
      </c>
      <c r="E4" s="0" t="str">
        <f aca="false">VLOOKUP(A4,Nomenclature!$D$1:$E$9,2,0)</f>
        <v>01</v>
      </c>
      <c r="F4" s="0" t="str">
        <f aca="false">VLOOKUP(B4,Nomenclature!$J$1:$K$97,2,0)</f>
        <v>42</v>
      </c>
      <c r="G4" s="0" t="str">
        <f aca="false">VLOOKUP(C4,Nomenclature!$M$1:$N$21,2,0)</f>
        <v>21</v>
      </c>
      <c r="H4" s="0" t="str">
        <f aca="false">VLOOKUP(D4,Nomenclature!$O$25:$P$31,2,0)</f>
        <v>01</v>
      </c>
      <c r="I4" s="0" t="str">
        <f aca="false">CONCATENATE(E4,F4,G4,H4)</f>
        <v>01422101</v>
      </c>
      <c r="J4" s="0" t="n">
        <v>26.9175647799042</v>
      </c>
      <c r="K4" s="0" t="n">
        <v>25</v>
      </c>
      <c r="L4" s="0" t="n">
        <v>154.230139094057</v>
      </c>
      <c r="M4" s="0" t="n">
        <v>0.764904192073004</v>
      </c>
      <c r="N4" s="0" t="n">
        <v>9.99400359784131E-005</v>
      </c>
      <c r="O4" s="0" t="n">
        <f aca="false">VLOOKUP(D4,'paramètres CI'!$A$1:$B$6,2)</f>
        <v>0.033584731604575</v>
      </c>
      <c r="P4" s="0" t="n">
        <f aca="false">L4*O4/M4</f>
        <v>6.77179950180715</v>
      </c>
      <c r="Q4" s="4" t="n">
        <f aca="false">J4/K4</f>
        <v>1.07670259119617</v>
      </c>
      <c r="R4" s="4" t="n">
        <f aca="false">P4+Q4</f>
        <v>7.84850209300332</v>
      </c>
      <c r="S4" s="0" t="n">
        <f aca="false">(J4/K4+P4)*T4</f>
        <v>1.79701561965318E-160</v>
      </c>
      <c r="T4" s="4" t="n">
        <f aca="false">S$9/(P4+J4/K4)*(N4/N$9)^(-1/8)</f>
        <v>2.28962877038047E-161</v>
      </c>
      <c r="U4" s="14" t="n">
        <f aca="false">T4^2-1</f>
        <v>-1</v>
      </c>
      <c r="V4" s="4"/>
      <c r="W4" s="0" t="e">
        <f aca="false">S4^-8</f>
        <v>#NUM!</v>
      </c>
      <c r="X4" s="15" t="e">
        <f aca="false">W4/SUM(W$2:W$13)</f>
        <v>#NUM!</v>
      </c>
      <c r="Y4" s="15" t="e">
        <f aca="false">X4-N4</f>
        <v>#NUM!</v>
      </c>
      <c r="Z4" s="4" t="n">
        <f aca="false">Cout_Intangibles2!G4</f>
        <v>30.9635835348302</v>
      </c>
      <c r="AA4" s="4" t="n">
        <f aca="false">Cout_Intangibles2!E4</f>
        <v>27.7858035174358</v>
      </c>
      <c r="AB4" s="4" t="n">
        <f aca="false">Cout_Intangibles2!H4</f>
        <v>0.762040304871617</v>
      </c>
      <c r="AC4" s="9" t="n">
        <f aca="false">VLOOKUP(D4,'paramètres CI'!$A$1:$C$6,3)</f>
        <v>0.0509473684210526</v>
      </c>
      <c r="AD4" s="4" t="n">
        <f aca="false">AC4*Z4/AB4</f>
        <v>2.07011766687433</v>
      </c>
      <c r="AE4" s="4" t="n">
        <f aca="false">(AD4+AA4/K4)*T4</f>
        <v>7.28456797381476E-161</v>
      </c>
      <c r="AF4" s="9" t="e">
        <f aca="false">AE4^-8</f>
        <v>#NUM!</v>
      </c>
      <c r="AG4" s="10" t="e">
        <f aca="false">AF4/SUM(AF$2:AF$13)</f>
        <v>#NUM!</v>
      </c>
      <c r="AH4" s="6" t="e">
        <f aca="false">AG4-N4</f>
        <v>#NUM!</v>
      </c>
      <c r="AI4" s="7" t="n">
        <f aca="false">1/(1+0.04)*(1 - (1/(1+0.04))^K4)/(1-1/(1+0.04))</f>
        <v>15.6220799436509</v>
      </c>
      <c r="AJ4" s="4" t="n">
        <f aca="false">(AD4*AI4/K4+AA4/K4)*T4</f>
        <v>5.50658899132271E-161</v>
      </c>
      <c r="AK4" s="4" t="e">
        <f aca="false">AJ4^-8</f>
        <v>#NUM!</v>
      </c>
      <c r="AL4" s="5" t="e">
        <f aca="false">AK4/SUM(AK$2:AK$13)</f>
        <v>#NUM!</v>
      </c>
    </row>
    <row r="5" customFormat="false" ht="13.8" hidden="false" customHeight="false" outlineLevel="0" collapsed="false">
      <c r="A5" s="8" t="s">
        <v>7</v>
      </c>
      <c r="B5" s="0" t="s">
        <v>31</v>
      </c>
      <c r="C5" s="0" t="s">
        <v>35</v>
      </c>
      <c r="D5" s="0" t="s">
        <v>34</v>
      </c>
      <c r="E5" s="0" t="str">
        <f aca="false">VLOOKUP(A5,Nomenclature!$D$1:$E$9,2,0)</f>
        <v>01</v>
      </c>
      <c r="F5" s="0" t="str">
        <f aca="false">VLOOKUP(B5,Nomenclature!$J$1:$K$97,2,0)</f>
        <v>42</v>
      </c>
      <c r="G5" s="0" t="str">
        <f aca="false">VLOOKUP(C5,Nomenclature!$M$1:$N$21,2,0)</f>
        <v>21</v>
      </c>
      <c r="H5" s="0" t="str">
        <f aca="false">VLOOKUP(D5,Nomenclature!$O$25:$P$31,2,0)</f>
        <v>06</v>
      </c>
      <c r="I5" s="0" t="str">
        <f aca="false">CONCATENATE(E5,F5,G5,H5)</f>
        <v>01422106</v>
      </c>
      <c r="J5" s="0" t="n">
        <v>26.6293390000412</v>
      </c>
      <c r="K5" s="0" t="n">
        <v>25</v>
      </c>
      <c r="L5" s="0" t="n">
        <v>183.088040055196</v>
      </c>
      <c r="M5" s="0" t="n">
        <v>0.779309582457829</v>
      </c>
      <c r="N5" s="0" t="n">
        <v>9.99400359784131E-005</v>
      </c>
      <c r="O5" s="0" t="n">
        <f aca="false">VLOOKUP(D5,'paramètres CI'!$A$1:$B$6,2)</f>
        <v>0.0424847883250769</v>
      </c>
      <c r="P5" s="0" t="n">
        <f aca="false">L5*O5/M5</f>
        <v>9.98121517005615</v>
      </c>
      <c r="Q5" s="4" t="n">
        <f aca="false">J5/K5</f>
        <v>1.06517356000165</v>
      </c>
      <c r="R5" s="4" t="n">
        <f aca="false">P5+Q5</f>
        <v>11.0463887300578</v>
      </c>
      <c r="S5" s="0" t="n">
        <f aca="false">(J5/K5+P5)*T5</f>
        <v>1.79701561965318E-160</v>
      </c>
      <c r="T5" s="4" t="n">
        <f aca="false">S$9/(P5+J5/K5)*(N5/N$9)^(-1/8)</f>
        <v>1.62679013346996E-161</v>
      </c>
      <c r="U5" s="14" t="n">
        <f aca="false">T5^2-1</f>
        <v>-1</v>
      </c>
      <c r="V5" s="4"/>
      <c r="W5" s="0" t="e">
        <f aca="false">S5^-8</f>
        <v>#NUM!</v>
      </c>
      <c r="X5" s="15" t="e">
        <f aca="false">W5/SUM(W$2:W$13)</f>
        <v>#NUM!</v>
      </c>
      <c r="Y5" s="15" t="e">
        <f aca="false">X5-N5</f>
        <v>#NUM!</v>
      </c>
      <c r="Z5" s="4" t="n">
        <f aca="false">Cout_Intangibles2!G5</f>
        <v>30.9635835348302</v>
      </c>
      <c r="AA5" s="4" t="n">
        <f aca="false">Cout_Intangibles2!E5</f>
        <v>27.0492505291454</v>
      </c>
      <c r="AB5" s="4" t="n">
        <f aca="false">Cout_Intangibles2!H5</f>
        <v>0.776642685346319</v>
      </c>
      <c r="AC5" s="9" t="n">
        <f aca="false">VLOOKUP(D5,'paramètres CI'!$A$1:$C$6,3)</f>
        <v>0.0591</v>
      </c>
      <c r="AD5" s="4" t="n">
        <f aca="false">AC5*Z5/AB5</f>
        <v>2.35622870264008</v>
      </c>
      <c r="AE5" s="4" t="n">
        <f aca="false">(AD5+AA5/K5)*T5</f>
        <v>5.59322776079643E-161</v>
      </c>
      <c r="AF5" s="9" t="e">
        <f aca="false">AE5^-8</f>
        <v>#NUM!</v>
      </c>
      <c r="AG5" s="10" t="e">
        <f aca="false">AF5/SUM(AF$2:AF$13)</f>
        <v>#NUM!</v>
      </c>
      <c r="AH5" s="6" t="e">
        <f aca="false">AG5-N5</f>
        <v>#NUM!</v>
      </c>
      <c r="AI5" s="7" t="n">
        <f aca="false">1/(1+0.04)*(1 - (1/(1+0.04))^K5)/(1-1/(1+0.04))</f>
        <v>15.6220799436509</v>
      </c>
      <c r="AJ5" s="4" t="n">
        <f aca="false">(AD5*AI5/K5+AA5/K5)*T5</f>
        <v>4.15537144517075E-161</v>
      </c>
      <c r="AK5" s="4" t="e">
        <f aca="false">AJ5^-8</f>
        <v>#NUM!</v>
      </c>
      <c r="AL5" s="5" t="e">
        <f aca="false">AK5/SUM(AK$2:AK$13)</f>
        <v>#NUM!</v>
      </c>
    </row>
    <row r="6" customFormat="false" ht="13.8" hidden="false" customHeight="false" outlineLevel="0" collapsed="false">
      <c r="A6" s="8" t="s">
        <v>7</v>
      </c>
      <c r="B6" s="0" t="s">
        <v>31</v>
      </c>
      <c r="C6" s="0" t="s">
        <v>36</v>
      </c>
      <c r="D6" s="0" t="s">
        <v>37</v>
      </c>
      <c r="E6" s="0" t="str">
        <f aca="false">VLOOKUP(A6,Nomenclature!$D$1:$E$9,2,0)</f>
        <v>01</v>
      </c>
      <c r="F6" s="0" t="str">
        <f aca="false">VLOOKUP(B6,Nomenclature!$J$1:$K$97,2,0)</f>
        <v>42</v>
      </c>
      <c r="G6" s="0" t="str">
        <f aca="false">VLOOKUP(C6,Nomenclature!$M$1:$N$21,2,0)</f>
        <v>23</v>
      </c>
      <c r="H6" s="0" t="str">
        <f aca="false">VLOOKUP(D6,Nomenclature!$O$25:$P$31,2,0)</f>
        <v>03</v>
      </c>
      <c r="I6" s="0" t="str">
        <f aca="false">CONCATENATE(E6,F6,G6,H6)</f>
        <v>01422303</v>
      </c>
      <c r="J6" s="0" t="n">
        <v>14.7935991895081</v>
      </c>
      <c r="K6" s="0" t="n">
        <v>20</v>
      </c>
      <c r="L6" s="0" t="n">
        <v>158.498334052588</v>
      </c>
      <c r="M6" s="0" t="n">
        <v>0.720201467643463</v>
      </c>
      <c r="N6" s="0" t="n">
        <v>9.99400359784131E-005</v>
      </c>
      <c r="O6" s="0" t="n">
        <f aca="false">VLOOKUP(D6,'paramètres CI'!$A$1:$B$6,2)</f>
        <v>0.0385046990211696</v>
      </c>
      <c r="P6" s="0" t="n">
        <f aca="false">L6*O6/M6</f>
        <v>8.47392142648752</v>
      </c>
      <c r="Q6" s="4" t="n">
        <f aca="false">J6/K6</f>
        <v>0.739679959475405</v>
      </c>
      <c r="R6" s="4" t="n">
        <f aca="false">P6+Q6</f>
        <v>9.21360138596292</v>
      </c>
      <c r="S6" s="0" t="n">
        <f aca="false">(J6/K6+P6)*T6</f>
        <v>1.79701561965318E-160</v>
      </c>
      <c r="T6" s="4" t="n">
        <f aca="false">S$9/(P6+J6/K6)*(N6/N$9)^(-1/8)</f>
        <v>1.95039436196031E-161</v>
      </c>
      <c r="U6" s="14" t="n">
        <f aca="false">T6^2-1</f>
        <v>-1</v>
      </c>
      <c r="V6" s="4"/>
      <c r="W6" s="0" t="e">
        <f aca="false">S6^-8</f>
        <v>#NUM!</v>
      </c>
      <c r="X6" s="15" t="e">
        <f aca="false">W6/SUM(W$2:W$13)</f>
        <v>#NUM!</v>
      </c>
      <c r="Y6" s="15" t="e">
        <f aca="false">X6-N6</f>
        <v>#NUM!</v>
      </c>
      <c r="Z6" s="4" t="n">
        <f aca="false">Cout_Intangibles2!G6</f>
        <v>30.9635835348302</v>
      </c>
      <c r="AA6" s="4" t="n">
        <f aca="false">Cout_Intangibles2!E6</f>
        <v>15.3368777354426</v>
      </c>
      <c r="AB6" s="4" t="n">
        <f aca="false">Cout_Intangibles2!H6</f>
        <v>0.720307631785739</v>
      </c>
      <c r="AC6" s="9" t="n">
        <f aca="false">VLOOKUP(D6,'paramètres CI'!$A$1:$C$6,3)</f>
        <v>0.0763929293534506</v>
      </c>
      <c r="AD6" s="4" t="n">
        <f aca="false">AC6*Z6/AB6</f>
        <v>3.28387309133711</v>
      </c>
      <c r="AE6" s="4" t="n">
        <f aca="false">(AD6+AA6/K6)*T6</f>
        <v>7.90049555600117E-161</v>
      </c>
      <c r="AF6" s="9" t="e">
        <f aca="false">AE6^-8</f>
        <v>#NUM!</v>
      </c>
      <c r="AG6" s="10" t="e">
        <f aca="false">AF6/SUM(AF$2:AF$13)</f>
        <v>#NUM!</v>
      </c>
      <c r="AH6" s="6" t="e">
        <f aca="false">AG6-N6</f>
        <v>#NUM!</v>
      </c>
      <c r="AI6" s="7" t="n">
        <f aca="false">1/(1+0.04)*(1 - (1/(1+0.04))^K6)/(1-1/(1+0.04))</f>
        <v>13.5903263449677</v>
      </c>
      <c r="AJ6" s="4" t="n">
        <f aca="false">(AD6*AI6/K6+AA6/K6)*T6</f>
        <v>5.84784642163248E-161</v>
      </c>
      <c r="AK6" s="4" t="e">
        <f aca="false">AJ6^-8</f>
        <v>#NUM!</v>
      </c>
      <c r="AL6" s="5" t="e">
        <f aca="false">AK6/SUM(AK$2:AK$13)</f>
        <v>#NUM!</v>
      </c>
    </row>
    <row r="7" customFormat="false" ht="13.8" hidden="false" customHeight="false" outlineLevel="0" collapsed="false">
      <c r="A7" s="8" t="s">
        <v>7</v>
      </c>
      <c r="B7" s="0" t="s">
        <v>31</v>
      </c>
      <c r="C7" s="0" t="s">
        <v>38</v>
      </c>
      <c r="D7" s="0" t="s">
        <v>39</v>
      </c>
      <c r="E7" s="0" t="str">
        <f aca="false">VLOOKUP(A7,Nomenclature!$D$1:$E$9,2,0)</f>
        <v>01</v>
      </c>
      <c r="F7" s="0" t="str">
        <f aca="false">VLOOKUP(B7,Nomenclature!$J$1:$K$97,2,0)</f>
        <v>42</v>
      </c>
      <c r="G7" s="0" t="str">
        <f aca="false">VLOOKUP(C7,Nomenclature!$M$1:$N$21,2,0)</f>
        <v>24</v>
      </c>
      <c r="H7" s="0" t="str">
        <f aca="false">VLOOKUP(D7,Nomenclature!$O$25:$P$31,2,0)</f>
        <v>04</v>
      </c>
      <c r="I7" s="0" t="str">
        <f aca="false">CONCATENATE(E7,F7,G7,H7)</f>
        <v>01422404</v>
      </c>
      <c r="J7" s="0" t="n">
        <v>10.4913102745548</v>
      </c>
      <c r="K7" s="0" t="n">
        <v>20</v>
      </c>
      <c r="L7" s="0" t="n">
        <v>151.476159950436</v>
      </c>
      <c r="M7" s="0" t="n">
        <v>0.950520162316615</v>
      </c>
      <c r="N7" s="0" t="n">
        <v>9.99400359784131E-005</v>
      </c>
      <c r="O7" s="0" t="n">
        <f aca="false">VLOOKUP(D7,'paramètres CI'!$A$1:$B$6,2)</f>
        <v>0.022045059962018</v>
      </c>
      <c r="P7" s="0" t="n">
        <f aca="false">L7*O7/M7</f>
        <v>3.51313013790787</v>
      </c>
      <c r="Q7" s="4" t="n">
        <f aca="false">J7/K7</f>
        <v>0.52456551372774</v>
      </c>
      <c r="R7" s="4" t="n">
        <f aca="false">P7+Q7</f>
        <v>4.03769565163561</v>
      </c>
      <c r="S7" s="0" t="n">
        <f aca="false">(J7/K7+P7)*T7</f>
        <v>1.79701561965318E-160</v>
      </c>
      <c r="T7" s="4" t="n">
        <f aca="false">S$9/(P7+J7/K7)*(N7/N$9)^(-1/8)</f>
        <v>4.45059701051324E-161</v>
      </c>
      <c r="U7" s="14" t="n">
        <f aca="false">T7^2-1</f>
        <v>-1</v>
      </c>
      <c r="V7" s="4"/>
      <c r="W7" s="0" t="e">
        <f aca="false">S7^-8</f>
        <v>#NUM!</v>
      </c>
      <c r="X7" s="15" t="e">
        <f aca="false">W7/SUM(W$2:W$13)</f>
        <v>#NUM!</v>
      </c>
      <c r="Y7" s="15" t="e">
        <f aca="false">X7-N7</f>
        <v>#NUM!</v>
      </c>
      <c r="Z7" s="4" t="n">
        <f aca="false">Cout_Intangibles2!G7</f>
        <v>30.9635835348302</v>
      </c>
      <c r="AA7" s="4" t="n">
        <f aca="false">Cout_Intangibles2!E7</f>
        <v>10.6821436305017</v>
      </c>
      <c r="AB7" s="4" t="n">
        <f aca="false">Cout_Intangibles2!H7</f>
        <v>0.950591675293633</v>
      </c>
      <c r="AC7" s="9" t="n">
        <f aca="false">VLOOKUP(D7,'paramètres CI'!$A$1:$C$6,3)</f>
        <v>0.0386719666666667</v>
      </c>
      <c r="AD7" s="4" t="n">
        <f aca="false">AC7*Z7/AB7</f>
        <v>1.25966037938385</v>
      </c>
      <c r="AE7" s="4" t="n">
        <f aca="false">(AD7+AA7/K7)*T7</f>
        <v>7.98333654413692E-161</v>
      </c>
      <c r="AF7" s="9" t="e">
        <f aca="false">AE7^-8</f>
        <v>#NUM!</v>
      </c>
      <c r="AG7" s="10" t="e">
        <f aca="false">AF7/SUM(AF$2:AF$13)</f>
        <v>#NUM!</v>
      </c>
      <c r="AH7" s="6" t="e">
        <f aca="false">AG7-N7</f>
        <v>#NUM!</v>
      </c>
      <c r="AI7" s="7" t="n">
        <f aca="false">1/(1+0.04)*(1 - (1/(1+0.04))^K7)/(1-1/(1+0.04))</f>
        <v>13.5903263449677</v>
      </c>
      <c r="AJ7" s="4" t="n">
        <f aca="false">(AD7*AI7/K7+AA7/K7)*T7</f>
        <v>6.18662787220059E-161</v>
      </c>
      <c r="AK7" s="4" t="e">
        <f aca="false">AJ7^-8</f>
        <v>#NUM!</v>
      </c>
      <c r="AL7" s="5" t="e">
        <f aca="false">AK7/SUM(AK$2:AK$13)</f>
        <v>#NUM!</v>
      </c>
    </row>
    <row r="8" customFormat="false" ht="13.8" hidden="false" customHeight="false" outlineLevel="0" collapsed="false">
      <c r="A8" s="8" t="s">
        <v>7</v>
      </c>
      <c r="B8" s="0" t="s">
        <v>31</v>
      </c>
      <c r="C8" s="0" t="s">
        <v>40</v>
      </c>
      <c r="D8" s="0" t="s">
        <v>37</v>
      </c>
      <c r="E8" s="0" t="str">
        <f aca="false">VLOOKUP(A8,Nomenclature!$D$1:$E$9,2,0)</f>
        <v>01</v>
      </c>
      <c r="F8" s="0" t="str">
        <f aca="false">VLOOKUP(B8,Nomenclature!$J$1:$K$97,2,0)</f>
        <v>42</v>
      </c>
      <c r="G8" s="0" t="str">
        <f aca="false">VLOOKUP(C8,Nomenclature!$M$1:$N$21,2,0)</f>
        <v>03</v>
      </c>
      <c r="H8" s="0" t="str">
        <f aca="false">VLOOKUP(D8,Nomenclature!$O$25:$P$31,2,0)</f>
        <v>03</v>
      </c>
      <c r="I8" s="0" t="str">
        <f aca="false">CONCATENATE(E8,F8,G8,H8)</f>
        <v>01420303</v>
      </c>
      <c r="J8" s="0" t="n">
        <v>11.8348793516065</v>
      </c>
      <c r="K8" s="0" t="n">
        <v>20</v>
      </c>
      <c r="L8" s="0" t="n">
        <v>158.498334052588</v>
      </c>
      <c r="M8" s="0" t="n">
        <v>0.508932358001474</v>
      </c>
      <c r="N8" s="0" t="n">
        <v>0.0355200803689642</v>
      </c>
      <c r="O8" s="0" t="n">
        <f aca="false">VLOOKUP(D8,'paramètres CI'!$A$1:$B$6,2)</f>
        <v>0.0385046990211696</v>
      </c>
      <c r="P8" s="0" t="n">
        <f aca="false">L8*O8/M8</f>
        <v>11.991634157469</v>
      </c>
      <c r="Q8" s="4" t="n">
        <f aca="false">J8/K8</f>
        <v>0.591743967580325</v>
      </c>
      <c r="R8" s="4" t="n">
        <f aca="false">P8+Q8</f>
        <v>12.5833781250493</v>
      </c>
      <c r="S8" s="0" t="n">
        <f aca="false">(J8/K8+P8)*T8</f>
        <v>8.62402580248206E-161</v>
      </c>
      <c r="T8" s="4" t="n">
        <f aca="false">S$9/(P8+J8/K8)*(N8/N$9)^(-1/8)</f>
        <v>6.85350604327348E-162</v>
      </c>
      <c r="U8" s="14" t="n">
        <f aca="false">T8^2-1</f>
        <v>-1</v>
      </c>
      <c r="V8" s="4"/>
      <c r="W8" s="0" t="e">
        <f aca="false">S8^-8</f>
        <v>#NUM!</v>
      </c>
      <c r="X8" s="15" t="e">
        <f aca="false">W8/SUM(W$2:W$13)</f>
        <v>#NUM!</v>
      </c>
      <c r="Y8" s="15" t="e">
        <f aca="false">X8-N8</f>
        <v>#NUM!</v>
      </c>
      <c r="Z8" s="4" t="n">
        <f aca="false">Cout_Intangibles2!G8</f>
        <v>30.9635835348302</v>
      </c>
      <c r="AA8" s="4" t="n">
        <f aca="false">Cout_Intangibles2!E8</f>
        <v>12.8829772977718</v>
      </c>
      <c r="AB8" s="4" t="n">
        <f aca="false">Cout_Intangibles2!H8</f>
        <v>0.551585142123673</v>
      </c>
      <c r="AC8" s="9" t="n">
        <f aca="false">VLOOKUP(D8,'paramètres CI'!$A$1:$C$6,3)</f>
        <v>0.0763929293534506</v>
      </c>
      <c r="AD8" s="4" t="n">
        <f aca="false">AC8*Z8/AB8</f>
        <v>4.28836578229584</v>
      </c>
      <c r="AE8" s="4" t="n">
        <f aca="false">(AD8+AA8/K8)*T8</f>
        <v>3.38050189430135E-161</v>
      </c>
      <c r="AF8" s="9" t="e">
        <f aca="false">AE8^-8</f>
        <v>#NUM!</v>
      </c>
      <c r="AG8" s="10" t="e">
        <f aca="false">AF8/SUM(AF$2:AF$13)</f>
        <v>#NUM!</v>
      </c>
      <c r="AH8" s="6" t="e">
        <f aca="false">AG8-N8</f>
        <v>#NUM!</v>
      </c>
      <c r="AI8" s="7" t="n">
        <f aca="false">1/(1+0.04)*(1 - (1/(1+0.04))^K8)/(1-1/(1+0.04))</f>
        <v>13.5903263449677</v>
      </c>
      <c r="AJ8" s="4" t="n">
        <f aca="false">(AD8*AI8/K8+AA8/K8)*T8</f>
        <v>2.4385894284588E-161</v>
      </c>
      <c r="AK8" s="4" t="e">
        <f aca="false">AJ8^-8</f>
        <v>#NUM!</v>
      </c>
      <c r="AL8" s="5" t="e">
        <f aca="false">AK8/SUM(AK$2:AK$13)</f>
        <v>#NUM!</v>
      </c>
    </row>
    <row r="9" customFormat="false" ht="13.8" hidden="false" customHeight="false" outlineLevel="0" collapsed="false">
      <c r="A9" s="8" t="s">
        <v>7</v>
      </c>
      <c r="B9" s="0" t="s">
        <v>31</v>
      </c>
      <c r="C9" s="0" t="s">
        <v>41</v>
      </c>
      <c r="D9" s="0" t="s">
        <v>39</v>
      </c>
      <c r="E9" s="0" t="str">
        <f aca="false">VLOOKUP(A9,Nomenclature!$D$1:$E$9,2,0)</f>
        <v>01</v>
      </c>
      <c r="F9" s="0" t="str">
        <f aca="false">VLOOKUP(B9,Nomenclature!$J$1:$K$97,2,0)</f>
        <v>42</v>
      </c>
      <c r="G9" s="0" t="str">
        <f aca="false">VLOOKUP(C9,Nomenclature!$M$1:$N$21,2,0)</f>
        <v>04</v>
      </c>
      <c r="H9" s="0" t="str">
        <f aca="false">VLOOKUP(D9,Nomenclature!$O$25:$P$31,2,0)</f>
        <v>04</v>
      </c>
      <c r="I9" s="0" t="str">
        <f aca="false">CONCATENATE(E9,F9,G9,H9)</f>
        <v>01420404</v>
      </c>
      <c r="J9" s="0" t="n">
        <v>8.39304821964383</v>
      </c>
      <c r="K9" s="0" t="n">
        <v>20</v>
      </c>
      <c r="L9" s="0" t="n">
        <v>151.476159950436</v>
      </c>
      <c r="M9" s="0" t="n">
        <v>0.671181772556996</v>
      </c>
      <c r="N9" s="0" t="n">
        <v>0.442893313394724</v>
      </c>
      <c r="O9" s="0" t="n">
        <f aca="false">VLOOKUP(D9,'paramètres CI'!$A$1:$B$6,2)</f>
        <v>0.022045059962018</v>
      </c>
      <c r="P9" s="0" t="n">
        <f aca="false">L9*O9/M9</f>
        <v>4.9752558330091</v>
      </c>
      <c r="Q9" s="4" t="n">
        <f aca="false">J9/K9</f>
        <v>0.419652410982192</v>
      </c>
      <c r="R9" s="4" t="n">
        <f aca="false">P9+Q9</f>
        <v>5.3949082439913</v>
      </c>
      <c r="S9" s="0" t="n">
        <f aca="false">(J9/K9+P9)*T9</f>
        <v>6.29117693008234E-161</v>
      </c>
      <c r="T9" s="0" t="n">
        <v>1.16613233173878E-161</v>
      </c>
      <c r="U9" s="14" t="n">
        <f aca="false">T9^2-1</f>
        <v>-1</v>
      </c>
      <c r="V9" s="4" t="n">
        <f aca="false">SUM(U2:U13)</f>
        <v>-12</v>
      </c>
      <c r="W9" s="0" t="e">
        <f aca="false">S9^-8</f>
        <v>#NUM!</v>
      </c>
      <c r="X9" s="15" t="e">
        <f aca="false">W9/SUM(W$2:W$13)</f>
        <v>#NUM!</v>
      </c>
      <c r="Y9" s="15" t="e">
        <f aca="false">X9-N9</f>
        <v>#NUM!</v>
      </c>
      <c r="Z9" s="4" t="n">
        <f aca="false">Cout_Intangibles2!G9</f>
        <v>30.9635835348302</v>
      </c>
      <c r="AA9" s="4" t="n">
        <f aca="false">Cout_Intangibles2!E9</f>
        <v>8.97300064962139</v>
      </c>
      <c r="AB9" s="4" t="n">
        <f aca="false">Cout_Intangibles2!H9</f>
        <v>0.727301944094239</v>
      </c>
      <c r="AC9" s="9" t="n">
        <f aca="false">VLOOKUP(D9,'paramètres CI'!$A$1:$C$6,3)</f>
        <v>0.0386719666666667</v>
      </c>
      <c r="AD9" s="4" t="n">
        <f aca="false">AC9*Z9/AB9</f>
        <v>1.64639003107676</v>
      </c>
      <c r="AE9" s="4" t="n">
        <f aca="false">(AD9+AA9/K9)*T9</f>
        <v>2.44309395440286E-161</v>
      </c>
      <c r="AF9" s="9" t="e">
        <f aca="false">AE9^-8</f>
        <v>#NUM!</v>
      </c>
      <c r="AG9" s="10" t="e">
        <f aca="false">AF9/SUM(AF$2:AF$13)</f>
        <v>#NUM!</v>
      </c>
      <c r="AH9" s="6" t="e">
        <f aca="false">AG9-N9</f>
        <v>#NUM!</v>
      </c>
      <c r="AI9" s="7" t="n">
        <f aca="false">1/(1+0.04)*(1 - (1/(1+0.04))^K9)/(1-1/(1+0.04))</f>
        <v>13.5903263449677</v>
      </c>
      <c r="AJ9" s="4" t="n">
        <f aca="false">(AD9*AI9/K9+AA9/K9)*T9</f>
        <v>1.82779456102103E-161</v>
      </c>
      <c r="AK9" s="4" t="e">
        <f aca="false">AJ9^-8</f>
        <v>#NUM!</v>
      </c>
      <c r="AL9" s="5" t="e">
        <f aca="false">AK9/SUM(AK$2:AK$13)</f>
        <v>#NUM!</v>
      </c>
    </row>
    <row r="10" customFormat="false" ht="13.8" hidden="false" customHeight="false" outlineLevel="0" collapsed="false">
      <c r="A10" s="8" t="s">
        <v>7</v>
      </c>
      <c r="B10" s="0" t="s">
        <v>31</v>
      </c>
      <c r="C10" s="0" t="s">
        <v>42</v>
      </c>
      <c r="D10" s="0" t="s">
        <v>43</v>
      </c>
      <c r="E10" s="0" t="str">
        <f aca="false">VLOOKUP(A10,Nomenclature!$D$1:$E$9,2,0)</f>
        <v>01</v>
      </c>
      <c r="F10" s="0" t="str">
        <f aca="false">VLOOKUP(B10,Nomenclature!$J$1:$K$97,2,0)</f>
        <v>42</v>
      </c>
      <c r="G10" s="0" t="str">
        <f aca="false">VLOOKUP(C10,Nomenclature!$M$1:$N$21,2,0)</f>
        <v>05</v>
      </c>
      <c r="H10" s="0" t="str">
        <f aca="false">VLOOKUP(D10,Nomenclature!$O$25:$P$31,2,0)</f>
        <v>02</v>
      </c>
      <c r="I10" s="0" t="str">
        <f aca="false">CONCATENATE(E10,F10,G10,H10)</f>
        <v>01420502</v>
      </c>
      <c r="J10" s="0" t="n">
        <v>26.3296673295953</v>
      </c>
      <c r="K10" s="0" t="n">
        <v>17</v>
      </c>
      <c r="L10" s="0" t="n">
        <v>162.022391406333</v>
      </c>
      <c r="M10" s="0" t="n">
        <v>2.27694394622092</v>
      </c>
      <c r="N10" s="0" t="n">
        <v>0.156316374644757</v>
      </c>
      <c r="O10" s="0" t="n">
        <f aca="false">VLOOKUP(D10,'paramètres CI'!$A$1:$B$6,2)</f>
        <v>0.0935912806596305</v>
      </c>
      <c r="P10" s="0" t="n">
        <f aca="false">L10*O10/M10</f>
        <v>6.65975248640721</v>
      </c>
      <c r="Q10" s="4" t="n">
        <f aca="false">J10/K10</f>
        <v>1.54880396056443</v>
      </c>
      <c r="R10" s="4" t="n">
        <f aca="false">P10+Q10</f>
        <v>8.20855644697164</v>
      </c>
      <c r="S10" s="0" t="n">
        <f aca="false">(J10/K10+P10)*T10</f>
        <v>7.16586678741804E-161</v>
      </c>
      <c r="T10" s="4" t="n">
        <f aca="false">S$9/(P10+J10/K10)*(N10/N$9)^(-1/8)</f>
        <v>8.72975270829956E-162</v>
      </c>
      <c r="U10" s="14" t="n">
        <f aca="false">T10^2-1</f>
        <v>-1</v>
      </c>
      <c r="V10" s="4"/>
      <c r="W10" s="0" t="e">
        <f aca="false">S10^-8</f>
        <v>#NUM!</v>
      </c>
      <c r="X10" s="15" t="e">
        <f aca="false">W10/SUM(W$2:W$13)</f>
        <v>#NUM!</v>
      </c>
      <c r="Y10" s="15" t="e">
        <f aca="false">X10-N10</f>
        <v>#NUM!</v>
      </c>
      <c r="Z10" s="4" t="n">
        <f aca="false">Cout_Intangibles2!G10</f>
        <v>30.9635835348302</v>
      </c>
      <c r="AA10" s="4" t="n">
        <f aca="false">Cout_Intangibles2!E10</f>
        <v>28.9340366960554</v>
      </c>
      <c r="AB10" s="4" t="n">
        <f aca="false">Cout_Intangibles2!H10</f>
        <v>2.45701711046511</v>
      </c>
      <c r="AC10" s="9" t="n">
        <f aca="false">VLOOKUP(D10,'paramètres CI'!$A$1:$C$6,3)</f>
        <v>0.09847</v>
      </c>
      <c r="AD10" s="4" t="n">
        <f aca="false">AC10*Z10/AB10</f>
        <v>1.24092911591387</v>
      </c>
      <c r="AE10" s="4" t="n">
        <f aca="false">(AD10+AA10/K10)*T10</f>
        <v>2.56910622639527E-161</v>
      </c>
      <c r="AF10" s="9" t="e">
        <f aca="false">AE10^-8</f>
        <v>#NUM!</v>
      </c>
      <c r="AG10" s="10" t="e">
        <f aca="false">AF10/SUM(AF$2:AF$13)</f>
        <v>#NUM!</v>
      </c>
      <c r="AH10" s="6" t="e">
        <f aca="false">AG10-N10</f>
        <v>#NUM!</v>
      </c>
      <c r="AI10" s="7" t="n">
        <f aca="false">1/(1+0.04)*(1 - (1/(1+0.04))^K10)/(1-1/(1+0.04))</f>
        <v>12.1656688537057</v>
      </c>
      <c r="AJ10" s="4" t="n">
        <f aca="false">(AD10*AI10/K10+AA10/K10)*T10</f>
        <v>2.26104546083067E-161</v>
      </c>
      <c r="AK10" s="4" t="e">
        <f aca="false">AJ10^-8</f>
        <v>#NUM!</v>
      </c>
      <c r="AL10" s="5" t="e">
        <f aca="false">AK10/SUM(AK$2:AK$13)</f>
        <v>#NUM!</v>
      </c>
    </row>
    <row r="11" customFormat="false" ht="13.8" hidden="false" customHeight="false" outlineLevel="0" collapsed="false">
      <c r="A11" s="8" t="s">
        <v>7</v>
      </c>
      <c r="B11" s="0" t="s">
        <v>31</v>
      </c>
      <c r="C11" s="0" t="s">
        <v>44</v>
      </c>
      <c r="D11" s="0" t="s">
        <v>43</v>
      </c>
      <c r="E11" s="0" t="str">
        <f aca="false">VLOOKUP(A11,Nomenclature!$D$1:$E$9,2,0)</f>
        <v>01</v>
      </c>
      <c r="F11" s="0" t="str">
        <f aca="false">VLOOKUP(B11,Nomenclature!$J$1:$K$97,2,0)</f>
        <v>42</v>
      </c>
      <c r="G11" s="0" t="str">
        <f aca="false">VLOOKUP(C11,Nomenclature!$M$1:$N$21,2,0)</f>
        <v>25</v>
      </c>
      <c r="H11" s="0" t="str">
        <f aca="false">VLOOKUP(D11,Nomenclature!$O$25:$P$31,2,0)</f>
        <v>02</v>
      </c>
      <c r="I11" s="0" t="str">
        <f aca="false">CONCATENATE(E11,F11,G11,H11)</f>
        <v>01422502</v>
      </c>
      <c r="J11" s="0" t="n">
        <v>32.9120841619941</v>
      </c>
      <c r="K11" s="0" t="n">
        <v>17</v>
      </c>
      <c r="L11" s="0" t="n">
        <v>162.022391406333</v>
      </c>
      <c r="M11" s="0" t="n">
        <v>3.17730976744185</v>
      </c>
      <c r="N11" s="0" t="n">
        <v>9.99400359784131E-005</v>
      </c>
      <c r="O11" s="0" t="n">
        <f aca="false">VLOOKUP(D11,'paramètres CI'!$A$1:$B$6,2)</f>
        <v>0.0935912806596305</v>
      </c>
      <c r="P11" s="0" t="n">
        <f aca="false">L11*O11/M11</f>
        <v>4.77255421005536</v>
      </c>
      <c r="Q11" s="4" t="n">
        <f aca="false">J11/K11</f>
        <v>1.93600495070554</v>
      </c>
      <c r="R11" s="4" t="n">
        <f aca="false">P11+Q11</f>
        <v>6.7085591607609</v>
      </c>
      <c r="S11" s="0" t="n">
        <f aca="false">(J11/K11+P11)*T11</f>
        <v>1.79701561965318E-160</v>
      </c>
      <c r="T11" s="4" t="n">
        <f aca="false">S$9/(P11+J11/K11)*(N11/N$9)^(-1/8)</f>
        <v>2.67869087324164E-161</v>
      </c>
      <c r="U11" s="14" t="n">
        <f aca="false">T11^2-1</f>
        <v>-1</v>
      </c>
      <c r="V11" s="4"/>
      <c r="W11" s="0" t="e">
        <f aca="false">S11^-8</f>
        <v>#NUM!</v>
      </c>
      <c r="X11" s="15" t="e">
        <f aca="false">W11/SUM(W$2:W$13)</f>
        <v>#NUM!</v>
      </c>
      <c r="Y11" s="15" t="e">
        <f aca="false">X11-N11</f>
        <v>#NUM!</v>
      </c>
      <c r="Z11" s="4" t="n">
        <f aca="false">Cout_Intangibles2!G11</f>
        <v>30.9635835348302</v>
      </c>
      <c r="AA11" s="4" t="n">
        <f aca="false">Cout_Intangibles2!E11</f>
        <v>34.4452817810183</v>
      </c>
      <c r="AB11" s="4" t="n">
        <f aca="false">Cout_Intangibles2!H11</f>
        <v>3.17730976744185</v>
      </c>
      <c r="AC11" s="9" t="n">
        <f aca="false">VLOOKUP(D11,'paramètres CI'!$A$1:$C$6,3)</f>
        <v>0.09847</v>
      </c>
      <c r="AD11" s="4" t="n">
        <f aca="false">AC11*Z11/AB11</f>
        <v>0.959611839524719</v>
      </c>
      <c r="AE11" s="4" t="n">
        <f aca="false">(AD11+AA11/K11)*T11</f>
        <v>7.99804829598067E-161</v>
      </c>
      <c r="AF11" s="9" t="e">
        <f aca="false">AE11^-8</f>
        <v>#NUM!</v>
      </c>
      <c r="AG11" s="10" t="e">
        <f aca="false">AF11/SUM(AF$2:AF$13)</f>
        <v>#NUM!</v>
      </c>
      <c r="AH11" s="6" t="e">
        <f aca="false">AG11-N11</f>
        <v>#NUM!</v>
      </c>
      <c r="AI11" s="7" t="n">
        <f aca="false">1/(1+0.04)*(1 - (1/(1+0.04))^K11)/(1-1/(1+0.04))</f>
        <v>12.1656688537057</v>
      </c>
      <c r="AJ11" s="4" t="n">
        <f aca="false">(AD11*AI11/K11+AA11/K11)*T11</f>
        <v>7.26706800082964E-161</v>
      </c>
      <c r="AK11" s="4" t="e">
        <f aca="false">AJ11^-8</f>
        <v>#NUM!</v>
      </c>
      <c r="AL11" s="5" t="e">
        <f aca="false">AK11/SUM(AK$2:AK$13)</f>
        <v>#NUM!</v>
      </c>
    </row>
    <row r="12" customFormat="false" ht="13.8" hidden="false" customHeight="false" outlineLevel="0" collapsed="false">
      <c r="A12" s="8" t="s">
        <v>7</v>
      </c>
      <c r="B12" s="0" t="s">
        <v>31</v>
      </c>
      <c r="C12" s="0" t="s">
        <v>45</v>
      </c>
      <c r="D12" s="0" t="s">
        <v>43</v>
      </c>
      <c r="E12" s="0" t="str">
        <f aca="false">VLOOKUP(A12,Nomenclature!$D$1:$E$9,2,0)</f>
        <v>01</v>
      </c>
      <c r="F12" s="0" t="str">
        <f aca="false">VLOOKUP(B12,Nomenclature!$J$1:$K$97,2,0)</f>
        <v>42</v>
      </c>
      <c r="G12" s="0" t="str">
        <f aca="false">VLOOKUP(C12,Nomenclature!$M$1:$N$21,2,0)</f>
        <v>06</v>
      </c>
      <c r="H12" s="0" t="str">
        <f aca="false">VLOOKUP(D12,Nomenclature!$O$25:$P$31,2,0)</f>
        <v>02</v>
      </c>
      <c r="I12" s="0" t="str">
        <f aca="false">CONCATENATE(E12,F12,G12,H12)</f>
        <v>01420602</v>
      </c>
      <c r="J12" s="0" t="n">
        <v>10</v>
      </c>
      <c r="K12" s="0" t="n">
        <v>13</v>
      </c>
      <c r="L12" s="0" t="n">
        <v>150.05335784412</v>
      </c>
      <c r="M12" s="0" t="n">
        <v>0.9</v>
      </c>
      <c r="N12" s="0" t="n">
        <v>0.279490134385912</v>
      </c>
      <c r="O12" s="0" t="n">
        <f aca="false">VLOOKUP(D12,'paramètres CI'!$A$1:$B$6,2)</f>
        <v>0.0935912806596305</v>
      </c>
      <c r="P12" s="0" t="n">
        <f aca="false">L12*O12/M12</f>
        <v>15.6040954754544</v>
      </c>
      <c r="Q12" s="4" t="n">
        <f aca="false">J12/K12</f>
        <v>0.769230769230769</v>
      </c>
      <c r="R12" s="4" t="n">
        <f aca="false">P12+Q12</f>
        <v>16.3733262446852</v>
      </c>
      <c r="S12" s="0" t="n">
        <f aca="false">(J12/K12+P12)*T12</f>
        <v>6.66382340304888E-161</v>
      </c>
      <c r="T12" s="4" t="n">
        <f aca="false">S$9/(P12+J12/K12)*(N12/N$9)^(-1/8)</f>
        <v>4.06992647887412E-162</v>
      </c>
      <c r="U12" s="14" t="n">
        <f aca="false">T12^2-1</f>
        <v>-1</v>
      </c>
      <c r="V12" s="4"/>
      <c r="W12" s="0" t="e">
        <f aca="false">S12^-8</f>
        <v>#NUM!</v>
      </c>
      <c r="X12" s="15" t="e">
        <f aca="false">W12/SUM(W$2:W$13)</f>
        <v>#NUM!</v>
      </c>
      <c r="Y12" s="15" t="e">
        <f aca="false">X12-N12</f>
        <v>#NUM!</v>
      </c>
      <c r="Z12" s="4" t="n">
        <f aca="false">Cout_Intangibles2!G12</f>
        <v>30.9635835348302</v>
      </c>
      <c r="AA12" s="4" t="n">
        <f aca="false">Cout_Intangibles2!E12</f>
        <v>10.4</v>
      </c>
      <c r="AB12" s="4" t="n">
        <f aca="false">Cout_Intangibles2!H12</f>
        <v>0.92</v>
      </c>
      <c r="AC12" s="9" t="n">
        <f aca="false">VLOOKUP(D12,'paramètres CI'!$A$1:$C$6,3)</f>
        <v>0.09847</v>
      </c>
      <c r="AD12" s="4" t="n">
        <f aca="false">AC12*Z12/AB12</f>
        <v>3.31411312029862</v>
      </c>
      <c r="AE12" s="4" t="n">
        <f aca="false">(AD12+AA12/K12)*T12</f>
        <v>1.67441379253868E-161</v>
      </c>
      <c r="AF12" s="9" t="e">
        <f aca="false">AE12^-8</f>
        <v>#NUM!</v>
      </c>
      <c r="AG12" s="10" t="e">
        <f aca="false">AF12/SUM(AF$2:AF$13)</f>
        <v>#NUM!</v>
      </c>
      <c r="AH12" s="6" t="e">
        <f aca="false">AG12-N12</f>
        <v>#NUM!</v>
      </c>
      <c r="AI12" s="7" t="n">
        <f aca="false">1/(1+0.04)*(1 - (1/(1+0.04))^K12)/(1-1/(1+0.04))</f>
        <v>9.98564784663304</v>
      </c>
      <c r="AJ12" s="4" t="n">
        <f aca="false">(AD12*AI12/K12+AA12/K12)*T12</f>
        <v>1.36165860103751E-161</v>
      </c>
      <c r="AK12" s="4" t="e">
        <f aca="false">AJ12^-8</f>
        <v>#NUM!</v>
      </c>
      <c r="AL12" s="5" t="e">
        <f aca="false">AK12/SUM(AK$2:AK$13)</f>
        <v>#NUM!</v>
      </c>
    </row>
    <row r="13" s="12" customFormat="true" ht="13.8" hidden="false" customHeight="false" outlineLevel="0" collapsed="false">
      <c r="A13" s="11" t="s">
        <v>7</v>
      </c>
      <c r="B13" s="12" t="s">
        <v>31</v>
      </c>
      <c r="C13" s="12" t="s">
        <v>46</v>
      </c>
      <c r="D13" s="12" t="s">
        <v>43</v>
      </c>
      <c r="E13" s="0" t="str">
        <f aca="false">VLOOKUP(A13,Nomenclature!$D$1:$E$9,2,0)</f>
        <v>01</v>
      </c>
      <c r="F13" s="0" t="str">
        <f aca="false">VLOOKUP(B13,Nomenclature!$J$1:$K$97,2,0)</f>
        <v>42</v>
      </c>
      <c r="G13" s="0" t="str">
        <f aca="false">VLOOKUP(C13,Nomenclature!$M$1:$N$21,2,0)</f>
        <v>26</v>
      </c>
      <c r="H13" s="0" t="str">
        <f aca="false">VLOOKUP(D13,Nomenclature!$O$25:$P$31,2,0)</f>
        <v>02</v>
      </c>
      <c r="I13" s="0" t="str">
        <f aca="false">CONCATENATE(E13,F13,G13,H13)</f>
        <v>01422602</v>
      </c>
      <c r="J13" s="12" t="n">
        <v>12</v>
      </c>
      <c r="K13" s="12" t="n">
        <v>13</v>
      </c>
      <c r="L13" s="12" t="n">
        <v>150.05335784412</v>
      </c>
      <c r="M13" s="12" t="n">
        <v>1</v>
      </c>
      <c r="N13" s="12" t="n">
        <v>9.99400359784131E-005</v>
      </c>
      <c r="O13" s="12" t="n">
        <f aca="false">VLOOKUP(D13,'paramètres CI'!$A$1:$B$6,2)</f>
        <v>0.0935912806596305</v>
      </c>
      <c r="P13" s="12" t="n">
        <f aca="false">L13*O13/M13</f>
        <v>14.043685927909</v>
      </c>
      <c r="Q13" s="4" t="n">
        <f aca="false">J13/K13</f>
        <v>0.923076923076923</v>
      </c>
      <c r="R13" s="4" t="n">
        <f aca="false">P13+Q13</f>
        <v>14.9667628509859</v>
      </c>
      <c r="S13" s="0" t="n">
        <f aca="false">(J13/K13+P13)*T13</f>
        <v>1.79701561965318E-160</v>
      </c>
      <c r="T13" s="4" t="n">
        <f aca="false">S$9/(P13+J13/K13)*(N13/N$9)^(-1/8)</f>
        <v>1.20067087154708E-161</v>
      </c>
      <c r="U13" s="14" t="n">
        <f aca="false">T13^2-1</f>
        <v>-1</v>
      </c>
      <c r="V13" s="4"/>
      <c r="W13" s="12" t="e">
        <f aca="false">S13^-8</f>
        <v>#NUM!</v>
      </c>
      <c r="X13" s="13" t="e">
        <f aca="false">W13/SUM(W$2:W$13)</f>
        <v>#NUM!</v>
      </c>
      <c r="Y13" s="12" t="e">
        <f aca="false">X13-N13</f>
        <v>#NUM!</v>
      </c>
      <c r="Z13" s="4" t="n">
        <f aca="false">Cout_Intangibles2!G13</f>
        <v>30.9635835348302</v>
      </c>
      <c r="AA13" s="4" t="n">
        <f aca="false">Cout_Intangibles2!E13</f>
        <v>12</v>
      </c>
      <c r="AB13" s="4" t="n">
        <f aca="false">Cout_Intangibles2!H13</f>
        <v>1</v>
      </c>
      <c r="AC13" s="12" t="n">
        <f aca="false">VLOOKUP(D13,'paramètres CI'!$A$1:$C$6,3)</f>
        <v>0.09847</v>
      </c>
      <c r="AD13" s="4" t="n">
        <f aca="false">AC13*Z13/AB13</f>
        <v>3.04898407067473</v>
      </c>
      <c r="AE13" s="4" t="n">
        <f aca="false">(AD13+AA13/K13)*T13</f>
        <v>4.76913793520597E-161</v>
      </c>
      <c r="AF13" s="12" t="e">
        <f aca="false">AE13^-8</f>
        <v>#NUM!</v>
      </c>
      <c r="AG13" s="13" t="e">
        <f aca="false">AF13/SUM(AF$2:AF$13)</f>
        <v>#NUM!</v>
      </c>
      <c r="AH13" s="6" t="e">
        <f aca="false">AG13-N13</f>
        <v>#NUM!</v>
      </c>
      <c r="AI13" s="7" t="n">
        <f aca="false">1/(1+0.04)*(1 - (1/(1+0.04))^K13)/(1-1/(1+0.04))</f>
        <v>9.98564784663304</v>
      </c>
      <c r="AJ13" s="4" t="n">
        <f aca="false">(AD13*AI13/K13+AA13/K13)*T13</f>
        <v>3.92029025629826E-161</v>
      </c>
      <c r="AK13" s="4" t="e">
        <f aca="false">AJ13^-8</f>
        <v>#NUM!</v>
      </c>
      <c r="AL13" s="5" t="e">
        <f aca="false">AK13/SUM(AK$2:AK$13)</f>
        <v>#NUM!</v>
      </c>
    </row>
    <row r="14" s="4" customFormat="true" ht="13.8" hidden="false" customHeight="false" outlineLevel="0" collapsed="false">
      <c r="A14" s="3" t="s">
        <v>7</v>
      </c>
      <c r="B14" s="4" t="s">
        <v>47</v>
      </c>
      <c r="C14" s="4" t="s">
        <v>32</v>
      </c>
      <c r="D14" s="4" t="s">
        <v>33</v>
      </c>
      <c r="J14" s="4" t="n">
        <v>16.7615768608474</v>
      </c>
      <c r="K14" s="4" t="n">
        <v>25</v>
      </c>
      <c r="L14" s="4" t="n">
        <v>118.056432407415</v>
      </c>
      <c r="M14" s="4" t="n">
        <v>0.635779803220098</v>
      </c>
      <c r="N14" s="4" t="n">
        <v>0.0203451973062938</v>
      </c>
      <c r="O14" s="4" t="n">
        <f aca="false">VLOOKUP(D14,'paramètres CI'!$A$1:$B$6,2)</f>
        <v>0.033584731604575</v>
      </c>
      <c r="P14" s="4" t="n">
        <f aca="false">L14*O14/M14</f>
        <v>6.23626855794299</v>
      </c>
      <c r="Q14" s="4" t="n">
        <f aca="false">J14/K14</f>
        <v>0.670463074433896</v>
      </c>
      <c r="R14" s="4" t="n">
        <f aca="false">P14+Q14</f>
        <v>6.90673163237689</v>
      </c>
      <c r="S14" s="0" t="n">
        <f aca="false">(J14/K14+P14)*T14</f>
        <v>6.60639638260581E-006</v>
      </c>
      <c r="T14" s="4" t="n">
        <f aca="false">S$21/(P14+J14/K14)*(N14/N$21)^(-1/8)</f>
        <v>9.56515575563529E-007</v>
      </c>
      <c r="U14" s="4" t="n">
        <f aca="false">T14^2</f>
        <v>9.14922046295628E-013</v>
      </c>
      <c r="W14" s="4" t="n">
        <f aca="false">S14^-8</f>
        <v>2.75602389209658E+041</v>
      </c>
      <c r="X14" s="5" t="n">
        <f aca="false">W14/SUM(W$14:W$25)</f>
        <v>0.0203451973062938</v>
      </c>
      <c r="Y14" s="5" t="n">
        <f aca="false">X14-N14</f>
        <v>0</v>
      </c>
      <c r="Z14" s="4" t="n">
        <f aca="false">Cout_Intangibles2!G14</f>
        <v>17.3242650728987</v>
      </c>
      <c r="AA14" s="4" t="n">
        <f aca="false">Cout_Intangibles2!E14</f>
        <v>18.1719866737283</v>
      </c>
      <c r="AB14" s="4" t="n">
        <f aca="false">Cout_Intangibles2!H14</f>
        <v>0.655336273817924</v>
      </c>
      <c r="AC14" s="4" t="n">
        <f aca="false">VLOOKUP(D14,'paramètres CI'!$A$1:$C$6,3)</f>
        <v>0.0509473684210526</v>
      </c>
      <c r="AD14" s="4" t="n">
        <f aca="false">AC14*Z14/AB14</f>
        <v>1.34682872069763</v>
      </c>
      <c r="AE14" s="4" t="n">
        <f aca="false">(AD14+AA14/K14)*T14</f>
        <v>1.98353418065774E-006</v>
      </c>
      <c r="AF14" s="4" t="n">
        <f aca="false">AE14^-8</f>
        <v>4.17332772192474E+045</v>
      </c>
      <c r="AG14" s="5" t="n">
        <f aca="false">AF14/SUM(AF$14:AF$25)</f>
        <v>0.0033398776229784</v>
      </c>
      <c r="AH14" s="6" t="n">
        <f aca="false">AG14-N14</f>
        <v>-0.0170053196833154</v>
      </c>
      <c r="AI14" s="7" t="n">
        <f aca="false">1/(1+0.04)*(1 - (1/(1+0.04))^K14)/(1-1/(1+0.04))</f>
        <v>15.6220799436509</v>
      </c>
      <c r="AJ14" s="4" t="n">
        <f aca="false">(AD14*AI14/K14+AA14/K14)*T14</f>
        <v>1.5002852153153E-006</v>
      </c>
      <c r="AK14" s="4" t="n">
        <f aca="false">AJ14^-8</f>
        <v>3.89591402243952E+046</v>
      </c>
      <c r="AL14" s="5" t="n">
        <f aca="false">AK14/SUM(AK$14:AK$25)</f>
        <v>0.00615741863268103</v>
      </c>
    </row>
    <row r="15" customFormat="false" ht="13.8" hidden="false" customHeight="false" outlineLevel="0" collapsed="false">
      <c r="A15" s="8" t="s">
        <v>7</v>
      </c>
      <c r="B15" s="0" t="s">
        <v>47</v>
      </c>
      <c r="C15" s="0" t="s">
        <v>32</v>
      </c>
      <c r="D15" s="0" t="s">
        <v>34</v>
      </c>
      <c r="J15" s="0" t="n">
        <v>15.2189675271416</v>
      </c>
      <c r="K15" s="0" t="n">
        <v>25</v>
      </c>
      <c r="L15" s="0" t="n">
        <v>129.861957654416</v>
      </c>
      <c r="M15" s="0" t="n">
        <v>0.646595963315521</v>
      </c>
      <c r="N15" s="0" t="n">
        <v>0.0693870827850743</v>
      </c>
      <c r="O15" s="0" t="n">
        <f aca="false">VLOOKUP(D15,'paramètres CI'!$A$1:$B$6,2)</f>
        <v>0.0424847883250769</v>
      </c>
      <c r="P15" s="0" t="n">
        <f aca="false">L15*O15/M15</f>
        <v>8.53262020711959</v>
      </c>
      <c r="Q15" s="4" t="n">
        <f aca="false">J15/K15</f>
        <v>0.608758701085664</v>
      </c>
      <c r="R15" s="4" t="n">
        <f aca="false">P15+Q15</f>
        <v>9.14137890820525</v>
      </c>
      <c r="S15" s="0" t="n">
        <f aca="false">(J15/K15+P15)*T15</f>
        <v>5.66712167709604E-006</v>
      </c>
      <c r="T15" s="4" t="n">
        <f aca="false">S$21/(P15+J15/K15)*(N15/N$21)^(-1/8)</f>
        <v>6.19941666788285E-007</v>
      </c>
      <c r="U15" s="4" t="n">
        <f aca="false">T15^2</f>
        <v>3.84327670220237E-013</v>
      </c>
      <c r="V15" s="9"/>
      <c r="W15" s="0" t="n">
        <f aca="false">S15^-8</f>
        <v>9.39939068073772E+041</v>
      </c>
      <c r="X15" s="10" t="n">
        <f aca="false">W15/SUM(W$14:W$25)</f>
        <v>0.0693870827850744</v>
      </c>
      <c r="Y15" s="15" t="n">
        <f aca="false">X15-N15</f>
        <v>0</v>
      </c>
      <c r="Z15" s="4" t="n">
        <f aca="false">Cout_Intangibles2!G15</f>
        <v>17.3242650728987</v>
      </c>
      <c r="AA15" s="4" t="n">
        <f aca="false">Cout_Intangibles2!E15</f>
        <v>15.6477134439303</v>
      </c>
      <c r="AB15" s="4" t="n">
        <f aca="false">Cout_Intangibles2!H15</f>
        <v>0.666866530330741</v>
      </c>
      <c r="AC15" s="9" t="n">
        <f aca="false">VLOOKUP(D15,'paramètres CI'!$A$1:$C$6,3)</f>
        <v>0.0591</v>
      </c>
      <c r="AD15" s="4" t="n">
        <f aca="false">AC15*Z15/AB15</f>
        <v>1.53533581195103</v>
      </c>
      <c r="AE15" s="4" t="n">
        <f aca="false">(AD15+AA15/K15)*T15</f>
        <v>1.33984542449489E-006</v>
      </c>
      <c r="AF15" s="9" t="n">
        <f aca="false">AE15^-8</f>
        <v>9.6285839215559E+046</v>
      </c>
      <c r="AG15" s="10" t="n">
        <f aca="false">AF15/SUM(AF$14:AF$25)</f>
        <v>0.077056713786529</v>
      </c>
      <c r="AH15" s="6" t="n">
        <f aca="false">AG15-N15</f>
        <v>0.00766963100145472</v>
      </c>
      <c r="AI15" s="7" t="n">
        <f aca="false">1/(1+0.04)*(1 - (1/(1+0.04))^K15)/(1-1/(1+0.04))</f>
        <v>15.6220799436509</v>
      </c>
      <c r="AJ15" s="4" t="n">
        <f aca="false">(AD15*AI15/K15+AA15/K15)*T15</f>
        <v>9.8280225905435E-007</v>
      </c>
      <c r="AK15" s="4" t="n">
        <f aca="false">AJ15^-8</f>
        <v>1.14886984763473E+048</v>
      </c>
      <c r="AL15" s="10" t="n">
        <f aca="false">AK15/SUM(AK$14:AK$25)</f>
        <v>0.181576712566206</v>
      </c>
    </row>
    <row r="16" customFormat="false" ht="13.8" hidden="false" customHeight="false" outlineLevel="0" collapsed="false">
      <c r="A16" s="8" t="s">
        <v>7</v>
      </c>
      <c r="B16" s="0" t="s">
        <v>47</v>
      </c>
      <c r="C16" s="0" t="s">
        <v>35</v>
      </c>
      <c r="D16" s="0" t="s">
        <v>33</v>
      </c>
      <c r="J16" s="0" t="n">
        <v>20.9519710760593</v>
      </c>
      <c r="K16" s="0" t="n">
        <v>25</v>
      </c>
      <c r="L16" s="0" t="n">
        <v>118.056432407415</v>
      </c>
      <c r="M16" s="0" t="n">
        <v>0.762935763864118</v>
      </c>
      <c r="N16" s="0" t="n">
        <v>9.99400359784131E-005</v>
      </c>
      <c r="O16" s="0" t="n">
        <f aca="false">VLOOKUP(D16,'paramètres CI'!$A$1:$B$6,2)</f>
        <v>0.033584731604575</v>
      </c>
      <c r="P16" s="0" t="n">
        <f aca="false">L16*O16/M16</f>
        <v>5.19689046495249</v>
      </c>
      <c r="Q16" s="4" t="n">
        <f aca="false">J16/K16</f>
        <v>0.838078843042372</v>
      </c>
      <c r="R16" s="4" t="n">
        <f aca="false">P16+Q16</f>
        <v>6.03496930799486</v>
      </c>
      <c r="S16" s="0" t="n">
        <f aca="false">(J16/K16+P16)*T16</f>
        <v>1.28397015298458E-005</v>
      </c>
      <c r="T16" s="4" t="n">
        <f aca="false">S$21/(P16+J16/K16)*(N16/N$21)^(-1/8)</f>
        <v>2.12755042727995E-006</v>
      </c>
      <c r="U16" s="4" t="n">
        <f aca="false">T16^2</f>
        <v>4.52647082061908E-012</v>
      </c>
      <c r="V16" s="9"/>
      <c r="W16" s="0" t="n">
        <f aca="false">S16^-8</f>
        <v>1.35381890274562E+039</v>
      </c>
      <c r="X16" s="10" t="n">
        <f aca="false">W16/SUM(W$14:W$25)</f>
        <v>9.99400359784133E-005</v>
      </c>
      <c r="Y16" s="15" t="n">
        <f aca="false">X16-N16</f>
        <v>0</v>
      </c>
      <c r="Z16" s="4" t="n">
        <f aca="false">Cout_Intangibles2!G16</f>
        <v>17.3242650728987</v>
      </c>
      <c r="AA16" s="4" t="n">
        <f aca="false">Cout_Intangibles2!E16</f>
        <v>21.6333174687242</v>
      </c>
      <c r="AB16" s="4" t="n">
        <f aca="false">Cout_Intangibles2!H16</f>
        <v>0.756157239020681</v>
      </c>
      <c r="AC16" s="9" t="n">
        <f aca="false">VLOOKUP(D16,'paramètres CI'!$A$1:$C$6,3)</f>
        <v>0.0509473684210526</v>
      </c>
      <c r="AD16" s="4" t="n">
        <f aca="false">AC16*Z16/AB16</f>
        <v>1.16725155793794</v>
      </c>
      <c r="AE16" s="4" t="n">
        <f aca="false">(AD16+AA16/K16)*T16</f>
        <v>4.32442550379673E-006</v>
      </c>
      <c r="AF16" s="9" t="n">
        <f aca="false">AE16^-8</f>
        <v>8.17659788329057E+042</v>
      </c>
      <c r="AG16" s="10" t="n">
        <f aca="false">AF16/SUM(AF$14:AF$25)</f>
        <v>6.54365966972273E-006</v>
      </c>
      <c r="AH16" s="6" t="n">
        <f aca="false">AG16-N16</f>
        <v>-9.33963763086904E-005</v>
      </c>
      <c r="AI16" s="7" t="n">
        <f aca="false">1/(1+0.04)*(1 - (1/(1+0.04))^K16)/(1-1/(1+0.04))</f>
        <v>15.6220799436509</v>
      </c>
      <c r="AJ16" s="4" t="n">
        <f aca="false">(AD16*AI16/K16+AA16/K16)*T16</f>
        <v>3.39286548208736E-006</v>
      </c>
      <c r="AK16" s="4" t="n">
        <f aca="false">AJ16^-8</f>
        <v>5.69464779601649E+043</v>
      </c>
      <c r="AL16" s="10" t="n">
        <f aca="false">AK16/SUM(AK$14:AK$25)</f>
        <v>9.0002834363864E-006</v>
      </c>
    </row>
    <row r="17" customFormat="false" ht="13.8" hidden="false" customHeight="false" outlineLevel="0" collapsed="false">
      <c r="A17" s="8" t="s">
        <v>7</v>
      </c>
      <c r="B17" s="0" t="s">
        <v>47</v>
      </c>
      <c r="C17" s="0" t="s">
        <v>35</v>
      </c>
      <c r="D17" s="0" t="s">
        <v>34</v>
      </c>
      <c r="J17" s="0" t="n">
        <v>19.023709408927</v>
      </c>
      <c r="K17" s="0" t="n">
        <v>25</v>
      </c>
      <c r="L17" s="0" t="n">
        <v>129.861957654416</v>
      </c>
      <c r="M17" s="0" t="n">
        <v>0.775915155978626</v>
      </c>
      <c r="N17" s="0" t="n">
        <v>9.99400359784131E-005</v>
      </c>
      <c r="O17" s="0" t="n">
        <f aca="false">VLOOKUP(D17,'paramètres CI'!$A$1:$B$6,2)</f>
        <v>0.0424847883250769</v>
      </c>
      <c r="P17" s="0" t="n">
        <f aca="false">L17*O17/M17</f>
        <v>7.11051683926632</v>
      </c>
      <c r="Q17" s="4" t="n">
        <f aca="false">J17/K17</f>
        <v>0.76094837635708</v>
      </c>
      <c r="R17" s="4" t="n">
        <f aca="false">P17+Q17</f>
        <v>7.87146521562339</v>
      </c>
      <c r="S17" s="0" t="n">
        <f aca="false">(J17/K17+P17)*T17</f>
        <v>1.28397015298458E-005</v>
      </c>
      <c r="T17" s="4" t="n">
        <f aca="false">S$21/(P17+J17/K17)*(N17/N$21)^(-1/8)</f>
        <v>1.63117045913656E-006</v>
      </c>
      <c r="U17" s="4" t="n">
        <f aca="false">T17^2</f>
        <v>2.66071706675976E-012</v>
      </c>
      <c r="V17" s="9"/>
      <c r="W17" s="0" t="n">
        <f aca="false">S17^-8</f>
        <v>1.35381890274562E+039</v>
      </c>
      <c r="X17" s="10" t="n">
        <f aca="false">W17/SUM(W$14:W$25)</f>
        <v>9.99400359784132E-005</v>
      </c>
      <c r="Y17" s="15" t="n">
        <f aca="false">X17-N17</f>
        <v>0</v>
      </c>
      <c r="Z17" s="4" t="n">
        <f aca="false">Cout_Intangibles2!G17</f>
        <v>17.3242650728987</v>
      </c>
      <c r="AA17" s="4" t="n">
        <f aca="false">Cout_Intangibles2!E17</f>
        <v>18.6282302903932</v>
      </c>
      <c r="AB17" s="4" t="n">
        <f aca="false">Cout_Intangibles2!H17</f>
        <v>0.769461381150855</v>
      </c>
      <c r="AC17" s="9" t="n">
        <f aca="false">VLOOKUP(D17,'paramètres CI'!$A$1:$C$6,3)</f>
        <v>0.0591</v>
      </c>
      <c r="AD17" s="4" t="n">
        <f aca="false">AC17*Z17/AB17</f>
        <v>1.33062437035756</v>
      </c>
      <c r="AE17" s="4" t="n">
        <f aca="false">(AD17+AA17/K17)*T17</f>
        <v>3.38590792336171E-006</v>
      </c>
      <c r="AF17" s="9" t="n">
        <f aca="false">AE17^-8</f>
        <v>5.78893736242046E+043</v>
      </c>
      <c r="AG17" s="10" t="n">
        <f aca="false">AF17/SUM(AF$14:AF$25)</f>
        <v>4.63283586764538E-005</v>
      </c>
      <c r="AH17" s="6" t="n">
        <f aca="false">AG17-N17</f>
        <v>-5.36116773019593E-005</v>
      </c>
      <c r="AI17" s="7" t="n">
        <f aca="false">1/(1+0.04)*(1 - (1/(1+0.04))^K17)/(1-1/(1+0.04))</f>
        <v>15.6220799436509</v>
      </c>
      <c r="AJ17" s="4" t="n">
        <f aca="false">(AD17*AI17/K17+AA17/K17)*T17</f>
        <v>2.57172622004484E-006</v>
      </c>
      <c r="AK17" s="4" t="n">
        <f aca="false">AJ17^-8</f>
        <v>5.22639389754326E+044</v>
      </c>
      <c r="AL17" s="10" t="n">
        <f aca="false">AK17/SUM(AK$14:AK$25)</f>
        <v>8.26021698146007E-005</v>
      </c>
    </row>
    <row r="18" customFormat="false" ht="13.8" hidden="false" customHeight="false" outlineLevel="0" collapsed="false">
      <c r="A18" s="8" t="s">
        <v>7</v>
      </c>
      <c r="B18" s="0" t="s">
        <v>47</v>
      </c>
      <c r="C18" s="0" t="s">
        <v>36</v>
      </c>
      <c r="D18" s="0" t="s">
        <v>37</v>
      </c>
      <c r="J18" s="0" t="n">
        <v>10.8280219909422</v>
      </c>
      <c r="K18" s="0" t="n">
        <v>20</v>
      </c>
      <c r="L18" s="0" t="n">
        <v>118.648517658552</v>
      </c>
      <c r="M18" s="0" t="n">
        <v>0.723246620580549</v>
      </c>
      <c r="N18" s="0" t="n">
        <v>9.99400359784131E-005</v>
      </c>
      <c r="O18" s="0" t="n">
        <f aca="false">VLOOKUP(D18,'paramètres CI'!$A$1:$B$6,2)</f>
        <v>0.0385046990211696</v>
      </c>
      <c r="P18" s="0" t="n">
        <f aca="false">L18*O18/M18</f>
        <v>6.31669105910695</v>
      </c>
      <c r="Q18" s="4" t="n">
        <f aca="false">J18/K18</f>
        <v>0.54140109954711</v>
      </c>
      <c r="R18" s="4" t="n">
        <f aca="false">P18+Q18</f>
        <v>6.85809215865406</v>
      </c>
      <c r="S18" s="0" t="n">
        <f aca="false">(J18/K18+P18)*T18</f>
        <v>1.28397015298458E-005</v>
      </c>
      <c r="T18" s="4" t="n">
        <f aca="false">S$21/(P18+J18/K18)*(N18/N$21)^(-1/8)</f>
        <v>1.87219728647766E-006</v>
      </c>
      <c r="U18" s="4" t="n">
        <f aca="false">T18^2</f>
        <v>3.5051226794943E-012</v>
      </c>
      <c r="V18" s="9"/>
      <c r="W18" s="0" t="n">
        <f aca="false">S18^-8</f>
        <v>1.35381890274562E+039</v>
      </c>
      <c r="X18" s="10" t="n">
        <f aca="false">W18/SUM(W$14:W$25)</f>
        <v>9.99400359784133E-005</v>
      </c>
      <c r="Y18" s="15" t="n">
        <f aca="false">X18-N18</f>
        <v>0</v>
      </c>
      <c r="Z18" s="4" t="n">
        <f aca="false">Cout_Intangibles2!G18</f>
        <v>17.3242650728987</v>
      </c>
      <c r="AA18" s="4" t="n">
        <f aca="false">Cout_Intangibles2!E18</f>
        <v>11.1559185060151</v>
      </c>
      <c r="AB18" s="4" t="n">
        <f aca="false">Cout_Intangibles2!H18</f>
        <v>0.723259021085571</v>
      </c>
      <c r="AC18" s="9" t="n">
        <f aca="false">VLOOKUP(D18,'paramètres CI'!$A$1:$C$6,3)</f>
        <v>0.0763929293534506</v>
      </c>
      <c r="AD18" s="4" t="n">
        <f aca="false">AC18*Z18/AB18</f>
        <v>1.82984424560371</v>
      </c>
      <c r="AE18" s="4" t="n">
        <f aca="false">(AD18+AA18/K18)*T18</f>
        <v>4.47013344905238E-006</v>
      </c>
      <c r="AF18" s="9" t="n">
        <f aca="false">AE18^-8</f>
        <v>6.27243387737217E+042</v>
      </c>
      <c r="AG18" s="10" t="n">
        <f aca="false">AF18/SUM(AF$14:AF$25)</f>
        <v>5.01977389376581E-006</v>
      </c>
      <c r="AH18" s="6" t="n">
        <f aca="false">AG18-N18</f>
        <v>-9.49202620846473E-005</v>
      </c>
      <c r="AI18" s="7" t="n">
        <f aca="false">1/(1+0.04)*(1 - (1/(1+0.04))^K18)/(1-1/(1+0.04))</f>
        <v>13.5903263449677</v>
      </c>
      <c r="AJ18" s="4" t="n">
        <f aca="false">(AD18*AI18/K18+AA18/K18)*T18</f>
        <v>3.37221101643177E-006</v>
      </c>
      <c r="AK18" s="4" t="n">
        <f aca="false">AJ18^-8</f>
        <v>5.97973664331537E+043</v>
      </c>
      <c r="AL18" s="10" t="n">
        <f aca="false">AK18/SUM(AK$14:AK$25)</f>
        <v>9.45086098255836E-006</v>
      </c>
    </row>
    <row r="19" customFormat="false" ht="13.8" hidden="false" customHeight="false" outlineLevel="0" collapsed="false">
      <c r="A19" s="8" t="s">
        <v>7</v>
      </c>
      <c r="B19" s="0" t="s">
        <v>47</v>
      </c>
      <c r="C19" s="0" t="s">
        <v>38</v>
      </c>
      <c r="D19" s="0" t="s">
        <v>39</v>
      </c>
      <c r="J19" s="0" t="n">
        <v>7.64503047883704</v>
      </c>
      <c r="K19" s="0" t="n">
        <v>20</v>
      </c>
      <c r="L19" s="0" t="n">
        <v>114.839854744374</v>
      </c>
      <c r="M19" s="0" t="n">
        <v>0.95469233771952</v>
      </c>
      <c r="N19" s="0" t="n">
        <v>9.99400359784131E-005</v>
      </c>
      <c r="O19" s="0" t="n">
        <f aca="false">VLOOKUP(D19,'paramètres CI'!$A$1:$B$6,2)</f>
        <v>0.022045059962018</v>
      </c>
      <c r="P19" s="0" t="n">
        <f aca="false">L19*O19/M19</f>
        <v>2.65179826405283</v>
      </c>
      <c r="Q19" s="4" t="n">
        <f aca="false">J19/K19</f>
        <v>0.382251523941852</v>
      </c>
      <c r="R19" s="4" t="n">
        <f aca="false">P19+Q19</f>
        <v>3.03404978799468</v>
      </c>
      <c r="S19" s="0" t="n">
        <f aca="false">(J19/K19+P19)*T19</f>
        <v>1.28397015298458E-005</v>
      </c>
      <c r="T19" s="4" t="n">
        <f aca="false">S$21/(P19+J19/K19)*(N19/N$21)^(-1/8)</f>
        <v>4.23186909478242E-006</v>
      </c>
      <c r="U19" s="4" t="n">
        <f aca="false">T19^2</f>
        <v>1.79087160353746E-011</v>
      </c>
      <c r="V19" s="9"/>
      <c r="W19" s="0" t="n">
        <f aca="false">S19^-8</f>
        <v>1.35381890274562E+039</v>
      </c>
      <c r="X19" s="10" t="n">
        <f aca="false">W19/SUM(W$14:W$25)</f>
        <v>9.99400359784133E-005</v>
      </c>
      <c r="Y19" s="15" t="n">
        <f aca="false">X19-N19</f>
        <v>0</v>
      </c>
      <c r="Z19" s="4" t="n">
        <f aca="false">Cout_Intangibles2!G19</f>
        <v>17.3242650728987</v>
      </c>
      <c r="AA19" s="4" t="n">
        <f aca="false">Cout_Intangibles2!E19</f>
        <v>7.71697511124439</v>
      </c>
      <c r="AB19" s="4" t="n">
        <f aca="false">Cout_Intangibles2!H19</f>
        <v>0.954696371075861</v>
      </c>
      <c r="AC19" s="9" t="n">
        <f aca="false">VLOOKUP(D19,'paramètres CI'!$A$1:$C$6,3)</f>
        <v>0.0386719666666667</v>
      </c>
      <c r="AD19" s="4" t="n">
        <f aca="false">AC19*Z19/AB19</f>
        <v>0.701755470871483</v>
      </c>
      <c r="AE19" s="4" t="n">
        <f aca="false">(AD19+AA19/K19)*T19</f>
        <v>4.60259871319953E-006</v>
      </c>
      <c r="AF19" s="9" t="n">
        <f aca="false">AE19^-8</f>
        <v>4.96563857694089E+042</v>
      </c>
      <c r="AG19" s="10" t="n">
        <f aca="false">AF19/SUM(AF$14:AF$25)</f>
        <v>3.97395706064377E-006</v>
      </c>
      <c r="AH19" s="6" t="n">
        <f aca="false">AG19-N19</f>
        <v>-9.59660789177693E-005</v>
      </c>
      <c r="AI19" s="7" t="n">
        <f aca="false">1/(1+0.04)*(1 - (1/(1+0.04))^K19)/(1-1/(1+0.04))</f>
        <v>13.5903263449677</v>
      </c>
      <c r="AJ19" s="4" t="n">
        <f aca="false">(AD19*AI19/K19+AA19/K19)*T19</f>
        <v>3.65084636992771E-006</v>
      </c>
      <c r="AK19" s="4" t="n">
        <f aca="false">AJ19^-8</f>
        <v>3.16848413251462E+043</v>
      </c>
      <c r="AL19" s="10" t="n">
        <f aca="false">AK19/SUM(AK$14:AK$25)</f>
        <v>5.00772941151389E-006</v>
      </c>
    </row>
    <row r="20" customFormat="false" ht="13.8" hidden="false" customHeight="false" outlineLevel="0" collapsed="false">
      <c r="A20" s="8" t="s">
        <v>7</v>
      </c>
      <c r="B20" s="0" t="s">
        <v>47</v>
      </c>
      <c r="C20" s="0" t="s">
        <v>40</v>
      </c>
      <c r="D20" s="0" t="s">
        <v>37</v>
      </c>
      <c r="J20" s="0" t="n">
        <v>8.66241759275375</v>
      </c>
      <c r="K20" s="0" t="n">
        <v>20</v>
      </c>
      <c r="L20" s="0" t="n">
        <v>118.648517658552</v>
      </c>
      <c r="M20" s="0" t="n">
        <v>0.511963949993065</v>
      </c>
      <c r="N20" s="0" t="n">
        <v>0.0335802087430137</v>
      </c>
      <c r="O20" s="0" t="n">
        <f aca="false">VLOOKUP(D20,'paramètres CI'!$A$1:$B$6,2)</f>
        <v>0.0385046990211696</v>
      </c>
      <c r="P20" s="0" t="n">
        <f aca="false">L20*O20/M20</f>
        <v>8.92352959971567</v>
      </c>
      <c r="Q20" s="4" t="n">
        <f aca="false">J20/K20</f>
        <v>0.433120879637688</v>
      </c>
      <c r="R20" s="4" t="n">
        <f aca="false">P20+Q20</f>
        <v>9.35665047935336</v>
      </c>
      <c r="S20" s="0" t="n">
        <f aca="false">(J20/K20+P20)*T20</f>
        <v>6.20528798925063E-006</v>
      </c>
      <c r="T20" s="4" t="n">
        <f aca="false">S$21/(P20+J20/K20)*(N20/N$21)^(-1/8)</f>
        <v>6.63195446163495E-007</v>
      </c>
      <c r="U20" s="4" t="n">
        <f aca="false">T20^2</f>
        <v>4.39828199811997E-013</v>
      </c>
      <c r="V20" s="9"/>
      <c r="W20" s="0" t="n">
        <f aca="false">S20^-8</f>
        <v>4.54887982672483E+041</v>
      </c>
      <c r="X20" s="10" t="n">
        <f aca="false">W20/SUM(W$14:W$25)</f>
        <v>0.0335802087430137</v>
      </c>
      <c r="Y20" s="15" t="n">
        <f aca="false">X20-N20</f>
        <v>0</v>
      </c>
      <c r="Z20" s="4" t="n">
        <f aca="false">Cout_Intangibles2!G20</f>
        <v>17.3242650728987</v>
      </c>
      <c r="AA20" s="4" t="n">
        <f aca="false">Cout_Intangibles2!E20</f>
        <v>9.37097154505267</v>
      </c>
      <c r="AB20" s="4" t="n">
        <f aca="false">Cout_Intangibles2!H20</f>
        <v>0.554237424878381</v>
      </c>
      <c r="AC20" s="9" t="n">
        <f aca="false">VLOOKUP(D20,'paramètres CI'!$A$1:$C$6,3)</f>
        <v>0.0763929293534506</v>
      </c>
      <c r="AD20" s="4" t="n">
        <f aca="false">AC20*Z20/AB20</f>
        <v>2.38787800752505</v>
      </c>
      <c r="AE20" s="4" t="n">
        <f aca="false">(AD20+AA20/K20)*T20</f>
        <v>1.8943691033249E-006</v>
      </c>
      <c r="AF20" s="9" t="n">
        <f aca="false">AE20^-8</f>
        <v>6.02952617802424E+045</v>
      </c>
      <c r="AG20" s="10" t="n">
        <f aca="false">AF20/SUM(AF$14:AF$25)</f>
        <v>0.00482537698953056</v>
      </c>
      <c r="AH20" s="6" t="n">
        <f aca="false">AG20-N20</f>
        <v>-0.0287548317534831</v>
      </c>
      <c r="AI20" s="7" t="n">
        <f aca="false">1/(1+0.04)*(1 - (1/(1+0.04))^K20)/(1-1/(1+0.04))</f>
        <v>13.5903263449677</v>
      </c>
      <c r="AJ20" s="4" t="n">
        <f aca="false">(AD20*AI20/K20+AA20/K20)*T20</f>
        <v>1.38684158630868E-006</v>
      </c>
      <c r="AK20" s="4" t="n">
        <f aca="false">AJ20^-8</f>
        <v>7.30777473068036E+046</v>
      </c>
      <c r="AL20" s="10" t="n">
        <f aca="false">AK20/SUM(AK$14:AK$25)</f>
        <v>0.0115498001318702</v>
      </c>
    </row>
    <row r="21" customFormat="false" ht="13.8" hidden="false" customHeight="false" outlineLevel="0" collapsed="false">
      <c r="A21" s="8" t="s">
        <v>7</v>
      </c>
      <c r="B21" s="0" t="s">
        <v>47</v>
      </c>
      <c r="C21" s="0" t="s">
        <v>41</v>
      </c>
      <c r="D21" s="0" t="s">
        <v>39</v>
      </c>
      <c r="J21" s="0" t="n">
        <v>6.11602438306963</v>
      </c>
      <c r="K21" s="0" t="n">
        <v>20</v>
      </c>
      <c r="L21" s="0" t="n">
        <v>114.839854744374</v>
      </c>
      <c r="M21" s="0" t="n">
        <v>0.675773916707859</v>
      </c>
      <c r="N21" s="0" t="n">
        <v>0.456391455766687</v>
      </c>
      <c r="O21" s="0" t="n">
        <f aca="false">VLOOKUP(D21,'paramètres CI'!$A$1:$B$6,2)</f>
        <v>0.022045059962018</v>
      </c>
      <c r="P21" s="0" t="n">
        <f aca="false">L21*O21/M21</f>
        <v>3.74629949643884</v>
      </c>
      <c r="Q21" s="4" t="n">
        <f aca="false">J21/K21</f>
        <v>0.305801219153481</v>
      </c>
      <c r="R21" s="4" t="n">
        <f aca="false">P21+Q21</f>
        <v>4.05210071559232</v>
      </c>
      <c r="S21" s="0" t="n">
        <f aca="false">(J21/K21+P21)*T21</f>
        <v>4.47821744904508E-006</v>
      </c>
      <c r="T21" s="0" t="n">
        <v>1.10515946255064E-006</v>
      </c>
      <c r="U21" s="4" t="n">
        <f aca="false">T21^2</f>
        <v>1.22137743766522E-012</v>
      </c>
      <c r="V21" s="4" t="n">
        <f aca="false">SUM(U14:U25)</f>
        <v>3.83224126606684E-011</v>
      </c>
      <c r="W21" s="0" t="n">
        <f aca="false">S21^-8</f>
        <v>6.18242102696453E+042</v>
      </c>
      <c r="X21" s="10" t="n">
        <f aca="false">W21/SUM(W$14:W$25)</f>
        <v>0.456391455766687</v>
      </c>
      <c r="Y21" s="15" t="n">
        <f aca="false">X21-N21</f>
        <v>0</v>
      </c>
      <c r="Z21" s="4" t="n">
        <f aca="false">Cout_Intangibles2!G21</f>
        <v>17.3242650728987</v>
      </c>
      <c r="AA21" s="4" t="n">
        <f aca="false">Cout_Intangibles2!E21</f>
        <v>6.48225909344529</v>
      </c>
      <c r="AB21" s="4" t="n">
        <f aca="false">Cout_Intangibles2!H21</f>
        <v>0.731566413973989</v>
      </c>
      <c r="AC21" s="9" t="n">
        <f aca="false">VLOOKUP(D21,'paramètres CI'!$A$1:$C$6,3)</f>
        <v>0.0386719666666667</v>
      </c>
      <c r="AD21" s="4" t="n">
        <f aca="false">AC21*Z21/AB21</f>
        <v>0.915793000644036</v>
      </c>
      <c r="AE21" s="4" t="n">
        <f aca="false">(AD21+AA21/K21)*T21</f>
        <v>1.3702937991907E-006</v>
      </c>
      <c r="AF21" s="9" t="n">
        <f aca="false">AE21^-8</f>
        <v>8.04434077983633E+046</v>
      </c>
      <c r="AG21" s="10" t="n">
        <f aca="false">AF21/SUM(AF$14:AF$25)</f>
        <v>0.0643781546822708</v>
      </c>
      <c r="AH21" s="6" t="n">
        <f aca="false">AG21-N21</f>
        <v>-0.392013301084416</v>
      </c>
      <c r="AI21" s="7" t="n">
        <f aca="false">1/(1+0.04)*(1 - (1/(1+0.04))^K21)/(1-1/(1+0.04))</f>
        <v>13.5903263449677</v>
      </c>
      <c r="AJ21" s="4" t="n">
        <f aca="false">(AD21*AI21/K21+AA21/K21)*T21</f>
        <v>1.04593312905573E-006</v>
      </c>
      <c r="AK21" s="4" t="n">
        <f aca="false">AJ21^-8</f>
        <v>6.98181998384133E+047</v>
      </c>
      <c r="AL21" s="10" t="n">
        <f aca="false">AK21/SUM(AK$14:AK$25)</f>
        <v>0.110346348022358</v>
      </c>
    </row>
    <row r="22" customFormat="false" ht="13.8" hidden="false" customHeight="false" outlineLevel="0" collapsed="false">
      <c r="A22" s="8" t="s">
        <v>7</v>
      </c>
      <c r="B22" s="0" t="s">
        <v>47</v>
      </c>
      <c r="C22" s="0" t="s">
        <v>45</v>
      </c>
      <c r="D22" s="0" t="s">
        <v>43</v>
      </c>
      <c r="J22" s="0" t="n">
        <v>10</v>
      </c>
      <c r="K22" s="0" t="n">
        <v>13</v>
      </c>
      <c r="L22" s="0" t="n">
        <v>114.926215083826</v>
      </c>
      <c r="M22" s="0" t="n">
        <v>0.9</v>
      </c>
      <c r="N22" s="0" t="n">
        <v>0.281710788089215</v>
      </c>
      <c r="O22" s="0" t="n">
        <f aca="false">VLOOKUP(D22,'paramètres CI'!$A$1:$B$6,2)</f>
        <v>0.0935912806596305</v>
      </c>
      <c r="P22" s="0" t="n">
        <f aca="false">L22*O22/M22</f>
        <v>11.9512129456216</v>
      </c>
      <c r="Q22" s="4" t="n">
        <f aca="false">J22/K22</f>
        <v>0.769230769230769</v>
      </c>
      <c r="R22" s="4" t="n">
        <f aca="false">P22+Q22</f>
        <v>12.7204437148523</v>
      </c>
      <c r="S22" s="0" t="n">
        <f aca="false">(J22/K22+P22)*T22</f>
        <v>4.75660328157065E-006</v>
      </c>
      <c r="T22" s="4" t="n">
        <f aca="false">S$21/(P22+J22/K22)*(N22/N$21)^(-1/8)</f>
        <v>3.7393375484354E-007</v>
      </c>
      <c r="U22" s="4" t="n">
        <f aca="false">T22^2</f>
        <v>1.39826453011389E-013</v>
      </c>
      <c r="V22" s="9"/>
      <c r="W22" s="0" t="n">
        <f aca="false">S22^-8</f>
        <v>3.81614221256558E+042</v>
      </c>
      <c r="X22" s="10" t="n">
        <f aca="false">W22/SUM(W$14:W$25)</f>
        <v>0.281710788089215</v>
      </c>
      <c r="Y22" s="15" t="n">
        <f aca="false">X22-N22</f>
        <v>0</v>
      </c>
      <c r="Z22" s="4" t="n">
        <f aca="false">Cout_Intangibles2!G22</f>
        <v>17.3242650728987</v>
      </c>
      <c r="AA22" s="4" t="n">
        <f aca="false">Cout_Intangibles2!E22</f>
        <v>10.4</v>
      </c>
      <c r="AB22" s="4" t="n">
        <f aca="false">Cout_Intangibles2!H22</f>
        <v>0.92</v>
      </c>
      <c r="AC22" s="9" t="n">
        <f aca="false">VLOOKUP(D22,'paramètres CI'!$A$1:$C$6,3)</f>
        <v>0.09847</v>
      </c>
      <c r="AD22" s="4" t="n">
        <f aca="false">AC22*Z22/AB22</f>
        <v>1.85426128448732</v>
      </c>
      <c r="AE22" s="4" t="n">
        <f aca="false">(AD22+AA22/K22)*T22</f>
        <v>9.92517888444182E-007</v>
      </c>
      <c r="AF22" s="9" t="n">
        <f aca="false">AE22^-8</f>
        <v>1.06192356092054E+048</v>
      </c>
      <c r="AG22" s="10" t="n">
        <f aca="false">AF22/SUM(AF$14:AF$25)</f>
        <v>0.849848124746917</v>
      </c>
      <c r="AH22" s="6" t="n">
        <f aca="false">AG22-N22</f>
        <v>0.568137336657702</v>
      </c>
      <c r="AI22" s="7" t="n">
        <f aca="false">1/(1+0.04)*(1 - (1/(1+0.04))^K22)/(1-1/(1+0.04))</f>
        <v>9.98564784663304</v>
      </c>
      <c r="AJ22" s="4" t="n">
        <f aca="false">(AD22*AI22/K22+AA22/K22)*T22</f>
        <v>8.31743733137753E-007</v>
      </c>
      <c r="AK22" s="4" t="n">
        <f aca="false">AJ22^-8</f>
        <v>4.36599969949027E+048</v>
      </c>
      <c r="AL22" s="10" t="n">
        <f aca="false">AK22/SUM(AK$14:AK$25)</f>
        <v>0.690038017910046</v>
      </c>
    </row>
    <row r="23" customFormat="false" ht="13.8" hidden="false" customHeight="false" outlineLevel="0" collapsed="false">
      <c r="A23" s="8" t="s">
        <v>7</v>
      </c>
      <c r="B23" s="0" t="s">
        <v>47</v>
      </c>
      <c r="C23" s="0" t="s">
        <v>46</v>
      </c>
      <c r="D23" s="0" t="s">
        <v>43</v>
      </c>
      <c r="J23" s="0" t="n">
        <v>12</v>
      </c>
      <c r="K23" s="0" t="n">
        <v>13</v>
      </c>
      <c r="L23" s="0" t="n">
        <v>114.926215083826</v>
      </c>
      <c r="M23" s="0" t="n">
        <v>1</v>
      </c>
      <c r="N23" s="0" t="n">
        <v>9.99400359784131E-005</v>
      </c>
      <c r="O23" s="0" t="n">
        <f aca="false">VLOOKUP(D23,'paramètres CI'!$A$1:$B$6,2)</f>
        <v>0.0935912806596305</v>
      </c>
      <c r="P23" s="0" t="n">
        <f aca="false">L23*O23/M23</f>
        <v>10.7560916510594</v>
      </c>
      <c r="Q23" s="4" t="n">
        <f aca="false">J23/K23</f>
        <v>0.923076923076923</v>
      </c>
      <c r="R23" s="4" t="n">
        <f aca="false">P23+Q23</f>
        <v>11.6791685741363</v>
      </c>
      <c r="S23" s="0" t="n">
        <f aca="false">(J23/K23+P23)*T23</f>
        <v>1.28397015298458E-005</v>
      </c>
      <c r="T23" s="4" t="n">
        <f aca="false">S$21/(P23+J23/K23)*(N23/N$21)^(-1/8)</f>
        <v>1.09936777163055E-006</v>
      </c>
      <c r="U23" s="4" t="n">
        <f aca="false">T23^2</f>
        <v>1.20860949729993E-012</v>
      </c>
      <c r="V23" s="9"/>
      <c r="W23" s="0" t="n">
        <f aca="false">S23^-8</f>
        <v>1.35381890274562E+039</v>
      </c>
      <c r="X23" s="10" t="n">
        <f aca="false">W23/SUM(W$14:W$25)</f>
        <v>9.99400359784133E-005</v>
      </c>
      <c r="Y23" s="15" t="n">
        <f aca="false">X23-N23</f>
        <v>0</v>
      </c>
      <c r="Z23" s="4" t="n">
        <f aca="false">Cout_Intangibles2!G23</f>
        <v>17.3242650728987</v>
      </c>
      <c r="AA23" s="4" t="n">
        <f aca="false">Cout_Intangibles2!E23</f>
        <v>12</v>
      </c>
      <c r="AB23" s="4" t="n">
        <f aca="false">Cout_Intangibles2!H23</f>
        <v>1</v>
      </c>
      <c r="AC23" s="9" t="n">
        <f aca="false">VLOOKUP(D23,'paramètres CI'!$A$1:$C$6,3)</f>
        <v>0.09847</v>
      </c>
      <c r="AD23" s="4" t="n">
        <f aca="false">AC23*Z23/AB23</f>
        <v>1.70592038172834</v>
      </c>
      <c r="AE23" s="4" t="n">
        <f aca="false">(AD23+AA23/K23)*T23</f>
        <v>2.89023490860648E-006</v>
      </c>
      <c r="AF23" s="9" t="n">
        <f aca="false">AE23^-8</f>
        <v>2.05368987734848E+044</v>
      </c>
      <c r="AG23" s="10" t="n">
        <f aca="false">AF23/SUM(AF$14:AF$25)</f>
        <v>0.000164355002121186</v>
      </c>
      <c r="AH23" s="6" t="n">
        <f aca="false">AG23-N23</f>
        <v>6.44149661427727E-005</v>
      </c>
      <c r="AI23" s="7" t="n">
        <f aca="false">1/(1+0.04)*(1 - (1/(1+0.04))^K23)/(1-1/(1+0.04))</f>
        <v>9.98564784663304</v>
      </c>
      <c r="AJ23" s="4" t="n">
        <f aca="false">(AD23*AI23/K23+AA23/K23)*T23</f>
        <v>2.45537197162811E-006</v>
      </c>
      <c r="AK23" s="4" t="n">
        <f aca="false">AJ23^-8</f>
        <v>7.56940334755261E+044</v>
      </c>
      <c r="AL23" s="10" t="n">
        <f aca="false">AK23/SUM(AK$14:AK$25)</f>
        <v>0.000119632992263299</v>
      </c>
    </row>
    <row r="24" customFormat="false" ht="13.8" hidden="false" customHeight="false" outlineLevel="0" collapsed="false">
      <c r="A24" s="8" t="s">
        <v>7</v>
      </c>
      <c r="B24" s="0" t="s">
        <v>47</v>
      </c>
      <c r="C24" s="0" t="s">
        <v>48</v>
      </c>
      <c r="D24" s="0" t="s">
        <v>43</v>
      </c>
      <c r="J24" s="0" t="n">
        <v>45.3140174308937</v>
      </c>
      <c r="K24" s="0" t="n">
        <v>20</v>
      </c>
      <c r="L24" s="0" t="n">
        <v>113.07488400291</v>
      </c>
      <c r="M24" s="0" t="n">
        <v>2.83163023255814</v>
      </c>
      <c r="N24" s="0" t="n">
        <v>0.137985627093845</v>
      </c>
      <c r="O24" s="0" t="n">
        <f aca="false">VLOOKUP(D24,'paramètres CI'!$A$1:$B$6,2)</f>
        <v>0.0935912806596305</v>
      </c>
      <c r="P24" s="0" t="n">
        <f aca="false">L24*O24/M24</f>
        <v>3.73736057857767</v>
      </c>
      <c r="Q24" s="4" t="n">
        <f aca="false">J24/K24</f>
        <v>2.26570087154469</v>
      </c>
      <c r="R24" s="4" t="n">
        <f aca="false">P24+Q24</f>
        <v>6.00306145012236</v>
      </c>
      <c r="S24" s="0" t="n">
        <f aca="false">(J24/K24+P24)*T24</f>
        <v>5.20047645571694E-006</v>
      </c>
      <c r="T24" s="4" t="n">
        <f aca="false">S$21/(P24+J24/K24)*(N24/N$21)^(-1/8)</f>
        <v>8.66304051512075E-007</v>
      </c>
      <c r="U24" s="4" t="n">
        <f aca="false">T24^2</f>
        <v>7.50482709666235E-013</v>
      </c>
      <c r="V24" s="9"/>
      <c r="W24" s="0" t="n">
        <f aca="false">S24^-8</f>
        <v>1.86919634797016E+042</v>
      </c>
      <c r="X24" s="10" t="n">
        <f aca="false">W24/SUM(W$14:W$25)</f>
        <v>0.137985627093845</v>
      </c>
      <c r="Y24" s="15" t="n">
        <f aca="false">X24-N24</f>
        <v>0</v>
      </c>
      <c r="Z24" s="4" t="n">
        <f aca="false">Cout_Intangibles2!G24</f>
        <v>17.3242650728987</v>
      </c>
      <c r="AA24" s="4" t="n">
        <f aca="false">Cout_Intangibles2!E24</f>
        <v>49.6783880510816</v>
      </c>
      <c r="AB24" s="4" t="n">
        <f aca="false">Cout_Intangibles2!H24</f>
        <v>2.94489544186046</v>
      </c>
      <c r="AC24" s="9" t="n">
        <f aca="false">VLOOKUP(D24,'paramètres CI'!$A$1:$C$6,3)</f>
        <v>0.09847</v>
      </c>
      <c r="AD24" s="4" t="n">
        <f aca="false">AC24*Z24/AB24</f>
        <v>0.579280458477197</v>
      </c>
      <c r="AE24" s="4" t="n">
        <f aca="false">(AD24+AA24/K24)*T24</f>
        <v>2.65366245020262E-006</v>
      </c>
      <c r="AF24" s="9" t="n">
        <f aca="false">AE24^-8</f>
        <v>4.06662912649872E+044</v>
      </c>
      <c r="AG24" s="10" t="n">
        <f aca="false">AF24/SUM(AF$14:AF$25)</f>
        <v>0.000325448767159873</v>
      </c>
      <c r="AH24" s="6" t="n">
        <f aca="false">AG24-N24</f>
        <v>-0.137660178326685</v>
      </c>
      <c r="AI24" s="7" t="n">
        <f aca="false">1/(1+0.04)*(1 - (1/(1+0.04))^K24)/(1-1/(1+0.04))</f>
        <v>13.5903263449677</v>
      </c>
      <c r="AJ24" s="4" t="n">
        <f aca="false">(AD24*AI24/K24+AA24/K24)*T24</f>
        <v>2.49283315962741E-006</v>
      </c>
      <c r="AK24" s="4" t="n">
        <f aca="false">AJ24^-8</f>
        <v>6.70585712211869E+044</v>
      </c>
      <c r="AL24" s="10" t="n">
        <f aca="false">AK24/SUM(AK$14:AK$25)</f>
        <v>0.000105984807041443</v>
      </c>
    </row>
    <row r="25" s="12" customFormat="true" ht="13.8" hidden="false" customHeight="false" outlineLevel="0" collapsed="false">
      <c r="A25" s="11" t="s">
        <v>7</v>
      </c>
      <c r="B25" s="12" t="s">
        <v>47</v>
      </c>
      <c r="C25" s="12" t="s">
        <v>49</v>
      </c>
      <c r="D25" s="12" t="s">
        <v>43</v>
      </c>
      <c r="J25" s="12" t="n">
        <v>56.6425217886171</v>
      </c>
      <c r="K25" s="12" t="n">
        <v>20</v>
      </c>
      <c r="L25" s="12" t="n">
        <v>113.07488400291</v>
      </c>
      <c r="M25" s="12" t="n">
        <v>3.39795627906976</v>
      </c>
      <c r="N25" s="12" t="n">
        <v>9.99400359784131E-005</v>
      </c>
      <c r="O25" s="12" t="n">
        <f aca="false">VLOOKUP(D25,'paramètres CI'!$A$1:$B$6,2)</f>
        <v>0.0935912806596305</v>
      </c>
      <c r="P25" s="12" t="n">
        <f aca="false">L25*O25/M25</f>
        <v>3.11446714881473</v>
      </c>
      <c r="Q25" s="4" t="n">
        <f aca="false">J25/K25</f>
        <v>2.83212608943086</v>
      </c>
      <c r="R25" s="4" t="n">
        <f aca="false">P25+Q25</f>
        <v>5.94659323824559</v>
      </c>
      <c r="S25" s="0" t="n">
        <f aca="false">(J25/K25+P25)*T25</f>
        <v>1.28397015298458E-005</v>
      </c>
      <c r="T25" s="4" t="n">
        <f aca="false">S$21/(P25+J25/K25)*(N25/N$21)^(-1/8)</f>
        <v>2.15916929499518E-006</v>
      </c>
      <c r="U25" s="4" t="n">
        <f aca="false">T25^2</f>
        <v>4.66201204444999E-012</v>
      </c>
      <c r="W25" s="12" t="n">
        <f aca="false">S25^-8</f>
        <v>1.35381890274562E+039</v>
      </c>
      <c r="X25" s="13" t="n">
        <f aca="false">W25/SUM(W$14:W$25)</f>
        <v>9.99400359784133E-005</v>
      </c>
      <c r="Y25" s="13" t="n">
        <f aca="false">X25-N25</f>
        <v>0</v>
      </c>
      <c r="Z25" s="4" t="n">
        <f aca="false">Cout_Intangibles2!G25</f>
        <v>17.3242650728987</v>
      </c>
      <c r="AA25" s="4" t="n">
        <f aca="false">Cout_Intangibles2!E25</f>
        <v>59.1409381560495</v>
      </c>
      <c r="AB25" s="4" t="n">
        <f aca="false">Cout_Intangibles2!H25</f>
        <v>3.39795627906976</v>
      </c>
      <c r="AC25" s="12" t="n">
        <f aca="false">VLOOKUP(D25,'paramètres CI'!$A$1:$C$6,3)</f>
        <v>0.09847</v>
      </c>
      <c r="AD25" s="4" t="n">
        <f aca="false">AC25*Z25/AB25</f>
        <v>0.502043064013571</v>
      </c>
      <c r="AE25" s="4" t="n">
        <f aca="false">(AD25+AA25/K25)*T25</f>
        <v>7.46876085577095E-006</v>
      </c>
      <c r="AF25" s="12" t="n">
        <f aca="false">AE25^-8</f>
        <v>1.03278891751999E+041</v>
      </c>
      <c r="AG25" s="13" t="n">
        <f aca="false">AF25/SUM(AF$14:AF$25)</f>
        <v>8.26531924814723E-008</v>
      </c>
      <c r="AH25" s="6" t="n">
        <f aca="false">AG25-N25</f>
        <v>-9.98573827859316E-005</v>
      </c>
      <c r="AI25" s="7" t="n">
        <f aca="false">1/(1+0.04)*(1 - (1/(1+0.04))^K25)/(1-1/(1+0.04))</f>
        <v>13.5903263449677</v>
      </c>
      <c r="AJ25" s="4" t="n">
        <f aca="false">(AD25*AI25/K25+AA25/K25)*T25</f>
        <v>7.12135783567144E-006</v>
      </c>
      <c r="AK25" s="4" t="n">
        <f aca="false">AJ25^-8</f>
        <v>1.51181109830369E+041</v>
      </c>
      <c r="AL25" s="13" t="n">
        <f aca="false">AK25/SUM(AK$14:AK$25)</f>
        <v>2.38938892700722E-008</v>
      </c>
    </row>
    <row r="26" s="4" customFormat="true" ht="13.8" hidden="false" customHeight="false" outlineLevel="0" collapsed="false">
      <c r="A26" s="4" t="s">
        <v>7</v>
      </c>
      <c r="B26" s="4" t="s">
        <v>50</v>
      </c>
      <c r="C26" s="4" t="s">
        <v>32</v>
      </c>
      <c r="D26" s="4" t="s">
        <v>33</v>
      </c>
      <c r="J26" s="4" t="n">
        <v>24.5731771193731</v>
      </c>
      <c r="K26" s="4" t="n">
        <v>25</v>
      </c>
      <c r="L26" s="4" t="n">
        <v>168.423853194384</v>
      </c>
      <c r="M26" s="4" t="n">
        <v>0.641862295727705</v>
      </c>
      <c r="N26" s="4" t="n">
        <v>0.0213912960282357</v>
      </c>
      <c r="O26" s="4" t="n">
        <f aca="false">VLOOKUP(D26,'paramètres CI'!$A$1:$B$6,2)</f>
        <v>0.033584731604575</v>
      </c>
      <c r="Q26" s="0"/>
      <c r="R26" s="0"/>
      <c r="S26" s="7"/>
    </row>
    <row r="27" customFormat="false" ht="13.8" hidden="false" customHeight="false" outlineLevel="0" collapsed="false">
      <c r="A27" s="0" t="s">
        <v>7</v>
      </c>
      <c r="B27" s="0" t="s">
        <v>50</v>
      </c>
      <c r="C27" s="0" t="s">
        <v>32</v>
      </c>
      <c r="D27" s="0" t="s">
        <v>34</v>
      </c>
      <c r="J27" s="0" t="n">
        <v>24.5852079728929</v>
      </c>
      <c r="K27" s="0" t="n">
        <v>25</v>
      </c>
      <c r="L27" s="0" t="n">
        <v>182.535839559057</v>
      </c>
      <c r="M27" s="0" t="n">
        <v>0.652030365462826</v>
      </c>
      <c r="N27" s="0" t="n">
        <v>0.100830799663122</v>
      </c>
      <c r="O27" s="0" t="n">
        <f aca="false">VLOOKUP(D27,'paramètres CI'!$A$1:$B$6,2)</f>
        <v>0.0424847883250769</v>
      </c>
    </row>
    <row r="28" customFormat="false" ht="13.8" hidden="false" customHeight="false" outlineLevel="0" collapsed="false">
      <c r="A28" s="0" t="s">
        <v>7</v>
      </c>
      <c r="B28" s="0" t="s">
        <v>50</v>
      </c>
      <c r="C28" s="0" t="s">
        <v>35</v>
      </c>
      <c r="D28" s="0" t="s">
        <v>33</v>
      </c>
      <c r="J28" s="0" t="n">
        <v>30.7164713992164</v>
      </c>
      <c r="K28" s="0" t="n">
        <v>25</v>
      </c>
      <c r="L28" s="0" t="n">
        <v>168.423853194384</v>
      </c>
      <c r="M28" s="0" t="n">
        <v>0.770234754873246</v>
      </c>
      <c r="N28" s="0" t="n">
        <v>9.99500249875065E-005</v>
      </c>
      <c r="O28" s="0" t="n">
        <f aca="false">VLOOKUP(D28,'paramètres CI'!$A$1:$B$6,2)</f>
        <v>0.033584731604575</v>
      </c>
    </row>
    <row r="29" customFormat="false" ht="13.8" hidden="false" customHeight="false" outlineLevel="0" collapsed="false">
      <c r="A29" s="0" t="s">
        <v>7</v>
      </c>
      <c r="B29" s="0" t="s">
        <v>50</v>
      </c>
      <c r="C29" s="0" t="s">
        <v>35</v>
      </c>
      <c r="D29" s="0" t="s">
        <v>34</v>
      </c>
      <c r="J29" s="0" t="n">
        <v>30.7315099661162</v>
      </c>
      <c r="K29" s="0" t="n">
        <v>25</v>
      </c>
      <c r="L29" s="0" t="n">
        <v>182.535839559057</v>
      </c>
      <c r="M29" s="0" t="n">
        <v>0.782436438555391</v>
      </c>
      <c r="N29" s="0" t="n">
        <v>9.99500249875065E-005</v>
      </c>
      <c r="O29" s="0" t="n">
        <f aca="false">VLOOKUP(D29,'paramètres CI'!$A$1:$B$6,2)</f>
        <v>0.0424847883250769</v>
      </c>
    </row>
    <row r="30" customFormat="false" ht="13.8" hidden="false" customHeight="false" outlineLevel="0" collapsed="false">
      <c r="A30" s="0" t="s">
        <v>7</v>
      </c>
      <c r="B30" s="0" t="s">
        <v>50</v>
      </c>
      <c r="C30" s="0" t="s">
        <v>36</v>
      </c>
      <c r="D30" s="0" t="s">
        <v>37</v>
      </c>
      <c r="J30" s="0" t="n">
        <v>33.0085308173708</v>
      </c>
      <c r="K30" s="0" t="n">
        <v>20</v>
      </c>
      <c r="L30" s="0" t="n">
        <v>166.658651396789</v>
      </c>
      <c r="M30" s="0" t="n">
        <v>0.718621645149003</v>
      </c>
      <c r="N30" s="0" t="n">
        <v>9.99500249875065E-005</v>
      </c>
      <c r="O30" s="0" t="n">
        <f aca="false">VLOOKUP(D30,'paramètres CI'!$A$1:$B$6,2)</f>
        <v>0.0385046990211696</v>
      </c>
    </row>
    <row r="31" customFormat="false" ht="13.8" hidden="false" customHeight="false" outlineLevel="0" collapsed="false">
      <c r="A31" s="0" t="s">
        <v>7</v>
      </c>
      <c r="B31" s="0" t="s">
        <v>50</v>
      </c>
      <c r="C31" s="0" t="s">
        <v>38</v>
      </c>
      <c r="D31" s="0" t="s">
        <v>39</v>
      </c>
      <c r="J31" s="0" t="n">
        <v>33.1144937456576</v>
      </c>
      <c r="K31" s="0" t="n">
        <v>20</v>
      </c>
      <c r="L31" s="0" t="n">
        <v>169.599324426027</v>
      </c>
      <c r="M31" s="0" t="n">
        <v>0.948575888067158</v>
      </c>
      <c r="N31" s="0" t="n">
        <v>9.99500249875065E-005</v>
      </c>
      <c r="O31" s="0" t="n">
        <f aca="false">VLOOKUP(D31,'paramètres CI'!$A$1:$B$6,2)</f>
        <v>0.022045059962018</v>
      </c>
    </row>
    <row r="32" customFormat="false" ht="13.8" hidden="false" customHeight="false" outlineLevel="0" collapsed="false">
      <c r="A32" s="0" t="s">
        <v>7</v>
      </c>
      <c r="B32" s="0" t="s">
        <v>50</v>
      </c>
      <c r="C32" s="0" t="s">
        <v>40</v>
      </c>
      <c r="D32" s="0" t="s">
        <v>37</v>
      </c>
      <c r="J32" s="0" t="n">
        <v>26.4068246538966</v>
      </c>
      <c r="K32" s="0" t="n">
        <v>20</v>
      </c>
      <c r="L32" s="0" t="n">
        <v>166.658651396789</v>
      </c>
      <c r="M32" s="0" t="n">
        <v>0.500037634300075</v>
      </c>
      <c r="N32" s="0" t="n">
        <v>0.0336400270604422</v>
      </c>
      <c r="O32" s="0" t="n">
        <f aca="false">VLOOKUP(D32,'paramètres CI'!$A$1:$B$6,2)</f>
        <v>0.0385046990211696</v>
      </c>
    </row>
    <row r="33" customFormat="false" ht="13.8" hidden="false" customHeight="false" outlineLevel="0" collapsed="false">
      <c r="A33" s="0" t="s">
        <v>7</v>
      </c>
      <c r="B33" s="0" t="s">
        <v>50</v>
      </c>
      <c r="C33" s="0" t="s">
        <v>41</v>
      </c>
      <c r="D33" s="0" t="s">
        <v>39</v>
      </c>
      <c r="J33" s="0" t="n">
        <v>26.4915949965261</v>
      </c>
      <c r="K33" s="0" t="n">
        <v>20</v>
      </c>
      <c r="L33" s="0" t="n">
        <v>169.599324426027</v>
      </c>
      <c r="M33" s="0" t="n">
        <v>0.66003946294353</v>
      </c>
      <c r="N33" s="0" t="n">
        <v>0.506798995134273</v>
      </c>
      <c r="O33" s="0" t="n">
        <f aca="false">VLOOKUP(D33,'paramètres CI'!$A$1:$B$6,2)</f>
        <v>0.022045059962018</v>
      </c>
    </row>
    <row r="34" customFormat="false" ht="13.8" hidden="false" customHeight="false" outlineLevel="0" collapsed="false">
      <c r="A34" s="0" t="s">
        <v>7</v>
      </c>
      <c r="B34" s="0" t="s">
        <v>50</v>
      </c>
      <c r="C34" s="0" t="s">
        <v>45</v>
      </c>
      <c r="D34" s="0" t="s">
        <v>43</v>
      </c>
      <c r="J34" s="0" t="n">
        <v>10</v>
      </c>
      <c r="K34" s="0" t="n">
        <v>13</v>
      </c>
      <c r="L34" s="0" t="n">
        <v>159.797181607856</v>
      </c>
      <c r="M34" s="0" t="n">
        <v>0.9</v>
      </c>
      <c r="N34" s="0" t="n">
        <v>0.33683913198899</v>
      </c>
      <c r="O34" s="0" t="n">
        <f aca="false">VLOOKUP(D34,'paramètres CI'!$A$1:$B$6,2)</f>
        <v>0.0935912806596305</v>
      </c>
    </row>
    <row r="35" s="12" customFormat="true" ht="13.8" hidden="false" customHeight="false" outlineLevel="0" collapsed="false">
      <c r="A35" s="12" t="s">
        <v>7</v>
      </c>
      <c r="B35" s="12" t="s">
        <v>50</v>
      </c>
      <c r="C35" s="12" t="s">
        <v>46</v>
      </c>
      <c r="D35" s="12" t="s">
        <v>43</v>
      </c>
      <c r="J35" s="12" t="n">
        <v>12</v>
      </c>
      <c r="K35" s="12" t="n">
        <v>13</v>
      </c>
      <c r="L35" s="12" t="n">
        <v>159.797181607856</v>
      </c>
      <c r="M35" s="12" t="n">
        <v>1</v>
      </c>
      <c r="N35" s="12" t="n">
        <v>9.99500249875065E-005</v>
      </c>
      <c r="O35" s="12" t="n">
        <f aca="false">VLOOKUP(D35,'paramètres CI'!$A$1:$B$6,2)</f>
        <v>0.0935912806596305</v>
      </c>
      <c r="Q35" s="0"/>
      <c r="R35" s="0"/>
      <c r="S35" s="16"/>
    </row>
    <row r="36" customFormat="false" ht="13.8" hidden="false" customHeight="false" outlineLevel="0" collapsed="false">
      <c r="A36" s="0" t="s">
        <v>7</v>
      </c>
      <c r="B36" s="0" t="s">
        <v>51</v>
      </c>
      <c r="C36" s="0" t="s">
        <v>32</v>
      </c>
      <c r="D36" s="0" t="s">
        <v>33</v>
      </c>
      <c r="J36" s="0" t="n">
        <v>14.7568328942438</v>
      </c>
      <c r="K36" s="0" t="n">
        <v>25</v>
      </c>
      <c r="L36" s="0" t="n">
        <v>69.947492946875</v>
      </c>
      <c r="M36" s="0" t="n">
        <v>0.64241996953609</v>
      </c>
      <c r="N36" s="0" t="n">
        <v>0.0166589850297538</v>
      </c>
      <c r="O36" s="0" t="n">
        <f aca="false">VLOOKUP(D36,'paramètres CI'!$A$1:$B$6,2)</f>
        <v>0.033584731604575</v>
      </c>
    </row>
    <row r="37" customFormat="false" ht="13.8" hidden="false" customHeight="false" outlineLevel="0" collapsed="false">
      <c r="A37" s="0" t="s">
        <v>7</v>
      </c>
      <c r="B37" s="0" t="s">
        <v>51</v>
      </c>
      <c r="C37" s="0" t="s">
        <v>32</v>
      </c>
      <c r="D37" s="0" t="s">
        <v>34</v>
      </c>
      <c r="J37" s="0" t="n">
        <v>15.6737062864342</v>
      </c>
      <c r="K37" s="0" t="n">
        <v>25</v>
      </c>
      <c r="L37" s="0" t="n">
        <v>67.8413209232194</v>
      </c>
      <c r="M37" s="0" t="n">
        <v>0.656103595680806</v>
      </c>
      <c r="N37" s="0" t="n">
        <v>0.0863693279061366</v>
      </c>
      <c r="O37" s="0" t="n">
        <f aca="false">VLOOKUP(D37,'paramètres CI'!$A$1:$B$6,2)</f>
        <v>0.0424847883250769</v>
      </c>
      <c r="S37" s="1"/>
    </row>
    <row r="38" customFormat="false" ht="13.8" hidden="false" customHeight="false" outlineLevel="0" collapsed="false">
      <c r="A38" s="0" t="s">
        <v>7</v>
      </c>
      <c r="B38" s="0" t="s">
        <v>51</v>
      </c>
      <c r="C38" s="0" t="s">
        <v>35</v>
      </c>
      <c r="D38" s="0" t="s">
        <v>33</v>
      </c>
      <c r="J38" s="0" t="n">
        <v>18.4460411178048</v>
      </c>
      <c r="K38" s="0" t="n">
        <v>25</v>
      </c>
      <c r="L38" s="0" t="n">
        <v>69.947492946875</v>
      </c>
      <c r="M38" s="0" t="n">
        <v>0.770903963443307</v>
      </c>
      <c r="N38" s="0" t="n">
        <v>9.9940035978413E-005</v>
      </c>
      <c r="O38" s="0" t="n">
        <f aca="false">VLOOKUP(D38,'paramètres CI'!$A$1:$B$6,2)</f>
        <v>0.033584731604575</v>
      </c>
    </row>
    <row r="39" customFormat="false" ht="13.8" hidden="false" customHeight="false" outlineLevel="0" collapsed="false">
      <c r="A39" s="0" t="s">
        <v>7</v>
      </c>
      <c r="B39" s="0" t="s">
        <v>51</v>
      </c>
      <c r="C39" s="0" t="s">
        <v>35</v>
      </c>
      <c r="D39" s="0" t="s">
        <v>34</v>
      </c>
      <c r="J39" s="0" t="n">
        <v>19.5921328580428</v>
      </c>
      <c r="K39" s="0" t="n">
        <v>25</v>
      </c>
      <c r="L39" s="0" t="n">
        <v>67.8413209232194</v>
      </c>
      <c r="M39" s="0" t="n">
        <v>0.787324314816967</v>
      </c>
      <c r="N39" s="0" t="n">
        <v>9.9940035978413E-005</v>
      </c>
      <c r="O39" s="0" t="n">
        <f aca="false">VLOOKUP(D39,'paramètres CI'!$A$1:$B$6,2)</f>
        <v>0.0424847883250769</v>
      </c>
    </row>
    <row r="40" customFormat="false" ht="13.8" hidden="false" customHeight="false" outlineLevel="0" collapsed="false">
      <c r="A40" s="0" t="s">
        <v>7</v>
      </c>
      <c r="B40" s="0" t="s">
        <v>51</v>
      </c>
      <c r="C40" s="0" t="s">
        <v>36</v>
      </c>
      <c r="D40" s="0" t="s">
        <v>37</v>
      </c>
      <c r="J40" s="0" t="n">
        <v>5.24053548673392</v>
      </c>
      <c r="K40" s="0" t="n">
        <v>20</v>
      </c>
      <c r="L40" s="0" t="n">
        <v>74.2519312621673</v>
      </c>
      <c r="M40" s="0" t="n">
        <v>0.725216305705104</v>
      </c>
      <c r="N40" s="0" t="n">
        <v>9.9940035978413E-005</v>
      </c>
      <c r="O40" s="0" t="n">
        <f aca="false">VLOOKUP(D40,'paramètres CI'!$A$1:$B$6,2)</f>
        <v>0.0385046990211696</v>
      </c>
    </row>
    <row r="41" customFormat="false" ht="13.8" hidden="false" customHeight="false" outlineLevel="0" collapsed="false">
      <c r="A41" s="0" t="s">
        <v>7</v>
      </c>
      <c r="B41" s="0" t="s">
        <v>51</v>
      </c>
      <c r="C41" s="0" t="s">
        <v>38</v>
      </c>
      <c r="D41" s="0" t="s">
        <v>39</v>
      </c>
      <c r="J41" s="0" t="n">
        <v>3.89748889156372</v>
      </c>
      <c r="K41" s="0" t="n">
        <v>20</v>
      </c>
      <c r="L41" s="0" t="n">
        <v>71.7820661262618</v>
      </c>
      <c r="M41" s="0" t="n">
        <v>0.957295666038883</v>
      </c>
      <c r="N41" s="0" t="n">
        <v>9.9940035978413E-005</v>
      </c>
      <c r="O41" s="0" t="n">
        <f aca="false">VLOOKUP(D41,'paramètres CI'!$A$1:$B$6,2)</f>
        <v>0.022045059962018</v>
      </c>
    </row>
    <row r="42" customFormat="false" ht="13.8" hidden="false" customHeight="false" outlineLevel="0" collapsed="false">
      <c r="A42" s="0" t="s">
        <v>7</v>
      </c>
      <c r="B42" s="0" t="s">
        <v>51</v>
      </c>
      <c r="C42" s="0" t="s">
        <v>40</v>
      </c>
      <c r="D42" s="0" t="s">
        <v>37</v>
      </c>
      <c r="J42" s="0" t="n">
        <v>4.19242838938713</v>
      </c>
      <c r="K42" s="0" t="n">
        <v>20</v>
      </c>
      <c r="L42" s="0" t="n">
        <v>74.2519312621673</v>
      </c>
      <c r="M42" s="0" t="n">
        <v>0.512052005741341</v>
      </c>
      <c r="N42" s="0" t="n">
        <v>0.0339486194507883</v>
      </c>
      <c r="O42" s="0" t="n">
        <f aca="false">VLOOKUP(D42,'paramètres CI'!$A$1:$B$6,2)</f>
        <v>0.0385046990211696</v>
      </c>
    </row>
    <row r="43" customFormat="false" ht="13.8" hidden="false" customHeight="false" outlineLevel="0" collapsed="false">
      <c r="A43" s="0" t="s">
        <v>7</v>
      </c>
      <c r="B43" s="0" t="s">
        <v>51</v>
      </c>
      <c r="C43" s="0" t="s">
        <v>41</v>
      </c>
      <c r="D43" s="0" t="s">
        <v>39</v>
      </c>
      <c r="J43" s="0" t="n">
        <v>3.11799111325097</v>
      </c>
      <c r="K43" s="0" t="n">
        <v>20</v>
      </c>
      <c r="L43" s="0" t="n">
        <v>71.7820661262618</v>
      </c>
      <c r="M43" s="0" t="n">
        <v>0.675908647578571</v>
      </c>
      <c r="N43" s="0" t="n">
        <v>0.462749288738</v>
      </c>
      <c r="O43" s="0" t="n">
        <f aca="false">VLOOKUP(D43,'paramètres CI'!$A$1:$B$6,2)</f>
        <v>0.022045059962018</v>
      </c>
    </row>
    <row r="44" customFormat="false" ht="13.8" hidden="false" customHeight="false" outlineLevel="0" collapsed="false">
      <c r="A44" s="0" t="s">
        <v>7</v>
      </c>
      <c r="B44" s="0" t="s">
        <v>51</v>
      </c>
      <c r="C44" s="0" t="s">
        <v>45</v>
      </c>
      <c r="D44" s="0" t="s">
        <v>43</v>
      </c>
      <c r="J44" s="0" t="n">
        <v>10</v>
      </c>
      <c r="K44" s="0" t="n">
        <v>13</v>
      </c>
      <c r="L44" s="0" t="n">
        <v>69.2481504665355</v>
      </c>
      <c r="M44" s="0" t="n">
        <v>0.9</v>
      </c>
      <c r="N44" s="0" t="n">
        <v>0.107439865483432</v>
      </c>
      <c r="O44" s="0" t="n">
        <f aca="false">VLOOKUP(D44,'paramètres CI'!$A$1:$B$6,2)</f>
        <v>0.0935912806596305</v>
      </c>
    </row>
    <row r="45" customFormat="false" ht="13.8" hidden="false" customHeight="false" outlineLevel="0" collapsed="false">
      <c r="A45" s="0" t="s">
        <v>7</v>
      </c>
      <c r="B45" s="0" t="s">
        <v>51</v>
      </c>
      <c r="C45" s="0" t="s">
        <v>46</v>
      </c>
      <c r="D45" s="0" t="s">
        <v>43</v>
      </c>
      <c r="J45" s="0" t="n">
        <v>12</v>
      </c>
      <c r="K45" s="0" t="n">
        <v>13</v>
      </c>
      <c r="L45" s="0" t="n">
        <v>69.2481504665355</v>
      </c>
      <c r="M45" s="0" t="n">
        <v>1</v>
      </c>
      <c r="N45" s="0" t="n">
        <v>9.9940035978413E-005</v>
      </c>
      <c r="O45" s="0" t="n">
        <f aca="false">VLOOKUP(D45,'paramètres CI'!$A$1:$B$6,2)</f>
        <v>0.0935912806596305</v>
      </c>
    </row>
    <row r="46" customFormat="false" ht="13.8" hidden="false" customHeight="false" outlineLevel="0" collapsed="false">
      <c r="A46" s="0" t="s">
        <v>7</v>
      </c>
      <c r="B46" s="0" t="s">
        <v>51</v>
      </c>
      <c r="C46" s="0" t="s">
        <v>48</v>
      </c>
      <c r="D46" s="0" t="s">
        <v>43</v>
      </c>
      <c r="J46" s="0" t="n">
        <v>42.6271020422258</v>
      </c>
      <c r="K46" s="0" t="n">
        <v>20</v>
      </c>
      <c r="L46" s="0" t="n">
        <v>72.3689533762215</v>
      </c>
      <c r="M46" s="0" t="n">
        <v>2.83163023255814</v>
      </c>
      <c r="N46" s="0" t="n">
        <v>0.292234273176018</v>
      </c>
      <c r="O46" s="0" t="n">
        <f aca="false">VLOOKUP(D46,'paramètres CI'!$A$1:$B$6,2)</f>
        <v>0.0935912806596305</v>
      </c>
    </row>
    <row r="47" customFormat="false" ht="13.8" hidden="false" customHeight="false" outlineLevel="0" collapsed="false">
      <c r="A47" s="0" t="s">
        <v>7</v>
      </c>
      <c r="B47" s="0" t="s">
        <v>51</v>
      </c>
      <c r="C47" s="0" t="s">
        <v>49</v>
      </c>
      <c r="D47" s="0" t="s">
        <v>43</v>
      </c>
      <c r="J47" s="0" t="n">
        <v>53.2838775527823</v>
      </c>
      <c r="K47" s="0" t="n">
        <v>20</v>
      </c>
      <c r="L47" s="0" t="n">
        <v>72.3689533762215</v>
      </c>
      <c r="M47" s="0" t="n">
        <v>3.39795627906976</v>
      </c>
      <c r="N47" s="0" t="n">
        <v>9.9940035978413E-005</v>
      </c>
      <c r="O47" s="0" t="n">
        <f aca="false">VLOOKUP(D47,'paramètres CI'!$A$1:$B$6,2)</f>
        <v>0.0935912806596305</v>
      </c>
    </row>
    <row r="48" customFormat="false" ht="13.8" hidden="false" customHeight="false" outlineLevel="0" collapsed="false">
      <c r="A48" s="0" t="s">
        <v>7</v>
      </c>
      <c r="B48" s="0" t="s">
        <v>52</v>
      </c>
      <c r="C48" s="0" t="s">
        <v>32</v>
      </c>
      <c r="D48" s="0" t="s">
        <v>33</v>
      </c>
      <c r="J48" s="0" t="n">
        <v>15.9493438957776</v>
      </c>
      <c r="K48" s="0" t="n">
        <v>25</v>
      </c>
      <c r="L48" s="0" t="n">
        <v>87.6484813847384</v>
      </c>
      <c r="M48" s="0" t="n">
        <v>0.636451018717298</v>
      </c>
      <c r="N48" s="0" t="n">
        <v>0.0211169983504891</v>
      </c>
      <c r="O48" s="0" t="n">
        <f aca="false">VLOOKUP(D48,'paramètres CI'!$A$1:$B$6,2)</f>
        <v>0.033584731604575</v>
      </c>
    </row>
    <row r="49" customFormat="false" ht="13.8" hidden="false" customHeight="false" outlineLevel="0" collapsed="false">
      <c r="A49" s="0" t="s">
        <v>7</v>
      </c>
      <c r="B49" s="0" t="s">
        <v>52</v>
      </c>
      <c r="C49" s="0" t="s">
        <v>32</v>
      </c>
      <c r="D49" s="0" t="s">
        <v>34</v>
      </c>
      <c r="J49" s="0" t="n">
        <v>16.5762948363053</v>
      </c>
      <c r="K49" s="0" t="n">
        <v>25</v>
      </c>
      <c r="L49" s="0" t="n">
        <v>99.671901868229</v>
      </c>
      <c r="M49" s="0" t="n">
        <v>0.652663574892972</v>
      </c>
      <c r="N49" s="0" t="n">
        <v>0.0782341848088168</v>
      </c>
      <c r="O49" s="0" t="n">
        <f aca="false">VLOOKUP(D49,'paramètres CI'!$A$1:$B$6,2)</f>
        <v>0.0424847883250769</v>
      </c>
    </row>
    <row r="50" customFormat="false" ht="13.8" hidden="false" customHeight="false" outlineLevel="0" collapsed="false">
      <c r="A50" s="0" t="s">
        <v>7</v>
      </c>
      <c r="B50" s="0" t="s">
        <v>52</v>
      </c>
      <c r="C50" s="0" t="s">
        <v>35</v>
      </c>
      <c r="D50" s="0" t="s">
        <v>33</v>
      </c>
      <c r="J50" s="0" t="n">
        <v>19.936679869722</v>
      </c>
      <c r="K50" s="0" t="n">
        <v>25</v>
      </c>
      <c r="L50" s="0" t="n">
        <v>87.6484813847384</v>
      </c>
      <c r="M50" s="0" t="n">
        <v>0.763741222460757</v>
      </c>
      <c r="N50" s="0" t="n">
        <v>9.99400359784131E-005</v>
      </c>
      <c r="O50" s="0" t="n">
        <f aca="false">VLOOKUP(D50,'paramètres CI'!$A$1:$B$6,2)</f>
        <v>0.033584731604575</v>
      </c>
    </row>
    <row r="51" customFormat="false" ht="13.8" hidden="false" customHeight="false" outlineLevel="0" collapsed="false">
      <c r="A51" s="0" t="s">
        <v>7</v>
      </c>
      <c r="B51" s="0" t="s">
        <v>52</v>
      </c>
      <c r="C51" s="0" t="s">
        <v>35</v>
      </c>
      <c r="D51" s="0" t="s">
        <v>34</v>
      </c>
      <c r="J51" s="0" t="n">
        <v>20.7203685453816</v>
      </c>
      <c r="K51" s="0" t="n">
        <v>25</v>
      </c>
      <c r="L51" s="0" t="n">
        <v>99.671901868229</v>
      </c>
      <c r="M51" s="0" t="n">
        <v>0.783196289871566</v>
      </c>
      <c r="N51" s="0" t="n">
        <v>9.99400359784131E-005</v>
      </c>
      <c r="O51" s="0" t="n">
        <f aca="false">VLOOKUP(D51,'paramètres CI'!$A$1:$B$6,2)</f>
        <v>0.0424847883250769</v>
      </c>
    </row>
    <row r="52" customFormat="false" ht="13.8" hidden="false" customHeight="false" outlineLevel="0" collapsed="false">
      <c r="A52" s="0" t="s">
        <v>7</v>
      </c>
      <c r="B52" s="0" t="s">
        <v>52</v>
      </c>
      <c r="C52" s="0" t="s">
        <v>36</v>
      </c>
      <c r="D52" s="0" t="s">
        <v>37</v>
      </c>
      <c r="J52" s="0" t="n">
        <v>5.28716353710751</v>
      </c>
      <c r="K52" s="0" t="n">
        <v>20</v>
      </c>
      <c r="L52" s="0" t="n">
        <v>94.3121489494089</v>
      </c>
      <c r="M52" s="0" t="n">
        <v>0.725259074191673</v>
      </c>
      <c r="N52" s="0" t="n">
        <v>9.99400359784131E-005</v>
      </c>
      <c r="O52" s="0" t="n">
        <f aca="false">VLOOKUP(D52,'paramètres CI'!$A$1:$B$6,2)</f>
        <v>0.0385046990211696</v>
      </c>
    </row>
    <row r="53" customFormat="false" ht="13.8" hidden="false" customHeight="false" outlineLevel="0" collapsed="false">
      <c r="A53" s="0" t="s">
        <v>7</v>
      </c>
      <c r="B53" s="0" t="s">
        <v>52</v>
      </c>
      <c r="C53" s="0" t="s">
        <v>38</v>
      </c>
      <c r="D53" s="0" t="s">
        <v>39</v>
      </c>
      <c r="J53" s="0" t="n">
        <v>4.11741849491161</v>
      </c>
      <c r="K53" s="0" t="n">
        <v>20</v>
      </c>
      <c r="L53" s="0" t="n">
        <v>94.1059497707279</v>
      </c>
      <c r="M53" s="0" t="n">
        <v>0.957312129966055</v>
      </c>
      <c r="N53" s="0" t="n">
        <v>9.99400359784131E-005</v>
      </c>
      <c r="O53" s="0" t="n">
        <f aca="false">VLOOKUP(D53,'paramètres CI'!$A$1:$B$6,2)</f>
        <v>0.022045059962018</v>
      </c>
    </row>
    <row r="54" customFormat="false" ht="13.8" hidden="false" customHeight="false" outlineLevel="0" collapsed="false">
      <c r="A54" s="0" t="s">
        <v>7</v>
      </c>
      <c r="B54" s="0" t="s">
        <v>52</v>
      </c>
      <c r="C54" s="0" t="s">
        <v>40</v>
      </c>
      <c r="D54" s="0" t="s">
        <v>37</v>
      </c>
      <c r="J54" s="0" t="n">
        <v>4.229730829686</v>
      </c>
      <c r="K54" s="0" t="n">
        <v>20</v>
      </c>
      <c r="L54" s="0" t="n">
        <v>94.3121489494089</v>
      </c>
      <c r="M54" s="0" t="n">
        <v>0.512052005741341</v>
      </c>
      <c r="N54" s="0" t="n">
        <v>0.0352432999626002</v>
      </c>
      <c r="O54" s="0" t="n">
        <f aca="false">VLOOKUP(D54,'paramètres CI'!$A$1:$B$6,2)</f>
        <v>0.0385046990211696</v>
      </c>
    </row>
    <row r="55" customFormat="false" ht="13.8" hidden="false" customHeight="false" outlineLevel="0" collapsed="false">
      <c r="A55" s="0" t="s">
        <v>7</v>
      </c>
      <c r="B55" s="0" t="s">
        <v>52</v>
      </c>
      <c r="C55" s="0" t="s">
        <v>41</v>
      </c>
      <c r="D55" s="0" t="s">
        <v>39</v>
      </c>
      <c r="J55" s="0" t="n">
        <v>3.29393479592929</v>
      </c>
      <c r="K55" s="0" t="n">
        <v>20</v>
      </c>
      <c r="L55" s="0" t="n">
        <v>94.1059497707279</v>
      </c>
      <c r="M55" s="0" t="n">
        <v>0.675908647578571</v>
      </c>
      <c r="N55" s="0" t="n">
        <v>0.465833946357787</v>
      </c>
      <c r="O55" s="0" t="n">
        <f aca="false">VLOOKUP(D55,'paramètres CI'!$A$1:$B$6,2)</f>
        <v>0.022045059962018</v>
      </c>
    </row>
    <row r="56" customFormat="false" ht="13.8" hidden="false" customHeight="false" outlineLevel="0" collapsed="false">
      <c r="A56" s="0" t="s">
        <v>7</v>
      </c>
      <c r="B56" s="0" t="s">
        <v>52</v>
      </c>
      <c r="C56" s="0" t="s">
        <v>45</v>
      </c>
      <c r="D56" s="0" t="s">
        <v>43</v>
      </c>
      <c r="J56" s="0" t="n">
        <v>10</v>
      </c>
      <c r="K56" s="0" t="n">
        <v>13</v>
      </c>
      <c r="L56" s="0" t="n">
        <v>84.3001089202288</v>
      </c>
      <c r="M56" s="0" t="n">
        <v>0.9</v>
      </c>
      <c r="N56" s="0" t="n">
        <v>0.120354272970061</v>
      </c>
      <c r="O56" s="0" t="n">
        <f aca="false">VLOOKUP(D56,'paramètres CI'!$A$1:$B$6,2)</f>
        <v>0.0935912806596305</v>
      </c>
    </row>
    <row r="57" customFormat="false" ht="13.8" hidden="false" customHeight="false" outlineLevel="0" collapsed="false">
      <c r="A57" s="0" t="s">
        <v>7</v>
      </c>
      <c r="B57" s="0" t="s">
        <v>52</v>
      </c>
      <c r="C57" s="0" t="s">
        <v>46</v>
      </c>
      <c r="D57" s="0" t="s">
        <v>43</v>
      </c>
      <c r="J57" s="0" t="n">
        <v>12</v>
      </c>
      <c r="K57" s="0" t="n">
        <v>13</v>
      </c>
      <c r="L57" s="0" t="n">
        <v>84.3001089202288</v>
      </c>
      <c r="M57" s="0" t="n">
        <v>1</v>
      </c>
      <c r="N57" s="0" t="n">
        <v>9.99400359784131E-005</v>
      </c>
      <c r="O57" s="0" t="n">
        <f aca="false">VLOOKUP(D57,'paramètres CI'!$A$1:$B$6,2)</f>
        <v>0.0935912806596305</v>
      </c>
    </row>
    <row r="58" customFormat="false" ht="13.8" hidden="false" customHeight="false" outlineLevel="0" collapsed="false">
      <c r="A58" s="0" t="s">
        <v>7</v>
      </c>
      <c r="B58" s="0" t="s">
        <v>52</v>
      </c>
      <c r="C58" s="0" t="s">
        <v>48</v>
      </c>
      <c r="D58" s="0" t="s">
        <v>43</v>
      </c>
      <c r="J58" s="0" t="n">
        <v>46.5155903775818</v>
      </c>
      <c r="K58" s="0" t="n">
        <v>20</v>
      </c>
      <c r="L58" s="0" t="n">
        <v>94.543658040392</v>
      </c>
      <c r="M58" s="0" t="n">
        <v>2.83163023255814</v>
      </c>
      <c r="N58" s="0" t="n">
        <v>0.278617657334375</v>
      </c>
      <c r="O58" s="0" t="n">
        <f aca="false">VLOOKUP(D58,'paramètres CI'!$A$1:$B$6,2)</f>
        <v>0.0935912806596305</v>
      </c>
    </row>
    <row r="59" customFormat="false" ht="13.8" hidden="false" customHeight="false" outlineLevel="0" collapsed="false">
      <c r="A59" s="0" t="s">
        <v>7</v>
      </c>
      <c r="B59" s="0" t="s">
        <v>52</v>
      </c>
      <c r="C59" s="0" t="s">
        <v>49</v>
      </c>
      <c r="D59" s="0" t="s">
        <v>43</v>
      </c>
      <c r="J59" s="0" t="n">
        <v>58.1444879719772</v>
      </c>
      <c r="K59" s="0" t="n">
        <v>20</v>
      </c>
      <c r="L59" s="0" t="n">
        <v>94.543658040392</v>
      </c>
      <c r="M59" s="0" t="n">
        <v>3.39795627906976</v>
      </c>
      <c r="N59" s="0" t="n">
        <v>9.99400359784131E-005</v>
      </c>
      <c r="O59" s="0" t="n">
        <f aca="false">VLOOKUP(D59,'paramètres CI'!$A$1:$B$6,2)</f>
        <v>0.0935912806596305</v>
      </c>
    </row>
    <row r="60" customFormat="false" ht="13.8" hidden="false" customHeight="false" outlineLevel="0" collapsed="false">
      <c r="A60" s="0" t="s">
        <v>7</v>
      </c>
      <c r="B60" s="0" t="s">
        <v>53</v>
      </c>
      <c r="C60" s="0" t="s">
        <v>32</v>
      </c>
      <c r="D60" s="0" t="s">
        <v>33</v>
      </c>
      <c r="J60" s="0" t="n">
        <v>19.5135520387433</v>
      </c>
      <c r="K60" s="0" t="n">
        <v>25</v>
      </c>
      <c r="L60" s="0" t="n">
        <v>97.1356885295634</v>
      </c>
      <c r="M60" s="0" t="n">
        <v>0.649001026574308</v>
      </c>
      <c r="N60" s="0" t="n">
        <v>0.0158108850221979</v>
      </c>
      <c r="O60" s="0" t="n">
        <f aca="false">VLOOKUP(D60,'paramètres CI'!$A$1:$B$6,2)</f>
        <v>0.033584731604575</v>
      </c>
    </row>
    <row r="61" customFormat="false" ht="13.8" hidden="false" customHeight="false" outlineLevel="0" collapsed="false">
      <c r="A61" s="0" t="s">
        <v>7</v>
      </c>
      <c r="B61" s="0" t="s">
        <v>53</v>
      </c>
      <c r="C61" s="0" t="s">
        <v>32</v>
      </c>
      <c r="D61" s="0" t="s">
        <v>34</v>
      </c>
      <c r="J61" s="0" t="n">
        <v>19.8937807000967</v>
      </c>
      <c r="K61" s="0" t="n">
        <v>25</v>
      </c>
      <c r="L61" s="0" t="n">
        <v>105.46649306633</v>
      </c>
      <c r="M61" s="0" t="n">
        <v>0.652381639748828</v>
      </c>
      <c r="N61" s="0" t="n">
        <v>0.092374157720969</v>
      </c>
      <c r="O61" s="0" t="n">
        <f aca="false">VLOOKUP(D61,'paramètres CI'!$A$1:$B$6,2)</f>
        <v>0.0424847883250769</v>
      </c>
    </row>
    <row r="62" customFormat="false" ht="13.8" hidden="false" customHeight="false" outlineLevel="0" collapsed="false">
      <c r="A62" s="0" t="s">
        <v>7</v>
      </c>
      <c r="B62" s="0" t="s">
        <v>53</v>
      </c>
      <c r="C62" s="0" t="s">
        <v>35</v>
      </c>
      <c r="D62" s="0" t="s">
        <v>33</v>
      </c>
      <c r="J62" s="0" t="n">
        <v>24.3919400484291</v>
      </c>
      <c r="K62" s="0" t="n">
        <v>25</v>
      </c>
      <c r="L62" s="0" t="n">
        <v>97.1356885295634</v>
      </c>
      <c r="M62" s="0" t="n">
        <v>0.77880123188917</v>
      </c>
      <c r="N62" s="0" t="n">
        <v>9.99400359784132E-005</v>
      </c>
      <c r="O62" s="0" t="n">
        <f aca="false">VLOOKUP(D62,'paramètres CI'!$A$1:$B$6,2)</f>
        <v>0.033584731604575</v>
      </c>
    </row>
    <row r="63" customFormat="false" ht="13.8" hidden="false" customHeight="false" outlineLevel="0" collapsed="false">
      <c r="A63" s="0" t="s">
        <v>7</v>
      </c>
      <c r="B63" s="0" t="s">
        <v>53</v>
      </c>
      <c r="C63" s="0" t="s">
        <v>35</v>
      </c>
      <c r="D63" s="0" t="s">
        <v>34</v>
      </c>
      <c r="J63" s="0" t="n">
        <v>24.8672258751209</v>
      </c>
      <c r="K63" s="0" t="n">
        <v>25</v>
      </c>
      <c r="L63" s="0" t="n">
        <v>105.46649306633</v>
      </c>
      <c r="M63" s="0" t="n">
        <v>0.782857967698593</v>
      </c>
      <c r="N63" s="0" t="n">
        <v>9.99400359784132E-005</v>
      </c>
      <c r="O63" s="0" t="n">
        <f aca="false">VLOOKUP(D63,'paramètres CI'!$A$1:$B$6,2)</f>
        <v>0.0424847883250769</v>
      </c>
    </row>
    <row r="64" customFormat="false" ht="13.8" hidden="false" customHeight="false" outlineLevel="0" collapsed="false">
      <c r="A64" s="0" t="s">
        <v>7</v>
      </c>
      <c r="B64" s="0" t="s">
        <v>53</v>
      </c>
      <c r="C64" s="0" t="s">
        <v>36</v>
      </c>
      <c r="D64" s="0" t="s">
        <v>37</v>
      </c>
      <c r="J64" s="0" t="n">
        <v>5.96552431785496</v>
      </c>
      <c r="K64" s="0" t="n">
        <v>20</v>
      </c>
      <c r="L64" s="0" t="n">
        <v>101.952244456307</v>
      </c>
      <c r="M64" s="0" t="n">
        <v>0.725278393136078</v>
      </c>
      <c r="N64" s="0" t="n">
        <v>9.99400359784132E-005</v>
      </c>
      <c r="O64" s="0" t="n">
        <f aca="false">VLOOKUP(D64,'paramètres CI'!$A$1:$B$6,2)</f>
        <v>0.0385046990211696</v>
      </c>
    </row>
    <row r="65" customFormat="false" ht="13.8" hidden="false" customHeight="false" outlineLevel="0" collapsed="false">
      <c r="A65" s="0" t="s">
        <v>7</v>
      </c>
      <c r="B65" s="0" t="s">
        <v>53</v>
      </c>
      <c r="C65" s="0" t="s">
        <v>38</v>
      </c>
      <c r="D65" s="0" t="s">
        <v>39</v>
      </c>
      <c r="J65" s="0" t="n">
        <v>4.57382632582496</v>
      </c>
      <c r="K65" s="0" t="n">
        <v>20</v>
      </c>
      <c r="L65" s="0" t="n">
        <v>105.53610566243</v>
      </c>
      <c r="M65" s="0" t="n">
        <v>0.957368830057749</v>
      </c>
      <c r="N65" s="0" t="n">
        <v>9.99400359784132E-005</v>
      </c>
      <c r="O65" s="0" t="n">
        <f aca="false">VLOOKUP(D65,'paramètres CI'!$A$1:$B$6,2)</f>
        <v>0.022045059962018</v>
      </c>
    </row>
    <row r="66" customFormat="false" ht="13.8" hidden="false" customHeight="false" outlineLevel="0" collapsed="false">
      <c r="A66" s="0" t="s">
        <v>7</v>
      </c>
      <c r="B66" s="0" t="s">
        <v>53</v>
      </c>
      <c r="C66" s="0" t="s">
        <v>40</v>
      </c>
      <c r="D66" s="0" t="s">
        <v>37</v>
      </c>
      <c r="J66" s="0" t="n">
        <v>4.77241945428397</v>
      </c>
      <c r="K66" s="0" t="n">
        <v>20</v>
      </c>
      <c r="L66" s="0" t="n">
        <v>101.952244456307</v>
      </c>
      <c r="M66" s="0" t="n">
        <v>0.512052005741341</v>
      </c>
      <c r="N66" s="0" t="n">
        <v>0.0276381992546513</v>
      </c>
      <c r="O66" s="0" t="n">
        <f aca="false">VLOOKUP(D66,'paramètres CI'!$A$1:$B$6,2)</f>
        <v>0.0385046990211696</v>
      </c>
    </row>
    <row r="67" customFormat="false" ht="13.8" hidden="false" customHeight="false" outlineLevel="0" collapsed="false">
      <c r="A67" s="0" t="s">
        <v>7</v>
      </c>
      <c r="B67" s="0" t="s">
        <v>53</v>
      </c>
      <c r="C67" s="0" t="s">
        <v>41</v>
      </c>
      <c r="D67" s="0" t="s">
        <v>39</v>
      </c>
      <c r="J67" s="0" t="n">
        <v>3.65906106065997</v>
      </c>
      <c r="K67" s="0" t="n">
        <v>20</v>
      </c>
      <c r="L67" s="0" t="n">
        <v>105.53610566243</v>
      </c>
      <c r="M67" s="0" t="n">
        <v>0.675908647578571</v>
      </c>
      <c r="N67" s="0" t="n">
        <v>0.465014294836305</v>
      </c>
      <c r="O67" s="0" t="n">
        <f aca="false">VLOOKUP(D67,'paramètres CI'!$A$1:$B$6,2)</f>
        <v>0.022045059962018</v>
      </c>
    </row>
    <row r="68" customFormat="false" ht="13.8" hidden="false" customHeight="false" outlineLevel="0" collapsed="false">
      <c r="A68" s="0" t="s">
        <v>7</v>
      </c>
      <c r="B68" s="0" t="s">
        <v>53</v>
      </c>
      <c r="C68" s="0" t="s">
        <v>45</v>
      </c>
      <c r="D68" s="0" t="s">
        <v>43</v>
      </c>
      <c r="J68" s="0" t="n">
        <v>10</v>
      </c>
      <c r="K68" s="0" t="n">
        <v>13</v>
      </c>
      <c r="L68" s="0" t="n">
        <v>99.5689345469583</v>
      </c>
      <c r="M68" s="0" t="n">
        <v>0.9</v>
      </c>
      <c r="N68" s="0" t="n">
        <v>0.100956906184941</v>
      </c>
      <c r="O68" s="0" t="n">
        <f aca="false">VLOOKUP(D68,'paramètres CI'!$A$1:$B$6,2)</f>
        <v>0.0935912806596305</v>
      </c>
    </row>
    <row r="69" customFormat="false" ht="13.8" hidden="false" customHeight="false" outlineLevel="0" collapsed="false">
      <c r="A69" s="0" t="s">
        <v>7</v>
      </c>
      <c r="B69" s="0" t="s">
        <v>53</v>
      </c>
      <c r="C69" s="0" t="s">
        <v>46</v>
      </c>
      <c r="D69" s="0" t="s">
        <v>43</v>
      </c>
      <c r="J69" s="0" t="n">
        <v>12</v>
      </c>
      <c r="K69" s="0" t="n">
        <v>13</v>
      </c>
      <c r="L69" s="0" t="n">
        <v>99.5689345469583</v>
      </c>
      <c r="M69" s="0" t="n">
        <v>1</v>
      </c>
      <c r="N69" s="0" t="n">
        <v>9.99400359784132E-005</v>
      </c>
      <c r="O69" s="0" t="n">
        <f aca="false">VLOOKUP(D69,'paramètres CI'!$A$1:$B$6,2)</f>
        <v>0.0935912806596305</v>
      </c>
    </row>
    <row r="70" customFormat="false" ht="13.8" hidden="false" customHeight="false" outlineLevel="0" collapsed="false">
      <c r="A70" s="0" t="s">
        <v>7</v>
      </c>
      <c r="B70" s="0" t="s">
        <v>53</v>
      </c>
      <c r="C70" s="0" t="s">
        <v>48</v>
      </c>
      <c r="D70" s="0" t="s">
        <v>43</v>
      </c>
      <c r="J70" s="0" t="n">
        <v>55.5870178452051</v>
      </c>
      <c r="K70" s="0" t="n">
        <v>20</v>
      </c>
      <c r="L70" s="0" t="n">
        <v>105.196159176303</v>
      </c>
      <c r="M70" s="0" t="n">
        <v>2.83163023255814</v>
      </c>
      <c r="N70" s="0" t="n">
        <v>0.297605916765065</v>
      </c>
      <c r="O70" s="0" t="n">
        <f aca="false">VLOOKUP(D70,'paramètres CI'!$A$1:$B$6,2)</f>
        <v>0.0935912806596305</v>
      </c>
    </row>
    <row r="71" customFormat="false" ht="13.8" hidden="false" customHeight="false" outlineLevel="0" collapsed="false">
      <c r="A71" s="0" t="s">
        <v>7</v>
      </c>
      <c r="B71" s="0" t="s">
        <v>53</v>
      </c>
      <c r="C71" s="0" t="s">
        <v>49</v>
      </c>
      <c r="D71" s="0" t="s">
        <v>43</v>
      </c>
      <c r="J71" s="0" t="n">
        <v>69.4837723065064</v>
      </c>
      <c r="K71" s="0" t="n">
        <v>20</v>
      </c>
      <c r="L71" s="0" t="n">
        <v>105.196159176303</v>
      </c>
      <c r="M71" s="0" t="n">
        <v>3.39795627906976</v>
      </c>
      <c r="N71" s="0" t="n">
        <v>9.99400359784132E-005</v>
      </c>
      <c r="O71" s="0" t="n">
        <f aca="false">VLOOKUP(D71,'paramètres CI'!$A$1:$B$6,2)</f>
        <v>0.0935912806596305</v>
      </c>
    </row>
    <row r="72" customFormat="false" ht="13.8" hidden="false" customHeight="false" outlineLevel="0" collapsed="false">
      <c r="A72" s="0" t="s">
        <v>14</v>
      </c>
      <c r="B72" s="0" t="s">
        <v>54</v>
      </c>
      <c r="C72" s="0" t="s">
        <v>32</v>
      </c>
      <c r="D72" s="0" t="s">
        <v>33</v>
      </c>
      <c r="J72" s="0" t="n">
        <v>24.2688888409957</v>
      </c>
      <c r="K72" s="0" t="n">
        <v>25</v>
      </c>
      <c r="L72" s="0" t="n">
        <v>114.356595170033</v>
      </c>
      <c r="M72" s="0" t="n">
        <v>0.707731523456902</v>
      </c>
      <c r="N72" s="0" t="n">
        <v>0.0310190585599317</v>
      </c>
      <c r="O72" s="0" t="n">
        <f aca="false">VLOOKUP(D72,'paramètres CI'!$A$1:$B$6,2)</f>
        <v>0.033584731604575</v>
      </c>
    </row>
    <row r="73" customFormat="false" ht="13.8" hidden="false" customHeight="false" outlineLevel="0" collapsed="false">
      <c r="A73" s="0" t="s">
        <v>14</v>
      </c>
      <c r="B73" s="0" t="s">
        <v>54</v>
      </c>
      <c r="C73" s="0" t="s">
        <v>32</v>
      </c>
      <c r="D73" s="0" t="s">
        <v>34</v>
      </c>
      <c r="J73" s="0" t="n">
        <v>24.4386014590214</v>
      </c>
      <c r="K73" s="0" t="n">
        <v>25</v>
      </c>
      <c r="L73" s="0" t="n">
        <v>124.088283871185</v>
      </c>
      <c r="M73" s="0" t="n">
        <v>0.672936868983774</v>
      </c>
      <c r="N73" s="0" t="n">
        <v>0.04124899826696</v>
      </c>
      <c r="O73" s="0" t="n">
        <f aca="false">VLOOKUP(D73,'paramètres CI'!$A$1:$B$6,2)</f>
        <v>0.0424847883250769</v>
      </c>
    </row>
    <row r="74" customFormat="false" ht="13.8" hidden="false" customHeight="false" outlineLevel="0" collapsed="false">
      <c r="A74" s="0" t="s">
        <v>14</v>
      </c>
      <c r="B74" s="0" t="s">
        <v>54</v>
      </c>
      <c r="C74" s="0" t="s">
        <v>35</v>
      </c>
      <c r="D74" s="0" t="s">
        <v>33</v>
      </c>
      <c r="J74" s="0" t="n">
        <v>30.3361110512446</v>
      </c>
      <c r="K74" s="0" t="n">
        <v>25</v>
      </c>
      <c r="L74" s="0" t="n">
        <v>114.356595170033</v>
      </c>
      <c r="M74" s="0" t="n">
        <v>0.849277828148282</v>
      </c>
      <c r="N74" s="0" t="n">
        <v>9.99300489657242E-005</v>
      </c>
      <c r="O74" s="0" t="n">
        <f aca="false">VLOOKUP(D74,'paramètres CI'!$A$1:$B$6,2)</f>
        <v>0.033584731604575</v>
      </c>
    </row>
    <row r="75" customFormat="false" ht="13.8" hidden="false" customHeight="false" outlineLevel="0" collapsed="false">
      <c r="A75" s="0" t="s">
        <v>14</v>
      </c>
      <c r="B75" s="0" t="s">
        <v>54</v>
      </c>
      <c r="C75" s="0" t="s">
        <v>35</v>
      </c>
      <c r="D75" s="0" t="s">
        <v>34</v>
      </c>
      <c r="J75" s="0" t="n">
        <v>30.5482518237768</v>
      </c>
      <c r="K75" s="0" t="n">
        <v>25</v>
      </c>
      <c r="L75" s="0" t="n">
        <v>124.088283871185</v>
      </c>
      <c r="M75" s="0" t="n">
        <v>0.807524242780528</v>
      </c>
      <c r="N75" s="0" t="n">
        <v>9.99300489657242E-005</v>
      </c>
      <c r="O75" s="0" t="n">
        <f aca="false">VLOOKUP(D75,'paramètres CI'!$A$1:$B$6,2)</f>
        <v>0.0424847883250769</v>
      </c>
    </row>
    <row r="76" customFormat="false" ht="13.8" hidden="false" customHeight="false" outlineLevel="0" collapsed="false">
      <c r="A76" s="0" t="s">
        <v>14</v>
      </c>
      <c r="B76" s="0" t="s">
        <v>54</v>
      </c>
      <c r="C76" s="0" t="s">
        <v>36</v>
      </c>
      <c r="D76" s="0" t="s">
        <v>37</v>
      </c>
      <c r="J76" s="0" t="n">
        <v>21.0515219161506</v>
      </c>
      <c r="K76" s="0" t="n">
        <v>20</v>
      </c>
      <c r="L76" s="0" t="n">
        <v>92.6710151265746</v>
      </c>
      <c r="M76" s="0" t="n">
        <v>0.754189753101437</v>
      </c>
      <c r="N76" s="0" t="n">
        <v>9.99300489657242E-005</v>
      </c>
      <c r="O76" s="0" t="n">
        <f aca="false">VLOOKUP(D76,'paramètres CI'!$A$1:$B$6,2)</f>
        <v>0.0385046990211696</v>
      </c>
    </row>
    <row r="77" customFormat="false" ht="13.8" hidden="false" customHeight="false" outlineLevel="0" collapsed="false">
      <c r="A77" s="0" t="s">
        <v>14</v>
      </c>
      <c r="B77" s="0" t="s">
        <v>54</v>
      </c>
      <c r="C77" s="0" t="s">
        <v>38</v>
      </c>
      <c r="D77" s="0" t="s">
        <v>39</v>
      </c>
      <c r="J77" s="0" t="n">
        <v>14.9997759369219</v>
      </c>
      <c r="K77" s="0" t="n">
        <v>20</v>
      </c>
      <c r="L77" s="0" t="n">
        <v>91.6337872150287</v>
      </c>
      <c r="M77" s="0" t="n">
        <v>0.981787082244074</v>
      </c>
      <c r="N77" s="0" t="n">
        <v>9.99300489657242E-005</v>
      </c>
      <c r="O77" s="0" t="n">
        <f aca="false">VLOOKUP(D77,'paramètres CI'!$A$1:$B$6,2)</f>
        <v>0.022045059962018</v>
      </c>
    </row>
    <row r="78" customFormat="false" ht="13.8" hidden="false" customHeight="false" outlineLevel="0" collapsed="false">
      <c r="A78" s="0" t="s">
        <v>14</v>
      </c>
      <c r="B78" s="0" t="s">
        <v>54</v>
      </c>
      <c r="C78" s="0" t="s">
        <v>40</v>
      </c>
      <c r="D78" s="0" t="s">
        <v>37</v>
      </c>
      <c r="J78" s="0" t="n">
        <v>16.8412175329205</v>
      </c>
      <c r="K78" s="0" t="n">
        <v>20</v>
      </c>
      <c r="L78" s="0" t="n">
        <v>92.6710151265746</v>
      </c>
      <c r="M78" s="0" t="n">
        <v>0.524491823665969</v>
      </c>
      <c r="N78" s="0" t="n">
        <v>0.0597804752534849</v>
      </c>
      <c r="O78" s="0" t="n">
        <f aca="false">VLOOKUP(D78,'paramètres CI'!$A$1:$B$6,2)</f>
        <v>0.0385046990211696</v>
      </c>
    </row>
    <row r="79" customFormat="false" ht="13.8" hidden="false" customHeight="false" outlineLevel="0" collapsed="false">
      <c r="A79" s="0" t="s">
        <v>14</v>
      </c>
      <c r="B79" s="0" t="s">
        <v>54</v>
      </c>
      <c r="C79" s="0" t="s">
        <v>41</v>
      </c>
      <c r="D79" s="0" t="s">
        <v>39</v>
      </c>
      <c r="J79" s="0" t="n">
        <v>11.9998207495375</v>
      </c>
      <c r="K79" s="0" t="n">
        <v>20</v>
      </c>
      <c r="L79" s="0" t="n">
        <v>91.6337872150287</v>
      </c>
      <c r="M79" s="0" t="n">
        <v>0.612227734213524</v>
      </c>
      <c r="N79" s="0" t="n">
        <v>0.525865935146803</v>
      </c>
      <c r="O79" s="0" t="n">
        <f aca="false">VLOOKUP(D79,'paramètres CI'!$A$1:$B$6,2)</f>
        <v>0.022045059962018</v>
      </c>
    </row>
    <row r="80" customFormat="false" ht="13.8" hidden="false" customHeight="false" outlineLevel="0" collapsed="false">
      <c r="A80" s="0" t="s">
        <v>14</v>
      </c>
      <c r="B80" s="0" t="s">
        <v>54</v>
      </c>
      <c r="C80" s="0" t="s">
        <v>45</v>
      </c>
      <c r="D80" s="0" t="s">
        <v>43</v>
      </c>
      <c r="J80" s="0" t="n">
        <v>10</v>
      </c>
      <c r="K80" s="0" t="n">
        <v>13</v>
      </c>
      <c r="L80" s="0" t="n">
        <v>76.7237816661824</v>
      </c>
      <c r="M80" s="0" t="n">
        <v>0.899999999999999</v>
      </c>
      <c r="N80" s="0" t="n">
        <v>0.140802773588288</v>
      </c>
      <c r="O80" s="0" t="n">
        <f aca="false">VLOOKUP(D80,'paramètres CI'!$A$1:$B$6,2)</f>
        <v>0.0935912806596305</v>
      </c>
    </row>
    <row r="81" customFormat="false" ht="13.8" hidden="false" customHeight="false" outlineLevel="0" collapsed="false">
      <c r="A81" s="0" t="s">
        <v>14</v>
      </c>
      <c r="B81" s="0" t="s">
        <v>54</v>
      </c>
      <c r="C81" s="0" t="s">
        <v>46</v>
      </c>
      <c r="D81" s="0" t="s">
        <v>43</v>
      </c>
      <c r="J81" s="0" t="n">
        <v>12</v>
      </c>
      <c r="K81" s="0" t="n">
        <v>13</v>
      </c>
      <c r="L81" s="0" t="n">
        <v>76.7237816661824</v>
      </c>
      <c r="M81" s="0" t="n">
        <v>1</v>
      </c>
      <c r="N81" s="0" t="n">
        <v>9.99300489657242E-005</v>
      </c>
      <c r="O81" s="0" t="n">
        <f aca="false">VLOOKUP(D81,'paramètres CI'!$A$1:$B$6,2)</f>
        <v>0.0935912806596305</v>
      </c>
    </row>
    <row r="82" customFormat="false" ht="13.8" hidden="false" customHeight="false" outlineLevel="0" collapsed="false">
      <c r="A82" s="0" t="s">
        <v>14</v>
      </c>
      <c r="B82" s="0" t="s">
        <v>54</v>
      </c>
      <c r="C82" s="0" t="s">
        <v>48</v>
      </c>
      <c r="D82" s="0" t="s">
        <v>43</v>
      </c>
      <c r="J82" s="0" t="n">
        <v>63.0580518648046</v>
      </c>
      <c r="K82" s="0" t="n">
        <v>20</v>
      </c>
      <c r="L82" s="0" t="n">
        <v>89.5450597505965</v>
      </c>
      <c r="M82" s="0" t="n">
        <v>2.83163023255814</v>
      </c>
      <c r="N82" s="0" t="n">
        <v>0.092189394587406</v>
      </c>
      <c r="O82" s="0" t="n">
        <f aca="false">VLOOKUP(D82,'paramètres CI'!$A$1:$B$6,2)</f>
        <v>0.0935912806596305</v>
      </c>
    </row>
    <row r="83" customFormat="false" ht="13.8" hidden="false" customHeight="false" outlineLevel="0" collapsed="false">
      <c r="A83" s="0" t="s">
        <v>14</v>
      </c>
      <c r="B83" s="0" t="s">
        <v>54</v>
      </c>
      <c r="C83" s="0" t="s">
        <v>49</v>
      </c>
      <c r="D83" s="0" t="s">
        <v>43</v>
      </c>
      <c r="J83" s="0" t="n">
        <v>78.8225648310057</v>
      </c>
      <c r="K83" s="0" t="n">
        <v>20</v>
      </c>
      <c r="L83" s="0" t="n">
        <v>89.5450597505965</v>
      </c>
      <c r="M83" s="0" t="n">
        <v>3.39795627906976</v>
      </c>
      <c r="N83" s="0" t="n">
        <v>9.99300489657242E-005</v>
      </c>
      <c r="O83" s="0" t="n">
        <f aca="false">VLOOKUP(D83,'paramètres CI'!$A$1:$B$6,2)</f>
        <v>0.0935912806596305</v>
      </c>
    </row>
    <row r="84" customFormat="false" ht="13.8" hidden="false" customHeight="false" outlineLevel="0" collapsed="false">
      <c r="A84" s="0" t="s">
        <v>14</v>
      </c>
      <c r="B84" s="0" t="s">
        <v>54</v>
      </c>
      <c r="C84" s="0" t="s">
        <v>55</v>
      </c>
      <c r="D84" s="0" t="s">
        <v>43</v>
      </c>
      <c r="J84" s="0" t="n">
        <v>31.5019210527976</v>
      </c>
      <c r="K84" s="0" t="n">
        <v>17</v>
      </c>
      <c r="L84" s="0" t="n">
        <v>81.6897116092011</v>
      </c>
      <c r="M84" s="0" t="n">
        <v>2.67297488372093</v>
      </c>
      <c r="N84" s="0" t="n">
        <v>0.108393854254367</v>
      </c>
      <c r="O84" s="0" t="n">
        <f aca="false">VLOOKUP(D84,'paramètres CI'!$A$1:$B$6,2)</f>
        <v>0.0935912806596305</v>
      </c>
    </row>
    <row r="85" customFormat="false" ht="13.8" hidden="false" customHeight="false" outlineLevel="0" collapsed="false">
      <c r="A85" s="0" t="s">
        <v>14</v>
      </c>
      <c r="B85" s="0" t="s">
        <v>54</v>
      </c>
      <c r="C85" s="0" t="s">
        <v>56</v>
      </c>
      <c r="D85" s="0" t="s">
        <v>43</v>
      </c>
      <c r="J85" s="0" t="n">
        <v>39.377401315997</v>
      </c>
      <c r="K85" s="0" t="n">
        <v>17</v>
      </c>
      <c r="L85" s="0" t="n">
        <v>81.6897116092011</v>
      </c>
      <c r="M85" s="0" t="n">
        <v>3.32861023255814</v>
      </c>
      <c r="N85" s="0" t="n">
        <v>9.99300489657242E-005</v>
      </c>
      <c r="O85" s="0" t="n">
        <f aca="false">VLOOKUP(D85,'paramètres CI'!$A$1:$B$6,2)</f>
        <v>0.0935912806596305</v>
      </c>
    </row>
    <row r="86" customFormat="false" ht="13.8" hidden="false" customHeight="false" outlineLevel="0" collapsed="false">
      <c r="A86" s="0" t="s">
        <v>14</v>
      </c>
      <c r="B86" s="0" t="s">
        <v>57</v>
      </c>
      <c r="C86" s="0" t="s">
        <v>32</v>
      </c>
      <c r="D86" s="0" t="s">
        <v>33</v>
      </c>
      <c r="J86" s="0" t="n">
        <v>18.8886974987309</v>
      </c>
      <c r="K86" s="0" t="n">
        <v>25</v>
      </c>
      <c r="L86" s="0" t="n">
        <v>84.0981278987508</v>
      </c>
      <c r="M86" s="0" t="n">
        <v>0.672082949679412</v>
      </c>
      <c r="N86" s="0" t="n">
        <v>0.0266809902006412</v>
      </c>
      <c r="O86" s="0" t="n">
        <f aca="false">VLOOKUP(D86,'paramètres CI'!$A$1:$B$6,2)</f>
        <v>0.033584731604575</v>
      </c>
    </row>
    <row r="87" customFormat="false" ht="13.8" hidden="false" customHeight="false" outlineLevel="0" collapsed="false">
      <c r="A87" s="0" t="s">
        <v>14</v>
      </c>
      <c r="B87" s="0" t="s">
        <v>57</v>
      </c>
      <c r="C87" s="0" t="s">
        <v>32</v>
      </c>
      <c r="D87" s="0" t="s">
        <v>34</v>
      </c>
      <c r="J87" s="0" t="n">
        <v>19.0431111750521</v>
      </c>
      <c r="K87" s="0" t="n">
        <v>25</v>
      </c>
      <c r="L87" s="0" t="n">
        <v>98.4408259665107</v>
      </c>
      <c r="M87" s="0" t="n">
        <v>0.590482149536327</v>
      </c>
      <c r="N87" s="0" t="n">
        <v>0.0524834545333624</v>
      </c>
      <c r="O87" s="0" t="n">
        <f aca="false">VLOOKUP(D87,'paramètres CI'!$A$1:$B$6,2)</f>
        <v>0.0424847883250769</v>
      </c>
    </row>
    <row r="88" customFormat="false" ht="13.8" hidden="false" customHeight="false" outlineLevel="0" collapsed="false">
      <c r="A88" s="0" t="s">
        <v>14</v>
      </c>
      <c r="B88" s="0" t="s">
        <v>57</v>
      </c>
      <c r="C88" s="0" t="s">
        <v>35</v>
      </c>
      <c r="D88" s="0" t="s">
        <v>33</v>
      </c>
      <c r="J88" s="0" t="n">
        <v>23.6108718734136</v>
      </c>
      <c r="K88" s="0" t="n">
        <v>25</v>
      </c>
      <c r="L88" s="0" t="n">
        <v>84.0981278987508</v>
      </c>
      <c r="M88" s="0" t="n">
        <v>0.806499539615295</v>
      </c>
      <c r="N88" s="0" t="n">
        <v>9.99300489657242E-005</v>
      </c>
      <c r="O88" s="0" t="n">
        <f aca="false">VLOOKUP(D88,'paramètres CI'!$A$1:$B$6,2)</f>
        <v>0.033584731604575</v>
      </c>
    </row>
    <row r="89" customFormat="false" ht="13.8" hidden="false" customHeight="false" outlineLevel="0" collapsed="false">
      <c r="A89" s="0" t="s">
        <v>14</v>
      </c>
      <c r="B89" s="0" t="s">
        <v>57</v>
      </c>
      <c r="C89" s="0" t="s">
        <v>35</v>
      </c>
      <c r="D89" s="0" t="s">
        <v>34</v>
      </c>
      <c r="J89" s="0" t="n">
        <v>23.8038889688152</v>
      </c>
      <c r="K89" s="0" t="n">
        <v>25</v>
      </c>
      <c r="L89" s="0" t="n">
        <v>98.4408259665107</v>
      </c>
      <c r="M89" s="0" t="n">
        <v>0.708578579443592</v>
      </c>
      <c r="N89" s="0" t="n">
        <v>9.99300489657242E-005</v>
      </c>
      <c r="O89" s="0" t="n">
        <f aca="false">VLOOKUP(D89,'paramètres CI'!$A$1:$B$6,2)</f>
        <v>0.0424847883250769</v>
      </c>
    </row>
    <row r="90" customFormat="false" ht="13.8" hidden="false" customHeight="false" outlineLevel="0" collapsed="false">
      <c r="A90" s="0" t="s">
        <v>14</v>
      </c>
      <c r="B90" s="0" t="s">
        <v>57</v>
      </c>
      <c r="C90" s="0" t="s">
        <v>36</v>
      </c>
      <c r="D90" s="0" t="s">
        <v>37</v>
      </c>
      <c r="J90" s="0" t="n">
        <v>14.750958507103</v>
      </c>
      <c r="K90" s="0" t="n">
        <v>20</v>
      </c>
      <c r="L90" s="0" t="n">
        <v>74.8763676652235</v>
      </c>
      <c r="M90" s="0" t="n">
        <v>0.753837865780885</v>
      </c>
      <c r="N90" s="0" t="n">
        <v>9.99300489657242E-005</v>
      </c>
      <c r="O90" s="0" t="n">
        <f aca="false">VLOOKUP(D90,'paramètres CI'!$A$1:$B$6,2)</f>
        <v>0.0385046990211696</v>
      </c>
    </row>
    <row r="91" customFormat="false" ht="13.8" hidden="false" customHeight="false" outlineLevel="0" collapsed="false">
      <c r="A91" s="0" t="s">
        <v>14</v>
      </c>
      <c r="B91" s="0" t="s">
        <v>57</v>
      </c>
      <c r="C91" s="0" t="s">
        <v>38</v>
      </c>
      <c r="D91" s="0" t="s">
        <v>39</v>
      </c>
      <c r="J91" s="0" t="n">
        <v>10.7516033617141</v>
      </c>
      <c r="K91" s="0" t="n">
        <v>20</v>
      </c>
      <c r="L91" s="0" t="n">
        <v>74.9839102056833</v>
      </c>
      <c r="M91" s="0" t="n">
        <v>0.981434950501124</v>
      </c>
      <c r="N91" s="0" t="n">
        <v>9.99300489657242E-005</v>
      </c>
      <c r="O91" s="0" t="n">
        <f aca="false">VLOOKUP(D91,'paramètres CI'!$A$1:$B$6,2)</f>
        <v>0.022045059962018</v>
      </c>
    </row>
    <row r="92" customFormat="false" ht="13.8" hidden="false" customHeight="false" outlineLevel="0" collapsed="false">
      <c r="A92" s="0" t="s">
        <v>14</v>
      </c>
      <c r="B92" s="0" t="s">
        <v>57</v>
      </c>
      <c r="C92" s="0" t="s">
        <v>40</v>
      </c>
      <c r="D92" s="0" t="s">
        <v>37</v>
      </c>
      <c r="J92" s="0" t="n">
        <v>11.8007668056824</v>
      </c>
      <c r="K92" s="0" t="n">
        <v>20</v>
      </c>
      <c r="L92" s="0" t="n">
        <v>74.8763676652235</v>
      </c>
      <c r="M92" s="0" t="n">
        <v>0.518167350431247</v>
      </c>
      <c r="N92" s="0" t="n">
        <v>0.048849082471291</v>
      </c>
      <c r="O92" s="0" t="n">
        <f aca="false">VLOOKUP(D92,'paramètres CI'!$A$1:$B$6,2)</f>
        <v>0.0385046990211696</v>
      </c>
    </row>
    <row r="93" customFormat="false" ht="13.8" hidden="false" customHeight="false" outlineLevel="0" collapsed="false">
      <c r="A93" s="0" t="s">
        <v>14</v>
      </c>
      <c r="B93" s="0" t="s">
        <v>57</v>
      </c>
      <c r="C93" s="0" t="s">
        <v>41</v>
      </c>
      <c r="D93" s="0" t="s">
        <v>39</v>
      </c>
      <c r="J93" s="0" t="n">
        <v>8.60128268937127</v>
      </c>
      <c r="K93" s="0" t="n">
        <v>20</v>
      </c>
      <c r="L93" s="0" t="n">
        <v>74.9839102056833</v>
      </c>
      <c r="M93" s="0" t="n">
        <v>0.605900421788364</v>
      </c>
      <c r="N93" s="0" t="n">
        <v>0.320223120346143</v>
      </c>
      <c r="O93" s="0" t="n">
        <f aca="false">VLOOKUP(D93,'paramètres CI'!$A$1:$B$6,2)</f>
        <v>0.022045059962018</v>
      </c>
    </row>
    <row r="94" customFormat="false" ht="13.8" hidden="false" customHeight="false" outlineLevel="0" collapsed="false">
      <c r="A94" s="0" t="s">
        <v>14</v>
      </c>
      <c r="B94" s="0" t="s">
        <v>57</v>
      </c>
      <c r="C94" s="0" t="s">
        <v>45</v>
      </c>
      <c r="D94" s="0" t="s">
        <v>43</v>
      </c>
      <c r="J94" s="0" t="n">
        <v>10</v>
      </c>
      <c r="K94" s="0" t="n">
        <v>13</v>
      </c>
      <c r="L94" s="0" t="n">
        <v>60.1501151944586</v>
      </c>
      <c r="M94" s="0" t="n">
        <v>0.9</v>
      </c>
      <c r="N94" s="0" t="n">
        <v>0.251107379817255</v>
      </c>
      <c r="O94" s="0" t="n">
        <f aca="false">VLOOKUP(D94,'paramètres CI'!$A$1:$B$6,2)</f>
        <v>0.0935912806596305</v>
      </c>
    </row>
    <row r="95" customFormat="false" ht="13.8" hidden="false" customHeight="false" outlineLevel="0" collapsed="false">
      <c r="A95" s="0" t="s">
        <v>14</v>
      </c>
      <c r="B95" s="0" t="s">
        <v>57</v>
      </c>
      <c r="C95" s="0" t="s">
        <v>46</v>
      </c>
      <c r="D95" s="0" t="s">
        <v>43</v>
      </c>
      <c r="J95" s="0" t="n">
        <v>12</v>
      </c>
      <c r="K95" s="0" t="n">
        <v>13</v>
      </c>
      <c r="L95" s="0" t="n">
        <v>60.1501151944586</v>
      </c>
      <c r="M95" s="0" t="n">
        <v>1</v>
      </c>
      <c r="N95" s="0" t="n">
        <v>9.99300489657242E-005</v>
      </c>
      <c r="O95" s="0" t="n">
        <f aca="false">VLOOKUP(D95,'paramètres CI'!$A$1:$B$6,2)</f>
        <v>0.0935912806596305</v>
      </c>
    </row>
    <row r="96" customFormat="false" ht="13.8" hidden="false" customHeight="false" outlineLevel="0" collapsed="false">
      <c r="A96" s="0" t="s">
        <v>14</v>
      </c>
      <c r="B96" s="0" t="s">
        <v>57</v>
      </c>
      <c r="C96" s="0" t="s">
        <v>48</v>
      </c>
      <c r="D96" s="0" t="s">
        <v>43</v>
      </c>
      <c r="J96" s="0" t="n">
        <v>50.8346003058345</v>
      </c>
      <c r="K96" s="0" t="n">
        <v>20</v>
      </c>
      <c r="L96" s="0" t="n">
        <v>70.5546690991855</v>
      </c>
      <c r="M96" s="0" t="n">
        <v>2.83163023255814</v>
      </c>
      <c r="N96" s="0" t="n">
        <v>0.129752401409677</v>
      </c>
      <c r="O96" s="0" t="n">
        <f aca="false">VLOOKUP(D96,'paramètres CI'!$A$1:$B$6,2)</f>
        <v>0.0935912806596305</v>
      </c>
    </row>
    <row r="97" customFormat="false" ht="13.8" hidden="false" customHeight="false" outlineLevel="0" collapsed="false">
      <c r="A97" s="0" t="s">
        <v>14</v>
      </c>
      <c r="B97" s="0" t="s">
        <v>57</v>
      </c>
      <c r="C97" s="0" t="s">
        <v>49</v>
      </c>
      <c r="D97" s="0" t="s">
        <v>43</v>
      </c>
      <c r="J97" s="0" t="n">
        <v>63.5432503822932</v>
      </c>
      <c r="K97" s="0" t="n">
        <v>20</v>
      </c>
      <c r="L97" s="0" t="n">
        <v>70.5546690991855</v>
      </c>
      <c r="M97" s="0" t="n">
        <v>3.39795627906976</v>
      </c>
      <c r="N97" s="0" t="n">
        <v>9.99300489657242E-005</v>
      </c>
      <c r="O97" s="0" t="n">
        <f aca="false">VLOOKUP(D97,'paramètres CI'!$A$1:$B$6,2)</f>
        <v>0.0935912806596305</v>
      </c>
    </row>
    <row r="98" customFormat="false" ht="13.8" hidden="false" customHeight="false" outlineLevel="0" collapsed="false">
      <c r="A98" s="0" t="s">
        <v>14</v>
      </c>
      <c r="B98" s="0" t="s">
        <v>57</v>
      </c>
      <c r="C98" s="0" t="s">
        <v>55</v>
      </c>
      <c r="D98" s="0" t="s">
        <v>43</v>
      </c>
      <c r="J98" s="0" t="n">
        <v>23.1520107185474</v>
      </c>
      <c r="K98" s="0" t="n">
        <v>17</v>
      </c>
      <c r="L98" s="0" t="n">
        <v>71.5723375308425</v>
      </c>
      <c r="M98" s="0" t="n">
        <v>2.67297488372093</v>
      </c>
      <c r="N98" s="0" t="n">
        <v>0.17020406087887</v>
      </c>
      <c r="O98" s="0" t="n">
        <f aca="false">VLOOKUP(D98,'paramètres CI'!$A$1:$B$6,2)</f>
        <v>0.0935912806596305</v>
      </c>
    </row>
    <row r="99" customFormat="false" ht="13.8" hidden="false" customHeight="false" outlineLevel="0" collapsed="false">
      <c r="A99" s="0" t="s">
        <v>14</v>
      </c>
      <c r="B99" s="0" t="s">
        <v>57</v>
      </c>
      <c r="C99" s="0" t="s">
        <v>56</v>
      </c>
      <c r="D99" s="0" t="s">
        <v>43</v>
      </c>
      <c r="J99" s="0" t="n">
        <v>28.9400133981843</v>
      </c>
      <c r="K99" s="0" t="n">
        <v>17</v>
      </c>
      <c r="L99" s="0" t="n">
        <v>71.5723375308425</v>
      </c>
      <c r="M99" s="0" t="n">
        <v>3.32861023255814</v>
      </c>
      <c r="N99" s="0" t="n">
        <v>9.99300489657242E-005</v>
      </c>
      <c r="O99" s="0" t="n">
        <f aca="false">VLOOKUP(D99,'paramètres CI'!$A$1:$B$6,2)</f>
        <v>0.0935912806596305</v>
      </c>
    </row>
    <row r="100" customFormat="false" ht="13.8" hidden="false" customHeight="false" outlineLevel="0" collapsed="false">
      <c r="A100" s="0" t="s">
        <v>14</v>
      </c>
      <c r="B100" s="0" t="s">
        <v>58</v>
      </c>
      <c r="C100" s="0" t="s">
        <v>32</v>
      </c>
      <c r="D100" s="0" t="s">
        <v>33</v>
      </c>
      <c r="J100" s="0" t="n">
        <v>17.8738158643559</v>
      </c>
      <c r="K100" s="0" t="n">
        <v>25</v>
      </c>
      <c r="L100" s="0" t="n">
        <v>87.5248583470563</v>
      </c>
      <c r="M100" s="0" t="n">
        <v>0.692062597256639</v>
      </c>
      <c r="N100" s="0" t="n">
        <v>0.0204042141136439</v>
      </c>
      <c r="O100" s="0" t="n">
        <f aca="false">VLOOKUP(D100,'paramètres CI'!$A$1:$B$6,2)</f>
        <v>0.033584731604575</v>
      </c>
    </row>
    <row r="101" customFormat="false" ht="13.8" hidden="false" customHeight="false" outlineLevel="0" collapsed="false">
      <c r="A101" s="0" t="s">
        <v>14</v>
      </c>
      <c r="B101" s="0" t="s">
        <v>58</v>
      </c>
      <c r="C101" s="0" t="s">
        <v>32</v>
      </c>
      <c r="D101" s="0" t="s">
        <v>34</v>
      </c>
      <c r="J101" s="0" t="n">
        <v>17.9651333541642</v>
      </c>
      <c r="K101" s="0" t="n">
        <v>25</v>
      </c>
      <c r="L101" s="0" t="n">
        <v>88.0756482456508</v>
      </c>
      <c r="M101" s="0" t="n">
        <v>0.621999029070617</v>
      </c>
      <c r="N101" s="0" t="n">
        <v>0.059742190055142</v>
      </c>
      <c r="O101" s="0" t="n">
        <f aca="false">VLOOKUP(D101,'paramètres CI'!$A$1:$B$6,2)</f>
        <v>0.0424847883250769</v>
      </c>
    </row>
    <row r="102" customFormat="false" ht="13.8" hidden="false" customHeight="false" outlineLevel="0" collapsed="false">
      <c r="A102" s="0" t="s">
        <v>14</v>
      </c>
      <c r="B102" s="0" t="s">
        <v>58</v>
      </c>
      <c r="C102" s="0" t="s">
        <v>35</v>
      </c>
      <c r="D102" s="0" t="s">
        <v>33</v>
      </c>
      <c r="J102" s="0" t="n">
        <v>22.3422698304449</v>
      </c>
      <c r="K102" s="0" t="n">
        <v>25</v>
      </c>
      <c r="L102" s="0" t="n">
        <v>87.5248583470563</v>
      </c>
      <c r="M102" s="0" t="n">
        <v>0.830475116707967</v>
      </c>
      <c r="N102" s="0" t="n">
        <v>9.99300489657242E-005</v>
      </c>
      <c r="O102" s="0" t="n">
        <f aca="false">VLOOKUP(D102,'paramètres CI'!$A$1:$B$6,2)</f>
        <v>0.033584731604575</v>
      </c>
    </row>
    <row r="103" customFormat="false" ht="13.8" hidden="false" customHeight="false" outlineLevel="0" collapsed="false">
      <c r="A103" s="0" t="s">
        <v>14</v>
      </c>
      <c r="B103" s="0" t="s">
        <v>58</v>
      </c>
      <c r="C103" s="0" t="s">
        <v>35</v>
      </c>
      <c r="D103" s="0" t="s">
        <v>34</v>
      </c>
      <c r="J103" s="0" t="n">
        <v>22.4564166927053</v>
      </c>
      <c r="K103" s="0" t="n">
        <v>25</v>
      </c>
      <c r="L103" s="0" t="n">
        <v>88.0756482456508</v>
      </c>
      <c r="M103" s="0" t="n">
        <v>0.74639883488474</v>
      </c>
      <c r="N103" s="0" t="n">
        <v>9.99300489657242E-005</v>
      </c>
      <c r="O103" s="0" t="n">
        <f aca="false">VLOOKUP(D103,'paramètres CI'!$A$1:$B$6,2)</f>
        <v>0.0424847883250769</v>
      </c>
    </row>
    <row r="104" customFormat="false" ht="13.8" hidden="false" customHeight="false" outlineLevel="0" collapsed="false">
      <c r="A104" s="0" t="s">
        <v>14</v>
      </c>
      <c r="B104" s="0" t="s">
        <v>58</v>
      </c>
      <c r="C104" s="0" t="s">
        <v>36</v>
      </c>
      <c r="D104" s="0" t="s">
        <v>37</v>
      </c>
      <c r="J104" s="0" t="n">
        <v>13.3024459269928</v>
      </c>
      <c r="K104" s="0" t="n">
        <v>20</v>
      </c>
      <c r="L104" s="0" t="n">
        <v>70.4471064150026</v>
      </c>
      <c r="M104" s="0" t="n">
        <v>0.758352405063247</v>
      </c>
      <c r="N104" s="0" t="n">
        <v>9.99300489657242E-005</v>
      </c>
      <c r="O104" s="0" t="n">
        <f aca="false">VLOOKUP(D104,'paramètres CI'!$A$1:$B$6,2)</f>
        <v>0.0385046990211696</v>
      </c>
    </row>
    <row r="105" customFormat="false" ht="13.8" hidden="false" customHeight="false" outlineLevel="0" collapsed="false">
      <c r="A105" s="0" t="s">
        <v>14</v>
      </c>
      <c r="B105" s="0" t="s">
        <v>58</v>
      </c>
      <c r="C105" s="0" t="s">
        <v>38</v>
      </c>
      <c r="D105" s="0" t="s">
        <v>39</v>
      </c>
      <c r="J105" s="0" t="n">
        <v>9.75162550512279</v>
      </c>
      <c r="K105" s="0" t="n">
        <v>20</v>
      </c>
      <c r="L105" s="0" t="n">
        <v>70.8659583316674</v>
      </c>
      <c r="M105" s="0" t="n">
        <v>0.982298920385733</v>
      </c>
      <c r="N105" s="0" t="n">
        <v>9.99300489657242E-005</v>
      </c>
      <c r="O105" s="0" t="n">
        <f aca="false">VLOOKUP(D105,'paramètres CI'!$A$1:$B$6,2)</f>
        <v>0.022045059962018</v>
      </c>
    </row>
    <row r="106" customFormat="false" ht="13.8" hidden="false" customHeight="false" outlineLevel="0" collapsed="false">
      <c r="A106" s="0" t="s">
        <v>14</v>
      </c>
      <c r="B106" s="0" t="s">
        <v>58</v>
      </c>
      <c r="C106" s="0" t="s">
        <v>40</v>
      </c>
      <c r="D106" s="0" t="s">
        <v>37</v>
      </c>
      <c r="J106" s="0" t="n">
        <v>10.6419567415942</v>
      </c>
      <c r="K106" s="0" t="n">
        <v>20</v>
      </c>
      <c r="L106" s="0" t="n">
        <v>70.4471064150026</v>
      </c>
      <c r="M106" s="0" t="n">
        <v>0.537119373432375</v>
      </c>
      <c r="N106" s="0" t="n">
        <v>0.0406747844312844</v>
      </c>
      <c r="O106" s="0" t="n">
        <f aca="false">VLOOKUP(D106,'paramètres CI'!$A$1:$B$6,2)</f>
        <v>0.0385046990211696</v>
      </c>
    </row>
    <row r="107" customFormat="false" ht="13.8" hidden="false" customHeight="false" outlineLevel="0" collapsed="false">
      <c r="A107" s="0" t="s">
        <v>14</v>
      </c>
      <c r="B107" s="0" t="s">
        <v>58</v>
      </c>
      <c r="C107" s="0" t="s">
        <v>41</v>
      </c>
      <c r="D107" s="0" t="s">
        <v>39</v>
      </c>
      <c r="J107" s="0" t="n">
        <v>7.80130040409823</v>
      </c>
      <c r="K107" s="0" t="n">
        <v>20</v>
      </c>
      <c r="L107" s="0" t="n">
        <v>70.8659583316674</v>
      </c>
      <c r="M107" s="0" t="n">
        <v>0.607565552588503</v>
      </c>
      <c r="N107" s="0" t="n">
        <v>0.390820693201578</v>
      </c>
      <c r="O107" s="0" t="n">
        <f aca="false">VLOOKUP(D107,'paramètres CI'!$A$1:$B$6,2)</f>
        <v>0.022045059962018</v>
      </c>
    </row>
    <row r="108" customFormat="false" ht="13.8" hidden="false" customHeight="false" outlineLevel="0" collapsed="false">
      <c r="A108" s="0" t="s">
        <v>14</v>
      </c>
      <c r="B108" s="0" t="s">
        <v>58</v>
      </c>
      <c r="C108" s="0" t="s">
        <v>45</v>
      </c>
      <c r="D108" s="0" t="s">
        <v>43</v>
      </c>
      <c r="J108" s="0" t="n">
        <v>10</v>
      </c>
      <c r="K108" s="0" t="n">
        <v>13</v>
      </c>
      <c r="L108" s="0" t="n">
        <v>53.9519934844452</v>
      </c>
      <c r="M108" s="0" t="n">
        <v>0.9</v>
      </c>
      <c r="N108" s="0" t="n">
        <v>0.223491911712154</v>
      </c>
      <c r="O108" s="0" t="n">
        <f aca="false">VLOOKUP(D108,'paramètres CI'!$A$1:$B$6,2)</f>
        <v>0.0935912806596305</v>
      </c>
    </row>
    <row r="109" customFormat="false" ht="13.8" hidden="false" customHeight="false" outlineLevel="0" collapsed="false">
      <c r="A109" s="0" t="s">
        <v>14</v>
      </c>
      <c r="B109" s="0" t="s">
        <v>58</v>
      </c>
      <c r="C109" s="0" t="s">
        <v>46</v>
      </c>
      <c r="D109" s="0" t="s">
        <v>43</v>
      </c>
      <c r="J109" s="0" t="n">
        <v>12</v>
      </c>
      <c r="K109" s="0" t="n">
        <v>13</v>
      </c>
      <c r="L109" s="0" t="n">
        <v>53.9519934844452</v>
      </c>
      <c r="M109" s="0" t="n">
        <v>1</v>
      </c>
      <c r="N109" s="0" t="n">
        <v>9.99300489657242E-005</v>
      </c>
      <c r="O109" s="0" t="n">
        <f aca="false">VLOOKUP(D109,'paramètres CI'!$A$1:$B$6,2)</f>
        <v>0.0935912806596305</v>
      </c>
    </row>
    <row r="110" customFormat="false" ht="13.8" hidden="false" customHeight="false" outlineLevel="0" collapsed="false">
      <c r="A110" s="0" t="s">
        <v>14</v>
      </c>
      <c r="B110" s="0" t="s">
        <v>58</v>
      </c>
      <c r="C110" s="0" t="s">
        <v>48</v>
      </c>
      <c r="D110" s="0" t="s">
        <v>43</v>
      </c>
      <c r="J110" s="0" t="n">
        <v>48.6083814234528</v>
      </c>
      <c r="K110" s="0" t="n">
        <v>20</v>
      </c>
      <c r="L110" s="0" t="n">
        <v>65.0744285672961</v>
      </c>
      <c r="M110" s="0" t="n">
        <v>2.83163023255814</v>
      </c>
      <c r="N110" s="0" t="n">
        <v>0.113801635343632</v>
      </c>
      <c r="O110" s="0" t="n">
        <f aca="false">VLOOKUP(D110,'paramètres CI'!$A$1:$B$6,2)</f>
        <v>0.0935912806596305</v>
      </c>
    </row>
    <row r="111" customFormat="false" ht="13.8" hidden="false" customHeight="false" outlineLevel="0" collapsed="false">
      <c r="A111" s="0" t="s">
        <v>14</v>
      </c>
      <c r="B111" s="0" t="s">
        <v>58</v>
      </c>
      <c r="C111" s="0" t="s">
        <v>49</v>
      </c>
      <c r="D111" s="0" t="s">
        <v>43</v>
      </c>
      <c r="J111" s="0" t="n">
        <v>60.760476779316</v>
      </c>
      <c r="K111" s="0" t="n">
        <v>20</v>
      </c>
      <c r="L111" s="0" t="n">
        <v>65.0744285672961</v>
      </c>
      <c r="M111" s="0" t="n">
        <v>3.39795627906976</v>
      </c>
      <c r="N111" s="0" t="n">
        <v>9.99300489657242E-005</v>
      </c>
      <c r="O111" s="0" t="n">
        <f aca="false">VLOOKUP(D111,'paramètres CI'!$A$1:$B$6,2)</f>
        <v>0.0935912806596305</v>
      </c>
    </row>
    <row r="112" customFormat="false" ht="13.8" hidden="false" customHeight="false" outlineLevel="0" collapsed="false">
      <c r="A112" s="0" t="s">
        <v>14</v>
      </c>
      <c r="B112" s="0" t="s">
        <v>58</v>
      </c>
      <c r="C112" s="0" t="s">
        <v>55</v>
      </c>
      <c r="D112" s="0" t="s">
        <v>43</v>
      </c>
      <c r="J112" s="0" t="n">
        <v>21.5613811423655</v>
      </c>
      <c r="K112" s="0" t="n">
        <v>17</v>
      </c>
      <c r="L112" s="0" t="n">
        <v>65.9860332979509</v>
      </c>
      <c r="M112" s="0" t="n">
        <v>2.67297488372093</v>
      </c>
      <c r="N112" s="0" t="n">
        <v>0.150365060799806</v>
      </c>
      <c r="O112" s="0" t="n">
        <f aca="false">VLOOKUP(D112,'paramètres CI'!$A$1:$B$6,2)</f>
        <v>0.0935912806596305</v>
      </c>
    </row>
    <row r="113" customFormat="false" ht="13.8" hidden="false" customHeight="false" outlineLevel="0" collapsed="false">
      <c r="A113" s="0" t="s">
        <v>14</v>
      </c>
      <c r="B113" s="0" t="s">
        <v>58</v>
      </c>
      <c r="C113" s="0" t="s">
        <v>56</v>
      </c>
      <c r="D113" s="0" t="s">
        <v>43</v>
      </c>
      <c r="J113" s="0" t="n">
        <v>26.9517264279569</v>
      </c>
      <c r="K113" s="0" t="n">
        <v>17</v>
      </c>
      <c r="L113" s="0" t="n">
        <v>65.9860332979509</v>
      </c>
      <c r="M113" s="0" t="n">
        <v>3.32861023255814</v>
      </c>
      <c r="N113" s="0" t="n">
        <v>9.99300489657242E-005</v>
      </c>
      <c r="O113" s="0" t="n">
        <f aca="false">VLOOKUP(D113,'paramètres CI'!$A$1:$B$6,2)</f>
        <v>0.0935912806596305</v>
      </c>
    </row>
    <row r="114" customFormat="false" ht="13.8" hidden="false" customHeight="false" outlineLevel="0" collapsed="false">
      <c r="A114" s="0" t="s">
        <v>14</v>
      </c>
      <c r="B114" s="0" t="s">
        <v>59</v>
      </c>
      <c r="C114" s="0" t="s">
        <v>32</v>
      </c>
      <c r="D114" s="0" t="s">
        <v>33</v>
      </c>
      <c r="J114" s="0" t="n">
        <v>23.272298215883</v>
      </c>
      <c r="K114" s="0" t="n">
        <v>25</v>
      </c>
      <c r="L114" s="0" t="n">
        <v>122.035445951757</v>
      </c>
      <c r="M114" s="0" t="n">
        <v>0.681399259318716</v>
      </c>
      <c r="N114" s="0" t="n">
        <v>0.0221053095589249</v>
      </c>
      <c r="O114" s="0" t="n">
        <f aca="false">VLOOKUP(D114,'paramètres CI'!$A$1:$B$6,2)</f>
        <v>0.033584731604575</v>
      </c>
    </row>
    <row r="115" customFormat="false" ht="13.8" hidden="false" customHeight="false" outlineLevel="0" collapsed="false">
      <c r="A115" s="0" t="s">
        <v>14</v>
      </c>
      <c r="B115" s="0" t="s">
        <v>59</v>
      </c>
      <c r="C115" s="0" t="s">
        <v>32</v>
      </c>
      <c r="D115" s="0" t="s">
        <v>34</v>
      </c>
      <c r="J115" s="0" t="n">
        <v>23.3830061065129</v>
      </c>
      <c r="K115" s="0" t="n">
        <v>25</v>
      </c>
      <c r="L115" s="0" t="n">
        <v>132.684491326781</v>
      </c>
      <c r="M115" s="0" t="n">
        <v>0.657553506435935</v>
      </c>
      <c r="N115" s="0" t="n">
        <v>0.0461717006138075</v>
      </c>
      <c r="O115" s="0" t="n">
        <f aca="false">VLOOKUP(D115,'paramètres CI'!$A$1:$B$6,2)</f>
        <v>0.0424847883250769</v>
      </c>
    </row>
    <row r="116" customFormat="false" ht="13.8" hidden="false" customHeight="false" outlineLevel="0" collapsed="false">
      <c r="A116" s="0" t="s">
        <v>14</v>
      </c>
      <c r="B116" s="0" t="s">
        <v>59</v>
      </c>
      <c r="C116" s="0" t="s">
        <v>35</v>
      </c>
      <c r="D116" s="0" t="s">
        <v>33</v>
      </c>
      <c r="J116" s="0" t="n">
        <v>29.0903727698538</v>
      </c>
      <c r="K116" s="0" t="n">
        <v>25</v>
      </c>
      <c r="L116" s="0" t="n">
        <v>122.035445951757</v>
      </c>
      <c r="M116" s="0" t="n">
        <v>0.817679111182459</v>
      </c>
      <c r="N116" s="0" t="n">
        <v>9.99300489657242E-005</v>
      </c>
      <c r="O116" s="0" t="n">
        <f aca="false">VLOOKUP(D116,'paramètres CI'!$A$1:$B$6,2)</f>
        <v>0.033584731604575</v>
      </c>
    </row>
    <row r="117" customFormat="false" ht="13.8" hidden="false" customHeight="false" outlineLevel="0" collapsed="false">
      <c r="A117" s="0" t="s">
        <v>14</v>
      </c>
      <c r="B117" s="0" t="s">
        <v>59</v>
      </c>
      <c r="C117" s="0" t="s">
        <v>35</v>
      </c>
      <c r="D117" s="0" t="s">
        <v>34</v>
      </c>
      <c r="J117" s="0" t="n">
        <v>29.2287576331411</v>
      </c>
      <c r="K117" s="0" t="n">
        <v>25</v>
      </c>
      <c r="L117" s="0" t="n">
        <v>132.684491326781</v>
      </c>
      <c r="M117" s="0" t="n">
        <v>0.789064207723122</v>
      </c>
      <c r="N117" s="0" t="n">
        <v>9.99300489657242E-005</v>
      </c>
      <c r="O117" s="0" t="n">
        <f aca="false">VLOOKUP(D117,'paramètres CI'!$A$1:$B$6,2)</f>
        <v>0.0424847883250769</v>
      </c>
    </row>
    <row r="118" customFormat="false" ht="13.8" hidden="false" customHeight="false" outlineLevel="0" collapsed="false">
      <c r="A118" s="0" t="s">
        <v>14</v>
      </c>
      <c r="B118" s="0" t="s">
        <v>59</v>
      </c>
      <c r="C118" s="0" t="s">
        <v>36</v>
      </c>
      <c r="D118" s="0" t="s">
        <v>37</v>
      </c>
      <c r="J118" s="0" t="n">
        <v>13.1461311575859</v>
      </c>
      <c r="K118" s="0" t="n">
        <v>20</v>
      </c>
      <c r="L118" s="0" t="n">
        <v>101.401590321244</v>
      </c>
      <c r="M118" s="0" t="n">
        <v>0.762498659845602</v>
      </c>
      <c r="N118" s="0" t="n">
        <v>9.99300489657242E-005</v>
      </c>
      <c r="O118" s="0" t="n">
        <f aca="false">VLOOKUP(D118,'paramètres CI'!$A$1:$B$6,2)</f>
        <v>0.0385046990211696</v>
      </c>
    </row>
    <row r="119" customFormat="false" ht="13.8" hidden="false" customHeight="false" outlineLevel="0" collapsed="false">
      <c r="A119" s="0" t="s">
        <v>14</v>
      </c>
      <c r="B119" s="0" t="s">
        <v>59</v>
      </c>
      <c r="C119" s="0" t="s">
        <v>38</v>
      </c>
      <c r="D119" s="0" t="s">
        <v>39</v>
      </c>
      <c r="J119" s="0" t="n">
        <v>9.78451822295977</v>
      </c>
      <c r="K119" s="0" t="n">
        <v>20</v>
      </c>
      <c r="L119" s="0" t="n">
        <v>100.737577613299</v>
      </c>
      <c r="M119" s="0" t="n">
        <v>0.990094639762869</v>
      </c>
      <c r="N119" s="0" t="n">
        <v>9.99300489657242E-005</v>
      </c>
      <c r="O119" s="0" t="n">
        <f aca="false">VLOOKUP(D119,'paramètres CI'!$A$1:$B$6,2)</f>
        <v>0.022045059962018</v>
      </c>
    </row>
    <row r="120" customFormat="false" ht="13.8" hidden="false" customHeight="false" outlineLevel="0" collapsed="false">
      <c r="A120" s="0" t="s">
        <v>14</v>
      </c>
      <c r="B120" s="0" t="s">
        <v>59</v>
      </c>
      <c r="C120" s="0" t="s">
        <v>40</v>
      </c>
      <c r="D120" s="0" t="s">
        <v>37</v>
      </c>
      <c r="J120" s="0" t="n">
        <v>10.5169049260687</v>
      </c>
      <c r="K120" s="0" t="n">
        <v>20</v>
      </c>
      <c r="L120" s="0" t="n">
        <v>101.401590321244</v>
      </c>
      <c r="M120" s="0" t="n">
        <v>0.527817078385255</v>
      </c>
      <c r="N120" s="0" t="n">
        <v>0.0435007620478552</v>
      </c>
      <c r="O120" s="0" t="n">
        <f aca="false">VLOOKUP(D120,'paramètres CI'!$A$1:$B$6,2)</f>
        <v>0.0385046990211696</v>
      </c>
    </row>
    <row r="121" customFormat="false" ht="13.8" hidden="false" customHeight="false" outlineLevel="0" collapsed="false">
      <c r="A121" s="0" t="s">
        <v>14</v>
      </c>
      <c r="B121" s="0" t="s">
        <v>59</v>
      </c>
      <c r="C121" s="0" t="s">
        <v>41</v>
      </c>
      <c r="D121" s="0" t="s">
        <v>39</v>
      </c>
      <c r="J121" s="0" t="n">
        <v>7.82761457836782</v>
      </c>
      <c r="K121" s="0" t="n">
        <v>20</v>
      </c>
      <c r="L121" s="0" t="n">
        <v>100.737577613299</v>
      </c>
      <c r="M121" s="0" t="n">
        <v>0.615548800795565</v>
      </c>
      <c r="N121" s="0" t="n">
        <v>0.360549698499923</v>
      </c>
      <c r="O121" s="0" t="n">
        <f aca="false">VLOOKUP(D121,'paramètres CI'!$A$1:$B$6,2)</f>
        <v>0.022045059962018</v>
      </c>
    </row>
    <row r="122" customFormat="false" ht="13.8" hidden="false" customHeight="false" outlineLevel="0" collapsed="false">
      <c r="A122" s="0" t="s">
        <v>14</v>
      </c>
      <c r="B122" s="0" t="s">
        <v>59</v>
      </c>
      <c r="C122" s="0" t="s">
        <v>45</v>
      </c>
      <c r="D122" s="0" t="s">
        <v>43</v>
      </c>
      <c r="J122" s="0" t="n">
        <v>10</v>
      </c>
      <c r="K122" s="0" t="n">
        <v>13</v>
      </c>
      <c r="L122" s="0" t="n">
        <v>82.0566081058028</v>
      </c>
      <c r="M122" s="0" t="n">
        <v>0.9</v>
      </c>
      <c r="N122" s="0" t="n">
        <v>0.241736128444437</v>
      </c>
      <c r="O122" s="0" t="n">
        <f aca="false">VLOOKUP(D122,'paramètres CI'!$A$1:$B$6,2)</f>
        <v>0.0935912806596305</v>
      </c>
    </row>
    <row r="123" customFormat="false" ht="13.8" hidden="false" customHeight="false" outlineLevel="0" collapsed="false">
      <c r="A123" s="0" t="s">
        <v>14</v>
      </c>
      <c r="B123" s="0" t="s">
        <v>59</v>
      </c>
      <c r="C123" s="0" t="s">
        <v>46</v>
      </c>
      <c r="D123" s="0" t="s">
        <v>43</v>
      </c>
      <c r="J123" s="0" t="n">
        <v>12</v>
      </c>
      <c r="K123" s="0" t="n">
        <v>13</v>
      </c>
      <c r="L123" s="0" t="n">
        <v>82.0566081058028</v>
      </c>
      <c r="M123" s="0" t="n">
        <v>1</v>
      </c>
      <c r="N123" s="0" t="n">
        <v>9.99300489657242E-005</v>
      </c>
      <c r="O123" s="0" t="n">
        <f aca="false">VLOOKUP(D123,'paramètres CI'!$A$1:$B$6,2)</f>
        <v>0.0935912806596305</v>
      </c>
    </row>
    <row r="124" customFormat="false" ht="13.8" hidden="false" customHeight="false" outlineLevel="0" collapsed="false">
      <c r="A124" s="0" t="s">
        <v>14</v>
      </c>
      <c r="B124" s="0" t="s">
        <v>59</v>
      </c>
      <c r="C124" s="0" t="s">
        <v>48</v>
      </c>
      <c r="D124" s="0" t="s">
        <v>43</v>
      </c>
      <c r="J124" s="0" t="n">
        <v>64.6743248264011</v>
      </c>
      <c r="K124" s="0" t="n">
        <v>20</v>
      </c>
      <c r="L124" s="0" t="n">
        <v>95.4052802919774</v>
      </c>
      <c r="M124" s="0" t="n">
        <v>2.83163023255814</v>
      </c>
      <c r="N124" s="0" t="n">
        <v>0.122794908606488</v>
      </c>
      <c r="O124" s="0" t="n">
        <f aca="false">VLOOKUP(D124,'paramètres CI'!$A$1:$B$6,2)</f>
        <v>0.0935912806596305</v>
      </c>
    </row>
    <row r="125" customFormat="false" ht="13.8" hidden="false" customHeight="false" outlineLevel="0" collapsed="false">
      <c r="A125" s="0" t="s">
        <v>14</v>
      </c>
      <c r="B125" s="0" t="s">
        <v>59</v>
      </c>
      <c r="C125" s="0" t="s">
        <v>49</v>
      </c>
      <c r="D125" s="0" t="s">
        <v>43</v>
      </c>
      <c r="J125" s="0" t="n">
        <v>80.8429060330013</v>
      </c>
      <c r="K125" s="0" t="n">
        <v>20</v>
      </c>
      <c r="L125" s="0" t="n">
        <v>95.4052802919774</v>
      </c>
      <c r="M125" s="0" t="n">
        <v>3.39795627906976</v>
      </c>
      <c r="N125" s="0" t="n">
        <v>9.99300489657242E-005</v>
      </c>
      <c r="O125" s="0" t="n">
        <f aca="false">VLOOKUP(D125,'paramètres CI'!$A$1:$B$6,2)</f>
        <v>0.0935912806596305</v>
      </c>
    </row>
    <row r="126" customFormat="false" ht="13.8" hidden="false" customHeight="false" outlineLevel="0" collapsed="false">
      <c r="A126" s="0" t="s">
        <v>14</v>
      </c>
      <c r="B126" s="0" t="s">
        <v>59</v>
      </c>
      <c r="C126" s="0" t="s">
        <v>55</v>
      </c>
      <c r="D126" s="0" t="s">
        <v>43</v>
      </c>
      <c r="J126" s="0" t="n">
        <v>27.0327833716727</v>
      </c>
      <c r="K126" s="0" t="n">
        <v>17</v>
      </c>
      <c r="L126" s="0" t="n">
        <v>92.2217289342037</v>
      </c>
      <c r="M126" s="0" t="n">
        <v>2.67297488372093</v>
      </c>
      <c r="N126" s="0" t="n">
        <v>0.162441981885804</v>
      </c>
      <c r="O126" s="0" t="n">
        <f aca="false">VLOOKUP(D126,'paramètres CI'!$A$1:$B$6,2)</f>
        <v>0.0935912806596305</v>
      </c>
    </row>
    <row r="127" customFormat="false" ht="13.8" hidden="false" customHeight="false" outlineLevel="0" collapsed="false">
      <c r="A127" s="0" t="s">
        <v>14</v>
      </c>
      <c r="B127" s="0" t="s">
        <v>59</v>
      </c>
      <c r="C127" s="0" t="s">
        <v>56</v>
      </c>
      <c r="D127" s="0" t="s">
        <v>43</v>
      </c>
      <c r="J127" s="0" t="n">
        <v>33.7909792145908</v>
      </c>
      <c r="K127" s="0" t="n">
        <v>17</v>
      </c>
      <c r="L127" s="0" t="n">
        <v>92.2217289342037</v>
      </c>
      <c r="M127" s="0" t="n">
        <v>3.32861023255814</v>
      </c>
      <c r="N127" s="0" t="n">
        <v>9.99300489657242E-005</v>
      </c>
      <c r="O127" s="0" t="n">
        <f aca="false">VLOOKUP(D127,'paramètres CI'!$A$1:$B$6,2)</f>
        <v>0.0935912806596305</v>
      </c>
    </row>
    <row r="128" customFormat="false" ht="13.8" hidden="false" customHeight="false" outlineLevel="0" collapsed="false">
      <c r="A128" s="0" t="s">
        <v>14</v>
      </c>
      <c r="B128" s="0" t="s">
        <v>60</v>
      </c>
      <c r="C128" s="0" t="s">
        <v>32</v>
      </c>
      <c r="D128" s="0" t="s">
        <v>33</v>
      </c>
      <c r="J128" s="0" t="n">
        <v>19.3217407538575</v>
      </c>
      <c r="K128" s="0" t="n">
        <v>25</v>
      </c>
      <c r="L128" s="0" t="n">
        <v>76.1033951813317</v>
      </c>
      <c r="M128" s="0" t="n">
        <v>0.705404987797399</v>
      </c>
      <c r="N128" s="0" t="n">
        <v>0.0182388402293409</v>
      </c>
      <c r="O128" s="0" t="n">
        <f aca="false">VLOOKUP(D128,'paramètres CI'!$A$1:$B$6,2)</f>
        <v>0.033584731604575</v>
      </c>
    </row>
    <row r="129" customFormat="false" ht="13.8" hidden="false" customHeight="false" outlineLevel="0" collapsed="false">
      <c r="A129" s="0" t="s">
        <v>14</v>
      </c>
      <c r="B129" s="0" t="s">
        <v>60</v>
      </c>
      <c r="C129" s="0" t="s">
        <v>32</v>
      </c>
      <c r="D129" s="0" t="s">
        <v>34</v>
      </c>
      <c r="J129" s="0" t="n">
        <v>19.4140532555467</v>
      </c>
      <c r="K129" s="0" t="n">
        <v>25</v>
      </c>
      <c r="L129" s="0" t="n">
        <v>72.7924942010558</v>
      </c>
      <c r="M129" s="0" t="n">
        <v>0.638080698745828</v>
      </c>
      <c r="N129" s="0" t="n">
        <v>0.0641461665235448</v>
      </c>
      <c r="O129" s="0" t="n">
        <f aca="false">VLOOKUP(D129,'paramètres CI'!$A$1:$B$6,2)</f>
        <v>0.0424847883250769</v>
      </c>
    </row>
    <row r="130" customFormat="false" ht="13.8" hidden="false" customHeight="false" outlineLevel="0" collapsed="false">
      <c r="A130" s="0" t="s">
        <v>14</v>
      </c>
      <c r="B130" s="0" t="s">
        <v>60</v>
      </c>
      <c r="C130" s="0" t="s">
        <v>35</v>
      </c>
      <c r="D130" s="0" t="s">
        <v>33</v>
      </c>
      <c r="J130" s="0" t="n">
        <v>24.1521759423219</v>
      </c>
      <c r="K130" s="0" t="n">
        <v>25</v>
      </c>
      <c r="L130" s="0" t="n">
        <v>76.1033951813317</v>
      </c>
      <c r="M130" s="0" t="n">
        <v>0.84648598535688</v>
      </c>
      <c r="N130" s="0" t="n">
        <v>9.99300489657241E-005</v>
      </c>
      <c r="O130" s="0" t="n">
        <f aca="false">VLOOKUP(D130,'paramètres CI'!$A$1:$B$6,2)</f>
        <v>0.033584731604575</v>
      </c>
    </row>
    <row r="131" customFormat="false" ht="13.8" hidden="false" customHeight="false" outlineLevel="0" collapsed="false">
      <c r="A131" s="0" t="s">
        <v>14</v>
      </c>
      <c r="B131" s="0" t="s">
        <v>60</v>
      </c>
      <c r="C131" s="0" t="s">
        <v>35</v>
      </c>
      <c r="D131" s="0" t="s">
        <v>34</v>
      </c>
      <c r="J131" s="0" t="n">
        <v>24.2675665694334</v>
      </c>
      <c r="K131" s="0" t="n">
        <v>25</v>
      </c>
      <c r="L131" s="0" t="n">
        <v>72.7924942010558</v>
      </c>
      <c r="M131" s="0" t="n">
        <v>0.765696838494994</v>
      </c>
      <c r="N131" s="0" t="n">
        <v>9.99300489657241E-005</v>
      </c>
      <c r="O131" s="0" t="n">
        <f aca="false">VLOOKUP(D131,'paramètres CI'!$A$1:$B$6,2)</f>
        <v>0.0424847883250769</v>
      </c>
    </row>
    <row r="132" customFormat="false" ht="13.8" hidden="false" customHeight="false" outlineLevel="0" collapsed="false">
      <c r="A132" s="0" t="s">
        <v>14</v>
      </c>
      <c r="B132" s="0" t="s">
        <v>60</v>
      </c>
      <c r="C132" s="0" t="s">
        <v>36</v>
      </c>
      <c r="D132" s="0" t="s">
        <v>37</v>
      </c>
      <c r="J132" s="0" t="n">
        <v>15.0146862223916</v>
      </c>
      <c r="K132" s="0" t="n">
        <v>20</v>
      </c>
      <c r="L132" s="0" t="n">
        <v>81.4526365659435</v>
      </c>
      <c r="M132" s="0" t="n">
        <v>0.753844297192812</v>
      </c>
      <c r="N132" s="0" t="n">
        <v>9.99300489657241E-005</v>
      </c>
      <c r="O132" s="0" t="n">
        <f aca="false">VLOOKUP(D132,'paramètres CI'!$A$1:$B$6,2)</f>
        <v>0.0385046990211696</v>
      </c>
    </row>
    <row r="133" customFormat="false" ht="13.8" hidden="false" customHeight="false" outlineLevel="0" collapsed="false">
      <c r="A133" s="0" t="s">
        <v>14</v>
      </c>
      <c r="B133" s="0" t="s">
        <v>60</v>
      </c>
      <c r="C133" s="0" t="s">
        <v>38</v>
      </c>
      <c r="D133" s="0" t="s">
        <v>39</v>
      </c>
      <c r="J133" s="0" t="n">
        <v>10.9373943252307</v>
      </c>
      <c r="K133" s="0" t="n">
        <v>20</v>
      </c>
      <c r="L133" s="0" t="n">
        <v>78.6862079056155</v>
      </c>
      <c r="M133" s="0" t="n">
        <v>0.981436514185371</v>
      </c>
      <c r="N133" s="0" t="n">
        <v>9.99300489657241E-005</v>
      </c>
      <c r="O133" s="0" t="n">
        <f aca="false">VLOOKUP(D133,'paramètres CI'!$A$1:$B$6,2)</f>
        <v>0.022045059962018</v>
      </c>
    </row>
    <row r="134" customFormat="false" ht="13.8" hidden="false" customHeight="false" outlineLevel="0" collapsed="false">
      <c r="A134" s="0" t="s">
        <v>14</v>
      </c>
      <c r="B134" s="0" t="s">
        <v>60</v>
      </c>
      <c r="C134" s="0" t="s">
        <v>40</v>
      </c>
      <c r="D134" s="0" t="s">
        <v>37</v>
      </c>
      <c r="J134" s="0" t="n">
        <v>12.0117489779133</v>
      </c>
      <c r="K134" s="0" t="n">
        <v>20</v>
      </c>
      <c r="L134" s="0" t="n">
        <v>81.4526365659435</v>
      </c>
      <c r="M134" s="0" t="n">
        <v>0.518684062507685</v>
      </c>
      <c r="N134" s="0" t="n">
        <v>0.0338057148276425</v>
      </c>
      <c r="O134" s="0" t="n">
        <f aca="false">VLOOKUP(D134,'paramètres CI'!$A$1:$B$6,2)</f>
        <v>0.0385046990211696</v>
      </c>
    </row>
    <row r="135" customFormat="false" ht="13.8" hidden="false" customHeight="false" outlineLevel="0" collapsed="false">
      <c r="A135" s="0" t="s">
        <v>14</v>
      </c>
      <c r="B135" s="0" t="s">
        <v>60</v>
      </c>
      <c r="C135" s="0" t="s">
        <v>41</v>
      </c>
      <c r="D135" s="0" t="s">
        <v>39</v>
      </c>
      <c r="J135" s="0" t="n">
        <v>8.74991546018455</v>
      </c>
      <c r="K135" s="0" t="n">
        <v>20</v>
      </c>
      <c r="L135" s="0" t="n">
        <v>78.6862079056155</v>
      </c>
      <c r="M135" s="0" t="n">
        <v>0.606403040067035</v>
      </c>
      <c r="N135" s="0" t="n">
        <v>0.390893925477755</v>
      </c>
      <c r="O135" s="0" t="n">
        <f aca="false">VLOOKUP(D135,'paramètres CI'!$A$1:$B$6,2)</f>
        <v>0.022045059962018</v>
      </c>
    </row>
    <row r="136" customFormat="false" ht="13.8" hidden="false" customHeight="false" outlineLevel="0" collapsed="false">
      <c r="A136" s="0" t="s">
        <v>14</v>
      </c>
      <c r="B136" s="0" t="s">
        <v>60</v>
      </c>
      <c r="C136" s="0" t="s">
        <v>45</v>
      </c>
      <c r="D136" s="0" t="s">
        <v>43</v>
      </c>
      <c r="J136" s="0" t="n">
        <v>10</v>
      </c>
      <c r="K136" s="0" t="n">
        <v>13</v>
      </c>
      <c r="L136" s="0" t="n">
        <v>64.1466954841767</v>
      </c>
      <c r="M136" s="0" t="n">
        <v>0.9</v>
      </c>
      <c r="N136" s="0" t="n">
        <v>0.229205063885657</v>
      </c>
      <c r="O136" s="0" t="n">
        <f aca="false">VLOOKUP(D136,'paramètres CI'!$A$1:$B$6,2)</f>
        <v>0.0935912806596305</v>
      </c>
    </row>
    <row r="137" customFormat="false" ht="13.8" hidden="false" customHeight="false" outlineLevel="0" collapsed="false">
      <c r="A137" s="0" t="s">
        <v>14</v>
      </c>
      <c r="B137" s="0" t="s">
        <v>60</v>
      </c>
      <c r="C137" s="0" t="s">
        <v>46</v>
      </c>
      <c r="D137" s="0" t="s">
        <v>43</v>
      </c>
      <c r="J137" s="0" t="n">
        <v>12</v>
      </c>
      <c r="K137" s="0" t="n">
        <v>13</v>
      </c>
      <c r="L137" s="0" t="n">
        <v>64.1466954841767</v>
      </c>
      <c r="M137" s="0" t="n">
        <v>1</v>
      </c>
      <c r="N137" s="0" t="n">
        <v>9.99300489657241E-005</v>
      </c>
      <c r="O137" s="0" t="n">
        <f aca="false">VLOOKUP(D137,'paramètres CI'!$A$1:$B$6,2)</f>
        <v>0.0935912806596305</v>
      </c>
    </row>
    <row r="138" customFormat="false" ht="13.8" hidden="false" customHeight="false" outlineLevel="0" collapsed="false">
      <c r="A138" s="0" t="s">
        <v>14</v>
      </c>
      <c r="B138" s="0" t="s">
        <v>60</v>
      </c>
      <c r="C138" s="0" t="s">
        <v>48</v>
      </c>
      <c r="D138" s="0" t="s">
        <v>43</v>
      </c>
      <c r="J138" s="0" t="n">
        <v>51.9670480595727</v>
      </c>
      <c r="K138" s="0" t="n">
        <v>20</v>
      </c>
      <c r="L138" s="0" t="n">
        <v>76.1635937550408</v>
      </c>
      <c r="M138" s="0" t="n">
        <v>2.83163023255814</v>
      </c>
      <c r="N138" s="0" t="n">
        <v>0.111965454450848</v>
      </c>
      <c r="O138" s="0" t="n">
        <f aca="false">VLOOKUP(D138,'paramètres CI'!$A$1:$B$6,2)</f>
        <v>0.0935912806596305</v>
      </c>
    </row>
    <row r="139" customFormat="false" ht="13.8" hidden="false" customHeight="false" outlineLevel="0" collapsed="false">
      <c r="A139" s="0" t="s">
        <v>14</v>
      </c>
      <c r="B139" s="0" t="s">
        <v>60</v>
      </c>
      <c r="C139" s="0" t="s">
        <v>49</v>
      </c>
      <c r="D139" s="0" t="s">
        <v>43</v>
      </c>
      <c r="J139" s="0" t="n">
        <v>64.9588100744659</v>
      </c>
      <c r="K139" s="0" t="n">
        <v>20</v>
      </c>
      <c r="L139" s="0" t="n">
        <v>76.1635937550408</v>
      </c>
      <c r="M139" s="0" t="n">
        <v>3.39795627906976</v>
      </c>
      <c r="N139" s="0" t="n">
        <v>9.99300489657241E-005</v>
      </c>
      <c r="O139" s="0" t="n">
        <f aca="false">VLOOKUP(D139,'paramètres CI'!$A$1:$B$6,2)</f>
        <v>0.0935912806596305</v>
      </c>
    </row>
    <row r="140" customFormat="false" ht="13.8" hidden="false" customHeight="false" outlineLevel="0" collapsed="false">
      <c r="A140" s="0" t="s">
        <v>14</v>
      </c>
      <c r="B140" s="0" t="s">
        <v>60</v>
      </c>
      <c r="C140" s="0" t="s">
        <v>55</v>
      </c>
      <c r="D140" s="0" t="s">
        <v>43</v>
      </c>
      <c r="J140" s="0" t="n">
        <v>23.6512297830776</v>
      </c>
      <c r="K140" s="0" t="n">
        <v>17</v>
      </c>
      <c r="L140" s="0" t="n">
        <v>74.7269462193548</v>
      </c>
      <c r="M140" s="0" t="n">
        <v>2.67297488372093</v>
      </c>
      <c r="N140" s="0" t="n">
        <v>0.151045324262451</v>
      </c>
      <c r="O140" s="0" t="n">
        <f aca="false">VLOOKUP(D140,'paramètres CI'!$A$1:$B$6,2)</f>
        <v>0.0935912806596305</v>
      </c>
    </row>
    <row r="141" customFormat="false" ht="13.8" hidden="false" customHeight="false" outlineLevel="0" collapsed="false">
      <c r="A141" s="0" t="s">
        <v>14</v>
      </c>
      <c r="B141" s="0" t="s">
        <v>60</v>
      </c>
      <c r="C141" s="0" t="s">
        <v>56</v>
      </c>
      <c r="D141" s="0" t="s">
        <v>43</v>
      </c>
      <c r="J141" s="0" t="n">
        <v>29.564037228847</v>
      </c>
      <c r="K141" s="0" t="n">
        <v>17</v>
      </c>
      <c r="L141" s="0" t="n">
        <v>74.7269462193548</v>
      </c>
      <c r="M141" s="0" t="n">
        <v>3.32861023255814</v>
      </c>
      <c r="N141" s="0" t="n">
        <v>9.99300489657241E-005</v>
      </c>
      <c r="O141" s="0" t="n">
        <f aca="false">VLOOKUP(D141,'paramètres CI'!$A$1:$B$6,2)</f>
        <v>0.0935912806596305</v>
      </c>
    </row>
    <row r="142" customFormat="false" ht="13.8" hidden="false" customHeight="false" outlineLevel="0" collapsed="false">
      <c r="A142" s="0" t="s">
        <v>14</v>
      </c>
      <c r="B142" s="0" t="s">
        <v>61</v>
      </c>
      <c r="C142" s="0" t="s">
        <v>32</v>
      </c>
      <c r="D142" s="0" t="s">
        <v>33</v>
      </c>
      <c r="J142" s="0" t="n">
        <v>18.3778836127821</v>
      </c>
      <c r="K142" s="0" t="n">
        <v>25</v>
      </c>
      <c r="L142" s="0" t="n">
        <v>64.5491215994264</v>
      </c>
      <c r="M142" s="0" t="n">
        <v>0.75</v>
      </c>
      <c r="N142" s="0" t="n">
        <v>0.0208634857940015</v>
      </c>
      <c r="O142" s="0" t="n">
        <f aca="false">VLOOKUP(D142,'paramètres CI'!$A$1:$B$6,2)</f>
        <v>0.033584731604575</v>
      </c>
    </row>
    <row r="143" customFormat="false" ht="13.8" hidden="false" customHeight="false" outlineLevel="0" collapsed="false">
      <c r="A143" s="0" t="s">
        <v>14</v>
      </c>
      <c r="B143" s="0" t="s">
        <v>61</v>
      </c>
      <c r="C143" s="0" t="s">
        <v>32</v>
      </c>
      <c r="D143" s="0" t="s">
        <v>34</v>
      </c>
      <c r="J143" s="0" t="n">
        <v>18.3746803405582</v>
      </c>
      <c r="K143" s="0" t="n">
        <v>25</v>
      </c>
      <c r="L143" s="0" t="n">
        <v>68.4190793865432</v>
      </c>
      <c r="M143" s="0" t="n">
        <v>0.69222353031531</v>
      </c>
      <c r="N143" s="0" t="n">
        <v>0.0723251023997692</v>
      </c>
      <c r="O143" s="0" t="n">
        <f aca="false">VLOOKUP(D143,'paramètres CI'!$A$1:$B$6,2)</f>
        <v>0.0424847883250769</v>
      </c>
    </row>
    <row r="144" customFormat="false" ht="13.8" hidden="false" customHeight="false" outlineLevel="0" collapsed="false">
      <c r="A144" s="0" t="s">
        <v>14</v>
      </c>
      <c r="B144" s="0" t="s">
        <v>61</v>
      </c>
      <c r="C144" s="0" t="s">
        <v>35</v>
      </c>
      <c r="D144" s="0" t="s">
        <v>33</v>
      </c>
      <c r="J144" s="0" t="n">
        <v>22.9723545159776</v>
      </c>
      <c r="K144" s="0" t="n">
        <v>25</v>
      </c>
      <c r="L144" s="0" t="n">
        <v>64.5491215994264</v>
      </c>
      <c r="M144" s="0" t="n">
        <v>0.9</v>
      </c>
      <c r="N144" s="0" t="n">
        <v>9.99300489657243E-005</v>
      </c>
      <c r="O144" s="0" t="n">
        <f aca="false">VLOOKUP(D144,'paramètres CI'!$A$1:$B$6,2)</f>
        <v>0.033584731604575</v>
      </c>
    </row>
    <row r="145" customFormat="false" ht="13.8" hidden="false" customHeight="false" outlineLevel="0" collapsed="false">
      <c r="A145" s="0" t="s">
        <v>14</v>
      </c>
      <c r="B145" s="0" t="s">
        <v>61</v>
      </c>
      <c r="C145" s="0" t="s">
        <v>35</v>
      </c>
      <c r="D145" s="0" t="s">
        <v>34</v>
      </c>
      <c r="J145" s="0" t="n">
        <v>22.9683504256977</v>
      </c>
      <c r="K145" s="0" t="n">
        <v>25</v>
      </c>
      <c r="L145" s="0" t="n">
        <v>68.4190793865432</v>
      </c>
      <c r="M145" s="0" t="n">
        <v>0.830668236378372</v>
      </c>
      <c r="N145" s="0" t="n">
        <v>9.99300489657243E-005</v>
      </c>
      <c r="O145" s="0" t="n">
        <f aca="false">VLOOKUP(D145,'paramètres CI'!$A$1:$B$6,2)</f>
        <v>0.0424847883250769</v>
      </c>
    </row>
    <row r="146" customFormat="false" ht="13.8" hidden="false" customHeight="false" outlineLevel="0" collapsed="false">
      <c r="A146" s="0" t="s">
        <v>14</v>
      </c>
      <c r="B146" s="0" t="s">
        <v>61</v>
      </c>
      <c r="C146" s="0" t="s">
        <v>36</v>
      </c>
      <c r="D146" s="0" t="s">
        <v>37</v>
      </c>
      <c r="J146" s="0" t="n">
        <v>13.582986459796</v>
      </c>
      <c r="K146" s="0" t="n">
        <v>20</v>
      </c>
      <c r="L146" s="0" t="n">
        <v>83.7698590930517</v>
      </c>
      <c r="M146" s="0" t="n">
        <v>0.762990495237197</v>
      </c>
      <c r="N146" s="0" t="n">
        <v>9.99300489657243E-005</v>
      </c>
      <c r="O146" s="0" t="n">
        <f aca="false">VLOOKUP(D146,'paramètres CI'!$A$1:$B$6,2)</f>
        <v>0.0385046990211696</v>
      </c>
    </row>
    <row r="147" customFormat="false" ht="13.8" hidden="false" customHeight="false" outlineLevel="0" collapsed="false">
      <c r="A147" s="0" t="s">
        <v>14</v>
      </c>
      <c r="B147" s="0" t="s">
        <v>61</v>
      </c>
      <c r="C147" s="0" t="s">
        <v>38</v>
      </c>
      <c r="D147" s="0" t="s">
        <v>39</v>
      </c>
      <c r="J147" s="0" t="n">
        <v>9.9211641549632</v>
      </c>
      <c r="K147" s="0" t="n">
        <v>20</v>
      </c>
      <c r="L147" s="0" t="n">
        <v>78.1663810211212</v>
      </c>
      <c r="M147" s="0" t="n">
        <v>0.98802655068553</v>
      </c>
      <c r="N147" s="0" t="n">
        <v>9.99300489657243E-005</v>
      </c>
      <c r="O147" s="0" t="n">
        <f aca="false">VLOOKUP(D147,'paramètres CI'!$A$1:$B$6,2)</f>
        <v>0.022045059962018</v>
      </c>
    </row>
    <row r="148" customFormat="false" ht="13.8" hidden="false" customHeight="false" outlineLevel="0" collapsed="false">
      <c r="A148" s="0" t="s">
        <v>14</v>
      </c>
      <c r="B148" s="0" t="s">
        <v>61</v>
      </c>
      <c r="C148" s="0" t="s">
        <v>40</v>
      </c>
      <c r="D148" s="0" t="s">
        <v>37</v>
      </c>
      <c r="J148" s="0" t="n">
        <v>10.8663891678368</v>
      </c>
      <c r="K148" s="0" t="n">
        <v>20</v>
      </c>
      <c r="L148" s="0" t="n">
        <v>83.7698590930517</v>
      </c>
      <c r="M148" s="0" t="n">
        <v>0.559300710234107</v>
      </c>
      <c r="N148" s="0" t="n">
        <v>0.0361236897730791</v>
      </c>
      <c r="O148" s="0" t="n">
        <f aca="false">VLOOKUP(D148,'paramètres CI'!$A$1:$B$6,2)</f>
        <v>0.0385046990211696</v>
      </c>
    </row>
    <row r="149" customFormat="false" ht="13.8" hidden="false" customHeight="false" outlineLevel="0" collapsed="false">
      <c r="A149" s="0" t="s">
        <v>14</v>
      </c>
      <c r="B149" s="0" t="s">
        <v>61</v>
      </c>
      <c r="C149" s="0" t="s">
        <v>41</v>
      </c>
      <c r="D149" s="0" t="s">
        <v>39</v>
      </c>
      <c r="J149" s="0" t="n">
        <v>7.93693132397056</v>
      </c>
      <c r="K149" s="0" t="n">
        <v>20</v>
      </c>
      <c r="L149" s="0" t="n">
        <v>78.1663810211212</v>
      </c>
      <c r="M149" s="0" t="n">
        <v>0.649060634297473</v>
      </c>
      <c r="N149" s="0" t="n">
        <v>0.295204161959495</v>
      </c>
      <c r="O149" s="0" t="n">
        <f aca="false">VLOOKUP(D149,'paramètres CI'!$A$1:$B$6,2)</f>
        <v>0.022045059962018</v>
      </c>
    </row>
    <row r="150" customFormat="false" ht="13.8" hidden="false" customHeight="false" outlineLevel="0" collapsed="false">
      <c r="A150" s="0" t="s">
        <v>14</v>
      </c>
      <c r="B150" s="0" t="s">
        <v>61</v>
      </c>
      <c r="C150" s="0" t="s">
        <v>45</v>
      </c>
      <c r="D150" s="0" t="s">
        <v>43</v>
      </c>
      <c r="J150" s="0" t="n">
        <v>10</v>
      </c>
      <c r="K150" s="0" t="n">
        <v>13</v>
      </c>
      <c r="L150" s="0" t="n">
        <v>60.9563137770493</v>
      </c>
      <c r="M150" s="0" t="n">
        <v>0.9</v>
      </c>
      <c r="N150" s="0" t="n">
        <v>0.269330179978908</v>
      </c>
      <c r="O150" s="0" t="n">
        <f aca="false">VLOOKUP(D150,'paramètres CI'!$A$1:$B$6,2)</f>
        <v>0.0935912806596305</v>
      </c>
    </row>
    <row r="151" customFormat="false" ht="13.8" hidden="false" customHeight="false" outlineLevel="0" collapsed="false">
      <c r="A151" s="0" t="s">
        <v>14</v>
      </c>
      <c r="B151" s="0" t="s">
        <v>61</v>
      </c>
      <c r="C151" s="0" t="s">
        <v>46</v>
      </c>
      <c r="D151" s="0" t="s">
        <v>43</v>
      </c>
      <c r="J151" s="0" t="n">
        <v>12</v>
      </c>
      <c r="K151" s="0" t="n">
        <v>13</v>
      </c>
      <c r="L151" s="0" t="n">
        <v>60.9563137770493</v>
      </c>
      <c r="M151" s="0" t="n">
        <v>1</v>
      </c>
      <c r="N151" s="0" t="n">
        <v>9.99300489657243E-005</v>
      </c>
      <c r="O151" s="0" t="n">
        <f aca="false">VLOOKUP(D151,'paramètres CI'!$A$1:$B$6,2)</f>
        <v>0.0935912806596305</v>
      </c>
    </row>
    <row r="152" customFormat="false" ht="13.8" hidden="false" customHeight="false" outlineLevel="0" collapsed="false">
      <c r="A152" s="0" t="s">
        <v>14</v>
      </c>
      <c r="B152" s="0" t="s">
        <v>61</v>
      </c>
      <c r="C152" s="0" t="s">
        <v>48</v>
      </c>
      <c r="D152" s="0" t="s">
        <v>43</v>
      </c>
      <c r="J152" s="0" t="n">
        <v>49.8191453617937</v>
      </c>
      <c r="K152" s="0" t="n">
        <v>20</v>
      </c>
      <c r="L152" s="0" t="n">
        <v>74.2083665489407</v>
      </c>
      <c r="M152" s="0" t="n">
        <v>2.83163023255814</v>
      </c>
      <c r="N152" s="0" t="n">
        <v>0.129406285855411</v>
      </c>
      <c r="O152" s="0" t="n">
        <f aca="false">VLOOKUP(D152,'paramètres CI'!$A$1:$B$6,2)</f>
        <v>0.0935912806596305</v>
      </c>
    </row>
    <row r="153" customFormat="false" ht="13.8" hidden="false" customHeight="false" outlineLevel="0" collapsed="false">
      <c r="A153" s="0" t="s">
        <v>14</v>
      </c>
      <c r="B153" s="0" t="s">
        <v>61</v>
      </c>
      <c r="C153" s="0" t="s">
        <v>49</v>
      </c>
      <c r="D153" s="0" t="s">
        <v>43</v>
      </c>
      <c r="J153" s="0" t="n">
        <v>62.2739317022421</v>
      </c>
      <c r="K153" s="0" t="n">
        <v>20</v>
      </c>
      <c r="L153" s="0" t="n">
        <v>74.2083665489407</v>
      </c>
      <c r="M153" s="0" t="n">
        <v>3.39795627906976</v>
      </c>
      <c r="N153" s="0" t="n">
        <v>9.99300489657243E-005</v>
      </c>
      <c r="O153" s="0" t="n">
        <f aca="false">VLOOKUP(D153,'paramètres CI'!$A$1:$B$6,2)</f>
        <v>0.0935912806596305</v>
      </c>
    </row>
    <row r="154" customFormat="false" ht="13.8" hidden="false" customHeight="false" outlineLevel="0" collapsed="false">
      <c r="A154" s="0" t="s">
        <v>14</v>
      </c>
      <c r="B154" s="0" t="s">
        <v>61</v>
      </c>
      <c r="C154" s="0" t="s">
        <v>55</v>
      </c>
      <c r="D154" s="0" t="s">
        <v>43</v>
      </c>
      <c r="J154" s="0" t="n">
        <v>22.1171274563993</v>
      </c>
      <c r="K154" s="0" t="n">
        <v>17</v>
      </c>
      <c r="L154" s="0" t="n">
        <v>72.5129362564117</v>
      </c>
      <c r="M154" s="0" t="n">
        <v>2.67297488372093</v>
      </c>
      <c r="N154" s="0" t="n">
        <v>0.176047583896576</v>
      </c>
      <c r="O154" s="0" t="n">
        <f aca="false">VLOOKUP(D154,'paramètres CI'!$A$1:$B$6,2)</f>
        <v>0.0935912806596305</v>
      </c>
    </row>
    <row r="155" customFormat="false" ht="13.8" hidden="false" customHeight="false" outlineLevel="0" collapsed="false">
      <c r="A155" s="0" t="s">
        <v>14</v>
      </c>
      <c r="B155" s="0" t="s">
        <v>61</v>
      </c>
      <c r="C155" s="0" t="s">
        <v>56</v>
      </c>
      <c r="D155" s="0" t="s">
        <v>43</v>
      </c>
      <c r="J155" s="0" t="n">
        <v>27.6464093204992</v>
      </c>
      <c r="K155" s="0" t="n">
        <v>17</v>
      </c>
      <c r="L155" s="0" t="n">
        <v>72.5129362564117</v>
      </c>
      <c r="M155" s="0" t="n">
        <v>3.32861023255814</v>
      </c>
      <c r="N155" s="0" t="n">
        <v>9.99300489657243E-005</v>
      </c>
      <c r="O155" s="0" t="n">
        <f aca="false">VLOOKUP(D155,'paramètres CI'!$A$1:$B$6,2)</f>
        <v>0.0935912806596305</v>
      </c>
    </row>
    <row r="156" customFormat="false" ht="13.8" hidden="false" customHeight="false" outlineLevel="0" collapsed="false">
      <c r="A156" s="0" t="s">
        <v>14</v>
      </c>
      <c r="B156" s="0" t="s">
        <v>62</v>
      </c>
      <c r="C156" s="0" t="s">
        <v>32</v>
      </c>
      <c r="D156" s="0" t="s">
        <v>34</v>
      </c>
      <c r="J156" s="0" t="n">
        <v>23.6471806901235</v>
      </c>
      <c r="K156" s="0" t="n">
        <v>25</v>
      </c>
      <c r="L156" s="0" t="n">
        <v>98.5217585199909</v>
      </c>
      <c r="M156" s="0" t="n">
        <v>0.7</v>
      </c>
      <c r="N156" s="0" t="n">
        <v>0.154914227721527</v>
      </c>
      <c r="O156" s="0" t="n">
        <f aca="false">VLOOKUP(D156,'paramètres CI'!$A$1:$B$6,2)</f>
        <v>0.0424847883250769</v>
      </c>
    </row>
    <row r="157" customFormat="false" ht="13.8" hidden="false" customHeight="false" outlineLevel="0" collapsed="false">
      <c r="A157" s="0" t="s">
        <v>14</v>
      </c>
      <c r="B157" s="0" t="s">
        <v>62</v>
      </c>
      <c r="C157" s="0" t="s">
        <v>35</v>
      </c>
      <c r="D157" s="0" t="s">
        <v>34</v>
      </c>
      <c r="J157" s="0" t="n">
        <v>29.5589758626543</v>
      </c>
      <c r="K157" s="0" t="n">
        <v>25</v>
      </c>
      <c r="L157" s="0" t="n">
        <v>98.5217585199909</v>
      </c>
      <c r="M157" s="0" t="n">
        <v>0.84</v>
      </c>
      <c r="N157" s="0" t="n">
        <v>9.99400359784132E-005</v>
      </c>
      <c r="O157" s="0" t="n">
        <f aca="false">VLOOKUP(D157,'paramètres CI'!$A$1:$B$6,2)</f>
        <v>0.0424847883250769</v>
      </c>
    </row>
    <row r="158" customFormat="false" ht="13.8" hidden="false" customHeight="false" outlineLevel="0" collapsed="false">
      <c r="A158" s="0" t="s">
        <v>14</v>
      </c>
      <c r="B158" s="0" t="s">
        <v>62</v>
      </c>
      <c r="C158" s="0" t="s">
        <v>36</v>
      </c>
      <c r="D158" s="0" t="s">
        <v>37</v>
      </c>
      <c r="J158" s="0" t="n">
        <v>13.3511780099698</v>
      </c>
      <c r="K158" s="0" t="n">
        <v>20</v>
      </c>
      <c r="L158" s="0" t="n">
        <v>67.6814564044572</v>
      </c>
      <c r="M158" s="0" t="n">
        <v>0.73690396322077</v>
      </c>
      <c r="N158" s="0" t="n">
        <v>9.99400359784132E-005</v>
      </c>
      <c r="O158" s="0" t="n">
        <f aca="false">VLOOKUP(D158,'paramètres CI'!$A$1:$B$6,2)</f>
        <v>0.0385046990211696</v>
      </c>
    </row>
    <row r="159" customFormat="false" ht="13.8" hidden="false" customHeight="false" outlineLevel="0" collapsed="false">
      <c r="A159" s="0" t="s">
        <v>14</v>
      </c>
      <c r="B159" s="0" t="s">
        <v>62</v>
      </c>
      <c r="C159" s="0" t="s">
        <v>38</v>
      </c>
      <c r="D159" s="0" t="s">
        <v>39</v>
      </c>
      <c r="J159" s="0" t="n">
        <v>9.90196063836284</v>
      </c>
      <c r="K159" s="0" t="n">
        <v>20</v>
      </c>
      <c r="L159" s="0" t="n">
        <v>83.9520278774416</v>
      </c>
      <c r="M159" s="0" t="n">
        <v>0.988723648691933</v>
      </c>
      <c r="N159" s="0" t="n">
        <v>9.99400359784132E-005</v>
      </c>
      <c r="O159" s="0" t="n">
        <f aca="false">VLOOKUP(D159,'paramètres CI'!$A$1:$B$6,2)</f>
        <v>0.022045059962018</v>
      </c>
    </row>
    <row r="160" customFormat="false" ht="13.8" hidden="false" customHeight="false" outlineLevel="0" collapsed="false">
      <c r="A160" s="0" t="s">
        <v>14</v>
      </c>
      <c r="B160" s="0" t="s">
        <v>62</v>
      </c>
      <c r="C160" s="0" t="s">
        <v>40</v>
      </c>
      <c r="D160" s="0" t="s">
        <v>37</v>
      </c>
      <c r="J160" s="0" t="n">
        <v>10.6809424079758</v>
      </c>
      <c r="K160" s="0" t="n">
        <v>20</v>
      </c>
      <c r="L160" s="0" t="n">
        <v>67.6814564044572</v>
      </c>
      <c r="M160" s="0" t="n">
        <v>0.406568380070769</v>
      </c>
      <c r="N160" s="0" t="n">
        <v>0.0186378288310129</v>
      </c>
      <c r="O160" s="0" t="n">
        <f aca="false">VLOOKUP(D160,'paramètres CI'!$A$1:$B$6,2)</f>
        <v>0.0385046990211696</v>
      </c>
    </row>
    <row r="161" customFormat="false" ht="13.8" hidden="false" customHeight="false" outlineLevel="0" collapsed="false">
      <c r="A161" s="0" t="s">
        <v>14</v>
      </c>
      <c r="B161" s="0" t="s">
        <v>62</v>
      </c>
      <c r="C161" s="0" t="s">
        <v>41</v>
      </c>
      <c r="D161" s="0" t="s">
        <v>39</v>
      </c>
      <c r="J161" s="0" t="n">
        <v>7.92156851069027</v>
      </c>
      <c r="K161" s="0" t="n">
        <v>20</v>
      </c>
      <c r="L161" s="0" t="n">
        <v>83.9520278774416</v>
      </c>
      <c r="M161" s="0" t="n">
        <v>0.606819682004707</v>
      </c>
      <c r="N161" s="0" t="n">
        <v>0.365390284788338</v>
      </c>
      <c r="O161" s="0" t="n">
        <f aca="false">VLOOKUP(D161,'paramètres CI'!$A$1:$B$6,2)</f>
        <v>0.022045059962018</v>
      </c>
    </row>
    <row r="162" customFormat="false" ht="13.8" hidden="false" customHeight="false" outlineLevel="0" collapsed="false">
      <c r="A162" s="0" t="s">
        <v>14</v>
      </c>
      <c r="B162" s="0" t="s">
        <v>62</v>
      </c>
      <c r="C162" s="0" t="s">
        <v>45</v>
      </c>
      <c r="D162" s="0" t="s">
        <v>43</v>
      </c>
      <c r="J162" s="0" t="n">
        <v>10</v>
      </c>
      <c r="K162" s="0" t="n">
        <v>13</v>
      </c>
      <c r="L162" s="0" t="n">
        <v>88.0141611660272</v>
      </c>
      <c r="M162" s="0" t="n">
        <v>0.9</v>
      </c>
      <c r="N162" s="0" t="n">
        <v>0.220910094806119</v>
      </c>
      <c r="O162" s="0" t="n">
        <f aca="false">VLOOKUP(D162,'paramètres CI'!$A$1:$B$6,2)</f>
        <v>0.0935912806596305</v>
      </c>
    </row>
    <row r="163" customFormat="false" ht="13.8" hidden="false" customHeight="false" outlineLevel="0" collapsed="false">
      <c r="A163" s="0" t="s">
        <v>14</v>
      </c>
      <c r="B163" s="0" t="s">
        <v>62</v>
      </c>
      <c r="C163" s="0" t="s">
        <v>46</v>
      </c>
      <c r="D163" s="0" t="s">
        <v>43</v>
      </c>
      <c r="J163" s="0" t="n">
        <v>12</v>
      </c>
      <c r="K163" s="0" t="n">
        <v>13</v>
      </c>
      <c r="L163" s="0" t="n">
        <v>88.0141611660272</v>
      </c>
      <c r="M163" s="0" t="n">
        <v>1</v>
      </c>
      <c r="N163" s="0" t="n">
        <v>9.99400359784132E-005</v>
      </c>
      <c r="O163" s="0" t="n">
        <f aca="false">VLOOKUP(D163,'paramètres CI'!$A$1:$B$6,2)</f>
        <v>0.0935912806596305</v>
      </c>
    </row>
    <row r="164" customFormat="false" ht="13.8" hidden="false" customHeight="false" outlineLevel="0" collapsed="false">
      <c r="A164" s="0" t="s">
        <v>14</v>
      </c>
      <c r="B164" s="0" t="s">
        <v>62</v>
      </c>
      <c r="C164" s="0" t="s">
        <v>48</v>
      </c>
      <c r="D164" s="0" t="s">
        <v>43</v>
      </c>
      <c r="J164" s="0" t="n">
        <v>65.8190467270587</v>
      </c>
      <c r="K164" s="0" t="n">
        <v>20</v>
      </c>
      <c r="L164" s="0" t="n">
        <v>100.617984552262</v>
      </c>
      <c r="M164" s="0" t="n">
        <v>2.90057209302325</v>
      </c>
      <c r="N164" s="0" t="n">
        <v>0.0995467352210556</v>
      </c>
      <c r="O164" s="0" t="n">
        <f aca="false">VLOOKUP(D164,'paramètres CI'!$A$1:$B$6,2)</f>
        <v>0.0935912806596305</v>
      </c>
    </row>
    <row r="165" customFormat="false" ht="13.8" hidden="false" customHeight="false" outlineLevel="0" collapsed="false">
      <c r="A165" s="0" t="s">
        <v>14</v>
      </c>
      <c r="B165" s="0" t="s">
        <v>62</v>
      </c>
      <c r="C165" s="0" t="s">
        <v>49</v>
      </c>
      <c r="D165" s="0" t="s">
        <v>43</v>
      </c>
      <c r="J165" s="0" t="n">
        <v>82.2738084088234</v>
      </c>
      <c r="K165" s="0" t="n">
        <v>20</v>
      </c>
      <c r="L165" s="0" t="n">
        <v>100.617984552262</v>
      </c>
      <c r="M165" s="0" t="n">
        <v>3.4806865116279</v>
      </c>
      <c r="N165" s="0" t="n">
        <v>9.99400359784132E-005</v>
      </c>
      <c r="O165" s="0" t="n">
        <f aca="false">VLOOKUP(D165,'paramètres CI'!$A$1:$B$6,2)</f>
        <v>0.0935912806596305</v>
      </c>
    </row>
    <row r="166" customFormat="false" ht="13.8" hidden="false" customHeight="false" outlineLevel="0" collapsed="false">
      <c r="A166" s="0" t="s">
        <v>14</v>
      </c>
      <c r="B166" s="0" t="s">
        <v>62</v>
      </c>
      <c r="C166" s="0" t="s">
        <v>55</v>
      </c>
      <c r="D166" s="0" t="s">
        <v>43</v>
      </c>
      <c r="J166" s="0" t="n">
        <v>27.5589399878112</v>
      </c>
      <c r="K166" s="0" t="n">
        <v>17</v>
      </c>
      <c r="L166" s="0" t="n">
        <v>95.9776201049277</v>
      </c>
      <c r="M166" s="0" t="n">
        <v>2.73805395348837</v>
      </c>
      <c r="N166" s="0" t="n">
        <v>0.140001188416076</v>
      </c>
      <c r="O166" s="0" t="n">
        <f aca="false">VLOOKUP(D166,'paramètres CI'!$A$1:$B$6,2)</f>
        <v>0.0935912806596305</v>
      </c>
    </row>
    <row r="167" customFormat="false" ht="13.8" hidden="false" customHeight="false" outlineLevel="0" collapsed="false">
      <c r="A167" s="0" t="s">
        <v>14</v>
      </c>
      <c r="B167" s="0" t="s">
        <v>62</v>
      </c>
      <c r="C167" s="0" t="s">
        <v>56</v>
      </c>
      <c r="D167" s="0" t="s">
        <v>43</v>
      </c>
      <c r="J167" s="0" t="n">
        <v>34.448674984764</v>
      </c>
      <c r="K167" s="0" t="n">
        <v>17</v>
      </c>
      <c r="L167" s="0" t="n">
        <v>95.9776201049277</v>
      </c>
      <c r="M167" s="0" t="n">
        <v>3.40965209302325</v>
      </c>
      <c r="N167" s="0" t="n">
        <v>9.99400359784132E-005</v>
      </c>
      <c r="O167" s="0" t="n">
        <f aca="false">VLOOKUP(D167,'paramètres CI'!$A$1:$B$6,2)</f>
        <v>0.0935912806596305</v>
      </c>
    </row>
    <row r="168" customFormat="false" ht="13.8" hidden="false" customHeight="false" outlineLevel="0" collapsed="false">
      <c r="A168" s="0" t="s">
        <v>14</v>
      </c>
      <c r="B168" s="0" t="s">
        <v>63</v>
      </c>
      <c r="C168" s="0" t="s">
        <v>32</v>
      </c>
      <c r="D168" s="0" t="s">
        <v>33</v>
      </c>
      <c r="J168" s="0" t="n">
        <v>48.756423273278</v>
      </c>
      <c r="K168" s="0" t="n">
        <v>25</v>
      </c>
      <c r="L168" s="0" t="n">
        <v>141.705604403019</v>
      </c>
      <c r="M168" s="0" t="n">
        <v>0.719009165537241</v>
      </c>
      <c r="N168" s="0" t="n">
        <v>0.0131972098070873</v>
      </c>
      <c r="O168" s="0" t="n">
        <f aca="false">VLOOKUP(D168,'paramètres CI'!$A$1:$B$6,2)</f>
        <v>0.033584731604575</v>
      </c>
    </row>
    <row r="169" customFormat="false" ht="13.8" hidden="false" customHeight="false" outlineLevel="0" collapsed="false">
      <c r="A169" s="0" t="s">
        <v>14</v>
      </c>
      <c r="B169" s="0" t="s">
        <v>63</v>
      </c>
      <c r="C169" s="0" t="s">
        <v>32</v>
      </c>
      <c r="D169" s="0" t="s">
        <v>34</v>
      </c>
      <c r="J169" s="0" t="n">
        <v>49.1067579974766</v>
      </c>
      <c r="K169" s="0" t="n">
        <v>25</v>
      </c>
      <c r="L169" s="0" t="n">
        <v>132.704264912761</v>
      </c>
      <c r="M169" s="0" t="n">
        <v>0.676860227330094</v>
      </c>
      <c r="N169" s="0" t="n">
        <v>0.0539383699468397</v>
      </c>
      <c r="O169" s="0" t="n">
        <f aca="false">VLOOKUP(D169,'paramètres CI'!$A$1:$B$6,2)</f>
        <v>0.0424847883250769</v>
      </c>
    </row>
    <row r="170" customFormat="false" ht="13.8" hidden="false" customHeight="false" outlineLevel="0" collapsed="false">
      <c r="A170" s="0" t="s">
        <v>14</v>
      </c>
      <c r="B170" s="0" t="s">
        <v>63</v>
      </c>
      <c r="C170" s="0" t="s">
        <v>35</v>
      </c>
      <c r="D170" s="0" t="s">
        <v>33</v>
      </c>
      <c r="J170" s="0" t="n">
        <v>60.9455290915975</v>
      </c>
      <c r="K170" s="0" t="n">
        <v>25</v>
      </c>
      <c r="L170" s="0" t="n">
        <v>141.705604403019</v>
      </c>
      <c r="M170" s="0" t="n">
        <v>0.862810998644689</v>
      </c>
      <c r="N170" s="0" t="n">
        <v>9.99300489657241E-005</v>
      </c>
      <c r="O170" s="0" t="n">
        <f aca="false">VLOOKUP(D170,'paramètres CI'!$A$1:$B$6,2)</f>
        <v>0.033584731604575</v>
      </c>
    </row>
    <row r="171" customFormat="false" ht="13.8" hidden="false" customHeight="false" outlineLevel="0" collapsed="false">
      <c r="A171" s="0" t="s">
        <v>14</v>
      </c>
      <c r="B171" s="0" t="s">
        <v>63</v>
      </c>
      <c r="C171" s="0" t="s">
        <v>35</v>
      </c>
      <c r="D171" s="0" t="s">
        <v>34</v>
      </c>
      <c r="J171" s="0" t="n">
        <v>61.3834474968458</v>
      </c>
      <c r="K171" s="0" t="n">
        <v>25</v>
      </c>
      <c r="L171" s="0" t="n">
        <v>132.704264912761</v>
      </c>
      <c r="M171" s="0" t="n">
        <v>0.812232272796113</v>
      </c>
      <c r="N171" s="0" t="n">
        <v>9.99300489657241E-005</v>
      </c>
      <c r="O171" s="0" t="n">
        <f aca="false">VLOOKUP(D171,'paramètres CI'!$A$1:$B$6,2)</f>
        <v>0.0424847883250769</v>
      </c>
    </row>
    <row r="172" customFormat="false" ht="13.8" hidden="false" customHeight="false" outlineLevel="0" collapsed="false">
      <c r="A172" s="0" t="s">
        <v>14</v>
      </c>
      <c r="B172" s="0" t="s">
        <v>63</v>
      </c>
      <c r="C172" s="0" t="s">
        <v>36</v>
      </c>
      <c r="D172" s="0" t="s">
        <v>37</v>
      </c>
      <c r="J172" s="0" t="n">
        <v>38.6158469831696</v>
      </c>
      <c r="K172" s="0" t="n">
        <v>20</v>
      </c>
      <c r="L172" s="0" t="n">
        <v>179.704583077321</v>
      </c>
      <c r="M172" s="0" t="n">
        <v>0.757492449422588</v>
      </c>
      <c r="N172" s="0" t="n">
        <v>9.99300489657241E-005</v>
      </c>
      <c r="O172" s="0" t="n">
        <f aca="false">VLOOKUP(D172,'paramètres CI'!$A$1:$B$6,2)</f>
        <v>0.0385046990211696</v>
      </c>
    </row>
    <row r="173" customFormat="false" ht="13.8" hidden="false" customHeight="false" outlineLevel="0" collapsed="false">
      <c r="A173" s="0" t="s">
        <v>14</v>
      </c>
      <c r="B173" s="0" t="s">
        <v>63</v>
      </c>
      <c r="C173" s="0" t="s">
        <v>38</v>
      </c>
      <c r="D173" s="0" t="s">
        <v>39</v>
      </c>
      <c r="J173" s="0" t="n">
        <v>28.0998666951511</v>
      </c>
      <c r="K173" s="0" t="n">
        <v>20</v>
      </c>
      <c r="L173" s="0" t="n">
        <v>178.878407560727</v>
      </c>
      <c r="M173" s="0" t="n">
        <v>0.985089870618627</v>
      </c>
      <c r="N173" s="0" t="n">
        <v>9.99300489657241E-005</v>
      </c>
      <c r="O173" s="0" t="n">
        <f aca="false">VLOOKUP(D173,'paramètres CI'!$A$1:$B$6,2)</f>
        <v>0.022045059962018</v>
      </c>
    </row>
    <row r="174" customFormat="false" ht="13.8" hidden="false" customHeight="false" outlineLevel="0" collapsed="false">
      <c r="A174" s="0" t="s">
        <v>14</v>
      </c>
      <c r="B174" s="0" t="s">
        <v>63</v>
      </c>
      <c r="C174" s="0" t="s">
        <v>40</v>
      </c>
      <c r="D174" s="0" t="s">
        <v>37</v>
      </c>
      <c r="J174" s="0" t="n">
        <v>30.8926775865357</v>
      </c>
      <c r="K174" s="0" t="n">
        <v>20</v>
      </c>
      <c r="L174" s="0" t="n">
        <v>179.704583077321</v>
      </c>
      <c r="M174" s="0" t="n">
        <v>0.525688220737511</v>
      </c>
      <c r="N174" s="0" t="n">
        <v>0.0364625172317081</v>
      </c>
      <c r="O174" s="0" t="n">
        <f aca="false">VLOOKUP(D174,'paramètres CI'!$A$1:$B$6,2)</f>
        <v>0.0385046990211696</v>
      </c>
    </row>
    <row r="175" customFormat="false" ht="13.8" hidden="false" customHeight="false" outlineLevel="0" collapsed="false">
      <c r="A175" s="0" t="s">
        <v>14</v>
      </c>
      <c r="B175" s="0" t="s">
        <v>63</v>
      </c>
      <c r="C175" s="0" t="s">
        <v>41</v>
      </c>
      <c r="D175" s="0" t="s">
        <v>39</v>
      </c>
      <c r="J175" s="0" t="n">
        <v>22.4798933561209</v>
      </c>
      <c r="K175" s="0" t="n">
        <v>20</v>
      </c>
      <c r="L175" s="0" t="n">
        <v>178.878407560727</v>
      </c>
      <c r="M175" s="0" t="n">
        <v>0.613422238695177</v>
      </c>
      <c r="N175" s="0" t="n">
        <v>0.427556754014814</v>
      </c>
      <c r="O175" s="0" t="n">
        <f aca="false">VLOOKUP(D175,'paramètres CI'!$A$1:$B$6,2)</f>
        <v>0.022045059962018</v>
      </c>
    </row>
    <row r="176" customFormat="false" ht="13.8" hidden="false" customHeight="false" outlineLevel="0" collapsed="false">
      <c r="A176" s="0" t="s">
        <v>14</v>
      </c>
      <c r="B176" s="0" t="s">
        <v>63</v>
      </c>
      <c r="C176" s="0" t="s">
        <v>45</v>
      </c>
      <c r="D176" s="0" t="s">
        <v>43</v>
      </c>
      <c r="J176" s="0" t="n">
        <v>10</v>
      </c>
      <c r="K176" s="0" t="n">
        <v>13</v>
      </c>
      <c r="L176" s="0" t="n">
        <v>145.275807293729</v>
      </c>
      <c r="M176" s="0" t="n">
        <v>0.9</v>
      </c>
      <c r="N176" s="0" t="n">
        <v>0.251717369408708</v>
      </c>
      <c r="O176" s="0" t="n">
        <f aca="false">VLOOKUP(D176,'paramètres CI'!$A$1:$B$6,2)</f>
        <v>0.0935912806596305</v>
      </c>
    </row>
    <row r="177" customFormat="false" ht="13.8" hidden="false" customHeight="false" outlineLevel="0" collapsed="false">
      <c r="A177" s="0" t="s">
        <v>14</v>
      </c>
      <c r="B177" s="0" t="s">
        <v>63</v>
      </c>
      <c r="C177" s="0" t="s">
        <v>46</v>
      </c>
      <c r="D177" s="0" t="s">
        <v>43</v>
      </c>
      <c r="J177" s="0" t="n">
        <v>12</v>
      </c>
      <c r="K177" s="0" t="n">
        <v>13</v>
      </c>
      <c r="L177" s="0" t="n">
        <v>145.275807293729</v>
      </c>
      <c r="M177" s="0" t="n">
        <v>1</v>
      </c>
      <c r="N177" s="0" t="n">
        <v>9.99300489657241E-005</v>
      </c>
      <c r="O177" s="0" t="n">
        <f aca="false">VLOOKUP(D177,'paramètres CI'!$A$1:$B$6,2)</f>
        <v>0.0935912806596305</v>
      </c>
    </row>
    <row r="178" customFormat="false" ht="13.8" hidden="false" customHeight="false" outlineLevel="0" collapsed="false">
      <c r="A178" s="0" t="s">
        <v>14</v>
      </c>
      <c r="B178" s="0" t="s">
        <v>63</v>
      </c>
      <c r="C178" s="0" t="s">
        <v>48</v>
      </c>
      <c r="D178" s="0" t="s">
        <v>43</v>
      </c>
      <c r="J178" s="0" t="n">
        <v>131.205465233609</v>
      </c>
      <c r="K178" s="0" t="n">
        <v>20</v>
      </c>
      <c r="L178" s="0" t="n">
        <v>170.352956090428</v>
      </c>
      <c r="M178" s="0" t="n">
        <v>2.83163023255814</v>
      </c>
      <c r="N178" s="0" t="n">
        <v>0.0938638111455748</v>
      </c>
      <c r="O178" s="0" t="n">
        <f aca="false">VLOOKUP(D178,'paramètres CI'!$A$1:$B$6,2)</f>
        <v>0.0935912806596305</v>
      </c>
    </row>
    <row r="179" customFormat="false" ht="13.8" hidden="false" customHeight="false" outlineLevel="0" collapsed="false">
      <c r="A179" s="0" t="s">
        <v>14</v>
      </c>
      <c r="B179" s="0" t="s">
        <v>63</v>
      </c>
      <c r="C179" s="0" t="s">
        <v>49</v>
      </c>
      <c r="D179" s="0" t="s">
        <v>43</v>
      </c>
      <c r="J179" s="0" t="n">
        <v>164.006831542011</v>
      </c>
      <c r="K179" s="0" t="n">
        <v>20</v>
      </c>
      <c r="L179" s="0" t="n">
        <v>170.352956090428</v>
      </c>
      <c r="M179" s="0" t="n">
        <v>3.39795627906976</v>
      </c>
      <c r="N179" s="0" t="n">
        <v>9.99300489657241E-005</v>
      </c>
      <c r="O179" s="0" t="n">
        <f aca="false">VLOOKUP(D179,'paramètres CI'!$A$1:$B$6,2)</f>
        <v>0.0935912806596305</v>
      </c>
    </row>
    <row r="180" customFormat="false" ht="13.8" hidden="false" customHeight="false" outlineLevel="0" collapsed="false">
      <c r="A180" s="0" t="s">
        <v>14</v>
      </c>
      <c r="B180" s="0" t="s">
        <v>63</v>
      </c>
      <c r="C180" s="0" t="s">
        <v>55</v>
      </c>
      <c r="D180" s="0" t="s">
        <v>43</v>
      </c>
      <c r="J180" s="0" t="n">
        <v>60.2081210623408</v>
      </c>
      <c r="K180" s="0" t="n">
        <v>17</v>
      </c>
      <c r="L180" s="0" t="n">
        <v>162.440149532629</v>
      </c>
      <c r="M180" s="0" t="n">
        <v>2.67297488372093</v>
      </c>
      <c r="N180" s="0" t="n">
        <v>0.122564458102508</v>
      </c>
      <c r="O180" s="0" t="n">
        <f aca="false">VLOOKUP(D180,'paramètres CI'!$A$1:$B$6,2)</f>
        <v>0.0935912806596305</v>
      </c>
    </row>
    <row r="181" customFormat="false" ht="13.8" hidden="false" customHeight="false" outlineLevel="0" collapsed="false">
      <c r="A181" s="0" t="s">
        <v>14</v>
      </c>
      <c r="B181" s="0" t="s">
        <v>63</v>
      </c>
      <c r="C181" s="0" t="s">
        <v>56</v>
      </c>
      <c r="D181" s="0" t="s">
        <v>43</v>
      </c>
      <c r="J181" s="0" t="n">
        <v>75.2601513279259</v>
      </c>
      <c r="K181" s="0" t="n">
        <v>17</v>
      </c>
      <c r="L181" s="0" t="n">
        <v>162.440149532629</v>
      </c>
      <c r="M181" s="0" t="n">
        <v>3.32861023255814</v>
      </c>
      <c r="N181" s="0" t="n">
        <v>9.99300489657241E-005</v>
      </c>
      <c r="O181" s="0" t="n">
        <f aca="false">VLOOKUP(D181,'paramètres CI'!$A$1:$B$6,2)</f>
        <v>0.0935912806596305</v>
      </c>
    </row>
    <row r="182" customFormat="false" ht="13.8" hidden="false" customHeight="false" outlineLevel="0" collapsed="false">
      <c r="A182" s="0" t="s">
        <v>14</v>
      </c>
      <c r="B182" s="0" t="s">
        <v>64</v>
      </c>
      <c r="C182" s="0" t="s">
        <v>32</v>
      </c>
      <c r="D182" s="0" t="s">
        <v>33</v>
      </c>
      <c r="J182" s="0" t="n">
        <v>34.1511452228886</v>
      </c>
      <c r="K182" s="0" t="n">
        <v>25</v>
      </c>
      <c r="L182" s="0" t="n">
        <v>83.8835621867833</v>
      </c>
      <c r="M182" s="0" t="n">
        <v>0.692732827952922</v>
      </c>
      <c r="N182" s="0" t="n">
        <v>0.0179498034248297</v>
      </c>
      <c r="O182" s="0" t="n">
        <f aca="false">VLOOKUP(D182,'paramètres CI'!$A$1:$B$6,2)</f>
        <v>0.033584731604575</v>
      </c>
    </row>
    <row r="183" customFormat="false" ht="13.8" hidden="false" customHeight="false" outlineLevel="0" collapsed="false">
      <c r="A183" s="0" t="s">
        <v>14</v>
      </c>
      <c r="B183" s="0" t="s">
        <v>64</v>
      </c>
      <c r="C183" s="0" t="s">
        <v>32</v>
      </c>
      <c r="D183" s="0" t="s">
        <v>34</v>
      </c>
      <c r="J183" s="0" t="n">
        <v>34.1652346387987</v>
      </c>
      <c r="K183" s="0" t="n">
        <v>25</v>
      </c>
      <c r="L183" s="0" t="n">
        <v>81.2939017370253</v>
      </c>
      <c r="M183" s="0" t="n">
        <v>0.671587901583563</v>
      </c>
      <c r="N183" s="0" t="n">
        <v>0.0383267927017996</v>
      </c>
      <c r="O183" s="0" t="n">
        <f aca="false">VLOOKUP(D183,'paramètres CI'!$A$1:$B$6,2)</f>
        <v>0.0424847883250769</v>
      </c>
    </row>
    <row r="184" customFormat="false" ht="13.8" hidden="false" customHeight="false" outlineLevel="0" collapsed="false">
      <c r="A184" s="0" t="s">
        <v>14</v>
      </c>
      <c r="B184" s="0" t="s">
        <v>64</v>
      </c>
      <c r="C184" s="0" t="s">
        <v>35</v>
      </c>
      <c r="D184" s="0" t="s">
        <v>33</v>
      </c>
      <c r="J184" s="0" t="n">
        <v>42.6889315286107</v>
      </c>
      <c r="K184" s="0" t="n">
        <v>25</v>
      </c>
      <c r="L184" s="0" t="n">
        <v>83.8835621867833</v>
      </c>
      <c r="M184" s="0" t="n">
        <v>0.831279393543507</v>
      </c>
      <c r="N184" s="0" t="n">
        <v>9.99300489657241E-005</v>
      </c>
      <c r="O184" s="0" t="n">
        <f aca="false">VLOOKUP(D184,'paramètres CI'!$A$1:$B$6,2)</f>
        <v>0.033584731604575</v>
      </c>
    </row>
    <row r="185" customFormat="false" ht="13.8" hidden="false" customHeight="false" outlineLevel="0" collapsed="false">
      <c r="A185" s="0" t="s">
        <v>14</v>
      </c>
      <c r="B185" s="0" t="s">
        <v>64</v>
      </c>
      <c r="C185" s="0" t="s">
        <v>35</v>
      </c>
      <c r="D185" s="0" t="s">
        <v>34</v>
      </c>
      <c r="J185" s="0" t="n">
        <v>42.7065432984984</v>
      </c>
      <c r="K185" s="0" t="n">
        <v>25</v>
      </c>
      <c r="L185" s="0" t="n">
        <v>81.2939017370253</v>
      </c>
      <c r="M185" s="0" t="n">
        <v>0.805905481900275</v>
      </c>
      <c r="N185" s="0" t="n">
        <v>9.99300489657241E-005</v>
      </c>
      <c r="O185" s="0" t="n">
        <f aca="false">VLOOKUP(D185,'paramètres CI'!$A$1:$B$6,2)</f>
        <v>0.0424847883250769</v>
      </c>
    </row>
    <row r="186" customFormat="false" ht="13.8" hidden="false" customHeight="false" outlineLevel="0" collapsed="false">
      <c r="A186" s="0" t="s">
        <v>14</v>
      </c>
      <c r="B186" s="0" t="s">
        <v>64</v>
      </c>
      <c r="C186" s="0" t="s">
        <v>36</v>
      </c>
      <c r="D186" s="0" t="s">
        <v>37</v>
      </c>
      <c r="J186" s="0" t="n">
        <v>29.0145646436672</v>
      </c>
      <c r="K186" s="0" t="n">
        <v>20</v>
      </c>
      <c r="L186" s="0" t="n">
        <v>111.400692046695</v>
      </c>
      <c r="M186" s="0" t="n">
        <v>0.756818940629301</v>
      </c>
      <c r="N186" s="0" t="n">
        <v>9.99300489657241E-005</v>
      </c>
      <c r="O186" s="0" t="n">
        <f aca="false">VLOOKUP(D186,'paramètres CI'!$A$1:$B$6,2)</f>
        <v>0.0385046990211696</v>
      </c>
    </row>
    <row r="187" customFormat="false" ht="13.8" hidden="false" customHeight="false" outlineLevel="0" collapsed="false">
      <c r="A187" s="0" t="s">
        <v>14</v>
      </c>
      <c r="B187" s="0" t="s">
        <v>64</v>
      </c>
      <c r="C187" s="0" t="s">
        <v>38</v>
      </c>
      <c r="D187" s="0" t="s">
        <v>39</v>
      </c>
      <c r="J187" s="0" t="n">
        <v>20.7966362825318</v>
      </c>
      <c r="K187" s="0" t="n">
        <v>20</v>
      </c>
      <c r="L187" s="0" t="n">
        <v>109.900241712184</v>
      </c>
      <c r="M187" s="0" t="n">
        <v>0.984414425847987</v>
      </c>
      <c r="N187" s="0" t="n">
        <v>9.99300489657241E-005</v>
      </c>
      <c r="O187" s="0" t="n">
        <f aca="false">VLOOKUP(D187,'paramètres CI'!$A$1:$B$6,2)</f>
        <v>0.022045059962018</v>
      </c>
    </row>
    <row r="188" customFormat="false" ht="13.8" hidden="false" customHeight="false" outlineLevel="0" collapsed="false">
      <c r="A188" s="0" t="s">
        <v>14</v>
      </c>
      <c r="B188" s="0" t="s">
        <v>64</v>
      </c>
      <c r="C188" s="0" t="s">
        <v>40</v>
      </c>
      <c r="D188" s="0" t="s">
        <v>37</v>
      </c>
      <c r="J188" s="0" t="n">
        <v>23.2116517149338</v>
      </c>
      <c r="K188" s="0" t="n">
        <v>20</v>
      </c>
      <c r="L188" s="0" t="n">
        <v>111.400692046695</v>
      </c>
      <c r="M188" s="0" t="n">
        <v>0.525148973693886</v>
      </c>
      <c r="N188" s="0" t="n">
        <v>0.0386885606662912</v>
      </c>
      <c r="O188" s="0" t="n">
        <f aca="false">VLOOKUP(D188,'paramètres CI'!$A$1:$B$6,2)</f>
        <v>0.0385046990211696</v>
      </c>
    </row>
    <row r="189" customFormat="false" ht="13.8" hidden="false" customHeight="false" outlineLevel="0" collapsed="false">
      <c r="A189" s="0" t="s">
        <v>14</v>
      </c>
      <c r="B189" s="0" t="s">
        <v>64</v>
      </c>
      <c r="C189" s="0" t="s">
        <v>41</v>
      </c>
      <c r="D189" s="0" t="s">
        <v>39</v>
      </c>
      <c r="J189" s="0" t="n">
        <v>16.6373090260254</v>
      </c>
      <c r="K189" s="0" t="n">
        <v>20</v>
      </c>
      <c r="L189" s="0" t="n">
        <v>109.900241712184</v>
      </c>
      <c r="M189" s="0" t="n">
        <v>0.612868158085982</v>
      </c>
      <c r="N189" s="0" t="n">
        <v>0.425535076488247</v>
      </c>
      <c r="O189" s="0" t="n">
        <f aca="false">VLOOKUP(D189,'paramètres CI'!$A$1:$B$6,2)</f>
        <v>0.022045059962018</v>
      </c>
    </row>
    <row r="190" customFormat="false" ht="13.8" hidden="false" customHeight="false" outlineLevel="0" collapsed="false">
      <c r="A190" s="0" t="s">
        <v>14</v>
      </c>
      <c r="B190" s="0" t="s">
        <v>64</v>
      </c>
      <c r="C190" s="0" t="s">
        <v>45</v>
      </c>
      <c r="D190" s="0" t="s">
        <v>43</v>
      </c>
      <c r="J190" s="0" t="n">
        <v>10</v>
      </c>
      <c r="K190" s="0" t="n">
        <v>13</v>
      </c>
      <c r="L190" s="0" t="n">
        <v>92.5207924164208</v>
      </c>
      <c r="M190" s="0" t="n">
        <v>0.9</v>
      </c>
      <c r="N190" s="0" t="n">
        <v>0.25632930529261</v>
      </c>
      <c r="O190" s="0" t="n">
        <f aca="false">VLOOKUP(D190,'paramètres CI'!$A$1:$B$6,2)</f>
        <v>0.0935912806596305</v>
      </c>
    </row>
    <row r="191" customFormat="false" ht="13.8" hidden="false" customHeight="false" outlineLevel="0" collapsed="false">
      <c r="A191" s="0" t="s">
        <v>14</v>
      </c>
      <c r="B191" s="0" t="s">
        <v>64</v>
      </c>
      <c r="C191" s="0" t="s">
        <v>46</v>
      </c>
      <c r="D191" s="0" t="s">
        <v>43</v>
      </c>
      <c r="J191" s="0" t="n">
        <v>12</v>
      </c>
      <c r="K191" s="0" t="n">
        <v>13</v>
      </c>
      <c r="L191" s="0" t="n">
        <v>92.5207924164208</v>
      </c>
      <c r="M191" s="0" t="n">
        <v>1</v>
      </c>
      <c r="N191" s="0" t="n">
        <v>9.99300489657241E-005</v>
      </c>
      <c r="O191" s="0" t="n">
        <f aca="false">VLOOKUP(D191,'paramètres CI'!$A$1:$B$6,2)</f>
        <v>0.0935912806596305</v>
      </c>
    </row>
    <row r="192" customFormat="false" ht="13.8" hidden="false" customHeight="false" outlineLevel="0" collapsed="false">
      <c r="A192" s="0" t="s">
        <v>14</v>
      </c>
      <c r="B192" s="0" t="s">
        <v>64</v>
      </c>
      <c r="C192" s="0" t="s">
        <v>48</v>
      </c>
      <c r="D192" s="0" t="s">
        <v>43</v>
      </c>
      <c r="J192" s="0" t="n">
        <v>89.3944987315304</v>
      </c>
      <c r="K192" s="0" t="n">
        <v>20</v>
      </c>
      <c r="L192" s="0" t="n">
        <v>106.606762837476</v>
      </c>
      <c r="M192" s="0" t="n">
        <v>2.83163023255814</v>
      </c>
      <c r="N192" s="0" t="n">
        <v>0.096726092566643</v>
      </c>
      <c r="O192" s="0" t="n">
        <f aca="false">VLOOKUP(D192,'paramètres CI'!$A$1:$B$6,2)</f>
        <v>0.0935912806596305</v>
      </c>
    </row>
    <row r="193" customFormat="false" ht="13.8" hidden="false" customHeight="false" outlineLevel="0" collapsed="false">
      <c r="A193" s="0" t="s">
        <v>14</v>
      </c>
      <c r="B193" s="0" t="s">
        <v>64</v>
      </c>
      <c r="C193" s="0" t="s">
        <v>49</v>
      </c>
      <c r="D193" s="0" t="s">
        <v>43</v>
      </c>
      <c r="J193" s="0" t="n">
        <v>111.743123414413</v>
      </c>
      <c r="K193" s="0" t="n">
        <v>20</v>
      </c>
      <c r="L193" s="0" t="n">
        <v>106.606762837476</v>
      </c>
      <c r="M193" s="0" t="n">
        <v>3.39795627906976</v>
      </c>
      <c r="N193" s="0" t="n">
        <v>9.99300489657241E-005</v>
      </c>
      <c r="O193" s="0" t="n">
        <f aca="false">VLOOKUP(D193,'paramètres CI'!$A$1:$B$6,2)</f>
        <v>0.0935912806596305</v>
      </c>
    </row>
    <row r="194" customFormat="false" ht="13.8" hidden="false" customHeight="false" outlineLevel="0" collapsed="false">
      <c r="A194" s="0" t="s">
        <v>14</v>
      </c>
      <c r="B194" s="0" t="s">
        <v>64</v>
      </c>
      <c r="C194" s="0" t="s">
        <v>55</v>
      </c>
      <c r="D194" s="0" t="s">
        <v>43</v>
      </c>
      <c r="J194" s="0" t="n">
        <v>43.6230906316348</v>
      </c>
      <c r="K194" s="0" t="n">
        <v>17</v>
      </c>
      <c r="L194" s="0" t="n">
        <v>98.9386870911196</v>
      </c>
      <c r="M194" s="0" t="n">
        <v>2.67297488372093</v>
      </c>
      <c r="N194" s="0" t="n">
        <v>0.125744858516819</v>
      </c>
      <c r="O194" s="0" t="n">
        <f aca="false">VLOOKUP(D194,'paramètres CI'!$A$1:$B$6,2)</f>
        <v>0.0935912806596305</v>
      </c>
    </row>
    <row r="195" customFormat="false" ht="13.8" hidden="false" customHeight="false" outlineLevel="0" collapsed="false">
      <c r="A195" s="0" t="s">
        <v>14</v>
      </c>
      <c r="B195" s="0" t="s">
        <v>64</v>
      </c>
      <c r="C195" s="0" t="s">
        <v>56</v>
      </c>
      <c r="D195" s="0" t="s">
        <v>43</v>
      </c>
      <c r="J195" s="0" t="n">
        <v>54.5288632895435</v>
      </c>
      <c r="K195" s="0" t="n">
        <v>17</v>
      </c>
      <c r="L195" s="0" t="n">
        <v>98.9386870911196</v>
      </c>
      <c r="M195" s="0" t="n">
        <v>3.32861023255814</v>
      </c>
      <c r="N195" s="0" t="n">
        <v>9.99300489657241E-005</v>
      </c>
      <c r="O195" s="0" t="n">
        <f aca="false">VLOOKUP(D195,'paramètres CI'!$A$1:$B$6,2)</f>
        <v>0.0935912806596305</v>
      </c>
    </row>
    <row r="196" customFormat="false" ht="13.8" hidden="false" customHeight="false" outlineLevel="0" collapsed="false">
      <c r="A196" s="0" t="s">
        <v>14</v>
      </c>
      <c r="B196" s="0" t="s">
        <v>65</v>
      </c>
      <c r="C196" s="0" t="s">
        <v>32</v>
      </c>
      <c r="D196" s="0" t="s">
        <v>33</v>
      </c>
      <c r="J196" s="0" t="n">
        <v>32.8960962260667</v>
      </c>
      <c r="K196" s="0" t="n">
        <v>25</v>
      </c>
      <c r="L196" s="0" t="n">
        <v>107.871961656734</v>
      </c>
      <c r="M196" s="0" t="n">
        <v>0.700614018883415</v>
      </c>
      <c r="N196" s="0" t="n">
        <v>0.0309233323384642</v>
      </c>
      <c r="O196" s="0" t="n">
        <f aca="false">VLOOKUP(D196,'paramètres CI'!$A$1:$B$6,2)</f>
        <v>0.033584731604575</v>
      </c>
    </row>
    <row r="197" customFormat="false" ht="13.8" hidden="false" customHeight="false" outlineLevel="0" collapsed="false">
      <c r="A197" s="0" t="s">
        <v>14</v>
      </c>
      <c r="B197" s="0" t="s">
        <v>65</v>
      </c>
      <c r="C197" s="0" t="s">
        <v>32</v>
      </c>
      <c r="D197" s="0" t="s">
        <v>34</v>
      </c>
      <c r="J197" s="0" t="n">
        <v>33.1527989483129</v>
      </c>
      <c r="K197" s="0" t="n">
        <v>25</v>
      </c>
      <c r="L197" s="0" t="n">
        <v>113.30868167392</v>
      </c>
      <c r="M197" s="0" t="n">
        <v>0.659609186871186</v>
      </c>
      <c r="N197" s="0" t="n">
        <v>0.0752130583279001</v>
      </c>
      <c r="O197" s="0" t="n">
        <f aca="false">VLOOKUP(D197,'paramètres CI'!$A$1:$B$6,2)</f>
        <v>0.0424847883250769</v>
      </c>
    </row>
    <row r="198" customFormat="false" ht="13.8" hidden="false" customHeight="false" outlineLevel="0" collapsed="false">
      <c r="A198" s="0" t="s">
        <v>14</v>
      </c>
      <c r="B198" s="0" t="s">
        <v>65</v>
      </c>
      <c r="C198" s="0" t="s">
        <v>35</v>
      </c>
      <c r="D198" s="0" t="s">
        <v>33</v>
      </c>
      <c r="J198" s="0" t="n">
        <v>41.1201202825834</v>
      </c>
      <c r="K198" s="0" t="n">
        <v>25</v>
      </c>
      <c r="L198" s="0" t="n">
        <v>107.871961656734</v>
      </c>
      <c r="M198" s="0" t="n">
        <v>0.840736822660098</v>
      </c>
      <c r="N198" s="0" t="n">
        <v>9.99300489657241E-005</v>
      </c>
      <c r="O198" s="0" t="n">
        <f aca="false">VLOOKUP(D198,'paramètres CI'!$A$1:$B$6,2)</f>
        <v>0.033584731604575</v>
      </c>
    </row>
    <row r="199" customFormat="false" ht="13.8" hidden="false" customHeight="false" outlineLevel="0" collapsed="false">
      <c r="A199" s="0" t="s">
        <v>14</v>
      </c>
      <c r="B199" s="0" t="s">
        <v>65</v>
      </c>
      <c r="C199" s="0" t="s">
        <v>35</v>
      </c>
      <c r="D199" s="0" t="s">
        <v>34</v>
      </c>
      <c r="J199" s="0" t="n">
        <v>41.4409986853911</v>
      </c>
      <c r="K199" s="0" t="n">
        <v>25</v>
      </c>
      <c r="L199" s="0" t="n">
        <v>113.30868167392</v>
      </c>
      <c r="M199" s="0" t="n">
        <v>0.791531024245423</v>
      </c>
      <c r="N199" s="0" t="n">
        <v>9.99300489657241E-005</v>
      </c>
      <c r="O199" s="0" t="n">
        <f aca="false">VLOOKUP(D199,'paramètres CI'!$A$1:$B$6,2)</f>
        <v>0.0424847883250769</v>
      </c>
    </row>
    <row r="200" customFormat="false" ht="13.8" hidden="false" customHeight="false" outlineLevel="0" collapsed="false">
      <c r="A200" s="0" t="s">
        <v>14</v>
      </c>
      <c r="B200" s="0" t="s">
        <v>65</v>
      </c>
      <c r="C200" s="0" t="s">
        <v>36</v>
      </c>
      <c r="D200" s="0" t="s">
        <v>37</v>
      </c>
      <c r="J200" s="0" t="n">
        <v>28.1781196508507</v>
      </c>
      <c r="K200" s="0" t="n">
        <v>20</v>
      </c>
      <c r="L200" s="0" t="n">
        <v>86.0998062399138</v>
      </c>
      <c r="M200" s="0" t="n">
        <v>0.756655537934347</v>
      </c>
      <c r="N200" s="0" t="n">
        <v>9.99300489657241E-005</v>
      </c>
      <c r="O200" s="0" t="n">
        <f aca="false">VLOOKUP(D200,'paramètres CI'!$A$1:$B$6,2)</f>
        <v>0.0385046990211696</v>
      </c>
    </row>
    <row r="201" customFormat="false" ht="13.8" hidden="false" customHeight="false" outlineLevel="0" collapsed="false">
      <c r="A201" s="0" t="s">
        <v>14</v>
      </c>
      <c r="B201" s="0" t="s">
        <v>65</v>
      </c>
      <c r="C201" s="0" t="s">
        <v>38</v>
      </c>
      <c r="D201" s="0" t="s">
        <v>39</v>
      </c>
      <c r="J201" s="0" t="n">
        <v>20.2613812921179</v>
      </c>
      <c r="K201" s="0" t="n">
        <v>20</v>
      </c>
      <c r="L201" s="0" t="n">
        <v>88.4032065134121</v>
      </c>
      <c r="M201" s="0" t="n">
        <v>0.984276466931565</v>
      </c>
      <c r="N201" s="0" t="n">
        <v>9.99300489657241E-005</v>
      </c>
      <c r="O201" s="0" t="n">
        <f aca="false">VLOOKUP(D201,'paramètres CI'!$A$1:$B$6,2)</f>
        <v>0.022045059962018</v>
      </c>
    </row>
    <row r="202" customFormat="false" ht="13.8" hidden="false" customHeight="false" outlineLevel="0" collapsed="false">
      <c r="A202" s="0" t="s">
        <v>14</v>
      </c>
      <c r="B202" s="0" t="s">
        <v>65</v>
      </c>
      <c r="C202" s="0" t="s">
        <v>40</v>
      </c>
      <c r="D202" s="0" t="s">
        <v>37</v>
      </c>
      <c r="J202" s="0" t="n">
        <v>22.5424957206806</v>
      </c>
      <c r="K202" s="0" t="n">
        <v>20</v>
      </c>
      <c r="L202" s="0" t="n">
        <v>86.0998062399138</v>
      </c>
      <c r="M202" s="0" t="n">
        <v>0.524199696154612</v>
      </c>
      <c r="N202" s="0" t="n">
        <v>0.0565290075271365</v>
      </c>
      <c r="O202" s="0" t="n">
        <f aca="false">VLOOKUP(D202,'paramètres CI'!$A$1:$B$6,2)</f>
        <v>0.0385046990211696</v>
      </c>
    </row>
    <row r="203" customFormat="false" ht="13.8" hidden="false" customHeight="false" outlineLevel="0" collapsed="false">
      <c r="A203" s="0" t="s">
        <v>14</v>
      </c>
      <c r="B203" s="0" t="s">
        <v>65</v>
      </c>
      <c r="C203" s="0" t="s">
        <v>41</v>
      </c>
      <c r="D203" s="0" t="s">
        <v>39</v>
      </c>
      <c r="J203" s="0" t="n">
        <v>16.2091050336943</v>
      </c>
      <c r="K203" s="0" t="n">
        <v>20</v>
      </c>
      <c r="L203" s="0" t="n">
        <v>88.4032065134121</v>
      </c>
      <c r="M203" s="0" t="n">
        <v>0.611974759754725</v>
      </c>
      <c r="N203" s="0" t="n">
        <v>0.488010644735801</v>
      </c>
      <c r="O203" s="0" t="n">
        <f aca="false">VLOOKUP(D203,'paramètres CI'!$A$1:$B$6,2)</f>
        <v>0.022045059962018</v>
      </c>
    </row>
    <row r="204" customFormat="false" ht="13.8" hidden="false" customHeight="false" outlineLevel="0" collapsed="false">
      <c r="A204" s="0" t="s">
        <v>14</v>
      </c>
      <c r="B204" s="0" t="s">
        <v>65</v>
      </c>
      <c r="C204" s="0" t="s">
        <v>45</v>
      </c>
      <c r="D204" s="0" t="s">
        <v>43</v>
      </c>
      <c r="J204" s="0" t="n">
        <v>10</v>
      </c>
      <c r="K204" s="0" t="n">
        <v>13</v>
      </c>
      <c r="L204" s="0" t="n">
        <v>69.8572268540823</v>
      </c>
      <c r="M204" s="0" t="n">
        <v>0.9</v>
      </c>
      <c r="N204" s="0" t="n">
        <v>0.146047719600401</v>
      </c>
      <c r="O204" s="0" t="n">
        <f aca="false">VLOOKUP(D204,'paramètres CI'!$A$1:$B$6,2)</f>
        <v>0.0935912806596305</v>
      </c>
    </row>
    <row r="205" customFormat="false" ht="13.8" hidden="false" customHeight="false" outlineLevel="0" collapsed="false">
      <c r="A205" s="0" t="s">
        <v>14</v>
      </c>
      <c r="B205" s="0" t="s">
        <v>65</v>
      </c>
      <c r="C205" s="0" t="s">
        <v>46</v>
      </c>
      <c r="D205" s="0" t="s">
        <v>43</v>
      </c>
      <c r="J205" s="0" t="n">
        <v>12</v>
      </c>
      <c r="K205" s="0" t="n">
        <v>13</v>
      </c>
      <c r="L205" s="0" t="n">
        <v>69.8572268540823</v>
      </c>
      <c r="M205" s="0" t="n">
        <v>1</v>
      </c>
      <c r="N205" s="0" t="n">
        <v>9.99300489657241E-005</v>
      </c>
      <c r="O205" s="0" t="n">
        <f aca="false">VLOOKUP(D205,'paramètres CI'!$A$1:$B$6,2)</f>
        <v>0.0935912806596305</v>
      </c>
    </row>
    <row r="206" customFormat="false" ht="13.8" hidden="false" customHeight="false" outlineLevel="0" collapsed="false">
      <c r="A206" s="0" t="s">
        <v>14</v>
      </c>
      <c r="B206" s="0" t="s">
        <v>65</v>
      </c>
      <c r="C206" s="0" t="s">
        <v>48</v>
      </c>
      <c r="D206" s="0" t="s">
        <v>43</v>
      </c>
      <c r="J206" s="0" t="n">
        <v>86.3722723975094</v>
      </c>
      <c r="K206" s="0" t="n">
        <v>20</v>
      </c>
      <c r="L206" s="0" t="n">
        <v>84.254890855854</v>
      </c>
      <c r="M206" s="0" t="n">
        <v>2.83163023255814</v>
      </c>
      <c r="N206" s="0" t="n">
        <v>0.0923364923564422</v>
      </c>
      <c r="O206" s="0" t="n">
        <f aca="false">VLOOKUP(D206,'paramètres CI'!$A$1:$B$6,2)</f>
        <v>0.0935912806596305</v>
      </c>
    </row>
    <row r="207" customFormat="false" ht="13.8" hidden="false" customHeight="false" outlineLevel="0" collapsed="false">
      <c r="A207" s="0" t="s">
        <v>14</v>
      </c>
      <c r="B207" s="0" t="s">
        <v>65</v>
      </c>
      <c r="C207" s="0" t="s">
        <v>49</v>
      </c>
      <c r="D207" s="0" t="s">
        <v>43</v>
      </c>
      <c r="J207" s="0" t="n">
        <v>107.965340496887</v>
      </c>
      <c r="K207" s="0" t="n">
        <v>20</v>
      </c>
      <c r="L207" s="0" t="n">
        <v>84.254890855854</v>
      </c>
      <c r="M207" s="0" t="n">
        <v>3.39795627906976</v>
      </c>
      <c r="N207" s="0" t="n">
        <v>9.99300489657241E-005</v>
      </c>
      <c r="O207" s="0" t="n">
        <f aca="false">VLOOKUP(D207,'paramètres CI'!$A$1:$B$6,2)</f>
        <v>0.0935912806596305</v>
      </c>
    </row>
    <row r="208" customFormat="false" ht="13.8" hidden="false" customHeight="false" outlineLevel="0" collapsed="false">
      <c r="A208" s="0" t="s">
        <v>14</v>
      </c>
      <c r="B208" s="0" t="s">
        <v>65</v>
      </c>
      <c r="C208" s="0" t="s">
        <v>55</v>
      </c>
      <c r="D208" s="0" t="s">
        <v>43</v>
      </c>
      <c r="J208" s="0" t="n">
        <v>42.4755500612198</v>
      </c>
      <c r="K208" s="0" t="n">
        <v>17</v>
      </c>
      <c r="L208" s="0" t="n">
        <v>81.3582842100875</v>
      </c>
      <c r="M208" s="0" t="n">
        <v>2.67297488372093</v>
      </c>
      <c r="N208" s="0" t="n">
        <v>0.110240234771095</v>
      </c>
      <c r="O208" s="0" t="n">
        <f aca="false">VLOOKUP(D208,'paramètres CI'!$A$1:$B$6,2)</f>
        <v>0.0935912806596305</v>
      </c>
    </row>
    <row r="209" customFormat="false" ht="13.8" hidden="false" customHeight="false" outlineLevel="0" collapsed="false">
      <c r="A209" s="0" t="s">
        <v>14</v>
      </c>
      <c r="B209" s="0" t="s">
        <v>65</v>
      </c>
      <c r="C209" s="0" t="s">
        <v>56</v>
      </c>
      <c r="D209" s="0" t="s">
        <v>43</v>
      </c>
      <c r="J209" s="0" t="n">
        <v>53.0944375765247</v>
      </c>
      <c r="K209" s="0" t="n">
        <v>17</v>
      </c>
      <c r="L209" s="0" t="n">
        <v>81.3582842100875</v>
      </c>
      <c r="M209" s="0" t="n">
        <v>3.32861023255814</v>
      </c>
      <c r="N209" s="0" t="n">
        <v>9.99300489657241E-005</v>
      </c>
      <c r="O209" s="0" t="n">
        <f aca="false">VLOOKUP(D209,'paramètres CI'!$A$1:$B$6,2)</f>
        <v>0.0935912806596305</v>
      </c>
    </row>
    <row r="210" customFormat="false" ht="13.8" hidden="false" customHeight="false" outlineLevel="0" collapsed="false">
      <c r="A210" s="0" t="s">
        <v>14</v>
      </c>
      <c r="B210" s="0" t="s">
        <v>66</v>
      </c>
      <c r="C210" s="0" t="s">
        <v>32</v>
      </c>
      <c r="D210" s="0" t="s">
        <v>34</v>
      </c>
      <c r="J210" s="0" t="n">
        <v>25.3687560436288</v>
      </c>
      <c r="K210" s="0" t="n">
        <v>25</v>
      </c>
      <c r="L210" s="0" t="n">
        <v>119.363921400134</v>
      </c>
      <c r="M210" s="0" t="n">
        <v>0.7</v>
      </c>
      <c r="N210" s="0" t="n">
        <v>0.143300808041904</v>
      </c>
      <c r="O210" s="0" t="n">
        <f aca="false">VLOOKUP(D210,'paramètres CI'!$A$1:$B$6,2)</f>
        <v>0.0424847883250769</v>
      </c>
    </row>
    <row r="211" customFormat="false" ht="13.8" hidden="false" customHeight="false" outlineLevel="0" collapsed="false">
      <c r="A211" s="0" t="s">
        <v>14</v>
      </c>
      <c r="B211" s="0" t="s">
        <v>66</v>
      </c>
      <c r="C211" s="0" t="s">
        <v>35</v>
      </c>
      <c r="D211" s="0" t="s">
        <v>34</v>
      </c>
      <c r="J211" s="0" t="n">
        <v>31.7109450545359</v>
      </c>
      <c r="K211" s="0" t="n">
        <v>25</v>
      </c>
      <c r="L211" s="0" t="n">
        <v>119.363921400134</v>
      </c>
      <c r="M211" s="0" t="n">
        <v>0.84</v>
      </c>
      <c r="N211" s="0" t="n">
        <v>9.99400359784133E-005</v>
      </c>
      <c r="O211" s="0" t="n">
        <f aca="false">VLOOKUP(D211,'paramètres CI'!$A$1:$B$6,2)</f>
        <v>0.0424847883250769</v>
      </c>
    </row>
    <row r="212" customFormat="false" ht="13.8" hidden="false" customHeight="false" outlineLevel="0" collapsed="false">
      <c r="A212" s="0" t="s">
        <v>14</v>
      </c>
      <c r="B212" s="0" t="s">
        <v>66</v>
      </c>
      <c r="C212" s="0" t="s">
        <v>36</v>
      </c>
      <c r="D212" s="0" t="s">
        <v>37</v>
      </c>
      <c r="J212" s="0" t="n">
        <v>16.9681074654706</v>
      </c>
      <c r="K212" s="0" t="n">
        <v>20</v>
      </c>
      <c r="L212" s="0" t="n">
        <v>96.3970278711018</v>
      </c>
      <c r="M212" s="0" t="n">
        <v>0.766407066544978</v>
      </c>
      <c r="N212" s="0" t="n">
        <v>9.99400359784133E-005</v>
      </c>
      <c r="O212" s="0" t="n">
        <f aca="false">VLOOKUP(D212,'paramètres CI'!$A$1:$B$6,2)</f>
        <v>0.0385046990211696</v>
      </c>
    </row>
    <row r="213" customFormat="false" ht="13.8" hidden="false" customHeight="false" outlineLevel="0" collapsed="false">
      <c r="A213" s="0" t="s">
        <v>14</v>
      </c>
      <c r="B213" s="0" t="s">
        <v>66</v>
      </c>
      <c r="C213" s="0" t="s">
        <v>38</v>
      </c>
      <c r="D213" s="0" t="s">
        <v>39</v>
      </c>
      <c r="J213" s="0" t="n">
        <v>12.5304656849695</v>
      </c>
      <c r="K213" s="0" t="n">
        <v>20</v>
      </c>
      <c r="L213" s="0" t="n">
        <v>97.7665393598231</v>
      </c>
      <c r="M213" s="0" t="n">
        <v>0.990807302183952</v>
      </c>
      <c r="N213" s="0" t="n">
        <v>9.99400359784133E-005</v>
      </c>
      <c r="O213" s="0" t="n">
        <f aca="false">VLOOKUP(D213,'paramètres CI'!$A$1:$B$6,2)</f>
        <v>0.022045059962018</v>
      </c>
    </row>
    <row r="214" customFormat="false" ht="13.8" hidden="false" customHeight="false" outlineLevel="0" collapsed="false">
      <c r="A214" s="0" t="s">
        <v>14</v>
      </c>
      <c r="B214" s="0" t="s">
        <v>66</v>
      </c>
      <c r="C214" s="0" t="s">
        <v>40</v>
      </c>
      <c r="D214" s="0" t="s">
        <v>37</v>
      </c>
      <c r="J214" s="0" t="n">
        <v>13.5744859723765</v>
      </c>
      <c r="K214" s="0" t="n">
        <v>20</v>
      </c>
      <c r="L214" s="0" t="n">
        <v>96.3970278711018</v>
      </c>
      <c r="M214" s="0" t="n">
        <v>0.576295955274993</v>
      </c>
      <c r="N214" s="0" t="n">
        <v>0.0397799814853785</v>
      </c>
      <c r="O214" s="0" t="n">
        <f aca="false">VLOOKUP(D214,'paramètres CI'!$A$1:$B$6,2)</f>
        <v>0.0385046990211696</v>
      </c>
    </row>
    <row r="215" customFormat="false" ht="13.8" hidden="false" customHeight="false" outlineLevel="0" collapsed="false">
      <c r="A215" s="0" t="s">
        <v>14</v>
      </c>
      <c r="B215" s="0" t="s">
        <v>66</v>
      </c>
      <c r="C215" s="0" t="s">
        <v>41</v>
      </c>
      <c r="D215" s="0" t="s">
        <v>39</v>
      </c>
      <c r="J215" s="0" t="n">
        <v>10.0243725479756</v>
      </c>
      <c r="K215" s="0" t="n">
        <v>20</v>
      </c>
      <c r="L215" s="0" t="n">
        <v>97.7665393598231</v>
      </c>
      <c r="M215" s="0" t="n">
        <v>0.664330809165609</v>
      </c>
      <c r="N215" s="0" t="n">
        <v>0.34336447577171</v>
      </c>
      <c r="O215" s="0" t="n">
        <f aca="false">VLOOKUP(D215,'paramètres CI'!$A$1:$B$6,2)</f>
        <v>0.022045059962018</v>
      </c>
    </row>
    <row r="216" customFormat="false" ht="13.8" hidden="false" customHeight="false" outlineLevel="0" collapsed="false">
      <c r="A216" s="0" t="s">
        <v>14</v>
      </c>
      <c r="B216" s="0" t="s">
        <v>66</v>
      </c>
      <c r="C216" s="0" t="s">
        <v>45</v>
      </c>
      <c r="D216" s="0" t="s">
        <v>43</v>
      </c>
      <c r="J216" s="0" t="n">
        <v>10</v>
      </c>
      <c r="K216" s="0" t="n">
        <v>13</v>
      </c>
      <c r="L216" s="0" t="n">
        <v>75.425880309509</v>
      </c>
      <c r="M216" s="0" t="n">
        <v>0.9</v>
      </c>
      <c r="N216" s="0" t="n">
        <v>0.216587556499879</v>
      </c>
      <c r="O216" s="0" t="n">
        <f aca="false">VLOOKUP(D216,'paramètres CI'!$A$1:$B$6,2)</f>
        <v>0.0935912806596305</v>
      </c>
    </row>
    <row r="217" customFormat="false" ht="13.8" hidden="false" customHeight="false" outlineLevel="0" collapsed="false">
      <c r="A217" s="0" t="s">
        <v>14</v>
      </c>
      <c r="B217" s="0" t="s">
        <v>66</v>
      </c>
      <c r="C217" s="0" t="s">
        <v>46</v>
      </c>
      <c r="D217" s="0" t="s">
        <v>43</v>
      </c>
      <c r="J217" s="0" t="n">
        <v>12</v>
      </c>
      <c r="K217" s="0" t="n">
        <v>13</v>
      </c>
      <c r="L217" s="0" t="n">
        <v>75.425880309509</v>
      </c>
      <c r="M217" s="0" t="n">
        <v>1</v>
      </c>
      <c r="N217" s="0" t="n">
        <v>9.99400359784133E-005</v>
      </c>
      <c r="O217" s="0" t="n">
        <f aca="false">VLOOKUP(D217,'paramètres CI'!$A$1:$B$6,2)</f>
        <v>0.0935912806596305</v>
      </c>
    </row>
    <row r="218" customFormat="false" ht="13.8" hidden="false" customHeight="false" outlineLevel="0" collapsed="false">
      <c r="A218" s="0" t="s">
        <v>14</v>
      </c>
      <c r="B218" s="0" t="s">
        <v>66</v>
      </c>
      <c r="C218" s="0" t="s">
        <v>48</v>
      </c>
      <c r="D218" s="0" t="s">
        <v>43</v>
      </c>
      <c r="J218" s="0" t="n">
        <v>69.9768987273415</v>
      </c>
      <c r="K218" s="0" t="n">
        <v>20</v>
      </c>
      <c r="L218" s="0" t="n">
        <v>89.0341638815793</v>
      </c>
      <c r="M218" s="0" t="n">
        <v>2.86171395348837</v>
      </c>
      <c r="N218" s="0" t="n">
        <v>0.110503011491179</v>
      </c>
      <c r="O218" s="0" t="n">
        <f aca="false">VLOOKUP(D218,'paramètres CI'!$A$1:$B$6,2)</f>
        <v>0.0935912806596305</v>
      </c>
    </row>
    <row r="219" customFormat="false" ht="13.8" hidden="false" customHeight="false" outlineLevel="0" collapsed="false">
      <c r="A219" s="0" t="s">
        <v>14</v>
      </c>
      <c r="B219" s="0" t="s">
        <v>66</v>
      </c>
      <c r="C219" s="0" t="s">
        <v>49</v>
      </c>
      <c r="D219" s="0" t="s">
        <v>43</v>
      </c>
      <c r="J219" s="0" t="n">
        <v>87.4711234091769</v>
      </c>
      <c r="K219" s="0" t="n">
        <v>20</v>
      </c>
      <c r="L219" s="0" t="n">
        <v>89.0341638815793</v>
      </c>
      <c r="M219" s="0" t="n">
        <v>3.43405674418604</v>
      </c>
      <c r="N219" s="0" t="n">
        <v>9.99400359784133E-005</v>
      </c>
      <c r="O219" s="0" t="n">
        <f aca="false">VLOOKUP(D219,'paramètres CI'!$A$1:$B$6,2)</f>
        <v>0.0935912806596305</v>
      </c>
    </row>
    <row r="220" customFormat="false" ht="13.8" hidden="false" customHeight="false" outlineLevel="0" collapsed="false">
      <c r="A220" s="0" t="s">
        <v>14</v>
      </c>
      <c r="B220" s="0" t="s">
        <v>66</v>
      </c>
      <c r="C220" s="0" t="s">
        <v>55</v>
      </c>
      <c r="D220" s="0" t="s">
        <v>43</v>
      </c>
      <c r="J220" s="0" t="n">
        <v>30.0742924018444</v>
      </c>
      <c r="K220" s="0" t="n">
        <v>17</v>
      </c>
      <c r="L220" s="0" t="n">
        <v>90.1321702312352</v>
      </c>
      <c r="M220" s="0" t="n">
        <v>2.70137302325581</v>
      </c>
      <c r="N220" s="0" t="n">
        <v>0.145864526494079</v>
      </c>
      <c r="O220" s="0" t="n">
        <f aca="false">VLOOKUP(D220,'paramètres CI'!$A$1:$B$6,2)</f>
        <v>0.0935912806596305</v>
      </c>
    </row>
    <row r="221" customFormat="false" ht="13.8" hidden="false" customHeight="false" outlineLevel="0" collapsed="false">
      <c r="A221" s="0" t="s">
        <v>14</v>
      </c>
      <c r="B221" s="0" t="s">
        <v>66</v>
      </c>
      <c r="C221" s="0" t="s">
        <v>56</v>
      </c>
      <c r="D221" s="0" t="s">
        <v>43</v>
      </c>
      <c r="J221" s="0" t="n">
        <v>37.5928655023054</v>
      </c>
      <c r="K221" s="0" t="n">
        <v>17</v>
      </c>
      <c r="L221" s="0" t="n">
        <v>90.1321702312352</v>
      </c>
      <c r="M221" s="0" t="n">
        <v>3.36397395348837</v>
      </c>
      <c r="N221" s="0" t="n">
        <v>9.99400359784133E-005</v>
      </c>
      <c r="O221" s="0" t="n">
        <f aca="false">VLOOKUP(D221,'paramètres CI'!$A$1:$B$6,2)</f>
        <v>0.0935912806596305</v>
      </c>
    </row>
    <row r="222" customFormat="false" ht="13.8" hidden="false" customHeight="false" outlineLevel="0" collapsed="false">
      <c r="A222" s="0" t="s">
        <v>14</v>
      </c>
      <c r="B222" s="0" t="s">
        <v>67</v>
      </c>
      <c r="C222" s="0" t="s">
        <v>32</v>
      </c>
      <c r="D222" s="0" t="s">
        <v>33</v>
      </c>
      <c r="J222" s="0" t="n">
        <v>21.5606035803345</v>
      </c>
      <c r="K222" s="0" t="n">
        <v>25</v>
      </c>
      <c r="L222" s="0" t="n">
        <v>71.8478313678962</v>
      </c>
      <c r="M222" s="0" t="n">
        <v>0.6275</v>
      </c>
      <c r="N222" s="0" t="n">
        <v>0.0138232278943847</v>
      </c>
      <c r="O222" s="0" t="n">
        <f aca="false">VLOOKUP(D222,'paramètres CI'!$A$1:$B$6,2)</f>
        <v>0.033584731604575</v>
      </c>
    </row>
    <row r="223" customFormat="false" ht="13.8" hidden="false" customHeight="false" outlineLevel="0" collapsed="false">
      <c r="A223" s="0" t="s">
        <v>14</v>
      </c>
      <c r="B223" s="0" t="s">
        <v>67</v>
      </c>
      <c r="C223" s="0" t="s">
        <v>32</v>
      </c>
      <c r="D223" s="0" t="s">
        <v>34</v>
      </c>
      <c r="J223" s="0" t="n">
        <v>21.5806950650445</v>
      </c>
      <c r="K223" s="0" t="n">
        <v>25</v>
      </c>
      <c r="L223" s="0" t="n">
        <v>90.4253170597834</v>
      </c>
      <c r="M223" s="0" t="n">
        <v>0.616666666666667</v>
      </c>
      <c r="N223" s="0" t="n">
        <v>0.0854046966145258</v>
      </c>
      <c r="O223" s="0" t="n">
        <f aca="false">VLOOKUP(D223,'paramètres CI'!$A$1:$B$6,2)</f>
        <v>0.0424847883250769</v>
      </c>
    </row>
    <row r="224" customFormat="false" ht="13.8" hidden="false" customHeight="false" outlineLevel="0" collapsed="false">
      <c r="A224" s="0" t="s">
        <v>14</v>
      </c>
      <c r="B224" s="0" t="s">
        <v>67</v>
      </c>
      <c r="C224" s="0" t="s">
        <v>35</v>
      </c>
      <c r="D224" s="0" t="s">
        <v>33</v>
      </c>
      <c r="J224" s="0" t="n">
        <v>26.9507544754181</v>
      </c>
      <c r="K224" s="0" t="n">
        <v>25</v>
      </c>
      <c r="L224" s="0" t="n">
        <v>71.8478313678962</v>
      </c>
      <c r="M224" s="0" t="n">
        <v>0.753</v>
      </c>
      <c r="N224" s="0" t="n">
        <v>9.99300489657242E-005</v>
      </c>
      <c r="O224" s="0" t="n">
        <f aca="false">VLOOKUP(D224,'paramètres CI'!$A$1:$B$6,2)</f>
        <v>0.033584731604575</v>
      </c>
    </row>
    <row r="225" customFormat="false" ht="13.8" hidden="false" customHeight="false" outlineLevel="0" collapsed="false">
      <c r="A225" s="0" t="s">
        <v>14</v>
      </c>
      <c r="B225" s="0" t="s">
        <v>67</v>
      </c>
      <c r="C225" s="0" t="s">
        <v>35</v>
      </c>
      <c r="D225" s="0" t="s">
        <v>34</v>
      </c>
      <c r="J225" s="0" t="n">
        <v>26.9758688313056</v>
      </c>
      <c r="K225" s="0" t="n">
        <v>25</v>
      </c>
      <c r="L225" s="0" t="n">
        <v>90.4253170597834</v>
      </c>
      <c r="M225" s="0" t="n">
        <v>0.74</v>
      </c>
      <c r="N225" s="0" t="n">
        <v>9.99300489657242E-005</v>
      </c>
      <c r="O225" s="0" t="n">
        <f aca="false">VLOOKUP(D225,'paramètres CI'!$A$1:$B$6,2)</f>
        <v>0.0424847883250769</v>
      </c>
    </row>
    <row r="226" customFormat="false" ht="13.8" hidden="false" customHeight="false" outlineLevel="0" collapsed="false">
      <c r="A226" s="0" t="s">
        <v>14</v>
      </c>
      <c r="B226" s="0" t="s">
        <v>67</v>
      </c>
      <c r="C226" s="0" t="s">
        <v>36</v>
      </c>
      <c r="D226" s="0" t="s">
        <v>37</v>
      </c>
      <c r="J226" s="0" t="n">
        <v>12.4843825824403</v>
      </c>
      <c r="K226" s="0" t="n">
        <v>20</v>
      </c>
      <c r="L226" s="0" t="n">
        <v>66.6664741304854</v>
      </c>
      <c r="M226" s="0" t="n">
        <v>0.761834183123975</v>
      </c>
      <c r="N226" s="0" t="n">
        <v>9.99300489657242E-005</v>
      </c>
      <c r="O226" s="0" t="n">
        <f aca="false">VLOOKUP(D226,'paramètres CI'!$A$1:$B$6,2)</f>
        <v>0.0385046990211696</v>
      </c>
    </row>
    <row r="227" customFormat="false" ht="13.8" hidden="false" customHeight="false" outlineLevel="0" collapsed="false">
      <c r="A227" s="0" t="s">
        <v>14</v>
      </c>
      <c r="B227" s="0" t="s">
        <v>67</v>
      </c>
      <c r="C227" s="0" t="s">
        <v>38</v>
      </c>
      <c r="D227" s="0" t="s">
        <v>39</v>
      </c>
      <c r="J227" s="0" t="n">
        <v>9.3027715414817</v>
      </c>
      <c r="K227" s="0" t="n">
        <v>20</v>
      </c>
      <c r="L227" s="0" t="n">
        <v>63.8326329479935</v>
      </c>
      <c r="M227" s="0" t="n">
        <v>0.987567162789052</v>
      </c>
      <c r="N227" s="0" t="n">
        <v>9.99300489657242E-005</v>
      </c>
      <c r="O227" s="0" t="n">
        <f aca="false">VLOOKUP(D227,'paramètres CI'!$A$1:$B$6,2)</f>
        <v>0.022045059962018</v>
      </c>
    </row>
    <row r="228" customFormat="false" ht="13.8" hidden="false" customHeight="false" outlineLevel="0" collapsed="false">
      <c r="A228" s="0" t="s">
        <v>14</v>
      </c>
      <c r="B228" s="0" t="s">
        <v>67</v>
      </c>
      <c r="C228" s="0" t="s">
        <v>40</v>
      </c>
      <c r="D228" s="0" t="s">
        <v>37</v>
      </c>
      <c r="J228" s="0" t="n">
        <v>9.9875060659522</v>
      </c>
      <c r="K228" s="0" t="n">
        <v>20</v>
      </c>
      <c r="L228" s="0" t="n">
        <v>66.6664741304854</v>
      </c>
      <c r="M228" s="0" t="n">
        <v>0.544916427367622</v>
      </c>
      <c r="N228" s="0" t="n">
        <v>0.0417889915193202</v>
      </c>
      <c r="O228" s="0" t="n">
        <f aca="false">VLOOKUP(D228,'paramètres CI'!$A$1:$B$6,2)</f>
        <v>0.0385046990211696</v>
      </c>
    </row>
    <row r="229" customFormat="false" ht="13.8" hidden="false" customHeight="false" outlineLevel="0" collapsed="false">
      <c r="A229" s="0" t="s">
        <v>14</v>
      </c>
      <c r="B229" s="0" t="s">
        <v>67</v>
      </c>
      <c r="C229" s="0" t="s">
        <v>41</v>
      </c>
      <c r="D229" s="0" t="s">
        <v>39</v>
      </c>
      <c r="J229" s="0" t="n">
        <v>7.44221723318536</v>
      </c>
      <c r="K229" s="0" t="n">
        <v>20</v>
      </c>
      <c r="L229" s="0" t="n">
        <v>63.8326329479935</v>
      </c>
      <c r="M229" s="0" t="n">
        <v>0.627699345511063</v>
      </c>
      <c r="N229" s="0" t="n">
        <v>0.369821101091327</v>
      </c>
      <c r="O229" s="0" t="n">
        <f aca="false">VLOOKUP(D229,'paramètres CI'!$A$1:$B$6,2)</f>
        <v>0.022045059962018</v>
      </c>
    </row>
    <row r="230" customFormat="false" ht="13.8" hidden="false" customHeight="false" outlineLevel="0" collapsed="false">
      <c r="A230" s="0" t="s">
        <v>14</v>
      </c>
      <c r="B230" s="0" t="s">
        <v>67</v>
      </c>
      <c r="C230" s="0" t="s">
        <v>45</v>
      </c>
      <c r="D230" s="0" t="s">
        <v>43</v>
      </c>
      <c r="J230" s="0" t="n">
        <v>10</v>
      </c>
      <c r="K230" s="0" t="n">
        <v>13</v>
      </c>
      <c r="L230" s="0" t="n">
        <v>53.7571572893234</v>
      </c>
      <c r="M230" s="0" t="n">
        <v>0.9</v>
      </c>
      <c r="N230" s="0" t="n">
        <v>0.223336740509181</v>
      </c>
      <c r="O230" s="0" t="n">
        <f aca="false">VLOOKUP(D230,'paramètres CI'!$A$1:$B$6,2)</f>
        <v>0.0935912806596305</v>
      </c>
    </row>
    <row r="231" customFormat="false" ht="13.8" hidden="false" customHeight="false" outlineLevel="0" collapsed="false">
      <c r="A231" s="0" t="s">
        <v>14</v>
      </c>
      <c r="B231" s="0" t="s">
        <v>67</v>
      </c>
      <c r="C231" s="0" t="s">
        <v>46</v>
      </c>
      <c r="D231" s="0" t="s">
        <v>43</v>
      </c>
      <c r="J231" s="0" t="n">
        <v>12</v>
      </c>
      <c r="K231" s="0" t="n">
        <v>13</v>
      </c>
      <c r="L231" s="0" t="n">
        <v>53.7571572893234</v>
      </c>
      <c r="M231" s="0" t="n">
        <v>1</v>
      </c>
      <c r="N231" s="0" t="n">
        <v>9.99300489657242E-005</v>
      </c>
      <c r="O231" s="0" t="n">
        <f aca="false">VLOOKUP(D231,'paramètres CI'!$A$1:$B$6,2)</f>
        <v>0.0935912806596305</v>
      </c>
    </row>
    <row r="232" customFormat="false" ht="13.8" hidden="false" customHeight="false" outlineLevel="0" collapsed="false">
      <c r="A232" s="0" t="s">
        <v>14</v>
      </c>
      <c r="B232" s="0" t="s">
        <v>67</v>
      </c>
      <c r="C232" s="0" t="s">
        <v>48</v>
      </c>
      <c r="D232" s="0" t="s">
        <v>43</v>
      </c>
      <c r="J232" s="0" t="n">
        <v>59.5614747794185</v>
      </c>
      <c r="K232" s="0" t="n">
        <v>20</v>
      </c>
      <c r="L232" s="0" t="n">
        <v>63.1218855965995</v>
      </c>
      <c r="M232" s="0" t="n">
        <v>2.83163023255814</v>
      </c>
      <c r="N232" s="0" t="n">
        <v>0.114408091115264</v>
      </c>
      <c r="O232" s="0" t="n">
        <f aca="false">VLOOKUP(D232,'paramètres CI'!$A$1:$B$6,2)</f>
        <v>0.0935912806596305</v>
      </c>
    </row>
    <row r="233" customFormat="false" ht="13.8" hidden="false" customHeight="false" outlineLevel="0" collapsed="false">
      <c r="A233" s="0" t="s">
        <v>14</v>
      </c>
      <c r="B233" s="0" t="s">
        <v>67</v>
      </c>
      <c r="C233" s="0" t="s">
        <v>49</v>
      </c>
      <c r="D233" s="0" t="s">
        <v>43</v>
      </c>
      <c r="J233" s="0" t="n">
        <v>74.4518434742731</v>
      </c>
      <c r="K233" s="0" t="n">
        <v>20</v>
      </c>
      <c r="L233" s="0" t="n">
        <v>63.1218855965995</v>
      </c>
      <c r="M233" s="0" t="n">
        <v>3.39795627906976</v>
      </c>
      <c r="N233" s="0" t="n">
        <v>9.99300489657242E-005</v>
      </c>
      <c r="O233" s="0" t="n">
        <f aca="false">VLOOKUP(D233,'paramètres CI'!$A$1:$B$6,2)</f>
        <v>0.0935912806596305</v>
      </c>
    </row>
    <row r="234" customFormat="false" ht="13.8" hidden="false" customHeight="false" outlineLevel="0" collapsed="false">
      <c r="A234" s="0" t="s">
        <v>14</v>
      </c>
      <c r="B234" s="0" t="s">
        <v>67</v>
      </c>
      <c r="C234" s="0" t="s">
        <v>55</v>
      </c>
      <c r="D234" s="0" t="s">
        <v>43</v>
      </c>
      <c r="J234" s="0" t="n">
        <v>25.0049030881081</v>
      </c>
      <c r="K234" s="0" t="n">
        <v>17</v>
      </c>
      <c r="L234" s="0" t="n">
        <v>60.0600596347148</v>
      </c>
      <c r="M234" s="0" t="n">
        <v>2.67297488372093</v>
      </c>
      <c r="N234" s="0" t="n">
        <v>0.150717640913237</v>
      </c>
      <c r="O234" s="0" t="n">
        <f aca="false">VLOOKUP(D234,'paramètres CI'!$A$1:$B$6,2)</f>
        <v>0.0935912806596305</v>
      </c>
    </row>
    <row r="235" customFormat="false" ht="13.8" hidden="false" customHeight="false" outlineLevel="0" collapsed="false">
      <c r="A235" s="0" t="s">
        <v>14</v>
      </c>
      <c r="B235" s="0" t="s">
        <v>67</v>
      </c>
      <c r="C235" s="0" t="s">
        <v>56</v>
      </c>
      <c r="D235" s="0" t="s">
        <v>43</v>
      </c>
      <c r="J235" s="0" t="n">
        <v>31.2561288601351</v>
      </c>
      <c r="K235" s="0" t="n">
        <v>17</v>
      </c>
      <c r="L235" s="0" t="n">
        <v>60.0600596347148</v>
      </c>
      <c r="M235" s="0" t="n">
        <v>3.32861023255814</v>
      </c>
      <c r="N235" s="0" t="n">
        <v>9.99300489657242E-005</v>
      </c>
      <c r="O235" s="0" t="n">
        <f aca="false">VLOOKUP(D235,'paramètres CI'!$A$1:$B$6,2)</f>
        <v>0.0935912806596305</v>
      </c>
    </row>
    <row r="236" customFormat="false" ht="13.8" hidden="false" customHeight="false" outlineLevel="0" collapsed="false">
      <c r="A236" s="0" t="s">
        <v>14</v>
      </c>
      <c r="B236" s="0" t="s">
        <v>68</v>
      </c>
      <c r="C236" s="0" t="s">
        <v>32</v>
      </c>
      <c r="D236" s="0" t="s">
        <v>34</v>
      </c>
      <c r="J236" s="0" t="n">
        <v>25.8157327279217</v>
      </c>
      <c r="K236" s="0" t="n">
        <v>25</v>
      </c>
      <c r="L236" s="0" t="n">
        <v>85.8820668520965</v>
      </c>
      <c r="M236" s="0" t="n">
        <v>0.7</v>
      </c>
      <c r="N236" s="0" t="n">
        <v>0.067017709786183</v>
      </c>
      <c r="O236" s="0" t="n">
        <f aca="false">VLOOKUP(D236,'paramètres CI'!$A$1:$B$6,2)</f>
        <v>0.0424847883250769</v>
      </c>
    </row>
    <row r="237" customFormat="false" ht="13.8" hidden="false" customHeight="false" outlineLevel="0" collapsed="false">
      <c r="A237" s="0" t="s">
        <v>14</v>
      </c>
      <c r="B237" s="0" t="s">
        <v>68</v>
      </c>
      <c r="C237" s="0" t="s">
        <v>35</v>
      </c>
      <c r="D237" s="0" t="s">
        <v>34</v>
      </c>
      <c r="J237" s="0" t="n">
        <v>32.2696659099021</v>
      </c>
      <c r="K237" s="0" t="n">
        <v>25</v>
      </c>
      <c r="L237" s="0" t="n">
        <v>85.8820668520965</v>
      </c>
      <c r="M237" s="0" t="n">
        <v>0.84</v>
      </c>
      <c r="N237" s="0" t="n">
        <v>9.99400359784133E-005</v>
      </c>
      <c r="O237" s="0" t="n">
        <f aca="false">VLOOKUP(D237,'paramètres CI'!$A$1:$B$6,2)</f>
        <v>0.0424847883250769</v>
      </c>
    </row>
    <row r="238" customFormat="false" ht="13.8" hidden="false" customHeight="false" outlineLevel="0" collapsed="false">
      <c r="A238" s="0" t="s">
        <v>14</v>
      </c>
      <c r="B238" s="0" t="s">
        <v>68</v>
      </c>
      <c r="C238" s="0" t="s">
        <v>36</v>
      </c>
      <c r="D238" s="0" t="s">
        <v>37</v>
      </c>
      <c r="J238" s="0" t="n">
        <v>17.2216293397872</v>
      </c>
      <c r="K238" s="0" t="n">
        <v>20</v>
      </c>
      <c r="L238" s="0" t="n">
        <v>79.5442480241867</v>
      </c>
      <c r="M238" s="0" t="n">
        <v>0.754640940200166</v>
      </c>
      <c r="N238" s="0" t="n">
        <v>9.99400359784133E-005</v>
      </c>
      <c r="O238" s="0" t="n">
        <f aca="false">VLOOKUP(D238,'paramètres CI'!$A$1:$B$6,2)</f>
        <v>0.0385046990211696</v>
      </c>
    </row>
    <row r="239" customFormat="false" ht="13.8" hidden="false" customHeight="false" outlineLevel="0" collapsed="false">
      <c r="A239" s="0" t="s">
        <v>14</v>
      </c>
      <c r="B239" s="0" t="s">
        <v>68</v>
      </c>
      <c r="C239" s="0" t="s">
        <v>38</v>
      </c>
      <c r="D239" s="0" t="s">
        <v>39</v>
      </c>
      <c r="J239" s="0" t="n">
        <v>12.683926369216</v>
      </c>
      <c r="K239" s="0" t="n">
        <v>20</v>
      </c>
      <c r="L239" s="0" t="n">
        <v>98.1509335452532</v>
      </c>
      <c r="M239" s="0" t="n">
        <v>0.990797516492237</v>
      </c>
      <c r="N239" s="0" t="n">
        <v>9.99400359784133E-005</v>
      </c>
      <c r="O239" s="0" t="n">
        <f aca="false">VLOOKUP(D239,'paramètres CI'!$A$1:$B$6,2)</f>
        <v>0.022045059962018</v>
      </c>
    </row>
    <row r="240" customFormat="false" ht="13.8" hidden="false" customHeight="false" outlineLevel="0" collapsed="false">
      <c r="A240" s="0" t="s">
        <v>14</v>
      </c>
      <c r="B240" s="0" t="s">
        <v>68</v>
      </c>
      <c r="C240" s="0" t="s">
        <v>40</v>
      </c>
      <c r="D240" s="0" t="s">
        <v>37</v>
      </c>
      <c r="J240" s="0" t="n">
        <v>13.7773034718298</v>
      </c>
      <c r="K240" s="0" t="n">
        <v>20</v>
      </c>
      <c r="L240" s="0" t="n">
        <v>79.5442480241867</v>
      </c>
      <c r="M240" s="0" t="n">
        <v>0.520176749852936</v>
      </c>
      <c r="N240" s="0" t="n">
        <v>0.0519733723493216</v>
      </c>
      <c r="O240" s="0" t="n">
        <f aca="false">VLOOKUP(D240,'paramètres CI'!$A$1:$B$6,2)</f>
        <v>0.0385046990211696</v>
      </c>
    </row>
    <row r="241" customFormat="false" ht="13.8" hidden="false" customHeight="false" outlineLevel="0" collapsed="false">
      <c r="A241" s="0" t="s">
        <v>14</v>
      </c>
      <c r="B241" s="0" t="s">
        <v>68</v>
      </c>
      <c r="C241" s="0" t="s">
        <v>41</v>
      </c>
      <c r="D241" s="0" t="s">
        <v>39</v>
      </c>
      <c r="J241" s="0" t="n">
        <v>10.1471410953728</v>
      </c>
      <c r="K241" s="0" t="n">
        <v>20</v>
      </c>
      <c r="L241" s="0" t="n">
        <v>98.1509335452532</v>
      </c>
      <c r="M241" s="0" t="n">
        <v>0.664516373055231</v>
      </c>
      <c r="N241" s="0" t="n">
        <v>0.352563144529151</v>
      </c>
      <c r="O241" s="0" t="n">
        <f aca="false">VLOOKUP(D241,'paramètres CI'!$A$1:$B$6,2)</f>
        <v>0.022045059962018</v>
      </c>
    </row>
    <row r="242" customFormat="false" ht="13.8" hidden="false" customHeight="false" outlineLevel="0" collapsed="false">
      <c r="A242" s="0" t="s">
        <v>14</v>
      </c>
      <c r="B242" s="0" t="s">
        <v>68</v>
      </c>
      <c r="C242" s="0" t="s">
        <v>45</v>
      </c>
      <c r="D242" s="0" t="s">
        <v>43</v>
      </c>
      <c r="J242" s="0" t="n">
        <v>10</v>
      </c>
      <c r="K242" s="0" t="n">
        <v>13</v>
      </c>
      <c r="L242" s="0" t="n">
        <v>61.5959856705013</v>
      </c>
      <c r="M242" s="0" t="n">
        <v>0.9</v>
      </c>
      <c r="N242" s="0" t="n">
        <v>0.237936380385077</v>
      </c>
      <c r="O242" s="0" t="n">
        <f aca="false">VLOOKUP(D242,'paramètres CI'!$A$1:$B$6,2)</f>
        <v>0.0935912806596305</v>
      </c>
    </row>
    <row r="243" customFormat="false" ht="13.8" hidden="false" customHeight="false" outlineLevel="0" collapsed="false">
      <c r="A243" s="0" t="s">
        <v>14</v>
      </c>
      <c r="B243" s="0" t="s">
        <v>68</v>
      </c>
      <c r="C243" s="0" t="s">
        <v>46</v>
      </c>
      <c r="D243" s="0" t="s">
        <v>43</v>
      </c>
      <c r="J243" s="0" t="n">
        <v>12</v>
      </c>
      <c r="K243" s="0" t="n">
        <v>13</v>
      </c>
      <c r="L243" s="0" t="n">
        <v>61.5959856705013</v>
      </c>
      <c r="M243" s="0" t="n">
        <v>1</v>
      </c>
      <c r="N243" s="0" t="n">
        <v>9.99400359784133E-005</v>
      </c>
      <c r="O243" s="0" t="n">
        <f aca="false">VLOOKUP(D243,'paramètres CI'!$A$1:$B$6,2)</f>
        <v>0.0935912806596305</v>
      </c>
    </row>
    <row r="244" customFormat="false" ht="13.8" hidden="false" customHeight="false" outlineLevel="0" collapsed="false">
      <c r="A244" s="0" t="s">
        <v>14</v>
      </c>
      <c r="B244" s="0" t="s">
        <v>68</v>
      </c>
      <c r="C244" s="0" t="s">
        <v>48</v>
      </c>
      <c r="D244" s="0" t="s">
        <v>43</v>
      </c>
      <c r="J244" s="0" t="n">
        <v>71.1796735942275</v>
      </c>
      <c r="K244" s="0" t="n">
        <v>20</v>
      </c>
      <c r="L244" s="0" t="n">
        <v>74.3101425823345</v>
      </c>
      <c r="M244" s="0" t="n">
        <v>2.81846860465116</v>
      </c>
      <c r="N244" s="0" t="n">
        <v>0.126358575563624</v>
      </c>
      <c r="O244" s="0" t="n">
        <f aca="false">VLOOKUP(D244,'paramètres CI'!$A$1:$B$6,2)</f>
        <v>0.0935912806596305</v>
      </c>
    </row>
    <row r="245" customFormat="false" ht="13.8" hidden="false" customHeight="false" outlineLevel="0" collapsed="false">
      <c r="A245" s="0" t="s">
        <v>14</v>
      </c>
      <c r="B245" s="0" t="s">
        <v>68</v>
      </c>
      <c r="C245" s="0" t="s">
        <v>49</v>
      </c>
      <c r="D245" s="0" t="s">
        <v>43</v>
      </c>
      <c r="J245" s="0" t="n">
        <v>88.9745919927844</v>
      </c>
      <c r="K245" s="0" t="n">
        <v>20</v>
      </c>
      <c r="L245" s="0" t="n">
        <v>74.3101425823345</v>
      </c>
      <c r="M245" s="0" t="n">
        <v>3.38216232558139</v>
      </c>
      <c r="N245" s="0" t="n">
        <v>9.99400359784133E-005</v>
      </c>
      <c r="O245" s="0" t="n">
        <f aca="false">VLOOKUP(D245,'paramètres CI'!$A$1:$B$6,2)</f>
        <v>0.0935912806596305</v>
      </c>
    </row>
    <row r="246" customFormat="false" ht="13.8" hidden="false" customHeight="false" outlineLevel="0" collapsed="false">
      <c r="A246" s="0" t="s">
        <v>14</v>
      </c>
      <c r="B246" s="0" t="s">
        <v>68</v>
      </c>
      <c r="C246" s="0" t="s">
        <v>55</v>
      </c>
      <c r="D246" s="0" t="s">
        <v>43</v>
      </c>
      <c r="J246" s="0" t="n">
        <v>30.6102780976116</v>
      </c>
      <c r="K246" s="0" t="n">
        <v>17</v>
      </c>
      <c r="L246" s="0" t="n">
        <v>73.0511615443369</v>
      </c>
      <c r="M246" s="0" t="n">
        <v>2.66055069767441</v>
      </c>
      <c r="N246" s="0" t="n">
        <v>0.163551177170774</v>
      </c>
      <c r="O246" s="0" t="n">
        <f aca="false">VLOOKUP(D246,'paramètres CI'!$A$1:$B$6,2)</f>
        <v>0.0935912806596305</v>
      </c>
    </row>
    <row r="247" customFormat="false" ht="13.8" hidden="false" customHeight="false" outlineLevel="0" collapsed="false">
      <c r="A247" s="0" t="s">
        <v>14</v>
      </c>
      <c r="B247" s="0" t="s">
        <v>68</v>
      </c>
      <c r="C247" s="0" t="s">
        <v>56</v>
      </c>
      <c r="D247" s="0" t="s">
        <v>43</v>
      </c>
      <c r="J247" s="0" t="n">
        <v>38.2628476220144</v>
      </c>
      <c r="K247" s="0" t="n">
        <v>17</v>
      </c>
      <c r="L247" s="0" t="n">
        <v>73.0511615443369</v>
      </c>
      <c r="M247" s="0" t="n">
        <v>3.31313860465116</v>
      </c>
      <c r="N247" s="0" t="n">
        <v>9.99400359784133E-005</v>
      </c>
      <c r="O247" s="0" t="n">
        <f aca="false">VLOOKUP(D247,'paramètres CI'!$A$1:$B$6,2)</f>
        <v>0.0935912806596305</v>
      </c>
    </row>
    <row r="248" customFormat="false" ht="13.8" hidden="false" customHeight="false" outlineLevel="0" collapsed="false">
      <c r="A248" s="0" t="s">
        <v>14</v>
      </c>
      <c r="B248" s="0" t="s">
        <v>69</v>
      </c>
      <c r="C248" s="0" t="s">
        <v>38</v>
      </c>
      <c r="D248" s="0" t="s">
        <v>39</v>
      </c>
      <c r="J248" s="0" t="n">
        <v>9.29276540117716</v>
      </c>
      <c r="K248" s="0" t="n">
        <v>20</v>
      </c>
      <c r="L248" s="0" t="n">
        <v>73.1416226421315</v>
      </c>
      <c r="M248" s="0" t="n">
        <v>0.992334403709151</v>
      </c>
      <c r="N248" s="0" t="n">
        <v>9.99900009999E-005</v>
      </c>
      <c r="O248" s="0" t="n">
        <f aca="false">VLOOKUP(D248,'paramètres CI'!$A$1:$B$6,2)</f>
        <v>0.022045059962018</v>
      </c>
    </row>
    <row r="249" customFormat="false" ht="13.8" hidden="false" customHeight="false" outlineLevel="0" collapsed="false">
      <c r="A249" s="0" t="s">
        <v>14</v>
      </c>
      <c r="B249" s="0" t="s">
        <v>69</v>
      </c>
      <c r="C249" s="0" t="s">
        <v>41</v>
      </c>
      <c r="D249" s="0" t="s">
        <v>39</v>
      </c>
      <c r="J249" s="0" t="n">
        <v>7.43421232094173</v>
      </c>
      <c r="K249" s="0" t="n">
        <v>20</v>
      </c>
      <c r="L249" s="0" t="n">
        <v>73.1416226421315</v>
      </c>
      <c r="M249" s="0" t="n">
        <v>0.663571928112542</v>
      </c>
      <c r="N249" s="0" t="n">
        <v>0.999900009999</v>
      </c>
      <c r="O249" s="0" t="n">
        <f aca="false">VLOOKUP(D249,'paramètres CI'!$A$1:$B$6,2)</f>
        <v>0.022045059962018</v>
      </c>
    </row>
    <row r="250" customFormat="false" ht="13.8" hidden="false" customHeight="false" outlineLevel="0" collapsed="false">
      <c r="A250" s="0" t="s">
        <v>14</v>
      </c>
      <c r="B250" s="0" t="s">
        <v>70</v>
      </c>
      <c r="C250" s="0" t="s">
        <v>32</v>
      </c>
      <c r="D250" s="0" t="s">
        <v>33</v>
      </c>
      <c r="J250" s="0" t="n">
        <v>30.5258255329691</v>
      </c>
      <c r="K250" s="0" t="n">
        <v>25</v>
      </c>
      <c r="L250" s="0" t="n">
        <v>164.548964514246</v>
      </c>
      <c r="M250" s="0" t="n">
        <v>0.660410744613746</v>
      </c>
      <c r="N250" s="0" t="n">
        <v>0.0183454789212092</v>
      </c>
      <c r="O250" s="0" t="n">
        <f aca="false">VLOOKUP(D250,'paramètres CI'!$A$1:$B$6,2)</f>
        <v>0.033584731604575</v>
      </c>
    </row>
    <row r="251" customFormat="false" ht="13.8" hidden="false" customHeight="false" outlineLevel="0" collapsed="false">
      <c r="A251" s="0" t="s">
        <v>14</v>
      </c>
      <c r="B251" s="0" t="s">
        <v>70</v>
      </c>
      <c r="C251" s="0" t="s">
        <v>32</v>
      </c>
      <c r="D251" s="0" t="s">
        <v>34</v>
      </c>
      <c r="J251" s="0" t="n">
        <v>30.6827900887839</v>
      </c>
      <c r="K251" s="0" t="n">
        <v>25</v>
      </c>
      <c r="L251" s="0" t="n">
        <v>187.929968324071</v>
      </c>
      <c r="M251" s="0" t="n">
        <v>0.686636949113994</v>
      </c>
      <c r="N251" s="0" t="n">
        <v>0.0503450208502998</v>
      </c>
      <c r="O251" s="0" t="n">
        <f aca="false">VLOOKUP(D251,'paramètres CI'!$A$1:$B$6,2)</f>
        <v>0.0424847883250769</v>
      </c>
    </row>
    <row r="252" customFormat="false" ht="13.8" hidden="false" customHeight="false" outlineLevel="0" collapsed="false">
      <c r="A252" s="0" t="s">
        <v>14</v>
      </c>
      <c r="B252" s="0" t="s">
        <v>70</v>
      </c>
      <c r="C252" s="0" t="s">
        <v>35</v>
      </c>
      <c r="D252" s="0" t="s">
        <v>33</v>
      </c>
      <c r="J252" s="0" t="n">
        <v>38.1572819162113</v>
      </c>
      <c r="K252" s="0" t="n">
        <v>25</v>
      </c>
      <c r="L252" s="0" t="n">
        <v>164.548964514246</v>
      </c>
      <c r="M252" s="0" t="n">
        <v>0.792492893536496</v>
      </c>
      <c r="N252" s="0" t="n">
        <v>9.99300489657242E-005</v>
      </c>
      <c r="O252" s="0" t="n">
        <f aca="false">VLOOKUP(D252,'paramètres CI'!$A$1:$B$6,2)</f>
        <v>0.033584731604575</v>
      </c>
    </row>
    <row r="253" customFormat="false" ht="13.8" hidden="false" customHeight="false" outlineLevel="0" collapsed="false">
      <c r="A253" s="0" t="s">
        <v>14</v>
      </c>
      <c r="B253" s="0" t="s">
        <v>70</v>
      </c>
      <c r="C253" s="0" t="s">
        <v>35</v>
      </c>
      <c r="D253" s="0" t="s">
        <v>34</v>
      </c>
      <c r="J253" s="0" t="n">
        <v>38.3534876109799</v>
      </c>
      <c r="K253" s="0" t="n">
        <v>25</v>
      </c>
      <c r="L253" s="0" t="n">
        <v>187.929968324071</v>
      </c>
      <c r="M253" s="0" t="n">
        <v>0.823964338936793</v>
      </c>
      <c r="N253" s="0" t="n">
        <v>9.99300489657242E-005</v>
      </c>
      <c r="O253" s="0" t="n">
        <f aca="false">VLOOKUP(D253,'paramètres CI'!$A$1:$B$6,2)</f>
        <v>0.0424847883250769</v>
      </c>
    </row>
    <row r="254" customFormat="false" ht="13.8" hidden="false" customHeight="false" outlineLevel="0" collapsed="false">
      <c r="A254" s="0" t="s">
        <v>14</v>
      </c>
      <c r="B254" s="0" t="s">
        <v>70</v>
      </c>
      <c r="C254" s="0" t="s">
        <v>36</v>
      </c>
      <c r="D254" s="0" t="s">
        <v>37</v>
      </c>
      <c r="J254" s="0" t="n">
        <v>24.9821343918007</v>
      </c>
      <c r="K254" s="0" t="n">
        <v>20</v>
      </c>
      <c r="L254" s="0" t="n">
        <v>142.56953394517</v>
      </c>
      <c r="M254" s="0" t="n">
        <v>0.754205893077403</v>
      </c>
      <c r="N254" s="0" t="n">
        <v>9.99300489657242E-005</v>
      </c>
      <c r="O254" s="0" t="n">
        <f aca="false">VLOOKUP(D254,'paramètres CI'!$A$1:$B$6,2)</f>
        <v>0.0385046990211696</v>
      </c>
    </row>
    <row r="255" customFormat="false" ht="13.8" hidden="false" customHeight="false" outlineLevel="0" collapsed="false">
      <c r="A255" s="0" t="s">
        <v>14</v>
      </c>
      <c r="B255" s="0" t="s">
        <v>70</v>
      </c>
      <c r="C255" s="0" t="s">
        <v>38</v>
      </c>
      <c r="D255" s="0" t="s">
        <v>39</v>
      </c>
      <c r="J255" s="0" t="n">
        <v>18.0675110461821</v>
      </c>
      <c r="K255" s="0" t="n">
        <v>20</v>
      </c>
      <c r="L255" s="0" t="n">
        <v>142.760701233343</v>
      </c>
      <c r="M255" s="0" t="n">
        <v>0.981803553628876</v>
      </c>
      <c r="N255" s="0" t="n">
        <v>9.99300489657242E-005</v>
      </c>
      <c r="O255" s="0" t="n">
        <f aca="false">VLOOKUP(D255,'paramètres CI'!$A$1:$B$6,2)</f>
        <v>0.022045059962018</v>
      </c>
    </row>
    <row r="256" customFormat="false" ht="13.8" hidden="false" customHeight="false" outlineLevel="0" collapsed="false">
      <c r="A256" s="0" t="s">
        <v>14</v>
      </c>
      <c r="B256" s="0" t="s">
        <v>70</v>
      </c>
      <c r="C256" s="0" t="s">
        <v>40</v>
      </c>
      <c r="D256" s="0" t="s">
        <v>37</v>
      </c>
      <c r="J256" s="0" t="n">
        <v>19.9857075134405</v>
      </c>
      <c r="K256" s="0" t="n">
        <v>20</v>
      </c>
      <c r="L256" s="0" t="n">
        <v>142.56953394517</v>
      </c>
      <c r="M256" s="0" t="n">
        <v>0.521636977683193</v>
      </c>
      <c r="N256" s="0" t="n">
        <v>0.03406034616033</v>
      </c>
      <c r="O256" s="0" t="n">
        <f aca="false">VLOOKUP(D256,'paramètres CI'!$A$1:$B$6,2)</f>
        <v>0.0385046990211696</v>
      </c>
    </row>
    <row r="257" customFormat="false" ht="13.8" hidden="false" customHeight="false" outlineLevel="0" collapsed="false">
      <c r="A257" s="0" t="s">
        <v>14</v>
      </c>
      <c r="B257" s="0" t="s">
        <v>70</v>
      </c>
      <c r="C257" s="0" t="s">
        <v>41</v>
      </c>
      <c r="D257" s="0" t="s">
        <v>39</v>
      </c>
      <c r="J257" s="0" t="n">
        <v>14.4540088369457</v>
      </c>
      <c r="K257" s="0" t="n">
        <v>20</v>
      </c>
      <c r="L257" s="0" t="n">
        <v>142.760701233343</v>
      </c>
      <c r="M257" s="0" t="n">
        <v>0.609370656337584</v>
      </c>
      <c r="N257" s="0" t="n">
        <v>0.518888771425183</v>
      </c>
      <c r="O257" s="0" t="n">
        <f aca="false">VLOOKUP(D257,'paramètres CI'!$A$1:$B$6,2)</f>
        <v>0.022045059962018</v>
      </c>
    </row>
    <row r="258" customFormat="false" ht="13.8" hidden="false" customHeight="false" outlineLevel="0" collapsed="false">
      <c r="A258" s="0" t="s">
        <v>14</v>
      </c>
      <c r="B258" s="0" t="s">
        <v>70</v>
      </c>
      <c r="C258" s="0" t="s">
        <v>45</v>
      </c>
      <c r="D258" s="0" t="s">
        <v>43</v>
      </c>
      <c r="J258" s="0" t="n">
        <v>10</v>
      </c>
      <c r="K258" s="0" t="n">
        <v>13</v>
      </c>
      <c r="L258" s="0" t="n">
        <v>111.693472202338</v>
      </c>
      <c r="M258" s="0" t="n">
        <v>0.9</v>
      </c>
      <c r="N258" s="0" t="n">
        <v>0.171800263069944</v>
      </c>
      <c r="O258" s="0" t="n">
        <f aca="false">VLOOKUP(D258,'paramètres CI'!$A$1:$B$6,2)</f>
        <v>0.0935912806596305</v>
      </c>
    </row>
    <row r="259" customFormat="false" ht="13.8" hidden="false" customHeight="false" outlineLevel="0" collapsed="false">
      <c r="A259" s="0" t="s">
        <v>14</v>
      </c>
      <c r="B259" s="0" t="s">
        <v>70</v>
      </c>
      <c r="C259" s="0" t="s">
        <v>46</v>
      </c>
      <c r="D259" s="0" t="s">
        <v>43</v>
      </c>
      <c r="J259" s="0" t="n">
        <v>12</v>
      </c>
      <c r="K259" s="0" t="n">
        <v>13</v>
      </c>
      <c r="L259" s="0" t="n">
        <v>111.693472202338</v>
      </c>
      <c r="M259" s="0" t="n">
        <v>1</v>
      </c>
      <c r="N259" s="0" t="n">
        <v>9.99300489657242E-005</v>
      </c>
      <c r="O259" s="0" t="n">
        <f aca="false">VLOOKUP(D259,'paramètres CI'!$A$1:$B$6,2)</f>
        <v>0.0935912806596305</v>
      </c>
    </row>
    <row r="260" customFormat="false" ht="13.8" hidden="false" customHeight="false" outlineLevel="0" collapsed="false">
      <c r="A260" s="0" t="s">
        <v>14</v>
      </c>
      <c r="B260" s="0" t="s">
        <v>70</v>
      </c>
      <c r="C260" s="0" t="s">
        <v>48</v>
      </c>
      <c r="D260" s="0" t="s">
        <v>43</v>
      </c>
      <c r="J260" s="0" t="n">
        <v>81.4879499032674</v>
      </c>
      <c r="K260" s="0" t="n">
        <v>20</v>
      </c>
      <c r="L260" s="0" t="n">
        <v>130.740950725223</v>
      </c>
      <c r="M260" s="0" t="n">
        <v>2.83163023255814</v>
      </c>
      <c r="N260" s="0" t="n">
        <v>0.0891563129241756</v>
      </c>
      <c r="O260" s="0" t="n">
        <f aca="false">VLOOKUP(D260,'paramètres CI'!$A$1:$B$6,2)</f>
        <v>0.0935912806596305</v>
      </c>
    </row>
    <row r="261" customFormat="false" ht="13.8" hidden="false" customHeight="false" outlineLevel="0" collapsed="false">
      <c r="A261" s="0" t="s">
        <v>14</v>
      </c>
      <c r="B261" s="0" t="s">
        <v>70</v>
      </c>
      <c r="C261" s="0" t="s">
        <v>49</v>
      </c>
      <c r="D261" s="0" t="s">
        <v>43</v>
      </c>
      <c r="J261" s="0" t="n">
        <v>101.859937379084</v>
      </c>
      <c r="K261" s="0" t="n">
        <v>20</v>
      </c>
      <c r="L261" s="0" t="n">
        <v>130.740950725223</v>
      </c>
      <c r="M261" s="0" t="n">
        <v>3.39795627906976</v>
      </c>
      <c r="N261" s="0" t="n">
        <v>9.99300489657242E-005</v>
      </c>
      <c r="O261" s="0" t="n">
        <f aca="false">VLOOKUP(D261,'paramètres CI'!$A$1:$B$6,2)</f>
        <v>0.0935912806596305</v>
      </c>
    </row>
    <row r="262" customFormat="false" ht="13.8" hidden="false" customHeight="false" outlineLevel="0" collapsed="false">
      <c r="A262" s="0" t="s">
        <v>14</v>
      </c>
      <c r="B262" s="0" t="s">
        <v>70</v>
      </c>
      <c r="C262" s="0" t="s">
        <v>55</v>
      </c>
      <c r="D262" s="0" t="s">
        <v>43</v>
      </c>
      <c r="J262" s="0" t="n">
        <v>37.9111916854524</v>
      </c>
      <c r="K262" s="0" t="n">
        <v>17</v>
      </c>
      <c r="L262" s="0" t="n">
        <v>132.357751555374</v>
      </c>
      <c r="M262" s="0" t="n">
        <v>2.67297488372093</v>
      </c>
      <c r="N262" s="0" t="n">
        <v>0.116704296306099</v>
      </c>
      <c r="O262" s="0" t="n">
        <f aca="false">VLOOKUP(D262,'paramètres CI'!$A$1:$B$6,2)</f>
        <v>0.0935912806596305</v>
      </c>
    </row>
    <row r="263" customFormat="false" ht="13.8" hidden="false" customHeight="false" outlineLevel="0" collapsed="false">
      <c r="A263" s="0" t="s">
        <v>14</v>
      </c>
      <c r="B263" s="0" t="s">
        <v>70</v>
      </c>
      <c r="C263" s="0" t="s">
        <v>56</v>
      </c>
      <c r="D263" s="0" t="s">
        <v>43</v>
      </c>
      <c r="J263" s="0" t="n">
        <v>47.3889896068154</v>
      </c>
      <c r="K263" s="0" t="n">
        <v>17</v>
      </c>
      <c r="L263" s="0" t="n">
        <v>132.357751555374</v>
      </c>
      <c r="M263" s="0" t="n">
        <v>3.32861023255814</v>
      </c>
      <c r="N263" s="0" t="n">
        <v>9.99300489657242E-005</v>
      </c>
      <c r="O263" s="0" t="n">
        <f aca="false">VLOOKUP(D263,'paramètres CI'!$A$1:$B$6,2)</f>
        <v>0.0935912806596305</v>
      </c>
    </row>
    <row r="264" customFormat="false" ht="13.8" hidden="false" customHeight="false" outlineLevel="0" collapsed="false">
      <c r="A264" s="0" t="s">
        <v>14</v>
      </c>
      <c r="B264" s="0" t="s">
        <v>71</v>
      </c>
      <c r="C264" s="0" t="s">
        <v>32</v>
      </c>
      <c r="D264" s="0" t="s">
        <v>34</v>
      </c>
      <c r="J264" s="0" t="n">
        <v>28.735300087943</v>
      </c>
      <c r="K264" s="0" t="n">
        <v>25</v>
      </c>
      <c r="L264" s="0" t="n">
        <v>165.395474205129</v>
      </c>
      <c r="M264" s="0" t="n">
        <v>0.649588348750569</v>
      </c>
      <c r="N264" s="0" t="n">
        <v>0.0159487647885483</v>
      </c>
      <c r="O264" s="0" t="n">
        <f aca="false">VLOOKUP(D264,'paramètres CI'!$A$1:$B$6,2)</f>
        <v>0.0424847883250769</v>
      </c>
    </row>
    <row r="265" customFormat="false" ht="13.8" hidden="false" customHeight="false" outlineLevel="0" collapsed="false">
      <c r="A265" s="0" t="s">
        <v>14</v>
      </c>
      <c r="B265" s="0" t="s">
        <v>71</v>
      </c>
      <c r="C265" s="0" t="s">
        <v>32</v>
      </c>
      <c r="D265" s="0" t="s">
        <v>33</v>
      </c>
      <c r="J265" s="0" t="n">
        <v>28.67925949</v>
      </c>
      <c r="K265" s="0" t="n">
        <v>25</v>
      </c>
      <c r="L265" s="0" t="n">
        <v>151.795299133309</v>
      </c>
      <c r="M265" s="0" t="n">
        <v>0.692375954400716</v>
      </c>
      <c r="N265" s="0" t="n">
        <v>0.0263724581265019</v>
      </c>
      <c r="O265" s="0" t="n">
        <f aca="false">VLOOKUP(D265,'paramètres CI'!$A$1:$B$6,2)</f>
        <v>0.033584731604575</v>
      </c>
    </row>
    <row r="266" customFormat="false" ht="13.8" hidden="false" customHeight="false" outlineLevel="0" collapsed="false">
      <c r="A266" s="0" t="s">
        <v>14</v>
      </c>
      <c r="B266" s="0" t="s">
        <v>71</v>
      </c>
      <c r="C266" s="0" t="s">
        <v>35</v>
      </c>
      <c r="D266" s="0" t="s">
        <v>33</v>
      </c>
      <c r="J266" s="0" t="n">
        <v>35.8490743625</v>
      </c>
      <c r="K266" s="0" t="n">
        <v>25</v>
      </c>
      <c r="L266" s="0" t="n">
        <v>151.795299133309</v>
      </c>
      <c r="M266" s="0" t="n">
        <v>0.83085114528086</v>
      </c>
      <c r="N266" s="0" t="n">
        <v>9.99300489657242E-005</v>
      </c>
      <c r="O266" s="0" t="n">
        <f aca="false">VLOOKUP(D266,'paramètres CI'!$A$1:$B$6,2)</f>
        <v>0.033584731604575</v>
      </c>
    </row>
    <row r="267" customFormat="false" ht="13.8" hidden="false" customHeight="false" outlineLevel="0" collapsed="false">
      <c r="A267" s="0" t="s">
        <v>14</v>
      </c>
      <c r="B267" s="0" t="s">
        <v>71</v>
      </c>
      <c r="C267" s="0" t="s">
        <v>35</v>
      </c>
      <c r="D267" s="0" t="s">
        <v>34</v>
      </c>
      <c r="J267" s="0" t="n">
        <v>35.9191251099288</v>
      </c>
      <c r="K267" s="0" t="n">
        <v>25</v>
      </c>
      <c r="L267" s="0" t="n">
        <v>165.395474205129</v>
      </c>
      <c r="M267" s="0" t="n">
        <v>0.779506018500683</v>
      </c>
      <c r="N267" s="0" t="n">
        <v>9.99300489657242E-005</v>
      </c>
      <c r="O267" s="0" t="n">
        <f aca="false">VLOOKUP(D267,'paramètres CI'!$A$1:$B$6,2)</f>
        <v>0.0424847883250769</v>
      </c>
    </row>
    <row r="268" customFormat="false" ht="13.8" hidden="false" customHeight="false" outlineLevel="0" collapsed="false">
      <c r="A268" s="0" t="s">
        <v>14</v>
      </c>
      <c r="B268" s="0" t="s">
        <v>71</v>
      </c>
      <c r="C268" s="0" t="s">
        <v>36</v>
      </c>
      <c r="D268" s="0" t="s">
        <v>37</v>
      </c>
      <c r="J268" s="0" t="n">
        <v>22.5548069270979</v>
      </c>
      <c r="K268" s="0" t="n">
        <v>20</v>
      </c>
      <c r="L268" s="0" t="n">
        <v>133.421049579506</v>
      </c>
      <c r="M268" s="0" t="n">
        <v>0.755009135385139</v>
      </c>
      <c r="N268" s="0" t="n">
        <v>9.99300489657242E-005</v>
      </c>
      <c r="O268" s="0" t="n">
        <f aca="false">VLOOKUP(D268,'paramètres CI'!$A$1:$B$6,2)</f>
        <v>0.0385046990211696</v>
      </c>
    </row>
    <row r="269" customFormat="false" ht="13.8" hidden="false" customHeight="false" outlineLevel="0" collapsed="false">
      <c r="A269" s="0" t="s">
        <v>14</v>
      </c>
      <c r="B269" s="0" t="s">
        <v>71</v>
      </c>
      <c r="C269" s="0" t="s">
        <v>38</v>
      </c>
      <c r="D269" s="0" t="s">
        <v>39</v>
      </c>
      <c r="J269" s="0" t="n">
        <v>16.3975767285925</v>
      </c>
      <c r="K269" s="0" t="n">
        <v>20</v>
      </c>
      <c r="L269" s="0" t="n">
        <v>130.043676915367</v>
      </c>
      <c r="M269" s="0" t="n">
        <v>0.982603523081288</v>
      </c>
      <c r="N269" s="0" t="n">
        <v>9.99300489657242E-005</v>
      </c>
      <c r="O269" s="0" t="n">
        <f aca="false">VLOOKUP(D269,'paramètres CI'!$A$1:$B$6,2)</f>
        <v>0.022045059962018</v>
      </c>
    </row>
    <row r="270" customFormat="false" ht="13.8" hidden="false" customHeight="false" outlineLevel="0" collapsed="false">
      <c r="A270" s="0" t="s">
        <v>14</v>
      </c>
      <c r="B270" s="0" t="s">
        <v>71</v>
      </c>
      <c r="C270" s="0" t="s">
        <v>40</v>
      </c>
      <c r="D270" s="0" t="s">
        <v>37</v>
      </c>
      <c r="J270" s="0" t="n">
        <v>18.0438455416783</v>
      </c>
      <c r="K270" s="0" t="n">
        <v>20</v>
      </c>
      <c r="L270" s="0" t="n">
        <v>133.421049579506</v>
      </c>
      <c r="M270" s="0" t="n">
        <v>0.523098269881419</v>
      </c>
      <c r="N270" s="0" t="n">
        <v>0.0472075906359741</v>
      </c>
      <c r="O270" s="0" t="n">
        <f aca="false">VLOOKUP(D270,'paramètres CI'!$A$1:$B$6,2)</f>
        <v>0.0385046990211696</v>
      </c>
    </row>
    <row r="271" customFormat="false" ht="13.8" hidden="false" customHeight="false" outlineLevel="0" collapsed="false">
      <c r="A271" s="0" t="s">
        <v>14</v>
      </c>
      <c r="B271" s="0" t="s">
        <v>71</v>
      </c>
      <c r="C271" s="0" t="s">
        <v>41</v>
      </c>
      <c r="D271" s="0" t="s">
        <v>39</v>
      </c>
      <c r="J271" s="0" t="n">
        <v>13.118061382874</v>
      </c>
      <c r="K271" s="0" t="n">
        <v>20</v>
      </c>
      <c r="L271" s="0" t="n">
        <v>130.043676915367</v>
      </c>
      <c r="M271" s="0" t="n">
        <v>0.610823001484362</v>
      </c>
      <c r="N271" s="0" t="n">
        <v>0.387620945535529</v>
      </c>
      <c r="O271" s="0" t="n">
        <f aca="false">VLOOKUP(D271,'paramètres CI'!$A$1:$B$6,2)</f>
        <v>0.022045059962018</v>
      </c>
    </row>
    <row r="272" customFormat="false" ht="13.8" hidden="false" customHeight="false" outlineLevel="0" collapsed="false">
      <c r="A272" s="0" t="s">
        <v>14</v>
      </c>
      <c r="B272" s="0" t="s">
        <v>71</v>
      </c>
      <c r="C272" s="0" t="s">
        <v>45</v>
      </c>
      <c r="D272" s="0" t="s">
        <v>43</v>
      </c>
      <c r="J272" s="0" t="n">
        <v>10</v>
      </c>
      <c r="K272" s="0" t="n">
        <v>13</v>
      </c>
      <c r="L272" s="0" t="n">
        <v>104.757923243993</v>
      </c>
      <c r="M272" s="0" t="n">
        <v>0.9</v>
      </c>
      <c r="N272" s="0" t="n">
        <v>0.237471569967356</v>
      </c>
      <c r="O272" s="0" t="n">
        <f aca="false">VLOOKUP(D272,'paramètres CI'!$A$1:$B$6,2)</f>
        <v>0.0935912806596305</v>
      </c>
    </row>
    <row r="273" customFormat="false" ht="13.8" hidden="false" customHeight="false" outlineLevel="0" collapsed="false">
      <c r="A273" s="0" t="s">
        <v>14</v>
      </c>
      <c r="B273" s="0" t="s">
        <v>71</v>
      </c>
      <c r="C273" s="0" t="s">
        <v>46</v>
      </c>
      <c r="D273" s="0" t="s">
        <v>43</v>
      </c>
      <c r="J273" s="0" t="n">
        <v>12</v>
      </c>
      <c r="K273" s="0" t="n">
        <v>13</v>
      </c>
      <c r="L273" s="0" t="n">
        <v>104.757923243993</v>
      </c>
      <c r="M273" s="0" t="n">
        <v>1</v>
      </c>
      <c r="N273" s="0" t="n">
        <v>9.99300489657242E-005</v>
      </c>
      <c r="O273" s="0" t="n">
        <f aca="false">VLOOKUP(D273,'paramètres CI'!$A$1:$B$6,2)</f>
        <v>0.0935912806596305</v>
      </c>
    </row>
    <row r="274" customFormat="false" ht="13.8" hidden="false" customHeight="false" outlineLevel="0" collapsed="false">
      <c r="A274" s="0" t="s">
        <v>14</v>
      </c>
      <c r="B274" s="0" t="s">
        <v>71</v>
      </c>
      <c r="C274" s="0" t="s">
        <v>48</v>
      </c>
      <c r="D274" s="0" t="s">
        <v>43</v>
      </c>
      <c r="J274" s="0" t="n">
        <v>77.1264721362345</v>
      </c>
      <c r="K274" s="0" t="n">
        <v>20</v>
      </c>
      <c r="L274" s="0" t="n">
        <v>122.832792420401</v>
      </c>
      <c r="M274" s="0" t="n">
        <v>2.83163023255814</v>
      </c>
      <c r="N274" s="0" t="n">
        <v>0.123313182368527</v>
      </c>
      <c r="O274" s="0" t="n">
        <f aca="false">VLOOKUP(D274,'paramètres CI'!$A$1:$B$6,2)</f>
        <v>0.0935912806596305</v>
      </c>
    </row>
    <row r="275" customFormat="false" ht="13.8" hidden="false" customHeight="false" outlineLevel="0" collapsed="false">
      <c r="A275" s="0" t="s">
        <v>14</v>
      </c>
      <c r="B275" s="0" t="s">
        <v>71</v>
      </c>
      <c r="C275" s="0" t="s">
        <v>49</v>
      </c>
      <c r="D275" s="0" t="s">
        <v>43</v>
      </c>
      <c r="J275" s="0" t="n">
        <v>96.4080901702931</v>
      </c>
      <c r="K275" s="0" t="n">
        <v>20</v>
      </c>
      <c r="L275" s="0" t="n">
        <v>122.832792420401</v>
      </c>
      <c r="M275" s="0" t="n">
        <v>3.39795627906976</v>
      </c>
      <c r="N275" s="0" t="n">
        <v>9.99300489657242E-005</v>
      </c>
      <c r="O275" s="0" t="n">
        <f aca="false">VLOOKUP(D275,'paramètres CI'!$A$1:$B$6,2)</f>
        <v>0.0935912806596305</v>
      </c>
    </row>
    <row r="276" customFormat="false" ht="13.8" hidden="false" customHeight="false" outlineLevel="0" collapsed="false">
      <c r="A276" s="0" t="s">
        <v>14</v>
      </c>
      <c r="B276" s="0" t="s">
        <v>71</v>
      </c>
      <c r="C276" s="0" t="s">
        <v>55</v>
      </c>
      <c r="D276" s="0" t="s">
        <v>43</v>
      </c>
      <c r="J276" s="0" t="n">
        <v>35.0166952550237</v>
      </c>
      <c r="K276" s="0" t="n">
        <v>17</v>
      </c>
      <c r="L276" s="0" t="n">
        <v>124.373840642565</v>
      </c>
      <c r="M276" s="0" t="n">
        <v>2.67297488372093</v>
      </c>
      <c r="N276" s="0" t="n">
        <v>0.161365978234803</v>
      </c>
      <c r="O276" s="0" t="n">
        <f aca="false">VLOOKUP(D276,'paramètres CI'!$A$1:$B$6,2)</f>
        <v>0.0935912806596305</v>
      </c>
    </row>
    <row r="277" customFormat="false" ht="13.8" hidden="false" customHeight="false" outlineLevel="0" collapsed="false">
      <c r="A277" s="0" t="s">
        <v>14</v>
      </c>
      <c r="B277" s="0" t="s">
        <v>71</v>
      </c>
      <c r="C277" s="0" t="s">
        <v>56</v>
      </c>
      <c r="D277" s="0" t="s">
        <v>43</v>
      </c>
      <c r="J277" s="0" t="n">
        <v>43.7708690687796</v>
      </c>
      <c r="K277" s="0" t="n">
        <v>17</v>
      </c>
      <c r="L277" s="0" t="n">
        <v>124.373840642565</v>
      </c>
      <c r="M277" s="0" t="n">
        <v>3.32861023255814</v>
      </c>
      <c r="N277" s="0" t="n">
        <v>9.99300489657242E-005</v>
      </c>
      <c r="O277" s="0" t="n">
        <f aca="false">VLOOKUP(D277,'paramètres CI'!$A$1:$B$6,2)</f>
        <v>0.0935912806596305</v>
      </c>
    </row>
    <row r="278" customFormat="false" ht="13.8" hidden="false" customHeight="false" outlineLevel="0" collapsed="false">
      <c r="A278" s="0" t="s">
        <v>14</v>
      </c>
      <c r="B278" s="0" t="s">
        <v>72</v>
      </c>
      <c r="C278" s="0" t="s">
        <v>32</v>
      </c>
      <c r="D278" s="0" t="s">
        <v>33</v>
      </c>
      <c r="J278" s="0" t="n">
        <v>25.8952413057325</v>
      </c>
      <c r="K278" s="0" t="n">
        <v>25</v>
      </c>
      <c r="L278" s="0" t="n">
        <v>134.946856404224</v>
      </c>
      <c r="M278" s="0" t="n">
        <v>0.684212278429666</v>
      </c>
      <c r="N278" s="0" t="n">
        <v>0.0249152847041379</v>
      </c>
      <c r="O278" s="0" t="n">
        <f aca="false">VLOOKUP(D278,'paramètres CI'!$A$1:$B$6,2)</f>
        <v>0.033584731604575</v>
      </c>
    </row>
    <row r="279" customFormat="false" ht="13.8" hidden="false" customHeight="false" outlineLevel="0" collapsed="false">
      <c r="A279" s="0" t="s">
        <v>14</v>
      </c>
      <c r="B279" s="0" t="s">
        <v>72</v>
      </c>
      <c r="C279" s="0" t="s">
        <v>32</v>
      </c>
      <c r="D279" s="0" t="s">
        <v>34</v>
      </c>
      <c r="J279" s="0" t="n">
        <v>25.9844620495916</v>
      </c>
      <c r="K279" s="0" t="n">
        <v>25</v>
      </c>
      <c r="L279" s="0" t="n">
        <v>154.352649489736</v>
      </c>
      <c r="M279" s="0" t="n">
        <v>0.620586105453722</v>
      </c>
      <c r="N279" s="0" t="n">
        <v>0.0296977204267382</v>
      </c>
      <c r="O279" s="0" t="n">
        <f aca="false">VLOOKUP(D279,'paramètres CI'!$A$1:$B$6,2)</f>
        <v>0.0424847883250769</v>
      </c>
    </row>
    <row r="280" customFormat="false" ht="13.8" hidden="false" customHeight="false" outlineLevel="0" collapsed="false">
      <c r="A280" s="0" t="s">
        <v>14</v>
      </c>
      <c r="B280" s="0" t="s">
        <v>72</v>
      </c>
      <c r="C280" s="0" t="s">
        <v>35</v>
      </c>
      <c r="D280" s="0" t="s">
        <v>33</v>
      </c>
      <c r="J280" s="0" t="n">
        <v>32.3690516321656</v>
      </c>
      <c r="K280" s="0" t="n">
        <v>25</v>
      </c>
      <c r="L280" s="0" t="n">
        <v>134.946856404224</v>
      </c>
      <c r="M280" s="0" t="n">
        <v>0.8210547341156</v>
      </c>
      <c r="N280" s="0" t="n">
        <v>9.99300489657242E-005</v>
      </c>
      <c r="O280" s="0" t="n">
        <f aca="false">VLOOKUP(D280,'paramètres CI'!$A$1:$B$6,2)</f>
        <v>0.033584731604575</v>
      </c>
    </row>
    <row r="281" customFormat="false" ht="13.8" hidden="false" customHeight="false" outlineLevel="0" collapsed="false">
      <c r="A281" s="0" t="s">
        <v>14</v>
      </c>
      <c r="B281" s="0" t="s">
        <v>72</v>
      </c>
      <c r="C281" s="0" t="s">
        <v>35</v>
      </c>
      <c r="D281" s="0" t="s">
        <v>34</v>
      </c>
      <c r="J281" s="0" t="n">
        <v>32.4805775619894</v>
      </c>
      <c r="K281" s="0" t="n">
        <v>25</v>
      </c>
      <c r="L281" s="0" t="n">
        <v>154.352649489736</v>
      </c>
      <c r="M281" s="0" t="n">
        <v>0.744703326544467</v>
      </c>
      <c r="N281" s="0" t="n">
        <v>9.99300489657242E-005</v>
      </c>
      <c r="O281" s="0" t="n">
        <f aca="false">VLOOKUP(D281,'paramètres CI'!$A$1:$B$6,2)</f>
        <v>0.0424847883250769</v>
      </c>
    </row>
    <row r="282" customFormat="false" ht="13.8" hidden="false" customHeight="false" outlineLevel="0" collapsed="false">
      <c r="A282" s="0" t="s">
        <v>14</v>
      </c>
      <c r="B282" s="0" t="s">
        <v>72</v>
      </c>
      <c r="C282" s="0" t="s">
        <v>36</v>
      </c>
      <c r="D282" s="0" t="s">
        <v>37</v>
      </c>
      <c r="J282" s="0" t="n">
        <v>18.1489982135864</v>
      </c>
      <c r="K282" s="0" t="n">
        <v>20</v>
      </c>
      <c r="L282" s="0" t="n">
        <v>113.328905777362</v>
      </c>
      <c r="M282" s="0" t="n">
        <v>0.7625007083061</v>
      </c>
      <c r="N282" s="0" t="n">
        <v>9.99300489657242E-005</v>
      </c>
      <c r="O282" s="0" t="n">
        <f aca="false">VLOOKUP(D282,'paramètres CI'!$A$1:$B$6,2)</f>
        <v>0.0385046990211696</v>
      </c>
    </row>
    <row r="283" customFormat="false" ht="13.8" hidden="false" customHeight="false" outlineLevel="0" collapsed="false">
      <c r="A283" s="0" t="s">
        <v>14</v>
      </c>
      <c r="B283" s="0" t="s">
        <v>72</v>
      </c>
      <c r="C283" s="0" t="s">
        <v>38</v>
      </c>
      <c r="D283" s="0" t="s">
        <v>39</v>
      </c>
      <c r="J283" s="0" t="n">
        <v>13.3628422949428</v>
      </c>
      <c r="K283" s="0" t="n">
        <v>20</v>
      </c>
      <c r="L283" s="0" t="n">
        <v>114.769679826888</v>
      </c>
      <c r="M283" s="0" t="n">
        <v>0.990096728379375</v>
      </c>
      <c r="N283" s="0" t="n">
        <v>9.99300489657242E-005</v>
      </c>
      <c r="O283" s="0" t="n">
        <f aca="false">VLOOKUP(D283,'paramètres CI'!$A$1:$B$6,2)</f>
        <v>0.022045059962018</v>
      </c>
    </row>
    <row r="284" customFormat="false" ht="13.8" hidden="false" customHeight="false" outlineLevel="0" collapsed="false">
      <c r="A284" s="0" t="s">
        <v>14</v>
      </c>
      <c r="B284" s="0" t="s">
        <v>72</v>
      </c>
      <c r="C284" s="0" t="s">
        <v>40</v>
      </c>
      <c r="D284" s="0" t="s">
        <v>37</v>
      </c>
      <c r="J284" s="0" t="n">
        <v>14.5191985708692</v>
      </c>
      <c r="K284" s="0" t="n">
        <v>20</v>
      </c>
      <c r="L284" s="0" t="n">
        <v>113.328905777362</v>
      </c>
      <c r="M284" s="0" t="n">
        <v>0.527579062834811</v>
      </c>
      <c r="N284" s="0" t="n">
        <v>0.0505493227095069</v>
      </c>
      <c r="O284" s="0" t="n">
        <f aca="false">VLOOKUP(D284,'paramètres CI'!$A$1:$B$6,2)</f>
        <v>0.0385046990211696</v>
      </c>
    </row>
    <row r="285" customFormat="false" ht="13.8" hidden="false" customHeight="false" outlineLevel="0" collapsed="false">
      <c r="A285" s="0" t="s">
        <v>14</v>
      </c>
      <c r="B285" s="0" t="s">
        <v>72</v>
      </c>
      <c r="C285" s="0" t="s">
        <v>41</v>
      </c>
      <c r="D285" s="0" t="s">
        <v>39</v>
      </c>
      <c r="J285" s="0" t="n">
        <v>10.6902738359543</v>
      </c>
      <c r="K285" s="0" t="n">
        <v>20</v>
      </c>
      <c r="L285" s="0" t="n">
        <v>114.769679826888</v>
      </c>
      <c r="M285" s="0" t="n">
        <v>0.615305979741019</v>
      </c>
      <c r="N285" s="0" t="n">
        <v>0.301362452334253</v>
      </c>
      <c r="O285" s="0" t="n">
        <f aca="false">VLOOKUP(D285,'paramètres CI'!$A$1:$B$6,2)</f>
        <v>0.022045059962018</v>
      </c>
    </row>
    <row r="286" customFormat="false" ht="13.8" hidden="false" customHeight="false" outlineLevel="0" collapsed="false">
      <c r="A286" s="0" t="s">
        <v>14</v>
      </c>
      <c r="B286" s="0" t="s">
        <v>72</v>
      </c>
      <c r="C286" s="0" t="s">
        <v>45</v>
      </c>
      <c r="D286" s="0" t="s">
        <v>43</v>
      </c>
      <c r="J286" s="0" t="n">
        <v>10</v>
      </c>
      <c r="K286" s="0" t="n">
        <v>13</v>
      </c>
      <c r="L286" s="0" t="n">
        <v>93.0814507712618</v>
      </c>
      <c r="M286" s="0" t="n">
        <v>0.9</v>
      </c>
      <c r="N286" s="0" t="n">
        <v>0.271113193386548</v>
      </c>
      <c r="O286" s="0" t="n">
        <f aca="false">VLOOKUP(D286,'paramètres CI'!$A$1:$B$6,2)</f>
        <v>0.0935912806596305</v>
      </c>
    </row>
    <row r="287" customFormat="false" ht="13.8" hidden="false" customHeight="false" outlineLevel="0" collapsed="false">
      <c r="A287" s="0" t="s">
        <v>14</v>
      </c>
      <c r="B287" s="0" t="s">
        <v>72</v>
      </c>
      <c r="C287" s="0" t="s">
        <v>46</v>
      </c>
      <c r="D287" s="0" t="s">
        <v>43</v>
      </c>
      <c r="J287" s="0" t="n">
        <v>12</v>
      </c>
      <c r="K287" s="0" t="n">
        <v>13</v>
      </c>
      <c r="L287" s="0" t="n">
        <v>93.0814507712618</v>
      </c>
      <c r="M287" s="0" t="n">
        <v>1</v>
      </c>
      <c r="N287" s="0" t="n">
        <v>9.99300489657242E-005</v>
      </c>
      <c r="O287" s="0" t="n">
        <f aca="false">VLOOKUP(D287,'paramètres CI'!$A$1:$B$6,2)</f>
        <v>0.0935912806596305</v>
      </c>
    </row>
    <row r="288" customFormat="false" ht="13.8" hidden="false" customHeight="false" outlineLevel="0" collapsed="false">
      <c r="A288" s="0" t="s">
        <v>14</v>
      </c>
      <c r="B288" s="0" t="s">
        <v>72</v>
      </c>
      <c r="C288" s="0" t="s">
        <v>48</v>
      </c>
      <c r="D288" s="0" t="s">
        <v>43</v>
      </c>
      <c r="J288" s="0" t="n">
        <v>70.9845637665783</v>
      </c>
      <c r="K288" s="0" t="n">
        <v>20</v>
      </c>
      <c r="L288" s="0" t="n">
        <v>107.412249128189</v>
      </c>
      <c r="M288" s="0" t="n">
        <v>2.83163023255814</v>
      </c>
      <c r="N288" s="0" t="n">
        <v>0.138774870980324</v>
      </c>
      <c r="O288" s="0" t="n">
        <f aca="false">VLOOKUP(D288,'paramètres CI'!$A$1:$B$6,2)</f>
        <v>0.0935912806596305</v>
      </c>
    </row>
    <row r="289" customFormat="false" ht="13.8" hidden="false" customHeight="false" outlineLevel="0" collapsed="false">
      <c r="A289" s="0" t="s">
        <v>14</v>
      </c>
      <c r="B289" s="0" t="s">
        <v>72</v>
      </c>
      <c r="C289" s="0" t="s">
        <v>49</v>
      </c>
      <c r="D289" s="0" t="s">
        <v>43</v>
      </c>
      <c r="J289" s="0" t="n">
        <v>88.7307047082229</v>
      </c>
      <c r="K289" s="0" t="n">
        <v>20</v>
      </c>
      <c r="L289" s="0" t="n">
        <v>107.412249128189</v>
      </c>
      <c r="M289" s="0" t="n">
        <v>3.39795627906976</v>
      </c>
      <c r="N289" s="0" t="n">
        <v>9.99300489657242E-005</v>
      </c>
      <c r="O289" s="0" t="n">
        <f aca="false">VLOOKUP(D289,'paramètres CI'!$A$1:$B$6,2)</f>
        <v>0.0935912806596305</v>
      </c>
    </row>
    <row r="290" customFormat="false" ht="13.8" hidden="false" customHeight="false" outlineLevel="0" collapsed="false">
      <c r="A290" s="0" t="s">
        <v>14</v>
      </c>
      <c r="B290" s="0" t="s">
        <v>72</v>
      </c>
      <c r="C290" s="0" t="s">
        <v>55</v>
      </c>
      <c r="D290" s="0" t="s">
        <v>43</v>
      </c>
      <c r="J290" s="0" t="n">
        <v>30.8510880889322</v>
      </c>
      <c r="K290" s="0" t="n">
        <v>17</v>
      </c>
      <c r="L290" s="0" t="n">
        <v>105.46536770578</v>
      </c>
      <c r="M290" s="0" t="n">
        <v>2.67297488372093</v>
      </c>
      <c r="N290" s="0" t="n">
        <v>0.182887645115732</v>
      </c>
      <c r="O290" s="0" t="n">
        <f aca="false">VLOOKUP(D290,'paramètres CI'!$A$1:$B$6,2)</f>
        <v>0.0935912806596305</v>
      </c>
    </row>
    <row r="291" customFormat="false" ht="13.8" hidden="false" customHeight="false" outlineLevel="0" collapsed="false">
      <c r="A291" s="0" t="s">
        <v>14</v>
      </c>
      <c r="B291" s="0" t="s">
        <v>72</v>
      </c>
      <c r="C291" s="0" t="s">
        <v>56</v>
      </c>
      <c r="D291" s="0" t="s">
        <v>43</v>
      </c>
      <c r="J291" s="0" t="n">
        <v>38.5638601111652</v>
      </c>
      <c r="K291" s="0" t="n">
        <v>17</v>
      </c>
      <c r="L291" s="0" t="n">
        <v>105.46536770578</v>
      </c>
      <c r="M291" s="0" t="n">
        <v>3.32861023255814</v>
      </c>
      <c r="N291" s="0" t="n">
        <v>9.99300489657242E-005</v>
      </c>
      <c r="O291" s="0" t="n">
        <f aca="false">VLOOKUP(D291,'paramètres CI'!$A$1:$B$6,2)</f>
        <v>0.0935912806596305</v>
      </c>
    </row>
    <row r="292" customFormat="false" ht="13.8" hidden="false" customHeight="false" outlineLevel="0" collapsed="false">
      <c r="A292" s="0" t="s">
        <v>14</v>
      </c>
      <c r="B292" s="0" t="s">
        <v>73</v>
      </c>
      <c r="C292" s="0" t="s">
        <v>32</v>
      </c>
      <c r="D292" s="0" t="s">
        <v>33</v>
      </c>
      <c r="J292" s="0" t="n">
        <v>30.8740399799469</v>
      </c>
      <c r="K292" s="0" t="n">
        <v>25</v>
      </c>
      <c r="L292" s="0" t="n">
        <v>133.184940067256</v>
      </c>
      <c r="M292" s="0" t="n">
        <v>0.703613015462689</v>
      </c>
      <c r="N292" s="0" t="n">
        <v>0.0177324814162354</v>
      </c>
      <c r="O292" s="0" t="n">
        <f aca="false">VLOOKUP(D292,'paramètres CI'!$A$1:$B$6,2)</f>
        <v>0.033584731604575</v>
      </c>
    </row>
    <row r="293" customFormat="false" ht="13.8" hidden="false" customHeight="false" outlineLevel="0" collapsed="false">
      <c r="A293" s="0" t="s">
        <v>14</v>
      </c>
      <c r="B293" s="0" t="s">
        <v>73</v>
      </c>
      <c r="C293" s="0" t="s">
        <v>32</v>
      </c>
      <c r="D293" s="0" t="s">
        <v>34</v>
      </c>
      <c r="J293" s="0" t="n">
        <v>31.1410584407985</v>
      </c>
      <c r="K293" s="0" t="n">
        <v>25</v>
      </c>
      <c r="L293" s="0" t="n">
        <v>135.469213415896</v>
      </c>
      <c r="M293" s="0" t="n">
        <v>0.637288873631747</v>
      </c>
      <c r="N293" s="0" t="n">
        <v>0.0633191268130047</v>
      </c>
      <c r="O293" s="0" t="n">
        <f aca="false">VLOOKUP(D293,'paramètres CI'!$A$1:$B$6,2)</f>
        <v>0.0424847883250769</v>
      </c>
    </row>
    <row r="294" customFormat="false" ht="13.8" hidden="false" customHeight="false" outlineLevel="0" collapsed="false">
      <c r="A294" s="0" t="s">
        <v>14</v>
      </c>
      <c r="B294" s="0" t="s">
        <v>73</v>
      </c>
      <c r="C294" s="0" t="s">
        <v>35</v>
      </c>
      <c r="D294" s="0" t="s">
        <v>33</v>
      </c>
      <c r="J294" s="0" t="n">
        <v>38.5925499749336</v>
      </c>
      <c r="K294" s="0" t="n">
        <v>25</v>
      </c>
      <c r="L294" s="0" t="n">
        <v>133.184940067256</v>
      </c>
      <c r="M294" s="0" t="n">
        <v>0.844335618555227</v>
      </c>
      <c r="N294" s="0" t="n">
        <v>9.99300489657243E-005</v>
      </c>
      <c r="O294" s="0" t="n">
        <f aca="false">VLOOKUP(D294,'paramètres CI'!$A$1:$B$6,2)</f>
        <v>0.033584731604575</v>
      </c>
    </row>
    <row r="295" customFormat="false" ht="13.8" hidden="false" customHeight="false" outlineLevel="0" collapsed="false">
      <c r="A295" s="0" t="s">
        <v>14</v>
      </c>
      <c r="B295" s="0" t="s">
        <v>73</v>
      </c>
      <c r="C295" s="0" t="s">
        <v>35</v>
      </c>
      <c r="D295" s="0" t="s">
        <v>34</v>
      </c>
      <c r="J295" s="0" t="n">
        <v>38.9263230509982</v>
      </c>
      <c r="K295" s="0" t="n">
        <v>25</v>
      </c>
      <c r="L295" s="0" t="n">
        <v>135.469213415896</v>
      </c>
      <c r="M295" s="0" t="n">
        <v>0.764746648358096</v>
      </c>
      <c r="N295" s="0" t="n">
        <v>9.99300489657243E-005</v>
      </c>
      <c r="O295" s="0" t="n">
        <f aca="false">VLOOKUP(D295,'paramètres CI'!$A$1:$B$6,2)</f>
        <v>0.0424847883250769</v>
      </c>
    </row>
    <row r="296" customFormat="false" ht="13.8" hidden="false" customHeight="false" outlineLevel="0" collapsed="false">
      <c r="A296" s="0" t="s">
        <v>14</v>
      </c>
      <c r="B296" s="0" t="s">
        <v>73</v>
      </c>
      <c r="C296" s="0" t="s">
        <v>36</v>
      </c>
      <c r="D296" s="0" t="s">
        <v>37</v>
      </c>
      <c r="J296" s="0" t="n">
        <v>25.2895126281697</v>
      </c>
      <c r="K296" s="0" t="n">
        <v>20</v>
      </c>
      <c r="L296" s="0" t="n">
        <v>145.245343366975</v>
      </c>
      <c r="M296" s="0" t="n">
        <v>0.754216465033923</v>
      </c>
      <c r="N296" s="0" t="n">
        <v>9.99300489657243E-005</v>
      </c>
      <c r="O296" s="0" t="n">
        <f aca="false">VLOOKUP(D296,'paramètres CI'!$A$1:$B$6,2)</f>
        <v>0.0385046990211696</v>
      </c>
    </row>
    <row r="297" customFormat="false" ht="13.8" hidden="false" customHeight="false" outlineLevel="0" collapsed="false">
      <c r="A297" s="0" t="s">
        <v>14</v>
      </c>
      <c r="B297" s="0" t="s">
        <v>73</v>
      </c>
      <c r="C297" s="0" t="s">
        <v>38</v>
      </c>
      <c r="D297" s="0" t="s">
        <v>39</v>
      </c>
      <c r="J297" s="0" t="n">
        <v>18.2749370361447</v>
      </c>
      <c r="K297" s="0" t="n">
        <v>20</v>
      </c>
      <c r="L297" s="0" t="n">
        <v>139.783973856326</v>
      </c>
      <c r="M297" s="0" t="n">
        <v>0.981810997448415</v>
      </c>
      <c r="N297" s="0" t="n">
        <v>9.99300489657243E-005</v>
      </c>
      <c r="O297" s="0" t="n">
        <f aca="false">VLOOKUP(D297,'paramètres CI'!$A$1:$B$6,2)</f>
        <v>0.022045059962018</v>
      </c>
    </row>
    <row r="298" customFormat="false" ht="13.8" hidden="false" customHeight="false" outlineLevel="0" collapsed="false">
      <c r="A298" s="0" t="s">
        <v>14</v>
      </c>
      <c r="B298" s="0" t="s">
        <v>73</v>
      </c>
      <c r="C298" s="0" t="s">
        <v>40</v>
      </c>
      <c r="D298" s="0" t="s">
        <v>37</v>
      </c>
      <c r="J298" s="0" t="n">
        <v>20.2316101025358</v>
      </c>
      <c r="K298" s="0" t="n">
        <v>20</v>
      </c>
      <c r="L298" s="0" t="n">
        <v>145.245343366975</v>
      </c>
      <c r="M298" s="0" t="n">
        <v>0.521972851272404</v>
      </c>
      <c r="N298" s="0" t="n">
        <v>0.00475745955284684</v>
      </c>
      <c r="O298" s="0" t="n">
        <f aca="false">VLOOKUP(D298,'paramètres CI'!$A$1:$B$6,2)</f>
        <v>0.0385046990211696</v>
      </c>
    </row>
    <row r="299" customFormat="false" ht="13.8" hidden="false" customHeight="false" outlineLevel="0" collapsed="false">
      <c r="A299" s="0" t="s">
        <v>14</v>
      </c>
      <c r="B299" s="0" t="s">
        <v>73</v>
      </c>
      <c r="C299" s="0" t="s">
        <v>41</v>
      </c>
      <c r="D299" s="0" t="s">
        <v>39</v>
      </c>
      <c r="J299" s="0" t="n">
        <v>14.6199496289157</v>
      </c>
      <c r="K299" s="0" t="n">
        <v>20</v>
      </c>
      <c r="L299" s="0" t="n">
        <v>139.783973856326</v>
      </c>
      <c r="M299" s="0" t="n">
        <v>0.609696501386005</v>
      </c>
      <c r="N299" s="0" t="n">
        <v>0.422146804697137</v>
      </c>
      <c r="O299" s="0" t="n">
        <f aca="false">VLOOKUP(D299,'paramètres CI'!$A$1:$B$6,2)</f>
        <v>0.022045059962018</v>
      </c>
    </row>
    <row r="300" customFormat="false" ht="13.8" hidden="false" customHeight="false" outlineLevel="0" collapsed="false">
      <c r="A300" s="0" t="s">
        <v>14</v>
      </c>
      <c r="B300" s="0" t="s">
        <v>73</v>
      </c>
      <c r="C300" s="0" t="s">
        <v>45</v>
      </c>
      <c r="D300" s="0" t="s">
        <v>43</v>
      </c>
      <c r="J300" s="0" t="n">
        <v>10</v>
      </c>
      <c r="K300" s="0" t="n">
        <v>13</v>
      </c>
      <c r="L300" s="0" t="n">
        <v>113.20119966569</v>
      </c>
      <c r="M300" s="0" t="n">
        <v>0.9</v>
      </c>
      <c r="N300" s="0" t="n">
        <v>0.243293578812585</v>
      </c>
      <c r="O300" s="0" t="n">
        <f aca="false">VLOOKUP(D300,'paramètres CI'!$A$1:$B$6,2)</f>
        <v>0.0935912806596305</v>
      </c>
    </row>
    <row r="301" customFormat="false" ht="13.8" hidden="false" customHeight="false" outlineLevel="0" collapsed="false">
      <c r="A301" s="0" t="s">
        <v>14</v>
      </c>
      <c r="B301" s="0" t="s">
        <v>73</v>
      </c>
      <c r="C301" s="0" t="s">
        <v>46</v>
      </c>
      <c r="D301" s="0" t="s">
        <v>43</v>
      </c>
      <c r="J301" s="0" t="n">
        <v>12</v>
      </c>
      <c r="K301" s="0" t="n">
        <v>13</v>
      </c>
      <c r="L301" s="0" t="n">
        <v>113.20119966569</v>
      </c>
      <c r="M301" s="0" t="n">
        <v>1</v>
      </c>
      <c r="N301" s="0" t="n">
        <v>9.99300489657243E-005</v>
      </c>
      <c r="O301" s="0" t="n">
        <f aca="false">VLOOKUP(D301,'paramètres CI'!$A$1:$B$6,2)</f>
        <v>0.0935912806596305</v>
      </c>
    </row>
    <row r="302" customFormat="false" ht="13.8" hidden="false" customHeight="false" outlineLevel="0" collapsed="false">
      <c r="A302" s="0" t="s">
        <v>14</v>
      </c>
      <c r="B302" s="0" t="s">
        <v>73</v>
      </c>
      <c r="C302" s="0" t="s">
        <v>48</v>
      </c>
      <c r="D302" s="0" t="s">
        <v>43</v>
      </c>
      <c r="J302" s="0" t="n">
        <v>82.6935334299357</v>
      </c>
      <c r="K302" s="0" t="n">
        <v>20</v>
      </c>
      <c r="L302" s="0" t="n">
        <v>130.899733992324</v>
      </c>
      <c r="M302" s="0" t="n">
        <v>2.83163023255814</v>
      </c>
      <c r="N302" s="0" t="n">
        <v>0.100171907256742</v>
      </c>
      <c r="O302" s="0" t="n">
        <f aca="false">VLOOKUP(D302,'paramètres CI'!$A$1:$B$6,2)</f>
        <v>0.0935912806596305</v>
      </c>
    </row>
    <row r="303" customFormat="false" ht="13.8" hidden="false" customHeight="false" outlineLevel="0" collapsed="false">
      <c r="A303" s="0" t="s">
        <v>14</v>
      </c>
      <c r="B303" s="0" t="s">
        <v>73</v>
      </c>
      <c r="C303" s="0" t="s">
        <v>49</v>
      </c>
      <c r="D303" s="0" t="s">
        <v>43</v>
      </c>
      <c r="J303" s="0" t="n">
        <v>103.36691678742</v>
      </c>
      <c r="K303" s="0" t="n">
        <v>20</v>
      </c>
      <c r="L303" s="0" t="n">
        <v>130.899733992324</v>
      </c>
      <c r="M303" s="0" t="n">
        <v>3.39795627906976</v>
      </c>
      <c r="N303" s="0" t="n">
        <v>9.99300489657243E-005</v>
      </c>
      <c r="O303" s="0" t="n">
        <f aca="false">VLOOKUP(D303,'paramètres CI'!$A$1:$B$6,2)</f>
        <v>0.0935912806596305</v>
      </c>
    </row>
    <row r="304" customFormat="false" ht="13.8" hidden="false" customHeight="false" outlineLevel="0" collapsed="false">
      <c r="A304" s="0" t="s">
        <v>14</v>
      </c>
      <c r="B304" s="0" t="s">
        <v>73</v>
      </c>
      <c r="C304" s="0" t="s">
        <v>55</v>
      </c>
      <c r="D304" s="0" t="s">
        <v>43</v>
      </c>
      <c r="J304" s="0" t="n">
        <v>38.4323873283894</v>
      </c>
      <c r="K304" s="0" t="n">
        <v>17</v>
      </c>
      <c r="L304" s="0" t="n">
        <v>130.091052233815</v>
      </c>
      <c r="M304" s="0" t="n">
        <v>2.67297488372093</v>
      </c>
      <c r="N304" s="0" t="n">
        <v>0.147879131108689</v>
      </c>
      <c r="O304" s="0" t="n">
        <f aca="false">VLOOKUP(D304,'paramètres CI'!$A$1:$B$6,2)</f>
        <v>0.0935912806596305</v>
      </c>
    </row>
    <row r="305" customFormat="false" ht="13.8" hidden="false" customHeight="false" outlineLevel="0" collapsed="false">
      <c r="A305" s="0" t="s">
        <v>14</v>
      </c>
      <c r="B305" s="0" t="s">
        <v>73</v>
      </c>
      <c r="C305" s="0" t="s">
        <v>56</v>
      </c>
      <c r="D305" s="0" t="s">
        <v>43</v>
      </c>
      <c r="J305" s="0" t="n">
        <v>48.0404841604868</v>
      </c>
      <c r="K305" s="0" t="n">
        <v>17</v>
      </c>
      <c r="L305" s="0" t="n">
        <v>130.091052233815</v>
      </c>
      <c r="M305" s="0" t="n">
        <v>3.32861023255814</v>
      </c>
      <c r="N305" s="0" t="n">
        <v>9.99300489657243E-005</v>
      </c>
      <c r="O305" s="0" t="n">
        <f aca="false">VLOOKUP(D305,'paramètres CI'!$A$1:$B$6,2)</f>
        <v>0.0935912806596305</v>
      </c>
    </row>
    <row r="306" customFormat="false" ht="13.8" hidden="false" customHeight="false" outlineLevel="0" collapsed="false">
      <c r="A306" s="0" t="s">
        <v>14</v>
      </c>
      <c r="B306" s="0" t="s">
        <v>74</v>
      </c>
      <c r="C306" s="0" t="s">
        <v>32</v>
      </c>
      <c r="D306" s="0" t="s">
        <v>33</v>
      </c>
      <c r="J306" s="0" t="n">
        <v>28.7261433556372</v>
      </c>
      <c r="K306" s="0" t="n">
        <v>25</v>
      </c>
      <c r="L306" s="0" t="n">
        <v>114.674567344035</v>
      </c>
      <c r="M306" s="0" t="n">
        <v>0.664292086597526</v>
      </c>
      <c r="N306" s="0" t="n">
        <v>0.0209622152218304</v>
      </c>
      <c r="O306" s="0" t="n">
        <f aca="false">VLOOKUP(D306,'paramètres CI'!$A$1:$B$6,2)</f>
        <v>0.033584731604575</v>
      </c>
    </row>
    <row r="307" customFormat="false" ht="13.8" hidden="false" customHeight="false" outlineLevel="0" collapsed="false">
      <c r="A307" s="0" t="s">
        <v>14</v>
      </c>
      <c r="B307" s="0" t="s">
        <v>74</v>
      </c>
      <c r="C307" s="0" t="s">
        <v>32</v>
      </c>
      <c r="D307" s="0" t="s">
        <v>34</v>
      </c>
      <c r="J307" s="0" t="n">
        <v>28.8633036616381</v>
      </c>
      <c r="K307" s="0" t="n">
        <v>25</v>
      </c>
      <c r="L307" s="0" t="n">
        <v>125.076256857053</v>
      </c>
      <c r="M307" s="0" t="n">
        <v>0.644980103207555</v>
      </c>
      <c r="N307" s="0" t="n">
        <v>0.0621825052826723</v>
      </c>
      <c r="O307" s="0" t="n">
        <f aca="false">VLOOKUP(D307,'paramètres CI'!$A$1:$B$6,2)</f>
        <v>0.0424847883250769</v>
      </c>
    </row>
    <row r="308" customFormat="false" ht="13.8" hidden="false" customHeight="false" outlineLevel="0" collapsed="false">
      <c r="A308" s="0" t="s">
        <v>14</v>
      </c>
      <c r="B308" s="0" t="s">
        <v>74</v>
      </c>
      <c r="C308" s="0" t="s">
        <v>35</v>
      </c>
      <c r="D308" s="0" t="s">
        <v>33</v>
      </c>
      <c r="J308" s="0" t="n">
        <v>35.9076791945465</v>
      </c>
      <c r="K308" s="0" t="n">
        <v>25</v>
      </c>
      <c r="L308" s="0" t="n">
        <v>114.674567344035</v>
      </c>
      <c r="M308" s="0" t="n">
        <v>0.797150503917031</v>
      </c>
      <c r="N308" s="0" t="n">
        <v>9.99300489657241E-005</v>
      </c>
      <c r="O308" s="0" t="n">
        <f aca="false">VLOOKUP(D308,'paramètres CI'!$A$1:$B$6,2)</f>
        <v>0.033584731604575</v>
      </c>
    </row>
    <row r="309" customFormat="false" ht="13.8" hidden="false" customHeight="false" outlineLevel="0" collapsed="false">
      <c r="A309" s="0" t="s">
        <v>14</v>
      </c>
      <c r="B309" s="0" t="s">
        <v>74</v>
      </c>
      <c r="C309" s="0" t="s">
        <v>35</v>
      </c>
      <c r="D309" s="0" t="s">
        <v>34</v>
      </c>
      <c r="J309" s="0" t="n">
        <v>36.0791295770476</v>
      </c>
      <c r="K309" s="0" t="n">
        <v>25</v>
      </c>
      <c r="L309" s="0" t="n">
        <v>125.076256857053</v>
      </c>
      <c r="M309" s="0" t="n">
        <v>0.773976123849066</v>
      </c>
      <c r="N309" s="0" t="n">
        <v>9.99300489657241E-005</v>
      </c>
      <c r="O309" s="0" t="n">
        <f aca="false">VLOOKUP(D309,'paramètres CI'!$A$1:$B$6,2)</f>
        <v>0.0424847883250769</v>
      </c>
    </row>
    <row r="310" customFormat="false" ht="13.8" hidden="false" customHeight="false" outlineLevel="0" collapsed="false">
      <c r="A310" s="0" t="s">
        <v>14</v>
      </c>
      <c r="B310" s="0" t="s">
        <v>74</v>
      </c>
      <c r="C310" s="0" t="s">
        <v>36</v>
      </c>
      <c r="D310" s="0" t="s">
        <v>37</v>
      </c>
      <c r="J310" s="0" t="n">
        <v>22.642373519764</v>
      </c>
      <c r="K310" s="0" t="n">
        <v>20</v>
      </c>
      <c r="L310" s="0" t="n">
        <v>135.155876509973</v>
      </c>
      <c r="M310" s="0" t="n">
        <v>0.754990906044746</v>
      </c>
      <c r="N310" s="0" t="n">
        <v>9.99300489657241E-005</v>
      </c>
      <c r="O310" s="0" t="n">
        <f aca="false">VLOOKUP(D310,'paramètres CI'!$A$1:$B$6,2)</f>
        <v>0.0385046990211696</v>
      </c>
    </row>
    <row r="311" customFormat="false" ht="13.8" hidden="false" customHeight="false" outlineLevel="0" collapsed="false">
      <c r="A311" s="0" t="s">
        <v>14</v>
      </c>
      <c r="B311" s="0" t="s">
        <v>74</v>
      </c>
      <c r="C311" s="0" t="s">
        <v>38</v>
      </c>
      <c r="D311" s="0" t="s">
        <v>39</v>
      </c>
      <c r="J311" s="0" t="n">
        <v>16.4614859424868</v>
      </c>
      <c r="K311" s="0" t="n">
        <v>20</v>
      </c>
      <c r="L311" s="0" t="n">
        <v>130.055185085662</v>
      </c>
      <c r="M311" s="0" t="n">
        <v>0.982585748025649</v>
      </c>
      <c r="N311" s="0" t="n">
        <v>9.99300489657241E-005</v>
      </c>
      <c r="O311" s="0" t="n">
        <f aca="false">VLOOKUP(D311,'paramètres CI'!$A$1:$B$6,2)</f>
        <v>0.022045059962018</v>
      </c>
    </row>
    <row r="312" customFormat="false" ht="13.8" hidden="false" customHeight="false" outlineLevel="0" collapsed="false">
      <c r="A312" s="0" t="s">
        <v>14</v>
      </c>
      <c r="B312" s="0" t="s">
        <v>74</v>
      </c>
      <c r="C312" s="0" t="s">
        <v>40</v>
      </c>
      <c r="D312" s="0" t="s">
        <v>37</v>
      </c>
      <c r="J312" s="0" t="n">
        <v>18.1138988158112</v>
      </c>
      <c r="K312" s="0" t="n">
        <v>20</v>
      </c>
      <c r="L312" s="0" t="n">
        <v>135.155876509973</v>
      </c>
      <c r="M312" s="0" t="n">
        <v>0.523449438930963</v>
      </c>
      <c r="N312" s="0" t="n">
        <v>0.0239655304179838</v>
      </c>
      <c r="O312" s="0" t="n">
        <f aca="false">VLOOKUP(D312,'paramètres CI'!$A$1:$B$6,2)</f>
        <v>0.0385046990211696</v>
      </c>
    </row>
    <row r="313" customFormat="false" ht="13.8" hidden="false" customHeight="false" outlineLevel="0" collapsed="false">
      <c r="A313" s="0" t="s">
        <v>14</v>
      </c>
      <c r="B313" s="0" t="s">
        <v>74</v>
      </c>
      <c r="C313" s="0" t="s">
        <v>41</v>
      </c>
      <c r="D313" s="0" t="s">
        <v>39</v>
      </c>
      <c r="J313" s="0" t="n">
        <v>13.1691887539894</v>
      </c>
      <c r="K313" s="0" t="n">
        <v>20</v>
      </c>
      <c r="L313" s="0" t="n">
        <v>130.055185085662</v>
      </c>
      <c r="M313" s="0" t="n">
        <v>0.611174023585893</v>
      </c>
      <c r="N313" s="0" t="n">
        <v>0.379624643362474</v>
      </c>
      <c r="O313" s="0" t="n">
        <f aca="false">VLOOKUP(D313,'paramètres CI'!$A$1:$B$6,2)</f>
        <v>0.022045059962018</v>
      </c>
    </row>
    <row r="314" customFormat="false" ht="13.8" hidden="false" customHeight="false" outlineLevel="0" collapsed="false">
      <c r="A314" s="0" t="s">
        <v>14</v>
      </c>
      <c r="B314" s="0" t="s">
        <v>74</v>
      </c>
      <c r="C314" s="0" t="s">
        <v>45</v>
      </c>
      <c r="D314" s="0" t="s">
        <v>43</v>
      </c>
      <c r="J314" s="0" t="n">
        <v>10</v>
      </c>
      <c r="K314" s="0" t="n">
        <v>13</v>
      </c>
      <c r="L314" s="0" t="n">
        <v>105.251262526922</v>
      </c>
      <c r="M314" s="0" t="n">
        <v>0.9</v>
      </c>
      <c r="N314" s="0" t="n">
        <v>0.244300032477148</v>
      </c>
      <c r="O314" s="0" t="n">
        <f aca="false">VLOOKUP(D314,'paramètres CI'!$A$1:$B$6,2)</f>
        <v>0.0935912806596305</v>
      </c>
    </row>
    <row r="315" customFormat="false" ht="13.8" hidden="false" customHeight="false" outlineLevel="0" collapsed="false">
      <c r="A315" s="0" t="s">
        <v>14</v>
      </c>
      <c r="B315" s="0" t="s">
        <v>74</v>
      </c>
      <c r="C315" s="0" t="s">
        <v>46</v>
      </c>
      <c r="D315" s="0" t="s">
        <v>43</v>
      </c>
      <c r="J315" s="0" t="n">
        <v>12</v>
      </c>
      <c r="K315" s="0" t="n">
        <v>13</v>
      </c>
      <c r="L315" s="0" t="n">
        <v>105.251262526922</v>
      </c>
      <c r="M315" s="0" t="n">
        <v>1</v>
      </c>
      <c r="N315" s="0" t="n">
        <v>9.99300489657241E-005</v>
      </c>
      <c r="O315" s="0" t="n">
        <f aca="false">VLOOKUP(D315,'paramètres CI'!$A$1:$B$6,2)</f>
        <v>0.0935912806596305</v>
      </c>
    </row>
    <row r="316" customFormat="false" ht="13.8" hidden="false" customHeight="false" outlineLevel="0" collapsed="false">
      <c r="A316" s="0" t="s">
        <v>14</v>
      </c>
      <c r="B316" s="0" t="s">
        <v>74</v>
      </c>
      <c r="C316" s="0" t="s">
        <v>48</v>
      </c>
      <c r="D316" s="0" t="s">
        <v>43</v>
      </c>
      <c r="J316" s="0" t="n">
        <v>77.417229440295</v>
      </c>
      <c r="K316" s="0" t="n">
        <v>20</v>
      </c>
      <c r="L316" s="0" t="n">
        <v>121.67897818319</v>
      </c>
      <c r="M316" s="0" t="n">
        <v>2.83163023255814</v>
      </c>
      <c r="N316" s="0" t="n">
        <v>0.112099331241649</v>
      </c>
      <c r="O316" s="0" t="n">
        <f aca="false">VLOOKUP(D316,'paramètres CI'!$A$1:$B$6,2)</f>
        <v>0.0935912806596305</v>
      </c>
    </row>
    <row r="317" customFormat="false" ht="13.8" hidden="false" customHeight="false" outlineLevel="0" collapsed="false">
      <c r="A317" s="0" t="s">
        <v>14</v>
      </c>
      <c r="B317" s="0" t="s">
        <v>74</v>
      </c>
      <c r="C317" s="0" t="s">
        <v>49</v>
      </c>
      <c r="D317" s="0" t="s">
        <v>43</v>
      </c>
      <c r="J317" s="0" t="n">
        <v>96.7715368003687</v>
      </c>
      <c r="K317" s="0" t="n">
        <v>20</v>
      </c>
      <c r="L317" s="0" t="n">
        <v>121.67897818319</v>
      </c>
      <c r="M317" s="0" t="n">
        <v>3.39795627906976</v>
      </c>
      <c r="N317" s="0" t="n">
        <v>9.99300489657241E-005</v>
      </c>
      <c r="O317" s="0" t="n">
        <f aca="false">VLOOKUP(D317,'paramètres CI'!$A$1:$B$6,2)</f>
        <v>0.0935912806596305</v>
      </c>
    </row>
    <row r="318" customFormat="false" ht="13.8" hidden="false" customHeight="false" outlineLevel="0" collapsed="false">
      <c r="A318" s="0" t="s">
        <v>14</v>
      </c>
      <c r="B318" s="0" t="s">
        <v>74</v>
      </c>
      <c r="C318" s="0" t="s">
        <v>55</v>
      </c>
      <c r="D318" s="0" t="s">
        <v>43</v>
      </c>
      <c r="J318" s="0" t="n">
        <v>35.1771075841041</v>
      </c>
      <c r="K318" s="0" t="n">
        <v>17</v>
      </c>
      <c r="L318" s="0" t="n">
        <v>120.55830240337</v>
      </c>
      <c r="M318" s="0" t="n">
        <v>2.67297488372093</v>
      </c>
      <c r="N318" s="0" t="n">
        <v>0.156166231653482</v>
      </c>
      <c r="O318" s="0" t="n">
        <f aca="false">VLOOKUP(D318,'paramètres CI'!$A$1:$B$6,2)</f>
        <v>0.0935912806596305</v>
      </c>
    </row>
    <row r="319" customFormat="false" ht="13.8" hidden="false" customHeight="false" outlineLevel="0" collapsed="false">
      <c r="A319" s="0" t="s">
        <v>14</v>
      </c>
      <c r="B319" s="0" t="s">
        <v>74</v>
      </c>
      <c r="C319" s="0" t="s">
        <v>56</v>
      </c>
      <c r="D319" s="0" t="s">
        <v>43</v>
      </c>
      <c r="J319" s="0" t="n">
        <v>43.9713844801302</v>
      </c>
      <c r="K319" s="0" t="n">
        <v>17</v>
      </c>
      <c r="L319" s="0" t="n">
        <v>120.55830240337</v>
      </c>
      <c r="M319" s="0" t="n">
        <v>3.32861023255814</v>
      </c>
      <c r="N319" s="0" t="n">
        <v>9.99300489657241E-005</v>
      </c>
      <c r="O319" s="0" t="n">
        <f aca="false">VLOOKUP(D319,'paramètres CI'!$A$1:$B$6,2)</f>
        <v>0.0935912806596305</v>
      </c>
    </row>
    <row r="320" customFormat="false" ht="13.8" hidden="false" customHeight="false" outlineLevel="0" collapsed="false">
      <c r="A320" s="0" t="s">
        <v>14</v>
      </c>
      <c r="B320" s="0" t="s">
        <v>75</v>
      </c>
      <c r="C320" s="0" t="s">
        <v>32</v>
      </c>
      <c r="D320" s="0" t="s">
        <v>33</v>
      </c>
      <c r="J320" s="0" t="n">
        <v>26.1177011388709</v>
      </c>
      <c r="K320" s="0" t="n">
        <v>25</v>
      </c>
      <c r="L320" s="0" t="n">
        <v>93.0773117089222</v>
      </c>
      <c r="M320" s="0" t="n">
        <v>0.84</v>
      </c>
      <c r="N320" s="0" t="n">
        <v>0.0032721868936286</v>
      </c>
      <c r="O320" s="0" t="n">
        <f aca="false">VLOOKUP(D320,'paramètres CI'!$A$1:$B$6,2)</f>
        <v>0.033584731604575</v>
      </c>
    </row>
    <row r="321" customFormat="false" ht="13.8" hidden="false" customHeight="false" outlineLevel="0" collapsed="false">
      <c r="A321" s="0" t="s">
        <v>14</v>
      </c>
      <c r="B321" s="0" t="s">
        <v>75</v>
      </c>
      <c r="C321" s="0" t="s">
        <v>32</v>
      </c>
      <c r="D321" s="0" t="s">
        <v>34</v>
      </c>
      <c r="J321" s="0" t="n">
        <v>26.1114202070814</v>
      </c>
      <c r="K321" s="0" t="n">
        <v>25</v>
      </c>
      <c r="L321" s="0" t="n">
        <v>112.836151818645</v>
      </c>
      <c r="M321" s="0" t="n">
        <v>0.685</v>
      </c>
      <c r="N321" s="0" t="n">
        <v>0.15241472933226</v>
      </c>
      <c r="O321" s="0" t="n">
        <f aca="false">VLOOKUP(D321,'paramètres CI'!$A$1:$B$6,2)</f>
        <v>0.0424847883250769</v>
      </c>
    </row>
    <row r="322" customFormat="false" ht="13.8" hidden="false" customHeight="false" outlineLevel="0" collapsed="false">
      <c r="A322" s="0" t="s">
        <v>14</v>
      </c>
      <c r="B322" s="0" t="s">
        <v>75</v>
      </c>
      <c r="C322" s="0" t="s">
        <v>35</v>
      </c>
      <c r="D322" s="0" t="s">
        <v>33</v>
      </c>
      <c r="J322" s="0" t="n">
        <v>32.6471264235886</v>
      </c>
      <c r="K322" s="0" t="n">
        <v>25</v>
      </c>
      <c r="L322" s="0" t="n">
        <v>93.0773117089222</v>
      </c>
      <c r="M322" s="0" t="n">
        <v>1.008</v>
      </c>
      <c r="N322" s="0" t="n">
        <v>9.99300489657242E-005</v>
      </c>
      <c r="O322" s="0" t="n">
        <f aca="false">VLOOKUP(D322,'paramètres CI'!$A$1:$B$6,2)</f>
        <v>0.033584731604575</v>
      </c>
    </row>
    <row r="323" customFormat="false" ht="13.8" hidden="false" customHeight="false" outlineLevel="0" collapsed="false">
      <c r="A323" s="0" t="s">
        <v>14</v>
      </c>
      <c r="B323" s="0" t="s">
        <v>75</v>
      </c>
      <c r="C323" s="0" t="s">
        <v>35</v>
      </c>
      <c r="D323" s="0" t="s">
        <v>34</v>
      </c>
      <c r="J323" s="0" t="n">
        <v>32.6392752588518</v>
      </c>
      <c r="K323" s="0" t="n">
        <v>25</v>
      </c>
      <c r="L323" s="0" t="n">
        <v>112.836151818645</v>
      </c>
      <c r="M323" s="0" t="n">
        <v>0.822</v>
      </c>
      <c r="N323" s="0" t="n">
        <v>9.99300489657242E-005</v>
      </c>
      <c r="O323" s="0" t="n">
        <f aca="false">VLOOKUP(D323,'paramètres CI'!$A$1:$B$6,2)</f>
        <v>0.0424847883250769</v>
      </c>
    </row>
    <row r="324" customFormat="false" ht="13.8" hidden="false" customHeight="false" outlineLevel="0" collapsed="false">
      <c r="A324" s="0" t="s">
        <v>14</v>
      </c>
      <c r="B324" s="0" t="s">
        <v>75</v>
      </c>
      <c r="C324" s="0" t="s">
        <v>36</v>
      </c>
      <c r="D324" s="0" t="s">
        <v>37</v>
      </c>
      <c r="J324" s="0" t="n">
        <v>18.2812825405657</v>
      </c>
      <c r="K324" s="0" t="n">
        <v>20</v>
      </c>
      <c r="L324" s="0" t="n">
        <v>120.106033443803</v>
      </c>
      <c r="M324" s="0" t="n">
        <v>0.763718224222217</v>
      </c>
      <c r="N324" s="0" t="n">
        <v>9.99300489657242E-005</v>
      </c>
      <c r="O324" s="0" t="n">
        <f aca="false">VLOOKUP(D324,'paramètres CI'!$A$1:$B$6,2)</f>
        <v>0.0385046990211696</v>
      </c>
    </row>
    <row r="325" customFormat="false" ht="13.8" hidden="false" customHeight="false" outlineLevel="0" collapsed="false">
      <c r="A325" s="0" t="s">
        <v>14</v>
      </c>
      <c r="B325" s="0" t="s">
        <v>75</v>
      </c>
      <c r="C325" s="0" t="s">
        <v>38</v>
      </c>
      <c r="D325" s="0" t="s">
        <v>39</v>
      </c>
      <c r="J325" s="0" t="n">
        <v>13.4610981492437</v>
      </c>
      <c r="K325" s="0" t="n">
        <v>20</v>
      </c>
      <c r="L325" s="0" t="n">
        <v>129.26062430771</v>
      </c>
      <c r="M325" s="0" t="n">
        <v>0.99092357134619</v>
      </c>
      <c r="N325" s="0" t="n">
        <v>9.99300489657242E-005</v>
      </c>
      <c r="O325" s="0" t="n">
        <f aca="false">VLOOKUP(D325,'paramètres CI'!$A$1:$B$6,2)</f>
        <v>0.022045059962018</v>
      </c>
    </row>
    <row r="326" customFormat="false" ht="13.8" hidden="false" customHeight="false" outlineLevel="0" collapsed="false">
      <c r="A326" s="0" t="s">
        <v>14</v>
      </c>
      <c r="B326" s="0" t="s">
        <v>75</v>
      </c>
      <c r="C326" s="0" t="s">
        <v>40</v>
      </c>
      <c r="D326" s="0" t="s">
        <v>37</v>
      </c>
      <c r="J326" s="0" t="n">
        <v>14.6250260324526</v>
      </c>
      <c r="K326" s="0" t="n">
        <v>20</v>
      </c>
      <c r="L326" s="0" t="n">
        <v>120.106033443803</v>
      </c>
      <c r="M326" s="0" t="n">
        <v>0.53259541583478</v>
      </c>
      <c r="N326" s="0" t="n">
        <v>0.0336421969105189</v>
      </c>
      <c r="O326" s="0" t="n">
        <f aca="false">VLOOKUP(D326,'paramètres CI'!$A$1:$B$6,2)</f>
        <v>0.0385046990211696</v>
      </c>
    </row>
    <row r="327" customFormat="false" ht="13.8" hidden="false" customHeight="false" outlineLevel="0" collapsed="false">
      <c r="A327" s="0" t="s">
        <v>14</v>
      </c>
      <c r="B327" s="0" t="s">
        <v>75</v>
      </c>
      <c r="C327" s="0" t="s">
        <v>41</v>
      </c>
      <c r="D327" s="0" t="s">
        <v>39</v>
      </c>
      <c r="J327" s="0" t="n">
        <v>10.7688785193949</v>
      </c>
      <c r="K327" s="0" t="n">
        <v>20</v>
      </c>
      <c r="L327" s="0" t="n">
        <v>129.26062430771</v>
      </c>
      <c r="M327" s="0" t="n">
        <v>0.620538583648709</v>
      </c>
      <c r="N327" s="0" t="n">
        <v>0.317727122906979</v>
      </c>
      <c r="O327" s="0" t="n">
        <f aca="false">VLOOKUP(D327,'paramètres CI'!$A$1:$B$6,2)</f>
        <v>0.022045059962018</v>
      </c>
    </row>
    <row r="328" customFormat="false" ht="13.8" hidden="false" customHeight="false" outlineLevel="0" collapsed="false">
      <c r="A328" s="0" t="s">
        <v>14</v>
      </c>
      <c r="B328" s="0" t="s">
        <v>75</v>
      </c>
      <c r="C328" s="0" t="s">
        <v>45</v>
      </c>
      <c r="D328" s="0" t="s">
        <v>43</v>
      </c>
      <c r="J328" s="0" t="n">
        <v>10</v>
      </c>
      <c r="K328" s="0" t="n">
        <v>13</v>
      </c>
      <c r="L328" s="0" t="n">
        <v>103.999637762328</v>
      </c>
      <c r="M328" s="0" t="n">
        <v>0.9</v>
      </c>
      <c r="N328" s="0" t="n">
        <v>0.229301028351667</v>
      </c>
      <c r="O328" s="0" t="n">
        <f aca="false">VLOOKUP(D328,'paramètres CI'!$A$1:$B$6,2)</f>
        <v>0.0935912806596305</v>
      </c>
    </row>
    <row r="329" customFormat="false" ht="13.8" hidden="false" customHeight="false" outlineLevel="0" collapsed="false">
      <c r="A329" s="0" t="s">
        <v>14</v>
      </c>
      <c r="B329" s="0" t="s">
        <v>75</v>
      </c>
      <c r="C329" s="0" t="s">
        <v>46</v>
      </c>
      <c r="D329" s="0" t="s">
        <v>43</v>
      </c>
      <c r="J329" s="0" t="n">
        <v>12</v>
      </c>
      <c r="K329" s="0" t="n">
        <v>13</v>
      </c>
      <c r="L329" s="0" t="n">
        <v>103.999637762328</v>
      </c>
      <c r="M329" s="0" t="n">
        <v>1</v>
      </c>
      <c r="N329" s="0" t="n">
        <v>9.99300489657242E-005</v>
      </c>
      <c r="O329" s="0" t="n">
        <f aca="false">VLOOKUP(D329,'paramètres CI'!$A$1:$B$6,2)</f>
        <v>0.0935912806596305</v>
      </c>
    </row>
    <row r="330" customFormat="false" ht="13.8" hidden="false" customHeight="false" outlineLevel="0" collapsed="false">
      <c r="A330" s="0" t="s">
        <v>14</v>
      </c>
      <c r="B330" s="0" t="s">
        <v>75</v>
      </c>
      <c r="C330" s="0" t="s">
        <v>48</v>
      </c>
      <c r="D330" s="0" t="s">
        <v>43</v>
      </c>
      <c r="J330" s="0" t="n">
        <v>71.3655284098846</v>
      </c>
      <c r="K330" s="0" t="n">
        <v>20</v>
      </c>
      <c r="L330" s="0" t="n">
        <v>126.162375661661</v>
      </c>
      <c r="M330" s="0" t="n">
        <v>2.83861395348837</v>
      </c>
      <c r="N330" s="0" t="n">
        <v>0.111905729486979</v>
      </c>
      <c r="O330" s="0" t="n">
        <f aca="false">VLOOKUP(D330,'paramètres CI'!$A$1:$B$6,2)</f>
        <v>0.0935912806596305</v>
      </c>
    </row>
    <row r="331" customFormat="false" ht="13.8" hidden="false" customHeight="false" outlineLevel="0" collapsed="false">
      <c r="A331" s="0" t="s">
        <v>14</v>
      </c>
      <c r="B331" s="0" t="s">
        <v>75</v>
      </c>
      <c r="C331" s="0" t="s">
        <v>49</v>
      </c>
      <c r="D331" s="0" t="s">
        <v>43</v>
      </c>
      <c r="J331" s="0" t="n">
        <v>89.2069105123557</v>
      </c>
      <c r="K331" s="0" t="n">
        <v>20</v>
      </c>
      <c r="L331" s="0" t="n">
        <v>126.162375661661</v>
      </c>
      <c r="M331" s="0" t="n">
        <v>3.40633674418604</v>
      </c>
      <c r="N331" s="0" t="n">
        <v>9.99300489657242E-005</v>
      </c>
      <c r="O331" s="0" t="n">
        <f aca="false">VLOOKUP(D331,'paramètres CI'!$A$1:$B$6,2)</f>
        <v>0.0935912806596305</v>
      </c>
    </row>
    <row r="332" customFormat="false" ht="13.8" hidden="false" customHeight="false" outlineLevel="0" collapsed="false">
      <c r="A332" s="0" t="s">
        <v>14</v>
      </c>
      <c r="B332" s="0" t="s">
        <v>75</v>
      </c>
      <c r="C332" s="0" t="s">
        <v>55</v>
      </c>
      <c r="D332" s="0" t="s">
        <v>43</v>
      </c>
      <c r="J332" s="0" t="n">
        <v>31.0464435633832</v>
      </c>
      <c r="K332" s="0" t="n">
        <v>17</v>
      </c>
      <c r="L332" s="0" t="n">
        <v>122.226702479515</v>
      </c>
      <c r="M332" s="0" t="n">
        <v>2.67956730897009</v>
      </c>
      <c r="N332" s="0" t="n">
        <v>0.151037495775208</v>
      </c>
      <c r="O332" s="0" t="n">
        <f aca="false">VLOOKUP(D332,'paramètres CI'!$A$1:$B$6,2)</f>
        <v>0.0935912806596305</v>
      </c>
    </row>
    <row r="333" customFormat="false" ht="13.8" hidden="false" customHeight="false" outlineLevel="0" collapsed="false">
      <c r="A333" s="0" t="s">
        <v>14</v>
      </c>
      <c r="B333" s="0" t="s">
        <v>75</v>
      </c>
      <c r="C333" s="0" t="s">
        <v>56</v>
      </c>
      <c r="D333" s="0" t="s">
        <v>43</v>
      </c>
      <c r="J333" s="0" t="n">
        <v>38.808054454229</v>
      </c>
      <c r="K333" s="0" t="n">
        <v>17</v>
      </c>
      <c r="L333" s="0" t="n">
        <v>122.226702479515</v>
      </c>
      <c r="M333" s="0" t="n">
        <v>3.33681966777408</v>
      </c>
      <c r="N333" s="0" t="n">
        <v>9.99300489657242E-005</v>
      </c>
      <c r="O333" s="0" t="n">
        <f aca="false">VLOOKUP(D333,'paramètres CI'!$A$1:$B$6,2)</f>
        <v>0.0935912806596305</v>
      </c>
    </row>
    <row r="334" customFormat="false" ht="13.8" hidden="false" customHeight="false" outlineLevel="0" collapsed="false">
      <c r="A334" s="0" t="s">
        <v>14</v>
      </c>
      <c r="B334" s="0" t="s">
        <v>76</v>
      </c>
      <c r="C334" s="0" t="s">
        <v>32</v>
      </c>
      <c r="D334" s="0" t="s">
        <v>33</v>
      </c>
      <c r="J334" s="0" t="n">
        <v>36.9780054219126</v>
      </c>
      <c r="K334" s="0" t="n">
        <v>25</v>
      </c>
      <c r="L334" s="0" t="n">
        <v>173.79971904829</v>
      </c>
      <c r="M334" s="0" t="n">
        <v>0.703925876906615</v>
      </c>
      <c r="N334" s="0" t="n">
        <v>0.0617248088149537</v>
      </c>
      <c r="O334" s="0" t="n">
        <f aca="false">VLOOKUP(D334,'paramètres CI'!$A$1:$B$6,2)</f>
        <v>0.033584731604575</v>
      </c>
    </row>
    <row r="335" customFormat="false" ht="13.8" hidden="false" customHeight="false" outlineLevel="0" collapsed="false">
      <c r="A335" s="0" t="s">
        <v>14</v>
      </c>
      <c r="B335" s="0" t="s">
        <v>76</v>
      </c>
      <c r="C335" s="0" t="s">
        <v>32</v>
      </c>
      <c r="D335" s="0" t="s">
        <v>34</v>
      </c>
      <c r="J335" s="0" t="n">
        <v>36.9889106391166</v>
      </c>
      <c r="K335" s="0" t="n">
        <v>25</v>
      </c>
      <c r="L335" s="0" t="n">
        <v>183.500935937303</v>
      </c>
      <c r="M335" s="0" t="n">
        <v>0.690991690960993</v>
      </c>
      <c r="N335" s="0" t="n">
        <v>0.101183534883165</v>
      </c>
      <c r="O335" s="0" t="n">
        <f aca="false">VLOOKUP(D335,'paramètres CI'!$A$1:$B$6,2)</f>
        <v>0.0424847883250769</v>
      </c>
    </row>
    <row r="336" customFormat="false" ht="13.8" hidden="false" customHeight="false" outlineLevel="0" collapsed="false">
      <c r="A336" s="0" t="s">
        <v>14</v>
      </c>
      <c r="B336" s="0" t="s">
        <v>76</v>
      </c>
      <c r="C336" s="0" t="s">
        <v>35</v>
      </c>
      <c r="D336" s="0" t="s">
        <v>33</v>
      </c>
      <c r="J336" s="0" t="n">
        <v>46.2225067773907</v>
      </c>
      <c r="K336" s="0" t="n">
        <v>25</v>
      </c>
      <c r="L336" s="0" t="n">
        <v>173.79971904829</v>
      </c>
      <c r="M336" s="0" t="n">
        <v>0.844711052287937</v>
      </c>
      <c r="N336" s="0" t="n">
        <v>9.99300489657242E-005</v>
      </c>
      <c r="O336" s="0" t="n">
        <f aca="false">VLOOKUP(D336,'paramètres CI'!$A$1:$B$6,2)</f>
        <v>0.033584731604575</v>
      </c>
    </row>
    <row r="337" customFormat="false" ht="13.8" hidden="false" customHeight="false" outlineLevel="0" collapsed="false">
      <c r="A337" s="0" t="s">
        <v>14</v>
      </c>
      <c r="B337" s="0" t="s">
        <v>76</v>
      </c>
      <c r="C337" s="0" t="s">
        <v>35</v>
      </c>
      <c r="D337" s="0" t="s">
        <v>34</v>
      </c>
      <c r="J337" s="0" t="n">
        <v>46.2361382988958</v>
      </c>
      <c r="K337" s="0" t="n">
        <v>25</v>
      </c>
      <c r="L337" s="0" t="n">
        <v>183.500935937303</v>
      </c>
      <c r="M337" s="0" t="n">
        <v>0.829190029153191</v>
      </c>
      <c r="N337" s="0" t="n">
        <v>9.99300489657242E-005</v>
      </c>
      <c r="O337" s="0" t="n">
        <f aca="false">VLOOKUP(D337,'paramètres CI'!$A$1:$B$6,2)</f>
        <v>0.0424847883250769</v>
      </c>
    </row>
    <row r="338" customFormat="false" ht="13.8" hidden="false" customHeight="false" outlineLevel="0" collapsed="false">
      <c r="A338" s="0" t="s">
        <v>14</v>
      </c>
      <c r="B338" s="0" t="s">
        <v>76</v>
      </c>
      <c r="C338" s="0" t="s">
        <v>36</v>
      </c>
      <c r="D338" s="0" t="s">
        <v>37</v>
      </c>
      <c r="J338" s="0" t="n">
        <v>50.194</v>
      </c>
      <c r="K338" s="0" t="n">
        <v>20</v>
      </c>
      <c r="L338" s="0" t="n">
        <v>133.068879519955</v>
      </c>
      <c r="M338" s="0" t="n">
        <v>0.747392581912613</v>
      </c>
      <c r="N338" s="0" t="n">
        <v>9.99300489657242E-005</v>
      </c>
      <c r="O338" s="0" t="n">
        <f aca="false">VLOOKUP(D338,'paramètres CI'!$A$1:$B$6,2)</f>
        <v>0.0385046990211696</v>
      </c>
    </row>
    <row r="339" customFormat="false" ht="13.8" hidden="false" customHeight="false" outlineLevel="0" collapsed="false">
      <c r="A339" s="0" t="s">
        <v>14</v>
      </c>
      <c r="B339" s="0" t="s">
        <v>76</v>
      </c>
      <c r="C339" s="0" t="s">
        <v>38</v>
      </c>
      <c r="D339" s="0" t="s">
        <v>39</v>
      </c>
      <c r="J339" s="0" t="n">
        <v>50.194</v>
      </c>
      <c r="K339" s="0" t="n">
        <v>20</v>
      </c>
      <c r="L339" s="0" t="n">
        <v>133.883883422471</v>
      </c>
      <c r="M339" s="0" t="n">
        <v>0.974998744269499</v>
      </c>
      <c r="N339" s="0" t="n">
        <v>9.99300489657242E-005</v>
      </c>
      <c r="O339" s="0" t="n">
        <f aca="false">VLOOKUP(D339,'paramètres CI'!$A$1:$B$6,2)</f>
        <v>0.022045059962018</v>
      </c>
    </row>
    <row r="340" customFormat="false" ht="13.8" hidden="false" customHeight="false" outlineLevel="0" collapsed="false">
      <c r="A340" s="0" t="s">
        <v>14</v>
      </c>
      <c r="B340" s="0" t="s">
        <v>76</v>
      </c>
      <c r="C340" s="0" t="s">
        <v>40</v>
      </c>
      <c r="D340" s="0" t="s">
        <v>37</v>
      </c>
      <c r="J340" s="0" t="n">
        <v>40.1552</v>
      </c>
      <c r="K340" s="0" t="n">
        <v>20</v>
      </c>
      <c r="L340" s="0" t="n">
        <v>133.068879519955</v>
      </c>
      <c r="M340" s="0" t="n">
        <v>0.509774421630622</v>
      </c>
      <c r="N340" s="0" t="n">
        <v>0.0309426829268968</v>
      </c>
      <c r="O340" s="0" t="n">
        <f aca="false">VLOOKUP(D340,'paramètres CI'!$A$1:$B$6,2)</f>
        <v>0.0385046990211696</v>
      </c>
    </row>
    <row r="341" customFormat="false" ht="13.8" hidden="false" customHeight="false" outlineLevel="0" collapsed="false">
      <c r="A341" s="0" t="s">
        <v>14</v>
      </c>
      <c r="B341" s="0" t="s">
        <v>76</v>
      </c>
      <c r="C341" s="0" t="s">
        <v>41</v>
      </c>
      <c r="D341" s="0" t="s">
        <v>39</v>
      </c>
      <c r="J341" s="0" t="n">
        <v>40.1552</v>
      </c>
      <c r="K341" s="0" t="n">
        <v>20</v>
      </c>
      <c r="L341" s="0" t="n">
        <v>133.883883422471</v>
      </c>
      <c r="M341" s="0" t="n">
        <v>0.597523753334697</v>
      </c>
      <c r="N341" s="0" t="n">
        <v>0.450876765476642</v>
      </c>
      <c r="O341" s="0" t="n">
        <f aca="false">VLOOKUP(D341,'paramètres CI'!$A$1:$B$6,2)</f>
        <v>0.022045059962018</v>
      </c>
    </row>
    <row r="342" customFormat="false" ht="13.8" hidden="false" customHeight="false" outlineLevel="0" collapsed="false">
      <c r="A342" s="0" t="s">
        <v>14</v>
      </c>
      <c r="B342" s="0" t="s">
        <v>76</v>
      </c>
      <c r="C342" s="0" t="s">
        <v>45</v>
      </c>
      <c r="D342" s="0" t="s">
        <v>43</v>
      </c>
      <c r="J342" s="0" t="n">
        <v>10</v>
      </c>
      <c r="K342" s="0" t="n">
        <v>13</v>
      </c>
      <c r="L342" s="0" t="n">
        <v>105.452692458718</v>
      </c>
      <c r="M342" s="0" t="n">
        <v>0.9</v>
      </c>
      <c r="N342" s="0" t="n">
        <v>0.161815007314343</v>
      </c>
      <c r="O342" s="0" t="n">
        <f aca="false">VLOOKUP(D342,'paramètres CI'!$A$1:$B$6,2)</f>
        <v>0.0935912806596305</v>
      </c>
    </row>
    <row r="343" customFormat="false" ht="13.8" hidden="false" customHeight="false" outlineLevel="0" collapsed="false">
      <c r="A343" s="0" t="s">
        <v>14</v>
      </c>
      <c r="B343" s="0" t="s">
        <v>76</v>
      </c>
      <c r="C343" s="0" t="s">
        <v>46</v>
      </c>
      <c r="D343" s="0" t="s">
        <v>43</v>
      </c>
      <c r="J343" s="0" t="n">
        <v>12</v>
      </c>
      <c r="K343" s="0" t="n">
        <v>13</v>
      </c>
      <c r="L343" s="0" t="n">
        <v>105.452692458718</v>
      </c>
      <c r="M343" s="0" t="n">
        <v>1</v>
      </c>
      <c r="N343" s="0" t="n">
        <v>9.99300489657242E-005</v>
      </c>
      <c r="O343" s="0" t="n">
        <f aca="false">VLOOKUP(D343,'paramètres CI'!$A$1:$B$6,2)</f>
        <v>0.0935912806596305</v>
      </c>
    </row>
    <row r="344" customFormat="false" ht="13.8" hidden="false" customHeight="false" outlineLevel="0" collapsed="false">
      <c r="A344" s="0" t="s">
        <v>14</v>
      </c>
      <c r="B344" s="0" t="s">
        <v>76</v>
      </c>
      <c r="C344" s="0" t="s">
        <v>48</v>
      </c>
      <c r="D344" s="0" t="s">
        <v>43</v>
      </c>
      <c r="J344" s="0" t="n">
        <v>68.8544414701044</v>
      </c>
      <c r="K344" s="0" t="n">
        <v>20</v>
      </c>
      <c r="L344" s="0" t="n">
        <v>128.602331937925</v>
      </c>
      <c r="M344" s="0" t="n">
        <v>2.83163023255814</v>
      </c>
      <c r="N344" s="0" t="n">
        <v>0.0832916126818753</v>
      </c>
      <c r="O344" s="0" t="n">
        <f aca="false">VLOOKUP(D344,'paramètres CI'!$A$1:$B$6,2)</f>
        <v>0.0935912806596305</v>
      </c>
    </row>
    <row r="345" customFormat="false" ht="13.8" hidden="false" customHeight="false" outlineLevel="0" collapsed="false">
      <c r="A345" s="0" t="s">
        <v>14</v>
      </c>
      <c r="B345" s="0" t="s">
        <v>76</v>
      </c>
      <c r="C345" s="0" t="s">
        <v>49</v>
      </c>
      <c r="D345" s="0" t="s">
        <v>43</v>
      </c>
      <c r="J345" s="0" t="n">
        <v>86.0680518376305</v>
      </c>
      <c r="K345" s="0" t="n">
        <v>20</v>
      </c>
      <c r="L345" s="0" t="n">
        <v>128.602331937925</v>
      </c>
      <c r="M345" s="0" t="n">
        <v>3.39795627906976</v>
      </c>
      <c r="N345" s="0" t="n">
        <v>9.99300489657242E-005</v>
      </c>
      <c r="O345" s="0" t="n">
        <f aca="false">VLOOKUP(D345,'paramètres CI'!$A$1:$B$6,2)</f>
        <v>0.0935912806596305</v>
      </c>
    </row>
    <row r="346" customFormat="false" ht="13.8" hidden="false" customHeight="false" outlineLevel="0" collapsed="false">
      <c r="A346" s="0" t="s">
        <v>14</v>
      </c>
      <c r="B346" s="0" t="s">
        <v>76</v>
      </c>
      <c r="C346" s="0" t="s">
        <v>55</v>
      </c>
      <c r="D346" s="0" t="s">
        <v>43</v>
      </c>
      <c r="J346" s="0" t="n">
        <v>66.5287</v>
      </c>
      <c r="K346" s="0" t="n">
        <v>17</v>
      </c>
      <c r="L346" s="0" t="n">
        <v>119.693896167109</v>
      </c>
      <c r="M346" s="0" t="n">
        <v>2.67297488372093</v>
      </c>
      <c r="N346" s="0" t="n">
        <v>0.109466077559365</v>
      </c>
      <c r="O346" s="0" t="n">
        <f aca="false">VLOOKUP(D346,'paramètres CI'!$A$1:$B$6,2)</f>
        <v>0.0935912806596305</v>
      </c>
    </row>
    <row r="347" customFormat="false" ht="13.8" hidden="false" customHeight="false" outlineLevel="0" collapsed="false">
      <c r="A347" s="0" t="s">
        <v>14</v>
      </c>
      <c r="B347" s="0" t="s">
        <v>76</v>
      </c>
      <c r="C347" s="0" t="s">
        <v>56</v>
      </c>
      <c r="D347" s="0" t="s">
        <v>43</v>
      </c>
      <c r="J347" s="0" t="n">
        <v>83.160875</v>
      </c>
      <c r="K347" s="0" t="n">
        <v>17</v>
      </c>
      <c r="L347" s="0" t="n">
        <v>119.693896167109</v>
      </c>
      <c r="M347" s="0" t="n">
        <v>3.32861023255814</v>
      </c>
      <c r="N347" s="0" t="n">
        <v>9.99300489657242E-005</v>
      </c>
      <c r="O347" s="0" t="n">
        <f aca="false">VLOOKUP(D347,'paramètres CI'!$A$1:$B$6,2)</f>
        <v>0.0935912806596305</v>
      </c>
    </row>
    <row r="348" customFormat="false" ht="13.8" hidden="false" customHeight="false" outlineLevel="0" collapsed="false">
      <c r="A348" s="0" t="s">
        <v>14</v>
      </c>
      <c r="B348" s="0" t="s">
        <v>77</v>
      </c>
      <c r="C348" s="0" t="s">
        <v>32</v>
      </c>
      <c r="D348" s="0" t="s">
        <v>33</v>
      </c>
      <c r="J348" s="0" t="n">
        <v>43.3627731086876</v>
      </c>
      <c r="K348" s="0" t="n">
        <v>25</v>
      </c>
      <c r="L348" s="0" t="n">
        <v>248.480283046184</v>
      </c>
      <c r="M348" s="0" t="n">
        <v>0.68625326270954</v>
      </c>
      <c r="N348" s="0" t="n">
        <v>0.0505409114254885</v>
      </c>
      <c r="O348" s="0" t="n">
        <f aca="false">VLOOKUP(D348,'paramètres CI'!$A$1:$B$6,2)</f>
        <v>0.033584731604575</v>
      </c>
    </row>
    <row r="349" customFormat="false" ht="13.8" hidden="false" customHeight="false" outlineLevel="0" collapsed="false">
      <c r="A349" s="0" t="s">
        <v>14</v>
      </c>
      <c r="B349" s="0" t="s">
        <v>77</v>
      </c>
      <c r="C349" s="0" t="s">
        <v>32</v>
      </c>
      <c r="D349" s="0" t="s">
        <v>34</v>
      </c>
      <c r="J349" s="0" t="n">
        <v>43.6234537530813</v>
      </c>
      <c r="K349" s="0" t="n">
        <v>25</v>
      </c>
      <c r="L349" s="0" t="n">
        <v>274.055412490485</v>
      </c>
      <c r="M349" s="0" t="n">
        <v>0.688439238479469</v>
      </c>
      <c r="N349" s="0" t="n">
        <v>0.0674426019713892</v>
      </c>
      <c r="O349" s="0" t="n">
        <f aca="false">VLOOKUP(D349,'paramètres CI'!$A$1:$B$6,2)</f>
        <v>0.0424847883250769</v>
      </c>
    </row>
    <row r="350" customFormat="false" ht="13.8" hidden="false" customHeight="false" outlineLevel="0" collapsed="false">
      <c r="A350" s="0" t="s">
        <v>14</v>
      </c>
      <c r="B350" s="0" t="s">
        <v>77</v>
      </c>
      <c r="C350" s="0" t="s">
        <v>35</v>
      </c>
      <c r="D350" s="0" t="s">
        <v>33</v>
      </c>
      <c r="J350" s="0" t="n">
        <v>54.2034663858594</v>
      </c>
      <c r="K350" s="0" t="n">
        <v>25</v>
      </c>
      <c r="L350" s="0" t="n">
        <v>248.480283046184</v>
      </c>
      <c r="M350" s="0" t="n">
        <v>0.823503915251448</v>
      </c>
      <c r="N350" s="0" t="n">
        <v>9.99300489657243E-005</v>
      </c>
      <c r="O350" s="0" t="n">
        <f aca="false">VLOOKUP(D350,'paramètres CI'!$A$1:$B$6,2)</f>
        <v>0.033584731604575</v>
      </c>
    </row>
    <row r="351" customFormat="false" ht="13.8" hidden="false" customHeight="false" outlineLevel="0" collapsed="false">
      <c r="A351" s="0" t="s">
        <v>14</v>
      </c>
      <c r="B351" s="0" t="s">
        <v>77</v>
      </c>
      <c r="C351" s="0" t="s">
        <v>35</v>
      </c>
      <c r="D351" s="0" t="s">
        <v>34</v>
      </c>
      <c r="J351" s="0" t="n">
        <v>54.5293171913516</v>
      </c>
      <c r="K351" s="0" t="n">
        <v>25</v>
      </c>
      <c r="L351" s="0" t="n">
        <v>274.055412490485</v>
      </c>
      <c r="M351" s="0" t="n">
        <v>0.826127086175363</v>
      </c>
      <c r="N351" s="0" t="n">
        <v>9.99300489657243E-005</v>
      </c>
      <c r="O351" s="0" t="n">
        <f aca="false">VLOOKUP(D351,'paramètres CI'!$A$1:$B$6,2)</f>
        <v>0.0424847883250769</v>
      </c>
    </row>
    <row r="352" customFormat="false" ht="13.8" hidden="false" customHeight="false" outlineLevel="0" collapsed="false">
      <c r="A352" s="0" t="s">
        <v>14</v>
      </c>
      <c r="B352" s="0" t="s">
        <v>77</v>
      </c>
      <c r="C352" s="0" t="s">
        <v>36</v>
      </c>
      <c r="D352" s="0" t="s">
        <v>37</v>
      </c>
      <c r="J352" s="0" t="n">
        <v>38.1040692689214</v>
      </c>
      <c r="K352" s="0" t="n">
        <v>20</v>
      </c>
      <c r="L352" s="0" t="n">
        <v>197.1354542275</v>
      </c>
      <c r="M352" s="0" t="n">
        <v>0.75177960704484</v>
      </c>
      <c r="N352" s="0" t="n">
        <v>9.99300489657243E-005</v>
      </c>
      <c r="O352" s="0" t="n">
        <f aca="false">VLOOKUP(D352,'paramètres CI'!$A$1:$B$6,2)</f>
        <v>0.0385046990211696</v>
      </c>
    </row>
    <row r="353" customFormat="false" ht="13.8" hidden="false" customHeight="false" outlineLevel="0" collapsed="false">
      <c r="A353" s="0" t="s">
        <v>14</v>
      </c>
      <c r="B353" s="0" t="s">
        <v>77</v>
      </c>
      <c r="C353" s="0" t="s">
        <v>38</v>
      </c>
      <c r="D353" s="0" t="s">
        <v>39</v>
      </c>
      <c r="J353" s="0" t="n">
        <v>26.5273635420682</v>
      </c>
      <c r="K353" s="0" t="n">
        <v>20</v>
      </c>
      <c r="L353" s="0" t="n">
        <v>211.627264875026</v>
      </c>
      <c r="M353" s="0" t="n">
        <v>0.979378944549163</v>
      </c>
      <c r="N353" s="0" t="n">
        <v>9.99300489657243E-005</v>
      </c>
      <c r="O353" s="0" t="n">
        <f aca="false">VLOOKUP(D353,'paramètres CI'!$A$1:$B$6,2)</f>
        <v>0.022045059962018</v>
      </c>
    </row>
    <row r="354" customFormat="false" ht="13.8" hidden="false" customHeight="false" outlineLevel="0" collapsed="false">
      <c r="A354" s="0" t="s">
        <v>14</v>
      </c>
      <c r="B354" s="0" t="s">
        <v>77</v>
      </c>
      <c r="C354" s="0" t="s">
        <v>40</v>
      </c>
      <c r="D354" s="0" t="s">
        <v>37</v>
      </c>
      <c r="J354" s="0" t="n">
        <v>30.4832554151371</v>
      </c>
      <c r="K354" s="0" t="n">
        <v>20</v>
      </c>
      <c r="L354" s="0" t="n">
        <v>197.1354542275</v>
      </c>
      <c r="M354" s="0" t="n">
        <v>0.514991450847268</v>
      </c>
      <c r="N354" s="0" t="n">
        <v>0.0498895482226531</v>
      </c>
      <c r="O354" s="0" t="n">
        <f aca="false">VLOOKUP(D354,'paramètres CI'!$A$1:$B$6,2)</f>
        <v>0.0385046990211696</v>
      </c>
    </row>
    <row r="355" customFormat="false" ht="13.8" hidden="false" customHeight="false" outlineLevel="0" collapsed="false">
      <c r="A355" s="0" t="s">
        <v>14</v>
      </c>
      <c r="B355" s="0" t="s">
        <v>77</v>
      </c>
      <c r="C355" s="0" t="s">
        <v>41</v>
      </c>
      <c r="D355" s="0" t="s">
        <v>39</v>
      </c>
      <c r="J355" s="0" t="n">
        <v>21.2218908336545</v>
      </c>
      <c r="K355" s="0" t="n">
        <v>20</v>
      </c>
      <c r="L355" s="0" t="n">
        <v>211.627264875026</v>
      </c>
      <c r="M355" s="0" t="n">
        <v>0.602726199593731</v>
      </c>
      <c r="N355" s="0" t="n">
        <v>0.216441283640691</v>
      </c>
      <c r="O355" s="0" t="n">
        <f aca="false">VLOOKUP(D355,'paramètres CI'!$A$1:$B$6,2)</f>
        <v>0.022045059962018</v>
      </c>
    </row>
    <row r="356" customFormat="false" ht="13.8" hidden="false" customHeight="false" outlineLevel="0" collapsed="false">
      <c r="A356" s="0" t="s">
        <v>14</v>
      </c>
      <c r="B356" s="0" t="s">
        <v>77</v>
      </c>
      <c r="C356" s="0" t="s">
        <v>45</v>
      </c>
      <c r="D356" s="0" t="s">
        <v>43</v>
      </c>
      <c r="J356" s="0" t="n">
        <v>10</v>
      </c>
      <c r="K356" s="0" t="n">
        <v>13</v>
      </c>
      <c r="L356" s="0" t="n">
        <v>149.799811205985</v>
      </c>
      <c r="M356" s="0" t="n">
        <v>0.9</v>
      </c>
      <c r="N356" s="0" t="n">
        <v>0.282548298087183</v>
      </c>
      <c r="O356" s="0" t="n">
        <f aca="false">VLOOKUP(D356,'paramètres CI'!$A$1:$B$6,2)</f>
        <v>0.0935912806596305</v>
      </c>
    </row>
    <row r="357" customFormat="false" ht="13.8" hidden="false" customHeight="false" outlineLevel="0" collapsed="false">
      <c r="A357" s="0" t="s">
        <v>14</v>
      </c>
      <c r="B357" s="0" t="s">
        <v>77</v>
      </c>
      <c r="C357" s="0" t="s">
        <v>46</v>
      </c>
      <c r="D357" s="0" t="s">
        <v>43</v>
      </c>
      <c r="J357" s="0" t="n">
        <v>12</v>
      </c>
      <c r="K357" s="0" t="n">
        <v>13</v>
      </c>
      <c r="L357" s="0" t="n">
        <v>149.799811205985</v>
      </c>
      <c r="M357" s="0" t="n">
        <v>1</v>
      </c>
      <c r="N357" s="0" t="n">
        <v>9.99300489657243E-005</v>
      </c>
      <c r="O357" s="0" t="n">
        <f aca="false">VLOOKUP(D357,'paramètres CI'!$A$1:$B$6,2)</f>
        <v>0.0935912806596305</v>
      </c>
    </row>
    <row r="358" customFormat="false" ht="13.8" hidden="false" customHeight="false" outlineLevel="0" collapsed="false">
      <c r="A358" s="0" t="s">
        <v>14</v>
      </c>
      <c r="B358" s="0" t="s">
        <v>77</v>
      </c>
      <c r="C358" s="0" t="s">
        <v>48</v>
      </c>
      <c r="D358" s="0" t="s">
        <v>43</v>
      </c>
      <c r="J358" s="0" t="n">
        <v>109.58241128049</v>
      </c>
      <c r="K358" s="0" t="n">
        <v>20</v>
      </c>
      <c r="L358" s="0" t="n">
        <v>178.719785281282</v>
      </c>
      <c r="M358" s="0" t="n">
        <v>2.83163023255814</v>
      </c>
      <c r="N358" s="0" t="n">
        <v>0.142953048168465</v>
      </c>
      <c r="O358" s="0" t="n">
        <f aca="false">VLOOKUP(D358,'paramètres CI'!$A$1:$B$6,2)</f>
        <v>0.0935912806596305</v>
      </c>
    </row>
    <row r="359" customFormat="false" ht="13.8" hidden="false" customHeight="false" outlineLevel="0" collapsed="false">
      <c r="A359" s="0" t="s">
        <v>14</v>
      </c>
      <c r="B359" s="0" t="s">
        <v>77</v>
      </c>
      <c r="C359" s="0" t="s">
        <v>49</v>
      </c>
      <c r="D359" s="0" t="s">
        <v>43</v>
      </c>
      <c r="J359" s="0" t="n">
        <v>136.978014100612</v>
      </c>
      <c r="K359" s="0" t="n">
        <v>20</v>
      </c>
      <c r="L359" s="0" t="n">
        <v>178.719785281282</v>
      </c>
      <c r="M359" s="0" t="n">
        <v>3.39795627906976</v>
      </c>
      <c r="N359" s="0" t="n">
        <v>9.99300489657243E-005</v>
      </c>
      <c r="O359" s="0" t="n">
        <f aca="false">VLOOKUP(D359,'paramètres CI'!$A$1:$B$6,2)</f>
        <v>0.0935912806596305</v>
      </c>
    </row>
    <row r="360" customFormat="false" ht="13.8" hidden="false" customHeight="false" outlineLevel="0" collapsed="false">
      <c r="A360" s="0" t="s">
        <v>14</v>
      </c>
      <c r="B360" s="0" t="s">
        <v>77</v>
      </c>
      <c r="C360" s="0" t="s">
        <v>55</v>
      </c>
      <c r="D360" s="0" t="s">
        <v>43</v>
      </c>
      <c r="J360" s="0" t="n">
        <v>58.8089395859577</v>
      </c>
      <c r="K360" s="0" t="n">
        <v>17</v>
      </c>
      <c r="L360" s="0" t="n">
        <v>181.043514094264</v>
      </c>
      <c r="M360" s="0" t="n">
        <v>2.67297488372093</v>
      </c>
      <c r="N360" s="0" t="n">
        <v>0.18948479814137</v>
      </c>
      <c r="O360" s="0" t="n">
        <f aca="false">VLOOKUP(D360,'paramètres CI'!$A$1:$B$6,2)</f>
        <v>0.0935912806596305</v>
      </c>
    </row>
    <row r="361" customFormat="false" ht="13.8" hidden="false" customHeight="false" outlineLevel="0" collapsed="false">
      <c r="A361" s="0" t="s">
        <v>14</v>
      </c>
      <c r="B361" s="0" t="s">
        <v>77</v>
      </c>
      <c r="C361" s="0" t="s">
        <v>56</v>
      </c>
      <c r="D361" s="0" t="s">
        <v>43</v>
      </c>
      <c r="J361" s="0" t="n">
        <v>73.5111744824471</v>
      </c>
      <c r="K361" s="0" t="n">
        <v>17</v>
      </c>
      <c r="L361" s="0" t="n">
        <v>181.043514094264</v>
      </c>
      <c r="M361" s="0" t="n">
        <v>3.32861023255814</v>
      </c>
      <c r="N361" s="0" t="n">
        <v>9.99300489657243E-005</v>
      </c>
      <c r="O361" s="0" t="n">
        <f aca="false">VLOOKUP(D361,'paramètres CI'!$A$1:$B$6,2)</f>
        <v>0.0935912806596305</v>
      </c>
    </row>
    <row r="362" customFormat="false" ht="13.8" hidden="false" customHeight="false" outlineLevel="0" collapsed="false">
      <c r="A362" s="0" t="s">
        <v>14</v>
      </c>
      <c r="B362" s="0" t="s">
        <v>78</v>
      </c>
      <c r="C362" s="0" t="s">
        <v>32</v>
      </c>
      <c r="D362" s="0" t="s">
        <v>34</v>
      </c>
      <c r="J362" s="0" t="n">
        <v>40.6438544563316</v>
      </c>
      <c r="K362" s="0" t="n">
        <v>25</v>
      </c>
      <c r="L362" s="0" t="n">
        <v>237.531664230421</v>
      </c>
      <c r="M362" s="0" t="n">
        <v>0.686629244994218</v>
      </c>
      <c r="N362" s="0" t="n">
        <v>0.006425098295603</v>
      </c>
      <c r="O362" s="0" t="n">
        <f aca="false">VLOOKUP(D362,'paramètres CI'!$A$1:$B$6,2)</f>
        <v>0.0424847883250769</v>
      </c>
    </row>
    <row r="363" customFormat="false" ht="13.8" hidden="false" customHeight="false" outlineLevel="0" collapsed="false">
      <c r="A363" s="0" t="s">
        <v>14</v>
      </c>
      <c r="B363" s="0" t="s">
        <v>78</v>
      </c>
      <c r="C363" s="0" t="s">
        <v>32</v>
      </c>
      <c r="D363" s="0" t="s">
        <v>33</v>
      </c>
      <c r="J363" s="0" t="n">
        <v>40.4129397469202</v>
      </c>
      <c r="K363" s="0" t="n">
        <v>25</v>
      </c>
      <c r="L363" s="0" t="n">
        <v>209.212692936724</v>
      </c>
      <c r="M363" s="0" t="n">
        <v>0.70483001500807</v>
      </c>
      <c r="N363" s="0" t="n">
        <v>0.0332266761906357</v>
      </c>
      <c r="O363" s="0" t="n">
        <f aca="false">VLOOKUP(D363,'paramètres CI'!$A$1:$B$6,2)</f>
        <v>0.033584731604575</v>
      </c>
    </row>
    <row r="364" customFormat="false" ht="13.8" hidden="false" customHeight="false" outlineLevel="0" collapsed="false">
      <c r="A364" s="0" t="s">
        <v>14</v>
      </c>
      <c r="B364" s="0" t="s">
        <v>78</v>
      </c>
      <c r="C364" s="0" t="s">
        <v>35</v>
      </c>
      <c r="D364" s="0" t="s">
        <v>33</v>
      </c>
      <c r="J364" s="0" t="n">
        <v>50.5161746836502</v>
      </c>
      <c r="K364" s="0" t="n">
        <v>25</v>
      </c>
      <c r="L364" s="0" t="n">
        <v>209.212692936724</v>
      </c>
      <c r="M364" s="0" t="n">
        <v>0.845796018009684</v>
      </c>
      <c r="N364" s="0" t="n">
        <v>9.99300489657242E-005</v>
      </c>
      <c r="O364" s="0" t="n">
        <f aca="false">VLOOKUP(D364,'paramètres CI'!$A$1:$B$6,2)</f>
        <v>0.033584731604575</v>
      </c>
    </row>
    <row r="365" customFormat="false" ht="13.8" hidden="false" customHeight="false" outlineLevel="0" collapsed="false">
      <c r="A365" s="0" t="s">
        <v>14</v>
      </c>
      <c r="B365" s="0" t="s">
        <v>78</v>
      </c>
      <c r="C365" s="0" t="s">
        <v>35</v>
      </c>
      <c r="D365" s="0" t="s">
        <v>34</v>
      </c>
      <c r="J365" s="0" t="n">
        <v>50.8048180704144</v>
      </c>
      <c r="K365" s="0" t="n">
        <v>25</v>
      </c>
      <c r="L365" s="0" t="n">
        <v>237.531664230421</v>
      </c>
      <c r="M365" s="0" t="n">
        <v>0.823955093993061</v>
      </c>
      <c r="N365" s="0" t="n">
        <v>9.99300489657242E-005</v>
      </c>
      <c r="O365" s="0" t="n">
        <f aca="false">VLOOKUP(D365,'paramètres CI'!$A$1:$B$6,2)</f>
        <v>0.0424847883250769</v>
      </c>
    </row>
    <row r="366" customFormat="false" ht="13.8" hidden="false" customHeight="false" outlineLevel="0" collapsed="false">
      <c r="A366" s="0" t="s">
        <v>14</v>
      </c>
      <c r="B366" s="0" t="s">
        <v>78</v>
      </c>
      <c r="C366" s="0" t="s">
        <v>36</v>
      </c>
      <c r="D366" s="0" t="s">
        <v>37</v>
      </c>
      <c r="J366" s="0" t="n">
        <v>35.5814425293523</v>
      </c>
      <c r="K366" s="0" t="n">
        <v>20</v>
      </c>
      <c r="L366" s="0" t="n">
        <v>181.950686351398</v>
      </c>
      <c r="M366" s="0" t="n">
        <v>0.752377036543849</v>
      </c>
      <c r="N366" s="0" t="n">
        <v>9.99300489657242E-005</v>
      </c>
      <c r="O366" s="0" t="n">
        <f aca="false">VLOOKUP(D366,'paramètres CI'!$A$1:$B$6,2)</f>
        <v>0.0385046990211696</v>
      </c>
    </row>
    <row r="367" customFormat="false" ht="13.8" hidden="false" customHeight="false" outlineLevel="0" collapsed="false">
      <c r="A367" s="0" t="s">
        <v>14</v>
      </c>
      <c r="B367" s="0" t="s">
        <v>78</v>
      </c>
      <c r="C367" s="0" t="s">
        <v>38</v>
      </c>
      <c r="D367" s="0" t="s">
        <v>39</v>
      </c>
      <c r="J367" s="0" t="n">
        <v>24.962670833247</v>
      </c>
      <c r="K367" s="0" t="n">
        <v>20</v>
      </c>
      <c r="L367" s="0" t="n">
        <v>192.914323768079</v>
      </c>
      <c r="M367" s="0" t="n">
        <v>0.979975515103783</v>
      </c>
      <c r="N367" s="0" t="n">
        <v>9.99300489657242E-005</v>
      </c>
      <c r="O367" s="0" t="n">
        <f aca="false">VLOOKUP(D367,'paramètres CI'!$A$1:$B$6,2)</f>
        <v>0.022045059962018</v>
      </c>
    </row>
    <row r="368" customFormat="false" ht="13.8" hidden="false" customHeight="false" outlineLevel="0" collapsed="false">
      <c r="A368" s="0" t="s">
        <v>14</v>
      </c>
      <c r="B368" s="0" t="s">
        <v>78</v>
      </c>
      <c r="C368" s="0" t="s">
        <v>40</v>
      </c>
      <c r="D368" s="0" t="s">
        <v>37</v>
      </c>
      <c r="J368" s="0" t="n">
        <v>28.4651540234819</v>
      </c>
      <c r="K368" s="0" t="n">
        <v>20</v>
      </c>
      <c r="L368" s="0" t="n">
        <v>181.950686351398</v>
      </c>
      <c r="M368" s="0" t="n">
        <v>0.516455072255538</v>
      </c>
      <c r="N368" s="0" t="n">
        <v>0.0486163946067582</v>
      </c>
      <c r="O368" s="0" t="n">
        <f aca="false">VLOOKUP(D368,'paramètres CI'!$A$1:$B$6,2)</f>
        <v>0.0385046990211696</v>
      </c>
    </row>
    <row r="369" customFormat="false" ht="13.8" hidden="false" customHeight="false" outlineLevel="0" collapsed="false">
      <c r="A369" s="0" t="s">
        <v>14</v>
      </c>
      <c r="B369" s="0" t="s">
        <v>78</v>
      </c>
      <c r="C369" s="0" t="s">
        <v>41</v>
      </c>
      <c r="D369" s="0" t="s">
        <v>39</v>
      </c>
      <c r="J369" s="0" t="n">
        <v>19.9701366665976</v>
      </c>
      <c r="K369" s="0" t="n">
        <v>20</v>
      </c>
      <c r="L369" s="0" t="n">
        <v>192.914323768079</v>
      </c>
      <c r="M369" s="0" t="n">
        <v>0.604187855567395</v>
      </c>
      <c r="N369" s="0" t="n">
        <v>0.427558618267015</v>
      </c>
      <c r="O369" s="0" t="n">
        <f aca="false">VLOOKUP(D369,'paramètres CI'!$A$1:$B$6,2)</f>
        <v>0.022045059962018</v>
      </c>
    </row>
    <row r="370" customFormat="false" ht="13.8" hidden="false" customHeight="false" outlineLevel="0" collapsed="false">
      <c r="A370" s="0" t="s">
        <v>14</v>
      </c>
      <c r="B370" s="0" t="s">
        <v>78</v>
      </c>
      <c r="C370" s="0" t="s">
        <v>45</v>
      </c>
      <c r="D370" s="0" t="s">
        <v>43</v>
      </c>
      <c r="J370" s="0" t="n">
        <v>10</v>
      </c>
      <c r="K370" s="0" t="n">
        <v>13</v>
      </c>
      <c r="L370" s="0" t="n">
        <v>137.164709903512</v>
      </c>
      <c r="M370" s="0" t="n">
        <v>0.9</v>
      </c>
      <c r="N370" s="0" t="n">
        <v>0.217428653845235</v>
      </c>
      <c r="O370" s="0" t="n">
        <f aca="false">VLOOKUP(D370,'paramètres CI'!$A$1:$B$6,2)</f>
        <v>0.0935912806596305</v>
      </c>
    </row>
    <row r="371" customFormat="false" ht="13.8" hidden="false" customHeight="false" outlineLevel="0" collapsed="false">
      <c r="A371" s="0" t="s">
        <v>14</v>
      </c>
      <c r="B371" s="0" t="s">
        <v>78</v>
      </c>
      <c r="C371" s="0" t="s">
        <v>46</v>
      </c>
      <c r="D371" s="0" t="s">
        <v>43</v>
      </c>
      <c r="J371" s="0" t="n">
        <v>12</v>
      </c>
      <c r="K371" s="0" t="n">
        <v>13</v>
      </c>
      <c r="L371" s="0" t="n">
        <v>137.164709903512</v>
      </c>
      <c r="M371" s="0" t="n">
        <v>1</v>
      </c>
      <c r="N371" s="0" t="n">
        <v>9.99300489657242E-005</v>
      </c>
      <c r="O371" s="0" t="n">
        <f aca="false">VLOOKUP(D371,'paramètres CI'!$A$1:$B$6,2)</f>
        <v>0.0935912806596305</v>
      </c>
    </row>
    <row r="372" customFormat="false" ht="13.8" hidden="false" customHeight="false" outlineLevel="0" collapsed="false">
      <c r="A372" s="0" t="s">
        <v>14</v>
      </c>
      <c r="B372" s="0" t="s">
        <v>78</v>
      </c>
      <c r="C372" s="0" t="s">
        <v>48</v>
      </c>
      <c r="D372" s="0" t="s">
        <v>43</v>
      </c>
      <c r="J372" s="0" t="n">
        <v>104.137276237759</v>
      </c>
      <c r="K372" s="0" t="n">
        <v>20</v>
      </c>
      <c r="L372" s="0" t="n">
        <v>160.022932234116</v>
      </c>
      <c r="M372" s="0" t="n">
        <v>2.83163023255814</v>
      </c>
      <c r="N372" s="0" t="n">
        <v>0.116141298302149</v>
      </c>
      <c r="O372" s="0" t="n">
        <f aca="false">VLOOKUP(D372,'paramètres CI'!$A$1:$B$6,2)</f>
        <v>0.0935912806596305</v>
      </c>
    </row>
    <row r="373" customFormat="false" ht="13.8" hidden="false" customHeight="false" outlineLevel="0" collapsed="false">
      <c r="A373" s="0" t="s">
        <v>14</v>
      </c>
      <c r="B373" s="0" t="s">
        <v>78</v>
      </c>
      <c r="C373" s="0" t="s">
        <v>49</v>
      </c>
      <c r="D373" s="0" t="s">
        <v>43</v>
      </c>
      <c r="J373" s="0" t="n">
        <v>130.171595297199</v>
      </c>
      <c r="K373" s="0" t="n">
        <v>20</v>
      </c>
      <c r="L373" s="0" t="n">
        <v>160.022932234116</v>
      </c>
      <c r="M373" s="0" t="n">
        <v>3.39795627906976</v>
      </c>
      <c r="N373" s="0" t="n">
        <v>9.99300489657242E-005</v>
      </c>
      <c r="O373" s="0" t="n">
        <f aca="false">VLOOKUP(D373,'paramètres CI'!$A$1:$B$6,2)</f>
        <v>0.0935912806596305</v>
      </c>
    </row>
    <row r="374" customFormat="false" ht="13.8" hidden="false" customHeight="false" outlineLevel="0" collapsed="false">
      <c r="A374" s="0" t="s">
        <v>14</v>
      </c>
      <c r="B374" s="0" t="s">
        <v>78</v>
      </c>
      <c r="C374" s="0" t="s">
        <v>55</v>
      </c>
      <c r="D374" s="0" t="s">
        <v>43</v>
      </c>
      <c r="J374" s="0" t="n">
        <v>53.6233323832569</v>
      </c>
      <c r="K374" s="0" t="n">
        <v>17</v>
      </c>
      <c r="L374" s="0" t="n">
        <v>162.320024729409</v>
      </c>
      <c r="M374" s="0" t="n">
        <v>2.67297488372093</v>
      </c>
      <c r="N374" s="0" t="n">
        <v>0.149903750149844</v>
      </c>
      <c r="O374" s="0" t="n">
        <f aca="false">VLOOKUP(D374,'paramètres CI'!$A$1:$B$6,2)</f>
        <v>0.0935912806596305</v>
      </c>
    </row>
    <row r="375" customFormat="false" ht="13.8" hidden="false" customHeight="false" outlineLevel="0" collapsed="false">
      <c r="A375" s="0" t="s">
        <v>14</v>
      </c>
      <c r="B375" s="0" t="s">
        <v>78</v>
      </c>
      <c r="C375" s="0" t="s">
        <v>56</v>
      </c>
      <c r="D375" s="0" t="s">
        <v>43</v>
      </c>
      <c r="J375" s="0" t="n">
        <v>67.0291654790711</v>
      </c>
      <c r="K375" s="0" t="n">
        <v>17</v>
      </c>
      <c r="L375" s="0" t="n">
        <v>162.320024729409</v>
      </c>
      <c r="M375" s="0" t="n">
        <v>3.32861023255814</v>
      </c>
      <c r="N375" s="0" t="n">
        <v>9.99300489657242E-005</v>
      </c>
      <c r="O375" s="0" t="n">
        <f aca="false">VLOOKUP(D375,'paramètres CI'!$A$1:$B$6,2)</f>
        <v>0.0935912806596305</v>
      </c>
    </row>
    <row r="376" customFormat="false" ht="13.8" hidden="false" customHeight="false" outlineLevel="0" collapsed="false">
      <c r="A376" s="0" t="s">
        <v>14</v>
      </c>
      <c r="B376" s="0" t="s">
        <v>79</v>
      </c>
      <c r="C376" s="0" t="s">
        <v>32</v>
      </c>
      <c r="D376" s="0" t="s">
        <v>34</v>
      </c>
      <c r="J376" s="0" t="n">
        <v>37.1777841897052</v>
      </c>
      <c r="K376" s="0" t="n">
        <v>25</v>
      </c>
      <c r="L376" s="0" t="n">
        <v>227.988054785901</v>
      </c>
      <c r="M376" s="0" t="n">
        <v>0.7</v>
      </c>
      <c r="N376" s="0" t="n">
        <v>0.00240517381073639</v>
      </c>
      <c r="O376" s="0" t="n">
        <f aca="false">VLOOKUP(D376,'paramètres CI'!$A$1:$B$6,2)</f>
        <v>0.0424847883250769</v>
      </c>
    </row>
    <row r="377" customFormat="false" ht="13.8" hidden="false" customHeight="false" outlineLevel="0" collapsed="false">
      <c r="A377" s="0" t="s">
        <v>14</v>
      </c>
      <c r="B377" s="0" t="s">
        <v>79</v>
      </c>
      <c r="C377" s="0" t="s">
        <v>32</v>
      </c>
      <c r="D377" s="0" t="s">
        <v>33</v>
      </c>
      <c r="J377" s="0" t="n">
        <v>37.1637953872181</v>
      </c>
      <c r="K377" s="0" t="n">
        <v>25</v>
      </c>
      <c r="L377" s="0" t="n">
        <v>165.615772585658</v>
      </c>
      <c r="M377" s="0" t="n">
        <v>0.614</v>
      </c>
      <c r="N377" s="0" t="n">
        <v>0.0323221603337556</v>
      </c>
      <c r="O377" s="0" t="n">
        <f aca="false">VLOOKUP(D377,'paramètres CI'!$A$1:$B$6,2)</f>
        <v>0.033584731604575</v>
      </c>
    </row>
    <row r="378" customFormat="false" ht="13.8" hidden="false" customHeight="false" outlineLevel="0" collapsed="false">
      <c r="A378" s="0" t="s">
        <v>14</v>
      </c>
      <c r="B378" s="0" t="s">
        <v>79</v>
      </c>
      <c r="C378" s="0" t="s">
        <v>35</v>
      </c>
      <c r="D378" s="0" t="s">
        <v>33</v>
      </c>
      <c r="J378" s="0" t="n">
        <v>46.4547442340226</v>
      </c>
      <c r="K378" s="0" t="n">
        <v>25</v>
      </c>
      <c r="L378" s="0" t="n">
        <v>165.615772585658</v>
      </c>
      <c r="M378" s="0" t="n">
        <v>0.7368</v>
      </c>
      <c r="N378" s="0" t="n">
        <v>9.99300489657242E-005</v>
      </c>
      <c r="O378" s="0" t="n">
        <f aca="false">VLOOKUP(D378,'paramètres CI'!$A$1:$B$6,2)</f>
        <v>0.033584731604575</v>
      </c>
    </row>
    <row r="379" customFormat="false" ht="13.8" hidden="false" customHeight="false" outlineLevel="0" collapsed="false">
      <c r="A379" s="0" t="s">
        <v>14</v>
      </c>
      <c r="B379" s="0" t="s">
        <v>79</v>
      </c>
      <c r="C379" s="0" t="s">
        <v>35</v>
      </c>
      <c r="D379" s="0" t="s">
        <v>34</v>
      </c>
      <c r="J379" s="0" t="n">
        <v>46.4722302371316</v>
      </c>
      <c r="K379" s="0" t="n">
        <v>25</v>
      </c>
      <c r="L379" s="0" t="n">
        <v>227.988054785901</v>
      </c>
      <c r="M379" s="0" t="n">
        <v>0.84</v>
      </c>
      <c r="N379" s="0" t="n">
        <v>9.99300489657242E-005</v>
      </c>
      <c r="O379" s="0" t="n">
        <f aca="false">VLOOKUP(D379,'paramètres CI'!$A$1:$B$6,2)</f>
        <v>0.0424847883250769</v>
      </c>
    </row>
    <row r="380" customFormat="false" ht="13.8" hidden="false" customHeight="false" outlineLevel="0" collapsed="false">
      <c r="A380" s="0" t="s">
        <v>14</v>
      </c>
      <c r="B380" s="0" t="s">
        <v>79</v>
      </c>
      <c r="C380" s="0" t="s">
        <v>36</v>
      </c>
      <c r="D380" s="0" t="s">
        <v>37</v>
      </c>
      <c r="J380" s="0" t="n">
        <v>31.0087421678093</v>
      </c>
      <c r="K380" s="0" t="n">
        <v>20</v>
      </c>
      <c r="L380" s="0" t="n">
        <v>151.913093664788</v>
      </c>
      <c r="M380" s="0" t="n">
        <v>0.760442591056032</v>
      </c>
      <c r="N380" s="0" t="n">
        <v>9.99300489657242E-005</v>
      </c>
      <c r="O380" s="0" t="n">
        <f aca="false">VLOOKUP(D380,'paramètres CI'!$A$1:$B$6,2)</f>
        <v>0.0385046990211696</v>
      </c>
    </row>
    <row r="381" customFormat="false" ht="13.8" hidden="false" customHeight="false" outlineLevel="0" collapsed="false">
      <c r="A381" s="0" t="s">
        <v>14</v>
      </c>
      <c r="B381" s="0" t="s">
        <v>79</v>
      </c>
      <c r="C381" s="0" t="s">
        <v>38</v>
      </c>
      <c r="D381" s="0" t="s">
        <v>39</v>
      </c>
      <c r="J381" s="0" t="n">
        <v>22.3442898042191</v>
      </c>
      <c r="K381" s="0" t="n">
        <v>20</v>
      </c>
      <c r="L381" s="0" t="n">
        <v>165.701526349335</v>
      </c>
      <c r="M381" s="0" t="n">
        <v>0.98804509048525</v>
      </c>
      <c r="N381" s="0" t="n">
        <v>9.99300489657242E-005</v>
      </c>
      <c r="O381" s="0" t="n">
        <f aca="false">VLOOKUP(D381,'paramètres CI'!$A$1:$B$6,2)</f>
        <v>0.022045059962018</v>
      </c>
    </row>
    <row r="382" customFormat="false" ht="13.8" hidden="false" customHeight="false" outlineLevel="0" collapsed="false">
      <c r="A382" s="0" t="s">
        <v>14</v>
      </c>
      <c r="B382" s="0" t="s">
        <v>79</v>
      </c>
      <c r="C382" s="0" t="s">
        <v>40</v>
      </c>
      <c r="D382" s="0" t="s">
        <v>37</v>
      </c>
      <c r="J382" s="0" t="n">
        <v>24.8069937342474</v>
      </c>
      <c r="K382" s="0" t="n">
        <v>20</v>
      </c>
      <c r="L382" s="0" t="n">
        <v>151.913093664788</v>
      </c>
      <c r="M382" s="0" t="n">
        <v>0.526258645243969</v>
      </c>
      <c r="N382" s="0" t="n">
        <v>0.0398752500201032</v>
      </c>
      <c r="O382" s="0" t="n">
        <f aca="false">VLOOKUP(D382,'paramètres CI'!$A$1:$B$6,2)</f>
        <v>0.0385046990211696</v>
      </c>
    </row>
    <row r="383" customFormat="false" ht="13.8" hidden="false" customHeight="false" outlineLevel="0" collapsed="false">
      <c r="A383" s="0" t="s">
        <v>14</v>
      </c>
      <c r="B383" s="0" t="s">
        <v>79</v>
      </c>
      <c r="C383" s="0" t="s">
        <v>41</v>
      </c>
      <c r="D383" s="0" t="s">
        <v>39</v>
      </c>
      <c r="J383" s="0" t="n">
        <v>17.8754318433753</v>
      </c>
      <c r="K383" s="0" t="n">
        <v>20</v>
      </c>
      <c r="L383" s="0" t="n">
        <v>165.701526349335</v>
      </c>
      <c r="M383" s="0" t="n">
        <v>0.613999361338389</v>
      </c>
      <c r="N383" s="0" t="n">
        <v>0.516207498849314</v>
      </c>
      <c r="O383" s="0" t="n">
        <f aca="false">VLOOKUP(D383,'paramètres CI'!$A$1:$B$6,2)</f>
        <v>0.022045059962018</v>
      </c>
    </row>
    <row r="384" customFormat="false" ht="13.8" hidden="false" customHeight="false" outlineLevel="0" collapsed="false">
      <c r="A384" s="0" t="s">
        <v>14</v>
      </c>
      <c r="B384" s="0" t="s">
        <v>79</v>
      </c>
      <c r="C384" s="0" t="s">
        <v>45</v>
      </c>
      <c r="D384" s="0" t="s">
        <v>43</v>
      </c>
      <c r="J384" s="0" t="n">
        <v>10</v>
      </c>
      <c r="K384" s="0" t="n">
        <v>13</v>
      </c>
      <c r="L384" s="0" t="n">
        <v>120.507167667388</v>
      </c>
      <c r="M384" s="0" t="n">
        <v>0.9</v>
      </c>
      <c r="N384" s="0" t="n">
        <v>0.184307578311613</v>
      </c>
      <c r="O384" s="0" t="n">
        <f aca="false">VLOOKUP(D384,'paramètres CI'!$A$1:$B$6,2)</f>
        <v>0.0935912806596305</v>
      </c>
    </row>
    <row r="385" customFormat="false" ht="13.8" hidden="false" customHeight="false" outlineLevel="0" collapsed="false">
      <c r="A385" s="0" t="s">
        <v>14</v>
      </c>
      <c r="B385" s="0" t="s">
        <v>79</v>
      </c>
      <c r="C385" s="0" t="s">
        <v>46</v>
      </c>
      <c r="D385" s="0" t="s">
        <v>43</v>
      </c>
      <c r="J385" s="0" t="n">
        <v>12</v>
      </c>
      <c r="K385" s="0" t="n">
        <v>13</v>
      </c>
      <c r="L385" s="0" t="n">
        <v>120.507167667388</v>
      </c>
      <c r="M385" s="0" t="n">
        <v>1</v>
      </c>
      <c r="N385" s="0" t="n">
        <v>9.99300489657242E-005</v>
      </c>
      <c r="O385" s="0" t="n">
        <f aca="false">VLOOKUP(D385,'paramètres CI'!$A$1:$B$6,2)</f>
        <v>0.0935912806596305</v>
      </c>
    </row>
    <row r="386" customFormat="false" ht="13.8" hidden="false" customHeight="false" outlineLevel="0" collapsed="false">
      <c r="A386" s="0" t="s">
        <v>14</v>
      </c>
      <c r="B386" s="0" t="s">
        <v>79</v>
      </c>
      <c r="C386" s="0" t="s">
        <v>48</v>
      </c>
      <c r="D386" s="0" t="s">
        <v>43</v>
      </c>
      <c r="J386" s="0" t="n">
        <v>98.4799753572639</v>
      </c>
      <c r="K386" s="0" t="n">
        <v>20</v>
      </c>
      <c r="L386" s="0" t="n">
        <v>139.075994864382</v>
      </c>
      <c r="M386" s="0" t="n">
        <v>2.83163023255814</v>
      </c>
      <c r="N386" s="0" t="n">
        <v>0.0976481813367076</v>
      </c>
      <c r="O386" s="0" t="n">
        <f aca="false">VLOOKUP(D386,'paramètres CI'!$A$1:$B$6,2)</f>
        <v>0.0935912806596305</v>
      </c>
    </row>
    <row r="387" customFormat="false" ht="13.8" hidden="false" customHeight="false" outlineLevel="0" collapsed="false">
      <c r="A387" s="0" t="s">
        <v>14</v>
      </c>
      <c r="B387" s="0" t="s">
        <v>79</v>
      </c>
      <c r="C387" s="0" t="s">
        <v>49</v>
      </c>
      <c r="D387" s="0" t="s">
        <v>43</v>
      </c>
      <c r="J387" s="0" t="n">
        <v>123.09996919658</v>
      </c>
      <c r="K387" s="0" t="n">
        <v>20</v>
      </c>
      <c r="L387" s="0" t="n">
        <v>139.075994864382</v>
      </c>
      <c r="M387" s="0" t="n">
        <v>3.39795627906976</v>
      </c>
      <c r="N387" s="0" t="n">
        <v>9.99300489657242E-005</v>
      </c>
      <c r="O387" s="0" t="n">
        <f aca="false">VLOOKUP(D387,'paramètres CI'!$A$1:$B$6,2)</f>
        <v>0.0935912806596305</v>
      </c>
    </row>
    <row r="388" customFormat="false" ht="13.8" hidden="false" customHeight="false" outlineLevel="0" collapsed="false">
      <c r="A388" s="0" t="s">
        <v>14</v>
      </c>
      <c r="B388" s="0" t="s">
        <v>79</v>
      </c>
      <c r="C388" s="0" t="s">
        <v>55</v>
      </c>
      <c r="D388" s="0" t="s">
        <v>43</v>
      </c>
      <c r="J388" s="0" t="n">
        <v>46.5044684935935</v>
      </c>
      <c r="K388" s="0" t="n">
        <v>17</v>
      </c>
      <c r="L388" s="0" t="n">
        <v>141.219911062933</v>
      </c>
      <c r="M388" s="0" t="n">
        <v>2.67297488372093</v>
      </c>
      <c r="N388" s="0" t="n">
        <v>0.12653464699501</v>
      </c>
      <c r="O388" s="0" t="n">
        <f aca="false">VLOOKUP(D388,'paramètres CI'!$A$1:$B$6,2)</f>
        <v>0.0935912806596305</v>
      </c>
    </row>
    <row r="389" customFormat="false" ht="13.8" hidden="false" customHeight="false" outlineLevel="0" collapsed="false">
      <c r="A389" s="0" t="s">
        <v>14</v>
      </c>
      <c r="B389" s="0" t="s">
        <v>79</v>
      </c>
      <c r="C389" s="0" t="s">
        <v>56</v>
      </c>
      <c r="D389" s="0" t="s">
        <v>43</v>
      </c>
      <c r="J389" s="0" t="n">
        <v>58.1305856169919</v>
      </c>
      <c r="K389" s="0" t="n">
        <v>17</v>
      </c>
      <c r="L389" s="0" t="n">
        <v>141.219911062933</v>
      </c>
      <c r="M389" s="0" t="n">
        <v>3.32861023255814</v>
      </c>
      <c r="N389" s="0" t="n">
        <v>9.99300489657242E-005</v>
      </c>
      <c r="O389" s="0" t="n">
        <f aca="false">VLOOKUP(D389,'paramètres CI'!$A$1:$B$6,2)</f>
        <v>0.0935912806596305</v>
      </c>
    </row>
    <row r="390" customFormat="false" ht="13.8" hidden="false" customHeight="false" outlineLevel="0" collapsed="false">
      <c r="A390" s="0" t="s">
        <v>14</v>
      </c>
      <c r="B390" s="0" t="s">
        <v>80</v>
      </c>
      <c r="C390" s="0" t="s">
        <v>32</v>
      </c>
      <c r="D390" s="0" t="s">
        <v>33</v>
      </c>
      <c r="J390" s="0" t="n">
        <v>44.3494539046402</v>
      </c>
      <c r="K390" s="0" t="n">
        <v>25</v>
      </c>
      <c r="L390" s="0" t="n">
        <v>197.724106358336</v>
      </c>
      <c r="M390" s="0" t="n">
        <v>0.691045412941901</v>
      </c>
      <c r="N390" s="0" t="n">
        <v>0.0264894406119424</v>
      </c>
      <c r="O390" s="0" t="n">
        <f aca="false">VLOOKUP(D390,'paramètres CI'!$A$1:$B$6,2)</f>
        <v>0.033584731604575</v>
      </c>
    </row>
    <row r="391" customFormat="false" ht="13.8" hidden="false" customHeight="false" outlineLevel="0" collapsed="false">
      <c r="A391" s="0" t="s">
        <v>14</v>
      </c>
      <c r="B391" s="0" t="s">
        <v>80</v>
      </c>
      <c r="C391" s="0" t="s">
        <v>32</v>
      </c>
      <c r="D391" s="0" t="s">
        <v>34</v>
      </c>
      <c r="J391" s="0" t="n">
        <v>44.4992544768793</v>
      </c>
      <c r="K391" s="0" t="n">
        <v>25</v>
      </c>
      <c r="L391" s="0" t="n">
        <v>196.863830779811</v>
      </c>
      <c r="M391" s="0" t="n">
        <v>0.643333333333333</v>
      </c>
      <c r="N391" s="0" t="n">
        <v>0.0996126326902293</v>
      </c>
      <c r="O391" s="0" t="n">
        <f aca="false">VLOOKUP(D391,'paramètres CI'!$A$1:$B$6,2)</f>
        <v>0.0424847883250769</v>
      </c>
    </row>
    <row r="392" customFormat="false" ht="13.8" hidden="false" customHeight="false" outlineLevel="0" collapsed="false">
      <c r="A392" s="0" t="s">
        <v>14</v>
      </c>
      <c r="B392" s="0" t="s">
        <v>80</v>
      </c>
      <c r="C392" s="0" t="s">
        <v>35</v>
      </c>
      <c r="D392" s="0" t="s">
        <v>33</v>
      </c>
      <c r="J392" s="0" t="n">
        <v>55.4368173808002</v>
      </c>
      <c r="K392" s="0" t="n">
        <v>25</v>
      </c>
      <c r="L392" s="0" t="n">
        <v>197.724106358336</v>
      </c>
      <c r="M392" s="0" t="n">
        <v>0.82925449553028</v>
      </c>
      <c r="N392" s="0" t="n">
        <v>9.99300489657243E-005</v>
      </c>
      <c r="O392" s="0" t="n">
        <f aca="false">VLOOKUP(D392,'paramètres CI'!$A$1:$B$6,2)</f>
        <v>0.033584731604575</v>
      </c>
    </row>
    <row r="393" customFormat="false" ht="13.8" hidden="false" customHeight="false" outlineLevel="0" collapsed="false">
      <c r="A393" s="0" t="s">
        <v>14</v>
      </c>
      <c r="B393" s="0" t="s">
        <v>80</v>
      </c>
      <c r="C393" s="0" t="s">
        <v>35</v>
      </c>
      <c r="D393" s="0" t="s">
        <v>34</v>
      </c>
      <c r="J393" s="0" t="n">
        <v>55.6240680960991</v>
      </c>
      <c r="K393" s="0" t="n">
        <v>25</v>
      </c>
      <c r="L393" s="0" t="n">
        <v>196.863830779811</v>
      </c>
      <c r="M393" s="0" t="n">
        <v>0.772</v>
      </c>
      <c r="N393" s="0" t="n">
        <v>9.99300489657243E-005</v>
      </c>
      <c r="O393" s="0" t="n">
        <f aca="false">VLOOKUP(D393,'paramètres CI'!$A$1:$B$6,2)</f>
        <v>0.0424847883250769</v>
      </c>
    </row>
    <row r="394" customFormat="false" ht="13.8" hidden="false" customHeight="false" outlineLevel="0" collapsed="false">
      <c r="A394" s="0" t="s">
        <v>14</v>
      </c>
      <c r="B394" s="0" t="s">
        <v>80</v>
      </c>
      <c r="C394" s="0" t="s">
        <v>36</v>
      </c>
      <c r="D394" s="0" t="s">
        <v>37</v>
      </c>
      <c r="J394" s="0" t="n">
        <v>38.9785656067641</v>
      </c>
      <c r="K394" s="0" t="n">
        <v>20</v>
      </c>
      <c r="L394" s="0" t="n">
        <v>221.258453413886</v>
      </c>
      <c r="M394" s="0" t="n">
        <v>0.751794894187846</v>
      </c>
      <c r="N394" s="0" t="n">
        <v>9.99300489657243E-005</v>
      </c>
      <c r="O394" s="0" t="n">
        <f aca="false">VLOOKUP(D394,'paramètres CI'!$A$1:$B$6,2)</f>
        <v>0.0385046990211696</v>
      </c>
    </row>
    <row r="395" customFormat="false" ht="13.8" hidden="false" customHeight="false" outlineLevel="0" collapsed="false">
      <c r="A395" s="0" t="s">
        <v>14</v>
      </c>
      <c r="B395" s="0" t="s">
        <v>80</v>
      </c>
      <c r="C395" s="0" t="s">
        <v>38</v>
      </c>
      <c r="D395" s="0" t="s">
        <v>39</v>
      </c>
      <c r="J395" s="0" t="n">
        <v>27.0854463350274</v>
      </c>
      <c r="K395" s="0" t="n">
        <v>20</v>
      </c>
      <c r="L395" s="0" t="n">
        <v>199.750638608237</v>
      </c>
      <c r="M395" s="0" t="n">
        <v>0.979389222027567</v>
      </c>
      <c r="N395" s="0" t="n">
        <v>9.99300489657243E-005</v>
      </c>
      <c r="O395" s="0" t="n">
        <f aca="false">VLOOKUP(D395,'paramètres CI'!$A$1:$B$6,2)</f>
        <v>0.022045059962018</v>
      </c>
    </row>
    <row r="396" customFormat="false" ht="13.8" hidden="false" customHeight="false" outlineLevel="0" collapsed="false">
      <c r="A396" s="0" t="s">
        <v>14</v>
      </c>
      <c r="B396" s="0" t="s">
        <v>80</v>
      </c>
      <c r="C396" s="0" t="s">
        <v>40</v>
      </c>
      <c r="D396" s="0" t="s">
        <v>37</v>
      </c>
      <c r="J396" s="0" t="n">
        <v>31.1828524854113</v>
      </c>
      <c r="K396" s="0" t="n">
        <v>20</v>
      </c>
      <c r="L396" s="0" t="n">
        <v>221.258453413886</v>
      </c>
      <c r="M396" s="0" t="n">
        <v>0.515390381041094</v>
      </c>
      <c r="N396" s="0" t="n">
        <v>0.0243032076521274</v>
      </c>
      <c r="O396" s="0" t="n">
        <f aca="false">VLOOKUP(D396,'paramètres CI'!$A$1:$B$6,2)</f>
        <v>0.0385046990211696</v>
      </c>
    </row>
    <row r="397" customFormat="false" ht="13.8" hidden="false" customHeight="false" outlineLevel="0" collapsed="false">
      <c r="A397" s="0" t="s">
        <v>14</v>
      </c>
      <c r="B397" s="0" t="s">
        <v>80</v>
      </c>
      <c r="C397" s="0" t="s">
        <v>41</v>
      </c>
      <c r="D397" s="0" t="s">
        <v>39</v>
      </c>
      <c r="J397" s="0" t="n">
        <v>21.6683570680219</v>
      </c>
      <c r="K397" s="0" t="n">
        <v>20</v>
      </c>
      <c r="L397" s="0" t="n">
        <v>199.750638608237</v>
      </c>
      <c r="M397" s="0" t="n">
        <v>0.603118028908939</v>
      </c>
      <c r="N397" s="0" t="n">
        <v>0.256551152454624</v>
      </c>
      <c r="O397" s="0" t="n">
        <f aca="false">VLOOKUP(D397,'paramètres CI'!$A$1:$B$6,2)</f>
        <v>0.022045059962018</v>
      </c>
    </row>
    <row r="398" customFormat="false" ht="13.8" hidden="false" customHeight="false" outlineLevel="0" collapsed="false">
      <c r="A398" s="0" t="s">
        <v>14</v>
      </c>
      <c r="B398" s="0" t="s">
        <v>80</v>
      </c>
      <c r="C398" s="0" t="s">
        <v>45</v>
      </c>
      <c r="D398" s="0" t="s">
        <v>43</v>
      </c>
      <c r="J398" s="0" t="n">
        <v>10</v>
      </c>
      <c r="K398" s="0" t="n">
        <v>13</v>
      </c>
      <c r="L398" s="0" t="n">
        <v>169.088091336808</v>
      </c>
      <c r="M398" s="0" t="n">
        <v>0.9</v>
      </c>
      <c r="N398" s="0" t="n">
        <v>0.284020424298095</v>
      </c>
      <c r="O398" s="0" t="n">
        <f aca="false">VLOOKUP(D398,'paramètres CI'!$A$1:$B$6,2)</f>
        <v>0.0935912806596305</v>
      </c>
    </row>
    <row r="399" customFormat="false" ht="13.8" hidden="false" customHeight="false" outlineLevel="0" collapsed="false">
      <c r="A399" s="0" t="s">
        <v>14</v>
      </c>
      <c r="B399" s="0" t="s">
        <v>80</v>
      </c>
      <c r="C399" s="0" t="s">
        <v>46</v>
      </c>
      <c r="D399" s="0" t="s">
        <v>43</v>
      </c>
      <c r="J399" s="0" t="n">
        <v>12</v>
      </c>
      <c r="K399" s="0" t="n">
        <v>13</v>
      </c>
      <c r="L399" s="0" t="n">
        <v>169.088091336808</v>
      </c>
      <c r="M399" s="0" t="n">
        <v>1</v>
      </c>
      <c r="N399" s="0" t="n">
        <v>9.99300489657243E-005</v>
      </c>
      <c r="O399" s="0" t="n">
        <f aca="false">VLOOKUP(D399,'paramètres CI'!$A$1:$B$6,2)</f>
        <v>0.0935912806596305</v>
      </c>
    </row>
    <row r="400" customFormat="false" ht="13.8" hidden="false" customHeight="false" outlineLevel="0" collapsed="false">
      <c r="A400" s="0" t="s">
        <v>14</v>
      </c>
      <c r="B400" s="0" t="s">
        <v>80</v>
      </c>
      <c r="C400" s="0" t="s">
        <v>48</v>
      </c>
      <c r="D400" s="0" t="s">
        <v>43</v>
      </c>
      <c r="J400" s="0" t="n">
        <v>112.170066305616</v>
      </c>
      <c r="K400" s="0" t="n">
        <v>20</v>
      </c>
      <c r="L400" s="0" t="n">
        <v>193.534768781185</v>
      </c>
      <c r="M400" s="0" t="n">
        <v>2.83163023255814</v>
      </c>
      <c r="N400" s="0" t="n">
        <v>0.128190094310514</v>
      </c>
      <c r="O400" s="0" t="n">
        <f aca="false">VLOOKUP(D400,'paramètres CI'!$A$1:$B$6,2)</f>
        <v>0.0935912806596305</v>
      </c>
    </row>
    <row r="401" customFormat="false" ht="13.8" hidden="false" customHeight="false" outlineLevel="0" collapsed="false">
      <c r="A401" s="0" t="s">
        <v>14</v>
      </c>
      <c r="B401" s="0" t="s">
        <v>80</v>
      </c>
      <c r="C401" s="0" t="s">
        <v>49</v>
      </c>
      <c r="D401" s="0" t="s">
        <v>43</v>
      </c>
      <c r="J401" s="0" t="n">
        <v>140.21258288202</v>
      </c>
      <c r="K401" s="0" t="n">
        <v>20</v>
      </c>
      <c r="L401" s="0" t="n">
        <v>193.534768781185</v>
      </c>
      <c r="M401" s="0" t="n">
        <v>3.39795627906976</v>
      </c>
      <c r="N401" s="0" t="n">
        <v>9.99300489657243E-005</v>
      </c>
      <c r="O401" s="0" t="n">
        <f aca="false">VLOOKUP(D401,'paramètres CI'!$A$1:$B$6,2)</f>
        <v>0.0935912806596305</v>
      </c>
    </row>
    <row r="402" customFormat="false" ht="13.8" hidden="false" customHeight="false" outlineLevel="0" collapsed="false">
      <c r="A402" s="0" t="s">
        <v>14</v>
      </c>
      <c r="B402" s="0" t="s">
        <v>80</v>
      </c>
      <c r="C402" s="0" t="s">
        <v>55</v>
      </c>
      <c r="D402" s="0" t="s">
        <v>43</v>
      </c>
      <c r="J402" s="0" t="n">
        <v>59.895874619497</v>
      </c>
      <c r="K402" s="0" t="n">
        <v>17</v>
      </c>
      <c r="L402" s="0" t="n">
        <v>197.16744179217</v>
      </c>
      <c r="M402" s="0" t="n">
        <v>2.67297488372093</v>
      </c>
      <c r="N402" s="0" t="n">
        <v>0.180133537639708</v>
      </c>
      <c r="O402" s="0" t="n">
        <f aca="false">VLOOKUP(D402,'paramètres CI'!$A$1:$B$6,2)</f>
        <v>0.0935912806596305</v>
      </c>
    </row>
    <row r="403" customFormat="false" ht="13.8" hidden="false" customHeight="false" outlineLevel="0" collapsed="false">
      <c r="A403" s="0" t="s">
        <v>14</v>
      </c>
      <c r="B403" s="0" t="s">
        <v>80</v>
      </c>
      <c r="C403" s="0" t="s">
        <v>56</v>
      </c>
      <c r="D403" s="0" t="s">
        <v>43</v>
      </c>
      <c r="J403" s="0" t="n">
        <v>74.8698432743713</v>
      </c>
      <c r="K403" s="0" t="n">
        <v>17</v>
      </c>
      <c r="L403" s="0" t="n">
        <v>197.16744179217</v>
      </c>
      <c r="M403" s="0" t="n">
        <v>3.32861023255814</v>
      </c>
      <c r="N403" s="0" t="n">
        <v>9.99300489657243E-005</v>
      </c>
      <c r="O403" s="0" t="n">
        <f aca="false">VLOOKUP(D403,'paramètres CI'!$A$1:$B$6,2)</f>
        <v>0.0935912806596305</v>
      </c>
    </row>
    <row r="404" customFormat="false" ht="13.8" hidden="false" customHeight="false" outlineLevel="0" collapsed="false">
      <c r="A404" s="0" t="s">
        <v>14</v>
      </c>
      <c r="B404" s="0" t="s">
        <v>81</v>
      </c>
      <c r="C404" s="0" t="s">
        <v>32</v>
      </c>
      <c r="D404" s="0" t="s">
        <v>33</v>
      </c>
      <c r="J404" s="0" t="n">
        <v>40.8741779974623</v>
      </c>
      <c r="K404" s="0" t="n">
        <v>25</v>
      </c>
      <c r="L404" s="0" t="n">
        <v>187.196857600967</v>
      </c>
      <c r="M404" s="0" t="n">
        <v>0.74071704699906</v>
      </c>
      <c r="N404" s="0" t="n">
        <v>0.0464539312498316</v>
      </c>
      <c r="O404" s="0" t="n">
        <f aca="false">VLOOKUP(D404,'paramètres CI'!$A$1:$B$6,2)</f>
        <v>0.033584731604575</v>
      </c>
    </row>
    <row r="405" customFormat="false" ht="13.8" hidden="false" customHeight="false" outlineLevel="0" collapsed="false">
      <c r="A405" s="0" t="s">
        <v>14</v>
      </c>
      <c r="B405" s="0" t="s">
        <v>81</v>
      </c>
      <c r="C405" s="0" t="s">
        <v>35</v>
      </c>
      <c r="D405" s="0" t="s">
        <v>33</v>
      </c>
      <c r="J405" s="0" t="n">
        <v>51.0927224968279</v>
      </c>
      <c r="K405" s="0" t="n">
        <v>25</v>
      </c>
      <c r="L405" s="0" t="n">
        <v>187.196857600967</v>
      </c>
      <c r="M405" s="0" t="n">
        <v>0.888860456398872</v>
      </c>
      <c r="N405" s="0" t="n">
        <v>9.99400359784132E-005</v>
      </c>
      <c r="O405" s="0" t="n">
        <f aca="false">VLOOKUP(D405,'paramètres CI'!$A$1:$B$6,2)</f>
        <v>0.033584731604575</v>
      </c>
    </row>
    <row r="406" customFormat="false" ht="13.8" hidden="false" customHeight="false" outlineLevel="0" collapsed="false">
      <c r="A406" s="0" t="s">
        <v>14</v>
      </c>
      <c r="B406" s="0" t="s">
        <v>81</v>
      </c>
      <c r="C406" s="0" t="s">
        <v>36</v>
      </c>
      <c r="D406" s="0" t="s">
        <v>37</v>
      </c>
      <c r="J406" s="0" t="n">
        <v>35.8985809393672</v>
      </c>
      <c r="K406" s="0" t="n">
        <v>20</v>
      </c>
      <c r="L406" s="0" t="n">
        <v>167.29864187849</v>
      </c>
      <c r="M406" s="0" t="n">
        <v>0.752510185819243</v>
      </c>
      <c r="N406" s="0" t="n">
        <v>9.99400359784132E-005</v>
      </c>
      <c r="O406" s="0" t="n">
        <f aca="false">VLOOKUP(D406,'paramètres CI'!$A$1:$B$6,2)</f>
        <v>0.0385046990211696</v>
      </c>
    </row>
    <row r="407" customFormat="false" ht="13.8" hidden="false" customHeight="false" outlineLevel="0" collapsed="false">
      <c r="A407" s="0" t="s">
        <v>14</v>
      </c>
      <c r="B407" s="0" t="s">
        <v>81</v>
      </c>
      <c r="C407" s="0" t="s">
        <v>38</v>
      </c>
      <c r="D407" s="0" t="s">
        <v>39</v>
      </c>
      <c r="J407" s="0" t="n">
        <v>25.1837768069426</v>
      </c>
      <c r="K407" s="0" t="n">
        <v>20</v>
      </c>
      <c r="L407" s="0" t="n">
        <v>180.725165582326</v>
      </c>
      <c r="M407" s="0" t="n">
        <v>0.980105766965097</v>
      </c>
      <c r="N407" s="0" t="n">
        <v>9.99400359784132E-005</v>
      </c>
      <c r="O407" s="0" t="n">
        <f aca="false">VLOOKUP(D407,'paramètres CI'!$A$1:$B$6,2)</f>
        <v>0.022045059962018</v>
      </c>
    </row>
    <row r="408" customFormat="false" ht="13.8" hidden="false" customHeight="false" outlineLevel="0" collapsed="false">
      <c r="A408" s="0" t="s">
        <v>14</v>
      </c>
      <c r="B408" s="0" t="s">
        <v>81</v>
      </c>
      <c r="C408" s="0" t="s">
        <v>40</v>
      </c>
      <c r="D408" s="0" t="s">
        <v>37</v>
      </c>
      <c r="J408" s="0" t="n">
        <v>28.7188647514938</v>
      </c>
      <c r="K408" s="0" t="n">
        <v>20</v>
      </c>
      <c r="L408" s="0" t="n">
        <v>167.29864187849</v>
      </c>
      <c r="M408" s="0" t="n">
        <v>0.516901602634915</v>
      </c>
      <c r="N408" s="0" t="n">
        <v>0.0254330842266834</v>
      </c>
      <c r="O408" s="0" t="n">
        <f aca="false">VLOOKUP(D408,'paramètres CI'!$A$1:$B$6,2)</f>
        <v>0.0385046990211696</v>
      </c>
    </row>
    <row r="409" customFormat="false" ht="13.8" hidden="false" customHeight="false" outlineLevel="0" collapsed="false">
      <c r="A409" s="0" t="s">
        <v>14</v>
      </c>
      <c r="B409" s="0" t="s">
        <v>81</v>
      </c>
      <c r="C409" s="0" t="s">
        <v>41</v>
      </c>
      <c r="D409" s="0" t="s">
        <v>39</v>
      </c>
      <c r="J409" s="0" t="n">
        <v>20.1470214455541</v>
      </c>
      <c r="K409" s="0" t="n">
        <v>20</v>
      </c>
      <c r="L409" s="0" t="n">
        <v>180.725165582326</v>
      </c>
      <c r="M409" s="0" t="n">
        <v>0.604630993326967</v>
      </c>
      <c r="N409" s="0" t="n">
        <v>0.352499029590739</v>
      </c>
      <c r="O409" s="0" t="n">
        <f aca="false">VLOOKUP(D409,'paramètres CI'!$A$1:$B$6,2)</f>
        <v>0.022045059962018</v>
      </c>
    </row>
    <row r="410" customFormat="false" ht="13.8" hidden="false" customHeight="false" outlineLevel="0" collapsed="false">
      <c r="A410" s="0" t="s">
        <v>14</v>
      </c>
      <c r="B410" s="0" t="s">
        <v>81</v>
      </c>
      <c r="C410" s="0" t="s">
        <v>45</v>
      </c>
      <c r="D410" s="0" t="s">
        <v>43</v>
      </c>
      <c r="J410" s="0" t="n">
        <v>10</v>
      </c>
      <c r="K410" s="0" t="n">
        <v>13</v>
      </c>
      <c r="L410" s="0" t="n">
        <v>135.443337155461</v>
      </c>
      <c r="M410" s="0" t="n">
        <v>0.9</v>
      </c>
      <c r="N410" s="0" t="n">
        <v>0.274790615245096</v>
      </c>
      <c r="O410" s="0" t="n">
        <f aca="false">VLOOKUP(D410,'paramètres CI'!$A$1:$B$6,2)</f>
        <v>0.0935912806596305</v>
      </c>
    </row>
    <row r="411" customFormat="false" ht="13.8" hidden="false" customHeight="false" outlineLevel="0" collapsed="false">
      <c r="A411" s="0" t="s">
        <v>14</v>
      </c>
      <c r="B411" s="0" t="s">
        <v>81</v>
      </c>
      <c r="C411" s="0" t="s">
        <v>46</v>
      </c>
      <c r="D411" s="0" t="s">
        <v>43</v>
      </c>
      <c r="J411" s="0" t="n">
        <v>12</v>
      </c>
      <c r="K411" s="0" t="n">
        <v>13</v>
      </c>
      <c r="L411" s="0" t="n">
        <v>135.443337155461</v>
      </c>
      <c r="M411" s="0" t="n">
        <v>1</v>
      </c>
      <c r="N411" s="0" t="n">
        <v>9.99400359784132E-005</v>
      </c>
      <c r="O411" s="0" t="n">
        <f aca="false">VLOOKUP(D411,'paramètres CI'!$A$1:$B$6,2)</f>
        <v>0.0935912806596305</v>
      </c>
    </row>
    <row r="412" customFormat="false" ht="13.8" hidden="false" customHeight="false" outlineLevel="0" collapsed="false">
      <c r="A412" s="0" t="s">
        <v>14</v>
      </c>
      <c r="B412" s="0" t="s">
        <v>81</v>
      </c>
      <c r="C412" s="0" t="s">
        <v>48</v>
      </c>
      <c r="D412" s="0" t="s">
        <v>43</v>
      </c>
      <c r="J412" s="0" t="n">
        <v>104.872356980766</v>
      </c>
      <c r="K412" s="0" t="n">
        <v>20</v>
      </c>
      <c r="L412" s="0" t="n">
        <v>151.937301693778</v>
      </c>
      <c r="M412" s="0" t="n">
        <v>2.83163023255814</v>
      </c>
      <c r="N412" s="0" t="n">
        <v>0.125176096634049</v>
      </c>
      <c r="O412" s="0" t="n">
        <f aca="false">VLOOKUP(D412,'paramètres CI'!$A$1:$B$6,2)</f>
        <v>0.0935912806596305</v>
      </c>
    </row>
    <row r="413" customFormat="false" ht="13.8" hidden="false" customHeight="false" outlineLevel="0" collapsed="false">
      <c r="A413" s="0" t="s">
        <v>14</v>
      </c>
      <c r="B413" s="0" t="s">
        <v>81</v>
      </c>
      <c r="C413" s="0" t="s">
        <v>49</v>
      </c>
      <c r="D413" s="0" t="s">
        <v>43</v>
      </c>
      <c r="J413" s="0" t="n">
        <v>131.090446225958</v>
      </c>
      <c r="K413" s="0" t="n">
        <v>20</v>
      </c>
      <c r="L413" s="0" t="n">
        <v>151.937301693778</v>
      </c>
      <c r="M413" s="0" t="n">
        <v>3.39795627906976</v>
      </c>
      <c r="N413" s="0" t="n">
        <v>9.99400359784132E-005</v>
      </c>
      <c r="O413" s="0" t="n">
        <f aca="false">VLOOKUP(D413,'paramètres CI'!$A$1:$B$6,2)</f>
        <v>0.0935912806596305</v>
      </c>
    </row>
    <row r="414" customFormat="false" ht="13.8" hidden="false" customHeight="false" outlineLevel="0" collapsed="false">
      <c r="A414" s="0" t="s">
        <v>14</v>
      </c>
      <c r="B414" s="0" t="s">
        <v>81</v>
      </c>
      <c r="C414" s="0" t="s">
        <v>55</v>
      </c>
      <c r="D414" s="0" t="s">
        <v>43</v>
      </c>
      <c r="J414" s="0" t="n">
        <v>53.9754461641502</v>
      </c>
      <c r="K414" s="0" t="n">
        <v>17</v>
      </c>
      <c r="L414" s="0" t="n">
        <v>155.428702526351</v>
      </c>
      <c r="M414" s="0" t="n">
        <v>2.67297488372093</v>
      </c>
      <c r="N414" s="0" t="n">
        <v>0.175047602837731</v>
      </c>
      <c r="O414" s="0" t="n">
        <f aca="false">VLOOKUP(D414,'paramètres CI'!$A$1:$B$6,2)</f>
        <v>0.0935912806596305</v>
      </c>
    </row>
    <row r="415" customFormat="false" ht="13.8" hidden="false" customHeight="false" outlineLevel="0" collapsed="false">
      <c r="A415" s="0" t="s">
        <v>14</v>
      </c>
      <c r="B415" s="0" t="s">
        <v>81</v>
      </c>
      <c r="C415" s="0" t="s">
        <v>56</v>
      </c>
      <c r="D415" s="0" t="s">
        <v>43</v>
      </c>
      <c r="J415" s="0" t="n">
        <v>67.4693077051877</v>
      </c>
      <c r="K415" s="0" t="n">
        <v>17</v>
      </c>
      <c r="L415" s="0" t="n">
        <v>155.428702526351</v>
      </c>
      <c r="M415" s="0" t="n">
        <v>3.32861023255814</v>
      </c>
      <c r="N415" s="0" t="n">
        <v>9.99400359784132E-005</v>
      </c>
      <c r="O415" s="0" t="n">
        <f aca="false">VLOOKUP(D415,'paramètres CI'!$A$1:$B$6,2)</f>
        <v>0.0935912806596305</v>
      </c>
    </row>
    <row r="416" customFormat="false" ht="13.8" hidden="false" customHeight="false" outlineLevel="0" collapsed="false">
      <c r="A416" s="0" t="s">
        <v>14</v>
      </c>
      <c r="B416" s="0" t="s">
        <v>82</v>
      </c>
      <c r="C416" s="0" t="s">
        <v>32</v>
      </c>
      <c r="D416" s="0" t="s">
        <v>33</v>
      </c>
      <c r="J416" s="0" t="n">
        <v>37.7705556014825</v>
      </c>
      <c r="K416" s="0" t="n">
        <v>25</v>
      </c>
      <c r="L416" s="0" t="n">
        <v>157.710010201329</v>
      </c>
      <c r="M416" s="0" t="n">
        <v>0.720037313432835</v>
      </c>
      <c r="N416" s="0" t="n">
        <v>0.130806454591788</v>
      </c>
      <c r="O416" s="0" t="n">
        <f aca="false">VLOOKUP(D416,'paramètres CI'!$A$1:$B$6,2)</f>
        <v>0.033584731604575</v>
      </c>
    </row>
    <row r="417" customFormat="false" ht="13.8" hidden="false" customHeight="false" outlineLevel="0" collapsed="false">
      <c r="A417" s="0" t="s">
        <v>14</v>
      </c>
      <c r="B417" s="0" t="s">
        <v>82</v>
      </c>
      <c r="C417" s="0" t="s">
        <v>35</v>
      </c>
      <c r="D417" s="0" t="s">
        <v>33</v>
      </c>
      <c r="J417" s="0" t="n">
        <v>47.2131945018532</v>
      </c>
      <c r="K417" s="0" t="n">
        <v>25</v>
      </c>
      <c r="L417" s="0" t="n">
        <v>157.710010201329</v>
      </c>
      <c r="M417" s="0" t="n">
        <v>0.864044776119403</v>
      </c>
      <c r="N417" s="0" t="n">
        <v>9.99400359784132E-005</v>
      </c>
      <c r="O417" s="0" t="n">
        <f aca="false">VLOOKUP(D417,'paramètres CI'!$A$1:$B$6,2)</f>
        <v>0.033584731604575</v>
      </c>
    </row>
    <row r="418" customFormat="false" ht="13.8" hidden="false" customHeight="false" outlineLevel="0" collapsed="false">
      <c r="A418" s="0" t="s">
        <v>14</v>
      </c>
      <c r="B418" s="0" t="s">
        <v>82</v>
      </c>
      <c r="C418" s="0" t="s">
        <v>36</v>
      </c>
      <c r="D418" s="0" t="s">
        <v>37</v>
      </c>
      <c r="J418" s="0" t="n">
        <v>31.4946943532671</v>
      </c>
      <c r="K418" s="0" t="n">
        <v>20</v>
      </c>
      <c r="L418" s="0" t="n">
        <v>160.922603226603</v>
      </c>
      <c r="M418" s="0" t="n">
        <v>0.767832329983296</v>
      </c>
      <c r="N418" s="0" t="n">
        <v>9.99400359784132E-005</v>
      </c>
      <c r="O418" s="0" t="n">
        <f aca="false">VLOOKUP(D418,'paramètres CI'!$A$1:$B$6,2)</f>
        <v>0.0385046990211696</v>
      </c>
    </row>
    <row r="419" customFormat="false" ht="13.8" hidden="false" customHeight="false" outlineLevel="0" collapsed="false">
      <c r="A419" s="0" t="s">
        <v>14</v>
      </c>
      <c r="B419" s="0" t="s">
        <v>82</v>
      </c>
      <c r="C419" s="0" t="s">
        <v>38</v>
      </c>
      <c r="D419" s="0" t="s">
        <v>39</v>
      </c>
      <c r="J419" s="0" t="n">
        <v>22.7816478737495</v>
      </c>
      <c r="K419" s="0" t="n">
        <v>20</v>
      </c>
      <c r="L419" s="0" t="n">
        <v>135.088082860758</v>
      </c>
      <c r="M419" s="0" t="n">
        <v>0.98279976359244</v>
      </c>
      <c r="N419" s="0" t="n">
        <v>9.99400359784132E-005</v>
      </c>
      <c r="O419" s="0" t="n">
        <f aca="false">VLOOKUP(D419,'paramètres CI'!$A$1:$B$6,2)</f>
        <v>0.022045059962018</v>
      </c>
    </row>
    <row r="420" customFormat="false" ht="13.8" hidden="false" customHeight="false" outlineLevel="0" collapsed="false">
      <c r="A420" s="0" t="s">
        <v>14</v>
      </c>
      <c r="B420" s="0" t="s">
        <v>82</v>
      </c>
      <c r="C420" s="0" t="s">
        <v>40</v>
      </c>
      <c r="D420" s="0" t="s">
        <v>37</v>
      </c>
      <c r="J420" s="0" t="n">
        <v>25.1957554826137</v>
      </c>
      <c r="K420" s="0" t="n">
        <v>20</v>
      </c>
      <c r="L420" s="0" t="n">
        <v>160.922603226603</v>
      </c>
      <c r="M420" s="0" t="n">
        <v>0.559487020564018</v>
      </c>
      <c r="N420" s="0" t="n">
        <v>0.0354934529026675</v>
      </c>
      <c r="O420" s="0" t="n">
        <f aca="false">VLOOKUP(D420,'paramètres CI'!$A$1:$B$6,2)</f>
        <v>0.0385046990211696</v>
      </c>
    </row>
    <row r="421" customFormat="false" ht="13.8" hidden="false" customHeight="false" outlineLevel="0" collapsed="false">
      <c r="A421" s="0" t="s">
        <v>14</v>
      </c>
      <c r="B421" s="0" t="s">
        <v>82</v>
      </c>
      <c r="C421" s="0" t="s">
        <v>41</v>
      </c>
      <c r="D421" s="0" t="s">
        <v>39</v>
      </c>
      <c r="J421" s="0" t="n">
        <v>18.2253182989996</v>
      </c>
      <c r="K421" s="0" t="n">
        <v>20</v>
      </c>
      <c r="L421" s="0" t="n">
        <v>135.088082860758</v>
      </c>
      <c r="M421" s="0" t="n">
        <v>0.577211061459759</v>
      </c>
      <c r="N421" s="0" t="n">
        <v>0.221062908260123</v>
      </c>
      <c r="O421" s="0" t="n">
        <f aca="false">VLOOKUP(D421,'paramètres CI'!$A$1:$B$6,2)</f>
        <v>0.022045059962018</v>
      </c>
    </row>
    <row r="422" customFormat="false" ht="13.8" hidden="false" customHeight="false" outlineLevel="0" collapsed="false">
      <c r="A422" s="0" t="s">
        <v>14</v>
      </c>
      <c r="B422" s="0" t="s">
        <v>82</v>
      </c>
      <c r="C422" s="0" t="s">
        <v>45</v>
      </c>
      <c r="D422" s="0" t="s">
        <v>43</v>
      </c>
      <c r="J422" s="0" t="n">
        <v>10</v>
      </c>
      <c r="K422" s="0" t="n">
        <v>13</v>
      </c>
      <c r="L422" s="0" t="n">
        <v>118.683058314076</v>
      </c>
      <c r="M422" s="0" t="n">
        <v>0.9</v>
      </c>
      <c r="N422" s="0" t="n">
        <v>0.288272045563442</v>
      </c>
      <c r="O422" s="0" t="n">
        <f aca="false">VLOOKUP(D422,'paramètres CI'!$A$1:$B$6,2)</f>
        <v>0.0935912806596305</v>
      </c>
    </row>
    <row r="423" customFormat="false" ht="13.8" hidden="false" customHeight="false" outlineLevel="0" collapsed="false">
      <c r="A423" s="0" t="s">
        <v>14</v>
      </c>
      <c r="B423" s="0" t="s">
        <v>82</v>
      </c>
      <c r="C423" s="0" t="s">
        <v>46</v>
      </c>
      <c r="D423" s="0" t="s">
        <v>43</v>
      </c>
      <c r="J423" s="0" t="n">
        <v>12</v>
      </c>
      <c r="K423" s="0" t="n">
        <v>13</v>
      </c>
      <c r="L423" s="0" t="n">
        <v>118.683058314076</v>
      </c>
      <c r="M423" s="0" t="n">
        <v>1</v>
      </c>
      <c r="N423" s="0" t="n">
        <v>9.99400359784132E-005</v>
      </c>
      <c r="O423" s="0" t="n">
        <f aca="false">VLOOKUP(D423,'paramètres CI'!$A$1:$B$6,2)</f>
        <v>0.0935912806596305</v>
      </c>
    </row>
    <row r="424" customFormat="false" ht="13.8" hidden="false" customHeight="false" outlineLevel="0" collapsed="false">
      <c r="A424" s="0" t="s">
        <v>14</v>
      </c>
      <c r="B424" s="0" t="s">
        <v>82</v>
      </c>
      <c r="C424" s="0" t="s">
        <v>48</v>
      </c>
      <c r="D424" s="0" t="s">
        <v>43</v>
      </c>
      <c r="J424" s="0" t="n">
        <v>100.596183615789</v>
      </c>
      <c r="K424" s="0" t="n">
        <v>20</v>
      </c>
      <c r="L424" s="0" t="n">
        <v>140.541183576443</v>
      </c>
      <c r="M424" s="0" t="n">
        <v>2.84935813953488</v>
      </c>
      <c r="N424" s="0" t="n">
        <v>0.136604889966977</v>
      </c>
      <c r="O424" s="0" t="n">
        <f aca="false">VLOOKUP(D424,'paramètres CI'!$A$1:$B$6,2)</f>
        <v>0.0935912806596305</v>
      </c>
    </row>
    <row r="425" customFormat="false" ht="13.8" hidden="false" customHeight="false" outlineLevel="0" collapsed="false">
      <c r="A425" s="0" t="s">
        <v>14</v>
      </c>
      <c r="B425" s="0" t="s">
        <v>82</v>
      </c>
      <c r="C425" s="0" t="s">
        <v>49</v>
      </c>
      <c r="D425" s="0" t="s">
        <v>43</v>
      </c>
      <c r="J425" s="0" t="n">
        <v>125.745229519737</v>
      </c>
      <c r="K425" s="0" t="n">
        <v>20</v>
      </c>
      <c r="L425" s="0" t="n">
        <v>140.541183576443</v>
      </c>
      <c r="M425" s="0" t="n">
        <v>3.41922976744186</v>
      </c>
      <c r="N425" s="0" t="n">
        <v>9.99400359784132E-005</v>
      </c>
      <c r="O425" s="0" t="n">
        <f aca="false">VLOOKUP(D425,'paramètres CI'!$A$1:$B$6,2)</f>
        <v>0.0935912806596305</v>
      </c>
    </row>
    <row r="426" customFormat="false" ht="13.8" hidden="false" customHeight="false" outlineLevel="0" collapsed="false">
      <c r="A426" s="0" t="s">
        <v>14</v>
      </c>
      <c r="B426" s="0" t="s">
        <v>82</v>
      </c>
      <c r="C426" s="0" t="s">
        <v>55</v>
      </c>
      <c r="D426" s="0" t="s">
        <v>43</v>
      </c>
      <c r="J426" s="0" t="n">
        <v>47.4383773330619</v>
      </c>
      <c r="K426" s="0" t="n">
        <v>17</v>
      </c>
      <c r="L426" s="0" t="n">
        <v>138.392804234409</v>
      </c>
      <c r="M426" s="0" t="n">
        <v>2.68970950166112</v>
      </c>
      <c r="N426" s="0" t="n">
        <v>0.187160608499132</v>
      </c>
      <c r="O426" s="0" t="n">
        <f aca="false">VLOOKUP(D426,'paramètres CI'!$A$1:$B$6,2)</f>
        <v>0.0935912806596305</v>
      </c>
    </row>
    <row r="427" customFormat="false" ht="13.8" hidden="false" customHeight="false" outlineLevel="0" collapsed="false">
      <c r="A427" s="0" t="s">
        <v>14</v>
      </c>
      <c r="B427" s="0" t="s">
        <v>82</v>
      </c>
      <c r="C427" s="0" t="s">
        <v>56</v>
      </c>
      <c r="D427" s="0" t="s">
        <v>43</v>
      </c>
      <c r="J427" s="0" t="n">
        <v>59.2979716663273</v>
      </c>
      <c r="K427" s="0" t="n">
        <v>17</v>
      </c>
      <c r="L427" s="0" t="n">
        <v>138.392804234409</v>
      </c>
      <c r="M427" s="0" t="n">
        <v>3.34944956810631</v>
      </c>
      <c r="N427" s="0" t="n">
        <v>9.99400359784132E-005</v>
      </c>
      <c r="O427" s="0" t="n">
        <f aca="false">VLOOKUP(D427,'paramètres CI'!$A$1:$B$6,2)</f>
        <v>0.0935912806596305</v>
      </c>
    </row>
    <row r="428" customFormat="false" ht="13.8" hidden="false" customHeight="false" outlineLevel="0" collapsed="false">
      <c r="A428" s="0" t="s">
        <v>14</v>
      </c>
      <c r="B428" s="0" t="s">
        <v>83</v>
      </c>
      <c r="C428" s="0" t="s">
        <v>32</v>
      </c>
      <c r="D428" s="0" t="s">
        <v>33</v>
      </c>
      <c r="J428" s="0" t="n">
        <v>73.78</v>
      </c>
      <c r="K428" s="0" t="n">
        <v>25</v>
      </c>
      <c r="L428" s="0" t="n">
        <v>124.160132150428</v>
      </c>
      <c r="M428" s="0" t="n">
        <v>0.703169805394075</v>
      </c>
      <c r="N428" s="0" t="n">
        <v>0.0122633992695623</v>
      </c>
      <c r="O428" s="0" t="n">
        <f aca="false">VLOOKUP(D428,'paramètres CI'!$A$1:$B$6,2)</f>
        <v>0.033584731604575</v>
      </c>
    </row>
    <row r="429" customFormat="false" ht="13.8" hidden="false" customHeight="false" outlineLevel="0" collapsed="false">
      <c r="A429" s="0" t="s">
        <v>14</v>
      </c>
      <c r="B429" s="0" t="s">
        <v>83</v>
      </c>
      <c r="C429" s="0" t="s">
        <v>32</v>
      </c>
      <c r="D429" s="0" t="s">
        <v>34</v>
      </c>
      <c r="J429" s="0" t="n">
        <v>73.78</v>
      </c>
      <c r="K429" s="0" t="n">
        <v>25</v>
      </c>
      <c r="L429" s="0" t="n">
        <v>108.843645281403</v>
      </c>
      <c r="M429" s="0" t="n">
        <v>0.67915261293325</v>
      </c>
      <c r="N429" s="0" t="n">
        <v>0.261774047453139</v>
      </c>
      <c r="O429" s="0" t="n">
        <f aca="false">VLOOKUP(D429,'paramètres CI'!$A$1:$B$6,2)</f>
        <v>0.0424847883250769</v>
      </c>
    </row>
    <row r="430" customFormat="false" ht="13.8" hidden="false" customHeight="false" outlineLevel="0" collapsed="false">
      <c r="A430" s="0" t="s">
        <v>14</v>
      </c>
      <c r="B430" s="0" t="s">
        <v>83</v>
      </c>
      <c r="C430" s="0" t="s">
        <v>35</v>
      </c>
      <c r="D430" s="0" t="s">
        <v>33</v>
      </c>
      <c r="J430" s="0" t="n">
        <v>92.225</v>
      </c>
      <c r="K430" s="0" t="n">
        <v>25</v>
      </c>
      <c r="L430" s="0" t="n">
        <v>124.160132150428</v>
      </c>
      <c r="M430" s="0" t="n">
        <v>0.84380376647289</v>
      </c>
      <c r="N430" s="0" t="n">
        <v>9.99300489657242E-005</v>
      </c>
      <c r="O430" s="0" t="n">
        <f aca="false">VLOOKUP(D430,'paramètres CI'!$A$1:$B$6,2)</f>
        <v>0.033584731604575</v>
      </c>
    </row>
    <row r="431" customFormat="false" ht="13.8" hidden="false" customHeight="false" outlineLevel="0" collapsed="false">
      <c r="A431" s="0" t="s">
        <v>14</v>
      </c>
      <c r="B431" s="0" t="s">
        <v>83</v>
      </c>
      <c r="C431" s="0" t="s">
        <v>35</v>
      </c>
      <c r="D431" s="0" t="s">
        <v>34</v>
      </c>
      <c r="J431" s="0" t="n">
        <v>92.225</v>
      </c>
      <c r="K431" s="0" t="n">
        <v>25</v>
      </c>
      <c r="L431" s="0" t="n">
        <v>108.843645281403</v>
      </c>
      <c r="M431" s="0" t="n">
        <v>0.8149831355199</v>
      </c>
      <c r="N431" s="0" t="n">
        <v>9.99300489657242E-005</v>
      </c>
      <c r="O431" s="0" t="n">
        <f aca="false">VLOOKUP(D431,'paramètres CI'!$A$1:$B$6,2)</f>
        <v>0.0424847883250769</v>
      </c>
    </row>
    <row r="432" customFormat="false" ht="13.8" hidden="false" customHeight="false" outlineLevel="0" collapsed="false">
      <c r="A432" s="0" t="s">
        <v>14</v>
      </c>
      <c r="B432" s="0" t="s">
        <v>83</v>
      </c>
      <c r="C432" s="0" t="s">
        <v>36</v>
      </c>
      <c r="D432" s="0" t="s">
        <v>37</v>
      </c>
      <c r="J432" s="0" t="n">
        <v>100.388</v>
      </c>
      <c r="K432" s="0" t="n">
        <v>20</v>
      </c>
      <c r="L432" s="0" t="n">
        <v>150.865035815392</v>
      </c>
      <c r="M432" s="0" t="n">
        <v>0.746284322795158</v>
      </c>
      <c r="N432" s="0" t="n">
        <v>9.99300489657242E-005</v>
      </c>
      <c r="O432" s="0" t="n">
        <f aca="false">VLOOKUP(D432,'paramètres CI'!$A$1:$B$6,2)</f>
        <v>0.0385046990211696</v>
      </c>
    </row>
    <row r="433" customFormat="false" ht="13.8" hidden="false" customHeight="false" outlineLevel="0" collapsed="false">
      <c r="A433" s="0" t="s">
        <v>14</v>
      </c>
      <c r="B433" s="0" t="s">
        <v>83</v>
      </c>
      <c r="C433" s="0" t="s">
        <v>38</v>
      </c>
      <c r="D433" s="0" t="s">
        <v>39</v>
      </c>
      <c r="J433" s="0" t="n">
        <v>100.388</v>
      </c>
      <c r="K433" s="0" t="n">
        <v>20</v>
      </c>
      <c r="L433" s="0" t="n">
        <v>132.7414794688</v>
      </c>
      <c r="M433" s="0" t="n">
        <v>0.973878889551827</v>
      </c>
      <c r="N433" s="0" t="n">
        <v>9.99300489657242E-005</v>
      </c>
      <c r="O433" s="0" t="n">
        <f aca="false">VLOOKUP(D433,'paramètres CI'!$A$1:$B$6,2)</f>
        <v>0.022045059962018</v>
      </c>
    </row>
    <row r="434" customFormat="false" ht="13.8" hidden="false" customHeight="false" outlineLevel="0" collapsed="false">
      <c r="A434" s="0" t="s">
        <v>14</v>
      </c>
      <c r="B434" s="0" t="s">
        <v>83</v>
      </c>
      <c r="C434" s="0" t="s">
        <v>40</v>
      </c>
      <c r="D434" s="0" t="s">
        <v>37</v>
      </c>
      <c r="J434" s="0" t="n">
        <v>80.3104</v>
      </c>
      <c r="K434" s="0" t="n">
        <v>20</v>
      </c>
      <c r="L434" s="0" t="n">
        <v>150.865035815392</v>
      </c>
      <c r="M434" s="0" t="n">
        <v>0.50606329995538</v>
      </c>
      <c r="N434" s="0" t="n">
        <v>0.0271723267017794</v>
      </c>
      <c r="O434" s="0" t="n">
        <f aca="false">VLOOKUP(D434,'paramètres CI'!$A$1:$B$6,2)</f>
        <v>0.0385046990211696</v>
      </c>
    </row>
    <row r="435" customFormat="false" ht="13.8" hidden="false" customHeight="false" outlineLevel="0" collapsed="false">
      <c r="A435" s="0" t="s">
        <v>14</v>
      </c>
      <c r="B435" s="0" t="s">
        <v>83</v>
      </c>
      <c r="C435" s="0" t="s">
        <v>41</v>
      </c>
      <c r="D435" s="0" t="s">
        <v>39</v>
      </c>
      <c r="J435" s="0" t="n">
        <v>80.3104</v>
      </c>
      <c r="K435" s="0" t="n">
        <v>20</v>
      </c>
      <c r="L435" s="0" t="n">
        <v>132.7414794688</v>
      </c>
      <c r="M435" s="0" t="n">
        <v>0.593795146080999</v>
      </c>
      <c r="N435" s="0" t="n">
        <v>0.250823769849468</v>
      </c>
      <c r="O435" s="0" t="n">
        <f aca="false">VLOOKUP(D435,'paramètres CI'!$A$1:$B$6,2)</f>
        <v>0.022045059962018</v>
      </c>
    </row>
    <row r="436" customFormat="false" ht="13.8" hidden="false" customHeight="false" outlineLevel="0" collapsed="false">
      <c r="A436" s="0" t="s">
        <v>14</v>
      </c>
      <c r="B436" s="0" t="s">
        <v>83</v>
      </c>
      <c r="C436" s="0" t="s">
        <v>45</v>
      </c>
      <c r="D436" s="0" t="s">
        <v>43</v>
      </c>
      <c r="J436" s="0" t="n">
        <v>10</v>
      </c>
      <c r="K436" s="0" t="n">
        <v>13</v>
      </c>
      <c r="L436" s="0" t="n">
        <v>107.273807447792</v>
      </c>
      <c r="M436" s="0" t="n">
        <v>0.9</v>
      </c>
      <c r="N436" s="0" t="n">
        <v>0.246622306468551</v>
      </c>
      <c r="O436" s="0" t="n">
        <f aca="false">VLOOKUP(D436,'paramètres CI'!$A$1:$B$6,2)</f>
        <v>0.0935912806596305</v>
      </c>
    </row>
    <row r="437" customFormat="false" ht="13.8" hidden="false" customHeight="false" outlineLevel="0" collapsed="false">
      <c r="A437" s="0" t="s">
        <v>14</v>
      </c>
      <c r="B437" s="0" t="s">
        <v>83</v>
      </c>
      <c r="C437" s="0" t="s">
        <v>46</v>
      </c>
      <c r="D437" s="0" t="s">
        <v>43</v>
      </c>
      <c r="J437" s="0" t="n">
        <v>12</v>
      </c>
      <c r="K437" s="0" t="n">
        <v>13</v>
      </c>
      <c r="L437" s="0" t="n">
        <v>107.273807447792</v>
      </c>
      <c r="M437" s="0" t="n">
        <v>1</v>
      </c>
      <c r="N437" s="0" t="n">
        <v>9.99300489657242E-005</v>
      </c>
      <c r="O437" s="0" t="n">
        <f aca="false">VLOOKUP(D437,'paramètres CI'!$A$1:$B$6,2)</f>
        <v>0.0935912806596305</v>
      </c>
    </row>
    <row r="438" customFormat="false" ht="13.8" hidden="false" customHeight="false" outlineLevel="0" collapsed="false">
      <c r="A438" s="0" t="s">
        <v>14</v>
      </c>
      <c r="B438" s="0" t="s">
        <v>83</v>
      </c>
      <c r="C438" s="0" t="s">
        <v>48</v>
      </c>
      <c r="D438" s="0" t="s">
        <v>43</v>
      </c>
      <c r="J438" s="0" t="n">
        <v>47.0799288319637</v>
      </c>
      <c r="K438" s="0" t="n">
        <v>20</v>
      </c>
      <c r="L438" s="0" t="n">
        <v>114.3499718888</v>
      </c>
      <c r="M438" s="0" t="n">
        <v>2.83163023255814</v>
      </c>
      <c r="N438" s="0" t="n">
        <v>0.085692321306252</v>
      </c>
      <c r="O438" s="0" t="n">
        <f aca="false">VLOOKUP(D438,'paramètres CI'!$A$1:$B$6,2)</f>
        <v>0.0935912806596305</v>
      </c>
    </row>
    <row r="439" customFormat="false" ht="13.8" hidden="false" customHeight="false" outlineLevel="0" collapsed="false">
      <c r="A439" s="0" t="s">
        <v>14</v>
      </c>
      <c r="B439" s="0" t="s">
        <v>83</v>
      </c>
      <c r="C439" s="0" t="s">
        <v>49</v>
      </c>
      <c r="D439" s="0" t="s">
        <v>43</v>
      </c>
      <c r="J439" s="0" t="n">
        <v>58.8499110399546</v>
      </c>
      <c r="K439" s="0" t="n">
        <v>20</v>
      </c>
      <c r="L439" s="0" t="n">
        <v>114.3499718888</v>
      </c>
      <c r="M439" s="0" t="n">
        <v>3.39795627906976</v>
      </c>
      <c r="N439" s="0" t="n">
        <v>9.99300489657242E-005</v>
      </c>
      <c r="O439" s="0" t="n">
        <f aca="false">VLOOKUP(D439,'paramètres CI'!$A$1:$B$6,2)</f>
        <v>0.0935912806596305</v>
      </c>
    </row>
    <row r="440" customFormat="false" ht="13.8" hidden="false" customHeight="false" outlineLevel="0" collapsed="false">
      <c r="A440" s="0" t="s">
        <v>14</v>
      </c>
      <c r="B440" s="0" t="s">
        <v>83</v>
      </c>
      <c r="C440" s="0" t="s">
        <v>55</v>
      </c>
      <c r="D440" s="0" t="s">
        <v>43</v>
      </c>
      <c r="J440" s="0" t="n">
        <v>133.0574</v>
      </c>
      <c r="K440" s="0" t="n">
        <v>17</v>
      </c>
      <c r="L440" s="0" t="n">
        <v>120.324935785651</v>
      </c>
      <c r="M440" s="0" t="n">
        <v>2.67297488372093</v>
      </c>
      <c r="N440" s="0" t="n">
        <v>0.114952318608488</v>
      </c>
      <c r="O440" s="0" t="n">
        <f aca="false">VLOOKUP(D440,'paramètres CI'!$A$1:$B$6,2)</f>
        <v>0.0935912806596305</v>
      </c>
    </row>
    <row r="441" customFormat="false" ht="13.8" hidden="false" customHeight="false" outlineLevel="0" collapsed="false">
      <c r="A441" s="0" t="s">
        <v>14</v>
      </c>
      <c r="B441" s="0" t="s">
        <v>83</v>
      </c>
      <c r="C441" s="0" t="s">
        <v>56</v>
      </c>
      <c r="D441" s="0" t="s">
        <v>43</v>
      </c>
      <c r="J441" s="0" t="n">
        <v>166.32175</v>
      </c>
      <c r="K441" s="0" t="n">
        <v>17</v>
      </c>
      <c r="L441" s="0" t="n">
        <v>120.324935785651</v>
      </c>
      <c r="M441" s="0" t="n">
        <v>3.32861023255814</v>
      </c>
      <c r="N441" s="0" t="n">
        <v>9.99300489657242E-005</v>
      </c>
      <c r="O441" s="0" t="n">
        <f aca="false">VLOOKUP(D441,'paramètres CI'!$A$1:$B$6,2)</f>
        <v>0.0935912806596305</v>
      </c>
    </row>
    <row r="442" customFormat="false" ht="13.8" hidden="false" customHeight="false" outlineLevel="0" collapsed="false">
      <c r="A442" s="0" t="s">
        <v>14</v>
      </c>
      <c r="B442" s="0" t="s">
        <v>84</v>
      </c>
      <c r="C442" s="0" t="s">
        <v>32</v>
      </c>
      <c r="D442" s="0" t="s">
        <v>33</v>
      </c>
      <c r="J442" s="0" t="n">
        <v>73.78</v>
      </c>
      <c r="K442" s="0" t="n">
        <v>25</v>
      </c>
      <c r="L442" s="0" t="n">
        <v>114.433064816473</v>
      </c>
      <c r="M442" s="0" t="n">
        <v>0.701480109375971</v>
      </c>
      <c r="N442" s="0" t="n">
        <v>0.0176743839176615</v>
      </c>
      <c r="O442" s="0" t="n">
        <f aca="false">VLOOKUP(D442,'paramètres CI'!$A$1:$B$6,2)</f>
        <v>0.033584731604575</v>
      </c>
    </row>
    <row r="443" customFormat="false" ht="13.8" hidden="false" customHeight="false" outlineLevel="0" collapsed="false">
      <c r="A443" s="0" t="s">
        <v>14</v>
      </c>
      <c r="B443" s="0" t="s">
        <v>84</v>
      </c>
      <c r="C443" s="0" t="s">
        <v>32</v>
      </c>
      <c r="D443" s="0" t="s">
        <v>34</v>
      </c>
      <c r="J443" s="0" t="n">
        <v>73.78</v>
      </c>
      <c r="K443" s="0" t="n">
        <v>25</v>
      </c>
      <c r="L443" s="0" t="n">
        <v>109.079127730229</v>
      </c>
      <c r="M443" s="0" t="n">
        <v>0.684807124824684</v>
      </c>
      <c r="N443" s="0" t="n">
        <v>0.20885779302119</v>
      </c>
      <c r="O443" s="0" t="n">
        <f aca="false">VLOOKUP(D443,'paramètres CI'!$A$1:$B$6,2)</f>
        <v>0.0424847883250769</v>
      </c>
    </row>
    <row r="444" customFormat="false" ht="13.8" hidden="false" customHeight="false" outlineLevel="0" collapsed="false">
      <c r="A444" s="0" t="s">
        <v>14</v>
      </c>
      <c r="B444" s="0" t="s">
        <v>84</v>
      </c>
      <c r="C444" s="0" t="s">
        <v>35</v>
      </c>
      <c r="D444" s="0" t="s">
        <v>33</v>
      </c>
      <c r="J444" s="0" t="n">
        <v>92.225</v>
      </c>
      <c r="K444" s="0" t="n">
        <v>25</v>
      </c>
      <c r="L444" s="0" t="n">
        <v>114.433064816473</v>
      </c>
      <c r="M444" s="0" t="n">
        <v>0.841776131251165</v>
      </c>
      <c r="N444" s="0" t="n">
        <v>9.99300489657242E-005</v>
      </c>
      <c r="O444" s="0" t="n">
        <f aca="false">VLOOKUP(D444,'paramètres CI'!$A$1:$B$6,2)</f>
        <v>0.033584731604575</v>
      </c>
    </row>
    <row r="445" customFormat="false" ht="13.8" hidden="false" customHeight="false" outlineLevel="0" collapsed="false">
      <c r="A445" s="0" t="s">
        <v>14</v>
      </c>
      <c r="B445" s="0" t="s">
        <v>84</v>
      </c>
      <c r="C445" s="0" t="s">
        <v>35</v>
      </c>
      <c r="D445" s="0" t="s">
        <v>34</v>
      </c>
      <c r="J445" s="0" t="n">
        <v>92.225</v>
      </c>
      <c r="K445" s="0" t="n">
        <v>25</v>
      </c>
      <c r="L445" s="0" t="n">
        <v>109.079127730229</v>
      </c>
      <c r="M445" s="0" t="n">
        <v>0.821768549789621</v>
      </c>
      <c r="N445" s="0" t="n">
        <v>9.99300489657242E-005</v>
      </c>
      <c r="O445" s="0" t="n">
        <f aca="false">VLOOKUP(D445,'paramètres CI'!$A$1:$B$6,2)</f>
        <v>0.0424847883250769</v>
      </c>
    </row>
    <row r="446" customFormat="false" ht="13.8" hidden="false" customHeight="false" outlineLevel="0" collapsed="false">
      <c r="A446" s="0" t="s">
        <v>14</v>
      </c>
      <c r="B446" s="0" t="s">
        <v>84</v>
      </c>
      <c r="C446" s="0" t="s">
        <v>36</v>
      </c>
      <c r="D446" s="0" t="s">
        <v>37</v>
      </c>
      <c r="J446" s="0" t="n">
        <v>100.388</v>
      </c>
      <c r="K446" s="0" t="n">
        <v>20</v>
      </c>
      <c r="L446" s="0" t="n">
        <v>145.012525117915</v>
      </c>
      <c r="M446" s="0" t="n">
        <v>0.746282122129223</v>
      </c>
      <c r="N446" s="0" t="n">
        <v>9.99300489657242E-005</v>
      </c>
      <c r="O446" s="0" t="n">
        <f aca="false">VLOOKUP(D446,'paramètres CI'!$A$1:$B$6,2)</f>
        <v>0.0385046990211696</v>
      </c>
    </row>
    <row r="447" customFormat="false" ht="13.8" hidden="false" customHeight="false" outlineLevel="0" collapsed="false">
      <c r="A447" s="0" t="s">
        <v>14</v>
      </c>
      <c r="B447" s="0" t="s">
        <v>84</v>
      </c>
      <c r="C447" s="0" t="s">
        <v>38</v>
      </c>
      <c r="D447" s="0" t="s">
        <v>39</v>
      </c>
      <c r="J447" s="0" t="n">
        <v>100.388</v>
      </c>
      <c r="K447" s="0" t="n">
        <v>20</v>
      </c>
      <c r="L447" s="0" t="n">
        <v>132.361322280761</v>
      </c>
      <c r="M447" s="0" t="n">
        <v>0.97387745580958</v>
      </c>
      <c r="N447" s="0" t="n">
        <v>9.99300489657242E-005</v>
      </c>
      <c r="O447" s="0" t="n">
        <f aca="false">VLOOKUP(D447,'paramètres CI'!$A$1:$B$6,2)</f>
        <v>0.022045059962018</v>
      </c>
    </row>
    <row r="448" customFormat="false" ht="13.8" hidden="false" customHeight="false" outlineLevel="0" collapsed="false">
      <c r="A448" s="0" t="s">
        <v>14</v>
      </c>
      <c r="B448" s="0" t="s">
        <v>84</v>
      </c>
      <c r="C448" s="0" t="s">
        <v>40</v>
      </c>
      <c r="D448" s="0" t="s">
        <v>37</v>
      </c>
      <c r="J448" s="0" t="n">
        <v>80.3104</v>
      </c>
      <c r="K448" s="0" t="n">
        <v>20</v>
      </c>
      <c r="L448" s="0" t="n">
        <v>145.012525117915</v>
      </c>
      <c r="M448" s="0" t="n">
        <v>0.506059799841932</v>
      </c>
      <c r="N448" s="0" t="n">
        <v>0.0355517290898338</v>
      </c>
      <c r="O448" s="0" t="n">
        <f aca="false">VLOOKUP(D448,'paramètres CI'!$A$1:$B$6,2)</f>
        <v>0.0385046990211696</v>
      </c>
    </row>
    <row r="449" customFormat="false" ht="13.8" hidden="false" customHeight="false" outlineLevel="0" collapsed="false">
      <c r="A449" s="0" t="s">
        <v>14</v>
      </c>
      <c r="B449" s="0" t="s">
        <v>84</v>
      </c>
      <c r="C449" s="0" t="s">
        <v>41</v>
      </c>
      <c r="D449" s="0" t="s">
        <v>39</v>
      </c>
      <c r="J449" s="0" t="n">
        <v>80.3104</v>
      </c>
      <c r="K449" s="0" t="n">
        <v>20</v>
      </c>
      <c r="L449" s="0" t="n">
        <v>132.361322280761</v>
      </c>
      <c r="M449" s="0" t="n">
        <v>0.593792737088286</v>
      </c>
      <c r="N449" s="0" t="n">
        <v>0.237776154280676</v>
      </c>
      <c r="O449" s="0" t="n">
        <f aca="false">VLOOKUP(D449,'paramètres CI'!$A$1:$B$6,2)</f>
        <v>0.022045059962018</v>
      </c>
    </row>
    <row r="450" customFormat="false" ht="13.8" hidden="false" customHeight="false" outlineLevel="0" collapsed="false">
      <c r="A450" s="0" t="s">
        <v>14</v>
      </c>
      <c r="B450" s="0" t="s">
        <v>84</v>
      </c>
      <c r="C450" s="0" t="s">
        <v>45</v>
      </c>
      <c r="D450" s="0" t="s">
        <v>43</v>
      </c>
      <c r="J450" s="0" t="n">
        <v>10</v>
      </c>
      <c r="K450" s="0" t="n">
        <v>13</v>
      </c>
      <c r="L450" s="0" t="n">
        <v>107.210036292133</v>
      </c>
      <c r="M450" s="0" t="n">
        <v>0.9</v>
      </c>
      <c r="N450" s="0" t="n">
        <v>0.27122287433686</v>
      </c>
      <c r="O450" s="0" t="n">
        <f aca="false">VLOOKUP(D450,'paramètres CI'!$A$1:$B$6,2)</f>
        <v>0.0935912806596305</v>
      </c>
    </row>
    <row r="451" customFormat="false" ht="13.8" hidden="false" customHeight="false" outlineLevel="0" collapsed="false">
      <c r="A451" s="0" t="s">
        <v>14</v>
      </c>
      <c r="B451" s="0" t="s">
        <v>84</v>
      </c>
      <c r="C451" s="0" t="s">
        <v>46</v>
      </c>
      <c r="D451" s="0" t="s">
        <v>43</v>
      </c>
      <c r="J451" s="0" t="n">
        <v>12</v>
      </c>
      <c r="K451" s="0" t="n">
        <v>13</v>
      </c>
      <c r="L451" s="0" t="n">
        <v>107.210036292133</v>
      </c>
      <c r="M451" s="0" t="n">
        <v>1</v>
      </c>
      <c r="N451" s="0" t="n">
        <v>9.99300489657242E-005</v>
      </c>
      <c r="O451" s="0" t="n">
        <f aca="false">VLOOKUP(D451,'paramètres CI'!$A$1:$B$6,2)</f>
        <v>0.0935912806596305</v>
      </c>
    </row>
    <row r="452" customFormat="false" ht="13.8" hidden="false" customHeight="false" outlineLevel="0" collapsed="false">
      <c r="A452" s="0" t="s">
        <v>14</v>
      </c>
      <c r="B452" s="0" t="s">
        <v>84</v>
      </c>
      <c r="C452" s="0" t="s">
        <v>48</v>
      </c>
      <c r="D452" s="0" t="s">
        <v>43</v>
      </c>
      <c r="J452" s="0" t="n">
        <v>46.8469923300422</v>
      </c>
      <c r="K452" s="0" t="n">
        <v>20</v>
      </c>
      <c r="L452" s="0" t="n">
        <v>117.443989819366</v>
      </c>
      <c r="M452" s="0" t="n">
        <v>2.83163023255814</v>
      </c>
      <c r="N452" s="0" t="n">
        <v>0.0983973678223741</v>
      </c>
      <c r="O452" s="0" t="n">
        <f aca="false">VLOOKUP(D452,'paramètres CI'!$A$1:$B$6,2)</f>
        <v>0.0935912806596305</v>
      </c>
    </row>
    <row r="453" customFormat="false" ht="13.8" hidden="false" customHeight="false" outlineLevel="0" collapsed="false">
      <c r="A453" s="0" t="s">
        <v>14</v>
      </c>
      <c r="B453" s="0" t="s">
        <v>84</v>
      </c>
      <c r="C453" s="0" t="s">
        <v>49</v>
      </c>
      <c r="D453" s="0" t="s">
        <v>43</v>
      </c>
      <c r="J453" s="0" t="n">
        <v>58.5587404125527</v>
      </c>
      <c r="K453" s="0" t="n">
        <v>20</v>
      </c>
      <c r="L453" s="0" t="n">
        <v>117.443989819366</v>
      </c>
      <c r="M453" s="0" t="n">
        <v>3.39795627906976</v>
      </c>
      <c r="N453" s="0" t="n">
        <v>9.99300489657242E-005</v>
      </c>
      <c r="O453" s="0" t="n">
        <f aca="false">VLOOKUP(D453,'paramètres CI'!$A$1:$B$6,2)</f>
        <v>0.0935912806596305</v>
      </c>
    </row>
    <row r="454" customFormat="false" ht="13.8" hidden="false" customHeight="false" outlineLevel="0" collapsed="false">
      <c r="A454" s="0" t="s">
        <v>14</v>
      </c>
      <c r="B454" s="0" t="s">
        <v>84</v>
      </c>
      <c r="C454" s="0" t="s">
        <v>55</v>
      </c>
      <c r="D454" s="0" t="s">
        <v>43</v>
      </c>
      <c r="J454" s="0" t="n">
        <v>133.0574</v>
      </c>
      <c r="K454" s="0" t="n">
        <v>17</v>
      </c>
      <c r="L454" s="0" t="n">
        <v>123.3511514568</v>
      </c>
      <c r="M454" s="0" t="n">
        <v>2.67297488372093</v>
      </c>
      <c r="N454" s="0" t="n">
        <v>0.129820187188644</v>
      </c>
      <c r="O454" s="0" t="n">
        <f aca="false">VLOOKUP(D454,'paramètres CI'!$A$1:$B$6,2)</f>
        <v>0.0935912806596305</v>
      </c>
    </row>
    <row r="455" customFormat="false" ht="13.8" hidden="false" customHeight="false" outlineLevel="0" collapsed="false">
      <c r="A455" s="0" t="s">
        <v>14</v>
      </c>
      <c r="B455" s="0" t="s">
        <v>84</v>
      </c>
      <c r="C455" s="0" t="s">
        <v>56</v>
      </c>
      <c r="D455" s="0" t="s">
        <v>43</v>
      </c>
      <c r="J455" s="0" t="n">
        <v>166.32175</v>
      </c>
      <c r="K455" s="0" t="n">
        <v>17</v>
      </c>
      <c r="L455" s="0" t="n">
        <v>123.3511514568</v>
      </c>
      <c r="M455" s="0" t="n">
        <v>3.32861023255814</v>
      </c>
      <c r="N455" s="0" t="n">
        <v>9.99300489657242E-005</v>
      </c>
      <c r="O455" s="0" t="n">
        <f aca="false">VLOOKUP(D455,'paramètres CI'!$A$1:$B$6,2)</f>
        <v>0.0935912806596305</v>
      </c>
    </row>
    <row r="456" customFormat="false" ht="13.8" hidden="false" customHeight="false" outlineLevel="0" collapsed="false">
      <c r="A456" s="0" t="s">
        <v>14</v>
      </c>
      <c r="B456" s="0" t="s">
        <v>85</v>
      </c>
      <c r="C456" s="0" t="s">
        <v>32</v>
      </c>
      <c r="D456" s="0" t="s">
        <v>33</v>
      </c>
      <c r="J456" s="0" t="n">
        <v>73.78</v>
      </c>
      <c r="K456" s="0" t="n">
        <v>25</v>
      </c>
      <c r="L456" s="0" t="n">
        <v>154.87935878569</v>
      </c>
      <c r="M456" s="0" t="n">
        <v>0.707371445130722</v>
      </c>
      <c r="N456" s="0" t="n">
        <v>0.0319877061815984</v>
      </c>
      <c r="O456" s="0" t="n">
        <f aca="false">VLOOKUP(D456,'paramètres CI'!$A$1:$B$6,2)</f>
        <v>0.033584731604575</v>
      </c>
    </row>
    <row r="457" customFormat="false" ht="13.8" hidden="false" customHeight="false" outlineLevel="0" collapsed="false">
      <c r="A457" s="0" t="s">
        <v>14</v>
      </c>
      <c r="B457" s="0" t="s">
        <v>85</v>
      </c>
      <c r="C457" s="0" t="s">
        <v>32</v>
      </c>
      <c r="D457" s="0" t="s">
        <v>34</v>
      </c>
      <c r="J457" s="0" t="n">
        <v>73.78</v>
      </c>
      <c r="K457" s="0" t="n">
        <v>25</v>
      </c>
      <c r="L457" s="0" t="n">
        <v>151.527646690786</v>
      </c>
      <c r="M457" s="0" t="n">
        <v>0.66477671530074</v>
      </c>
      <c r="N457" s="0" t="n">
        <v>0.0583211255577827</v>
      </c>
      <c r="O457" s="0" t="n">
        <f aca="false">VLOOKUP(D457,'paramètres CI'!$A$1:$B$6,2)</f>
        <v>0.0424847883250769</v>
      </c>
    </row>
    <row r="458" customFormat="false" ht="13.8" hidden="false" customHeight="false" outlineLevel="0" collapsed="false">
      <c r="A458" s="0" t="s">
        <v>14</v>
      </c>
      <c r="B458" s="0" t="s">
        <v>85</v>
      </c>
      <c r="C458" s="0" t="s">
        <v>35</v>
      </c>
      <c r="D458" s="0" t="s">
        <v>33</v>
      </c>
      <c r="J458" s="0" t="n">
        <v>92.225</v>
      </c>
      <c r="K458" s="0" t="n">
        <v>25</v>
      </c>
      <c r="L458" s="0" t="n">
        <v>154.87935878569</v>
      </c>
      <c r="M458" s="0" t="n">
        <v>0.848845734156867</v>
      </c>
      <c r="N458" s="0" t="n">
        <v>9.99300489657242E-005</v>
      </c>
      <c r="O458" s="0" t="n">
        <f aca="false">VLOOKUP(D458,'paramètres CI'!$A$1:$B$6,2)</f>
        <v>0.033584731604575</v>
      </c>
    </row>
    <row r="459" customFormat="false" ht="13.8" hidden="false" customHeight="false" outlineLevel="0" collapsed="false">
      <c r="A459" s="0" t="s">
        <v>14</v>
      </c>
      <c r="B459" s="0" t="s">
        <v>85</v>
      </c>
      <c r="C459" s="0" t="s">
        <v>35</v>
      </c>
      <c r="D459" s="0" t="s">
        <v>34</v>
      </c>
      <c r="J459" s="0" t="n">
        <v>92.225</v>
      </c>
      <c r="K459" s="0" t="n">
        <v>25</v>
      </c>
      <c r="L459" s="0" t="n">
        <v>151.527646690786</v>
      </c>
      <c r="M459" s="0" t="n">
        <v>0.797732058360888</v>
      </c>
      <c r="N459" s="0" t="n">
        <v>9.99300489657242E-005</v>
      </c>
      <c r="O459" s="0" t="n">
        <f aca="false">VLOOKUP(D459,'paramètres CI'!$A$1:$B$6,2)</f>
        <v>0.0424847883250769</v>
      </c>
    </row>
    <row r="460" customFormat="false" ht="13.8" hidden="false" customHeight="false" outlineLevel="0" collapsed="false">
      <c r="A460" s="0" t="s">
        <v>14</v>
      </c>
      <c r="B460" s="0" t="s">
        <v>85</v>
      </c>
      <c r="C460" s="0" t="s">
        <v>36</v>
      </c>
      <c r="D460" s="0" t="s">
        <v>37</v>
      </c>
      <c r="J460" s="0" t="n">
        <v>100.388</v>
      </c>
      <c r="K460" s="0" t="n">
        <v>20</v>
      </c>
      <c r="L460" s="0" t="n">
        <v>124.780438280235</v>
      </c>
      <c r="M460" s="0" t="n">
        <v>0.746208777785911</v>
      </c>
      <c r="N460" s="0" t="n">
        <v>9.99300489657242E-005</v>
      </c>
      <c r="O460" s="0" t="n">
        <f aca="false">VLOOKUP(D460,'paramètres CI'!$A$1:$B$6,2)</f>
        <v>0.0385046990211696</v>
      </c>
    </row>
    <row r="461" customFormat="false" ht="13.8" hidden="false" customHeight="false" outlineLevel="0" collapsed="false">
      <c r="A461" s="0" t="s">
        <v>14</v>
      </c>
      <c r="B461" s="0" t="s">
        <v>85</v>
      </c>
      <c r="C461" s="0" t="s">
        <v>38</v>
      </c>
      <c r="D461" s="0" t="s">
        <v>39</v>
      </c>
      <c r="J461" s="0" t="n">
        <v>100.388</v>
      </c>
      <c r="K461" s="0" t="n">
        <v>20</v>
      </c>
      <c r="L461" s="0" t="n">
        <v>126.792168521792</v>
      </c>
      <c r="M461" s="0" t="n">
        <v>0.973811599538727</v>
      </c>
      <c r="N461" s="0" t="n">
        <v>9.99300489657242E-005</v>
      </c>
      <c r="O461" s="0" t="n">
        <f aca="false">VLOOKUP(D461,'paramètres CI'!$A$1:$B$6,2)</f>
        <v>0.022045059962018</v>
      </c>
    </row>
    <row r="462" customFormat="false" ht="13.8" hidden="false" customHeight="false" outlineLevel="0" collapsed="false">
      <c r="A462" s="0" t="s">
        <v>14</v>
      </c>
      <c r="B462" s="0" t="s">
        <v>85</v>
      </c>
      <c r="C462" s="0" t="s">
        <v>40</v>
      </c>
      <c r="D462" s="0" t="s">
        <v>37</v>
      </c>
      <c r="J462" s="0" t="n">
        <v>80.3104</v>
      </c>
      <c r="K462" s="0" t="n">
        <v>20</v>
      </c>
      <c r="L462" s="0" t="n">
        <v>124.780438280235</v>
      </c>
      <c r="M462" s="0" t="n">
        <v>0.505489344353489</v>
      </c>
      <c r="N462" s="0" t="n">
        <v>0.0575809406965186</v>
      </c>
      <c r="O462" s="0" t="n">
        <f aca="false">VLOOKUP(D462,'paramètres CI'!$A$1:$B$6,2)</f>
        <v>0.0385046990211696</v>
      </c>
    </row>
    <row r="463" customFormat="false" ht="13.8" hidden="false" customHeight="false" outlineLevel="0" collapsed="false">
      <c r="A463" s="0" t="s">
        <v>14</v>
      </c>
      <c r="B463" s="0" t="s">
        <v>85</v>
      </c>
      <c r="C463" s="0" t="s">
        <v>41</v>
      </c>
      <c r="D463" s="0" t="s">
        <v>39</v>
      </c>
      <c r="J463" s="0" t="n">
        <v>80.3104</v>
      </c>
      <c r="K463" s="0" t="n">
        <v>20</v>
      </c>
      <c r="L463" s="0" t="n">
        <v>126.792168521792</v>
      </c>
      <c r="M463" s="0" t="n">
        <v>0.593241288765446</v>
      </c>
      <c r="N463" s="0" t="n">
        <v>0.511116831513036</v>
      </c>
      <c r="O463" s="0" t="n">
        <f aca="false">VLOOKUP(D463,'paramètres CI'!$A$1:$B$6,2)</f>
        <v>0.022045059962018</v>
      </c>
    </row>
    <row r="464" customFormat="false" ht="13.8" hidden="false" customHeight="false" outlineLevel="0" collapsed="false">
      <c r="A464" s="0" t="s">
        <v>14</v>
      </c>
      <c r="B464" s="0" t="s">
        <v>85</v>
      </c>
      <c r="C464" s="0" t="s">
        <v>45</v>
      </c>
      <c r="D464" s="0" t="s">
        <v>43</v>
      </c>
      <c r="J464" s="0" t="n">
        <v>10</v>
      </c>
      <c r="K464" s="0" t="n">
        <v>13</v>
      </c>
      <c r="L464" s="0" t="n">
        <v>96.3535323633254</v>
      </c>
      <c r="M464" s="0" t="n">
        <v>0.9</v>
      </c>
      <c r="N464" s="0" t="n">
        <v>0.141356472505893</v>
      </c>
      <c r="O464" s="0" t="n">
        <f aca="false">VLOOKUP(D464,'paramètres CI'!$A$1:$B$6,2)</f>
        <v>0.0935912806596305</v>
      </c>
    </row>
    <row r="465" customFormat="false" ht="13.8" hidden="false" customHeight="false" outlineLevel="0" collapsed="false">
      <c r="A465" s="0" t="s">
        <v>14</v>
      </c>
      <c r="B465" s="0" t="s">
        <v>85</v>
      </c>
      <c r="C465" s="0" t="s">
        <v>46</v>
      </c>
      <c r="D465" s="0" t="s">
        <v>43</v>
      </c>
      <c r="J465" s="0" t="n">
        <v>12</v>
      </c>
      <c r="K465" s="0" t="n">
        <v>13</v>
      </c>
      <c r="L465" s="0" t="n">
        <v>96.3535323633254</v>
      </c>
      <c r="M465" s="0" t="n">
        <v>1</v>
      </c>
      <c r="N465" s="0" t="n">
        <v>9.99300489657242E-005</v>
      </c>
      <c r="O465" s="0" t="n">
        <f aca="false">VLOOKUP(D465,'paramètres CI'!$A$1:$B$6,2)</f>
        <v>0.0935912806596305</v>
      </c>
    </row>
    <row r="466" customFormat="false" ht="13.8" hidden="false" customHeight="false" outlineLevel="0" collapsed="false">
      <c r="A466" s="0" t="s">
        <v>14</v>
      </c>
      <c r="B466" s="0" t="s">
        <v>85</v>
      </c>
      <c r="C466" s="0" t="s">
        <v>48</v>
      </c>
      <c r="D466" s="0" t="s">
        <v>43</v>
      </c>
      <c r="J466" s="0" t="n">
        <v>45.6017771426846</v>
      </c>
      <c r="K466" s="0" t="n">
        <v>20</v>
      </c>
      <c r="L466" s="0" t="n">
        <v>112.164326750724</v>
      </c>
      <c r="M466" s="0" t="n">
        <v>2.83163023255814</v>
      </c>
      <c r="N466" s="0" t="n">
        <v>0.0910911534202683</v>
      </c>
      <c r="O466" s="0" t="n">
        <f aca="false">VLOOKUP(D466,'paramètres CI'!$A$1:$B$6,2)</f>
        <v>0.0935912806596305</v>
      </c>
    </row>
    <row r="467" customFormat="false" ht="13.8" hidden="false" customHeight="false" outlineLevel="0" collapsed="false">
      <c r="A467" s="0" t="s">
        <v>14</v>
      </c>
      <c r="B467" s="0" t="s">
        <v>85</v>
      </c>
      <c r="C467" s="0" t="s">
        <v>49</v>
      </c>
      <c r="D467" s="0" t="s">
        <v>43</v>
      </c>
      <c r="J467" s="0" t="n">
        <v>57.0022214283558</v>
      </c>
      <c r="K467" s="0" t="n">
        <v>20</v>
      </c>
      <c r="L467" s="0" t="n">
        <v>112.164326750724</v>
      </c>
      <c r="M467" s="0" t="n">
        <v>3.39795627906976</v>
      </c>
      <c r="N467" s="0" t="n">
        <v>9.99300489657242E-005</v>
      </c>
      <c r="O467" s="0" t="n">
        <f aca="false">VLOOKUP(D467,'paramètres CI'!$A$1:$B$6,2)</f>
        <v>0.0935912806596305</v>
      </c>
    </row>
    <row r="468" customFormat="false" ht="13.8" hidden="false" customHeight="false" outlineLevel="0" collapsed="false">
      <c r="A468" s="0" t="s">
        <v>14</v>
      </c>
      <c r="B468" s="0" t="s">
        <v>85</v>
      </c>
      <c r="C468" s="0" t="s">
        <v>55</v>
      </c>
      <c r="D468" s="0" t="s">
        <v>43</v>
      </c>
      <c r="J468" s="0" t="n">
        <v>133.0574</v>
      </c>
      <c r="K468" s="0" t="n">
        <v>17</v>
      </c>
      <c r="L468" s="0" t="n">
        <v>120.161689621118</v>
      </c>
      <c r="M468" s="0" t="n">
        <v>2.67297488372093</v>
      </c>
      <c r="N468" s="0" t="n">
        <v>0.107846259782143</v>
      </c>
      <c r="O468" s="0" t="n">
        <f aca="false">VLOOKUP(D468,'paramètres CI'!$A$1:$B$6,2)</f>
        <v>0.0935912806596305</v>
      </c>
    </row>
    <row r="469" customFormat="false" ht="13.8" hidden="false" customHeight="false" outlineLevel="0" collapsed="false">
      <c r="A469" s="0" t="s">
        <v>14</v>
      </c>
      <c r="B469" s="0" t="s">
        <v>85</v>
      </c>
      <c r="C469" s="0" t="s">
        <v>56</v>
      </c>
      <c r="D469" s="0" t="s">
        <v>43</v>
      </c>
      <c r="J469" s="0" t="n">
        <v>166.32175</v>
      </c>
      <c r="K469" s="0" t="n">
        <v>17</v>
      </c>
      <c r="L469" s="0" t="n">
        <v>120.161689621118</v>
      </c>
      <c r="M469" s="0" t="n">
        <v>3.32861023255814</v>
      </c>
      <c r="N469" s="0" t="n">
        <v>9.99300489657242E-005</v>
      </c>
      <c r="O469" s="0" t="n">
        <f aca="false">VLOOKUP(D469,'paramètres CI'!$A$1:$B$6,2)</f>
        <v>0.0935912806596305</v>
      </c>
    </row>
    <row r="470" customFormat="false" ht="13.8" hidden="false" customHeight="false" outlineLevel="0" collapsed="false">
      <c r="A470" s="0" t="s">
        <v>15</v>
      </c>
      <c r="B470" s="0" t="s">
        <v>86</v>
      </c>
      <c r="C470" s="0" t="s">
        <v>32</v>
      </c>
      <c r="D470" s="0" t="s">
        <v>34</v>
      </c>
      <c r="J470" s="0" t="n">
        <v>22.5612061754056</v>
      </c>
      <c r="K470" s="0" t="n">
        <v>25</v>
      </c>
      <c r="L470" s="0" t="n">
        <v>55.693739533021</v>
      </c>
      <c r="M470" s="0" t="n">
        <v>1.54242075315999</v>
      </c>
      <c r="N470" s="0" t="n">
        <v>0.0219381806119231</v>
      </c>
      <c r="O470" s="0" t="n">
        <f aca="false">VLOOKUP(D470,'paramètres CI'!$A$1:$B$6,2)</f>
        <v>0.0424847883250769</v>
      </c>
    </row>
    <row r="471" customFormat="false" ht="13.8" hidden="false" customHeight="false" outlineLevel="0" collapsed="false">
      <c r="A471" s="0" t="s">
        <v>15</v>
      </c>
      <c r="B471" s="0" t="s">
        <v>86</v>
      </c>
      <c r="C471" s="0" t="s">
        <v>32</v>
      </c>
      <c r="D471" s="0" t="s">
        <v>33</v>
      </c>
      <c r="J471" s="0" t="n">
        <v>22.7176336370221</v>
      </c>
      <c r="K471" s="0" t="n">
        <v>25</v>
      </c>
      <c r="L471" s="0" t="n">
        <v>56.3160572223688</v>
      </c>
      <c r="M471" s="0" t="n">
        <v>1.54538578017273</v>
      </c>
      <c r="N471" s="0" t="n">
        <v>0.0380370699233826</v>
      </c>
      <c r="O471" s="0" t="n">
        <f aca="false">VLOOKUP(D471,'paramètres CI'!$A$1:$B$6,2)</f>
        <v>0.033584731604575</v>
      </c>
    </row>
    <row r="472" customFormat="false" ht="13.8" hidden="false" customHeight="false" outlineLevel="0" collapsed="false">
      <c r="A472" s="0" t="s">
        <v>15</v>
      </c>
      <c r="B472" s="0" t="s">
        <v>86</v>
      </c>
      <c r="C472" s="0" t="s">
        <v>35</v>
      </c>
      <c r="D472" s="0" t="s">
        <v>33</v>
      </c>
      <c r="J472" s="0" t="n">
        <v>28.3970420462776</v>
      </c>
      <c r="K472" s="0" t="n">
        <v>25</v>
      </c>
      <c r="L472" s="0" t="n">
        <v>56.3160572223688</v>
      </c>
      <c r="M472" s="0" t="n">
        <v>1.85446293620727</v>
      </c>
      <c r="N472" s="0" t="n">
        <v>9.99400359784132E-005</v>
      </c>
      <c r="O472" s="0" t="n">
        <f aca="false">VLOOKUP(D472,'paramètres CI'!$A$1:$B$6,2)</f>
        <v>0.033584731604575</v>
      </c>
    </row>
    <row r="473" customFormat="false" ht="13.8" hidden="false" customHeight="false" outlineLevel="0" collapsed="false">
      <c r="A473" s="0" t="s">
        <v>15</v>
      </c>
      <c r="B473" s="0" t="s">
        <v>86</v>
      </c>
      <c r="C473" s="0" t="s">
        <v>35</v>
      </c>
      <c r="D473" s="0" t="s">
        <v>34</v>
      </c>
      <c r="J473" s="0" t="n">
        <v>28.201507719257</v>
      </c>
      <c r="K473" s="0" t="n">
        <v>25</v>
      </c>
      <c r="L473" s="0" t="n">
        <v>55.693739533021</v>
      </c>
      <c r="M473" s="0" t="n">
        <v>1.85090490379199</v>
      </c>
      <c r="N473" s="0" t="n">
        <v>9.99400359784132E-005</v>
      </c>
      <c r="O473" s="0" t="n">
        <f aca="false">VLOOKUP(D473,'paramètres CI'!$A$1:$B$6,2)</f>
        <v>0.0424847883250769</v>
      </c>
    </row>
    <row r="474" customFormat="false" ht="13.8" hidden="false" customHeight="false" outlineLevel="0" collapsed="false">
      <c r="A474" s="0" t="s">
        <v>15</v>
      </c>
      <c r="B474" s="0" t="s">
        <v>86</v>
      </c>
      <c r="C474" s="0" t="s">
        <v>36</v>
      </c>
      <c r="D474" s="0" t="s">
        <v>37</v>
      </c>
      <c r="J474" s="0" t="n">
        <v>11.8013555188367</v>
      </c>
      <c r="K474" s="0" t="n">
        <v>20</v>
      </c>
      <c r="L474" s="0" t="n">
        <v>55.635030761672</v>
      </c>
      <c r="M474" s="0" t="n">
        <v>0.761583138885597</v>
      </c>
      <c r="N474" s="0" t="n">
        <v>9.99400359784132E-005</v>
      </c>
      <c r="O474" s="0" t="n">
        <f aca="false">VLOOKUP(D474,'paramètres CI'!$A$1:$B$6,2)</f>
        <v>0.0385046990211696</v>
      </c>
    </row>
    <row r="475" customFormat="false" ht="13.8" hidden="false" customHeight="false" outlineLevel="0" collapsed="false">
      <c r="A475" s="0" t="s">
        <v>15</v>
      </c>
      <c r="B475" s="0" t="s">
        <v>86</v>
      </c>
      <c r="C475" s="0" t="s">
        <v>38</v>
      </c>
      <c r="D475" s="0" t="s">
        <v>39</v>
      </c>
      <c r="J475" s="0" t="n">
        <v>8.79938092122372</v>
      </c>
      <c r="K475" s="0" t="n">
        <v>20</v>
      </c>
      <c r="L475" s="0" t="n">
        <v>57.3189266541885</v>
      </c>
      <c r="M475" s="0" t="n">
        <v>0.989367103465403</v>
      </c>
      <c r="N475" s="0" t="n">
        <v>9.99400359784132E-005</v>
      </c>
      <c r="O475" s="0" t="n">
        <f aca="false">VLOOKUP(D475,'paramètres CI'!$A$1:$B$6,2)</f>
        <v>0.022045059962018</v>
      </c>
    </row>
    <row r="476" customFormat="false" ht="13.8" hidden="false" customHeight="false" outlineLevel="0" collapsed="false">
      <c r="A476" s="0" t="s">
        <v>15</v>
      </c>
      <c r="B476" s="0" t="s">
        <v>86</v>
      </c>
      <c r="C476" s="0" t="s">
        <v>40</v>
      </c>
      <c r="D476" s="0" t="s">
        <v>37</v>
      </c>
      <c r="J476" s="0" t="n">
        <v>9.44108441506935</v>
      </c>
      <c r="K476" s="0" t="n">
        <v>20</v>
      </c>
      <c r="L476" s="0" t="n">
        <v>55.635030761672</v>
      </c>
      <c r="M476" s="0" t="n">
        <v>0.671326600031711</v>
      </c>
      <c r="N476" s="0" t="n">
        <v>0.0648452338502565</v>
      </c>
      <c r="O476" s="0" t="n">
        <f aca="false">VLOOKUP(D476,'paramètres CI'!$A$1:$B$6,2)</f>
        <v>0.0385046990211696</v>
      </c>
    </row>
    <row r="477" customFormat="false" ht="13.8" hidden="false" customHeight="false" outlineLevel="0" collapsed="false">
      <c r="A477" s="0" t="s">
        <v>15</v>
      </c>
      <c r="B477" s="0" t="s">
        <v>86</v>
      </c>
      <c r="C477" s="0" t="s">
        <v>41</v>
      </c>
      <c r="D477" s="0" t="s">
        <v>39</v>
      </c>
      <c r="J477" s="0" t="n">
        <v>7.03950473697898</v>
      </c>
      <c r="K477" s="0" t="n">
        <v>20</v>
      </c>
      <c r="L477" s="0" t="n">
        <v>57.3189266541885</v>
      </c>
      <c r="M477" s="0" t="n">
        <v>0.728585644069648</v>
      </c>
      <c r="N477" s="0" t="n">
        <v>0.436264127425614</v>
      </c>
      <c r="O477" s="0" t="n">
        <f aca="false">VLOOKUP(D477,'paramètres CI'!$A$1:$B$6,2)</f>
        <v>0.022045059962018</v>
      </c>
    </row>
    <row r="478" customFormat="false" ht="13.8" hidden="false" customHeight="false" outlineLevel="0" collapsed="false">
      <c r="A478" s="0" t="s">
        <v>15</v>
      </c>
      <c r="B478" s="0" t="s">
        <v>86</v>
      </c>
      <c r="C478" s="0" t="s">
        <v>45</v>
      </c>
      <c r="D478" s="0" t="s">
        <v>43</v>
      </c>
      <c r="J478" s="0" t="n">
        <v>10</v>
      </c>
      <c r="K478" s="0" t="n">
        <v>13</v>
      </c>
      <c r="L478" s="0" t="n">
        <v>60.8497010170958</v>
      </c>
      <c r="M478" s="0" t="n">
        <v>0.9</v>
      </c>
      <c r="N478" s="0" t="n">
        <v>0.234589138000099</v>
      </c>
      <c r="O478" s="0" t="n">
        <f aca="false">VLOOKUP(D478,'paramètres CI'!$A$1:$B$6,2)</f>
        <v>0.0935912806596305</v>
      </c>
    </row>
    <row r="479" customFormat="false" ht="13.8" hidden="false" customHeight="false" outlineLevel="0" collapsed="false">
      <c r="A479" s="0" t="s">
        <v>15</v>
      </c>
      <c r="B479" s="0" t="s">
        <v>86</v>
      </c>
      <c r="C479" s="0" t="s">
        <v>46</v>
      </c>
      <c r="D479" s="0" t="s">
        <v>43</v>
      </c>
      <c r="J479" s="0" t="n">
        <v>12</v>
      </c>
      <c r="K479" s="0" t="n">
        <v>13</v>
      </c>
      <c r="L479" s="0" t="n">
        <v>60.8497010170958</v>
      </c>
      <c r="M479" s="0" t="n">
        <v>1</v>
      </c>
      <c r="N479" s="0" t="n">
        <v>9.99400359784132E-005</v>
      </c>
      <c r="O479" s="0" t="n">
        <f aca="false">VLOOKUP(D479,'paramètres CI'!$A$1:$B$6,2)</f>
        <v>0.0935912806596305</v>
      </c>
    </row>
    <row r="480" customFormat="false" ht="13.8" hidden="false" customHeight="false" outlineLevel="0" collapsed="false">
      <c r="A480" s="0" t="s">
        <v>15</v>
      </c>
      <c r="B480" s="0" t="s">
        <v>86</v>
      </c>
      <c r="C480" s="0" t="s">
        <v>55</v>
      </c>
      <c r="D480" s="0" t="s">
        <v>43</v>
      </c>
      <c r="J480" s="0" t="n">
        <v>25.7861145017826</v>
      </c>
      <c r="K480" s="0" t="n">
        <v>17</v>
      </c>
      <c r="L480" s="0" t="n">
        <v>54.6692802404265</v>
      </c>
      <c r="M480" s="0" t="n">
        <v>2.67297488372093</v>
      </c>
      <c r="N480" s="0" t="n">
        <v>0.203726609972854</v>
      </c>
      <c r="O480" s="0" t="n">
        <f aca="false">VLOOKUP(D480,'paramètres CI'!$A$1:$B$6,2)</f>
        <v>0.0935912806596305</v>
      </c>
    </row>
    <row r="481" customFormat="false" ht="13.8" hidden="false" customHeight="false" outlineLevel="0" collapsed="false">
      <c r="A481" s="0" t="s">
        <v>15</v>
      </c>
      <c r="B481" s="0" t="s">
        <v>86</v>
      </c>
      <c r="C481" s="0" t="s">
        <v>56</v>
      </c>
      <c r="D481" s="0" t="s">
        <v>43</v>
      </c>
      <c r="J481" s="0" t="n">
        <v>32.2326431272282</v>
      </c>
      <c r="K481" s="0" t="n">
        <v>17</v>
      </c>
      <c r="L481" s="0" t="n">
        <v>54.6692802404265</v>
      </c>
      <c r="M481" s="0" t="n">
        <v>3.32861023255814</v>
      </c>
      <c r="N481" s="0" t="n">
        <v>9.99400359784132E-005</v>
      </c>
      <c r="O481" s="0" t="n">
        <f aca="false">VLOOKUP(D481,'paramètres CI'!$A$1:$B$6,2)</f>
        <v>0.0935912806596305</v>
      </c>
    </row>
    <row r="482" customFormat="false" ht="13.8" hidden="false" customHeight="false" outlineLevel="0" collapsed="false">
      <c r="A482" s="0" t="s">
        <v>15</v>
      </c>
      <c r="B482" s="0" t="s">
        <v>87</v>
      </c>
      <c r="C482" s="0" t="s">
        <v>32</v>
      </c>
      <c r="D482" s="0" t="s">
        <v>34</v>
      </c>
      <c r="J482" s="0" t="n">
        <v>21.2755776465239</v>
      </c>
      <c r="K482" s="0" t="n">
        <v>25</v>
      </c>
      <c r="L482" s="0" t="n">
        <v>57.17201073779</v>
      </c>
      <c r="M482" s="0" t="n">
        <v>1.55730842101957</v>
      </c>
      <c r="N482" s="0" t="n">
        <v>0.0364619281785492</v>
      </c>
      <c r="O482" s="0" t="n">
        <f aca="false">VLOOKUP(D482,'paramètres CI'!$A$1:$B$6,2)</f>
        <v>0.0424847883250769</v>
      </c>
    </row>
    <row r="483" customFormat="false" ht="13.8" hidden="false" customHeight="false" outlineLevel="0" collapsed="false">
      <c r="A483" s="0" t="s">
        <v>15</v>
      </c>
      <c r="B483" s="0" t="s">
        <v>87</v>
      </c>
      <c r="C483" s="0" t="s">
        <v>32</v>
      </c>
      <c r="D483" s="0" t="s">
        <v>33</v>
      </c>
      <c r="J483" s="0" t="n">
        <v>21.0318139071062</v>
      </c>
      <c r="K483" s="0" t="n">
        <v>25</v>
      </c>
      <c r="L483" s="0" t="n">
        <v>61.2504094339622</v>
      </c>
      <c r="M483" s="0" t="n">
        <v>1.5699439429618</v>
      </c>
      <c r="N483" s="0" t="n">
        <v>0.0502030358537352</v>
      </c>
      <c r="O483" s="0" t="n">
        <f aca="false">VLOOKUP(D483,'paramètres CI'!$A$1:$B$6,2)</f>
        <v>0.033584731604575</v>
      </c>
    </row>
    <row r="484" customFormat="false" ht="13.8" hidden="false" customHeight="false" outlineLevel="0" collapsed="false">
      <c r="A484" s="0" t="s">
        <v>15</v>
      </c>
      <c r="B484" s="0" t="s">
        <v>87</v>
      </c>
      <c r="C484" s="0" t="s">
        <v>35</v>
      </c>
      <c r="D484" s="0" t="s">
        <v>33</v>
      </c>
      <c r="J484" s="0" t="n">
        <v>26.2897673838828</v>
      </c>
      <c r="K484" s="0" t="n">
        <v>25</v>
      </c>
      <c r="L484" s="0" t="n">
        <v>61.2504094339622</v>
      </c>
      <c r="M484" s="0" t="n">
        <v>1.88393273155416</v>
      </c>
      <c r="N484" s="0" t="n">
        <v>9.99400359784132E-005</v>
      </c>
      <c r="O484" s="0" t="n">
        <f aca="false">VLOOKUP(D484,'paramètres CI'!$A$1:$B$6,2)</f>
        <v>0.033584731604575</v>
      </c>
    </row>
    <row r="485" customFormat="false" ht="13.8" hidden="false" customHeight="false" outlineLevel="0" collapsed="false">
      <c r="A485" s="0" t="s">
        <v>15</v>
      </c>
      <c r="B485" s="0" t="s">
        <v>87</v>
      </c>
      <c r="C485" s="0" t="s">
        <v>35</v>
      </c>
      <c r="D485" s="0" t="s">
        <v>34</v>
      </c>
      <c r="J485" s="0" t="n">
        <v>26.5944720581549</v>
      </c>
      <c r="K485" s="0" t="n">
        <v>25</v>
      </c>
      <c r="L485" s="0" t="n">
        <v>57.17201073779</v>
      </c>
      <c r="M485" s="0" t="n">
        <v>1.86877010522349</v>
      </c>
      <c r="N485" s="0" t="n">
        <v>9.99400359784132E-005</v>
      </c>
      <c r="O485" s="0" t="n">
        <f aca="false">VLOOKUP(D485,'paramètres CI'!$A$1:$B$6,2)</f>
        <v>0.0424847883250769</v>
      </c>
    </row>
    <row r="486" customFormat="false" ht="13.8" hidden="false" customHeight="false" outlineLevel="0" collapsed="false">
      <c r="A486" s="0" t="s">
        <v>15</v>
      </c>
      <c r="B486" s="0" t="s">
        <v>87</v>
      </c>
      <c r="C486" s="0" t="s">
        <v>36</v>
      </c>
      <c r="D486" s="0" t="s">
        <v>37</v>
      </c>
      <c r="J486" s="0" t="n">
        <v>8.54040989777683</v>
      </c>
      <c r="K486" s="0" t="n">
        <v>20</v>
      </c>
      <c r="L486" s="0" t="n">
        <v>61.8818661608007</v>
      </c>
      <c r="M486" s="0" t="n">
        <v>0.761583138885597</v>
      </c>
      <c r="N486" s="0" t="n">
        <v>9.99400359784132E-005</v>
      </c>
      <c r="O486" s="0" t="n">
        <f aca="false">VLOOKUP(D486,'paramètres CI'!$A$1:$B$6,2)</f>
        <v>0.0385046990211696</v>
      </c>
    </row>
    <row r="487" customFormat="false" ht="13.8" hidden="false" customHeight="false" outlineLevel="0" collapsed="false">
      <c r="A487" s="0" t="s">
        <v>15</v>
      </c>
      <c r="B487" s="0" t="s">
        <v>87</v>
      </c>
      <c r="C487" s="0" t="s">
        <v>38</v>
      </c>
      <c r="D487" s="0" t="s">
        <v>39</v>
      </c>
      <c r="J487" s="0" t="n">
        <v>6.4267749893688</v>
      </c>
      <c r="K487" s="0" t="n">
        <v>20</v>
      </c>
      <c r="L487" s="0" t="n">
        <v>61.48221661598</v>
      </c>
      <c r="M487" s="0" t="n">
        <v>0.989367103465403</v>
      </c>
      <c r="N487" s="0" t="n">
        <v>9.99400359784132E-005</v>
      </c>
      <c r="O487" s="0" t="n">
        <f aca="false">VLOOKUP(D487,'paramètres CI'!$A$1:$B$6,2)</f>
        <v>0.022045059962018</v>
      </c>
    </row>
    <row r="488" customFormat="false" ht="13.8" hidden="false" customHeight="false" outlineLevel="0" collapsed="false">
      <c r="A488" s="0" t="s">
        <v>15</v>
      </c>
      <c r="B488" s="0" t="s">
        <v>87</v>
      </c>
      <c r="C488" s="0" t="s">
        <v>40</v>
      </c>
      <c r="D488" s="0" t="s">
        <v>37</v>
      </c>
      <c r="J488" s="0" t="n">
        <v>6.83232791822146</v>
      </c>
      <c r="K488" s="0" t="n">
        <v>20</v>
      </c>
      <c r="L488" s="0" t="n">
        <v>61.8818661608007</v>
      </c>
      <c r="M488" s="0" t="n">
        <v>0.671326600031711</v>
      </c>
      <c r="N488" s="0" t="n">
        <v>0.0977854100874325</v>
      </c>
      <c r="O488" s="0" t="n">
        <f aca="false">VLOOKUP(D488,'paramètres CI'!$A$1:$B$6,2)</f>
        <v>0.0385046990211696</v>
      </c>
    </row>
    <row r="489" customFormat="false" ht="13.8" hidden="false" customHeight="false" outlineLevel="0" collapsed="false">
      <c r="A489" s="0" t="s">
        <v>15</v>
      </c>
      <c r="B489" s="0" t="s">
        <v>87</v>
      </c>
      <c r="C489" s="0" t="s">
        <v>41</v>
      </c>
      <c r="D489" s="0" t="s">
        <v>39</v>
      </c>
      <c r="J489" s="0" t="n">
        <v>5.14141999149504</v>
      </c>
      <c r="K489" s="0" t="n">
        <v>20</v>
      </c>
      <c r="L489" s="0" t="n">
        <v>61.48221661598</v>
      </c>
      <c r="M489" s="0" t="n">
        <v>0.728585644069648</v>
      </c>
      <c r="N489" s="0" t="n">
        <v>0.508919856916776</v>
      </c>
      <c r="O489" s="0" t="n">
        <f aca="false">VLOOKUP(D489,'paramètres CI'!$A$1:$B$6,2)</f>
        <v>0.022045059962018</v>
      </c>
    </row>
    <row r="490" customFormat="false" ht="13.8" hidden="false" customHeight="false" outlineLevel="0" collapsed="false">
      <c r="A490" s="0" t="s">
        <v>15</v>
      </c>
      <c r="B490" s="0" t="s">
        <v>87</v>
      </c>
      <c r="C490" s="0" t="s">
        <v>45</v>
      </c>
      <c r="D490" s="0" t="s">
        <v>43</v>
      </c>
      <c r="J490" s="0" t="n">
        <v>10</v>
      </c>
      <c r="K490" s="0" t="n">
        <v>13</v>
      </c>
      <c r="L490" s="0" t="n">
        <v>61.1342313629087</v>
      </c>
      <c r="M490" s="0" t="n">
        <v>0.9</v>
      </c>
      <c r="N490" s="0" t="n">
        <v>0.158538029802457</v>
      </c>
      <c r="O490" s="0" t="n">
        <f aca="false">VLOOKUP(D490,'paramètres CI'!$A$1:$B$6,2)</f>
        <v>0.0935912806596305</v>
      </c>
    </row>
    <row r="491" customFormat="false" ht="13.8" hidden="false" customHeight="false" outlineLevel="0" collapsed="false">
      <c r="A491" s="0" t="s">
        <v>15</v>
      </c>
      <c r="B491" s="0" t="s">
        <v>87</v>
      </c>
      <c r="C491" s="0" t="s">
        <v>46</v>
      </c>
      <c r="D491" s="0" t="s">
        <v>43</v>
      </c>
      <c r="J491" s="0" t="n">
        <v>12</v>
      </c>
      <c r="K491" s="0" t="n">
        <v>13</v>
      </c>
      <c r="L491" s="0" t="n">
        <v>61.1342313629087</v>
      </c>
      <c r="M491" s="0" t="n">
        <v>1</v>
      </c>
      <c r="N491" s="0" t="n">
        <v>9.99400359784132E-005</v>
      </c>
      <c r="O491" s="0" t="n">
        <f aca="false">VLOOKUP(D491,'paramètres CI'!$A$1:$B$6,2)</f>
        <v>0.0935912806596305</v>
      </c>
    </row>
    <row r="492" customFormat="false" ht="13.8" hidden="false" customHeight="false" outlineLevel="0" collapsed="false">
      <c r="A492" s="0" t="s">
        <v>15</v>
      </c>
      <c r="B492" s="0" t="s">
        <v>87</v>
      </c>
      <c r="C492" s="0" t="s">
        <v>55</v>
      </c>
      <c r="D492" s="0" t="s">
        <v>43</v>
      </c>
      <c r="J492" s="0" t="n">
        <v>23.9680619094419</v>
      </c>
      <c r="K492" s="0" t="n">
        <v>17</v>
      </c>
      <c r="L492" s="0" t="n">
        <v>61.1342313629087</v>
      </c>
      <c r="M492" s="0" t="n">
        <v>2.67297488372093</v>
      </c>
      <c r="N492" s="0" t="n">
        <v>0.14749209894518</v>
      </c>
      <c r="O492" s="0" t="n">
        <f aca="false">VLOOKUP(D492,'paramètres CI'!$A$1:$B$6,2)</f>
        <v>0.0935912806596305</v>
      </c>
    </row>
    <row r="493" customFormat="false" ht="13.8" hidden="false" customHeight="false" outlineLevel="0" collapsed="false">
      <c r="A493" s="0" t="s">
        <v>15</v>
      </c>
      <c r="B493" s="0" t="s">
        <v>87</v>
      </c>
      <c r="C493" s="0" t="s">
        <v>56</v>
      </c>
      <c r="D493" s="0" t="s">
        <v>43</v>
      </c>
      <c r="J493" s="0" t="n">
        <v>29.9600773868024</v>
      </c>
      <c r="K493" s="0" t="n">
        <v>17</v>
      </c>
      <c r="L493" s="0" t="n">
        <v>61.1342313629087</v>
      </c>
      <c r="M493" s="0" t="n">
        <v>3.32861023255814</v>
      </c>
      <c r="N493" s="0" t="n">
        <v>9.99400359784132E-005</v>
      </c>
      <c r="O493" s="0" t="n">
        <f aca="false">VLOOKUP(D493,'paramètres CI'!$A$1:$B$6,2)</f>
        <v>0.0935912806596305</v>
      </c>
    </row>
    <row r="494" customFormat="false" ht="13.8" hidden="false" customHeight="false" outlineLevel="0" collapsed="false">
      <c r="A494" s="0" t="s">
        <v>15</v>
      </c>
      <c r="B494" s="0" t="s">
        <v>88</v>
      </c>
      <c r="C494" s="0" t="s">
        <v>32</v>
      </c>
      <c r="D494" s="0" t="s">
        <v>34</v>
      </c>
      <c r="J494" s="0" t="n">
        <v>26.3785557423267</v>
      </c>
      <c r="K494" s="0" t="n">
        <v>25</v>
      </c>
      <c r="L494" s="0" t="n">
        <v>91.1912939846743</v>
      </c>
      <c r="M494" s="0" t="n">
        <v>1.685</v>
      </c>
      <c r="N494" s="0" t="n">
        <v>0.0234334560038086</v>
      </c>
      <c r="O494" s="0" t="n">
        <f aca="false">VLOOKUP(D494,'paramètres CI'!$A$1:$B$6,2)</f>
        <v>0.0424847883250769</v>
      </c>
    </row>
    <row r="495" customFormat="false" ht="13.8" hidden="false" customHeight="false" outlineLevel="0" collapsed="false">
      <c r="A495" s="0" t="s">
        <v>15</v>
      </c>
      <c r="B495" s="0" t="s">
        <v>88</v>
      </c>
      <c r="C495" s="0" t="s">
        <v>32</v>
      </c>
      <c r="D495" s="0" t="s">
        <v>33</v>
      </c>
      <c r="J495" s="0" t="n">
        <v>26.8649828338252</v>
      </c>
      <c r="K495" s="0" t="n">
        <v>25</v>
      </c>
      <c r="L495" s="0" t="n">
        <v>91.6173495527991</v>
      </c>
      <c r="M495" s="0" t="n">
        <v>1.65065787282591</v>
      </c>
      <c r="N495" s="0" t="n">
        <v>0.0449376691725858</v>
      </c>
      <c r="O495" s="0" t="n">
        <f aca="false">VLOOKUP(D495,'paramètres CI'!$A$1:$B$6,2)</f>
        <v>0.033584731604575</v>
      </c>
    </row>
    <row r="496" customFormat="false" ht="13.8" hidden="false" customHeight="false" outlineLevel="0" collapsed="false">
      <c r="A496" s="0" t="s">
        <v>15</v>
      </c>
      <c r="B496" s="0" t="s">
        <v>88</v>
      </c>
      <c r="C496" s="0" t="s">
        <v>35</v>
      </c>
      <c r="D496" s="0" t="s">
        <v>33</v>
      </c>
      <c r="J496" s="0" t="n">
        <v>33.5812285422815</v>
      </c>
      <c r="K496" s="0" t="n">
        <v>25</v>
      </c>
      <c r="L496" s="0" t="n">
        <v>91.6173495527991</v>
      </c>
      <c r="M496" s="0" t="n">
        <v>1.9807894473911</v>
      </c>
      <c r="N496" s="0" t="n">
        <v>9.99400359784132E-005</v>
      </c>
      <c r="O496" s="0" t="n">
        <f aca="false">VLOOKUP(D496,'paramètres CI'!$A$1:$B$6,2)</f>
        <v>0.033584731604575</v>
      </c>
    </row>
    <row r="497" customFormat="false" ht="13.8" hidden="false" customHeight="false" outlineLevel="0" collapsed="false">
      <c r="A497" s="0" t="s">
        <v>15</v>
      </c>
      <c r="B497" s="0" t="s">
        <v>88</v>
      </c>
      <c r="C497" s="0" t="s">
        <v>35</v>
      </c>
      <c r="D497" s="0" t="s">
        <v>34</v>
      </c>
      <c r="J497" s="0" t="n">
        <v>32.9731946779084</v>
      </c>
      <c r="K497" s="0" t="n">
        <v>25</v>
      </c>
      <c r="L497" s="0" t="n">
        <v>91.1912939846743</v>
      </c>
      <c r="M497" s="0" t="n">
        <v>2.022</v>
      </c>
      <c r="N497" s="0" t="n">
        <v>9.99400359784132E-005</v>
      </c>
      <c r="O497" s="0" t="n">
        <f aca="false">VLOOKUP(D497,'paramètres CI'!$A$1:$B$6,2)</f>
        <v>0.0424847883250769</v>
      </c>
    </row>
    <row r="498" customFormat="false" ht="13.8" hidden="false" customHeight="false" outlineLevel="0" collapsed="false">
      <c r="A498" s="0" t="s">
        <v>15</v>
      </c>
      <c r="B498" s="0" t="s">
        <v>88</v>
      </c>
      <c r="C498" s="0" t="s">
        <v>36</v>
      </c>
      <c r="D498" s="0" t="s">
        <v>37</v>
      </c>
      <c r="J498" s="0" t="n">
        <v>18.5596836391548</v>
      </c>
      <c r="K498" s="0" t="n">
        <v>20</v>
      </c>
      <c r="L498" s="0" t="n">
        <v>86.0603726264078</v>
      </c>
      <c r="M498" s="0" t="n">
        <v>0.757500176377008</v>
      </c>
      <c r="N498" s="0" t="n">
        <v>9.99400359784132E-005</v>
      </c>
      <c r="O498" s="0" t="n">
        <f aca="false">VLOOKUP(D498,'paramètres CI'!$A$1:$B$6,2)</f>
        <v>0.0385046990211696</v>
      </c>
    </row>
    <row r="499" customFormat="false" ht="13.8" hidden="false" customHeight="false" outlineLevel="0" collapsed="false">
      <c r="A499" s="0" t="s">
        <v>15</v>
      </c>
      <c r="B499" s="0" t="s">
        <v>88</v>
      </c>
      <c r="C499" s="0" t="s">
        <v>38</v>
      </c>
      <c r="D499" s="0" t="s">
        <v>39</v>
      </c>
      <c r="J499" s="0" t="n">
        <v>13.6067536288301</v>
      </c>
      <c r="K499" s="0" t="n">
        <v>20</v>
      </c>
      <c r="L499" s="0" t="n">
        <v>86.475172642582</v>
      </c>
      <c r="M499" s="0" t="n">
        <v>0.98678716433266</v>
      </c>
      <c r="N499" s="0" t="n">
        <v>9.99400359784132E-005</v>
      </c>
      <c r="O499" s="0" t="n">
        <f aca="false">VLOOKUP(D499,'paramètres CI'!$A$1:$B$6,2)</f>
        <v>0.022045059962018</v>
      </c>
    </row>
    <row r="500" customFormat="false" ht="13.8" hidden="false" customHeight="false" outlineLevel="0" collapsed="false">
      <c r="A500" s="0" t="s">
        <v>15</v>
      </c>
      <c r="B500" s="0" t="s">
        <v>88</v>
      </c>
      <c r="C500" s="0" t="s">
        <v>40</v>
      </c>
      <c r="D500" s="0" t="s">
        <v>37</v>
      </c>
      <c r="J500" s="0" t="n">
        <v>14.8477469113238</v>
      </c>
      <c r="K500" s="0" t="n">
        <v>20</v>
      </c>
      <c r="L500" s="0" t="n">
        <v>86.0603726264078</v>
      </c>
      <c r="M500" s="0" t="n">
        <v>0.663769796380101</v>
      </c>
      <c r="N500" s="0" t="n">
        <v>0.0506847824782017</v>
      </c>
      <c r="O500" s="0" t="n">
        <f aca="false">VLOOKUP(D500,'paramètres CI'!$A$1:$B$6,2)</f>
        <v>0.0385046990211696</v>
      </c>
    </row>
    <row r="501" customFormat="false" ht="13.8" hidden="false" customHeight="false" outlineLevel="0" collapsed="false">
      <c r="A501" s="0" t="s">
        <v>15</v>
      </c>
      <c r="B501" s="0" t="s">
        <v>88</v>
      </c>
      <c r="C501" s="0" t="s">
        <v>41</v>
      </c>
      <c r="D501" s="0" t="s">
        <v>39</v>
      </c>
      <c r="J501" s="0" t="n">
        <v>10.8854029030641</v>
      </c>
      <c r="K501" s="0" t="n">
        <v>20</v>
      </c>
      <c r="L501" s="0" t="n">
        <v>86.475172642582</v>
      </c>
      <c r="M501" s="0" t="n">
        <v>0.727447310904645</v>
      </c>
      <c r="N501" s="0" t="n">
        <v>0.541782097659162</v>
      </c>
      <c r="O501" s="0" t="n">
        <f aca="false">VLOOKUP(D501,'paramètres CI'!$A$1:$B$6,2)</f>
        <v>0.022045059962018</v>
      </c>
    </row>
    <row r="502" customFormat="false" ht="13.8" hidden="false" customHeight="false" outlineLevel="0" collapsed="false">
      <c r="A502" s="0" t="s">
        <v>15</v>
      </c>
      <c r="B502" s="0" t="s">
        <v>88</v>
      </c>
      <c r="C502" s="0" t="s">
        <v>45</v>
      </c>
      <c r="D502" s="0" t="s">
        <v>43</v>
      </c>
      <c r="J502" s="0" t="n">
        <v>10</v>
      </c>
      <c r="K502" s="0" t="n">
        <v>13</v>
      </c>
      <c r="L502" s="0" t="n">
        <v>86.3269076911795</v>
      </c>
      <c r="M502" s="0" t="n">
        <v>0.9</v>
      </c>
      <c r="N502" s="0" t="n">
        <v>0.181140816710884</v>
      </c>
      <c r="O502" s="0" t="n">
        <f aca="false">VLOOKUP(D502,'paramètres CI'!$A$1:$B$6,2)</f>
        <v>0.0935912806596305</v>
      </c>
    </row>
    <row r="503" customFormat="false" ht="13.8" hidden="false" customHeight="false" outlineLevel="0" collapsed="false">
      <c r="A503" s="0" t="s">
        <v>15</v>
      </c>
      <c r="B503" s="0" t="s">
        <v>88</v>
      </c>
      <c r="C503" s="0" t="s">
        <v>46</v>
      </c>
      <c r="D503" s="0" t="s">
        <v>43</v>
      </c>
      <c r="J503" s="0" t="n">
        <v>12</v>
      </c>
      <c r="K503" s="0" t="n">
        <v>13</v>
      </c>
      <c r="L503" s="0" t="n">
        <v>86.3269076911795</v>
      </c>
      <c r="M503" s="0" t="n">
        <v>1</v>
      </c>
      <c r="N503" s="0" t="n">
        <v>9.99400359784132E-005</v>
      </c>
      <c r="O503" s="0" t="n">
        <f aca="false">VLOOKUP(D503,'paramètres CI'!$A$1:$B$6,2)</f>
        <v>0.0935912806596305</v>
      </c>
    </row>
    <row r="504" customFormat="false" ht="13.8" hidden="false" customHeight="false" outlineLevel="0" collapsed="false">
      <c r="A504" s="0" t="s">
        <v>15</v>
      </c>
      <c r="B504" s="0" t="s">
        <v>88</v>
      </c>
      <c r="C504" s="0" t="s">
        <v>48</v>
      </c>
      <c r="D504" s="0" t="s">
        <v>43</v>
      </c>
      <c r="J504" s="0" t="n">
        <v>74.8973869117272</v>
      </c>
      <c r="K504" s="0" t="n">
        <v>20</v>
      </c>
      <c r="L504" s="0" t="n">
        <v>80.5456124065631</v>
      </c>
      <c r="M504" s="0" t="n">
        <v>3.21089023255813</v>
      </c>
      <c r="N504" s="0" t="n">
        <v>0.157421537759487</v>
      </c>
      <c r="O504" s="0" t="n">
        <f aca="false">VLOOKUP(D504,'paramètres CI'!$A$1:$B$6,2)</f>
        <v>0.0935912806596305</v>
      </c>
    </row>
    <row r="505" customFormat="false" ht="13.8" hidden="false" customHeight="false" outlineLevel="0" collapsed="false">
      <c r="A505" s="0" t="s">
        <v>15</v>
      </c>
      <c r="B505" s="0" t="s">
        <v>88</v>
      </c>
      <c r="C505" s="0" t="s">
        <v>49</v>
      </c>
      <c r="D505" s="0" t="s">
        <v>43</v>
      </c>
      <c r="J505" s="0" t="n">
        <v>93.6217336396589</v>
      </c>
      <c r="K505" s="0" t="n">
        <v>20</v>
      </c>
      <c r="L505" s="0" t="n">
        <v>80.5456124065631</v>
      </c>
      <c r="M505" s="0" t="n">
        <v>3.36378976744186</v>
      </c>
      <c r="N505" s="0" t="n">
        <v>9.99400359784132E-005</v>
      </c>
      <c r="O505" s="0" t="n">
        <f aca="false">VLOOKUP(D505,'paramètres CI'!$A$1:$B$6,2)</f>
        <v>0.0935912806596305</v>
      </c>
    </row>
    <row r="506" customFormat="false" ht="13.8" hidden="false" customHeight="false" outlineLevel="0" collapsed="false">
      <c r="A506" s="0" t="s">
        <v>15</v>
      </c>
      <c r="B506" s="0" t="s">
        <v>89</v>
      </c>
      <c r="C506" s="0" t="s">
        <v>32</v>
      </c>
      <c r="D506" s="0" t="s">
        <v>34</v>
      </c>
      <c r="J506" s="0" t="n">
        <v>30.3414142069705</v>
      </c>
      <c r="K506" s="0" t="n">
        <v>25</v>
      </c>
      <c r="L506" s="0" t="n">
        <v>111.400286346464</v>
      </c>
      <c r="M506" s="0" t="n">
        <v>1.56514562261725</v>
      </c>
      <c r="N506" s="0" t="n">
        <v>0.0132758620978453</v>
      </c>
      <c r="O506" s="0" t="n">
        <f aca="false">VLOOKUP(D506,'paramètres CI'!$A$1:$B$6,2)</f>
        <v>0.0424847883250769</v>
      </c>
    </row>
    <row r="507" customFormat="false" ht="13.8" hidden="false" customHeight="false" outlineLevel="0" collapsed="false">
      <c r="A507" s="0" t="s">
        <v>15</v>
      </c>
      <c r="B507" s="0" t="s">
        <v>89</v>
      </c>
      <c r="C507" s="0" t="s">
        <v>32</v>
      </c>
      <c r="D507" s="0" t="s">
        <v>33</v>
      </c>
      <c r="J507" s="0" t="n">
        <v>30.5816557153027</v>
      </c>
      <c r="K507" s="0" t="n">
        <v>25</v>
      </c>
      <c r="L507" s="0" t="n">
        <v>113.359435092848</v>
      </c>
      <c r="M507" s="0" t="n">
        <v>1.56827543401491</v>
      </c>
      <c r="N507" s="0" t="n">
        <v>0.0339216023141002</v>
      </c>
      <c r="O507" s="0" t="n">
        <f aca="false">VLOOKUP(D507,'paramètres CI'!$A$1:$B$6,2)</f>
        <v>0.033584731604575</v>
      </c>
    </row>
    <row r="508" customFormat="false" ht="13.8" hidden="false" customHeight="false" outlineLevel="0" collapsed="false">
      <c r="A508" s="0" t="s">
        <v>15</v>
      </c>
      <c r="B508" s="0" t="s">
        <v>89</v>
      </c>
      <c r="C508" s="0" t="s">
        <v>35</v>
      </c>
      <c r="D508" s="0" t="s">
        <v>33</v>
      </c>
      <c r="J508" s="0" t="n">
        <v>38.2270696441284</v>
      </c>
      <c r="K508" s="0" t="n">
        <v>25</v>
      </c>
      <c r="L508" s="0" t="n">
        <v>113.359435092848</v>
      </c>
      <c r="M508" s="0" t="n">
        <v>1.88193052081789</v>
      </c>
      <c r="N508" s="0" t="n">
        <v>9.99400359784131E-005</v>
      </c>
      <c r="O508" s="0" t="n">
        <f aca="false">VLOOKUP(D508,'paramètres CI'!$A$1:$B$6,2)</f>
        <v>0.033584731604575</v>
      </c>
    </row>
    <row r="509" customFormat="false" ht="13.8" hidden="false" customHeight="false" outlineLevel="0" collapsed="false">
      <c r="A509" s="0" t="s">
        <v>15</v>
      </c>
      <c r="B509" s="0" t="s">
        <v>89</v>
      </c>
      <c r="C509" s="0" t="s">
        <v>35</v>
      </c>
      <c r="D509" s="0" t="s">
        <v>34</v>
      </c>
      <c r="J509" s="0" t="n">
        <v>37.9267677587131</v>
      </c>
      <c r="K509" s="0" t="n">
        <v>25</v>
      </c>
      <c r="L509" s="0" t="n">
        <v>111.400286346464</v>
      </c>
      <c r="M509" s="0" t="n">
        <v>1.8781747471407</v>
      </c>
      <c r="N509" s="0" t="n">
        <v>9.99400359784131E-005</v>
      </c>
      <c r="O509" s="0" t="n">
        <f aca="false">VLOOKUP(D509,'paramètres CI'!$A$1:$B$6,2)</f>
        <v>0.0424847883250769</v>
      </c>
    </row>
    <row r="510" customFormat="false" ht="13.8" hidden="false" customHeight="false" outlineLevel="0" collapsed="false">
      <c r="A510" s="0" t="s">
        <v>15</v>
      </c>
      <c r="B510" s="0" t="s">
        <v>89</v>
      </c>
      <c r="C510" s="0" t="s">
        <v>36</v>
      </c>
      <c r="D510" s="0" t="s">
        <v>37</v>
      </c>
      <c r="J510" s="0" t="n">
        <v>26.243932247423</v>
      </c>
      <c r="K510" s="0" t="n">
        <v>20</v>
      </c>
      <c r="L510" s="0" t="n">
        <v>112.954634266633</v>
      </c>
      <c r="M510" s="0" t="n">
        <v>0.761583138885597</v>
      </c>
      <c r="N510" s="0" t="n">
        <v>9.99400359784131E-005</v>
      </c>
      <c r="O510" s="0" t="n">
        <f aca="false">VLOOKUP(D510,'paramètres CI'!$A$1:$B$6,2)</f>
        <v>0.0385046990211696</v>
      </c>
    </row>
    <row r="511" customFormat="false" ht="13.8" hidden="false" customHeight="false" outlineLevel="0" collapsed="false">
      <c r="A511" s="0" t="s">
        <v>15</v>
      </c>
      <c r="B511" s="0" t="s">
        <v>89</v>
      </c>
      <c r="C511" s="0" t="s">
        <v>38</v>
      </c>
      <c r="D511" s="0" t="s">
        <v>39</v>
      </c>
      <c r="J511" s="0" t="n">
        <v>18.7010780705002</v>
      </c>
      <c r="K511" s="0" t="n">
        <v>20</v>
      </c>
      <c r="L511" s="0" t="n">
        <v>114.417388779461</v>
      </c>
      <c r="M511" s="0" t="n">
        <v>0.989367103465403</v>
      </c>
      <c r="N511" s="0" t="n">
        <v>9.99400359784131E-005</v>
      </c>
      <c r="O511" s="0" t="n">
        <f aca="false">VLOOKUP(D511,'paramètres CI'!$A$1:$B$6,2)</f>
        <v>0.022045059962018</v>
      </c>
    </row>
    <row r="512" customFormat="false" ht="13.8" hidden="false" customHeight="false" outlineLevel="0" collapsed="false">
      <c r="A512" s="0" t="s">
        <v>15</v>
      </c>
      <c r="B512" s="0" t="s">
        <v>89</v>
      </c>
      <c r="C512" s="0" t="s">
        <v>40</v>
      </c>
      <c r="D512" s="0" t="s">
        <v>37</v>
      </c>
      <c r="J512" s="0" t="n">
        <v>20.9951457979384</v>
      </c>
      <c r="K512" s="0" t="n">
        <v>20</v>
      </c>
      <c r="L512" s="0" t="n">
        <v>112.954634266633</v>
      </c>
      <c r="M512" s="0" t="n">
        <v>0.671326600031711</v>
      </c>
      <c r="N512" s="0" t="n">
        <v>0.0698066773309585</v>
      </c>
      <c r="O512" s="0" t="n">
        <f aca="false">VLOOKUP(D512,'paramètres CI'!$A$1:$B$6,2)</f>
        <v>0.0385046990211696</v>
      </c>
    </row>
    <row r="513" customFormat="false" ht="13.8" hidden="false" customHeight="false" outlineLevel="0" collapsed="false">
      <c r="A513" s="0" t="s">
        <v>15</v>
      </c>
      <c r="B513" s="0" t="s">
        <v>89</v>
      </c>
      <c r="C513" s="0" t="s">
        <v>41</v>
      </c>
      <c r="D513" s="0" t="s">
        <v>39</v>
      </c>
      <c r="J513" s="0" t="n">
        <v>14.9608624564001</v>
      </c>
      <c r="K513" s="0" t="n">
        <v>20</v>
      </c>
      <c r="L513" s="0" t="n">
        <v>114.417388779461</v>
      </c>
      <c r="M513" s="0" t="n">
        <v>0.728585644069648</v>
      </c>
      <c r="N513" s="0" t="n">
        <v>0.424930427798891</v>
      </c>
      <c r="O513" s="0" t="n">
        <f aca="false">VLOOKUP(D513,'paramètres CI'!$A$1:$B$6,2)</f>
        <v>0.022045059962018</v>
      </c>
    </row>
    <row r="514" customFormat="false" ht="13.8" hidden="false" customHeight="false" outlineLevel="0" collapsed="false">
      <c r="A514" s="0" t="s">
        <v>15</v>
      </c>
      <c r="B514" s="0" t="s">
        <v>89</v>
      </c>
      <c r="C514" s="0" t="s">
        <v>45</v>
      </c>
      <c r="D514" s="0" t="s">
        <v>43</v>
      </c>
      <c r="J514" s="0" t="n">
        <v>10</v>
      </c>
      <c r="K514" s="0" t="n">
        <v>13</v>
      </c>
      <c r="L514" s="0" t="n">
        <v>110.827068825295</v>
      </c>
      <c r="M514" s="0" t="n">
        <v>0.9</v>
      </c>
      <c r="N514" s="0" t="n">
        <v>0.226292128374107</v>
      </c>
      <c r="O514" s="0" t="n">
        <f aca="false">VLOOKUP(D514,'paramètres CI'!$A$1:$B$6,2)</f>
        <v>0.0935912806596305</v>
      </c>
    </row>
    <row r="515" customFormat="false" ht="13.8" hidden="false" customHeight="false" outlineLevel="0" collapsed="false">
      <c r="A515" s="0" t="s">
        <v>15</v>
      </c>
      <c r="B515" s="0" t="s">
        <v>89</v>
      </c>
      <c r="C515" s="0" t="s">
        <v>46</v>
      </c>
      <c r="D515" s="0" t="s">
        <v>43</v>
      </c>
      <c r="J515" s="0" t="n">
        <v>12</v>
      </c>
      <c r="K515" s="0" t="n">
        <v>13</v>
      </c>
      <c r="L515" s="0" t="n">
        <v>110.827068825295</v>
      </c>
      <c r="M515" s="0" t="n">
        <v>1</v>
      </c>
      <c r="N515" s="0" t="n">
        <v>9.99400359784131E-005</v>
      </c>
      <c r="O515" s="0" t="n">
        <f aca="false">VLOOKUP(D515,'paramètres CI'!$A$1:$B$6,2)</f>
        <v>0.0935912806596305</v>
      </c>
    </row>
    <row r="516" customFormat="false" ht="13.8" hidden="false" customHeight="false" outlineLevel="0" collapsed="false">
      <c r="A516" s="0" t="s">
        <v>15</v>
      </c>
      <c r="B516" s="0" t="s">
        <v>89</v>
      </c>
      <c r="C516" s="0" t="s">
        <v>55</v>
      </c>
      <c r="D516" s="0" t="s">
        <v>43</v>
      </c>
      <c r="J516" s="0" t="n">
        <v>38.994356980907</v>
      </c>
      <c r="K516" s="0" t="n">
        <v>17</v>
      </c>
      <c r="L516" s="0" t="n">
        <v>115.658077025711</v>
      </c>
      <c r="M516" s="0" t="n">
        <v>2.67297488372093</v>
      </c>
      <c r="N516" s="0" t="n">
        <v>0.231173661868227</v>
      </c>
      <c r="O516" s="0" t="n">
        <f aca="false">VLOOKUP(D516,'paramètres CI'!$A$1:$B$6,2)</f>
        <v>0.0935912806596305</v>
      </c>
    </row>
    <row r="517" customFormat="false" ht="13.8" hidden="false" customHeight="false" outlineLevel="0" collapsed="false">
      <c r="A517" s="0" t="s">
        <v>15</v>
      </c>
      <c r="B517" s="0" t="s">
        <v>89</v>
      </c>
      <c r="C517" s="0" t="s">
        <v>56</v>
      </c>
      <c r="D517" s="0" t="s">
        <v>43</v>
      </c>
      <c r="J517" s="0" t="n">
        <v>48.7429462261338</v>
      </c>
      <c r="K517" s="0" t="n">
        <v>17</v>
      </c>
      <c r="L517" s="0" t="n">
        <v>115.658077025711</v>
      </c>
      <c r="M517" s="0" t="n">
        <v>3.32861023255814</v>
      </c>
      <c r="N517" s="0" t="n">
        <v>9.99400359784131E-005</v>
      </c>
      <c r="O517" s="0" t="n">
        <f aca="false">VLOOKUP(D517,'paramètres CI'!$A$1:$B$6,2)</f>
        <v>0.0935912806596305</v>
      </c>
    </row>
    <row r="518" customFormat="false" ht="13.8" hidden="false" customHeight="false" outlineLevel="0" collapsed="false">
      <c r="A518" s="0" t="s">
        <v>15</v>
      </c>
      <c r="B518" s="0" t="s">
        <v>90</v>
      </c>
      <c r="C518" s="0" t="s">
        <v>32</v>
      </c>
      <c r="D518" s="0" t="s">
        <v>34</v>
      </c>
      <c r="J518" s="0" t="n">
        <v>27.7860433333333</v>
      </c>
      <c r="K518" s="0" t="n">
        <v>25</v>
      </c>
      <c r="L518" s="0" t="n">
        <v>81.3167865411278</v>
      </c>
      <c r="M518" s="0" t="n">
        <v>1.58533818295799</v>
      </c>
      <c r="N518" s="0" t="n">
        <v>0.0214653871127682</v>
      </c>
      <c r="O518" s="0" t="n">
        <f aca="false">VLOOKUP(D518,'paramètres CI'!$A$1:$B$6,2)</f>
        <v>0.0424847883250769</v>
      </c>
    </row>
    <row r="519" customFormat="false" ht="13.8" hidden="false" customHeight="false" outlineLevel="0" collapsed="false">
      <c r="A519" s="0" t="s">
        <v>15</v>
      </c>
      <c r="B519" s="0" t="s">
        <v>90</v>
      </c>
      <c r="C519" s="0" t="s">
        <v>32</v>
      </c>
      <c r="D519" s="0" t="s">
        <v>33</v>
      </c>
      <c r="J519" s="0" t="n">
        <v>27.8631831326589</v>
      </c>
      <c r="K519" s="0" t="n">
        <v>25</v>
      </c>
      <c r="L519" s="0" t="n">
        <v>85.5068656388857</v>
      </c>
      <c r="M519" s="0" t="n">
        <v>1.56231808578152</v>
      </c>
      <c r="N519" s="0" t="n">
        <v>0.0329053770327361</v>
      </c>
      <c r="O519" s="0" t="n">
        <f aca="false">VLOOKUP(D519,'paramètres CI'!$A$1:$B$6,2)</f>
        <v>0.033584731604575</v>
      </c>
    </row>
    <row r="520" customFormat="false" ht="13.8" hidden="false" customHeight="false" outlineLevel="0" collapsed="false">
      <c r="A520" s="0" t="s">
        <v>15</v>
      </c>
      <c r="B520" s="0" t="s">
        <v>90</v>
      </c>
      <c r="C520" s="0" t="s">
        <v>35</v>
      </c>
      <c r="D520" s="0" t="s">
        <v>33</v>
      </c>
      <c r="J520" s="0" t="n">
        <v>34.8289789158237</v>
      </c>
      <c r="K520" s="0" t="n">
        <v>25</v>
      </c>
      <c r="L520" s="0" t="n">
        <v>85.5068656388857</v>
      </c>
      <c r="M520" s="0" t="n">
        <v>1.87478170293782</v>
      </c>
      <c r="N520" s="0" t="n">
        <v>9.99400359784132E-005</v>
      </c>
      <c r="O520" s="0" t="n">
        <f aca="false">VLOOKUP(D520,'paramètres CI'!$A$1:$B$6,2)</f>
        <v>0.033584731604575</v>
      </c>
    </row>
    <row r="521" customFormat="false" ht="13.8" hidden="false" customHeight="false" outlineLevel="0" collapsed="false">
      <c r="A521" s="0" t="s">
        <v>15</v>
      </c>
      <c r="B521" s="0" t="s">
        <v>90</v>
      </c>
      <c r="C521" s="0" t="s">
        <v>35</v>
      </c>
      <c r="D521" s="0" t="s">
        <v>34</v>
      </c>
      <c r="J521" s="0" t="n">
        <v>34.7325541666666</v>
      </c>
      <c r="K521" s="0" t="n">
        <v>25</v>
      </c>
      <c r="L521" s="0" t="n">
        <v>81.3167865411278</v>
      </c>
      <c r="M521" s="0" t="n">
        <v>1.90240581954959</v>
      </c>
      <c r="N521" s="0" t="n">
        <v>9.99400359784132E-005</v>
      </c>
      <c r="O521" s="0" t="n">
        <f aca="false">VLOOKUP(D521,'paramètres CI'!$A$1:$B$6,2)</f>
        <v>0.0424847883250769</v>
      </c>
    </row>
    <row r="522" customFormat="false" ht="13.8" hidden="false" customHeight="false" outlineLevel="0" collapsed="false">
      <c r="A522" s="0" t="s">
        <v>15</v>
      </c>
      <c r="B522" s="0" t="s">
        <v>90</v>
      </c>
      <c r="C522" s="0" t="s">
        <v>36</v>
      </c>
      <c r="D522" s="0" t="s">
        <v>37</v>
      </c>
      <c r="J522" s="0" t="n">
        <v>10.0509521567137</v>
      </c>
      <c r="K522" s="0" t="n">
        <v>20</v>
      </c>
      <c r="L522" s="0" t="n">
        <v>83.8258153916228</v>
      </c>
      <c r="M522" s="0" t="n">
        <v>0.761583138885597</v>
      </c>
      <c r="N522" s="0" t="n">
        <v>9.99400359784132E-005</v>
      </c>
      <c r="O522" s="0" t="n">
        <f aca="false">VLOOKUP(D522,'paramètres CI'!$A$1:$B$6,2)</f>
        <v>0.0385046990211696</v>
      </c>
    </row>
    <row r="523" customFormat="false" ht="13.8" hidden="false" customHeight="false" outlineLevel="0" collapsed="false">
      <c r="A523" s="0" t="s">
        <v>15</v>
      </c>
      <c r="B523" s="0" t="s">
        <v>90</v>
      </c>
      <c r="C523" s="0" t="s">
        <v>38</v>
      </c>
      <c r="D523" s="0" t="s">
        <v>39</v>
      </c>
      <c r="J523" s="0" t="n">
        <v>7.5558956650813</v>
      </c>
      <c r="K523" s="0" t="n">
        <v>20</v>
      </c>
      <c r="L523" s="0" t="n">
        <v>83.8667454854442</v>
      </c>
      <c r="M523" s="0" t="n">
        <v>0.989367103465403</v>
      </c>
      <c r="N523" s="0" t="n">
        <v>9.99400359784132E-005</v>
      </c>
      <c r="O523" s="0" t="n">
        <f aca="false">VLOOKUP(D523,'paramètres CI'!$A$1:$B$6,2)</f>
        <v>0.022045059962018</v>
      </c>
    </row>
    <row r="524" customFormat="false" ht="13.8" hidden="false" customHeight="false" outlineLevel="0" collapsed="false">
      <c r="A524" s="0" t="s">
        <v>15</v>
      </c>
      <c r="B524" s="0" t="s">
        <v>90</v>
      </c>
      <c r="C524" s="0" t="s">
        <v>40</v>
      </c>
      <c r="D524" s="0" t="s">
        <v>37</v>
      </c>
      <c r="J524" s="0" t="n">
        <v>8.04076172537094</v>
      </c>
      <c r="K524" s="0" t="n">
        <v>20</v>
      </c>
      <c r="L524" s="0" t="n">
        <v>83.8258153916228</v>
      </c>
      <c r="M524" s="0" t="n">
        <v>0.671326600031711</v>
      </c>
      <c r="N524" s="0" t="n">
        <v>0.0566422384272373</v>
      </c>
      <c r="O524" s="0" t="n">
        <f aca="false">VLOOKUP(D524,'paramètres CI'!$A$1:$B$6,2)</f>
        <v>0.0385046990211696</v>
      </c>
    </row>
    <row r="525" customFormat="false" ht="13.8" hidden="false" customHeight="false" outlineLevel="0" collapsed="false">
      <c r="A525" s="0" t="s">
        <v>15</v>
      </c>
      <c r="B525" s="0" t="s">
        <v>90</v>
      </c>
      <c r="C525" s="0" t="s">
        <v>41</v>
      </c>
      <c r="D525" s="0" t="s">
        <v>39</v>
      </c>
      <c r="J525" s="0" t="n">
        <v>6.04471653206504</v>
      </c>
      <c r="K525" s="0" t="n">
        <v>20</v>
      </c>
      <c r="L525" s="0" t="n">
        <v>83.8667454854442</v>
      </c>
      <c r="M525" s="0" t="n">
        <v>0.728585644069648</v>
      </c>
      <c r="N525" s="0" t="n">
        <v>0.480135091332637</v>
      </c>
      <c r="O525" s="0" t="n">
        <f aca="false">VLOOKUP(D525,'paramètres CI'!$A$1:$B$6,2)</f>
        <v>0.022045059962018</v>
      </c>
    </row>
    <row r="526" customFormat="false" ht="13.8" hidden="false" customHeight="false" outlineLevel="0" collapsed="false">
      <c r="A526" s="0" t="s">
        <v>15</v>
      </c>
      <c r="B526" s="0" t="s">
        <v>90</v>
      </c>
      <c r="C526" s="0" t="s">
        <v>45</v>
      </c>
      <c r="D526" s="0" t="s">
        <v>43</v>
      </c>
      <c r="J526" s="0" t="n">
        <v>10</v>
      </c>
      <c r="K526" s="0" t="n">
        <v>13</v>
      </c>
      <c r="L526" s="0" t="n">
        <v>85.4852833839578</v>
      </c>
      <c r="M526" s="0" t="n">
        <v>0.9</v>
      </c>
      <c r="N526" s="0" t="n">
        <v>0.165746669835879</v>
      </c>
      <c r="O526" s="0" t="n">
        <f aca="false">VLOOKUP(D526,'paramètres CI'!$A$1:$B$6,2)</f>
        <v>0.0935912806596305</v>
      </c>
    </row>
    <row r="527" customFormat="false" ht="13.8" hidden="false" customHeight="false" outlineLevel="0" collapsed="false">
      <c r="A527" s="0" t="s">
        <v>15</v>
      </c>
      <c r="B527" s="0" t="s">
        <v>90</v>
      </c>
      <c r="C527" s="0" t="s">
        <v>46</v>
      </c>
      <c r="D527" s="0" t="s">
        <v>43</v>
      </c>
      <c r="J527" s="0" t="n">
        <v>12</v>
      </c>
      <c r="K527" s="0" t="n">
        <v>13</v>
      </c>
      <c r="L527" s="0" t="n">
        <v>85.4852833839578</v>
      </c>
      <c r="M527" s="0" t="n">
        <v>1</v>
      </c>
      <c r="N527" s="0" t="n">
        <v>9.99400359784132E-005</v>
      </c>
      <c r="O527" s="0" t="n">
        <f aca="false">VLOOKUP(D527,'paramètres CI'!$A$1:$B$6,2)</f>
        <v>0.0935912806596305</v>
      </c>
    </row>
    <row r="528" customFormat="false" ht="13.8" hidden="false" customHeight="false" outlineLevel="0" collapsed="false">
      <c r="A528" s="0" t="s">
        <v>15</v>
      </c>
      <c r="B528" s="0" t="s">
        <v>90</v>
      </c>
      <c r="C528" s="0" t="s">
        <v>55</v>
      </c>
      <c r="D528" s="0" t="s">
        <v>43</v>
      </c>
      <c r="J528" s="0" t="n">
        <v>31.3830875643221</v>
      </c>
      <c r="K528" s="0" t="n">
        <v>17</v>
      </c>
      <c r="L528" s="0" t="n">
        <v>82.7020525670487</v>
      </c>
      <c r="M528" s="0" t="n">
        <v>2.67297488372093</v>
      </c>
      <c r="N528" s="0" t="n">
        <v>0.242505596042871</v>
      </c>
      <c r="O528" s="0" t="n">
        <f aca="false">VLOOKUP(D528,'paramètres CI'!$A$1:$B$6,2)</f>
        <v>0.0935912806596305</v>
      </c>
    </row>
    <row r="529" customFormat="false" ht="13.8" hidden="false" customHeight="false" outlineLevel="0" collapsed="false">
      <c r="A529" s="0" t="s">
        <v>15</v>
      </c>
      <c r="B529" s="0" t="s">
        <v>90</v>
      </c>
      <c r="C529" s="0" t="s">
        <v>56</v>
      </c>
      <c r="D529" s="0" t="s">
        <v>43</v>
      </c>
      <c r="J529" s="0" t="n">
        <v>39.2288594554026</v>
      </c>
      <c r="K529" s="0" t="n">
        <v>17</v>
      </c>
      <c r="L529" s="0" t="n">
        <v>82.7020525670487</v>
      </c>
      <c r="M529" s="0" t="n">
        <v>3.32861023255814</v>
      </c>
      <c r="N529" s="0" t="n">
        <v>9.99400359784132E-005</v>
      </c>
      <c r="O529" s="0" t="n">
        <f aca="false">VLOOKUP(D529,'paramètres CI'!$A$1:$B$6,2)</f>
        <v>0.0935912806596305</v>
      </c>
    </row>
    <row r="530" customFormat="false" ht="13.8" hidden="false" customHeight="false" outlineLevel="0" collapsed="false">
      <c r="A530" s="0" t="s">
        <v>15</v>
      </c>
      <c r="B530" s="0" t="s">
        <v>91</v>
      </c>
      <c r="C530" s="0" t="s">
        <v>32</v>
      </c>
      <c r="D530" s="0" t="s">
        <v>34</v>
      </c>
      <c r="J530" s="0" t="n">
        <v>26.3046217400829</v>
      </c>
      <c r="K530" s="0" t="n">
        <v>25</v>
      </c>
      <c r="L530" s="0" t="n">
        <v>76.0973368002741</v>
      </c>
      <c r="M530" s="0" t="n">
        <v>1.56874030519446</v>
      </c>
      <c r="N530" s="0" t="n">
        <v>0.0271910938718544</v>
      </c>
      <c r="O530" s="0" t="n">
        <f aca="false">VLOOKUP(D530,'paramètres CI'!$A$1:$B$6,2)</f>
        <v>0.0424847883250769</v>
      </c>
    </row>
    <row r="531" customFormat="false" ht="13.8" hidden="false" customHeight="false" outlineLevel="0" collapsed="false">
      <c r="A531" s="0" t="s">
        <v>15</v>
      </c>
      <c r="B531" s="0" t="s">
        <v>91</v>
      </c>
      <c r="C531" s="0" t="s">
        <v>32</v>
      </c>
      <c r="D531" s="0" t="s">
        <v>33</v>
      </c>
      <c r="J531" s="0" t="n">
        <v>26.3429253900737</v>
      </c>
      <c r="K531" s="0" t="n">
        <v>25</v>
      </c>
      <c r="L531" s="0" t="n">
        <v>72.0848332895391</v>
      </c>
      <c r="M531" s="0" t="n">
        <v>1.558763513594</v>
      </c>
      <c r="N531" s="0" t="n">
        <v>0.0293493502904136</v>
      </c>
      <c r="O531" s="0" t="n">
        <f aca="false">VLOOKUP(D531,'paramètres CI'!$A$1:$B$6,2)</f>
        <v>0.033584731604575</v>
      </c>
    </row>
    <row r="532" customFormat="false" ht="13.8" hidden="false" customHeight="false" outlineLevel="0" collapsed="false">
      <c r="A532" s="0" t="s">
        <v>15</v>
      </c>
      <c r="B532" s="0" t="s">
        <v>91</v>
      </c>
      <c r="C532" s="0" t="s">
        <v>35</v>
      </c>
      <c r="D532" s="0" t="s">
        <v>33</v>
      </c>
      <c r="J532" s="0" t="n">
        <v>32.9286567375921</v>
      </c>
      <c r="K532" s="0" t="n">
        <v>25</v>
      </c>
      <c r="L532" s="0" t="n">
        <v>72.0848332895391</v>
      </c>
      <c r="M532" s="0" t="n">
        <v>1.8705162163128</v>
      </c>
      <c r="N532" s="0" t="n">
        <v>9.99400359784132E-005</v>
      </c>
      <c r="O532" s="0" t="n">
        <f aca="false">VLOOKUP(D532,'paramètres CI'!$A$1:$B$6,2)</f>
        <v>0.033584731604575</v>
      </c>
    </row>
    <row r="533" customFormat="false" ht="13.8" hidden="false" customHeight="false" outlineLevel="0" collapsed="false">
      <c r="A533" s="0" t="s">
        <v>15</v>
      </c>
      <c r="B533" s="0" t="s">
        <v>91</v>
      </c>
      <c r="C533" s="0" t="s">
        <v>35</v>
      </c>
      <c r="D533" s="0" t="s">
        <v>34</v>
      </c>
      <c r="J533" s="0" t="n">
        <v>32.8807771751036</v>
      </c>
      <c r="K533" s="0" t="n">
        <v>25</v>
      </c>
      <c r="L533" s="0" t="n">
        <v>76.0973368002741</v>
      </c>
      <c r="M533" s="0" t="n">
        <v>1.88248836623335</v>
      </c>
      <c r="N533" s="0" t="n">
        <v>9.99400359784132E-005</v>
      </c>
      <c r="O533" s="0" t="n">
        <f aca="false">VLOOKUP(D533,'paramètres CI'!$A$1:$B$6,2)</f>
        <v>0.0424847883250769</v>
      </c>
    </row>
    <row r="534" customFormat="false" ht="13.8" hidden="false" customHeight="false" outlineLevel="0" collapsed="false">
      <c r="A534" s="0" t="s">
        <v>15</v>
      </c>
      <c r="B534" s="0" t="s">
        <v>91</v>
      </c>
      <c r="C534" s="0" t="s">
        <v>36</v>
      </c>
      <c r="D534" s="0" t="s">
        <v>37</v>
      </c>
      <c r="J534" s="0" t="n">
        <v>18.1120317655083</v>
      </c>
      <c r="K534" s="0" t="n">
        <v>20</v>
      </c>
      <c r="L534" s="0" t="n">
        <v>74.0669898065047</v>
      </c>
      <c r="M534" s="0" t="n">
        <v>0.758865890307111</v>
      </c>
      <c r="N534" s="0" t="n">
        <v>9.99400359784132E-005</v>
      </c>
      <c r="O534" s="0" t="n">
        <f aca="false">VLOOKUP(D534,'paramètres CI'!$A$1:$B$6,2)</f>
        <v>0.0385046990211696</v>
      </c>
    </row>
    <row r="535" customFormat="false" ht="13.8" hidden="false" customHeight="false" outlineLevel="0" collapsed="false">
      <c r="A535" s="0" t="s">
        <v>15</v>
      </c>
      <c r="B535" s="0" t="s">
        <v>91</v>
      </c>
      <c r="C535" s="0" t="s">
        <v>38</v>
      </c>
      <c r="D535" s="0" t="s">
        <v>39</v>
      </c>
      <c r="J535" s="0" t="n">
        <v>13.3321176175419</v>
      </c>
      <c r="K535" s="0" t="n">
        <v>20</v>
      </c>
      <c r="L535" s="0" t="n">
        <v>75.7181780039876</v>
      </c>
      <c r="M535" s="0" t="n">
        <v>0.986637568691151</v>
      </c>
      <c r="N535" s="0" t="n">
        <v>9.99400359784132E-005</v>
      </c>
      <c r="O535" s="0" t="n">
        <f aca="false">VLOOKUP(D535,'paramètres CI'!$A$1:$B$6,2)</f>
        <v>0.022045059962018</v>
      </c>
    </row>
    <row r="536" customFormat="false" ht="13.8" hidden="false" customHeight="false" outlineLevel="0" collapsed="false">
      <c r="A536" s="0" t="s">
        <v>15</v>
      </c>
      <c r="B536" s="0" t="s">
        <v>91</v>
      </c>
      <c r="C536" s="0" t="s">
        <v>40</v>
      </c>
      <c r="D536" s="0" t="s">
        <v>37</v>
      </c>
      <c r="J536" s="0" t="n">
        <v>14.4896254124067</v>
      </c>
      <c r="K536" s="0" t="n">
        <v>20</v>
      </c>
      <c r="L536" s="0" t="n">
        <v>74.0669898065047</v>
      </c>
      <c r="M536" s="0" t="n">
        <v>0.669987218473354</v>
      </c>
      <c r="N536" s="0" t="n">
        <v>0.071932618117349</v>
      </c>
      <c r="O536" s="0" t="n">
        <f aca="false">VLOOKUP(D536,'paramètres CI'!$A$1:$B$6,2)</f>
        <v>0.0385046990211696</v>
      </c>
    </row>
    <row r="537" customFormat="false" ht="13.8" hidden="false" customHeight="false" outlineLevel="0" collapsed="false">
      <c r="A537" s="0" t="s">
        <v>15</v>
      </c>
      <c r="B537" s="0" t="s">
        <v>91</v>
      </c>
      <c r="C537" s="0" t="s">
        <v>41</v>
      </c>
      <c r="D537" s="0" t="s">
        <v>39</v>
      </c>
      <c r="J537" s="0" t="n">
        <v>10.6656940940335</v>
      </c>
      <c r="K537" s="0" t="n">
        <v>20</v>
      </c>
      <c r="L537" s="0" t="n">
        <v>75.7181780039876</v>
      </c>
      <c r="M537" s="0" t="n">
        <v>0.727228811890202</v>
      </c>
      <c r="N537" s="0" t="n">
        <v>0.399486100560237</v>
      </c>
      <c r="O537" s="0" t="n">
        <f aca="false">VLOOKUP(D537,'paramètres CI'!$A$1:$B$6,2)</f>
        <v>0.022045059962018</v>
      </c>
    </row>
    <row r="538" customFormat="false" ht="13.8" hidden="false" customHeight="false" outlineLevel="0" collapsed="false">
      <c r="A538" s="0" t="s">
        <v>15</v>
      </c>
      <c r="B538" s="0" t="s">
        <v>91</v>
      </c>
      <c r="C538" s="0" t="s">
        <v>45</v>
      </c>
      <c r="D538" s="0" t="s">
        <v>43</v>
      </c>
      <c r="J538" s="0" t="n">
        <v>10</v>
      </c>
      <c r="K538" s="0" t="n">
        <v>13</v>
      </c>
      <c r="L538" s="0" t="n">
        <v>76.8210780042243</v>
      </c>
      <c r="M538" s="0" t="n">
        <v>0.9</v>
      </c>
      <c r="N538" s="0" t="n">
        <v>0.252099396507616</v>
      </c>
      <c r="O538" s="0" t="n">
        <f aca="false">VLOOKUP(D538,'paramètres CI'!$A$1:$B$6,2)</f>
        <v>0.0935912806596305</v>
      </c>
    </row>
    <row r="539" customFormat="false" ht="13.8" hidden="false" customHeight="false" outlineLevel="0" collapsed="false">
      <c r="A539" s="0" t="s">
        <v>15</v>
      </c>
      <c r="B539" s="0" t="s">
        <v>91</v>
      </c>
      <c r="C539" s="0" t="s">
        <v>46</v>
      </c>
      <c r="D539" s="0" t="s">
        <v>43</v>
      </c>
      <c r="J539" s="0" t="n">
        <v>12</v>
      </c>
      <c r="K539" s="0" t="n">
        <v>13</v>
      </c>
      <c r="L539" s="0" t="n">
        <v>76.8210780042243</v>
      </c>
      <c r="M539" s="0" t="n">
        <v>1</v>
      </c>
      <c r="N539" s="0" t="n">
        <v>9.99400359784132E-005</v>
      </c>
      <c r="O539" s="0" t="n">
        <f aca="false">VLOOKUP(D539,'paramètres CI'!$A$1:$B$6,2)</f>
        <v>0.0935912806596305</v>
      </c>
    </row>
    <row r="540" customFormat="false" ht="13.8" hidden="false" customHeight="false" outlineLevel="0" collapsed="false">
      <c r="A540" s="0" t="s">
        <v>15</v>
      </c>
      <c r="B540" s="0" t="s">
        <v>91</v>
      </c>
      <c r="C540" s="0" t="s">
        <v>48</v>
      </c>
      <c r="D540" s="0" t="s">
        <v>43</v>
      </c>
      <c r="J540" s="0" t="n">
        <v>72.7147255975931</v>
      </c>
      <c r="K540" s="0" t="n">
        <v>20</v>
      </c>
      <c r="L540" s="0" t="n">
        <v>71.7924475994687</v>
      </c>
      <c r="M540" s="0" t="n">
        <v>3.24350372093023</v>
      </c>
      <c r="N540" s="0" t="n">
        <v>0.219341800436659</v>
      </c>
      <c r="O540" s="0" t="n">
        <f aca="false">VLOOKUP(D540,'paramètres CI'!$A$1:$B$6,2)</f>
        <v>0.0935912806596305</v>
      </c>
    </row>
    <row r="541" customFormat="false" ht="13.8" hidden="false" customHeight="false" outlineLevel="0" collapsed="false">
      <c r="A541" s="0" t="s">
        <v>15</v>
      </c>
      <c r="B541" s="0" t="s">
        <v>91</v>
      </c>
      <c r="C541" s="0" t="s">
        <v>49</v>
      </c>
      <c r="D541" s="0" t="s">
        <v>43</v>
      </c>
      <c r="J541" s="0" t="n">
        <v>90.8934069969913</v>
      </c>
      <c r="K541" s="0" t="n">
        <v>20</v>
      </c>
      <c r="L541" s="0" t="n">
        <v>71.7924475994687</v>
      </c>
      <c r="M541" s="0" t="n">
        <v>3.39795627906976</v>
      </c>
      <c r="N541" s="0" t="n">
        <v>9.99400359784132E-005</v>
      </c>
      <c r="O541" s="0" t="n">
        <f aca="false">VLOOKUP(D541,'paramètres CI'!$A$1:$B$6,2)</f>
        <v>0.0935912806596305</v>
      </c>
    </row>
    <row r="542" customFormat="false" ht="13.8" hidden="false" customHeight="false" outlineLevel="0" collapsed="false">
      <c r="A542" s="0" t="s">
        <v>15</v>
      </c>
      <c r="B542" s="0" t="s">
        <v>92</v>
      </c>
      <c r="C542" s="0" t="s">
        <v>32</v>
      </c>
      <c r="D542" s="0" t="s">
        <v>33</v>
      </c>
      <c r="J542" s="0" t="n">
        <v>26.4154516318034</v>
      </c>
      <c r="K542" s="0" t="n">
        <v>25</v>
      </c>
      <c r="L542" s="0" t="n">
        <v>71.5010218235433</v>
      </c>
      <c r="M542" s="0" t="n">
        <v>1.5564592751127</v>
      </c>
      <c r="N542" s="0" t="n">
        <v>0.03079348425533</v>
      </c>
      <c r="O542" s="0" t="n">
        <f aca="false">VLOOKUP(D542,'paramètres CI'!$A$1:$B$6,2)</f>
        <v>0.033584731604575</v>
      </c>
    </row>
    <row r="543" customFormat="false" ht="13.8" hidden="false" customHeight="false" outlineLevel="0" collapsed="false">
      <c r="A543" s="0" t="s">
        <v>15</v>
      </c>
      <c r="B543" s="0" t="s">
        <v>92</v>
      </c>
      <c r="C543" s="0" t="s">
        <v>32</v>
      </c>
      <c r="D543" s="0" t="s">
        <v>34</v>
      </c>
      <c r="J543" s="0" t="n">
        <v>26.3985523666893</v>
      </c>
      <c r="K543" s="0" t="n">
        <v>25</v>
      </c>
      <c r="L543" s="0" t="n">
        <v>74.8067776759864</v>
      </c>
      <c r="M543" s="0" t="n">
        <v>1.57059033253751</v>
      </c>
      <c r="N543" s="0" t="n">
        <v>0.0356387693903549</v>
      </c>
      <c r="O543" s="0" t="n">
        <f aca="false">VLOOKUP(D543,'paramètres CI'!$A$1:$B$6,2)</f>
        <v>0.0424847883250769</v>
      </c>
    </row>
    <row r="544" customFormat="false" ht="13.8" hidden="false" customHeight="false" outlineLevel="0" collapsed="false">
      <c r="A544" s="0" t="s">
        <v>15</v>
      </c>
      <c r="B544" s="0" t="s">
        <v>92</v>
      </c>
      <c r="C544" s="0" t="s">
        <v>35</v>
      </c>
      <c r="D544" s="0" t="s">
        <v>33</v>
      </c>
      <c r="J544" s="0" t="n">
        <v>33.0193145397543</v>
      </c>
      <c r="K544" s="0" t="n">
        <v>25</v>
      </c>
      <c r="L544" s="0" t="n">
        <v>71.5010218235433</v>
      </c>
      <c r="M544" s="0" t="n">
        <v>1.86775113013524</v>
      </c>
      <c r="N544" s="0" t="n">
        <v>9.99400359784133E-005</v>
      </c>
      <c r="O544" s="0" t="n">
        <f aca="false">VLOOKUP(D544,'paramètres CI'!$A$1:$B$6,2)</f>
        <v>0.033584731604575</v>
      </c>
    </row>
    <row r="545" customFormat="false" ht="13.8" hidden="false" customHeight="false" outlineLevel="0" collapsed="false">
      <c r="A545" s="0" t="s">
        <v>15</v>
      </c>
      <c r="B545" s="0" t="s">
        <v>92</v>
      </c>
      <c r="C545" s="0" t="s">
        <v>35</v>
      </c>
      <c r="D545" s="0" t="s">
        <v>34</v>
      </c>
      <c r="J545" s="0" t="n">
        <v>32.9981904583617</v>
      </c>
      <c r="K545" s="0" t="n">
        <v>25</v>
      </c>
      <c r="L545" s="0" t="n">
        <v>74.8067776759864</v>
      </c>
      <c r="M545" s="0" t="n">
        <v>1.88470839904501</v>
      </c>
      <c r="N545" s="0" t="n">
        <v>9.99400359784133E-005</v>
      </c>
      <c r="O545" s="0" t="n">
        <f aca="false">VLOOKUP(D545,'paramètres CI'!$A$1:$B$6,2)</f>
        <v>0.0424847883250769</v>
      </c>
    </row>
    <row r="546" customFormat="false" ht="13.8" hidden="false" customHeight="false" outlineLevel="0" collapsed="false">
      <c r="A546" s="0" t="s">
        <v>15</v>
      </c>
      <c r="B546" s="0" t="s">
        <v>92</v>
      </c>
      <c r="C546" s="0" t="s">
        <v>36</v>
      </c>
      <c r="D546" s="0" t="s">
        <v>37</v>
      </c>
      <c r="J546" s="0" t="n">
        <v>18.1310072567773</v>
      </c>
      <c r="K546" s="0" t="n">
        <v>20</v>
      </c>
      <c r="L546" s="0" t="n">
        <v>74.5222766786174</v>
      </c>
      <c r="M546" s="0" t="n">
        <v>0.758876620701868</v>
      </c>
      <c r="N546" s="0" t="n">
        <v>9.99400359784133E-005</v>
      </c>
      <c r="O546" s="0" t="n">
        <f aca="false">VLOOKUP(D546,'paramètres CI'!$A$1:$B$6,2)</f>
        <v>0.0385046990211696</v>
      </c>
    </row>
    <row r="547" customFormat="false" ht="13.8" hidden="false" customHeight="false" outlineLevel="0" collapsed="false">
      <c r="A547" s="0" t="s">
        <v>15</v>
      </c>
      <c r="B547" s="0" t="s">
        <v>92</v>
      </c>
      <c r="C547" s="0" t="s">
        <v>38</v>
      </c>
      <c r="D547" s="0" t="s">
        <v>39</v>
      </c>
      <c r="J547" s="0" t="n">
        <v>13.3123889033432</v>
      </c>
      <c r="K547" s="0" t="n">
        <v>20</v>
      </c>
      <c r="L547" s="0" t="n">
        <v>77.0933019370195</v>
      </c>
      <c r="M547" s="0" t="n">
        <v>0.986623666820261</v>
      </c>
      <c r="N547" s="0" t="n">
        <v>9.99400359784133E-005</v>
      </c>
      <c r="O547" s="0" t="n">
        <f aca="false">VLOOKUP(D547,'paramètres CI'!$A$1:$B$6,2)</f>
        <v>0.022045059962018</v>
      </c>
    </row>
    <row r="548" customFormat="false" ht="13.8" hidden="false" customHeight="false" outlineLevel="0" collapsed="false">
      <c r="A548" s="0" t="s">
        <v>15</v>
      </c>
      <c r="B548" s="0" t="s">
        <v>92</v>
      </c>
      <c r="C548" s="0" t="s">
        <v>40</v>
      </c>
      <c r="D548" s="0" t="s">
        <v>37</v>
      </c>
      <c r="J548" s="0" t="n">
        <v>14.5048058054219</v>
      </c>
      <c r="K548" s="0" t="n">
        <v>20</v>
      </c>
      <c r="L548" s="0" t="n">
        <v>74.5222766786174</v>
      </c>
      <c r="M548" s="0" t="n">
        <v>0.670002751847661</v>
      </c>
      <c r="N548" s="0" t="n">
        <v>0.0666326462694753</v>
      </c>
      <c r="O548" s="0" t="n">
        <f aca="false">VLOOKUP(D548,'paramètres CI'!$A$1:$B$6,2)</f>
        <v>0.0385046990211696</v>
      </c>
    </row>
    <row r="549" customFormat="false" ht="13.8" hidden="false" customHeight="false" outlineLevel="0" collapsed="false">
      <c r="A549" s="0" t="s">
        <v>15</v>
      </c>
      <c r="B549" s="0" t="s">
        <v>92</v>
      </c>
      <c r="C549" s="0" t="s">
        <v>41</v>
      </c>
      <c r="D549" s="0" t="s">
        <v>39</v>
      </c>
      <c r="J549" s="0" t="n">
        <v>10.6499111226746</v>
      </c>
      <c r="K549" s="0" t="n">
        <v>20</v>
      </c>
      <c r="L549" s="0" t="n">
        <v>77.0933019370195</v>
      </c>
      <c r="M549" s="0" t="n">
        <v>0.727209469700124</v>
      </c>
      <c r="N549" s="0" t="n">
        <v>0.421788095595651</v>
      </c>
      <c r="O549" s="0" t="n">
        <f aca="false">VLOOKUP(D549,'paramètres CI'!$A$1:$B$6,2)</f>
        <v>0.022045059962018</v>
      </c>
    </row>
    <row r="550" customFormat="false" ht="13.8" hidden="false" customHeight="false" outlineLevel="0" collapsed="false">
      <c r="A550" s="0" t="s">
        <v>15</v>
      </c>
      <c r="B550" s="0" t="s">
        <v>92</v>
      </c>
      <c r="C550" s="0" t="s">
        <v>45</v>
      </c>
      <c r="D550" s="0" t="s">
        <v>43</v>
      </c>
      <c r="J550" s="0" t="n">
        <v>10</v>
      </c>
      <c r="K550" s="0" t="n">
        <v>13</v>
      </c>
      <c r="L550" s="0" t="n">
        <v>77.6090907245925</v>
      </c>
      <c r="M550" s="0" t="n">
        <v>0.9</v>
      </c>
      <c r="N550" s="0" t="n">
        <v>0.237837785723377</v>
      </c>
      <c r="O550" s="0" t="n">
        <f aca="false">VLOOKUP(D550,'paramètres CI'!$A$1:$B$6,2)</f>
        <v>0.0935912806596305</v>
      </c>
    </row>
    <row r="551" customFormat="false" ht="13.8" hidden="false" customHeight="false" outlineLevel="0" collapsed="false">
      <c r="A551" s="0" t="s">
        <v>15</v>
      </c>
      <c r="B551" s="0" t="s">
        <v>92</v>
      </c>
      <c r="C551" s="0" t="s">
        <v>46</v>
      </c>
      <c r="D551" s="0" t="s">
        <v>43</v>
      </c>
      <c r="J551" s="0" t="n">
        <v>12</v>
      </c>
      <c r="K551" s="0" t="n">
        <v>13</v>
      </c>
      <c r="L551" s="0" t="n">
        <v>77.6090907245925</v>
      </c>
      <c r="M551" s="0" t="n">
        <v>1</v>
      </c>
      <c r="N551" s="0" t="n">
        <v>9.99400359784133E-005</v>
      </c>
      <c r="O551" s="0" t="n">
        <f aca="false">VLOOKUP(D551,'paramètres CI'!$A$1:$B$6,2)</f>
        <v>0.0935912806596305</v>
      </c>
    </row>
    <row r="552" customFormat="false" ht="13.8" hidden="false" customHeight="false" outlineLevel="0" collapsed="false">
      <c r="A552" s="0" t="s">
        <v>15</v>
      </c>
      <c r="B552" s="0" t="s">
        <v>92</v>
      </c>
      <c r="C552" s="0" t="s">
        <v>48</v>
      </c>
      <c r="D552" s="0" t="s">
        <v>43</v>
      </c>
      <c r="J552" s="0" t="n">
        <v>72.740329190743</v>
      </c>
      <c r="K552" s="0" t="n">
        <v>20</v>
      </c>
      <c r="L552" s="0" t="n">
        <v>72.5205050457564</v>
      </c>
      <c r="M552" s="0" t="n">
        <v>3.24350372093023</v>
      </c>
      <c r="N552" s="0" t="n">
        <v>0.206709578549941</v>
      </c>
      <c r="O552" s="0" t="n">
        <f aca="false">VLOOKUP(D552,'paramètres CI'!$A$1:$B$6,2)</f>
        <v>0.0935912806596305</v>
      </c>
    </row>
    <row r="553" customFormat="false" ht="13.8" hidden="false" customHeight="false" outlineLevel="0" collapsed="false">
      <c r="A553" s="0" t="s">
        <v>15</v>
      </c>
      <c r="B553" s="0" t="s">
        <v>92</v>
      </c>
      <c r="C553" s="0" t="s">
        <v>49</v>
      </c>
      <c r="D553" s="0" t="s">
        <v>43</v>
      </c>
      <c r="J553" s="0" t="n">
        <v>90.9254114884287</v>
      </c>
      <c r="K553" s="0" t="n">
        <v>20</v>
      </c>
      <c r="L553" s="0" t="n">
        <v>72.5205050457564</v>
      </c>
      <c r="M553" s="0" t="n">
        <v>3.39795627906976</v>
      </c>
      <c r="N553" s="0" t="n">
        <v>9.99400359784133E-005</v>
      </c>
      <c r="O553" s="0" t="n">
        <f aca="false">VLOOKUP(D553,'paramètres CI'!$A$1:$B$6,2)</f>
        <v>0.0935912806596305</v>
      </c>
    </row>
    <row r="554" customFormat="false" ht="13.8" hidden="false" customHeight="false" outlineLevel="0" collapsed="false">
      <c r="A554" s="0" t="s">
        <v>15</v>
      </c>
      <c r="B554" s="0" t="s">
        <v>93</v>
      </c>
      <c r="C554" s="0" t="s">
        <v>32</v>
      </c>
      <c r="D554" s="0" t="s">
        <v>34</v>
      </c>
      <c r="J554" s="0" t="n">
        <v>28.288035880534</v>
      </c>
      <c r="K554" s="0" t="n">
        <v>25</v>
      </c>
      <c r="L554" s="0" t="n">
        <v>100.692310611789</v>
      </c>
      <c r="M554" s="0" t="n">
        <v>1.60331668274045</v>
      </c>
      <c r="N554" s="0" t="n">
        <v>0.0191876612394268</v>
      </c>
      <c r="O554" s="0" t="n">
        <f aca="false">VLOOKUP(D554,'paramètres CI'!$A$1:$B$6,2)</f>
        <v>0.0424847883250769</v>
      </c>
    </row>
    <row r="555" customFormat="false" ht="13.8" hidden="false" customHeight="false" outlineLevel="0" collapsed="false">
      <c r="A555" s="0" t="s">
        <v>15</v>
      </c>
      <c r="B555" s="0" t="s">
        <v>93</v>
      </c>
      <c r="C555" s="0" t="s">
        <v>32</v>
      </c>
      <c r="D555" s="0" t="s">
        <v>33</v>
      </c>
      <c r="J555" s="0" t="n">
        <v>28.2675781994695</v>
      </c>
      <c r="K555" s="0" t="n">
        <v>25</v>
      </c>
      <c r="L555" s="0" t="n">
        <v>99.2594473326074</v>
      </c>
      <c r="M555" s="0" t="n">
        <v>1.54992124561222</v>
      </c>
      <c r="N555" s="0" t="n">
        <v>0.0350921474242709</v>
      </c>
      <c r="O555" s="0" t="n">
        <f aca="false">VLOOKUP(D555,'paramètres CI'!$A$1:$B$6,2)</f>
        <v>0.033584731604575</v>
      </c>
    </row>
    <row r="556" customFormat="false" ht="13.8" hidden="false" customHeight="false" outlineLevel="0" collapsed="false">
      <c r="A556" s="0" t="s">
        <v>15</v>
      </c>
      <c r="B556" s="0" t="s">
        <v>93</v>
      </c>
      <c r="C556" s="0" t="s">
        <v>35</v>
      </c>
      <c r="D556" s="0" t="s">
        <v>33</v>
      </c>
      <c r="J556" s="0" t="n">
        <v>35.3344727493369</v>
      </c>
      <c r="K556" s="0" t="n">
        <v>25</v>
      </c>
      <c r="L556" s="0" t="n">
        <v>99.2594473326074</v>
      </c>
      <c r="M556" s="0" t="n">
        <v>1.85990549473467</v>
      </c>
      <c r="N556" s="0" t="n">
        <v>9.99400359784132E-005</v>
      </c>
      <c r="O556" s="0" t="n">
        <f aca="false">VLOOKUP(D556,'paramètres CI'!$A$1:$B$6,2)</f>
        <v>0.033584731604575</v>
      </c>
    </row>
    <row r="557" customFormat="false" ht="13.8" hidden="false" customHeight="false" outlineLevel="0" collapsed="false">
      <c r="A557" s="0" t="s">
        <v>15</v>
      </c>
      <c r="B557" s="0" t="s">
        <v>93</v>
      </c>
      <c r="C557" s="0" t="s">
        <v>35</v>
      </c>
      <c r="D557" s="0" t="s">
        <v>34</v>
      </c>
      <c r="J557" s="0" t="n">
        <v>35.3600448506675</v>
      </c>
      <c r="K557" s="0" t="n">
        <v>25</v>
      </c>
      <c r="L557" s="0" t="n">
        <v>100.692310611789</v>
      </c>
      <c r="M557" s="0" t="n">
        <v>1.92398001928854</v>
      </c>
      <c r="N557" s="0" t="n">
        <v>9.99400359784132E-005</v>
      </c>
      <c r="O557" s="0" t="n">
        <f aca="false">VLOOKUP(D557,'paramètres CI'!$A$1:$B$6,2)</f>
        <v>0.0424847883250769</v>
      </c>
    </row>
    <row r="558" customFormat="false" ht="13.8" hidden="false" customHeight="false" outlineLevel="0" collapsed="false">
      <c r="A558" s="0" t="s">
        <v>15</v>
      </c>
      <c r="B558" s="0" t="s">
        <v>93</v>
      </c>
      <c r="C558" s="0" t="s">
        <v>36</v>
      </c>
      <c r="D558" s="0" t="s">
        <v>37</v>
      </c>
      <c r="J558" s="0" t="n">
        <v>18.9789197373585</v>
      </c>
      <c r="K558" s="0" t="n">
        <v>20</v>
      </c>
      <c r="L558" s="0" t="n">
        <v>99.8536182936129</v>
      </c>
      <c r="M558" s="0" t="n">
        <v>0.759143863683932</v>
      </c>
      <c r="N558" s="0" t="n">
        <v>9.99400359784132E-005</v>
      </c>
      <c r="O558" s="0" t="n">
        <f aca="false">VLOOKUP(D558,'paramètres CI'!$A$1:$B$6,2)</f>
        <v>0.0385046990211696</v>
      </c>
    </row>
    <row r="559" customFormat="false" ht="13.8" hidden="false" customHeight="false" outlineLevel="0" collapsed="false">
      <c r="A559" s="0" t="s">
        <v>15</v>
      </c>
      <c r="B559" s="0" t="s">
        <v>93</v>
      </c>
      <c r="C559" s="0" t="s">
        <v>38</v>
      </c>
      <c r="D559" s="0" t="s">
        <v>39</v>
      </c>
      <c r="J559" s="0" t="n">
        <v>13.9964547800202</v>
      </c>
      <c r="K559" s="0" t="n">
        <v>20</v>
      </c>
      <c r="L559" s="0" t="n">
        <v>100.861668791184</v>
      </c>
      <c r="M559" s="0" t="n">
        <v>0.986925401150152</v>
      </c>
      <c r="N559" s="0" t="n">
        <v>9.99400359784132E-005</v>
      </c>
      <c r="O559" s="0" t="n">
        <f aca="false">VLOOKUP(D559,'paramètres CI'!$A$1:$B$6,2)</f>
        <v>0.022045059962018</v>
      </c>
    </row>
    <row r="560" customFormat="false" ht="13.8" hidden="false" customHeight="false" outlineLevel="0" collapsed="false">
      <c r="A560" s="0" t="s">
        <v>15</v>
      </c>
      <c r="B560" s="0" t="s">
        <v>93</v>
      </c>
      <c r="C560" s="0" t="s">
        <v>40</v>
      </c>
      <c r="D560" s="0" t="s">
        <v>37</v>
      </c>
      <c r="J560" s="0" t="n">
        <v>15.1831357898868</v>
      </c>
      <c r="K560" s="0" t="n">
        <v>20</v>
      </c>
      <c r="L560" s="0" t="n">
        <v>99.8536182936129</v>
      </c>
      <c r="M560" s="0" t="n">
        <v>0.670406230450988</v>
      </c>
      <c r="N560" s="0" t="n">
        <v>0.0732286923341567</v>
      </c>
      <c r="O560" s="0" t="n">
        <f aca="false">VLOOKUP(D560,'paramètres CI'!$A$1:$B$6,2)</f>
        <v>0.0385046990211696</v>
      </c>
    </row>
    <row r="561" customFormat="false" ht="13.8" hidden="false" customHeight="false" outlineLevel="0" collapsed="false">
      <c r="A561" s="0" t="s">
        <v>15</v>
      </c>
      <c r="B561" s="0" t="s">
        <v>93</v>
      </c>
      <c r="C561" s="0" t="s">
        <v>41</v>
      </c>
      <c r="D561" s="0" t="s">
        <v>39</v>
      </c>
      <c r="J561" s="0" t="n">
        <v>11.1971638240162</v>
      </c>
      <c r="K561" s="0" t="n">
        <v>20</v>
      </c>
      <c r="L561" s="0" t="n">
        <v>100.861668791184</v>
      </c>
      <c r="M561" s="0" t="n">
        <v>0.727660560513703</v>
      </c>
      <c r="N561" s="0" t="n">
        <v>0.382140273186898</v>
      </c>
      <c r="O561" s="0" t="n">
        <f aca="false">VLOOKUP(D561,'paramètres CI'!$A$1:$B$6,2)</f>
        <v>0.022045059962018</v>
      </c>
    </row>
    <row r="562" customFormat="false" ht="13.8" hidden="false" customHeight="false" outlineLevel="0" collapsed="false">
      <c r="A562" s="0" t="s">
        <v>15</v>
      </c>
      <c r="B562" s="0" t="s">
        <v>93</v>
      </c>
      <c r="C562" s="0" t="s">
        <v>45</v>
      </c>
      <c r="D562" s="0" t="s">
        <v>43</v>
      </c>
      <c r="J562" s="0" t="n">
        <v>10</v>
      </c>
      <c r="K562" s="0" t="n">
        <v>13</v>
      </c>
      <c r="L562" s="0" t="n">
        <v>103.435330963095</v>
      </c>
      <c r="M562" s="0" t="n">
        <v>0.9</v>
      </c>
      <c r="N562" s="0" t="n">
        <v>0.262040502846242</v>
      </c>
      <c r="O562" s="0" t="n">
        <f aca="false">VLOOKUP(D562,'paramètres CI'!$A$1:$B$6,2)</f>
        <v>0.0935912806596305</v>
      </c>
    </row>
    <row r="563" customFormat="false" ht="13.8" hidden="false" customHeight="false" outlineLevel="0" collapsed="false">
      <c r="A563" s="0" t="s">
        <v>15</v>
      </c>
      <c r="B563" s="0" t="s">
        <v>93</v>
      </c>
      <c r="C563" s="0" t="s">
        <v>46</v>
      </c>
      <c r="D563" s="0" t="s">
        <v>43</v>
      </c>
      <c r="J563" s="0" t="n">
        <v>12</v>
      </c>
      <c r="K563" s="0" t="n">
        <v>13</v>
      </c>
      <c r="L563" s="0" t="n">
        <v>103.435330963095</v>
      </c>
      <c r="M563" s="0" t="n">
        <v>1</v>
      </c>
      <c r="N563" s="0" t="n">
        <v>9.99400359784132E-005</v>
      </c>
      <c r="O563" s="0" t="n">
        <f aca="false">VLOOKUP(D563,'paramètres CI'!$A$1:$B$6,2)</f>
        <v>0.0935912806596305</v>
      </c>
    </row>
    <row r="564" customFormat="false" ht="13.8" hidden="false" customHeight="false" outlineLevel="0" collapsed="false">
      <c r="A564" s="0" t="s">
        <v>15</v>
      </c>
      <c r="B564" s="0" t="s">
        <v>93</v>
      </c>
      <c r="C564" s="0" t="s">
        <v>48</v>
      </c>
      <c r="D564" s="0" t="s">
        <v>43</v>
      </c>
      <c r="J564" s="0" t="n">
        <v>78.1323886361002</v>
      </c>
      <c r="K564" s="0" t="n">
        <v>20</v>
      </c>
      <c r="L564" s="0" t="n">
        <v>97.2044898857647</v>
      </c>
      <c r="M564" s="0" t="n">
        <v>3.24350372093023</v>
      </c>
      <c r="N564" s="0" t="n">
        <v>0.227711082753136</v>
      </c>
      <c r="O564" s="0" t="n">
        <f aca="false">VLOOKUP(D564,'paramètres CI'!$A$1:$B$6,2)</f>
        <v>0.0935912806596305</v>
      </c>
    </row>
    <row r="565" customFormat="false" ht="13.8" hidden="false" customHeight="false" outlineLevel="0" collapsed="false">
      <c r="A565" s="0" t="s">
        <v>15</v>
      </c>
      <c r="B565" s="0" t="s">
        <v>93</v>
      </c>
      <c r="C565" s="0" t="s">
        <v>49</v>
      </c>
      <c r="D565" s="0" t="s">
        <v>43</v>
      </c>
      <c r="J565" s="0" t="n">
        <v>97.6654857951252</v>
      </c>
      <c r="K565" s="0" t="n">
        <v>20</v>
      </c>
      <c r="L565" s="0" t="n">
        <v>97.2044898857647</v>
      </c>
      <c r="M565" s="0" t="n">
        <v>3.39795627906976</v>
      </c>
      <c r="N565" s="0" t="n">
        <v>9.99400359784132E-005</v>
      </c>
      <c r="O565" s="0" t="n">
        <f aca="false">VLOOKUP(D565,'paramètres CI'!$A$1:$B$6,2)</f>
        <v>0.0935912806596305</v>
      </c>
    </row>
    <row r="566" customFormat="false" ht="13.8" hidden="false" customHeight="false" outlineLevel="0" collapsed="false">
      <c r="A566" s="0" t="s">
        <v>15</v>
      </c>
      <c r="B566" s="0" t="s">
        <v>94</v>
      </c>
      <c r="C566" s="0" t="s">
        <v>32</v>
      </c>
      <c r="D566" s="0" t="s">
        <v>34</v>
      </c>
      <c r="J566" s="0" t="n">
        <v>32.2900525333333</v>
      </c>
      <c r="K566" s="0" t="n">
        <v>25</v>
      </c>
      <c r="L566" s="0" t="n">
        <v>115.508155281942</v>
      </c>
      <c r="M566" s="0" t="n">
        <v>1.53679337060787</v>
      </c>
      <c r="N566" s="0" t="n">
        <v>0.0150962837196389</v>
      </c>
      <c r="O566" s="0" t="n">
        <f aca="false">VLOOKUP(D566,'paramètres CI'!$A$1:$B$6,2)</f>
        <v>0.0424847883250769</v>
      </c>
    </row>
    <row r="567" customFormat="false" ht="13.8" hidden="false" customHeight="false" outlineLevel="0" collapsed="false">
      <c r="A567" s="0" t="s">
        <v>15</v>
      </c>
      <c r="B567" s="0" t="s">
        <v>94</v>
      </c>
      <c r="C567" s="0" t="s">
        <v>32</v>
      </c>
      <c r="D567" s="0" t="s">
        <v>33</v>
      </c>
      <c r="J567" s="0" t="n">
        <v>31.732455259093</v>
      </c>
      <c r="K567" s="0" t="n">
        <v>25</v>
      </c>
      <c r="L567" s="0" t="n">
        <v>111.28797069489</v>
      </c>
      <c r="M567" s="0" t="n">
        <v>1.55895172432673</v>
      </c>
      <c r="N567" s="0" t="n">
        <v>0.0345855689932866</v>
      </c>
      <c r="O567" s="0" t="n">
        <f aca="false">VLOOKUP(D567,'paramètres CI'!$A$1:$B$6,2)</f>
        <v>0.033584731604575</v>
      </c>
    </row>
    <row r="568" customFormat="false" ht="13.8" hidden="false" customHeight="false" outlineLevel="0" collapsed="false">
      <c r="A568" s="0" t="s">
        <v>15</v>
      </c>
      <c r="B568" s="0" t="s">
        <v>94</v>
      </c>
      <c r="C568" s="0" t="s">
        <v>35</v>
      </c>
      <c r="D568" s="0" t="s">
        <v>33</v>
      </c>
      <c r="J568" s="0" t="n">
        <v>39.6655690738663</v>
      </c>
      <c r="K568" s="0" t="n">
        <v>25</v>
      </c>
      <c r="L568" s="0" t="n">
        <v>111.28797069489</v>
      </c>
      <c r="M568" s="0" t="n">
        <v>1.87074206919208</v>
      </c>
      <c r="N568" s="0" t="n">
        <v>9.99400359784133E-005</v>
      </c>
      <c r="O568" s="0" t="n">
        <f aca="false">VLOOKUP(D568,'paramètres CI'!$A$1:$B$6,2)</f>
        <v>0.033584731604575</v>
      </c>
    </row>
    <row r="569" customFormat="false" ht="13.8" hidden="false" customHeight="false" outlineLevel="0" collapsed="false">
      <c r="A569" s="0" t="s">
        <v>15</v>
      </c>
      <c r="B569" s="0" t="s">
        <v>94</v>
      </c>
      <c r="C569" s="0" t="s">
        <v>35</v>
      </c>
      <c r="D569" s="0" t="s">
        <v>34</v>
      </c>
      <c r="J569" s="0" t="n">
        <v>40.3625656666667</v>
      </c>
      <c r="K569" s="0" t="n">
        <v>25</v>
      </c>
      <c r="L569" s="0" t="n">
        <v>115.508155281942</v>
      </c>
      <c r="M569" s="0" t="n">
        <v>1.84415204472944</v>
      </c>
      <c r="N569" s="0" t="n">
        <v>9.99400359784133E-005</v>
      </c>
      <c r="O569" s="0" t="n">
        <f aca="false">VLOOKUP(D569,'paramètres CI'!$A$1:$B$6,2)</f>
        <v>0.0424847883250769</v>
      </c>
    </row>
    <row r="570" customFormat="false" ht="13.8" hidden="false" customHeight="false" outlineLevel="0" collapsed="false">
      <c r="A570" s="0" t="s">
        <v>15</v>
      </c>
      <c r="B570" s="0" t="s">
        <v>94</v>
      </c>
      <c r="C570" s="0" t="s">
        <v>36</v>
      </c>
      <c r="D570" s="0" t="s">
        <v>37</v>
      </c>
      <c r="J570" s="0" t="n">
        <v>10.8487114989812</v>
      </c>
      <c r="K570" s="0" t="n">
        <v>20</v>
      </c>
      <c r="L570" s="0" t="n">
        <v>113.096766939447</v>
      </c>
      <c r="M570" s="0" t="n">
        <v>0.761583138885597</v>
      </c>
      <c r="N570" s="0" t="n">
        <v>9.99400359784133E-005</v>
      </c>
      <c r="O570" s="0" t="n">
        <f aca="false">VLOOKUP(D570,'paramètres CI'!$A$1:$B$6,2)</f>
        <v>0.0385046990211696</v>
      </c>
    </row>
    <row r="571" customFormat="false" ht="13.8" hidden="false" customHeight="false" outlineLevel="0" collapsed="false">
      <c r="A571" s="0" t="s">
        <v>15</v>
      </c>
      <c r="B571" s="0" t="s">
        <v>94</v>
      </c>
      <c r="C571" s="0" t="s">
        <v>38</v>
      </c>
      <c r="D571" s="0" t="s">
        <v>39</v>
      </c>
      <c r="J571" s="0" t="n">
        <v>8.14211857893592</v>
      </c>
      <c r="K571" s="0" t="n">
        <v>20</v>
      </c>
      <c r="L571" s="0" t="n">
        <v>111.555067431955</v>
      </c>
      <c r="M571" s="0" t="n">
        <v>0.989367103465403</v>
      </c>
      <c r="N571" s="0" t="n">
        <v>9.99400359784133E-005</v>
      </c>
      <c r="O571" s="0" t="n">
        <f aca="false">VLOOKUP(D571,'paramètres CI'!$A$1:$B$6,2)</f>
        <v>0.022045059962018</v>
      </c>
    </row>
    <row r="572" customFormat="false" ht="13.8" hidden="false" customHeight="false" outlineLevel="0" collapsed="false">
      <c r="A572" s="0" t="s">
        <v>15</v>
      </c>
      <c r="B572" s="0" t="s">
        <v>94</v>
      </c>
      <c r="C572" s="0" t="s">
        <v>40</v>
      </c>
      <c r="D572" s="0" t="s">
        <v>37</v>
      </c>
      <c r="J572" s="0" t="n">
        <v>8.67896919918499</v>
      </c>
      <c r="K572" s="0" t="n">
        <v>20</v>
      </c>
      <c r="L572" s="0" t="n">
        <v>113.096766939447</v>
      </c>
      <c r="M572" s="0" t="n">
        <v>0.671326600031711</v>
      </c>
      <c r="N572" s="0" t="n">
        <v>0.0565827572043398</v>
      </c>
      <c r="O572" s="0" t="n">
        <f aca="false">VLOOKUP(D572,'paramètres CI'!$A$1:$B$6,2)</f>
        <v>0.0385046990211696</v>
      </c>
    </row>
    <row r="573" customFormat="false" ht="13.8" hidden="false" customHeight="false" outlineLevel="0" collapsed="false">
      <c r="A573" s="0" t="s">
        <v>15</v>
      </c>
      <c r="B573" s="0" t="s">
        <v>94</v>
      </c>
      <c r="C573" s="0" t="s">
        <v>41</v>
      </c>
      <c r="D573" s="0" t="s">
        <v>39</v>
      </c>
      <c r="J573" s="0" t="n">
        <v>6.51369486314873</v>
      </c>
      <c r="K573" s="0" t="n">
        <v>20</v>
      </c>
      <c r="L573" s="0" t="n">
        <v>111.555067431955</v>
      </c>
      <c r="M573" s="0" t="n">
        <v>0.728585644069648</v>
      </c>
      <c r="N573" s="0" t="n">
        <v>0.505111583502222</v>
      </c>
      <c r="O573" s="0" t="n">
        <f aca="false">VLOOKUP(D573,'paramètres CI'!$A$1:$B$6,2)</f>
        <v>0.022045059962018</v>
      </c>
    </row>
    <row r="574" customFormat="false" ht="13.8" hidden="false" customHeight="false" outlineLevel="0" collapsed="false">
      <c r="A574" s="0" t="s">
        <v>15</v>
      </c>
      <c r="B574" s="0" t="s">
        <v>94</v>
      </c>
      <c r="C574" s="0" t="s">
        <v>45</v>
      </c>
      <c r="D574" s="0" t="s">
        <v>43</v>
      </c>
      <c r="J574" s="0" t="n">
        <v>10</v>
      </c>
      <c r="K574" s="0" t="n">
        <v>13</v>
      </c>
      <c r="L574" s="0" t="n">
        <v>113.806452687987</v>
      </c>
      <c r="M574" s="0" t="n">
        <v>0.9</v>
      </c>
      <c r="N574" s="0" t="n">
        <v>0.207755015780119</v>
      </c>
      <c r="O574" s="0" t="n">
        <f aca="false">VLOOKUP(D574,'paramètres CI'!$A$1:$B$6,2)</f>
        <v>0.0935912806596305</v>
      </c>
    </row>
    <row r="575" customFormat="false" ht="13.8" hidden="false" customHeight="false" outlineLevel="0" collapsed="false">
      <c r="A575" s="0" t="s">
        <v>15</v>
      </c>
      <c r="B575" s="0" t="s">
        <v>94</v>
      </c>
      <c r="C575" s="0" t="s">
        <v>46</v>
      </c>
      <c r="D575" s="0" t="s">
        <v>43</v>
      </c>
      <c r="J575" s="0" t="n">
        <v>12</v>
      </c>
      <c r="K575" s="0" t="n">
        <v>13</v>
      </c>
      <c r="L575" s="0" t="n">
        <v>113.806452687987</v>
      </c>
      <c r="M575" s="0" t="n">
        <v>1</v>
      </c>
      <c r="N575" s="0" t="n">
        <v>9.99400359784133E-005</v>
      </c>
      <c r="O575" s="0" t="n">
        <f aca="false">VLOOKUP(D575,'paramètres CI'!$A$1:$B$6,2)</f>
        <v>0.0935912806596305</v>
      </c>
    </row>
    <row r="576" customFormat="false" ht="13.8" hidden="false" customHeight="false" outlineLevel="0" collapsed="false">
      <c r="A576" s="0" t="s">
        <v>15</v>
      </c>
      <c r="B576" s="0" t="s">
        <v>94</v>
      </c>
      <c r="C576" s="0" t="s">
        <v>55</v>
      </c>
      <c r="D576" s="0" t="s">
        <v>43</v>
      </c>
      <c r="J576" s="0" t="n">
        <v>35.998379078223</v>
      </c>
      <c r="K576" s="0" t="n">
        <v>17</v>
      </c>
      <c r="L576" s="0" t="n">
        <v>107.674554141</v>
      </c>
      <c r="M576" s="0" t="n">
        <v>2.67297488372093</v>
      </c>
      <c r="N576" s="0" t="n">
        <v>0.180269150584523</v>
      </c>
      <c r="O576" s="0" t="n">
        <f aca="false">VLOOKUP(D576,'paramètres CI'!$A$1:$B$6,2)</f>
        <v>0.0935912806596305</v>
      </c>
    </row>
    <row r="577" customFormat="false" ht="13.8" hidden="false" customHeight="false" outlineLevel="0" collapsed="false">
      <c r="A577" s="0" t="s">
        <v>15</v>
      </c>
      <c r="B577" s="0" t="s">
        <v>94</v>
      </c>
      <c r="C577" s="0" t="s">
        <v>56</v>
      </c>
      <c r="D577" s="0" t="s">
        <v>43</v>
      </c>
      <c r="J577" s="0" t="n">
        <v>44.9979738477787</v>
      </c>
      <c r="K577" s="0" t="n">
        <v>17</v>
      </c>
      <c r="L577" s="0" t="n">
        <v>107.674554141</v>
      </c>
      <c r="M577" s="0" t="n">
        <v>3.32861023255814</v>
      </c>
      <c r="N577" s="0" t="n">
        <v>9.99400359784133E-005</v>
      </c>
      <c r="O577" s="0" t="n">
        <f aca="false">VLOOKUP(D577,'paramètres CI'!$A$1:$B$6,2)</f>
        <v>0.0935912806596305</v>
      </c>
    </row>
    <row r="578" customFormat="false" ht="13.8" hidden="false" customHeight="false" outlineLevel="0" collapsed="false">
      <c r="A578" s="0" t="s">
        <v>15</v>
      </c>
      <c r="B578" s="0" t="s">
        <v>95</v>
      </c>
      <c r="C578" s="0" t="s">
        <v>32</v>
      </c>
      <c r="D578" s="0" t="s">
        <v>34</v>
      </c>
      <c r="J578" s="0" t="n">
        <v>48.5701357395801</v>
      </c>
      <c r="K578" s="0" t="n">
        <v>25</v>
      </c>
      <c r="L578" s="0" t="n">
        <v>143.80229839383</v>
      </c>
      <c r="M578" s="0" t="n">
        <v>1.63387505248133</v>
      </c>
      <c r="N578" s="0" t="n">
        <v>0.0652310719191035</v>
      </c>
      <c r="O578" s="0" t="n">
        <f aca="false">VLOOKUP(D578,'paramètres CI'!$A$1:$B$6,2)</f>
        <v>0.0424847883250769</v>
      </c>
    </row>
    <row r="579" customFormat="false" ht="13.8" hidden="false" customHeight="false" outlineLevel="0" collapsed="false">
      <c r="A579" s="0" t="s">
        <v>15</v>
      </c>
      <c r="B579" s="0" t="s">
        <v>95</v>
      </c>
      <c r="C579" s="0" t="s">
        <v>32</v>
      </c>
      <c r="D579" s="0" t="s">
        <v>33</v>
      </c>
      <c r="J579" s="0" t="n">
        <v>49.0999443411446</v>
      </c>
      <c r="K579" s="0" t="n">
        <v>25</v>
      </c>
      <c r="L579" s="0" t="n">
        <v>130.83936103619</v>
      </c>
      <c r="M579" s="0" t="n">
        <v>1.55957482928918</v>
      </c>
      <c r="N579" s="0" t="n">
        <v>0.0723140036556016</v>
      </c>
      <c r="O579" s="0" t="n">
        <f aca="false">VLOOKUP(D579,'paramètres CI'!$A$1:$B$6,2)</f>
        <v>0.033584731604575</v>
      </c>
    </row>
    <row r="580" customFormat="false" ht="13.8" hidden="false" customHeight="false" outlineLevel="0" collapsed="false">
      <c r="A580" s="0" t="s">
        <v>15</v>
      </c>
      <c r="B580" s="0" t="s">
        <v>95</v>
      </c>
      <c r="C580" s="0" t="s">
        <v>35</v>
      </c>
      <c r="D580" s="0" t="s">
        <v>33</v>
      </c>
      <c r="J580" s="0" t="n">
        <v>61.3749304264308</v>
      </c>
      <c r="K580" s="0" t="n">
        <v>25</v>
      </c>
      <c r="L580" s="0" t="n">
        <v>130.83936103619</v>
      </c>
      <c r="M580" s="0" t="n">
        <v>1.87148979514701</v>
      </c>
      <c r="N580" s="0" t="n">
        <v>9.99400359784132E-005</v>
      </c>
      <c r="O580" s="0" t="n">
        <f aca="false">VLOOKUP(D580,'paramètres CI'!$A$1:$B$6,2)</f>
        <v>0.033584731604575</v>
      </c>
    </row>
    <row r="581" customFormat="false" ht="13.8" hidden="false" customHeight="false" outlineLevel="0" collapsed="false">
      <c r="A581" s="0" t="s">
        <v>15</v>
      </c>
      <c r="B581" s="0" t="s">
        <v>95</v>
      </c>
      <c r="C581" s="0" t="s">
        <v>35</v>
      </c>
      <c r="D581" s="0" t="s">
        <v>34</v>
      </c>
      <c r="J581" s="0" t="n">
        <v>60.7126696744751</v>
      </c>
      <c r="K581" s="0" t="n">
        <v>25</v>
      </c>
      <c r="L581" s="0" t="n">
        <v>143.80229839383</v>
      </c>
      <c r="M581" s="0" t="n">
        <v>1.9606500629776</v>
      </c>
      <c r="N581" s="0" t="n">
        <v>9.99400359784132E-005</v>
      </c>
      <c r="O581" s="0" t="n">
        <f aca="false">VLOOKUP(D581,'paramètres CI'!$A$1:$B$6,2)</f>
        <v>0.0424847883250769</v>
      </c>
    </row>
    <row r="582" customFormat="false" ht="13.8" hidden="false" customHeight="false" outlineLevel="0" collapsed="false">
      <c r="A582" s="0" t="s">
        <v>15</v>
      </c>
      <c r="B582" s="0" t="s">
        <v>95</v>
      </c>
      <c r="C582" s="0" t="s">
        <v>36</v>
      </c>
      <c r="D582" s="0" t="s">
        <v>37</v>
      </c>
      <c r="J582" s="0" t="n">
        <v>41.5287109684764</v>
      </c>
      <c r="K582" s="0" t="n">
        <v>20</v>
      </c>
      <c r="L582" s="0" t="n">
        <v>133.052856481641</v>
      </c>
      <c r="M582" s="0" t="n">
        <v>0.751617554418763</v>
      </c>
      <c r="N582" s="0" t="n">
        <v>9.99400359784132E-005</v>
      </c>
      <c r="O582" s="0" t="n">
        <f aca="false">VLOOKUP(D582,'paramètres CI'!$A$1:$B$6,2)</f>
        <v>0.0385046990211696</v>
      </c>
    </row>
    <row r="583" customFormat="false" ht="13.8" hidden="false" customHeight="false" outlineLevel="0" collapsed="false">
      <c r="A583" s="0" t="s">
        <v>15</v>
      </c>
      <c r="B583" s="0" t="s">
        <v>95</v>
      </c>
      <c r="C583" s="0" t="s">
        <v>38</v>
      </c>
      <c r="D583" s="0" t="s">
        <v>39</v>
      </c>
      <c r="J583" s="0" t="n">
        <v>30.944260891132</v>
      </c>
      <c r="K583" s="0" t="n">
        <v>20</v>
      </c>
      <c r="L583" s="0" t="n">
        <v>146.596165308394</v>
      </c>
      <c r="M583" s="0" t="n">
        <v>0.98494919666898</v>
      </c>
      <c r="N583" s="0" t="n">
        <v>9.99400359784132E-005</v>
      </c>
      <c r="O583" s="0" t="n">
        <f aca="false">VLOOKUP(D583,'paramètres CI'!$A$1:$B$6,2)</f>
        <v>0.022045059962018</v>
      </c>
    </row>
    <row r="584" customFormat="false" ht="13.8" hidden="false" customHeight="false" outlineLevel="0" collapsed="false">
      <c r="A584" s="0" t="s">
        <v>15</v>
      </c>
      <c r="B584" s="0" t="s">
        <v>95</v>
      </c>
      <c r="C584" s="0" t="s">
        <v>40</v>
      </c>
      <c r="D584" s="0" t="s">
        <v>37</v>
      </c>
      <c r="J584" s="0" t="n">
        <v>33.2229687747811</v>
      </c>
      <c r="K584" s="0" t="n">
        <v>20</v>
      </c>
      <c r="L584" s="0" t="n">
        <v>133.052856481641</v>
      </c>
      <c r="M584" s="0" t="n">
        <v>0.654786860491742</v>
      </c>
      <c r="N584" s="0" t="n">
        <v>0.0526600911976433</v>
      </c>
      <c r="O584" s="0" t="n">
        <f aca="false">VLOOKUP(D584,'paramètres CI'!$A$1:$B$6,2)</f>
        <v>0.0385046990211696</v>
      </c>
    </row>
    <row r="585" customFormat="false" ht="13.8" hidden="false" customHeight="false" outlineLevel="0" collapsed="false">
      <c r="A585" s="0" t="s">
        <v>15</v>
      </c>
      <c r="B585" s="0" t="s">
        <v>95</v>
      </c>
      <c r="C585" s="0" t="s">
        <v>41</v>
      </c>
      <c r="D585" s="0" t="s">
        <v>39</v>
      </c>
      <c r="J585" s="0" t="n">
        <v>24.7554087129056</v>
      </c>
      <c r="K585" s="0" t="n">
        <v>20</v>
      </c>
      <c r="L585" s="0" t="n">
        <v>146.596165308394</v>
      </c>
      <c r="M585" s="0" t="n">
        <v>0.742698247471753</v>
      </c>
      <c r="N585" s="0" t="n">
        <v>0.328326905498679</v>
      </c>
      <c r="O585" s="0" t="n">
        <f aca="false">VLOOKUP(D585,'paramètres CI'!$A$1:$B$6,2)</f>
        <v>0.022045059962018</v>
      </c>
    </row>
    <row r="586" customFormat="false" ht="13.8" hidden="false" customHeight="false" outlineLevel="0" collapsed="false">
      <c r="A586" s="0" t="s">
        <v>15</v>
      </c>
      <c r="B586" s="0" t="s">
        <v>95</v>
      </c>
      <c r="C586" s="0" t="s">
        <v>45</v>
      </c>
      <c r="D586" s="0" t="s">
        <v>43</v>
      </c>
      <c r="J586" s="0" t="n">
        <v>10</v>
      </c>
      <c r="K586" s="0" t="n">
        <v>13</v>
      </c>
      <c r="L586" s="0" t="n">
        <v>125.404290924021</v>
      </c>
      <c r="M586" s="0" t="n">
        <v>0.9</v>
      </c>
      <c r="N586" s="0" t="n">
        <v>0.259211549012442</v>
      </c>
      <c r="O586" s="0" t="n">
        <f aca="false">VLOOKUP(D586,'paramètres CI'!$A$1:$B$6,2)</f>
        <v>0.0935912806596305</v>
      </c>
    </row>
    <row r="587" customFormat="false" ht="13.8" hidden="false" customHeight="false" outlineLevel="0" collapsed="false">
      <c r="A587" s="0" t="s">
        <v>15</v>
      </c>
      <c r="B587" s="0" t="s">
        <v>95</v>
      </c>
      <c r="C587" s="0" t="s">
        <v>46</v>
      </c>
      <c r="D587" s="0" t="s">
        <v>43</v>
      </c>
      <c r="J587" s="0" t="n">
        <v>12</v>
      </c>
      <c r="K587" s="0" t="n">
        <v>13</v>
      </c>
      <c r="L587" s="0" t="n">
        <v>125.404290924021</v>
      </c>
      <c r="M587" s="0" t="n">
        <v>1</v>
      </c>
      <c r="N587" s="0" t="n">
        <v>9.99400359784132E-005</v>
      </c>
      <c r="O587" s="0" t="n">
        <f aca="false">VLOOKUP(D587,'paramètres CI'!$A$1:$B$6,2)</f>
        <v>0.0935912806596305</v>
      </c>
    </row>
    <row r="588" customFormat="false" ht="13.8" hidden="false" customHeight="false" outlineLevel="0" collapsed="false">
      <c r="A588" s="0" t="s">
        <v>15</v>
      </c>
      <c r="B588" s="0" t="s">
        <v>95</v>
      </c>
      <c r="C588" s="0" t="s">
        <v>48</v>
      </c>
      <c r="D588" s="0" t="s">
        <v>43</v>
      </c>
      <c r="J588" s="0" t="n">
        <v>119.777229372829</v>
      </c>
      <c r="K588" s="0" t="n">
        <v>20</v>
      </c>
      <c r="L588" s="0" t="n">
        <v>119.255617135267</v>
      </c>
      <c r="M588" s="0" t="n">
        <v>3.24350372093023</v>
      </c>
      <c r="N588" s="0" t="n">
        <v>0.22165673850066</v>
      </c>
      <c r="O588" s="0" t="n">
        <f aca="false">VLOOKUP(D588,'paramètres CI'!$A$1:$B$6,2)</f>
        <v>0.0935912806596305</v>
      </c>
    </row>
    <row r="589" customFormat="false" ht="13.8" hidden="false" customHeight="false" outlineLevel="0" collapsed="false">
      <c r="A589" s="0" t="s">
        <v>15</v>
      </c>
      <c r="B589" s="0" t="s">
        <v>95</v>
      </c>
      <c r="C589" s="0" t="s">
        <v>49</v>
      </c>
      <c r="D589" s="0" t="s">
        <v>43</v>
      </c>
      <c r="J589" s="0" t="n">
        <v>149.721536716037</v>
      </c>
      <c r="K589" s="0" t="n">
        <v>20</v>
      </c>
      <c r="L589" s="0" t="n">
        <v>119.255617135267</v>
      </c>
      <c r="M589" s="0" t="n">
        <v>3.39795627906976</v>
      </c>
      <c r="N589" s="0" t="n">
        <v>9.99400359784132E-005</v>
      </c>
      <c r="O589" s="0" t="n">
        <f aca="false">VLOOKUP(D589,'paramètres CI'!$A$1:$B$6,2)</f>
        <v>0.0935912806596305</v>
      </c>
    </row>
    <row r="590" customFormat="false" ht="13.8" hidden="false" customHeight="false" outlineLevel="0" collapsed="false">
      <c r="A590" s="0" t="s">
        <v>15</v>
      </c>
      <c r="B590" s="0" t="s">
        <v>96</v>
      </c>
      <c r="C590" s="0" t="s">
        <v>32</v>
      </c>
      <c r="D590" s="0" t="s">
        <v>33</v>
      </c>
      <c r="J590" s="0" t="n">
        <v>32.6885920615636</v>
      </c>
      <c r="K590" s="0" t="n">
        <v>25</v>
      </c>
      <c r="L590" s="0" t="n">
        <v>81.9223757662001</v>
      </c>
      <c r="M590" s="0" t="n">
        <v>1.55919491358568</v>
      </c>
      <c r="N590" s="0" t="n">
        <v>0.0321544554877887</v>
      </c>
      <c r="O590" s="0" t="n">
        <f aca="false">VLOOKUP(D590,'paramètres CI'!$A$1:$B$6,2)</f>
        <v>0.033584731604575</v>
      </c>
    </row>
    <row r="591" customFormat="false" ht="13.8" hidden="false" customHeight="false" outlineLevel="0" collapsed="false">
      <c r="A591" s="0" t="s">
        <v>15</v>
      </c>
      <c r="B591" s="0" t="s">
        <v>96</v>
      </c>
      <c r="C591" s="0" t="s">
        <v>32</v>
      </c>
      <c r="D591" s="0" t="s">
        <v>34</v>
      </c>
      <c r="J591" s="0" t="n">
        <v>32.5003711270346</v>
      </c>
      <c r="K591" s="0" t="n">
        <v>25</v>
      </c>
      <c r="L591" s="0" t="n">
        <v>90.8673292186829</v>
      </c>
      <c r="M591" s="0" t="n">
        <v>1.57661968934847</v>
      </c>
      <c r="N591" s="0" t="n">
        <v>0.0352238274117981</v>
      </c>
      <c r="O591" s="0" t="n">
        <f aca="false">VLOOKUP(D591,'paramètres CI'!$A$1:$B$6,2)</f>
        <v>0.0424847883250769</v>
      </c>
    </row>
    <row r="592" customFormat="false" ht="13.8" hidden="false" customHeight="false" outlineLevel="0" collapsed="false">
      <c r="A592" s="0" t="s">
        <v>15</v>
      </c>
      <c r="B592" s="0" t="s">
        <v>96</v>
      </c>
      <c r="C592" s="0" t="s">
        <v>35</v>
      </c>
      <c r="D592" s="0" t="s">
        <v>33</v>
      </c>
      <c r="J592" s="0" t="n">
        <v>40.8607400769546</v>
      </c>
      <c r="K592" s="0" t="n">
        <v>25</v>
      </c>
      <c r="L592" s="0" t="n">
        <v>81.9223757662001</v>
      </c>
      <c r="M592" s="0" t="n">
        <v>1.87103389630282</v>
      </c>
      <c r="N592" s="0" t="n">
        <v>9.99400359784132E-005</v>
      </c>
      <c r="O592" s="0" t="n">
        <f aca="false">VLOOKUP(D592,'paramètres CI'!$A$1:$B$6,2)</f>
        <v>0.033584731604575</v>
      </c>
    </row>
    <row r="593" customFormat="false" ht="13.8" hidden="false" customHeight="false" outlineLevel="0" collapsed="false">
      <c r="A593" s="0" t="s">
        <v>15</v>
      </c>
      <c r="B593" s="0" t="s">
        <v>96</v>
      </c>
      <c r="C593" s="0" t="s">
        <v>35</v>
      </c>
      <c r="D593" s="0" t="s">
        <v>34</v>
      </c>
      <c r="J593" s="0" t="n">
        <v>40.6254639087933</v>
      </c>
      <c r="K593" s="0" t="n">
        <v>25</v>
      </c>
      <c r="L593" s="0" t="n">
        <v>90.8673292186829</v>
      </c>
      <c r="M593" s="0" t="n">
        <v>1.89194362721816</v>
      </c>
      <c r="N593" s="0" t="n">
        <v>9.99400359784132E-005</v>
      </c>
      <c r="O593" s="0" t="n">
        <f aca="false">VLOOKUP(D593,'paramètres CI'!$A$1:$B$6,2)</f>
        <v>0.0424847883250769</v>
      </c>
    </row>
    <row r="594" customFormat="false" ht="13.8" hidden="false" customHeight="false" outlineLevel="0" collapsed="false">
      <c r="A594" s="0" t="s">
        <v>15</v>
      </c>
      <c r="B594" s="0" t="s">
        <v>96</v>
      </c>
      <c r="C594" s="0" t="s">
        <v>36</v>
      </c>
      <c r="D594" s="0" t="s">
        <v>37</v>
      </c>
      <c r="J594" s="0" t="n">
        <v>30.8886153846153</v>
      </c>
      <c r="K594" s="0" t="n">
        <v>20</v>
      </c>
      <c r="L594" s="0" t="n">
        <v>85.6577714878553</v>
      </c>
      <c r="M594" s="0" t="n">
        <v>0.749223877611474</v>
      </c>
      <c r="N594" s="0" t="n">
        <v>9.99400359784132E-005</v>
      </c>
      <c r="O594" s="0" t="n">
        <f aca="false">VLOOKUP(D594,'paramètres CI'!$A$1:$B$6,2)</f>
        <v>0.0385046990211696</v>
      </c>
    </row>
    <row r="595" customFormat="false" ht="13.8" hidden="false" customHeight="false" outlineLevel="0" collapsed="false">
      <c r="A595" s="0" t="s">
        <v>15</v>
      </c>
      <c r="B595" s="0" t="s">
        <v>96</v>
      </c>
      <c r="C595" s="0" t="s">
        <v>38</v>
      </c>
      <c r="D595" s="0" t="s">
        <v>39</v>
      </c>
      <c r="J595" s="0" t="n">
        <v>30.8886153846153</v>
      </c>
      <c r="K595" s="0" t="n">
        <v>20</v>
      </c>
      <c r="L595" s="0" t="n">
        <v>91.7377348481769</v>
      </c>
      <c r="M595" s="0" t="n">
        <v>0.97699442439909</v>
      </c>
      <c r="N595" s="0" t="n">
        <v>9.99400359784132E-005</v>
      </c>
      <c r="O595" s="0" t="n">
        <f aca="false">VLOOKUP(D595,'paramètres CI'!$A$1:$B$6,2)</f>
        <v>0.022045059962018</v>
      </c>
    </row>
    <row r="596" customFormat="false" ht="13.8" hidden="false" customHeight="false" outlineLevel="0" collapsed="false">
      <c r="A596" s="0" t="s">
        <v>15</v>
      </c>
      <c r="B596" s="0" t="s">
        <v>96</v>
      </c>
      <c r="C596" s="0" t="s">
        <v>40</v>
      </c>
      <c r="D596" s="0" t="s">
        <v>37</v>
      </c>
      <c r="J596" s="0" t="n">
        <v>24.7108923076923</v>
      </c>
      <c r="K596" s="0" t="n">
        <v>20</v>
      </c>
      <c r="L596" s="0" t="n">
        <v>85.6577714878553</v>
      </c>
      <c r="M596" s="0" t="n">
        <v>0.65174413054584</v>
      </c>
      <c r="N596" s="0" t="n">
        <v>0.0719789054305199</v>
      </c>
      <c r="O596" s="0" t="n">
        <f aca="false">VLOOKUP(D596,'paramètres CI'!$A$1:$B$6,2)</f>
        <v>0.0385046990211696</v>
      </c>
    </row>
    <row r="597" customFormat="false" ht="13.8" hidden="false" customHeight="false" outlineLevel="0" collapsed="false">
      <c r="A597" s="0" t="s">
        <v>15</v>
      </c>
      <c r="B597" s="0" t="s">
        <v>96</v>
      </c>
      <c r="C597" s="0" t="s">
        <v>41</v>
      </c>
      <c r="D597" s="0" t="s">
        <v>39</v>
      </c>
      <c r="J597" s="0" t="n">
        <v>24.7108923076923</v>
      </c>
      <c r="K597" s="0" t="n">
        <v>20</v>
      </c>
      <c r="L597" s="0" t="n">
        <v>91.7377348481769</v>
      </c>
      <c r="M597" s="0" t="n">
        <v>0.708986198580485</v>
      </c>
      <c r="N597" s="0" t="n">
        <v>0.393040238953547</v>
      </c>
      <c r="O597" s="0" t="n">
        <f aca="false">VLOOKUP(D597,'paramètres CI'!$A$1:$B$6,2)</f>
        <v>0.022045059962018</v>
      </c>
    </row>
    <row r="598" customFormat="false" ht="13.8" hidden="false" customHeight="false" outlineLevel="0" collapsed="false">
      <c r="A598" s="0" t="s">
        <v>15</v>
      </c>
      <c r="B598" s="0" t="s">
        <v>96</v>
      </c>
      <c r="C598" s="0" t="s">
        <v>45</v>
      </c>
      <c r="D598" s="0" t="s">
        <v>43</v>
      </c>
      <c r="J598" s="0" t="n">
        <v>10</v>
      </c>
      <c r="K598" s="0" t="n">
        <v>13</v>
      </c>
      <c r="L598" s="0" t="n">
        <v>83.3291427539761</v>
      </c>
      <c r="M598" s="0" t="n">
        <v>0.9</v>
      </c>
      <c r="N598" s="0" t="n">
        <v>0.292975225928251</v>
      </c>
      <c r="O598" s="0" t="n">
        <f aca="false">VLOOKUP(D598,'paramètres CI'!$A$1:$B$6,2)</f>
        <v>0.0935912806596305</v>
      </c>
    </row>
    <row r="599" customFormat="false" ht="13.8" hidden="false" customHeight="false" outlineLevel="0" collapsed="false">
      <c r="A599" s="0" t="s">
        <v>15</v>
      </c>
      <c r="B599" s="0" t="s">
        <v>96</v>
      </c>
      <c r="C599" s="0" t="s">
        <v>46</v>
      </c>
      <c r="D599" s="0" t="s">
        <v>43</v>
      </c>
      <c r="J599" s="0" t="n">
        <v>12</v>
      </c>
      <c r="K599" s="0" t="n">
        <v>13</v>
      </c>
      <c r="L599" s="0" t="n">
        <v>83.3291427539761</v>
      </c>
      <c r="M599" s="0" t="n">
        <v>1</v>
      </c>
      <c r="N599" s="0" t="n">
        <v>9.99400359784132E-005</v>
      </c>
      <c r="O599" s="0" t="n">
        <f aca="false">VLOOKUP(D599,'paramètres CI'!$A$1:$B$6,2)</f>
        <v>0.0935912806596305</v>
      </c>
    </row>
    <row r="600" customFormat="false" ht="13.8" hidden="false" customHeight="false" outlineLevel="0" collapsed="false">
      <c r="A600" s="0" t="s">
        <v>15</v>
      </c>
      <c r="B600" s="0" t="s">
        <v>96</v>
      </c>
      <c r="C600" s="0" t="s">
        <v>48</v>
      </c>
      <c r="D600" s="0" t="s">
        <v>43</v>
      </c>
      <c r="J600" s="0" t="n">
        <v>73.2398821094905</v>
      </c>
      <c r="K600" s="0" t="n">
        <v>20</v>
      </c>
      <c r="L600" s="0" t="n">
        <v>81.9372619394211</v>
      </c>
      <c r="M600" s="0" t="n">
        <v>3.24350372093023</v>
      </c>
      <c r="N600" s="0" t="n">
        <v>0.174027706572225</v>
      </c>
      <c r="O600" s="0" t="n">
        <f aca="false">VLOOKUP(D600,'paramètres CI'!$A$1:$B$6,2)</f>
        <v>0.0935912806596305</v>
      </c>
    </row>
    <row r="601" customFormat="false" ht="13.8" hidden="false" customHeight="false" outlineLevel="0" collapsed="false">
      <c r="A601" s="0" t="s">
        <v>15</v>
      </c>
      <c r="B601" s="0" t="s">
        <v>96</v>
      </c>
      <c r="C601" s="0" t="s">
        <v>49</v>
      </c>
      <c r="D601" s="0" t="s">
        <v>43</v>
      </c>
      <c r="J601" s="0" t="n">
        <v>91.5498526368631</v>
      </c>
      <c r="K601" s="0" t="n">
        <v>20</v>
      </c>
      <c r="L601" s="0" t="n">
        <v>81.9372619394211</v>
      </c>
      <c r="M601" s="0" t="n">
        <v>3.39795627906976</v>
      </c>
      <c r="N601" s="0" t="n">
        <v>9.99400359784132E-005</v>
      </c>
      <c r="O601" s="0" t="n">
        <f aca="false">VLOOKUP(D601,'paramètres CI'!$A$1:$B$6,2)</f>
        <v>0.0935912806596305</v>
      </c>
    </row>
    <row r="602" customFormat="false" ht="13.8" hidden="false" customHeight="false" outlineLevel="0" collapsed="false">
      <c r="A602" s="0" t="s">
        <v>15</v>
      </c>
      <c r="B602" s="0" t="s">
        <v>97</v>
      </c>
      <c r="C602" s="0" t="s">
        <v>32</v>
      </c>
      <c r="D602" s="0" t="s">
        <v>34</v>
      </c>
      <c r="J602" s="0" t="n">
        <v>27.950947464592</v>
      </c>
      <c r="K602" s="0" t="n">
        <v>25</v>
      </c>
      <c r="L602" s="0" t="n">
        <v>81.2049989033703</v>
      </c>
      <c r="M602" s="0" t="n">
        <v>1.56721538794675</v>
      </c>
      <c r="N602" s="0" t="n">
        <v>0.0353374191913178</v>
      </c>
      <c r="O602" s="0" t="n">
        <f aca="false">VLOOKUP(D602,'paramètres CI'!$A$1:$B$6,2)</f>
        <v>0.0424847883250769</v>
      </c>
    </row>
    <row r="603" customFormat="false" ht="13.8" hidden="false" customHeight="false" outlineLevel="0" collapsed="false">
      <c r="A603" s="0" t="s">
        <v>15</v>
      </c>
      <c r="B603" s="0" t="s">
        <v>97</v>
      </c>
      <c r="C603" s="0" t="s">
        <v>32</v>
      </c>
      <c r="D603" s="0" t="s">
        <v>33</v>
      </c>
      <c r="J603" s="0" t="n">
        <v>28.2312804721311</v>
      </c>
      <c r="K603" s="0" t="n">
        <v>25</v>
      </c>
      <c r="L603" s="0" t="n">
        <v>83.8371370169685</v>
      </c>
      <c r="M603" s="0" t="n">
        <v>1.55778069050139</v>
      </c>
      <c r="N603" s="0" t="n">
        <v>0.0353834357571494</v>
      </c>
      <c r="O603" s="0" t="n">
        <f aca="false">VLOOKUP(D603,'paramètres CI'!$A$1:$B$6,2)</f>
        <v>0.033584731604575</v>
      </c>
    </row>
    <row r="604" customFormat="false" ht="13.8" hidden="false" customHeight="false" outlineLevel="0" collapsed="false">
      <c r="A604" s="0" t="s">
        <v>15</v>
      </c>
      <c r="B604" s="0" t="s">
        <v>97</v>
      </c>
      <c r="C604" s="0" t="s">
        <v>35</v>
      </c>
      <c r="D604" s="0" t="s">
        <v>33</v>
      </c>
      <c r="J604" s="0" t="n">
        <v>35.2891005901638</v>
      </c>
      <c r="K604" s="0" t="n">
        <v>25</v>
      </c>
      <c r="L604" s="0" t="n">
        <v>83.8371370169685</v>
      </c>
      <c r="M604" s="0" t="n">
        <v>1.86933682860167</v>
      </c>
      <c r="N604" s="0" t="n">
        <v>9.99400359784133E-005</v>
      </c>
      <c r="O604" s="0" t="n">
        <f aca="false">VLOOKUP(D604,'paramètres CI'!$A$1:$B$6,2)</f>
        <v>0.033584731604575</v>
      </c>
    </row>
    <row r="605" customFormat="false" ht="13.8" hidden="false" customHeight="false" outlineLevel="0" collapsed="false">
      <c r="A605" s="0" t="s">
        <v>15</v>
      </c>
      <c r="B605" s="0" t="s">
        <v>97</v>
      </c>
      <c r="C605" s="0" t="s">
        <v>35</v>
      </c>
      <c r="D605" s="0" t="s">
        <v>34</v>
      </c>
      <c r="J605" s="0" t="n">
        <v>34.93868433074</v>
      </c>
      <c r="K605" s="0" t="n">
        <v>25</v>
      </c>
      <c r="L605" s="0" t="n">
        <v>81.2049989033703</v>
      </c>
      <c r="M605" s="0" t="n">
        <v>1.8806584655361</v>
      </c>
      <c r="N605" s="0" t="n">
        <v>9.99400359784133E-005</v>
      </c>
      <c r="O605" s="0" t="n">
        <f aca="false">VLOOKUP(D605,'paramètres CI'!$A$1:$B$6,2)</f>
        <v>0.0424847883250769</v>
      </c>
    </row>
    <row r="606" customFormat="false" ht="13.8" hidden="false" customHeight="false" outlineLevel="0" collapsed="false">
      <c r="A606" s="0" t="s">
        <v>15</v>
      </c>
      <c r="B606" s="0" t="s">
        <v>97</v>
      </c>
      <c r="C606" s="0" t="s">
        <v>36</v>
      </c>
      <c r="D606" s="0" t="s">
        <v>37</v>
      </c>
      <c r="J606" s="0" t="n">
        <v>14.7359319556727</v>
      </c>
      <c r="K606" s="0" t="n">
        <v>20</v>
      </c>
      <c r="L606" s="0" t="n">
        <v>82.7358778118908</v>
      </c>
      <c r="M606" s="0" t="n">
        <v>0.761583138885597</v>
      </c>
      <c r="N606" s="0" t="n">
        <v>9.99400359784133E-005</v>
      </c>
      <c r="O606" s="0" t="n">
        <f aca="false">VLOOKUP(D606,'paramètres CI'!$A$1:$B$6,2)</f>
        <v>0.0385046990211696</v>
      </c>
    </row>
    <row r="607" customFormat="false" ht="13.8" hidden="false" customHeight="false" outlineLevel="0" collapsed="false">
      <c r="A607" s="0" t="s">
        <v>15</v>
      </c>
      <c r="B607" s="0" t="s">
        <v>97</v>
      </c>
      <c r="C607" s="0" t="s">
        <v>38</v>
      </c>
      <c r="D607" s="0" t="s">
        <v>39</v>
      </c>
      <c r="J607" s="0" t="n">
        <v>10.9427703567267</v>
      </c>
      <c r="K607" s="0" t="n">
        <v>20</v>
      </c>
      <c r="L607" s="0" t="n">
        <v>83.048699329924</v>
      </c>
      <c r="M607" s="0" t="n">
        <v>0.989367103465403</v>
      </c>
      <c r="N607" s="0" t="n">
        <v>9.99400359784133E-005</v>
      </c>
      <c r="O607" s="0" t="n">
        <f aca="false">VLOOKUP(D607,'paramètres CI'!$A$1:$B$6,2)</f>
        <v>0.022045059962018</v>
      </c>
    </row>
    <row r="608" customFormat="false" ht="13.8" hidden="false" customHeight="false" outlineLevel="0" collapsed="false">
      <c r="A608" s="0" t="s">
        <v>15</v>
      </c>
      <c r="B608" s="0" t="s">
        <v>97</v>
      </c>
      <c r="C608" s="0" t="s">
        <v>40</v>
      </c>
      <c r="D608" s="0" t="s">
        <v>37</v>
      </c>
      <c r="J608" s="0" t="n">
        <v>11.7887455645382</v>
      </c>
      <c r="K608" s="0" t="n">
        <v>20</v>
      </c>
      <c r="L608" s="0" t="n">
        <v>82.7358778118908</v>
      </c>
      <c r="M608" s="0" t="n">
        <v>0.671326600031711</v>
      </c>
      <c r="N608" s="0" t="n">
        <v>0.0510592080793895</v>
      </c>
      <c r="O608" s="0" t="n">
        <f aca="false">VLOOKUP(D608,'paramètres CI'!$A$1:$B$6,2)</f>
        <v>0.0385046990211696</v>
      </c>
    </row>
    <row r="609" customFormat="false" ht="13.8" hidden="false" customHeight="false" outlineLevel="0" collapsed="false">
      <c r="A609" s="0" t="s">
        <v>15</v>
      </c>
      <c r="B609" s="0" t="s">
        <v>97</v>
      </c>
      <c r="C609" s="0" t="s">
        <v>41</v>
      </c>
      <c r="D609" s="0" t="s">
        <v>39</v>
      </c>
      <c r="J609" s="0" t="n">
        <v>8.75421628538136</v>
      </c>
      <c r="K609" s="0" t="n">
        <v>20</v>
      </c>
      <c r="L609" s="0" t="n">
        <v>83.048699329924</v>
      </c>
      <c r="M609" s="0" t="n">
        <v>0.728585644069648</v>
      </c>
      <c r="N609" s="0" t="n">
        <v>0.426628385698737</v>
      </c>
      <c r="O609" s="0" t="n">
        <f aca="false">VLOOKUP(D609,'paramètres CI'!$A$1:$B$6,2)</f>
        <v>0.022045059962018</v>
      </c>
    </row>
    <row r="610" customFormat="false" ht="13.8" hidden="false" customHeight="false" outlineLevel="0" collapsed="false">
      <c r="A610" s="0" t="s">
        <v>15</v>
      </c>
      <c r="B610" s="0" t="s">
        <v>97</v>
      </c>
      <c r="C610" s="0" t="s">
        <v>45</v>
      </c>
      <c r="D610" s="0" t="s">
        <v>43</v>
      </c>
      <c r="J610" s="0" t="n">
        <v>10</v>
      </c>
      <c r="K610" s="0" t="n">
        <v>13</v>
      </c>
      <c r="L610" s="0" t="n">
        <v>84.1235112741877</v>
      </c>
      <c r="M610" s="0" t="n">
        <v>0.9</v>
      </c>
      <c r="N610" s="0" t="n">
        <v>0.222065882462948</v>
      </c>
      <c r="O610" s="0" t="n">
        <f aca="false">VLOOKUP(D610,'paramètres CI'!$A$1:$B$6,2)</f>
        <v>0.0935912806596305</v>
      </c>
    </row>
    <row r="611" customFormat="false" ht="13.8" hidden="false" customHeight="false" outlineLevel="0" collapsed="false">
      <c r="A611" s="0" t="s">
        <v>15</v>
      </c>
      <c r="B611" s="0" t="s">
        <v>97</v>
      </c>
      <c r="C611" s="0" t="s">
        <v>46</v>
      </c>
      <c r="D611" s="0" t="s">
        <v>43</v>
      </c>
      <c r="J611" s="0" t="n">
        <v>12</v>
      </c>
      <c r="K611" s="0" t="n">
        <v>13</v>
      </c>
      <c r="L611" s="0" t="n">
        <v>84.1235112741877</v>
      </c>
      <c r="M611" s="0" t="n">
        <v>1</v>
      </c>
      <c r="N611" s="0" t="n">
        <v>9.99400359784133E-005</v>
      </c>
      <c r="O611" s="0" t="n">
        <f aca="false">VLOOKUP(D611,'paramètres CI'!$A$1:$B$6,2)</f>
        <v>0.0935912806596305</v>
      </c>
    </row>
    <row r="612" customFormat="false" ht="13.8" hidden="false" customHeight="false" outlineLevel="0" collapsed="false">
      <c r="A612" s="0" t="s">
        <v>15</v>
      </c>
      <c r="B612" s="0" t="s">
        <v>97</v>
      </c>
      <c r="C612" s="0" t="s">
        <v>55</v>
      </c>
      <c r="D612" s="0" t="s">
        <v>43</v>
      </c>
      <c r="J612" s="0" t="n">
        <v>32.0726128393343</v>
      </c>
      <c r="K612" s="0" t="n">
        <v>17</v>
      </c>
      <c r="L612" s="0" t="n">
        <v>82.8086322863161</v>
      </c>
      <c r="M612" s="0" t="n">
        <v>2.67297488372093</v>
      </c>
      <c r="N612" s="0" t="n">
        <v>0.228926028594588</v>
      </c>
      <c r="O612" s="0" t="n">
        <f aca="false">VLOOKUP(D612,'paramètres CI'!$A$1:$B$6,2)</f>
        <v>0.0935912806596305</v>
      </c>
    </row>
    <row r="613" customFormat="false" ht="13.8" hidden="false" customHeight="false" outlineLevel="0" collapsed="false">
      <c r="A613" s="0" t="s">
        <v>15</v>
      </c>
      <c r="B613" s="0" t="s">
        <v>97</v>
      </c>
      <c r="C613" s="0" t="s">
        <v>56</v>
      </c>
      <c r="D613" s="0" t="s">
        <v>43</v>
      </c>
      <c r="J613" s="0" t="n">
        <v>40.0907660491679</v>
      </c>
      <c r="K613" s="0" t="n">
        <v>17</v>
      </c>
      <c r="L613" s="0" t="n">
        <v>82.8086322863161</v>
      </c>
      <c r="M613" s="0" t="n">
        <v>3.32861023255814</v>
      </c>
      <c r="N613" s="0" t="n">
        <v>9.99400359784133E-005</v>
      </c>
      <c r="O613" s="0" t="n">
        <f aca="false">VLOOKUP(D613,'paramètres CI'!$A$1:$B$6,2)</f>
        <v>0.0935912806596305</v>
      </c>
    </row>
    <row r="614" customFormat="false" ht="13.8" hidden="false" customHeight="false" outlineLevel="0" collapsed="false">
      <c r="A614" s="0" t="s">
        <v>15</v>
      </c>
      <c r="B614" s="0" t="s">
        <v>98</v>
      </c>
      <c r="C614" s="0" t="s">
        <v>32</v>
      </c>
      <c r="D614" s="0" t="s">
        <v>33</v>
      </c>
      <c r="J614" s="0" t="n">
        <v>32.8388245305695</v>
      </c>
      <c r="K614" s="0" t="n">
        <v>25</v>
      </c>
      <c r="L614" s="0" t="n">
        <v>79.9981051696783</v>
      </c>
      <c r="M614" s="0" t="n">
        <v>1.55578697993568</v>
      </c>
      <c r="N614" s="0" t="n">
        <v>0.0342736549153468</v>
      </c>
      <c r="O614" s="0" t="n">
        <f aca="false">VLOOKUP(D614,'paramètres CI'!$A$1:$B$6,2)</f>
        <v>0.033584731604575</v>
      </c>
    </row>
    <row r="615" customFormat="false" ht="13.8" hidden="false" customHeight="false" outlineLevel="0" collapsed="false">
      <c r="A615" s="0" t="s">
        <v>15</v>
      </c>
      <c r="B615" s="0" t="s">
        <v>98</v>
      </c>
      <c r="C615" s="0" t="s">
        <v>32</v>
      </c>
      <c r="D615" s="0" t="s">
        <v>34</v>
      </c>
      <c r="J615" s="0" t="n">
        <v>32.5074018213242</v>
      </c>
      <c r="K615" s="0" t="n">
        <v>25</v>
      </c>
      <c r="L615" s="0" t="n">
        <v>90.9849648876236</v>
      </c>
      <c r="M615" s="0" t="n">
        <v>1.60384811245211</v>
      </c>
      <c r="N615" s="0" t="n">
        <v>0.0567016818714552</v>
      </c>
      <c r="O615" s="0" t="n">
        <f aca="false">VLOOKUP(D615,'paramètres CI'!$A$1:$B$6,2)</f>
        <v>0.0424847883250769</v>
      </c>
    </row>
    <row r="616" customFormat="false" ht="13.8" hidden="false" customHeight="false" outlineLevel="0" collapsed="false">
      <c r="A616" s="0" t="s">
        <v>15</v>
      </c>
      <c r="B616" s="0" t="s">
        <v>98</v>
      </c>
      <c r="C616" s="0" t="s">
        <v>35</v>
      </c>
      <c r="D616" s="0" t="s">
        <v>33</v>
      </c>
      <c r="J616" s="0" t="n">
        <v>41.0485306632119</v>
      </c>
      <c r="K616" s="0" t="n">
        <v>25</v>
      </c>
      <c r="L616" s="0" t="n">
        <v>79.9981051696783</v>
      </c>
      <c r="M616" s="0" t="n">
        <v>1.86694437592282</v>
      </c>
      <c r="N616" s="0" t="n">
        <v>9.99400359784132E-005</v>
      </c>
      <c r="O616" s="0" t="n">
        <f aca="false">VLOOKUP(D616,'paramètres CI'!$A$1:$B$6,2)</f>
        <v>0.033584731604575</v>
      </c>
    </row>
    <row r="617" customFormat="false" ht="13.8" hidden="false" customHeight="false" outlineLevel="0" collapsed="false">
      <c r="A617" s="0" t="s">
        <v>15</v>
      </c>
      <c r="B617" s="0" t="s">
        <v>98</v>
      </c>
      <c r="C617" s="0" t="s">
        <v>35</v>
      </c>
      <c r="D617" s="0" t="s">
        <v>34</v>
      </c>
      <c r="J617" s="0" t="n">
        <v>40.6342522766553</v>
      </c>
      <c r="K617" s="0" t="n">
        <v>25</v>
      </c>
      <c r="L617" s="0" t="n">
        <v>90.9849648876236</v>
      </c>
      <c r="M617" s="0" t="n">
        <v>1.92461773494254</v>
      </c>
      <c r="N617" s="0" t="n">
        <v>9.99400359784132E-005</v>
      </c>
      <c r="O617" s="0" t="n">
        <f aca="false">VLOOKUP(D617,'paramètres CI'!$A$1:$B$6,2)</f>
        <v>0.0424847883250769</v>
      </c>
    </row>
    <row r="618" customFormat="false" ht="13.8" hidden="false" customHeight="false" outlineLevel="0" collapsed="false">
      <c r="A618" s="0" t="s">
        <v>15</v>
      </c>
      <c r="B618" s="0" t="s">
        <v>98</v>
      </c>
      <c r="C618" s="0" t="s">
        <v>36</v>
      </c>
      <c r="D618" s="0" t="s">
        <v>37</v>
      </c>
      <c r="J618" s="0" t="n">
        <v>30.8886153846154</v>
      </c>
      <c r="K618" s="0" t="n">
        <v>20</v>
      </c>
      <c r="L618" s="0" t="n">
        <v>85.1974074763815</v>
      </c>
      <c r="M618" s="0" t="n">
        <v>0.749265956604668</v>
      </c>
      <c r="N618" s="0" t="n">
        <v>9.99400359784132E-005</v>
      </c>
      <c r="O618" s="0" t="n">
        <f aca="false">VLOOKUP(D618,'paramètres CI'!$A$1:$B$6,2)</f>
        <v>0.0385046990211696</v>
      </c>
    </row>
    <row r="619" customFormat="false" ht="13.8" hidden="false" customHeight="false" outlineLevel="0" collapsed="false">
      <c r="A619" s="0" t="s">
        <v>15</v>
      </c>
      <c r="B619" s="0" t="s">
        <v>98</v>
      </c>
      <c r="C619" s="0" t="s">
        <v>38</v>
      </c>
      <c r="D619" s="0" t="s">
        <v>39</v>
      </c>
      <c r="J619" s="0" t="n">
        <v>30.8886153846154</v>
      </c>
      <c r="K619" s="0" t="n">
        <v>20</v>
      </c>
      <c r="L619" s="0" t="n">
        <v>93.3022484154702</v>
      </c>
      <c r="M619" s="0" t="n">
        <v>0.979612558752795</v>
      </c>
      <c r="N619" s="0" t="n">
        <v>9.99400359784132E-005</v>
      </c>
      <c r="O619" s="0" t="n">
        <f aca="false">VLOOKUP(D619,'paramètres CI'!$A$1:$B$6,2)</f>
        <v>0.022045059962018</v>
      </c>
    </row>
    <row r="620" customFormat="false" ht="13.8" hidden="false" customHeight="false" outlineLevel="0" collapsed="false">
      <c r="A620" s="0" t="s">
        <v>15</v>
      </c>
      <c r="B620" s="0" t="s">
        <v>98</v>
      </c>
      <c r="C620" s="0" t="s">
        <v>40</v>
      </c>
      <c r="D620" s="0" t="s">
        <v>37</v>
      </c>
      <c r="J620" s="0" t="n">
        <v>24.7108923076923</v>
      </c>
      <c r="K620" s="0" t="n">
        <v>20</v>
      </c>
      <c r="L620" s="0" t="n">
        <v>85.1974074763815</v>
      </c>
      <c r="M620" s="0" t="n">
        <v>0.651799778680406</v>
      </c>
      <c r="N620" s="0" t="n">
        <v>0.060381279591419</v>
      </c>
      <c r="O620" s="0" t="n">
        <f aca="false">VLOOKUP(D620,'paramètres CI'!$A$1:$B$6,2)</f>
        <v>0.0385046990211696</v>
      </c>
    </row>
    <row r="621" customFormat="false" ht="13.8" hidden="false" customHeight="false" outlineLevel="0" collapsed="false">
      <c r="A621" s="0" t="s">
        <v>15</v>
      </c>
      <c r="B621" s="0" t="s">
        <v>98</v>
      </c>
      <c r="C621" s="0" t="s">
        <v>41</v>
      </c>
      <c r="D621" s="0" t="s">
        <v>39</v>
      </c>
      <c r="J621" s="0" t="n">
        <v>24.7108923076923</v>
      </c>
      <c r="K621" s="0" t="n">
        <v>20</v>
      </c>
      <c r="L621" s="0" t="n">
        <v>93.3022484154702</v>
      </c>
      <c r="M621" s="0" t="n">
        <v>0.723341003515191</v>
      </c>
      <c r="N621" s="0" t="n">
        <v>0.390978347491367</v>
      </c>
      <c r="O621" s="0" t="n">
        <f aca="false">VLOOKUP(D621,'paramètres CI'!$A$1:$B$6,2)</f>
        <v>0.022045059962018</v>
      </c>
    </row>
    <row r="622" customFormat="false" ht="13.8" hidden="false" customHeight="false" outlineLevel="0" collapsed="false">
      <c r="A622" s="0" t="s">
        <v>15</v>
      </c>
      <c r="B622" s="0" t="s">
        <v>98</v>
      </c>
      <c r="C622" s="0" t="s">
        <v>45</v>
      </c>
      <c r="D622" s="0" t="s">
        <v>43</v>
      </c>
      <c r="J622" s="0" t="n">
        <v>10</v>
      </c>
      <c r="K622" s="0" t="n">
        <v>13</v>
      </c>
      <c r="L622" s="0" t="n">
        <v>79.9906070970301</v>
      </c>
      <c r="M622" s="0" t="n">
        <v>0.9</v>
      </c>
      <c r="N622" s="0" t="n">
        <v>0.245347839793856</v>
      </c>
      <c r="O622" s="0" t="n">
        <f aca="false">VLOOKUP(D622,'paramètres CI'!$A$1:$B$6,2)</f>
        <v>0.0935912806596305</v>
      </c>
    </row>
    <row r="623" customFormat="false" ht="13.8" hidden="false" customHeight="false" outlineLevel="0" collapsed="false">
      <c r="A623" s="0" t="s">
        <v>15</v>
      </c>
      <c r="B623" s="0" t="s">
        <v>98</v>
      </c>
      <c r="C623" s="0" t="s">
        <v>46</v>
      </c>
      <c r="D623" s="0" t="s">
        <v>43</v>
      </c>
      <c r="J623" s="0" t="n">
        <v>12</v>
      </c>
      <c r="K623" s="0" t="n">
        <v>13</v>
      </c>
      <c r="L623" s="0" t="n">
        <v>79.9906070970301</v>
      </c>
      <c r="M623" s="0" t="n">
        <v>1</v>
      </c>
      <c r="N623" s="0" t="n">
        <v>9.99400359784132E-005</v>
      </c>
      <c r="O623" s="0" t="n">
        <f aca="false">VLOOKUP(D623,'paramètres CI'!$A$1:$B$6,2)</f>
        <v>0.0935912806596305</v>
      </c>
    </row>
    <row r="624" customFormat="false" ht="13.8" hidden="false" customHeight="false" outlineLevel="0" collapsed="false">
      <c r="A624" s="0" t="s">
        <v>15</v>
      </c>
      <c r="B624" s="0" t="s">
        <v>98</v>
      </c>
      <c r="C624" s="0" t="s">
        <v>48</v>
      </c>
      <c r="D624" s="0" t="s">
        <v>43</v>
      </c>
      <c r="J624" s="0" t="n">
        <v>73.6233634505342</v>
      </c>
      <c r="K624" s="0" t="n">
        <v>20</v>
      </c>
      <c r="L624" s="0" t="n">
        <v>74.786180160677</v>
      </c>
      <c r="M624" s="0" t="n">
        <v>3.24350372093023</v>
      </c>
      <c r="N624" s="0" t="n">
        <v>0.211717556120686</v>
      </c>
      <c r="O624" s="0" t="n">
        <f aca="false">VLOOKUP(D624,'paramètres CI'!$A$1:$B$6,2)</f>
        <v>0.0935912806596305</v>
      </c>
    </row>
    <row r="625" customFormat="false" ht="13.8" hidden="false" customHeight="false" outlineLevel="0" collapsed="false">
      <c r="A625" s="0" t="s">
        <v>15</v>
      </c>
      <c r="B625" s="0" t="s">
        <v>98</v>
      </c>
      <c r="C625" s="0" t="s">
        <v>49</v>
      </c>
      <c r="D625" s="0" t="s">
        <v>43</v>
      </c>
      <c r="J625" s="0" t="n">
        <v>92.0292043131678</v>
      </c>
      <c r="K625" s="0" t="n">
        <v>20</v>
      </c>
      <c r="L625" s="0" t="n">
        <v>74.786180160677</v>
      </c>
      <c r="M625" s="0" t="n">
        <v>3.39795627906976</v>
      </c>
      <c r="N625" s="0" t="n">
        <v>9.99400359784132E-005</v>
      </c>
      <c r="O625" s="0" t="n">
        <f aca="false">VLOOKUP(D625,'paramètres CI'!$A$1:$B$6,2)</f>
        <v>0.0935912806596305</v>
      </c>
    </row>
    <row r="626" customFormat="false" ht="13.8" hidden="false" customHeight="false" outlineLevel="0" collapsed="false">
      <c r="A626" s="0" t="s">
        <v>15</v>
      </c>
      <c r="B626" s="0" t="s">
        <v>99</v>
      </c>
      <c r="C626" s="0" t="s">
        <v>32</v>
      </c>
      <c r="D626" s="0" t="s">
        <v>33</v>
      </c>
      <c r="J626" s="0" t="n">
        <v>32.8519390847024</v>
      </c>
      <c r="K626" s="0" t="n">
        <v>25</v>
      </c>
      <c r="L626" s="0" t="n">
        <v>78.2982319873755</v>
      </c>
      <c r="M626" s="0" t="n">
        <v>1.5449196736781</v>
      </c>
      <c r="N626" s="0" t="n">
        <v>0.0294974626691533</v>
      </c>
      <c r="O626" s="0" t="n">
        <f aca="false">VLOOKUP(D626,'paramètres CI'!$A$1:$B$6,2)</f>
        <v>0.033584731604575</v>
      </c>
    </row>
    <row r="627" customFormat="false" ht="13.8" hidden="false" customHeight="false" outlineLevel="0" collapsed="false">
      <c r="A627" s="0" t="s">
        <v>15</v>
      </c>
      <c r="B627" s="0" t="s">
        <v>99</v>
      </c>
      <c r="C627" s="0" t="s">
        <v>32</v>
      </c>
      <c r="D627" s="0" t="s">
        <v>34</v>
      </c>
      <c r="J627" s="0" t="n">
        <v>32.3861464949241</v>
      </c>
      <c r="K627" s="0" t="n">
        <v>25</v>
      </c>
      <c r="L627" s="0" t="n">
        <v>91.3128470289484</v>
      </c>
      <c r="M627" s="0" t="n">
        <v>1.62467967007318</v>
      </c>
      <c r="N627" s="0" t="n">
        <v>0.121515333518703</v>
      </c>
      <c r="O627" s="0" t="n">
        <f aca="false">VLOOKUP(D627,'paramètres CI'!$A$1:$B$6,2)</f>
        <v>0.0424847883250769</v>
      </c>
    </row>
    <row r="628" customFormat="false" ht="13.8" hidden="false" customHeight="false" outlineLevel="0" collapsed="false">
      <c r="A628" s="0" t="s">
        <v>15</v>
      </c>
      <c r="B628" s="0" t="s">
        <v>99</v>
      </c>
      <c r="C628" s="0" t="s">
        <v>35</v>
      </c>
      <c r="D628" s="0" t="s">
        <v>33</v>
      </c>
      <c r="J628" s="0" t="n">
        <v>41.064923855878</v>
      </c>
      <c r="K628" s="0" t="n">
        <v>25</v>
      </c>
      <c r="L628" s="0" t="n">
        <v>78.2982319873755</v>
      </c>
      <c r="M628" s="0" t="n">
        <v>1.85390360841373</v>
      </c>
      <c r="N628" s="0" t="n">
        <v>9.99400359784133E-005</v>
      </c>
      <c r="O628" s="0" t="n">
        <f aca="false">VLOOKUP(D628,'paramètres CI'!$A$1:$B$6,2)</f>
        <v>0.033584731604575</v>
      </c>
    </row>
    <row r="629" customFormat="false" ht="13.8" hidden="false" customHeight="false" outlineLevel="0" collapsed="false">
      <c r="A629" s="0" t="s">
        <v>15</v>
      </c>
      <c r="B629" s="0" t="s">
        <v>99</v>
      </c>
      <c r="C629" s="0" t="s">
        <v>35</v>
      </c>
      <c r="D629" s="0" t="s">
        <v>34</v>
      </c>
      <c r="J629" s="0" t="n">
        <v>40.4826831186552</v>
      </c>
      <c r="K629" s="0" t="n">
        <v>25</v>
      </c>
      <c r="L629" s="0" t="n">
        <v>91.3128470289484</v>
      </c>
      <c r="M629" s="0" t="n">
        <v>1.94961560408781</v>
      </c>
      <c r="N629" s="0" t="n">
        <v>9.99400359784133E-005</v>
      </c>
      <c r="O629" s="0" t="n">
        <f aca="false">VLOOKUP(D629,'paramètres CI'!$A$1:$B$6,2)</f>
        <v>0.0424847883250769</v>
      </c>
    </row>
    <row r="630" customFormat="false" ht="13.8" hidden="false" customHeight="false" outlineLevel="0" collapsed="false">
      <c r="A630" s="0" t="s">
        <v>15</v>
      </c>
      <c r="B630" s="0" t="s">
        <v>99</v>
      </c>
      <c r="C630" s="0" t="s">
        <v>36</v>
      </c>
      <c r="D630" s="0" t="s">
        <v>37</v>
      </c>
      <c r="J630" s="0" t="n">
        <v>30.8886153846153</v>
      </c>
      <c r="K630" s="0" t="n">
        <v>20</v>
      </c>
      <c r="L630" s="0" t="n">
        <v>84.3349544125802</v>
      </c>
      <c r="M630" s="0" t="n">
        <v>0.749259861540958</v>
      </c>
      <c r="N630" s="0" t="n">
        <v>9.99400359784133E-005</v>
      </c>
      <c r="O630" s="0" t="n">
        <f aca="false">VLOOKUP(D630,'paramètres CI'!$A$1:$B$6,2)</f>
        <v>0.0385046990211696</v>
      </c>
    </row>
    <row r="631" customFormat="false" ht="13.8" hidden="false" customHeight="false" outlineLevel="0" collapsed="false">
      <c r="A631" s="0" t="s">
        <v>15</v>
      </c>
      <c r="B631" s="0" t="s">
        <v>99</v>
      </c>
      <c r="C631" s="0" t="s">
        <v>38</v>
      </c>
      <c r="D631" s="0" t="s">
        <v>39</v>
      </c>
      <c r="J631" s="0" t="n">
        <v>30.8886153846153</v>
      </c>
      <c r="K631" s="0" t="n">
        <v>20</v>
      </c>
      <c r="L631" s="0" t="n">
        <v>93.1160836940191</v>
      </c>
      <c r="M631" s="0" t="n">
        <v>0.982567000981661</v>
      </c>
      <c r="N631" s="0" t="n">
        <v>9.99400359784133E-005</v>
      </c>
      <c r="O631" s="0" t="n">
        <f aca="false">VLOOKUP(D631,'paramètres CI'!$A$1:$B$6,2)</f>
        <v>0.022045059962018</v>
      </c>
    </row>
    <row r="632" customFormat="false" ht="13.8" hidden="false" customHeight="false" outlineLevel="0" collapsed="false">
      <c r="A632" s="0" t="s">
        <v>15</v>
      </c>
      <c r="B632" s="0" t="s">
        <v>99</v>
      </c>
      <c r="C632" s="0" t="s">
        <v>40</v>
      </c>
      <c r="D632" s="0" t="s">
        <v>37</v>
      </c>
      <c r="J632" s="0" t="n">
        <v>24.7108923076923</v>
      </c>
      <c r="K632" s="0" t="n">
        <v>20</v>
      </c>
      <c r="L632" s="0" t="n">
        <v>84.3349544125802</v>
      </c>
      <c r="M632" s="0" t="n">
        <v>0.651787464735558</v>
      </c>
      <c r="N632" s="0" t="n">
        <v>0.0594012225205576</v>
      </c>
      <c r="O632" s="0" t="n">
        <f aca="false">VLOOKUP(D632,'paramètres CI'!$A$1:$B$6,2)</f>
        <v>0.0385046990211696</v>
      </c>
    </row>
    <row r="633" customFormat="false" ht="13.8" hidden="false" customHeight="false" outlineLevel="0" collapsed="false">
      <c r="A633" s="0" t="s">
        <v>15</v>
      </c>
      <c r="B633" s="0" t="s">
        <v>99</v>
      </c>
      <c r="C633" s="0" t="s">
        <v>41</v>
      </c>
      <c r="D633" s="0" t="s">
        <v>39</v>
      </c>
      <c r="J633" s="0" t="n">
        <v>24.7108923076923</v>
      </c>
      <c r="K633" s="0" t="n">
        <v>20</v>
      </c>
      <c r="L633" s="0" t="n">
        <v>93.1160836940191</v>
      </c>
      <c r="M633" s="0" t="n">
        <v>0.739689475666645</v>
      </c>
      <c r="N633" s="0" t="n">
        <v>0.345070466734896</v>
      </c>
      <c r="O633" s="0" t="n">
        <f aca="false">VLOOKUP(D633,'paramètres CI'!$A$1:$B$6,2)</f>
        <v>0.022045059962018</v>
      </c>
    </row>
    <row r="634" customFormat="false" ht="13.8" hidden="false" customHeight="false" outlineLevel="0" collapsed="false">
      <c r="A634" s="0" t="s">
        <v>15</v>
      </c>
      <c r="B634" s="0" t="s">
        <v>99</v>
      </c>
      <c r="C634" s="0" t="s">
        <v>45</v>
      </c>
      <c r="D634" s="0" t="s">
        <v>43</v>
      </c>
      <c r="J634" s="0" t="n">
        <v>10</v>
      </c>
      <c r="K634" s="0" t="n">
        <v>13</v>
      </c>
      <c r="L634" s="0" t="n">
        <v>78.172802561176</v>
      </c>
      <c r="M634" s="0" t="n">
        <v>0.9</v>
      </c>
      <c r="N634" s="0" t="n">
        <v>0.238213608635395</v>
      </c>
      <c r="O634" s="0" t="n">
        <f aca="false">VLOOKUP(D634,'paramètres CI'!$A$1:$B$6,2)</f>
        <v>0.0935912806596305</v>
      </c>
    </row>
    <row r="635" customFormat="false" ht="13.8" hidden="false" customHeight="false" outlineLevel="0" collapsed="false">
      <c r="A635" s="0" t="s">
        <v>15</v>
      </c>
      <c r="B635" s="0" t="s">
        <v>99</v>
      </c>
      <c r="C635" s="0" t="s">
        <v>46</v>
      </c>
      <c r="D635" s="0" t="s">
        <v>43</v>
      </c>
      <c r="J635" s="0" t="n">
        <v>12</v>
      </c>
      <c r="K635" s="0" t="n">
        <v>13</v>
      </c>
      <c r="L635" s="0" t="n">
        <v>78.172802561176</v>
      </c>
      <c r="M635" s="0" t="n">
        <v>1</v>
      </c>
      <c r="N635" s="0" t="n">
        <v>9.99400359784133E-005</v>
      </c>
      <c r="O635" s="0" t="n">
        <f aca="false">VLOOKUP(D635,'paramètres CI'!$A$1:$B$6,2)</f>
        <v>0.0935912806596305</v>
      </c>
    </row>
    <row r="636" customFormat="false" ht="13.8" hidden="false" customHeight="false" outlineLevel="0" collapsed="false">
      <c r="A636" s="0" t="s">
        <v>15</v>
      </c>
      <c r="B636" s="0" t="s">
        <v>99</v>
      </c>
      <c r="C636" s="0" t="s">
        <v>48</v>
      </c>
      <c r="D636" s="0" t="s">
        <v>43</v>
      </c>
      <c r="J636" s="0" t="n">
        <v>73.4173749589128</v>
      </c>
      <c r="K636" s="0" t="n">
        <v>20</v>
      </c>
      <c r="L636" s="0" t="n">
        <v>72.9596043223608</v>
      </c>
      <c r="M636" s="0" t="n">
        <v>3.24350372093023</v>
      </c>
      <c r="N636" s="0" t="n">
        <v>0.205702265705424</v>
      </c>
      <c r="O636" s="0" t="n">
        <f aca="false">VLOOKUP(D636,'paramètres CI'!$A$1:$B$6,2)</f>
        <v>0.0935912806596305</v>
      </c>
    </row>
    <row r="637" customFormat="false" ht="13.8" hidden="false" customHeight="false" outlineLevel="0" collapsed="false">
      <c r="A637" s="0" t="s">
        <v>15</v>
      </c>
      <c r="B637" s="0" t="s">
        <v>99</v>
      </c>
      <c r="C637" s="0" t="s">
        <v>49</v>
      </c>
      <c r="D637" s="0" t="s">
        <v>43</v>
      </c>
      <c r="J637" s="0" t="n">
        <v>91.771718698641</v>
      </c>
      <c r="K637" s="0" t="n">
        <v>20</v>
      </c>
      <c r="L637" s="0" t="n">
        <v>72.9596043223608</v>
      </c>
      <c r="M637" s="0" t="n">
        <v>3.39795627906976</v>
      </c>
      <c r="N637" s="0" t="n">
        <v>9.99400359784133E-005</v>
      </c>
      <c r="O637" s="0" t="n">
        <f aca="false">VLOOKUP(D637,'paramètres CI'!$A$1:$B$6,2)</f>
        <v>0.0935912806596305</v>
      </c>
    </row>
    <row r="638" customFormat="false" ht="13.8" hidden="false" customHeight="false" outlineLevel="0" collapsed="false">
      <c r="A638" s="0" t="s">
        <v>15</v>
      </c>
      <c r="B638" s="0" t="s">
        <v>100</v>
      </c>
      <c r="C638" s="0" t="s">
        <v>32</v>
      </c>
      <c r="D638" s="0" t="s">
        <v>33</v>
      </c>
      <c r="J638" s="0" t="n">
        <v>46.2140405900666</v>
      </c>
      <c r="K638" s="0" t="n">
        <v>25</v>
      </c>
      <c r="L638" s="0" t="n">
        <v>123.38059717957</v>
      </c>
      <c r="M638" s="0" t="n">
        <v>1.56079248012049</v>
      </c>
      <c r="N638" s="0" t="n">
        <v>0.065867973960571</v>
      </c>
      <c r="O638" s="0" t="n">
        <f aca="false">VLOOKUP(D638,'paramètres CI'!$A$1:$B$6,2)</f>
        <v>0.033584731604575</v>
      </c>
    </row>
    <row r="639" customFormat="false" ht="13.8" hidden="false" customHeight="false" outlineLevel="0" collapsed="false">
      <c r="A639" s="0" t="s">
        <v>15</v>
      </c>
      <c r="B639" s="0" t="s">
        <v>100</v>
      </c>
      <c r="C639" s="0" t="s">
        <v>32</v>
      </c>
      <c r="D639" s="0" t="s">
        <v>34</v>
      </c>
      <c r="J639" s="0" t="n">
        <v>45.747167900485</v>
      </c>
      <c r="K639" s="0" t="n">
        <v>25</v>
      </c>
      <c r="L639" s="0" t="n">
        <v>139.920578740547</v>
      </c>
      <c r="M639" s="0" t="n">
        <v>1.62729404259699</v>
      </c>
      <c r="N639" s="0" t="n">
        <v>0.0746285853425832</v>
      </c>
      <c r="O639" s="0" t="n">
        <f aca="false">VLOOKUP(D639,'paramètres CI'!$A$1:$B$6,2)</f>
        <v>0.0424847883250769</v>
      </c>
    </row>
    <row r="640" customFormat="false" ht="13.8" hidden="false" customHeight="false" outlineLevel="0" collapsed="false">
      <c r="A640" s="0" t="s">
        <v>15</v>
      </c>
      <c r="B640" s="0" t="s">
        <v>100</v>
      </c>
      <c r="C640" s="0" t="s">
        <v>35</v>
      </c>
      <c r="D640" s="0" t="s">
        <v>33</v>
      </c>
      <c r="J640" s="0" t="n">
        <v>57.7675507375833</v>
      </c>
      <c r="K640" s="0" t="n">
        <v>25</v>
      </c>
      <c r="L640" s="0" t="n">
        <v>123.38059717957</v>
      </c>
      <c r="M640" s="0" t="n">
        <v>1.87295097614459</v>
      </c>
      <c r="N640" s="0" t="n">
        <v>9.99400359784132E-005</v>
      </c>
      <c r="O640" s="0" t="n">
        <f aca="false">VLOOKUP(D640,'paramètres CI'!$A$1:$B$6,2)</f>
        <v>0.033584731604575</v>
      </c>
    </row>
    <row r="641" customFormat="false" ht="13.8" hidden="false" customHeight="false" outlineLevel="0" collapsed="false">
      <c r="A641" s="0" t="s">
        <v>15</v>
      </c>
      <c r="B641" s="0" t="s">
        <v>100</v>
      </c>
      <c r="C641" s="0" t="s">
        <v>35</v>
      </c>
      <c r="D641" s="0" t="s">
        <v>34</v>
      </c>
      <c r="J641" s="0" t="n">
        <v>57.1839598756063</v>
      </c>
      <c r="K641" s="0" t="n">
        <v>25</v>
      </c>
      <c r="L641" s="0" t="n">
        <v>139.920578740547</v>
      </c>
      <c r="M641" s="0" t="n">
        <v>1.9527528511164</v>
      </c>
      <c r="N641" s="0" t="n">
        <v>9.99400359784132E-005</v>
      </c>
      <c r="O641" s="0" t="n">
        <f aca="false">VLOOKUP(D641,'paramètres CI'!$A$1:$B$6,2)</f>
        <v>0.0424847883250769</v>
      </c>
    </row>
    <row r="642" customFormat="false" ht="13.8" hidden="false" customHeight="false" outlineLevel="0" collapsed="false">
      <c r="A642" s="0" t="s">
        <v>15</v>
      </c>
      <c r="B642" s="0" t="s">
        <v>100</v>
      </c>
      <c r="C642" s="0" t="s">
        <v>36</v>
      </c>
      <c r="D642" s="0" t="s">
        <v>37</v>
      </c>
      <c r="J642" s="0" t="n">
        <v>38.5342196774998</v>
      </c>
      <c r="K642" s="0" t="n">
        <v>20</v>
      </c>
      <c r="L642" s="0" t="n">
        <v>127.446613657932</v>
      </c>
      <c r="M642" s="0" t="n">
        <v>0.751367844916462</v>
      </c>
      <c r="N642" s="0" t="n">
        <v>9.99400359784132E-005</v>
      </c>
      <c r="O642" s="0" t="n">
        <f aca="false">VLOOKUP(D642,'paramètres CI'!$A$1:$B$6,2)</f>
        <v>0.0385046990211696</v>
      </c>
    </row>
    <row r="643" customFormat="false" ht="13.8" hidden="false" customHeight="false" outlineLevel="0" collapsed="false">
      <c r="A643" s="0" t="s">
        <v>15</v>
      </c>
      <c r="B643" s="0" t="s">
        <v>100</v>
      </c>
      <c r="C643" s="0" t="s">
        <v>38</v>
      </c>
      <c r="D643" s="0" t="s">
        <v>39</v>
      </c>
      <c r="J643" s="0" t="n">
        <v>30.8886153846153</v>
      </c>
      <c r="K643" s="0" t="n">
        <v>20</v>
      </c>
      <c r="L643" s="0" t="n">
        <v>143.856089683905</v>
      </c>
      <c r="M643" s="0" t="n">
        <v>0.98469085542113</v>
      </c>
      <c r="N643" s="0" t="n">
        <v>9.99400359784132E-005</v>
      </c>
      <c r="O643" s="0" t="n">
        <f aca="false">VLOOKUP(D643,'paramètres CI'!$A$1:$B$6,2)</f>
        <v>0.022045059962018</v>
      </c>
    </row>
    <row r="644" customFormat="false" ht="13.8" hidden="false" customHeight="false" outlineLevel="0" collapsed="false">
      <c r="A644" s="0" t="s">
        <v>15</v>
      </c>
      <c r="B644" s="0" t="s">
        <v>100</v>
      </c>
      <c r="C644" s="0" t="s">
        <v>40</v>
      </c>
      <c r="D644" s="0" t="s">
        <v>37</v>
      </c>
      <c r="J644" s="0" t="n">
        <v>30.8273757419998</v>
      </c>
      <c r="K644" s="0" t="n">
        <v>20</v>
      </c>
      <c r="L644" s="0" t="n">
        <v>127.446613657932</v>
      </c>
      <c r="M644" s="0" t="n">
        <v>0.654348647175133</v>
      </c>
      <c r="N644" s="0" t="n">
        <v>0.0521175406666701</v>
      </c>
      <c r="O644" s="0" t="n">
        <f aca="false">VLOOKUP(D644,'paramètres CI'!$A$1:$B$6,2)</f>
        <v>0.0385046990211696</v>
      </c>
    </row>
    <row r="645" customFormat="false" ht="13.8" hidden="false" customHeight="false" outlineLevel="0" collapsed="false">
      <c r="A645" s="0" t="s">
        <v>15</v>
      </c>
      <c r="B645" s="0" t="s">
        <v>100</v>
      </c>
      <c r="C645" s="0" t="s">
        <v>41</v>
      </c>
      <c r="D645" s="0" t="s">
        <v>39</v>
      </c>
      <c r="J645" s="0" t="n">
        <v>24.7108923076923</v>
      </c>
      <c r="K645" s="0" t="n">
        <v>20</v>
      </c>
      <c r="L645" s="0" t="n">
        <v>143.856089683905</v>
      </c>
      <c r="M645" s="0" t="n">
        <v>0.742244796674409</v>
      </c>
      <c r="N645" s="0" t="n">
        <v>0.319993252612625</v>
      </c>
      <c r="O645" s="0" t="n">
        <f aca="false">VLOOKUP(D645,'paramètres CI'!$A$1:$B$6,2)</f>
        <v>0.022045059962018</v>
      </c>
    </row>
    <row r="646" customFormat="false" ht="13.8" hidden="false" customHeight="false" outlineLevel="0" collapsed="false">
      <c r="A646" s="0" t="s">
        <v>15</v>
      </c>
      <c r="B646" s="0" t="s">
        <v>100</v>
      </c>
      <c r="C646" s="0" t="s">
        <v>45</v>
      </c>
      <c r="D646" s="0" t="s">
        <v>43</v>
      </c>
      <c r="J646" s="0" t="n">
        <v>10</v>
      </c>
      <c r="K646" s="0" t="n">
        <v>13</v>
      </c>
      <c r="L646" s="0" t="n">
        <v>120.221630935818</v>
      </c>
      <c r="M646" s="0" t="n">
        <v>0.9</v>
      </c>
      <c r="N646" s="0" t="n">
        <v>0.262524399894257</v>
      </c>
      <c r="O646" s="0" t="n">
        <f aca="false">VLOOKUP(D646,'paramètres CI'!$A$1:$B$6,2)</f>
        <v>0.0935912806596305</v>
      </c>
    </row>
    <row r="647" customFormat="false" ht="13.8" hidden="false" customHeight="false" outlineLevel="0" collapsed="false">
      <c r="A647" s="0" t="s">
        <v>15</v>
      </c>
      <c r="B647" s="0" t="s">
        <v>100</v>
      </c>
      <c r="C647" s="0" t="s">
        <v>46</v>
      </c>
      <c r="D647" s="0" t="s">
        <v>43</v>
      </c>
      <c r="J647" s="0" t="n">
        <v>12</v>
      </c>
      <c r="K647" s="0" t="n">
        <v>13</v>
      </c>
      <c r="L647" s="0" t="n">
        <v>120.221630935818</v>
      </c>
      <c r="M647" s="0" t="n">
        <v>1</v>
      </c>
      <c r="N647" s="0" t="n">
        <v>9.99400359784132E-005</v>
      </c>
      <c r="O647" s="0" t="n">
        <f aca="false">VLOOKUP(D647,'paramètres CI'!$A$1:$B$6,2)</f>
        <v>0.0935912806596305</v>
      </c>
    </row>
    <row r="648" customFormat="false" ht="13.8" hidden="false" customHeight="false" outlineLevel="0" collapsed="false">
      <c r="A648" s="0" t="s">
        <v>15</v>
      </c>
      <c r="B648" s="0" t="s">
        <v>100</v>
      </c>
      <c r="C648" s="0" t="s">
        <v>48</v>
      </c>
      <c r="D648" s="0" t="s">
        <v>43</v>
      </c>
      <c r="J648" s="0" t="n">
        <v>111.640947607088</v>
      </c>
      <c r="K648" s="0" t="n">
        <v>20</v>
      </c>
      <c r="L648" s="0" t="n">
        <v>114.365528595555</v>
      </c>
      <c r="M648" s="0" t="n">
        <v>3.24350372093023</v>
      </c>
      <c r="N648" s="0" t="n">
        <v>0.224268607307423</v>
      </c>
      <c r="O648" s="0" t="n">
        <f aca="false">VLOOKUP(D648,'paramètres CI'!$A$1:$B$6,2)</f>
        <v>0.0935912806596305</v>
      </c>
    </row>
    <row r="649" customFormat="false" ht="13.8" hidden="false" customHeight="false" outlineLevel="0" collapsed="false">
      <c r="A649" s="0" t="s">
        <v>15</v>
      </c>
      <c r="B649" s="0" t="s">
        <v>100</v>
      </c>
      <c r="C649" s="0" t="s">
        <v>49</v>
      </c>
      <c r="D649" s="0" t="s">
        <v>43</v>
      </c>
      <c r="J649" s="0" t="n">
        <v>139.551184508861</v>
      </c>
      <c r="K649" s="0" t="n">
        <v>20</v>
      </c>
      <c r="L649" s="0" t="n">
        <v>114.365528595555</v>
      </c>
      <c r="M649" s="0" t="n">
        <v>3.39795627906976</v>
      </c>
      <c r="N649" s="0" t="n">
        <v>9.99400359784132E-005</v>
      </c>
      <c r="O649" s="0" t="n">
        <f aca="false">VLOOKUP(D649,'paramètres CI'!$A$1:$B$6,2)</f>
        <v>0.0935912806596305</v>
      </c>
    </row>
    <row r="650" customFormat="false" ht="13.8" hidden="false" customHeight="false" outlineLevel="0" collapsed="false">
      <c r="A650" s="0" t="s">
        <v>15</v>
      </c>
      <c r="B650" s="0" t="s">
        <v>101</v>
      </c>
      <c r="C650" s="0" t="s">
        <v>32</v>
      </c>
      <c r="D650" s="0" t="s">
        <v>33</v>
      </c>
      <c r="J650" s="0" t="n">
        <v>35.1149356840082</v>
      </c>
      <c r="K650" s="0" t="n">
        <v>25</v>
      </c>
      <c r="L650" s="0" t="n">
        <v>104.390636848689</v>
      </c>
      <c r="M650" s="0" t="n">
        <v>1.54982111011862</v>
      </c>
      <c r="N650" s="0" t="n">
        <v>0.0387784548546795</v>
      </c>
      <c r="O650" s="0" t="n">
        <f aca="false">VLOOKUP(D650,'paramètres CI'!$A$1:$B$6,2)</f>
        <v>0.033584731604575</v>
      </c>
    </row>
    <row r="651" customFormat="false" ht="13.8" hidden="false" customHeight="false" outlineLevel="0" collapsed="false">
      <c r="A651" s="0" t="s">
        <v>15</v>
      </c>
      <c r="B651" s="0" t="s">
        <v>101</v>
      </c>
      <c r="C651" s="0" t="s">
        <v>32</v>
      </c>
      <c r="D651" s="0" t="s">
        <v>34</v>
      </c>
      <c r="J651" s="0" t="n">
        <v>34.8036291887527</v>
      </c>
      <c r="K651" s="0" t="n">
        <v>25</v>
      </c>
      <c r="L651" s="0" t="n">
        <v>123.02421919795</v>
      </c>
      <c r="M651" s="0" t="n">
        <v>1.5796657455849</v>
      </c>
      <c r="N651" s="0" t="n">
        <v>0.0423282040410384</v>
      </c>
      <c r="O651" s="0" t="n">
        <f aca="false">VLOOKUP(D651,'paramètres CI'!$A$1:$B$6,2)</f>
        <v>0.0424847883250769</v>
      </c>
    </row>
    <row r="652" customFormat="false" ht="13.8" hidden="false" customHeight="false" outlineLevel="0" collapsed="false">
      <c r="A652" s="0" t="s">
        <v>15</v>
      </c>
      <c r="B652" s="0" t="s">
        <v>101</v>
      </c>
      <c r="C652" s="0" t="s">
        <v>35</v>
      </c>
      <c r="D652" s="0" t="s">
        <v>33</v>
      </c>
      <c r="J652" s="0" t="n">
        <v>43.8936696050102</v>
      </c>
      <c r="K652" s="0" t="n">
        <v>25</v>
      </c>
      <c r="L652" s="0" t="n">
        <v>104.390636848689</v>
      </c>
      <c r="M652" s="0" t="n">
        <v>1.85978533214234</v>
      </c>
      <c r="N652" s="0" t="n">
        <v>9.9940035978413E-005</v>
      </c>
      <c r="O652" s="0" t="n">
        <f aca="false">VLOOKUP(D652,'paramètres CI'!$A$1:$B$6,2)</f>
        <v>0.033584731604575</v>
      </c>
    </row>
    <row r="653" customFormat="false" ht="13.8" hidden="false" customHeight="false" outlineLevel="0" collapsed="false">
      <c r="A653" s="0" t="s">
        <v>15</v>
      </c>
      <c r="B653" s="0" t="s">
        <v>101</v>
      </c>
      <c r="C653" s="0" t="s">
        <v>35</v>
      </c>
      <c r="D653" s="0" t="s">
        <v>34</v>
      </c>
      <c r="J653" s="0" t="n">
        <v>43.5045364859408</v>
      </c>
      <c r="K653" s="0" t="n">
        <v>25</v>
      </c>
      <c r="L653" s="0" t="n">
        <v>123.02421919795</v>
      </c>
      <c r="M653" s="0" t="n">
        <v>1.89559889470188</v>
      </c>
      <c r="N653" s="0" t="n">
        <v>9.9940035978413E-005</v>
      </c>
      <c r="O653" s="0" t="n">
        <f aca="false">VLOOKUP(D653,'paramètres CI'!$A$1:$B$6,2)</f>
        <v>0.0424847883250769</v>
      </c>
    </row>
    <row r="654" customFormat="false" ht="13.8" hidden="false" customHeight="false" outlineLevel="0" collapsed="false">
      <c r="A654" s="0" t="s">
        <v>15</v>
      </c>
      <c r="B654" s="0" t="s">
        <v>101</v>
      </c>
      <c r="C654" s="0" t="s">
        <v>36</v>
      </c>
      <c r="D654" s="0" t="s">
        <v>37</v>
      </c>
      <c r="J654" s="0" t="n">
        <v>30.8886153846153</v>
      </c>
      <c r="K654" s="0" t="n">
        <v>20</v>
      </c>
      <c r="L654" s="0" t="n">
        <v>111.555500590339</v>
      </c>
      <c r="M654" s="0" t="n">
        <v>0.74947052151688</v>
      </c>
      <c r="N654" s="0" t="n">
        <v>9.9940035978413E-005</v>
      </c>
      <c r="O654" s="0" t="n">
        <f aca="false">VLOOKUP(D654,'paramètres CI'!$A$1:$B$6,2)</f>
        <v>0.0385046990211696</v>
      </c>
    </row>
    <row r="655" customFormat="false" ht="13.8" hidden="false" customHeight="false" outlineLevel="0" collapsed="false">
      <c r="A655" s="0" t="s">
        <v>15</v>
      </c>
      <c r="B655" s="0" t="s">
        <v>101</v>
      </c>
      <c r="C655" s="0" t="s">
        <v>38</v>
      </c>
      <c r="D655" s="0" t="s">
        <v>39</v>
      </c>
      <c r="J655" s="0" t="n">
        <v>30.8886153846153</v>
      </c>
      <c r="K655" s="0" t="n">
        <v>20</v>
      </c>
      <c r="L655" s="0" t="n">
        <v>120.245765320167</v>
      </c>
      <c r="M655" s="0" t="n">
        <v>0.977268354683153</v>
      </c>
      <c r="N655" s="0" t="n">
        <v>9.9940035978413E-005</v>
      </c>
      <c r="O655" s="0" t="n">
        <f aca="false">VLOOKUP(D655,'paramètres CI'!$A$1:$B$6,2)</f>
        <v>0.022045059962018</v>
      </c>
    </row>
    <row r="656" customFormat="false" ht="13.8" hidden="false" customHeight="false" outlineLevel="0" collapsed="false">
      <c r="A656" s="0" t="s">
        <v>15</v>
      </c>
      <c r="B656" s="0" t="s">
        <v>101</v>
      </c>
      <c r="C656" s="0" t="s">
        <v>40</v>
      </c>
      <c r="D656" s="0" t="s">
        <v>37</v>
      </c>
      <c r="J656" s="0" t="n">
        <v>24.7108923076923</v>
      </c>
      <c r="K656" s="0" t="n">
        <v>20</v>
      </c>
      <c r="L656" s="0" t="n">
        <v>111.555500590339</v>
      </c>
      <c r="M656" s="0" t="n">
        <v>0.65221845734905</v>
      </c>
      <c r="N656" s="0" t="n">
        <v>0.0681719468415134</v>
      </c>
      <c r="O656" s="0" t="n">
        <f aca="false">VLOOKUP(D656,'paramètres CI'!$A$1:$B$6,2)</f>
        <v>0.0385046990211696</v>
      </c>
    </row>
    <row r="657" customFormat="false" ht="13.8" hidden="false" customHeight="false" outlineLevel="0" collapsed="false">
      <c r="A657" s="0" t="s">
        <v>15</v>
      </c>
      <c r="B657" s="0" t="s">
        <v>101</v>
      </c>
      <c r="C657" s="0" t="s">
        <v>41</v>
      </c>
      <c r="D657" s="0" t="s">
        <v>39</v>
      </c>
      <c r="J657" s="0" t="n">
        <v>24.7108923076923</v>
      </c>
      <c r="K657" s="0" t="n">
        <v>20</v>
      </c>
      <c r="L657" s="0" t="n">
        <v>120.245765320167</v>
      </c>
      <c r="M657" s="0" t="n">
        <v>0.7094827376226</v>
      </c>
      <c r="N657" s="0" t="n">
        <v>0.389780455843064</v>
      </c>
      <c r="O657" s="0" t="n">
        <f aca="false">VLOOKUP(D657,'paramètres CI'!$A$1:$B$6,2)</f>
        <v>0.022045059962018</v>
      </c>
    </row>
    <row r="658" customFormat="false" ht="13.8" hidden="false" customHeight="false" outlineLevel="0" collapsed="false">
      <c r="A658" s="0" t="s">
        <v>15</v>
      </c>
      <c r="B658" s="0" t="s">
        <v>101</v>
      </c>
      <c r="C658" s="0" t="s">
        <v>45</v>
      </c>
      <c r="D658" s="0" t="s">
        <v>43</v>
      </c>
      <c r="J658" s="0" t="n">
        <v>10</v>
      </c>
      <c r="K658" s="0" t="n">
        <v>13</v>
      </c>
      <c r="L658" s="0" t="n">
        <v>109.809273958472</v>
      </c>
      <c r="M658" s="0" t="n">
        <v>0.9</v>
      </c>
      <c r="N658" s="0" t="n">
        <v>0.285140260275797</v>
      </c>
      <c r="O658" s="0" t="n">
        <f aca="false">VLOOKUP(D658,'paramètres CI'!$A$1:$B$6,2)</f>
        <v>0.0935912806596305</v>
      </c>
    </row>
    <row r="659" customFormat="false" ht="13.8" hidden="false" customHeight="false" outlineLevel="0" collapsed="false">
      <c r="A659" s="0" t="s">
        <v>15</v>
      </c>
      <c r="B659" s="0" t="s">
        <v>101</v>
      </c>
      <c r="C659" s="0" t="s">
        <v>46</v>
      </c>
      <c r="D659" s="0" t="s">
        <v>43</v>
      </c>
      <c r="J659" s="0" t="n">
        <v>12</v>
      </c>
      <c r="K659" s="0" t="n">
        <v>13</v>
      </c>
      <c r="L659" s="0" t="n">
        <v>109.809273958472</v>
      </c>
      <c r="M659" s="0" t="n">
        <v>1</v>
      </c>
      <c r="N659" s="0" t="n">
        <v>9.9940035978413E-005</v>
      </c>
      <c r="O659" s="0" t="n">
        <f aca="false">VLOOKUP(D659,'paramètres CI'!$A$1:$B$6,2)</f>
        <v>0.0935912806596305</v>
      </c>
    </row>
    <row r="660" customFormat="false" ht="13.8" hidden="false" customHeight="false" outlineLevel="0" collapsed="false">
      <c r="A660" s="0" t="s">
        <v>15</v>
      </c>
      <c r="B660" s="0" t="s">
        <v>101</v>
      </c>
      <c r="C660" s="0" t="s">
        <v>48</v>
      </c>
      <c r="D660" s="0" t="s">
        <v>43</v>
      </c>
      <c r="J660" s="0" t="n">
        <v>79.3195516734068</v>
      </c>
      <c r="K660" s="0" t="n">
        <v>20</v>
      </c>
      <c r="L660" s="0" t="n">
        <v>106.948980758418</v>
      </c>
      <c r="M660" s="0" t="n">
        <v>3.24350372093023</v>
      </c>
      <c r="N660" s="0" t="n">
        <v>0.175201037928038</v>
      </c>
      <c r="O660" s="0" t="n">
        <f aca="false">VLOOKUP(D660,'paramètres CI'!$A$1:$B$6,2)</f>
        <v>0.0935912806596305</v>
      </c>
    </row>
    <row r="661" customFormat="false" ht="13.8" hidden="false" customHeight="false" outlineLevel="0" collapsed="false">
      <c r="A661" s="0" t="s">
        <v>15</v>
      </c>
      <c r="B661" s="0" t="s">
        <v>101</v>
      </c>
      <c r="C661" s="0" t="s">
        <v>49</v>
      </c>
      <c r="D661" s="0" t="s">
        <v>43</v>
      </c>
      <c r="J661" s="0" t="n">
        <v>99.1494395917585</v>
      </c>
      <c r="K661" s="0" t="n">
        <v>20</v>
      </c>
      <c r="L661" s="0" t="n">
        <v>106.948980758418</v>
      </c>
      <c r="M661" s="0" t="n">
        <v>3.39795627906976</v>
      </c>
      <c r="N661" s="0" t="n">
        <v>9.9940035978413E-005</v>
      </c>
      <c r="O661" s="0" t="n">
        <f aca="false">VLOOKUP(D661,'paramètres CI'!$A$1:$B$6,2)</f>
        <v>0.0935912806596305</v>
      </c>
    </row>
    <row r="662" customFormat="false" ht="13.8" hidden="false" customHeight="false" outlineLevel="0" collapsed="false">
      <c r="A662" s="0" t="s">
        <v>15</v>
      </c>
      <c r="B662" s="0" t="s">
        <v>102</v>
      </c>
      <c r="C662" s="0" t="s">
        <v>32</v>
      </c>
      <c r="D662" s="0" t="s">
        <v>33</v>
      </c>
      <c r="J662" s="0" t="n">
        <v>33.635922547969</v>
      </c>
      <c r="K662" s="0" t="n">
        <v>25</v>
      </c>
      <c r="L662" s="0" t="n">
        <v>86.7539097149503</v>
      </c>
      <c r="M662" s="0" t="n">
        <v>1.55554571065628</v>
      </c>
      <c r="N662" s="0" t="n">
        <v>0.0286380057835671</v>
      </c>
      <c r="O662" s="0" t="n">
        <f aca="false">VLOOKUP(D662,'paramètres CI'!$A$1:$B$6,2)</f>
        <v>0.033584731604575</v>
      </c>
    </row>
    <row r="663" customFormat="false" ht="13.8" hidden="false" customHeight="false" outlineLevel="0" collapsed="false">
      <c r="A663" s="0" t="s">
        <v>15</v>
      </c>
      <c r="B663" s="0" t="s">
        <v>102</v>
      </c>
      <c r="C663" s="0" t="s">
        <v>32</v>
      </c>
      <c r="D663" s="0" t="s">
        <v>34</v>
      </c>
      <c r="J663" s="0" t="n">
        <v>33.5623488225473</v>
      </c>
      <c r="K663" s="0" t="n">
        <v>25</v>
      </c>
      <c r="L663" s="0" t="n">
        <v>104.085716731205</v>
      </c>
      <c r="M663" s="0" t="n">
        <v>1.55084301713634</v>
      </c>
      <c r="N663" s="0" t="n">
        <v>0.150202295261383</v>
      </c>
      <c r="O663" s="0" t="n">
        <f aca="false">VLOOKUP(D663,'paramètres CI'!$A$1:$B$6,2)</f>
        <v>0.0424847883250769</v>
      </c>
    </row>
    <row r="664" customFormat="false" ht="13.8" hidden="false" customHeight="false" outlineLevel="0" collapsed="false">
      <c r="A664" s="0" t="s">
        <v>15</v>
      </c>
      <c r="B664" s="0" t="s">
        <v>102</v>
      </c>
      <c r="C664" s="0" t="s">
        <v>35</v>
      </c>
      <c r="D664" s="0" t="s">
        <v>33</v>
      </c>
      <c r="J664" s="0" t="n">
        <v>42.0449031849613</v>
      </c>
      <c r="K664" s="0" t="n">
        <v>25</v>
      </c>
      <c r="L664" s="0" t="n">
        <v>86.7539097149503</v>
      </c>
      <c r="M664" s="0" t="n">
        <v>1.86665485278754</v>
      </c>
      <c r="N664" s="0" t="n">
        <v>9.99400359784131E-005</v>
      </c>
      <c r="O664" s="0" t="n">
        <f aca="false">VLOOKUP(D664,'paramètres CI'!$A$1:$B$6,2)</f>
        <v>0.033584731604575</v>
      </c>
    </row>
    <row r="665" customFormat="false" ht="13.8" hidden="false" customHeight="false" outlineLevel="0" collapsed="false">
      <c r="A665" s="0" t="s">
        <v>15</v>
      </c>
      <c r="B665" s="0" t="s">
        <v>102</v>
      </c>
      <c r="C665" s="0" t="s">
        <v>35</v>
      </c>
      <c r="D665" s="0" t="s">
        <v>34</v>
      </c>
      <c r="J665" s="0" t="n">
        <v>41.9529360281841</v>
      </c>
      <c r="K665" s="0" t="n">
        <v>25</v>
      </c>
      <c r="L665" s="0" t="n">
        <v>104.085716731205</v>
      </c>
      <c r="M665" s="0" t="n">
        <v>1.8610116205636</v>
      </c>
      <c r="N665" s="0" t="n">
        <v>9.99400359784131E-005</v>
      </c>
      <c r="O665" s="0" t="n">
        <f aca="false">VLOOKUP(D665,'paramètres CI'!$A$1:$B$6,2)</f>
        <v>0.0424847883250769</v>
      </c>
    </row>
    <row r="666" customFormat="false" ht="13.8" hidden="false" customHeight="false" outlineLevel="0" collapsed="false">
      <c r="A666" s="0" t="s">
        <v>15</v>
      </c>
      <c r="B666" s="0" t="s">
        <v>102</v>
      </c>
      <c r="C666" s="0" t="s">
        <v>36</v>
      </c>
      <c r="D666" s="0" t="s">
        <v>37</v>
      </c>
      <c r="J666" s="0" t="n">
        <v>29.3470508163517</v>
      </c>
      <c r="K666" s="0" t="n">
        <v>20</v>
      </c>
      <c r="L666" s="0" t="n">
        <v>92.500117189908</v>
      </c>
      <c r="M666" s="0" t="n">
        <v>0.752057912382312</v>
      </c>
      <c r="N666" s="0" t="n">
        <v>9.99400359784131E-005</v>
      </c>
      <c r="O666" s="0" t="n">
        <f aca="false">VLOOKUP(D666,'paramètres CI'!$A$1:$B$6,2)</f>
        <v>0.0385046990211696</v>
      </c>
    </row>
    <row r="667" customFormat="false" ht="13.8" hidden="false" customHeight="false" outlineLevel="0" collapsed="false">
      <c r="A667" s="0" t="s">
        <v>15</v>
      </c>
      <c r="B667" s="0" t="s">
        <v>102</v>
      </c>
      <c r="C667" s="0" t="s">
        <v>38</v>
      </c>
      <c r="D667" s="0" t="s">
        <v>39</v>
      </c>
      <c r="J667" s="0" t="n">
        <v>20.1486935379523</v>
      </c>
      <c r="K667" s="0" t="n">
        <v>20</v>
      </c>
      <c r="L667" s="0" t="n">
        <v>107.389051819417</v>
      </c>
      <c r="M667" s="0" t="n">
        <v>0.979846856467435</v>
      </c>
      <c r="N667" s="0" t="n">
        <v>9.99400359784131E-005</v>
      </c>
      <c r="O667" s="0" t="n">
        <f aca="false">VLOOKUP(D667,'paramètres CI'!$A$1:$B$6,2)</f>
        <v>0.022045059962018</v>
      </c>
    </row>
    <row r="668" customFormat="false" ht="13.8" hidden="false" customHeight="false" outlineLevel="0" collapsed="false">
      <c r="A668" s="0" t="s">
        <v>15</v>
      </c>
      <c r="B668" s="0" t="s">
        <v>102</v>
      </c>
      <c r="C668" s="0" t="s">
        <v>40</v>
      </c>
      <c r="D668" s="0" t="s">
        <v>37</v>
      </c>
      <c r="J668" s="0" t="n">
        <v>23.4776406530813</v>
      </c>
      <c r="K668" s="0" t="n">
        <v>20</v>
      </c>
      <c r="L668" s="0" t="n">
        <v>92.500117189908</v>
      </c>
      <c r="M668" s="0" t="n">
        <v>0.657877679469978</v>
      </c>
      <c r="N668" s="0" t="n">
        <v>0.0311241484219354</v>
      </c>
      <c r="O668" s="0" t="n">
        <f aca="false">VLOOKUP(D668,'paramètres CI'!$A$1:$B$6,2)</f>
        <v>0.0385046990211696</v>
      </c>
    </row>
    <row r="669" customFormat="false" ht="13.8" hidden="false" customHeight="false" outlineLevel="0" collapsed="false">
      <c r="A669" s="0" t="s">
        <v>15</v>
      </c>
      <c r="B669" s="0" t="s">
        <v>102</v>
      </c>
      <c r="C669" s="0" t="s">
        <v>41</v>
      </c>
      <c r="D669" s="0" t="s">
        <v>39</v>
      </c>
      <c r="J669" s="0" t="n">
        <v>16.1189548303619</v>
      </c>
      <c r="K669" s="0" t="n">
        <v>20</v>
      </c>
      <c r="L669" s="0" t="n">
        <v>107.389051819417</v>
      </c>
      <c r="M669" s="0" t="n">
        <v>0.715122251985074</v>
      </c>
      <c r="N669" s="0" t="n">
        <v>0.530429411228151</v>
      </c>
      <c r="O669" s="0" t="n">
        <f aca="false">VLOOKUP(D669,'paramètres CI'!$A$1:$B$6,2)</f>
        <v>0.022045059962018</v>
      </c>
    </row>
    <row r="670" customFormat="false" ht="13.8" hidden="false" customHeight="false" outlineLevel="0" collapsed="false">
      <c r="A670" s="0" t="s">
        <v>15</v>
      </c>
      <c r="B670" s="0" t="s">
        <v>102</v>
      </c>
      <c r="C670" s="0" t="s">
        <v>45</v>
      </c>
      <c r="D670" s="0" t="s">
        <v>43</v>
      </c>
      <c r="J670" s="0" t="n">
        <v>10</v>
      </c>
      <c r="K670" s="0" t="n">
        <v>13</v>
      </c>
      <c r="L670" s="0" t="n">
        <v>87.9960508824251</v>
      </c>
      <c r="M670" s="0" t="n">
        <v>0.9</v>
      </c>
      <c r="N670" s="0" t="n">
        <v>0.139341159656808</v>
      </c>
      <c r="O670" s="0" t="n">
        <f aca="false">VLOOKUP(D670,'paramètres CI'!$A$1:$B$6,2)</f>
        <v>0.0935912806596305</v>
      </c>
    </row>
    <row r="671" customFormat="false" ht="13.8" hidden="false" customHeight="false" outlineLevel="0" collapsed="false">
      <c r="A671" s="0" t="s">
        <v>15</v>
      </c>
      <c r="B671" s="0" t="s">
        <v>102</v>
      </c>
      <c r="C671" s="0" t="s">
        <v>46</v>
      </c>
      <c r="D671" s="0" t="s">
        <v>43</v>
      </c>
      <c r="J671" s="0" t="n">
        <v>12</v>
      </c>
      <c r="K671" s="0" t="n">
        <v>13</v>
      </c>
      <c r="L671" s="0" t="n">
        <v>87.9960508824251</v>
      </c>
      <c r="M671" s="0" t="n">
        <v>1</v>
      </c>
      <c r="N671" s="0" t="n">
        <v>9.99400359784131E-005</v>
      </c>
      <c r="O671" s="0" t="n">
        <f aca="false">VLOOKUP(D671,'paramètres CI'!$A$1:$B$6,2)</f>
        <v>0.0935912806596305</v>
      </c>
    </row>
    <row r="672" customFormat="false" ht="13.8" hidden="false" customHeight="false" outlineLevel="0" collapsed="false">
      <c r="A672" s="0" t="s">
        <v>15</v>
      </c>
      <c r="B672" s="0" t="s">
        <v>102</v>
      </c>
      <c r="C672" s="0" t="s">
        <v>48</v>
      </c>
      <c r="D672" s="0" t="s">
        <v>43</v>
      </c>
      <c r="J672" s="0" t="n">
        <v>84.8755886707908</v>
      </c>
      <c r="K672" s="0" t="n">
        <v>20</v>
      </c>
      <c r="L672" s="0" t="n">
        <v>82.8849520507442</v>
      </c>
      <c r="M672" s="0" t="n">
        <v>2.83163023255814</v>
      </c>
      <c r="N672" s="0" t="n">
        <v>0.119665339432285</v>
      </c>
      <c r="O672" s="0" t="n">
        <f aca="false">VLOOKUP(D672,'paramètres CI'!$A$1:$B$6,2)</f>
        <v>0.0935912806596305</v>
      </c>
    </row>
    <row r="673" customFormat="false" ht="13.8" hidden="false" customHeight="false" outlineLevel="0" collapsed="false">
      <c r="A673" s="0" t="s">
        <v>15</v>
      </c>
      <c r="B673" s="0" t="s">
        <v>102</v>
      </c>
      <c r="C673" s="0" t="s">
        <v>49</v>
      </c>
      <c r="D673" s="0" t="s">
        <v>43</v>
      </c>
      <c r="J673" s="0" t="n">
        <v>106.094485838488</v>
      </c>
      <c r="K673" s="0" t="n">
        <v>20</v>
      </c>
      <c r="L673" s="0" t="n">
        <v>82.8849520507442</v>
      </c>
      <c r="M673" s="0" t="n">
        <v>3.39795627906976</v>
      </c>
      <c r="N673" s="0" t="n">
        <v>9.99400359784131E-005</v>
      </c>
      <c r="O673" s="0" t="n">
        <f aca="false">VLOOKUP(D673,'paramètres CI'!$A$1:$B$6,2)</f>
        <v>0.0935912806596305</v>
      </c>
    </row>
    <row r="674" customFormat="false" ht="13.8" hidden="false" customHeight="false" outlineLevel="0" collapsed="false">
      <c r="A674" s="0" t="s">
        <v>15</v>
      </c>
      <c r="B674" s="0" t="s">
        <v>103</v>
      </c>
      <c r="C674" s="0" t="s">
        <v>32</v>
      </c>
      <c r="D674" s="0" t="s">
        <v>34</v>
      </c>
      <c r="J674" s="0" t="n">
        <v>30.1788422704467</v>
      </c>
      <c r="K674" s="0" t="n">
        <v>25</v>
      </c>
      <c r="L674" s="0" t="n">
        <v>100.094082287239</v>
      </c>
      <c r="M674" s="0" t="n">
        <v>1.57136811849634</v>
      </c>
      <c r="N674" s="0" t="n">
        <v>0.0206066537638204</v>
      </c>
      <c r="O674" s="0" t="n">
        <f aca="false">VLOOKUP(D674,'paramètres CI'!$A$1:$B$6,2)</f>
        <v>0.0424847883250769</v>
      </c>
    </row>
    <row r="675" customFormat="false" ht="13.8" hidden="false" customHeight="false" outlineLevel="0" collapsed="false">
      <c r="A675" s="0" t="s">
        <v>15</v>
      </c>
      <c r="B675" s="0" t="s">
        <v>103</v>
      </c>
      <c r="C675" s="0" t="s">
        <v>32</v>
      </c>
      <c r="D675" s="0" t="s">
        <v>33</v>
      </c>
      <c r="J675" s="0" t="n">
        <v>30.3939649930119</v>
      </c>
      <c r="K675" s="0" t="n">
        <v>25</v>
      </c>
      <c r="L675" s="0" t="n">
        <v>98.6306276573265</v>
      </c>
      <c r="M675" s="0" t="n">
        <v>1.55845644118265</v>
      </c>
      <c r="N675" s="0" t="n">
        <v>0.0536947968830344</v>
      </c>
      <c r="O675" s="0" t="n">
        <f aca="false">VLOOKUP(D675,'paramètres CI'!$A$1:$B$6,2)</f>
        <v>0.033584731604575</v>
      </c>
    </row>
    <row r="676" customFormat="false" ht="13.8" hidden="false" customHeight="false" outlineLevel="0" collapsed="false">
      <c r="A676" s="0" t="s">
        <v>15</v>
      </c>
      <c r="B676" s="0" t="s">
        <v>103</v>
      </c>
      <c r="C676" s="0" t="s">
        <v>35</v>
      </c>
      <c r="D676" s="0" t="s">
        <v>33</v>
      </c>
      <c r="J676" s="0" t="n">
        <v>37.9924562412649</v>
      </c>
      <c r="K676" s="0" t="n">
        <v>25</v>
      </c>
      <c r="L676" s="0" t="n">
        <v>98.6306276573265</v>
      </c>
      <c r="M676" s="0" t="n">
        <v>1.87014772941919</v>
      </c>
      <c r="N676" s="0" t="n">
        <v>9.99400359784131E-005</v>
      </c>
      <c r="O676" s="0" t="n">
        <f aca="false">VLOOKUP(D676,'paramètres CI'!$A$1:$B$6,2)</f>
        <v>0.033584731604575</v>
      </c>
    </row>
    <row r="677" customFormat="false" ht="13.8" hidden="false" customHeight="false" outlineLevel="0" collapsed="false">
      <c r="A677" s="0" t="s">
        <v>15</v>
      </c>
      <c r="B677" s="0" t="s">
        <v>103</v>
      </c>
      <c r="C677" s="0" t="s">
        <v>35</v>
      </c>
      <c r="D677" s="0" t="s">
        <v>34</v>
      </c>
      <c r="J677" s="0" t="n">
        <v>37.7235528380583</v>
      </c>
      <c r="K677" s="0" t="n">
        <v>25</v>
      </c>
      <c r="L677" s="0" t="n">
        <v>100.094082287239</v>
      </c>
      <c r="M677" s="0" t="n">
        <v>1.88564174219561</v>
      </c>
      <c r="N677" s="0" t="n">
        <v>9.99400359784131E-005</v>
      </c>
      <c r="O677" s="0" t="n">
        <f aca="false">VLOOKUP(D677,'paramètres CI'!$A$1:$B$6,2)</f>
        <v>0.0424847883250769</v>
      </c>
    </row>
    <row r="678" customFormat="false" ht="13.8" hidden="false" customHeight="false" outlineLevel="0" collapsed="false">
      <c r="A678" s="0" t="s">
        <v>15</v>
      </c>
      <c r="B678" s="0" t="s">
        <v>103</v>
      </c>
      <c r="C678" s="0" t="s">
        <v>36</v>
      </c>
      <c r="D678" s="0" t="s">
        <v>37</v>
      </c>
      <c r="J678" s="0" t="n">
        <v>15.5156504987658</v>
      </c>
      <c r="K678" s="0" t="n">
        <v>20</v>
      </c>
      <c r="L678" s="0" t="n">
        <v>103.949782352467</v>
      </c>
      <c r="M678" s="0" t="n">
        <v>0.761583138885597</v>
      </c>
      <c r="N678" s="0" t="n">
        <v>9.99400359784131E-005</v>
      </c>
      <c r="O678" s="0" t="n">
        <f aca="false">VLOOKUP(D678,'paramètres CI'!$A$1:$B$6,2)</f>
        <v>0.0385046990211696</v>
      </c>
    </row>
    <row r="679" customFormat="false" ht="13.8" hidden="false" customHeight="false" outlineLevel="0" collapsed="false">
      <c r="A679" s="0" t="s">
        <v>15</v>
      </c>
      <c r="B679" s="0" t="s">
        <v>103</v>
      </c>
      <c r="C679" s="0" t="s">
        <v>38</v>
      </c>
      <c r="D679" s="0" t="s">
        <v>39</v>
      </c>
      <c r="J679" s="0" t="n">
        <v>11.5329496041162</v>
      </c>
      <c r="K679" s="0" t="n">
        <v>20</v>
      </c>
      <c r="L679" s="0" t="n">
        <v>102.524168129313</v>
      </c>
      <c r="M679" s="0" t="n">
        <v>0.989367103465403</v>
      </c>
      <c r="N679" s="0" t="n">
        <v>9.99400359784131E-005</v>
      </c>
      <c r="O679" s="0" t="n">
        <f aca="false">VLOOKUP(D679,'paramètres CI'!$A$1:$B$6,2)</f>
        <v>0.022045059962018</v>
      </c>
    </row>
    <row r="680" customFormat="false" ht="13.8" hidden="false" customHeight="false" outlineLevel="0" collapsed="false">
      <c r="A680" s="0" t="s">
        <v>15</v>
      </c>
      <c r="B680" s="0" t="s">
        <v>103</v>
      </c>
      <c r="C680" s="0" t="s">
        <v>40</v>
      </c>
      <c r="D680" s="0" t="s">
        <v>37</v>
      </c>
      <c r="J680" s="0" t="n">
        <v>12.4125203990127</v>
      </c>
      <c r="K680" s="0" t="n">
        <v>20</v>
      </c>
      <c r="L680" s="0" t="n">
        <v>103.949782352467</v>
      </c>
      <c r="M680" s="0" t="n">
        <v>0.671326600031711</v>
      </c>
      <c r="N680" s="0" t="n">
        <v>0.047678148858409</v>
      </c>
      <c r="O680" s="0" t="n">
        <f aca="false">VLOOKUP(D680,'paramètres CI'!$A$1:$B$6,2)</f>
        <v>0.0385046990211696</v>
      </c>
    </row>
    <row r="681" customFormat="false" ht="13.8" hidden="false" customHeight="false" outlineLevel="0" collapsed="false">
      <c r="A681" s="0" t="s">
        <v>15</v>
      </c>
      <c r="B681" s="0" t="s">
        <v>103</v>
      </c>
      <c r="C681" s="0" t="s">
        <v>41</v>
      </c>
      <c r="D681" s="0" t="s">
        <v>39</v>
      </c>
      <c r="J681" s="0" t="n">
        <v>9.22635968329293</v>
      </c>
      <c r="K681" s="0" t="n">
        <v>20</v>
      </c>
      <c r="L681" s="0" t="n">
        <v>102.524168129313</v>
      </c>
      <c r="M681" s="0" t="n">
        <v>0.728585644069648</v>
      </c>
      <c r="N681" s="0" t="n">
        <v>0.571635823744235</v>
      </c>
      <c r="O681" s="0" t="n">
        <f aca="false">VLOOKUP(D681,'paramètres CI'!$A$1:$B$6,2)</f>
        <v>0.022045059962018</v>
      </c>
    </row>
    <row r="682" customFormat="false" ht="13.8" hidden="false" customHeight="false" outlineLevel="0" collapsed="false">
      <c r="A682" s="0" t="s">
        <v>15</v>
      </c>
      <c r="B682" s="0" t="s">
        <v>103</v>
      </c>
      <c r="C682" s="0" t="s">
        <v>45</v>
      </c>
      <c r="D682" s="0" t="s">
        <v>43</v>
      </c>
      <c r="J682" s="0" t="n">
        <v>10</v>
      </c>
      <c r="K682" s="0" t="n">
        <v>13</v>
      </c>
      <c r="L682" s="0" t="n">
        <v>102.806312952406</v>
      </c>
      <c r="M682" s="0" t="n">
        <v>0.9</v>
      </c>
      <c r="N682" s="0" t="n">
        <v>0.14566199713604</v>
      </c>
      <c r="O682" s="0" t="n">
        <f aca="false">VLOOKUP(D682,'paramètres CI'!$A$1:$B$6,2)</f>
        <v>0.0935912806596305</v>
      </c>
    </row>
    <row r="683" customFormat="false" ht="13.8" hidden="false" customHeight="false" outlineLevel="0" collapsed="false">
      <c r="A683" s="0" t="s">
        <v>15</v>
      </c>
      <c r="B683" s="0" t="s">
        <v>103</v>
      </c>
      <c r="C683" s="0" t="s">
        <v>46</v>
      </c>
      <c r="D683" s="0" t="s">
        <v>43</v>
      </c>
      <c r="J683" s="0" t="n">
        <v>12</v>
      </c>
      <c r="K683" s="0" t="n">
        <v>13</v>
      </c>
      <c r="L683" s="0" t="n">
        <v>102.806312952406</v>
      </c>
      <c r="M683" s="0" t="n">
        <v>1</v>
      </c>
      <c r="N683" s="0" t="n">
        <v>9.99400359784131E-005</v>
      </c>
      <c r="O683" s="0" t="n">
        <f aca="false">VLOOKUP(D683,'paramètres CI'!$A$1:$B$6,2)</f>
        <v>0.0935912806596305</v>
      </c>
    </row>
    <row r="684" customFormat="false" ht="13.8" hidden="false" customHeight="false" outlineLevel="0" collapsed="false">
      <c r="A684" s="0" t="s">
        <v>15</v>
      </c>
      <c r="B684" s="0" t="s">
        <v>103</v>
      </c>
      <c r="C684" s="0" t="s">
        <v>55</v>
      </c>
      <c r="D684" s="0" t="s">
        <v>43</v>
      </c>
      <c r="J684" s="0" t="n">
        <v>34.9088673911904</v>
      </c>
      <c r="K684" s="0" t="n">
        <v>17</v>
      </c>
      <c r="L684" s="0" t="n">
        <v>103.545756126464</v>
      </c>
      <c r="M684" s="0" t="n">
        <v>2.67297488372093</v>
      </c>
      <c r="N684" s="0" t="n">
        <v>0.16012293939859</v>
      </c>
      <c r="O684" s="0" t="n">
        <f aca="false">VLOOKUP(D684,'paramètres CI'!$A$1:$B$6,2)</f>
        <v>0.0935912806596305</v>
      </c>
    </row>
    <row r="685" customFormat="false" ht="13.8" hidden="false" customHeight="false" outlineLevel="0" collapsed="false">
      <c r="A685" s="0" t="s">
        <v>15</v>
      </c>
      <c r="B685" s="0" t="s">
        <v>103</v>
      </c>
      <c r="C685" s="0" t="s">
        <v>56</v>
      </c>
      <c r="D685" s="0" t="s">
        <v>43</v>
      </c>
      <c r="J685" s="0" t="n">
        <v>43.636084238988</v>
      </c>
      <c r="K685" s="0" t="n">
        <v>17</v>
      </c>
      <c r="L685" s="0" t="n">
        <v>103.545756126464</v>
      </c>
      <c r="M685" s="0" t="n">
        <v>3.32861023255814</v>
      </c>
      <c r="N685" s="0" t="n">
        <v>9.99400359784131E-005</v>
      </c>
      <c r="O685" s="0" t="n">
        <f aca="false">VLOOKUP(D685,'paramètres CI'!$A$1:$B$6,2)</f>
        <v>0.0935912806596305</v>
      </c>
    </row>
    <row r="686" customFormat="false" ht="13.8" hidden="false" customHeight="false" outlineLevel="0" collapsed="false">
      <c r="A686" s="0" t="s">
        <v>15</v>
      </c>
      <c r="B686" s="0" t="s">
        <v>104</v>
      </c>
      <c r="C686" s="0" t="s">
        <v>32</v>
      </c>
      <c r="D686" s="0" t="s">
        <v>34</v>
      </c>
      <c r="J686" s="0" t="n">
        <v>30.2126704553318</v>
      </c>
      <c r="K686" s="0" t="n">
        <v>25</v>
      </c>
      <c r="L686" s="0" t="n">
        <v>106.241908631322</v>
      </c>
      <c r="M686" s="0" t="n">
        <v>1.57561344700244</v>
      </c>
      <c r="N686" s="0" t="n">
        <v>0.0237148748016162</v>
      </c>
      <c r="O686" s="0" t="n">
        <f aca="false">VLOOKUP(D686,'paramètres CI'!$A$1:$B$6,2)</f>
        <v>0.0424847883250769</v>
      </c>
    </row>
    <row r="687" customFormat="false" ht="13.8" hidden="false" customHeight="false" outlineLevel="0" collapsed="false">
      <c r="A687" s="0" t="s">
        <v>15</v>
      </c>
      <c r="B687" s="0" t="s">
        <v>104</v>
      </c>
      <c r="C687" s="0" t="s">
        <v>32</v>
      </c>
      <c r="D687" s="0" t="s">
        <v>33</v>
      </c>
      <c r="J687" s="0" t="n">
        <v>30.5636914665832</v>
      </c>
      <c r="K687" s="0" t="n">
        <v>25</v>
      </c>
      <c r="L687" s="0" t="n">
        <v>101.202772772582</v>
      </c>
      <c r="M687" s="0" t="n">
        <v>1.54841128648688</v>
      </c>
      <c r="N687" s="0" t="n">
        <v>0.0280629765983633</v>
      </c>
      <c r="O687" s="0" t="n">
        <f aca="false">VLOOKUP(D687,'paramètres CI'!$A$1:$B$6,2)</f>
        <v>0.033584731604575</v>
      </c>
    </row>
    <row r="688" customFormat="false" ht="13.8" hidden="false" customHeight="false" outlineLevel="0" collapsed="false">
      <c r="A688" s="0" t="s">
        <v>15</v>
      </c>
      <c r="B688" s="0" t="s">
        <v>104</v>
      </c>
      <c r="C688" s="0" t="s">
        <v>35</v>
      </c>
      <c r="D688" s="0" t="s">
        <v>33</v>
      </c>
      <c r="J688" s="0" t="n">
        <v>38.204614333229</v>
      </c>
      <c r="K688" s="0" t="n">
        <v>25</v>
      </c>
      <c r="L688" s="0" t="n">
        <v>101.202772772582</v>
      </c>
      <c r="M688" s="0" t="n">
        <v>1.85809354378426</v>
      </c>
      <c r="N688" s="0" t="n">
        <v>9.99400359784132E-005</v>
      </c>
      <c r="O688" s="0" t="n">
        <f aca="false">VLOOKUP(D688,'paramètres CI'!$A$1:$B$6,2)</f>
        <v>0.033584731604575</v>
      </c>
    </row>
    <row r="689" customFormat="false" ht="13.8" hidden="false" customHeight="false" outlineLevel="0" collapsed="false">
      <c r="A689" s="0" t="s">
        <v>15</v>
      </c>
      <c r="B689" s="0" t="s">
        <v>104</v>
      </c>
      <c r="C689" s="0" t="s">
        <v>35</v>
      </c>
      <c r="D689" s="0" t="s">
        <v>34</v>
      </c>
      <c r="J689" s="0" t="n">
        <v>37.7658380691647</v>
      </c>
      <c r="K689" s="0" t="n">
        <v>25</v>
      </c>
      <c r="L689" s="0" t="n">
        <v>106.241908631322</v>
      </c>
      <c r="M689" s="0" t="n">
        <v>1.89073613640293</v>
      </c>
      <c r="N689" s="0" t="n">
        <v>9.99400359784132E-005</v>
      </c>
      <c r="O689" s="0" t="n">
        <f aca="false">VLOOKUP(D689,'paramètres CI'!$A$1:$B$6,2)</f>
        <v>0.0424847883250769</v>
      </c>
    </row>
    <row r="690" customFormat="false" ht="13.8" hidden="false" customHeight="false" outlineLevel="0" collapsed="false">
      <c r="A690" s="0" t="s">
        <v>15</v>
      </c>
      <c r="B690" s="0" t="s">
        <v>104</v>
      </c>
      <c r="C690" s="0" t="s">
        <v>36</v>
      </c>
      <c r="D690" s="0" t="s">
        <v>37</v>
      </c>
      <c r="J690" s="0" t="n">
        <v>21.1229109323778</v>
      </c>
      <c r="K690" s="0" t="n">
        <v>20</v>
      </c>
      <c r="L690" s="0" t="n">
        <v>102.9647399779</v>
      </c>
      <c r="M690" s="0" t="n">
        <v>0.761583138885597</v>
      </c>
      <c r="N690" s="0" t="n">
        <v>9.99400359784132E-005</v>
      </c>
      <c r="O690" s="0" t="n">
        <f aca="false">VLOOKUP(D690,'paramètres CI'!$A$1:$B$6,2)</f>
        <v>0.0385046990211696</v>
      </c>
    </row>
    <row r="691" customFormat="false" ht="13.8" hidden="false" customHeight="false" outlineLevel="0" collapsed="false">
      <c r="A691" s="0" t="s">
        <v>15</v>
      </c>
      <c r="B691" s="0" t="s">
        <v>104</v>
      </c>
      <c r="C691" s="0" t="s">
        <v>38</v>
      </c>
      <c r="D691" s="0" t="s">
        <v>39</v>
      </c>
      <c r="J691" s="0" t="n">
        <v>15.51340327746</v>
      </c>
      <c r="K691" s="0" t="n">
        <v>20</v>
      </c>
      <c r="L691" s="0" t="n">
        <v>107.557799492864</v>
      </c>
      <c r="M691" s="0" t="n">
        <v>0.989367103465403</v>
      </c>
      <c r="N691" s="0" t="n">
        <v>9.99400359784132E-005</v>
      </c>
      <c r="O691" s="0" t="n">
        <f aca="false">VLOOKUP(D691,'paramètres CI'!$A$1:$B$6,2)</f>
        <v>0.022045059962018</v>
      </c>
    </row>
    <row r="692" customFormat="false" ht="13.8" hidden="false" customHeight="false" outlineLevel="0" collapsed="false">
      <c r="A692" s="0" t="s">
        <v>15</v>
      </c>
      <c r="B692" s="0" t="s">
        <v>104</v>
      </c>
      <c r="C692" s="0" t="s">
        <v>40</v>
      </c>
      <c r="D692" s="0" t="s">
        <v>37</v>
      </c>
      <c r="J692" s="0" t="n">
        <v>16.8983287459022</v>
      </c>
      <c r="K692" s="0" t="n">
        <v>20</v>
      </c>
      <c r="L692" s="0" t="n">
        <v>102.9647399779</v>
      </c>
      <c r="M692" s="0" t="n">
        <v>0.671326600031711</v>
      </c>
      <c r="N692" s="0" t="n">
        <v>0.0690866018249452</v>
      </c>
      <c r="O692" s="0" t="n">
        <f aca="false">VLOOKUP(D692,'paramètres CI'!$A$1:$B$6,2)</f>
        <v>0.0385046990211696</v>
      </c>
    </row>
    <row r="693" customFormat="false" ht="13.8" hidden="false" customHeight="false" outlineLevel="0" collapsed="false">
      <c r="A693" s="0" t="s">
        <v>15</v>
      </c>
      <c r="B693" s="0" t="s">
        <v>104</v>
      </c>
      <c r="C693" s="0" t="s">
        <v>41</v>
      </c>
      <c r="D693" s="0" t="s">
        <v>39</v>
      </c>
      <c r="J693" s="0" t="n">
        <v>12.410722621968</v>
      </c>
      <c r="K693" s="0" t="n">
        <v>20</v>
      </c>
      <c r="L693" s="0" t="n">
        <v>107.557799492864</v>
      </c>
      <c r="M693" s="0" t="n">
        <v>0.728585644069648</v>
      </c>
      <c r="N693" s="0" t="n">
        <v>0.445759700516607</v>
      </c>
      <c r="O693" s="0" t="n">
        <f aca="false">VLOOKUP(D693,'paramètres CI'!$A$1:$B$6,2)</f>
        <v>0.022045059962018</v>
      </c>
    </row>
    <row r="694" customFormat="false" ht="13.8" hidden="false" customHeight="false" outlineLevel="0" collapsed="false">
      <c r="A694" s="0" t="s">
        <v>15</v>
      </c>
      <c r="B694" s="0" t="s">
        <v>104</v>
      </c>
      <c r="C694" s="0" t="s">
        <v>45</v>
      </c>
      <c r="D694" s="0" t="s">
        <v>43</v>
      </c>
      <c r="J694" s="0" t="n">
        <v>10</v>
      </c>
      <c r="K694" s="0" t="n">
        <v>13</v>
      </c>
      <c r="L694" s="0" t="n">
        <v>101.772302768393</v>
      </c>
      <c r="M694" s="0" t="n">
        <v>0.9</v>
      </c>
      <c r="N694" s="0" t="n">
        <v>0.231118253140934</v>
      </c>
      <c r="O694" s="0" t="n">
        <f aca="false">VLOOKUP(D694,'paramètres CI'!$A$1:$B$6,2)</f>
        <v>0.0935912806596305</v>
      </c>
    </row>
    <row r="695" customFormat="false" ht="13.8" hidden="false" customHeight="false" outlineLevel="0" collapsed="false">
      <c r="A695" s="0" t="s">
        <v>15</v>
      </c>
      <c r="B695" s="0" t="s">
        <v>104</v>
      </c>
      <c r="C695" s="0" t="s">
        <v>46</v>
      </c>
      <c r="D695" s="0" t="s">
        <v>43</v>
      </c>
      <c r="J695" s="0" t="n">
        <v>12</v>
      </c>
      <c r="K695" s="0" t="n">
        <v>13</v>
      </c>
      <c r="L695" s="0" t="n">
        <v>101.772302768393</v>
      </c>
      <c r="M695" s="0" t="n">
        <v>1</v>
      </c>
      <c r="N695" s="0" t="n">
        <v>9.99400359784132E-005</v>
      </c>
      <c r="O695" s="0" t="n">
        <f aca="false">VLOOKUP(D695,'paramètres CI'!$A$1:$B$6,2)</f>
        <v>0.0935912806596305</v>
      </c>
    </row>
    <row r="696" customFormat="false" ht="13.8" hidden="false" customHeight="false" outlineLevel="0" collapsed="false">
      <c r="A696" s="0" t="s">
        <v>15</v>
      </c>
      <c r="B696" s="0" t="s">
        <v>104</v>
      </c>
      <c r="C696" s="0" t="s">
        <v>55</v>
      </c>
      <c r="D696" s="0" t="s">
        <v>43</v>
      </c>
      <c r="J696" s="0" t="n">
        <v>35.9509422996169</v>
      </c>
      <c r="K696" s="0" t="n">
        <v>17</v>
      </c>
      <c r="L696" s="0" t="n">
        <v>96.2883326864821</v>
      </c>
      <c r="M696" s="0" t="n">
        <v>2.67297488372093</v>
      </c>
      <c r="N696" s="0" t="n">
        <v>0.201657952901664</v>
      </c>
      <c r="O696" s="0" t="n">
        <f aca="false">VLOOKUP(D696,'paramètres CI'!$A$1:$B$6,2)</f>
        <v>0.0935912806596305</v>
      </c>
    </row>
    <row r="697" customFormat="false" ht="13.8" hidden="false" customHeight="false" outlineLevel="0" collapsed="false">
      <c r="A697" s="0" t="s">
        <v>15</v>
      </c>
      <c r="B697" s="0" t="s">
        <v>104</v>
      </c>
      <c r="C697" s="0" t="s">
        <v>56</v>
      </c>
      <c r="D697" s="0" t="s">
        <v>43</v>
      </c>
      <c r="J697" s="0" t="n">
        <v>44.9386778745212</v>
      </c>
      <c r="K697" s="0" t="n">
        <v>17</v>
      </c>
      <c r="L697" s="0" t="n">
        <v>96.2883326864821</v>
      </c>
      <c r="M697" s="0" t="n">
        <v>3.32861023255814</v>
      </c>
      <c r="N697" s="0" t="n">
        <v>9.99400359784132E-005</v>
      </c>
      <c r="O697" s="0" t="n">
        <f aca="false">VLOOKUP(D697,'paramètres CI'!$A$1:$B$6,2)</f>
        <v>0.0935912806596305</v>
      </c>
    </row>
    <row r="698" customFormat="false" ht="13.8" hidden="false" customHeight="false" outlineLevel="0" collapsed="false">
      <c r="A698" s="0" t="s">
        <v>16</v>
      </c>
      <c r="B698" s="0" t="s">
        <v>105</v>
      </c>
      <c r="C698" s="0" t="s">
        <v>32</v>
      </c>
      <c r="D698" s="0" t="s">
        <v>33</v>
      </c>
      <c r="J698" s="0" t="n">
        <v>42.5167772726332</v>
      </c>
      <c r="K698" s="0" t="n">
        <v>25</v>
      </c>
      <c r="L698" s="0" t="n">
        <v>305.215020606114</v>
      </c>
      <c r="M698" s="0" t="n">
        <v>0.844222805274592</v>
      </c>
      <c r="N698" s="0" t="n">
        <v>0.128925559962497</v>
      </c>
      <c r="O698" s="0" t="n">
        <f aca="false">VLOOKUP(D698,'paramètres CI'!$A$1:$B$6,2)</f>
        <v>0.033584731604575</v>
      </c>
    </row>
    <row r="699" customFormat="false" ht="13.8" hidden="false" customHeight="false" outlineLevel="0" collapsed="false">
      <c r="A699" s="0" t="s">
        <v>16</v>
      </c>
      <c r="B699" s="0" t="s">
        <v>105</v>
      </c>
      <c r="C699" s="0" t="s">
        <v>32</v>
      </c>
      <c r="D699" s="0" t="s">
        <v>34</v>
      </c>
      <c r="J699" s="0" t="n">
        <v>42.0613173187282</v>
      </c>
      <c r="K699" s="0" t="n">
        <v>25</v>
      </c>
      <c r="L699" s="0" t="n">
        <v>319.752691360435</v>
      </c>
      <c r="M699" s="0" t="n">
        <v>0.842576101982614</v>
      </c>
      <c r="N699" s="0" t="n">
        <v>0.298244367667119</v>
      </c>
      <c r="O699" s="0" t="n">
        <f aca="false">VLOOKUP(D699,'paramètres CI'!$A$1:$B$6,2)</f>
        <v>0.0424847883250769</v>
      </c>
    </row>
    <row r="700" customFormat="false" ht="13.8" hidden="false" customHeight="false" outlineLevel="0" collapsed="false">
      <c r="A700" s="0" t="s">
        <v>16</v>
      </c>
      <c r="B700" s="0" t="s">
        <v>105</v>
      </c>
      <c r="C700" s="0" t="s">
        <v>35</v>
      </c>
      <c r="D700" s="0" t="s">
        <v>33</v>
      </c>
      <c r="J700" s="0" t="n">
        <v>53.1459715907915</v>
      </c>
      <c r="K700" s="0" t="n">
        <v>25</v>
      </c>
      <c r="L700" s="0" t="n">
        <v>305.215020606114</v>
      </c>
      <c r="M700" s="0" t="n">
        <v>1.01306736632951</v>
      </c>
      <c r="N700" s="0" t="n">
        <v>9.99400359784132E-005</v>
      </c>
      <c r="O700" s="0" t="n">
        <f aca="false">VLOOKUP(D700,'paramètres CI'!$A$1:$B$6,2)</f>
        <v>0.033584731604575</v>
      </c>
    </row>
    <row r="701" customFormat="false" ht="13.8" hidden="false" customHeight="false" outlineLevel="0" collapsed="false">
      <c r="A701" s="0" t="s">
        <v>16</v>
      </c>
      <c r="B701" s="0" t="s">
        <v>105</v>
      </c>
      <c r="C701" s="0" t="s">
        <v>35</v>
      </c>
      <c r="D701" s="0" t="s">
        <v>34</v>
      </c>
      <c r="J701" s="0" t="n">
        <v>52.5766466484102</v>
      </c>
      <c r="K701" s="0" t="n">
        <v>25</v>
      </c>
      <c r="L701" s="0" t="n">
        <v>319.752691360435</v>
      </c>
      <c r="M701" s="0" t="n">
        <v>1.01109132237914</v>
      </c>
      <c r="N701" s="0" t="n">
        <v>9.99400359784132E-005</v>
      </c>
      <c r="O701" s="0" t="n">
        <f aca="false">VLOOKUP(D701,'paramètres CI'!$A$1:$B$6,2)</f>
        <v>0.0424847883250769</v>
      </c>
    </row>
    <row r="702" customFormat="false" ht="13.8" hidden="false" customHeight="false" outlineLevel="0" collapsed="false">
      <c r="A702" s="0" t="s">
        <v>16</v>
      </c>
      <c r="B702" s="0" t="s">
        <v>105</v>
      </c>
      <c r="C702" s="0" t="s">
        <v>36</v>
      </c>
      <c r="D702" s="0" t="s">
        <v>37</v>
      </c>
      <c r="J702" s="0" t="n">
        <v>34.4691692061801</v>
      </c>
      <c r="K702" s="0" t="n">
        <v>20</v>
      </c>
      <c r="L702" s="0" t="n">
        <v>283.169274284669</v>
      </c>
      <c r="M702" s="0" t="n">
        <v>0.760067864745672</v>
      </c>
      <c r="N702" s="0" t="n">
        <v>9.99400359784132E-005</v>
      </c>
      <c r="O702" s="0" t="n">
        <f aca="false">VLOOKUP(D702,'paramètres CI'!$A$1:$B$6,2)</f>
        <v>0.0385046990211696</v>
      </c>
    </row>
    <row r="703" customFormat="false" ht="13.8" hidden="false" customHeight="false" outlineLevel="0" collapsed="false">
      <c r="A703" s="0" t="s">
        <v>16</v>
      </c>
      <c r="B703" s="0" t="s">
        <v>105</v>
      </c>
      <c r="C703" s="0" t="s">
        <v>38</v>
      </c>
      <c r="D703" s="0" t="s">
        <v>39</v>
      </c>
      <c r="J703" s="0" t="n">
        <v>24.8915447466718</v>
      </c>
      <c r="K703" s="0" t="n">
        <v>20</v>
      </c>
      <c r="L703" s="0" t="n">
        <v>243.316719547896</v>
      </c>
      <c r="M703" s="0" t="n">
        <v>0.986470315825552</v>
      </c>
      <c r="N703" s="0" t="n">
        <v>9.99400359784132E-005</v>
      </c>
      <c r="O703" s="0" t="n">
        <f aca="false">VLOOKUP(D703,'paramètres CI'!$A$1:$B$6,2)</f>
        <v>0.022045059962018</v>
      </c>
    </row>
    <row r="704" customFormat="false" ht="13.8" hidden="false" customHeight="false" outlineLevel="0" collapsed="false">
      <c r="A704" s="0" t="s">
        <v>16</v>
      </c>
      <c r="B704" s="0" t="s">
        <v>105</v>
      </c>
      <c r="C704" s="0" t="s">
        <v>40</v>
      </c>
      <c r="D704" s="0" t="s">
        <v>37</v>
      </c>
      <c r="J704" s="0" t="n">
        <v>27.5753353649441</v>
      </c>
      <c r="K704" s="0" t="n">
        <v>20</v>
      </c>
      <c r="L704" s="0" t="n">
        <v>283.169274284669</v>
      </c>
      <c r="M704" s="0" t="n">
        <v>0.731578891236875</v>
      </c>
      <c r="N704" s="0" t="n">
        <v>0.0317164389357778</v>
      </c>
      <c r="O704" s="0" t="n">
        <f aca="false">VLOOKUP(D704,'paramètres CI'!$A$1:$B$6,2)</f>
        <v>0.0385046990211696</v>
      </c>
    </row>
    <row r="705" customFormat="false" ht="13.8" hidden="false" customHeight="false" outlineLevel="0" collapsed="false">
      <c r="A705" s="0" t="s">
        <v>16</v>
      </c>
      <c r="B705" s="0" t="s">
        <v>105</v>
      </c>
      <c r="C705" s="0" t="s">
        <v>41</v>
      </c>
      <c r="D705" s="0" t="s">
        <v>39</v>
      </c>
      <c r="J705" s="0" t="n">
        <v>19.9132357973375</v>
      </c>
      <c r="K705" s="0" t="n">
        <v>20</v>
      </c>
      <c r="L705" s="0" t="n">
        <v>243.316719547896</v>
      </c>
      <c r="M705" s="0" t="n">
        <v>0.84803236986695</v>
      </c>
      <c r="N705" s="0" t="n">
        <v>0.331213363829243</v>
      </c>
      <c r="O705" s="0" t="n">
        <f aca="false">VLOOKUP(D705,'paramètres CI'!$A$1:$B$6,2)</f>
        <v>0.022045059962018</v>
      </c>
    </row>
    <row r="706" customFormat="false" ht="13.8" hidden="false" customHeight="false" outlineLevel="0" collapsed="false">
      <c r="A706" s="0" t="s">
        <v>16</v>
      </c>
      <c r="B706" s="0" t="s">
        <v>105</v>
      </c>
      <c r="C706" s="0" t="s">
        <v>45</v>
      </c>
      <c r="D706" s="0" t="s">
        <v>43</v>
      </c>
      <c r="J706" s="0" t="n">
        <v>10</v>
      </c>
      <c r="K706" s="0" t="n">
        <v>13</v>
      </c>
      <c r="L706" s="0" t="n">
        <v>299.541506170469</v>
      </c>
      <c r="M706" s="0" t="n">
        <v>0.9</v>
      </c>
      <c r="N706" s="0" t="n">
        <v>0.100153729441813</v>
      </c>
      <c r="O706" s="0" t="n">
        <f aca="false">VLOOKUP(D706,'paramètres CI'!$A$1:$B$6,2)</f>
        <v>0.0935912806596305</v>
      </c>
    </row>
    <row r="707" customFormat="false" ht="13.8" hidden="false" customHeight="false" outlineLevel="0" collapsed="false">
      <c r="A707" s="0" t="s">
        <v>16</v>
      </c>
      <c r="B707" s="0" t="s">
        <v>105</v>
      </c>
      <c r="C707" s="0" t="s">
        <v>46</v>
      </c>
      <c r="D707" s="0" t="s">
        <v>43</v>
      </c>
      <c r="J707" s="0" t="n">
        <v>12</v>
      </c>
      <c r="K707" s="0" t="n">
        <v>13</v>
      </c>
      <c r="L707" s="0" t="n">
        <v>299.541506170469</v>
      </c>
      <c r="M707" s="0" t="n">
        <v>1</v>
      </c>
      <c r="N707" s="0" t="n">
        <v>9.99400359784132E-005</v>
      </c>
      <c r="O707" s="0" t="n">
        <f aca="false">VLOOKUP(D707,'paramètres CI'!$A$1:$B$6,2)</f>
        <v>0.0935912806596305</v>
      </c>
    </row>
    <row r="708" customFormat="false" ht="13.8" hidden="false" customHeight="false" outlineLevel="0" collapsed="false">
      <c r="A708" s="0" t="s">
        <v>16</v>
      </c>
      <c r="B708" s="0" t="s">
        <v>105</v>
      </c>
      <c r="C708" s="0" t="s">
        <v>48</v>
      </c>
      <c r="D708" s="0" t="s">
        <v>43</v>
      </c>
      <c r="J708" s="0" t="n">
        <v>118.202126057651</v>
      </c>
      <c r="K708" s="0" t="n">
        <v>20</v>
      </c>
      <c r="L708" s="0" t="n">
        <v>318.127720497468</v>
      </c>
      <c r="M708" s="0" t="n">
        <v>2.78381860465116</v>
      </c>
      <c r="N708" s="0" t="n">
        <v>0.109146899947679</v>
      </c>
      <c r="O708" s="0" t="n">
        <f aca="false">VLOOKUP(D708,'paramètres CI'!$A$1:$B$6,2)</f>
        <v>0.0935912806596305</v>
      </c>
    </row>
    <row r="709" customFormat="false" ht="13.8" hidden="false" customHeight="false" outlineLevel="0" collapsed="false">
      <c r="A709" s="0" t="s">
        <v>16</v>
      </c>
      <c r="B709" s="0" t="s">
        <v>105</v>
      </c>
      <c r="C709" s="0" t="s">
        <v>49</v>
      </c>
      <c r="D709" s="0" t="s">
        <v>43</v>
      </c>
      <c r="J709" s="0" t="n">
        <v>147.752657572064</v>
      </c>
      <c r="K709" s="0" t="n">
        <v>20</v>
      </c>
      <c r="L709" s="0" t="n">
        <v>318.127720497468</v>
      </c>
      <c r="M709" s="0" t="n">
        <v>3.34058232558139</v>
      </c>
      <c r="N709" s="0" t="n">
        <v>9.99400359784132E-005</v>
      </c>
      <c r="O709" s="0" t="n">
        <f aca="false">VLOOKUP(D709,'paramètres CI'!$A$1:$B$6,2)</f>
        <v>0.0935912806596305</v>
      </c>
    </row>
    <row r="710" customFormat="false" ht="13.8" hidden="false" customHeight="false" outlineLevel="0" collapsed="false">
      <c r="A710" s="0" t="s">
        <v>16</v>
      </c>
      <c r="B710" s="0" t="s">
        <v>106</v>
      </c>
      <c r="C710" s="0" t="s">
        <v>32</v>
      </c>
      <c r="D710" s="0" t="s">
        <v>33</v>
      </c>
      <c r="J710" s="0" t="n">
        <v>46.1117022251163</v>
      </c>
      <c r="K710" s="0" t="n">
        <v>25</v>
      </c>
      <c r="L710" s="0" t="n">
        <v>263.611734394172</v>
      </c>
      <c r="M710" s="0" t="n">
        <v>0.758511634581454</v>
      </c>
      <c r="N710" s="0" t="n">
        <v>0.0147248574406641</v>
      </c>
      <c r="O710" s="0" t="n">
        <f aca="false">VLOOKUP(D710,'paramètres CI'!$A$1:$B$6,2)</f>
        <v>0.033584731604575</v>
      </c>
    </row>
    <row r="711" customFormat="false" ht="13.8" hidden="false" customHeight="false" outlineLevel="0" collapsed="false">
      <c r="A711" s="0" t="s">
        <v>16</v>
      </c>
      <c r="B711" s="0" t="s">
        <v>106</v>
      </c>
      <c r="C711" s="0" t="s">
        <v>32</v>
      </c>
      <c r="D711" s="0" t="s">
        <v>34</v>
      </c>
      <c r="J711" s="0" t="n">
        <v>46.4679369383159</v>
      </c>
      <c r="K711" s="0" t="n">
        <v>25</v>
      </c>
      <c r="L711" s="0" t="n">
        <v>289.733069865594</v>
      </c>
      <c r="M711" s="0" t="n">
        <v>0.904352629465649</v>
      </c>
      <c r="N711" s="0" t="n">
        <v>0.237004319452977</v>
      </c>
      <c r="O711" s="0" t="n">
        <f aca="false">VLOOKUP(D711,'paramètres CI'!$A$1:$B$6,2)</f>
        <v>0.0424847883250769</v>
      </c>
    </row>
    <row r="712" customFormat="false" ht="13.8" hidden="false" customHeight="false" outlineLevel="0" collapsed="false">
      <c r="A712" s="0" t="s">
        <v>16</v>
      </c>
      <c r="B712" s="0" t="s">
        <v>106</v>
      </c>
      <c r="C712" s="0" t="s">
        <v>35</v>
      </c>
      <c r="D712" s="0" t="s">
        <v>33</v>
      </c>
      <c r="J712" s="0" t="n">
        <v>57.6396277813953</v>
      </c>
      <c r="K712" s="0" t="n">
        <v>25</v>
      </c>
      <c r="L712" s="0" t="n">
        <v>263.611734394172</v>
      </c>
      <c r="M712" s="0" t="n">
        <v>0.910213961497744</v>
      </c>
      <c r="N712" s="0" t="n">
        <v>9.99400359784131E-005</v>
      </c>
      <c r="O712" s="0" t="n">
        <f aca="false">VLOOKUP(D712,'paramètres CI'!$A$1:$B$6,2)</f>
        <v>0.033584731604575</v>
      </c>
    </row>
    <row r="713" customFormat="false" ht="13.8" hidden="false" customHeight="false" outlineLevel="0" collapsed="false">
      <c r="A713" s="0" t="s">
        <v>16</v>
      </c>
      <c r="B713" s="0" t="s">
        <v>106</v>
      </c>
      <c r="C713" s="0" t="s">
        <v>35</v>
      </c>
      <c r="D713" s="0" t="s">
        <v>34</v>
      </c>
      <c r="J713" s="0" t="n">
        <v>58.0849211728948</v>
      </c>
      <c r="K713" s="0" t="n">
        <v>25</v>
      </c>
      <c r="L713" s="0" t="n">
        <v>289.733069865594</v>
      </c>
      <c r="M713" s="0" t="n">
        <v>1.08522315535878</v>
      </c>
      <c r="N713" s="0" t="n">
        <v>9.99400359784131E-005</v>
      </c>
      <c r="O713" s="0" t="n">
        <f aca="false">VLOOKUP(D713,'paramètres CI'!$A$1:$B$6,2)</f>
        <v>0.0424847883250769</v>
      </c>
    </row>
    <row r="714" customFormat="false" ht="13.8" hidden="false" customHeight="false" outlineLevel="0" collapsed="false">
      <c r="A714" s="0" t="s">
        <v>16</v>
      </c>
      <c r="B714" s="0" t="s">
        <v>106</v>
      </c>
      <c r="C714" s="0" t="s">
        <v>36</v>
      </c>
      <c r="D714" s="0" t="s">
        <v>37</v>
      </c>
      <c r="J714" s="0" t="n">
        <v>36.3863085149571</v>
      </c>
      <c r="K714" s="0" t="n">
        <v>20</v>
      </c>
      <c r="L714" s="0" t="n">
        <v>259.551181567408</v>
      </c>
      <c r="M714" s="0" t="n">
        <v>0.760672811892987</v>
      </c>
      <c r="N714" s="0" t="n">
        <v>9.99400359784131E-005</v>
      </c>
      <c r="O714" s="0" t="n">
        <f aca="false">VLOOKUP(D714,'paramètres CI'!$A$1:$B$6,2)</f>
        <v>0.0385046990211696</v>
      </c>
    </row>
    <row r="715" customFormat="false" ht="13.8" hidden="false" customHeight="false" outlineLevel="0" collapsed="false">
      <c r="A715" s="0" t="s">
        <v>16</v>
      </c>
      <c r="B715" s="0" t="s">
        <v>106</v>
      </c>
      <c r="C715" s="0" t="s">
        <v>38</v>
      </c>
      <c r="D715" s="0" t="s">
        <v>39</v>
      </c>
      <c r="J715" s="0" t="n">
        <v>26.5605745053206</v>
      </c>
      <c r="K715" s="0" t="n">
        <v>20</v>
      </c>
      <c r="L715" s="0" t="n">
        <v>230.199308638073</v>
      </c>
      <c r="M715" s="0" t="n">
        <v>0.987070626323076</v>
      </c>
      <c r="N715" s="0" t="n">
        <v>9.99400359784131E-005</v>
      </c>
      <c r="O715" s="0" t="n">
        <f aca="false">VLOOKUP(D715,'paramètres CI'!$A$1:$B$6,2)</f>
        <v>0.022045059962018</v>
      </c>
    </row>
    <row r="716" customFormat="false" ht="13.8" hidden="false" customHeight="false" outlineLevel="0" collapsed="false">
      <c r="A716" s="0" t="s">
        <v>16</v>
      </c>
      <c r="B716" s="0" t="s">
        <v>106</v>
      </c>
      <c r="C716" s="0" t="s">
        <v>40</v>
      </c>
      <c r="D716" s="0" t="s">
        <v>37</v>
      </c>
      <c r="J716" s="0" t="n">
        <v>29.1090468119657</v>
      </c>
      <c r="K716" s="0" t="n">
        <v>20</v>
      </c>
      <c r="L716" s="0" t="n">
        <v>259.551181567408</v>
      </c>
      <c r="M716" s="0" t="n">
        <v>0.559307348415139</v>
      </c>
      <c r="N716" s="0" t="n">
        <v>0.0830274660275643</v>
      </c>
      <c r="O716" s="0" t="n">
        <f aca="false">VLOOKUP(D716,'paramètres CI'!$A$1:$B$6,2)</f>
        <v>0.0385046990211696</v>
      </c>
    </row>
    <row r="717" customFormat="false" ht="13.8" hidden="false" customHeight="false" outlineLevel="0" collapsed="false">
      <c r="A717" s="0" t="s">
        <v>16</v>
      </c>
      <c r="B717" s="0" t="s">
        <v>106</v>
      </c>
      <c r="C717" s="0" t="s">
        <v>41</v>
      </c>
      <c r="D717" s="0" t="s">
        <v>39</v>
      </c>
      <c r="J717" s="0" t="n">
        <v>21.2484596042565</v>
      </c>
      <c r="K717" s="0" t="n">
        <v>20</v>
      </c>
      <c r="L717" s="0" t="n">
        <v>230.199308638073</v>
      </c>
      <c r="M717" s="0" t="n">
        <v>0.875429887616662</v>
      </c>
      <c r="N717" s="0" t="n">
        <v>0.392459638228585</v>
      </c>
      <c r="O717" s="0" t="n">
        <f aca="false">VLOOKUP(D717,'paramètres CI'!$A$1:$B$6,2)</f>
        <v>0.022045059962018</v>
      </c>
    </row>
    <row r="718" customFormat="false" ht="13.8" hidden="false" customHeight="false" outlineLevel="0" collapsed="false">
      <c r="A718" s="0" t="s">
        <v>16</v>
      </c>
      <c r="B718" s="0" t="s">
        <v>106</v>
      </c>
      <c r="C718" s="0" t="s">
        <v>45</v>
      </c>
      <c r="D718" s="0" t="s">
        <v>43</v>
      </c>
      <c r="J718" s="0" t="n">
        <v>10</v>
      </c>
      <c r="K718" s="0" t="n">
        <v>13</v>
      </c>
      <c r="L718" s="0" t="n">
        <v>285.539542875594</v>
      </c>
      <c r="M718" s="0" t="n">
        <v>0.9</v>
      </c>
      <c r="N718" s="0" t="n">
        <v>0.137265753837923</v>
      </c>
      <c r="O718" s="0" t="n">
        <f aca="false">VLOOKUP(D718,'paramètres CI'!$A$1:$B$6,2)</f>
        <v>0.0935912806596305</v>
      </c>
    </row>
    <row r="719" customFormat="false" ht="13.8" hidden="false" customHeight="false" outlineLevel="0" collapsed="false">
      <c r="A719" s="0" t="s">
        <v>16</v>
      </c>
      <c r="B719" s="0" t="s">
        <v>106</v>
      </c>
      <c r="C719" s="0" t="s">
        <v>46</v>
      </c>
      <c r="D719" s="0" t="s">
        <v>43</v>
      </c>
      <c r="J719" s="0" t="n">
        <v>12</v>
      </c>
      <c r="K719" s="0" t="n">
        <v>13</v>
      </c>
      <c r="L719" s="0" t="n">
        <v>285.539542875594</v>
      </c>
      <c r="M719" s="0" t="n">
        <v>1</v>
      </c>
      <c r="N719" s="0" t="n">
        <v>9.99400359784131E-005</v>
      </c>
      <c r="O719" s="0" t="n">
        <f aca="false">VLOOKUP(D719,'paramètres CI'!$A$1:$B$6,2)</f>
        <v>0.0935912806596305</v>
      </c>
    </row>
    <row r="720" customFormat="false" ht="13.8" hidden="false" customHeight="false" outlineLevel="0" collapsed="false">
      <c r="A720" s="0" t="s">
        <v>16</v>
      </c>
      <c r="B720" s="0" t="s">
        <v>106</v>
      </c>
      <c r="C720" s="0" t="s">
        <v>48</v>
      </c>
      <c r="D720" s="0" t="s">
        <v>43</v>
      </c>
      <c r="J720" s="0" t="n">
        <v>128.002615019796</v>
      </c>
      <c r="K720" s="0" t="n">
        <v>20</v>
      </c>
      <c r="L720" s="0" t="n">
        <v>291.495163784843</v>
      </c>
      <c r="M720" s="0" t="n">
        <v>2.78381860465116</v>
      </c>
      <c r="N720" s="0" t="n">
        <v>0.134918324796416</v>
      </c>
      <c r="O720" s="0" t="n">
        <f aca="false">VLOOKUP(D720,'paramètres CI'!$A$1:$B$6,2)</f>
        <v>0.0935912806596305</v>
      </c>
    </row>
    <row r="721" customFormat="false" ht="13.8" hidden="false" customHeight="false" outlineLevel="0" collapsed="false">
      <c r="A721" s="0" t="s">
        <v>16</v>
      </c>
      <c r="B721" s="0" t="s">
        <v>106</v>
      </c>
      <c r="C721" s="0" t="s">
        <v>49</v>
      </c>
      <c r="D721" s="0" t="s">
        <v>43</v>
      </c>
      <c r="J721" s="0" t="n">
        <v>160.003268774745</v>
      </c>
      <c r="K721" s="0" t="n">
        <v>20</v>
      </c>
      <c r="L721" s="0" t="n">
        <v>291.495163784843</v>
      </c>
      <c r="M721" s="0" t="n">
        <v>3.34058232558139</v>
      </c>
      <c r="N721" s="0" t="n">
        <v>9.99400359784131E-005</v>
      </c>
      <c r="O721" s="0" t="n">
        <f aca="false">VLOOKUP(D721,'paramètres CI'!$A$1:$B$6,2)</f>
        <v>0.0935912806596305</v>
      </c>
    </row>
    <row r="722" customFormat="false" ht="13.8" hidden="false" customHeight="false" outlineLevel="0" collapsed="false">
      <c r="A722" s="0" t="s">
        <v>16</v>
      </c>
      <c r="B722" s="0" t="s">
        <v>107</v>
      </c>
      <c r="C722" s="0" t="s">
        <v>32</v>
      </c>
      <c r="D722" s="0" t="s">
        <v>33</v>
      </c>
      <c r="J722" s="0" t="n">
        <v>46.566479712302</v>
      </c>
      <c r="K722" s="0" t="n">
        <v>25</v>
      </c>
      <c r="L722" s="0" t="n">
        <v>326.925051171249</v>
      </c>
      <c r="M722" s="0" t="n">
        <v>0.9016165252081</v>
      </c>
      <c r="N722" s="0" t="n">
        <v>0.0637427214965283</v>
      </c>
      <c r="O722" s="0" t="n">
        <f aca="false">VLOOKUP(D722,'paramètres CI'!$A$1:$B$6,2)</f>
        <v>0.033584731604575</v>
      </c>
    </row>
    <row r="723" customFormat="false" ht="13.8" hidden="false" customHeight="false" outlineLevel="0" collapsed="false">
      <c r="A723" s="0" t="s">
        <v>16</v>
      </c>
      <c r="B723" s="0" t="s">
        <v>107</v>
      </c>
      <c r="C723" s="0" t="s">
        <v>32</v>
      </c>
      <c r="D723" s="0" t="s">
        <v>34</v>
      </c>
      <c r="J723" s="0" t="n">
        <v>43.7218151230186</v>
      </c>
      <c r="K723" s="0" t="n">
        <v>25</v>
      </c>
      <c r="L723" s="0" t="n">
        <v>326.49954680913</v>
      </c>
      <c r="M723" s="0" t="n">
        <v>0.841687159861911</v>
      </c>
      <c r="N723" s="0" t="n">
        <v>0.331399240930038</v>
      </c>
      <c r="O723" s="0" t="n">
        <f aca="false">VLOOKUP(D723,'paramètres CI'!$A$1:$B$6,2)</f>
        <v>0.0424847883250769</v>
      </c>
    </row>
    <row r="724" customFormat="false" ht="13.8" hidden="false" customHeight="false" outlineLevel="0" collapsed="false">
      <c r="A724" s="0" t="s">
        <v>16</v>
      </c>
      <c r="B724" s="0" t="s">
        <v>107</v>
      </c>
      <c r="C724" s="0" t="s">
        <v>35</v>
      </c>
      <c r="D724" s="0" t="s">
        <v>33</v>
      </c>
      <c r="J724" s="0" t="n">
        <v>58.2080996403775</v>
      </c>
      <c r="K724" s="0" t="n">
        <v>25</v>
      </c>
      <c r="L724" s="0" t="n">
        <v>326.925051171249</v>
      </c>
      <c r="M724" s="0" t="n">
        <v>1.08193983024972</v>
      </c>
      <c r="N724" s="0" t="n">
        <v>9.9940035978413E-005</v>
      </c>
      <c r="O724" s="0" t="n">
        <f aca="false">VLOOKUP(D724,'paramètres CI'!$A$1:$B$6,2)</f>
        <v>0.033584731604575</v>
      </c>
    </row>
    <row r="725" customFormat="false" ht="13.8" hidden="false" customHeight="false" outlineLevel="0" collapsed="false">
      <c r="A725" s="0" t="s">
        <v>16</v>
      </c>
      <c r="B725" s="0" t="s">
        <v>107</v>
      </c>
      <c r="C725" s="0" t="s">
        <v>35</v>
      </c>
      <c r="D725" s="0" t="s">
        <v>34</v>
      </c>
      <c r="J725" s="0" t="n">
        <v>54.6522689037733</v>
      </c>
      <c r="K725" s="0" t="n">
        <v>25</v>
      </c>
      <c r="L725" s="0" t="n">
        <v>326.49954680913</v>
      </c>
      <c r="M725" s="0" t="n">
        <v>1.01002459183429</v>
      </c>
      <c r="N725" s="0" t="n">
        <v>9.9940035978413E-005</v>
      </c>
      <c r="O725" s="0" t="n">
        <f aca="false">VLOOKUP(D725,'paramètres CI'!$A$1:$B$6,2)</f>
        <v>0.0424847883250769</v>
      </c>
    </row>
    <row r="726" customFormat="false" ht="13.8" hidden="false" customHeight="false" outlineLevel="0" collapsed="false">
      <c r="A726" s="0" t="s">
        <v>16</v>
      </c>
      <c r="B726" s="0" t="s">
        <v>107</v>
      </c>
      <c r="C726" s="0" t="s">
        <v>36</v>
      </c>
      <c r="D726" s="0" t="s">
        <v>37</v>
      </c>
      <c r="J726" s="0" t="n">
        <v>35.5728756824732</v>
      </c>
      <c r="K726" s="0" t="n">
        <v>20</v>
      </c>
      <c r="L726" s="0" t="n">
        <v>297.281479760752</v>
      </c>
      <c r="M726" s="0" t="n">
        <v>0.760066274056417</v>
      </c>
      <c r="N726" s="0" t="n">
        <v>9.9940035978413E-005</v>
      </c>
      <c r="O726" s="0" t="n">
        <f aca="false">VLOOKUP(D726,'paramètres CI'!$A$1:$B$6,2)</f>
        <v>0.0385046990211696</v>
      </c>
    </row>
    <row r="727" customFormat="false" ht="13.8" hidden="false" customHeight="false" outlineLevel="0" collapsed="false">
      <c r="A727" s="0" t="s">
        <v>16</v>
      </c>
      <c r="B727" s="0" t="s">
        <v>107</v>
      </c>
      <c r="C727" s="0" t="s">
        <v>38</v>
      </c>
      <c r="D727" s="0" t="s">
        <v>39</v>
      </c>
      <c r="J727" s="0" t="n">
        <v>25.5075824397462</v>
      </c>
      <c r="K727" s="0" t="n">
        <v>20</v>
      </c>
      <c r="L727" s="0" t="n">
        <v>277.844315611303</v>
      </c>
      <c r="M727" s="0" t="n">
        <v>0.986474411339795</v>
      </c>
      <c r="N727" s="0" t="n">
        <v>9.9940035978413E-005</v>
      </c>
      <c r="O727" s="0" t="n">
        <f aca="false">VLOOKUP(D727,'paramètres CI'!$A$1:$B$6,2)</f>
        <v>0.022045059962018</v>
      </c>
    </row>
    <row r="728" customFormat="false" ht="13.8" hidden="false" customHeight="false" outlineLevel="0" collapsed="false">
      <c r="A728" s="0" t="s">
        <v>16</v>
      </c>
      <c r="B728" s="0" t="s">
        <v>107</v>
      </c>
      <c r="C728" s="0" t="s">
        <v>40</v>
      </c>
      <c r="D728" s="0" t="s">
        <v>37</v>
      </c>
      <c r="J728" s="0" t="n">
        <v>28.4583005459785</v>
      </c>
      <c r="K728" s="0" t="n">
        <v>20</v>
      </c>
      <c r="L728" s="0" t="n">
        <v>297.281479760752</v>
      </c>
      <c r="M728" s="0" t="n">
        <v>0.731660293471815</v>
      </c>
      <c r="N728" s="0" t="n">
        <v>0.0225479364411131</v>
      </c>
      <c r="O728" s="0" t="n">
        <f aca="false">VLOOKUP(D728,'paramètres CI'!$A$1:$B$6,2)</f>
        <v>0.0385046990211696</v>
      </c>
    </row>
    <row r="729" customFormat="false" ht="13.8" hidden="false" customHeight="false" outlineLevel="0" collapsed="false">
      <c r="A729" s="0" t="s">
        <v>16</v>
      </c>
      <c r="B729" s="0" t="s">
        <v>107</v>
      </c>
      <c r="C729" s="0" t="s">
        <v>41</v>
      </c>
      <c r="D729" s="0" t="s">
        <v>39</v>
      </c>
      <c r="J729" s="0" t="n">
        <v>20.406065951797</v>
      </c>
      <c r="K729" s="0" t="n">
        <v>20</v>
      </c>
      <c r="L729" s="0" t="n">
        <v>277.844315611303</v>
      </c>
      <c r="M729" s="0" t="n">
        <v>0.848095912331507</v>
      </c>
      <c r="N729" s="0" t="n">
        <v>0.482111313649731</v>
      </c>
      <c r="O729" s="0" t="n">
        <f aca="false">VLOOKUP(D729,'paramètres CI'!$A$1:$B$6,2)</f>
        <v>0.022045059962018</v>
      </c>
    </row>
    <row r="730" customFormat="false" ht="13.8" hidden="false" customHeight="false" outlineLevel="0" collapsed="false">
      <c r="A730" s="0" t="s">
        <v>16</v>
      </c>
      <c r="B730" s="0" t="s">
        <v>107</v>
      </c>
      <c r="C730" s="0" t="s">
        <v>45</v>
      </c>
      <c r="D730" s="0" t="s">
        <v>43</v>
      </c>
      <c r="J730" s="0" t="n">
        <v>10</v>
      </c>
      <c r="K730" s="0" t="n">
        <v>13</v>
      </c>
      <c r="L730" s="0" t="n">
        <v>288.185468490551</v>
      </c>
      <c r="M730" s="0" t="n">
        <v>0.9</v>
      </c>
      <c r="N730" s="0" t="n">
        <v>0.0509240966314392</v>
      </c>
      <c r="O730" s="0" t="n">
        <f aca="false">VLOOKUP(D730,'paramètres CI'!$A$1:$B$6,2)</f>
        <v>0.0935912806596305</v>
      </c>
    </row>
    <row r="731" customFormat="false" ht="13.8" hidden="false" customHeight="false" outlineLevel="0" collapsed="false">
      <c r="A731" s="0" t="s">
        <v>16</v>
      </c>
      <c r="B731" s="0" t="s">
        <v>107</v>
      </c>
      <c r="C731" s="0" t="s">
        <v>46</v>
      </c>
      <c r="D731" s="0" t="s">
        <v>43</v>
      </c>
      <c r="J731" s="0" t="n">
        <v>12</v>
      </c>
      <c r="K731" s="0" t="n">
        <v>13</v>
      </c>
      <c r="L731" s="0" t="n">
        <v>288.185468490551</v>
      </c>
      <c r="M731" s="0" t="n">
        <v>1</v>
      </c>
      <c r="N731" s="0" t="n">
        <v>9.9940035978413E-005</v>
      </c>
      <c r="O731" s="0" t="n">
        <f aca="false">VLOOKUP(D731,'paramètres CI'!$A$1:$B$6,2)</f>
        <v>0.0935912806596305</v>
      </c>
    </row>
    <row r="732" customFormat="false" ht="13.8" hidden="false" customHeight="false" outlineLevel="0" collapsed="false">
      <c r="A732" s="0" t="s">
        <v>16</v>
      </c>
      <c r="B732" s="0" t="s">
        <v>107</v>
      </c>
      <c r="C732" s="0" t="s">
        <v>48</v>
      </c>
      <c r="D732" s="0" t="s">
        <v>43</v>
      </c>
      <c r="J732" s="0" t="n">
        <v>121.62331629522</v>
      </c>
      <c r="K732" s="0" t="n">
        <v>20</v>
      </c>
      <c r="L732" s="0" t="n">
        <v>316.786822030974</v>
      </c>
      <c r="M732" s="0" t="n">
        <v>2.78381860465116</v>
      </c>
      <c r="N732" s="0" t="n">
        <v>0.0486750506352793</v>
      </c>
      <c r="O732" s="0" t="n">
        <f aca="false">VLOOKUP(D732,'paramètres CI'!$A$1:$B$6,2)</f>
        <v>0.0935912806596305</v>
      </c>
    </row>
    <row r="733" customFormat="false" ht="13.8" hidden="false" customHeight="false" outlineLevel="0" collapsed="false">
      <c r="A733" s="0" t="s">
        <v>16</v>
      </c>
      <c r="B733" s="0" t="s">
        <v>107</v>
      </c>
      <c r="C733" s="0" t="s">
        <v>49</v>
      </c>
      <c r="D733" s="0" t="s">
        <v>43</v>
      </c>
      <c r="J733" s="0" t="n">
        <v>152.029145369025</v>
      </c>
      <c r="K733" s="0" t="n">
        <v>20</v>
      </c>
      <c r="L733" s="0" t="n">
        <v>316.786822030974</v>
      </c>
      <c r="M733" s="0" t="n">
        <v>3.34058232558139</v>
      </c>
      <c r="N733" s="0" t="n">
        <v>9.9940035978413E-005</v>
      </c>
      <c r="O733" s="0" t="n">
        <f aca="false">VLOOKUP(D733,'paramètres CI'!$A$1:$B$6,2)</f>
        <v>0.0935912806596305</v>
      </c>
    </row>
    <row r="734" customFormat="false" ht="13.8" hidden="false" customHeight="false" outlineLevel="0" collapsed="false">
      <c r="A734" s="0" t="s">
        <v>16</v>
      </c>
      <c r="B734" s="0" t="s">
        <v>108</v>
      </c>
      <c r="C734" s="0" t="s">
        <v>32</v>
      </c>
      <c r="D734" s="0" t="s">
        <v>33</v>
      </c>
      <c r="J734" s="0" t="n">
        <v>43.2194718965804</v>
      </c>
      <c r="K734" s="0" t="n">
        <v>25</v>
      </c>
      <c r="L734" s="0" t="n">
        <v>314.744298861453</v>
      </c>
      <c r="M734" s="0" t="n">
        <v>0.841754793702759</v>
      </c>
      <c r="N734" s="0" t="n">
        <v>0.122097230854387</v>
      </c>
      <c r="O734" s="0" t="n">
        <f aca="false">VLOOKUP(D734,'paramètres CI'!$A$1:$B$6,2)</f>
        <v>0.033584731604575</v>
      </c>
    </row>
    <row r="735" customFormat="false" ht="13.8" hidden="false" customHeight="false" outlineLevel="0" collapsed="false">
      <c r="A735" s="0" t="s">
        <v>16</v>
      </c>
      <c r="B735" s="0" t="s">
        <v>108</v>
      </c>
      <c r="C735" s="0" t="s">
        <v>32</v>
      </c>
      <c r="D735" s="0" t="s">
        <v>34</v>
      </c>
      <c r="J735" s="0" t="n">
        <v>42.3864737413031</v>
      </c>
      <c r="K735" s="0" t="n">
        <v>25</v>
      </c>
      <c r="L735" s="0" t="n">
        <v>320.168215668759</v>
      </c>
      <c r="M735" s="0" t="n">
        <v>0.898396114464804</v>
      </c>
      <c r="N735" s="0" t="n">
        <v>0.283409589350898</v>
      </c>
      <c r="O735" s="0" t="n">
        <f aca="false">VLOOKUP(D735,'paramètres CI'!$A$1:$B$6,2)</f>
        <v>0.0424847883250769</v>
      </c>
    </row>
    <row r="736" customFormat="false" ht="13.8" hidden="false" customHeight="false" outlineLevel="0" collapsed="false">
      <c r="A736" s="0" t="s">
        <v>16</v>
      </c>
      <c r="B736" s="0" t="s">
        <v>108</v>
      </c>
      <c r="C736" s="0" t="s">
        <v>35</v>
      </c>
      <c r="D736" s="0" t="s">
        <v>33</v>
      </c>
      <c r="J736" s="0" t="n">
        <v>54.0243398707255</v>
      </c>
      <c r="K736" s="0" t="n">
        <v>25</v>
      </c>
      <c r="L736" s="0" t="n">
        <v>314.744298861453</v>
      </c>
      <c r="M736" s="0" t="n">
        <v>1.01010575244331</v>
      </c>
      <c r="N736" s="0" t="n">
        <v>9.99400359784131E-005</v>
      </c>
      <c r="O736" s="0" t="n">
        <f aca="false">VLOOKUP(D736,'paramètres CI'!$A$1:$B$6,2)</f>
        <v>0.033584731604575</v>
      </c>
    </row>
    <row r="737" customFormat="false" ht="13.8" hidden="false" customHeight="false" outlineLevel="0" collapsed="false">
      <c r="A737" s="0" t="s">
        <v>16</v>
      </c>
      <c r="B737" s="0" t="s">
        <v>108</v>
      </c>
      <c r="C737" s="0" t="s">
        <v>35</v>
      </c>
      <c r="D737" s="0" t="s">
        <v>34</v>
      </c>
      <c r="J737" s="0" t="n">
        <v>52.9830921766289</v>
      </c>
      <c r="K737" s="0" t="n">
        <v>25</v>
      </c>
      <c r="L737" s="0" t="n">
        <v>320.168215668759</v>
      </c>
      <c r="M737" s="0" t="n">
        <v>1.07807533735776</v>
      </c>
      <c r="N737" s="0" t="n">
        <v>9.99400359784131E-005</v>
      </c>
      <c r="O737" s="0" t="n">
        <f aca="false">VLOOKUP(D737,'paramètres CI'!$A$1:$B$6,2)</f>
        <v>0.0424847883250769</v>
      </c>
    </row>
    <row r="738" customFormat="false" ht="13.8" hidden="false" customHeight="false" outlineLevel="0" collapsed="false">
      <c r="A738" s="0" t="s">
        <v>16</v>
      </c>
      <c r="B738" s="0" t="s">
        <v>108</v>
      </c>
      <c r="C738" s="0" t="s">
        <v>36</v>
      </c>
      <c r="D738" s="0" t="s">
        <v>37</v>
      </c>
      <c r="J738" s="0" t="n">
        <v>34.3372143140076</v>
      </c>
      <c r="K738" s="0" t="n">
        <v>20</v>
      </c>
      <c r="L738" s="0" t="n">
        <v>282.117772121055</v>
      </c>
      <c r="M738" s="0" t="n">
        <v>0.760080244820484</v>
      </c>
      <c r="N738" s="0" t="n">
        <v>9.99400359784131E-005</v>
      </c>
      <c r="O738" s="0" t="n">
        <f aca="false">VLOOKUP(D738,'paramètres CI'!$A$1:$B$6,2)</f>
        <v>0.0385046990211696</v>
      </c>
    </row>
    <row r="739" customFormat="false" ht="13.8" hidden="false" customHeight="false" outlineLevel="0" collapsed="false">
      <c r="A739" s="0" t="s">
        <v>16</v>
      </c>
      <c r="B739" s="0" t="s">
        <v>108</v>
      </c>
      <c r="C739" s="0" t="s">
        <v>38</v>
      </c>
      <c r="D739" s="0" t="s">
        <v>39</v>
      </c>
      <c r="J739" s="0" t="n">
        <v>25.0562633676471</v>
      </c>
      <c r="K739" s="0" t="n">
        <v>20</v>
      </c>
      <c r="L739" s="0" t="n">
        <v>264.529011444588</v>
      </c>
      <c r="M739" s="0" t="n">
        <v>0.986473976610088</v>
      </c>
      <c r="N739" s="0" t="n">
        <v>9.99400359784131E-005</v>
      </c>
      <c r="O739" s="0" t="n">
        <f aca="false">VLOOKUP(D739,'paramètres CI'!$A$1:$B$6,2)</f>
        <v>0.022045059962018</v>
      </c>
    </row>
    <row r="740" customFormat="false" ht="13.8" hidden="false" customHeight="false" outlineLevel="0" collapsed="false">
      <c r="A740" s="0" t="s">
        <v>16</v>
      </c>
      <c r="B740" s="0" t="s">
        <v>108</v>
      </c>
      <c r="C740" s="0" t="s">
        <v>40</v>
      </c>
      <c r="D740" s="0" t="s">
        <v>37</v>
      </c>
      <c r="J740" s="0" t="n">
        <v>27.469771451206</v>
      </c>
      <c r="K740" s="0" t="n">
        <v>20</v>
      </c>
      <c r="L740" s="0" t="n">
        <v>282.117772121055</v>
      </c>
      <c r="M740" s="0" t="n">
        <v>0.731569812487084</v>
      </c>
      <c r="N740" s="0" t="n">
        <v>0.0320535766505807</v>
      </c>
      <c r="O740" s="0" t="n">
        <f aca="false">VLOOKUP(D740,'paramètres CI'!$A$1:$B$6,2)</f>
        <v>0.0385046990211696</v>
      </c>
    </row>
    <row r="741" customFormat="false" ht="13.8" hidden="false" customHeight="false" outlineLevel="0" collapsed="false">
      <c r="A741" s="0" t="s">
        <v>16</v>
      </c>
      <c r="B741" s="0" t="s">
        <v>108</v>
      </c>
      <c r="C741" s="0" t="s">
        <v>41</v>
      </c>
      <c r="D741" s="0" t="s">
        <v>39</v>
      </c>
      <c r="J741" s="0" t="n">
        <v>20.0450106941177</v>
      </c>
      <c r="K741" s="0" t="n">
        <v>20</v>
      </c>
      <c r="L741" s="0" t="n">
        <v>264.529011444588</v>
      </c>
      <c r="M741" s="0" t="n">
        <v>0.848050405027994</v>
      </c>
      <c r="N741" s="0" t="n">
        <v>0.39462687886272</v>
      </c>
      <c r="O741" s="0" t="n">
        <f aca="false">VLOOKUP(D741,'paramètres CI'!$A$1:$B$6,2)</f>
        <v>0.022045059962018</v>
      </c>
    </row>
    <row r="742" customFormat="false" ht="13.8" hidden="false" customHeight="false" outlineLevel="0" collapsed="false">
      <c r="A742" s="0" t="s">
        <v>16</v>
      </c>
      <c r="B742" s="0" t="s">
        <v>108</v>
      </c>
      <c r="C742" s="0" t="s">
        <v>45</v>
      </c>
      <c r="D742" s="0" t="s">
        <v>43</v>
      </c>
      <c r="J742" s="0" t="n">
        <v>10</v>
      </c>
      <c r="K742" s="0" t="n">
        <v>13</v>
      </c>
      <c r="L742" s="0" t="n">
        <v>300.486577340678</v>
      </c>
      <c r="M742" s="0" t="n">
        <v>0.9</v>
      </c>
      <c r="N742" s="0" t="n">
        <v>0.0844310966335116</v>
      </c>
      <c r="O742" s="0" t="n">
        <f aca="false">VLOOKUP(D742,'paramètres CI'!$A$1:$B$6,2)</f>
        <v>0.0935912806596305</v>
      </c>
    </row>
    <row r="743" customFormat="false" ht="13.8" hidden="false" customHeight="false" outlineLevel="0" collapsed="false">
      <c r="A743" s="0" t="s">
        <v>16</v>
      </c>
      <c r="B743" s="0" t="s">
        <v>108</v>
      </c>
      <c r="C743" s="0" t="s">
        <v>46</v>
      </c>
      <c r="D743" s="0" t="s">
        <v>43</v>
      </c>
      <c r="J743" s="0" t="n">
        <v>12</v>
      </c>
      <c r="K743" s="0" t="n">
        <v>13</v>
      </c>
      <c r="L743" s="0" t="n">
        <v>300.486577340678</v>
      </c>
      <c r="M743" s="0" t="n">
        <v>1</v>
      </c>
      <c r="N743" s="0" t="n">
        <v>9.99400359784131E-005</v>
      </c>
      <c r="O743" s="0" t="n">
        <f aca="false">VLOOKUP(D743,'paramètres CI'!$A$1:$B$6,2)</f>
        <v>0.0935912806596305</v>
      </c>
    </row>
    <row r="744" customFormat="false" ht="13.8" hidden="false" customHeight="false" outlineLevel="0" collapsed="false">
      <c r="A744" s="0" t="s">
        <v>16</v>
      </c>
      <c r="B744" s="0" t="s">
        <v>108</v>
      </c>
      <c r="C744" s="0" t="s">
        <v>48</v>
      </c>
      <c r="D744" s="0" t="s">
        <v>43</v>
      </c>
      <c r="J744" s="0" t="n">
        <v>116.008662036648</v>
      </c>
      <c r="K744" s="0" t="n">
        <v>20</v>
      </c>
      <c r="L744" s="0" t="n">
        <v>317.457202349464</v>
      </c>
      <c r="M744" s="0" t="n">
        <v>2.78381860465116</v>
      </c>
      <c r="N744" s="0" t="n">
        <v>0.0827819874320324</v>
      </c>
      <c r="O744" s="0" t="n">
        <f aca="false">VLOOKUP(D744,'paramètres CI'!$A$1:$B$6,2)</f>
        <v>0.0935912806596305</v>
      </c>
    </row>
    <row r="745" customFormat="false" ht="13.8" hidden="false" customHeight="false" outlineLevel="0" collapsed="false">
      <c r="A745" s="0" t="s">
        <v>16</v>
      </c>
      <c r="B745" s="0" t="s">
        <v>108</v>
      </c>
      <c r="C745" s="0" t="s">
        <v>49</v>
      </c>
      <c r="D745" s="0" t="s">
        <v>43</v>
      </c>
      <c r="J745" s="0" t="n">
        <v>145.01082754581</v>
      </c>
      <c r="K745" s="0" t="n">
        <v>20</v>
      </c>
      <c r="L745" s="0" t="n">
        <v>317.457202349464</v>
      </c>
      <c r="M745" s="0" t="n">
        <v>3.34058232558139</v>
      </c>
      <c r="N745" s="0" t="n">
        <v>9.99400359784131E-005</v>
      </c>
      <c r="O745" s="0" t="n">
        <f aca="false">VLOOKUP(D745,'paramètres CI'!$A$1:$B$6,2)</f>
        <v>0.0935912806596305</v>
      </c>
    </row>
    <row r="746" customFormat="false" ht="13.8" hidden="false" customHeight="false" outlineLevel="0" collapsed="false">
      <c r="A746" s="0" t="s">
        <v>16</v>
      </c>
      <c r="B746" s="0" t="s">
        <v>109</v>
      </c>
      <c r="C746" s="0" t="s">
        <v>32</v>
      </c>
      <c r="D746" s="0" t="s">
        <v>33</v>
      </c>
      <c r="J746" s="0" t="n">
        <v>49.58470013987</v>
      </c>
      <c r="K746" s="0" t="n">
        <v>25</v>
      </c>
      <c r="L746" s="0" t="n">
        <v>277.249434669947</v>
      </c>
      <c r="M746" s="0" t="n">
        <v>0.776900515030866</v>
      </c>
      <c r="N746" s="0" t="n">
        <v>0.00670165026989402</v>
      </c>
      <c r="O746" s="0" t="n">
        <f aca="false">VLOOKUP(D746,'paramètres CI'!$A$1:$B$6,2)</f>
        <v>0.033584731604575</v>
      </c>
    </row>
    <row r="747" customFormat="false" ht="13.8" hidden="false" customHeight="false" outlineLevel="0" collapsed="false">
      <c r="A747" s="0" t="s">
        <v>16</v>
      </c>
      <c r="B747" s="0" t="s">
        <v>109</v>
      </c>
      <c r="C747" s="0" t="s">
        <v>32</v>
      </c>
      <c r="D747" s="0" t="s">
        <v>34</v>
      </c>
      <c r="J747" s="0" t="n">
        <v>46.9430119864836</v>
      </c>
      <c r="K747" s="0" t="n">
        <v>25</v>
      </c>
      <c r="L747" s="0" t="n">
        <v>291.829533565171</v>
      </c>
      <c r="M747" s="0" t="n">
        <v>0.913244109516364</v>
      </c>
      <c r="N747" s="0" t="n">
        <v>0.284228775482717</v>
      </c>
      <c r="O747" s="0" t="n">
        <f aca="false">VLOOKUP(D747,'paramètres CI'!$A$1:$B$6,2)</f>
        <v>0.0424847883250769</v>
      </c>
    </row>
    <row r="748" customFormat="false" ht="13.8" hidden="false" customHeight="false" outlineLevel="0" collapsed="false">
      <c r="A748" s="0" t="s">
        <v>16</v>
      </c>
      <c r="B748" s="0" t="s">
        <v>109</v>
      </c>
      <c r="C748" s="0" t="s">
        <v>35</v>
      </c>
      <c r="D748" s="0" t="s">
        <v>33</v>
      </c>
      <c r="J748" s="0" t="n">
        <v>61.9808751748374</v>
      </c>
      <c r="K748" s="0" t="n">
        <v>25</v>
      </c>
      <c r="L748" s="0" t="n">
        <v>277.249434669947</v>
      </c>
      <c r="M748" s="0" t="n">
        <v>0.932280618037037</v>
      </c>
      <c r="N748" s="0" t="n">
        <v>9.99400359784131E-005</v>
      </c>
      <c r="O748" s="0" t="n">
        <f aca="false">VLOOKUP(D748,'paramètres CI'!$A$1:$B$6,2)</f>
        <v>0.033584731604575</v>
      </c>
    </row>
    <row r="749" customFormat="false" ht="13.8" hidden="false" customHeight="false" outlineLevel="0" collapsed="false">
      <c r="A749" s="0" t="s">
        <v>16</v>
      </c>
      <c r="B749" s="0" t="s">
        <v>109</v>
      </c>
      <c r="C749" s="0" t="s">
        <v>35</v>
      </c>
      <c r="D749" s="0" t="s">
        <v>34</v>
      </c>
      <c r="J749" s="0" t="n">
        <v>58.6787649831045</v>
      </c>
      <c r="K749" s="0" t="n">
        <v>25</v>
      </c>
      <c r="L749" s="0" t="n">
        <v>291.829533565171</v>
      </c>
      <c r="M749" s="0" t="n">
        <v>1.09589293141964</v>
      </c>
      <c r="N749" s="0" t="n">
        <v>9.99400359784131E-005</v>
      </c>
      <c r="O749" s="0" t="n">
        <f aca="false">VLOOKUP(D749,'paramètres CI'!$A$1:$B$6,2)</f>
        <v>0.0424847883250769</v>
      </c>
    </row>
    <row r="750" customFormat="false" ht="13.8" hidden="false" customHeight="false" outlineLevel="0" collapsed="false">
      <c r="A750" s="0" t="s">
        <v>16</v>
      </c>
      <c r="B750" s="0" t="s">
        <v>109</v>
      </c>
      <c r="C750" s="0" t="s">
        <v>36</v>
      </c>
      <c r="D750" s="0" t="s">
        <v>37</v>
      </c>
      <c r="J750" s="0" t="n">
        <v>36.3100720996747</v>
      </c>
      <c r="K750" s="0" t="n">
        <v>20</v>
      </c>
      <c r="L750" s="0" t="n">
        <v>263.916186415466</v>
      </c>
      <c r="M750" s="0" t="n">
        <v>0.760673012465402</v>
      </c>
      <c r="N750" s="0" t="n">
        <v>9.99400359784131E-005</v>
      </c>
      <c r="O750" s="0" t="n">
        <f aca="false">VLOOKUP(D750,'paramètres CI'!$A$1:$B$6,2)</f>
        <v>0.0385046990211696</v>
      </c>
    </row>
    <row r="751" customFormat="false" ht="13.8" hidden="false" customHeight="false" outlineLevel="0" collapsed="false">
      <c r="A751" s="0" t="s">
        <v>16</v>
      </c>
      <c r="B751" s="0" t="s">
        <v>109</v>
      </c>
      <c r="C751" s="0" t="s">
        <v>38</v>
      </c>
      <c r="D751" s="0" t="s">
        <v>39</v>
      </c>
      <c r="J751" s="0" t="n">
        <v>26.3389759133417</v>
      </c>
      <c r="K751" s="0" t="n">
        <v>20</v>
      </c>
      <c r="L751" s="0" t="n">
        <v>233.609079466455</v>
      </c>
      <c r="M751" s="0" t="n">
        <v>0.987057730570977</v>
      </c>
      <c r="N751" s="0" t="n">
        <v>9.99400359784131E-005</v>
      </c>
      <c r="O751" s="0" t="n">
        <f aca="false">VLOOKUP(D751,'paramètres CI'!$A$1:$B$6,2)</f>
        <v>0.022045059962018</v>
      </c>
    </row>
    <row r="752" customFormat="false" ht="13.8" hidden="false" customHeight="false" outlineLevel="0" collapsed="false">
      <c r="A752" s="0" t="s">
        <v>16</v>
      </c>
      <c r="B752" s="0" t="s">
        <v>109</v>
      </c>
      <c r="C752" s="0" t="s">
        <v>40</v>
      </c>
      <c r="D752" s="0" t="s">
        <v>37</v>
      </c>
      <c r="J752" s="0" t="n">
        <v>29.0480576797398</v>
      </c>
      <c r="K752" s="0" t="n">
        <v>20</v>
      </c>
      <c r="L752" s="0" t="n">
        <v>263.916186415466</v>
      </c>
      <c r="M752" s="0" t="n">
        <v>0.559301436616277</v>
      </c>
      <c r="N752" s="0" t="n">
        <v>0.0682201739709453</v>
      </c>
      <c r="O752" s="0" t="n">
        <f aca="false">VLOOKUP(D752,'paramètres CI'!$A$1:$B$6,2)</f>
        <v>0.0385046990211696</v>
      </c>
    </row>
    <row r="753" customFormat="false" ht="13.8" hidden="false" customHeight="false" outlineLevel="0" collapsed="false">
      <c r="A753" s="0" t="s">
        <v>16</v>
      </c>
      <c r="B753" s="0" t="s">
        <v>109</v>
      </c>
      <c r="C753" s="0" t="s">
        <v>41</v>
      </c>
      <c r="D753" s="0" t="s">
        <v>39</v>
      </c>
      <c r="J753" s="0" t="n">
        <v>21.0711807306733</v>
      </c>
      <c r="K753" s="0" t="n">
        <v>20</v>
      </c>
      <c r="L753" s="0" t="n">
        <v>233.609079466455</v>
      </c>
      <c r="M753" s="0" t="n">
        <v>0.87540725658073</v>
      </c>
      <c r="N753" s="0" t="n">
        <v>0.445992859781019</v>
      </c>
      <c r="O753" s="0" t="n">
        <f aca="false">VLOOKUP(D753,'paramètres CI'!$A$1:$B$6,2)</f>
        <v>0.022045059962018</v>
      </c>
    </row>
    <row r="754" customFormat="false" ht="13.8" hidden="false" customHeight="false" outlineLevel="0" collapsed="false">
      <c r="A754" s="0" t="s">
        <v>16</v>
      </c>
      <c r="B754" s="0" t="s">
        <v>109</v>
      </c>
      <c r="C754" s="0" t="s">
        <v>45</v>
      </c>
      <c r="D754" s="0" t="s">
        <v>43</v>
      </c>
      <c r="J754" s="0" t="n">
        <v>10</v>
      </c>
      <c r="K754" s="0" t="n">
        <v>13</v>
      </c>
      <c r="L754" s="0" t="n">
        <v>273.871302475928</v>
      </c>
      <c r="M754" s="0" t="n">
        <v>0.9</v>
      </c>
      <c r="N754" s="0" t="n">
        <v>0.0985241413983045</v>
      </c>
      <c r="O754" s="0" t="n">
        <f aca="false">VLOOKUP(D754,'paramètres CI'!$A$1:$B$6,2)</f>
        <v>0.0935912806596305</v>
      </c>
    </row>
    <row r="755" customFormat="false" ht="13.8" hidden="false" customHeight="false" outlineLevel="0" collapsed="false">
      <c r="A755" s="0" t="s">
        <v>16</v>
      </c>
      <c r="B755" s="0" t="s">
        <v>109</v>
      </c>
      <c r="C755" s="0" t="s">
        <v>46</v>
      </c>
      <c r="D755" s="0" t="s">
        <v>43</v>
      </c>
      <c r="J755" s="0" t="n">
        <v>12</v>
      </c>
      <c r="K755" s="0" t="n">
        <v>13</v>
      </c>
      <c r="L755" s="0" t="n">
        <v>273.871302475928</v>
      </c>
      <c r="M755" s="0" t="n">
        <v>1</v>
      </c>
      <c r="N755" s="0" t="n">
        <v>9.99400359784131E-005</v>
      </c>
      <c r="O755" s="0" t="n">
        <f aca="false">VLOOKUP(D755,'paramètres CI'!$A$1:$B$6,2)</f>
        <v>0.0935912806596305</v>
      </c>
    </row>
    <row r="756" customFormat="false" ht="13.8" hidden="false" customHeight="false" outlineLevel="0" collapsed="false">
      <c r="A756" s="0" t="s">
        <v>16</v>
      </c>
      <c r="B756" s="0" t="s">
        <v>109</v>
      </c>
      <c r="C756" s="0" t="s">
        <v>48</v>
      </c>
      <c r="D756" s="0" t="s">
        <v>43</v>
      </c>
      <c r="J756" s="0" t="n">
        <v>128.659468476217</v>
      </c>
      <c r="K756" s="0" t="n">
        <v>20</v>
      </c>
      <c r="L756" s="0" t="n">
        <v>290.32634473413</v>
      </c>
      <c r="M756" s="0" t="n">
        <v>2.78381860465116</v>
      </c>
      <c r="N756" s="0" t="n">
        <v>0.0957327588812504</v>
      </c>
      <c r="O756" s="0" t="n">
        <f aca="false">VLOOKUP(D756,'paramètres CI'!$A$1:$B$6,2)</f>
        <v>0.0935912806596305</v>
      </c>
    </row>
    <row r="757" customFormat="false" ht="13.8" hidden="false" customHeight="false" outlineLevel="0" collapsed="false">
      <c r="A757" s="0" t="s">
        <v>16</v>
      </c>
      <c r="B757" s="0" t="s">
        <v>109</v>
      </c>
      <c r="C757" s="0" t="s">
        <v>49</v>
      </c>
      <c r="D757" s="0" t="s">
        <v>43</v>
      </c>
      <c r="J757" s="0" t="n">
        <v>160.824335595271</v>
      </c>
      <c r="K757" s="0" t="n">
        <v>20</v>
      </c>
      <c r="L757" s="0" t="n">
        <v>290.32634473413</v>
      </c>
      <c r="M757" s="0" t="n">
        <v>3.34058232558139</v>
      </c>
      <c r="N757" s="0" t="n">
        <v>9.99400359784131E-005</v>
      </c>
      <c r="O757" s="0" t="n">
        <f aca="false">VLOOKUP(D757,'paramètres CI'!$A$1:$B$6,2)</f>
        <v>0.0935912806596305</v>
      </c>
    </row>
    <row r="758" customFormat="false" ht="13.8" hidden="false" customHeight="false" outlineLevel="0" collapsed="false">
      <c r="A758" s="0" t="s">
        <v>16</v>
      </c>
      <c r="B758" s="0" t="s">
        <v>110</v>
      </c>
      <c r="C758" s="0" t="s">
        <v>32</v>
      </c>
      <c r="D758" s="0" t="s">
        <v>34</v>
      </c>
      <c r="J758" s="0" t="n">
        <v>17.9499344071318</v>
      </c>
      <c r="K758" s="0" t="n">
        <v>25</v>
      </c>
      <c r="L758" s="0" t="n">
        <v>73.6291857949834</v>
      </c>
      <c r="M758" s="0" t="n">
        <v>0.819674600927377</v>
      </c>
      <c r="N758" s="0" t="n">
        <v>0.0358577213248473</v>
      </c>
      <c r="O758" s="0" t="n">
        <f aca="false">VLOOKUP(D758,'paramètres CI'!$A$1:$B$6,2)</f>
        <v>0.0424847883250769</v>
      </c>
    </row>
    <row r="759" customFormat="false" ht="13.8" hidden="false" customHeight="false" outlineLevel="0" collapsed="false">
      <c r="A759" s="0" t="s">
        <v>16</v>
      </c>
      <c r="B759" s="0" t="s">
        <v>110</v>
      </c>
      <c r="C759" s="0" t="s">
        <v>32</v>
      </c>
      <c r="D759" s="0" t="s">
        <v>33</v>
      </c>
      <c r="J759" s="0" t="n">
        <v>17.2675765528096</v>
      </c>
      <c r="K759" s="0" t="n">
        <v>25</v>
      </c>
      <c r="L759" s="0" t="n">
        <v>67.3131137687953</v>
      </c>
      <c r="M759" s="0" t="n">
        <v>0.787163727070043</v>
      </c>
      <c r="N759" s="0" t="n">
        <v>0.0476325528000936</v>
      </c>
      <c r="O759" s="0" t="n">
        <f aca="false">VLOOKUP(D759,'paramètres CI'!$A$1:$B$6,2)</f>
        <v>0.033584731604575</v>
      </c>
    </row>
    <row r="760" customFormat="false" ht="13.8" hidden="false" customHeight="false" outlineLevel="0" collapsed="false">
      <c r="A760" s="0" t="s">
        <v>16</v>
      </c>
      <c r="B760" s="0" t="s">
        <v>110</v>
      </c>
      <c r="C760" s="0" t="s">
        <v>35</v>
      </c>
      <c r="D760" s="0" t="s">
        <v>33</v>
      </c>
      <c r="J760" s="0" t="n">
        <v>21.5844706910119</v>
      </c>
      <c r="K760" s="0" t="n">
        <v>25</v>
      </c>
      <c r="L760" s="0" t="n">
        <v>67.3131137687953</v>
      </c>
      <c r="M760" s="0" t="n">
        <v>0.94459647248405</v>
      </c>
      <c r="N760" s="0" t="n">
        <v>9.9940035978413E-005</v>
      </c>
      <c r="O760" s="0" t="n">
        <f aca="false">VLOOKUP(D760,'paramètres CI'!$A$1:$B$6,2)</f>
        <v>0.033584731604575</v>
      </c>
    </row>
    <row r="761" customFormat="false" ht="13.8" hidden="false" customHeight="false" outlineLevel="0" collapsed="false">
      <c r="A761" s="0" t="s">
        <v>16</v>
      </c>
      <c r="B761" s="0" t="s">
        <v>110</v>
      </c>
      <c r="C761" s="0" t="s">
        <v>35</v>
      </c>
      <c r="D761" s="0" t="s">
        <v>34</v>
      </c>
      <c r="J761" s="0" t="n">
        <v>22.4374180089147</v>
      </c>
      <c r="K761" s="0" t="n">
        <v>25</v>
      </c>
      <c r="L761" s="0" t="n">
        <v>73.6291857949834</v>
      </c>
      <c r="M761" s="0" t="n">
        <v>0.983609521112851</v>
      </c>
      <c r="N761" s="0" t="n">
        <v>9.9940035978413E-005</v>
      </c>
      <c r="O761" s="0" t="n">
        <f aca="false">VLOOKUP(D761,'paramètres CI'!$A$1:$B$6,2)</f>
        <v>0.0424847883250769</v>
      </c>
    </row>
    <row r="762" customFormat="false" ht="13.8" hidden="false" customHeight="false" outlineLevel="0" collapsed="false">
      <c r="A762" s="0" t="s">
        <v>16</v>
      </c>
      <c r="B762" s="0" t="s">
        <v>110</v>
      </c>
      <c r="C762" s="0" t="s">
        <v>36</v>
      </c>
      <c r="D762" s="0" t="s">
        <v>37</v>
      </c>
      <c r="J762" s="0" t="n">
        <v>9.40722332069077</v>
      </c>
      <c r="K762" s="0" t="n">
        <v>20</v>
      </c>
      <c r="L762" s="0" t="n">
        <v>67.2586902320765</v>
      </c>
      <c r="M762" s="0" t="n">
        <v>0.764069137801932</v>
      </c>
      <c r="N762" s="0" t="n">
        <v>9.9940035978413E-005</v>
      </c>
      <c r="O762" s="0" t="n">
        <f aca="false">VLOOKUP(D762,'paramètres CI'!$A$1:$B$6,2)</f>
        <v>0.0385046990211696</v>
      </c>
    </row>
    <row r="763" customFormat="false" ht="13.8" hidden="false" customHeight="false" outlineLevel="0" collapsed="false">
      <c r="A763" s="0" t="s">
        <v>16</v>
      </c>
      <c r="B763" s="0" t="s">
        <v>110</v>
      </c>
      <c r="C763" s="0" t="s">
        <v>38</v>
      </c>
      <c r="D763" s="0" t="s">
        <v>39</v>
      </c>
      <c r="J763" s="0" t="n">
        <v>7.00977288580548</v>
      </c>
      <c r="K763" s="0" t="n">
        <v>20</v>
      </c>
      <c r="L763" s="0" t="n">
        <v>67.5341214486112</v>
      </c>
      <c r="M763" s="0" t="n">
        <v>0.990459690571957</v>
      </c>
      <c r="N763" s="0" t="n">
        <v>9.9940035978413E-005</v>
      </c>
      <c r="O763" s="0" t="n">
        <f aca="false">VLOOKUP(D763,'paramètres CI'!$A$1:$B$6,2)</f>
        <v>0.022045059962018</v>
      </c>
    </row>
    <row r="764" customFormat="false" ht="13.8" hidden="false" customHeight="false" outlineLevel="0" collapsed="false">
      <c r="A764" s="0" t="s">
        <v>16</v>
      </c>
      <c r="B764" s="0" t="s">
        <v>110</v>
      </c>
      <c r="C764" s="0" t="s">
        <v>40</v>
      </c>
      <c r="D764" s="0" t="s">
        <v>37</v>
      </c>
      <c r="J764" s="0" t="n">
        <v>7.52577865655261</v>
      </c>
      <c r="K764" s="0" t="n">
        <v>20</v>
      </c>
      <c r="L764" s="0" t="n">
        <v>67.2586902320765</v>
      </c>
      <c r="M764" s="0" t="n">
        <v>0.732812339238601</v>
      </c>
      <c r="N764" s="0" t="n">
        <v>0.0618761170301612</v>
      </c>
      <c r="O764" s="0" t="n">
        <f aca="false">VLOOKUP(D764,'paramètres CI'!$A$1:$B$6,2)</f>
        <v>0.0385046990211696</v>
      </c>
    </row>
    <row r="765" customFormat="false" ht="13.8" hidden="false" customHeight="false" outlineLevel="0" collapsed="false">
      <c r="A765" s="0" t="s">
        <v>16</v>
      </c>
      <c r="B765" s="0" t="s">
        <v>110</v>
      </c>
      <c r="C765" s="0" t="s">
        <v>41</v>
      </c>
      <c r="D765" s="0" t="s">
        <v>39</v>
      </c>
      <c r="J765" s="0" t="n">
        <v>5.60781830864439</v>
      </c>
      <c r="K765" s="0" t="n">
        <v>20</v>
      </c>
      <c r="L765" s="0" t="n">
        <v>67.5341214486112</v>
      </c>
      <c r="M765" s="0" t="n">
        <v>0.849278259539653</v>
      </c>
      <c r="N765" s="0" t="n">
        <v>0.627613935312457</v>
      </c>
      <c r="O765" s="0" t="n">
        <f aca="false">VLOOKUP(D765,'paramètres CI'!$A$1:$B$6,2)</f>
        <v>0.022045059962018</v>
      </c>
    </row>
    <row r="766" customFormat="false" ht="13.8" hidden="false" customHeight="false" outlineLevel="0" collapsed="false">
      <c r="A766" s="0" t="s">
        <v>16</v>
      </c>
      <c r="B766" s="0" t="s">
        <v>110</v>
      </c>
      <c r="C766" s="0" t="s">
        <v>45</v>
      </c>
      <c r="D766" s="0" t="s">
        <v>43</v>
      </c>
      <c r="J766" s="0" t="n">
        <v>10</v>
      </c>
      <c r="K766" s="0" t="n">
        <v>13</v>
      </c>
      <c r="L766" s="0" t="n">
        <v>63.205648866851</v>
      </c>
      <c r="M766" s="0" t="n">
        <v>0.9</v>
      </c>
      <c r="N766" s="0" t="n">
        <v>0.121517967901894</v>
      </c>
      <c r="O766" s="0" t="n">
        <f aca="false">VLOOKUP(D766,'paramètres CI'!$A$1:$B$6,2)</f>
        <v>0.0935912806596305</v>
      </c>
    </row>
    <row r="767" customFormat="false" ht="13.8" hidden="false" customHeight="false" outlineLevel="0" collapsed="false">
      <c r="A767" s="0" t="s">
        <v>16</v>
      </c>
      <c r="B767" s="0" t="s">
        <v>110</v>
      </c>
      <c r="C767" s="0" t="s">
        <v>46</v>
      </c>
      <c r="D767" s="0" t="s">
        <v>43</v>
      </c>
      <c r="J767" s="0" t="n">
        <v>12</v>
      </c>
      <c r="K767" s="0" t="n">
        <v>13</v>
      </c>
      <c r="L767" s="0" t="n">
        <v>63.205648866851</v>
      </c>
      <c r="M767" s="0" t="n">
        <v>1</v>
      </c>
      <c r="N767" s="0" t="n">
        <v>9.9940035978413E-005</v>
      </c>
      <c r="O767" s="0" t="n">
        <f aca="false">VLOOKUP(D767,'paramètres CI'!$A$1:$B$6,2)</f>
        <v>0.0935912806596305</v>
      </c>
    </row>
    <row r="768" customFormat="false" ht="13.8" hidden="false" customHeight="false" outlineLevel="0" collapsed="false">
      <c r="A768" s="0" t="s">
        <v>16</v>
      </c>
      <c r="B768" s="0" t="s">
        <v>110</v>
      </c>
      <c r="C768" s="0" t="s">
        <v>48</v>
      </c>
      <c r="D768" s="0" t="s">
        <v>43</v>
      </c>
      <c r="J768" s="0" t="n">
        <v>49.5915827982799</v>
      </c>
      <c r="K768" s="0" t="n">
        <v>20</v>
      </c>
      <c r="L768" s="0" t="n">
        <v>73.8208034439276</v>
      </c>
      <c r="M768" s="0" t="n">
        <v>2.78381860465116</v>
      </c>
      <c r="N768" s="0" t="n">
        <v>0.104902065414676</v>
      </c>
      <c r="O768" s="0" t="n">
        <f aca="false">VLOOKUP(D768,'paramètres CI'!$A$1:$B$6,2)</f>
        <v>0.0935912806596305</v>
      </c>
    </row>
    <row r="769" customFormat="false" ht="13.8" hidden="false" customHeight="false" outlineLevel="0" collapsed="false">
      <c r="A769" s="0" t="s">
        <v>16</v>
      </c>
      <c r="B769" s="0" t="s">
        <v>110</v>
      </c>
      <c r="C769" s="0" t="s">
        <v>49</v>
      </c>
      <c r="D769" s="0" t="s">
        <v>43</v>
      </c>
      <c r="J769" s="0" t="n">
        <v>61.9894784978499</v>
      </c>
      <c r="K769" s="0" t="n">
        <v>20</v>
      </c>
      <c r="L769" s="0" t="n">
        <v>73.8208034439276</v>
      </c>
      <c r="M769" s="0" t="n">
        <v>3.34058232558139</v>
      </c>
      <c r="N769" s="0" t="n">
        <v>9.9940035978413E-005</v>
      </c>
      <c r="O769" s="0" t="n">
        <f aca="false">VLOOKUP(D769,'paramètres CI'!$A$1:$B$6,2)</f>
        <v>0.0935912806596305</v>
      </c>
    </row>
    <row r="770" customFormat="false" ht="13.8" hidden="false" customHeight="false" outlineLevel="0" collapsed="false">
      <c r="A770" s="0" t="s">
        <v>16</v>
      </c>
      <c r="B770" s="0" t="s">
        <v>111</v>
      </c>
      <c r="C770" s="0" t="s">
        <v>32</v>
      </c>
      <c r="D770" s="0" t="s">
        <v>33</v>
      </c>
      <c r="J770" s="0" t="n">
        <v>18.3916349788942</v>
      </c>
      <c r="K770" s="0" t="n">
        <v>25</v>
      </c>
      <c r="L770" s="0" t="n">
        <v>85.7494415014369</v>
      </c>
      <c r="M770" s="0" t="n">
        <v>0.755910153701196</v>
      </c>
      <c r="N770" s="0" t="n">
        <v>0.0563232518059322</v>
      </c>
      <c r="O770" s="0" t="n">
        <f aca="false">VLOOKUP(D770,'paramètres CI'!$A$1:$B$6,2)</f>
        <v>0.033584731604575</v>
      </c>
    </row>
    <row r="771" customFormat="false" ht="13.8" hidden="false" customHeight="false" outlineLevel="0" collapsed="false">
      <c r="A771" s="0" t="s">
        <v>16</v>
      </c>
      <c r="B771" s="0" t="s">
        <v>111</v>
      </c>
      <c r="C771" s="0" t="s">
        <v>32</v>
      </c>
      <c r="D771" s="0" t="s">
        <v>34</v>
      </c>
      <c r="J771" s="0" t="n">
        <v>18.2304188147256</v>
      </c>
      <c r="K771" s="0" t="n">
        <v>25</v>
      </c>
      <c r="L771" s="0" t="n">
        <v>86.4591862294222</v>
      </c>
      <c r="M771" s="0" t="n">
        <v>0.867370345823731</v>
      </c>
      <c r="N771" s="0" t="n">
        <v>0.126136948284568</v>
      </c>
      <c r="O771" s="0" t="n">
        <f aca="false">VLOOKUP(D771,'paramètres CI'!$A$1:$B$6,2)</f>
        <v>0.0424847883250769</v>
      </c>
    </row>
    <row r="772" customFormat="false" ht="13.8" hidden="false" customHeight="false" outlineLevel="0" collapsed="false">
      <c r="A772" s="0" t="s">
        <v>16</v>
      </c>
      <c r="B772" s="0" t="s">
        <v>111</v>
      </c>
      <c r="C772" s="0" t="s">
        <v>35</v>
      </c>
      <c r="D772" s="0" t="s">
        <v>33</v>
      </c>
      <c r="J772" s="0" t="n">
        <v>22.9895437236178</v>
      </c>
      <c r="K772" s="0" t="n">
        <v>25</v>
      </c>
      <c r="L772" s="0" t="n">
        <v>85.7494415014369</v>
      </c>
      <c r="M772" s="0" t="n">
        <v>0.907092184441433</v>
      </c>
      <c r="N772" s="0" t="n">
        <v>9.99400359784131E-005</v>
      </c>
      <c r="O772" s="0" t="n">
        <f aca="false">VLOOKUP(D772,'paramètres CI'!$A$1:$B$6,2)</f>
        <v>0.033584731604575</v>
      </c>
    </row>
    <row r="773" customFormat="false" ht="13.8" hidden="false" customHeight="false" outlineLevel="0" collapsed="false">
      <c r="A773" s="0" t="s">
        <v>16</v>
      </c>
      <c r="B773" s="0" t="s">
        <v>111</v>
      </c>
      <c r="C773" s="0" t="s">
        <v>35</v>
      </c>
      <c r="D773" s="0" t="s">
        <v>34</v>
      </c>
      <c r="J773" s="0" t="n">
        <v>22.7880235184071</v>
      </c>
      <c r="K773" s="0" t="n">
        <v>25</v>
      </c>
      <c r="L773" s="0" t="n">
        <v>86.4591862294222</v>
      </c>
      <c r="M773" s="0" t="n">
        <v>1.04084441498848</v>
      </c>
      <c r="N773" s="0" t="n">
        <v>9.99400359784131E-005</v>
      </c>
      <c r="O773" s="0" t="n">
        <f aca="false">VLOOKUP(D773,'paramètres CI'!$A$1:$B$6,2)</f>
        <v>0.0424847883250769</v>
      </c>
    </row>
    <row r="774" customFormat="false" ht="13.8" hidden="false" customHeight="false" outlineLevel="0" collapsed="false">
      <c r="A774" s="0" t="s">
        <v>16</v>
      </c>
      <c r="B774" s="0" t="s">
        <v>111</v>
      </c>
      <c r="C774" s="0" t="s">
        <v>36</v>
      </c>
      <c r="D774" s="0" t="s">
        <v>37</v>
      </c>
      <c r="J774" s="0" t="n">
        <v>13.8656389136845</v>
      </c>
      <c r="K774" s="0" t="n">
        <v>20</v>
      </c>
      <c r="L774" s="0" t="n">
        <v>78.0157809845251</v>
      </c>
      <c r="M774" s="0" t="n">
        <v>0.766210595717177</v>
      </c>
      <c r="N774" s="0" t="n">
        <v>9.99400359784131E-005</v>
      </c>
      <c r="O774" s="0" t="n">
        <f aca="false">VLOOKUP(D774,'paramètres CI'!$A$1:$B$6,2)</f>
        <v>0.0385046990211696</v>
      </c>
    </row>
    <row r="775" customFormat="false" ht="13.8" hidden="false" customHeight="false" outlineLevel="0" collapsed="false">
      <c r="A775" s="0" t="s">
        <v>16</v>
      </c>
      <c r="B775" s="0" t="s">
        <v>111</v>
      </c>
      <c r="C775" s="0" t="s">
        <v>38</v>
      </c>
      <c r="D775" s="0" t="s">
        <v>39</v>
      </c>
      <c r="J775" s="0" t="n">
        <v>10.2429585592393</v>
      </c>
      <c r="K775" s="0" t="n">
        <v>20</v>
      </c>
      <c r="L775" s="0" t="n">
        <v>74.3233328048219</v>
      </c>
      <c r="M775" s="0" t="n">
        <v>0.992608555568395</v>
      </c>
      <c r="N775" s="0" t="n">
        <v>9.99400359784131E-005</v>
      </c>
      <c r="O775" s="0" t="n">
        <f aca="false">VLOOKUP(D775,'paramètres CI'!$A$1:$B$6,2)</f>
        <v>0.022045059962018</v>
      </c>
    </row>
    <row r="776" customFormat="false" ht="13.8" hidden="false" customHeight="false" outlineLevel="0" collapsed="false">
      <c r="A776" s="0" t="s">
        <v>16</v>
      </c>
      <c r="B776" s="0" t="s">
        <v>111</v>
      </c>
      <c r="C776" s="0" t="s">
        <v>40</v>
      </c>
      <c r="D776" s="0" t="s">
        <v>37</v>
      </c>
      <c r="J776" s="0" t="n">
        <v>11.0925111309476</v>
      </c>
      <c r="K776" s="0" t="n">
        <v>20</v>
      </c>
      <c r="L776" s="0" t="n">
        <v>78.0157809845251</v>
      </c>
      <c r="M776" s="0" t="n">
        <v>0.714680607301863</v>
      </c>
      <c r="N776" s="0" t="n">
        <v>0.0033750725760175</v>
      </c>
      <c r="O776" s="0" t="n">
        <f aca="false">VLOOKUP(D776,'paramètres CI'!$A$1:$B$6,2)</f>
        <v>0.0385046990211696</v>
      </c>
    </row>
    <row r="777" customFormat="false" ht="13.8" hidden="false" customHeight="false" outlineLevel="0" collapsed="false">
      <c r="A777" s="0" t="s">
        <v>16</v>
      </c>
      <c r="B777" s="0" t="s">
        <v>111</v>
      </c>
      <c r="C777" s="0" t="s">
        <v>41</v>
      </c>
      <c r="D777" s="0" t="s">
        <v>39</v>
      </c>
      <c r="J777" s="0" t="n">
        <v>8.19436684739141</v>
      </c>
      <c r="K777" s="0" t="n">
        <v>20</v>
      </c>
      <c r="L777" s="0" t="n">
        <v>74.3233328048219</v>
      </c>
      <c r="M777" s="0" t="n">
        <v>0.731622029767973</v>
      </c>
      <c r="N777" s="0" t="n">
        <v>0.694879543674455</v>
      </c>
      <c r="O777" s="0" t="n">
        <f aca="false">VLOOKUP(D777,'paramètres CI'!$A$1:$B$6,2)</f>
        <v>0.022045059962018</v>
      </c>
    </row>
    <row r="778" customFormat="false" ht="13.8" hidden="false" customHeight="false" outlineLevel="0" collapsed="false">
      <c r="A778" s="0" t="s">
        <v>16</v>
      </c>
      <c r="B778" s="0" t="s">
        <v>111</v>
      </c>
      <c r="C778" s="0" t="s">
        <v>45</v>
      </c>
      <c r="D778" s="0" t="s">
        <v>43</v>
      </c>
      <c r="J778" s="0" t="n">
        <v>10</v>
      </c>
      <c r="K778" s="0" t="n">
        <v>13</v>
      </c>
      <c r="L778" s="0" t="n">
        <v>69.2653832810695</v>
      </c>
      <c r="M778" s="0" t="n">
        <v>0.9</v>
      </c>
      <c r="N778" s="0" t="n">
        <v>0.0783935955857633</v>
      </c>
      <c r="O778" s="0" t="n">
        <f aca="false">VLOOKUP(D778,'paramètres CI'!$A$1:$B$6,2)</f>
        <v>0.0935912806596305</v>
      </c>
    </row>
    <row r="779" customFormat="false" ht="13.8" hidden="false" customHeight="false" outlineLevel="0" collapsed="false">
      <c r="A779" s="0" t="s">
        <v>16</v>
      </c>
      <c r="B779" s="0" t="s">
        <v>111</v>
      </c>
      <c r="C779" s="0" t="s">
        <v>46</v>
      </c>
      <c r="D779" s="0" t="s">
        <v>43</v>
      </c>
      <c r="J779" s="0" t="n">
        <v>12</v>
      </c>
      <c r="K779" s="0" t="n">
        <v>13</v>
      </c>
      <c r="L779" s="0" t="n">
        <v>69.2653832810695</v>
      </c>
      <c r="M779" s="0" t="n">
        <v>1</v>
      </c>
      <c r="N779" s="0" t="n">
        <v>9.99400359784131E-005</v>
      </c>
      <c r="O779" s="0" t="n">
        <f aca="false">VLOOKUP(D779,'paramètres CI'!$A$1:$B$6,2)</f>
        <v>0.0935912806596305</v>
      </c>
    </row>
    <row r="780" customFormat="false" ht="13.8" hidden="false" customHeight="false" outlineLevel="0" collapsed="false">
      <c r="A780" s="0" t="s">
        <v>16</v>
      </c>
      <c r="B780" s="0" t="s">
        <v>111</v>
      </c>
      <c r="C780" s="0" t="s">
        <v>48</v>
      </c>
      <c r="D780" s="0" t="s">
        <v>43</v>
      </c>
      <c r="J780" s="0" t="n">
        <v>60.1564945757394</v>
      </c>
      <c r="K780" s="0" t="n">
        <v>20</v>
      </c>
      <c r="L780" s="0" t="n">
        <v>93.2555919943887</v>
      </c>
      <c r="M780" s="0" t="n">
        <v>2.66616976744185</v>
      </c>
      <c r="N780" s="0" t="n">
        <v>0.0402919478573944</v>
      </c>
      <c r="O780" s="0" t="n">
        <f aca="false">VLOOKUP(D780,'paramètres CI'!$A$1:$B$6,2)</f>
        <v>0.0935912806596305</v>
      </c>
    </row>
    <row r="781" customFormat="false" ht="13.8" hidden="false" customHeight="false" outlineLevel="0" collapsed="false">
      <c r="A781" s="0" t="s">
        <v>16</v>
      </c>
      <c r="B781" s="0" t="s">
        <v>111</v>
      </c>
      <c r="C781" s="0" t="s">
        <v>49</v>
      </c>
      <c r="D781" s="0" t="s">
        <v>43</v>
      </c>
      <c r="J781" s="0" t="n">
        <v>75.1956182196743</v>
      </c>
      <c r="K781" s="0" t="n">
        <v>20</v>
      </c>
      <c r="L781" s="0" t="n">
        <v>93.2555919943887</v>
      </c>
      <c r="M781" s="0" t="n">
        <v>3.19940372093023</v>
      </c>
      <c r="N781" s="0" t="n">
        <v>9.99400359784131E-005</v>
      </c>
      <c r="O781" s="0" t="n">
        <f aca="false">VLOOKUP(D781,'paramètres CI'!$A$1:$B$6,2)</f>
        <v>0.0935912806596305</v>
      </c>
    </row>
    <row r="782" customFormat="false" ht="13.8" hidden="false" customHeight="false" outlineLevel="0" collapsed="false">
      <c r="A782" s="0" t="s">
        <v>16</v>
      </c>
      <c r="B782" s="0" t="s">
        <v>112</v>
      </c>
      <c r="C782" s="0" t="s">
        <v>32</v>
      </c>
      <c r="D782" s="0" t="s">
        <v>33</v>
      </c>
      <c r="J782" s="0" t="n">
        <v>22.4241904167964</v>
      </c>
      <c r="K782" s="0" t="n">
        <v>25</v>
      </c>
      <c r="L782" s="0" t="n">
        <v>95.5929647604742</v>
      </c>
      <c r="M782" s="0" t="n">
        <v>0.768719093918581</v>
      </c>
      <c r="N782" s="0" t="n">
        <v>0.0189287077577265</v>
      </c>
      <c r="O782" s="0" t="n">
        <f aca="false">VLOOKUP(D782,'paramètres CI'!$A$1:$B$6,2)</f>
        <v>0.033584731604575</v>
      </c>
    </row>
    <row r="783" customFormat="false" ht="13.8" hidden="false" customHeight="false" outlineLevel="0" collapsed="false">
      <c r="A783" s="0" t="s">
        <v>16</v>
      </c>
      <c r="B783" s="0" t="s">
        <v>112</v>
      </c>
      <c r="C783" s="0" t="s">
        <v>32</v>
      </c>
      <c r="D783" s="0" t="s">
        <v>34</v>
      </c>
      <c r="J783" s="0" t="n">
        <v>21.1197299921566</v>
      </c>
      <c r="K783" s="0" t="n">
        <v>25</v>
      </c>
      <c r="L783" s="0" t="n">
        <v>89.1393110757099</v>
      </c>
      <c r="M783" s="0" t="n">
        <v>0.896192386786747</v>
      </c>
      <c r="N783" s="0" t="n">
        <v>0.0218282481657337</v>
      </c>
      <c r="O783" s="0" t="n">
        <f aca="false">VLOOKUP(D783,'paramètres CI'!$A$1:$B$6,2)</f>
        <v>0.0424847883250769</v>
      </c>
    </row>
    <row r="784" customFormat="false" ht="13.8" hidden="false" customHeight="false" outlineLevel="0" collapsed="false">
      <c r="A784" s="0" t="s">
        <v>16</v>
      </c>
      <c r="B784" s="0" t="s">
        <v>112</v>
      </c>
      <c r="C784" s="0" t="s">
        <v>35</v>
      </c>
      <c r="D784" s="0" t="s">
        <v>33</v>
      </c>
      <c r="J784" s="0" t="n">
        <v>28.0302380209955</v>
      </c>
      <c r="K784" s="0" t="n">
        <v>25</v>
      </c>
      <c r="L784" s="0" t="n">
        <v>95.5929647604742</v>
      </c>
      <c r="M784" s="0" t="n">
        <v>0.922462912702297</v>
      </c>
      <c r="N784" s="0" t="n">
        <v>9.99400359784131E-005</v>
      </c>
      <c r="O784" s="0" t="n">
        <f aca="false">VLOOKUP(D784,'paramètres CI'!$A$1:$B$6,2)</f>
        <v>0.033584731604575</v>
      </c>
    </row>
    <row r="785" customFormat="false" ht="13.8" hidden="false" customHeight="false" outlineLevel="0" collapsed="false">
      <c r="A785" s="0" t="s">
        <v>16</v>
      </c>
      <c r="B785" s="0" t="s">
        <v>112</v>
      </c>
      <c r="C785" s="0" t="s">
        <v>35</v>
      </c>
      <c r="D785" s="0" t="s">
        <v>34</v>
      </c>
      <c r="J785" s="0" t="n">
        <v>26.3996624901957</v>
      </c>
      <c r="K785" s="0" t="n">
        <v>25</v>
      </c>
      <c r="L785" s="0" t="n">
        <v>89.1393110757099</v>
      </c>
      <c r="M785" s="0" t="n">
        <v>1.07543086414409</v>
      </c>
      <c r="N785" s="0" t="n">
        <v>9.99400359784131E-005</v>
      </c>
      <c r="O785" s="0" t="n">
        <f aca="false">VLOOKUP(D785,'paramètres CI'!$A$1:$B$6,2)</f>
        <v>0.0424847883250769</v>
      </c>
    </row>
    <row r="786" customFormat="false" ht="13.8" hidden="false" customHeight="false" outlineLevel="0" collapsed="false">
      <c r="A786" s="0" t="s">
        <v>16</v>
      </c>
      <c r="B786" s="0" t="s">
        <v>112</v>
      </c>
      <c r="C786" s="0" t="s">
        <v>36</v>
      </c>
      <c r="D786" s="0" t="s">
        <v>37</v>
      </c>
      <c r="J786" s="0" t="n">
        <v>15.2940843030531</v>
      </c>
      <c r="K786" s="0" t="n">
        <v>20</v>
      </c>
      <c r="L786" s="0" t="n">
        <v>87.888048121004</v>
      </c>
      <c r="M786" s="0" t="n">
        <v>0.76016614599945</v>
      </c>
      <c r="N786" s="0" t="n">
        <v>9.99400359784131E-005</v>
      </c>
      <c r="O786" s="0" t="n">
        <f aca="false">VLOOKUP(D786,'paramètres CI'!$A$1:$B$6,2)</f>
        <v>0.0385046990211696</v>
      </c>
    </row>
    <row r="787" customFormat="false" ht="13.8" hidden="false" customHeight="false" outlineLevel="0" collapsed="false">
      <c r="A787" s="0" t="s">
        <v>16</v>
      </c>
      <c r="B787" s="0" t="s">
        <v>112</v>
      </c>
      <c r="C787" s="0" t="s">
        <v>38</v>
      </c>
      <c r="D787" s="0" t="s">
        <v>39</v>
      </c>
      <c r="J787" s="0" t="n">
        <v>11.2591578945877</v>
      </c>
      <c r="K787" s="0" t="n">
        <v>20</v>
      </c>
      <c r="L787" s="0" t="n">
        <v>87.0590550117024</v>
      </c>
      <c r="M787" s="0" t="n">
        <v>0.9864976612936</v>
      </c>
      <c r="N787" s="0" t="n">
        <v>9.99400359784131E-005</v>
      </c>
      <c r="O787" s="0" t="n">
        <f aca="false">VLOOKUP(D787,'paramètres CI'!$A$1:$B$6,2)</f>
        <v>0.022045059962018</v>
      </c>
    </row>
    <row r="788" customFormat="false" ht="13.8" hidden="false" customHeight="false" outlineLevel="0" collapsed="false">
      <c r="A788" s="0" t="s">
        <v>16</v>
      </c>
      <c r="B788" s="0" t="s">
        <v>112</v>
      </c>
      <c r="C788" s="0" t="s">
        <v>40</v>
      </c>
      <c r="D788" s="0" t="s">
        <v>37</v>
      </c>
      <c r="J788" s="0" t="n">
        <v>12.2352674424425</v>
      </c>
      <c r="K788" s="0" t="n">
        <v>20</v>
      </c>
      <c r="L788" s="0" t="n">
        <v>87.888048121004</v>
      </c>
      <c r="M788" s="0" t="n">
        <v>0.557435454227221</v>
      </c>
      <c r="N788" s="0" t="n">
        <v>0.0903657236697962</v>
      </c>
      <c r="O788" s="0" t="n">
        <f aca="false">VLOOKUP(D788,'paramètres CI'!$A$1:$B$6,2)</f>
        <v>0.0385046990211696</v>
      </c>
    </row>
    <row r="789" customFormat="false" ht="13.8" hidden="false" customHeight="false" outlineLevel="0" collapsed="false">
      <c r="A789" s="0" t="s">
        <v>16</v>
      </c>
      <c r="B789" s="0" t="s">
        <v>112</v>
      </c>
      <c r="C789" s="0" t="s">
        <v>41</v>
      </c>
      <c r="D789" s="0" t="s">
        <v>39</v>
      </c>
      <c r="J789" s="0" t="n">
        <v>9.00732631567017</v>
      </c>
      <c r="K789" s="0" t="n">
        <v>20</v>
      </c>
      <c r="L789" s="0" t="n">
        <v>87.0590550117024</v>
      </c>
      <c r="M789" s="0" t="n">
        <v>0.873413767955516</v>
      </c>
      <c r="N789" s="0" t="n">
        <v>0.616739905759724</v>
      </c>
      <c r="O789" s="0" t="n">
        <f aca="false">VLOOKUP(D789,'paramètres CI'!$A$1:$B$6,2)</f>
        <v>0.022045059962018</v>
      </c>
    </row>
    <row r="790" customFormat="false" ht="13.8" hidden="false" customHeight="false" outlineLevel="0" collapsed="false">
      <c r="A790" s="0" t="s">
        <v>16</v>
      </c>
      <c r="B790" s="0" t="s">
        <v>112</v>
      </c>
      <c r="C790" s="0" t="s">
        <v>45</v>
      </c>
      <c r="D790" s="0" t="s">
        <v>43</v>
      </c>
      <c r="J790" s="0" t="n">
        <v>10</v>
      </c>
      <c r="K790" s="0" t="n">
        <v>13</v>
      </c>
      <c r="L790" s="0" t="n">
        <v>84.1110437964154</v>
      </c>
      <c r="M790" s="0" t="n">
        <v>0.9</v>
      </c>
      <c r="N790" s="0" t="n">
        <v>0.129072263272746</v>
      </c>
      <c r="O790" s="0" t="n">
        <f aca="false">VLOOKUP(D790,'paramètres CI'!$A$1:$B$6,2)</f>
        <v>0.0935912806596305</v>
      </c>
    </row>
    <row r="791" customFormat="false" ht="13.8" hidden="false" customHeight="false" outlineLevel="0" collapsed="false">
      <c r="A791" s="0" t="s">
        <v>16</v>
      </c>
      <c r="B791" s="0" t="s">
        <v>112</v>
      </c>
      <c r="C791" s="0" t="s">
        <v>46</v>
      </c>
      <c r="D791" s="0" t="s">
        <v>43</v>
      </c>
      <c r="J791" s="0" t="n">
        <v>12</v>
      </c>
      <c r="K791" s="0" t="n">
        <v>13</v>
      </c>
      <c r="L791" s="0" t="n">
        <v>84.1110437964154</v>
      </c>
      <c r="M791" s="0" t="n">
        <v>1</v>
      </c>
      <c r="N791" s="0" t="n">
        <v>9.99400359784131E-005</v>
      </c>
      <c r="O791" s="0" t="n">
        <f aca="false">VLOOKUP(D791,'paramètres CI'!$A$1:$B$6,2)</f>
        <v>0.0935912806596305</v>
      </c>
    </row>
    <row r="792" customFormat="false" ht="13.8" hidden="false" customHeight="false" outlineLevel="0" collapsed="false">
      <c r="A792" s="0" t="s">
        <v>16</v>
      </c>
      <c r="B792" s="0" t="s">
        <v>112</v>
      </c>
      <c r="C792" s="0" t="s">
        <v>48</v>
      </c>
      <c r="D792" s="0" t="s">
        <v>43</v>
      </c>
      <c r="J792" s="0" t="n">
        <v>62.2340185022036</v>
      </c>
      <c r="K792" s="0" t="n">
        <v>20</v>
      </c>
      <c r="L792" s="0" t="n">
        <v>92.1230773982918</v>
      </c>
      <c r="M792" s="0" t="n">
        <v>2.78381860465116</v>
      </c>
      <c r="N792" s="0" t="n">
        <v>0.122465511158404</v>
      </c>
      <c r="O792" s="0" t="n">
        <f aca="false">VLOOKUP(D792,'paramètres CI'!$A$1:$B$6,2)</f>
        <v>0.0935912806596305</v>
      </c>
    </row>
    <row r="793" customFormat="false" ht="13.8" hidden="false" customHeight="false" outlineLevel="0" collapsed="false">
      <c r="A793" s="0" t="s">
        <v>16</v>
      </c>
      <c r="B793" s="0" t="s">
        <v>112</v>
      </c>
      <c r="C793" s="0" t="s">
        <v>49</v>
      </c>
      <c r="D793" s="0" t="s">
        <v>43</v>
      </c>
      <c r="J793" s="0" t="n">
        <v>77.7925231277545</v>
      </c>
      <c r="K793" s="0" t="n">
        <v>20</v>
      </c>
      <c r="L793" s="0" t="n">
        <v>92.1230773982918</v>
      </c>
      <c r="M793" s="0" t="n">
        <v>3.34058232558139</v>
      </c>
      <c r="N793" s="0" t="n">
        <v>9.99400359784131E-005</v>
      </c>
      <c r="O793" s="0" t="n">
        <f aca="false">VLOOKUP(D793,'paramètres CI'!$A$1:$B$6,2)</f>
        <v>0.0935912806596305</v>
      </c>
    </row>
    <row r="794" customFormat="false" ht="13.8" hidden="false" customHeight="false" outlineLevel="0" collapsed="false">
      <c r="A794" s="0" t="s">
        <v>16</v>
      </c>
      <c r="B794" s="0" t="s">
        <v>113</v>
      </c>
      <c r="C794" s="0" t="s">
        <v>32</v>
      </c>
      <c r="D794" s="0" t="s">
        <v>33</v>
      </c>
      <c r="J794" s="0" t="n">
        <v>15.9438942275628</v>
      </c>
      <c r="K794" s="0" t="n">
        <v>25</v>
      </c>
      <c r="L794" s="0" t="n">
        <v>118.118779540757</v>
      </c>
      <c r="M794" s="0" t="n">
        <v>0.838777456932447</v>
      </c>
      <c r="N794" s="0" t="n">
        <v>0.130384786438855</v>
      </c>
      <c r="O794" s="0" t="n">
        <f aca="false">VLOOKUP(D794,'paramètres CI'!$A$1:$B$6,2)</f>
        <v>0.033584731604575</v>
      </c>
    </row>
    <row r="795" customFormat="false" ht="13.8" hidden="false" customHeight="false" outlineLevel="0" collapsed="false">
      <c r="A795" s="0" t="s">
        <v>16</v>
      </c>
      <c r="B795" s="0" t="s">
        <v>113</v>
      </c>
      <c r="C795" s="0" t="s">
        <v>32</v>
      </c>
      <c r="D795" s="0" t="s">
        <v>34</v>
      </c>
      <c r="J795" s="0" t="n">
        <v>13.5399042348742</v>
      </c>
      <c r="K795" s="0" t="n">
        <v>25</v>
      </c>
      <c r="L795" s="0" t="n">
        <v>116.158248918156</v>
      </c>
      <c r="M795" s="0" t="n">
        <v>0.813699537625801</v>
      </c>
      <c r="N795" s="0" t="n">
        <v>0.295674908695489</v>
      </c>
      <c r="O795" s="0" t="n">
        <f aca="false">VLOOKUP(D795,'paramètres CI'!$A$1:$B$6,2)</f>
        <v>0.0424847883250769</v>
      </c>
    </row>
    <row r="796" customFormat="false" ht="13.8" hidden="false" customHeight="false" outlineLevel="0" collapsed="false">
      <c r="A796" s="0" t="s">
        <v>16</v>
      </c>
      <c r="B796" s="0" t="s">
        <v>113</v>
      </c>
      <c r="C796" s="0" t="s">
        <v>35</v>
      </c>
      <c r="D796" s="0" t="s">
        <v>33</v>
      </c>
      <c r="J796" s="0" t="n">
        <v>19.9298677844536</v>
      </c>
      <c r="K796" s="0" t="n">
        <v>25</v>
      </c>
      <c r="L796" s="0" t="n">
        <v>118.118779540757</v>
      </c>
      <c r="M796" s="0" t="n">
        <v>1.00653294831893</v>
      </c>
      <c r="N796" s="0" t="n">
        <v>9.99400359784132E-005</v>
      </c>
      <c r="O796" s="0" t="n">
        <f aca="false">VLOOKUP(D796,'paramètres CI'!$A$1:$B$6,2)</f>
        <v>0.033584731604575</v>
      </c>
    </row>
    <row r="797" customFormat="false" ht="13.8" hidden="false" customHeight="false" outlineLevel="0" collapsed="false">
      <c r="A797" s="0" t="s">
        <v>16</v>
      </c>
      <c r="B797" s="0" t="s">
        <v>113</v>
      </c>
      <c r="C797" s="0" t="s">
        <v>35</v>
      </c>
      <c r="D797" s="0" t="s">
        <v>34</v>
      </c>
      <c r="J797" s="0" t="n">
        <v>16.9248802935928</v>
      </c>
      <c r="K797" s="0" t="n">
        <v>25</v>
      </c>
      <c r="L797" s="0" t="n">
        <v>116.158248918156</v>
      </c>
      <c r="M797" s="0" t="n">
        <v>0.976439445150961</v>
      </c>
      <c r="N797" s="0" t="n">
        <v>9.99400359784132E-005</v>
      </c>
      <c r="O797" s="0" t="n">
        <f aca="false">VLOOKUP(D797,'paramètres CI'!$A$1:$B$6,2)</f>
        <v>0.0424847883250769</v>
      </c>
    </row>
    <row r="798" customFormat="false" ht="13.8" hidden="false" customHeight="false" outlineLevel="0" collapsed="false">
      <c r="A798" s="0" t="s">
        <v>16</v>
      </c>
      <c r="B798" s="0" t="s">
        <v>113</v>
      </c>
      <c r="C798" s="0" t="s">
        <v>36</v>
      </c>
      <c r="D798" s="0" t="s">
        <v>37</v>
      </c>
      <c r="J798" s="0" t="n">
        <v>8.12738388375423</v>
      </c>
      <c r="K798" s="0" t="n">
        <v>20</v>
      </c>
      <c r="L798" s="0" t="n">
        <v>117.10793857608</v>
      </c>
      <c r="M798" s="0" t="n">
        <v>0.765002326141321</v>
      </c>
      <c r="N798" s="0" t="n">
        <v>9.99400359784132E-005</v>
      </c>
      <c r="O798" s="0" t="n">
        <f aca="false">VLOOKUP(D798,'paramètres CI'!$A$1:$B$6,2)</f>
        <v>0.0385046990211696</v>
      </c>
    </row>
    <row r="799" customFormat="false" ht="13.8" hidden="false" customHeight="false" outlineLevel="0" collapsed="false">
      <c r="A799" s="0" t="s">
        <v>16</v>
      </c>
      <c r="B799" s="0" t="s">
        <v>113</v>
      </c>
      <c r="C799" s="0" t="s">
        <v>38</v>
      </c>
      <c r="D799" s="0" t="s">
        <v>39</v>
      </c>
      <c r="J799" s="0" t="n">
        <v>5.7052255629996</v>
      </c>
      <c r="K799" s="0" t="n">
        <v>20</v>
      </c>
      <c r="L799" s="0" t="n">
        <v>89.6831684246524</v>
      </c>
      <c r="M799" s="0" t="n">
        <v>0.991429044334732</v>
      </c>
      <c r="N799" s="0" t="n">
        <v>9.99400359784132E-005</v>
      </c>
      <c r="O799" s="0" t="n">
        <f aca="false">VLOOKUP(D799,'paramètres CI'!$A$1:$B$6,2)</f>
        <v>0.022045059962018</v>
      </c>
    </row>
    <row r="800" customFormat="false" ht="13.8" hidden="false" customHeight="false" outlineLevel="0" collapsed="false">
      <c r="A800" s="0" t="s">
        <v>16</v>
      </c>
      <c r="B800" s="0" t="s">
        <v>113</v>
      </c>
      <c r="C800" s="0" t="s">
        <v>40</v>
      </c>
      <c r="D800" s="0" t="s">
        <v>37</v>
      </c>
      <c r="J800" s="0" t="n">
        <v>6.50190710700338</v>
      </c>
      <c r="K800" s="0" t="n">
        <v>20</v>
      </c>
      <c r="L800" s="0" t="n">
        <v>117.10793857608</v>
      </c>
      <c r="M800" s="0" t="n">
        <v>0.732812339238601</v>
      </c>
      <c r="N800" s="0" t="n">
        <v>0.0401127096376355</v>
      </c>
      <c r="O800" s="0" t="n">
        <f aca="false">VLOOKUP(D800,'paramètres CI'!$A$1:$B$6,2)</f>
        <v>0.0385046990211696</v>
      </c>
    </row>
    <row r="801" customFormat="false" ht="13.8" hidden="false" customHeight="false" outlineLevel="0" collapsed="false">
      <c r="A801" s="0" t="s">
        <v>16</v>
      </c>
      <c r="B801" s="0" t="s">
        <v>113</v>
      </c>
      <c r="C801" s="0" t="s">
        <v>41</v>
      </c>
      <c r="D801" s="0" t="s">
        <v>39</v>
      </c>
      <c r="J801" s="0" t="n">
        <v>4.56418045039968</v>
      </c>
      <c r="K801" s="0" t="n">
        <v>20</v>
      </c>
      <c r="L801" s="0" t="n">
        <v>89.6831684246524</v>
      </c>
      <c r="M801" s="0" t="n">
        <v>0.849278259539653</v>
      </c>
      <c r="N801" s="0" t="n">
        <v>0.321366519397178</v>
      </c>
      <c r="O801" s="0" t="n">
        <f aca="false">VLOOKUP(D801,'paramètres CI'!$A$1:$B$6,2)</f>
        <v>0.022045059962018</v>
      </c>
    </row>
    <row r="802" customFormat="false" ht="13.8" hidden="false" customHeight="false" outlineLevel="0" collapsed="false">
      <c r="A802" s="0" t="s">
        <v>16</v>
      </c>
      <c r="B802" s="0" t="s">
        <v>113</v>
      </c>
      <c r="C802" s="0" t="s">
        <v>45</v>
      </c>
      <c r="D802" s="0" t="s">
        <v>43</v>
      </c>
      <c r="J802" s="0" t="n">
        <v>10</v>
      </c>
      <c r="K802" s="0" t="n">
        <v>13</v>
      </c>
      <c r="L802" s="0" t="n">
        <v>101.131877130445</v>
      </c>
      <c r="M802" s="0" t="n">
        <v>0.9</v>
      </c>
      <c r="N802" s="0" t="n">
        <v>0.12029959089488</v>
      </c>
      <c r="O802" s="0" t="n">
        <f aca="false">VLOOKUP(D802,'paramètres CI'!$A$1:$B$6,2)</f>
        <v>0.0935912806596305</v>
      </c>
    </row>
    <row r="803" customFormat="false" ht="13.8" hidden="false" customHeight="false" outlineLevel="0" collapsed="false">
      <c r="A803" s="0" t="s">
        <v>16</v>
      </c>
      <c r="B803" s="0" t="s">
        <v>113</v>
      </c>
      <c r="C803" s="0" t="s">
        <v>46</v>
      </c>
      <c r="D803" s="0" t="s">
        <v>43</v>
      </c>
      <c r="J803" s="0" t="n">
        <v>12</v>
      </c>
      <c r="K803" s="0" t="n">
        <v>13</v>
      </c>
      <c r="L803" s="0" t="n">
        <v>101.131877130445</v>
      </c>
      <c r="M803" s="0" t="n">
        <v>1</v>
      </c>
      <c r="N803" s="0" t="n">
        <v>9.99400359784132E-005</v>
      </c>
      <c r="O803" s="0" t="n">
        <f aca="false">VLOOKUP(D803,'paramètres CI'!$A$1:$B$6,2)</f>
        <v>0.0935912806596305</v>
      </c>
    </row>
    <row r="804" customFormat="false" ht="13.8" hidden="false" customHeight="false" outlineLevel="0" collapsed="false">
      <c r="A804" s="0" t="s">
        <v>16</v>
      </c>
      <c r="B804" s="0" t="s">
        <v>113</v>
      </c>
      <c r="C804" s="0" t="s">
        <v>48</v>
      </c>
      <c r="D804" s="0" t="s">
        <v>43</v>
      </c>
      <c r="J804" s="0" t="n">
        <v>45.1720966628104</v>
      </c>
      <c r="K804" s="0" t="n">
        <v>20</v>
      </c>
      <c r="L804" s="0" t="n">
        <v>123.630687941322</v>
      </c>
      <c r="M804" s="0" t="n">
        <v>2.78381860465116</v>
      </c>
      <c r="N804" s="0" t="n">
        <v>0.0915618447200924</v>
      </c>
      <c r="O804" s="0" t="n">
        <f aca="false">VLOOKUP(D804,'paramètres CI'!$A$1:$B$6,2)</f>
        <v>0.0935912806596305</v>
      </c>
    </row>
    <row r="805" customFormat="false" ht="13.8" hidden="false" customHeight="false" outlineLevel="0" collapsed="false">
      <c r="A805" s="0" t="s">
        <v>16</v>
      </c>
      <c r="B805" s="0" t="s">
        <v>113</v>
      </c>
      <c r="C805" s="0" t="s">
        <v>49</v>
      </c>
      <c r="D805" s="0" t="s">
        <v>43</v>
      </c>
      <c r="J805" s="0" t="n">
        <v>56.4651208285131</v>
      </c>
      <c r="K805" s="0" t="n">
        <v>20</v>
      </c>
      <c r="L805" s="0" t="n">
        <v>123.630687941322</v>
      </c>
      <c r="M805" s="0" t="n">
        <v>3.34058232558139</v>
      </c>
      <c r="N805" s="0" t="n">
        <v>9.99400359784132E-005</v>
      </c>
      <c r="O805" s="0" t="n">
        <f aca="false">VLOOKUP(D805,'paramètres CI'!$A$1:$B$6,2)</f>
        <v>0.0935912806596305</v>
      </c>
    </row>
    <row r="806" customFormat="false" ht="13.8" hidden="false" customHeight="false" outlineLevel="0" collapsed="false">
      <c r="A806" s="0" t="s">
        <v>16</v>
      </c>
      <c r="B806" s="0" t="s">
        <v>114</v>
      </c>
      <c r="C806" s="0" t="s">
        <v>32</v>
      </c>
      <c r="D806" s="0" t="s">
        <v>33</v>
      </c>
      <c r="J806" s="0" t="n">
        <v>16.8054336596835</v>
      </c>
      <c r="K806" s="0" t="n">
        <v>25</v>
      </c>
      <c r="L806" s="0" t="n">
        <v>138.782196538963</v>
      </c>
      <c r="M806" s="0" t="n">
        <v>0.826439315895331</v>
      </c>
      <c r="N806" s="0" t="n">
        <v>0.103029060761221</v>
      </c>
      <c r="O806" s="0" t="n">
        <f aca="false">VLOOKUP(D806,'paramètres CI'!$A$1:$B$6,2)</f>
        <v>0.033584731604575</v>
      </c>
    </row>
    <row r="807" customFormat="false" ht="13.8" hidden="false" customHeight="false" outlineLevel="0" collapsed="false">
      <c r="A807" s="0" t="s">
        <v>16</v>
      </c>
      <c r="B807" s="0" t="s">
        <v>114</v>
      </c>
      <c r="C807" s="0" t="s">
        <v>32</v>
      </c>
      <c r="D807" s="0" t="s">
        <v>34</v>
      </c>
      <c r="J807" s="0" t="n">
        <v>17.0953551907046</v>
      </c>
      <c r="K807" s="0" t="n">
        <v>25</v>
      </c>
      <c r="L807" s="0" t="n">
        <v>132.516816685708</v>
      </c>
      <c r="M807" s="0" t="n">
        <v>0.894260827704466</v>
      </c>
      <c r="N807" s="0" t="n">
        <v>0.336230768643695</v>
      </c>
      <c r="O807" s="0" t="n">
        <f aca="false">VLOOKUP(D807,'paramètres CI'!$A$1:$B$6,2)</f>
        <v>0.0424847883250769</v>
      </c>
    </row>
    <row r="808" customFormat="false" ht="13.8" hidden="false" customHeight="false" outlineLevel="0" collapsed="false">
      <c r="A808" s="0" t="s">
        <v>16</v>
      </c>
      <c r="B808" s="0" t="s">
        <v>114</v>
      </c>
      <c r="C808" s="0" t="s">
        <v>35</v>
      </c>
      <c r="D808" s="0" t="s">
        <v>33</v>
      </c>
      <c r="J808" s="0" t="n">
        <v>21.0067920746043</v>
      </c>
      <c r="K808" s="0" t="n">
        <v>25</v>
      </c>
      <c r="L808" s="0" t="n">
        <v>138.782196538963</v>
      </c>
      <c r="M808" s="0" t="n">
        <v>0.991727179074395</v>
      </c>
      <c r="N808" s="0" t="n">
        <v>9.99400359784132E-005</v>
      </c>
      <c r="O808" s="0" t="n">
        <f aca="false">VLOOKUP(D808,'paramètres CI'!$A$1:$B$6,2)</f>
        <v>0.033584731604575</v>
      </c>
    </row>
    <row r="809" customFormat="false" ht="13.8" hidden="false" customHeight="false" outlineLevel="0" collapsed="false">
      <c r="A809" s="0" t="s">
        <v>16</v>
      </c>
      <c r="B809" s="0" t="s">
        <v>114</v>
      </c>
      <c r="C809" s="0" t="s">
        <v>35</v>
      </c>
      <c r="D809" s="0" t="s">
        <v>34</v>
      </c>
      <c r="J809" s="0" t="n">
        <v>21.3691939883807</v>
      </c>
      <c r="K809" s="0" t="n">
        <v>25</v>
      </c>
      <c r="L809" s="0" t="n">
        <v>132.516816685708</v>
      </c>
      <c r="M809" s="0" t="n">
        <v>1.07311299324536</v>
      </c>
      <c r="N809" s="0" t="n">
        <v>9.99400359784132E-005</v>
      </c>
      <c r="O809" s="0" t="n">
        <f aca="false">VLOOKUP(D809,'paramètres CI'!$A$1:$B$6,2)</f>
        <v>0.0424847883250769</v>
      </c>
    </row>
    <row r="810" customFormat="false" ht="13.8" hidden="false" customHeight="false" outlineLevel="0" collapsed="false">
      <c r="A810" s="0" t="s">
        <v>16</v>
      </c>
      <c r="B810" s="0" t="s">
        <v>114</v>
      </c>
      <c r="C810" s="0" t="s">
        <v>36</v>
      </c>
      <c r="D810" s="0" t="s">
        <v>37</v>
      </c>
      <c r="J810" s="0" t="n">
        <v>8.43231481117441</v>
      </c>
      <c r="K810" s="0" t="n">
        <v>20</v>
      </c>
      <c r="L810" s="0" t="n">
        <v>126.375929880591</v>
      </c>
      <c r="M810" s="0" t="n">
        <v>0.764992871952798</v>
      </c>
      <c r="N810" s="0" t="n">
        <v>9.99400359784132E-005</v>
      </c>
      <c r="O810" s="0" t="n">
        <f aca="false">VLOOKUP(D810,'paramètres CI'!$A$1:$B$6,2)</f>
        <v>0.0385046990211696</v>
      </c>
    </row>
    <row r="811" customFormat="false" ht="13.8" hidden="false" customHeight="false" outlineLevel="0" collapsed="false">
      <c r="A811" s="0" t="s">
        <v>16</v>
      </c>
      <c r="B811" s="0" t="s">
        <v>114</v>
      </c>
      <c r="C811" s="0" t="s">
        <v>38</v>
      </c>
      <c r="D811" s="0" t="s">
        <v>39</v>
      </c>
      <c r="J811" s="0" t="n">
        <v>6.33484603843191</v>
      </c>
      <c r="K811" s="0" t="n">
        <v>20</v>
      </c>
      <c r="L811" s="0" t="n">
        <v>110.769703170361</v>
      </c>
      <c r="M811" s="0" t="n">
        <v>0.991389907316624</v>
      </c>
      <c r="N811" s="0" t="n">
        <v>9.99400359784132E-005</v>
      </c>
      <c r="O811" s="0" t="n">
        <f aca="false">VLOOKUP(D811,'paramètres CI'!$A$1:$B$6,2)</f>
        <v>0.022045059962018</v>
      </c>
    </row>
    <row r="812" customFormat="false" ht="13.8" hidden="false" customHeight="false" outlineLevel="0" collapsed="false">
      <c r="A812" s="0" t="s">
        <v>16</v>
      </c>
      <c r="B812" s="0" t="s">
        <v>114</v>
      </c>
      <c r="C812" s="0" t="s">
        <v>40</v>
      </c>
      <c r="D812" s="0" t="s">
        <v>37</v>
      </c>
      <c r="J812" s="0" t="n">
        <v>6.74585184893953</v>
      </c>
      <c r="K812" s="0" t="n">
        <v>20</v>
      </c>
      <c r="L812" s="0" t="n">
        <v>126.375929880591</v>
      </c>
      <c r="M812" s="0" t="n">
        <v>0.732812339238601</v>
      </c>
      <c r="N812" s="0" t="n">
        <v>0.0276254300054465</v>
      </c>
      <c r="O812" s="0" t="n">
        <f aca="false">VLOOKUP(D812,'paramètres CI'!$A$1:$B$6,2)</f>
        <v>0.0385046990211696</v>
      </c>
    </row>
    <row r="813" customFormat="false" ht="13.8" hidden="false" customHeight="false" outlineLevel="0" collapsed="false">
      <c r="A813" s="0" t="s">
        <v>16</v>
      </c>
      <c r="B813" s="0" t="s">
        <v>114</v>
      </c>
      <c r="C813" s="0" t="s">
        <v>41</v>
      </c>
      <c r="D813" s="0" t="s">
        <v>39</v>
      </c>
      <c r="J813" s="0" t="n">
        <v>5.06787683074553</v>
      </c>
      <c r="K813" s="0" t="n">
        <v>20</v>
      </c>
      <c r="L813" s="0" t="n">
        <v>110.769703170361</v>
      </c>
      <c r="M813" s="0" t="n">
        <v>0.849278259539653</v>
      </c>
      <c r="N813" s="0" t="n">
        <v>0.390770836707963</v>
      </c>
      <c r="O813" s="0" t="n">
        <f aca="false">VLOOKUP(D813,'paramètres CI'!$A$1:$B$6,2)</f>
        <v>0.022045059962018</v>
      </c>
    </row>
    <row r="814" customFormat="false" ht="13.8" hidden="false" customHeight="false" outlineLevel="0" collapsed="false">
      <c r="A814" s="0" t="s">
        <v>16</v>
      </c>
      <c r="B814" s="0" t="s">
        <v>114</v>
      </c>
      <c r="C814" s="0" t="s">
        <v>45</v>
      </c>
      <c r="D814" s="0" t="s">
        <v>43</v>
      </c>
      <c r="J814" s="0" t="n">
        <v>10</v>
      </c>
      <c r="K814" s="0" t="n">
        <v>13</v>
      </c>
      <c r="L814" s="0" t="n">
        <v>126.408594023636</v>
      </c>
      <c r="M814" s="0" t="n">
        <v>0.9</v>
      </c>
      <c r="N814" s="0" t="n">
        <v>0.0729173406491549</v>
      </c>
      <c r="O814" s="0" t="n">
        <f aca="false">VLOOKUP(D814,'paramètres CI'!$A$1:$B$6,2)</f>
        <v>0.0935912806596305</v>
      </c>
    </row>
    <row r="815" customFormat="false" ht="13.8" hidden="false" customHeight="false" outlineLevel="0" collapsed="false">
      <c r="A815" s="0" t="s">
        <v>16</v>
      </c>
      <c r="B815" s="0" t="s">
        <v>114</v>
      </c>
      <c r="C815" s="0" t="s">
        <v>46</v>
      </c>
      <c r="D815" s="0" t="s">
        <v>43</v>
      </c>
      <c r="J815" s="0" t="n">
        <v>12</v>
      </c>
      <c r="K815" s="0" t="n">
        <v>13</v>
      </c>
      <c r="L815" s="0" t="n">
        <v>126.408594023636</v>
      </c>
      <c r="M815" s="0" t="n">
        <v>1</v>
      </c>
      <c r="N815" s="0" t="n">
        <v>9.99400359784132E-005</v>
      </c>
      <c r="O815" s="0" t="n">
        <f aca="false">VLOOKUP(D815,'paramètres CI'!$A$1:$B$6,2)</f>
        <v>0.0935912806596305</v>
      </c>
    </row>
    <row r="816" customFormat="false" ht="13.8" hidden="false" customHeight="false" outlineLevel="0" collapsed="false">
      <c r="A816" s="0" t="s">
        <v>16</v>
      </c>
      <c r="B816" s="0" t="s">
        <v>114</v>
      </c>
      <c r="C816" s="0" t="s">
        <v>48</v>
      </c>
      <c r="D816" s="0" t="s">
        <v>43</v>
      </c>
      <c r="J816" s="0" t="n">
        <v>50.3503989796152</v>
      </c>
      <c r="K816" s="0" t="n">
        <v>20</v>
      </c>
      <c r="L816" s="0" t="n">
        <v>131.020012305741</v>
      </c>
      <c r="M816" s="0" t="n">
        <v>2.78381860465116</v>
      </c>
      <c r="N816" s="0" t="n">
        <v>0.0688269230166503</v>
      </c>
      <c r="O816" s="0" t="n">
        <f aca="false">VLOOKUP(D816,'paramètres CI'!$A$1:$B$6,2)</f>
        <v>0.0935912806596305</v>
      </c>
    </row>
    <row r="817" customFormat="false" ht="13.8" hidden="false" customHeight="false" outlineLevel="0" collapsed="false">
      <c r="A817" s="0" t="s">
        <v>16</v>
      </c>
      <c r="B817" s="0" t="s">
        <v>114</v>
      </c>
      <c r="C817" s="0" t="s">
        <v>49</v>
      </c>
      <c r="D817" s="0" t="s">
        <v>43</v>
      </c>
      <c r="J817" s="0" t="n">
        <v>62.937998724519</v>
      </c>
      <c r="K817" s="0" t="n">
        <v>20</v>
      </c>
      <c r="L817" s="0" t="n">
        <v>131.020012305741</v>
      </c>
      <c r="M817" s="0" t="n">
        <v>3.34058232558139</v>
      </c>
      <c r="N817" s="0" t="n">
        <v>9.99400359784132E-005</v>
      </c>
      <c r="O817" s="0" t="n">
        <f aca="false">VLOOKUP(D817,'paramètres CI'!$A$1:$B$6,2)</f>
        <v>0.0935912806596305</v>
      </c>
    </row>
    <row r="818" customFormat="false" ht="13.8" hidden="false" customHeight="false" outlineLevel="0" collapsed="false">
      <c r="A818" s="0" t="s">
        <v>16</v>
      </c>
      <c r="B818" s="0" t="s">
        <v>115</v>
      </c>
      <c r="C818" s="0" t="s">
        <v>32</v>
      </c>
      <c r="D818" s="0" t="s">
        <v>33</v>
      </c>
      <c r="J818" s="0" t="n">
        <v>17.6663245901331</v>
      </c>
      <c r="K818" s="0" t="n">
        <v>25</v>
      </c>
      <c r="L818" s="0" t="n">
        <v>127.075761691201</v>
      </c>
      <c r="M818" s="0" t="n">
        <v>0.882168666238067</v>
      </c>
      <c r="N818" s="0" t="n">
        <v>0.0913292439513213</v>
      </c>
      <c r="O818" s="0" t="n">
        <f aca="false">VLOOKUP(D818,'paramètres CI'!$A$1:$B$6,2)</f>
        <v>0.033584731604575</v>
      </c>
    </row>
    <row r="819" customFormat="false" ht="13.8" hidden="false" customHeight="false" outlineLevel="0" collapsed="false">
      <c r="A819" s="0" t="s">
        <v>16</v>
      </c>
      <c r="B819" s="0" t="s">
        <v>115</v>
      </c>
      <c r="C819" s="0" t="s">
        <v>32</v>
      </c>
      <c r="D819" s="0" t="s">
        <v>34</v>
      </c>
      <c r="J819" s="0" t="n">
        <v>15.1898143141172</v>
      </c>
      <c r="K819" s="0" t="n">
        <v>25</v>
      </c>
      <c r="L819" s="0" t="n">
        <v>125.919775839894</v>
      </c>
      <c r="M819" s="0" t="n">
        <v>0.869124337681673</v>
      </c>
      <c r="N819" s="0" t="n">
        <v>0.266836207756502</v>
      </c>
      <c r="O819" s="0" t="n">
        <f aca="false">VLOOKUP(D819,'paramètres CI'!$A$1:$B$6,2)</f>
        <v>0.0424847883250769</v>
      </c>
    </row>
    <row r="820" customFormat="false" ht="13.8" hidden="false" customHeight="false" outlineLevel="0" collapsed="false">
      <c r="A820" s="0" t="s">
        <v>16</v>
      </c>
      <c r="B820" s="0" t="s">
        <v>115</v>
      </c>
      <c r="C820" s="0" t="s">
        <v>35</v>
      </c>
      <c r="D820" s="0" t="s">
        <v>33</v>
      </c>
      <c r="J820" s="0" t="n">
        <v>22.0829057376664</v>
      </c>
      <c r="K820" s="0" t="n">
        <v>25</v>
      </c>
      <c r="L820" s="0" t="n">
        <v>127.075761691201</v>
      </c>
      <c r="M820" s="0" t="n">
        <v>1.05860239948568</v>
      </c>
      <c r="N820" s="0" t="n">
        <v>9.99400359784132E-005</v>
      </c>
      <c r="O820" s="0" t="n">
        <f aca="false">VLOOKUP(D820,'paramètres CI'!$A$1:$B$6,2)</f>
        <v>0.033584731604575</v>
      </c>
    </row>
    <row r="821" customFormat="false" ht="13.8" hidden="false" customHeight="false" outlineLevel="0" collapsed="false">
      <c r="A821" s="0" t="s">
        <v>16</v>
      </c>
      <c r="B821" s="0" t="s">
        <v>115</v>
      </c>
      <c r="C821" s="0" t="s">
        <v>35</v>
      </c>
      <c r="D821" s="0" t="s">
        <v>34</v>
      </c>
      <c r="J821" s="0" t="n">
        <v>18.9872678926465</v>
      </c>
      <c r="K821" s="0" t="n">
        <v>25</v>
      </c>
      <c r="L821" s="0" t="n">
        <v>125.919775839894</v>
      </c>
      <c r="M821" s="0" t="n">
        <v>1.04294920521801</v>
      </c>
      <c r="N821" s="0" t="n">
        <v>9.99400359784132E-005</v>
      </c>
      <c r="O821" s="0" t="n">
        <f aca="false">VLOOKUP(D821,'paramètres CI'!$A$1:$B$6,2)</f>
        <v>0.0424847883250769</v>
      </c>
    </row>
    <row r="822" customFormat="false" ht="13.8" hidden="false" customHeight="false" outlineLevel="0" collapsed="false">
      <c r="A822" s="0" t="s">
        <v>16</v>
      </c>
      <c r="B822" s="0" t="s">
        <v>115</v>
      </c>
      <c r="C822" s="0" t="s">
        <v>36</v>
      </c>
      <c r="D822" s="0" t="s">
        <v>37</v>
      </c>
      <c r="J822" s="0" t="n">
        <v>8.14584073441247</v>
      </c>
      <c r="K822" s="0" t="n">
        <v>20</v>
      </c>
      <c r="L822" s="0" t="n">
        <v>126.980253204354</v>
      </c>
      <c r="M822" s="0" t="n">
        <v>0.764145481638</v>
      </c>
      <c r="N822" s="0" t="n">
        <v>9.99400359784132E-005</v>
      </c>
      <c r="O822" s="0" t="n">
        <f aca="false">VLOOKUP(D822,'paramètres CI'!$A$1:$B$6,2)</f>
        <v>0.0385046990211696</v>
      </c>
    </row>
    <row r="823" customFormat="false" ht="13.8" hidden="false" customHeight="false" outlineLevel="0" collapsed="false">
      <c r="A823" s="0" t="s">
        <v>16</v>
      </c>
      <c r="B823" s="0" t="s">
        <v>115</v>
      </c>
      <c r="C823" s="0" t="s">
        <v>38</v>
      </c>
      <c r="D823" s="0" t="s">
        <v>39</v>
      </c>
      <c r="J823" s="0" t="n">
        <v>5.96768016664279</v>
      </c>
      <c r="K823" s="0" t="n">
        <v>20</v>
      </c>
      <c r="L823" s="0" t="n">
        <v>103.39462973206</v>
      </c>
      <c r="M823" s="0" t="n">
        <v>0.99141328420126</v>
      </c>
      <c r="N823" s="0" t="n">
        <v>9.99400359784132E-005</v>
      </c>
      <c r="O823" s="0" t="n">
        <f aca="false">VLOOKUP(D823,'paramètres CI'!$A$1:$B$6,2)</f>
        <v>0.022045059962018</v>
      </c>
    </row>
    <row r="824" customFormat="false" ht="13.8" hidden="false" customHeight="false" outlineLevel="0" collapsed="false">
      <c r="A824" s="0" t="s">
        <v>16</v>
      </c>
      <c r="B824" s="0" t="s">
        <v>115</v>
      </c>
      <c r="C824" s="0" t="s">
        <v>40</v>
      </c>
      <c r="D824" s="0" t="s">
        <v>37</v>
      </c>
      <c r="J824" s="0" t="n">
        <v>6.51667258752997</v>
      </c>
      <c r="K824" s="0" t="n">
        <v>20</v>
      </c>
      <c r="L824" s="0" t="n">
        <v>126.980253204354</v>
      </c>
      <c r="M824" s="0" t="n">
        <v>0.728748236560889</v>
      </c>
      <c r="N824" s="0" t="n">
        <v>0.0302971744461239</v>
      </c>
      <c r="O824" s="0" t="n">
        <f aca="false">VLOOKUP(D824,'paramètres CI'!$A$1:$B$6,2)</f>
        <v>0.0385046990211696</v>
      </c>
    </row>
    <row r="825" customFormat="false" ht="13.8" hidden="false" customHeight="false" outlineLevel="0" collapsed="false">
      <c r="A825" s="0" t="s">
        <v>16</v>
      </c>
      <c r="B825" s="0" t="s">
        <v>115</v>
      </c>
      <c r="C825" s="0" t="s">
        <v>41</v>
      </c>
      <c r="D825" s="0" t="s">
        <v>39</v>
      </c>
      <c r="J825" s="0" t="n">
        <v>4.77414413331423</v>
      </c>
      <c r="K825" s="0" t="n">
        <v>20</v>
      </c>
      <c r="L825" s="0" t="n">
        <v>103.39462973206</v>
      </c>
      <c r="M825" s="0" t="n">
        <v>0.849278259539653</v>
      </c>
      <c r="N825" s="0" t="n">
        <v>0.44370337234536</v>
      </c>
      <c r="O825" s="0" t="n">
        <f aca="false">VLOOKUP(D825,'paramètres CI'!$A$1:$B$6,2)</f>
        <v>0.022045059962018</v>
      </c>
    </row>
    <row r="826" customFormat="false" ht="13.8" hidden="false" customHeight="false" outlineLevel="0" collapsed="false">
      <c r="A826" s="0" t="s">
        <v>16</v>
      </c>
      <c r="B826" s="0" t="s">
        <v>115</v>
      </c>
      <c r="C826" s="0" t="s">
        <v>45</v>
      </c>
      <c r="D826" s="0" t="s">
        <v>43</v>
      </c>
      <c r="J826" s="0" t="n">
        <v>10</v>
      </c>
      <c r="K826" s="0" t="n">
        <v>13</v>
      </c>
      <c r="L826" s="0" t="n">
        <v>130.354898391493</v>
      </c>
      <c r="M826" s="0" t="n">
        <v>0.9</v>
      </c>
      <c r="N826" s="0" t="n">
        <v>0.0853658738237482</v>
      </c>
      <c r="O826" s="0" t="n">
        <f aca="false">VLOOKUP(D826,'paramètres CI'!$A$1:$B$6,2)</f>
        <v>0.0935912806596305</v>
      </c>
    </row>
    <row r="827" customFormat="false" ht="13.8" hidden="false" customHeight="false" outlineLevel="0" collapsed="false">
      <c r="A827" s="0" t="s">
        <v>16</v>
      </c>
      <c r="B827" s="0" t="s">
        <v>115</v>
      </c>
      <c r="C827" s="0" t="s">
        <v>46</v>
      </c>
      <c r="D827" s="0" t="s">
        <v>43</v>
      </c>
      <c r="J827" s="0" t="n">
        <v>12</v>
      </c>
      <c r="K827" s="0" t="n">
        <v>13</v>
      </c>
      <c r="L827" s="0" t="n">
        <v>130.354898391493</v>
      </c>
      <c r="M827" s="0" t="n">
        <v>1</v>
      </c>
      <c r="N827" s="0" t="n">
        <v>9.99400359784132E-005</v>
      </c>
      <c r="O827" s="0" t="n">
        <f aca="false">VLOOKUP(D827,'paramètres CI'!$A$1:$B$6,2)</f>
        <v>0.0935912806596305</v>
      </c>
    </row>
    <row r="828" customFormat="false" ht="13.8" hidden="false" customHeight="false" outlineLevel="0" collapsed="false">
      <c r="A828" s="0" t="s">
        <v>16</v>
      </c>
      <c r="B828" s="0" t="s">
        <v>115</v>
      </c>
      <c r="C828" s="0" t="s">
        <v>48</v>
      </c>
      <c r="D828" s="0" t="s">
        <v>43</v>
      </c>
      <c r="J828" s="0" t="n">
        <v>47.0205700244107</v>
      </c>
      <c r="K828" s="0" t="n">
        <v>20</v>
      </c>
      <c r="L828" s="0" t="n">
        <v>134.64962765734</v>
      </c>
      <c r="M828" s="0" t="n">
        <v>2.78381860465116</v>
      </c>
      <c r="N828" s="0" t="n">
        <v>0.0818684874610743</v>
      </c>
      <c r="O828" s="0" t="n">
        <f aca="false">VLOOKUP(D828,'paramètres CI'!$A$1:$B$6,2)</f>
        <v>0.0935912806596305</v>
      </c>
    </row>
    <row r="829" customFormat="false" ht="13.8" hidden="false" customHeight="false" outlineLevel="0" collapsed="false">
      <c r="A829" s="0" t="s">
        <v>16</v>
      </c>
      <c r="B829" s="0" t="s">
        <v>115</v>
      </c>
      <c r="C829" s="0" t="s">
        <v>49</v>
      </c>
      <c r="D829" s="0" t="s">
        <v>43</v>
      </c>
      <c r="J829" s="0" t="n">
        <v>58.7757125305134</v>
      </c>
      <c r="K829" s="0" t="n">
        <v>20</v>
      </c>
      <c r="L829" s="0" t="n">
        <v>134.64962765734</v>
      </c>
      <c r="M829" s="0" t="n">
        <v>3.34058232558139</v>
      </c>
      <c r="N829" s="0" t="n">
        <v>9.99400359784132E-005</v>
      </c>
      <c r="O829" s="0" t="n">
        <f aca="false">VLOOKUP(D829,'paramètres CI'!$A$1:$B$6,2)</f>
        <v>0.0935912806596305</v>
      </c>
    </row>
    <row r="830" customFormat="false" ht="13.8" hidden="false" customHeight="false" outlineLevel="0" collapsed="false">
      <c r="A830" s="0" t="s">
        <v>16</v>
      </c>
      <c r="B830" s="0" t="s">
        <v>116</v>
      </c>
      <c r="C830" s="0" t="s">
        <v>32</v>
      </c>
      <c r="D830" s="0" t="s">
        <v>33</v>
      </c>
      <c r="J830" s="0" t="n">
        <v>19.6120739632056</v>
      </c>
      <c r="K830" s="0" t="n">
        <v>25</v>
      </c>
      <c r="L830" s="0" t="n">
        <v>77.9410297106426</v>
      </c>
      <c r="M830" s="0" t="n">
        <v>0.756825684520986</v>
      </c>
      <c r="N830" s="0" t="n">
        <v>0.0369850571103711</v>
      </c>
      <c r="O830" s="0" t="n">
        <f aca="false">VLOOKUP(D830,'paramètres CI'!$A$1:$B$6,2)</f>
        <v>0.033584731604575</v>
      </c>
    </row>
    <row r="831" customFormat="false" ht="13.8" hidden="false" customHeight="false" outlineLevel="0" collapsed="false">
      <c r="A831" s="0" t="s">
        <v>16</v>
      </c>
      <c r="B831" s="0" t="s">
        <v>116</v>
      </c>
      <c r="C831" s="0" t="s">
        <v>32</v>
      </c>
      <c r="D831" s="0" t="s">
        <v>34</v>
      </c>
      <c r="J831" s="0" t="n">
        <v>19.3390701707183</v>
      </c>
      <c r="K831" s="0" t="n">
        <v>25</v>
      </c>
      <c r="L831" s="0" t="n">
        <v>94.9443815570525</v>
      </c>
      <c r="M831" s="0" t="n">
        <v>0.821475317768496</v>
      </c>
      <c r="N831" s="0" t="n">
        <v>0.0629243242447048</v>
      </c>
      <c r="O831" s="0" t="n">
        <f aca="false">VLOOKUP(D831,'paramètres CI'!$A$1:$B$6,2)</f>
        <v>0.0424847883250769</v>
      </c>
    </row>
    <row r="832" customFormat="false" ht="13.8" hidden="false" customHeight="false" outlineLevel="0" collapsed="false">
      <c r="A832" s="0" t="s">
        <v>16</v>
      </c>
      <c r="B832" s="0" t="s">
        <v>116</v>
      </c>
      <c r="C832" s="0" t="s">
        <v>35</v>
      </c>
      <c r="D832" s="0" t="s">
        <v>33</v>
      </c>
      <c r="J832" s="0" t="n">
        <v>24.515092454007</v>
      </c>
      <c r="K832" s="0" t="n">
        <v>25</v>
      </c>
      <c r="L832" s="0" t="n">
        <v>77.9410297106426</v>
      </c>
      <c r="M832" s="0" t="n">
        <v>0.908190821425183</v>
      </c>
      <c r="N832" s="0" t="n">
        <v>9.9940035978413E-005</v>
      </c>
      <c r="O832" s="0" t="n">
        <f aca="false">VLOOKUP(D832,'paramètres CI'!$A$1:$B$6,2)</f>
        <v>0.033584731604575</v>
      </c>
    </row>
    <row r="833" customFormat="false" ht="13.8" hidden="false" customHeight="false" outlineLevel="0" collapsed="false">
      <c r="A833" s="0" t="s">
        <v>16</v>
      </c>
      <c r="B833" s="0" t="s">
        <v>116</v>
      </c>
      <c r="C833" s="0" t="s">
        <v>35</v>
      </c>
      <c r="D833" s="0" t="s">
        <v>34</v>
      </c>
      <c r="J833" s="0" t="n">
        <v>24.1738377133979</v>
      </c>
      <c r="K833" s="0" t="n">
        <v>25</v>
      </c>
      <c r="L833" s="0" t="n">
        <v>94.9443815570525</v>
      </c>
      <c r="M833" s="0" t="n">
        <v>0.985770381322194</v>
      </c>
      <c r="N833" s="0" t="n">
        <v>9.9940035978413E-005</v>
      </c>
      <c r="O833" s="0" t="n">
        <f aca="false">VLOOKUP(D833,'paramètres CI'!$A$1:$B$6,2)</f>
        <v>0.0424847883250769</v>
      </c>
    </row>
    <row r="834" customFormat="false" ht="13.8" hidden="false" customHeight="false" outlineLevel="0" collapsed="false">
      <c r="A834" s="0" t="s">
        <v>16</v>
      </c>
      <c r="B834" s="0" t="s">
        <v>116</v>
      </c>
      <c r="C834" s="0" t="s">
        <v>36</v>
      </c>
      <c r="D834" s="0" t="s">
        <v>37</v>
      </c>
      <c r="J834" s="0" t="n">
        <v>9.47005762135366</v>
      </c>
      <c r="K834" s="0" t="n">
        <v>20</v>
      </c>
      <c r="L834" s="0" t="n">
        <v>71.4765521990743</v>
      </c>
      <c r="M834" s="0" t="n">
        <v>0.764300861871125</v>
      </c>
      <c r="N834" s="0" t="n">
        <v>9.9940035978413E-005</v>
      </c>
      <c r="O834" s="0" t="n">
        <f aca="false">VLOOKUP(D834,'paramètres CI'!$A$1:$B$6,2)</f>
        <v>0.0385046990211696</v>
      </c>
    </row>
    <row r="835" customFormat="false" ht="13.8" hidden="false" customHeight="false" outlineLevel="0" collapsed="false">
      <c r="A835" s="0" t="s">
        <v>16</v>
      </c>
      <c r="B835" s="0" t="s">
        <v>116</v>
      </c>
      <c r="C835" s="0" t="s">
        <v>38</v>
      </c>
      <c r="D835" s="0" t="s">
        <v>39</v>
      </c>
      <c r="J835" s="0" t="n">
        <v>7.09832858540011</v>
      </c>
      <c r="K835" s="0" t="n">
        <v>20</v>
      </c>
      <c r="L835" s="0" t="n">
        <v>76.1520803679983</v>
      </c>
      <c r="M835" s="0" t="n">
        <v>0.990620621205464</v>
      </c>
      <c r="N835" s="0" t="n">
        <v>9.9940035978413E-005</v>
      </c>
      <c r="O835" s="0" t="n">
        <f aca="false">VLOOKUP(D835,'paramètres CI'!$A$1:$B$6,2)</f>
        <v>0.022045059962018</v>
      </c>
    </row>
    <row r="836" customFormat="false" ht="13.8" hidden="false" customHeight="false" outlineLevel="0" collapsed="false">
      <c r="A836" s="0" t="s">
        <v>16</v>
      </c>
      <c r="B836" s="0" t="s">
        <v>116</v>
      </c>
      <c r="C836" s="0" t="s">
        <v>40</v>
      </c>
      <c r="D836" s="0" t="s">
        <v>37</v>
      </c>
      <c r="J836" s="0" t="n">
        <v>7.57604609708293</v>
      </c>
      <c r="K836" s="0" t="n">
        <v>20</v>
      </c>
      <c r="L836" s="0" t="n">
        <v>71.4765521990743</v>
      </c>
      <c r="M836" s="0" t="n">
        <v>0.732812339238601</v>
      </c>
      <c r="N836" s="0" t="n">
        <v>0.0506763180719968</v>
      </c>
      <c r="O836" s="0" t="n">
        <f aca="false">VLOOKUP(D836,'paramètres CI'!$A$1:$B$6,2)</f>
        <v>0.0385046990211696</v>
      </c>
    </row>
    <row r="837" customFormat="false" ht="13.8" hidden="false" customHeight="false" outlineLevel="0" collapsed="false">
      <c r="A837" s="0" t="s">
        <v>16</v>
      </c>
      <c r="B837" s="0" t="s">
        <v>116</v>
      </c>
      <c r="C837" s="0" t="s">
        <v>41</v>
      </c>
      <c r="D837" s="0" t="s">
        <v>39</v>
      </c>
      <c r="J837" s="0" t="n">
        <v>5.67866286832009</v>
      </c>
      <c r="K837" s="0" t="n">
        <v>20</v>
      </c>
      <c r="L837" s="0" t="n">
        <v>76.1520803679983</v>
      </c>
      <c r="M837" s="0" t="n">
        <v>0.849278259539653</v>
      </c>
      <c r="N837" s="0" t="n">
        <v>0.66039206288608</v>
      </c>
      <c r="O837" s="0" t="n">
        <f aca="false">VLOOKUP(D837,'paramètres CI'!$A$1:$B$6,2)</f>
        <v>0.022045059962018</v>
      </c>
    </row>
    <row r="838" customFormat="false" ht="13.8" hidden="false" customHeight="false" outlineLevel="0" collapsed="false">
      <c r="A838" s="0" t="s">
        <v>16</v>
      </c>
      <c r="B838" s="0" t="s">
        <v>116</v>
      </c>
      <c r="C838" s="0" t="s">
        <v>45</v>
      </c>
      <c r="D838" s="0" t="s">
        <v>43</v>
      </c>
      <c r="J838" s="0" t="n">
        <v>10</v>
      </c>
      <c r="K838" s="0" t="n">
        <v>13</v>
      </c>
      <c r="L838" s="0" t="n">
        <v>64.1235572722441</v>
      </c>
      <c r="M838" s="0" t="n">
        <v>0.9</v>
      </c>
      <c r="N838" s="0" t="n">
        <v>0.103819347114927</v>
      </c>
      <c r="O838" s="0" t="n">
        <f aca="false">VLOOKUP(D838,'paramètres CI'!$A$1:$B$6,2)</f>
        <v>0.0935912806596305</v>
      </c>
    </row>
    <row r="839" customFormat="false" ht="13.8" hidden="false" customHeight="false" outlineLevel="0" collapsed="false">
      <c r="A839" s="0" t="s">
        <v>16</v>
      </c>
      <c r="B839" s="0" t="s">
        <v>116</v>
      </c>
      <c r="C839" s="0" t="s">
        <v>46</v>
      </c>
      <c r="D839" s="0" t="s">
        <v>43</v>
      </c>
      <c r="J839" s="0" t="n">
        <v>12</v>
      </c>
      <c r="K839" s="0" t="n">
        <v>13</v>
      </c>
      <c r="L839" s="0" t="n">
        <v>64.1235572722441</v>
      </c>
      <c r="M839" s="0" t="n">
        <v>1</v>
      </c>
      <c r="N839" s="0" t="n">
        <v>9.9940035978413E-005</v>
      </c>
      <c r="O839" s="0" t="n">
        <f aca="false">VLOOKUP(D839,'paramètres CI'!$A$1:$B$6,2)</f>
        <v>0.0935912806596305</v>
      </c>
    </row>
    <row r="840" customFormat="false" ht="13.8" hidden="false" customHeight="false" outlineLevel="0" collapsed="false">
      <c r="A840" s="0" t="s">
        <v>16</v>
      </c>
      <c r="B840" s="0" t="s">
        <v>116</v>
      </c>
      <c r="C840" s="0" t="s">
        <v>48</v>
      </c>
      <c r="D840" s="0" t="s">
        <v>43</v>
      </c>
      <c r="J840" s="0" t="n">
        <v>49.7164704363704</v>
      </c>
      <c r="K840" s="0" t="n">
        <v>20</v>
      </c>
      <c r="L840" s="0" t="n">
        <v>75.8977863493505</v>
      </c>
      <c r="M840" s="0" t="n">
        <v>2.78381860465116</v>
      </c>
      <c r="N840" s="0" t="n">
        <v>0.0846032503560499</v>
      </c>
      <c r="O840" s="0" t="n">
        <f aca="false">VLOOKUP(D840,'paramètres CI'!$A$1:$B$6,2)</f>
        <v>0.0935912806596305</v>
      </c>
    </row>
    <row r="841" customFormat="false" ht="13.8" hidden="false" customHeight="false" outlineLevel="0" collapsed="false">
      <c r="A841" s="0" t="s">
        <v>16</v>
      </c>
      <c r="B841" s="0" t="s">
        <v>116</v>
      </c>
      <c r="C841" s="0" t="s">
        <v>49</v>
      </c>
      <c r="D841" s="0" t="s">
        <v>43</v>
      </c>
      <c r="J841" s="0" t="n">
        <v>62.145588045463</v>
      </c>
      <c r="K841" s="0" t="n">
        <v>20</v>
      </c>
      <c r="L841" s="0" t="n">
        <v>75.8977863493505</v>
      </c>
      <c r="M841" s="0" t="n">
        <v>3.34058232558139</v>
      </c>
      <c r="N841" s="0" t="n">
        <v>9.9940035978413E-005</v>
      </c>
      <c r="O841" s="0" t="n">
        <f aca="false">VLOOKUP(D841,'paramètres CI'!$A$1:$B$6,2)</f>
        <v>0.0935912806596305</v>
      </c>
    </row>
    <row r="842" customFormat="false" ht="13.8" hidden="false" customHeight="false" outlineLevel="0" collapsed="false">
      <c r="A842" s="0" t="s">
        <v>16</v>
      </c>
      <c r="B842" s="0" t="s">
        <v>117</v>
      </c>
      <c r="C842" s="0" t="s">
        <v>32</v>
      </c>
      <c r="D842" s="0" t="s">
        <v>33</v>
      </c>
      <c r="J842" s="0" t="n">
        <v>18.3712386086762</v>
      </c>
      <c r="K842" s="0" t="n">
        <v>25</v>
      </c>
      <c r="L842" s="0" t="n">
        <v>76.2274214072904</v>
      </c>
      <c r="M842" s="0" t="n">
        <v>0.772846207374989</v>
      </c>
      <c r="N842" s="0" t="n">
        <v>0.0483888849922873</v>
      </c>
      <c r="O842" s="0" t="n">
        <f aca="false">VLOOKUP(D842,'paramètres CI'!$A$1:$B$6,2)</f>
        <v>0.033584731604575</v>
      </c>
    </row>
    <row r="843" customFormat="false" ht="13.8" hidden="false" customHeight="false" outlineLevel="0" collapsed="false">
      <c r="A843" s="0" t="s">
        <v>16</v>
      </c>
      <c r="B843" s="0" t="s">
        <v>117</v>
      </c>
      <c r="C843" s="0" t="s">
        <v>32</v>
      </c>
      <c r="D843" s="0" t="s">
        <v>34</v>
      </c>
      <c r="J843" s="0" t="n">
        <v>18.1060530596376</v>
      </c>
      <c r="K843" s="0" t="n">
        <v>25</v>
      </c>
      <c r="L843" s="0" t="n">
        <v>86.8211915046359</v>
      </c>
      <c r="M843" s="0" t="n">
        <v>0.802734490196715</v>
      </c>
      <c r="N843" s="0" t="n">
        <v>0.0521881070241796</v>
      </c>
      <c r="O843" s="0" t="n">
        <f aca="false">VLOOKUP(D843,'paramètres CI'!$A$1:$B$6,2)</f>
        <v>0.0424847883250769</v>
      </c>
    </row>
    <row r="844" customFormat="false" ht="13.8" hidden="false" customHeight="false" outlineLevel="0" collapsed="false">
      <c r="A844" s="0" t="s">
        <v>16</v>
      </c>
      <c r="B844" s="0" t="s">
        <v>117</v>
      </c>
      <c r="C844" s="0" t="s">
        <v>35</v>
      </c>
      <c r="D844" s="0" t="s">
        <v>33</v>
      </c>
      <c r="J844" s="0" t="n">
        <v>22.9640482608453</v>
      </c>
      <c r="K844" s="0" t="n">
        <v>25</v>
      </c>
      <c r="L844" s="0" t="n">
        <v>76.2274214072904</v>
      </c>
      <c r="M844" s="0" t="n">
        <v>0.927415448849987</v>
      </c>
      <c r="N844" s="0" t="n">
        <v>9.99400359784131E-005</v>
      </c>
      <c r="O844" s="0" t="n">
        <f aca="false">VLOOKUP(D844,'paramètres CI'!$A$1:$B$6,2)</f>
        <v>0.033584731604575</v>
      </c>
    </row>
    <row r="845" customFormat="false" ht="13.8" hidden="false" customHeight="false" outlineLevel="0" collapsed="false">
      <c r="A845" s="0" t="s">
        <v>16</v>
      </c>
      <c r="B845" s="0" t="s">
        <v>117</v>
      </c>
      <c r="C845" s="0" t="s">
        <v>35</v>
      </c>
      <c r="D845" s="0" t="s">
        <v>34</v>
      </c>
      <c r="J845" s="0" t="n">
        <v>22.6325663245471</v>
      </c>
      <c r="K845" s="0" t="n">
        <v>25</v>
      </c>
      <c r="L845" s="0" t="n">
        <v>86.8211915046359</v>
      </c>
      <c r="M845" s="0" t="n">
        <v>0.963281388236056</v>
      </c>
      <c r="N845" s="0" t="n">
        <v>9.99400359784131E-005</v>
      </c>
      <c r="O845" s="0" t="n">
        <f aca="false">VLOOKUP(D845,'paramètres CI'!$A$1:$B$6,2)</f>
        <v>0.0424847883250769</v>
      </c>
    </row>
    <row r="846" customFormat="false" ht="13.8" hidden="false" customHeight="false" outlineLevel="0" collapsed="false">
      <c r="A846" s="0" t="s">
        <v>16</v>
      </c>
      <c r="B846" s="0" t="s">
        <v>117</v>
      </c>
      <c r="C846" s="0" t="s">
        <v>36</v>
      </c>
      <c r="D846" s="0" t="s">
        <v>37</v>
      </c>
      <c r="J846" s="0" t="n">
        <v>9.54147274774737</v>
      </c>
      <c r="K846" s="0" t="n">
        <v>20</v>
      </c>
      <c r="L846" s="0" t="n">
        <v>73.2176674238429</v>
      </c>
      <c r="M846" s="0" t="n">
        <v>0.764229157568996</v>
      </c>
      <c r="N846" s="0" t="n">
        <v>9.99400359784131E-005</v>
      </c>
      <c r="O846" s="0" t="n">
        <f aca="false">VLOOKUP(D846,'paramètres CI'!$A$1:$B$6,2)</f>
        <v>0.0385046990211696</v>
      </c>
    </row>
    <row r="847" customFormat="false" ht="13.8" hidden="false" customHeight="false" outlineLevel="0" collapsed="false">
      <c r="A847" s="0" t="s">
        <v>16</v>
      </c>
      <c r="B847" s="0" t="s">
        <v>117</v>
      </c>
      <c r="C847" s="0" t="s">
        <v>38</v>
      </c>
      <c r="D847" s="0" t="s">
        <v>39</v>
      </c>
      <c r="J847" s="0" t="n">
        <v>7.02385351951862</v>
      </c>
      <c r="K847" s="0" t="n">
        <v>20</v>
      </c>
      <c r="L847" s="0" t="n">
        <v>75.3204572932525</v>
      </c>
      <c r="M847" s="0" t="n">
        <v>0.990636064771512</v>
      </c>
      <c r="N847" s="0" t="n">
        <v>9.99400359784131E-005</v>
      </c>
      <c r="O847" s="0" t="n">
        <f aca="false">VLOOKUP(D847,'paramètres CI'!$A$1:$B$6,2)</f>
        <v>0.022045059962018</v>
      </c>
    </row>
    <row r="848" customFormat="false" ht="13.8" hidden="false" customHeight="false" outlineLevel="0" collapsed="false">
      <c r="A848" s="0" t="s">
        <v>16</v>
      </c>
      <c r="B848" s="0" t="s">
        <v>117</v>
      </c>
      <c r="C848" s="0" t="s">
        <v>40</v>
      </c>
      <c r="D848" s="0" t="s">
        <v>37</v>
      </c>
      <c r="J848" s="0" t="n">
        <v>7.6331781981979</v>
      </c>
      <c r="K848" s="0" t="n">
        <v>20</v>
      </c>
      <c r="L848" s="0" t="n">
        <v>73.2176674238429</v>
      </c>
      <c r="M848" s="0" t="n">
        <v>0.732812339238601</v>
      </c>
      <c r="N848" s="0" t="n">
        <v>0.0511676034583288</v>
      </c>
      <c r="O848" s="0" t="n">
        <f aca="false">VLOOKUP(D848,'paramètres CI'!$A$1:$B$6,2)</f>
        <v>0.0385046990211696</v>
      </c>
    </row>
    <row r="849" customFormat="false" ht="13.8" hidden="false" customHeight="false" outlineLevel="0" collapsed="false">
      <c r="A849" s="0" t="s">
        <v>16</v>
      </c>
      <c r="B849" s="0" t="s">
        <v>117</v>
      </c>
      <c r="C849" s="0" t="s">
        <v>41</v>
      </c>
      <c r="D849" s="0" t="s">
        <v>39</v>
      </c>
      <c r="J849" s="0" t="n">
        <v>5.6190828156149</v>
      </c>
      <c r="K849" s="0" t="n">
        <v>20</v>
      </c>
      <c r="L849" s="0" t="n">
        <v>75.3204572932525</v>
      </c>
      <c r="M849" s="0" t="n">
        <v>0.849278259539653</v>
      </c>
      <c r="N849" s="0" t="n">
        <v>0.6511232145683</v>
      </c>
      <c r="O849" s="0" t="n">
        <f aca="false">VLOOKUP(D849,'paramètres CI'!$A$1:$B$6,2)</f>
        <v>0.022045059962018</v>
      </c>
    </row>
    <row r="850" customFormat="false" ht="13.8" hidden="false" customHeight="false" outlineLevel="0" collapsed="false">
      <c r="A850" s="0" t="s">
        <v>16</v>
      </c>
      <c r="B850" s="0" t="s">
        <v>117</v>
      </c>
      <c r="C850" s="0" t="s">
        <v>45</v>
      </c>
      <c r="D850" s="0" t="s">
        <v>43</v>
      </c>
      <c r="J850" s="0" t="n">
        <v>10</v>
      </c>
      <c r="K850" s="0" t="n">
        <v>13</v>
      </c>
      <c r="L850" s="0" t="n">
        <v>63.3727039568863</v>
      </c>
      <c r="M850" s="0" t="n">
        <v>0.9</v>
      </c>
      <c r="N850" s="0" t="n">
        <v>0.10759580206562</v>
      </c>
      <c r="O850" s="0" t="n">
        <f aca="false">VLOOKUP(D850,'paramètres CI'!$A$1:$B$6,2)</f>
        <v>0.0935912806596305</v>
      </c>
    </row>
    <row r="851" customFormat="false" ht="13.8" hidden="false" customHeight="false" outlineLevel="0" collapsed="false">
      <c r="A851" s="0" t="s">
        <v>16</v>
      </c>
      <c r="B851" s="0" t="s">
        <v>117</v>
      </c>
      <c r="C851" s="0" t="s">
        <v>46</v>
      </c>
      <c r="D851" s="0" t="s">
        <v>43</v>
      </c>
      <c r="J851" s="0" t="n">
        <v>12</v>
      </c>
      <c r="K851" s="0" t="n">
        <v>13</v>
      </c>
      <c r="L851" s="0" t="n">
        <v>63.3727039568863</v>
      </c>
      <c r="M851" s="0" t="n">
        <v>1</v>
      </c>
      <c r="N851" s="0" t="n">
        <v>9.99400359784131E-005</v>
      </c>
      <c r="O851" s="0" t="n">
        <f aca="false">VLOOKUP(D851,'paramètres CI'!$A$1:$B$6,2)</f>
        <v>0.0935912806596305</v>
      </c>
    </row>
    <row r="852" customFormat="false" ht="13.8" hidden="false" customHeight="false" outlineLevel="0" collapsed="false">
      <c r="A852" s="0" t="s">
        <v>16</v>
      </c>
      <c r="B852" s="0" t="s">
        <v>117</v>
      </c>
      <c r="C852" s="0" t="s">
        <v>48</v>
      </c>
      <c r="D852" s="0" t="s">
        <v>43</v>
      </c>
      <c r="J852" s="0" t="n">
        <v>50.8127885456372</v>
      </c>
      <c r="K852" s="0" t="n">
        <v>20</v>
      </c>
      <c r="L852" s="0" t="n">
        <v>73.6068494491838</v>
      </c>
      <c r="M852" s="0" t="n">
        <v>2.78381860465116</v>
      </c>
      <c r="N852" s="0" t="n">
        <v>0.088936747675414</v>
      </c>
      <c r="O852" s="0" t="n">
        <f aca="false">VLOOKUP(D852,'paramètres CI'!$A$1:$B$6,2)</f>
        <v>0.0935912806596305</v>
      </c>
    </row>
    <row r="853" customFormat="false" ht="13.8" hidden="false" customHeight="false" outlineLevel="0" collapsed="false">
      <c r="A853" s="0" t="s">
        <v>16</v>
      </c>
      <c r="B853" s="0" t="s">
        <v>117</v>
      </c>
      <c r="C853" s="0" t="s">
        <v>49</v>
      </c>
      <c r="D853" s="0" t="s">
        <v>43</v>
      </c>
      <c r="J853" s="0" t="n">
        <v>63.5159856820464</v>
      </c>
      <c r="K853" s="0" t="n">
        <v>20</v>
      </c>
      <c r="L853" s="0" t="n">
        <v>73.6068494491838</v>
      </c>
      <c r="M853" s="0" t="n">
        <v>3.34058232558139</v>
      </c>
      <c r="N853" s="0" t="n">
        <v>9.99400359784131E-005</v>
      </c>
      <c r="O853" s="0" t="n">
        <f aca="false">VLOOKUP(D853,'paramètres CI'!$A$1:$B$6,2)</f>
        <v>0.0935912806596305</v>
      </c>
    </row>
    <row r="854" customFormat="false" ht="13.8" hidden="false" customHeight="false" outlineLevel="0" collapsed="false">
      <c r="A854" s="0" t="s">
        <v>16</v>
      </c>
      <c r="B854" s="0" t="s">
        <v>118</v>
      </c>
      <c r="C854" s="0" t="s">
        <v>32</v>
      </c>
      <c r="D854" s="0" t="s">
        <v>33</v>
      </c>
      <c r="J854" s="0" t="n">
        <v>20.6024438987424</v>
      </c>
      <c r="K854" s="0" t="n">
        <v>25</v>
      </c>
      <c r="L854" s="0" t="n">
        <v>96.1165122512631</v>
      </c>
      <c r="M854" s="0" t="n">
        <v>0.78443274938515</v>
      </c>
      <c r="N854" s="0" t="n">
        <v>0.0181915067514793</v>
      </c>
      <c r="O854" s="0" t="n">
        <f aca="false">VLOOKUP(D854,'paramètres CI'!$A$1:$B$6,2)</f>
        <v>0.033584731604575</v>
      </c>
    </row>
    <row r="855" customFormat="false" ht="13.8" hidden="false" customHeight="false" outlineLevel="0" collapsed="false">
      <c r="A855" s="0" t="s">
        <v>16</v>
      </c>
      <c r="B855" s="0" t="s">
        <v>118</v>
      </c>
      <c r="C855" s="0" t="s">
        <v>32</v>
      </c>
      <c r="D855" s="0" t="s">
        <v>34</v>
      </c>
      <c r="J855" s="0" t="n">
        <v>22.828712866623</v>
      </c>
      <c r="K855" s="0" t="n">
        <v>25</v>
      </c>
      <c r="L855" s="0" t="n">
        <v>90.1609856464431</v>
      </c>
      <c r="M855" s="0" t="n">
        <v>0.901379812636646</v>
      </c>
      <c r="N855" s="0" t="n">
        <v>0.0346878372655768</v>
      </c>
      <c r="O855" s="0" t="n">
        <f aca="false">VLOOKUP(D855,'paramètres CI'!$A$1:$B$6,2)</f>
        <v>0.0424847883250769</v>
      </c>
    </row>
    <row r="856" customFormat="false" ht="13.8" hidden="false" customHeight="false" outlineLevel="0" collapsed="false">
      <c r="A856" s="0" t="s">
        <v>16</v>
      </c>
      <c r="B856" s="0" t="s">
        <v>118</v>
      </c>
      <c r="C856" s="0" t="s">
        <v>35</v>
      </c>
      <c r="D856" s="0" t="s">
        <v>33</v>
      </c>
      <c r="J856" s="0" t="n">
        <v>25.753054873428</v>
      </c>
      <c r="K856" s="0" t="n">
        <v>25</v>
      </c>
      <c r="L856" s="0" t="n">
        <v>96.1165122512631</v>
      </c>
      <c r="M856" s="0" t="n">
        <v>0.941319299262179</v>
      </c>
      <c r="N856" s="0" t="n">
        <v>9.99400359784131E-005</v>
      </c>
      <c r="O856" s="0" t="n">
        <f aca="false">VLOOKUP(D856,'paramètres CI'!$A$1:$B$6,2)</f>
        <v>0.033584731604575</v>
      </c>
    </row>
    <row r="857" customFormat="false" ht="13.8" hidden="false" customHeight="false" outlineLevel="0" collapsed="false">
      <c r="A857" s="0" t="s">
        <v>16</v>
      </c>
      <c r="B857" s="0" t="s">
        <v>118</v>
      </c>
      <c r="C857" s="0" t="s">
        <v>35</v>
      </c>
      <c r="D857" s="0" t="s">
        <v>34</v>
      </c>
      <c r="J857" s="0" t="n">
        <v>28.5358910832787</v>
      </c>
      <c r="K857" s="0" t="n">
        <v>25</v>
      </c>
      <c r="L857" s="0" t="n">
        <v>90.1609856464431</v>
      </c>
      <c r="M857" s="0" t="n">
        <v>1.08165577516398</v>
      </c>
      <c r="N857" s="0" t="n">
        <v>9.99400359784131E-005</v>
      </c>
      <c r="O857" s="0" t="n">
        <f aca="false">VLOOKUP(D857,'paramètres CI'!$A$1:$B$6,2)</f>
        <v>0.0424847883250769</v>
      </c>
    </row>
    <row r="858" customFormat="false" ht="13.8" hidden="false" customHeight="false" outlineLevel="0" collapsed="false">
      <c r="A858" s="0" t="s">
        <v>16</v>
      </c>
      <c r="B858" s="0" t="s">
        <v>118</v>
      </c>
      <c r="C858" s="0" t="s">
        <v>36</v>
      </c>
      <c r="D858" s="0" t="s">
        <v>37</v>
      </c>
      <c r="J858" s="0" t="n">
        <v>15.2471192636247</v>
      </c>
      <c r="K858" s="0" t="n">
        <v>20</v>
      </c>
      <c r="L858" s="0" t="n">
        <v>89.1716455026001</v>
      </c>
      <c r="M858" s="0" t="n">
        <v>0.760180594165539</v>
      </c>
      <c r="N858" s="0" t="n">
        <v>9.99400359784131E-005</v>
      </c>
      <c r="O858" s="0" t="n">
        <f aca="false">VLOOKUP(D858,'paramètres CI'!$A$1:$B$6,2)</f>
        <v>0.0385046990211696</v>
      </c>
    </row>
    <row r="859" customFormat="false" ht="13.8" hidden="false" customHeight="false" outlineLevel="0" collapsed="false">
      <c r="A859" s="0" t="s">
        <v>16</v>
      </c>
      <c r="B859" s="0" t="s">
        <v>118</v>
      </c>
      <c r="C859" s="0" t="s">
        <v>38</v>
      </c>
      <c r="D859" s="0" t="s">
        <v>39</v>
      </c>
      <c r="J859" s="0" t="n">
        <v>11.3399059347018</v>
      </c>
      <c r="K859" s="0" t="n">
        <v>20</v>
      </c>
      <c r="L859" s="0" t="n">
        <v>87.7611064060842</v>
      </c>
      <c r="M859" s="0" t="n">
        <v>0.986495619265336</v>
      </c>
      <c r="N859" s="0" t="n">
        <v>9.99400359784131E-005</v>
      </c>
      <c r="O859" s="0" t="n">
        <f aca="false">VLOOKUP(D859,'paramètres CI'!$A$1:$B$6,2)</f>
        <v>0.022045059962018</v>
      </c>
    </row>
    <row r="860" customFormat="false" ht="13.8" hidden="false" customHeight="false" outlineLevel="0" collapsed="false">
      <c r="A860" s="0" t="s">
        <v>16</v>
      </c>
      <c r="B860" s="0" t="s">
        <v>118</v>
      </c>
      <c r="C860" s="0" t="s">
        <v>40</v>
      </c>
      <c r="D860" s="0" t="s">
        <v>37</v>
      </c>
      <c r="J860" s="0" t="n">
        <v>12.1976954108997</v>
      </c>
      <c r="K860" s="0" t="n">
        <v>20</v>
      </c>
      <c r="L860" s="0" t="n">
        <v>89.1716455026001</v>
      </c>
      <c r="M860" s="0" t="n">
        <v>0.55742584562181</v>
      </c>
      <c r="N860" s="0" t="n">
        <v>0.0754849125172588</v>
      </c>
      <c r="O860" s="0" t="n">
        <f aca="false">VLOOKUP(D860,'paramètres CI'!$A$1:$B$6,2)</f>
        <v>0.0385046990211696</v>
      </c>
    </row>
    <row r="861" customFormat="false" ht="13.8" hidden="false" customHeight="false" outlineLevel="0" collapsed="false">
      <c r="A861" s="0" t="s">
        <v>16</v>
      </c>
      <c r="B861" s="0" t="s">
        <v>118</v>
      </c>
      <c r="C861" s="0" t="s">
        <v>41</v>
      </c>
      <c r="D861" s="0" t="s">
        <v>39</v>
      </c>
      <c r="J861" s="0" t="n">
        <v>9.07192474776141</v>
      </c>
      <c r="K861" s="0" t="n">
        <v>20</v>
      </c>
      <c r="L861" s="0" t="n">
        <v>87.7611064060842</v>
      </c>
      <c r="M861" s="0" t="n">
        <v>0.873436477380091</v>
      </c>
      <c r="N861" s="0" t="n">
        <v>0.663682343478983</v>
      </c>
      <c r="O861" s="0" t="n">
        <f aca="false">VLOOKUP(D861,'paramètres CI'!$A$1:$B$6,2)</f>
        <v>0.022045059962018</v>
      </c>
    </row>
    <row r="862" customFormat="false" ht="13.8" hidden="false" customHeight="false" outlineLevel="0" collapsed="false">
      <c r="A862" s="0" t="s">
        <v>16</v>
      </c>
      <c r="B862" s="0" t="s">
        <v>118</v>
      </c>
      <c r="C862" s="0" t="s">
        <v>45</v>
      </c>
      <c r="D862" s="0" t="s">
        <v>43</v>
      </c>
      <c r="J862" s="0" t="n">
        <v>10</v>
      </c>
      <c r="K862" s="0" t="n">
        <v>13</v>
      </c>
      <c r="L862" s="0" t="n">
        <v>83.9943941419106</v>
      </c>
      <c r="M862" s="0" t="n">
        <v>0.9</v>
      </c>
      <c r="N862" s="0" t="n">
        <v>0.105597800098103</v>
      </c>
      <c r="O862" s="0" t="n">
        <f aca="false">VLOOKUP(D862,'paramètres CI'!$A$1:$B$6,2)</f>
        <v>0.0935912806596305</v>
      </c>
    </row>
    <row r="863" customFormat="false" ht="13.8" hidden="false" customHeight="false" outlineLevel="0" collapsed="false">
      <c r="A863" s="0" t="s">
        <v>16</v>
      </c>
      <c r="B863" s="0" t="s">
        <v>118</v>
      </c>
      <c r="C863" s="0" t="s">
        <v>46</v>
      </c>
      <c r="D863" s="0" t="s">
        <v>43</v>
      </c>
      <c r="J863" s="0" t="n">
        <v>12</v>
      </c>
      <c r="K863" s="0" t="n">
        <v>13</v>
      </c>
      <c r="L863" s="0" t="n">
        <v>83.9943941419106</v>
      </c>
      <c r="M863" s="0" t="n">
        <v>1</v>
      </c>
      <c r="N863" s="0" t="n">
        <v>9.99400359784131E-005</v>
      </c>
      <c r="O863" s="0" t="n">
        <f aca="false">VLOOKUP(D863,'paramètres CI'!$A$1:$B$6,2)</f>
        <v>0.0935912806596305</v>
      </c>
    </row>
    <row r="864" customFormat="false" ht="13.8" hidden="false" customHeight="false" outlineLevel="0" collapsed="false">
      <c r="A864" s="0" t="s">
        <v>16</v>
      </c>
      <c r="B864" s="0" t="s">
        <v>118</v>
      </c>
      <c r="C864" s="0" t="s">
        <v>48</v>
      </c>
      <c r="D864" s="0" t="s">
        <v>43</v>
      </c>
      <c r="J864" s="0" t="n">
        <v>59.8660506994984</v>
      </c>
      <c r="K864" s="0" t="n">
        <v>20</v>
      </c>
      <c r="L864" s="0" t="n">
        <v>89.7446579640041</v>
      </c>
      <c r="M864" s="0" t="n">
        <v>2.78381860465116</v>
      </c>
      <c r="N864" s="0" t="n">
        <v>0.101755959672729</v>
      </c>
      <c r="O864" s="0" t="n">
        <f aca="false">VLOOKUP(D864,'paramètres CI'!$A$1:$B$6,2)</f>
        <v>0.0935912806596305</v>
      </c>
    </row>
    <row r="865" customFormat="false" ht="13.8" hidden="false" customHeight="false" outlineLevel="0" collapsed="false">
      <c r="A865" s="0" t="s">
        <v>16</v>
      </c>
      <c r="B865" s="0" t="s">
        <v>118</v>
      </c>
      <c r="C865" s="0" t="s">
        <v>49</v>
      </c>
      <c r="D865" s="0" t="s">
        <v>43</v>
      </c>
      <c r="J865" s="0" t="n">
        <v>74.832563374373</v>
      </c>
      <c r="K865" s="0" t="n">
        <v>20</v>
      </c>
      <c r="L865" s="0" t="n">
        <v>89.7446579640041</v>
      </c>
      <c r="M865" s="0" t="n">
        <v>3.34058232558139</v>
      </c>
      <c r="N865" s="0" t="n">
        <v>9.99400359784131E-005</v>
      </c>
      <c r="O865" s="0" t="n">
        <f aca="false">VLOOKUP(D865,'paramètres CI'!$A$1:$B$6,2)</f>
        <v>0.0935912806596305</v>
      </c>
    </row>
    <row r="866" customFormat="false" ht="13.8" hidden="false" customHeight="false" outlineLevel="0" collapsed="false">
      <c r="A866" s="0" t="s">
        <v>16</v>
      </c>
      <c r="B866" s="0" t="s">
        <v>119</v>
      </c>
      <c r="C866" s="0" t="s">
        <v>32</v>
      </c>
      <c r="D866" s="0" t="s">
        <v>33</v>
      </c>
      <c r="J866" s="0" t="n">
        <v>17.5126500742504</v>
      </c>
      <c r="K866" s="0" t="n">
        <v>25</v>
      </c>
      <c r="L866" s="0" t="n">
        <v>84.9870303965161</v>
      </c>
      <c r="M866" s="0" t="n">
        <v>0.789730031112857</v>
      </c>
      <c r="N866" s="0" t="n">
        <v>0.0798668675993982</v>
      </c>
      <c r="O866" s="0" t="n">
        <f aca="false">VLOOKUP(D866,'paramètres CI'!$A$1:$B$6,2)</f>
        <v>0.033584731604575</v>
      </c>
    </row>
    <row r="867" customFormat="false" ht="13.8" hidden="false" customHeight="false" outlineLevel="0" collapsed="false">
      <c r="A867" s="0" t="s">
        <v>16</v>
      </c>
      <c r="B867" s="0" t="s">
        <v>119</v>
      </c>
      <c r="C867" s="0" t="s">
        <v>32</v>
      </c>
      <c r="D867" s="0" t="s">
        <v>34</v>
      </c>
      <c r="J867" s="0" t="n">
        <v>18.016336430897</v>
      </c>
      <c r="K867" s="0" t="n">
        <v>25</v>
      </c>
      <c r="L867" s="0" t="n">
        <v>84.6488477841346</v>
      </c>
      <c r="M867" s="0" t="n">
        <v>0.916004462724194</v>
      </c>
      <c r="N867" s="0" t="n">
        <v>0.194527500886256</v>
      </c>
      <c r="O867" s="0" t="n">
        <f aca="false">VLOOKUP(D867,'paramètres CI'!$A$1:$B$6,2)</f>
        <v>0.0424847883250769</v>
      </c>
    </row>
    <row r="868" customFormat="false" ht="13.8" hidden="false" customHeight="false" outlineLevel="0" collapsed="false">
      <c r="A868" s="0" t="s">
        <v>16</v>
      </c>
      <c r="B868" s="0" t="s">
        <v>119</v>
      </c>
      <c r="C868" s="0" t="s">
        <v>35</v>
      </c>
      <c r="D868" s="0" t="s">
        <v>33</v>
      </c>
      <c r="J868" s="0" t="n">
        <v>21.890812592813</v>
      </c>
      <c r="K868" s="0" t="n">
        <v>25</v>
      </c>
      <c r="L868" s="0" t="n">
        <v>84.9870303965161</v>
      </c>
      <c r="M868" s="0" t="n">
        <v>0.947676037335427</v>
      </c>
      <c r="N868" s="0" t="n">
        <v>9.99400359784131E-005</v>
      </c>
      <c r="O868" s="0" t="n">
        <f aca="false">VLOOKUP(D868,'paramètres CI'!$A$1:$B$6,2)</f>
        <v>0.033584731604575</v>
      </c>
    </row>
    <row r="869" customFormat="false" ht="13.8" hidden="false" customHeight="false" outlineLevel="0" collapsed="false">
      <c r="A869" s="0" t="s">
        <v>16</v>
      </c>
      <c r="B869" s="0" t="s">
        <v>119</v>
      </c>
      <c r="C869" s="0" t="s">
        <v>35</v>
      </c>
      <c r="D869" s="0" t="s">
        <v>34</v>
      </c>
      <c r="J869" s="0" t="n">
        <v>22.5204205386213</v>
      </c>
      <c r="K869" s="0" t="n">
        <v>25</v>
      </c>
      <c r="L869" s="0" t="n">
        <v>84.6488477841346</v>
      </c>
      <c r="M869" s="0" t="n">
        <v>1.09920535526903</v>
      </c>
      <c r="N869" s="0" t="n">
        <v>9.99400359784131E-005</v>
      </c>
      <c r="O869" s="0" t="n">
        <f aca="false">VLOOKUP(D869,'paramètres CI'!$A$1:$B$6,2)</f>
        <v>0.0424847883250769</v>
      </c>
    </row>
    <row r="870" customFormat="false" ht="13.8" hidden="false" customHeight="false" outlineLevel="0" collapsed="false">
      <c r="A870" s="0" t="s">
        <v>16</v>
      </c>
      <c r="B870" s="0" t="s">
        <v>119</v>
      </c>
      <c r="C870" s="0" t="s">
        <v>36</v>
      </c>
      <c r="D870" s="0" t="s">
        <v>37</v>
      </c>
      <c r="J870" s="0" t="n">
        <v>12.8863218788234</v>
      </c>
      <c r="K870" s="0" t="n">
        <v>20</v>
      </c>
      <c r="L870" s="0" t="n">
        <v>50.7005342812111</v>
      </c>
      <c r="M870" s="0" t="n">
        <v>0.759390536863586</v>
      </c>
      <c r="N870" s="0" t="n">
        <v>9.99400359784131E-005</v>
      </c>
      <c r="O870" s="0" t="n">
        <f aca="false">VLOOKUP(D870,'paramètres CI'!$A$1:$B$6,2)</f>
        <v>0.0385046990211696</v>
      </c>
    </row>
    <row r="871" customFormat="false" ht="13.8" hidden="false" customHeight="false" outlineLevel="0" collapsed="false">
      <c r="A871" s="0" t="s">
        <v>16</v>
      </c>
      <c r="B871" s="0" t="s">
        <v>119</v>
      </c>
      <c r="C871" s="0" t="s">
        <v>38</v>
      </c>
      <c r="D871" s="0" t="s">
        <v>39</v>
      </c>
      <c r="J871" s="0" t="n">
        <v>9.86270623005846</v>
      </c>
      <c r="K871" s="0" t="n">
        <v>20</v>
      </c>
      <c r="L871" s="0" t="n">
        <v>81.7163141651742</v>
      </c>
      <c r="M871" s="0" t="n">
        <v>0.985731096462153</v>
      </c>
      <c r="N871" s="0" t="n">
        <v>9.99400359784131E-005</v>
      </c>
      <c r="O871" s="0" t="n">
        <f aca="false">VLOOKUP(D871,'paramètres CI'!$A$1:$B$6,2)</f>
        <v>0.022045059962018</v>
      </c>
    </row>
    <row r="872" customFormat="false" ht="13.8" hidden="false" customHeight="false" outlineLevel="0" collapsed="false">
      <c r="A872" s="0" t="s">
        <v>16</v>
      </c>
      <c r="B872" s="0" t="s">
        <v>119</v>
      </c>
      <c r="C872" s="0" t="s">
        <v>40</v>
      </c>
      <c r="D872" s="0" t="s">
        <v>37</v>
      </c>
      <c r="J872" s="0" t="n">
        <v>10.3090575030587</v>
      </c>
      <c r="K872" s="0" t="n">
        <v>20</v>
      </c>
      <c r="L872" s="0" t="n">
        <v>50.7005342812111</v>
      </c>
      <c r="M872" s="0" t="n">
        <v>0.708387461708969</v>
      </c>
      <c r="N872" s="0" t="n">
        <v>0.00110777732415969</v>
      </c>
      <c r="O872" s="0" t="n">
        <f aca="false">VLOOKUP(D872,'paramètres CI'!$A$1:$B$6,2)</f>
        <v>0.0385046990211696</v>
      </c>
    </row>
    <row r="873" customFormat="false" ht="13.8" hidden="false" customHeight="false" outlineLevel="0" collapsed="false">
      <c r="A873" s="0" t="s">
        <v>16</v>
      </c>
      <c r="B873" s="0" t="s">
        <v>119</v>
      </c>
      <c r="C873" s="0" t="s">
        <v>41</v>
      </c>
      <c r="D873" s="0" t="s">
        <v>39</v>
      </c>
      <c r="J873" s="0" t="n">
        <v>7.89016498404676</v>
      </c>
      <c r="K873" s="0" t="n">
        <v>20</v>
      </c>
      <c r="L873" s="0" t="n">
        <v>81.7163141651742</v>
      </c>
      <c r="M873" s="0" t="n">
        <v>0.725797805038307</v>
      </c>
      <c r="N873" s="0" t="n">
        <v>0.559172223196571</v>
      </c>
      <c r="O873" s="0" t="n">
        <f aca="false">VLOOKUP(D873,'paramètres CI'!$A$1:$B$6,2)</f>
        <v>0.022045059962018</v>
      </c>
    </row>
    <row r="874" customFormat="false" ht="13.8" hidden="false" customHeight="false" outlineLevel="0" collapsed="false">
      <c r="A874" s="0" t="s">
        <v>16</v>
      </c>
      <c r="B874" s="0" t="s">
        <v>119</v>
      </c>
      <c r="C874" s="0" t="s">
        <v>45</v>
      </c>
      <c r="D874" s="0" t="s">
        <v>43</v>
      </c>
      <c r="J874" s="0" t="n">
        <v>10</v>
      </c>
      <c r="K874" s="0" t="n">
        <v>13</v>
      </c>
      <c r="L874" s="0" t="n">
        <v>106.530101287757</v>
      </c>
      <c r="M874" s="0" t="n">
        <v>0.9</v>
      </c>
      <c r="N874" s="0" t="n">
        <v>0.14736772949972</v>
      </c>
      <c r="O874" s="0" t="n">
        <f aca="false">VLOOKUP(D874,'paramètres CI'!$A$1:$B$6,2)</f>
        <v>0.0935912806596305</v>
      </c>
    </row>
    <row r="875" customFormat="false" ht="13.8" hidden="false" customHeight="false" outlineLevel="0" collapsed="false">
      <c r="A875" s="0" t="s">
        <v>16</v>
      </c>
      <c r="B875" s="0" t="s">
        <v>119</v>
      </c>
      <c r="C875" s="0" t="s">
        <v>46</v>
      </c>
      <c r="D875" s="0" t="s">
        <v>43</v>
      </c>
      <c r="J875" s="0" t="n">
        <v>12</v>
      </c>
      <c r="K875" s="0" t="n">
        <v>13</v>
      </c>
      <c r="L875" s="0" t="n">
        <v>106.530101287757</v>
      </c>
      <c r="M875" s="0" t="n">
        <v>1</v>
      </c>
      <c r="N875" s="0" t="n">
        <v>9.99400359784131E-005</v>
      </c>
      <c r="O875" s="0" t="n">
        <f aca="false">VLOOKUP(D875,'paramètres CI'!$A$1:$B$6,2)</f>
        <v>0.0935912806596305</v>
      </c>
    </row>
    <row r="876" customFormat="false" ht="13.8" hidden="false" customHeight="false" outlineLevel="0" collapsed="false">
      <c r="A876" s="0" t="s">
        <v>16</v>
      </c>
      <c r="B876" s="0" t="s">
        <v>119</v>
      </c>
      <c r="C876" s="0" t="s">
        <v>48</v>
      </c>
      <c r="D876" s="0" t="s">
        <v>43</v>
      </c>
      <c r="J876" s="0" t="n">
        <v>43.8032599558575</v>
      </c>
      <c r="K876" s="0" t="n">
        <v>20</v>
      </c>
      <c r="L876" s="0" t="n">
        <v>93.5163600316188</v>
      </c>
      <c r="M876" s="0" t="n">
        <v>2.66616976744185</v>
      </c>
      <c r="N876" s="0" t="n">
        <v>0.0173582612780254</v>
      </c>
      <c r="O876" s="0" t="n">
        <f aca="false">VLOOKUP(D876,'paramètres CI'!$A$1:$B$6,2)</f>
        <v>0.0935912806596305</v>
      </c>
    </row>
    <row r="877" customFormat="false" ht="13.8" hidden="false" customHeight="false" outlineLevel="0" collapsed="false">
      <c r="A877" s="0" t="s">
        <v>16</v>
      </c>
      <c r="B877" s="0" t="s">
        <v>119</v>
      </c>
      <c r="C877" s="0" t="s">
        <v>49</v>
      </c>
      <c r="D877" s="0" t="s">
        <v>43</v>
      </c>
      <c r="J877" s="0" t="n">
        <v>54.7540749448218</v>
      </c>
      <c r="K877" s="0" t="n">
        <v>20</v>
      </c>
      <c r="L877" s="0" t="n">
        <v>93.5163600316188</v>
      </c>
      <c r="M877" s="0" t="n">
        <v>3.19940372093023</v>
      </c>
      <c r="N877" s="0" t="n">
        <v>9.99400359784131E-005</v>
      </c>
      <c r="O877" s="0" t="n">
        <f aca="false">VLOOKUP(D877,'paramètres CI'!$A$1:$B$6,2)</f>
        <v>0.0935912806596305</v>
      </c>
    </row>
    <row r="878" customFormat="false" ht="13.8" hidden="false" customHeight="false" outlineLevel="0" collapsed="false">
      <c r="A878" s="0" t="s">
        <v>16</v>
      </c>
      <c r="B878" s="0" t="s">
        <v>120</v>
      </c>
      <c r="C878" s="0" t="s">
        <v>32</v>
      </c>
      <c r="D878" s="0" t="s">
        <v>33</v>
      </c>
      <c r="J878" s="0" t="n">
        <v>16.1281161534588</v>
      </c>
      <c r="K878" s="0" t="n">
        <v>25</v>
      </c>
      <c r="L878" s="0" t="n">
        <v>89.0663195053126</v>
      </c>
      <c r="M878" s="0" t="n">
        <v>0.768310526358896</v>
      </c>
      <c r="N878" s="0" t="n">
        <v>0.0698423429961817</v>
      </c>
      <c r="O878" s="0" t="n">
        <f aca="false">VLOOKUP(D878,'paramètres CI'!$A$1:$B$6,2)</f>
        <v>0.033584731604575</v>
      </c>
    </row>
    <row r="879" customFormat="false" ht="13.8" hidden="false" customHeight="false" outlineLevel="0" collapsed="false">
      <c r="A879" s="0" t="s">
        <v>16</v>
      </c>
      <c r="B879" s="0" t="s">
        <v>120</v>
      </c>
      <c r="C879" s="0" t="s">
        <v>32</v>
      </c>
      <c r="D879" s="0" t="s">
        <v>34</v>
      </c>
      <c r="J879" s="0" t="n">
        <v>16.9390442522906</v>
      </c>
      <c r="K879" s="0" t="n">
        <v>25</v>
      </c>
      <c r="L879" s="0" t="n">
        <v>93.0796453288345</v>
      </c>
      <c r="M879" s="0" t="n">
        <v>0.840213935377596</v>
      </c>
      <c r="N879" s="0" t="n">
        <v>0.254527575075613</v>
      </c>
      <c r="O879" s="0" t="n">
        <f aca="false">VLOOKUP(D879,'paramètres CI'!$A$1:$B$6,2)</f>
        <v>0.0424847883250769</v>
      </c>
    </row>
    <row r="880" customFormat="false" ht="13.8" hidden="false" customHeight="false" outlineLevel="0" collapsed="false">
      <c r="A880" s="0" t="s">
        <v>16</v>
      </c>
      <c r="B880" s="0" t="s">
        <v>120</v>
      </c>
      <c r="C880" s="0" t="s">
        <v>35</v>
      </c>
      <c r="D880" s="0" t="s">
        <v>33</v>
      </c>
      <c r="J880" s="0" t="n">
        <v>20.1601451918235</v>
      </c>
      <c r="K880" s="0" t="n">
        <v>25</v>
      </c>
      <c r="L880" s="0" t="n">
        <v>89.0663195053126</v>
      </c>
      <c r="M880" s="0" t="n">
        <v>0.921972631630673</v>
      </c>
      <c r="N880" s="0" t="n">
        <v>9.99400359784131E-005</v>
      </c>
      <c r="O880" s="0" t="n">
        <f aca="false">VLOOKUP(D880,'paramètres CI'!$A$1:$B$6,2)</f>
        <v>0.033584731604575</v>
      </c>
    </row>
    <row r="881" customFormat="false" ht="13.8" hidden="false" customHeight="false" outlineLevel="0" collapsed="false">
      <c r="A881" s="0" t="s">
        <v>16</v>
      </c>
      <c r="B881" s="0" t="s">
        <v>120</v>
      </c>
      <c r="C881" s="0" t="s">
        <v>35</v>
      </c>
      <c r="D881" s="0" t="s">
        <v>34</v>
      </c>
      <c r="J881" s="0" t="n">
        <v>21.1738053153633</v>
      </c>
      <c r="K881" s="0" t="n">
        <v>25</v>
      </c>
      <c r="L881" s="0" t="n">
        <v>93.0796453288345</v>
      </c>
      <c r="M881" s="0" t="n">
        <v>1.00825672245311</v>
      </c>
      <c r="N881" s="0" t="n">
        <v>9.99400359784131E-005</v>
      </c>
      <c r="O881" s="0" t="n">
        <f aca="false">VLOOKUP(D881,'paramètres CI'!$A$1:$B$6,2)</f>
        <v>0.0424847883250769</v>
      </c>
    </row>
    <row r="882" customFormat="false" ht="13.8" hidden="false" customHeight="false" outlineLevel="0" collapsed="false">
      <c r="A882" s="0" t="s">
        <v>16</v>
      </c>
      <c r="B882" s="0" t="s">
        <v>120</v>
      </c>
      <c r="C882" s="0" t="s">
        <v>36</v>
      </c>
      <c r="D882" s="0" t="s">
        <v>37</v>
      </c>
      <c r="J882" s="0" t="n">
        <v>12.6638274861688</v>
      </c>
      <c r="K882" s="0" t="n">
        <v>20</v>
      </c>
      <c r="L882" s="0" t="n">
        <v>61.5183014024804</v>
      </c>
      <c r="M882" s="0" t="n">
        <v>0.759604796623066</v>
      </c>
      <c r="N882" s="0" t="n">
        <v>9.99400359784131E-005</v>
      </c>
      <c r="O882" s="0" t="n">
        <f aca="false">VLOOKUP(D882,'paramètres CI'!$A$1:$B$6,2)</f>
        <v>0.0385046990211696</v>
      </c>
    </row>
    <row r="883" customFormat="false" ht="13.8" hidden="false" customHeight="false" outlineLevel="0" collapsed="false">
      <c r="A883" s="0" t="s">
        <v>16</v>
      </c>
      <c r="B883" s="0" t="s">
        <v>120</v>
      </c>
      <c r="C883" s="0" t="s">
        <v>38</v>
      </c>
      <c r="D883" s="0" t="s">
        <v>39</v>
      </c>
      <c r="J883" s="0" t="n">
        <v>10.3280248657776</v>
      </c>
      <c r="K883" s="0" t="n">
        <v>20</v>
      </c>
      <c r="L883" s="0" t="n">
        <v>80.9085772226015</v>
      </c>
      <c r="M883" s="0" t="n">
        <v>0.985838356140444</v>
      </c>
      <c r="N883" s="0" t="n">
        <v>9.99400359784131E-005</v>
      </c>
      <c r="O883" s="0" t="n">
        <f aca="false">VLOOKUP(D883,'paramètres CI'!$A$1:$B$6,2)</f>
        <v>0.022045059962018</v>
      </c>
    </row>
    <row r="884" customFormat="false" ht="13.8" hidden="false" customHeight="false" outlineLevel="0" collapsed="false">
      <c r="A884" s="0" t="s">
        <v>16</v>
      </c>
      <c r="B884" s="0" t="s">
        <v>120</v>
      </c>
      <c r="C884" s="0" t="s">
        <v>40</v>
      </c>
      <c r="D884" s="0" t="s">
        <v>37</v>
      </c>
      <c r="J884" s="0" t="n">
        <v>10.131061988935</v>
      </c>
      <c r="K884" s="0" t="n">
        <v>20</v>
      </c>
      <c r="L884" s="0" t="n">
        <v>61.5183014024804</v>
      </c>
      <c r="M884" s="0" t="n">
        <v>0.70909065178603</v>
      </c>
      <c r="N884" s="0" t="n">
        <v>0.0159545721499677</v>
      </c>
      <c r="O884" s="0" t="n">
        <f aca="false">VLOOKUP(D884,'paramètres CI'!$A$1:$B$6,2)</f>
        <v>0.0385046990211696</v>
      </c>
    </row>
    <row r="885" customFormat="false" ht="13.8" hidden="false" customHeight="false" outlineLevel="0" collapsed="false">
      <c r="A885" s="0" t="s">
        <v>16</v>
      </c>
      <c r="B885" s="0" t="s">
        <v>120</v>
      </c>
      <c r="C885" s="0" t="s">
        <v>41</v>
      </c>
      <c r="D885" s="0" t="s">
        <v>39</v>
      </c>
      <c r="J885" s="0" t="n">
        <v>8.26241989262209</v>
      </c>
      <c r="K885" s="0" t="n">
        <v>20</v>
      </c>
      <c r="L885" s="0" t="n">
        <v>80.9085772226015</v>
      </c>
      <c r="M885" s="0" t="n">
        <v>0.726766840083657</v>
      </c>
      <c r="N885" s="0" t="n">
        <v>0.408467957802267</v>
      </c>
      <c r="O885" s="0" t="n">
        <f aca="false">VLOOKUP(D885,'paramètres CI'!$A$1:$B$6,2)</f>
        <v>0.022045059962018</v>
      </c>
    </row>
    <row r="886" customFormat="false" ht="13.8" hidden="false" customHeight="false" outlineLevel="0" collapsed="false">
      <c r="A886" s="0" t="s">
        <v>16</v>
      </c>
      <c r="B886" s="0" t="s">
        <v>120</v>
      </c>
      <c r="C886" s="0" t="s">
        <v>45</v>
      </c>
      <c r="D886" s="0" t="s">
        <v>43</v>
      </c>
      <c r="J886" s="0" t="n">
        <v>10</v>
      </c>
      <c r="K886" s="0" t="n">
        <v>13</v>
      </c>
      <c r="L886" s="0" t="n">
        <v>91.8375654432709</v>
      </c>
      <c r="M886" s="0" t="n">
        <v>0.9</v>
      </c>
      <c r="N886" s="0" t="n">
        <v>0.230291502868</v>
      </c>
      <c r="O886" s="0" t="n">
        <f aca="false">VLOOKUP(D886,'paramètres CI'!$A$1:$B$6,2)</f>
        <v>0.0935912806596305</v>
      </c>
    </row>
    <row r="887" customFormat="false" ht="13.8" hidden="false" customHeight="false" outlineLevel="0" collapsed="false">
      <c r="A887" s="0" t="s">
        <v>16</v>
      </c>
      <c r="B887" s="0" t="s">
        <v>120</v>
      </c>
      <c r="C887" s="0" t="s">
        <v>46</v>
      </c>
      <c r="D887" s="0" t="s">
        <v>43</v>
      </c>
      <c r="J887" s="0" t="n">
        <v>12</v>
      </c>
      <c r="K887" s="0" t="n">
        <v>13</v>
      </c>
      <c r="L887" s="0" t="n">
        <v>91.8375654432709</v>
      </c>
      <c r="M887" s="0" t="n">
        <v>1</v>
      </c>
      <c r="N887" s="0" t="n">
        <v>9.99400359784131E-005</v>
      </c>
      <c r="O887" s="0" t="n">
        <f aca="false">VLOOKUP(D887,'paramètres CI'!$A$1:$B$6,2)</f>
        <v>0.0935912806596305</v>
      </c>
    </row>
    <row r="888" customFormat="false" ht="13.8" hidden="false" customHeight="false" outlineLevel="0" collapsed="false">
      <c r="A888" s="0" t="s">
        <v>16</v>
      </c>
      <c r="B888" s="0" t="s">
        <v>120</v>
      </c>
      <c r="C888" s="0" t="s">
        <v>48</v>
      </c>
      <c r="D888" s="0" t="s">
        <v>43</v>
      </c>
      <c r="J888" s="0" t="n">
        <v>41.7412749797355</v>
      </c>
      <c r="K888" s="0" t="n">
        <v>20</v>
      </c>
      <c r="L888" s="0" t="n">
        <v>70.0437490443336</v>
      </c>
      <c r="M888" s="0" t="n">
        <v>2.71317558139534</v>
      </c>
      <c r="N888" s="0" t="n">
        <v>0.0203164088920997</v>
      </c>
      <c r="O888" s="0" t="n">
        <f aca="false">VLOOKUP(D888,'paramètres CI'!$A$1:$B$6,2)</f>
        <v>0.0935912806596305</v>
      </c>
    </row>
    <row r="889" customFormat="false" ht="13.8" hidden="false" customHeight="false" outlineLevel="0" collapsed="false">
      <c r="A889" s="0" t="s">
        <v>16</v>
      </c>
      <c r="B889" s="0" t="s">
        <v>120</v>
      </c>
      <c r="C889" s="0" t="s">
        <v>49</v>
      </c>
      <c r="D889" s="0" t="s">
        <v>43</v>
      </c>
      <c r="J889" s="0" t="n">
        <v>52.1765937246693</v>
      </c>
      <c r="K889" s="0" t="n">
        <v>20</v>
      </c>
      <c r="L889" s="0" t="n">
        <v>70.0437490443336</v>
      </c>
      <c r="M889" s="0" t="n">
        <v>3.25581069767441</v>
      </c>
      <c r="N889" s="0" t="n">
        <v>9.99400359784131E-005</v>
      </c>
      <c r="O889" s="0" t="n">
        <f aca="false">VLOOKUP(D889,'paramètres CI'!$A$1:$B$6,2)</f>
        <v>0.0935912806596305</v>
      </c>
    </row>
    <row r="890" customFormat="false" ht="13.8" hidden="false" customHeight="false" outlineLevel="0" collapsed="false">
      <c r="A890" s="0" t="s">
        <v>16</v>
      </c>
      <c r="B890" s="0" t="s">
        <v>121</v>
      </c>
      <c r="C890" s="0" t="s">
        <v>32</v>
      </c>
      <c r="D890" s="0" t="s">
        <v>33</v>
      </c>
      <c r="J890" s="0" t="n">
        <v>19.4366101747856</v>
      </c>
      <c r="K890" s="0" t="n">
        <v>25</v>
      </c>
      <c r="L890" s="0" t="n">
        <v>74.5855452896821</v>
      </c>
      <c r="M890" s="0" t="n">
        <v>0.77716718337896</v>
      </c>
      <c r="N890" s="0" t="n">
        <v>0.0564873280982882</v>
      </c>
      <c r="O890" s="0" t="n">
        <f aca="false">VLOOKUP(D890,'paramètres CI'!$A$1:$B$6,2)</f>
        <v>0.033584731604575</v>
      </c>
    </row>
    <row r="891" customFormat="false" ht="13.8" hidden="false" customHeight="false" outlineLevel="0" collapsed="false">
      <c r="A891" s="0" t="s">
        <v>16</v>
      </c>
      <c r="B891" s="0" t="s">
        <v>121</v>
      </c>
      <c r="C891" s="0" t="s">
        <v>32</v>
      </c>
      <c r="D891" s="0" t="s">
        <v>34</v>
      </c>
      <c r="J891" s="0" t="n">
        <v>17.9323758369751</v>
      </c>
      <c r="K891" s="0" t="n">
        <v>25</v>
      </c>
      <c r="L891" s="0" t="n">
        <v>76.4389699081382</v>
      </c>
      <c r="M891" s="0" t="n">
        <v>0.754987884335098</v>
      </c>
      <c r="N891" s="0" t="n">
        <v>0.0974771951329507</v>
      </c>
      <c r="O891" s="0" t="n">
        <f aca="false">VLOOKUP(D891,'paramètres CI'!$A$1:$B$6,2)</f>
        <v>0.0424847883250769</v>
      </c>
    </row>
    <row r="892" customFormat="false" ht="13.8" hidden="false" customHeight="false" outlineLevel="0" collapsed="false">
      <c r="A892" s="0" t="s">
        <v>16</v>
      </c>
      <c r="B892" s="0" t="s">
        <v>121</v>
      </c>
      <c r="C892" s="0" t="s">
        <v>35</v>
      </c>
      <c r="D892" s="0" t="s">
        <v>33</v>
      </c>
      <c r="J892" s="0" t="n">
        <v>24.295762718482</v>
      </c>
      <c r="K892" s="0" t="n">
        <v>25</v>
      </c>
      <c r="L892" s="0" t="n">
        <v>74.5855452896821</v>
      </c>
      <c r="M892" s="0" t="n">
        <v>0.932600620054751</v>
      </c>
      <c r="N892" s="0" t="n">
        <v>9.9940035978413E-005</v>
      </c>
      <c r="O892" s="0" t="n">
        <f aca="false">VLOOKUP(D892,'paramètres CI'!$A$1:$B$6,2)</f>
        <v>0.033584731604575</v>
      </c>
    </row>
    <row r="893" customFormat="false" ht="13.8" hidden="false" customHeight="false" outlineLevel="0" collapsed="false">
      <c r="A893" s="0" t="s">
        <v>16</v>
      </c>
      <c r="B893" s="0" t="s">
        <v>121</v>
      </c>
      <c r="C893" s="0" t="s">
        <v>35</v>
      </c>
      <c r="D893" s="0" t="s">
        <v>34</v>
      </c>
      <c r="J893" s="0" t="n">
        <v>22.4154697962189</v>
      </c>
      <c r="K893" s="0" t="n">
        <v>25</v>
      </c>
      <c r="L893" s="0" t="n">
        <v>76.4389699081382</v>
      </c>
      <c r="M893" s="0" t="n">
        <v>0.905985461202116</v>
      </c>
      <c r="N893" s="0" t="n">
        <v>9.9940035978413E-005</v>
      </c>
      <c r="O893" s="0" t="n">
        <f aca="false">VLOOKUP(D893,'paramètres CI'!$A$1:$B$6,2)</f>
        <v>0.0424847883250769</v>
      </c>
    </row>
    <row r="894" customFormat="false" ht="13.8" hidden="false" customHeight="false" outlineLevel="0" collapsed="false">
      <c r="A894" s="0" t="s">
        <v>16</v>
      </c>
      <c r="B894" s="0" t="s">
        <v>121</v>
      </c>
      <c r="C894" s="0" t="s">
        <v>36</v>
      </c>
      <c r="D894" s="0" t="s">
        <v>37</v>
      </c>
      <c r="J894" s="0" t="n">
        <v>6.86326254195674</v>
      </c>
      <c r="K894" s="0" t="n">
        <v>20</v>
      </c>
      <c r="L894" s="0" t="n">
        <v>71.7721263187333</v>
      </c>
      <c r="M894" s="0" t="n">
        <v>0.766210595717177</v>
      </c>
      <c r="N894" s="0" t="n">
        <v>9.9940035978413E-005</v>
      </c>
      <c r="O894" s="0" t="n">
        <f aca="false">VLOOKUP(D894,'paramètres CI'!$A$1:$B$6,2)</f>
        <v>0.0385046990211696</v>
      </c>
    </row>
    <row r="895" customFormat="false" ht="13.8" hidden="false" customHeight="false" outlineLevel="0" collapsed="false">
      <c r="A895" s="0" t="s">
        <v>16</v>
      </c>
      <c r="B895" s="0" t="s">
        <v>121</v>
      </c>
      <c r="C895" s="0" t="s">
        <v>38</v>
      </c>
      <c r="D895" s="0" t="s">
        <v>39</v>
      </c>
      <c r="J895" s="0" t="n">
        <v>5.37697029219955</v>
      </c>
      <c r="K895" s="0" t="n">
        <v>20</v>
      </c>
      <c r="L895" s="0" t="n">
        <v>72.859650069826</v>
      </c>
      <c r="M895" s="0" t="n">
        <v>0.992608555568395</v>
      </c>
      <c r="N895" s="0" t="n">
        <v>9.9940035978413E-005</v>
      </c>
      <c r="O895" s="0" t="n">
        <f aca="false">VLOOKUP(D895,'paramètres CI'!$A$1:$B$6,2)</f>
        <v>0.022045059962018</v>
      </c>
    </row>
    <row r="896" customFormat="false" ht="13.8" hidden="false" customHeight="false" outlineLevel="0" collapsed="false">
      <c r="A896" s="0" t="s">
        <v>16</v>
      </c>
      <c r="B896" s="0" t="s">
        <v>121</v>
      </c>
      <c r="C896" s="0" t="s">
        <v>40</v>
      </c>
      <c r="D896" s="0" t="s">
        <v>37</v>
      </c>
      <c r="J896" s="0" t="n">
        <v>5.49061003356539</v>
      </c>
      <c r="K896" s="0" t="n">
        <v>20</v>
      </c>
      <c r="L896" s="0" t="n">
        <v>71.7721263187333</v>
      </c>
      <c r="M896" s="0" t="n">
        <v>0.714680607301863</v>
      </c>
      <c r="N896" s="0" t="n">
        <v>0.0355235544740808</v>
      </c>
      <c r="O896" s="0" t="n">
        <f aca="false">VLOOKUP(D896,'paramètres CI'!$A$1:$B$6,2)</f>
        <v>0.0385046990211696</v>
      </c>
    </row>
    <row r="897" customFormat="false" ht="13.8" hidden="false" customHeight="false" outlineLevel="0" collapsed="false">
      <c r="A897" s="0" t="s">
        <v>16</v>
      </c>
      <c r="B897" s="0" t="s">
        <v>121</v>
      </c>
      <c r="C897" s="0" t="s">
        <v>41</v>
      </c>
      <c r="D897" s="0" t="s">
        <v>39</v>
      </c>
      <c r="J897" s="0" t="n">
        <v>4.30157623375964</v>
      </c>
      <c r="K897" s="0" t="n">
        <v>20</v>
      </c>
      <c r="L897" s="0" t="n">
        <v>72.859650069826</v>
      </c>
      <c r="M897" s="0" t="n">
        <v>0.731622029767973</v>
      </c>
      <c r="N897" s="0" t="n">
        <v>0.631435876721468</v>
      </c>
      <c r="O897" s="0" t="n">
        <f aca="false">VLOOKUP(D897,'paramètres CI'!$A$1:$B$6,2)</f>
        <v>0.022045059962018</v>
      </c>
    </row>
    <row r="898" customFormat="false" ht="13.8" hidden="false" customHeight="false" outlineLevel="0" collapsed="false">
      <c r="A898" s="0" t="s">
        <v>16</v>
      </c>
      <c r="B898" s="0" t="s">
        <v>121</v>
      </c>
      <c r="C898" s="0" t="s">
        <v>45</v>
      </c>
      <c r="D898" s="0" t="s">
        <v>43</v>
      </c>
      <c r="J898" s="0" t="n">
        <v>10</v>
      </c>
      <c r="K898" s="0" t="n">
        <v>13</v>
      </c>
      <c r="L898" s="0" t="n">
        <v>54.3170919885192</v>
      </c>
      <c r="M898" s="0" t="n">
        <v>0.9</v>
      </c>
      <c r="N898" s="0" t="n">
        <v>0.109992256536487</v>
      </c>
      <c r="O898" s="0" t="n">
        <f aca="false">VLOOKUP(D898,'paramètres CI'!$A$1:$B$6,2)</f>
        <v>0.0935912806596305</v>
      </c>
    </row>
    <row r="899" customFormat="false" ht="13.8" hidden="false" customHeight="false" outlineLevel="0" collapsed="false">
      <c r="A899" s="0" t="s">
        <v>16</v>
      </c>
      <c r="B899" s="0" t="s">
        <v>121</v>
      </c>
      <c r="C899" s="0" t="s">
        <v>46</v>
      </c>
      <c r="D899" s="0" t="s">
        <v>43</v>
      </c>
      <c r="J899" s="0" t="n">
        <v>12</v>
      </c>
      <c r="K899" s="0" t="n">
        <v>13</v>
      </c>
      <c r="L899" s="0" t="n">
        <v>54.3170919885192</v>
      </c>
      <c r="M899" s="0" t="n">
        <v>1</v>
      </c>
      <c r="N899" s="0" t="n">
        <v>9.9940035978413E-005</v>
      </c>
      <c r="O899" s="0" t="n">
        <f aca="false">VLOOKUP(D899,'paramètres CI'!$A$1:$B$6,2)</f>
        <v>0.0935912806596305</v>
      </c>
    </row>
    <row r="900" customFormat="false" ht="13.8" hidden="false" customHeight="false" outlineLevel="0" collapsed="false">
      <c r="A900" s="0" t="s">
        <v>16</v>
      </c>
      <c r="B900" s="0" t="s">
        <v>121</v>
      </c>
      <c r="C900" s="0" t="s">
        <v>48</v>
      </c>
      <c r="D900" s="0" t="s">
        <v>43</v>
      </c>
      <c r="J900" s="0" t="n">
        <v>63.8152689298736</v>
      </c>
      <c r="K900" s="0" t="n">
        <v>20</v>
      </c>
      <c r="L900" s="0" t="n">
        <v>100.389500056627</v>
      </c>
      <c r="M900" s="0" t="n">
        <v>2.70565465116279</v>
      </c>
      <c r="N900" s="0" t="n">
        <v>0.0684841488208551</v>
      </c>
      <c r="O900" s="0" t="n">
        <f aca="false">VLOOKUP(D900,'paramètres CI'!$A$1:$B$6,2)</f>
        <v>0.0935912806596305</v>
      </c>
    </row>
    <row r="901" customFormat="false" ht="13.8" hidden="false" customHeight="false" outlineLevel="0" collapsed="false">
      <c r="A901" s="0" t="s">
        <v>16</v>
      </c>
      <c r="B901" s="0" t="s">
        <v>121</v>
      </c>
      <c r="C901" s="0" t="s">
        <v>49</v>
      </c>
      <c r="D901" s="0" t="s">
        <v>43</v>
      </c>
      <c r="J901" s="0" t="n">
        <v>79.769086162342</v>
      </c>
      <c r="K901" s="0" t="n">
        <v>20</v>
      </c>
      <c r="L901" s="0" t="n">
        <v>100.389500056627</v>
      </c>
      <c r="M901" s="0" t="n">
        <v>3.24678558139534</v>
      </c>
      <c r="N901" s="0" t="n">
        <v>9.9940035978413E-005</v>
      </c>
      <c r="O901" s="0" t="n">
        <f aca="false">VLOOKUP(D901,'paramètres CI'!$A$1:$B$6,2)</f>
        <v>0.0935912806596305</v>
      </c>
    </row>
    <row r="902" customFormat="false" ht="13.8" hidden="false" customHeight="false" outlineLevel="0" collapsed="false">
      <c r="A902" s="0" t="s">
        <v>17</v>
      </c>
      <c r="B902" s="0" t="s">
        <v>122</v>
      </c>
      <c r="C902" s="0" t="s">
        <v>32</v>
      </c>
      <c r="D902" s="0" t="s">
        <v>33</v>
      </c>
      <c r="J902" s="0" t="n">
        <v>16.2067048737374</v>
      </c>
      <c r="K902" s="0" t="n">
        <v>25</v>
      </c>
      <c r="L902" s="0" t="n">
        <v>98.2031178050859</v>
      </c>
      <c r="M902" s="0" t="n">
        <v>1.52989719784344</v>
      </c>
      <c r="N902" s="0" t="n">
        <v>0.0223054875770667</v>
      </c>
      <c r="O902" s="0" t="n">
        <f aca="false">VLOOKUP(D902,'paramètres CI'!$A$1:$B$6,2)</f>
        <v>0.033584731604575</v>
      </c>
    </row>
    <row r="903" customFormat="false" ht="13.8" hidden="false" customHeight="false" outlineLevel="0" collapsed="false">
      <c r="A903" s="0" t="s">
        <v>17</v>
      </c>
      <c r="B903" s="0" t="s">
        <v>122</v>
      </c>
      <c r="C903" s="0" t="s">
        <v>32</v>
      </c>
      <c r="D903" s="0" t="s">
        <v>34</v>
      </c>
      <c r="J903" s="0" t="n">
        <v>16.7523361363929</v>
      </c>
      <c r="K903" s="0" t="n">
        <v>25</v>
      </c>
      <c r="L903" s="0" t="n">
        <v>109.222914788461</v>
      </c>
      <c r="M903" s="0" t="n">
        <v>1.67335610995685</v>
      </c>
      <c r="N903" s="0" t="n">
        <v>0.0526897101340417</v>
      </c>
      <c r="O903" s="0" t="n">
        <f aca="false">VLOOKUP(D903,'paramètres CI'!$A$1:$B$6,2)</f>
        <v>0.0424847883250769</v>
      </c>
    </row>
    <row r="904" customFormat="false" ht="13.8" hidden="false" customHeight="false" outlineLevel="0" collapsed="false">
      <c r="A904" s="0" t="s">
        <v>17</v>
      </c>
      <c r="B904" s="0" t="s">
        <v>122</v>
      </c>
      <c r="C904" s="0" t="s">
        <v>35</v>
      </c>
      <c r="D904" s="0" t="s">
        <v>33</v>
      </c>
      <c r="J904" s="0" t="n">
        <v>20.2583810921717</v>
      </c>
      <c r="K904" s="0" t="n">
        <v>25</v>
      </c>
      <c r="L904" s="0" t="n">
        <v>98.2031178050859</v>
      </c>
      <c r="M904" s="0" t="n">
        <v>1.83587663741213</v>
      </c>
      <c r="N904" s="0" t="n">
        <v>9.99400359784131E-005</v>
      </c>
      <c r="O904" s="0" t="n">
        <f aca="false">VLOOKUP(D904,'paramètres CI'!$A$1:$B$6,2)</f>
        <v>0.033584731604575</v>
      </c>
    </row>
    <row r="905" customFormat="false" ht="13.8" hidden="false" customHeight="false" outlineLevel="0" collapsed="false">
      <c r="A905" s="0" t="s">
        <v>17</v>
      </c>
      <c r="B905" s="0" t="s">
        <v>122</v>
      </c>
      <c r="C905" s="0" t="s">
        <v>35</v>
      </c>
      <c r="D905" s="0" t="s">
        <v>34</v>
      </c>
      <c r="J905" s="0" t="n">
        <v>20.9404201704912</v>
      </c>
      <c r="K905" s="0" t="n">
        <v>25</v>
      </c>
      <c r="L905" s="0" t="n">
        <v>109.222914788461</v>
      </c>
      <c r="M905" s="0" t="n">
        <v>2.00802733194822</v>
      </c>
      <c r="N905" s="0" t="n">
        <v>9.99400359784131E-005</v>
      </c>
      <c r="O905" s="0" t="n">
        <f aca="false">VLOOKUP(D905,'paramètres CI'!$A$1:$B$6,2)</f>
        <v>0.0424847883250769</v>
      </c>
    </row>
    <row r="906" customFormat="false" ht="13.8" hidden="false" customHeight="false" outlineLevel="0" collapsed="false">
      <c r="A906" s="0" t="s">
        <v>17</v>
      </c>
      <c r="B906" s="0" t="s">
        <v>122</v>
      </c>
      <c r="C906" s="0" t="s">
        <v>36</v>
      </c>
      <c r="D906" s="0" t="s">
        <v>37</v>
      </c>
      <c r="J906" s="0" t="n">
        <v>11.8630803135483</v>
      </c>
      <c r="K906" s="0" t="n">
        <v>20</v>
      </c>
      <c r="L906" s="0" t="n">
        <v>100.711409052778</v>
      </c>
      <c r="M906" s="0" t="n">
        <v>0.753311670237354</v>
      </c>
      <c r="N906" s="0" t="n">
        <v>9.99400359784131E-005</v>
      </c>
      <c r="O906" s="0" t="n">
        <f aca="false">VLOOKUP(D906,'paramètres CI'!$A$1:$B$6,2)</f>
        <v>0.0385046990211696</v>
      </c>
    </row>
    <row r="907" customFormat="false" ht="13.8" hidden="false" customHeight="false" outlineLevel="0" collapsed="false">
      <c r="A907" s="0" t="s">
        <v>17</v>
      </c>
      <c r="B907" s="0" t="s">
        <v>122</v>
      </c>
      <c r="C907" s="0" t="s">
        <v>38</v>
      </c>
      <c r="D907" s="0" t="s">
        <v>39</v>
      </c>
      <c r="J907" s="0" t="n">
        <v>8.86414754987847</v>
      </c>
      <c r="K907" s="0" t="n">
        <v>20</v>
      </c>
      <c r="L907" s="0" t="n">
        <v>104.868912052454</v>
      </c>
      <c r="M907" s="0" t="n">
        <v>0.982019516528418</v>
      </c>
      <c r="N907" s="0" t="n">
        <v>9.99400359784131E-005</v>
      </c>
      <c r="O907" s="0" t="n">
        <f aca="false">VLOOKUP(D907,'paramètres CI'!$A$1:$B$6,2)</f>
        <v>0.022045059962018</v>
      </c>
    </row>
    <row r="908" customFormat="false" ht="13.8" hidden="false" customHeight="false" outlineLevel="0" collapsed="false">
      <c r="A908" s="0" t="s">
        <v>17</v>
      </c>
      <c r="B908" s="0" t="s">
        <v>122</v>
      </c>
      <c r="C908" s="0" t="s">
        <v>40</v>
      </c>
      <c r="D908" s="0" t="s">
        <v>37</v>
      </c>
      <c r="J908" s="0" t="n">
        <v>9.49046425083868</v>
      </c>
      <c r="K908" s="0" t="n">
        <v>20</v>
      </c>
      <c r="L908" s="0" t="n">
        <v>100.711409052778</v>
      </c>
      <c r="M908" s="0" t="n">
        <v>0.591581335257759</v>
      </c>
      <c r="N908" s="0" t="n">
        <v>0.0834429264869699</v>
      </c>
      <c r="O908" s="0" t="n">
        <f aca="false">VLOOKUP(D908,'paramètres CI'!$A$1:$B$6,2)</f>
        <v>0.0385046990211696</v>
      </c>
    </row>
    <row r="909" customFormat="false" ht="13.8" hidden="false" customHeight="false" outlineLevel="0" collapsed="false">
      <c r="A909" s="0" t="s">
        <v>17</v>
      </c>
      <c r="B909" s="0" t="s">
        <v>122</v>
      </c>
      <c r="C909" s="0" t="s">
        <v>41</v>
      </c>
      <c r="D909" s="0" t="s">
        <v>39</v>
      </c>
      <c r="J909" s="0" t="n">
        <v>7.09131803990278</v>
      </c>
      <c r="K909" s="0" t="n">
        <v>20</v>
      </c>
      <c r="L909" s="0" t="n">
        <v>104.868912052454</v>
      </c>
      <c r="M909" s="0" t="n">
        <v>0.800823741423235</v>
      </c>
      <c r="N909" s="0" t="n">
        <v>0.498838441713609</v>
      </c>
      <c r="O909" s="0" t="n">
        <f aca="false">VLOOKUP(D909,'paramètres CI'!$A$1:$B$6,2)</f>
        <v>0.022045059962018</v>
      </c>
    </row>
    <row r="910" customFormat="false" ht="13.8" hidden="false" customHeight="false" outlineLevel="0" collapsed="false">
      <c r="A910" s="0" t="s">
        <v>17</v>
      </c>
      <c r="B910" s="0" t="s">
        <v>122</v>
      </c>
      <c r="C910" s="0" t="s">
        <v>45</v>
      </c>
      <c r="D910" s="0" t="s">
        <v>43</v>
      </c>
      <c r="J910" s="0" t="n">
        <v>10</v>
      </c>
      <c r="K910" s="0" t="n">
        <v>13</v>
      </c>
      <c r="L910" s="0" t="n">
        <v>97.8247532377518</v>
      </c>
      <c r="M910" s="0" t="n">
        <v>0.9</v>
      </c>
      <c r="N910" s="0" t="n">
        <v>0.221897608573385</v>
      </c>
      <c r="O910" s="0" t="n">
        <f aca="false">VLOOKUP(D910,'paramètres CI'!$A$1:$B$6,2)</f>
        <v>0.0935912806596305</v>
      </c>
    </row>
    <row r="911" customFormat="false" ht="13.8" hidden="false" customHeight="false" outlineLevel="0" collapsed="false">
      <c r="A911" s="0" t="s">
        <v>17</v>
      </c>
      <c r="B911" s="0" t="s">
        <v>122</v>
      </c>
      <c r="C911" s="0" t="s">
        <v>46</v>
      </c>
      <c r="D911" s="0" t="s">
        <v>43</v>
      </c>
      <c r="J911" s="0" t="n">
        <v>12</v>
      </c>
      <c r="K911" s="0" t="n">
        <v>13</v>
      </c>
      <c r="L911" s="0" t="n">
        <v>97.8247532377518</v>
      </c>
      <c r="M911" s="0" t="n">
        <v>1</v>
      </c>
      <c r="N911" s="0" t="n">
        <v>9.99400359784131E-005</v>
      </c>
      <c r="O911" s="0" t="n">
        <f aca="false">VLOOKUP(D911,'paramètres CI'!$A$1:$B$6,2)</f>
        <v>0.0935912806596305</v>
      </c>
    </row>
    <row r="912" customFormat="false" ht="13.8" hidden="false" customHeight="false" outlineLevel="0" collapsed="false">
      <c r="A912" s="0" t="s">
        <v>17</v>
      </c>
      <c r="B912" s="0" t="s">
        <v>122</v>
      </c>
      <c r="C912" s="0" t="s">
        <v>48</v>
      </c>
      <c r="D912" s="0" t="s">
        <v>43</v>
      </c>
      <c r="J912" s="0" t="n">
        <v>44.4161672367735</v>
      </c>
      <c r="K912" s="0" t="n">
        <v>20</v>
      </c>
      <c r="L912" s="0" t="n">
        <v>102.453628334613</v>
      </c>
      <c r="M912" s="0" t="n">
        <v>2.83163023255814</v>
      </c>
      <c r="N912" s="0" t="n">
        <v>0.120226185299057</v>
      </c>
      <c r="O912" s="0" t="n">
        <f aca="false">VLOOKUP(D912,'paramètres CI'!$A$1:$B$6,2)</f>
        <v>0.0935912806596305</v>
      </c>
    </row>
    <row r="913" customFormat="false" ht="13.8" hidden="false" customHeight="false" outlineLevel="0" collapsed="false">
      <c r="A913" s="0" t="s">
        <v>17</v>
      </c>
      <c r="B913" s="0" t="s">
        <v>122</v>
      </c>
      <c r="C913" s="0" t="s">
        <v>49</v>
      </c>
      <c r="D913" s="0" t="s">
        <v>43</v>
      </c>
      <c r="J913" s="0" t="n">
        <v>55.5202090459668</v>
      </c>
      <c r="K913" s="0" t="n">
        <v>20</v>
      </c>
      <c r="L913" s="0" t="n">
        <v>102.453628334613</v>
      </c>
      <c r="M913" s="0" t="n">
        <v>3.39795627906976</v>
      </c>
      <c r="N913" s="0" t="n">
        <v>9.99400359784131E-005</v>
      </c>
      <c r="O913" s="0" t="n">
        <f aca="false">VLOOKUP(D913,'paramètres CI'!$A$1:$B$6,2)</f>
        <v>0.0935912806596305</v>
      </c>
    </row>
    <row r="914" customFormat="false" ht="13.8" hidden="false" customHeight="false" outlineLevel="0" collapsed="false">
      <c r="A914" s="0" t="s">
        <v>17</v>
      </c>
      <c r="B914" s="0" t="s">
        <v>123</v>
      </c>
      <c r="C914" s="0" t="s">
        <v>32</v>
      </c>
      <c r="D914" s="0" t="s">
        <v>33</v>
      </c>
      <c r="J914" s="0" t="n">
        <v>16.5235357593687</v>
      </c>
      <c r="K914" s="0" t="n">
        <v>25</v>
      </c>
      <c r="L914" s="0" t="n">
        <v>86.9737249087105</v>
      </c>
      <c r="M914" s="0" t="n">
        <v>1.56940337738782</v>
      </c>
      <c r="N914" s="0" t="n">
        <v>0.0254922075145895</v>
      </c>
      <c r="O914" s="0" t="n">
        <f aca="false">VLOOKUP(D914,'paramètres CI'!$A$1:$B$6,2)</f>
        <v>0.033584731604575</v>
      </c>
    </row>
    <row r="915" customFormat="false" ht="13.8" hidden="false" customHeight="false" outlineLevel="0" collapsed="false">
      <c r="A915" s="0" t="s">
        <v>17</v>
      </c>
      <c r="B915" s="0" t="s">
        <v>123</v>
      </c>
      <c r="C915" s="0" t="s">
        <v>32</v>
      </c>
      <c r="D915" s="0" t="s">
        <v>34</v>
      </c>
      <c r="J915" s="0" t="n">
        <v>15.8367757689779</v>
      </c>
      <c r="K915" s="0" t="n">
        <v>25</v>
      </c>
      <c r="L915" s="0" t="n">
        <v>107.961295893599</v>
      </c>
      <c r="M915" s="0" t="n">
        <v>1.7117364668971</v>
      </c>
      <c r="N915" s="0" t="n">
        <v>0.0493287215675009</v>
      </c>
      <c r="O915" s="0" t="n">
        <f aca="false">VLOOKUP(D915,'paramètres CI'!$A$1:$B$6,2)</f>
        <v>0.0424847883250769</v>
      </c>
    </row>
    <row r="916" customFormat="false" ht="13.8" hidden="false" customHeight="false" outlineLevel="0" collapsed="false">
      <c r="A916" s="0" t="s">
        <v>17</v>
      </c>
      <c r="B916" s="0" t="s">
        <v>123</v>
      </c>
      <c r="C916" s="0" t="s">
        <v>35</v>
      </c>
      <c r="D916" s="0" t="s">
        <v>33</v>
      </c>
      <c r="J916" s="0" t="n">
        <v>20.6544196992108</v>
      </c>
      <c r="K916" s="0" t="n">
        <v>25</v>
      </c>
      <c r="L916" s="0" t="n">
        <v>86.9737249087105</v>
      </c>
      <c r="M916" s="0" t="n">
        <v>1.88328405286538</v>
      </c>
      <c r="N916" s="0" t="n">
        <v>9.99400359784131E-005</v>
      </c>
      <c r="O916" s="0" t="n">
        <f aca="false">VLOOKUP(D916,'paramètres CI'!$A$1:$B$6,2)</f>
        <v>0.033584731604575</v>
      </c>
    </row>
    <row r="917" customFormat="false" ht="13.8" hidden="false" customHeight="false" outlineLevel="0" collapsed="false">
      <c r="A917" s="0" t="s">
        <v>17</v>
      </c>
      <c r="B917" s="0" t="s">
        <v>123</v>
      </c>
      <c r="C917" s="0" t="s">
        <v>35</v>
      </c>
      <c r="D917" s="0" t="s">
        <v>34</v>
      </c>
      <c r="J917" s="0" t="n">
        <v>19.7959697112224</v>
      </c>
      <c r="K917" s="0" t="n">
        <v>25</v>
      </c>
      <c r="L917" s="0" t="n">
        <v>107.961295893599</v>
      </c>
      <c r="M917" s="0" t="n">
        <v>2.05408376027652</v>
      </c>
      <c r="N917" s="0" t="n">
        <v>9.99400359784131E-005</v>
      </c>
      <c r="O917" s="0" t="n">
        <f aca="false">VLOOKUP(D917,'paramètres CI'!$A$1:$B$6,2)</f>
        <v>0.0424847883250769</v>
      </c>
    </row>
    <row r="918" customFormat="false" ht="13.8" hidden="false" customHeight="false" outlineLevel="0" collapsed="false">
      <c r="A918" s="0" t="s">
        <v>17</v>
      </c>
      <c r="B918" s="0" t="s">
        <v>123</v>
      </c>
      <c r="C918" s="0" t="s">
        <v>36</v>
      </c>
      <c r="D918" s="0" t="s">
        <v>37</v>
      </c>
      <c r="J918" s="0" t="n">
        <v>12.6861893397271</v>
      </c>
      <c r="K918" s="0" t="n">
        <v>20</v>
      </c>
      <c r="L918" s="0" t="n">
        <v>95.8450232042525</v>
      </c>
      <c r="M918" s="0" t="n">
        <v>0.708990449700104</v>
      </c>
      <c r="N918" s="0" t="n">
        <v>9.99400359784131E-005</v>
      </c>
      <c r="O918" s="0" t="n">
        <f aca="false">VLOOKUP(D918,'paramètres CI'!$A$1:$B$6,2)</f>
        <v>0.0385046990211696</v>
      </c>
    </row>
    <row r="919" customFormat="false" ht="13.8" hidden="false" customHeight="false" outlineLevel="0" collapsed="false">
      <c r="A919" s="0" t="s">
        <v>17</v>
      </c>
      <c r="B919" s="0" t="s">
        <v>123</v>
      </c>
      <c r="C919" s="0" t="s">
        <v>38</v>
      </c>
      <c r="D919" s="0" t="s">
        <v>39</v>
      </c>
      <c r="J919" s="0" t="n">
        <v>9.0461839855864</v>
      </c>
      <c r="K919" s="0" t="n">
        <v>20</v>
      </c>
      <c r="L919" s="0" t="n">
        <v>97.6049240920827</v>
      </c>
      <c r="M919" s="0" t="n">
        <v>0.909550246678663</v>
      </c>
      <c r="N919" s="0" t="n">
        <v>9.99400359784131E-005</v>
      </c>
      <c r="O919" s="0" t="n">
        <f aca="false">VLOOKUP(D919,'paramètres CI'!$A$1:$B$6,2)</f>
        <v>0.022045059962018</v>
      </c>
    </row>
    <row r="920" customFormat="false" ht="13.8" hidden="false" customHeight="false" outlineLevel="0" collapsed="false">
      <c r="A920" s="0" t="s">
        <v>17</v>
      </c>
      <c r="B920" s="0" t="s">
        <v>123</v>
      </c>
      <c r="C920" s="0" t="s">
        <v>40</v>
      </c>
      <c r="D920" s="0" t="s">
        <v>37</v>
      </c>
      <c r="J920" s="0" t="n">
        <v>10.1489514717817</v>
      </c>
      <c r="K920" s="0" t="n">
        <v>20</v>
      </c>
      <c r="L920" s="0" t="n">
        <v>95.8450232042525</v>
      </c>
      <c r="M920" s="0" t="n">
        <v>0.585982551645999</v>
      </c>
      <c r="N920" s="0" t="n">
        <v>0.059386544577738</v>
      </c>
      <c r="O920" s="0" t="n">
        <f aca="false">VLOOKUP(D920,'paramètres CI'!$A$1:$B$6,2)</f>
        <v>0.0385046990211696</v>
      </c>
    </row>
    <row r="921" customFormat="false" ht="13.8" hidden="false" customHeight="false" outlineLevel="0" collapsed="false">
      <c r="A921" s="0" t="s">
        <v>17</v>
      </c>
      <c r="B921" s="0" t="s">
        <v>123</v>
      </c>
      <c r="C921" s="0" t="s">
        <v>41</v>
      </c>
      <c r="D921" s="0" t="s">
        <v>39</v>
      </c>
      <c r="J921" s="0" t="n">
        <v>7.23694718846912</v>
      </c>
      <c r="K921" s="0" t="n">
        <v>20</v>
      </c>
      <c r="L921" s="0" t="n">
        <v>97.6049240920827</v>
      </c>
      <c r="M921" s="0" t="n">
        <v>0.79007051018114</v>
      </c>
      <c r="N921" s="0" t="n">
        <v>0.608665400114688</v>
      </c>
      <c r="O921" s="0" t="n">
        <f aca="false">VLOOKUP(D921,'paramètres CI'!$A$1:$B$6,2)</f>
        <v>0.022045059962018</v>
      </c>
    </row>
    <row r="922" customFormat="false" ht="13.8" hidden="false" customHeight="false" outlineLevel="0" collapsed="false">
      <c r="A922" s="0" t="s">
        <v>17</v>
      </c>
      <c r="B922" s="0" t="s">
        <v>123</v>
      </c>
      <c r="C922" s="0" t="s">
        <v>45</v>
      </c>
      <c r="D922" s="0" t="s">
        <v>43</v>
      </c>
      <c r="J922" s="0" t="n">
        <v>10</v>
      </c>
      <c r="K922" s="0" t="n">
        <v>13</v>
      </c>
      <c r="L922" s="0" t="n">
        <v>90.3544916372871</v>
      </c>
      <c r="M922" s="0" t="n">
        <v>0.886431758814342</v>
      </c>
      <c r="N922" s="0" t="n">
        <v>0.170370493960362</v>
      </c>
      <c r="O922" s="0" t="n">
        <f aca="false">VLOOKUP(D922,'paramètres CI'!$A$1:$B$6,2)</f>
        <v>0.0935912806596305</v>
      </c>
    </row>
    <row r="923" customFormat="false" ht="13.8" hidden="false" customHeight="false" outlineLevel="0" collapsed="false">
      <c r="A923" s="0" t="s">
        <v>17</v>
      </c>
      <c r="B923" s="0" t="s">
        <v>123</v>
      </c>
      <c r="C923" s="0" t="s">
        <v>46</v>
      </c>
      <c r="D923" s="0" t="s">
        <v>43</v>
      </c>
      <c r="J923" s="0" t="n">
        <v>12</v>
      </c>
      <c r="K923" s="0" t="n">
        <v>13</v>
      </c>
      <c r="L923" s="0" t="n">
        <v>90.3544916372871</v>
      </c>
      <c r="M923" s="0" t="n">
        <v>1</v>
      </c>
      <c r="N923" s="0" t="n">
        <v>9.99400359784131E-005</v>
      </c>
      <c r="O923" s="0" t="n">
        <f aca="false">VLOOKUP(D923,'paramètres CI'!$A$1:$B$6,2)</f>
        <v>0.0935912806596305</v>
      </c>
    </row>
    <row r="924" customFormat="false" ht="13.8" hidden="false" customHeight="false" outlineLevel="0" collapsed="false">
      <c r="A924" s="0" t="s">
        <v>17</v>
      </c>
      <c r="B924" s="0" t="s">
        <v>123</v>
      </c>
      <c r="C924" s="0" t="s">
        <v>48</v>
      </c>
      <c r="D924" s="0" t="s">
        <v>43</v>
      </c>
      <c r="J924" s="0" t="n">
        <v>46.4724104558436</v>
      </c>
      <c r="K924" s="0" t="n">
        <v>20</v>
      </c>
      <c r="L924" s="0" t="n">
        <v>92.8608941664512</v>
      </c>
      <c r="M924" s="0" t="n">
        <v>2.69855469480567</v>
      </c>
      <c r="N924" s="0" t="n">
        <v>0.0861569920492517</v>
      </c>
      <c r="O924" s="0" t="n">
        <f aca="false">VLOOKUP(D924,'paramètres CI'!$A$1:$B$6,2)</f>
        <v>0.0935912806596305</v>
      </c>
    </row>
    <row r="925" customFormat="false" ht="13.8" hidden="false" customHeight="false" outlineLevel="0" collapsed="false">
      <c r="A925" s="0" t="s">
        <v>17</v>
      </c>
      <c r="B925" s="0" t="s">
        <v>123</v>
      </c>
      <c r="C925" s="0" t="s">
        <v>49</v>
      </c>
      <c r="D925" s="0" t="s">
        <v>43</v>
      </c>
      <c r="J925" s="0" t="n">
        <v>58.0905130698045</v>
      </c>
      <c r="K925" s="0" t="n">
        <v>20</v>
      </c>
      <c r="L925" s="0" t="n">
        <v>92.8608941664512</v>
      </c>
      <c r="M925" s="0" t="n">
        <v>2.66865839171316</v>
      </c>
      <c r="N925" s="0" t="n">
        <v>9.99400359784131E-005</v>
      </c>
      <c r="O925" s="0" t="n">
        <f aca="false">VLOOKUP(D925,'paramètres CI'!$A$1:$B$6,2)</f>
        <v>0.0935912806596305</v>
      </c>
    </row>
    <row r="926" customFormat="false" ht="13.8" hidden="false" customHeight="false" outlineLevel="0" collapsed="false">
      <c r="A926" s="0" t="s">
        <v>17</v>
      </c>
      <c r="B926" s="0" t="s">
        <v>124</v>
      </c>
      <c r="C926" s="0" t="s">
        <v>32</v>
      </c>
      <c r="D926" s="0" t="s">
        <v>34</v>
      </c>
      <c r="J926" s="0" t="n">
        <v>13.9982247593231</v>
      </c>
      <c r="K926" s="0" t="n">
        <v>25</v>
      </c>
      <c r="L926" s="0" t="n">
        <v>91.9524220898879</v>
      </c>
      <c r="M926" s="0" t="n">
        <v>1.65303591021952</v>
      </c>
      <c r="N926" s="0" t="n">
        <v>0.0229842127093974</v>
      </c>
      <c r="O926" s="0" t="n">
        <f aca="false">VLOOKUP(D926,'paramètres CI'!$A$1:$B$6,2)</f>
        <v>0.0424847883250769</v>
      </c>
    </row>
    <row r="927" customFormat="false" ht="13.8" hidden="false" customHeight="false" outlineLevel="0" collapsed="false">
      <c r="A927" s="0" t="s">
        <v>17</v>
      </c>
      <c r="B927" s="0" t="s">
        <v>124</v>
      </c>
      <c r="C927" s="0" t="s">
        <v>32</v>
      </c>
      <c r="D927" s="0" t="s">
        <v>33</v>
      </c>
      <c r="J927" s="0" t="n">
        <v>14.9298636983161</v>
      </c>
      <c r="K927" s="0" t="n">
        <v>25</v>
      </c>
      <c r="L927" s="0" t="n">
        <v>80.2693903996077</v>
      </c>
      <c r="M927" s="0" t="n">
        <v>1.5326836002098</v>
      </c>
      <c r="N927" s="0" t="n">
        <v>0.0284911509071714</v>
      </c>
      <c r="O927" s="0" t="n">
        <f aca="false">VLOOKUP(D927,'paramètres CI'!$A$1:$B$6,2)</f>
        <v>0.033584731604575</v>
      </c>
    </row>
    <row r="928" customFormat="false" ht="13.8" hidden="false" customHeight="false" outlineLevel="0" collapsed="false">
      <c r="A928" s="0" t="s">
        <v>17</v>
      </c>
      <c r="B928" s="0" t="s">
        <v>124</v>
      </c>
      <c r="C928" s="0" t="s">
        <v>35</v>
      </c>
      <c r="D928" s="0" t="s">
        <v>33</v>
      </c>
      <c r="J928" s="0" t="n">
        <v>18.6623296228952</v>
      </c>
      <c r="K928" s="0" t="n">
        <v>25</v>
      </c>
      <c r="L928" s="0" t="n">
        <v>80.2693903996077</v>
      </c>
      <c r="M928" s="0" t="n">
        <v>1.83922032025177</v>
      </c>
      <c r="N928" s="0" t="n">
        <v>9.99400359784132E-005</v>
      </c>
      <c r="O928" s="0" t="n">
        <f aca="false">VLOOKUP(D928,'paramètres CI'!$A$1:$B$6,2)</f>
        <v>0.033584731604575</v>
      </c>
    </row>
    <row r="929" customFormat="false" ht="13.8" hidden="false" customHeight="false" outlineLevel="0" collapsed="false">
      <c r="A929" s="0" t="s">
        <v>17</v>
      </c>
      <c r="B929" s="0" t="s">
        <v>124</v>
      </c>
      <c r="C929" s="0" t="s">
        <v>35</v>
      </c>
      <c r="D929" s="0" t="s">
        <v>34</v>
      </c>
      <c r="J929" s="0" t="n">
        <v>17.4977809491538</v>
      </c>
      <c r="K929" s="0" t="n">
        <v>25</v>
      </c>
      <c r="L929" s="0" t="n">
        <v>91.9524220898879</v>
      </c>
      <c r="M929" s="0" t="n">
        <v>1.98364309226343</v>
      </c>
      <c r="N929" s="0" t="n">
        <v>9.99400359784132E-005</v>
      </c>
      <c r="O929" s="0" t="n">
        <f aca="false">VLOOKUP(D929,'paramètres CI'!$A$1:$B$6,2)</f>
        <v>0.0424847883250769</v>
      </c>
    </row>
    <row r="930" customFormat="false" ht="13.8" hidden="false" customHeight="false" outlineLevel="0" collapsed="false">
      <c r="A930" s="0" t="s">
        <v>17</v>
      </c>
      <c r="B930" s="0" t="s">
        <v>124</v>
      </c>
      <c r="C930" s="0" t="s">
        <v>36</v>
      </c>
      <c r="D930" s="0" t="s">
        <v>37</v>
      </c>
      <c r="J930" s="0" t="n">
        <v>8.32262144682639</v>
      </c>
      <c r="K930" s="0" t="n">
        <v>20</v>
      </c>
      <c r="L930" s="0" t="n">
        <v>88.1404750494539</v>
      </c>
      <c r="M930" s="0" t="n">
        <v>0.704042145243581</v>
      </c>
      <c r="N930" s="0" t="n">
        <v>9.99400359784132E-005</v>
      </c>
      <c r="O930" s="0" t="n">
        <f aca="false">VLOOKUP(D930,'paramètres CI'!$A$1:$B$6,2)</f>
        <v>0.0385046990211696</v>
      </c>
    </row>
    <row r="931" customFormat="false" ht="13.8" hidden="false" customHeight="false" outlineLevel="0" collapsed="false">
      <c r="A931" s="0" t="s">
        <v>17</v>
      </c>
      <c r="B931" s="0" t="s">
        <v>124</v>
      </c>
      <c r="C931" s="0" t="s">
        <v>38</v>
      </c>
      <c r="D931" s="0" t="s">
        <v>39</v>
      </c>
      <c r="J931" s="0" t="n">
        <v>6.00242373707821</v>
      </c>
      <c r="K931" s="0" t="n">
        <v>20</v>
      </c>
      <c r="L931" s="0" t="n">
        <v>86.5449356310118</v>
      </c>
      <c r="M931" s="0" t="n">
        <v>0.898122668281457</v>
      </c>
      <c r="N931" s="0" t="n">
        <v>9.99400359784132E-005</v>
      </c>
      <c r="O931" s="0" t="n">
        <f aca="false">VLOOKUP(D931,'paramètres CI'!$A$1:$B$6,2)</f>
        <v>0.022045059962018</v>
      </c>
    </row>
    <row r="932" customFormat="false" ht="13.8" hidden="false" customHeight="false" outlineLevel="0" collapsed="false">
      <c r="A932" s="0" t="s">
        <v>17</v>
      </c>
      <c r="B932" s="0" t="s">
        <v>124</v>
      </c>
      <c r="C932" s="0" t="s">
        <v>40</v>
      </c>
      <c r="D932" s="0" t="s">
        <v>37</v>
      </c>
      <c r="J932" s="0" t="n">
        <v>6.65809715746111</v>
      </c>
      <c r="K932" s="0" t="n">
        <v>20</v>
      </c>
      <c r="L932" s="0" t="n">
        <v>88.1404750494539</v>
      </c>
      <c r="M932" s="0" t="n">
        <v>0.589331152418037</v>
      </c>
      <c r="N932" s="0" t="n">
        <v>0.0788121026289228</v>
      </c>
      <c r="O932" s="0" t="n">
        <f aca="false">VLOOKUP(D932,'paramètres CI'!$A$1:$B$6,2)</f>
        <v>0.0385046990211696</v>
      </c>
    </row>
    <row r="933" customFormat="false" ht="13.8" hidden="false" customHeight="false" outlineLevel="0" collapsed="false">
      <c r="A933" s="0" t="s">
        <v>17</v>
      </c>
      <c r="B933" s="0" t="s">
        <v>124</v>
      </c>
      <c r="C933" s="0" t="s">
        <v>41</v>
      </c>
      <c r="D933" s="0" t="s">
        <v>39</v>
      </c>
      <c r="J933" s="0" t="n">
        <v>4.80193898966257</v>
      </c>
      <c r="K933" s="0" t="n">
        <v>20</v>
      </c>
      <c r="L933" s="0" t="n">
        <v>86.5449356310118</v>
      </c>
      <c r="M933" s="0" t="n">
        <v>0.792536301698865</v>
      </c>
      <c r="N933" s="0" t="n">
        <v>0.524963936127474</v>
      </c>
      <c r="O933" s="0" t="n">
        <f aca="false">VLOOKUP(D933,'paramètres CI'!$A$1:$B$6,2)</f>
        <v>0.022045059962018</v>
      </c>
    </row>
    <row r="934" customFormat="false" ht="13.8" hidden="false" customHeight="false" outlineLevel="0" collapsed="false">
      <c r="A934" s="0" t="s">
        <v>17</v>
      </c>
      <c r="B934" s="0" t="s">
        <v>124</v>
      </c>
      <c r="C934" s="0" t="s">
        <v>45</v>
      </c>
      <c r="D934" s="0" t="s">
        <v>43</v>
      </c>
      <c r="J934" s="0" t="n">
        <v>10</v>
      </c>
      <c r="K934" s="0" t="n">
        <v>13</v>
      </c>
      <c r="L934" s="0" t="n">
        <v>85.3068579328838</v>
      </c>
      <c r="M934" s="0" t="n">
        <v>0.885381270501952</v>
      </c>
      <c r="N934" s="0" t="n">
        <v>0.227439953890615</v>
      </c>
      <c r="O934" s="0" t="n">
        <f aca="false">VLOOKUP(D934,'paramètres CI'!$A$1:$B$6,2)</f>
        <v>0.0935912806596305</v>
      </c>
    </row>
    <row r="935" customFormat="false" ht="13.8" hidden="false" customHeight="false" outlineLevel="0" collapsed="false">
      <c r="A935" s="0" t="s">
        <v>17</v>
      </c>
      <c r="B935" s="0" t="s">
        <v>124</v>
      </c>
      <c r="C935" s="0" t="s">
        <v>46</v>
      </c>
      <c r="D935" s="0" t="s">
        <v>43</v>
      </c>
      <c r="J935" s="0" t="n">
        <v>12</v>
      </c>
      <c r="K935" s="0" t="n">
        <v>13</v>
      </c>
      <c r="L935" s="0" t="n">
        <v>85.3068579328838</v>
      </c>
      <c r="M935" s="0" t="n">
        <v>1</v>
      </c>
      <c r="N935" s="0" t="n">
        <v>9.99400359784132E-005</v>
      </c>
      <c r="O935" s="0" t="n">
        <f aca="false">VLOOKUP(D935,'paramètres CI'!$A$1:$B$6,2)</f>
        <v>0.0935912806596305</v>
      </c>
    </row>
    <row r="936" customFormat="false" ht="13.8" hidden="false" customHeight="false" outlineLevel="0" collapsed="false">
      <c r="A936" s="0" t="s">
        <v>17</v>
      </c>
      <c r="B936" s="0" t="s">
        <v>124</v>
      </c>
      <c r="C936" s="0" t="s">
        <v>48</v>
      </c>
      <c r="D936" s="0" t="s">
        <v>43</v>
      </c>
      <c r="J936" s="0" t="n">
        <v>43.0095649595968</v>
      </c>
      <c r="K936" s="0" t="n">
        <v>20</v>
      </c>
      <c r="L936" s="0" t="n">
        <v>90.8612466904461</v>
      </c>
      <c r="M936" s="0" t="n">
        <v>2.68700961095039</v>
      </c>
      <c r="N936" s="0" t="n">
        <v>0.116709003520549</v>
      </c>
      <c r="O936" s="0" t="n">
        <f aca="false">VLOOKUP(D936,'paramètres CI'!$A$1:$B$6,2)</f>
        <v>0.0935912806596305</v>
      </c>
    </row>
    <row r="937" customFormat="false" ht="13.8" hidden="false" customHeight="false" outlineLevel="0" collapsed="false">
      <c r="A937" s="0" t="s">
        <v>17</v>
      </c>
      <c r="B937" s="0" t="s">
        <v>124</v>
      </c>
      <c r="C937" s="0" t="s">
        <v>49</v>
      </c>
      <c r="D937" s="0" t="s">
        <v>43</v>
      </c>
      <c r="J937" s="0" t="n">
        <v>53.761956199496</v>
      </c>
      <c r="K937" s="0" t="n">
        <v>20</v>
      </c>
      <c r="L937" s="0" t="n">
        <v>90.8612466904461</v>
      </c>
      <c r="M937" s="0" t="n">
        <v>2.53657855675673</v>
      </c>
      <c r="N937" s="0" t="n">
        <v>9.99400359784132E-005</v>
      </c>
      <c r="O937" s="0" t="n">
        <f aca="false">VLOOKUP(D937,'paramètres CI'!$A$1:$B$6,2)</f>
        <v>0.0935912806596305</v>
      </c>
    </row>
    <row r="938" customFormat="false" ht="13.8" hidden="false" customHeight="false" outlineLevel="0" collapsed="false">
      <c r="A938" s="0" t="s">
        <v>17</v>
      </c>
      <c r="B938" s="0" t="s">
        <v>125</v>
      </c>
      <c r="C938" s="0" t="s">
        <v>32</v>
      </c>
      <c r="D938" s="0" t="s">
        <v>33</v>
      </c>
      <c r="J938" s="0" t="n">
        <v>14.4672114230217</v>
      </c>
      <c r="K938" s="0" t="n">
        <v>25</v>
      </c>
      <c r="L938" s="0" t="n">
        <v>91.2666177018074</v>
      </c>
      <c r="M938" s="0" t="n">
        <v>1.51598900872601</v>
      </c>
      <c r="N938" s="0" t="n">
        <v>0.0217315349468348</v>
      </c>
      <c r="O938" s="0" t="n">
        <f aca="false">VLOOKUP(D938,'paramètres CI'!$A$1:$B$6,2)</f>
        <v>0.033584731604575</v>
      </c>
    </row>
    <row r="939" customFormat="false" ht="13.8" hidden="false" customHeight="false" outlineLevel="0" collapsed="false">
      <c r="A939" s="0" t="s">
        <v>17</v>
      </c>
      <c r="B939" s="0" t="s">
        <v>125</v>
      </c>
      <c r="C939" s="0" t="s">
        <v>32</v>
      </c>
      <c r="D939" s="0" t="s">
        <v>34</v>
      </c>
      <c r="J939" s="0" t="n">
        <v>12.7918846901085</v>
      </c>
      <c r="K939" s="0" t="n">
        <v>25</v>
      </c>
      <c r="L939" s="0" t="n">
        <v>84.386345940198</v>
      </c>
      <c r="M939" s="0" t="n">
        <v>1.6334323186239</v>
      </c>
      <c r="N939" s="0" t="n">
        <v>0.0669835129487882</v>
      </c>
      <c r="O939" s="0" t="n">
        <f aca="false">VLOOKUP(D939,'paramètres CI'!$A$1:$B$6,2)</f>
        <v>0.0424847883250769</v>
      </c>
    </row>
    <row r="940" customFormat="false" ht="13.8" hidden="false" customHeight="false" outlineLevel="0" collapsed="false">
      <c r="A940" s="0" t="s">
        <v>17</v>
      </c>
      <c r="B940" s="0" t="s">
        <v>125</v>
      </c>
      <c r="C940" s="0" t="s">
        <v>35</v>
      </c>
      <c r="D940" s="0" t="s">
        <v>33</v>
      </c>
      <c r="J940" s="0" t="n">
        <v>18.0840142787772</v>
      </c>
      <c r="K940" s="0" t="n">
        <v>25</v>
      </c>
      <c r="L940" s="0" t="n">
        <v>91.2666177018074</v>
      </c>
      <c r="M940" s="0" t="n">
        <v>1.81918681047121</v>
      </c>
      <c r="N940" s="0" t="n">
        <v>9.99400359784132E-005</v>
      </c>
      <c r="O940" s="0" t="n">
        <f aca="false">VLOOKUP(D940,'paramètres CI'!$A$1:$B$6,2)</f>
        <v>0.033584731604575</v>
      </c>
    </row>
    <row r="941" customFormat="false" ht="13.8" hidden="false" customHeight="false" outlineLevel="0" collapsed="false">
      <c r="A941" s="0" t="s">
        <v>17</v>
      </c>
      <c r="B941" s="0" t="s">
        <v>125</v>
      </c>
      <c r="C941" s="0" t="s">
        <v>35</v>
      </c>
      <c r="D941" s="0" t="s">
        <v>34</v>
      </c>
      <c r="J941" s="0" t="n">
        <v>15.9898558626356</v>
      </c>
      <c r="K941" s="0" t="n">
        <v>25</v>
      </c>
      <c r="L941" s="0" t="n">
        <v>84.386345940198</v>
      </c>
      <c r="M941" s="0" t="n">
        <v>1.96011878234868</v>
      </c>
      <c r="N941" s="0" t="n">
        <v>9.99400359784132E-005</v>
      </c>
      <c r="O941" s="0" t="n">
        <f aca="false">VLOOKUP(D941,'paramètres CI'!$A$1:$B$6,2)</f>
        <v>0.0424847883250769</v>
      </c>
    </row>
    <row r="942" customFormat="false" ht="13.8" hidden="false" customHeight="false" outlineLevel="0" collapsed="false">
      <c r="A942" s="0" t="s">
        <v>17</v>
      </c>
      <c r="B942" s="0" t="s">
        <v>125</v>
      </c>
      <c r="C942" s="0" t="s">
        <v>36</v>
      </c>
      <c r="D942" s="0" t="s">
        <v>37</v>
      </c>
      <c r="J942" s="0" t="n">
        <v>7.2915120521011</v>
      </c>
      <c r="K942" s="0" t="n">
        <v>20</v>
      </c>
      <c r="L942" s="0" t="n">
        <v>78.3321172511611</v>
      </c>
      <c r="M942" s="0" t="n">
        <v>0.756422830434448</v>
      </c>
      <c r="N942" s="0" t="n">
        <v>9.99400359784132E-005</v>
      </c>
      <c r="O942" s="0" t="n">
        <f aca="false">VLOOKUP(D942,'paramètres CI'!$A$1:$B$6,2)</f>
        <v>0.0385046990211696</v>
      </c>
    </row>
    <row r="943" customFormat="false" ht="13.8" hidden="false" customHeight="false" outlineLevel="0" collapsed="false">
      <c r="A943" s="0" t="s">
        <v>17</v>
      </c>
      <c r="B943" s="0" t="s">
        <v>125</v>
      </c>
      <c r="C943" s="0" t="s">
        <v>38</v>
      </c>
      <c r="D943" s="0" t="s">
        <v>39</v>
      </c>
      <c r="J943" s="0" t="n">
        <v>5.52660207754889</v>
      </c>
      <c r="K943" s="0" t="n">
        <v>20</v>
      </c>
      <c r="L943" s="0" t="n">
        <v>79.8598781282222</v>
      </c>
      <c r="M943" s="0" t="n">
        <v>0.985134312763207</v>
      </c>
      <c r="N943" s="0" t="n">
        <v>9.99400359784132E-005</v>
      </c>
      <c r="O943" s="0" t="n">
        <f aca="false">VLOOKUP(D943,'paramètres CI'!$A$1:$B$6,2)</f>
        <v>0.022045059962018</v>
      </c>
    </row>
    <row r="944" customFormat="false" ht="13.8" hidden="false" customHeight="false" outlineLevel="0" collapsed="false">
      <c r="A944" s="0" t="s">
        <v>17</v>
      </c>
      <c r="B944" s="0" t="s">
        <v>125</v>
      </c>
      <c r="C944" s="0" t="s">
        <v>40</v>
      </c>
      <c r="D944" s="0" t="s">
        <v>37</v>
      </c>
      <c r="J944" s="0" t="n">
        <v>5.83320964168088</v>
      </c>
      <c r="K944" s="0" t="n">
        <v>20</v>
      </c>
      <c r="L944" s="0" t="n">
        <v>78.3321172511611</v>
      </c>
      <c r="M944" s="0" t="n">
        <v>0.595090487426262</v>
      </c>
      <c r="N944" s="0" t="n">
        <v>0.0607677902941192</v>
      </c>
      <c r="O944" s="0" t="n">
        <f aca="false">VLOOKUP(D944,'paramètres CI'!$A$1:$B$6,2)</f>
        <v>0.0385046990211696</v>
      </c>
    </row>
    <row r="945" customFormat="false" ht="13.8" hidden="false" customHeight="false" outlineLevel="0" collapsed="false">
      <c r="A945" s="0" t="s">
        <v>17</v>
      </c>
      <c r="B945" s="0" t="s">
        <v>125</v>
      </c>
      <c r="C945" s="0" t="s">
        <v>41</v>
      </c>
      <c r="D945" s="0" t="s">
        <v>39</v>
      </c>
      <c r="J945" s="0" t="n">
        <v>4.42128166203911</v>
      </c>
      <c r="K945" s="0" t="n">
        <v>20</v>
      </c>
      <c r="L945" s="0" t="n">
        <v>79.8598781282222</v>
      </c>
      <c r="M945" s="0" t="n">
        <v>0.804151491903591</v>
      </c>
      <c r="N945" s="0" t="n">
        <v>0.59491459803163</v>
      </c>
      <c r="O945" s="0" t="n">
        <f aca="false">VLOOKUP(D945,'paramètres CI'!$A$1:$B$6,2)</f>
        <v>0.022045059962018</v>
      </c>
    </row>
    <row r="946" customFormat="false" ht="13.8" hidden="false" customHeight="false" outlineLevel="0" collapsed="false">
      <c r="A946" s="0" t="s">
        <v>17</v>
      </c>
      <c r="B946" s="0" t="s">
        <v>125</v>
      </c>
      <c r="C946" s="0" t="s">
        <v>45</v>
      </c>
      <c r="D946" s="0" t="s">
        <v>43</v>
      </c>
      <c r="J946" s="0" t="n">
        <v>10</v>
      </c>
      <c r="K946" s="0" t="n">
        <v>13</v>
      </c>
      <c r="L946" s="0" t="n">
        <v>80.096585190714</v>
      </c>
      <c r="M946" s="0" t="n">
        <v>0.9</v>
      </c>
      <c r="N946" s="0" t="n">
        <v>0.169185604640378</v>
      </c>
      <c r="O946" s="0" t="n">
        <f aca="false">VLOOKUP(D946,'paramètres CI'!$A$1:$B$6,2)</f>
        <v>0.0935912806596305</v>
      </c>
    </row>
    <row r="947" customFormat="false" ht="13.8" hidden="false" customHeight="false" outlineLevel="0" collapsed="false">
      <c r="A947" s="0" t="s">
        <v>17</v>
      </c>
      <c r="B947" s="0" t="s">
        <v>125</v>
      </c>
      <c r="C947" s="0" t="s">
        <v>46</v>
      </c>
      <c r="D947" s="0" t="s">
        <v>43</v>
      </c>
      <c r="J947" s="0" t="n">
        <v>12</v>
      </c>
      <c r="K947" s="0" t="n">
        <v>13</v>
      </c>
      <c r="L947" s="0" t="n">
        <v>80.096585190714</v>
      </c>
      <c r="M947" s="0" t="n">
        <v>1</v>
      </c>
      <c r="N947" s="0" t="n">
        <v>9.99400359784132E-005</v>
      </c>
      <c r="O947" s="0" t="n">
        <f aca="false">VLOOKUP(D947,'paramètres CI'!$A$1:$B$6,2)</f>
        <v>0.0935912806596305</v>
      </c>
    </row>
    <row r="948" customFormat="false" ht="13.8" hidden="false" customHeight="false" outlineLevel="0" collapsed="false">
      <c r="A948" s="0" t="s">
        <v>17</v>
      </c>
      <c r="B948" s="0" t="s">
        <v>125</v>
      </c>
      <c r="C948" s="0" t="s">
        <v>48</v>
      </c>
      <c r="D948" s="0" t="s">
        <v>43</v>
      </c>
      <c r="J948" s="0" t="n">
        <v>38.5094757212699</v>
      </c>
      <c r="K948" s="0" t="n">
        <v>20</v>
      </c>
      <c r="L948" s="0" t="n">
        <v>82.9439376685999</v>
      </c>
      <c r="M948" s="0" t="n">
        <v>2.83163023255814</v>
      </c>
      <c r="N948" s="0" t="n">
        <v>0.0858173189223799</v>
      </c>
      <c r="O948" s="0" t="n">
        <f aca="false">VLOOKUP(D948,'paramètres CI'!$A$1:$B$6,2)</f>
        <v>0.0935912806596305</v>
      </c>
    </row>
    <row r="949" customFormat="false" ht="13.8" hidden="false" customHeight="false" outlineLevel="0" collapsed="false">
      <c r="A949" s="0" t="s">
        <v>17</v>
      </c>
      <c r="B949" s="0" t="s">
        <v>125</v>
      </c>
      <c r="C949" s="0" t="s">
        <v>49</v>
      </c>
      <c r="D949" s="0" t="s">
        <v>43</v>
      </c>
      <c r="J949" s="0" t="n">
        <v>48.1368446515874</v>
      </c>
      <c r="K949" s="0" t="n">
        <v>20</v>
      </c>
      <c r="L949" s="0" t="n">
        <v>82.9439376685999</v>
      </c>
      <c r="M949" s="0" t="n">
        <v>3.39795627906976</v>
      </c>
      <c r="N949" s="0" t="n">
        <v>9.99400359784132E-005</v>
      </c>
      <c r="O949" s="0" t="n">
        <f aca="false">VLOOKUP(D949,'paramètres CI'!$A$1:$B$6,2)</f>
        <v>0.0935912806596305</v>
      </c>
    </row>
    <row r="950" customFormat="false" ht="13.8" hidden="false" customHeight="false" outlineLevel="0" collapsed="false">
      <c r="A950" s="0" t="s">
        <v>17</v>
      </c>
      <c r="B950" s="0" t="s">
        <v>126</v>
      </c>
      <c r="C950" s="0" t="s">
        <v>32</v>
      </c>
      <c r="D950" s="0" t="s">
        <v>33</v>
      </c>
      <c r="J950" s="0" t="n">
        <v>24.8002102408303</v>
      </c>
      <c r="K950" s="0" t="n">
        <v>25</v>
      </c>
      <c r="L950" s="0" t="n">
        <v>87.7834965521851</v>
      </c>
      <c r="M950" s="0" t="n">
        <v>1.58353007161339</v>
      </c>
      <c r="N950" s="0" t="n">
        <v>0.0372872577597008</v>
      </c>
      <c r="O950" s="0" t="n">
        <f aca="false">VLOOKUP(D950,'paramètres CI'!$A$1:$B$6,2)</f>
        <v>0.033584731604575</v>
      </c>
    </row>
    <row r="951" customFormat="false" ht="13.8" hidden="false" customHeight="false" outlineLevel="0" collapsed="false">
      <c r="A951" s="0" t="s">
        <v>17</v>
      </c>
      <c r="B951" s="0" t="s">
        <v>126</v>
      </c>
      <c r="C951" s="0" t="s">
        <v>32</v>
      </c>
      <c r="D951" s="0" t="s">
        <v>34</v>
      </c>
      <c r="J951" s="0" t="n">
        <v>24.7925873182158</v>
      </c>
      <c r="K951" s="0" t="n">
        <v>25</v>
      </c>
      <c r="L951" s="0" t="n">
        <v>91.8429658644617</v>
      </c>
      <c r="M951" s="0" t="n">
        <v>1.64179592373878</v>
      </c>
      <c r="N951" s="0" t="n">
        <v>0.0599747113380406</v>
      </c>
      <c r="O951" s="0" t="n">
        <f aca="false">VLOOKUP(D951,'paramètres CI'!$A$1:$B$6,2)</f>
        <v>0.0424847883250769</v>
      </c>
    </row>
    <row r="952" customFormat="false" ht="13.8" hidden="false" customHeight="false" outlineLevel="0" collapsed="false">
      <c r="A952" s="0" t="s">
        <v>17</v>
      </c>
      <c r="B952" s="0" t="s">
        <v>126</v>
      </c>
      <c r="C952" s="0" t="s">
        <v>35</v>
      </c>
      <c r="D952" s="0" t="s">
        <v>33</v>
      </c>
      <c r="J952" s="0" t="n">
        <v>31.0002628010379</v>
      </c>
      <c r="K952" s="0" t="n">
        <v>25</v>
      </c>
      <c r="L952" s="0" t="n">
        <v>87.7834965521851</v>
      </c>
      <c r="M952" s="0" t="n">
        <v>1.90023608593606</v>
      </c>
      <c r="N952" s="0" t="n">
        <v>9.99400359784131E-005</v>
      </c>
      <c r="O952" s="0" t="n">
        <f aca="false">VLOOKUP(D952,'paramètres CI'!$A$1:$B$6,2)</f>
        <v>0.033584731604575</v>
      </c>
    </row>
    <row r="953" customFormat="false" ht="13.8" hidden="false" customHeight="false" outlineLevel="0" collapsed="false">
      <c r="A953" s="0" t="s">
        <v>17</v>
      </c>
      <c r="B953" s="0" t="s">
        <v>126</v>
      </c>
      <c r="C953" s="0" t="s">
        <v>35</v>
      </c>
      <c r="D953" s="0" t="s">
        <v>34</v>
      </c>
      <c r="J953" s="0" t="n">
        <v>30.9907341477697</v>
      </c>
      <c r="K953" s="0" t="n">
        <v>25</v>
      </c>
      <c r="L953" s="0" t="n">
        <v>91.8429658644617</v>
      </c>
      <c r="M953" s="0" t="n">
        <v>1.97015510848654</v>
      </c>
      <c r="N953" s="0" t="n">
        <v>9.99400359784131E-005</v>
      </c>
      <c r="O953" s="0" t="n">
        <f aca="false">VLOOKUP(D953,'paramètres CI'!$A$1:$B$6,2)</f>
        <v>0.0424847883250769</v>
      </c>
    </row>
    <row r="954" customFormat="false" ht="13.8" hidden="false" customHeight="false" outlineLevel="0" collapsed="false">
      <c r="A954" s="0" t="s">
        <v>17</v>
      </c>
      <c r="B954" s="0" t="s">
        <v>126</v>
      </c>
      <c r="C954" s="0" t="s">
        <v>36</v>
      </c>
      <c r="D954" s="0" t="s">
        <v>37</v>
      </c>
      <c r="J954" s="0" t="n">
        <v>33.4626666666666</v>
      </c>
      <c r="K954" s="0" t="n">
        <v>20</v>
      </c>
      <c r="L954" s="0" t="n">
        <v>88.1852053043774</v>
      </c>
      <c r="M954" s="0" t="n">
        <v>0.751417742745563</v>
      </c>
      <c r="N954" s="0" t="n">
        <v>9.99400359784131E-005</v>
      </c>
      <c r="O954" s="0" t="n">
        <f aca="false">VLOOKUP(D954,'paramètres CI'!$A$1:$B$6,2)</f>
        <v>0.0385046990211696</v>
      </c>
    </row>
    <row r="955" customFormat="false" ht="13.8" hidden="false" customHeight="false" outlineLevel="0" collapsed="false">
      <c r="A955" s="0" t="s">
        <v>17</v>
      </c>
      <c r="B955" s="0" t="s">
        <v>126</v>
      </c>
      <c r="C955" s="0" t="s">
        <v>38</v>
      </c>
      <c r="D955" s="0" t="s">
        <v>39</v>
      </c>
      <c r="J955" s="0" t="n">
        <v>33.4626666666666</v>
      </c>
      <c r="K955" s="0" t="n">
        <v>20</v>
      </c>
      <c r="L955" s="0" t="n">
        <v>88.8189149487011</v>
      </c>
      <c r="M955" s="0" t="n">
        <v>0.980154421996798</v>
      </c>
      <c r="N955" s="0" t="n">
        <v>9.99400359784131E-005</v>
      </c>
      <c r="O955" s="0" t="n">
        <f aca="false">VLOOKUP(D955,'paramètres CI'!$A$1:$B$6,2)</f>
        <v>0.022045059962018</v>
      </c>
    </row>
    <row r="956" customFormat="false" ht="13.8" hidden="false" customHeight="false" outlineLevel="0" collapsed="false">
      <c r="A956" s="0" t="s">
        <v>17</v>
      </c>
      <c r="B956" s="0" t="s">
        <v>126</v>
      </c>
      <c r="C956" s="0" t="s">
        <v>40</v>
      </c>
      <c r="D956" s="0" t="s">
        <v>37</v>
      </c>
      <c r="J956" s="0" t="n">
        <v>26.7701333333333</v>
      </c>
      <c r="K956" s="0" t="n">
        <v>20</v>
      </c>
      <c r="L956" s="0" t="n">
        <v>88.1852053043774</v>
      </c>
      <c r="M956" s="0" t="n">
        <v>0.581465320328633</v>
      </c>
      <c r="N956" s="0" t="n">
        <v>0.0630004872306587</v>
      </c>
      <c r="O956" s="0" t="n">
        <f aca="false">VLOOKUP(D956,'paramètres CI'!$A$1:$B$6,2)</f>
        <v>0.0385046990211696</v>
      </c>
    </row>
    <row r="957" customFormat="false" ht="13.8" hidden="false" customHeight="false" outlineLevel="0" collapsed="false">
      <c r="A957" s="0" t="s">
        <v>17</v>
      </c>
      <c r="B957" s="0" t="s">
        <v>126</v>
      </c>
      <c r="C957" s="0" t="s">
        <v>41</v>
      </c>
      <c r="D957" s="0" t="s">
        <v>39</v>
      </c>
      <c r="J957" s="0" t="n">
        <v>26.7701333333333</v>
      </c>
      <c r="K957" s="0" t="n">
        <v>20</v>
      </c>
      <c r="L957" s="0" t="n">
        <v>88.8189149487011</v>
      </c>
      <c r="M957" s="0" t="n">
        <v>0.790546322249073</v>
      </c>
      <c r="N957" s="0" t="n">
        <v>0.576151882415101</v>
      </c>
      <c r="O957" s="0" t="n">
        <f aca="false">VLOOKUP(D957,'paramètres CI'!$A$1:$B$6,2)</f>
        <v>0.022045059962018</v>
      </c>
    </row>
    <row r="958" customFormat="false" ht="13.8" hidden="false" customHeight="false" outlineLevel="0" collapsed="false">
      <c r="A958" s="0" t="s">
        <v>17</v>
      </c>
      <c r="B958" s="0" t="s">
        <v>126</v>
      </c>
      <c r="C958" s="0" t="s">
        <v>45</v>
      </c>
      <c r="D958" s="0" t="s">
        <v>43</v>
      </c>
      <c r="J958" s="0" t="n">
        <v>10</v>
      </c>
      <c r="K958" s="0" t="n">
        <v>13</v>
      </c>
      <c r="L958" s="0" t="n">
        <v>87.676402160226</v>
      </c>
      <c r="M958" s="0" t="n">
        <v>0.9</v>
      </c>
      <c r="N958" s="0" t="n">
        <v>0.174088025900846</v>
      </c>
      <c r="O958" s="0" t="n">
        <f aca="false">VLOOKUP(D958,'paramètres CI'!$A$1:$B$6,2)</f>
        <v>0.0935912806596305</v>
      </c>
    </row>
    <row r="959" customFormat="false" ht="13.8" hidden="false" customHeight="false" outlineLevel="0" collapsed="false">
      <c r="A959" s="0" t="s">
        <v>17</v>
      </c>
      <c r="B959" s="0" t="s">
        <v>126</v>
      </c>
      <c r="C959" s="0" t="s">
        <v>46</v>
      </c>
      <c r="D959" s="0" t="s">
        <v>43</v>
      </c>
      <c r="J959" s="0" t="n">
        <v>12</v>
      </c>
      <c r="K959" s="0" t="n">
        <v>13</v>
      </c>
      <c r="L959" s="0" t="n">
        <v>87.676402160226</v>
      </c>
      <c r="M959" s="0" t="n">
        <v>1</v>
      </c>
      <c r="N959" s="0" t="n">
        <v>9.99400359784131E-005</v>
      </c>
      <c r="O959" s="0" t="n">
        <f aca="false">VLOOKUP(D959,'paramètres CI'!$A$1:$B$6,2)</f>
        <v>0.0935912806596305</v>
      </c>
    </row>
    <row r="960" customFormat="false" ht="13.8" hidden="false" customHeight="false" outlineLevel="0" collapsed="false">
      <c r="A960" s="0" t="s">
        <v>17</v>
      </c>
      <c r="B960" s="0" t="s">
        <v>126</v>
      </c>
      <c r="C960" s="0" t="s">
        <v>48</v>
      </c>
      <c r="D960" s="0" t="s">
        <v>43</v>
      </c>
      <c r="J960" s="0" t="n">
        <v>42.3630525974817</v>
      </c>
      <c r="K960" s="0" t="n">
        <v>20</v>
      </c>
      <c r="L960" s="0" t="n">
        <v>88.7599323953724</v>
      </c>
      <c r="M960" s="0" t="n">
        <v>2.83163023255814</v>
      </c>
      <c r="N960" s="0" t="n">
        <v>0.0888979951397832</v>
      </c>
      <c r="O960" s="0" t="n">
        <f aca="false">VLOOKUP(D960,'paramètres CI'!$A$1:$B$6,2)</f>
        <v>0.0935912806596305</v>
      </c>
    </row>
    <row r="961" customFormat="false" ht="13.8" hidden="false" customHeight="false" outlineLevel="0" collapsed="false">
      <c r="A961" s="0" t="s">
        <v>17</v>
      </c>
      <c r="B961" s="0" t="s">
        <v>126</v>
      </c>
      <c r="C961" s="0" t="s">
        <v>49</v>
      </c>
      <c r="D961" s="0" t="s">
        <v>43</v>
      </c>
      <c r="J961" s="0" t="n">
        <v>52.9538157468521</v>
      </c>
      <c r="K961" s="0" t="n">
        <v>20</v>
      </c>
      <c r="L961" s="0" t="n">
        <v>88.7599323953724</v>
      </c>
      <c r="M961" s="0" t="n">
        <v>3.39795627906976</v>
      </c>
      <c r="N961" s="0" t="n">
        <v>9.99400359784131E-005</v>
      </c>
      <c r="O961" s="0" t="n">
        <f aca="false">VLOOKUP(D961,'paramètres CI'!$A$1:$B$6,2)</f>
        <v>0.0935912806596305</v>
      </c>
    </row>
    <row r="962" customFormat="false" ht="13.8" hidden="false" customHeight="false" outlineLevel="0" collapsed="false">
      <c r="A962" s="0" t="s">
        <v>18</v>
      </c>
      <c r="B962" s="0" t="s">
        <v>127</v>
      </c>
      <c r="C962" s="0" t="s">
        <v>32</v>
      </c>
      <c r="D962" s="0" t="s">
        <v>33</v>
      </c>
      <c r="J962" s="0" t="n">
        <v>10.8870461724804</v>
      </c>
      <c r="K962" s="0" t="n">
        <v>25</v>
      </c>
      <c r="L962" s="0" t="n">
        <v>79.2036466282157</v>
      </c>
      <c r="M962" s="0" t="n">
        <v>0.730094340512646</v>
      </c>
      <c r="N962" s="0" t="n">
        <v>0.0308424981960447</v>
      </c>
      <c r="O962" s="0" t="n">
        <f aca="false">VLOOKUP(D962,'paramètres CI'!$A$1:$B$6,2)</f>
        <v>0.033584731604575</v>
      </c>
    </row>
    <row r="963" customFormat="false" ht="13.8" hidden="false" customHeight="false" outlineLevel="0" collapsed="false">
      <c r="A963" s="0" t="s">
        <v>18</v>
      </c>
      <c r="B963" s="0" t="s">
        <v>127</v>
      </c>
      <c r="C963" s="0" t="s">
        <v>32</v>
      </c>
      <c r="D963" s="0" t="s">
        <v>34</v>
      </c>
      <c r="J963" s="0" t="n">
        <v>11.9996187494126</v>
      </c>
      <c r="K963" s="0" t="n">
        <v>25</v>
      </c>
      <c r="L963" s="0" t="n">
        <v>79.5285031143838</v>
      </c>
      <c r="M963" s="0" t="n">
        <v>0.721356669462009</v>
      </c>
      <c r="N963" s="0" t="n">
        <v>0.165961591297471</v>
      </c>
      <c r="O963" s="0" t="n">
        <f aca="false">VLOOKUP(D963,'paramètres CI'!$A$1:$B$6,2)</f>
        <v>0.0424847883250769</v>
      </c>
    </row>
    <row r="964" customFormat="false" ht="13.8" hidden="false" customHeight="false" outlineLevel="0" collapsed="false">
      <c r="A964" s="0" t="s">
        <v>18</v>
      </c>
      <c r="B964" s="0" t="s">
        <v>127</v>
      </c>
      <c r="C964" s="0" t="s">
        <v>35</v>
      </c>
      <c r="D964" s="0" t="s">
        <v>33</v>
      </c>
      <c r="J964" s="0" t="n">
        <v>13.6088077156005</v>
      </c>
      <c r="K964" s="0" t="n">
        <v>25</v>
      </c>
      <c r="L964" s="0" t="n">
        <v>79.2036466282157</v>
      </c>
      <c r="M964" s="0" t="n">
        <v>0.876113208615176</v>
      </c>
      <c r="N964" s="0" t="n">
        <v>9.99400359784131E-005</v>
      </c>
      <c r="O964" s="0" t="n">
        <f aca="false">VLOOKUP(D964,'paramètres CI'!$A$1:$B$6,2)</f>
        <v>0.033584731604575</v>
      </c>
    </row>
    <row r="965" customFormat="false" ht="13.8" hidden="false" customHeight="false" outlineLevel="0" collapsed="false">
      <c r="A965" s="0" t="s">
        <v>18</v>
      </c>
      <c r="B965" s="0" t="s">
        <v>127</v>
      </c>
      <c r="C965" s="0" t="s">
        <v>35</v>
      </c>
      <c r="D965" s="0" t="s">
        <v>34</v>
      </c>
      <c r="J965" s="0" t="n">
        <v>14.9995234367657</v>
      </c>
      <c r="K965" s="0" t="n">
        <v>25</v>
      </c>
      <c r="L965" s="0" t="n">
        <v>79.5285031143838</v>
      </c>
      <c r="M965" s="0" t="n">
        <v>0.865628003354412</v>
      </c>
      <c r="N965" s="0" t="n">
        <v>9.99400359784131E-005</v>
      </c>
      <c r="O965" s="0" t="n">
        <f aca="false">VLOOKUP(D965,'paramètres CI'!$A$1:$B$6,2)</f>
        <v>0.0424847883250769</v>
      </c>
    </row>
    <row r="966" customFormat="false" ht="13.8" hidden="false" customHeight="false" outlineLevel="0" collapsed="false">
      <c r="A966" s="0" t="s">
        <v>18</v>
      </c>
      <c r="B966" s="0" t="s">
        <v>127</v>
      </c>
      <c r="C966" s="0" t="s">
        <v>36</v>
      </c>
      <c r="D966" s="0" t="s">
        <v>37</v>
      </c>
      <c r="J966" s="0" t="n">
        <v>8.02824613300228</v>
      </c>
      <c r="K966" s="0" t="n">
        <v>20</v>
      </c>
      <c r="L966" s="0" t="n">
        <v>71.8323030084682</v>
      </c>
      <c r="M966" s="0" t="n">
        <v>0.764099764471662</v>
      </c>
      <c r="N966" s="0" t="n">
        <v>9.99400359784131E-005</v>
      </c>
      <c r="O966" s="0" t="n">
        <f aca="false">VLOOKUP(D966,'paramètres CI'!$A$1:$B$6,2)</f>
        <v>0.0385046990211696</v>
      </c>
    </row>
    <row r="967" customFormat="false" ht="13.8" hidden="false" customHeight="false" outlineLevel="0" collapsed="false">
      <c r="A967" s="0" t="s">
        <v>18</v>
      </c>
      <c r="B967" s="0" t="s">
        <v>127</v>
      </c>
      <c r="C967" s="0" t="s">
        <v>38</v>
      </c>
      <c r="D967" s="0" t="s">
        <v>39</v>
      </c>
      <c r="J967" s="0" t="n">
        <v>5.97470283764326</v>
      </c>
      <c r="K967" s="0" t="n">
        <v>20</v>
      </c>
      <c r="L967" s="0" t="n">
        <v>70.7183449208909</v>
      </c>
      <c r="M967" s="0" t="n">
        <v>0.989965040057115</v>
      </c>
      <c r="N967" s="0" t="n">
        <v>9.99400359784131E-005</v>
      </c>
      <c r="O967" s="0" t="n">
        <f aca="false">VLOOKUP(D967,'paramètres CI'!$A$1:$B$6,2)</f>
        <v>0.022045059962018</v>
      </c>
    </row>
    <row r="968" customFormat="false" ht="13.8" hidden="false" customHeight="false" outlineLevel="0" collapsed="false">
      <c r="A968" s="0" t="s">
        <v>18</v>
      </c>
      <c r="B968" s="0" t="s">
        <v>127</v>
      </c>
      <c r="C968" s="0" t="s">
        <v>40</v>
      </c>
      <c r="D968" s="0" t="s">
        <v>37</v>
      </c>
      <c r="J968" s="0" t="n">
        <v>6.42259690640183</v>
      </c>
      <c r="K968" s="0" t="n">
        <v>20</v>
      </c>
      <c r="L968" s="0" t="n">
        <v>71.8323030084682</v>
      </c>
      <c r="M968" s="0" t="n">
        <v>0.59798918437138</v>
      </c>
      <c r="N968" s="0" t="n">
        <v>0.0460913776334725</v>
      </c>
      <c r="O968" s="0" t="n">
        <f aca="false">VLOOKUP(D968,'paramètres CI'!$A$1:$B$6,2)</f>
        <v>0.0385046990211696</v>
      </c>
    </row>
    <row r="969" customFormat="false" ht="13.8" hidden="false" customHeight="false" outlineLevel="0" collapsed="false">
      <c r="A969" s="0" t="s">
        <v>18</v>
      </c>
      <c r="B969" s="0" t="s">
        <v>127</v>
      </c>
      <c r="C969" s="0" t="s">
        <v>41</v>
      </c>
      <c r="D969" s="0" t="s">
        <v>39</v>
      </c>
      <c r="J969" s="0" t="n">
        <v>4.77976227011461</v>
      </c>
      <c r="K969" s="0" t="n">
        <v>20</v>
      </c>
      <c r="L969" s="0" t="n">
        <v>70.7183449208909</v>
      </c>
      <c r="M969" s="0" t="n">
        <v>0.924122833086827</v>
      </c>
      <c r="N969" s="0" t="n">
        <v>0.543378158728557</v>
      </c>
      <c r="O969" s="0" t="n">
        <f aca="false">VLOOKUP(D969,'paramètres CI'!$A$1:$B$6,2)</f>
        <v>0.022045059962018</v>
      </c>
    </row>
    <row r="970" customFormat="false" ht="13.8" hidden="false" customHeight="false" outlineLevel="0" collapsed="false">
      <c r="A970" s="0" t="s">
        <v>18</v>
      </c>
      <c r="B970" s="0" t="s">
        <v>127</v>
      </c>
      <c r="C970" s="0" t="s">
        <v>45</v>
      </c>
      <c r="D970" s="0" t="s">
        <v>43</v>
      </c>
      <c r="J970" s="0" t="n">
        <v>10</v>
      </c>
      <c r="K970" s="0" t="n">
        <v>13</v>
      </c>
      <c r="L970" s="0" t="n">
        <v>69.2277414377491</v>
      </c>
      <c r="M970" s="0" t="n">
        <v>0.9</v>
      </c>
      <c r="N970" s="0" t="n">
        <v>0.122717463382381</v>
      </c>
      <c r="O970" s="0" t="n">
        <f aca="false">VLOOKUP(D970,'paramètres CI'!$A$1:$B$6,2)</f>
        <v>0.0935912806596305</v>
      </c>
    </row>
    <row r="971" customFormat="false" ht="13.8" hidden="false" customHeight="false" outlineLevel="0" collapsed="false">
      <c r="A971" s="0" t="s">
        <v>18</v>
      </c>
      <c r="B971" s="0" t="s">
        <v>127</v>
      </c>
      <c r="C971" s="0" t="s">
        <v>46</v>
      </c>
      <c r="D971" s="0" t="s">
        <v>43</v>
      </c>
      <c r="J971" s="0" t="n">
        <v>12</v>
      </c>
      <c r="K971" s="0" t="n">
        <v>13</v>
      </c>
      <c r="L971" s="0" t="n">
        <v>69.2277414377491</v>
      </c>
      <c r="M971" s="0" t="n">
        <v>1</v>
      </c>
      <c r="N971" s="0" t="n">
        <v>9.99400359784131E-005</v>
      </c>
      <c r="O971" s="0" t="n">
        <f aca="false">VLOOKUP(D971,'paramètres CI'!$A$1:$B$6,2)</f>
        <v>0.0935912806596305</v>
      </c>
    </row>
    <row r="972" customFormat="false" ht="13.8" hidden="false" customHeight="false" outlineLevel="0" collapsed="false">
      <c r="A972" s="0" t="s">
        <v>18</v>
      </c>
      <c r="B972" s="0" t="s">
        <v>127</v>
      </c>
      <c r="C972" s="0" t="s">
        <v>48</v>
      </c>
      <c r="D972" s="0" t="s">
        <v>43</v>
      </c>
      <c r="J972" s="0" t="n">
        <v>27.3375799245805</v>
      </c>
      <c r="K972" s="0" t="n">
        <v>20</v>
      </c>
      <c r="L972" s="0" t="n">
        <v>71.7400762078789</v>
      </c>
      <c r="M972" s="0" t="n">
        <v>2.83163023255814</v>
      </c>
      <c r="N972" s="0" t="n">
        <v>0.0904092705462038</v>
      </c>
      <c r="O972" s="0" t="n">
        <f aca="false">VLOOKUP(D972,'paramètres CI'!$A$1:$B$6,2)</f>
        <v>0.0935912806596305</v>
      </c>
    </row>
    <row r="973" customFormat="false" ht="13.8" hidden="false" customHeight="false" outlineLevel="0" collapsed="false">
      <c r="A973" s="0" t="s">
        <v>18</v>
      </c>
      <c r="B973" s="0" t="s">
        <v>127</v>
      </c>
      <c r="C973" s="0" t="s">
        <v>49</v>
      </c>
      <c r="D973" s="0" t="s">
        <v>43</v>
      </c>
      <c r="J973" s="0" t="n">
        <v>34.1719749057257</v>
      </c>
      <c r="K973" s="0" t="n">
        <v>20</v>
      </c>
      <c r="L973" s="0" t="n">
        <v>71.7400762078789</v>
      </c>
      <c r="M973" s="0" t="n">
        <v>3.39795627906976</v>
      </c>
      <c r="N973" s="0" t="n">
        <v>9.99400359784131E-005</v>
      </c>
      <c r="O973" s="0" t="n">
        <f aca="false">VLOOKUP(D973,'paramètres CI'!$A$1:$B$6,2)</f>
        <v>0.0935912806596305</v>
      </c>
    </row>
    <row r="974" customFormat="false" ht="13.8" hidden="false" customHeight="false" outlineLevel="0" collapsed="false">
      <c r="A974" s="0" t="s">
        <v>18</v>
      </c>
      <c r="B974" s="0" t="s">
        <v>128</v>
      </c>
      <c r="C974" s="0" t="s">
        <v>32</v>
      </c>
      <c r="D974" s="0" t="s">
        <v>33</v>
      </c>
      <c r="J974" s="0" t="n">
        <v>15.3327863271262</v>
      </c>
      <c r="K974" s="0" t="n">
        <v>25</v>
      </c>
      <c r="L974" s="0" t="n">
        <v>94.7329598844824</v>
      </c>
      <c r="M974" s="0" t="n">
        <v>0.72337742143231</v>
      </c>
      <c r="N974" s="0" t="n">
        <v>0.0140381585577871</v>
      </c>
      <c r="O974" s="0" t="n">
        <f aca="false">VLOOKUP(D974,'paramètres CI'!$A$1:$B$6,2)</f>
        <v>0.033584731604575</v>
      </c>
    </row>
    <row r="975" customFormat="false" ht="13.8" hidden="false" customHeight="false" outlineLevel="0" collapsed="false">
      <c r="A975" s="0" t="s">
        <v>18</v>
      </c>
      <c r="B975" s="0" t="s">
        <v>128</v>
      </c>
      <c r="C975" s="0" t="s">
        <v>32</v>
      </c>
      <c r="D975" s="0" t="s">
        <v>34</v>
      </c>
      <c r="J975" s="0" t="n">
        <v>16.1491009993392</v>
      </c>
      <c r="K975" s="0" t="n">
        <v>25</v>
      </c>
      <c r="L975" s="0" t="n">
        <v>99.6432009964405</v>
      </c>
      <c r="M975" s="0" t="n">
        <v>0.713988634836176</v>
      </c>
      <c r="N975" s="0" t="n">
        <v>0.0565819049957736</v>
      </c>
      <c r="O975" s="0" t="n">
        <f aca="false">VLOOKUP(D975,'paramètres CI'!$A$1:$B$6,2)</f>
        <v>0.0424847883250769</v>
      </c>
    </row>
    <row r="976" customFormat="false" ht="13.8" hidden="false" customHeight="false" outlineLevel="0" collapsed="false">
      <c r="A976" s="0" t="s">
        <v>18</v>
      </c>
      <c r="B976" s="0" t="s">
        <v>128</v>
      </c>
      <c r="C976" s="0" t="s">
        <v>35</v>
      </c>
      <c r="D976" s="0" t="s">
        <v>33</v>
      </c>
      <c r="J976" s="0" t="n">
        <v>19.1659829089077</v>
      </c>
      <c r="K976" s="0" t="n">
        <v>25</v>
      </c>
      <c r="L976" s="0" t="n">
        <v>94.7329598844824</v>
      </c>
      <c r="M976" s="0" t="n">
        <v>0.868052905718771</v>
      </c>
      <c r="N976" s="0" t="n">
        <v>9.9940035978413E-005</v>
      </c>
      <c r="O976" s="0" t="n">
        <f aca="false">VLOOKUP(D976,'paramètres CI'!$A$1:$B$6,2)</f>
        <v>0.033584731604575</v>
      </c>
    </row>
    <row r="977" customFormat="false" ht="13.8" hidden="false" customHeight="false" outlineLevel="0" collapsed="false">
      <c r="A977" s="0" t="s">
        <v>18</v>
      </c>
      <c r="B977" s="0" t="s">
        <v>128</v>
      </c>
      <c r="C977" s="0" t="s">
        <v>35</v>
      </c>
      <c r="D977" s="0" t="s">
        <v>34</v>
      </c>
      <c r="J977" s="0" t="n">
        <v>20.186376249174</v>
      </c>
      <c r="K977" s="0" t="n">
        <v>25</v>
      </c>
      <c r="L977" s="0" t="n">
        <v>99.6432009964405</v>
      </c>
      <c r="M977" s="0" t="n">
        <v>0.856786361803412</v>
      </c>
      <c r="N977" s="0" t="n">
        <v>9.9940035978413E-005</v>
      </c>
      <c r="O977" s="0" t="n">
        <f aca="false">VLOOKUP(D977,'paramètres CI'!$A$1:$B$6,2)</f>
        <v>0.0424847883250769</v>
      </c>
    </row>
    <row r="978" customFormat="false" ht="13.8" hidden="false" customHeight="false" outlineLevel="0" collapsed="false">
      <c r="A978" s="0" t="s">
        <v>18</v>
      </c>
      <c r="B978" s="0" t="s">
        <v>128</v>
      </c>
      <c r="C978" s="0" t="s">
        <v>36</v>
      </c>
      <c r="D978" s="0" t="s">
        <v>37</v>
      </c>
      <c r="J978" s="0" t="n">
        <v>11.9412963571626</v>
      </c>
      <c r="K978" s="0" t="n">
        <v>20</v>
      </c>
      <c r="L978" s="0" t="n">
        <v>92.9376752251226</v>
      </c>
      <c r="M978" s="0" t="n">
        <v>0.761213749029122</v>
      </c>
      <c r="N978" s="0" t="n">
        <v>9.9940035978413E-005</v>
      </c>
      <c r="O978" s="0" t="n">
        <f aca="false">VLOOKUP(D978,'paramètres CI'!$A$1:$B$6,2)</f>
        <v>0.0385046990211696</v>
      </c>
    </row>
    <row r="979" customFormat="false" ht="13.8" hidden="false" customHeight="false" outlineLevel="0" collapsed="false">
      <c r="A979" s="0" t="s">
        <v>18</v>
      </c>
      <c r="B979" s="0" t="s">
        <v>128</v>
      </c>
      <c r="C979" s="0" t="s">
        <v>38</v>
      </c>
      <c r="D979" s="0" t="s">
        <v>39</v>
      </c>
      <c r="J979" s="0" t="n">
        <v>8.47459302966096</v>
      </c>
      <c r="K979" s="0" t="n">
        <v>20</v>
      </c>
      <c r="L979" s="0" t="n">
        <v>92.564189331005</v>
      </c>
      <c r="M979" s="0" t="n">
        <v>0.987107085656158</v>
      </c>
      <c r="N979" s="0" t="n">
        <v>9.9940035978413E-005</v>
      </c>
      <c r="O979" s="0" t="n">
        <f aca="false">VLOOKUP(D979,'paramètres CI'!$A$1:$B$6,2)</f>
        <v>0.022045059962018</v>
      </c>
    </row>
    <row r="980" customFormat="false" ht="13.8" hidden="false" customHeight="false" outlineLevel="0" collapsed="false">
      <c r="A980" s="0" t="s">
        <v>18</v>
      </c>
      <c r="B980" s="0" t="s">
        <v>128</v>
      </c>
      <c r="C980" s="0" t="s">
        <v>40</v>
      </c>
      <c r="D980" s="0" t="s">
        <v>37</v>
      </c>
      <c r="J980" s="0" t="n">
        <v>9.55303708573008</v>
      </c>
      <c r="K980" s="0" t="n">
        <v>20</v>
      </c>
      <c r="L980" s="0" t="n">
        <v>92.9376752251226</v>
      </c>
      <c r="M980" s="0" t="n">
        <v>0.593994727678809</v>
      </c>
      <c r="N980" s="0" t="n">
        <v>0.0539166470080028</v>
      </c>
      <c r="O980" s="0" t="n">
        <f aca="false">VLOOKUP(D980,'paramètres CI'!$A$1:$B$6,2)</f>
        <v>0.0385046990211696</v>
      </c>
    </row>
    <row r="981" customFormat="false" ht="13.8" hidden="false" customHeight="false" outlineLevel="0" collapsed="false">
      <c r="A981" s="0" t="s">
        <v>18</v>
      </c>
      <c r="B981" s="0" t="s">
        <v>128</v>
      </c>
      <c r="C981" s="0" t="s">
        <v>41</v>
      </c>
      <c r="D981" s="0" t="s">
        <v>39</v>
      </c>
      <c r="J981" s="0" t="n">
        <v>6.77967442372877</v>
      </c>
      <c r="K981" s="0" t="n">
        <v>20</v>
      </c>
      <c r="L981" s="0" t="n">
        <v>92.564189331005</v>
      </c>
      <c r="M981" s="0" t="n">
        <v>0.920034530126633</v>
      </c>
      <c r="N981" s="0" t="n">
        <v>0.618136587569833</v>
      </c>
      <c r="O981" s="0" t="n">
        <f aca="false">VLOOKUP(D981,'paramètres CI'!$A$1:$B$6,2)</f>
        <v>0.022045059962018</v>
      </c>
    </row>
    <row r="982" customFormat="false" ht="13.8" hidden="false" customHeight="false" outlineLevel="0" collapsed="false">
      <c r="A982" s="0" t="s">
        <v>18</v>
      </c>
      <c r="B982" s="0" t="s">
        <v>128</v>
      </c>
      <c r="C982" s="0" t="s">
        <v>45</v>
      </c>
      <c r="D982" s="0" t="s">
        <v>43</v>
      </c>
      <c r="J982" s="0" t="n">
        <v>10</v>
      </c>
      <c r="K982" s="0" t="n">
        <v>13</v>
      </c>
      <c r="L982" s="0" t="n">
        <v>84.5692177003957</v>
      </c>
      <c r="M982" s="0" t="n">
        <v>0.9</v>
      </c>
      <c r="N982" s="0" t="n">
        <v>0.151345668842268</v>
      </c>
      <c r="O982" s="0" t="n">
        <f aca="false">VLOOKUP(D982,'paramètres CI'!$A$1:$B$6,2)</f>
        <v>0.0935912806596305</v>
      </c>
    </row>
    <row r="983" customFormat="false" ht="13.8" hidden="false" customHeight="false" outlineLevel="0" collapsed="false">
      <c r="A983" s="0" t="s">
        <v>18</v>
      </c>
      <c r="B983" s="0" t="s">
        <v>128</v>
      </c>
      <c r="C983" s="0" t="s">
        <v>46</v>
      </c>
      <c r="D983" s="0" t="s">
        <v>43</v>
      </c>
      <c r="J983" s="0" t="n">
        <v>12</v>
      </c>
      <c r="K983" s="0" t="n">
        <v>13</v>
      </c>
      <c r="L983" s="0" t="n">
        <v>84.5692177003957</v>
      </c>
      <c r="M983" s="0" t="n">
        <v>1</v>
      </c>
      <c r="N983" s="0" t="n">
        <v>9.9940035978413E-005</v>
      </c>
      <c r="O983" s="0" t="n">
        <f aca="false">VLOOKUP(D983,'paramètres CI'!$A$1:$B$6,2)</f>
        <v>0.0935912806596305</v>
      </c>
    </row>
    <row r="984" customFormat="false" ht="13.8" hidden="false" customHeight="false" outlineLevel="0" collapsed="false">
      <c r="A984" s="0" t="s">
        <v>18</v>
      </c>
      <c r="B984" s="0" t="s">
        <v>128</v>
      </c>
      <c r="C984" s="0" t="s">
        <v>48</v>
      </c>
      <c r="D984" s="0" t="s">
        <v>43</v>
      </c>
      <c r="J984" s="0" t="n">
        <v>41.7480465349646</v>
      </c>
      <c r="K984" s="0" t="n">
        <v>20</v>
      </c>
      <c r="L984" s="0" t="n">
        <v>91.0138835761519</v>
      </c>
      <c r="M984" s="0" t="n">
        <v>2.83163023255814</v>
      </c>
      <c r="N984" s="0" t="n">
        <v>0.105381392810465</v>
      </c>
      <c r="O984" s="0" t="n">
        <f aca="false">VLOOKUP(D984,'paramètres CI'!$A$1:$B$6,2)</f>
        <v>0.0935912806596305</v>
      </c>
    </row>
    <row r="985" customFormat="false" ht="13.8" hidden="false" customHeight="false" outlineLevel="0" collapsed="false">
      <c r="A985" s="0" t="s">
        <v>18</v>
      </c>
      <c r="B985" s="0" t="s">
        <v>128</v>
      </c>
      <c r="C985" s="0" t="s">
        <v>49</v>
      </c>
      <c r="D985" s="0" t="s">
        <v>43</v>
      </c>
      <c r="J985" s="0" t="n">
        <v>52.1850581687057</v>
      </c>
      <c r="K985" s="0" t="n">
        <v>20</v>
      </c>
      <c r="L985" s="0" t="n">
        <v>91.0138835761519</v>
      </c>
      <c r="M985" s="0" t="n">
        <v>3.39795627906976</v>
      </c>
      <c r="N985" s="0" t="n">
        <v>9.9940035978413E-005</v>
      </c>
      <c r="O985" s="0" t="n">
        <f aca="false">VLOOKUP(D985,'paramètres CI'!$A$1:$B$6,2)</f>
        <v>0.0935912806596305</v>
      </c>
    </row>
    <row r="986" customFormat="false" ht="13.8" hidden="false" customHeight="false" outlineLevel="0" collapsed="false">
      <c r="A986" s="0" t="s">
        <v>18</v>
      </c>
      <c r="B986" s="0" t="s">
        <v>129</v>
      </c>
      <c r="C986" s="0" t="s">
        <v>32</v>
      </c>
      <c r="D986" s="0" t="s">
        <v>33</v>
      </c>
      <c r="J986" s="0" t="n">
        <v>12.8768080634001</v>
      </c>
      <c r="K986" s="0" t="n">
        <v>25</v>
      </c>
      <c r="L986" s="0" t="n">
        <v>95.6586397922288</v>
      </c>
      <c r="M986" s="0" t="n">
        <v>0.725788208252146</v>
      </c>
      <c r="N986" s="0" t="n">
        <v>0.0092704597467484</v>
      </c>
      <c r="O986" s="0" t="n">
        <f aca="false">VLOOKUP(D986,'paramètres CI'!$A$1:$B$6,2)</f>
        <v>0.033584731604575</v>
      </c>
    </row>
    <row r="987" customFormat="false" ht="13.8" hidden="false" customHeight="false" outlineLevel="0" collapsed="false">
      <c r="A987" s="0" t="s">
        <v>18</v>
      </c>
      <c r="B987" s="0" t="s">
        <v>129</v>
      </c>
      <c r="C987" s="0" t="s">
        <v>32</v>
      </c>
      <c r="D987" s="0" t="s">
        <v>34</v>
      </c>
      <c r="J987" s="0" t="n">
        <v>12.9858750623193</v>
      </c>
      <c r="K987" s="0" t="n">
        <v>25</v>
      </c>
      <c r="L987" s="0" t="n">
        <v>91.583746490408</v>
      </c>
      <c r="M987" s="0" t="n">
        <v>0.735230584832355</v>
      </c>
      <c r="N987" s="0" t="n">
        <v>0.0965908003315118</v>
      </c>
      <c r="O987" s="0" t="n">
        <f aca="false">VLOOKUP(D987,'paramètres CI'!$A$1:$B$6,2)</f>
        <v>0.0424847883250769</v>
      </c>
    </row>
    <row r="988" customFormat="false" ht="13.8" hidden="false" customHeight="false" outlineLevel="0" collapsed="false">
      <c r="A988" s="0" t="s">
        <v>18</v>
      </c>
      <c r="B988" s="0" t="s">
        <v>129</v>
      </c>
      <c r="C988" s="0" t="s">
        <v>35</v>
      </c>
      <c r="D988" s="0" t="s">
        <v>33</v>
      </c>
      <c r="J988" s="0" t="n">
        <v>16.0960100792501</v>
      </c>
      <c r="K988" s="0" t="n">
        <v>25</v>
      </c>
      <c r="L988" s="0" t="n">
        <v>95.6586397922288</v>
      </c>
      <c r="M988" s="0" t="n">
        <v>0.870945849902573</v>
      </c>
      <c r="N988" s="0" t="n">
        <v>9.9940035978413E-005</v>
      </c>
      <c r="O988" s="0" t="n">
        <f aca="false">VLOOKUP(D988,'paramètres CI'!$A$1:$B$6,2)</f>
        <v>0.033584731604575</v>
      </c>
    </row>
    <row r="989" customFormat="false" ht="13.8" hidden="false" customHeight="false" outlineLevel="0" collapsed="false">
      <c r="A989" s="0" t="s">
        <v>18</v>
      </c>
      <c r="B989" s="0" t="s">
        <v>129</v>
      </c>
      <c r="C989" s="0" t="s">
        <v>35</v>
      </c>
      <c r="D989" s="0" t="s">
        <v>34</v>
      </c>
      <c r="J989" s="0" t="n">
        <v>16.2323438278991</v>
      </c>
      <c r="K989" s="0" t="n">
        <v>25</v>
      </c>
      <c r="L989" s="0" t="n">
        <v>91.583746490408</v>
      </c>
      <c r="M989" s="0" t="n">
        <v>0.882276701798826</v>
      </c>
      <c r="N989" s="0" t="n">
        <v>9.9940035978413E-005</v>
      </c>
      <c r="O989" s="0" t="n">
        <f aca="false">VLOOKUP(D989,'paramètres CI'!$A$1:$B$6,2)</f>
        <v>0.0424847883250769</v>
      </c>
    </row>
    <row r="990" customFormat="false" ht="13.8" hidden="false" customHeight="false" outlineLevel="0" collapsed="false">
      <c r="A990" s="0" t="s">
        <v>18</v>
      </c>
      <c r="B990" s="0" t="s">
        <v>129</v>
      </c>
      <c r="C990" s="0" t="s">
        <v>36</v>
      </c>
      <c r="D990" s="0" t="s">
        <v>37</v>
      </c>
      <c r="J990" s="0" t="n">
        <v>10.0020053703767</v>
      </c>
      <c r="K990" s="0" t="n">
        <v>20</v>
      </c>
      <c r="L990" s="0" t="n">
        <v>88.7035866972034</v>
      </c>
      <c r="M990" s="0" t="n">
        <v>0.760956568284383</v>
      </c>
      <c r="N990" s="0" t="n">
        <v>9.9940035978413E-005</v>
      </c>
      <c r="O990" s="0" t="n">
        <f aca="false">VLOOKUP(D990,'paramètres CI'!$A$1:$B$6,2)</f>
        <v>0.0385046990211696</v>
      </c>
    </row>
    <row r="991" customFormat="false" ht="13.8" hidden="false" customHeight="false" outlineLevel="0" collapsed="false">
      <c r="A991" s="0" t="s">
        <v>18</v>
      </c>
      <c r="B991" s="0" t="s">
        <v>129</v>
      </c>
      <c r="C991" s="0" t="s">
        <v>38</v>
      </c>
      <c r="D991" s="0" t="s">
        <v>39</v>
      </c>
      <c r="J991" s="0" t="n">
        <v>7.17431105409524</v>
      </c>
      <c r="K991" s="0" t="n">
        <v>20</v>
      </c>
      <c r="L991" s="0" t="n">
        <v>88.131309760064</v>
      </c>
      <c r="M991" s="0" t="n">
        <v>0.986854796105332</v>
      </c>
      <c r="N991" s="0" t="n">
        <v>9.9940035978413E-005</v>
      </c>
      <c r="O991" s="0" t="n">
        <f aca="false">VLOOKUP(D991,'paramètres CI'!$A$1:$B$6,2)</f>
        <v>0.022045059962018</v>
      </c>
    </row>
    <row r="992" customFormat="false" ht="13.8" hidden="false" customHeight="false" outlineLevel="0" collapsed="false">
      <c r="A992" s="0" t="s">
        <v>18</v>
      </c>
      <c r="B992" s="0" t="s">
        <v>129</v>
      </c>
      <c r="C992" s="0" t="s">
        <v>40</v>
      </c>
      <c r="D992" s="0" t="s">
        <v>37</v>
      </c>
      <c r="J992" s="0" t="n">
        <v>8.00160429630135</v>
      </c>
      <c r="K992" s="0" t="n">
        <v>20</v>
      </c>
      <c r="L992" s="0" t="n">
        <v>88.7035866972034</v>
      </c>
      <c r="M992" s="0" t="n">
        <v>0.593443480846918</v>
      </c>
      <c r="N992" s="0" t="n">
        <v>0.0557241246781864</v>
      </c>
      <c r="O992" s="0" t="n">
        <f aca="false">VLOOKUP(D992,'paramètres CI'!$A$1:$B$6,2)</f>
        <v>0.0385046990211696</v>
      </c>
    </row>
    <row r="993" customFormat="false" ht="13.8" hidden="false" customHeight="false" outlineLevel="0" collapsed="false">
      <c r="A993" s="0" t="s">
        <v>18</v>
      </c>
      <c r="B993" s="0" t="s">
        <v>129</v>
      </c>
      <c r="C993" s="0" t="s">
        <v>41</v>
      </c>
      <c r="D993" s="0" t="s">
        <v>39</v>
      </c>
      <c r="J993" s="0" t="n">
        <v>5.73944884327619</v>
      </c>
      <c r="K993" s="0" t="n">
        <v>20</v>
      </c>
      <c r="L993" s="0" t="n">
        <v>88.131309760064</v>
      </c>
      <c r="M993" s="0" t="n">
        <v>0.919685340135065</v>
      </c>
      <c r="N993" s="0" t="n">
        <v>0.593135350659937</v>
      </c>
      <c r="O993" s="0" t="n">
        <f aca="false">VLOOKUP(D993,'paramètres CI'!$A$1:$B$6,2)</f>
        <v>0.022045059962018</v>
      </c>
    </row>
    <row r="994" customFormat="false" ht="13.8" hidden="false" customHeight="false" outlineLevel="0" collapsed="false">
      <c r="A994" s="0" t="s">
        <v>18</v>
      </c>
      <c r="B994" s="0" t="s">
        <v>129</v>
      </c>
      <c r="C994" s="0" t="s">
        <v>45</v>
      </c>
      <c r="D994" s="0" t="s">
        <v>43</v>
      </c>
      <c r="J994" s="0" t="n">
        <v>10</v>
      </c>
      <c r="K994" s="0" t="n">
        <v>13</v>
      </c>
      <c r="L994" s="0" t="n">
        <v>81.0288289961818</v>
      </c>
      <c r="M994" s="0" t="n">
        <v>0.9</v>
      </c>
      <c r="N994" s="0" t="n">
        <v>0.143074800627956</v>
      </c>
      <c r="O994" s="0" t="n">
        <f aca="false">VLOOKUP(D994,'paramètres CI'!$A$1:$B$6,2)</f>
        <v>0.0935912806596305</v>
      </c>
    </row>
    <row r="995" customFormat="false" ht="13.8" hidden="false" customHeight="false" outlineLevel="0" collapsed="false">
      <c r="A995" s="0" t="s">
        <v>18</v>
      </c>
      <c r="B995" s="0" t="s">
        <v>129</v>
      </c>
      <c r="C995" s="0" t="s">
        <v>46</v>
      </c>
      <c r="D995" s="0" t="s">
        <v>43</v>
      </c>
      <c r="J995" s="0" t="n">
        <v>12</v>
      </c>
      <c r="K995" s="0" t="n">
        <v>13</v>
      </c>
      <c r="L995" s="0" t="n">
        <v>81.0288289961818</v>
      </c>
      <c r="M995" s="0" t="n">
        <v>1</v>
      </c>
      <c r="N995" s="0" t="n">
        <v>9.9940035978413E-005</v>
      </c>
      <c r="O995" s="0" t="n">
        <f aca="false">VLOOKUP(D995,'paramètres CI'!$A$1:$B$6,2)</f>
        <v>0.0935912806596305</v>
      </c>
    </row>
    <row r="996" customFormat="false" ht="13.8" hidden="false" customHeight="false" outlineLevel="0" collapsed="false">
      <c r="A996" s="0" t="s">
        <v>18</v>
      </c>
      <c r="B996" s="0" t="s">
        <v>129</v>
      </c>
      <c r="C996" s="0" t="s">
        <v>48</v>
      </c>
      <c r="D996" s="0" t="s">
        <v>43</v>
      </c>
      <c r="J996" s="0" t="n">
        <v>33.6603180553776</v>
      </c>
      <c r="K996" s="0" t="n">
        <v>20</v>
      </c>
      <c r="L996" s="0" t="n">
        <v>88.4595289750017</v>
      </c>
      <c r="M996" s="0" t="n">
        <v>2.83163023255814</v>
      </c>
      <c r="N996" s="0" t="n">
        <v>0.10160482373979</v>
      </c>
      <c r="O996" s="0" t="n">
        <f aca="false">VLOOKUP(D996,'paramètres CI'!$A$1:$B$6,2)</f>
        <v>0.0935912806596305</v>
      </c>
    </row>
    <row r="997" customFormat="false" ht="13.8" hidden="false" customHeight="false" outlineLevel="0" collapsed="false">
      <c r="A997" s="0" t="s">
        <v>18</v>
      </c>
      <c r="B997" s="0" t="s">
        <v>129</v>
      </c>
      <c r="C997" s="0" t="s">
        <v>49</v>
      </c>
      <c r="D997" s="0" t="s">
        <v>43</v>
      </c>
      <c r="J997" s="0" t="n">
        <v>42.075397569222</v>
      </c>
      <c r="K997" s="0" t="n">
        <v>20</v>
      </c>
      <c r="L997" s="0" t="n">
        <v>88.4595289750017</v>
      </c>
      <c r="M997" s="0" t="n">
        <v>3.39795627906976</v>
      </c>
      <c r="N997" s="0" t="n">
        <v>9.9940035978413E-005</v>
      </c>
      <c r="O997" s="0" t="n">
        <f aca="false">VLOOKUP(D997,'paramètres CI'!$A$1:$B$6,2)</f>
        <v>0.0935912806596305</v>
      </c>
    </row>
    <row r="998" customFormat="false" ht="13.8" hidden="false" customHeight="false" outlineLevel="0" collapsed="false">
      <c r="A998" s="0" t="s">
        <v>18</v>
      </c>
      <c r="B998" s="0" t="s">
        <v>130</v>
      </c>
      <c r="C998" s="0" t="s">
        <v>32</v>
      </c>
      <c r="D998" s="0" t="s">
        <v>33</v>
      </c>
      <c r="J998" s="0" t="n">
        <v>10.8818952861908</v>
      </c>
      <c r="K998" s="0" t="n">
        <v>25</v>
      </c>
      <c r="L998" s="0" t="n">
        <v>125.674330571696</v>
      </c>
      <c r="M998" s="0" t="n">
        <v>0.759040290434548</v>
      </c>
      <c r="N998" s="0" t="n">
        <v>0.0289253099131947</v>
      </c>
      <c r="O998" s="0" t="n">
        <f aca="false">VLOOKUP(D998,'paramètres CI'!$A$1:$B$6,2)</f>
        <v>0.033584731604575</v>
      </c>
    </row>
    <row r="999" customFormat="false" ht="13.8" hidden="false" customHeight="false" outlineLevel="0" collapsed="false">
      <c r="A999" s="0" t="s">
        <v>18</v>
      </c>
      <c r="B999" s="0" t="s">
        <v>130</v>
      </c>
      <c r="C999" s="0" t="s">
        <v>32</v>
      </c>
      <c r="D999" s="0" t="s">
        <v>34</v>
      </c>
      <c r="J999" s="0" t="n">
        <v>10.7535103040252</v>
      </c>
      <c r="K999" s="0" t="n">
        <v>25</v>
      </c>
      <c r="L999" s="0" t="n">
        <v>136.068425254017</v>
      </c>
      <c r="M999" s="0" t="n">
        <v>0.780175842832889</v>
      </c>
      <c r="N999" s="0" t="n">
        <v>0.0335983150989332</v>
      </c>
      <c r="O999" s="0" t="n">
        <f aca="false">VLOOKUP(D999,'paramètres CI'!$A$1:$B$6,2)</f>
        <v>0.0424847883250769</v>
      </c>
    </row>
    <row r="1000" customFormat="false" ht="13.8" hidden="false" customHeight="false" outlineLevel="0" collapsed="false">
      <c r="A1000" s="0" t="s">
        <v>18</v>
      </c>
      <c r="B1000" s="0" t="s">
        <v>130</v>
      </c>
      <c r="C1000" s="0" t="s">
        <v>35</v>
      </c>
      <c r="D1000" s="0" t="s">
        <v>33</v>
      </c>
      <c r="J1000" s="0" t="n">
        <v>13.6023691077384</v>
      </c>
      <c r="K1000" s="0" t="n">
        <v>25</v>
      </c>
      <c r="L1000" s="0" t="n">
        <v>125.674330571696</v>
      </c>
      <c r="M1000" s="0" t="n">
        <v>0.910848348521457</v>
      </c>
      <c r="N1000" s="0" t="n">
        <v>9.9940035978413E-005</v>
      </c>
      <c r="O1000" s="0" t="n">
        <f aca="false">VLOOKUP(D1000,'paramètres CI'!$A$1:$B$6,2)</f>
        <v>0.033584731604575</v>
      </c>
    </row>
    <row r="1001" customFormat="false" ht="13.8" hidden="false" customHeight="false" outlineLevel="0" collapsed="false">
      <c r="A1001" s="0" t="s">
        <v>18</v>
      </c>
      <c r="B1001" s="0" t="s">
        <v>130</v>
      </c>
      <c r="C1001" s="0" t="s">
        <v>35</v>
      </c>
      <c r="D1001" s="0" t="s">
        <v>34</v>
      </c>
      <c r="J1001" s="0" t="n">
        <v>13.4418878800315</v>
      </c>
      <c r="K1001" s="0" t="n">
        <v>25</v>
      </c>
      <c r="L1001" s="0" t="n">
        <v>136.068425254017</v>
      </c>
      <c r="M1001" s="0" t="n">
        <v>0.936211011399467</v>
      </c>
      <c r="N1001" s="0" t="n">
        <v>9.9940035978413E-005</v>
      </c>
      <c r="O1001" s="0" t="n">
        <f aca="false">VLOOKUP(D1001,'paramètres CI'!$A$1:$B$6,2)</f>
        <v>0.0424847883250769</v>
      </c>
    </row>
    <row r="1002" customFormat="false" ht="13.8" hidden="false" customHeight="false" outlineLevel="0" collapsed="false">
      <c r="A1002" s="0" t="s">
        <v>18</v>
      </c>
      <c r="B1002" s="0" t="s">
        <v>130</v>
      </c>
      <c r="C1002" s="0" t="s">
        <v>36</v>
      </c>
      <c r="D1002" s="0" t="s">
        <v>37</v>
      </c>
      <c r="J1002" s="0" t="n">
        <v>2.85189062154142</v>
      </c>
      <c r="K1002" s="0" t="n">
        <v>20</v>
      </c>
      <c r="L1002" s="0" t="n">
        <v>123.151957464312</v>
      </c>
      <c r="M1002" s="0" t="n">
        <v>0.744777473286268</v>
      </c>
      <c r="N1002" s="0" t="n">
        <v>9.9940035978413E-005</v>
      </c>
      <c r="O1002" s="0" t="n">
        <f aca="false">VLOOKUP(D1002,'paramètres CI'!$A$1:$B$6,2)</f>
        <v>0.0385046990211696</v>
      </c>
    </row>
    <row r="1003" customFormat="false" ht="13.8" hidden="false" customHeight="false" outlineLevel="0" collapsed="false">
      <c r="A1003" s="0" t="s">
        <v>18</v>
      </c>
      <c r="B1003" s="0" t="s">
        <v>130</v>
      </c>
      <c r="C1003" s="0" t="s">
        <v>38</v>
      </c>
      <c r="D1003" s="0" t="s">
        <v>39</v>
      </c>
      <c r="J1003" s="0" t="n">
        <v>2.05503134811388</v>
      </c>
      <c r="K1003" s="0" t="n">
        <v>20</v>
      </c>
      <c r="L1003" s="0" t="n">
        <v>121.396919835355</v>
      </c>
      <c r="M1003" s="0" t="n">
        <v>0.954918999982188</v>
      </c>
      <c r="N1003" s="0" t="n">
        <v>9.9940035978413E-005</v>
      </c>
      <c r="O1003" s="0" t="n">
        <f aca="false">VLOOKUP(D1003,'paramètres CI'!$A$1:$B$6,2)</f>
        <v>0.022045059962018</v>
      </c>
    </row>
    <row r="1004" customFormat="false" ht="13.8" hidden="false" customHeight="false" outlineLevel="0" collapsed="false">
      <c r="A1004" s="0" t="s">
        <v>18</v>
      </c>
      <c r="B1004" s="0" t="s">
        <v>130</v>
      </c>
      <c r="C1004" s="0" t="s">
        <v>40</v>
      </c>
      <c r="D1004" s="0" t="s">
        <v>37</v>
      </c>
      <c r="J1004" s="0" t="n">
        <v>2.28151249723314</v>
      </c>
      <c r="K1004" s="0" t="n">
        <v>20</v>
      </c>
      <c r="L1004" s="0" t="n">
        <v>123.151957464312</v>
      </c>
      <c r="M1004" s="0" t="n">
        <v>0.596593722670607</v>
      </c>
      <c r="N1004" s="0" t="n">
        <v>0.0607947981307339</v>
      </c>
      <c r="O1004" s="0" t="n">
        <f aca="false">VLOOKUP(D1004,'paramètres CI'!$A$1:$B$6,2)</f>
        <v>0.0385046990211696</v>
      </c>
    </row>
    <row r="1005" customFormat="false" ht="13.8" hidden="false" customHeight="false" outlineLevel="0" collapsed="false">
      <c r="A1005" s="0" t="s">
        <v>18</v>
      </c>
      <c r="B1005" s="0" t="s">
        <v>130</v>
      </c>
      <c r="C1005" s="0" t="s">
        <v>41</v>
      </c>
      <c r="D1005" s="0" t="s">
        <v>39</v>
      </c>
      <c r="J1005" s="0" t="n">
        <v>1.6440250784911</v>
      </c>
      <c r="K1005" s="0" t="n">
        <v>20</v>
      </c>
      <c r="L1005" s="0" t="n">
        <v>121.396919835355</v>
      </c>
      <c r="M1005" s="0" t="n">
        <v>0.9192154543563</v>
      </c>
      <c r="N1005" s="0" t="n">
        <v>0.589355008572665</v>
      </c>
      <c r="O1005" s="0" t="n">
        <f aca="false">VLOOKUP(D1005,'paramètres CI'!$A$1:$B$6,2)</f>
        <v>0.022045059962018</v>
      </c>
    </row>
    <row r="1006" customFormat="false" ht="13.8" hidden="false" customHeight="false" outlineLevel="0" collapsed="false">
      <c r="A1006" s="0" t="s">
        <v>18</v>
      </c>
      <c r="B1006" s="0" t="s">
        <v>130</v>
      </c>
      <c r="C1006" s="0" t="s">
        <v>45</v>
      </c>
      <c r="D1006" s="0" t="s">
        <v>43</v>
      </c>
      <c r="J1006" s="0" t="n">
        <v>10</v>
      </c>
      <c r="K1006" s="0" t="n">
        <v>13</v>
      </c>
      <c r="L1006" s="0" t="n">
        <v>107.830360605045</v>
      </c>
      <c r="M1006" s="0" t="n">
        <v>0.895022357248287</v>
      </c>
      <c r="N1006" s="0" t="n">
        <v>0.14830647758635</v>
      </c>
      <c r="O1006" s="0" t="n">
        <f aca="false">VLOOKUP(D1006,'paramètres CI'!$A$1:$B$6,2)</f>
        <v>0.0935912806596305</v>
      </c>
    </row>
    <row r="1007" customFormat="false" ht="13.8" hidden="false" customHeight="false" outlineLevel="0" collapsed="false">
      <c r="A1007" s="0" t="s">
        <v>18</v>
      </c>
      <c r="B1007" s="0" t="s">
        <v>130</v>
      </c>
      <c r="C1007" s="0" t="s">
        <v>46</v>
      </c>
      <c r="D1007" s="0" t="s">
        <v>43</v>
      </c>
      <c r="J1007" s="0" t="n">
        <v>12</v>
      </c>
      <c r="K1007" s="0" t="n">
        <v>13</v>
      </c>
      <c r="L1007" s="0" t="n">
        <v>107.830360605045</v>
      </c>
      <c r="M1007" s="0" t="n">
        <v>1</v>
      </c>
      <c r="N1007" s="0" t="n">
        <v>9.9940035978413E-005</v>
      </c>
      <c r="O1007" s="0" t="n">
        <f aca="false">VLOOKUP(D1007,'paramètres CI'!$A$1:$B$6,2)</f>
        <v>0.0935912806596305</v>
      </c>
    </row>
    <row r="1008" customFormat="false" ht="13.8" hidden="false" customHeight="false" outlineLevel="0" collapsed="false">
      <c r="A1008" s="0" t="s">
        <v>18</v>
      </c>
      <c r="B1008" s="0" t="s">
        <v>130</v>
      </c>
      <c r="C1008" s="0" t="s">
        <v>48</v>
      </c>
      <c r="D1008" s="0" t="s">
        <v>43</v>
      </c>
      <c r="J1008" s="0" t="n">
        <v>30.6434102723303</v>
      </c>
      <c r="K1008" s="0" t="n">
        <v>20</v>
      </c>
      <c r="L1008" s="0" t="n">
        <v>121.987931593701</v>
      </c>
      <c r="M1008" s="0" t="n">
        <v>2.7749776414384</v>
      </c>
      <c r="N1008" s="0" t="n">
        <v>0.138420450482253</v>
      </c>
      <c r="O1008" s="0" t="n">
        <f aca="false">VLOOKUP(D1008,'paramètres CI'!$A$1:$B$6,2)</f>
        <v>0.0935912806596305</v>
      </c>
    </row>
    <row r="1009" customFormat="false" ht="13.8" hidden="false" customHeight="false" outlineLevel="0" collapsed="false">
      <c r="A1009" s="0" t="s">
        <v>18</v>
      </c>
      <c r="B1009" s="0" t="s">
        <v>130</v>
      </c>
      <c r="C1009" s="0" t="s">
        <v>49</v>
      </c>
      <c r="D1009" s="0" t="s">
        <v>43</v>
      </c>
      <c r="J1009" s="0" t="n">
        <v>38.3042628404128</v>
      </c>
      <c r="K1009" s="0" t="n">
        <v>20</v>
      </c>
      <c r="L1009" s="0" t="n">
        <v>121.987931593701</v>
      </c>
      <c r="M1009" s="0" t="n">
        <v>2.97321354256344</v>
      </c>
      <c r="N1009" s="0" t="n">
        <v>9.9940035978413E-005</v>
      </c>
      <c r="O1009" s="0" t="n">
        <f aca="false">VLOOKUP(D1009,'paramètres CI'!$A$1:$B$6,2)</f>
        <v>0.0935912806596305</v>
      </c>
    </row>
    <row r="1010" customFormat="false" ht="13.8" hidden="false" customHeight="false" outlineLevel="0" collapsed="false">
      <c r="A1010" s="0" t="s">
        <v>18</v>
      </c>
      <c r="B1010" s="0" t="s">
        <v>131</v>
      </c>
      <c r="C1010" s="0" t="s">
        <v>32</v>
      </c>
      <c r="D1010" s="0" t="s">
        <v>33</v>
      </c>
      <c r="J1010" s="0" t="n">
        <v>13.1886358712721</v>
      </c>
      <c r="K1010" s="0" t="n">
        <v>25</v>
      </c>
      <c r="L1010" s="0" t="n">
        <v>115.654267841421</v>
      </c>
      <c r="M1010" s="0" t="n">
        <v>0.720585652315291</v>
      </c>
      <c r="N1010" s="0" t="n">
        <v>0.0224477544809014</v>
      </c>
      <c r="O1010" s="0" t="n">
        <f aca="false">VLOOKUP(D1010,'paramètres CI'!$A$1:$B$6,2)</f>
        <v>0.033584731604575</v>
      </c>
    </row>
    <row r="1011" customFormat="false" ht="13.8" hidden="false" customHeight="false" outlineLevel="0" collapsed="false">
      <c r="A1011" s="0" t="s">
        <v>18</v>
      </c>
      <c r="B1011" s="0" t="s">
        <v>131</v>
      </c>
      <c r="C1011" s="0" t="s">
        <v>32</v>
      </c>
      <c r="D1011" s="0" t="s">
        <v>34</v>
      </c>
      <c r="J1011" s="0" t="n">
        <v>12.9306503114208</v>
      </c>
      <c r="K1011" s="0" t="n">
        <v>25</v>
      </c>
      <c r="L1011" s="0" t="n">
        <v>123.930349443706</v>
      </c>
      <c r="M1011" s="0" t="n">
        <v>0.731333674047468</v>
      </c>
      <c r="N1011" s="0" t="n">
        <v>0.0546971936796132</v>
      </c>
      <c r="O1011" s="0" t="n">
        <f aca="false">VLOOKUP(D1011,'paramètres CI'!$A$1:$B$6,2)</f>
        <v>0.0424847883250769</v>
      </c>
    </row>
    <row r="1012" customFormat="false" ht="13.8" hidden="false" customHeight="false" outlineLevel="0" collapsed="false">
      <c r="A1012" s="0" t="s">
        <v>18</v>
      </c>
      <c r="B1012" s="0" t="s">
        <v>131</v>
      </c>
      <c r="C1012" s="0" t="s">
        <v>35</v>
      </c>
      <c r="D1012" s="0" t="s">
        <v>33</v>
      </c>
      <c r="J1012" s="0" t="n">
        <v>16.4857948390901</v>
      </c>
      <c r="K1012" s="0" t="n">
        <v>25</v>
      </c>
      <c r="L1012" s="0" t="n">
        <v>115.654267841421</v>
      </c>
      <c r="M1012" s="0" t="n">
        <v>0.864702782778348</v>
      </c>
      <c r="N1012" s="0" t="n">
        <v>9.99400359784131E-005</v>
      </c>
      <c r="O1012" s="0" t="n">
        <f aca="false">VLOOKUP(D1012,'paramètres CI'!$A$1:$B$6,2)</f>
        <v>0.033584731604575</v>
      </c>
    </row>
    <row r="1013" customFormat="false" ht="13.8" hidden="false" customHeight="false" outlineLevel="0" collapsed="false">
      <c r="A1013" s="0" t="s">
        <v>18</v>
      </c>
      <c r="B1013" s="0" t="s">
        <v>131</v>
      </c>
      <c r="C1013" s="0" t="s">
        <v>35</v>
      </c>
      <c r="D1013" s="0" t="s">
        <v>34</v>
      </c>
      <c r="J1013" s="0" t="n">
        <v>16.163312889276</v>
      </c>
      <c r="K1013" s="0" t="n">
        <v>25</v>
      </c>
      <c r="L1013" s="0" t="n">
        <v>123.930349443706</v>
      </c>
      <c r="M1013" s="0" t="n">
        <v>0.87760040885696</v>
      </c>
      <c r="N1013" s="0" t="n">
        <v>9.99400359784131E-005</v>
      </c>
      <c r="O1013" s="0" t="n">
        <f aca="false">VLOOKUP(D1013,'paramètres CI'!$A$1:$B$6,2)</f>
        <v>0.0424847883250769</v>
      </c>
    </row>
    <row r="1014" customFormat="false" ht="13.8" hidden="false" customHeight="false" outlineLevel="0" collapsed="false">
      <c r="A1014" s="0" t="s">
        <v>18</v>
      </c>
      <c r="B1014" s="0" t="s">
        <v>131</v>
      </c>
      <c r="C1014" s="0" t="s">
        <v>36</v>
      </c>
      <c r="D1014" s="0" t="s">
        <v>37</v>
      </c>
      <c r="J1014" s="0" t="n">
        <v>3.61160708980552</v>
      </c>
      <c r="K1014" s="0" t="n">
        <v>20</v>
      </c>
      <c r="L1014" s="0" t="n">
        <v>115.776516291506</v>
      </c>
      <c r="M1014" s="0" t="n">
        <v>0.743589258182374</v>
      </c>
      <c r="N1014" s="0" t="n">
        <v>9.99400359784131E-005</v>
      </c>
      <c r="O1014" s="0" t="n">
        <f aca="false">VLOOKUP(D1014,'paramètres CI'!$A$1:$B$6,2)</f>
        <v>0.0385046990211696</v>
      </c>
    </row>
    <row r="1015" customFormat="false" ht="13.8" hidden="false" customHeight="false" outlineLevel="0" collapsed="false">
      <c r="A1015" s="0" t="s">
        <v>18</v>
      </c>
      <c r="B1015" s="0" t="s">
        <v>131</v>
      </c>
      <c r="C1015" s="0" t="s">
        <v>38</v>
      </c>
      <c r="D1015" s="0" t="s">
        <v>39</v>
      </c>
      <c r="J1015" s="0" t="n">
        <v>2.73292547605722</v>
      </c>
      <c r="K1015" s="0" t="n">
        <v>20</v>
      </c>
      <c r="L1015" s="0" t="n">
        <v>117.748437145331</v>
      </c>
      <c r="M1015" s="0" t="n">
        <v>0.953613609575628</v>
      </c>
      <c r="N1015" s="0" t="n">
        <v>9.99400359784131E-005</v>
      </c>
      <c r="O1015" s="0" t="n">
        <f aca="false">VLOOKUP(D1015,'paramètres CI'!$A$1:$B$6,2)</f>
        <v>0.022045059962018</v>
      </c>
    </row>
    <row r="1016" customFormat="false" ht="13.8" hidden="false" customHeight="false" outlineLevel="0" collapsed="false">
      <c r="A1016" s="0" t="s">
        <v>18</v>
      </c>
      <c r="B1016" s="0" t="s">
        <v>131</v>
      </c>
      <c r="C1016" s="0" t="s">
        <v>40</v>
      </c>
      <c r="D1016" s="0" t="s">
        <v>37</v>
      </c>
      <c r="J1016" s="0" t="n">
        <v>2.88928567184442</v>
      </c>
      <c r="K1016" s="0" t="n">
        <v>20</v>
      </c>
      <c r="L1016" s="0" t="n">
        <v>115.776516291506</v>
      </c>
      <c r="M1016" s="0" t="n">
        <v>0.596465634412915</v>
      </c>
      <c r="N1016" s="0" t="n">
        <v>0.0591948521410954</v>
      </c>
      <c r="O1016" s="0" t="n">
        <f aca="false">VLOOKUP(D1016,'paramètres CI'!$A$1:$B$6,2)</f>
        <v>0.0385046990211696</v>
      </c>
    </row>
    <row r="1017" customFormat="false" ht="13.8" hidden="false" customHeight="false" outlineLevel="0" collapsed="false">
      <c r="A1017" s="0" t="s">
        <v>18</v>
      </c>
      <c r="B1017" s="0" t="s">
        <v>131</v>
      </c>
      <c r="C1017" s="0" t="s">
        <v>41</v>
      </c>
      <c r="D1017" s="0" t="s">
        <v>39</v>
      </c>
      <c r="J1017" s="0" t="n">
        <v>2.18634038084577</v>
      </c>
      <c r="K1017" s="0" t="n">
        <v>20</v>
      </c>
      <c r="L1017" s="0" t="n">
        <v>117.748437145331</v>
      </c>
      <c r="M1017" s="0" t="n">
        <v>0.918977645780181</v>
      </c>
      <c r="N1017" s="0" t="n">
        <v>0.588660250569982</v>
      </c>
      <c r="O1017" s="0" t="n">
        <f aca="false">VLOOKUP(D1017,'paramètres CI'!$A$1:$B$6,2)</f>
        <v>0.022045059962018</v>
      </c>
    </row>
    <row r="1018" customFormat="false" ht="13.8" hidden="false" customHeight="false" outlineLevel="0" collapsed="false">
      <c r="A1018" s="0" t="s">
        <v>18</v>
      </c>
      <c r="B1018" s="0" t="s">
        <v>131</v>
      </c>
      <c r="C1018" s="0" t="s">
        <v>45</v>
      </c>
      <c r="D1018" s="0" t="s">
        <v>43</v>
      </c>
      <c r="J1018" s="0" t="n">
        <v>10</v>
      </c>
      <c r="K1018" s="0" t="n">
        <v>13</v>
      </c>
      <c r="L1018" s="0" t="n">
        <v>111.509512218686</v>
      </c>
      <c r="M1018" s="0" t="n">
        <v>0.894567400624031</v>
      </c>
      <c r="N1018" s="0" t="n">
        <v>0.132942693696032</v>
      </c>
      <c r="O1018" s="0" t="n">
        <f aca="false">VLOOKUP(D1018,'paramètres CI'!$A$1:$B$6,2)</f>
        <v>0.0935912806596305</v>
      </c>
    </row>
    <row r="1019" customFormat="false" ht="13.8" hidden="false" customHeight="false" outlineLevel="0" collapsed="false">
      <c r="A1019" s="0" t="s">
        <v>18</v>
      </c>
      <c r="B1019" s="0" t="s">
        <v>131</v>
      </c>
      <c r="C1019" s="0" t="s">
        <v>46</v>
      </c>
      <c r="D1019" s="0" t="s">
        <v>43</v>
      </c>
      <c r="J1019" s="0" t="n">
        <v>12</v>
      </c>
      <c r="K1019" s="0" t="n">
        <v>13</v>
      </c>
      <c r="L1019" s="0" t="n">
        <v>111.509512218686</v>
      </c>
      <c r="M1019" s="0" t="n">
        <v>1</v>
      </c>
      <c r="N1019" s="0" t="n">
        <v>9.99400359784131E-005</v>
      </c>
      <c r="O1019" s="0" t="n">
        <f aca="false">VLOOKUP(D1019,'paramètres CI'!$A$1:$B$6,2)</f>
        <v>0.0935912806596305</v>
      </c>
    </row>
    <row r="1020" customFormat="false" ht="13.8" hidden="false" customHeight="false" outlineLevel="0" collapsed="false">
      <c r="A1020" s="0" t="s">
        <v>18</v>
      </c>
      <c r="B1020" s="0" t="s">
        <v>131</v>
      </c>
      <c r="C1020" s="0" t="s">
        <v>48</v>
      </c>
      <c r="D1020" s="0" t="s">
        <v>43</v>
      </c>
      <c r="J1020" s="0" t="n">
        <v>36.6556992443385</v>
      </c>
      <c r="K1020" s="0" t="n">
        <v>20</v>
      </c>
      <c r="L1020" s="0" t="n">
        <v>119.393899532715</v>
      </c>
      <c r="M1020" s="0" t="n">
        <v>2.77371644690057</v>
      </c>
      <c r="N1020" s="0" t="n">
        <v>0.141457615216506</v>
      </c>
      <c r="O1020" s="0" t="n">
        <f aca="false">VLOOKUP(D1020,'paramètres CI'!$A$1:$B$6,2)</f>
        <v>0.0935912806596305</v>
      </c>
    </row>
    <row r="1021" customFormat="false" ht="13.8" hidden="false" customHeight="false" outlineLevel="0" collapsed="false">
      <c r="A1021" s="0" t="s">
        <v>18</v>
      </c>
      <c r="B1021" s="0" t="s">
        <v>131</v>
      </c>
      <c r="C1021" s="0" t="s">
        <v>49</v>
      </c>
      <c r="D1021" s="0" t="s">
        <v>43</v>
      </c>
      <c r="J1021" s="0" t="n">
        <v>45.8196240554231</v>
      </c>
      <c r="K1021" s="0" t="n">
        <v>20</v>
      </c>
      <c r="L1021" s="0" t="n">
        <v>119.393899532715</v>
      </c>
      <c r="M1021" s="0" t="n">
        <v>2.97064346076446</v>
      </c>
      <c r="N1021" s="0" t="n">
        <v>9.99400359784131E-005</v>
      </c>
      <c r="O1021" s="0" t="n">
        <f aca="false">VLOOKUP(D1021,'paramètres CI'!$A$1:$B$6,2)</f>
        <v>0.0935912806596305</v>
      </c>
    </row>
    <row r="1022" customFormat="false" ht="13.8" hidden="false" customHeight="false" outlineLevel="0" collapsed="false">
      <c r="A1022" s="0" t="s">
        <v>18</v>
      </c>
      <c r="B1022" s="0" t="s">
        <v>132</v>
      </c>
      <c r="C1022" s="0" t="s">
        <v>32</v>
      </c>
      <c r="D1022" s="0" t="s">
        <v>33</v>
      </c>
      <c r="J1022" s="0" t="n">
        <v>18.2839216598801</v>
      </c>
      <c r="K1022" s="0" t="n">
        <v>25</v>
      </c>
      <c r="L1022" s="0" t="n">
        <v>178.142515572922</v>
      </c>
      <c r="M1022" s="0" t="n">
        <v>0.735383503424686</v>
      </c>
      <c r="N1022" s="0" t="n">
        <v>0.0243213060512032</v>
      </c>
      <c r="O1022" s="0" t="n">
        <f aca="false">VLOOKUP(D1022,'paramètres CI'!$A$1:$B$6,2)</f>
        <v>0.033584731604575</v>
      </c>
    </row>
    <row r="1023" customFormat="false" ht="13.8" hidden="false" customHeight="false" outlineLevel="0" collapsed="false">
      <c r="A1023" s="0" t="s">
        <v>18</v>
      </c>
      <c r="B1023" s="0" t="s">
        <v>132</v>
      </c>
      <c r="C1023" s="0" t="s">
        <v>32</v>
      </c>
      <c r="D1023" s="0" t="s">
        <v>34</v>
      </c>
      <c r="J1023" s="0" t="n">
        <v>18.2433252606919</v>
      </c>
      <c r="K1023" s="0" t="n">
        <v>25</v>
      </c>
      <c r="L1023" s="0" t="n">
        <v>173.715087906091</v>
      </c>
      <c r="M1023" s="0" t="n">
        <v>0.746529216413173</v>
      </c>
      <c r="N1023" s="0" t="n">
        <v>0.0970667935087075</v>
      </c>
      <c r="O1023" s="0" t="n">
        <f aca="false">VLOOKUP(D1023,'paramètres CI'!$A$1:$B$6,2)</f>
        <v>0.0424847883250769</v>
      </c>
    </row>
    <row r="1024" customFormat="false" ht="13.8" hidden="false" customHeight="false" outlineLevel="0" collapsed="false">
      <c r="A1024" s="0" t="s">
        <v>18</v>
      </c>
      <c r="B1024" s="0" t="s">
        <v>132</v>
      </c>
      <c r="C1024" s="0" t="s">
        <v>35</v>
      </c>
      <c r="D1024" s="0" t="s">
        <v>33</v>
      </c>
      <c r="J1024" s="0" t="n">
        <v>22.8549020748501</v>
      </c>
      <c r="K1024" s="0" t="n">
        <v>25</v>
      </c>
      <c r="L1024" s="0" t="n">
        <v>178.142515572922</v>
      </c>
      <c r="M1024" s="0" t="n">
        <v>0.882460204109622</v>
      </c>
      <c r="N1024" s="0" t="n">
        <v>9.9940035978413E-005</v>
      </c>
      <c r="O1024" s="0" t="n">
        <f aca="false">VLOOKUP(D1024,'paramètres CI'!$A$1:$B$6,2)</f>
        <v>0.033584731604575</v>
      </c>
    </row>
    <row r="1025" customFormat="false" ht="13.8" hidden="false" customHeight="false" outlineLevel="0" collapsed="false">
      <c r="A1025" s="0" t="s">
        <v>18</v>
      </c>
      <c r="B1025" s="0" t="s">
        <v>132</v>
      </c>
      <c r="C1025" s="0" t="s">
        <v>35</v>
      </c>
      <c r="D1025" s="0" t="s">
        <v>34</v>
      </c>
      <c r="J1025" s="0" t="n">
        <v>22.8041565758649</v>
      </c>
      <c r="K1025" s="0" t="n">
        <v>25</v>
      </c>
      <c r="L1025" s="0" t="n">
        <v>173.715087906091</v>
      </c>
      <c r="M1025" s="0" t="n">
        <v>0.895835059695806</v>
      </c>
      <c r="N1025" s="0" t="n">
        <v>9.9940035978413E-005</v>
      </c>
      <c r="O1025" s="0" t="n">
        <f aca="false">VLOOKUP(D1025,'paramètres CI'!$A$1:$B$6,2)</f>
        <v>0.0424847883250769</v>
      </c>
    </row>
    <row r="1026" customFormat="false" ht="13.8" hidden="false" customHeight="false" outlineLevel="0" collapsed="false">
      <c r="A1026" s="0" t="s">
        <v>18</v>
      </c>
      <c r="B1026" s="0" t="s">
        <v>132</v>
      </c>
      <c r="C1026" s="0" t="s">
        <v>36</v>
      </c>
      <c r="D1026" s="0" t="s">
        <v>37</v>
      </c>
      <c r="J1026" s="0" t="n">
        <v>4.54789018638692</v>
      </c>
      <c r="K1026" s="0" t="n">
        <v>20</v>
      </c>
      <c r="L1026" s="0" t="n">
        <v>171.808815011578</v>
      </c>
      <c r="M1026" s="0" t="n">
        <v>0.746685682691834</v>
      </c>
      <c r="N1026" s="0" t="n">
        <v>9.9940035978413E-005</v>
      </c>
      <c r="O1026" s="0" t="n">
        <f aca="false">VLOOKUP(D1026,'paramètres CI'!$A$1:$B$6,2)</f>
        <v>0.0385046990211696</v>
      </c>
    </row>
    <row r="1027" customFormat="false" ht="13.8" hidden="false" customHeight="false" outlineLevel="0" collapsed="false">
      <c r="A1027" s="0" t="s">
        <v>18</v>
      </c>
      <c r="B1027" s="0" t="s">
        <v>132</v>
      </c>
      <c r="C1027" s="0" t="s">
        <v>38</v>
      </c>
      <c r="D1027" s="0" t="s">
        <v>39</v>
      </c>
      <c r="J1027" s="0" t="n">
        <v>3.51850255736673</v>
      </c>
      <c r="K1027" s="0" t="n">
        <v>20</v>
      </c>
      <c r="L1027" s="0" t="n">
        <v>174.506377125868</v>
      </c>
      <c r="M1027" s="0" t="n">
        <v>0.958722249144943</v>
      </c>
      <c r="N1027" s="0" t="n">
        <v>9.9940035978413E-005</v>
      </c>
      <c r="O1027" s="0" t="n">
        <f aca="false">VLOOKUP(D1027,'paramètres CI'!$A$1:$B$6,2)</f>
        <v>0.022045059962018</v>
      </c>
    </row>
    <row r="1028" customFormat="false" ht="13.8" hidden="false" customHeight="false" outlineLevel="0" collapsed="false">
      <c r="A1028" s="0" t="s">
        <v>18</v>
      </c>
      <c r="B1028" s="0" t="s">
        <v>132</v>
      </c>
      <c r="C1028" s="0" t="s">
        <v>40</v>
      </c>
      <c r="D1028" s="0" t="s">
        <v>37</v>
      </c>
      <c r="J1028" s="0" t="n">
        <v>3.63831214910953</v>
      </c>
      <c r="K1028" s="0" t="n">
        <v>20</v>
      </c>
      <c r="L1028" s="0" t="n">
        <v>171.808815011578</v>
      </c>
      <c r="M1028" s="0" t="n">
        <v>0.597235056961842</v>
      </c>
      <c r="N1028" s="0" t="n">
        <v>0.0526582172993107</v>
      </c>
      <c r="O1028" s="0" t="n">
        <f aca="false">VLOOKUP(D1028,'paramètres CI'!$A$1:$B$6,2)</f>
        <v>0.0385046990211696</v>
      </c>
    </row>
    <row r="1029" customFormat="false" ht="13.8" hidden="false" customHeight="false" outlineLevel="0" collapsed="false">
      <c r="A1029" s="0" t="s">
        <v>18</v>
      </c>
      <c r="B1029" s="0" t="s">
        <v>132</v>
      </c>
      <c r="C1029" s="0" t="s">
        <v>41</v>
      </c>
      <c r="D1029" s="0" t="s">
        <v>39</v>
      </c>
      <c r="J1029" s="0" t="n">
        <v>2.81480204589338</v>
      </c>
      <c r="K1029" s="0" t="n">
        <v>20</v>
      </c>
      <c r="L1029" s="0" t="n">
        <v>174.506377125868</v>
      </c>
      <c r="M1029" s="0" t="n">
        <v>0.920892898981092</v>
      </c>
      <c r="N1029" s="0" t="n">
        <v>0.586627547506638</v>
      </c>
      <c r="O1029" s="0" t="n">
        <f aca="false">VLOOKUP(D1029,'paramètres CI'!$A$1:$B$6,2)</f>
        <v>0.022045059962018</v>
      </c>
    </row>
    <row r="1030" customFormat="false" ht="13.8" hidden="false" customHeight="false" outlineLevel="0" collapsed="false">
      <c r="A1030" s="0" t="s">
        <v>18</v>
      </c>
      <c r="B1030" s="0" t="s">
        <v>132</v>
      </c>
      <c r="C1030" s="0" t="s">
        <v>45</v>
      </c>
      <c r="D1030" s="0" t="s">
        <v>43</v>
      </c>
      <c r="J1030" s="0" t="n">
        <v>10</v>
      </c>
      <c r="K1030" s="0" t="n">
        <v>13</v>
      </c>
      <c r="L1030" s="0" t="n">
        <v>175.544047872036</v>
      </c>
      <c r="M1030" s="0" t="n">
        <v>0.896416925748456</v>
      </c>
      <c r="N1030" s="0" t="n">
        <v>0.112032336426349</v>
      </c>
      <c r="O1030" s="0" t="n">
        <f aca="false">VLOOKUP(D1030,'paramètres CI'!$A$1:$B$6,2)</f>
        <v>0.0935912806596305</v>
      </c>
    </row>
    <row r="1031" customFormat="false" ht="13.8" hidden="false" customHeight="false" outlineLevel="0" collapsed="false">
      <c r="A1031" s="0" t="s">
        <v>18</v>
      </c>
      <c r="B1031" s="0" t="s">
        <v>132</v>
      </c>
      <c r="C1031" s="0" t="s">
        <v>46</v>
      </c>
      <c r="D1031" s="0" t="s">
        <v>43</v>
      </c>
      <c r="J1031" s="0" t="n">
        <v>12</v>
      </c>
      <c r="K1031" s="0" t="n">
        <v>13</v>
      </c>
      <c r="L1031" s="0" t="n">
        <v>175.544047872036</v>
      </c>
      <c r="M1031" s="0" t="n">
        <v>1</v>
      </c>
      <c r="N1031" s="0" t="n">
        <v>9.9940035978413E-005</v>
      </c>
      <c r="O1031" s="0" t="n">
        <f aca="false">VLOOKUP(D1031,'paramètres CI'!$A$1:$B$6,2)</f>
        <v>0.0935912806596305</v>
      </c>
    </row>
    <row r="1032" customFormat="false" ht="13.8" hidden="false" customHeight="false" outlineLevel="0" collapsed="false">
      <c r="A1032" s="0" t="s">
        <v>18</v>
      </c>
      <c r="B1032" s="0" t="s">
        <v>132</v>
      </c>
      <c r="C1032" s="0" t="s">
        <v>48</v>
      </c>
      <c r="D1032" s="0" t="s">
        <v>43</v>
      </c>
      <c r="J1032" s="0" t="n">
        <v>48.3826373068397</v>
      </c>
      <c r="K1032" s="0" t="n">
        <v>20</v>
      </c>
      <c r="L1032" s="0" t="n">
        <v>175.665533367856</v>
      </c>
      <c r="M1032" s="0" t="n">
        <v>2.79145895784293</v>
      </c>
      <c r="N1032" s="0" t="n">
        <v>0.126694158991921</v>
      </c>
      <c r="O1032" s="0" t="n">
        <f aca="false">VLOOKUP(D1032,'paramètres CI'!$A$1:$B$6,2)</f>
        <v>0.0935912806596305</v>
      </c>
    </row>
    <row r="1033" customFormat="false" ht="13.8" hidden="false" customHeight="false" outlineLevel="0" collapsed="false">
      <c r="A1033" s="0" t="s">
        <v>18</v>
      </c>
      <c r="B1033" s="0" t="s">
        <v>132</v>
      </c>
      <c r="C1033" s="0" t="s">
        <v>49</v>
      </c>
      <c r="D1033" s="0" t="s">
        <v>43</v>
      </c>
      <c r="J1033" s="0" t="n">
        <v>60.4782966335497</v>
      </c>
      <c r="K1033" s="0" t="n">
        <v>20</v>
      </c>
      <c r="L1033" s="0" t="n">
        <v>175.665533367856</v>
      </c>
      <c r="M1033" s="0" t="n">
        <v>3.01122616213059</v>
      </c>
      <c r="N1033" s="0" t="n">
        <v>9.9940035978413E-005</v>
      </c>
      <c r="O1033" s="0" t="n">
        <f aca="false">VLOOKUP(D1033,'paramètres CI'!$A$1:$B$6,2)</f>
        <v>0.0935912806596305</v>
      </c>
    </row>
    <row r="1034" customFormat="false" ht="13.8" hidden="false" customHeight="false" outlineLevel="0" collapsed="false">
      <c r="A1034" s="0" t="s">
        <v>19</v>
      </c>
      <c r="B1034" s="0" t="s">
        <v>54</v>
      </c>
      <c r="C1034" s="0" t="s">
        <v>32</v>
      </c>
      <c r="D1034" s="0" t="s">
        <v>33</v>
      </c>
      <c r="J1034" s="0" t="n">
        <v>20.3766961393507</v>
      </c>
      <c r="K1034" s="0" t="n">
        <v>25</v>
      </c>
      <c r="L1034" s="0" t="n">
        <v>99.9508800147465</v>
      </c>
      <c r="M1034" s="0" t="n">
        <v>0.898767037494274</v>
      </c>
      <c r="N1034" s="0" t="n">
        <v>0.0430968530005675</v>
      </c>
      <c r="O1034" s="0" t="n">
        <f aca="false">VLOOKUP(D1034,'paramètres CI'!$A$1:$B$6,2)</f>
        <v>0.033584731604575</v>
      </c>
    </row>
    <row r="1035" customFormat="false" ht="13.8" hidden="false" customHeight="false" outlineLevel="0" collapsed="false">
      <c r="A1035" s="0" t="s">
        <v>19</v>
      </c>
      <c r="B1035" s="0" t="s">
        <v>54</v>
      </c>
      <c r="C1035" s="0" t="s">
        <v>32</v>
      </c>
      <c r="D1035" s="0" t="s">
        <v>34</v>
      </c>
      <c r="J1035" s="0" t="n">
        <v>20.5784224963523</v>
      </c>
      <c r="K1035" s="0" t="n">
        <v>25</v>
      </c>
      <c r="L1035" s="0" t="n">
        <v>112.709022327168</v>
      </c>
      <c r="M1035" s="0" t="n">
        <v>0.97378586914246</v>
      </c>
      <c r="N1035" s="0" t="n">
        <v>0.0656489311794007</v>
      </c>
      <c r="O1035" s="0" t="n">
        <f aca="false">VLOOKUP(D1035,'paramètres CI'!$A$1:$B$6,2)</f>
        <v>0.0424847883250769</v>
      </c>
    </row>
    <row r="1036" customFormat="false" ht="13.8" hidden="false" customHeight="false" outlineLevel="0" collapsed="false">
      <c r="A1036" s="0" t="s">
        <v>19</v>
      </c>
      <c r="B1036" s="0" t="s">
        <v>54</v>
      </c>
      <c r="C1036" s="0" t="s">
        <v>35</v>
      </c>
      <c r="D1036" s="0" t="s">
        <v>33</v>
      </c>
      <c r="J1036" s="0" t="n">
        <v>25.4708701741884</v>
      </c>
      <c r="K1036" s="0" t="n">
        <v>25</v>
      </c>
      <c r="L1036" s="0" t="n">
        <v>99.9508800147465</v>
      </c>
      <c r="M1036" s="0" t="n">
        <v>1.01431834836468</v>
      </c>
      <c r="N1036" s="0" t="n">
        <v>9.99300489657242E-005</v>
      </c>
      <c r="O1036" s="0" t="n">
        <f aca="false">VLOOKUP(D1036,'paramètres CI'!$A$1:$B$6,2)</f>
        <v>0.033584731604575</v>
      </c>
    </row>
    <row r="1037" customFormat="false" ht="13.8" hidden="false" customHeight="false" outlineLevel="0" collapsed="false">
      <c r="A1037" s="0" t="s">
        <v>19</v>
      </c>
      <c r="B1037" s="0" t="s">
        <v>54</v>
      </c>
      <c r="C1037" s="0" t="s">
        <v>35</v>
      </c>
      <c r="D1037" s="0" t="s">
        <v>34</v>
      </c>
      <c r="J1037" s="0" t="n">
        <v>25.7230281204404</v>
      </c>
      <c r="K1037" s="0" t="n">
        <v>25</v>
      </c>
      <c r="L1037" s="0" t="n">
        <v>112.709022327168</v>
      </c>
      <c r="M1037" s="0" t="n">
        <v>1.10026156870614</v>
      </c>
      <c r="N1037" s="0" t="n">
        <v>9.99300489657242E-005</v>
      </c>
      <c r="O1037" s="0" t="n">
        <f aca="false">VLOOKUP(D1037,'paramètres CI'!$A$1:$B$6,2)</f>
        <v>0.0424847883250769</v>
      </c>
    </row>
    <row r="1038" customFormat="false" ht="13.8" hidden="false" customHeight="false" outlineLevel="0" collapsed="false">
      <c r="A1038" s="0" t="s">
        <v>19</v>
      </c>
      <c r="B1038" s="0" t="s">
        <v>54</v>
      </c>
      <c r="C1038" s="0" t="s">
        <v>36</v>
      </c>
      <c r="D1038" s="0" t="s">
        <v>37</v>
      </c>
      <c r="J1038" s="0" t="n">
        <v>18.6798017021283</v>
      </c>
      <c r="K1038" s="0" t="n">
        <v>20</v>
      </c>
      <c r="L1038" s="0" t="n">
        <v>103.420199853983</v>
      </c>
      <c r="M1038" s="0" t="n">
        <v>0.754143823162481</v>
      </c>
      <c r="N1038" s="0" t="n">
        <v>9.99300489657242E-005</v>
      </c>
      <c r="O1038" s="0" t="n">
        <f aca="false">VLOOKUP(D1038,'paramètres CI'!$A$1:$B$6,2)</f>
        <v>0.0385046990211696</v>
      </c>
    </row>
    <row r="1039" customFormat="false" ht="13.8" hidden="false" customHeight="false" outlineLevel="0" collapsed="false">
      <c r="A1039" s="0" t="s">
        <v>19</v>
      </c>
      <c r="B1039" s="0" t="s">
        <v>54</v>
      </c>
      <c r="C1039" s="0" t="s">
        <v>38</v>
      </c>
      <c r="D1039" s="0" t="s">
        <v>39</v>
      </c>
      <c r="J1039" s="0" t="n">
        <v>13.3073150217785</v>
      </c>
      <c r="K1039" s="0" t="n">
        <v>20</v>
      </c>
      <c r="L1039" s="0" t="n">
        <v>104.700638598706</v>
      </c>
      <c r="M1039" s="0" t="n">
        <v>0.981730012629207</v>
      </c>
      <c r="N1039" s="0" t="n">
        <v>9.99300489657242E-005</v>
      </c>
      <c r="O1039" s="0" t="n">
        <f aca="false">VLOOKUP(D1039,'paramètres CI'!$A$1:$B$6,2)</f>
        <v>0.022045059962018</v>
      </c>
    </row>
    <row r="1040" customFormat="false" ht="13.8" hidden="false" customHeight="false" outlineLevel="0" collapsed="false">
      <c r="A1040" s="0" t="s">
        <v>19</v>
      </c>
      <c r="B1040" s="0" t="s">
        <v>54</v>
      </c>
      <c r="C1040" s="0" t="s">
        <v>40</v>
      </c>
      <c r="D1040" s="0" t="s">
        <v>37</v>
      </c>
      <c r="J1040" s="0" t="n">
        <v>14.9438413617026</v>
      </c>
      <c r="K1040" s="0" t="n">
        <v>20</v>
      </c>
      <c r="L1040" s="0" t="n">
        <v>103.420199853983</v>
      </c>
      <c r="M1040" s="0" t="n">
        <v>0.524528175091143</v>
      </c>
      <c r="N1040" s="0" t="n">
        <v>0.0524287011700009</v>
      </c>
      <c r="O1040" s="0" t="n">
        <f aca="false">VLOOKUP(D1040,'paramètres CI'!$A$1:$B$6,2)</f>
        <v>0.0385046990211696</v>
      </c>
    </row>
    <row r="1041" customFormat="false" ht="13.8" hidden="false" customHeight="false" outlineLevel="0" collapsed="false">
      <c r="A1041" s="0" t="s">
        <v>19</v>
      </c>
      <c r="B1041" s="0" t="s">
        <v>54</v>
      </c>
      <c r="C1041" s="0" t="s">
        <v>41</v>
      </c>
      <c r="D1041" s="0" t="s">
        <v>39</v>
      </c>
      <c r="J1041" s="0" t="n">
        <v>10.6458520174228</v>
      </c>
      <c r="K1041" s="0" t="n">
        <v>20</v>
      </c>
      <c r="L1041" s="0" t="n">
        <v>104.700638598706</v>
      </c>
      <c r="M1041" s="0" t="n">
        <v>0.612402820077591</v>
      </c>
      <c r="N1041" s="0" t="n">
        <v>0.353604753193557</v>
      </c>
      <c r="O1041" s="0" t="n">
        <f aca="false">VLOOKUP(D1041,'paramètres CI'!$A$1:$B$6,2)</f>
        <v>0.022045059962018</v>
      </c>
    </row>
    <row r="1042" customFormat="false" ht="13.8" hidden="false" customHeight="false" outlineLevel="0" collapsed="false">
      <c r="A1042" s="0" t="s">
        <v>19</v>
      </c>
      <c r="B1042" s="0" t="s">
        <v>54</v>
      </c>
      <c r="C1042" s="0" t="s">
        <v>45</v>
      </c>
      <c r="D1042" s="0" t="s">
        <v>43</v>
      </c>
      <c r="J1042" s="0" t="n">
        <v>10</v>
      </c>
      <c r="K1042" s="0" t="n">
        <v>13</v>
      </c>
      <c r="L1042" s="0" t="n">
        <v>93.7628093610892</v>
      </c>
      <c r="M1042" s="0" t="n">
        <v>0.9</v>
      </c>
      <c r="N1042" s="0" t="n">
        <v>0.275286927696733</v>
      </c>
      <c r="O1042" s="0" t="n">
        <f aca="false">VLOOKUP(D1042,'paramètres CI'!$A$1:$B$6,2)</f>
        <v>0.0935912806596305</v>
      </c>
    </row>
    <row r="1043" customFormat="false" ht="13.8" hidden="false" customHeight="false" outlineLevel="0" collapsed="false">
      <c r="A1043" s="0" t="s">
        <v>19</v>
      </c>
      <c r="B1043" s="0" t="s">
        <v>54</v>
      </c>
      <c r="C1043" s="0" t="s">
        <v>46</v>
      </c>
      <c r="D1043" s="0" t="s">
        <v>43</v>
      </c>
      <c r="J1043" s="0" t="n">
        <v>12</v>
      </c>
      <c r="K1043" s="0" t="n">
        <v>13</v>
      </c>
      <c r="L1043" s="0" t="n">
        <v>93.7628093610892</v>
      </c>
      <c r="M1043" s="0" t="n">
        <v>1</v>
      </c>
      <c r="N1043" s="0" t="n">
        <v>9.99300489657242E-005</v>
      </c>
      <c r="O1043" s="0" t="n">
        <f aca="false">VLOOKUP(D1043,'paramètres CI'!$A$1:$B$6,2)</f>
        <v>0.0935912806596305</v>
      </c>
    </row>
    <row r="1044" customFormat="false" ht="13.8" hidden="false" customHeight="false" outlineLevel="0" collapsed="false">
      <c r="A1044" s="0" t="s">
        <v>19</v>
      </c>
      <c r="B1044" s="0" t="s">
        <v>54</v>
      </c>
      <c r="C1044" s="0" t="s">
        <v>48</v>
      </c>
      <c r="D1044" s="0" t="s">
        <v>43</v>
      </c>
      <c r="J1044" s="0" t="n">
        <v>11.4259999252503</v>
      </c>
      <c r="K1044" s="0" t="n">
        <v>20</v>
      </c>
      <c r="L1044" s="0" t="n">
        <v>105.514575451569</v>
      </c>
      <c r="M1044" s="0" t="n">
        <v>2.83861395348837</v>
      </c>
      <c r="N1044" s="0" t="n">
        <v>0.122068456032102</v>
      </c>
      <c r="O1044" s="0" t="n">
        <f aca="false">VLOOKUP(D1044,'paramètres CI'!$A$1:$B$6,2)</f>
        <v>0.0935912806596305</v>
      </c>
    </row>
    <row r="1045" customFormat="false" ht="13.8" hidden="false" customHeight="false" outlineLevel="0" collapsed="false">
      <c r="A1045" s="0" t="s">
        <v>19</v>
      </c>
      <c r="B1045" s="0" t="s">
        <v>54</v>
      </c>
      <c r="C1045" s="0" t="s">
        <v>49</v>
      </c>
      <c r="D1045" s="0" t="s">
        <v>43</v>
      </c>
      <c r="J1045" s="0" t="n">
        <v>14.2824999065629</v>
      </c>
      <c r="K1045" s="0" t="n">
        <v>20</v>
      </c>
      <c r="L1045" s="0" t="n">
        <v>105.514575451569</v>
      </c>
      <c r="M1045" s="0" t="n">
        <v>3.40633674418604</v>
      </c>
      <c r="N1045" s="0" t="n">
        <v>9.99300489657242E-005</v>
      </c>
      <c r="O1045" s="0" t="n">
        <f aca="false">VLOOKUP(D1045,'paramètres CI'!$A$1:$B$6,2)</f>
        <v>0.0935912806596305</v>
      </c>
    </row>
    <row r="1046" customFormat="false" ht="13.8" hidden="false" customHeight="false" outlineLevel="0" collapsed="false">
      <c r="A1046" s="0" t="s">
        <v>19</v>
      </c>
      <c r="B1046" s="0" t="s">
        <v>54</v>
      </c>
      <c r="C1046" s="0" t="s">
        <v>55</v>
      </c>
      <c r="D1046" s="0" t="s">
        <v>43</v>
      </c>
      <c r="J1046" s="0" t="n">
        <v>10.644592</v>
      </c>
      <c r="K1046" s="0" t="n">
        <v>17</v>
      </c>
      <c r="L1046" s="0" t="n">
        <v>100.129565705507</v>
      </c>
      <c r="M1046" s="0" t="n">
        <v>2.67956730897009</v>
      </c>
      <c r="N1046" s="0" t="n">
        <v>0.0871658673848786</v>
      </c>
      <c r="O1046" s="0" t="n">
        <f aca="false">VLOOKUP(D1046,'paramètres CI'!$A$1:$B$6,2)</f>
        <v>0.0935912806596305</v>
      </c>
    </row>
    <row r="1047" customFormat="false" ht="13.8" hidden="false" customHeight="false" outlineLevel="0" collapsed="false">
      <c r="A1047" s="0" t="s">
        <v>19</v>
      </c>
      <c r="B1047" s="0" t="s">
        <v>54</v>
      </c>
      <c r="C1047" s="0" t="s">
        <v>56</v>
      </c>
      <c r="D1047" s="0" t="s">
        <v>43</v>
      </c>
      <c r="J1047" s="0" t="n">
        <v>13.30574</v>
      </c>
      <c r="K1047" s="0" t="n">
        <v>17</v>
      </c>
      <c r="L1047" s="0" t="n">
        <v>100.129565705507</v>
      </c>
      <c r="M1047" s="0" t="n">
        <v>3.33681966777408</v>
      </c>
      <c r="N1047" s="0" t="n">
        <v>9.99300489657242E-005</v>
      </c>
      <c r="O1047" s="0" t="n">
        <f aca="false">VLOOKUP(D1047,'paramètres CI'!$A$1:$B$6,2)</f>
        <v>0.0935912806596305</v>
      </c>
    </row>
    <row r="1048" customFormat="false" ht="13.8" hidden="false" customHeight="false" outlineLevel="0" collapsed="false">
      <c r="A1048" s="0" t="s">
        <v>19</v>
      </c>
      <c r="B1048" s="0" t="s">
        <v>133</v>
      </c>
      <c r="C1048" s="0" t="s">
        <v>32</v>
      </c>
      <c r="D1048" s="0" t="s">
        <v>33</v>
      </c>
      <c r="J1048" s="0" t="n">
        <v>28.6872511346235</v>
      </c>
      <c r="K1048" s="0" t="n">
        <v>25</v>
      </c>
      <c r="L1048" s="0" t="n">
        <v>71.2116506043416</v>
      </c>
      <c r="M1048" s="0" t="n">
        <v>2.47823586649229</v>
      </c>
      <c r="N1048" s="0" t="n">
        <v>0.0268658950799099</v>
      </c>
      <c r="O1048" s="0" t="n">
        <f aca="false">VLOOKUP(D1048,'paramètres CI'!$A$1:$B$6,2)</f>
        <v>0.033584731604575</v>
      </c>
    </row>
    <row r="1049" customFormat="false" ht="13.8" hidden="false" customHeight="false" outlineLevel="0" collapsed="false">
      <c r="A1049" s="0" t="s">
        <v>19</v>
      </c>
      <c r="B1049" s="0" t="s">
        <v>133</v>
      </c>
      <c r="C1049" s="0" t="s">
        <v>32</v>
      </c>
      <c r="D1049" s="0" t="s">
        <v>34</v>
      </c>
      <c r="J1049" s="0" t="n">
        <v>25.1625954205191</v>
      </c>
      <c r="K1049" s="0" t="n">
        <v>25</v>
      </c>
      <c r="L1049" s="0" t="n">
        <v>74.3808899413388</v>
      </c>
      <c r="M1049" s="0" t="n">
        <v>2.0909704397451</v>
      </c>
      <c r="N1049" s="0" t="n">
        <v>0.16759687762288</v>
      </c>
      <c r="O1049" s="0" t="n">
        <f aca="false">VLOOKUP(D1049,'paramètres CI'!$A$1:$B$6,2)</f>
        <v>0.0424847883250769</v>
      </c>
    </row>
    <row r="1050" customFormat="false" ht="13.8" hidden="false" customHeight="false" outlineLevel="0" collapsed="false">
      <c r="A1050" s="0" t="s">
        <v>19</v>
      </c>
      <c r="B1050" s="0" t="s">
        <v>133</v>
      </c>
      <c r="C1050" s="0" t="s">
        <v>35</v>
      </c>
      <c r="D1050" s="0" t="s">
        <v>33</v>
      </c>
      <c r="J1050" s="0" t="n">
        <v>35.8590639182794</v>
      </c>
      <c r="K1050" s="0" t="n">
        <v>25</v>
      </c>
      <c r="L1050" s="0" t="n">
        <v>71.2116506043416</v>
      </c>
      <c r="M1050" s="0" t="n">
        <v>3.17705777726909</v>
      </c>
      <c r="N1050" s="0" t="n">
        <v>9.9920063948841E-005</v>
      </c>
      <c r="O1050" s="0" t="n">
        <f aca="false">VLOOKUP(D1050,'paramètres CI'!$A$1:$B$6,2)</f>
        <v>0.033584731604575</v>
      </c>
    </row>
    <row r="1051" customFormat="false" ht="13.8" hidden="false" customHeight="false" outlineLevel="0" collapsed="false">
      <c r="A1051" s="0" t="s">
        <v>19</v>
      </c>
      <c r="B1051" s="0" t="s">
        <v>133</v>
      </c>
      <c r="C1051" s="0" t="s">
        <v>35</v>
      </c>
      <c r="D1051" s="0" t="s">
        <v>34</v>
      </c>
      <c r="J1051" s="0" t="n">
        <v>31.4532442756489</v>
      </c>
      <c r="K1051" s="0" t="n">
        <v>25</v>
      </c>
      <c r="L1051" s="0" t="n">
        <v>74.3808899413388</v>
      </c>
      <c r="M1051" s="0" t="n">
        <v>2.66490701053421</v>
      </c>
      <c r="N1051" s="0" t="n">
        <v>9.9920063948841E-005</v>
      </c>
      <c r="O1051" s="0" t="n">
        <f aca="false">VLOOKUP(D1051,'paramètres CI'!$A$1:$B$6,2)</f>
        <v>0.0424847883250769</v>
      </c>
    </row>
    <row r="1052" customFormat="false" ht="13.8" hidden="false" customHeight="false" outlineLevel="0" collapsed="false">
      <c r="A1052" s="0" t="s">
        <v>19</v>
      </c>
      <c r="B1052" s="0" t="s">
        <v>133</v>
      </c>
      <c r="C1052" s="0" t="s">
        <v>134</v>
      </c>
      <c r="D1052" s="0" t="s">
        <v>43</v>
      </c>
      <c r="J1052" s="0" t="n">
        <v>10</v>
      </c>
      <c r="K1052" s="0" t="n">
        <v>10</v>
      </c>
      <c r="L1052" s="0" t="n">
        <v>66.0303319381609</v>
      </c>
      <c r="M1052" s="0" t="n">
        <v>0.8</v>
      </c>
      <c r="N1052" s="0" t="n">
        <v>0.126239138786633</v>
      </c>
      <c r="O1052" s="0" t="n">
        <f aca="false">VLOOKUP(D1052,'paramètres CI'!$A$1:$B$6,2)</f>
        <v>0.0935912806596305</v>
      </c>
    </row>
    <row r="1053" customFormat="false" ht="13.8" hidden="false" customHeight="false" outlineLevel="0" collapsed="false">
      <c r="A1053" s="0" t="s">
        <v>19</v>
      </c>
      <c r="B1053" s="0" t="s">
        <v>133</v>
      </c>
      <c r="C1053" s="0" t="s">
        <v>135</v>
      </c>
      <c r="D1053" s="0" t="s">
        <v>43</v>
      </c>
      <c r="J1053" s="0" t="n">
        <v>12</v>
      </c>
      <c r="K1053" s="0" t="n">
        <v>10</v>
      </c>
      <c r="L1053" s="0" t="n">
        <v>66.0303319381609</v>
      </c>
      <c r="M1053" s="0" t="n">
        <v>1</v>
      </c>
      <c r="N1053" s="0" t="n">
        <v>9.9920063948841E-005</v>
      </c>
      <c r="O1053" s="0" t="n">
        <f aca="false">VLOOKUP(D1053,'paramètres CI'!$A$1:$B$6,2)</f>
        <v>0.0935912806596305</v>
      </c>
    </row>
    <row r="1054" customFormat="false" ht="13.8" hidden="false" customHeight="false" outlineLevel="0" collapsed="false">
      <c r="A1054" s="0" t="s">
        <v>19</v>
      </c>
      <c r="B1054" s="0" t="s">
        <v>133</v>
      </c>
      <c r="C1054" s="0" t="s">
        <v>36</v>
      </c>
      <c r="D1054" s="0" t="s">
        <v>37</v>
      </c>
      <c r="J1054" s="0" t="n">
        <v>14.2944633412635</v>
      </c>
      <c r="K1054" s="0" t="n">
        <v>20</v>
      </c>
      <c r="L1054" s="0" t="n">
        <v>55.4959707573618</v>
      </c>
      <c r="M1054" s="0" t="n">
        <v>0.757256696292313</v>
      </c>
      <c r="N1054" s="0" t="n">
        <v>9.9920063948841E-005</v>
      </c>
      <c r="O1054" s="0" t="n">
        <f aca="false">VLOOKUP(D1054,'paramètres CI'!$A$1:$B$6,2)</f>
        <v>0.0385046990211696</v>
      </c>
    </row>
    <row r="1055" customFormat="false" ht="13.8" hidden="false" customHeight="false" outlineLevel="0" collapsed="false">
      <c r="A1055" s="0" t="s">
        <v>19</v>
      </c>
      <c r="B1055" s="0" t="s">
        <v>133</v>
      </c>
      <c r="C1055" s="0" t="s">
        <v>38</v>
      </c>
      <c r="D1055" s="0" t="s">
        <v>39</v>
      </c>
      <c r="J1055" s="0" t="n">
        <v>10.3443826920532</v>
      </c>
      <c r="K1055" s="0" t="n">
        <v>20</v>
      </c>
      <c r="L1055" s="0" t="n">
        <v>72.2067470167925</v>
      </c>
      <c r="M1055" s="0" t="n">
        <v>0.981239301611903</v>
      </c>
      <c r="N1055" s="0" t="n">
        <v>9.9920063948841E-005</v>
      </c>
      <c r="O1055" s="0" t="n">
        <f aca="false">VLOOKUP(D1055,'paramètres CI'!$A$1:$B$6,2)</f>
        <v>0.022045059962018</v>
      </c>
    </row>
    <row r="1056" customFormat="false" ht="13.8" hidden="false" customHeight="false" outlineLevel="0" collapsed="false">
      <c r="A1056" s="0" t="s">
        <v>19</v>
      </c>
      <c r="B1056" s="0" t="s">
        <v>133</v>
      </c>
      <c r="C1056" s="0" t="s">
        <v>40</v>
      </c>
      <c r="D1056" s="0" t="s">
        <v>37</v>
      </c>
      <c r="J1056" s="0" t="n">
        <v>11.4355706730108</v>
      </c>
      <c r="K1056" s="0" t="n">
        <v>20</v>
      </c>
      <c r="L1056" s="0" t="n">
        <v>55.4959707573618</v>
      </c>
      <c r="M1056" s="0" t="n">
        <v>0.681529751381399</v>
      </c>
      <c r="N1056" s="0" t="n">
        <v>0.0376410402999361</v>
      </c>
      <c r="O1056" s="0" t="n">
        <f aca="false">VLOOKUP(D1056,'paramètres CI'!$A$1:$B$6,2)</f>
        <v>0.0385046990211696</v>
      </c>
    </row>
    <row r="1057" customFormat="false" ht="13.8" hidden="false" customHeight="false" outlineLevel="0" collapsed="false">
      <c r="A1057" s="0" t="s">
        <v>19</v>
      </c>
      <c r="B1057" s="0" t="s">
        <v>133</v>
      </c>
      <c r="C1057" s="0" t="s">
        <v>41</v>
      </c>
      <c r="D1057" s="0" t="s">
        <v>39</v>
      </c>
      <c r="J1057" s="0" t="n">
        <v>8.27550615364255</v>
      </c>
      <c r="K1057" s="0" t="n">
        <v>20</v>
      </c>
      <c r="L1057" s="0" t="n">
        <v>72.2067470167925</v>
      </c>
      <c r="M1057" s="0" t="n">
        <v>0.66377673634905</v>
      </c>
      <c r="N1057" s="0" t="n">
        <v>0.317634970651032</v>
      </c>
      <c r="O1057" s="0" t="n">
        <f aca="false">VLOOKUP(D1057,'paramètres CI'!$A$1:$B$6,2)</f>
        <v>0.022045059962018</v>
      </c>
    </row>
    <row r="1058" customFormat="false" ht="13.8" hidden="false" customHeight="false" outlineLevel="0" collapsed="false">
      <c r="A1058" s="0" t="s">
        <v>19</v>
      </c>
      <c r="B1058" s="0" t="s">
        <v>133</v>
      </c>
      <c r="C1058" s="0" t="s">
        <v>45</v>
      </c>
      <c r="D1058" s="0" t="s">
        <v>43</v>
      </c>
      <c r="J1058" s="0" t="n">
        <v>10</v>
      </c>
      <c r="K1058" s="0" t="n">
        <v>13</v>
      </c>
      <c r="L1058" s="0" t="n">
        <v>59.0797914013044</v>
      </c>
      <c r="M1058" s="0" t="n">
        <v>0.899999999999999</v>
      </c>
      <c r="N1058" s="0" t="n">
        <v>0.134904560016517</v>
      </c>
      <c r="O1058" s="0" t="n">
        <f aca="false">VLOOKUP(D1058,'paramètres CI'!$A$1:$B$6,2)</f>
        <v>0.0935912806596305</v>
      </c>
    </row>
    <row r="1059" customFormat="false" ht="13.8" hidden="false" customHeight="false" outlineLevel="0" collapsed="false">
      <c r="A1059" s="0" t="s">
        <v>19</v>
      </c>
      <c r="B1059" s="0" t="s">
        <v>133</v>
      </c>
      <c r="C1059" s="0" t="s">
        <v>46</v>
      </c>
      <c r="D1059" s="0" t="s">
        <v>43</v>
      </c>
      <c r="J1059" s="0" t="n">
        <v>12</v>
      </c>
      <c r="K1059" s="0" t="n">
        <v>13</v>
      </c>
      <c r="L1059" s="0" t="n">
        <v>59.0797914013044</v>
      </c>
      <c r="M1059" s="0" t="n">
        <v>1</v>
      </c>
      <c r="N1059" s="0" t="n">
        <v>9.9920063948841E-005</v>
      </c>
      <c r="O1059" s="0" t="n">
        <f aca="false">VLOOKUP(D1059,'paramètres CI'!$A$1:$B$6,2)</f>
        <v>0.0935912806596305</v>
      </c>
    </row>
    <row r="1060" customFormat="false" ht="13.8" hidden="false" customHeight="false" outlineLevel="0" collapsed="false">
      <c r="A1060" s="0" t="s">
        <v>19</v>
      </c>
      <c r="B1060" s="0" t="s">
        <v>133</v>
      </c>
      <c r="C1060" s="0" t="s">
        <v>48</v>
      </c>
      <c r="D1060" s="0" t="s">
        <v>43</v>
      </c>
      <c r="J1060" s="0" t="n">
        <v>20.5400865545918</v>
      </c>
      <c r="K1060" s="0" t="n">
        <v>20</v>
      </c>
      <c r="L1060" s="0" t="n">
        <v>68.5006352114649</v>
      </c>
      <c r="M1060" s="0" t="n">
        <v>2.84291162790697</v>
      </c>
      <c r="N1060" s="0" t="n">
        <v>0.1233984460601</v>
      </c>
      <c r="O1060" s="0" t="n">
        <f aca="false">VLOOKUP(D1060,'paramètres CI'!$A$1:$B$6,2)</f>
        <v>0.0935912806596305</v>
      </c>
    </row>
    <row r="1061" customFormat="false" ht="13.8" hidden="false" customHeight="false" outlineLevel="0" collapsed="false">
      <c r="A1061" s="0" t="s">
        <v>19</v>
      </c>
      <c r="B1061" s="0" t="s">
        <v>133</v>
      </c>
      <c r="C1061" s="0" t="s">
        <v>49</v>
      </c>
      <c r="D1061" s="0" t="s">
        <v>43</v>
      </c>
      <c r="J1061" s="0" t="n">
        <v>25.6751081932397</v>
      </c>
      <c r="K1061" s="0" t="n">
        <v>20</v>
      </c>
      <c r="L1061" s="0" t="n">
        <v>68.5006352114649</v>
      </c>
      <c r="M1061" s="0" t="n">
        <v>3.41149395348837</v>
      </c>
      <c r="N1061" s="0" t="n">
        <v>9.9920063948841E-005</v>
      </c>
      <c r="O1061" s="0" t="n">
        <f aca="false">VLOOKUP(D1061,'paramètres CI'!$A$1:$B$6,2)</f>
        <v>0.0935912806596305</v>
      </c>
    </row>
    <row r="1062" customFormat="false" ht="13.8" hidden="false" customHeight="false" outlineLevel="0" collapsed="false">
      <c r="A1062" s="0" t="s">
        <v>19</v>
      </c>
      <c r="B1062" s="0" t="s">
        <v>133</v>
      </c>
      <c r="C1062" s="0" t="s">
        <v>55</v>
      </c>
      <c r="D1062" s="0" t="s">
        <v>43</v>
      </c>
      <c r="J1062" s="0" t="n">
        <v>3.67545036332253</v>
      </c>
      <c r="K1062" s="0" t="n">
        <v>17</v>
      </c>
      <c r="L1062" s="0" t="n">
        <v>63.4958172020287</v>
      </c>
      <c r="M1062" s="0" t="n">
        <v>2.68362418604651</v>
      </c>
      <c r="N1062" s="0" t="n">
        <v>0.0649197109714003</v>
      </c>
      <c r="O1062" s="0" t="n">
        <f aca="false">VLOOKUP(D1062,'paramètres CI'!$A$1:$B$6,2)</f>
        <v>0.0935912806596305</v>
      </c>
    </row>
    <row r="1063" customFormat="false" ht="13.8" hidden="false" customHeight="false" outlineLevel="0" collapsed="false">
      <c r="A1063" s="0" t="s">
        <v>19</v>
      </c>
      <c r="B1063" s="0" t="s">
        <v>133</v>
      </c>
      <c r="C1063" s="0" t="s">
        <v>56</v>
      </c>
      <c r="D1063" s="0" t="s">
        <v>43</v>
      </c>
      <c r="J1063" s="0" t="n">
        <v>4.59431295415316</v>
      </c>
      <c r="K1063" s="0" t="n">
        <v>17</v>
      </c>
      <c r="L1063" s="0" t="n">
        <v>63.4958172020287</v>
      </c>
      <c r="M1063" s="0" t="n">
        <v>3.34187162790697</v>
      </c>
      <c r="N1063" s="0" t="n">
        <v>9.9920063948841E-005</v>
      </c>
      <c r="O1063" s="0" t="n">
        <f aca="false">VLOOKUP(D1063,'paramètres CI'!$A$1:$B$6,2)</f>
        <v>0.0935912806596305</v>
      </c>
    </row>
    <row r="1064" customFormat="false" ht="13.8" hidden="false" customHeight="false" outlineLevel="0" collapsed="false">
      <c r="A1064" s="0" t="s">
        <v>19</v>
      </c>
      <c r="B1064" s="0" t="s">
        <v>136</v>
      </c>
      <c r="C1064" s="0" t="s">
        <v>32</v>
      </c>
      <c r="D1064" s="0" t="s">
        <v>33</v>
      </c>
      <c r="J1064" s="0" t="n">
        <v>34.8529699139414</v>
      </c>
      <c r="K1064" s="0" t="n">
        <v>25</v>
      </c>
      <c r="L1064" s="0" t="n">
        <v>57.6332151670819</v>
      </c>
      <c r="M1064" s="0" t="n">
        <v>2.76744978446373</v>
      </c>
      <c r="N1064" s="0" t="n">
        <v>0.0153202587244434</v>
      </c>
      <c r="O1064" s="0" t="n">
        <f aca="false">VLOOKUP(D1064,'paramètres CI'!$A$1:$B$6,2)</f>
        <v>0.033584731604575</v>
      </c>
    </row>
    <row r="1065" customFormat="false" ht="13.8" hidden="false" customHeight="false" outlineLevel="0" collapsed="false">
      <c r="A1065" s="0" t="s">
        <v>19</v>
      </c>
      <c r="B1065" s="0" t="s">
        <v>136</v>
      </c>
      <c r="C1065" s="0" t="s">
        <v>32</v>
      </c>
      <c r="D1065" s="0" t="s">
        <v>34</v>
      </c>
      <c r="J1065" s="0" t="n">
        <v>26.6501252037893</v>
      </c>
      <c r="K1065" s="0" t="n">
        <v>25</v>
      </c>
      <c r="L1065" s="0" t="n">
        <v>52.3632975395453</v>
      </c>
      <c r="M1065" s="0" t="n">
        <v>2.13448219756728</v>
      </c>
      <c r="N1065" s="0" t="n">
        <v>0.121281828026266</v>
      </c>
      <c r="O1065" s="0" t="n">
        <f aca="false">VLOOKUP(D1065,'paramètres CI'!$A$1:$B$6,2)</f>
        <v>0.0424847883250769</v>
      </c>
    </row>
    <row r="1066" customFormat="false" ht="13.8" hidden="false" customHeight="false" outlineLevel="0" collapsed="false">
      <c r="A1066" s="0" t="s">
        <v>19</v>
      </c>
      <c r="B1066" s="0" t="s">
        <v>136</v>
      </c>
      <c r="C1066" s="0" t="s">
        <v>35</v>
      </c>
      <c r="D1066" s="0" t="s">
        <v>33</v>
      </c>
      <c r="J1066" s="0" t="n">
        <v>43.5662123924268</v>
      </c>
      <c r="K1066" s="0" t="n">
        <v>25</v>
      </c>
      <c r="L1066" s="0" t="n">
        <v>57.6332151670819</v>
      </c>
      <c r="M1066" s="0" t="n">
        <v>3.55058718833836</v>
      </c>
      <c r="N1066" s="0" t="n">
        <v>9.99100809271656E-005</v>
      </c>
      <c r="O1066" s="0" t="n">
        <f aca="false">VLOOKUP(D1066,'paramètres CI'!$A$1:$B$6,2)</f>
        <v>0.033584731604575</v>
      </c>
    </row>
    <row r="1067" customFormat="false" ht="13.8" hidden="false" customHeight="false" outlineLevel="0" collapsed="false">
      <c r="A1067" s="0" t="s">
        <v>19</v>
      </c>
      <c r="B1067" s="0" t="s">
        <v>136</v>
      </c>
      <c r="C1067" s="0" t="s">
        <v>35</v>
      </c>
      <c r="D1067" s="0" t="s">
        <v>34</v>
      </c>
      <c r="J1067" s="0" t="n">
        <v>33.3126565047367</v>
      </c>
      <c r="K1067" s="0" t="n">
        <v>25</v>
      </c>
      <c r="L1067" s="0" t="n">
        <v>52.3632975395453</v>
      </c>
      <c r="M1067" s="0" t="n">
        <v>2.74413334388332</v>
      </c>
      <c r="N1067" s="0" t="n">
        <v>9.99100809271656E-005</v>
      </c>
      <c r="O1067" s="0" t="n">
        <f aca="false">VLOOKUP(D1067,'paramètres CI'!$A$1:$B$6,2)</f>
        <v>0.0424847883250769</v>
      </c>
    </row>
    <row r="1068" customFormat="false" ht="13.8" hidden="false" customHeight="false" outlineLevel="0" collapsed="false">
      <c r="A1068" s="0" t="s">
        <v>19</v>
      </c>
      <c r="B1068" s="0" t="s">
        <v>136</v>
      </c>
      <c r="C1068" s="0" t="s">
        <v>134</v>
      </c>
      <c r="D1068" s="0" t="s">
        <v>43</v>
      </c>
      <c r="J1068" s="0" t="n">
        <v>10</v>
      </c>
      <c r="K1068" s="0" t="n">
        <v>10</v>
      </c>
      <c r="L1068" s="0" t="n">
        <v>45.146981173427</v>
      </c>
      <c r="M1068" s="0" t="n">
        <v>0.8</v>
      </c>
      <c r="N1068" s="0" t="n">
        <v>0.110914432901076</v>
      </c>
      <c r="O1068" s="0" t="n">
        <f aca="false">VLOOKUP(D1068,'paramètres CI'!$A$1:$B$6,2)</f>
        <v>0.0935912806596305</v>
      </c>
    </row>
    <row r="1069" customFormat="false" ht="13.8" hidden="false" customHeight="false" outlineLevel="0" collapsed="false">
      <c r="A1069" s="0" t="s">
        <v>19</v>
      </c>
      <c r="B1069" s="0" t="s">
        <v>136</v>
      </c>
      <c r="C1069" s="0" t="s">
        <v>135</v>
      </c>
      <c r="D1069" s="0" t="s">
        <v>43</v>
      </c>
      <c r="J1069" s="0" t="n">
        <v>12</v>
      </c>
      <c r="K1069" s="0" t="n">
        <v>10</v>
      </c>
      <c r="L1069" s="0" t="n">
        <v>45.146981173427</v>
      </c>
      <c r="M1069" s="0" t="n">
        <v>1</v>
      </c>
      <c r="N1069" s="0" t="n">
        <v>9.99100809271656E-005</v>
      </c>
      <c r="O1069" s="0" t="n">
        <f aca="false">VLOOKUP(D1069,'paramètres CI'!$A$1:$B$6,2)</f>
        <v>0.0935912806596305</v>
      </c>
    </row>
    <row r="1070" customFormat="false" ht="13.8" hidden="false" customHeight="false" outlineLevel="0" collapsed="false">
      <c r="A1070" s="0" t="s">
        <v>19</v>
      </c>
      <c r="B1070" s="0" t="s">
        <v>136</v>
      </c>
      <c r="C1070" s="0" t="s">
        <v>36</v>
      </c>
      <c r="D1070" s="0" t="s">
        <v>37</v>
      </c>
      <c r="J1070" s="0" t="n">
        <v>6.07788014243945</v>
      </c>
      <c r="K1070" s="0" t="n">
        <v>20</v>
      </c>
      <c r="L1070" s="0" t="n">
        <v>36.0614534813643</v>
      </c>
      <c r="M1070" s="0" t="n">
        <v>0.757182985212167</v>
      </c>
      <c r="N1070" s="0" t="n">
        <v>9.99100809271656E-005</v>
      </c>
      <c r="O1070" s="0" t="n">
        <f aca="false">VLOOKUP(D1070,'paramètres CI'!$A$1:$B$6,2)</f>
        <v>0.0385046990211696</v>
      </c>
    </row>
    <row r="1071" customFormat="false" ht="13.8" hidden="false" customHeight="false" outlineLevel="0" collapsed="false">
      <c r="A1071" s="0" t="s">
        <v>19</v>
      </c>
      <c r="B1071" s="0" t="s">
        <v>136</v>
      </c>
      <c r="C1071" s="0" t="s">
        <v>38</v>
      </c>
      <c r="D1071" s="0" t="s">
        <v>39</v>
      </c>
      <c r="J1071" s="0" t="n">
        <v>4.58381651944271</v>
      </c>
      <c r="K1071" s="0" t="n">
        <v>20</v>
      </c>
      <c r="L1071" s="0" t="n">
        <v>48.3452972804799</v>
      </c>
      <c r="M1071" s="0" t="n">
        <v>0.978031098188251</v>
      </c>
      <c r="N1071" s="0" t="n">
        <v>9.99100809271656E-005</v>
      </c>
      <c r="O1071" s="0" t="n">
        <f aca="false">VLOOKUP(D1071,'paramètres CI'!$A$1:$B$6,2)</f>
        <v>0.022045059962018</v>
      </c>
    </row>
    <row r="1072" customFormat="false" ht="13.8" hidden="false" customHeight="false" outlineLevel="0" collapsed="false">
      <c r="A1072" s="0" t="s">
        <v>19</v>
      </c>
      <c r="B1072" s="0" t="s">
        <v>136</v>
      </c>
      <c r="C1072" s="0" t="s">
        <v>40</v>
      </c>
      <c r="D1072" s="0" t="s">
        <v>37</v>
      </c>
      <c r="J1072" s="0" t="n">
        <v>4.86230411395156</v>
      </c>
      <c r="K1072" s="0" t="n">
        <v>20</v>
      </c>
      <c r="L1072" s="0" t="n">
        <v>36.0614534813643</v>
      </c>
      <c r="M1072" s="0" t="n">
        <v>0.679115020809331</v>
      </c>
      <c r="N1072" s="0" t="n">
        <v>0.0436054842008434</v>
      </c>
      <c r="O1072" s="0" t="n">
        <f aca="false">VLOOKUP(D1072,'paramètres CI'!$A$1:$B$6,2)</f>
        <v>0.0385046990211696</v>
      </c>
    </row>
    <row r="1073" customFormat="false" ht="13.8" hidden="false" customHeight="false" outlineLevel="0" collapsed="false">
      <c r="A1073" s="0" t="s">
        <v>19</v>
      </c>
      <c r="B1073" s="0" t="s">
        <v>136</v>
      </c>
      <c r="C1073" s="0" t="s">
        <v>41</v>
      </c>
      <c r="D1073" s="0" t="s">
        <v>39</v>
      </c>
      <c r="J1073" s="0" t="n">
        <v>3.66705321555417</v>
      </c>
      <c r="K1073" s="0" t="n">
        <v>20</v>
      </c>
      <c r="L1073" s="0" t="n">
        <v>48.3452972804799</v>
      </c>
      <c r="M1073" s="0" t="n">
        <v>0.649353503938993</v>
      </c>
      <c r="N1073" s="0" t="n">
        <v>0.357636173874728</v>
      </c>
      <c r="O1073" s="0" t="n">
        <f aca="false">VLOOKUP(D1073,'paramètres CI'!$A$1:$B$6,2)</f>
        <v>0.022045059962018</v>
      </c>
    </row>
    <row r="1074" customFormat="false" ht="13.8" hidden="false" customHeight="false" outlineLevel="0" collapsed="false">
      <c r="A1074" s="0" t="s">
        <v>19</v>
      </c>
      <c r="B1074" s="0" t="s">
        <v>136</v>
      </c>
      <c r="C1074" s="0" t="s">
        <v>45</v>
      </c>
      <c r="D1074" s="0" t="s">
        <v>43</v>
      </c>
      <c r="J1074" s="0" t="n">
        <v>10</v>
      </c>
      <c r="K1074" s="0" t="n">
        <v>13</v>
      </c>
      <c r="L1074" s="0" t="n">
        <v>39.2336376420144</v>
      </c>
      <c r="M1074" s="0" t="n">
        <v>0.899999999999999</v>
      </c>
      <c r="N1074" s="0" t="n">
        <v>0.125279449056478</v>
      </c>
      <c r="O1074" s="0" t="n">
        <f aca="false">VLOOKUP(D1074,'paramètres CI'!$A$1:$B$6,2)</f>
        <v>0.0935912806596305</v>
      </c>
    </row>
    <row r="1075" customFormat="false" ht="13.8" hidden="false" customHeight="false" outlineLevel="0" collapsed="false">
      <c r="A1075" s="0" t="s">
        <v>19</v>
      </c>
      <c r="B1075" s="0" t="s">
        <v>136</v>
      </c>
      <c r="C1075" s="0" t="s">
        <v>46</v>
      </c>
      <c r="D1075" s="0" t="s">
        <v>43</v>
      </c>
      <c r="J1075" s="0" t="n">
        <v>12</v>
      </c>
      <c r="K1075" s="0" t="n">
        <v>13</v>
      </c>
      <c r="L1075" s="0" t="n">
        <v>39.2336376420144</v>
      </c>
      <c r="M1075" s="0" t="n">
        <v>1</v>
      </c>
      <c r="N1075" s="0" t="n">
        <v>9.99100809271656E-005</v>
      </c>
      <c r="O1075" s="0" t="n">
        <f aca="false">VLOOKUP(D1075,'paramètres CI'!$A$1:$B$6,2)</f>
        <v>0.0935912806596305</v>
      </c>
    </row>
    <row r="1076" customFormat="false" ht="13.8" hidden="false" customHeight="false" outlineLevel="0" collapsed="false">
      <c r="A1076" s="0" t="s">
        <v>19</v>
      </c>
      <c r="B1076" s="0" t="s">
        <v>136</v>
      </c>
      <c r="C1076" s="0" t="s">
        <v>48</v>
      </c>
      <c r="D1076" s="0" t="s">
        <v>43</v>
      </c>
      <c r="J1076" s="0" t="n">
        <v>25.9072361934914</v>
      </c>
      <c r="K1076" s="0" t="n">
        <v>20</v>
      </c>
      <c r="L1076" s="0" t="n">
        <v>45.2407844264223</v>
      </c>
      <c r="M1076" s="0" t="n">
        <v>2.8015465116279</v>
      </c>
      <c r="N1076" s="0" t="n">
        <v>0.111247802201615</v>
      </c>
      <c r="O1076" s="0" t="n">
        <f aca="false">VLOOKUP(D1076,'paramètres CI'!$A$1:$B$6,2)</f>
        <v>0.0935912806596305</v>
      </c>
    </row>
    <row r="1077" customFormat="false" ht="13.8" hidden="false" customHeight="false" outlineLevel="0" collapsed="false">
      <c r="A1077" s="0" t="s">
        <v>19</v>
      </c>
      <c r="B1077" s="0" t="s">
        <v>136</v>
      </c>
      <c r="C1077" s="0" t="s">
        <v>49</v>
      </c>
      <c r="D1077" s="0" t="s">
        <v>43</v>
      </c>
      <c r="J1077" s="0" t="n">
        <v>32.3840452418642</v>
      </c>
      <c r="K1077" s="0" t="n">
        <v>20</v>
      </c>
      <c r="L1077" s="0" t="n">
        <v>45.2407844264223</v>
      </c>
      <c r="M1077" s="0" t="n">
        <v>3.36185581395348</v>
      </c>
      <c r="N1077" s="0" t="n">
        <v>9.99100809271656E-005</v>
      </c>
      <c r="O1077" s="0" t="n">
        <f aca="false">VLOOKUP(D1077,'paramètres CI'!$A$1:$B$6,2)</f>
        <v>0.0935912806596305</v>
      </c>
    </row>
    <row r="1078" customFormat="false" ht="13.8" hidden="false" customHeight="false" outlineLevel="0" collapsed="false">
      <c r="A1078" s="0" t="s">
        <v>19</v>
      </c>
      <c r="B1078" s="0" t="s">
        <v>136</v>
      </c>
      <c r="C1078" s="0" t="s">
        <v>55</v>
      </c>
      <c r="D1078" s="0" t="s">
        <v>43</v>
      </c>
      <c r="J1078" s="0" t="n">
        <v>3.56695610018433</v>
      </c>
      <c r="K1078" s="0" t="n">
        <v>17</v>
      </c>
      <c r="L1078" s="0" t="n">
        <v>40.7298476233771</v>
      </c>
      <c r="M1078" s="0" t="n">
        <v>2.64457674418604</v>
      </c>
      <c r="N1078" s="0" t="n">
        <v>0.0677502843412454</v>
      </c>
      <c r="O1078" s="0" t="n">
        <f aca="false">VLOOKUP(D1078,'paramètres CI'!$A$1:$B$6,2)</f>
        <v>0.0935912806596305</v>
      </c>
    </row>
    <row r="1079" customFormat="false" ht="13.8" hidden="false" customHeight="false" outlineLevel="0" collapsed="false">
      <c r="A1079" s="0" t="s">
        <v>19</v>
      </c>
      <c r="B1079" s="0" t="s">
        <v>136</v>
      </c>
      <c r="C1079" s="0" t="s">
        <v>56</v>
      </c>
      <c r="D1079" s="0" t="s">
        <v>43</v>
      </c>
      <c r="J1079" s="0" t="n">
        <v>4.45869512523041</v>
      </c>
      <c r="K1079" s="0" t="n">
        <v>17</v>
      </c>
      <c r="L1079" s="0" t="n">
        <v>40.7298476233771</v>
      </c>
      <c r="M1079" s="0" t="n">
        <v>3.2932465116279</v>
      </c>
      <c r="N1079" s="0" t="n">
        <v>9.99100809271656E-005</v>
      </c>
      <c r="O1079" s="0" t="n">
        <f aca="false">VLOOKUP(D1079,'paramètres CI'!$A$1:$B$6,2)</f>
        <v>0.0935912806596305</v>
      </c>
    </row>
    <row r="1080" customFormat="false" ht="13.8" hidden="false" customHeight="false" outlineLevel="0" collapsed="false">
      <c r="A1080" s="0" t="s">
        <v>19</v>
      </c>
      <c r="B1080" s="0" t="s">
        <v>136</v>
      </c>
      <c r="C1080" s="0" t="s">
        <v>137</v>
      </c>
      <c r="D1080" s="0" t="s">
        <v>39</v>
      </c>
      <c r="J1080" s="0" t="n">
        <v>10</v>
      </c>
      <c r="K1080" s="0" t="n">
        <v>25</v>
      </c>
      <c r="L1080" s="0" t="n">
        <v>66.8445379716006</v>
      </c>
      <c r="M1080" s="0" t="n">
        <v>0.8</v>
      </c>
      <c r="N1080" s="0" t="n">
        <v>0.0460650959449603</v>
      </c>
      <c r="O1080" s="0" t="n">
        <f aca="false">VLOOKUP(D1080,'paramètres CI'!$A$1:$B$6,2)</f>
        <v>0.022045059962018</v>
      </c>
    </row>
    <row r="1081" customFormat="false" ht="13.8" hidden="false" customHeight="false" outlineLevel="0" collapsed="false">
      <c r="A1081" s="0" t="s">
        <v>19</v>
      </c>
      <c r="B1081" s="0" t="s">
        <v>136</v>
      </c>
      <c r="C1081" s="0" t="s">
        <v>138</v>
      </c>
      <c r="D1081" s="0" t="s">
        <v>39</v>
      </c>
      <c r="J1081" s="0" t="n">
        <v>12</v>
      </c>
      <c r="K1081" s="0" t="n">
        <v>25</v>
      </c>
      <c r="L1081" s="0" t="n">
        <v>66.8445379716006</v>
      </c>
      <c r="M1081" s="0" t="n">
        <v>1</v>
      </c>
      <c r="N1081" s="0" t="n">
        <v>9.99100809271656E-005</v>
      </c>
      <c r="O1081" s="0" t="n">
        <f aca="false">VLOOKUP(D1081,'paramètres CI'!$A$1:$B$6,2)</f>
        <v>0.022045059962018</v>
      </c>
    </row>
    <row r="1082" customFormat="false" ht="13.8" hidden="false" customHeight="false" outlineLevel="0" collapsed="false">
      <c r="A1082" s="0" t="s">
        <v>19</v>
      </c>
      <c r="B1082" s="0" t="s">
        <v>139</v>
      </c>
      <c r="C1082" s="0" t="s">
        <v>32</v>
      </c>
      <c r="D1082" s="0" t="s">
        <v>34</v>
      </c>
      <c r="J1082" s="0" t="n">
        <v>18.2820874392009</v>
      </c>
      <c r="K1082" s="0" t="n">
        <v>25</v>
      </c>
      <c r="L1082" s="0" t="n">
        <v>21.9806459439179</v>
      </c>
      <c r="M1082" s="0" t="n">
        <v>2.33435292343245</v>
      </c>
      <c r="N1082" s="0" t="n">
        <v>0.00285740163515032</v>
      </c>
      <c r="O1082" s="0" t="n">
        <f aca="false">VLOOKUP(D1082,'paramètres CI'!$A$1:$B$6,2)</f>
        <v>0.0424847883250769</v>
      </c>
    </row>
    <row r="1083" customFormat="false" ht="13.8" hidden="false" customHeight="false" outlineLevel="0" collapsed="false">
      <c r="A1083" s="0" t="s">
        <v>19</v>
      </c>
      <c r="B1083" s="0" t="s">
        <v>139</v>
      </c>
      <c r="C1083" s="0" t="s">
        <v>32</v>
      </c>
      <c r="D1083" s="0" t="s">
        <v>33</v>
      </c>
      <c r="J1083" s="0" t="n">
        <v>19.7416101647644</v>
      </c>
      <c r="K1083" s="0" t="n">
        <v>25</v>
      </c>
      <c r="L1083" s="0" t="n">
        <v>32.1365350013278</v>
      </c>
      <c r="M1083" s="0" t="n">
        <v>1.65373484793577</v>
      </c>
      <c r="N1083" s="0" t="n">
        <v>0.0952771919006561</v>
      </c>
      <c r="O1083" s="0" t="n">
        <f aca="false">VLOOKUP(D1083,'paramètres CI'!$A$1:$B$6,2)</f>
        <v>0.033584731604575</v>
      </c>
    </row>
    <row r="1084" customFormat="false" ht="13.8" hidden="false" customHeight="false" outlineLevel="0" collapsed="false">
      <c r="A1084" s="0" t="s">
        <v>19</v>
      </c>
      <c r="B1084" s="0" t="s">
        <v>139</v>
      </c>
      <c r="C1084" s="0" t="s">
        <v>35</v>
      </c>
      <c r="D1084" s="0" t="s">
        <v>33</v>
      </c>
      <c r="J1084" s="0" t="n">
        <v>24.6770127059554</v>
      </c>
      <c r="K1084" s="0" t="n">
        <v>25</v>
      </c>
      <c r="L1084" s="0" t="n">
        <v>32.1365350013278</v>
      </c>
      <c r="M1084" s="0" t="n">
        <v>2.12951600830458</v>
      </c>
      <c r="N1084" s="0" t="n">
        <v>9.99100809271656E-005</v>
      </c>
      <c r="O1084" s="0" t="n">
        <f aca="false">VLOOKUP(D1084,'paramètres CI'!$A$1:$B$6,2)</f>
        <v>0.033584731604575</v>
      </c>
    </row>
    <row r="1085" customFormat="false" ht="13.8" hidden="false" customHeight="false" outlineLevel="0" collapsed="false">
      <c r="A1085" s="0" t="s">
        <v>19</v>
      </c>
      <c r="B1085" s="0" t="s">
        <v>139</v>
      </c>
      <c r="C1085" s="0" t="s">
        <v>35</v>
      </c>
      <c r="D1085" s="0" t="s">
        <v>34</v>
      </c>
      <c r="J1085" s="0" t="n">
        <v>22.8526092990011</v>
      </c>
      <c r="K1085" s="0" t="n">
        <v>25</v>
      </c>
      <c r="L1085" s="0" t="n">
        <v>21.9806459439179</v>
      </c>
      <c r="M1085" s="0" t="n">
        <v>2.97446122458009</v>
      </c>
      <c r="N1085" s="0" t="n">
        <v>9.99100809271656E-005</v>
      </c>
      <c r="O1085" s="0" t="n">
        <f aca="false">VLOOKUP(D1085,'paramètres CI'!$A$1:$B$6,2)</f>
        <v>0.0424847883250769</v>
      </c>
    </row>
    <row r="1086" customFormat="false" ht="13.8" hidden="false" customHeight="false" outlineLevel="0" collapsed="false">
      <c r="A1086" s="0" t="s">
        <v>19</v>
      </c>
      <c r="B1086" s="0" t="s">
        <v>139</v>
      </c>
      <c r="C1086" s="0" t="s">
        <v>134</v>
      </c>
      <c r="D1086" s="0" t="s">
        <v>43</v>
      </c>
      <c r="J1086" s="0" t="n">
        <v>10</v>
      </c>
      <c r="K1086" s="0" t="n">
        <v>10</v>
      </c>
      <c r="L1086" s="0" t="n">
        <v>23.1599662050807</v>
      </c>
      <c r="M1086" s="0" t="n">
        <v>0.799999999999999</v>
      </c>
      <c r="N1086" s="0" t="n">
        <v>0.0603795194956735</v>
      </c>
      <c r="O1086" s="0" t="n">
        <f aca="false">VLOOKUP(D1086,'paramètres CI'!$A$1:$B$6,2)</f>
        <v>0.0935912806596305</v>
      </c>
    </row>
    <row r="1087" customFormat="false" ht="13.8" hidden="false" customHeight="false" outlineLevel="0" collapsed="false">
      <c r="A1087" s="0" t="s">
        <v>19</v>
      </c>
      <c r="B1087" s="0" t="s">
        <v>139</v>
      </c>
      <c r="C1087" s="0" t="s">
        <v>135</v>
      </c>
      <c r="D1087" s="0" t="s">
        <v>43</v>
      </c>
      <c r="J1087" s="0" t="n">
        <v>12</v>
      </c>
      <c r="K1087" s="0" t="n">
        <v>10</v>
      </c>
      <c r="L1087" s="0" t="n">
        <v>23.1599662050807</v>
      </c>
      <c r="M1087" s="0" t="n">
        <v>1</v>
      </c>
      <c r="N1087" s="0" t="n">
        <v>9.99100809271656E-005</v>
      </c>
      <c r="O1087" s="0" t="n">
        <f aca="false">VLOOKUP(D1087,'paramètres CI'!$A$1:$B$6,2)</f>
        <v>0.0935912806596305</v>
      </c>
    </row>
    <row r="1088" customFormat="false" ht="13.8" hidden="false" customHeight="false" outlineLevel="0" collapsed="false">
      <c r="A1088" s="0" t="s">
        <v>19</v>
      </c>
      <c r="B1088" s="0" t="s">
        <v>139</v>
      </c>
      <c r="C1088" s="0" t="s">
        <v>36</v>
      </c>
      <c r="D1088" s="0" t="s">
        <v>37</v>
      </c>
      <c r="J1088" s="0" t="n">
        <v>11.138525477452</v>
      </c>
      <c r="K1088" s="0" t="n">
        <v>20</v>
      </c>
      <c r="L1088" s="0" t="n">
        <v>38.9264274958655</v>
      </c>
      <c r="M1088" s="0" t="n">
        <v>0.755633718659397</v>
      </c>
      <c r="N1088" s="0" t="n">
        <v>9.99100809271656E-005</v>
      </c>
      <c r="O1088" s="0" t="n">
        <f aca="false">VLOOKUP(D1088,'paramètres CI'!$A$1:$B$6,2)</f>
        <v>0.0385046990211696</v>
      </c>
    </row>
    <row r="1089" customFormat="false" ht="13.8" hidden="false" customHeight="false" outlineLevel="0" collapsed="false">
      <c r="A1089" s="0" t="s">
        <v>19</v>
      </c>
      <c r="B1089" s="0" t="s">
        <v>139</v>
      </c>
      <c r="C1089" s="0" t="s">
        <v>38</v>
      </c>
      <c r="D1089" s="0" t="s">
        <v>39</v>
      </c>
      <c r="J1089" s="0" t="n">
        <v>6.62893587100455</v>
      </c>
      <c r="K1089" s="0" t="n">
        <v>20</v>
      </c>
      <c r="L1089" s="0" t="n">
        <v>38.954661259601</v>
      </c>
      <c r="M1089" s="0" t="n">
        <v>0.975085112468256</v>
      </c>
      <c r="N1089" s="0" t="n">
        <v>9.99100809271656E-005</v>
      </c>
      <c r="O1089" s="0" t="n">
        <f aca="false">VLOOKUP(D1089,'paramètres CI'!$A$1:$B$6,2)</f>
        <v>0.022045059962018</v>
      </c>
    </row>
    <row r="1090" customFormat="false" ht="13.8" hidden="false" customHeight="false" outlineLevel="0" collapsed="false">
      <c r="A1090" s="0" t="s">
        <v>19</v>
      </c>
      <c r="B1090" s="0" t="s">
        <v>139</v>
      </c>
      <c r="C1090" s="0" t="s">
        <v>40</v>
      </c>
      <c r="D1090" s="0" t="s">
        <v>37</v>
      </c>
      <c r="J1090" s="0" t="n">
        <v>8.91082038196163</v>
      </c>
      <c r="K1090" s="0" t="n">
        <v>20</v>
      </c>
      <c r="L1090" s="0" t="n">
        <v>38.9264274958655</v>
      </c>
      <c r="M1090" s="0" t="n">
        <v>0.681261084526332</v>
      </c>
      <c r="N1090" s="0" t="n">
        <v>0.0126138417683181</v>
      </c>
      <c r="O1090" s="0" t="n">
        <f aca="false">VLOOKUP(D1090,'paramètres CI'!$A$1:$B$6,2)</f>
        <v>0.0385046990211696</v>
      </c>
    </row>
    <row r="1091" customFormat="false" ht="13.8" hidden="false" customHeight="false" outlineLevel="0" collapsed="false">
      <c r="A1091" s="0" t="s">
        <v>19</v>
      </c>
      <c r="B1091" s="0" t="s">
        <v>139</v>
      </c>
      <c r="C1091" s="0" t="s">
        <v>41</v>
      </c>
      <c r="D1091" s="0" t="s">
        <v>39</v>
      </c>
      <c r="J1091" s="0" t="n">
        <v>5.30314869680364</v>
      </c>
      <c r="K1091" s="0" t="n">
        <v>20</v>
      </c>
      <c r="L1091" s="0" t="n">
        <v>38.954661259601</v>
      </c>
      <c r="M1091" s="0" t="n">
        <v>0.64486443053555</v>
      </c>
      <c r="N1091" s="0" t="n">
        <v>0.538337999945322</v>
      </c>
      <c r="O1091" s="0" t="n">
        <f aca="false">VLOOKUP(D1091,'paramètres CI'!$A$1:$B$6,2)</f>
        <v>0.022045059962018</v>
      </c>
    </row>
    <row r="1092" customFormat="false" ht="13.8" hidden="false" customHeight="false" outlineLevel="0" collapsed="false">
      <c r="A1092" s="0" t="s">
        <v>19</v>
      </c>
      <c r="B1092" s="0" t="s">
        <v>139</v>
      </c>
      <c r="C1092" s="0" t="s">
        <v>45</v>
      </c>
      <c r="D1092" s="0" t="s">
        <v>43</v>
      </c>
      <c r="J1092" s="0" t="n">
        <v>10</v>
      </c>
      <c r="K1092" s="0" t="n">
        <v>13</v>
      </c>
      <c r="L1092" s="0" t="n">
        <v>23.8450377090685</v>
      </c>
      <c r="M1092" s="0" t="n">
        <v>0.9</v>
      </c>
      <c r="N1092" s="0" t="n">
        <v>0.0676430733430647</v>
      </c>
      <c r="O1092" s="0" t="n">
        <f aca="false">VLOOKUP(D1092,'paramètres CI'!$A$1:$B$6,2)</f>
        <v>0.0935912806596305</v>
      </c>
    </row>
    <row r="1093" customFormat="false" ht="13.8" hidden="false" customHeight="false" outlineLevel="0" collapsed="false">
      <c r="A1093" s="0" t="s">
        <v>19</v>
      </c>
      <c r="B1093" s="0" t="s">
        <v>139</v>
      </c>
      <c r="C1093" s="0" t="s">
        <v>46</v>
      </c>
      <c r="D1093" s="0" t="s">
        <v>43</v>
      </c>
      <c r="J1093" s="0" t="n">
        <v>12</v>
      </c>
      <c r="K1093" s="0" t="n">
        <v>13</v>
      </c>
      <c r="L1093" s="0" t="n">
        <v>23.8450377090685</v>
      </c>
      <c r="M1093" s="0" t="n">
        <v>1</v>
      </c>
      <c r="N1093" s="0" t="n">
        <v>9.99100809271656E-005</v>
      </c>
      <c r="O1093" s="0" t="n">
        <f aca="false">VLOOKUP(D1093,'paramètres CI'!$A$1:$B$6,2)</f>
        <v>0.0935912806596305</v>
      </c>
    </row>
    <row r="1094" customFormat="false" ht="13.8" hidden="false" customHeight="false" outlineLevel="0" collapsed="false">
      <c r="A1094" s="0" t="s">
        <v>19</v>
      </c>
      <c r="B1094" s="0" t="s">
        <v>139</v>
      </c>
      <c r="C1094" s="0" t="s">
        <v>48</v>
      </c>
      <c r="D1094" s="0" t="s">
        <v>43</v>
      </c>
      <c r="J1094" s="0" t="n">
        <v>12.5426417071173</v>
      </c>
      <c r="K1094" s="0" t="n">
        <v>20</v>
      </c>
      <c r="L1094" s="0" t="n">
        <v>22.6233580952033</v>
      </c>
      <c r="M1094" s="0" t="n">
        <v>2.83861395348837</v>
      </c>
      <c r="N1094" s="0" t="n">
        <v>0.0334250852065999</v>
      </c>
      <c r="O1094" s="0" t="n">
        <f aca="false">VLOOKUP(D1094,'paramètres CI'!$A$1:$B$6,2)</f>
        <v>0.0935912806596305</v>
      </c>
    </row>
    <row r="1095" customFormat="false" ht="13.8" hidden="false" customHeight="false" outlineLevel="0" collapsed="false">
      <c r="A1095" s="0" t="s">
        <v>19</v>
      </c>
      <c r="B1095" s="0" t="s">
        <v>139</v>
      </c>
      <c r="C1095" s="0" t="s">
        <v>49</v>
      </c>
      <c r="D1095" s="0" t="s">
        <v>43</v>
      </c>
      <c r="J1095" s="0" t="n">
        <v>15.6783021338966</v>
      </c>
      <c r="K1095" s="0" t="n">
        <v>20</v>
      </c>
      <c r="L1095" s="0" t="n">
        <v>22.6233580952033</v>
      </c>
      <c r="M1095" s="0" t="n">
        <v>3.40633674418604</v>
      </c>
      <c r="N1095" s="0" t="n">
        <v>9.99100809271656E-005</v>
      </c>
      <c r="O1095" s="0" t="n">
        <f aca="false">VLOOKUP(D1095,'paramètres CI'!$A$1:$B$6,2)</f>
        <v>0.0935912806596305</v>
      </c>
    </row>
    <row r="1096" customFormat="false" ht="13.8" hidden="false" customHeight="false" outlineLevel="0" collapsed="false">
      <c r="A1096" s="0" t="s">
        <v>19</v>
      </c>
      <c r="B1096" s="0" t="s">
        <v>139</v>
      </c>
      <c r="C1096" s="0" t="s">
        <v>55</v>
      </c>
      <c r="D1096" s="0" t="s">
        <v>43</v>
      </c>
      <c r="J1096" s="0" t="n">
        <v>2.61950558873498</v>
      </c>
      <c r="K1096" s="0" t="n">
        <v>17</v>
      </c>
      <c r="L1096" s="0" t="n">
        <v>21.647198160355</v>
      </c>
      <c r="M1096" s="0" t="n">
        <v>2.67956730897009</v>
      </c>
      <c r="N1096" s="0" t="n">
        <v>0.0211859726116772</v>
      </c>
      <c r="O1096" s="0" t="n">
        <f aca="false">VLOOKUP(D1096,'paramètres CI'!$A$1:$B$6,2)</f>
        <v>0.0935912806596305</v>
      </c>
    </row>
    <row r="1097" customFormat="false" ht="13.8" hidden="false" customHeight="false" outlineLevel="0" collapsed="false">
      <c r="A1097" s="0" t="s">
        <v>19</v>
      </c>
      <c r="B1097" s="0" t="s">
        <v>139</v>
      </c>
      <c r="C1097" s="0" t="s">
        <v>56</v>
      </c>
      <c r="D1097" s="0" t="s">
        <v>43</v>
      </c>
      <c r="J1097" s="0" t="n">
        <v>3.27438198591872</v>
      </c>
      <c r="K1097" s="0" t="n">
        <v>17</v>
      </c>
      <c r="L1097" s="0" t="n">
        <v>21.647198160355</v>
      </c>
      <c r="M1097" s="0" t="n">
        <v>3.33681966777408</v>
      </c>
      <c r="N1097" s="0" t="n">
        <v>9.99100809271656E-005</v>
      </c>
      <c r="O1097" s="0" t="n">
        <f aca="false">VLOOKUP(D1097,'paramètres CI'!$A$1:$B$6,2)</f>
        <v>0.0935912806596305</v>
      </c>
    </row>
    <row r="1098" customFormat="false" ht="13.8" hidden="false" customHeight="false" outlineLevel="0" collapsed="false">
      <c r="A1098" s="0" t="s">
        <v>19</v>
      </c>
      <c r="B1098" s="0" t="s">
        <v>139</v>
      </c>
      <c r="C1098" s="0" t="s">
        <v>137</v>
      </c>
      <c r="D1098" s="0" t="s">
        <v>39</v>
      </c>
      <c r="J1098" s="0" t="n">
        <v>10</v>
      </c>
      <c r="K1098" s="0" t="n">
        <v>25</v>
      </c>
      <c r="L1098" s="0" t="n">
        <v>35.1003550217327</v>
      </c>
      <c r="M1098" s="0" t="n">
        <v>0.8</v>
      </c>
      <c r="N1098" s="0" t="n">
        <v>0.167380723365194</v>
      </c>
      <c r="O1098" s="0" t="n">
        <f aca="false">VLOOKUP(D1098,'paramètres CI'!$A$1:$B$6,2)</f>
        <v>0.022045059962018</v>
      </c>
    </row>
    <row r="1099" customFormat="false" ht="13.8" hidden="false" customHeight="false" outlineLevel="0" collapsed="false">
      <c r="A1099" s="0" t="s">
        <v>19</v>
      </c>
      <c r="B1099" s="0" t="s">
        <v>139</v>
      </c>
      <c r="C1099" s="0" t="s">
        <v>138</v>
      </c>
      <c r="D1099" s="0" t="s">
        <v>39</v>
      </c>
      <c r="J1099" s="0" t="n">
        <v>12</v>
      </c>
      <c r="K1099" s="0" t="n">
        <v>25</v>
      </c>
      <c r="L1099" s="0" t="n">
        <v>35.1003550217327</v>
      </c>
      <c r="M1099" s="0" t="n">
        <v>1</v>
      </c>
      <c r="N1099" s="0" t="n">
        <v>9.99100809271656E-005</v>
      </c>
      <c r="O1099" s="0" t="n">
        <f aca="false">VLOOKUP(D1099,'paramètres CI'!$A$1:$B$6,2)</f>
        <v>0.022045059962018</v>
      </c>
    </row>
    <row r="1100" customFormat="false" ht="13.8" hidden="false" customHeight="false" outlineLevel="0" collapsed="false">
      <c r="A1100" s="0" t="s">
        <v>19</v>
      </c>
      <c r="B1100" s="0" t="s">
        <v>140</v>
      </c>
      <c r="C1100" s="0" t="s">
        <v>32</v>
      </c>
      <c r="D1100" s="0" t="s">
        <v>33</v>
      </c>
      <c r="J1100" s="0" t="n">
        <v>16.789062543295</v>
      </c>
      <c r="K1100" s="0" t="n">
        <v>25</v>
      </c>
      <c r="L1100" s="0" t="n">
        <v>113.544529754546</v>
      </c>
      <c r="M1100" s="0" t="n">
        <v>0.85061281679585</v>
      </c>
      <c r="N1100" s="0" t="n">
        <v>0.0679813871854267</v>
      </c>
      <c r="O1100" s="0" t="n">
        <f aca="false">VLOOKUP(D1100,'paramètres CI'!$A$1:$B$6,2)</f>
        <v>0.033584731604575</v>
      </c>
    </row>
    <row r="1101" customFormat="false" ht="13.8" hidden="false" customHeight="false" outlineLevel="0" collapsed="false">
      <c r="A1101" s="0" t="s">
        <v>19</v>
      </c>
      <c r="B1101" s="0" t="s">
        <v>140</v>
      </c>
      <c r="C1101" s="0" t="s">
        <v>32</v>
      </c>
      <c r="D1101" s="0" t="s">
        <v>34</v>
      </c>
      <c r="J1101" s="0" t="n">
        <v>14.8267070469588</v>
      </c>
      <c r="K1101" s="0" t="n">
        <v>25</v>
      </c>
      <c r="L1101" s="0" t="n">
        <v>117.234739485988</v>
      </c>
      <c r="M1101" s="0" t="n">
        <v>0.858946135322901</v>
      </c>
      <c r="N1101" s="0" t="n">
        <v>0.164112670915375</v>
      </c>
      <c r="O1101" s="0" t="n">
        <f aca="false">VLOOKUP(D1101,'paramètres CI'!$A$1:$B$6,2)</f>
        <v>0.0424847883250769</v>
      </c>
    </row>
    <row r="1102" customFormat="false" ht="13.8" hidden="false" customHeight="false" outlineLevel="0" collapsed="false">
      <c r="A1102" s="0" t="s">
        <v>19</v>
      </c>
      <c r="B1102" s="0" t="s">
        <v>140</v>
      </c>
      <c r="C1102" s="0" t="s">
        <v>35</v>
      </c>
      <c r="D1102" s="0" t="s">
        <v>33</v>
      </c>
      <c r="J1102" s="0" t="n">
        <v>20.9863281791187</v>
      </c>
      <c r="K1102" s="0" t="n">
        <v>25</v>
      </c>
      <c r="L1102" s="0" t="n">
        <v>113.544529754546</v>
      </c>
      <c r="M1102" s="0" t="n">
        <v>0.95556822184729</v>
      </c>
      <c r="N1102" s="0" t="n">
        <v>9.99400359784132E-005</v>
      </c>
      <c r="O1102" s="0" t="n">
        <f aca="false">VLOOKUP(D1102,'paramètres CI'!$A$1:$B$6,2)</f>
        <v>0.033584731604575</v>
      </c>
    </row>
    <row r="1103" customFormat="false" ht="13.8" hidden="false" customHeight="false" outlineLevel="0" collapsed="false">
      <c r="A1103" s="0" t="s">
        <v>19</v>
      </c>
      <c r="B1103" s="0" t="s">
        <v>140</v>
      </c>
      <c r="C1103" s="0" t="s">
        <v>35</v>
      </c>
      <c r="D1103" s="0" t="s">
        <v>34</v>
      </c>
      <c r="J1103" s="0" t="n">
        <v>18.5333838086985</v>
      </c>
      <c r="K1103" s="0" t="n">
        <v>25</v>
      </c>
      <c r="L1103" s="0" t="n">
        <v>117.234739485988</v>
      </c>
      <c r="M1103" s="0" t="n">
        <v>0.97148526201063</v>
      </c>
      <c r="N1103" s="0" t="n">
        <v>9.99400359784132E-005</v>
      </c>
      <c r="O1103" s="0" t="n">
        <f aca="false">VLOOKUP(D1103,'paramètres CI'!$A$1:$B$6,2)</f>
        <v>0.0424847883250769</v>
      </c>
    </row>
    <row r="1104" customFormat="false" ht="13.8" hidden="false" customHeight="false" outlineLevel="0" collapsed="false">
      <c r="A1104" s="0" t="s">
        <v>19</v>
      </c>
      <c r="B1104" s="0" t="s">
        <v>140</v>
      </c>
      <c r="C1104" s="0" t="s">
        <v>36</v>
      </c>
      <c r="D1104" s="0" t="s">
        <v>37</v>
      </c>
      <c r="J1104" s="0" t="n">
        <v>12.0379500550226</v>
      </c>
      <c r="K1104" s="0" t="n">
        <v>20</v>
      </c>
      <c r="L1104" s="0" t="n">
        <v>135.615391309229</v>
      </c>
      <c r="M1104" s="0" t="n">
        <v>0.720355494568967</v>
      </c>
      <c r="N1104" s="0" t="n">
        <v>9.99400359784132E-005</v>
      </c>
      <c r="O1104" s="0" t="n">
        <f aca="false">VLOOKUP(D1104,'paramètres CI'!$A$1:$B$6,2)</f>
        <v>0.0385046990211696</v>
      </c>
    </row>
    <row r="1105" customFormat="false" ht="13.8" hidden="false" customHeight="false" outlineLevel="0" collapsed="false">
      <c r="A1105" s="0" t="s">
        <v>19</v>
      </c>
      <c r="B1105" s="0" t="s">
        <v>140</v>
      </c>
      <c r="C1105" s="0" t="s">
        <v>38</v>
      </c>
      <c r="D1105" s="0" t="s">
        <v>39</v>
      </c>
      <c r="J1105" s="0" t="n">
        <v>8.46669108862439</v>
      </c>
      <c r="K1105" s="0" t="n">
        <v>20</v>
      </c>
      <c r="L1105" s="0" t="n">
        <v>117.128473470477</v>
      </c>
      <c r="M1105" s="0" t="n">
        <v>0.951135783267509</v>
      </c>
      <c r="N1105" s="0" t="n">
        <v>9.99400359784132E-005</v>
      </c>
      <c r="O1105" s="0" t="n">
        <f aca="false">VLOOKUP(D1105,'paramètres CI'!$A$1:$B$6,2)</f>
        <v>0.022045059962018</v>
      </c>
    </row>
    <row r="1106" customFormat="false" ht="13.8" hidden="false" customHeight="false" outlineLevel="0" collapsed="false">
      <c r="A1106" s="0" t="s">
        <v>19</v>
      </c>
      <c r="B1106" s="0" t="s">
        <v>140</v>
      </c>
      <c r="C1106" s="0" t="s">
        <v>40</v>
      </c>
      <c r="D1106" s="0" t="s">
        <v>37</v>
      </c>
      <c r="J1106" s="0" t="n">
        <v>9.63036004401806</v>
      </c>
      <c r="K1106" s="0" t="n">
        <v>20</v>
      </c>
      <c r="L1106" s="0" t="n">
        <v>135.615391309229</v>
      </c>
      <c r="M1106" s="0" t="n">
        <v>0.50900175855656</v>
      </c>
      <c r="N1106" s="0" t="n">
        <v>0.0556714187268907</v>
      </c>
      <c r="O1106" s="0" t="n">
        <f aca="false">VLOOKUP(D1106,'paramètres CI'!$A$1:$B$6,2)</f>
        <v>0.0385046990211696</v>
      </c>
    </row>
    <row r="1107" customFormat="false" ht="13.8" hidden="false" customHeight="false" outlineLevel="0" collapsed="false">
      <c r="A1107" s="0" t="s">
        <v>19</v>
      </c>
      <c r="B1107" s="0" t="s">
        <v>140</v>
      </c>
      <c r="C1107" s="0" t="s">
        <v>41</v>
      </c>
      <c r="D1107" s="0" t="s">
        <v>39</v>
      </c>
      <c r="J1107" s="0" t="n">
        <v>6.77335287089951</v>
      </c>
      <c r="K1107" s="0" t="n">
        <v>20</v>
      </c>
      <c r="L1107" s="0" t="n">
        <v>117.128473470477</v>
      </c>
      <c r="M1107" s="0" t="n">
        <v>0.672328874545939</v>
      </c>
      <c r="N1107" s="0" t="n">
        <v>0.278384845985313</v>
      </c>
      <c r="O1107" s="0" t="n">
        <f aca="false">VLOOKUP(D1107,'paramètres CI'!$A$1:$B$6,2)</f>
        <v>0.022045059962018</v>
      </c>
    </row>
    <row r="1108" customFormat="false" ht="13.8" hidden="false" customHeight="false" outlineLevel="0" collapsed="false">
      <c r="A1108" s="0" t="s">
        <v>19</v>
      </c>
      <c r="B1108" s="0" t="s">
        <v>140</v>
      </c>
      <c r="C1108" s="0" t="s">
        <v>42</v>
      </c>
      <c r="D1108" s="0" t="s">
        <v>43</v>
      </c>
      <c r="J1108" s="0" t="n">
        <v>12.6733020259138</v>
      </c>
      <c r="K1108" s="0" t="n">
        <v>17</v>
      </c>
      <c r="L1108" s="0" t="n">
        <v>127.735705318532</v>
      </c>
      <c r="M1108" s="0" t="n">
        <v>2.27694394622092</v>
      </c>
      <c r="N1108" s="0" t="n">
        <v>0.276041084946057</v>
      </c>
      <c r="O1108" s="0" t="n">
        <f aca="false">VLOOKUP(D1108,'paramètres CI'!$A$1:$B$6,2)</f>
        <v>0.0935912806596305</v>
      </c>
    </row>
    <row r="1109" customFormat="false" ht="13.8" hidden="false" customHeight="false" outlineLevel="0" collapsed="false">
      <c r="A1109" s="0" t="s">
        <v>19</v>
      </c>
      <c r="B1109" s="0" t="s">
        <v>140</v>
      </c>
      <c r="C1109" s="0" t="s">
        <v>44</v>
      </c>
      <c r="D1109" s="0" t="s">
        <v>43</v>
      </c>
      <c r="J1109" s="0" t="n">
        <v>15.8416275323922</v>
      </c>
      <c r="K1109" s="0" t="n">
        <v>17</v>
      </c>
      <c r="L1109" s="0" t="n">
        <v>127.735705318532</v>
      </c>
      <c r="M1109" s="0" t="n">
        <v>3.17730976744185</v>
      </c>
      <c r="N1109" s="0" t="n">
        <v>9.99400359784132E-005</v>
      </c>
      <c r="O1109" s="0" t="n">
        <f aca="false">VLOOKUP(D1109,'paramètres CI'!$A$1:$B$6,2)</f>
        <v>0.0935912806596305</v>
      </c>
    </row>
    <row r="1110" customFormat="false" ht="13.8" hidden="false" customHeight="false" outlineLevel="0" collapsed="false">
      <c r="A1110" s="0" t="s">
        <v>19</v>
      </c>
      <c r="B1110" s="0" t="s">
        <v>140</v>
      </c>
      <c r="C1110" s="0" t="s">
        <v>45</v>
      </c>
      <c r="D1110" s="0" t="s">
        <v>43</v>
      </c>
      <c r="J1110" s="0" t="n">
        <v>10</v>
      </c>
      <c r="K1110" s="0" t="n">
        <v>13</v>
      </c>
      <c r="L1110" s="0" t="n">
        <v>120.153895694986</v>
      </c>
      <c r="M1110" s="0" t="n">
        <v>0.9</v>
      </c>
      <c r="N1110" s="0" t="n">
        <v>0.157208952025067</v>
      </c>
      <c r="O1110" s="0" t="n">
        <f aca="false">VLOOKUP(D1110,'paramètres CI'!$A$1:$B$6,2)</f>
        <v>0.0935912806596305</v>
      </c>
    </row>
    <row r="1111" customFormat="false" ht="13.8" hidden="false" customHeight="false" outlineLevel="0" collapsed="false">
      <c r="A1111" s="0" t="s">
        <v>19</v>
      </c>
      <c r="B1111" s="0" t="s">
        <v>140</v>
      </c>
      <c r="C1111" s="0" t="s">
        <v>46</v>
      </c>
      <c r="D1111" s="0" t="s">
        <v>43</v>
      </c>
      <c r="J1111" s="0" t="n">
        <v>12</v>
      </c>
      <c r="K1111" s="0" t="n">
        <v>13</v>
      </c>
      <c r="L1111" s="0" t="n">
        <v>120.153895694986</v>
      </c>
      <c r="M1111" s="0" t="n">
        <v>1</v>
      </c>
      <c r="N1111" s="0" t="n">
        <v>9.99400359784132E-005</v>
      </c>
      <c r="O1111" s="0" t="n">
        <f aca="false">VLOOKUP(D1111,'paramètres CI'!$A$1:$B$6,2)</f>
        <v>0.0935912806596305</v>
      </c>
    </row>
    <row r="1112" customFormat="false" ht="13.8" hidden="false" customHeight="false" outlineLevel="0" collapsed="false">
      <c r="A1112" s="0" t="s">
        <v>19</v>
      </c>
      <c r="B1112" s="0" t="s">
        <v>141</v>
      </c>
      <c r="C1112" s="0" t="s">
        <v>32</v>
      </c>
      <c r="D1112" s="0" t="s">
        <v>33</v>
      </c>
      <c r="J1112" s="0" t="n">
        <v>26.1330253388159</v>
      </c>
      <c r="K1112" s="0" t="n">
        <v>25</v>
      </c>
      <c r="L1112" s="0" t="n">
        <v>91.3099618490682</v>
      </c>
      <c r="M1112" s="0" t="n">
        <v>2.19108793171537</v>
      </c>
      <c r="N1112" s="0" t="n">
        <v>0.029963789179368</v>
      </c>
      <c r="O1112" s="0" t="n">
        <f aca="false">VLOOKUP(D1112,'paramètres CI'!$A$1:$B$6,2)</f>
        <v>0.033584731604575</v>
      </c>
    </row>
    <row r="1113" customFormat="false" ht="13.8" hidden="false" customHeight="false" outlineLevel="0" collapsed="false">
      <c r="A1113" s="0" t="s">
        <v>19</v>
      </c>
      <c r="B1113" s="0" t="s">
        <v>141</v>
      </c>
      <c r="C1113" s="0" t="s">
        <v>32</v>
      </c>
      <c r="D1113" s="0" t="s">
        <v>34</v>
      </c>
      <c r="J1113" s="0" t="n">
        <v>31.7422110541403</v>
      </c>
      <c r="K1113" s="0" t="n">
        <v>25</v>
      </c>
      <c r="L1113" s="0" t="n">
        <v>91.9752828321736</v>
      </c>
      <c r="M1113" s="0" t="n">
        <v>2.38320728875378</v>
      </c>
      <c r="N1113" s="0" t="n">
        <v>0.236772807168114</v>
      </c>
      <c r="O1113" s="0" t="n">
        <f aca="false">VLOOKUP(D1113,'paramètres CI'!$A$1:$B$6,2)</f>
        <v>0.0424847883250769</v>
      </c>
    </row>
    <row r="1114" customFormat="false" ht="13.8" hidden="false" customHeight="false" outlineLevel="0" collapsed="false">
      <c r="A1114" s="0" t="s">
        <v>19</v>
      </c>
      <c r="B1114" s="0" t="s">
        <v>141</v>
      </c>
      <c r="C1114" s="0" t="s">
        <v>35</v>
      </c>
      <c r="D1114" s="0" t="s">
        <v>33</v>
      </c>
      <c r="J1114" s="0" t="n">
        <v>32.6662816735198</v>
      </c>
      <c r="K1114" s="0" t="n">
        <v>25</v>
      </c>
      <c r="L1114" s="0" t="n">
        <v>91.3099618490682</v>
      </c>
      <c r="M1114" s="0" t="n">
        <v>2.81170339902987</v>
      </c>
      <c r="N1114" s="0" t="n">
        <v>9.99300489657243E-005</v>
      </c>
      <c r="O1114" s="0" t="n">
        <f aca="false">VLOOKUP(D1114,'paramètres CI'!$A$1:$B$6,2)</f>
        <v>0.033584731604575</v>
      </c>
    </row>
    <row r="1115" customFormat="false" ht="13.8" hidden="false" customHeight="false" outlineLevel="0" collapsed="false">
      <c r="A1115" s="0" t="s">
        <v>19</v>
      </c>
      <c r="B1115" s="0" t="s">
        <v>141</v>
      </c>
      <c r="C1115" s="0" t="s">
        <v>35</v>
      </c>
      <c r="D1115" s="0" t="s">
        <v>34</v>
      </c>
      <c r="J1115" s="0" t="n">
        <v>39.6777638176754</v>
      </c>
      <c r="K1115" s="0" t="n">
        <v>25</v>
      </c>
      <c r="L1115" s="0" t="n">
        <v>91.9752828321736</v>
      </c>
      <c r="M1115" s="0" t="n">
        <v>3.06361239311262</v>
      </c>
      <c r="N1115" s="0" t="n">
        <v>9.99300489657243E-005</v>
      </c>
      <c r="O1115" s="0" t="n">
        <f aca="false">VLOOKUP(D1115,'paramètres CI'!$A$1:$B$6,2)</f>
        <v>0.0424847883250769</v>
      </c>
    </row>
    <row r="1116" customFormat="false" ht="13.8" hidden="false" customHeight="false" outlineLevel="0" collapsed="false">
      <c r="A1116" s="0" t="s">
        <v>19</v>
      </c>
      <c r="B1116" s="0" t="s">
        <v>141</v>
      </c>
      <c r="C1116" s="0" t="s">
        <v>134</v>
      </c>
      <c r="D1116" s="0" t="s">
        <v>43</v>
      </c>
      <c r="J1116" s="0" t="n">
        <v>10</v>
      </c>
      <c r="K1116" s="0" t="n">
        <v>10</v>
      </c>
      <c r="L1116" s="0" t="n">
        <v>110.731684328687</v>
      </c>
      <c r="M1116" s="0" t="n">
        <v>0.8</v>
      </c>
      <c r="N1116" s="0" t="n">
        <v>0.083623759601813</v>
      </c>
      <c r="O1116" s="0" t="n">
        <f aca="false">VLOOKUP(D1116,'paramètres CI'!$A$1:$B$6,2)</f>
        <v>0.0935912806596305</v>
      </c>
    </row>
    <row r="1117" customFormat="false" ht="13.8" hidden="false" customHeight="false" outlineLevel="0" collapsed="false">
      <c r="A1117" s="0" t="s">
        <v>19</v>
      </c>
      <c r="B1117" s="0" t="s">
        <v>141</v>
      </c>
      <c r="C1117" s="0" t="s">
        <v>135</v>
      </c>
      <c r="D1117" s="0" t="s">
        <v>43</v>
      </c>
      <c r="J1117" s="0" t="n">
        <v>12</v>
      </c>
      <c r="K1117" s="0" t="n">
        <v>10</v>
      </c>
      <c r="L1117" s="0" t="n">
        <v>110.731684328687</v>
      </c>
      <c r="M1117" s="0" t="n">
        <v>1</v>
      </c>
      <c r="N1117" s="0" t="n">
        <v>9.99300489657243E-005</v>
      </c>
      <c r="O1117" s="0" t="n">
        <f aca="false">VLOOKUP(D1117,'paramètres CI'!$A$1:$B$6,2)</f>
        <v>0.0935912806596305</v>
      </c>
    </row>
    <row r="1118" customFormat="false" ht="13.8" hidden="false" customHeight="false" outlineLevel="0" collapsed="false">
      <c r="A1118" s="0" t="s">
        <v>19</v>
      </c>
      <c r="B1118" s="0" t="s">
        <v>141</v>
      </c>
      <c r="C1118" s="0" t="s">
        <v>36</v>
      </c>
      <c r="D1118" s="0" t="s">
        <v>37</v>
      </c>
      <c r="J1118" s="0" t="n">
        <v>16.6496509856295</v>
      </c>
      <c r="K1118" s="0" t="n">
        <v>20</v>
      </c>
      <c r="L1118" s="0" t="n">
        <v>118.953344716227</v>
      </c>
      <c r="M1118" s="0" t="n">
        <v>0.751336894050124</v>
      </c>
      <c r="N1118" s="0" t="n">
        <v>9.99300489657243E-005</v>
      </c>
      <c r="O1118" s="0" t="n">
        <f aca="false">VLOOKUP(D1118,'paramètres CI'!$A$1:$B$6,2)</f>
        <v>0.0385046990211696</v>
      </c>
    </row>
    <row r="1119" customFormat="false" ht="13.8" hidden="false" customHeight="false" outlineLevel="0" collapsed="false">
      <c r="A1119" s="0" t="s">
        <v>19</v>
      </c>
      <c r="B1119" s="0" t="s">
        <v>141</v>
      </c>
      <c r="C1119" s="0" t="s">
        <v>38</v>
      </c>
      <c r="D1119" s="0" t="s">
        <v>39</v>
      </c>
      <c r="J1119" s="0" t="n">
        <v>9.772422442357</v>
      </c>
      <c r="K1119" s="0" t="n">
        <v>20</v>
      </c>
      <c r="L1119" s="0" t="n">
        <v>110.212827834859</v>
      </c>
      <c r="M1119" s="0" t="n">
        <v>0.97577250642482</v>
      </c>
      <c r="N1119" s="0" t="n">
        <v>9.99300489657243E-005</v>
      </c>
      <c r="O1119" s="0" t="n">
        <f aca="false">VLOOKUP(D1119,'paramètres CI'!$A$1:$B$6,2)</f>
        <v>0.022045059962018</v>
      </c>
    </row>
    <row r="1120" customFormat="false" ht="13.8" hidden="false" customHeight="false" outlineLevel="0" collapsed="false">
      <c r="A1120" s="0" t="s">
        <v>19</v>
      </c>
      <c r="B1120" s="0" t="s">
        <v>141</v>
      </c>
      <c r="C1120" s="0" t="s">
        <v>40</v>
      </c>
      <c r="D1120" s="0" t="s">
        <v>37</v>
      </c>
      <c r="J1120" s="0" t="n">
        <v>13.3197207885036</v>
      </c>
      <c r="K1120" s="0" t="n">
        <v>20</v>
      </c>
      <c r="L1120" s="0" t="n">
        <v>118.953344716227</v>
      </c>
      <c r="M1120" s="0" t="n">
        <v>0.679807157533428</v>
      </c>
      <c r="N1120" s="0" t="n">
        <v>0.0332933050885051</v>
      </c>
      <c r="O1120" s="0" t="n">
        <f aca="false">VLOOKUP(D1120,'paramètres CI'!$A$1:$B$6,2)</f>
        <v>0.0385046990211696</v>
      </c>
    </row>
    <row r="1121" customFormat="false" ht="13.8" hidden="false" customHeight="false" outlineLevel="0" collapsed="false">
      <c r="A1121" s="0" t="s">
        <v>19</v>
      </c>
      <c r="B1121" s="0" t="s">
        <v>141</v>
      </c>
      <c r="C1121" s="0" t="s">
        <v>41</v>
      </c>
      <c r="D1121" s="0" t="s">
        <v>39</v>
      </c>
      <c r="J1121" s="0" t="n">
        <v>7.8179379538856</v>
      </c>
      <c r="K1121" s="0" t="n">
        <v>20</v>
      </c>
      <c r="L1121" s="0" t="n">
        <v>110.212827834859</v>
      </c>
      <c r="M1121" s="0" t="n">
        <v>0.661058019389974</v>
      </c>
      <c r="N1121" s="0" t="n">
        <v>0.177153103377164</v>
      </c>
      <c r="O1121" s="0" t="n">
        <f aca="false">VLOOKUP(D1121,'paramètres CI'!$A$1:$B$6,2)</f>
        <v>0.022045059962018</v>
      </c>
    </row>
    <row r="1122" customFormat="false" ht="13.8" hidden="false" customHeight="false" outlineLevel="0" collapsed="false">
      <c r="A1122" s="0" t="s">
        <v>19</v>
      </c>
      <c r="B1122" s="0" t="s">
        <v>141</v>
      </c>
      <c r="C1122" s="0" t="s">
        <v>45</v>
      </c>
      <c r="D1122" s="0" t="s">
        <v>43</v>
      </c>
      <c r="J1122" s="0" t="n">
        <v>10</v>
      </c>
      <c r="K1122" s="0" t="n">
        <v>13</v>
      </c>
      <c r="L1122" s="0" t="n">
        <v>111.463020557072</v>
      </c>
      <c r="M1122" s="0" t="n">
        <v>0.9</v>
      </c>
      <c r="N1122" s="0" t="n">
        <v>0.106140673358867</v>
      </c>
      <c r="O1122" s="0" t="n">
        <f aca="false">VLOOKUP(D1122,'paramètres CI'!$A$1:$B$6,2)</f>
        <v>0.0935912806596305</v>
      </c>
    </row>
    <row r="1123" customFormat="false" ht="13.8" hidden="false" customHeight="false" outlineLevel="0" collapsed="false">
      <c r="A1123" s="0" t="s">
        <v>19</v>
      </c>
      <c r="B1123" s="0" t="s">
        <v>141</v>
      </c>
      <c r="C1123" s="0" t="s">
        <v>46</v>
      </c>
      <c r="D1123" s="0" t="s">
        <v>43</v>
      </c>
      <c r="J1123" s="0" t="n">
        <v>12</v>
      </c>
      <c r="K1123" s="0" t="n">
        <v>13</v>
      </c>
      <c r="L1123" s="0" t="n">
        <v>111.463020557072</v>
      </c>
      <c r="M1123" s="0" t="n">
        <v>1</v>
      </c>
      <c r="N1123" s="0" t="n">
        <v>9.99300489657243E-005</v>
      </c>
      <c r="O1123" s="0" t="n">
        <f aca="false">VLOOKUP(D1123,'paramètres CI'!$A$1:$B$6,2)</f>
        <v>0.0935912806596305</v>
      </c>
    </row>
    <row r="1124" customFormat="false" ht="13.8" hidden="false" customHeight="false" outlineLevel="0" collapsed="false">
      <c r="A1124" s="0" t="s">
        <v>19</v>
      </c>
      <c r="B1124" s="0" t="s">
        <v>141</v>
      </c>
      <c r="C1124" s="0" t="s">
        <v>48</v>
      </c>
      <c r="D1124" s="0" t="s">
        <v>43</v>
      </c>
      <c r="J1124" s="0" t="n">
        <v>54.2067026990976</v>
      </c>
      <c r="K1124" s="0" t="n">
        <v>20</v>
      </c>
      <c r="L1124" s="0" t="n">
        <v>90.1891694352276</v>
      </c>
      <c r="M1124" s="0" t="n">
        <v>2.84291162790697</v>
      </c>
      <c r="N1124" s="0" t="n">
        <v>0.33235305188341</v>
      </c>
      <c r="O1124" s="0" t="n">
        <f aca="false">VLOOKUP(D1124,'paramètres CI'!$A$1:$B$6,2)</f>
        <v>0.0935912806596305</v>
      </c>
    </row>
    <row r="1125" customFormat="false" ht="13.8" hidden="false" customHeight="false" outlineLevel="0" collapsed="false">
      <c r="A1125" s="0" t="s">
        <v>19</v>
      </c>
      <c r="B1125" s="0" t="s">
        <v>141</v>
      </c>
      <c r="C1125" s="0" t="s">
        <v>49</v>
      </c>
      <c r="D1125" s="0" t="s">
        <v>43</v>
      </c>
      <c r="J1125" s="0" t="n">
        <v>67.758378373872</v>
      </c>
      <c r="K1125" s="0" t="n">
        <v>20</v>
      </c>
      <c r="L1125" s="0" t="n">
        <v>90.1891694352276</v>
      </c>
      <c r="M1125" s="0" t="n">
        <v>3.41149395348837</v>
      </c>
      <c r="N1125" s="0" t="n">
        <v>9.99300489657243E-005</v>
      </c>
      <c r="O1125" s="0" t="n">
        <f aca="false">VLOOKUP(D1125,'paramètres CI'!$A$1:$B$6,2)</f>
        <v>0.0935912806596305</v>
      </c>
    </row>
    <row r="1126" customFormat="false" ht="13.8" hidden="false" customHeight="false" outlineLevel="0" collapsed="false">
      <c r="A1126" s="0" t="s">
        <v>19</v>
      </c>
      <c r="B1126" s="0" t="s">
        <v>142</v>
      </c>
      <c r="C1126" s="0" t="s">
        <v>32</v>
      </c>
      <c r="D1126" s="0" t="s">
        <v>34</v>
      </c>
      <c r="J1126" s="0" t="n">
        <v>46.1859692589442</v>
      </c>
      <c r="K1126" s="0" t="n">
        <v>25</v>
      </c>
      <c r="L1126" s="0" t="n">
        <v>141.888930774293</v>
      </c>
      <c r="M1126" s="0" t="n">
        <v>1.99543397347788</v>
      </c>
      <c r="N1126" s="0" t="n">
        <v>0.0349078024685886</v>
      </c>
      <c r="O1126" s="0" t="n">
        <f aca="false">VLOOKUP(D1126,'paramètres CI'!$A$1:$B$6,2)</f>
        <v>0.0424847883250769</v>
      </c>
    </row>
    <row r="1127" customFormat="false" ht="13.8" hidden="false" customHeight="false" outlineLevel="0" collapsed="false">
      <c r="A1127" s="0" t="s">
        <v>19</v>
      </c>
      <c r="B1127" s="0" t="s">
        <v>142</v>
      </c>
      <c r="C1127" s="0" t="s">
        <v>32</v>
      </c>
      <c r="D1127" s="0" t="s">
        <v>33</v>
      </c>
      <c r="J1127" s="0" t="n">
        <v>33.7012953019624</v>
      </c>
      <c r="K1127" s="0" t="n">
        <v>25</v>
      </c>
      <c r="L1127" s="0" t="n">
        <v>46.4511953551889</v>
      </c>
      <c r="M1127" s="0" t="n">
        <v>1.67945460014709</v>
      </c>
      <c r="N1127" s="0" t="n">
        <v>0.13722377049491</v>
      </c>
      <c r="O1127" s="0" t="n">
        <f aca="false">VLOOKUP(D1127,'paramètres CI'!$A$1:$B$6,2)</f>
        <v>0.033584731604575</v>
      </c>
    </row>
    <row r="1128" customFormat="false" ht="13.8" hidden="false" customHeight="false" outlineLevel="0" collapsed="false">
      <c r="A1128" s="0" t="s">
        <v>19</v>
      </c>
      <c r="B1128" s="0" t="s">
        <v>142</v>
      </c>
      <c r="C1128" s="0" t="s">
        <v>35</v>
      </c>
      <c r="D1128" s="0" t="s">
        <v>33</v>
      </c>
      <c r="J1128" s="0" t="n">
        <v>42.126619127453</v>
      </c>
      <c r="K1128" s="0" t="n">
        <v>25</v>
      </c>
      <c r="L1128" s="0" t="n">
        <v>46.4511953551889</v>
      </c>
      <c r="M1128" s="0" t="n">
        <v>2.14977513845574</v>
      </c>
      <c r="N1128" s="0" t="n">
        <v>9.99100809271658E-005</v>
      </c>
      <c r="O1128" s="0" t="n">
        <f aca="false">VLOOKUP(D1128,'paramètres CI'!$A$1:$B$6,2)</f>
        <v>0.033584731604575</v>
      </c>
    </row>
    <row r="1129" customFormat="false" ht="13.8" hidden="false" customHeight="false" outlineLevel="0" collapsed="false">
      <c r="A1129" s="0" t="s">
        <v>19</v>
      </c>
      <c r="B1129" s="0" t="s">
        <v>142</v>
      </c>
      <c r="C1129" s="0" t="s">
        <v>35</v>
      </c>
      <c r="D1129" s="0" t="s">
        <v>34</v>
      </c>
      <c r="J1129" s="0" t="n">
        <v>57.7324615736803</v>
      </c>
      <c r="K1129" s="0" t="n">
        <v>25</v>
      </c>
      <c r="L1129" s="0" t="n">
        <v>141.888930774293</v>
      </c>
      <c r="M1129" s="0" t="n">
        <v>2.55969883566744</v>
      </c>
      <c r="N1129" s="0" t="n">
        <v>9.99100809271658E-005</v>
      </c>
      <c r="O1129" s="0" t="n">
        <f aca="false">VLOOKUP(D1129,'paramètres CI'!$A$1:$B$6,2)</f>
        <v>0.0424847883250769</v>
      </c>
    </row>
    <row r="1130" customFormat="false" ht="13.8" hidden="false" customHeight="false" outlineLevel="0" collapsed="false">
      <c r="A1130" s="0" t="s">
        <v>19</v>
      </c>
      <c r="B1130" s="0" t="s">
        <v>142</v>
      </c>
      <c r="C1130" s="0" t="s">
        <v>134</v>
      </c>
      <c r="D1130" s="0" t="s">
        <v>43</v>
      </c>
      <c r="J1130" s="0" t="n">
        <v>10</v>
      </c>
      <c r="K1130" s="0" t="n">
        <v>10</v>
      </c>
      <c r="L1130" s="0" t="n">
        <v>20.0419231237522</v>
      </c>
      <c r="M1130" s="0" t="n">
        <v>0.8</v>
      </c>
      <c r="N1130" s="0" t="n">
        <v>0.075077934485646</v>
      </c>
      <c r="O1130" s="0" t="n">
        <f aca="false">VLOOKUP(D1130,'paramètres CI'!$A$1:$B$6,2)</f>
        <v>0.0935912806596305</v>
      </c>
    </row>
    <row r="1131" customFormat="false" ht="13.8" hidden="false" customHeight="false" outlineLevel="0" collapsed="false">
      <c r="A1131" s="0" t="s">
        <v>19</v>
      </c>
      <c r="B1131" s="0" t="s">
        <v>142</v>
      </c>
      <c r="C1131" s="0" t="s">
        <v>135</v>
      </c>
      <c r="D1131" s="0" t="s">
        <v>43</v>
      </c>
      <c r="J1131" s="0" t="n">
        <v>12</v>
      </c>
      <c r="K1131" s="0" t="n">
        <v>10</v>
      </c>
      <c r="L1131" s="0" t="n">
        <v>20.0419231237522</v>
      </c>
      <c r="M1131" s="0" t="n">
        <v>1</v>
      </c>
      <c r="N1131" s="0" t="n">
        <v>9.99100809271658E-005</v>
      </c>
      <c r="O1131" s="0" t="n">
        <f aca="false">VLOOKUP(D1131,'paramètres CI'!$A$1:$B$6,2)</f>
        <v>0.0935912806596305</v>
      </c>
    </row>
    <row r="1132" customFormat="false" ht="13.8" hidden="false" customHeight="false" outlineLevel="0" collapsed="false">
      <c r="A1132" s="0" t="s">
        <v>19</v>
      </c>
      <c r="B1132" s="0" t="s">
        <v>142</v>
      </c>
      <c r="C1132" s="0" t="s">
        <v>36</v>
      </c>
      <c r="D1132" s="0" t="s">
        <v>37</v>
      </c>
      <c r="J1132" s="0" t="n">
        <v>15.4910450483764</v>
      </c>
      <c r="K1132" s="0" t="n">
        <v>20</v>
      </c>
      <c r="L1132" s="0" t="n">
        <v>56.2022684071094</v>
      </c>
      <c r="M1132" s="0" t="n">
        <v>0.755852757534958</v>
      </c>
      <c r="N1132" s="0" t="n">
        <v>9.99100809271658E-005</v>
      </c>
      <c r="O1132" s="0" t="n">
        <f aca="false">VLOOKUP(D1132,'paramètres CI'!$A$1:$B$6,2)</f>
        <v>0.0385046990211696</v>
      </c>
    </row>
    <row r="1133" customFormat="false" ht="13.8" hidden="false" customHeight="false" outlineLevel="0" collapsed="false">
      <c r="A1133" s="0" t="s">
        <v>19</v>
      </c>
      <c r="B1133" s="0" t="s">
        <v>142</v>
      </c>
      <c r="C1133" s="0" t="s">
        <v>38</v>
      </c>
      <c r="D1133" s="0" t="s">
        <v>39</v>
      </c>
      <c r="J1133" s="0" t="n">
        <v>10.6644884963028</v>
      </c>
      <c r="K1133" s="0" t="n">
        <v>20</v>
      </c>
      <c r="L1133" s="0" t="n">
        <v>46.5585056308455</v>
      </c>
      <c r="M1133" s="0" t="n">
        <v>0.974680009068992</v>
      </c>
      <c r="N1133" s="0" t="n">
        <v>9.99100809271658E-005</v>
      </c>
      <c r="O1133" s="0" t="n">
        <f aca="false">VLOOKUP(D1133,'paramètres CI'!$A$1:$B$6,2)</f>
        <v>0.022045059962018</v>
      </c>
    </row>
    <row r="1134" customFormat="false" ht="13.8" hidden="false" customHeight="false" outlineLevel="0" collapsed="false">
      <c r="A1134" s="0" t="s">
        <v>19</v>
      </c>
      <c r="B1134" s="0" t="s">
        <v>142</v>
      </c>
      <c r="C1134" s="0" t="s">
        <v>40</v>
      </c>
      <c r="D1134" s="0" t="s">
        <v>37</v>
      </c>
      <c r="J1134" s="0" t="n">
        <v>12.3928360387011</v>
      </c>
      <c r="K1134" s="0" t="n">
        <v>20</v>
      </c>
      <c r="L1134" s="0" t="n">
        <v>56.2022684071094</v>
      </c>
      <c r="M1134" s="0" t="n">
        <v>0.697897893741098</v>
      </c>
      <c r="N1134" s="0" t="n">
        <v>0.0240344559870369</v>
      </c>
      <c r="O1134" s="0" t="n">
        <f aca="false">VLOOKUP(D1134,'paramètres CI'!$A$1:$B$6,2)</f>
        <v>0.0385046990211696</v>
      </c>
    </row>
    <row r="1135" customFormat="false" ht="13.8" hidden="false" customHeight="false" outlineLevel="0" collapsed="false">
      <c r="A1135" s="0" t="s">
        <v>19</v>
      </c>
      <c r="B1135" s="0" t="s">
        <v>142</v>
      </c>
      <c r="C1135" s="0" t="s">
        <v>41</v>
      </c>
      <c r="D1135" s="0" t="s">
        <v>39</v>
      </c>
      <c r="J1135" s="0" t="n">
        <v>8.53159079704226</v>
      </c>
      <c r="K1135" s="0" t="n">
        <v>20</v>
      </c>
      <c r="L1135" s="0" t="n">
        <v>46.5585056308455</v>
      </c>
      <c r="M1135" s="0" t="n">
        <v>0.644266761195427</v>
      </c>
      <c r="N1135" s="0" t="n">
        <v>0.489683573140789</v>
      </c>
      <c r="O1135" s="0" t="n">
        <f aca="false">VLOOKUP(D1135,'paramètres CI'!$A$1:$B$6,2)</f>
        <v>0.022045059962018</v>
      </c>
    </row>
    <row r="1136" customFormat="false" ht="13.8" hidden="false" customHeight="false" outlineLevel="0" collapsed="false">
      <c r="A1136" s="0" t="s">
        <v>19</v>
      </c>
      <c r="B1136" s="0" t="s">
        <v>142</v>
      </c>
      <c r="C1136" s="0" t="s">
        <v>45</v>
      </c>
      <c r="D1136" s="0" t="s">
        <v>43</v>
      </c>
      <c r="J1136" s="0" t="n">
        <v>10</v>
      </c>
      <c r="K1136" s="0" t="n">
        <v>13</v>
      </c>
      <c r="L1136" s="0" t="n">
        <v>23.5939119451458</v>
      </c>
      <c r="M1136" s="0" t="n">
        <v>0.9</v>
      </c>
      <c r="N1136" s="0" t="n">
        <v>0.095769966929982</v>
      </c>
      <c r="O1136" s="0" t="n">
        <f aca="false">VLOOKUP(D1136,'paramètres CI'!$A$1:$B$6,2)</f>
        <v>0.0935912806596305</v>
      </c>
    </row>
    <row r="1137" customFormat="false" ht="13.8" hidden="false" customHeight="false" outlineLevel="0" collapsed="false">
      <c r="A1137" s="0" t="s">
        <v>19</v>
      </c>
      <c r="B1137" s="0" t="s">
        <v>142</v>
      </c>
      <c r="C1137" s="0" t="s">
        <v>46</v>
      </c>
      <c r="D1137" s="0" t="s">
        <v>43</v>
      </c>
      <c r="J1137" s="0" t="n">
        <v>12</v>
      </c>
      <c r="K1137" s="0" t="n">
        <v>13</v>
      </c>
      <c r="L1137" s="0" t="n">
        <v>23.5939119451458</v>
      </c>
      <c r="M1137" s="0" t="n">
        <v>1</v>
      </c>
      <c r="N1137" s="0" t="n">
        <v>9.99100809271658E-005</v>
      </c>
      <c r="O1137" s="0" t="n">
        <f aca="false">VLOOKUP(D1137,'paramètres CI'!$A$1:$B$6,2)</f>
        <v>0.0935912806596305</v>
      </c>
    </row>
    <row r="1138" customFormat="false" ht="13.8" hidden="false" customHeight="false" outlineLevel="0" collapsed="false">
      <c r="A1138" s="0" t="s">
        <v>19</v>
      </c>
      <c r="B1138" s="0" t="s">
        <v>142</v>
      </c>
      <c r="C1138" s="0" t="s">
        <v>48</v>
      </c>
      <c r="D1138" s="0" t="s">
        <v>43</v>
      </c>
      <c r="J1138" s="0" t="n">
        <v>23.0995999745761</v>
      </c>
      <c r="K1138" s="0" t="n">
        <v>20</v>
      </c>
      <c r="L1138" s="0" t="n">
        <v>43.1478427095303</v>
      </c>
      <c r="M1138" s="0" t="n">
        <v>2.83861395348837</v>
      </c>
      <c r="N1138" s="0" t="n">
        <v>0.0553601472451758</v>
      </c>
      <c r="O1138" s="0" t="n">
        <f aca="false">VLOOKUP(D1138,'paramètres CI'!$A$1:$B$6,2)</f>
        <v>0.0935912806596305</v>
      </c>
    </row>
    <row r="1139" customFormat="false" ht="13.8" hidden="false" customHeight="false" outlineLevel="0" collapsed="false">
      <c r="A1139" s="0" t="s">
        <v>19</v>
      </c>
      <c r="B1139" s="0" t="s">
        <v>142</v>
      </c>
      <c r="C1139" s="0" t="s">
        <v>49</v>
      </c>
      <c r="D1139" s="0" t="s">
        <v>43</v>
      </c>
      <c r="J1139" s="0" t="n">
        <v>28.8744999682202</v>
      </c>
      <c r="K1139" s="0" t="n">
        <v>20</v>
      </c>
      <c r="L1139" s="0" t="n">
        <v>43.1478427095303</v>
      </c>
      <c r="M1139" s="0" t="n">
        <v>3.40633674418604</v>
      </c>
      <c r="N1139" s="0" t="n">
        <v>9.99100809271658E-005</v>
      </c>
      <c r="O1139" s="0" t="n">
        <f aca="false">VLOOKUP(D1139,'paramètres CI'!$A$1:$B$6,2)</f>
        <v>0.0935912806596305</v>
      </c>
    </row>
    <row r="1140" customFormat="false" ht="13.8" hidden="false" customHeight="false" outlineLevel="0" collapsed="false">
      <c r="A1140" s="0" t="s">
        <v>19</v>
      </c>
      <c r="B1140" s="0" t="s">
        <v>142</v>
      </c>
      <c r="C1140" s="0" t="s">
        <v>55</v>
      </c>
      <c r="D1140" s="0" t="s">
        <v>43</v>
      </c>
      <c r="J1140" s="0" t="n">
        <v>6.77512599850829</v>
      </c>
      <c r="K1140" s="0" t="n">
        <v>17</v>
      </c>
      <c r="L1140" s="0" t="n">
        <v>33.291671385656</v>
      </c>
      <c r="M1140" s="0" t="n">
        <v>2.67956730897009</v>
      </c>
      <c r="N1140" s="0" t="n">
        <v>0.0481825411184632</v>
      </c>
      <c r="O1140" s="0" t="n">
        <f aca="false">VLOOKUP(D1140,'paramètres CI'!$A$1:$B$6,2)</f>
        <v>0.0935912806596305</v>
      </c>
    </row>
    <row r="1141" customFormat="false" ht="13.8" hidden="false" customHeight="false" outlineLevel="0" collapsed="false">
      <c r="A1141" s="0" t="s">
        <v>19</v>
      </c>
      <c r="B1141" s="0" t="s">
        <v>142</v>
      </c>
      <c r="C1141" s="0" t="s">
        <v>56</v>
      </c>
      <c r="D1141" s="0" t="s">
        <v>43</v>
      </c>
      <c r="J1141" s="0" t="n">
        <v>8.46890749813536</v>
      </c>
      <c r="K1141" s="0" t="n">
        <v>17</v>
      </c>
      <c r="L1141" s="0" t="n">
        <v>33.291671385656</v>
      </c>
      <c r="M1141" s="0" t="n">
        <v>3.33681966777408</v>
      </c>
      <c r="N1141" s="0" t="n">
        <v>9.99100809271658E-005</v>
      </c>
      <c r="O1141" s="0" t="n">
        <f aca="false">VLOOKUP(D1141,'paramètres CI'!$A$1:$B$6,2)</f>
        <v>0.0935912806596305</v>
      </c>
    </row>
    <row r="1142" customFormat="false" ht="13.8" hidden="false" customHeight="false" outlineLevel="0" collapsed="false">
      <c r="A1142" s="0" t="s">
        <v>19</v>
      </c>
      <c r="B1142" s="0" t="s">
        <v>142</v>
      </c>
      <c r="C1142" s="0" t="s">
        <v>137</v>
      </c>
      <c r="D1142" s="0" t="s">
        <v>39</v>
      </c>
      <c r="J1142" s="0" t="n">
        <v>10</v>
      </c>
      <c r="K1142" s="0" t="n">
        <v>25</v>
      </c>
      <c r="L1142" s="0" t="n">
        <v>58.5415736137356</v>
      </c>
      <c r="M1142" s="0" t="n">
        <v>0.799999999999999</v>
      </c>
      <c r="N1142" s="0" t="n">
        <v>0.0388606174010646</v>
      </c>
      <c r="O1142" s="0" t="n">
        <f aca="false">VLOOKUP(D1142,'paramètres CI'!$A$1:$B$6,2)</f>
        <v>0.022045059962018</v>
      </c>
    </row>
    <row r="1143" customFormat="false" ht="13.8" hidden="false" customHeight="false" outlineLevel="0" collapsed="false">
      <c r="A1143" s="0" t="s">
        <v>19</v>
      </c>
      <c r="B1143" s="0" t="s">
        <v>142</v>
      </c>
      <c r="C1143" s="0" t="s">
        <v>138</v>
      </c>
      <c r="D1143" s="0" t="s">
        <v>39</v>
      </c>
      <c r="J1143" s="0" t="n">
        <v>12</v>
      </c>
      <c r="K1143" s="0" t="n">
        <v>25</v>
      </c>
      <c r="L1143" s="0" t="n">
        <v>58.5415736137356</v>
      </c>
      <c r="M1143" s="0" t="n">
        <v>1</v>
      </c>
      <c r="N1143" s="0" t="n">
        <v>9.99100809271658E-005</v>
      </c>
      <c r="O1143" s="0" t="n">
        <f aca="false">VLOOKUP(D1143,'paramètres CI'!$A$1:$B$6,2)</f>
        <v>0.022045059962018</v>
      </c>
    </row>
    <row r="1144" customFormat="false" ht="13.8" hidden="false" customHeight="false" outlineLevel="0" collapsed="false">
      <c r="A1144" s="0" t="s">
        <v>19</v>
      </c>
      <c r="B1144" s="0" t="s">
        <v>143</v>
      </c>
      <c r="C1144" s="0" t="s">
        <v>32</v>
      </c>
      <c r="D1144" s="0" t="s">
        <v>33</v>
      </c>
      <c r="J1144" s="0" t="n">
        <v>48.0764807336799</v>
      </c>
      <c r="K1144" s="0" t="n">
        <v>25</v>
      </c>
      <c r="L1144" s="0" t="n">
        <v>132.311089892494</v>
      </c>
      <c r="M1144" s="0" t="n">
        <v>1.9661654989647</v>
      </c>
      <c r="N1144" s="0" t="n">
        <v>0.0517644099308972</v>
      </c>
      <c r="O1144" s="0" t="n">
        <f aca="false">VLOOKUP(D1144,'paramètres CI'!$A$1:$B$6,2)</f>
        <v>0.033584731604575</v>
      </c>
    </row>
    <row r="1145" customFormat="false" ht="13.8" hidden="false" customHeight="false" outlineLevel="0" collapsed="false">
      <c r="A1145" s="0" t="s">
        <v>19</v>
      </c>
      <c r="B1145" s="0" t="s">
        <v>143</v>
      </c>
      <c r="C1145" s="0" t="s">
        <v>32</v>
      </c>
      <c r="D1145" s="0" t="s">
        <v>34</v>
      </c>
      <c r="J1145" s="0" t="n">
        <v>50.1775794869224</v>
      </c>
      <c r="K1145" s="0" t="n">
        <v>25</v>
      </c>
      <c r="L1145" s="0" t="n">
        <v>173.521061841207</v>
      </c>
      <c r="M1145" s="0" t="n">
        <v>2.01350779158378</v>
      </c>
      <c r="N1145" s="0" t="n">
        <v>0.087471377698757</v>
      </c>
      <c r="O1145" s="0" t="n">
        <f aca="false">VLOOKUP(D1145,'paramètres CI'!$A$1:$B$6,2)</f>
        <v>0.0424847883250769</v>
      </c>
    </row>
    <row r="1146" customFormat="false" ht="13.8" hidden="false" customHeight="false" outlineLevel="0" collapsed="false">
      <c r="A1146" s="0" t="s">
        <v>19</v>
      </c>
      <c r="B1146" s="0" t="s">
        <v>143</v>
      </c>
      <c r="C1146" s="0" t="s">
        <v>35</v>
      </c>
      <c r="D1146" s="0" t="s">
        <v>33</v>
      </c>
      <c r="J1146" s="0" t="n">
        <v>60.0956009170999</v>
      </c>
      <c r="K1146" s="0" t="n">
        <v>25</v>
      </c>
      <c r="L1146" s="0" t="n">
        <v>132.311089892494</v>
      </c>
      <c r="M1146" s="0" t="n">
        <v>2.50724073931768</v>
      </c>
      <c r="N1146" s="0" t="n">
        <v>9.99200639488413E-005</v>
      </c>
      <c r="O1146" s="0" t="n">
        <f aca="false">VLOOKUP(D1146,'paramètres CI'!$A$1:$B$6,2)</f>
        <v>0.033584731604575</v>
      </c>
    </row>
    <row r="1147" customFormat="false" ht="13.8" hidden="false" customHeight="false" outlineLevel="0" collapsed="false">
      <c r="A1147" s="0" t="s">
        <v>19</v>
      </c>
      <c r="B1147" s="0" t="s">
        <v>143</v>
      </c>
      <c r="C1147" s="0" t="s">
        <v>35</v>
      </c>
      <c r="D1147" s="0" t="s">
        <v>34</v>
      </c>
      <c r="J1147" s="0" t="n">
        <v>62.721974358653</v>
      </c>
      <c r="K1147" s="0" t="n">
        <v>25</v>
      </c>
      <c r="L1147" s="0" t="n">
        <v>173.521061841207</v>
      </c>
      <c r="M1147" s="0" t="n">
        <v>2.57348655604679</v>
      </c>
      <c r="N1147" s="0" t="n">
        <v>9.99200639488413E-005</v>
      </c>
      <c r="O1147" s="0" t="n">
        <f aca="false">VLOOKUP(D1147,'paramètres CI'!$A$1:$B$6,2)</f>
        <v>0.0424847883250769</v>
      </c>
    </row>
    <row r="1148" customFormat="false" ht="13.8" hidden="false" customHeight="false" outlineLevel="0" collapsed="false">
      <c r="A1148" s="0" t="s">
        <v>19</v>
      </c>
      <c r="B1148" s="0" t="s">
        <v>143</v>
      </c>
      <c r="C1148" s="0" t="s">
        <v>134</v>
      </c>
      <c r="D1148" s="0" t="s">
        <v>43</v>
      </c>
      <c r="J1148" s="0" t="n">
        <v>10</v>
      </c>
      <c r="K1148" s="0" t="n">
        <v>10</v>
      </c>
      <c r="L1148" s="0" t="n">
        <v>126.374509835678</v>
      </c>
      <c r="M1148" s="0" t="n">
        <v>0.8</v>
      </c>
      <c r="N1148" s="0" t="n">
        <v>0.148562225472996</v>
      </c>
      <c r="O1148" s="0" t="n">
        <f aca="false">VLOOKUP(D1148,'paramètres CI'!$A$1:$B$6,2)</f>
        <v>0.0935912806596305</v>
      </c>
    </row>
    <row r="1149" customFormat="false" ht="13.8" hidden="false" customHeight="false" outlineLevel="0" collapsed="false">
      <c r="A1149" s="0" t="s">
        <v>19</v>
      </c>
      <c r="B1149" s="0" t="s">
        <v>143</v>
      </c>
      <c r="C1149" s="0" t="s">
        <v>135</v>
      </c>
      <c r="D1149" s="0" t="s">
        <v>43</v>
      </c>
      <c r="J1149" s="0" t="n">
        <v>12</v>
      </c>
      <c r="K1149" s="0" t="n">
        <v>10</v>
      </c>
      <c r="L1149" s="0" t="n">
        <v>126.374509835678</v>
      </c>
      <c r="M1149" s="0" t="n">
        <v>1</v>
      </c>
      <c r="N1149" s="0" t="n">
        <v>9.99200639488413E-005</v>
      </c>
      <c r="O1149" s="0" t="n">
        <f aca="false">VLOOKUP(D1149,'paramètres CI'!$A$1:$B$6,2)</f>
        <v>0.0935912806596305</v>
      </c>
    </row>
    <row r="1150" customFormat="false" ht="13.8" hidden="false" customHeight="false" outlineLevel="0" collapsed="false">
      <c r="A1150" s="0" t="s">
        <v>19</v>
      </c>
      <c r="B1150" s="0" t="s">
        <v>143</v>
      </c>
      <c r="C1150" s="0" t="s">
        <v>36</v>
      </c>
      <c r="D1150" s="0" t="s">
        <v>37</v>
      </c>
      <c r="J1150" s="0" t="n">
        <v>30.5822514409672</v>
      </c>
      <c r="K1150" s="0" t="n">
        <v>20</v>
      </c>
      <c r="L1150" s="0" t="n">
        <v>133.090995004988</v>
      </c>
      <c r="M1150" s="0" t="n">
        <v>0.750812573529875</v>
      </c>
      <c r="N1150" s="0" t="n">
        <v>9.99200639488413E-005</v>
      </c>
      <c r="O1150" s="0" t="n">
        <f aca="false">VLOOKUP(D1150,'paramètres CI'!$A$1:$B$6,2)</f>
        <v>0.0385046990211696</v>
      </c>
    </row>
    <row r="1151" customFormat="false" ht="13.8" hidden="false" customHeight="false" outlineLevel="0" collapsed="false">
      <c r="A1151" s="0" t="s">
        <v>19</v>
      </c>
      <c r="B1151" s="0" t="s">
        <v>143</v>
      </c>
      <c r="C1151" s="0" t="s">
        <v>38</v>
      </c>
      <c r="D1151" s="0" t="s">
        <v>39</v>
      </c>
      <c r="J1151" s="0" t="n">
        <v>20.7386464752119</v>
      </c>
      <c r="K1151" s="0" t="n">
        <v>20</v>
      </c>
      <c r="L1151" s="0" t="n">
        <v>219.678211355568</v>
      </c>
      <c r="M1151" s="0" t="n">
        <v>0.971104954503384</v>
      </c>
      <c r="N1151" s="0" t="n">
        <v>9.99200639488413E-005</v>
      </c>
      <c r="O1151" s="0" t="n">
        <f aca="false">VLOOKUP(D1151,'paramètres CI'!$A$1:$B$6,2)</f>
        <v>0.022045059962018</v>
      </c>
    </row>
    <row r="1152" customFormat="false" ht="13.8" hidden="false" customHeight="false" outlineLevel="0" collapsed="false">
      <c r="A1152" s="0" t="s">
        <v>19</v>
      </c>
      <c r="B1152" s="0" t="s">
        <v>143</v>
      </c>
      <c r="C1152" s="0" t="s">
        <v>40</v>
      </c>
      <c r="D1152" s="0" t="s">
        <v>37</v>
      </c>
      <c r="J1152" s="0" t="n">
        <v>24.4658011527738</v>
      </c>
      <c r="K1152" s="0" t="n">
        <v>20</v>
      </c>
      <c r="L1152" s="0" t="n">
        <v>133.090995004988</v>
      </c>
      <c r="M1152" s="0" t="n">
        <v>0.677479496200134</v>
      </c>
      <c r="N1152" s="0" t="n">
        <v>0.0481359516391329</v>
      </c>
      <c r="O1152" s="0" t="n">
        <f aca="false">VLOOKUP(D1152,'paramètres CI'!$A$1:$B$6,2)</f>
        <v>0.0385046990211696</v>
      </c>
    </row>
    <row r="1153" customFormat="false" ht="13.8" hidden="false" customHeight="false" outlineLevel="0" collapsed="false">
      <c r="A1153" s="0" t="s">
        <v>19</v>
      </c>
      <c r="B1153" s="0" t="s">
        <v>143</v>
      </c>
      <c r="C1153" s="0" t="s">
        <v>41</v>
      </c>
      <c r="D1153" s="0" t="s">
        <v>39</v>
      </c>
      <c r="J1153" s="0" t="n">
        <v>16.5909171801695</v>
      </c>
      <c r="K1153" s="0" t="n">
        <v>20</v>
      </c>
      <c r="L1153" s="0" t="n">
        <v>219.678211355568</v>
      </c>
      <c r="M1153" s="0" t="n">
        <v>0.640209261860112</v>
      </c>
      <c r="N1153" s="0" t="n">
        <v>0.321033755487356</v>
      </c>
      <c r="O1153" s="0" t="n">
        <f aca="false">VLOOKUP(D1153,'paramètres CI'!$A$1:$B$6,2)</f>
        <v>0.022045059962018</v>
      </c>
    </row>
    <row r="1154" customFormat="false" ht="13.8" hidden="false" customHeight="false" outlineLevel="0" collapsed="false">
      <c r="A1154" s="0" t="s">
        <v>19</v>
      </c>
      <c r="B1154" s="0" t="s">
        <v>143</v>
      </c>
      <c r="C1154" s="0" t="s">
        <v>45</v>
      </c>
      <c r="D1154" s="0" t="s">
        <v>43</v>
      </c>
      <c r="J1154" s="0" t="n">
        <v>10</v>
      </c>
      <c r="K1154" s="0" t="n">
        <v>13</v>
      </c>
      <c r="L1154" s="0" t="n">
        <v>129.470625851249</v>
      </c>
      <c r="M1154" s="0" t="n">
        <v>0.9</v>
      </c>
      <c r="N1154" s="0" t="n">
        <v>0.196695167553225</v>
      </c>
      <c r="O1154" s="0" t="n">
        <f aca="false">VLOOKUP(D1154,'paramètres CI'!$A$1:$B$6,2)</f>
        <v>0.0935912806596305</v>
      </c>
    </row>
    <row r="1155" customFormat="false" ht="13.8" hidden="false" customHeight="false" outlineLevel="0" collapsed="false">
      <c r="A1155" s="0" t="s">
        <v>19</v>
      </c>
      <c r="B1155" s="0" t="s">
        <v>143</v>
      </c>
      <c r="C1155" s="0" t="s">
        <v>46</v>
      </c>
      <c r="D1155" s="0" t="s">
        <v>43</v>
      </c>
      <c r="J1155" s="0" t="n">
        <v>12</v>
      </c>
      <c r="K1155" s="0" t="n">
        <v>13</v>
      </c>
      <c r="L1155" s="0" t="n">
        <v>129.470625851249</v>
      </c>
      <c r="M1155" s="0" t="n">
        <v>1</v>
      </c>
      <c r="N1155" s="0" t="n">
        <v>9.99200639488413E-005</v>
      </c>
      <c r="O1155" s="0" t="n">
        <f aca="false">VLOOKUP(D1155,'paramètres CI'!$A$1:$B$6,2)</f>
        <v>0.0935912806596305</v>
      </c>
    </row>
    <row r="1156" customFormat="false" ht="13.8" hidden="false" customHeight="false" outlineLevel="0" collapsed="false">
      <c r="A1156" s="0" t="s">
        <v>19</v>
      </c>
      <c r="B1156" s="0" t="s">
        <v>143</v>
      </c>
      <c r="C1156" s="0" t="s">
        <v>48</v>
      </c>
      <c r="D1156" s="0" t="s">
        <v>43</v>
      </c>
      <c r="J1156" s="0" t="n">
        <v>33.2288271120718</v>
      </c>
      <c r="K1156" s="0" t="n">
        <v>20</v>
      </c>
      <c r="L1156" s="0" t="n">
        <v>149.650961577085</v>
      </c>
      <c r="M1156" s="0" t="n">
        <v>2.84291162790697</v>
      </c>
      <c r="N1156" s="0" t="n">
        <v>0.0960704278828444</v>
      </c>
      <c r="O1156" s="0" t="n">
        <f aca="false">VLOOKUP(D1156,'paramètres CI'!$A$1:$B$6,2)</f>
        <v>0.0935912806596305</v>
      </c>
    </row>
    <row r="1157" customFormat="false" ht="13.8" hidden="false" customHeight="false" outlineLevel="0" collapsed="false">
      <c r="A1157" s="0" t="s">
        <v>19</v>
      </c>
      <c r="B1157" s="0" t="s">
        <v>143</v>
      </c>
      <c r="C1157" s="0" t="s">
        <v>49</v>
      </c>
      <c r="D1157" s="0" t="s">
        <v>43</v>
      </c>
      <c r="J1157" s="0" t="n">
        <v>41.5360338900898</v>
      </c>
      <c r="K1157" s="0" t="n">
        <v>20</v>
      </c>
      <c r="L1157" s="0" t="n">
        <v>149.650961577085</v>
      </c>
      <c r="M1157" s="0" t="n">
        <v>3.41149395348837</v>
      </c>
      <c r="N1157" s="0" t="n">
        <v>9.99200639488413E-005</v>
      </c>
      <c r="O1157" s="0" t="n">
        <f aca="false">VLOOKUP(D1157,'paramètres CI'!$A$1:$B$6,2)</f>
        <v>0.0935912806596305</v>
      </c>
    </row>
    <row r="1158" customFormat="false" ht="13.8" hidden="false" customHeight="false" outlineLevel="0" collapsed="false">
      <c r="A1158" s="0" t="s">
        <v>19</v>
      </c>
      <c r="B1158" s="0" t="s">
        <v>143</v>
      </c>
      <c r="C1158" s="0" t="s">
        <v>55</v>
      </c>
      <c r="D1158" s="0" t="s">
        <v>43</v>
      </c>
      <c r="J1158" s="0" t="n">
        <v>9.1443399938352</v>
      </c>
      <c r="K1158" s="0" t="n">
        <v>17</v>
      </c>
      <c r="L1158" s="0" t="n">
        <v>172.319558541525</v>
      </c>
      <c r="M1158" s="0" t="n">
        <v>2.59842976744186</v>
      </c>
      <c r="N1158" s="0" t="n">
        <v>0.0494673238232007</v>
      </c>
      <c r="O1158" s="0" t="n">
        <f aca="false">VLOOKUP(D1158,'paramètres CI'!$A$1:$B$6,2)</f>
        <v>0.0935912806596305</v>
      </c>
    </row>
    <row r="1159" customFormat="false" ht="13.8" hidden="false" customHeight="false" outlineLevel="0" collapsed="false">
      <c r="A1159" s="0" t="s">
        <v>19</v>
      </c>
      <c r="B1159" s="0" t="s">
        <v>143</v>
      </c>
      <c r="C1159" s="0" t="s">
        <v>56</v>
      </c>
      <c r="D1159" s="0" t="s">
        <v>43</v>
      </c>
      <c r="J1159" s="0" t="n">
        <v>11.430424992294</v>
      </c>
      <c r="K1159" s="0" t="n">
        <v>17</v>
      </c>
      <c r="L1159" s="0" t="n">
        <v>172.319558541525</v>
      </c>
      <c r="M1159" s="0" t="n">
        <v>3.23578046511627</v>
      </c>
      <c r="N1159" s="0" t="n">
        <v>9.99200639488413E-005</v>
      </c>
      <c r="O1159" s="0" t="n">
        <f aca="false">VLOOKUP(D1159,'paramètres CI'!$A$1:$B$6,2)</f>
        <v>0.0935912806596305</v>
      </c>
    </row>
    <row r="1160" customFormat="false" ht="13.8" hidden="false" customHeight="false" outlineLevel="0" collapsed="false">
      <c r="A1160" s="0" t="s">
        <v>19</v>
      </c>
      <c r="B1160" s="0" t="s">
        <v>144</v>
      </c>
      <c r="C1160" s="0" t="s">
        <v>32</v>
      </c>
      <c r="D1160" s="0" t="s">
        <v>33</v>
      </c>
      <c r="J1160" s="0" t="n">
        <v>50.9518948492436</v>
      </c>
      <c r="K1160" s="0" t="n">
        <v>25</v>
      </c>
      <c r="L1160" s="0" t="n">
        <v>135.611087252902</v>
      </c>
      <c r="M1160" s="0" t="n">
        <v>1.97046378263204</v>
      </c>
      <c r="N1160" s="0" t="n">
        <v>0.0487137542118012</v>
      </c>
      <c r="O1160" s="0" t="n">
        <f aca="false">VLOOKUP(D1160,'paramètres CI'!$A$1:$B$6,2)</f>
        <v>0.033584731604575</v>
      </c>
    </row>
    <row r="1161" customFormat="false" ht="13.8" hidden="false" customHeight="false" outlineLevel="0" collapsed="false">
      <c r="A1161" s="0" t="s">
        <v>19</v>
      </c>
      <c r="B1161" s="0" t="s">
        <v>144</v>
      </c>
      <c r="C1161" s="0" t="s">
        <v>32</v>
      </c>
      <c r="D1161" s="0" t="s">
        <v>34</v>
      </c>
      <c r="J1161" s="0" t="n">
        <v>57.2451457936886</v>
      </c>
      <c r="K1161" s="0" t="n">
        <v>25</v>
      </c>
      <c r="L1161" s="0" t="n">
        <v>154.731937057022</v>
      </c>
      <c r="M1161" s="0" t="n">
        <v>2.00129011985821</v>
      </c>
      <c r="N1161" s="0" t="n">
        <v>0.0721197573302062</v>
      </c>
      <c r="O1161" s="0" t="n">
        <f aca="false">VLOOKUP(D1161,'paramètres CI'!$A$1:$B$6,2)</f>
        <v>0.0424847883250769</v>
      </c>
    </row>
    <row r="1162" customFormat="false" ht="13.8" hidden="false" customHeight="false" outlineLevel="0" collapsed="false">
      <c r="A1162" s="0" t="s">
        <v>19</v>
      </c>
      <c r="B1162" s="0" t="s">
        <v>144</v>
      </c>
      <c r="C1162" s="0" t="s">
        <v>35</v>
      </c>
      <c r="D1162" s="0" t="s">
        <v>33</v>
      </c>
      <c r="J1162" s="0" t="n">
        <v>63.6898685615545</v>
      </c>
      <c r="K1162" s="0" t="n">
        <v>25</v>
      </c>
      <c r="L1162" s="0" t="n">
        <v>135.611087252902</v>
      </c>
      <c r="M1162" s="0" t="n">
        <v>2.52167109770355</v>
      </c>
      <c r="N1162" s="0" t="n">
        <v>9.99100809271658E-005</v>
      </c>
      <c r="O1162" s="0" t="n">
        <f aca="false">VLOOKUP(D1162,'paramètres CI'!$A$1:$B$6,2)</f>
        <v>0.033584731604575</v>
      </c>
    </row>
    <row r="1163" customFormat="false" ht="13.8" hidden="false" customHeight="false" outlineLevel="0" collapsed="false">
      <c r="A1163" s="0" t="s">
        <v>19</v>
      </c>
      <c r="B1163" s="0" t="s">
        <v>144</v>
      </c>
      <c r="C1163" s="0" t="s">
        <v>35</v>
      </c>
      <c r="D1163" s="0" t="s">
        <v>34</v>
      </c>
      <c r="J1163" s="0" t="n">
        <v>71.5564322421107</v>
      </c>
      <c r="K1163" s="0" t="n">
        <v>25</v>
      </c>
      <c r="L1163" s="0" t="n">
        <v>154.731937057022</v>
      </c>
      <c r="M1163" s="0" t="n">
        <v>2.55932923625959</v>
      </c>
      <c r="N1163" s="0" t="n">
        <v>9.99100809271658E-005</v>
      </c>
      <c r="O1163" s="0" t="n">
        <f aca="false">VLOOKUP(D1163,'paramètres CI'!$A$1:$B$6,2)</f>
        <v>0.0424847883250769</v>
      </c>
    </row>
    <row r="1164" customFormat="false" ht="13.8" hidden="false" customHeight="false" outlineLevel="0" collapsed="false">
      <c r="A1164" s="0" t="s">
        <v>19</v>
      </c>
      <c r="B1164" s="0" t="s">
        <v>144</v>
      </c>
      <c r="C1164" s="0" t="s">
        <v>134</v>
      </c>
      <c r="D1164" s="0" t="s">
        <v>43</v>
      </c>
      <c r="J1164" s="0" t="n">
        <v>10</v>
      </c>
      <c r="K1164" s="0" t="n">
        <v>10</v>
      </c>
      <c r="L1164" s="0" t="n">
        <v>125.638429917549</v>
      </c>
      <c r="M1164" s="0" t="n">
        <v>0.8</v>
      </c>
      <c r="N1164" s="0" t="n">
        <v>0.142822764976801</v>
      </c>
      <c r="O1164" s="0" t="n">
        <f aca="false">VLOOKUP(D1164,'paramètres CI'!$A$1:$B$6,2)</f>
        <v>0.0935912806596305</v>
      </c>
    </row>
    <row r="1165" customFormat="false" ht="13.8" hidden="false" customHeight="false" outlineLevel="0" collapsed="false">
      <c r="A1165" s="0" t="s">
        <v>19</v>
      </c>
      <c r="B1165" s="0" t="s">
        <v>144</v>
      </c>
      <c r="C1165" s="0" t="s">
        <v>135</v>
      </c>
      <c r="D1165" s="0" t="s">
        <v>43</v>
      </c>
      <c r="J1165" s="0" t="n">
        <v>12</v>
      </c>
      <c r="K1165" s="0" t="n">
        <v>10</v>
      </c>
      <c r="L1165" s="0" t="n">
        <v>125.638429917549</v>
      </c>
      <c r="M1165" s="0" t="n">
        <v>1</v>
      </c>
      <c r="N1165" s="0" t="n">
        <v>9.99100809271658E-005</v>
      </c>
      <c r="O1165" s="0" t="n">
        <f aca="false">VLOOKUP(D1165,'paramètres CI'!$A$1:$B$6,2)</f>
        <v>0.0935912806596305</v>
      </c>
    </row>
    <row r="1166" customFormat="false" ht="13.8" hidden="false" customHeight="false" outlineLevel="0" collapsed="false">
      <c r="A1166" s="0" t="s">
        <v>19</v>
      </c>
      <c r="B1166" s="0" t="s">
        <v>144</v>
      </c>
      <c r="C1166" s="0" t="s">
        <v>36</v>
      </c>
      <c r="D1166" s="0" t="s">
        <v>37</v>
      </c>
      <c r="J1166" s="0" t="n">
        <v>30.737610919313</v>
      </c>
      <c r="K1166" s="0" t="n">
        <v>20</v>
      </c>
      <c r="L1166" s="0" t="n">
        <v>130.932736044867</v>
      </c>
      <c r="M1166" s="0" t="n">
        <v>0.752453017495824</v>
      </c>
      <c r="N1166" s="0" t="n">
        <v>9.99100809271658E-005</v>
      </c>
      <c r="O1166" s="0" t="n">
        <f aca="false">VLOOKUP(D1166,'paramètres CI'!$A$1:$B$6,2)</f>
        <v>0.0385046990211696</v>
      </c>
    </row>
    <row r="1167" customFormat="false" ht="13.8" hidden="false" customHeight="false" outlineLevel="0" collapsed="false">
      <c r="A1167" s="0" t="s">
        <v>19</v>
      </c>
      <c r="B1167" s="0" t="s">
        <v>144</v>
      </c>
      <c r="C1167" s="0" t="s">
        <v>38</v>
      </c>
      <c r="D1167" s="0" t="s">
        <v>39</v>
      </c>
      <c r="J1167" s="0" t="n">
        <v>20.3511936494855</v>
      </c>
      <c r="K1167" s="0" t="n">
        <v>20</v>
      </c>
      <c r="L1167" s="0" t="n">
        <v>233.379644189822</v>
      </c>
      <c r="M1167" s="0" t="n">
        <v>0.972516551409787</v>
      </c>
      <c r="N1167" s="0" t="n">
        <v>9.99100809271658E-005</v>
      </c>
      <c r="O1167" s="0" t="n">
        <f aca="false">VLOOKUP(D1167,'paramètres CI'!$A$1:$B$6,2)</f>
        <v>0.022045059962018</v>
      </c>
    </row>
    <row r="1168" customFormat="false" ht="13.8" hidden="false" customHeight="false" outlineLevel="0" collapsed="false">
      <c r="A1168" s="0" t="s">
        <v>19</v>
      </c>
      <c r="B1168" s="0" t="s">
        <v>144</v>
      </c>
      <c r="C1168" s="0" t="s">
        <v>40</v>
      </c>
      <c r="D1168" s="0" t="s">
        <v>37</v>
      </c>
      <c r="J1168" s="0" t="n">
        <v>24.5900887354504</v>
      </c>
      <c r="K1168" s="0" t="n">
        <v>20</v>
      </c>
      <c r="L1168" s="0" t="n">
        <v>130.932736044867</v>
      </c>
      <c r="M1168" s="0" t="n">
        <v>0.679217654918086</v>
      </c>
      <c r="N1168" s="0" t="n">
        <v>0.0398793619810865</v>
      </c>
      <c r="O1168" s="0" t="n">
        <f aca="false">VLOOKUP(D1168,'paramètres CI'!$A$1:$B$6,2)</f>
        <v>0.0385046990211696</v>
      </c>
    </row>
    <row r="1169" customFormat="false" ht="13.8" hidden="false" customHeight="false" outlineLevel="0" collapsed="false">
      <c r="A1169" s="0" t="s">
        <v>19</v>
      </c>
      <c r="B1169" s="0" t="s">
        <v>144</v>
      </c>
      <c r="C1169" s="0" t="s">
        <v>41</v>
      </c>
      <c r="D1169" s="0" t="s">
        <v>39</v>
      </c>
      <c r="J1169" s="0" t="n">
        <v>16.2809549195884</v>
      </c>
      <c r="K1169" s="0" t="n">
        <v>20</v>
      </c>
      <c r="L1169" s="0" t="n">
        <v>233.379644189822</v>
      </c>
      <c r="M1169" s="0" t="n">
        <v>0.641470108340614</v>
      </c>
      <c r="N1169" s="0" t="n">
        <v>0.296248676734608</v>
      </c>
      <c r="O1169" s="0" t="n">
        <f aca="false">VLOOKUP(D1169,'paramètres CI'!$A$1:$B$6,2)</f>
        <v>0.022045059962018</v>
      </c>
    </row>
    <row r="1170" customFormat="false" ht="13.8" hidden="false" customHeight="false" outlineLevel="0" collapsed="false">
      <c r="A1170" s="0" t="s">
        <v>19</v>
      </c>
      <c r="B1170" s="0" t="s">
        <v>144</v>
      </c>
      <c r="C1170" s="0" t="s">
        <v>45</v>
      </c>
      <c r="D1170" s="0" t="s">
        <v>43</v>
      </c>
      <c r="J1170" s="0" t="n">
        <v>10</v>
      </c>
      <c r="K1170" s="0" t="n">
        <v>13</v>
      </c>
      <c r="L1170" s="0" t="n">
        <v>126.082608346857</v>
      </c>
      <c r="M1170" s="0" t="n">
        <v>0.9</v>
      </c>
      <c r="N1170" s="0" t="n">
        <v>0.188836199325408</v>
      </c>
      <c r="O1170" s="0" t="n">
        <f aca="false">VLOOKUP(D1170,'paramètres CI'!$A$1:$B$6,2)</f>
        <v>0.0935912806596305</v>
      </c>
    </row>
    <row r="1171" customFormat="false" ht="13.8" hidden="false" customHeight="false" outlineLevel="0" collapsed="false">
      <c r="A1171" s="0" t="s">
        <v>19</v>
      </c>
      <c r="B1171" s="0" t="s">
        <v>144</v>
      </c>
      <c r="C1171" s="0" t="s">
        <v>46</v>
      </c>
      <c r="D1171" s="0" t="s">
        <v>43</v>
      </c>
      <c r="J1171" s="0" t="n">
        <v>12</v>
      </c>
      <c r="K1171" s="0" t="n">
        <v>13</v>
      </c>
      <c r="L1171" s="0" t="n">
        <v>126.082608346857</v>
      </c>
      <c r="M1171" s="0" t="n">
        <v>1</v>
      </c>
      <c r="N1171" s="0" t="n">
        <v>9.99100809271658E-005</v>
      </c>
      <c r="O1171" s="0" t="n">
        <f aca="false">VLOOKUP(D1171,'paramètres CI'!$A$1:$B$6,2)</f>
        <v>0.0935912806596305</v>
      </c>
    </row>
    <row r="1172" customFormat="false" ht="13.8" hidden="false" customHeight="false" outlineLevel="0" collapsed="false">
      <c r="A1172" s="0" t="s">
        <v>19</v>
      </c>
      <c r="B1172" s="0" t="s">
        <v>144</v>
      </c>
      <c r="C1172" s="0" t="s">
        <v>48</v>
      </c>
      <c r="D1172" s="0" t="s">
        <v>43</v>
      </c>
      <c r="J1172" s="0" t="n">
        <v>65.3554258152509</v>
      </c>
      <c r="K1172" s="0" t="n">
        <v>20</v>
      </c>
      <c r="L1172" s="0" t="n">
        <v>139.548358126183</v>
      </c>
      <c r="M1172" s="0" t="n">
        <v>2.84291162790697</v>
      </c>
      <c r="N1172" s="0" t="n">
        <v>0.128492946740721</v>
      </c>
      <c r="O1172" s="0" t="n">
        <f aca="false">VLOOKUP(D1172,'paramètres CI'!$A$1:$B$6,2)</f>
        <v>0.0935912806596305</v>
      </c>
    </row>
    <row r="1173" customFormat="false" ht="13.8" hidden="false" customHeight="false" outlineLevel="0" collapsed="false">
      <c r="A1173" s="0" t="s">
        <v>19</v>
      </c>
      <c r="B1173" s="0" t="s">
        <v>144</v>
      </c>
      <c r="C1173" s="0" t="s">
        <v>49</v>
      </c>
      <c r="D1173" s="0" t="s">
        <v>43</v>
      </c>
      <c r="J1173" s="0" t="n">
        <v>81.6942822690637</v>
      </c>
      <c r="K1173" s="0" t="n">
        <v>20</v>
      </c>
      <c r="L1173" s="0" t="n">
        <v>139.548358126183</v>
      </c>
      <c r="M1173" s="0" t="n">
        <v>3.41149395348837</v>
      </c>
      <c r="N1173" s="0" t="n">
        <v>9.99100809271658E-005</v>
      </c>
      <c r="O1173" s="0" t="n">
        <f aca="false">VLOOKUP(D1173,'paramètres CI'!$A$1:$B$6,2)</f>
        <v>0.0935912806596305</v>
      </c>
    </row>
    <row r="1174" customFormat="false" ht="13.8" hidden="false" customHeight="false" outlineLevel="0" collapsed="false">
      <c r="A1174" s="0" t="s">
        <v>19</v>
      </c>
      <c r="B1174" s="0" t="s">
        <v>144</v>
      </c>
      <c r="C1174" s="0" t="s">
        <v>55</v>
      </c>
      <c r="D1174" s="0" t="s">
        <v>43</v>
      </c>
      <c r="J1174" s="0" t="n">
        <v>9.90547682940776</v>
      </c>
      <c r="K1174" s="0" t="n">
        <v>17</v>
      </c>
      <c r="L1174" s="0" t="n">
        <v>181.97426624196</v>
      </c>
      <c r="M1174" s="0" t="n">
        <v>2.59842976744186</v>
      </c>
      <c r="N1174" s="0" t="n">
        <v>0.0414230192687654</v>
      </c>
      <c r="O1174" s="0" t="n">
        <f aca="false">VLOOKUP(D1174,'paramètres CI'!$A$1:$B$6,2)</f>
        <v>0.0935912806596305</v>
      </c>
    </row>
    <row r="1175" customFormat="false" ht="13.8" hidden="false" customHeight="false" outlineLevel="0" collapsed="false">
      <c r="A1175" s="0" t="s">
        <v>19</v>
      </c>
      <c r="B1175" s="0" t="s">
        <v>144</v>
      </c>
      <c r="C1175" s="0" t="s">
        <v>56</v>
      </c>
      <c r="D1175" s="0" t="s">
        <v>43</v>
      </c>
      <c r="J1175" s="0" t="n">
        <v>12.3818460367597</v>
      </c>
      <c r="K1175" s="0" t="n">
        <v>17</v>
      </c>
      <c r="L1175" s="0" t="n">
        <v>181.97426624196</v>
      </c>
      <c r="M1175" s="0" t="n">
        <v>3.23578046511627</v>
      </c>
      <c r="N1175" s="0" t="n">
        <v>9.99100809271658E-005</v>
      </c>
      <c r="O1175" s="0" t="n">
        <f aca="false">VLOOKUP(D1175,'paramètres CI'!$A$1:$B$6,2)</f>
        <v>0.0935912806596305</v>
      </c>
    </row>
    <row r="1176" customFormat="false" ht="13.8" hidden="false" customHeight="false" outlineLevel="0" collapsed="false">
      <c r="A1176" s="0" t="s">
        <v>19</v>
      </c>
      <c r="B1176" s="0" t="s">
        <v>144</v>
      </c>
      <c r="C1176" s="0" t="s">
        <v>137</v>
      </c>
      <c r="D1176" s="0" t="s">
        <v>39</v>
      </c>
      <c r="J1176" s="0" t="n">
        <v>10</v>
      </c>
      <c r="K1176" s="0" t="n">
        <v>25</v>
      </c>
      <c r="L1176" s="0" t="n">
        <v>235.510932062789</v>
      </c>
      <c r="M1176" s="0" t="n">
        <v>0.8</v>
      </c>
      <c r="N1176" s="0" t="n">
        <v>0.0405643287022587</v>
      </c>
      <c r="O1176" s="0" t="n">
        <f aca="false">VLOOKUP(D1176,'paramètres CI'!$A$1:$B$6,2)</f>
        <v>0.022045059962018</v>
      </c>
    </row>
    <row r="1177" customFormat="false" ht="13.8" hidden="false" customHeight="false" outlineLevel="0" collapsed="false">
      <c r="A1177" s="0" t="s">
        <v>19</v>
      </c>
      <c r="B1177" s="0" t="s">
        <v>144</v>
      </c>
      <c r="C1177" s="0" t="s">
        <v>138</v>
      </c>
      <c r="D1177" s="0" t="s">
        <v>39</v>
      </c>
      <c r="J1177" s="0" t="n">
        <v>12</v>
      </c>
      <c r="K1177" s="0" t="n">
        <v>25</v>
      </c>
      <c r="L1177" s="0" t="n">
        <v>235.510932062789</v>
      </c>
      <c r="M1177" s="0" t="n">
        <v>1</v>
      </c>
      <c r="N1177" s="0" t="n">
        <v>9.99100809271658E-005</v>
      </c>
      <c r="O1177" s="0" t="n">
        <f aca="false">VLOOKUP(D1177,'paramètres CI'!$A$1:$B$6,2)</f>
        <v>0.022045059962018</v>
      </c>
    </row>
    <row r="1178" customFormat="false" ht="13.8" hidden="false" customHeight="false" outlineLevel="0" collapsed="false">
      <c r="A1178" s="0" t="s">
        <v>19</v>
      </c>
      <c r="B1178" s="0" t="s">
        <v>145</v>
      </c>
      <c r="C1178" s="0" t="s">
        <v>32</v>
      </c>
      <c r="D1178" s="0" t="s">
        <v>34</v>
      </c>
      <c r="J1178" s="0" t="n">
        <v>61.2113283278229</v>
      </c>
      <c r="K1178" s="0" t="n">
        <v>25</v>
      </c>
      <c r="L1178" s="0" t="n">
        <v>118.95563331287</v>
      </c>
      <c r="M1178" s="0" t="n">
        <v>1.96905441202937</v>
      </c>
      <c r="N1178" s="0" t="n">
        <v>0.00516395776889022</v>
      </c>
      <c r="O1178" s="0" t="n">
        <f aca="false">VLOOKUP(D1178,'paramètres CI'!$A$1:$B$6,2)</f>
        <v>0.0424847883250769</v>
      </c>
    </row>
    <row r="1179" customFormat="false" ht="13.8" hidden="false" customHeight="false" outlineLevel="0" collapsed="false">
      <c r="A1179" s="0" t="s">
        <v>19</v>
      </c>
      <c r="B1179" s="0" t="s">
        <v>145</v>
      </c>
      <c r="C1179" s="0" t="s">
        <v>32</v>
      </c>
      <c r="D1179" s="0" t="s">
        <v>33</v>
      </c>
      <c r="J1179" s="0" t="n">
        <v>59.2928142308553</v>
      </c>
      <c r="K1179" s="0" t="n">
        <v>25</v>
      </c>
      <c r="L1179" s="0" t="n">
        <v>106.052755849129</v>
      </c>
      <c r="M1179" s="0" t="n">
        <v>1.64109906719283</v>
      </c>
      <c r="N1179" s="0" t="n">
        <v>0.106554506548277</v>
      </c>
      <c r="O1179" s="0" t="n">
        <f aca="false">VLOOKUP(D1179,'paramètres CI'!$A$1:$B$6,2)</f>
        <v>0.033584731604575</v>
      </c>
    </row>
    <row r="1180" customFormat="false" ht="13.8" hidden="false" customHeight="false" outlineLevel="0" collapsed="false">
      <c r="A1180" s="0" t="s">
        <v>19</v>
      </c>
      <c r="B1180" s="0" t="s">
        <v>145</v>
      </c>
      <c r="C1180" s="0" t="s">
        <v>35</v>
      </c>
      <c r="D1180" s="0" t="s">
        <v>33</v>
      </c>
      <c r="J1180" s="0" t="n">
        <v>74.1160177885691</v>
      </c>
      <c r="K1180" s="0" t="n">
        <v>25</v>
      </c>
      <c r="L1180" s="0" t="n">
        <v>106.052755849129</v>
      </c>
      <c r="M1180" s="0" t="n">
        <v>2.11430636241852</v>
      </c>
      <c r="N1180" s="0" t="n">
        <v>9.99100809271657E-005</v>
      </c>
      <c r="O1180" s="0" t="n">
        <f aca="false">VLOOKUP(D1180,'paramètres CI'!$A$1:$B$6,2)</f>
        <v>0.033584731604575</v>
      </c>
    </row>
    <row r="1181" customFormat="false" ht="13.8" hidden="false" customHeight="false" outlineLevel="0" collapsed="false">
      <c r="A1181" s="0" t="s">
        <v>19</v>
      </c>
      <c r="B1181" s="0" t="s">
        <v>145</v>
      </c>
      <c r="C1181" s="0" t="s">
        <v>35</v>
      </c>
      <c r="D1181" s="0" t="s">
        <v>34</v>
      </c>
      <c r="J1181" s="0" t="n">
        <v>76.5141604097786</v>
      </c>
      <c r="K1181" s="0" t="n">
        <v>25</v>
      </c>
      <c r="L1181" s="0" t="n">
        <v>118.95563331287</v>
      </c>
      <c r="M1181" s="0" t="n">
        <v>2.52235649075005</v>
      </c>
      <c r="N1181" s="0" t="n">
        <v>9.99100809271657E-005</v>
      </c>
      <c r="O1181" s="0" t="n">
        <f aca="false">VLOOKUP(D1181,'paramètres CI'!$A$1:$B$6,2)</f>
        <v>0.0424847883250769</v>
      </c>
    </row>
    <row r="1182" customFormat="false" ht="13.8" hidden="false" customHeight="false" outlineLevel="0" collapsed="false">
      <c r="A1182" s="0" t="s">
        <v>19</v>
      </c>
      <c r="B1182" s="0" t="s">
        <v>145</v>
      </c>
      <c r="C1182" s="0" t="s">
        <v>134</v>
      </c>
      <c r="D1182" s="0" t="s">
        <v>43</v>
      </c>
      <c r="J1182" s="0" t="n">
        <v>10</v>
      </c>
      <c r="K1182" s="0" t="n">
        <v>10</v>
      </c>
      <c r="L1182" s="0" t="n">
        <v>77.8470172740725</v>
      </c>
      <c r="M1182" s="0" t="n">
        <v>0.8</v>
      </c>
      <c r="N1182" s="0" t="n">
        <v>0.0728921396138113</v>
      </c>
      <c r="O1182" s="0" t="n">
        <f aca="false">VLOOKUP(D1182,'paramètres CI'!$A$1:$B$6,2)</f>
        <v>0.0935912806596305</v>
      </c>
    </row>
    <row r="1183" customFormat="false" ht="13.8" hidden="false" customHeight="false" outlineLevel="0" collapsed="false">
      <c r="A1183" s="0" t="s">
        <v>19</v>
      </c>
      <c r="B1183" s="0" t="s">
        <v>145</v>
      </c>
      <c r="C1183" s="0" t="s">
        <v>135</v>
      </c>
      <c r="D1183" s="0" t="s">
        <v>43</v>
      </c>
      <c r="J1183" s="0" t="n">
        <v>12</v>
      </c>
      <c r="K1183" s="0" t="n">
        <v>10</v>
      </c>
      <c r="L1183" s="0" t="n">
        <v>77.8470172740725</v>
      </c>
      <c r="M1183" s="0" t="n">
        <v>1</v>
      </c>
      <c r="N1183" s="0" t="n">
        <v>9.99100809271657E-005</v>
      </c>
      <c r="O1183" s="0" t="n">
        <f aca="false">VLOOKUP(D1183,'paramètres CI'!$A$1:$B$6,2)</f>
        <v>0.0935912806596305</v>
      </c>
    </row>
    <row r="1184" customFormat="false" ht="13.8" hidden="false" customHeight="false" outlineLevel="0" collapsed="false">
      <c r="A1184" s="0" t="s">
        <v>19</v>
      </c>
      <c r="B1184" s="0" t="s">
        <v>145</v>
      </c>
      <c r="C1184" s="0" t="s">
        <v>36</v>
      </c>
      <c r="D1184" s="0" t="s">
        <v>37</v>
      </c>
      <c r="J1184" s="0" t="n">
        <v>36.8608828789325</v>
      </c>
      <c r="K1184" s="0" t="n">
        <v>20</v>
      </c>
      <c r="L1184" s="0" t="n">
        <v>112.269138549697</v>
      </c>
      <c r="M1184" s="0" t="n">
        <v>0.752372056806437</v>
      </c>
      <c r="N1184" s="0" t="n">
        <v>9.99100809271657E-005</v>
      </c>
      <c r="O1184" s="0" t="n">
        <f aca="false">VLOOKUP(D1184,'paramètres CI'!$A$1:$B$6,2)</f>
        <v>0.0385046990211696</v>
      </c>
    </row>
    <row r="1185" customFormat="false" ht="13.8" hidden="false" customHeight="false" outlineLevel="0" collapsed="false">
      <c r="A1185" s="0" t="s">
        <v>19</v>
      </c>
      <c r="B1185" s="0" t="s">
        <v>145</v>
      </c>
      <c r="C1185" s="0" t="s">
        <v>38</v>
      </c>
      <c r="D1185" s="0" t="s">
        <v>39</v>
      </c>
      <c r="J1185" s="0" t="n">
        <v>22.533241019656</v>
      </c>
      <c r="K1185" s="0" t="n">
        <v>20</v>
      </c>
      <c r="L1185" s="0" t="n">
        <v>215.395813242749</v>
      </c>
      <c r="M1185" s="0" t="n">
        <v>0.972147213610622</v>
      </c>
      <c r="N1185" s="0" t="n">
        <v>9.99100809271657E-005</v>
      </c>
      <c r="O1185" s="0" t="n">
        <f aca="false">VLOOKUP(D1185,'paramètres CI'!$A$1:$B$6,2)</f>
        <v>0.022045059962018</v>
      </c>
    </row>
    <row r="1186" customFormat="false" ht="13.8" hidden="false" customHeight="false" outlineLevel="0" collapsed="false">
      <c r="A1186" s="0" t="s">
        <v>19</v>
      </c>
      <c r="B1186" s="0" t="s">
        <v>145</v>
      </c>
      <c r="C1186" s="0" t="s">
        <v>40</v>
      </c>
      <c r="D1186" s="0" t="s">
        <v>37</v>
      </c>
      <c r="J1186" s="0" t="n">
        <v>29.488706303146</v>
      </c>
      <c r="K1186" s="0" t="n">
        <v>20</v>
      </c>
      <c r="L1186" s="0" t="n">
        <v>112.269138549697</v>
      </c>
      <c r="M1186" s="0" t="n">
        <v>0.678573947768737</v>
      </c>
      <c r="N1186" s="0" t="n">
        <v>0.0185183969907592</v>
      </c>
      <c r="O1186" s="0" t="n">
        <f aca="false">VLOOKUP(D1186,'paramètres CI'!$A$1:$B$6,2)</f>
        <v>0.0385046990211696</v>
      </c>
    </row>
    <row r="1187" customFormat="false" ht="13.8" hidden="false" customHeight="false" outlineLevel="0" collapsed="false">
      <c r="A1187" s="0" t="s">
        <v>19</v>
      </c>
      <c r="B1187" s="0" t="s">
        <v>145</v>
      </c>
      <c r="C1187" s="0" t="s">
        <v>41</v>
      </c>
      <c r="D1187" s="0" t="s">
        <v>39</v>
      </c>
      <c r="J1187" s="0" t="n">
        <v>18.0265928157248</v>
      </c>
      <c r="K1187" s="0" t="n">
        <v>20</v>
      </c>
      <c r="L1187" s="0" t="n">
        <v>215.395813242749</v>
      </c>
      <c r="M1187" s="0" t="n">
        <v>0.6415021118102</v>
      </c>
      <c r="N1187" s="0" t="n">
        <v>0.399649684257566</v>
      </c>
      <c r="O1187" s="0" t="n">
        <f aca="false">VLOOKUP(D1187,'paramètres CI'!$A$1:$B$6,2)</f>
        <v>0.022045059962018</v>
      </c>
    </row>
    <row r="1188" customFormat="false" ht="13.8" hidden="false" customHeight="false" outlineLevel="0" collapsed="false">
      <c r="A1188" s="0" t="s">
        <v>19</v>
      </c>
      <c r="B1188" s="0" t="s">
        <v>145</v>
      </c>
      <c r="C1188" s="0" t="s">
        <v>45</v>
      </c>
      <c r="D1188" s="0" t="s">
        <v>43</v>
      </c>
      <c r="J1188" s="0" t="n">
        <v>10</v>
      </c>
      <c r="K1188" s="0" t="n">
        <v>13</v>
      </c>
      <c r="L1188" s="0" t="n">
        <v>76.4664080169742</v>
      </c>
      <c r="M1188" s="0" t="n">
        <v>0.9</v>
      </c>
      <c r="N1188" s="0" t="n">
        <v>0.0852352701158101</v>
      </c>
      <c r="O1188" s="0" t="n">
        <f aca="false">VLOOKUP(D1188,'paramètres CI'!$A$1:$B$6,2)</f>
        <v>0.0935912806596305</v>
      </c>
    </row>
    <row r="1189" customFormat="false" ht="13.8" hidden="false" customHeight="false" outlineLevel="0" collapsed="false">
      <c r="A1189" s="0" t="s">
        <v>19</v>
      </c>
      <c r="B1189" s="0" t="s">
        <v>145</v>
      </c>
      <c r="C1189" s="0" t="s">
        <v>46</v>
      </c>
      <c r="D1189" s="0" t="s">
        <v>43</v>
      </c>
      <c r="J1189" s="0" t="n">
        <v>12</v>
      </c>
      <c r="K1189" s="0" t="n">
        <v>13</v>
      </c>
      <c r="L1189" s="0" t="n">
        <v>76.4664080169742</v>
      </c>
      <c r="M1189" s="0" t="n">
        <v>1</v>
      </c>
      <c r="N1189" s="0" t="n">
        <v>9.99100809271657E-005</v>
      </c>
      <c r="O1189" s="0" t="n">
        <f aca="false">VLOOKUP(D1189,'paramètres CI'!$A$1:$B$6,2)</f>
        <v>0.0935912806596305</v>
      </c>
    </row>
    <row r="1190" customFormat="false" ht="13.8" hidden="false" customHeight="false" outlineLevel="0" collapsed="false">
      <c r="A1190" s="0" t="s">
        <v>19</v>
      </c>
      <c r="B1190" s="0" t="s">
        <v>145</v>
      </c>
      <c r="C1190" s="0" t="s">
        <v>48</v>
      </c>
      <c r="D1190" s="0" t="s">
        <v>43</v>
      </c>
      <c r="J1190" s="0" t="n">
        <v>42.8885624603134</v>
      </c>
      <c r="K1190" s="0" t="n">
        <v>20</v>
      </c>
      <c r="L1190" s="0" t="n">
        <v>78.6502354282238</v>
      </c>
      <c r="M1190" s="0" t="n">
        <v>2.83861395348837</v>
      </c>
      <c r="N1190" s="0" t="n">
        <v>0.048688435215512</v>
      </c>
      <c r="O1190" s="0" t="n">
        <f aca="false">VLOOKUP(D1190,'paramètres CI'!$A$1:$B$6,2)</f>
        <v>0.0935912806596305</v>
      </c>
    </row>
    <row r="1191" customFormat="false" ht="13.8" hidden="false" customHeight="false" outlineLevel="0" collapsed="false">
      <c r="A1191" s="0" t="s">
        <v>19</v>
      </c>
      <c r="B1191" s="0" t="s">
        <v>145</v>
      </c>
      <c r="C1191" s="0" t="s">
        <v>49</v>
      </c>
      <c r="D1191" s="0" t="s">
        <v>43</v>
      </c>
      <c r="J1191" s="0" t="n">
        <v>53.6107030753918</v>
      </c>
      <c r="K1191" s="0" t="n">
        <v>20</v>
      </c>
      <c r="L1191" s="0" t="n">
        <v>78.6502354282238</v>
      </c>
      <c r="M1191" s="0" t="n">
        <v>3.40633674418604</v>
      </c>
      <c r="N1191" s="0" t="n">
        <v>9.99100809271657E-005</v>
      </c>
      <c r="O1191" s="0" t="n">
        <f aca="false">VLOOKUP(D1191,'paramètres CI'!$A$1:$B$6,2)</f>
        <v>0.0935912806596305</v>
      </c>
    </row>
    <row r="1192" customFormat="false" ht="13.8" hidden="false" customHeight="false" outlineLevel="0" collapsed="false">
      <c r="A1192" s="0" t="s">
        <v>19</v>
      </c>
      <c r="B1192" s="0" t="s">
        <v>145</v>
      </c>
      <c r="C1192" s="0" t="s">
        <v>55</v>
      </c>
      <c r="D1192" s="0" t="s">
        <v>43</v>
      </c>
      <c r="J1192" s="0" t="n">
        <v>8.7587386812</v>
      </c>
      <c r="K1192" s="0" t="n">
        <v>17</v>
      </c>
      <c r="L1192" s="0" t="n">
        <v>99.8351443099433</v>
      </c>
      <c r="M1192" s="0" t="n">
        <v>2.59842976744186</v>
      </c>
      <c r="N1192" s="0" t="n">
        <v>0.0190651452918396</v>
      </c>
      <c r="O1192" s="0" t="n">
        <f aca="false">VLOOKUP(D1192,'paramètres CI'!$A$1:$B$6,2)</f>
        <v>0.0935912806596305</v>
      </c>
    </row>
    <row r="1193" customFormat="false" ht="13.8" hidden="false" customHeight="false" outlineLevel="0" collapsed="false">
      <c r="A1193" s="0" t="s">
        <v>19</v>
      </c>
      <c r="B1193" s="0" t="s">
        <v>145</v>
      </c>
      <c r="C1193" s="0" t="s">
        <v>56</v>
      </c>
      <c r="D1193" s="0" t="s">
        <v>43</v>
      </c>
      <c r="J1193" s="0" t="n">
        <v>10.9484233515</v>
      </c>
      <c r="K1193" s="0" t="n">
        <v>17</v>
      </c>
      <c r="L1193" s="0" t="n">
        <v>99.8351443099433</v>
      </c>
      <c r="M1193" s="0" t="n">
        <v>3.23578046511627</v>
      </c>
      <c r="N1193" s="0" t="n">
        <v>9.99100809271657E-005</v>
      </c>
      <c r="O1193" s="0" t="n">
        <f aca="false">VLOOKUP(D1193,'paramètres CI'!$A$1:$B$6,2)</f>
        <v>0.0935912806596305</v>
      </c>
    </row>
    <row r="1194" customFormat="false" ht="13.8" hidden="false" customHeight="false" outlineLevel="0" collapsed="false">
      <c r="A1194" s="0" t="s">
        <v>19</v>
      </c>
      <c r="B1194" s="0" t="s">
        <v>145</v>
      </c>
      <c r="C1194" s="0" t="s">
        <v>137</v>
      </c>
      <c r="D1194" s="0" t="s">
        <v>39</v>
      </c>
      <c r="J1194" s="0" t="n">
        <v>10</v>
      </c>
      <c r="K1194" s="0" t="n">
        <v>25</v>
      </c>
      <c r="L1194" s="0" t="n">
        <v>227.018554686969</v>
      </c>
      <c r="M1194" s="0" t="n">
        <v>0.8</v>
      </c>
      <c r="N1194" s="0" t="n">
        <v>0.243333273469191</v>
      </c>
      <c r="O1194" s="0" t="n">
        <f aca="false">VLOOKUP(D1194,'paramètres CI'!$A$1:$B$6,2)</f>
        <v>0.022045059962018</v>
      </c>
    </row>
    <row r="1195" customFormat="false" ht="13.8" hidden="false" customHeight="false" outlineLevel="0" collapsed="false">
      <c r="A1195" s="0" t="s">
        <v>19</v>
      </c>
      <c r="B1195" s="0" t="s">
        <v>145</v>
      </c>
      <c r="C1195" s="0" t="s">
        <v>138</v>
      </c>
      <c r="D1195" s="0" t="s">
        <v>39</v>
      </c>
      <c r="J1195" s="0" t="n">
        <v>12</v>
      </c>
      <c r="K1195" s="0" t="n">
        <v>25</v>
      </c>
      <c r="L1195" s="0" t="n">
        <v>227.018554686969</v>
      </c>
      <c r="M1195" s="0" t="n">
        <v>1</v>
      </c>
      <c r="N1195" s="0" t="n">
        <v>9.99100809271657E-005</v>
      </c>
      <c r="O1195" s="0" t="n">
        <f aca="false">VLOOKUP(D1195,'paramètres CI'!$A$1:$B$6,2)</f>
        <v>0.022045059962018</v>
      </c>
    </row>
    <row r="1196" customFormat="false" ht="13.8" hidden="false" customHeight="false" outlineLevel="0" collapsed="false">
      <c r="A1196" s="0" t="s">
        <v>19</v>
      </c>
      <c r="B1196" s="0" t="s">
        <v>146</v>
      </c>
      <c r="C1196" s="0" t="s">
        <v>32</v>
      </c>
      <c r="D1196" s="0" t="s">
        <v>34</v>
      </c>
      <c r="J1196" s="0" t="n">
        <v>41.6748040912512</v>
      </c>
      <c r="K1196" s="0" t="n">
        <v>25</v>
      </c>
      <c r="L1196" s="0" t="n">
        <v>60.5724684049916</v>
      </c>
      <c r="M1196" s="0" t="n">
        <v>1.97428728448311</v>
      </c>
      <c r="N1196" s="0" t="n">
        <v>0.00240945497020826</v>
      </c>
      <c r="O1196" s="0" t="n">
        <f aca="false">VLOOKUP(D1196,'paramètres CI'!$A$1:$B$6,2)</f>
        <v>0.0424847883250769</v>
      </c>
    </row>
    <row r="1197" customFormat="false" ht="13.8" hidden="false" customHeight="false" outlineLevel="0" collapsed="false">
      <c r="A1197" s="0" t="s">
        <v>19</v>
      </c>
      <c r="B1197" s="0" t="s">
        <v>146</v>
      </c>
      <c r="C1197" s="0" t="s">
        <v>32</v>
      </c>
      <c r="D1197" s="0" t="s">
        <v>33</v>
      </c>
      <c r="J1197" s="0" t="n">
        <v>35.9353792001904</v>
      </c>
      <c r="K1197" s="0" t="n">
        <v>25</v>
      </c>
      <c r="L1197" s="0" t="n">
        <v>48.6014636044481</v>
      </c>
      <c r="M1197" s="0" t="n">
        <v>1.6663732864603</v>
      </c>
      <c r="N1197" s="0" t="n">
        <v>0.14456082832606</v>
      </c>
      <c r="O1197" s="0" t="n">
        <f aca="false">VLOOKUP(D1197,'paramètres CI'!$A$1:$B$6,2)</f>
        <v>0.033584731604575</v>
      </c>
    </row>
    <row r="1198" customFormat="false" ht="13.8" hidden="false" customHeight="false" outlineLevel="0" collapsed="false">
      <c r="A1198" s="0" t="s">
        <v>19</v>
      </c>
      <c r="B1198" s="0" t="s">
        <v>146</v>
      </c>
      <c r="C1198" s="0" t="s">
        <v>35</v>
      </c>
      <c r="D1198" s="0" t="s">
        <v>33</v>
      </c>
      <c r="J1198" s="0" t="n">
        <v>44.9192240002379</v>
      </c>
      <c r="K1198" s="0" t="n">
        <v>25</v>
      </c>
      <c r="L1198" s="0" t="n">
        <v>48.6014636044481</v>
      </c>
      <c r="M1198" s="0" t="n">
        <v>2.14669403295609</v>
      </c>
      <c r="N1198" s="0" t="n">
        <v>9.99100809271657E-005</v>
      </c>
      <c r="O1198" s="0" t="n">
        <f aca="false">VLOOKUP(D1198,'paramètres CI'!$A$1:$B$6,2)</f>
        <v>0.033584731604575</v>
      </c>
    </row>
    <row r="1199" customFormat="false" ht="13.8" hidden="false" customHeight="false" outlineLevel="0" collapsed="false">
      <c r="A1199" s="0" t="s">
        <v>19</v>
      </c>
      <c r="B1199" s="0" t="s">
        <v>146</v>
      </c>
      <c r="C1199" s="0" t="s">
        <v>35</v>
      </c>
      <c r="D1199" s="0" t="s">
        <v>34</v>
      </c>
      <c r="J1199" s="0" t="n">
        <v>52.093505114064</v>
      </c>
      <c r="K1199" s="0" t="n">
        <v>25</v>
      </c>
      <c r="L1199" s="0" t="n">
        <v>60.5724684049916</v>
      </c>
      <c r="M1199" s="0" t="n">
        <v>2.52679179068719</v>
      </c>
      <c r="N1199" s="0" t="n">
        <v>9.99100809271657E-005</v>
      </c>
      <c r="O1199" s="0" t="n">
        <f aca="false">VLOOKUP(D1199,'paramètres CI'!$A$1:$B$6,2)</f>
        <v>0.0424847883250769</v>
      </c>
    </row>
    <row r="1200" customFormat="false" ht="13.8" hidden="false" customHeight="false" outlineLevel="0" collapsed="false">
      <c r="A1200" s="0" t="s">
        <v>19</v>
      </c>
      <c r="B1200" s="0" t="s">
        <v>146</v>
      </c>
      <c r="C1200" s="0" t="s">
        <v>134</v>
      </c>
      <c r="D1200" s="0" t="s">
        <v>43</v>
      </c>
      <c r="J1200" s="0" t="n">
        <v>10</v>
      </c>
      <c r="K1200" s="0" t="n">
        <v>10</v>
      </c>
      <c r="L1200" s="0" t="n">
        <v>41.4143168668573</v>
      </c>
      <c r="M1200" s="0" t="n">
        <v>0.8</v>
      </c>
      <c r="N1200" s="0" t="n">
        <v>0.0574993739336513</v>
      </c>
      <c r="O1200" s="0" t="n">
        <f aca="false">VLOOKUP(D1200,'paramètres CI'!$A$1:$B$6,2)</f>
        <v>0.0935912806596305</v>
      </c>
    </row>
    <row r="1201" customFormat="false" ht="13.8" hidden="false" customHeight="false" outlineLevel="0" collapsed="false">
      <c r="A1201" s="0" t="s">
        <v>19</v>
      </c>
      <c r="B1201" s="0" t="s">
        <v>146</v>
      </c>
      <c r="C1201" s="0" t="s">
        <v>135</v>
      </c>
      <c r="D1201" s="0" t="s">
        <v>43</v>
      </c>
      <c r="J1201" s="0" t="n">
        <v>12</v>
      </c>
      <c r="K1201" s="0" t="n">
        <v>10</v>
      </c>
      <c r="L1201" s="0" t="n">
        <v>41.4143168668573</v>
      </c>
      <c r="M1201" s="0" t="n">
        <v>1</v>
      </c>
      <c r="N1201" s="0" t="n">
        <v>9.99100809271657E-005</v>
      </c>
      <c r="O1201" s="0" t="n">
        <f aca="false">VLOOKUP(D1201,'paramètres CI'!$A$1:$B$6,2)</f>
        <v>0.0935912806596305</v>
      </c>
    </row>
    <row r="1202" customFormat="false" ht="13.8" hidden="false" customHeight="false" outlineLevel="0" collapsed="false">
      <c r="A1202" s="0" t="s">
        <v>19</v>
      </c>
      <c r="B1202" s="0" t="s">
        <v>146</v>
      </c>
      <c r="C1202" s="0" t="s">
        <v>36</v>
      </c>
      <c r="D1202" s="0" t="s">
        <v>37</v>
      </c>
      <c r="J1202" s="0" t="n">
        <v>16.7492806035001</v>
      </c>
      <c r="K1202" s="0" t="n">
        <v>20</v>
      </c>
      <c r="L1202" s="0" t="n">
        <v>52.2843162213251</v>
      </c>
      <c r="M1202" s="0" t="n">
        <v>0.755216071715872</v>
      </c>
      <c r="N1202" s="0" t="n">
        <v>9.99100809271657E-005</v>
      </c>
      <c r="O1202" s="0" t="n">
        <f aca="false">VLOOKUP(D1202,'paramètres CI'!$A$1:$B$6,2)</f>
        <v>0.0385046990211696</v>
      </c>
    </row>
    <row r="1203" customFormat="false" ht="13.8" hidden="false" customHeight="false" outlineLevel="0" collapsed="false">
      <c r="A1203" s="0" t="s">
        <v>19</v>
      </c>
      <c r="B1203" s="0" t="s">
        <v>146</v>
      </c>
      <c r="C1203" s="0" t="s">
        <v>38</v>
      </c>
      <c r="D1203" s="0" t="s">
        <v>39</v>
      </c>
      <c r="J1203" s="0" t="n">
        <v>11.7334688911692</v>
      </c>
      <c r="K1203" s="0" t="n">
        <v>20</v>
      </c>
      <c r="L1203" s="0" t="n">
        <v>60.4605321540074</v>
      </c>
      <c r="M1203" s="0" t="n">
        <v>0.975044637592735</v>
      </c>
      <c r="N1203" s="0" t="n">
        <v>9.99100809271657E-005</v>
      </c>
      <c r="O1203" s="0" t="n">
        <f aca="false">VLOOKUP(D1203,'paramètres CI'!$A$1:$B$6,2)</f>
        <v>0.022045059962018</v>
      </c>
    </row>
    <row r="1204" customFormat="false" ht="13.8" hidden="false" customHeight="false" outlineLevel="0" collapsed="false">
      <c r="A1204" s="0" t="s">
        <v>19</v>
      </c>
      <c r="B1204" s="0" t="s">
        <v>146</v>
      </c>
      <c r="C1204" s="0" t="s">
        <v>40</v>
      </c>
      <c r="D1204" s="0" t="s">
        <v>37</v>
      </c>
      <c r="J1204" s="0" t="n">
        <v>13.3994244828001</v>
      </c>
      <c r="K1204" s="0" t="n">
        <v>20</v>
      </c>
      <c r="L1204" s="0" t="n">
        <v>52.2843162213251</v>
      </c>
      <c r="M1204" s="0" t="n">
        <v>0.681015260154835</v>
      </c>
      <c r="N1204" s="0" t="n">
        <v>0.012124041270484</v>
      </c>
      <c r="O1204" s="0" t="n">
        <f aca="false">VLOOKUP(D1204,'paramètres CI'!$A$1:$B$6,2)</f>
        <v>0.0385046990211696</v>
      </c>
    </row>
    <row r="1205" customFormat="false" ht="13.8" hidden="false" customHeight="false" outlineLevel="0" collapsed="false">
      <c r="A1205" s="0" t="s">
        <v>19</v>
      </c>
      <c r="B1205" s="0" t="s">
        <v>146</v>
      </c>
      <c r="C1205" s="0" t="s">
        <v>41</v>
      </c>
      <c r="D1205" s="0" t="s">
        <v>39</v>
      </c>
      <c r="J1205" s="0" t="n">
        <v>9.38677511293536</v>
      </c>
      <c r="K1205" s="0" t="n">
        <v>20</v>
      </c>
      <c r="L1205" s="0" t="n">
        <v>60.4605321540074</v>
      </c>
      <c r="M1205" s="0" t="n">
        <v>0.644446421203307</v>
      </c>
      <c r="N1205" s="0" t="n">
        <v>0.652104315752779</v>
      </c>
      <c r="O1205" s="0" t="n">
        <f aca="false">VLOOKUP(D1205,'paramètres CI'!$A$1:$B$6,2)</f>
        <v>0.022045059962018</v>
      </c>
    </row>
    <row r="1206" customFormat="false" ht="13.8" hidden="false" customHeight="false" outlineLevel="0" collapsed="false">
      <c r="A1206" s="0" t="s">
        <v>19</v>
      </c>
      <c r="B1206" s="0" t="s">
        <v>146</v>
      </c>
      <c r="C1206" s="0" t="s">
        <v>45</v>
      </c>
      <c r="D1206" s="0" t="s">
        <v>43</v>
      </c>
      <c r="J1206" s="0" t="n">
        <v>10</v>
      </c>
      <c r="K1206" s="0" t="n">
        <v>13</v>
      </c>
      <c r="L1206" s="0" t="n">
        <v>43.5732924486948</v>
      </c>
      <c r="M1206" s="0" t="n">
        <v>0.9</v>
      </c>
      <c r="N1206" s="0" t="n">
        <v>0.0697299743790991</v>
      </c>
      <c r="O1206" s="0" t="n">
        <f aca="false">VLOOKUP(D1206,'paramètres CI'!$A$1:$B$6,2)</f>
        <v>0.0935912806596305</v>
      </c>
    </row>
    <row r="1207" customFormat="false" ht="13.8" hidden="false" customHeight="false" outlineLevel="0" collapsed="false">
      <c r="A1207" s="0" t="s">
        <v>19</v>
      </c>
      <c r="B1207" s="0" t="s">
        <v>146</v>
      </c>
      <c r="C1207" s="0" t="s">
        <v>46</v>
      </c>
      <c r="D1207" s="0" t="s">
        <v>43</v>
      </c>
      <c r="J1207" s="0" t="n">
        <v>12</v>
      </c>
      <c r="K1207" s="0" t="n">
        <v>13</v>
      </c>
      <c r="L1207" s="0" t="n">
        <v>43.5732924486948</v>
      </c>
      <c r="M1207" s="0" t="n">
        <v>1</v>
      </c>
      <c r="N1207" s="0" t="n">
        <v>9.99100809271657E-005</v>
      </c>
      <c r="O1207" s="0" t="n">
        <f aca="false">VLOOKUP(D1207,'paramètres CI'!$A$1:$B$6,2)</f>
        <v>0.0935912806596305</v>
      </c>
    </row>
    <row r="1208" customFormat="false" ht="13.8" hidden="false" customHeight="false" outlineLevel="0" collapsed="false">
      <c r="A1208" s="0" t="s">
        <v>19</v>
      </c>
      <c r="B1208" s="0" t="s">
        <v>146</v>
      </c>
      <c r="C1208" s="0" t="s">
        <v>48</v>
      </c>
      <c r="D1208" s="0" t="s">
        <v>43</v>
      </c>
      <c r="J1208" s="0" t="n">
        <v>25.4192758886499</v>
      </c>
      <c r="K1208" s="0" t="n">
        <v>20</v>
      </c>
      <c r="L1208" s="0" t="n">
        <v>51.3662438776603</v>
      </c>
      <c r="M1208" s="0" t="n">
        <v>2.83861395348837</v>
      </c>
      <c r="N1208" s="0" t="n">
        <v>0.0273822212985445</v>
      </c>
      <c r="O1208" s="0" t="n">
        <f aca="false">VLOOKUP(D1208,'paramètres CI'!$A$1:$B$6,2)</f>
        <v>0.0935912806596305</v>
      </c>
    </row>
    <row r="1209" customFormat="false" ht="13.8" hidden="false" customHeight="false" outlineLevel="0" collapsed="false">
      <c r="A1209" s="0" t="s">
        <v>19</v>
      </c>
      <c r="B1209" s="0" t="s">
        <v>146</v>
      </c>
      <c r="C1209" s="0" t="s">
        <v>49</v>
      </c>
      <c r="D1209" s="0" t="s">
        <v>43</v>
      </c>
      <c r="J1209" s="0" t="n">
        <v>31.7740948608124</v>
      </c>
      <c r="K1209" s="0" t="n">
        <v>20</v>
      </c>
      <c r="L1209" s="0" t="n">
        <v>51.3662438776603</v>
      </c>
      <c r="M1209" s="0" t="n">
        <v>3.40633674418604</v>
      </c>
      <c r="N1209" s="0" t="n">
        <v>9.99100809271657E-005</v>
      </c>
      <c r="O1209" s="0" t="n">
        <f aca="false">VLOOKUP(D1209,'paramètres CI'!$A$1:$B$6,2)</f>
        <v>0.0935912806596305</v>
      </c>
    </row>
    <row r="1210" customFormat="false" ht="13.8" hidden="false" customHeight="false" outlineLevel="0" collapsed="false">
      <c r="A1210" s="0" t="s">
        <v>19</v>
      </c>
      <c r="B1210" s="0" t="s">
        <v>146</v>
      </c>
      <c r="C1210" s="0" t="s">
        <v>55</v>
      </c>
      <c r="D1210" s="0" t="s">
        <v>43</v>
      </c>
      <c r="J1210" s="0" t="n">
        <v>6.05895213567295</v>
      </c>
      <c r="K1210" s="0" t="n">
        <v>17</v>
      </c>
      <c r="L1210" s="0" t="n">
        <v>45.0372687269398</v>
      </c>
      <c r="M1210" s="0" t="n">
        <v>2.75106976744186</v>
      </c>
      <c r="N1210" s="0" t="n">
        <v>0.0138458602319669</v>
      </c>
      <c r="O1210" s="0" t="n">
        <f aca="false">VLOOKUP(D1210,'paramètres CI'!$A$1:$B$6,2)</f>
        <v>0.0935912806596305</v>
      </c>
    </row>
    <row r="1211" customFormat="false" ht="13.8" hidden="false" customHeight="false" outlineLevel="0" collapsed="false">
      <c r="A1211" s="0" t="s">
        <v>19</v>
      </c>
      <c r="B1211" s="0" t="s">
        <v>146</v>
      </c>
      <c r="C1211" s="0" t="s">
        <v>56</v>
      </c>
      <c r="D1211" s="0" t="s">
        <v>43</v>
      </c>
      <c r="J1211" s="0" t="n">
        <v>7.57369016959118</v>
      </c>
      <c r="K1211" s="0" t="n">
        <v>17</v>
      </c>
      <c r="L1211" s="0" t="n">
        <v>45.0372687269398</v>
      </c>
      <c r="M1211" s="0" t="n">
        <v>3.42586046511627</v>
      </c>
      <c r="N1211" s="0" t="n">
        <v>9.99100809271657E-005</v>
      </c>
      <c r="O1211" s="0" t="n">
        <f aca="false">VLOOKUP(D1211,'paramètres CI'!$A$1:$B$6,2)</f>
        <v>0.0935912806596305</v>
      </c>
    </row>
    <row r="1212" customFormat="false" ht="13.8" hidden="false" customHeight="false" outlineLevel="0" collapsed="false">
      <c r="A1212" s="0" t="s">
        <v>19</v>
      </c>
      <c r="B1212" s="0" t="s">
        <v>146</v>
      </c>
      <c r="C1212" s="0" t="s">
        <v>137</v>
      </c>
      <c r="D1212" s="0" t="s">
        <v>39</v>
      </c>
      <c r="J1212" s="0" t="n">
        <v>10</v>
      </c>
      <c r="K1212" s="0" t="n">
        <v>25</v>
      </c>
      <c r="L1212" s="0" t="n">
        <v>86.7930058774068</v>
      </c>
      <c r="M1212" s="0" t="n">
        <v>0.8</v>
      </c>
      <c r="N1212" s="0" t="n">
        <v>0.019444739108863</v>
      </c>
      <c r="O1212" s="0" t="n">
        <f aca="false">VLOOKUP(D1212,'paramètres CI'!$A$1:$B$6,2)</f>
        <v>0.022045059962018</v>
      </c>
    </row>
    <row r="1213" customFormat="false" ht="13.8" hidden="false" customHeight="false" outlineLevel="0" collapsed="false">
      <c r="A1213" s="0" t="s">
        <v>19</v>
      </c>
      <c r="B1213" s="0" t="s">
        <v>146</v>
      </c>
      <c r="C1213" s="0" t="s">
        <v>138</v>
      </c>
      <c r="D1213" s="0" t="s">
        <v>39</v>
      </c>
      <c r="J1213" s="0" t="n">
        <v>12</v>
      </c>
      <c r="K1213" s="0" t="n">
        <v>25</v>
      </c>
      <c r="L1213" s="0" t="n">
        <v>86.7930058774068</v>
      </c>
      <c r="M1213" s="0" t="n">
        <v>1</v>
      </c>
      <c r="N1213" s="0" t="n">
        <v>9.99100809271657E-005</v>
      </c>
      <c r="O1213" s="0" t="n">
        <f aca="false">VLOOKUP(D1213,'paramètres CI'!$A$1:$B$6,2)</f>
        <v>0.022045059962018</v>
      </c>
    </row>
    <row r="1214" customFormat="false" ht="13.8" hidden="false" customHeight="false" outlineLevel="0" collapsed="false">
      <c r="A1214" s="0" t="s">
        <v>19</v>
      </c>
      <c r="B1214" s="0" t="s">
        <v>147</v>
      </c>
      <c r="C1214" s="0" t="s">
        <v>32</v>
      </c>
      <c r="D1214" s="0" t="s">
        <v>34</v>
      </c>
      <c r="J1214" s="0" t="n">
        <v>51.5769102614609</v>
      </c>
      <c r="K1214" s="0" t="n">
        <v>25</v>
      </c>
      <c r="L1214" s="0" t="n">
        <v>86.4246709789156</v>
      </c>
      <c r="M1214" s="0" t="n">
        <v>1.99194660612079</v>
      </c>
      <c r="N1214" s="0" t="n">
        <v>0.00264144023091091</v>
      </c>
      <c r="O1214" s="0" t="n">
        <f aca="false">VLOOKUP(D1214,'paramètres CI'!$A$1:$B$6,2)</f>
        <v>0.0424847883250769</v>
      </c>
    </row>
    <row r="1215" customFormat="false" ht="13.8" hidden="false" customHeight="false" outlineLevel="0" collapsed="false">
      <c r="A1215" s="0" t="s">
        <v>19</v>
      </c>
      <c r="B1215" s="0" t="s">
        <v>147</v>
      </c>
      <c r="C1215" s="0" t="s">
        <v>32</v>
      </c>
      <c r="D1215" s="0" t="s">
        <v>33</v>
      </c>
      <c r="J1215" s="0" t="n">
        <v>54.1085722727529</v>
      </c>
      <c r="K1215" s="0" t="n">
        <v>25</v>
      </c>
      <c r="L1215" s="0" t="n">
        <v>92.0731682471515</v>
      </c>
      <c r="M1215" s="0" t="n">
        <v>1.6120995736998</v>
      </c>
      <c r="N1215" s="0" t="n">
        <v>0.108274008139563</v>
      </c>
      <c r="O1215" s="0" t="n">
        <f aca="false">VLOOKUP(D1215,'paramètres CI'!$A$1:$B$6,2)</f>
        <v>0.033584731604575</v>
      </c>
    </row>
    <row r="1216" customFormat="false" ht="13.8" hidden="false" customHeight="false" outlineLevel="0" collapsed="false">
      <c r="A1216" s="0" t="s">
        <v>19</v>
      </c>
      <c r="B1216" s="0" t="s">
        <v>147</v>
      </c>
      <c r="C1216" s="0" t="s">
        <v>35</v>
      </c>
      <c r="D1216" s="0" t="s">
        <v>33</v>
      </c>
      <c r="J1216" s="0" t="n">
        <v>67.6357153409411</v>
      </c>
      <c r="K1216" s="0" t="n">
        <v>25</v>
      </c>
      <c r="L1216" s="0" t="n">
        <v>92.0731682471515</v>
      </c>
      <c r="M1216" s="0" t="n">
        <v>2.07683426808507</v>
      </c>
      <c r="N1216" s="0" t="n">
        <v>9.99200639488412E-005</v>
      </c>
      <c r="O1216" s="0" t="n">
        <f aca="false">VLOOKUP(D1216,'paramètres CI'!$A$1:$B$6,2)</f>
        <v>0.033584731604575</v>
      </c>
    </row>
    <row r="1217" customFormat="false" ht="13.8" hidden="false" customHeight="false" outlineLevel="0" collapsed="false">
      <c r="A1217" s="0" t="s">
        <v>19</v>
      </c>
      <c r="B1217" s="0" t="s">
        <v>147</v>
      </c>
      <c r="C1217" s="0" t="s">
        <v>35</v>
      </c>
      <c r="D1217" s="0" t="s">
        <v>34</v>
      </c>
      <c r="J1217" s="0" t="n">
        <v>64.4711378268262</v>
      </c>
      <c r="K1217" s="0" t="n">
        <v>25</v>
      </c>
      <c r="L1217" s="0" t="n">
        <v>86.4246709789156</v>
      </c>
      <c r="M1217" s="0" t="n">
        <v>2.55098941951018</v>
      </c>
      <c r="N1217" s="0" t="n">
        <v>9.99200639488412E-005</v>
      </c>
      <c r="O1217" s="0" t="n">
        <f aca="false">VLOOKUP(D1217,'paramètres CI'!$A$1:$B$6,2)</f>
        <v>0.0424847883250769</v>
      </c>
    </row>
    <row r="1218" customFormat="false" ht="13.8" hidden="false" customHeight="false" outlineLevel="0" collapsed="false">
      <c r="A1218" s="0" t="s">
        <v>19</v>
      </c>
      <c r="B1218" s="0" t="s">
        <v>147</v>
      </c>
      <c r="C1218" s="0" t="s">
        <v>134</v>
      </c>
      <c r="D1218" s="0" t="s">
        <v>43</v>
      </c>
      <c r="J1218" s="0" t="n">
        <v>10</v>
      </c>
      <c r="K1218" s="0" t="n">
        <v>10</v>
      </c>
      <c r="L1218" s="0" t="n">
        <v>65.5976357847693</v>
      </c>
      <c r="M1218" s="0" t="n">
        <v>0.8</v>
      </c>
      <c r="N1218" s="0" t="n">
        <v>0.115357510261507</v>
      </c>
      <c r="O1218" s="0" t="n">
        <f aca="false">VLOOKUP(D1218,'paramètres CI'!$A$1:$B$6,2)</f>
        <v>0.0935912806596305</v>
      </c>
    </row>
    <row r="1219" customFormat="false" ht="13.8" hidden="false" customHeight="false" outlineLevel="0" collapsed="false">
      <c r="A1219" s="0" t="s">
        <v>19</v>
      </c>
      <c r="B1219" s="0" t="s">
        <v>147</v>
      </c>
      <c r="C1219" s="0" t="s">
        <v>135</v>
      </c>
      <c r="D1219" s="0" t="s">
        <v>43</v>
      </c>
      <c r="J1219" s="0" t="n">
        <v>12</v>
      </c>
      <c r="K1219" s="0" t="n">
        <v>10</v>
      </c>
      <c r="L1219" s="0" t="n">
        <v>65.5976357847693</v>
      </c>
      <c r="M1219" s="0" t="n">
        <v>1</v>
      </c>
      <c r="N1219" s="0" t="n">
        <v>9.99200639488412E-005</v>
      </c>
      <c r="O1219" s="0" t="n">
        <f aca="false">VLOOKUP(D1219,'paramètres CI'!$A$1:$B$6,2)</f>
        <v>0.0935912806596305</v>
      </c>
    </row>
    <row r="1220" customFormat="false" ht="13.8" hidden="false" customHeight="false" outlineLevel="0" collapsed="false">
      <c r="A1220" s="0" t="s">
        <v>19</v>
      </c>
      <c r="B1220" s="0" t="s">
        <v>147</v>
      </c>
      <c r="C1220" s="0" t="s">
        <v>36</v>
      </c>
      <c r="D1220" s="0" t="s">
        <v>37</v>
      </c>
      <c r="J1220" s="0" t="n">
        <v>44.691293080766</v>
      </c>
      <c r="K1220" s="0" t="n">
        <v>20</v>
      </c>
      <c r="L1220" s="0" t="n">
        <v>91.4815835476582</v>
      </c>
      <c r="M1220" s="0" t="n">
        <v>0.7490260589865</v>
      </c>
      <c r="N1220" s="0" t="n">
        <v>9.99200639488412E-005</v>
      </c>
      <c r="O1220" s="0" t="n">
        <f aca="false">VLOOKUP(D1220,'paramètres CI'!$A$1:$B$6,2)</f>
        <v>0.0385046990211696</v>
      </c>
    </row>
    <row r="1221" customFormat="false" ht="13.8" hidden="false" customHeight="false" outlineLevel="0" collapsed="false">
      <c r="A1221" s="0" t="s">
        <v>19</v>
      </c>
      <c r="B1221" s="0" t="s">
        <v>147</v>
      </c>
      <c r="C1221" s="0" t="s">
        <v>38</v>
      </c>
      <c r="D1221" s="0" t="s">
        <v>39</v>
      </c>
      <c r="J1221" s="0" t="n">
        <v>29.8167203915767</v>
      </c>
      <c r="K1221" s="0" t="n">
        <v>20</v>
      </c>
      <c r="L1221" s="0" t="n">
        <v>97.7920128834226</v>
      </c>
      <c r="M1221" s="0" t="n">
        <v>0.967670956443456</v>
      </c>
      <c r="N1221" s="0" t="n">
        <v>9.99200639488412E-005</v>
      </c>
      <c r="O1221" s="0" t="n">
        <f aca="false">VLOOKUP(D1221,'paramètres CI'!$A$1:$B$6,2)</f>
        <v>0.022045059962018</v>
      </c>
    </row>
    <row r="1222" customFormat="false" ht="13.8" hidden="false" customHeight="false" outlineLevel="0" collapsed="false">
      <c r="A1222" s="0" t="s">
        <v>19</v>
      </c>
      <c r="B1222" s="0" t="s">
        <v>147</v>
      </c>
      <c r="C1222" s="0" t="s">
        <v>40</v>
      </c>
      <c r="D1222" s="0" t="s">
        <v>37</v>
      </c>
      <c r="J1222" s="0" t="n">
        <v>35.7530344646128</v>
      </c>
      <c r="K1222" s="0" t="n">
        <v>20</v>
      </c>
      <c r="L1222" s="0" t="n">
        <v>91.4815835476582</v>
      </c>
      <c r="M1222" s="0" t="n">
        <v>0.671282577441822</v>
      </c>
      <c r="N1222" s="0" t="n">
        <v>0.0215070897233446</v>
      </c>
      <c r="O1222" s="0" t="n">
        <f aca="false">VLOOKUP(D1222,'paramètres CI'!$A$1:$B$6,2)</f>
        <v>0.0385046990211696</v>
      </c>
    </row>
    <row r="1223" customFormat="false" ht="13.8" hidden="false" customHeight="false" outlineLevel="0" collapsed="false">
      <c r="A1223" s="0" t="s">
        <v>19</v>
      </c>
      <c r="B1223" s="0" t="s">
        <v>147</v>
      </c>
      <c r="C1223" s="0" t="s">
        <v>41</v>
      </c>
      <c r="D1223" s="0" t="s">
        <v>39</v>
      </c>
      <c r="J1223" s="0" t="n">
        <v>23.8533763132614</v>
      </c>
      <c r="K1223" s="0" t="n">
        <v>20</v>
      </c>
      <c r="L1223" s="0" t="n">
        <v>97.7920128834226</v>
      </c>
      <c r="M1223" s="0" t="n">
        <v>0.628252220221798</v>
      </c>
      <c r="N1223" s="0" t="n">
        <v>0.259813324096969</v>
      </c>
      <c r="O1223" s="0" t="n">
        <f aca="false">VLOOKUP(D1223,'paramètres CI'!$A$1:$B$6,2)</f>
        <v>0.022045059962018</v>
      </c>
    </row>
    <row r="1224" customFormat="false" ht="13.8" hidden="false" customHeight="false" outlineLevel="0" collapsed="false">
      <c r="A1224" s="0" t="s">
        <v>19</v>
      </c>
      <c r="B1224" s="0" t="s">
        <v>147</v>
      </c>
      <c r="C1224" s="0" t="s">
        <v>45</v>
      </c>
      <c r="D1224" s="0" t="s">
        <v>43</v>
      </c>
      <c r="J1224" s="0" t="n">
        <v>10</v>
      </c>
      <c r="K1224" s="0" t="n">
        <v>13</v>
      </c>
      <c r="L1224" s="0" t="n">
        <v>64.98836370419</v>
      </c>
      <c r="M1224" s="0" t="n">
        <v>0.9</v>
      </c>
      <c r="N1224" s="0" t="n">
        <v>0.137650823908025</v>
      </c>
      <c r="O1224" s="0" t="n">
        <f aca="false">VLOOKUP(D1224,'paramètres CI'!$A$1:$B$6,2)</f>
        <v>0.0935912806596305</v>
      </c>
    </row>
    <row r="1225" customFormat="false" ht="13.8" hidden="false" customHeight="false" outlineLevel="0" collapsed="false">
      <c r="A1225" s="0" t="s">
        <v>19</v>
      </c>
      <c r="B1225" s="0" t="s">
        <v>147</v>
      </c>
      <c r="C1225" s="0" t="s">
        <v>46</v>
      </c>
      <c r="D1225" s="0" t="s">
        <v>43</v>
      </c>
      <c r="J1225" s="0" t="n">
        <v>12</v>
      </c>
      <c r="K1225" s="0" t="n">
        <v>13</v>
      </c>
      <c r="L1225" s="0" t="n">
        <v>64.98836370419</v>
      </c>
      <c r="M1225" s="0" t="n">
        <v>1</v>
      </c>
      <c r="N1225" s="0" t="n">
        <v>9.99200639488412E-005</v>
      </c>
      <c r="O1225" s="0" t="n">
        <f aca="false">VLOOKUP(D1225,'paramètres CI'!$A$1:$B$6,2)</f>
        <v>0.0935912806596305</v>
      </c>
    </row>
    <row r="1226" customFormat="false" ht="13.8" hidden="false" customHeight="false" outlineLevel="0" collapsed="false">
      <c r="A1226" s="0" t="s">
        <v>19</v>
      </c>
      <c r="B1226" s="0" t="s">
        <v>147</v>
      </c>
      <c r="C1226" s="0" t="s">
        <v>48</v>
      </c>
      <c r="D1226" s="0" t="s">
        <v>43</v>
      </c>
      <c r="J1226" s="0" t="n">
        <v>59.3881717383901</v>
      </c>
      <c r="K1226" s="0" t="n">
        <v>20</v>
      </c>
      <c r="L1226" s="0" t="n">
        <v>72.1836361258152</v>
      </c>
      <c r="M1226" s="0" t="n">
        <v>2.83861395348837</v>
      </c>
      <c r="N1226" s="0" t="n">
        <v>0.0830738478267102</v>
      </c>
      <c r="O1226" s="0" t="n">
        <f aca="false">VLOOKUP(D1226,'paramètres CI'!$A$1:$B$6,2)</f>
        <v>0.0935912806596305</v>
      </c>
    </row>
    <row r="1227" customFormat="false" ht="13.8" hidden="false" customHeight="false" outlineLevel="0" collapsed="false">
      <c r="A1227" s="0" t="s">
        <v>19</v>
      </c>
      <c r="B1227" s="0" t="s">
        <v>147</v>
      </c>
      <c r="C1227" s="0" t="s">
        <v>49</v>
      </c>
      <c r="D1227" s="0" t="s">
        <v>43</v>
      </c>
      <c r="J1227" s="0" t="n">
        <v>74.2352146729876</v>
      </c>
      <c r="K1227" s="0" t="n">
        <v>20</v>
      </c>
      <c r="L1227" s="0" t="n">
        <v>72.1836361258152</v>
      </c>
      <c r="M1227" s="0" t="n">
        <v>3.40633674418604</v>
      </c>
      <c r="N1227" s="0" t="n">
        <v>9.99200639488412E-005</v>
      </c>
      <c r="O1227" s="0" t="n">
        <f aca="false">VLOOKUP(D1227,'paramètres CI'!$A$1:$B$6,2)</f>
        <v>0.0935912806596305</v>
      </c>
    </row>
    <row r="1228" customFormat="false" ht="13.8" hidden="false" customHeight="false" outlineLevel="0" collapsed="false">
      <c r="A1228" s="0" t="s">
        <v>19</v>
      </c>
      <c r="B1228" s="0" t="s">
        <v>147</v>
      </c>
      <c r="C1228" s="0" t="s">
        <v>137</v>
      </c>
      <c r="D1228" s="0" t="s">
        <v>39</v>
      </c>
      <c r="J1228" s="0" t="n">
        <v>10</v>
      </c>
      <c r="K1228" s="0" t="n">
        <v>25</v>
      </c>
      <c r="L1228" s="0" t="n">
        <v>118.001710882342</v>
      </c>
      <c r="M1228" s="0" t="n">
        <v>0.8</v>
      </c>
      <c r="N1228" s="0" t="n">
        <v>0.27088259530138</v>
      </c>
      <c r="O1228" s="0" t="n">
        <f aca="false">VLOOKUP(D1228,'paramètres CI'!$A$1:$B$6,2)</f>
        <v>0.022045059962018</v>
      </c>
    </row>
    <row r="1229" customFormat="false" ht="13.8" hidden="false" customHeight="false" outlineLevel="0" collapsed="false">
      <c r="A1229" s="0" t="s">
        <v>19</v>
      </c>
      <c r="B1229" s="0" t="s">
        <v>147</v>
      </c>
      <c r="C1229" s="0" t="s">
        <v>138</v>
      </c>
      <c r="D1229" s="0" t="s">
        <v>39</v>
      </c>
      <c r="J1229" s="0" t="n">
        <v>12</v>
      </c>
      <c r="K1229" s="0" t="n">
        <v>25</v>
      </c>
      <c r="L1229" s="0" t="n">
        <v>118.001710882342</v>
      </c>
      <c r="M1229" s="0" t="n">
        <v>1</v>
      </c>
      <c r="N1229" s="0" t="n">
        <v>9.99200639488412E-005</v>
      </c>
      <c r="O1229" s="0" t="n">
        <f aca="false">VLOOKUP(D1229,'paramètres CI'!$A$1:$B$6,2)</f>
        <v>0.022045059962018</v>
      </c>
    </row>
    <row r="1230" customFormat="false" ht="13.8" hidden="false" customHeight="false" outlineLevel="0" collapsed="false">
      <c r="A1230" s="0" t="s">
        <v>19</v>
      </c>
      <c r="B1230" s="0" t="s">
        <v>148</v>
      </c>
      <c r="C1230" s="0" t="s">
        <v>32</v>
      </c>
      <c r="D1230" s="0" t="s">
        <v>34</v>
      </c>
      <c r="J1230" s="0" t="n">
        <v>85.209903894996</v>
      </c>
      <c r="K1230" s="0" t="n">
        <v>25</v>
      </c>
      <c r="L1230" s="0" t="n">
        <v>117.602231946524</v>
      </c>
      <c r="M1230" s="0" t="n">
        <v>1.9430695220217</v>
      </c>
      <c r="N1230" s="0" t="n">
        <v>0.0390509565980713</v>
      </c>
      <c r="O1230" s="0" t="n">
        <f aca="false">VLOOKUP(D1230,'paramètres CI'!$A$1:$B$6,2)</f>
        <v>0.0424847883250769</v>
      </c>
    </row>
    <row r="1231" customFormat="false" ht="13.8" hidden="false" customHeight="false" outlineLevel="0" collapsed="false">
      <c r="A1231" s="0" t="s">
        <v>19</v>
      </c>
      <c r="B1231" s="0" t="s">
        <v>148</v>
      </c>
      <c r="C1231" s="0" t="s">
        <v>32</v>
      </c>
      <c r="D1231" s="0" t="s">
        <v>33</v>
      </c>
      <c r="J1231" s="0" t="n">
        <v>80.8744491511289</v>
      </c>
      <c r="K1231" s="0" t="n">
        <v>25</v>
      </c>
      <c r="L1231" s="0" t="n">
        <v>100.35478731863</v>
      </c>
      <c r="M1231" s="0" t="n">
        <v>1.79273299838935</v>
      </c>
      <c r="N1231" s="0" t="n">
        <v>0.0663074214904122</v>
      </c>
      <c r="O1231" s="0" t="n">
        <f aca="false">VLOOKUP(D1231,'paramètres CI'!$A$1:$B$6,2)</f>
        <v>0.033584731604575</v>
      </c>
    </row>
    <row r="1232" customFormat="false" ht="13.8" hidden="false" customHeight="false" outlineLevel="0" collapsed="false">
      <c r="A1232" s="0" t="s">
        <v>19</v>
      </c>
      <c r="B1232" s="0" t="s">
        <v>148</v>
      </c>
      <c r="C1232" s="0" t="s">
        <v>35</v>
      </c>
      <c r="D1232" s="0" t="s">
        <v>33</v>
      </c>
      <c r="J1232" s="0" t="n">
        <v>101.093061438911</v>
      </c>
      <c r="K1232" s="0" t="n">
        <v>25</v>
      </c>
      <c r="L1232" s="0" t="n">
        <v>100.35478731863</v>
      </c>
      <c r="M1232" s="0" t="n">
        <v>2.29474255780346</v>
      </c>
      <c r="N1232" s="0" t="n">
        <v>9.99200639488412E-005</v>
      </c>
      <c r="O1232" s="0" t="n">
        <f aca="false">VLOOKUP(D1232,'paramètres CI'!$A$1:$B$6,2)</f>
        <v>0.033584731604575</v>
      </c>
    </row>
    <row r="1233" customFormat="false" ht="13.8" hidden="false" customHeight="false" outlineLevel="0" collapsed="false">
      <c r="A1233" s="0" t="s">
        <v>19</v>
      </c>
      <c r="B1233" s="0" t="s">
        <v>148</v>
      </c>
      <c r="C1233" s="0" t="s">
        <v>35</v>
      </c>
      <c r="D1233" s="0" t="s">
        <v>34</v>
      </c>
      <c r="J1233" s="0" t="n">
        <v>106.512379868745</v>
      </c>
      <c r="K1233" s="0" t="n">
        <v>25</v>
      </c>
      <c r="L1233" s="0" t="n">
        <v>117.602231946524</v>
      </c>
      <c r="M1233" s="0" t="n">
        <v>2.48882265586911</v>
      </c>
      <c r="N1233" s="0" t="n">
        <v>9.99200639488412E-005</v>
      </c>
      <c r="O1233" s="0" t="n">
        <f aca="false">VLOOKUP(D1233,'paramètres CI'!$A$1:$B$6,2)</f>
        <v>0.0424847883250769</v>
      </c>
    </row>
    <row r="1234" customFormat="false" ht="13.8" hidden="false" customHeight="false" outlineLevel="0" collapsed="false">
      <c r="A1234" s="0" t="s">
        <v>19</v>
      </c>
      <c r="B1234" s="0" t="s">
        <v>148</v>
      </c>
      <c r="C1234" s="0" t="s">
        <v>134</v>
      </c>
      <c r="D1234" s="0" t="s">
        <v>43</v>
      </c>
      <c r="J1234" s="0" t="n">
        <v>10</v>
      </c>
      <c r="K1234" s="0" t="n">
        <v>10</v>
      </c>
      <c r="L1234" s="0" t="n">
        <v>88.8450293804556</v>
      </c>
      <c r="M1234" s="0" t="n">
        <v>0.8</v>
      </c>
      <c r="N1234" s="0" t="n">
        <v>0.139472233321414</v>
      </c>
      <c r="O1234" s="0" t="n">
        <f aca="false">VLOOKUP(D1234,'paramètres CI'!$A$1:$B$6,2)</f>
        <v>0.0935912806596305</v>
      </c>
    </row>
    <row r="1235" customFormat="false" ht="13.8" hidden="false" customHeight="false" outlineLevel="0" collapsed="false">
      <c r="A1235" s="0" t="s">
        <v>19</v>
      </c>
      <c r="B1235" s="0" t="s">
        <v>148</v>
      </c>
      <c r="C1235" s="0" t="s">
        <v>135</v>
      </c>
      <c r="D1235" s="0" t="s">
        <v>43</v>
      </c>
      <c r="J1235" s="0" t="n">
        <v>12</v>
      </c>
      <c r="K1235" s="0" t="n">
        <v>10</v>
      </c>
      <c r="L1235" s="0" t="n">
        <v>88.8450293804556</v>
      </c>
      <c r="M1235" s="0" t="n">
        <v>1</v>
      </c>
      <c r="N1235" s="0" t="n">
        <v>9.99200639488412E-005</v>
      </c>
      <c r="O1235" s="0" t="n">
        <f aca="false">VLOOKUP(D1235,'paramètres CI'!$A$1:$B$6,2)</f>
        <v>0.0935912806596305</v>
      </c>
    </row>
    <row r="1236" customFormat="false" ht="13.8" hidden="false" customHeight="false" outlineLevel="0" collapsed="false">
      <c r="A1236" s="0" t="s">
        <v>19</v>
      </c>
      <c r="B1236" s="0" t="s">
        <v>148</v>
      </c>
      <c r="C1236" s="0" t="s">
        <v>36</v>
      </c>
      <c r="D1236" s="0" t="s">
        <v>37</v>
      </c>
      <c r="J1236" s="0" t="n">
        <v>80.320685321358</v>
      </c>
      <c r="K1236" s="0" t="n">
        <v>20</v>
      </c>
      <c r="L1236" s="0" t="n">
        <v>96.3336793597921</v>
      </c>
      <c r="M1236" s="0" t="n">
        <v>0.742139648316257</v>
      </c>
      <c r="N1236" s="0" t="n">
        <v>9.99200639488412E-005</v>
      </c>
      <c r="O1236" s="0" t="n">
        <f aca="false">VLOOKUP(D1236,'paramètres CI'!$A$1:$B$6,2)</f>
        <v>0.0385046990211696</v>
      </c>
    </row>
    <row r="1237" customFormat="false" ht="13.8" hidden="false" customHeight="false" outlineLevel="0" collapsed="false">
      <c r="A1237" s="0" t="s">
        <v>19</v>
      </c>
      <c r="B1237" s="0" t="s">
        <v>148</v>
      </c>
      <c r="C1237" s="0" t="s">
        <v>38</v>
      </c>
      <c r="D1237" s="0" t="s">
        <v>39</v>
      </c>
      <c r="J1237" s="0" t="n">
        <v>62.1952839301098</v>
      </c>
      <c r="K1237" s="0" t="n">
        <v>20</v>
      </c>
      <c r="L1237" s="0" t="n">
        <v>172.466519758634</v>
      </c>
      <c r="M1237" s="0" t="n">
        <v>0.960914373299092</v>
      </c>
      <c r="N1237" s="0" t="n">
        <v>9.99200639488412E-005</v>
      </c>
      <c r="O1237" s="0" t="n">
        <f aca="false">VLOOKUP(D1237,'paramètres CI'!$A$1:$B$6,2)</f>
        <v>0.022045059962018</v>
      </c>
    </row>
    <row r="1238" customFormat="false" ht="13.8" hidden="false" customHeight="false" outlineLevel="0" collapsed="false">
      <c r="A1238" s="0" t="s">
        <v>19</v>
      </c>
      <c r="B1238" s="0" t="s">
        <v>148</v>
      </c>
      <c r="C1238" s="0" t="s">
        <v>40</v>
      </c>
      <c r="D1238" s="0" t="s">
        <v>37</v>
      </c>
      <c r="J1238" s="0" t="n">
        <v>64.2565482570864</v>
      </c>
      <c r="K1238" s="0" t="n">
        <v>20</v>
      </c>
      <c r="L1238" s="0" t="n">
        <v>96.3336793597921</v>
      </c>
      <c r="M1238" s="0" t="n">
        <v>0.658767878116213</v>
      </c>
      <c r="N1238" s="0" t="n">
        <v>0.0330065924401202</v>
      </c>
      <c r="O1238" s="0" t="n">
        <f aca="false">VLOOKUP(D1238,'paramètres CI'!$A$1:$B$6,2)</f>
        <v>0.0385046990211696</v>
      </c>
    </row>
    <row r="1239" customFormat="false" ht="13.8" hidden="false" customHeight="false" outlineLevel="0" collapsed="false">
      <c r="A1239" s="0" t="s">
        <v>19</v>
      </c>
      <c r="B1239" s="0" t="s">
        <v>148</v>
      </c>
      <c r="C1239" s="0" t="s">
        <v>41</v>
      </c>
      <c r="D1239" s="0" t="s">
        <v>39</v>
      </c>
      <c r="J1239" s="0" t="n">
        <v>49.7562271440878</v>
      </c>
      <c r="K1239" s="0" t="n">
        <v>20</v>
      </c>
      <c r="L1239" s="0" t="n">
        <v>172.466519758634</v>
      </c>
      <c r="M1239" s="0" t="n">
        <v>0.615913521062735</v>
      </c>
      <c r="N1239" s="0" t="n">
        <v>0.189642771489693</v>
      </c>
      <c r="O1239" s="0" t="n">
        <f aca="false">VLOOKUP(D1239,'paramètres CI'!$A$1:$B$6,2)</f>
        <v>0.022045059962018</v>
      </c>
    </row>
    <row r="1240" customFormat="false" ht="13.8" hidden="false" customHeight="false" outlineLevel="0" collapsed="false">
      <c r="A1240" s="0" t="s">
        <v>19</v>
      </c>
      <c r="B1240" s="0" t="s">
        <v>148</v>
      </c>
      <c r="C1240" s="0" t="s">
        <v>45</v>
      </c>
      <c r="D1240" s="0" t="s">
        <v>43</v>
      </c>
      <c r="J1240" s="0" t="n">
        <v>10</v>
      </c>
      <c r="K1240" s="0" t="n">
        <v>13</v>
      </c>
      <c r="L1240" s="0" t="n">
        <v>94.6301512199808</v>
      </c>
      <c r="M1240" s="0" t="n">
        <v>0.9</v>
      </c>
      <c r="N1240" s="0" t="n">
        <v>0.201708451580014</v>
      </c>
      <c r="O1240" s="0" t="n">
        <f aca="false">VLOOKUP(D1240,'paramètres CI'!$A$1:$B$6,2)</f>
        <v>0.0935912806596305</v>
      </c>
    </row>
    <row r="1241" customFormat="false" ht="13.8" hidden="false" customHeight="false" outlineLevel="0" collapsed="false">
      <c r="A1241" s="0" t="s">
        <v>19</v>
      </c>
      <c r="B1241" s="0" t="s">
        <v>148</v>
      </c>
      <c r="C1241" s="0" t="s">
        <v>46</v>
      </c>
      <c r="D1241" s="0" t="s">
        <v>43</v>
      </c>
      <c r="J1241" s="0" t="n">
        <v>12</v>
      </c>
      <c r="K1241" s="0" t="n">
        <v>13</v>
      </c>
      <c r="L1241" s="0" t="n">
        <v>94.6301512199808</v>
      </c>
      <c r="M1241" s="0" t="n">
        <v>1</v>
      </c>
      <c r="N1241" s="0" t="n">
        <v>9.99200639488412E-005</v>
      </c>
      <c r="O1241" s="0" t="n">
        <f aca="false">VLOOKUP(D1241,'paramètres CI'!$A$1:$B$6,2)</f>
        <v>0.0935912806596305</v>
      </c>
    </row>
    <row r="1242" customFormat="false" ht="13.8" hidden="false" customHeight="false" outlineLevel="0" collapsed="false">
      <c r="A1242" s="0" t="s">
        <v>19</v>
      </c>
      <c r="B1242" s="0" t="s">
        <v>148</v>
      </c>
      <c r="C1242" s="0" t="s">
        <v>48</v>
      </c>
      <c r="D1242" s="0" t="s">
        <v>43</v>
      </c>
      <c r="J1242" s="0" t="n">
        <v>51.3294474791292</v>
      </c>
      <c r="K1242" s="0" t="n">
        <v>20</v>
      </c>
      <c r="L1242" s="0" t="n">
        <v>105.769278245996</v>
      </c>
      <c r="M1242" s="0" t="n">
        <v>2.84291162790697</v>
      </c>
      <c r="N1242" s="0" t="n">
        <v>0.119001248674887</v>
      </c>
      <c r="O1242" s="0" t="n">
        <f aca="false">VLOOKUP(D1242,'paramètres CI'!$A$1:$B$6,2)</f>
        <v>0.0935912806596305</v>
      </c>
    </row>
    <row r="1243" customFormat="false" ht="13.8" hidden="false" customHeight="false" outlineLevel="0" collapsed="false">
      <c r="A1243" s="0" t="s">
        <v>19</v>
      </c>
      <c r="B1243" s="0" t="s">
        <v>148</v>
      </c>
      <c r="C1243" s="0" t="s">
        <v>49</v>
      </c>
      <c r="D1243" s="0" t="s">
        <v>43</v>
      </c>
      <c r="J1243" s="0" t="n">
        <v>64.1618093489115</v>
      </c>
      <c r="K1243" s="0" t="n">
        <v>20</v>
      </c>
      <c r="L1243" s="0" t="n">
        <v>105.769278245996</v>
      </c>
      <c r="M1243" s="0" t="n">
        <v>3.41149395348837</v>
      </c>
      <c r="N1243" s="0" t="n">
        <v>9.99200639488412E-005</v>
      </c>
      <c r="O1243" s="0" t="n">
        <f aca="false">VLOOKUP(D1243,'paramètres CI'!$A$1:$B$6,2)</f>
        <v>0.0935912806596305</v>
      </c>
    </row>
    <row r="1244" customFormat="false" ht="13.8" hidden="false" customHeight="false" outlineLevel="0" collapsed="false">
      <c r="A1244" s="0" t="s">
        <v>19</v>
      </c>
      <c r="B1244" s="0" t="s">
        <v>148</v>
      </c>
      <c r="C1244" s="0" t="s">
        <v>137</v>
      </c>
      <c r="D1244" s="0" t="s">
        <v>39</v>
      </c>
      <c r="J1244" s="0" t="n">
        <v>10</v>
      </c>
      <c r="K1244" s="0" t="n">
        <v>25</v>
      </c>
      <c r="L1244" s="0" t="n">
        <v>203.349579339189</v>
      </c>
      <c r="M1244" s="0" t="n">
        <v>0.8</v>
      </c>
      <c r="N1244" s="0" t="n">
        <v>0.211010963893798</v>
      </c>
      <c r="O1244" s="0" t="n">
        <f aca="false">VLOOKUP(D1244,'paramètres CI'!$A$1:$B$6,2)</f>
        <v>0.022045059962018</v>
      </c>
    </row>
    <row r="1245" customFormat="false" ht="13.8" hidden="false" customHeight="false" outlineLevel="0" collapsed="false">
      <c r="A1245" s="0" t="s">
        <v>19</v>
      </c>
      <c r="B1245" s="0" t="s">
        <v>148</v>
      </c>
      <c r="C1245" s="0" t="s">
        <v>138</v>
      </c>
      <c r="D1245" s="0" t="s">
        <v>39</v>
      </c>
      <c r="J1245" s="0" t="n">
        <v>12</v>
      </c>
      <c r="K1245" s="0" t="n">
        <v>25</v>
      </c>
      <c r="L1245" s="0" t="n">
        <v>203.349579339189</v>
      </c>
      <c r="M1245" s="0" t="n">
        <v>1</v>
      </c>
      <c r="N1245" s="0" t="n">
        <v>9.99200639488412E-005</v>
      </c>
      <c r="O1245" s="0" t="n">
        <f aca="false">VLOOKUP(D1245,'paramètres CI'!$A$1:$B$6,2)</f>
        <v>0.022045059962018</v>
      </c>
    </row>
    <row r="1246" customFormat="false" ht="13.8" hidden="false" customHeight="false" outlineLevel="0" collapsed="false">
      <c r="A1246" s="0" t="s">
        <v>20</v>
      </c>
      <c r="B1246" s="0" t="s">
        <v>149</v>
      </c>
      <c r="C1246" s="0" t="s">
        <v>149</v>
      </c>
      <c r="D1246" s="0" t="s">
        <v>33</v>
      </c>
      <c r="J1246" s="0" t="n">
        <v>30.6911473981075</v>
      </c>
      <c r="K1246" s="0" t="n">
        <v>20</v>
      </c>
      <c r="L1246" s="0" t="n">
        <v>173.66620947807</v>
      </c>
      <c r="M1246" s="0" t="n">
        <v>1</v>
      </c>
      <c r="N1246" s="0" t="n">
        <v>0.0410322531741762</v>
      </c>
      <c r="O1246" s="0" t="n">
        <f aca="false">VLOOKUP(D1246,'paramètres CI'!$A$1:$B$6,2)</f>
        <v>0.033584731604575</v>
      </c>
    </row>
    <row r="1247" customFormat="false" ht="13.8" hidden="false" customHeight="false" outlineLevel="0" collapsed="false">
      <c r="A1247" s="0" t="s">
        <v>20</v>
      </c>
      <c r="B1247" s="0" t="s">
        <v>149</v>
      </c>
      <c r="C1247" s="0" t="s">
        <v>149</v>
      </c>
      <c r="D1247" s="0" t="s">
        <v>43</v>
      </c>
      <c r="J1247" s="0" t="n">
        <v>30.6911473981075</v>
      </c>
      <c r="K1247" s="0" t="n">
        <v>20</v>
      </c>
      <c r="L1247" s="0" t="n">
        <v>54.9850709687843</v>
      </c>
      <c r="M1247" s="0" t="n">
        <v>1</v>
      </c>
      <c r="N1247" s="0" t="n">
        <v>0.328488407125698</v>
      </c>
      <c r="O1247" s="0" t="n">
        <f aca="false">VLOOKUP(D1247,'paramètres CI'!$A$1:$B$6,2)</f>
        <v>0.0935912806596305</v>
      </c>
    </row>
    <row r="1248" customFormat="false" ht="13.8" hidden="false" customHeight="false" outlineLevel="0" collapsed="false">
      <c r="A1248" s="0" t="s">
        <v>20</v>
      </c>
      <c r="B1248" s="0" t="s">
        <v>149</v>
      </c>
      <c r="C1248" s="0" t="s">
        <v>149</v>
      </c>
      <c r="D1248" s="0" t="s">
        <v>37</v>
      </c>
      <c r="J1248" s="0" t="n">
        <v>30.6911473981075</v>
      </c>
      <c r="K1248" s="0" t="n">
        <v>20</v>
      </c>
      <c r="L1248" s="0" t="n">
        <v>209.862163362091</v>
      </c>
      <c r="M1248" s="0" t="n">
        <v>1</v>
      </c>
      <c r="N1248" s="0" t="n">
        <v>0.0839672687525388</v>
      </c>
      <c r="O1248" s="0" t="n">
        <f aca="false">VLOOKUP(D1248,'paramètres CI'!$A$1:$B$6,2)</f>
        <v>0.0385046990211696</v>
      </c>
    </row>
    <row r="1249" customFormat="false" ht="13.8" hidden="false" customHeight="false" outlineLevel="0" collapsed="false">
      <c r="A1249" s="0" t="s">
        <v>20</v>
      </c>
      <c r="B1249" s="0" t="s">
        <v>149</v>
      </c>
      <c r="C1249" s="0" t="s">
        <v>149</v>
      </c>
      <c r="D1249" s="0" t="s">
        <v>39</v>
      </c>
      <c r="J1249" s="0" t="n">
        <v>30.6911473981075</v>
      </c>
      <c r="K1249" s="0" t="n">
        <v>20</v>
      </c>
      <c r="L1249" s="0" t="n">
        <v>167.345782155574</v>
      </c>
      <c r="M1249" s="0" t="n">
        <v>1</v>
      </c>
      <c r="N1249" s="0" t="n">
        <v>0.502523004617528</v>
      </c>
      <c r="O1249" s="0" t="n">
        <f aca="false">VLOOKUP(D1249,'paramètres CI'!$A$1:$B$6,2)</f>
        <v>0.022045059962018</v>
      </c>
    </row>
    <row r="1250" customFormat="false" ht="13.8" hidden="false" customHeight="false" outlineLevel="0" collapsed="false">
      <c r="A1250" s="0" t="s">
        <v>20</v>
      </c>
      <c r="B1250" s="0" t="s">
        <v>149</v>
      </c>
      <c r="C1250" s="0" t="s">
        <v>149</v>
      </c>
      <c r="D1250" s="0" t="s">
        <v>34</v>
      </c>
      <c r="J1250" s="0" t="n">
        <v>30.6911473981075</v>
      </c>
      <c r="K1250" s="0" t="n">
        <v>20</v>
      </c>
      <c r="L1250" s="0" t="n">
        <v>172.041105016002</v>
      </c>
      <c r="M1250" s="0" t="n">
        <v>1</v>
      </c>
      <c r="N1250" s="0" t="n">
        <v>0.0439890663300593</v>
      </c>
      <c r="O1250" s="0" t="n">
        <f aca="false">VLOOKUP(D1250,'paramètres CI'!$A$1:$B$6,2)</f>
        <v>0.0424847883250769</v>
      </c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&amp;C&amp;"Arial,Normal"&amp;10&amp;A</oddHeader>
    <oddFooter>&amp;C&amp;"Arial,Normal"&amp;10Page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P97"/>
  <sheetViews>
    <sheetView windowProtection="false" showFormulas="false" showGridLines="true" showRowColHeaders="true" showZeros="true" rightToLeft="false" tabSelected="false" showOutlineSymbols="true" defaultGridColor="true" view="normal" topLeftCell="L1" colorId="64" zoomScale="90" zoomScaleNormal="90" zoomScalePageLayoutView="100" workbookViewId="0">
      <selection pane="topLeft" activeCell="Q44" activeCellId="0" sqref="Q44"/>
    </sheetView>
  </sheetViews>
  <sheetFormatPr defaultRowHeight="13.8"/>
  <cols>
    <col collapsed="false" hidden="false" max="1" min="1" style="0" width="18.0969387755102"/>
    <col collapsed="false" hidden="false" max="2" min="2" style="0" width="21.6275510204082"/>
    <col collapsed="false" hidden="false" max="3" min="3" style="0" width="18.0969387755102"/>
    <col collapsed="false" hidden="false" max="8" min="4" style="0" width="13.6326530612245"/>
    <col collapsed="false" hidden="false" max="16" min="9" style="0" width="18.0969387755102"/>
    <col collapsed="false" hidden="false" max="17" min="17" style="0" width="14.8061224489796"/>
    <col collapsed="false" hidden="false" max="19" min="18" style="0" width="16.219387755102"/>
    <col collapsed="false" hidden="false" max="20" min="20" style="0" width="16.6836734693878"/>
    <col collapsed="false" hidden="false" max="23" min="21" style="0" width="11.5204081632653"/>
    <col collapsed="false" hidden="false" max="24" min="24" style="0" width="19.9081632653061"/>
    <col collapsed="false" hidden="false" max="25" min="25" style="0" width="11.5204081632653"/>
    <col collapsed="false" hidden="false" max="27" min="26" style="0" width="17.1530612244898"/>
    <col collapsed="false" hidden="false" max="1025" min="28" style="0" width="11.5204081632653"/>
  </cols>
  <sheetData>
    <row r="1" customFormat="false" ht="13.8" hidden="false" customHeight="false" outlineLevel="0" collapsed="false">
      <c r="A1" s="1" t="s">
        <v>0</v>
      </c>
      <c r="B1" s="1" t="s">
        <v>23</v>
      </c>
      <c r="C1" s="1" t="s">
        <v>24</v>
      </c>
      <c r="D1" s="1" t="s">
        <v>25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189</v>
      </c>
      <c r="J1" s="1" t="s">
        <v>154</v>
      </c>
      <c r="K1" s="1" t="s">
        <v>26</v>
      </c>
      <c r="L1" s="1" t="s">
        <v>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165</v>
      </c>
      <c r="R1" s="1" t="s">
        <v>190</v>
      </c>
      <c r="S1" s="1" t="s">
        <v>166</v>
      </c>
      <c r="T1" s="1" t="s">
        <v>191</v>
      </c>
      <c r="U1" s="1" t="s">
        <v>168</v>
      </c>
      <c r="V1" s="1" t="s">
        <v>169</v>
      </c>
      <c r="W1" s="1" t="s">
        <v>170</v>
      </c>
      <c r="X1" s="2" t="s">
        <v>192</v>
      </c>
      <c r="Y1" s="1" t="s">
        <v>172</v>
      </c>
      <c r="Z1" s="1" t="s">
        <v>193</v>
      </c>
      <c r="AA1" s="1" t="s">
        <v>175</v>
      </c>
      <c r="AB1" s="1" t="s">
        <v>176</v>
      </c>
      <c r="AC1" s="1" t="s">
        <v>177</v>
      </c>
      <c r="AD1" s="1" t="s">
        <v>178</v>
      </c>
      <c r="AE1" s="1" t="s">
        <v>179</v>
      </c>
      <c r="AF1" s="1" t="s">
        <v>180</v>
      </c>
      <c r="AG1" s="1" t="s">
        <v>181</v>
      </c>
      <c r="AH1" s="1" t="s">
        <v>172</v>
      </c>
      <c r="AI1" s="1" t="s">
        <v>182</v>
      </c>
      <c r="AJ1" s="1" t="s">
        <v>183</v>
      </c>
      <c r="AK1" s="1" t="s">
        <v>184</v>
      </c>
      <c r="AL1" s="1" t="s">
        <v>185</v>
      </c>
      <c r="AM1" s="2" t="s">
        <v>186</v>
      </c>
      <c r="AN1" s="1" t="s">
        <v>172</v>
      </c>
      <c r="AO1" s="1" t="s">
        <v>182</v>
      </c>
    </row>
    <row r="2" customFormat="false" ht="15.8" hidden="false" customHeight="false" outlineLevel="0" collapsed="false">
      <c r="A2" s="0" t="s">
        <v>18</v>
      </c>
      <c r="B2" s="0" t="s">
        <v>127</v>
      </c>
      <c r="C2" s="0" t="s">
        <v>41</v>
      </c>
      <c r="D2" s="0" t="s">
        <v>39</v>
      </c>
      <c r="E2" s="0" t="str">
        <f aca="false">VLOOKUP(A2,Nomenclature!$D$1:$E$9,2,0)</f>
        <v>06</v>
      </c>
      <c r="F2" s="0" t="str">
        <f aca="false">VLOOKUP(B2,Nomenclature!$J$1:$K$97,2,0)</f>
        <v>01</v>
      </c>
      <c r="G2" s="0" t="str">
        <f aca="false">VLOOKUP(C2,Nomenclature!$M$1:$N$21,2,0)</f>
        <v>04</v>
      </c>
      <c r="H2" s="0" t="str">
        <f aca="false">VLOOKUP(D2,Nomenclature!$O$25:$P$31,2,0)</f>
        <v>04</v>
      </c>
      <c r="I2" s="0" t="str">
        <f aca="false">CONCATENATE(E2,F2)</f>
        <v>0601</v>
      </c>
      <c r="J2" s="0" t="str">
        <f aca="false">CONCATENATE(E2,F2,G2,H2)</f>
        <v>06010404</v>
      </c>
      <c r="K2" s="0" t="n">
        <v>4.77976227011461</v>
      </c>
      <c r="L2" s="0" t="n">
        <v>20</v>
      </c>
      <c r="M2" s="0" t="n">
        <v>70.7183449208909</v>
      </c>
      <c r="N2" s="0" t="n">
        <v>0.924122833086827</v>
      </c>
      <c r="O2" s="0" t="n">
        <v>0.543378158728557</v>
      </c>
      <c r="P2" s="0" t="n">
        <f aca="false">VLOOKUP(D2,'paramètres CI'!$A$1:$B$6,2)</f>
        <v>0.022045059962018</v>
      </c>
      <c r="Q2" s="17" t="n">
        <f aca="false">M2*P2/N2</f>
        <v>1.6869945188869</v>
      </c>
      <c r="R2" s="9" t="n">
        <f aca="false">1/(1+0.04)*(1 - (1/(1+0.04))^L2)/(1-1/(1+0.04))</f>
        <v>13.5903263449677</v>
      </c>
      <c r="S2" s="17" t="n">
        <f aca="false">K2/R2</f>
        <v>0.351703273989774</v>
      </c>
      <c r="T2" s="0" t="n">
        <f aca="false">S2+Q2</f>
        <v>2.03869779287667</v>
      </c>
      <c r="U2" s="0" t="n">
        <f aca="false">T2 + V2</f>
        <v>0.0386977928766705</v>
      </c>
      <c r="V2" s="0" t="n">
        <f aca="false">'paramètres CI'!$B$13</f>
        <v>-2</v>
      </c>
      <c r="W2" s="17" t="n">
        <f aca="false">V2^2</f>
        <v>4</v>
      </c>
      <c r="X2" s="18" t="n">
        <f aca="false">V2/U2</f>
        <v>-51.6825341014662</v>
      </c>
      <c r="Y2" s="0" t="n">
        <f aca="false">U2^-8</f>
        <v>198843058042.311</v>
      </c>
      <c r="Z2" s="0" t="n">
        <f aca="false">SUMIFS(calcCI2!$AA$2:$AA$1250,calcCI2!$I$2:$I$1250,I2)</f>
        <v>296.103557652525</v>
      </c>
      <c r="AP2" s="10"/>
    </row>
    <row r="3" customFormat="false" ht="15.8" hidden="false" customHeight="false" outlineLevel="0" collapsed="false">
      <c r="A3" s="0" t="s">
        <v>16</v>
      </c>
      <c r="B3" s="0" t="s">
        <v>105</v>
      </c>
      <c r="C3" s="0" t="s">
        <v>41</v>
      </c>
      <c r="D3" s="0" t="s">
        <v>39</v>
      </c>
      <c r="E3" s="0" t="str">
        <f aca="false">VLOOKUP(A3,Nomenclature!$D$1:$E$9,2,0)</f>
        <v>04</v>
      </c>
      <c r="F3" s="0" t="str">
        <f aca="false">VLOOKUP(B3,Nomenclature!$J$1:$K$97,2,0)</f>
        <v>02</v>
      </c>
      <c r="G3" s="0" t="str">
        <f aca="false">VLOOKUP(C3,Nomenclature!$M$1:$N$21,2,0)</f>
        <v>04</v>
      </c>
      <c r="H3" s="0" t="str">
        <f aca="false">VLOOKUP(D3,Nomenclature!$O$25:$P$31,2,0)</f>
        <v>04</v>
      </c>
      <c r="I3" s="0" t="str">
        <f aca="false">CONCATENATE(E3,F3)</f>
        <v>0402</v>
      </c>
      <c r="J3" s="0" t="str">
        <f aca="false">CONCATENATE(E3,F3,G3,H3)</f>
        <v>04020404</v>
      </c>
      <c r="K3" s="0" t="n">
        <v>19.9132357973375</v>
      </c>
      <c r="L3" s="0" t="n">
        <v>20</v>
      </c>
      <c r="M3" s="0" t="n">
        <v>243.316719547896</v>
      </c>
      <c r="N3" s="0" t="n">
        <v>0.84803236986695</v>
      </c>
      <c r="O3" s="0" t="n">
        <v>0.331213363829243</v>
      </c>
      <c r="P3" s="0" t="n">
        <f aca="false">VLOOKUP(D3,'paramètres CI'!$A$1:$B$6,2)</f>
        <v>0.022045059962018</v>
      </c>
      <c r="Q3" s="17" t="n">
        <f aca="false">M3*P3/N3</f>
        <v>6.32514967917609</v>
      </c>
      <c r="R3" s="9" t="n">
        <f aca="false">1/(1+0.04)*(1 - (1/(1+0.04))^L3)/(1-1/(1+0.04))</f>
        <v>13.5903263449677</v>
      </c>
      <c r="S3" s="17" t="n">
        <f aca="false">K3/R3</f>
        <v>1.4652507446748</v>
      </c>
      <c r="T3" s="0" t="n">
        <f aca="false">S3+Q3</f>
        <v>7.79040042385089</v>
      </c>
      <c r="U3" s="0" t="n">
        <f aca="false">T3 + V3</f>
        <v>5.79040042385089</v>
      </c>
      <c r="V3" s="0" t="n">
        <f aca="false">'paramètres CI'!$B$13</f>
        <v>-2</v>
      </c>
      <c r="W3" s="17" t="n">
        <f aca="false">V3^2</f>
        <v>4</v>
      </c>
      <c r="X3" s="18" t="n">
        <f aca="false">V3/U3</f>
        <v>-0.34539925628665</v>
      </c>
      <c r="Y3" s="0" t="n">
        <f aca="false">U3^-8</f>
        <v>7.91281877950972E-007</v>
      </c>
      <c r="Z3" s="0" t="n">
        <f aca="false">SUMIFS(calcCI2!$AA$2:$AA$1250,calcCI2!$I$2:$I$1250,I3)</f>
        <v>1408.35701307017</v>
      </c>
    </row>
    <row r="4" customFormat="false" ht="15.8" hidden="false" customHeight="false" outlineLevel="0" collapsed="false">
      <c r="A4" s="0" t="s">
        <v>16</v>
      </c>
      <c r="B4" s="0" t="s">
        <v>106</v>
      </c>
      <c r="C4" s="0" t="s">
        <v>41</v>
      </c>
      <c r="D4" s="0" t="s">
        <v>39</v>
      </c>
      <c r="E4" s="0" t="str">
        <f aca="false">VLOOKUP(A4,Nomenclature!$D$1:$E$9,2,0)</f>
        <v>04</v>
      </c>
      <c r="F4" s="0" t="str">
        <f aca="false">VLOOKUP(B4,Nomenclature!$J$1:$K$97,2,0)</f>
        <v>03</v>
      </c>
      <c r="G4" s="0" t="str">
        <f aca="false">VLOOKUP(C4,Nomenclature!$M$1:$N$21,2,0)</f>
        <v>04</v>
      </c>
      <c r="H4" s="0" t="str">
        <f aca="false">VLOOKUP(D4,Nomenclature!$O$25:$P$31,2,0)</f>
        <v>04</v>
      </c>
      <c r="I4" s="0" t="str">
        <f aca="false">CONCATENATE(E4,F4)</f>
        <v>0403</v>
      </c>
      <c r="J4" s="0" t="str">
        <f aca="false">CONCATENATE(E4,F4,G4,H4)</f>
        <v>04030404</v>
      </c>
      <c r="K4" s="0" t="n">
        <v>21.2484596042565</v>
      </c>
      <c r="L4" s="0" t="n">
        <v>20</v>
      </c>
      <c r="M4" s="0" t="n">
        <v>230.199308638073</v>
      </c>
      <c r="N4" s="0" t="n">
        <v>0.875429887616662</v>
      </c>
      <c r="O4" s="0" t="n">
        <v>0.392459638228585</v>
      </c>
      <c r="P4" s="0" t="n">
        <f aca="false">VLOOKUP(D4,'paramètres CI'!$A$1:$B$6,2)</f>
        <v>0.022045059962018</v>
      </c>
      <c r="Q4" s="17" t="n">
        <f aca="false">M4*P4/N4</f>
        <v>5.79687492273917</v>
      </c>
      <c r="R4" s="9" t="n">
        <f aca="false">1/(1+0.04)*(1 - (1/(1+0.04))^L4)/(1-1/(1+0.04))</f>
        <v>13.5903263449677</v>
      </c>
      <c r="S4" s="17" t="n">
        <f aca="false">K4/R4</f>
        <v>1.56349884946836</v>
      </c>
      <c r="T4" s="0" t="n">
        <f aca="false">S4+Q4</f>
        <v>7.36037377220753</v>
      </c>
      <c r="U4" s="0" t="n">
        <f aca="false">T4 + V4</f>
        <v>5.36037377220753</v>
      </c>
      <c r="V4" s="0" t="n">
        <f aca="false">'paramètres CI'!$B$13</f>
        <v>-2</v>
      </c>
      <c r="W4" s="17" t="n">
        <f aca="false">V4^2</f>
        <v>4</v>
      </c>
      <c r="X4" s="18" t="n">
        <f aca="false">V4/U4</f>
        <v>-0.373108310164788</v>
      </c>
      <c r="Y4" s="0" t="n">
        <f aca="false">U4^-8</f>
        <v>1.46703140678979E-006</v>
      </c>
      <c r="Z4" s="0" t="n">
        <f aca="false">SUMIFS(calcCI2!$AA$2:$AA$1250,calcCI2!$I$2:$I$1250,I4)</f>
        <v>1378.77064883053</v>
      </c>
    </row>
    <row r="5" customFormat="false" ht="15.8" hidden="false" customHeight="false" outlineLevel="0" collapsed="false">
      <c r="A5" s="0" t="s">
        <v>16</v>
      </c>
      <c r="B5" s="0" t="s">
        <v>107</v>
      </c>
      <c r="C5" s="0" t="s">
        <v>41</v>
      </c>
      <c r="D5" s="0" t="s">
        <v>39</v>
      </c>
      <c r="E5" s="0" t="str">
        <f aca="false">VLOOKUP(A5,Nomenclature!$D$1:$E$9,2,0)</f>
        <v>04</v>
      </c>
      <c r="F5" s="0" t="str">
        <f aca="false">VLOOKUP(B5,Nomenclature!$J$1:$K$97,2,0)</f>
        <v>04</v>
      </c>
      <c r="G5" s="0" t="str">
        <f aca="false">VLOOKUP(C5,Nomenclature!$M$1:$N$21,2,0)</f>
        <v>04</v>
      </c>
      <c r="H5" s="0" t="str">
        <f aca="false">VLOOKUP(D5,Nomenclature!$O$25:$P$31,2,0)</f>
        <v>04</v>
      </c>
      <c r="I5" s="0" t="str">
        <f aca="false">CONCATENATE(E5,F5)</f>
        <v>0404</v>
      </c>
      <c r="J5" s="0" t="str">
        <f aca="false">CONCATENATE(E5,F5,G5,H5)</f>
        <v>04040404</v>
      </c>
      <c r="K5" s="0" t="n">
        <v>20.406065951797</v>
      </c>
      <c r="L5" s="0" t="n">
        <v>20</v>
      </c>
      <c r="M5" s="0" t="n">
        <v>277.844315611303</v>
      </c>
      <c r="N5" s="0" t="n">
        <v>0.848095912331507</v>
      </c>
      <c r="O5" s="0" t="n">
        <v>0.482111313649731</v>
      </c>
      <c r="P5" s="0" t="n">
        <f aca="false">VLOOKUP(D5,'paramètres CI'!$A$1:$B$6,2)</f>
        <v>0.022045059962018</v>
      </c>
      <c r="Q5" s="17" t="n">
        <f aca="false">M5*P5/N5</f>
        <v>7.22217205471309</v>
      </c>
      <c r="R5" s="9" t="n">
        <f aca="false">1/(1+0.04)*(1 - (1/(1+0.04))^L5)/(1-1/(1+0.04))</f>
        <v>13.5903263449677</v>
      </c>
      <c r="S5" s="17" t="n">
        <f aca="false">K5/R5</f>
        <v>1.50151405005466</v>
      </c>
      <c r="T5" s="0" t="n">
        <f aca="false">S5+Q5</f>
        <v>8.72368610476775</v>
      </c>
      <c r="U5" s="0" t="n">
        <f aca="false">T5 + V5</f>
        <v>6.72368610476775</v>
      </c>
      <c r="V5" s="0" t="n">
        <f aca="false">'paramètres CI'!$B$13</f>
        <v>-2</v>
      </c>
      <c r="W5" s="17" t="n">
        <f aca="false">V5^2</f>
        <v>4</v>
      </c>
      <c r="X5" s="18" t="n">
        <f aca="false">V5/U5</f>
        <v>-0.297455884887577</v>
      </c>
      <c r="Y5" s="0" t="n">
        <f aca="false">U5^-8</f>
        <v>2.39409047257392E-007</v>
      </c>
      <c r="Z5" s="0" t="n">
        <f aca="false">SUMIFS(calcCI2!$AA$2:$AA$1250,calcCI2!$I$2:$I$1250,I5)</f>
        <v>1101.98346103539</v>
      </c>
    </row>
    <row r="6" customFormat="false" ht="15.8" hidden="false" customHeight="false" outlineLevel="0" collapsed="false">
      <c r="A6" s="0" t="s">
        <v>16</v>
      </c>
      <c r="B6" s="0" t="s">
        <v>108</v>
      </c>
      <c r="C6" s="0" t="s">
        <v>41</v>
      </c>
      <c r="D6" s="0" t="s">
        <v>39</v>
      </c>
      <c r="E6" s="0" t="str">
        <f aca="false">VLOOKUP(A6,Nomenclature!$D$1:$E$9,2,0)</f>
        <v>04</v>
      </c>
      <c r="F6" s="0" t="str">
        <f aca="false">VLOOKUP(B6,Nomenclature!$J$1:$K$97,2,0)</f>
        <v>05</v>
      </c>
      <c r="G6" s="0" t="str">
        <f aca="false">VLOOKUP(C6,Nomenclature!$M$1:$N$21,2,0)</f>
        <v>04</v>
      </c>
      <c r="H6" s="0" t="str">
        <f aca="false">VLOOKUP(D6,Nomenclature!$O$25:$P$31,2,0)</f>
        <v>04</v>
      </c>
      <c r="I6" s="0" t="str">
        <f aca="false">CONCATENATE(E6,F6)</f>
        <v>0405</v>
      </c>
      <c r="J6" s="0" t="str">
        <f aca="false">CONCATENATE(E6,F6,G6,H6)</f>
        <v>04050404</v>
      </c>
      <c r="K6" s="0" t="n">
        <v>20.0450106941177</v>
      </c>
      <c r="L6" s="0" t="n">
        <v>20</v>
      </c>
      <c r="M6" s="0" t="n">
        <v>264.529011444588</v>
      </c>
      <c r="N6" s="0" t="n">
        <v>0.848050405027994</v>
      </c>
      <c r="O6" s="0" t="n">
        <v>0.39462687886272</v>
      </c>
      <c r="P6" s="0" t="n">
        <f aca="false">VLOOKUP(D6,'paramètres CI'!$A$1:$B$6,2)</f>
        <v>0.022045059962018</v>
      </c>
      <c r="Q6" s="17" t="n">
        <f aca="false">M6*P6/N6</f>
        <v>6.87642843445936</v>
      </c>
      <c r="R6" s="9" t="n">
        <f aca="false">1/(1+0.04)*(1 - (1/(1+0.04))^L6)/(1-1/(1+0.04))</f>
        <v>13.5903263449677</v>
      </c>
      <c r="S6" s="17" t="n">
        <f aca="false">K6/R6</f>
        <v>1.47494697222927</v>
      </c>
      <c r="T6" s="0" t="n">
        <f aca="false">S6+Q6</f>
        <v>8.35137540668863</v>
      </c>
      <c r="U6" s="0" t="n">
        <f aca="false">T6 + V6</f>
        <v>6.35137540668863</v>
      </c>
      <c r="V6" s="0" t="n">
        <f aca="false">'paramètres CI'!$B$13</f>
        <v>-2</v>
      </c>
      <c r="W6" s="17" t="n">
        <f aca="false">V6^2</f>
        <v>4</v>
      </c>
      <c r="X6" s="18" t="n">
        <f aca="false">V6/U6</f>
        <v>-0.314892424386346</v>
      </c>
      <c r="Y6" s="0" t="n">
        <f aca="false">U6^-8</f>
        <v>3.77622389037582E-007</v>
      </c>
      <c r="Z6" s="0" t="n">
        <f aca="false">SUMIFS(calcCI2!$AA$2:$AA$1250,calcCI2!$I$2:$I$1250,I6)</f>
        <v>1251.79115926059</v>
      </c>
    </row>
    <row r="7" customFormat="false" ht="15.8" hidden="false" customHeight="false" outlineLevel="0" collapsed="false">
      <c r="A7" s="0" t="s">
        <v>16</v>
      </c>
      <c r="B7" s="0" t="s">
        <v>109</v>
      </c>
      <c r="C7" s="0" t="s">
        <v>41</v>
      </c>
      <c r="D7" s="0" t="s">
        <v>39</v>
      </c>
      <c r="E7" s="0" t="str">
        <f aca="false">VLOOKUP(A7,Nomenclature!$D$1:$E$9,2,0)</f>
        <v>04</v>
      </c>
      <c r="F7" s="0" t="str">
        <f aca="false">VLOOKUP(B7,Nomenclature!$J$1:$K$97,2,0)</f>
        <v>06</v>
      </c>
      <c r="G7" s="0" t="str">
        <f aca="false">VLOOKUP(C7,Nomenclature!$M$1:$N$21,2,0)</f>
        <v>04</v>
      </c>
      <c r="H7" s="0" t="str">
        <f aca="false">VLOOKUP(D7,Nomenclature!$O$25:$P$31,2,0)</f>
        <v>04</v>
      </c>
      <c r="I7" s="0" t="str">
        <f aca="false">CONCATENATE(E7,F7)</f>
        <v>0406</v>
      </c>
      <c r="J7" s="0" t="str">
        <f aca="false">CONCATENATE(E7,F7,G7,H7)</f>
        <v>04060404</v>
      </c>
      <c r="K7" s="0" t="n">
        <v>21.0711807306733</v>
      </c>
      <c r="L7" s="0" t="n">
        <v>20</v>
      </c>
      <c r="M7" s="0" t="n">
        <v>233.609079466455</v>
      </c>
      <c r="N7" s="0" t="n">
        <v>0.87540725658073</v>
      </c>
      <c r="O7" s="0" t="n">
        <v>0.445992859781019</v>
      </c>
      <c r="P7" s="0" t="n">
        <f aca="false">VLOOKUP(D7,'paramètres CI'!$A$1:$B$6,2)</f>
        <v>0.022045059962018</v>
      </c>
      <c r="Q7" s="17" t="n">
        <f aca="false">M7*P7/N7</f>
        <v>5.88289179213</v>
      </c>
      <c r="R7" s="9" t="n">
        <f aca="false">1/(1+0.04)*(1 - (1/(1+0.04))^L7)/(1-1/(1+0.04))</f>
        <v>13.5903263449677</v>
      </c>
      <c r="S7" s="17" t="n">
        <f aca="false">K7/R7</f>
        <v>1.55045435965382</v>
      </c>
      <c r="T7" s="0" t="n">
        <f aca="false">S7+Q7</f>
        <v>7.43334615178382</v>
      </c>
      <c r="U7" s="0" t="n">
        <f aca="false">T7 + V7</f>
        <v>5.43334615178382</v>
      </c>
      <c r="V7" s="0" t="n">
        <f aca="false">'paramètres CI'!$B$13</f>
        <v>-2</v>
      </c>
      <c r="W7" s="17" t="n">
        <f aca="false">V7^2</f>
        <v>4</v>
      </c>
      <c r="X7" s="18" t="n">
        <f aca="false">V7/U7</f>
        <v>-0.368097291085233</v>
      </c>
      <c r="Y7" s="0" t="n">
        <f aca="false">U7^-8</f>
        <v>1.31662169114514E-006</v>
      </c>
      <c r="Z7" s="0" t="n">
        <f aca="false">SUMIFS(calcCI2!$AA$2:$AA$1250,calcCI2!$I$2:$I$1250,I7)</f>
        <v>1243.2162652627</v>
      </c>
    </row>
    <row r="8" customFormat="false" ht="15.8" hidden="false" customHeight="false" outlineLevel="0" collapsed="false">
      <c r="A8" s="0" t="s">
        <v>18</v>
      </c>
      <c r="B8" s="0" t="s">
        <v>128</v>
      </c>
      <c r="C8" s="0" t="s">
        <v>41</v>
      </c>
      <c r="D8" s="0" t="s">
        <v>39</v>
      </c>
      <c r="E8" s="0" t="str">
        <f aca="false">VLOOKUP(A8,Nomenclature!$D$1:$E$9,2,0)</f>
        <v>06</v>
      </c>
      <c r="F8" s="0" t="str">
        <f aca="false">VLOOKUP(B8,Nomenclature!$J$1:$K$97,2,0)</f>
        <v>07</v>
      </c>
      <c r="G8" s="0" t="str">
        <f aca="false">VLOOKUP(C8,Nomenclature!$M$1:$N$21,2,0)</f>
        <v>04</v>
      </c>
      <c r="H8" s="0" t="str">
        <f aca="false">VLOOKUP(D8,Nomenclature!$O$25:$P$31,2,0)</f>
        <v>04</v>
      </c>
      <c r="I8" s="0" t="str">
        <f aca="false">CONCATENATE(E8,F8)</f>
        <v>0607</v>
      </c>
      <c r="J8" s="0" t="str">
        <f aca="false">CONCATENATE(E8,F8,G8,H8)</f>
        <v>06070404</v>
      </c>
      <c r="K8" s="0" t="n">
        <v>6.77967442372877</v>
      </c>
      <c r="L8" s="0" t="n">
        <v>20</v>
      </c>
      <c r="M8" s="0" t="n">
        <v>92.564189331005</v>
      </c>
      <c r="N8" s="0" t="n">
        <v>0.920034530126633</v>
      </c>
      <c r="O8" s="0" t="n">
        <v>0.618136587569833</v>
      </c>
      <c r="P8" s="0" t="n">
        <f aca="false">VLOOKUP(D8,'paramètres CI'!$A$1:$B$6,2)</f>
        <v>0.022045059962018</v>
      </c>
      <c r="Q8" s="17" t="n">
        <f aca="false">M8*P8/N8</f>
        <v>2.21794186774351</v>
      </c>
      <c r="R8" s="9" t="n">
        <f aca="false">1/(1+0.04)*(1 - (1/(1+0.04))^L8)/(1-1/(1+0.04))</f>
        <v>13.5903263449677</v>
      </c>
      <c r="S8" s="17" t="n">
        <f aca="false">K8/R8</f>
        <v>0.498860310756202</v>
      </c>
      <c r="T8" s="0" t="n">
        <f aca="false">S8+Q8</f>
        <v>2.71680217849971</v>
      </c>
      <c r="U8" s="0" t="n">
        <f aca="false">T8 + V8</f>
        <v>0.716802178499713</v>
      </c>
      <c r="V8" s="0" t="n">
        <f aca="false">'paramètres CI'!$B$13</f>
        <v>-2</v>
      </c>
      <c r="W8" s="17" t="n">
        <f aca="false">V8^2</f>
        <v>4</v>
      </c>
      <c r="X8" s="18" t="n">
        <f aca="false">V8/U8</f>
        <v>-2.79017009153914</v>
      </c>
      <c r="Y8" s="0" t="n">
        <f aca="false">U8^-8</f>
        <v>14.34846582005</v>
      </c>
      <c r="Z8" s="0" t="n">
        <f aca="false">SUMIFS(calcCI2!$AA$2:$AA$1250,calcCI2!$I$2:$I$1250,I8)</f>
        <v>300.872493675638</v>
      </c>
    </row>
    <row r="9" customFormat="false" ht="15.8" hidden="false" customHeight="false" outlineLevel="0" collapsed="false">
      <c r="A9" s="0" t="s">
        <v>16</v>
      </c>
      <c r="B9" s="0" t="s">
        <v>110</v>
      </c>
      <c r="C9" s="0" t="s">
        <v>41</v>
      </c>
      <c r="D9" s="0" t="s">
        <v>39</v>
      </c>
      <c r="E9" s="0" t="str">
        <f aca="false">VLOOKUP(A9,Nomenclature!$D$1:$E$9,2,0)</f>
        <v>04</v>
      </c>
      <c r="F9" s="0" t="str">
        <f aca="false">VLOOKUP(B9,Nomenclature!$J$1:$K$97,2,0)</f>
        <v>08</v>
      </c>
      <c r="G9" s="0" t="str">
        <f aca="false">VLOOKUP(C9,Nomenclature!$M$1:$N$21,2,0)</f>
        <v>04</v>
      </c>
      <c r="H9" s="0" t="str">
        <f aca="false">VLOOKUP(D9,Nomenclature!$O$25:$P$31,2,0)</f>
        <v>04</v>
      </c>
      <c r="I9" s="0" t="str">
        <f aca="false">CONCATENATE(E9,F9)</f>
        <v>0408</v>
      </c>
      <c r="J9" s="0" t="str">
        <f aca="false">CONCATENATE(E9,F9,G9,H9)</f>
        <v>04080404</v>
      </c>
      <c r="K9" s="0" t="n">
        <v>5.60781830864439</v>
      </c>
      <c r="L9" s="0" t="n">
        <v>20</v>
      </c>
      <c r="M9" s="0" t="n">
        <v>67.5341214486112</v>
      </c>
      <c r="N9" s="0" t="n">
        <v>0.849278259539653</v>
      </c>
      <c r="O9" s="0" t="n">
        <v>0.627613935312457</v>
      </c>
      <c r="P9" s="0" t="n">
        <f aca="false">VLOOKUP(D9,'paramètres CI'!$A$1:$B$6,2)</f>
        <v>0.022045059962018</v>
      </c>
      <c r="Q9" s="17" t="n">
        <f aca="false">M9*P9/N9</f>
        <v>1.75301055937053</v>
      </c>
      <c r="R9" s="9" t="n">
        <f aca="false">1/(1+0.04)*(1 - (1/(1+0.04))^L9)/(1-1/(1+0.04))</f>
        <v>13.5903263449677</v>
      </c>
      <c r="S9" s="17" t="n">
        <f aca="false">K9/R9</f>
        <v>0.412633086674986</v>
      </c>
      <c r="T9" s="0" t="n">
        <f aca="false">S9+Q9</f>
        <v>2.16564364604551</v>
      </c>
      <c r="U9" s="0" t="n">
        <f aca="false">T9 + V9</f>
        <v>0.165643646045515</v>
      </c>
      <c r="V9" s="0" t="n">
        <f aca="false">'paramètres CI'!$B$13</f>
        <v>-2</v>
      </c>
      <c r="W9" s="17" t="n">
        <f aca="false">V9^2</f>
        <v>4</v>
      </c>
      <c r="X9" s="18" t="n">
        <f aca="false">V9/U9</f>
        <v>-12.0741123957779</v>
      </c>
      <c r="Y9" s="0" t="n">
        <f aca="false">U9^-8</f>
        <v>1764419.09485267</v>
      </c>
      <c r="Z9" s="0" t="n">
        <f aca="false">SUMIFS(calcCI2!$AA$2:$AA$1250,calcCI2!$I$2:$I$1250,I9)</f>
        <v>269.236297040176</v>
      </c>
    </row>
    <row r="10" customFormat="false" ht="15.8" hidden="false" customHeight="false" outlineLevel="0" collapsed="false">
      <c r="A10" s="0" t="s">
        <v>15</v>
      </c>
      <c r="B10" s="0" t="s">
        <v>86</v>
      </c>
      <c r="C10" s="0" t="s">
        <v>41</v>
      </c>
      <c r="D10" s="0" t="s">
        <v>39</v>
      </c>
      <c r="E10" s="0" t="str">
        <f aca="false">VLOOKUP(A10,Nomenclature!$D$1:$E$9,2,0)</f>
        <v>03</v>
      </c>
      <c r="F10" s="0" t="str">
        <f aca="false">VLOOKUP(B10,Nomenclature!$J$1:$K$97,2,0)</f>
        <v>09</v>
      </c>
      <c r="G10" s="0" t="str">
        <f aca="false">VLOOKUP(C10,Nomenclature!$M$1:$N$21,2,0)</f>
        <v>04</v>
      </c>
      <c r="H10" s="0" t="str">
        <f aca="false">VLOOKUP(D10,Nomenclature!$O$25:$P$31,2,0)</f>
        <v>04</v>
      </c>
      <c r="I10" s="0" t="str">
        <f aca="false">CONCATENATE(E10,F10)</f>
        <v>0309</v>
      </c>
      <c r="J10" s="0" t="str">
        <f aca="false">CONCATENATE(E10,F10,G10,H10)</f>
        <v>03090404</v>
      </c>
      <c r="K10" s="0" t="n">
        <v>7.03950473697898</v>
      </c>
      <c r="L10" s="0" t="n">
        <v>20</v>
      </c>
      <c r="M10" s="0" t="n">
        <v>57.3189266541885</v>
      </c>
      <c r="N10" s="0" t="n">
        <v>0.728585644069648</v>
      </c>
      <c r="O10" s="0" t="n">
        <v>0.436264127425614</v>
      </c>
      <c r="P10" s="0" t="n">
        <f aca="false">VLOOKUP(D10,'paramètres CI'!$A$1:$B$6,2)</f>
        <v>0.022045059962018</v>
      </c>
      <c r="Q10" s="17" t="n">
        <f aca="false">M10*P10/N10</f>
        <v>1.73431796980247</v>
      </c>
      <c r="R10" s="9" t="n">
        <f aca="false">1/(1+0.04)*(1 - (1/(1+0.04))^L10)/(1-1/(1+0.04))</f>
        <v>13.5903263449677</v>
      </c>
      <c r="S10" s="17" t="n">
        <f aca="false">K10/R10</f>
        <v>0.517979079993588</v>
      </c>
      <c r="T10" s="0" t="n">
        <f aca="false">S10+Q10</f>
        <v>2.25229704979605</v>
      </c>
      <c r="U10" s="0" t="n">
        <f aca="false">T10 + V10</f>
        <v>0.252297049796054</v>
      </c>
      <c r="V10" s="0" t="n">
        <f aca="false">'paramètres CI'!$B$13</f>
        <v>-2</v>
      </c>
      <c r="W10" s="17" t="n">
        <f aca="false">V10^2</f>
        <v>4</v>
      </c>
      <c r="X10" s="18" t="n">
        <f aca="false">V10/U10</f>
        <v>-7.92716364149605</v>
      </c>
      <c r="Y10" s="0" t="n">
        <f aca="false">U10^-8</f>
        <v>60911.9667730976</v>
      </c>
      <c r="Z10" s="0" t="n">
        <f aca="false">SUMIFS(calcCI2!$AA$2:$AA$1250,calcCI2!$I$2:$I$1250,I10)</f>
        <v>163.38003217239</v>
      </c>
    </row>
    <row r="11" customFormat="false" ht="15.8" hidden="false" customHeight="false" outlineLevel="0" collapsed="false">
      <c r="A11" s="0" t="s">
        <v>16</v>
      </c>
      <c r="B11" s="0" t="s">
        <v>111</v>
      </c>
      <c r="C11" s="0" t="s">
        <v>41</v>
      </c>
      <c r="D11" s="0" t="s">
        <v>39</v>
      </c>
      <c r="E11" s="0" t="str">
        <f aca="false">VLOOKUP(A11,Nomenclature!$D$1:$E$9,2,0)</f>
        <v>04</v>
      </c>
      <c r="F11" s="0" t="str">
        <f aca="false">VLOOKUP(B11,Nomenclature!$J$1:$K$97,2,0)</f>
        <v>10</v>
      </c>
      <c r="G11" s="0" t="str">
        <f aca="false">VLOOKUP(C11,Nomenclature!$M$1:$N$21,2,0)</f>
        <v>04</v>
      </c>
      <c r="H11" s="0" t="str">
        <f aca="false">VLOOKUP(D11,Nomenclature!$O$25:$P$31,2,0)</f>
        <v>04</v>
      </c>
      <c r="I11" s="0" t="str">
        <f aca="false">CONCATENATE(E11,F11)</f>
        <v>0410</v>
      </c>
      <c r="J11" s="0" t="str">
        <f aca="false">CONCATENATE(E11,F11,G11,H11)</f>
        <v>04100404</v>
      </c>
      <c r="K11" s="0" t="n">
        <v>8.19436684739141</v>
      </c>
      <c r="L11" s="0" t="n">
        <v>20</v>
      </c>
      <c r="M11" s="0" t="n">
        <v>74.3233328048219</v>
      </c>
      <c r="N11" s="0" t="n">
        <v>0.731622029767973</v>
      </c>
      <c r="O11" s="0" t="n">
        <v>0.694879543674455</v>
      </c>
      <c r="P11" s="0" t="n">
        <f aca="false">VLOOKUP(D11,'paramètres CI'!$A$1:$B$6,2)</f>
        <v>0.022045059962018</v>
      </c>
      <c r="Q11" s="17" t="n">
        <f aca="false">M11*P11/N11</f>
        <v>2.23949288238209</v>
      </c>
      <c r="R11" s="9" t="n">
        <f aca="false">1/(1+0.04)*(1 - (1/(1+0.04))^L11)/(1-1/(1+0.04))</f>
        <v>13.5903263449677</v>
      </c>
      <c r="S11" s="17" t="n">
        <f aca="false">K11/R11</f>
        <v>0.602955855465949</v>
      </c>
      <c r="T11" s="0" t="n">
        <f aca="false">S11+Q11</f>
        <v>2.84244873784804</v>
      </c>
      <c r="U11" s="0" t="n">
        <f aca="false">T11 + V11</f>
        <v>0.842448737848041</v>
      </c>
      <c r="V11" s="0" t="n">
        <f aca="false">'paramètres CI'!$B$13</f>
        <v>-2</v>
      </c>
      <c r="W11" s="17" t="n">
        <f aca="false">V11^2</f>
        <v>4</v>
      </c>
      <c r="X11" s="18" t="n">
        <f aca="false">V11/U11</f>
        <v>-2.37403168898896</v>
      </c>
      <c r="Y11" s="0" t="n">
        <f aca="false">U11^-8</f>
        <v>3.94141466591206</v>
      </c>
      <c r="Z11" s="0" t="n">
        <f aca="false">SUMIFS(calcCI2!$AA$2:$AA$1250,calcCI2!$I$2:$I$1250,I11)</f>
        <v>216.918968744761</v>
      </c>
    </row>
    <row r="12" customFormat="false" ht="15.8" hidden="false" customHeight="false" outlineLevel="0" collapsed="false">
      <c r="A12" s="0" t="s">
        <v>16</v>
      </c>
      <c r="B12" s="0" t="s">
        <v>112</v>
      </c>
      <c r="C12" s="0" t="s">
        <v>41</v>
      </c>
      <c r="D12" s="0" t="s">
        <v>39</v>
      </c>
      <c r="E12" s="0" t="str">
        <f aca="false">VLOOKUP(A12,Nomenclature!$D$1:$E$9,2,0)</f>
        <v>04</v>
      </c>
      <c r="F12" s="0" t="str">
        <f aca="false">VLOOKUP(B12,Nomenclature!$J$1:$K$97,2,0)</f>
        <v>11</v>
      </c>
      <c r="G12" s="0" t="str">
        <f aca="false">VLOOKUP(C12,Nomenclature!$M$1:$N$21,2,0)</f>
        <v>04</v>
      </c>
      <c r="H12" s="0" t="str">
        <f aca="false">VLOOKUP(D12,Nomenclature!$O$25:$P$31,2,0)</f>
        <v>04</v>
      </c>
      <c r="I12" s="0" t="str">
        <f aca="false">CONCATENATE(E12,F12)</f>
        <v>0411</v>
      </c>
      <c r="J12" s="0" t="str">
        <f aca="false">CONCATENATE(E12,F12,G12,H12)</f>
        <v>04110404</v>
      </c>
      <c r="K12" s="0" t="n">
        <v>9.00732631567017</v>
      </c>
      <c r="L12" s="0" t="n">
        <v>20</v>
      </c>
      <c r="M12" s="0" t="n">
        <v>87.0590550117024</v>
      </c>
      <c r="N12" s="0" t="n">
        <v>0.873413767955516</v>
      </c>
      <c r="O12" s="0" t="n">
        <v>0.616739905759724</v>
      </c>
      <c r="P12" s="0" t="n">
        <f aca="false">VLOOKUP(D12,'paramètres CI'!$A$1:$B$6,2)</f>
        <v>0.022045059962018</v>
      </c>
      <c r="Q12" s="17" t="n">
        <f aca="false">M12*P12/N12</f>
        <v>2.19738016319814</v>
      </c>
      <c r="R12" s="9" t="n">
        <f aca="false">1/(1+0.04)*(1 - (1/(1+0.04))^L12)/(1-1/(1+0.04))</f>
        <v>13.5903263449677</v>
      </c>
      <c r="S12" s="17" t="n">
        <f aca="false">K12/R12</f>
        <v>0.662774836088132</v>
      </c>
      <c r="T12" s="0" t="n">
        <f aca="false">S12+Q12</f>
        <v>2.86015499928628</v>
      </c>
      <c r="U12" s="0" t="n">
        <f aca="false">T12 + V12</f>
        <v>0.860154999286277</v>
      </c>
      <c r="V12" s="0" t="n">
        <f aca="false">'paramètres CI'!$B$13</f>
        <v>-2</v>
      </c>
      <c r="W12" s="17" t="n">
        <f aca="false">V12^2</f>
        <v>4</v>
      </c>
      <c r="X12" s="18" t="n">
        <f aca="false">V12/U12</f>
        <v>-2.32516232732417</v>
      </c>
      <c r="Y12" s="0" t="n">
        <f aca="false">U12^-8</f>
        <v>3.33723090903372</v>
      </c>
      <c r="Z12" s="0" t="n">
        <f aca="false">SUMIFS(calcCI2!$AA$2:$AA$1250,calcCI2!$I$2:$I$1250,I12)</f>
        <v>293.683213719433</v>
      </c>
    </row>
    <row r="13" customFormat="false" ht="15.8" hidden="false" customHeight="false" outlineLevel="0" collapsed="false">
      <c r="A13" s="0" t="s">
        <v>15</v>
      </c>
      <c r="B13" s="0" t="s">
        <v>87</v>
      </c>
      <c r="C13" s="0" t="s">
        <v>41</v>
      </c>
      <c r="D13" s="0" t="s">
        <v>39</v>
      </c>
      <c r="E13" s="0" t="str">
        <f aca="false">VLOOKUP(A13,Nomenclature!$D$1:$E$9,2,0)</f>
        <v>03</v>
      </c>
      <c r="F13" s="0" t="str">
        <f aca="false">VLOOKUP(B13,Nomenclature!$J$1:$K$97,2,0)</f>
        <v>12</v>
      </c>
      <c r="G13" s="0" t="str">
        <f aca="false">VLOOKUP(C13,Nomenclature!$M$1:$N$21,2,0)</f>
        <v>04</v>
      </c>
      <c r="H13" s="0" t="str">
        <f aca="false">VLOOKUP(D13,Nomenclature!$O$25:$P$31,2,0)</f>
        <v>04</v>
      </c>
      <c r="I13" s="0" t="str">
        <f aca="false">CONCATENATE(E13,F13)</f>
        <v>0312</v>
      </c>
      <c r="J13" s="0" t="str">
        <f aca="false">CONCATENATE(E13,F13,G13,H13)</f>
        <v>03120404</v>
      </c>
      <c r="K13" s="0" t="n">
        <v>5.14141999149504</v>
      </c>
      <c r="L13" s="0" t="n">
        <v>20</v>
      </c>
      <c r="M13" s="0" t="n">
        <v>61.48221661598</v>
      </c>
      <c r="N13" s="0" t="n">
        <v>0.728585644069648</v>
      </c>
      <c r="O13" s="0" t="n">
        <v>0.508919856916776</v>
      </c>
      <c r="P13" s="0" t="n">
        <f aca="false">VLOOKUP(D13,'paramètres CI'!$A$1:$B$6,2)</f>
        <v>0.022045059962018</v>
      </c>
      <c r="Q13" s="17" t="n">
        <f aca="false">M13*P13/N13</f>
        <v>1.86028802918259</v>
      </c>
      <c r="R13" s="9" t="n">
        <f aca="false">1/(1+0.04)*(1 - (1/(1+0.04))^L13)/(1-1/(1+0.04))</f>
        <v>13.5903263449677</v>
      </c>
      <c r="S13" s="17" t="n">
        <f aca="false">K13/R13</f>
        <v>0.37831468214881</v>
      </c>
      <c r="T13" s="0" t="n">
        <f aca="false">S13+Q13</f>
        <v>2.2386027113314</v>
      </c>
      <c r="U13" s="0" t="n">
        <f aca="false">T13 + V13</f>
        <v>0.238602711331403</v>
      </c>
      <c r="V13" s="0" t="n">
        <f aca="false">'paramètres CI'!$B$13</f>
        <v>-2</v>
      </c>
      <c r="W13" s="17" t="n">
        <f aca="false">V13^2</f>
        <v>4</v>
      </c>
      <c r="X13" s="18" t="n">
        <f aca="false">V13/U13</f>
        <v>-8.38213442269789</v>
      </c>
      <c r="Y13" s="0" t="n">
        <f aca="false">U13^-8</f>
        <v>95191.2445038785</v>
      </c>
      <c r="Z13" s="0" t="n">
        <f aca="false">SUMIFS(calcCI2!$AA$2:$AA$1250,calcCI2!$I$2:$I$1250,I13)</f>
        <v>166.498512350977</v>
      </c>
    </row>
    <row r="14" customFormat="false" ht="15.8" hidden="false" customHeight="false" outlineLevel="0" collapsed="false">
      <c r="A14" s="0" t="s">
        <v>17</v>
      </c>
      <c r="B14" s="0" t="s">
        <v>122</v>
      </c>
      <c r="C14" s="0" t="s">
        <v>41</v>
      </c>
      <c r="D14" s="0" t="s">
        <v>39</v>
      </c>
      <c r="E14" s="0" t="str">
        <f aca="false">VLOOKUP(A14,Nomenclature!$D$1:$E$9,2,0)</f>
        <v>05</v>
      </c>
      <c r="F14" s="0" t="str">
        <f aca="false">VLOOKUP(B14,Nomenclature!$J$1:$K$97,2,0)</f>
        <v>13</v>
      </c>
      <c r="G14" s="0" t="str">
        <f aca="false">VLOOKUP(C14,Nomenclature!$M$1:$N$21,2,0)</f>
        <v>04</v>
      </c>
      <c r="H14" s="0" t="str">
        <f aca="false">VLOOKUP(D14,Nomenclature!$O$25:$P$31,2,0)</f>
        <v>04</v>
      </c>
      <c r="I14" s="0" t="str">
        <f aca="false">CONCATENATE(E14,F14)</f>
        <v>0513</v>
      </c>
      <c r="J14" s="0" t="str">
        <f aca="false">CONCATENATE(E14,F14,G14,H14)</f>
        <v>05130404</v>
      </c>
      <c r="K14" s="0" t="n">
        <v>7.09131803990278</v>
      </c>
      <c r="L14" s="0" t="n">
        <v>20</v>
      </c>
      <c r="M14" s="0" t="n">
        <v>104.868912052454</v>
      </c>
      <c r="N14" s="0" t="n">
        <v>0.800823741423235</v>
      </c>
      <c r="O14" s="0" t="n">
        <v>0.498838441713609</v>
      </c>
      <c r="P14" s="0" t="n">
        <f aca="false">VLOOKUP(D14,'paramètres CI'!$A$1:$B$6,2)</f>
        <v>0.022045059962018</v>
      </c>
      <c r="Q14" s="17" t="n">
        <f aca="false">M14*P14/N14</f>
        <v>2.88682931682232</v>
      </c>
      <c r="R14" s="9" t="n">
        <f aca="false">1/(1+0.04)*(1 - (1/(1+0.04))^L14)/(1-1/(1+0.04))</f>
        <v>13.5903263449677</v>
      </c>
      <c r="S14" s="17" t="n">
        <f aca="false">K14/R14</f>
        <v>0.521791593513029</v>
      </c>
      <c r="T14" s="0" t="n">
        <f aca="false">S14+Q14</f>
        <v>3.40862091033535</v>
      </c>
      <c r="U14" s="0" t="n">
        <f aca="false">T14 + V14</f>
        <v>1.40862091033535</v>
      </c>
      <c r="V14" s="0" t="n">
        <f aca="false">'paramètres CI'!$B$13</f>
        <v>-2</v>
      </c>
      <c r="W14" s="17" t="n">
        <f aca="false">V14^2</f>
        <v>4</v>
      </c>
      <c r="X14" s="18" t="n">
        <f aca="false">V14/U14</f>
        <v>-1.41982841893484</v>
      </c>
      <c r="Y14" s="0" t="n">
        <f aca="false">U14^-8</f>
        <v>0.0645129575009779</v>
      </c>
      <c r="Z14" s="0" t="n">
        <f aca="false">SUMIFS(calcCI2!$AA$2:$AA$1250,calcCI2!$I$2:$I$1250,I14)</f>
        <v>209.910253084833</v>
      </c>
    </row>
    <row r="15" customFormat="false" ht="15.8" hidden="false" customHeight="false" outlineLevel="0" collapsed="false">
      <c r="A15" s="0" t="s">
        <v>18</v>
      </c>
      <c r="B15" s="0" t="s">
        <v>129</v>
      </c>
      <c r="C15" s="0" t="s">
        <v>41</v>
      </c>
      <c r="D15" s="0" t="s">
        <v>39</v>
      </c>
      <c r="E15" s="0" t="str">
        <f aca="false">VLOOKUP(A15,Nomenclature!$D$1:$E$9,2,0)</f>
        <v>06</v>
      </c>
      <c r="F15" s="0" t="str">
        <f aca="false">VLOOKUP(B15,Nomenclature!$J$1:$K$97,2,0)</f>
        <v>14</v>
      </c>
      <c r="G15" s="0" t="str">
        <f aca="false">VLOOKUP(C15,Nomenclature!$M$1:$N$21,2,0)</f>
        <v>04</v>
      </c>
      <c r="H15" s="0" t="str">
        <f aca="false">VLOOKUP(D15,Nomenclature!$O$25:$P$31,2,0)</f>
        <v>04</v>
      </c>
      <c r="I15" s="0" t="str">
        <f aca="false">CONCATENATE(E15,F15)</f>
        <v>0614</v>
      </c>
      <c r="J15" s="0" t="str">
        <f aca="false">CONCATENATE(E15,F15,G15,H15)</f>
        <v>06140404</v>
      </c>
      <c r="K15" s="0" t="n">
        <v>5.73944884327619</v>
      </c>
      <c r="L15" s="0" t="n">
        <v>20</v>
      </c>
      <c r="M15" s="0" t="n">
        <v>88.131309760064</v>
      </c>
      <c r="N15" s="0" t="n">
        <v>0.919685340135065</v>
      </c>
      <c r="O15" s="0" t="n">
        <v>0.593135350659937</v>
      </c>
      <c r="P15" s="0" t="n">
        <f aca="false">VLOOKUP(D15,'paramètres CI'!$A$1:$B$6,2)</f>
        <v>0.022045059962018</v>
      </c>
      <c r="Q15" s="17" t="n">
        <f aca="false">M15*P15/N15</f>
        <v>2.11252688653976</v>
      </c>
      <c r="R15" s="9" t="n">
        <f aca="false">1/(1+0.04)*(1 - (1/(1+0.04))^L15)/(1-1/(1+0.04))</f>
        <v>13.5903263449677</v>
      </c>
      <c r="S15" s="17" t="n">
        <f aca="false">K15/R15</f>
        <v>0.422318691809887</v>
      </c>
      <c r="T15" s="0" t="n">
        <f aca="false">S15+Q15</f>
        <v>2.53484557834965</v>
      </c>
      <c r="U15" s="0" t="n">
        <f aca="false">T15 + V15</f>
        <v>0.534845578349647</v>
      </c>
      <c r="V15" s="0" t="n">
        <f aca="false">'paramètres CI'!$B$13</f>
        <v>-2</v>
      </c>
      <c r="W15" s="17" t="n">
        <f aca="false">V15^2</f>
        <v>4</v>
      </c>
      <c r="X15" s="18" t="n">
        <f aca="false">V15/U15</f>
        <v>-3.73939709134612</v>
      </c>
      <c r="Y15" s="0" t="n">
        <f aca="false">U15^-8</f>
        <v>149.338822187681</v>
      </c>
      <c r="Z15" s="0" t="n">
        <f aca="false">SUMIFS(calcCI2!$AA$2:$AA$1250,calcCI2!$I$2:$I$1250,I15)</f>
        <v>290.234056507713</v>
      </c>
    </row>
    <row r="16" customFormat="false" ht="15.8" hidden="false" customHeight="false" outlineLevel="0" collapsed="false">
      <c r="A16" s="0" t="s">
        <v>15</v>
      </c>
      <c r="B16" s="0" t="s">
        <v>88</v>
      </c>
      <c r="C16" s="0" t="s">
        <v>41</v>
      </c>
      <c r="D16" s="0" t="s">
        <v>39</v>
      </c>
      <c r="E16" s="0" t="str">
        <f aca="false">VLOOKUP(A16,Nomenclature!$D$1:$E$9,2,0)</f>
        <v>03</v>
      </c>
      <c r="F16" s="0" t="str">
        <f aca="false">VLOOKUP(B16,Nomenclature!$J$1:$K$97,2,0)</f>
        <v>15</v>
      </c>
      <c r="G16" s="0" t="str">
        <f aca="false">VLOOKUP(C16,Nomenclature!$M$1:$N$21,2,0)</f>
        <v>04</v>
      </c>
      <c r="H16" s="0" t="str">
        <f aca="false">VLOOKUP(D16,Nomenclature!$O$25:$P$31,2,0)</f>
        <v>04</v>
      </c>
      <c r="I16" s="0" t="str">
        <f aca="false">CONCATENATE(E16,F16)</f>
        <v>0315</v>
      </c>
      <c r="J16" s="0" t="str">
        <f aca="false">CONCATENATE(E16,F16,G16,H16)</f>
        <v>03150404</v>
      </c>
      <c r="K16" s="0" t="n">
        <v>10.8854029030641</v>
      </c>
      <c r="L16" s="0" t="n">
        <v>20</v>
      </c>
      <c r="M16" s="0" t="n">
        <v>86.475172642582</v>
      </c>
      <c r="N16" s="0" t="n">
        <v>0.727447310904645</v>
      </c>
      <c r="O16" s="0" t="n">
        <v>0.541782097659162</v>
      </c>
      <c r="P16" s="0" t="n">
        <f aca="false">VLOOKUP(D16,'paramètres CI'!$A$1:$B$6,2)</f>
        <v>0.022045059962018</v>
      </c>
      <c r="Q16" s="17" t="n">
        <f aca="false">M16*P16/N16</f>
        <v>2.6206026712242</v>
      </c>
      <c r="R16" s="9" t="n">
        <f aca="false">1/(1+0.04)*(1 - (1/(1+0.04))^L16)/(1-1/(1+0.04))</f>
        <v>13.5903263449677</v>
      </c>
      <c r="S16" s="17" t="n">
        <f aca="false">K16/R16</f>
        <v>0.800966998639795</v>
      </c>
      <c r="T16" s="0" t="n">
        <f aca="false">S16+Q16</f>
        <v>3.421569669864</v>
      </c>
      <c r="U16" s="0" t="n">
        <f aca="false">T16 + V16</f>
        <v>1.421569669864</v>
      </c>
      <c r="V16" s="0" t="n">
        <f aca="false">'paramètres CI'!$B$13</f>
        <v>-2</v>
      </c>
      <c r="W16" s="17" t="n">
        <f aca="false">V16^2</f>
        <v>4</v>
      </c>
      <c r="X16" s="18" t="n">
        <f aca="false">V16/U16</f>
        <v>-1.40689552007067</v>
      </c>
      <c r="Y16" s="0" t="n">
        <f aca="false">U16^-8</f>
        <v>0.0599590590185496</v>
      </c>
      <c r="Z16" s="0" t="n">
        <f aca="false">SUMIFS(calcCI2!$AA$2:$AA$1250,calcCI2!$I$2:$I$1250,I16)</f>
        <v>190.866583524</v>
      </c>
    </row>
    <row r="17" customFormat="false" ht="15.8" hidden="false" customHeight="false" outlineLevel="0" collapsed="false">
      <c r="A17" s="0" t="s">
        <v>14</v>
      </c>
      <c r="B17" s="0" t="s">
        <v>54</v>
      </c>
      <c r="C17" s="0" t="s">
        <v>41</v>
      </c>
      <c r="D17" s="0" t="s">
        <v>39</v>
      </c>
      <c r="E17" s="0" t="str">
        <f aca="false">VLOOKUP(A17,Nomenclature!$D$1:$E$9,2,0)</f>
        <v>02</v>
      </c>
      <c r="F17" s="0" t="str">
        <f aca="false">VLOOKUP(B17,Nomenclature!$J$1:$K$97,2,0)</f>
        <v>16</v>
      </c>
      <c r="G17" s="0" t="str">
        <f aca="false">VLOOKUP(C17,Nomenclature!$M$1:$N$21,2,0)</f>
        <v>04</v>
      </c>
      <c r="H17" s="0" t="str">
        <f aca="false">VLOOKUP(D17,Nomenclature!$O$25:$P$31,2,0)</f>
        <v>04</v>
      </c>
      <c r="I17" s="0" t="str">
        <f aca="false">CONCATENATE(E17,F17)</f>
        <v>0216</v>
      </c>
      <c r="J17" s="0" t="str">
        <f aca="false">CONCATENATE(E17,F17,G17,H17)</f>
        <v>02160404</v>
      </c>
      <c r="K17" s="0" t="n">
        <v>11.9998207495375</v>
      </c>
      <c r="L17" s="0" t="n">
        <v>20</v>
      </c>
      <c r="M17" s="0" t="n">
        <v>91.6337872150287</v>
      </c>
      <c r="N17" s="0" t="n">
        <v>0.612227734213524</v>
      </c>
      <c r="O17" s="0" t="n">
        <v>0.525865935146803</v>
      </c>
      <c r="P17" s="0" t="n">
        <f aca="false">VLOOKUP(D17,'paramètres CI'!$A$1:$B$6,2)</f>
        <v>0.022045059962018</v>
      </c>
      <c r="Q17" s="17" t="n">
        <f aca="false">M17*P17/N17</f>
        <v>3.29954397818504</v>
      </c>
      <c r="R17" s="9" t="n">
        <f aca="false">1/(1+0.04)*(1 - (1/(1+0.04))^L17)/(1-1/(1+0.04))</f>
        <v>13.5903263449677</v>
      </c>
      <c r="S17" s="17" t="n">
        <f aca="false">K17/R17</f>
        <v>0.882967814380769</v>
      </c>
      <c r="T17" s="0" t="n">
        <f aca="false">S17+Q17</f>
        <v>4.18251179256581</v>
      </c>
      <c r="U17" s="0" t="n">
        <f aca="false">T17 + V17</f>
        <v>2.1825117925658</v>
      </c>
      <c r="V17" s="0" t="n">
        <f aca="false">'paramètres CI'!$B$13</f>
        <v>-2</v>
      </c>
      <c r="W17" s="17" t="n">
        <f aca="false">V17^2</f>
        <v>4</v>
      </c>
      <c r="X17" s="18" t="n">
        <f aca="false">V17/U17</f>
        <v>-0.916375346429977</v>
      </c>
      <c r="Y17" s="0" t="n">
        <f aca="false">U17^-8</f>
        <v>0.00194243819080128</v>
      </c>
      <c r="Z17" s="0" t="n">
        <f aca="false">SUMIFS(calcCI2!$AA$2:$AA$1250,calcCI2!$I$2:$I$1250,I17)</f>
        <v>182.580331196567</v>
      </c>
    </row>
    <row r="18" customFormat="false" ht="15.8" hidden="false" customHeight="false" outlineLevel="0" collapsed="false">
      <c r="A18" s="0" t="s">
        <v>19</v>
      </c>
      <c r="B18" s="0" t="s">
        <v>54</v>
      </c>
      <c r="C18" s="0" t="s">
        <v>41</v>
      </c>
      <c r="D18" s="0" t="s">
        <v>39</v>
      </c>
      <c r="E18" s="0" t="str">
        <f aca="false">VLOOKUP(A18,Nomenclature!$D$1:$E$9,2,0)</f>
        <v>07</v>
      </c>
      <c r="F18" s="0" t="str">
        <f aca="false">VLOOKUP(B18,Nomenclature!$J$1:$K$97,2,0)</f>
        <v>16</v>
      </c>
      <c r="G18" s="0" t="str">
        <f aca="false">VLOOKUP(C18,Nomenclature!$M$1:$N$21,2,0)</f>
        <v>04</v>
      </c>
      <c r="H18" s="0" t="str">
        <f aca="false">VLOOKUP(D18,Nomenclature!$O$25:$P$31,2,0)</f>
        <v>04</v>
      </c>
      <c r="I18" s="0" t="str">
        <f aca="false">CONCATENATE(E18,F18)</f>
        <v>0716</v>
      </c>
      <c r="J18" s="0" t="str">
        <f aca="false">CONCATENATE(E18,F18,G18,H18)</f>
        <v>07160404</v>
      </c>
      <c r="K18" s="0" t="n">
        <v>10.6458520174228</v>
      </c>
      <c r="L18" s="0" t="n">
        <v>20</v>
      </c>
      <c r="M18" s="0" t="n">
        <v>104.700638598706</v>
      </c>
      <c r="N18" s="0" t="n">
        <v>0.612402820077591</v>
      </c>
      <c r="O18" s="0" t="n">
        <v>0.353604753193557</v>
      </c>
      <c r="P18" s="0" t="n">
        <f aca="false">VLOOKUP(D18,'paramètres CI'!$A$1:$B$6,2)</f>
        <v>0.022045059962018</v>
      </c>
      <c r="Q18" s="17" t="n">
        <f aca="false">M18*P18/N18</f>
        <v>3.76897653031318</v>
      </c>
      <c r="R18" s="9" t="n">
        <f aca="false">1/(1+0.04)*(1 - (1/(1+0.04))^L18)/(1-1/(1+0.04))</f>
        <v>13.5903263449677</v>
      </c>
      <c r="S18" s="17" t="n">
        <f aca="false">K18/R18</f>
        <v>0.783340425181535</v>
      </c>
      <c r="T18" s="0" t="n">
        <f aca="false">S18+Q18</f>
        <v>4.55231695549472</v>
      </c>
      <c r="U18" s="0" t="n">
        <f aca="false">T18 + V18</f>
        <v>2.55231695549471</v>
      </c>
      <c r="V18" s="0" t="n">
        <f aca="false">'paramètres CI'!$B$13</f>
        <v>-2</v>
      </c>
      <c r="W18" s="17" t="n">
        <f aca="false">V18^2</f>
        <v>4</v>
      </c>
      <c r="X18" s="18" t="n">
        <f aca="false">V18/U18</f>
        <v>-0.783601737117458</v>
      </c>
      <c r="Y18" s="0" t="n">
        <f aca="false">U18^-8</f>
        <v>0.000555294223055438</v>
      </c>
      <c r="Z18" s="0" t="n">
        <f aca="false">SUMIFS(calcCI2!$AA$2:$AA$1250,calcCI2!$I$2:$I$1250,I18)</f>
        <v>164.29754308597</v>
      </c>
    </row>
    <row r="19" customFormat="false" ht="15.8" hidden="false" customHeight="false" outlineLevel="0" collapsed="false">
      <c r="A19" s="0" t="s">
        <v>15</v>
      </c>
      <c r="B19" s="0" t="s">
        <v>89</v>
      </c>
      <c r="C19" s="0" t="s">
        <v>41</v>
      </c>
      <c r="D19" s="0" t="s">
        <v>39</v>
      </c>
      <c r="E19" s="0" t="str">
        <f aca="false">VLOOKUP(A19,Nomenclature!$D$1:$E$9,2,0)</f>
        <v>03</v>
      </c>
      <c r="F19" s="0" t="str">
        <f aca="false">VLOOKUP(B19,Nomenclature!$J$1:$K$97,2,0)</f>
        <v>17</v>
      </c>
      <c r="G19" s="0" t="str">
        <f aca="false">VLOOKUP(C19,Nomenclature!$M$1:$N$21,2,0)</f>
        <v>04</v>
      </c>
      <c r="H19" s="0" t="str">
        <f aca="false">VLOOKUP(D19,Nomenclature!$O$25:$P$31,2,0)</f>
        <v>04</v>
      </c>
      <c r="I19" s="0" t="str">
        <f aca="false">CONCATENATE(E19,F19)</f>
        <v>0317</v>
      </c>
      <c r="J19" s="0" t="str">
        <f aca="false">CONCATENATE(E19,F19,G19,H19)</f>
        <v>03170404</v>
      </c>
      <c r="K19" s="0" t="n">
        <v>14.9608624564001</v>
      </c>
      <c r="L19" s="0" t="n">
        <v>20</v>
      </c>
      <c r="M19" s="0" t="n">
        <v>114.417388779461</v>
      </c>
      <c r="N19" s="0" t="n">
        <v>0.728585644069648</v>
      </c>
      <c r="O19" s="0" t="n">
        <v>0.424930427798891</v>
      </c>
      <c r="P19" s="0" t="n">
        <f aca="false">VLOOKUP(D19,'paramètres CI'!$A$1:$B$6,2)</f>
        <v>0.022045059962018</v>
      </c>
      <c r="Q19" s="17" t="n">
        <f aca="false">M19*P19/N19</f>
        <v>3.4619652704818</v>
      </c>
      <c r="R19" s="9" t="n">
        <f aca="false">1/(1+0.04)*(1 - (1/(1+0.04))^L19)/(1-1/(1+0.04))</f>
        <v>13.5903263449677</v>
      </c>
      <c r="S19" s="17" t="n">
        <f aca="false">K19/R19</f>
        <v>1.10084644596779</v>
      </c>
      <c r="T19" s="0" t="n">
        <f aca="false">S19+Q19</f>
        <v>4.56281171644959</v>
      </c>
      <c r="U19" s="0" t="n">
        <f aca="false">T19 + V19</f>
        <v>2.56281171644959</v>
      </c>
      <c r="V19" s="0" t="n">
        <f aca="false">'paramètres CI'!$B$13</f>
        <v>-2</v>
      </c>
      <c r="W19" s="17" t="n">
        <f aca="false">V19^2</f>
        <v>4</v>
      </c>
      <c r="X19" s="18" t="n">
        <f aca="false">V19/U19</f>
        <v>-0.78039287364064</v>
      </c>
      <c r="Y19" s="0" t="n">
        <f aca="false">U19^-8</f>
        <v>0.0005373613095077</v>
      </c>
      <c r="Z19" s="0" t="n">
        <f aca="false">SUMIFS(calcCI2!$AA$2:$AA$1250,calcCI2!$I$2:$I$1250,I19)</f>
        <v>187.402838749923</v>
      </c>
    </row>
    <row r="20" customFormat="false" ht="15.8" hidden="false" customHeight="false" outlineLevel="0" collapsed="false">
      <c r="A20" s="0" t="s">
        <v>19</v>
      </c>
      <c r="B20" s="0" t="s">
        <v>133</v>
      </c>
      <c r="C20" s="0" t="s">
        <v>41</v>
      </c>
      <c r="D20" s="0" t="s">
        <v>39</v>
      </c>
      <c r="E20" s="0" t="str">
        <f aca="false">VLOOKUP(A20,Nomenclature!$D$1:$E$9,2,0)</f>
        <v>07</v>
      </c>
      <c r="F20" s="0" t="str">
        <f aca="false">VLOOKUP(B20,Nomenclature!$J$1:$K$97,2,0)</f>
        <v>18</v>
      </c>
      <c r="G20" s="0" t="str">
        <f aca="false">VLOOKUP(C20,Nomenclature!$M$1:$N$21,2,0)</f>
        <v>04</v>
      </c>
      <c r="H20" s="0" t="str">
        <f aca="false">VLOOKUP(D20,Nomenclature!$O$25:$P$31,2,0)</f>
        <v>04</v>
      </c>
      <c r="I20" s="0" t="str">
        <f aca="false">CONCATENATE(E20,F20)</f>
        <v>0718</v>
      </c>
      <c r="J20" s="0" t="str">
        <f aca="false">CONCATENATE(E20,F20,G20,H20)</f>
        <v>07180404</v>
      </c>
      <c r="K20" s="0" t="n">
        <v>8.27550615364255</v>
      </c>
      <c r="L20" s="0" t="n">
        <v>20</v>
      </c>
      <c r="M20" s="0" t="n">
        <v>72.2067470167925</v>
      </c>
      <c r="N20" s="0" t="n">
        <v>0.66377673634905</v>
      </c>
      <c r="O20" s="0" t="n">
        <v>0.317634970651032</v>
      </c>
      <c r="P20" s="0" t="n">
        <f aca="false">VLOOKUP(D20,'paramètres CI'!$A$1:$B$6,2)</f>
        <v>0.022045059962018</v>
      </c>
      <c r="Q20" s="17" t="n">
        <f aca="false">M20*P20/N20</f>
        <v>2.39809860828023</v>
      </c>
      <c r="R20" s="9" t="n">
        <f aca="false">1/(1+0.04)*(1 - (1/(1+0.04))^L20)/(1-1/(1+0.04))</f>
        <v>13.5903263449677</v>
      </c>
      <c r="S20" s="17" t="n">
        <f aca="false">K20/R20</f>
        <v>0.608926227640359</v>
      </c>
      <c r="T20" s="0" t="n">
        <f aca="false">S20+Q20</f>
        <v>3.00702483592059</v>
      </c>
      <c r="U20" s="0" t="n">
        <f aca="false">T20 + V20</f>
        <v>1.00702483592059</v>
      </c>
      <c r="V20" s="0" t="n">
        <f aca="false">'paramètres CI'!$B$13</f>
        <v>-2</v>
      </c>
      <c r="W20" s="17" t="n">
        <f aca="false">V20^2</f>
        <v>4</v>
      </c>
      <c r="X20" s="18" t="n">
        <f aca="false">V20/U20</f>
        <v>-1.98604833630708</v>
      </c>
      <c r="Y20" s="0" t="n">
        <f aca="false">U20^-8</f>
        <v>0.945537042772094</v>
      </c>
      <c r="Z20" s="0" t="n">
        <f aca="false">SUMIFS(calcCI2!$AA$2:$AA$1250,calcCI2!$I$2:$I$1250,I20)</f>
        <v>166.240114162899</v>
      </c>
    </row>
    <row r="21" customFormat="false" ht="15.8" hidden="false" customHeight="false" outlineLevel="0" collapsed="false">
      <c r="A21" s="0" t="s">
        <v>15</v>
      </c>
      <c r="B21" s="0" t="s">
        <v>90</v>
      </c>
      <c r="C21" s="0" t="s">
        <v>41</v>
      </c>
      <c r="D21" s="0" t="s">
        <v>39</v>
      </c>
      <c r="E21" s="0" t="str">
        <f aca="false">VLOOKUP(A21,Nomenclature!$D$1:$E$9,2,0)</f>
        <v>03</v>
      </c>
      <c r="F21" s="0" t="str">
        <f aca="false">VLOOKUP(B21,Nomenclature!$J$1:$K$97,2,0)</f>
        <v>19</v>
      </c>
      <c r="G21" s="0" t="str">
        <f aca="false">VLOOKUP(C21,Nomenclature!$M$1:$N$21,2,0)</f>
        <v>04</v>
      </c>
      <c r="H21" s="0" t="str">
        <f aca="false">VLOOKUP(D21,Nomenclature!$O$25:$P$31,2,0)</f>
        <v>04</v>
      </c>
      <c r="I21" s="0" t="str">
        <f aca="false">CONCATENATE(E21,F21)</f>
        <v>0319</v>
      </c>
      <c r="J21" s="0" t="str">
        <f aca="false">CONCATENATE(E21,F21,G21,H21)</f>
        <v>03190404</v>
      </c>
      <c r="K21" s="0" t="n">
        <v>6.04471653206504</v>
      </c>
      <c r="L21" s="0" t="n">
        <v>20</v>
      </c>
      <c r="M21" s="0" t="n">
        <v>83.8667454854442</v>
      </c>
      <c r="N21" s="0" t="n">
        <v>0.728585644069648</v>
      </c>
      <c r="O21" s="0" t="n">
        <v>0.480135091332637</v>
      </c>
      <c r="P21" s="0" t="n">
        <f aca="false">VLOOKUP(D21,'paramètres CI'!$A$1:$B$6,2)</f>
        <v>0.022045059962018</v>
      </c>
      <c r="Q21" s="17" t="n">
        <f aca="false">M21*P21/N21</f>
        <v>2.53758421963798</v>
      </c>
      <c r="R21" s="9" t="n">
        <f aca="false">1/(1+0.04)*(1 - (1/(1+0.04))^L21)/(1-1/(1+0.04))</f>
        <v>13.5903263449677</v>
      </c>
      <c r="S21" s="17" t="n">
        <f aca="false">K21/R21</f>
        <v>0.444780822669746</v>
      </c>
      <c r="T21" s="0" t="n">
        <f aca="false">S21+Q21</f>
        <v>2.98236504230773</v>
      </c>
      <c r="U21" s="0" t="n">
        <f aca="false">T21 + V21</f>
        <v>0.98236504230773</v>
      </c>
      <c r="V21" s="0" t="n">
        <f aca="false">'paramètres CI'!$B$13</f>
        <v>-2</v>
      </c>
      <c r="W21" s="17" t="n">
        <f aca="false">V21^2</f>
        <v>4</v>
      </c>
      <c r="X21" s="18" t="n">
        <f aca="false">V21/U21</f>
        <v>-2.03590306440637</v>
      </c>
      <c r="Y21" s="0" t="n">
        <f aca="false">U21^-8</f>
        <v>1.15296680359395</v>
      </c>
      <c r="Z21" s="0" t="n">
        <f aca="false">SUMIFS(calcCI2!$AA$2:$AA$1250,calcCI2!$I$2:$I$1250,I21)</f>
        <v>183.594105533023</v>
      </c>
    </row>
    <row r="22" customFormat="false" ht="15.8" hidden="false" customHeight="false" outlineLevel="0" collapsed="false">
      <c r="A22" s="0" t="s">
        <v>14</v>
      </c>
      <c r="B22" s="0" t="s">
        <v>57</v>
      </c>
      <c r="C22" s="0" t="s">
        <v>41</v>
      </c>
      <c r="D22" s="0" t="s">
        <v>39</v>
      </c>
      <c r="E22" s="0" t="str">
        <f aca="false">VLOOKUP(A22,Nomenclature!$D$1:$E$9,2,0)</f>
        <v>02</v>
      </c>
      <c r="F22" s="0" t="str">
        <f aca="false">VLOOKUP(B22,Nomenclature!$J$1:$K$97,2,0)</f>
        <v>20</v>
      </c>
      <c r="G22" s="0" t="str">
        <f aca="false">VLOOKUP(C22,Nomenclature!$M$1:$N$21,2,0)</f>
        <v>04</v>
      </c>
      <c r="H22" s="0" t="str">
        <f aca="false">VLOOKUP(D22,Nomenclature!$O$25:$P$31,2,0)</f>
        <v>04</v>
      </c>
      <c r="I22" s="0" t="str">
        <f aca="false">CONCATENATE(E22,F22)</f>
        <v>0220</v>
      </c>
      <c r="J22" s="0" t="str">
        <f aca="false">CONCATENATE(E22,F22,G22,H22)</f>
        <v>02200404</v>
      </c>
      <c r="K22" s="0" t="n">
        <v>8.60128268937127</v>
      </c>
      <c r="L22" s="0" t="n">
        <v>20</v>
      </c>
      <c r="M22" s="0" t="n">
        <v>74.9839102056833</v>
      </c>
      <c r="N22" s="0" t="n">
        <v>0.605900421788364</v>
      </c>
      <c r="O22" s="0" t="n">
        <v>0.320223120346143</v>
      </c>
      <c r="P22" s="0" t="n">
        <f aca="false">VLOOKUP(D22,'paramètres CI'!$A$1:$B$6,2)</f>
        <v>0.022045059962018</v>
      </c>
      <c r="Q22" s="17" t="n">
        <f aca="false">M22*P22/N22</f>
        <v>2.72821199198347</v>
      </c>
      <c r="R22" s="9" t="n">
        <f aca="false">1/(1+0.04)*(1 - (1/(1+0.04))^L22)/(1-1/(1+0.04))</f>
        <v>13.5903263449677</v>
      </c>
      <c r="S22" s="17" t="n">
        <f aca="false">K22/R22</f>
        <v>0.632897435355275</v>
      </c>
      <c r="T22" s="0" t="n">
        <f aca="false">S22+Q22</f>
        <v>3.36110942733875</v>
      </c>
      <c r="U22" s="0" t="n">
        <f aca="false">T22 + V22</f>
        <v>1.36110942733875</v>
      </c>
      <c r="V22" s="0" t="n">
        <f aca="false">'paramètres CI'!$B$13</f>
        <v>-2</v>
      </c>
      <c r="W22" s="17" t="n">
        <f aca="false">V22^2</f>
        <v>4</v>
      </c>
      <c r="X22" s="18" t="n">
        <f aca="false">V22/U22</f>
        <v>-1.46938957282106</v>
      </c>
      <c r="Y22" s="0" t="n">
        <f aca="false">U22^-8</f>
        <v>0.0848898300045686</v>
      </c>
      <c r="Z22" s="0" t="n">
        <f aca="false">SUMIFS(calcCI2!$AA$2:$AA$1250,calcCI2!$I$2:$I$1250,I22)</f>
        <v>182.491657926385</v>
      </c>
    </row>
    <row r="23" customFormat="false" ht="15.8" hidden="false" customHeight="false" outlineLevel="0" collapsed="false">
      <c r="A23" s="0" t="s">
        <v>14</v>
      </c>
      <c r="B23" s="0" t="s">
        <v>58</v>
      </c>
      <c r="C23" s="0" t="s">
        <v>41</v>
      </c>
      <c r="D23" s="0" t="s">
        <v>39</v>
      </c>
      <c r="E23" s="0" t="str">
        <f aca="false">VLOOKUP(A23,Nomenclature!$D$1:$E$9,2,0)</f>
        <v>02</v>
      </c>
      <c r="F23" s="0" t="str">
        <f aca="false">VLOOKUP(B23,Nomenclature!$J$1:$K$97,2,0)</f>
        <v>21</v>
      </c>
      <c r="G23" s="0" t="str">
        <f aca="false">VLOOKUP(C23,Nomenclature!$M$1:$N$21,2,0)</f>
        <v>04</v>
      </c>
      <c r="H23" s="0" t="str">
        <f aca="false">VLOOKUP(D23,Nomenclature!$O$25:$P$31,2,0)</f>
        <v>04</v>
      </c>
      <c r="I23" s="0" t="str">
        <f aca="false">CONCATENATE(E23,F23)</f>
        <v>0221</v>
      </c>
      <c r="J23" s="0" t="str">
        <f aca="false">CONCATENATE(E23,F23,G23,H23)</f>
        <v>02210404</v>
      </c>
      <c r="K23" s="0" t="n">
        <v>7.80130040409823</v>
      </c>
      <c r="L23" s="0" t="n">
        <v>20</v>
      </c>
      <c r="M23" s="0" t="n">
        <v>70.8659583316674</v>
      </c>
      <c r="N23" s="0" t="n">
        <v>0.607565552588503</v>
      </c>
      <c r="O23" s="0" t="n">
        <v>0.390820693201578</v>
      </c>
      <c r="P23" s="0" t="n">
        <f aca="false">VLOOKUP(D23,'paramètres CI'!$A$1:$B$6,2)</f>
        <v>0.022045059962018</v>
      </c>
      <c r="Q23" s="17" t="n">
        <f aca="false">M23*P23/N23</f>
        <v>2.57131809733387</v>
      </c>
      <c r="R23" s="9" t="n">
        <f aca="false">1/(1+0.04)*(1 - (1/(1+0.04))^L23)/(1-1/(1+0.04))</f>
        <v>13.5903263449677</v>
      </c>
      <c r="S23" s="17" t="n">
        <f aca="false">K23/R23</f>
        <v>0.574033338572988</v>
      </c>
      <c r="T23" s="0" t="n">
        <f aca="false">S23+Q23</f>
        <v>3.14535143590686</v>
      </c>
      <c r="U23" s="0" t="n">
        <f aca="false">T23 + V23</f>
        <v>1.14535143590686</v>
      </c>
      <c r="V23" s="0" t="n">
        <f aca="false">'paramètres CI'!$B$13</f>
        <v>-2</v>
      </c>
      <c r="W23" s="17" t="n">
        <f aca="false">V23^2</f>
        <v>4</v>
      </c>
      <c r="X23" s="18" t="n">
        <f aca="false">V23/U23</f>
        <v>-1.74618893144919</v>
      </c>
      <c r="Y23" s="0" t="n">
        <f aca="false">U23^-8</f>
        <v>0.33766798246068</v>
      </c>
      <c r="Z23" s="0" t="n">
        <f aca="false">SUMIFS(calcCI2!$AA$2:$AA$1250,calcCI2!$I$2:$I$1250,I23)</f>
        <v>160.574310350386</v>
      </c>
    </row>
    <row r="24" customFormat="false" ht="15.8" hidden="false" customHeight="false" outlineLevel="0" collapsed="false">
      <c r="A24" s="0" t="s">
        <v>14</v>
      </c>
      <c r="B24" s="0" t="s">
        <v>59</v>
      </c>
      <c r="C24" s="0" t="s">
        <v>41</v>
      </c>
      <c r="D24" s="0" t="s">
        <v>39</v>
      </c>
      <c r="E24" s="0" t="str">
        <f aca="false">VLOOKUP(A24,Nomenclature!$D$1:$E$9,2,0)</f>
        <v>02</v>
      </c>
      <c r="F24" s="0" t="str">
        <f aca="false">VLOOKUP(B24,Nomenclature!$J$1:$K$97,2,0)</f>
        <v>22</v>
      </c>
      <c r="G24" s="0" t="str">
        <f aca="false">VLOOKUP(C24,Nomenclature!$M$1:$N$21,2,0)</f>
        <v>04</v>
      </c>
      <c r="H24" s="0" t="str">
        <f aca="false">VLOOKUP(D24,Nomenclature!$O$25:$P$31,2,0)</f>
        <v>04</v>
      </c>
      <c r="I24" s="0" t="str">
        <f aca="false">CONCATENATE(E24,F24)</f>
        <v>0222</v>
      </c>
      <c r="J24" s="0" t="str">
        <f aca="false">CONCATENATE(E24,F24,G24,H24)</f>
        <v>02220404</v>
      </c>
      <c r="K24" s="0" t="n">
        <v>7.82761457836782</v>
      </c>
      <c r="L24" s="0" t="n">
        <v>20</v>
      </c>
      <c r="M24" s="0" t="n">
        <v>100.737577613299</v>
      </c>
      <c r="N24" s="0" t="n">
        <v>0.615548800795565</v>
      </c>
      <c r="O24" s="0" t="n">
        <v>0.360549698499923</v>
      </c>
      <c r="P24" s="0" t="n">
        <f aca="false">VLOOKUP(D24,'paramètres CI'!$A$1:$B$6,2)</f>
        <v>0.022045059962018</v>
      </c>
      <c r="Q24" s="17" t="n">
        <f aca="false">M24*P24/N24</f>
        <v>3.60778208980894</v>
      </c>
      <c r="R24" s="9" t="n">
        <f aca="false">1/(1+0.04)*(1 - (1/(1+0.04))^L24)/(1-1/(1+0.04))</f>
        <v>13.5903263449677</v>
      </c>
      <c r="S24" s="17" t="n">
        <f aca="false">K24/R24</f>
        <v>0.575969581574197</v>
      </c>
      <c r="T24" s="0" t="n">
        <f aca="false">S24+Q24</f>
        <v>4.18375167138314</v>
      </c>
      <c r="U24" s="0" t="n">
        <f aca="false">T24 + V24</f>
        <v>2.18375167138314</v>
      </c>
      <c r="V24" s="0" t="n">
        <f aca="false">'paramètres CI'!$B$13</f>
        <v>-2</v>
      </c>
      <c r="W24" s="17" t="n">
        <f aca="false">V24^2</f>
        <v>4</v>
      </c>
      <c r="X24" s="18" t="n">
        <f aca="false">V24/U24</f>
        <v>-0.91585505174828</v>
      </c>
      <c r="Y24" s="0" t="n">
        <f aca="false">U24^-8</f>
        <v>0.0019336327668019</v>
      </c>
      <c r="Z24" s="0" t="n">
        <f aca="false">SUMIFS(calcCI2!$AA$2:$AA$1250,calcCI2!$I$2:$I$1250,I24)</f>
        <v>228.811056051468</v>
      </c>
    </row>
    <row r="25" customFormat="false" ht="15.8" hidden="false" customHeight="false" outlineLevel="0" collapsed="false">
      <c r="A25" s="0" t="s">
        <v>14</v>
      </c>
      <c r="B25" s="0" t="s">
        <v>60</v>
      </c>
      <c r="C25" s="0" t="s">
        <v>41</v>
      </c>
      <c r="D25" s="0" t="s">
        <v>39</v>
      </c>
      <c r="E25" s="0" t="str">
        <f aca="false">VLOOKUP(A25,Nomenclature!$D$1:$E$9,2,0)</f>
        <v>02</v>
      </c>
      <c r="F25" s="0" t="str">
        <f aca="false">VLOOKUP(B25,Nomenclature!$J$1:$K$97,2,0)</f>
        <v>23</v>
      </c>
      <c r="G25" s="0" t="str">
        <f aca="false">VLOOKUP(C25,Nomenclature!$M$1:$N$21,2,0)</f>
        <v>04</v>
      </c>
      <c r="H25" s="0" t="str">
        <f aca="false">VLOOKUP(D25,Nomenclature!$O$25:$P$31,2,0)</f>
        <v>04</v>
      </c>
      <c r="I25" s="0" t="str">
        <f aca="false">CONCATENATE(E25,F25)</f>
        <v>0223</v>
      </c>
      <c r="J25" s="0" t="str">
        <f aca="false">CONCATENATE(E25,F25,G25,H25)</f>
        <v>02230404</v>
      </c>
      <c r="K25" s="0" t="n">
        <v>8.74991546018455</v>
      </c>
      <c r="L25" s="0" t="n">
        <v>20</v>
      </c>
      <c r="M25" s="0" t="n">
        <v>78.6862079056155</v>
      </c>
      <c r="N25" s="0" t="n">
        <v>0.606403040067035</v>
      </c>
      <c r="O25" s="0" t="n">
        <v>0.390893925477755</v>
      </c>
      <c r="P25" s="0" t="n">
        <f aca="false">VLOOKUP(D25,'paramètres CI'!$A$1:$B$6,2)</f>
        <v>0.022045059962018</v>
      </c>
      <c r="Q25" s="17" t="n">
        <f aca="false">M25*P25/N25</f>
        <v>2.86054332984767</v>
      </c>
      <c r="R25" s="9" t="n">
        <f aca="false">1/(1+0.04)*(1 - (1/(1+0.04))^L25)/(1-1/(1+0.04))</f>
        <v>13.5903263449677</v>
      </c>
      <c r="S25" s="17" t="n">
        <f aca="false">K25/R25</f>
        <v>0.64383409478791</v>
      </c>
      <c r="T25" s="0" t="n">
        <f aca="false">S25+Q25</f>
        <v>3.50437742463558</v>
      </c>
      <c r="U25" s="0" t="n">
        <f aca="false">T25 + V25</f>
        <v>1.50437742463558</v>
      </c>
      <c r="V25" s="0" t="n">
        <f aca="false">'paramètres CI'!$B$13</f>
        <v>-2</v>
      </c>
      <c r="W25" s="17" t="n">
        <f aca="false">V25^2</f>
        <v>4</v>
      </c>
      <c r="X25" s="18" t="n">
        <f aca="false">V25/U25</f>
        <v>-1.32945361133991</v>
      </c>
      <c r="Y25" s="0" t="n">
        <f aca="false">U25^-8</f>
        <v>0.0381193546331789</v>
      </c>
      <c r="Z25" s="0" t="n">
        <f aca="false">SUMIFS(calcCI2!$AA$2:$AA$1250,calcCI2!$I$2:$I$1250,I25)</f>
        <v>140.318492741988</v>
      </c>
    </row>
    <row r="26" customFormat="false" ht="15.8" hidden="false" customHeight="false" outlineLevel="0" collapsed="false">
      <c r="A26" s="0" t="s">
        <v>14</v>
      </c>
      <c r="B26" s="0" t="s">
        <v>61</v>
      </c>
      <c r="C26" s="0" t="s">
        <v>41</v>
      </c>
      <c r="D26" s="0" t="s">
        <v>39</v>
      </c>
      <c r="E26" s="0" t="str">
        <f aca="false">VLOOKUP(A26,Nomenclature!$D$1:$E$9,2,0)</f>
        <v>02</v>
      </c>
      <c r="F26" s="0" t="str">
        <f aca="false">VLOOKUP(B26,Nomenclature!$J$1:$K$97,2,0)</f>
        <v>24</v>
      </c>
      <c r="G26" s="0" t="str">
        <f aca="false">VLOOKUP(C26,Nomenclature!$M$1:$N$21,2,0)</f>
        <v>04</v>
      </c>
      <c r="H26" s="0" t="str">
        <f aca="false">VLOOKUP(D26,Nomenclature!$O$25:$P$31,2,0)</f>
        <v>04</v>
      </c>
      <c r="I26" s="0" t="str">
        <f aca="false">CONCATENATE(E26,F26)</f>
        <v>0224</v>
      </c>
      <c r="J26" s="0" t="str">
        <f aca="false">CONCATENATE(E26,F26,G26,H26)</f>
        <v>02240404</v>
      </c>
      <c r="K26" s="0" t="n">
        <v>7.93693132397056</v>
      </c>
      <c r="L26" s="0" t="n">
        <v>20</v>
      </c>
      <c r="M26" s="0" t="n">
        <v>78.1663810211212</v>
      </c>
      <c r="N26" s="0" t="n">
        <v>0.649060634297473</v>
      </c>
      <c r="O26" s="0" t="n">
        <v>0.295204161959495</v>
      </c>
      <c r="P26" s="0" t="n">
        <f aca="false">VLOOKUP(D26,'paramètres CI'!$A$1:$B$6,2)</f>
        <v>0.022045059962018</v>
      </c>
      <c r="Q26" s="17" t="n">
        <f aca="false">M26*P26/N26</f>
        <v>2.65488687122381</v>
      </c>
      <c r="R26" s="9" t="n">
        <f aca="false">1/(1+0.04)*(1 - (1/(1+0.04))^L26)/(1-1/(1+0.04))</f>
        <v>13.5903263449677</v>
      </c>
      <c r="S26" s="17" t="n">
        <f aca="false">K26/R26</f>
        <v>0.584013299055876</v>
      </c>
      <c r="T26" s="0" t="n">
        <f aca="false">S26+Q26</f>
        <v>3.23890017027968</v>
      </c>
      <c r="U26" s="0" t="n">
        <f aca="false">T26 + V26</f>
        <v>1.23890017027968</v>
      </c>
      <c r="V26" s="0" t="n">
        <f aca="false">'paramètres CI'!$B$13</f>
        <v>-2</v>
      </c>
      <c r="W26" s="17" t="n">
        <f aca="false">V26^2</f>
        <v>4</v>
      </c>
      <c r="X26" s="18" t="n">
        <f aca="false">V26/U26</f>
        <v>-1.6143350755602</v>
      </c>
      <c r="Y26" s="0" t="n">
        <f aca="false">U26^-8</f>
        <v>0.180181209928699</v>
      </c>
      <c r="Z26" s="0" t="n">
        <f aca="false">SUMIFS(calcCI2!$AA$2:$AA$1250,calcCI2!$I$2:$I$1250,I26)</f>
        <v>149.219908759696</v>
      </c>
    </row>
    <row r="27" customFormat="false" ht="15.8" hidden="false" customHeight="false" outlineLevel="0" collapsed="false">
      <c r="A27" s="0" t="s">
        <v>14</v>
      </c>
      <c r="B27" s="0" t="s">
        <v>62</v>
      </c>
      <c r="C27" s="0" t="s">
        <v>41</v>
      </c>
      <c r="D27" s="0" t="s">
        <v>39</v>
      </c>
      <c r="E27" s="0" t="str">
        <f aca="false">VLOOKUP(A27,Nomenclature!$D$1:$E$9,2,0)</f>
        <v>02</v>
      </c>
      <c r="F27" s="0" t="str">
        <f aca="false">VLOOKUP(B27,Nomenclature!$J$1:$K$97,2,0)</f>
        <v>25</v>
      </c>
      <c r="G27" s="0" t="str">
        <f aca="false">VLOOKUP(C27,Nomenclature!$M$1:$N$21,2,0)</f>
        <v>04</v>
      </c>
      <c r="H27" s="0" t="str">
        <f aca="false">VLOOKUP(D27,Nomenclature!$O$25:$P$31,2,0)</f>
        <v>04</v>
      </c>
      <c r="I27" s="0" t="str">
        <f aca="false">CONCATENATE(E27,F27)</f>
        <v>0225</v>
      </c>
      <c r="J27" s="0" t="str">
        <f aca="false">CONCATENATE(E27,F27,G27,H27)</f>
        <v>02250404</v>
      </c>
      <c r="K27" s="0" t="n">
        <v>7.92156851069027</v>
      </c>
      <c r="L27" s="0" t="n">
        <v>20</v>
      </c>
      <c r="M27" s="0" t="n">
        <v>83.9520278774416</v>
      </c>
      <c r="N27" s="0" t="n">
        <v>0.606819682004707</v>
      </c>
      <c r="O27" s="0" t="n">
        <v>0.365390284788338</v>
      </c>
      <c r="P27" s="0" t="n">
        <f aca="false">VLOOKUP(D27,'paramètres CI'!$A$1:$B$6,2)</f>
        <v>0.022045059962018</v>
      </c>
      <c r="Q27" s="17" t="n">
        <f aca="false">M27*P27/N27</f>
        <v>3.04988045604764</v>
      </c>
      <c r="R27" s="9" t="n">
        <f aca="false">1/(1+0.04)*(1 - (1/(1+0.04))^L27)/(1-1/(1+0.04))</f>
        <v>13.5903263449677</v>
      </c>
      <c r="S27" s="17" t="n">
        <f aca="false">K27/R27</f>
        <v>0.582882876364741</v>
      </c>
      <c r="T27" s="0" t="n">
        <f aca="false">S27+Q27</f>
        <v>3.63276333241239</v>
      </c>
      <c r="U27" s="0" t="n">
        <f aca="false">T27 + V27</f>
        <v>1.63276333241239</v>
      </c>
      <c r="V27" s="0" t="n">
        <f aca="false">'paramètres CI'!$B$13</f>
        <v>-2</v>
      </c>
      <c r="W27" s="17" t="n">
        <f aca="false">V27^2</f>
        <v>4</v>
      </c>
      <c r="X27" s="18" t="n">
        <f aca="false">V27/U27</f>
        <v>-1.22491726773716</v>
      </c>
      <c r="Y27" s="0" t="n">
        <f aca="false">U27^-8</f>
        <v>0.0197976704334389</v>
      </c>
      <c r="Z27" s="0" t="n">
        <f aca="false">SUMIFS(calcCI2!$AA$2:$AA$1250,calcCI2!$I$2:$I$1250,I27)</f>
        <v>233.720441667407</v>
      </c>
    </row>
    <row r="28" customFormat="false" ht="15.8" hidden="false" customHeight="false" outlineLevel="0" collapsed="false">
      <c r="A28" s="0" t="s">
        <v>15</v>
      </c>
      <c r="B28" s="0" t="s">
        <v>91</v>
      </c>
      <c r="C28" s="0" t="s">
        <v>41</v>
      </c>
      <c r="D28" s="0" t="s">
        <v>39</v>
      </c>
      <c r="E28" s="0" t="str">
        <f aca="false">VLOOKUP(A28,Nomenclature!$D$1:$E$9,2,0)</f>
        <v>03</v>
      </c>
      <c r="F28" s="0" t="str">
        <f aca="false">VLOOKUP(B28,Nomenclature!$J$1:$K$97,2,0)</f>
        <v>26</v>
      </c>
      <c r="G28" s="0" t="str">
        <f aca="false">VLOOKUP(C28,Nomenclature!$M$1:$N$21,2,0)</f>
        <v>04</v>
      </c>
      <c r="H28" s="0" t="str">
        <f aca="false">VLOOKUP(D28,Nomenclature!$O$25:$P$31,2,0)</f>
        <v>04</v>
      </c>
      <c r="I28" s="0" t="str">
        <f aca="false">CONCATENATE(E28,F28)</f>
        <v>0326</v>
      </c>
      <c r="J28" s="0" t="str">
        <f aca="false">CONCATENATE(E28,F28,G28,H28)</f>
        <v>03260404</v>
      </c>
      <c r="K28" s="0" t="n">
        <v>10.6656940940335</v>
      </c>
      <c r="L28" s="0" t="n">
        <v>20</v>
      </c>
      <c r="M28" s="0" t="n">
        <v>75.7181780039876</v>
      </c>
      <c r="N28" s="0" t="n">
        <v>0.727228811890202</v>
      </c>
      <c r="O28" s="0" t="n">
        <v>0.399486100560237</v>
      </c>
      <c r="P28" s="0" t="n">
        <f aca="false">VLOOKUP(D28,'paramètres CI'!$A$1:$B$6,2)</f>
        <v>0.022045059962018</v>
      </c>
      <c r="Q28" s="17" t="n">
        <f aca="false">M28*P28/N28</f>
        <v>2.29530478856313</v>
      </c>
      <c r="R28" s="9" t="n">
        <f aca="false">1/(1+0.04)*(1 - (1/(1+0.04))^L28)/(1-1/(1+0.04))</f>
        <v>13.5903263449677</v>
      </c>
      <c r="S28" s="17" t="n">
        <f aca="false">K28/R28</f>
        <v>0.784800439908705</v>
      </c>
      <c r="T28" s="0" t="n">
        <f aca="false">S28+Q28</f>
        <v>3.08010522847183</v>
      </c>
      <c r="U28" s="0" t="n">
        <f aca="false">T28 + V28</f>
        <v>1.08010522847183</v>
      </c>
      <c r="V28" s="0" t="n">
        <f aca="false">'paramètres CI'!$B$13</f>
        <v>-2</v>
      </c>
      <c r="W28" s="17" t="n">
        <f aca="false">V28^2</f>
        <v>4</v>
      </c>
      <c r="X28" s="18" t="n">
        <f aca="false">V28/U28</f>
        <v>-1.85167143652259</v>
      </c>
      <c r="Y28" s="0" t="n">
        <f aca="false">U28^-8</f>
        <v>0.539847945609657</v>
      </c>
      <c r="Z28" s="0" t="n">
        <f aca="false">SUMIFS(calcCI2!$AA$2:$AA$1250,calcCI2!$I$2:$I$1250,I28)</f>
        <v>193.833759382074</v>
      </c>
    </row>
    <row r="29" customFormat="false" ht="15.8" hidden="false" customHeight="false" outlineLevel="0" collapsed="false">
      <c r="A29" s="0" t="s">
        <v>15</v>
      </c>
      <c r="B29" s="0" t="s">
        <v>92</v>
      </c>
      <c r="C29" s="0" t="s">
        <v>41</v>
      </c>
      <c r="D29" s="0" t="s">
        <v>39</v>
      </c>
      <c r="E29" s="0" t="str">
        <f aca="false">VLOOKUP(A29,Nomenclature!$D$1:$E$9,2,0)</f>
        <v>03</v>
      </c>
      <c r="F29" s="0" t="str">
        <f aca="false">VLOOKUP(B29,Nomenclature!$J$1:$K$97,2,0)</f>
        <v>27</v>
      </c>
      <c r="G29" s="0" t="str">
        <f aca="false">VLOOKUP(C29,Nomenclature!$M$1:$N$21,2,0)</f>
        <v>04</v>
      </c>
      <c r="H29" s="0" t="str">
        <f aca="false">VLOOKUP(D29,Nomenclature!$O$25:$P$31,2,0)</f>
        <v>04</v>
      </c>
      <c r="I29" s="0" t="str">
        <f aca="false">CONCATENATE(E29,F29)</f>
        <v>0327</v>
      </c>
      <c r="J29" s="0" t="str">
        <f aca="false">CONCATENATE(E29,F29,G29,H29)</f>
        <v>03270404</v>
      </c>
      <c r="K29" s="0" t="n">
        <v>10.6499111226746</v>
      </c>
      <c r="L29" s="0" t="n">
        <v>20</v>
      </c>
      <c r="M29" s="0" t="n">
        <v>77.0933019370195</v>
      </c>
      <c r="N29" s="0" t="n">
        <v>0.727209469700124</v>
      </c>
      <c r="O29" s="0" t="n">
        <v>0.421788095595651</v>
      </c>
      <c r="P29" s="0" t="n">
        <f aca="false">VLOOKUP(D29,'paramètres CI'!$A$1:$B$6,2)</f>
        <v>0.022045059962018</v>
      </c>
      <c r="Q29" s="17" t="n">
        <f aca="false">M29*P29/N29</f>
        <v>2.33705216266281</v>
      </c>
      <c r="R29" s="9" t="n">
        <f aca="false">1/(1+0.04)*(1 - (1/(1+0.04))^L29)/(1-1/(1+0.04))</f>
        <v>13.5903263449677</v>
      </c>
      <c r="S29" s="17" t="n">
        <f aca="false">K29/R29</f>
        <v>0.783639101250731</v>
      </c>
      <c r="T29" s="0" t="n">
        <f aca="false">S29+Q29</f>
        <v>3.12069126391354</v>
      </c>
      <c r="U29" s="0" t="n">
        <f aca="false">T29 + V29</f>
        <v>1.12069126391354</v>
      </c>
      <c r="V29" s="0" t="n">
        <f aca="false">'paramètres CI'!$B$13</f>
        <v>-2</v>
      </c>
      <c r="W29" s="17" t="n">
        <f aca="false">V29^2</f>
        <v>4</v>
      </c>
      <c r="X29" s="18" t="n">
        <f aca="false">V29/U29</f>
        <v>-1.78461282281781</v>
      </c>
      <c r="Y29" s="0" t="n">
        <f aca="false">U29^-8</f>
        <v>0.401894541754723</v>
      </c>
      <c r="Z29" s="0" t="n">
        <f aca="false">SUMIFS(calcCI2!$AA$2:$AA$1250,calcCI2!$I$2:$I$1250,I29)</f>
        <v>190.340807230329</v>
      </c>
    </row>
    <row r="30" customFormat="false" ht="15.8" hidden="false" customHeight="false" outlineLevel="0" collapsed="false">
      <c r="A30" s="0" t="s">
        <v>15</v>
      </c>
      <c r="B30" s="0" t="s">
        <v>93</v>
      </c>
      <c r="C30" s="0" t="s">
        <v>41</v>
      </c>
      <c r="D30" s="0" t="s">
        <v>39</v>
      </c>
      <c r="E30" s="0" t="str">
        <f aca="false">VLOOKUP(A30,Nomenclature!$D$1:$E$9,2,0)</f>
        <v>03</v>
      </c>
      <c r="F30" s="0" t="str">
        <f aca="false">VLOOKUP(B30,Nomenclature!$J$1:$K$97,2,0)</f>
        <v>28</v>
      </c>
      <c r="G30" s="0" t="str">
        <f aca="false">VLOOKUP(C30,Nomenclature!$M$1:$N$21,2,0)</f>
        <v>04</v>
      </c>
      <c r="H30" s="0" t="str">
        <f aca="false">VLOOKUP(D30,Nomenclature!$O$25:$P$31,2,0)</f>
        <v>04</v>
      </c>
      <c r="I30" s="0" t="str">
        <f aca="false">CONCATENATE(E30,F30)</f>
        <v>0328</v>
      </c>
      <c r="J30" s="0" t="str">
        <f aca="false">CONCATENATE(E30,F30,G30,H30)</f>
        <v>03280404</v>
      </c>
      <c r="K30" s="0" t="n">
        <v>11.1971638240162</v>
      </c>
      <c r="L30" s="0" t="n">
        <v>20</v>
      </c>
      <c r="M30" s="0" t="n">
        <v>100.861668791184</v>
      </c>
      <c r="N30" s="0" t="n">
        <v>0.727660560513703</v>
      </c>
      <c r="O30" s="0" t="n">
        <v>0.382140273186898</v>
      </c>
      <c r="P30" s="0" t="n">
        <f aca="false">VLOOKUP(D30,'paramètres CI'!$A$1:$B$6,2)</f>
        <v>0.022045059962018</v>
      </c>
      <c r="Q30" s="17" t="n">
        <f aca="false">M30*P30/N30</f>
        <v>3.05568510515553</v>
      </c>
      <c r="R30" s="9" t="n">
        <f aca="false">1/(1+0.04)*(1 - (1/(1+0.04))^L30)/(1-1/(1+0.04))</f>
        <v>13.5903263449677</v>
      </c>
      <c r="S30" s="17" t="n">
        <f aca="false">K30/R30</f>
        <v>0.823906912887516</v>
      </c>
      <c r="T30" s="0" t="n">
        <f aca="false">S30+Q30</f>
        <v>3.87959201804304</v>
      </c>
      <c r="U30" s="0" t="n">
        <f aca="false">T30 + V30</f>
        <v>1.87959201804305</v>
      </c>
      <c r="V30" s="0" t="n">
        <f aca="false">'paramètres CI'!$B$13</f>
        <v>-2</v>
      </c>
      <c r="W30" s="17" t="n">
        <f aca="false">V30^2</f>
        <v>4</v>
      </c>
      <c r="X30" s="18" t="n">
        <f aca="false">V30/U30</f>
        <v>-1.06406070083353</v>
      </c>
      <c r="Y30" s="0" t="n">
        <f aca="false">U30^-8</f>
        <v>0.0064193530788137</v>
      </c>
      <c r="Z30" s="0" t="n">
        <f aca="false">SUMIFS(calcCI2!$AA$2:$AA$1250,calcCI2!$I$2:$I$1250,I30)</f>
        <v>228.440357611511</v>
      </c>
    </row>
    <row r="31" customFormat="false" ht="15.8" hidden="false" customHeight="false" outlineLevel="0" collapsed="false">
      <c r="A31" s="0" t="s">
        <v>14</v>
      </c>
      <c r="B31" s="0" t="s">
        <v>63</v>
      </c>
      <c r="C31" s="0" t="s">
        <v>41</v>
      </c>
      <c r="D31" s="0" t="s">
        <v>39</v>
      </c>
      <c r="E31" s="0" t="str">
        <f aca="false">VLOOKUP(A31,Nomenclature!$D$1:$E$9,2,0)</f>
        <v>02</v>
      </c>
      <c r="F31" s="0" t="str">
        <f aca="false">VLOOKUP(B31,Nomenclature!$J$1:$K$97,2,0)</f>
        <v>29</v>
      </c>
      <c r="G31" s="0" t="str">
        <f aca="false">VLOOKUP(C31,Nomenclature!$M$1:$N$21,2,0)</f>
        <v>04</v>
      </c>
      <c r="H31" s="0" t="str">
        <f aca="false">VLOOKUP(D31,Nomenclature!$O$25:$P$31,2,0)</f>
        <v>04</v>
      </c>
      <c r="I31" s="0" t="str">
        <f aca="false">CONCATENATE(E31,F31)</f>
        <v>0229</v>
      </c>
      <c r="J31" s="0" t="str">
        <f aca="false">CONCATENATE(E31,F31,G31,H31)</f>
        <v>02290404</v>
      </c>
      <c r="K31" s="0" t="n">
        <v>22.4798933561209</v>
      </c>
      <c r="L31" s="0" t="n">
        <v>20</v>
      </c>
      <c r="M31" s="0" t="n">
        <v>178.878407560727</v>
      </c>
      <c r="N31" s="0" t="n">
        <v>0.613422238695177</v>
      </c>
      <c r="O31" s="0" t="n">
        <v>0.427556754014814</v>
      </c>
      <c r="P31" s="0" t="n">
        <f aca="false">VLOOKUP(D31,'paramètres CI'!$A$1:$B$6,2)</f>
        <v>0.022045059962018</v>
      </c>
      <c r="Q31" s="17" t="n">
        <f aca="false">M31*P31/N31</f>
        <v>6.42850058546062</v>
      </c>
      <c r="R31" s="9" t="n">
        <f aca="false">1/(1+0.04)*(1 - (1/(1+0.04))^L31)/(1-1/(1+0.04))</f>
        <v>13.5903263449677</v>
      </c>
      <c r="S31" s="17" t="n">
        <f aca="false">K31/R31</f>
        <v>1.65410990034429</v>
      </c>
      <c r="T31" s="0" t="n">
        <f aca="false">S31+Q31</f>
        <v>8.08261048580491</v>
      </c>
      <c r="U31" s="0" t="n">
        <f aca="false">T31 + V31</f>
        <v>6.08261048580491</v>
      </c>
      <c r="V31" s="0" t="n">
        <f aca="false">'paramètres CI'!$B$13</f>
        <v>-2</v>
      </c>
      <c r="W31" s="17" t="n">
        <f aca="false">V31^2</f>
        <v>4</v>
      </c>
      <c r="X31" s="18" t="n">
        <f aca="false">V31/U31</f>
        <v>-0.328806193437412</v>
      </c>
      <c r="Y31" s="0" t="n">
        <f aca="false">U31^-8</f>
        <v>5.33678798235799E-007</v>
      </c>
      <c r="Z31" s="0" t="n">
        <f aca="false">SUMIFS(calcCI2!$AA$2:$AA$1250,calcCI2!$I$2:$I$1250,I31)</f>
        <v>543.212169503386</v>
      </c>
    </row>
    <row r="32" customFormat="false" ht="15.8" hidden="false" customHeight="false" outlineLevel="0" collapsed="false">
      <c r="A32" s="0" t="s">
        <v>14</v>
      </c>
      <c r="B32" s="0" t="s">
        <v>64</v>
      </c>
      <c r="C32" s="0" t="s">
        <v>41</v>
      </c>
      <c r="D32" s="0" t="s">
        <v>39</v>
      </c>
      <c r="E32" s="0" t="str">
        <f aca="false">VLOOKUP(A32,Nomenclature!$D$1:$E$9,2,0)</f>
        <v>02</v>
      </c>
      <c r="F32" s="0" t="str">
        <f aca="false">VLOOKUP(B32,Nomenclature!$J$1:$K$97,2,0)</f>
        <v>30</v>
      </c>
      <c r="G32" s="0" t="str">
        <f aca="false">VLOOKUP(C32,Nomenclature!$M$1:$N$21,2,0)</f>
        <v>04</v>
      </c>
      <c r="H32" s="0" t="str">
        <f aca="false">VLOOKUP(D32,Nomenclature!$O$25:$P$31,2,0)</f>
        <v>04</v>
      </c>
      <c r="I32" s="0" t="str">
        <f aca="false">CONCATENATE(E32,F32)</f>
        <v>0230</v>
      </c>
      <c r="J32" s="0" t="str">
        <f aca="false">CONCATENATE(E32,F32,G32,H32)</f>
        <v>02300404</v>
      </c>
      <c r="K32" s="0" t="n">
        <v>16.6373090260254</v>
      </c>
      <c r="L32" s="0" t="n">
        <v>20</v>
      </c>
      <c r="M32" s="0" t="n">
        <v>109.900241712184</v>
      </c>
      <c r="N32" s="0" t="n">
        <v>0.612868158085982</v>
      </c>
      <c r="O32" s="0" t="n">
        <v>0.425535076488247</v>
      </c>
      <c r="P32" s="0" t="n">
        <f aca="false">VLOOKUP(D32,'paramètres CI'!$A$1:$B$6,2)</f>
        <v>0.022045059962018</v>
      </c>
      <c r="Q32" s="17" t="n">
        <f aca="false">M32*P32/N32</f>
        <v>3.9531461806594</v>
      </c>
      <c r="R32" s="9" t="n">
        <f aca="false">1/(1+0.04)*(1 - (1/(1+0.04))^L32)/(1-1/(1+0.04))</f>
        <v>13.5903263449677</v>
      </c>
      <c r="S32" s="17" t="n">
        <f aca="false">K32/R32</f>
        <v>1.22420231889325</v>
      </c>
      <c r="T32" s="0" t="n">
        <f aca="false">S32+Q32</f>
        <v>5.17734849955265</v>
      </c>
      <c r="U32" s="0" t="n">
        <f aca="false">T32 + V32</f>
        <v>3.17734849955265</v>
      </c>
      <c r="V32" s="0" t="n">
        <f aca="false">'paramètres CI'!$B$13</f>
        <v>-2</v>
      </c>
      <c r="W32" s="17" t="n">
        <f aca="false">V32^2</f>
        <v>4</v>
      </c>
      <c r="X32" s="18" t="n">
        <f aca="false">V32/U32</f>
        <v>-0.629455660995822</v>
      </c>
      <c r="Y32" s="0" t="n">
        <f aca="false">U32^-8</f>
        <v>9.6267830453474E-005</v>
      </c>
      <c r="Z32" s="0" t="n">
        <f aca="false">SUMIFS(calcCI2!$AA$2:$AA$1250,calcCI2!$I$2:$I$1250,I32)</f>
        <v>197.559945046183</v>
      </c>
    </row>
    <row r="33" customFormat="false" ht="15.8" hidden="false" customHeight="false" outlineLevel="0" collapsed="false">
      <c r="A33" s="0" t="s">
        <v>14</v>
      </c>
      <c r="B33" s="0" t="s">
        <v>65</v>
      </c>
      <c r="C33" s="0" t="s">
        <v>41</v>
      </c>
      <c r="D33" s="0" t="s">
        <v>39</v>
      </c>
      <c r="E33" s="0" t="str">
        <f aca="false">VLOOKUP(A33,Nomenclature!$D$1:$E$9,2,0)</f>
        <v>02</v>
      </c>
      <c r="F33" s="0" t="str">
        <f aca="false">VLOOKUP(B33,Nomenclature!$J$1:$K$97,2,0)</f>
        <v>31</v>
      </c>
      <c r="G33" s="0" t="str">
        <f aca="false">VLOOKUP(C33,Nomenclature!$M$1:$N$21,2,0)</f>
        <v>04</v>
      </c>
      <c r="H33" s="0" t="str">
        <f aca="false">VLOOKUP(D33,Nomenclature!$O$25:$P$31,2,0)</f>
        <v>04</v>
      </c>
      <c r="I33" s="0" t="str">
        <f aca="false">CONCATENATE(E33,F33)</f>
        <v>0231</v>
      </c>
      <c r="J33" s="0" t="str">
        <f aca="false">CONCATENATE(E33,F33,G33,H33)</f>
        <v>02310404</v>
      </c>
      <c r="K33" s="0" t="n">
        <v>16.2091050336943</v>
      </c>
      <c r="L33" s="0" t="n">
        <v>20</v>
      </c>
      <c r="M33" s="0" t="n">
        <v>88.4032065134121</v>
      </c>
      <c r="N33" s="0" t="n">
        <v>0.611974759754725</v>
      </c>
      <c r="O33" s="0" t="n">
        <v>0.488010644735801</v>
      </c>
      <c r="P33" s="0" t="n">
        <f aca="false">VLOOKUP(D33,'paramètres CI'!$A$1:$B$6,2)</f>
        <v>0.022045059962018</v>
      </c>
      <c r="Q33" s="17" t="n">
        <f aca="false">M33*P33/N33</f>
        <v>3.18453327912398</v>
      </c>
      <c r="R33" s="9" t="n">
        <f aca="false">1/(1+0.04)*(1 - (1/(1+0.04))^L33)/(1-1/(1+0.04))</f>
        <v>13.5903263449677</v>
      </c>
      <c r="S33" s="17" t="n">
        <f aca="false">K33/R33</f>
        <v>1.19269431963982</v>
      </c>
      <c r="T33" s="0" t="n">
        <f aca="false">S33+Q33</f>
        <v>4.3772275987638</v>
      </c>
      <c r="U33" s="0" t="n">
        <f aca="false">T33 + V33</f>
        <v>2.3772275987638</v>
      </c>
      <c r="V33" s="0" t="n">
        <f aca="false">'paramètres CI'!$B$13</f>
        <v>-2</v>
      </c>
      <c r="W33" s="17" t="n">
        <f aca="false">V33^2</f>
        <v>4</v>
      </c>
      <c r="X33" s="18" t="n">
        <f aca="false">V33/U33</f>
        <v>-0.841316162171444</v>
      </c>
      <c r="Y33" s="0" t="n">
        <f aca="false">U33^-8</f>
        <v>0.000980469054498007</v>
      </c>
      <c r="Z33" s="0" t="n">
        <f aca="false">SUMIFS(calcCI2!$AA$2:$AA$1250,calcCI2!$I$2:$I$1250,I33)</f>
        <v>192.757949263108</v>
      </c>
    </row>
    <row r="34" customFormat="false" ht="15.8" hidden="false" customHeight="false" outlineLevel="0" collapsed="false">
      <c r="A34" s="0" t="s">
        <v>19</v>
      </c>
      <c r="B34" s="0" t="s">
        <v>136</v>
      </c>
      <c r="C34" s="0" t="s">
        <v>41</v>
      </c>
      <c r="D34" s="0" t="s">
        <v>39</v>
      </c>
      <c r="E34" s="0" t="str">
        <f aca="false">VLOOKUP(A34,Nomenclature!$D$1:$E$9,2,0)</f>
        <v>07</v>
      </c>
      <c r="F34" s="0" t="str">
        <f aca="false">VLOOKUP(B34,Nomenclature!$J$1:$K$97,2,0)</f>
        <v>32</v>
      </c>
      <c r="G34" s="0" t="str">
        <f aca="false">VLOOKUP(C34,Nomenclature!$M$1:$N$21,2,0)</f>
        <v>04</v>
      </c>
      <c r="H34" s="0" t="str">
        <f aca="false">VLOOKUP(D34,Nomenclature!$O$25:$P$31,2,0)</f>
        <v>04</v>
      </c>
      <c r="I34" s="0" t="str">
        <f aca="false">CONCATENATE(E34,F34)</f>
        <v>0732</v>
      </c>
      <c r="J34" s="0" t="str">
        <f aca="false">CONCATENATE(E34,F34,G34,H34)</f>
        <v>07320404</v>
      </c>
      <c r="K34" s="0" t="n">
        <v>3.66705321555417</v>
      </c>
      <c r="L34" s="0" t="n">
        <v>20</v>
      </c>
      <c r="M34" s="0" t="n">
        <v>48.3452972804799</v>
      </c>
      <c r="N34" s="0" t="n">
        <v>0.649353503938993</v>
      </c>
      <c r="O34" s="0" t="n">
        <v>0.357636173874728</v>
      </c>
      <c r="P34" s="0" t="n">
        <f aca="false">VLOOKUP(D34,'paramètres CI'!$A$1:$B$6,2)</f>
        <v>0.022045059962018</v>
      </c>
      <c r="Q34" s="17" t="n">
        <f aca="false">M34*P34/N34</f>
        <v>1.64128625003907</v>
      </c>
      <c r="R34" s="9" t="n">
        <f aca="false">1/(1+0.04)*(1 - (1/(1+0.04))^L34)/(1-1/(1+0.04))</f>
        <v>13.5903263449677</v>
      </c>
      <c r="S34" s="17" t="n">
        <f aca="false">K34/R34</f>
        <v>0.269828194148703</v>
      </c>
      <c r="T34" s="0" t="n">
        <f aca="false">S34+Q34</f>
        <v>1.91111444418778</v>
      </c>
      <c r="U34" s="0" t="n">
        <f aca="false">T34 + V34</f>
        <v>-0.088885555812223</v>
      </c>
      <c r="V34" s="0" t="n">
        <f aca="false">'paramètres CI'!$B$13</f>
        <v>-2</v>
      </c>
      <c r="W34" s="17" t="n">
        <f aca="false">V34^2</f>
        <v>4</v>
      </c>
      <c r="X34" s="18" t="n">
        <f aca="false">V34/U34</f>
        <v>22.500843716668</v>
      </c>
      <c r="Y34" s="0" t="n">
        <f aca="false">U34^-8</f>
        <v>256655431.99238</v>
      </c>
      <c r="Z34" s="0" t="n">
        <f aca="false">SUMIFS(calcCI2!$AA$2:$AA$1250,calcCI2!$I$2:$I$1250,I34)</f>
        <v>239.338281964869</v>
      </c>
    </row>
    <row r="35" customFormat="false" ht="15.8" hidden="false" customHeight="false" outlineLevel="0" collapsed="false">
      <c r="A35" s="0" t="s">
        <v>19</v>
      </c>
      <c r="B35" s="0" t="s">
        <v>139</v>
      </c>
      <c r="C35" s="0" t="s">
        <v>41</v>
      </c>
      <c r="D35" s="0" t="s">
        <v>39</v>
      </c>
      <c r="E35" s="0" t="str">
        <f aca="false">VLOOKUP(A35,Nomenclature!$D$1:$E$9,2,0)</f>
        <v>07</v>
      </c>
      <c r="F35" s="0" t="str">
        <f aca="false">VLOOKUP(B35,Nomenclature!$J$1:$K$97,2,0)</f>
        <v>33</v>
      </c>
      <c r="G35" s="0" t="str">
        <f aca="false">VLOOKUP(C35,Nomenclature!$M$1:$N$21,2,0)</f>
        <v>04</v>
      </c>
      <c r="H35" s="0" t="str">
        <f aca="false">VLOOKUP(D35,Nomenclature!$O$25:$P$31,2,0)</f>
        <v>04</v>
      </c>
      <c r="I35" s="0" t="str">
        <f aca="false">CONCATENATE(E35,F35)</f>
        <v>0733</v>
      </c>
      <c r="J35" s="0" t="str">
        <f aca="false">CONCATENATE(E35,F35,G35,H35)</f>
        <v>07330404</v>
      </c>
      <c r="K35" s="0" t="n">
        <v>5.30314869680364</v>
      </c>
      <c r="L35" s="0" t="n">
        <v>20</v>
      </c>
      <c r="M35" s="0" t="n">
        <v>38.954661259601</v>
      </c>
      <c r="N35" s="0" t="n">
        <v>0.64486443053555</v>
      </c>
      <c r="O35" s="0" t="n">
        <v>0.538337999945322</v>
      </c>
      <c r="P35" s="0" t="n">
        <f aca="false">VLOOKUP(D35,'paramètres CI'!$A$1:$B$6,2)</f>
        <v>0.022045059962018</v>
      </c>
      <c r="Q35" s="17" t="n">
        <f aca="false">M35*P35/N35</f>
        <v>1.33168740994881</v>
      </c>
      <c r="R35" s="9" t="n">
        <f aca="false">1/(1+0.04)*(1 - (1/(1+0.04))^L35)/(1-1/(1+0.04))</f>
        <v>13.5903263449677</v>
      </c>
      <c r="S35" s="17" t="n">
        <f aca="false">K35/R35</f>
        <v>0.390214963363799</v>
      </c>
      <c r="T35" s="0" t="n">
        <f aca="false">S35+Q35</f>
        <v>1.72190237331261</v>
      </c>
      <c r="U35" s="0" t="n">
        <f aca="false">T35 + V35</f>
        <v>-0.27809762668739</v>
      </c>
      <c r="V35" s="0" t="n">
        <f aca="false">'paramètres CI'!$B$13</f>
        <v>-2</v>
      </c>
      <c r="W35" s="17" t="n">
        <f aca="false">V35^2</f>
        <v>4</v>
      </c>
      <c r="X35" s="18" t="n">
        <f aca="false">V35/U35</f>
        <v>7.19171905141142</v>
      </c>
      <c r="Y35" s="0" t="n">
        <f aca="false">U35^-8</f>
        <v>27952.5697252211</v>
      </c>
      <c r="Z35" s="0" t="n">
        <f aca="false">SUMIFS(calcCI2!$AA$2:$AA$1250,calcCI2!$I$2:$I$1250,I35)</f>
        <v>153.684339189693</v>
      </c>
    </row>
    <row r="36" customFormat="false" ht="15.8" hidden="false" customHeight="false" outlineLevel="0" collapsed="false">
      <c r="A36" s="0" t="s">
        <v>18</v>
      </c>
      <c r="B36" s="0" t="s">
        <v>130</v>
      </c>
      <c r="C36" s="0" t="s">
        <v>41</v>
      </c>
      <c r="D36" s="0" t="s">
        <v>39</v>
      </c>
      <c r="E36" s="0" t="str">
        <f aca="false">VLOOKUP(A36,Nomenclature!$D$1:$E$9,2,0)</f>
        <v>06</v>
      </c>
      <c r="F36" s="0" t="str">
        <f aca="false">VLOOKUP(B36,Nomenclature!$J$1:$K$97,2,0)</f>
        <v>34</v>
      </c>
      <c r="G36" s="0" t="str">
        <f aca="false">VLOOKUP(C36,Nomenclature!$M$1:$N$21,2,0)</f>
        <v>04</v>
      </c>
      <c r="H36" s="0" t="str">
        <f aca="false">VLOOKUP(D36,Nomenclature!$O$25:$P$31,2,0)</f>
        <v>04</v>
      </c>
      <c r="I36" s="0" t="str">
        <f aca="false">CONCATENATE(E36,F36)</f>
        <v>0634</v>
      </c>
      <c r="J36" s="0" t="str">
        <f aca="false">CONCATENATE(E36,F36,G36,H36)</f>
        <v>06340404</v>
      </c>
      <c r="K36" s="0" t="n">
        <v>1.6440250784911</v>
      </c>
      <c r="L36" s="0" t="n">
        <v>20</v>
      </c>
      <c r="M36" s="0" t="n">
        <v>121.396919835355</v>
      </c>
      <c r="N36" s="0" t="n">
        <v>0.9192154543563</v>
      </c>
      <c r="O36" s="0" t="n">
        <v>0.589355008572665</v>
      </c>
      <c r="P36" s="0" t="n">
        <f aca="false">VLOOKUP(D36,'paramètres CI'!$A$1:$B$6,2)</f>
        <v>0.022045059962018</v>
      </c>
      <c r="Q36" s="17" t="n">
        <f aca="false">M36*P36/N36</f>
        <v>2.91139837161327</v>
      </c>
      <c r="R36" s="9" t="n">
        <f aca="false">1/(1+0.04)*(1 - (1/(1+0.04))^L36)/(1-1/(1+0.04))</f>
        <v>13.5903263449677</v>
      </c>
      <c r="S36" s="17" t="n">
        <f aca="false">K36/R36</f>
        <v>0.120970242859537</v>
      </c>
      <c r="T36" s="0" t="n">
        <f aca="false">S36+Q36</f>
        <v>3.03236861447281</v>
      </c>
      <c r="U36" s="0" t="n">
        <f aca="false">T36 + V36</f>
        <v>1.03236861447281</v>
      </c>
      <c r="V36" s="0" t="n">
        <f aca="false">'paramètres CI'!$B$13</f>
        <v>-2</v>
      </c>
      <c r="W36" s="17" t="n">
        <f aca="false">V36^2</f>
        <v>4</v>
      </c>
      <c r="X36" s="18" t="n">
        <f aca="false">V36/U36</f>
        <v>-1.93729252513291</v>
      </c>
      <c r="Y36" s="0" t="n">
        <f aca="false">U36^-8</f>
        <v>0.775035609605252</v>
      </c>
      <c r="Z36" s="0" t="n">
        <f aca="false">SUMIFS(calcCI2!$AA$2:$AA$1250,calcCI2!$I$2:$I$1250,I36)</f>
        <v>379.434194434994</v>
      </c>
    </row>
    <row r="37" customFormat="false" ht="15.8" hidden="false" customHeight="false" outlineLevel="0" collapsed="false">
      <c r="A37" s="0" t="s">
        <v>18</v>
      </c>
      <c r="B37" s="0" t="s">
        <v>131</v>
      </c>
      <c r="C37" s="0" t="s">
        <v>41</v>
      </c>
      <c r="D37" s="0" t="s">
        <v>39</v>
      </c>
      <c r="E37" s="0" t="str">
        <f aca="false">VLOOKUP(A37,Nomenclature!$D$1:$E$9,2,0)</f>
        <v>06</v>
      </c>
      <c r="F37" s="0" t="str">
        <f aca="false">VLOOKUP(B37,Nomenclature!$J$1:$K$97,2,0)</f>
        <v>35</v>
      </c>
      <c r="G37" s="0" t="str">
        <f aca="false">VLOOKUP(C37,Nomenclature!$M$1:$N$21,2,0)</f>
        <v>04</v>
      </c>
      <c r="H37" s="0" t="str">
        <f aca="false">VLOOKUP(D37,Nomenclature!$O$25:$P$31,2,0)</f>
        <v>04</v>
      </c>
      <c r="I37" s="0" t="str">
        <f aca="false">CONCATENATE(E37,F37)</f>
        <v>0635</v>
      </c>
      <c r="J37" s="0" t="str">
        <f aca="false">CONCATENATE(E37,F37,G37,H37)</f>
        <v>06350404</v>
      </c>
      <c r="K37" s="0" t="n">
        <v>2.18634038084577</v>
      </c>
      <c r="L37" s="0" t="n">
        <v>20</v>
      </c>
      <c r="M37" s="0" t="n">
        <v>117.748437145331</v>
      </c>
      <c r="N37" s="0" t="n">
        <v>0.918977645780181</v>
      </c>
      <c r="O37" s="0" t="n">
        <v>0.588660250569982</v>
      </c>
      <c r="P37" s="0" t="n">
        <f aca="false">VLOOKUP(D37,'paramètres CI'!$A$1:$B$6,2)</f>
        <v>0.022045059962018</v>
      </c>
      <c r="Q37" s="17" t="n">
        <f aca="false">M37*P37/N37</f>
        <v>2.82462948823853</v>
      </c>
      <c r="R37" s="9" t="n">
        <f aca="false">1/(1+0.04)*(1 - (1/(1+0.04))^L37)/(1-1/(1+0.04))</f>
        <v>13.5903263449677</v>
      </c>
      <c r="S37" s="17" t="n">
        <f aca="false">K37/R37</f>
        <v>0.160874752036793</v>
      </c>
      <c r="T37" s="0" t="n">
        <f aca="false">S37+Q37</f>
        <v>2.98550424027533</v>
      </c>
      <c r="U37" s="0" t="n">
        <f aca="false">T37 + V37</f>
        <v>0.985504240275325</v>
      </c>
      <c r="V37" s="0" t="n">
        <f aca="false">'paramètres CI'!$B$13</f>
        <v>-2</v>
      </c>
      <c r="W37" s="17" t="n">
        <f aca="false">V37^2</f>
        <v>4</v>
      </c>
      <c r="X37" s="18" t="n">
        <f aca="false">V37/U37</f>
        <v>-2.02941795505745</v>
      </c>
      <c r="Y37" s="0" t="n">
        <f aca="false">U37^-8</f>
        <v>1.12391125966338</v>
      </c>
      <c r="Z37" s="0" t="n">
        <f aca="false">SUMIFS(calcCI2!$AA$2:$AA$1250,calcCI2!$I$2:$I$1250,I37)</f>
        <v>403.577156282591</v>
      </c>
    </row>
    <row r="38" customFormat="false" ht="15.8" hidden="false" customHeight="false" outlineLevel="0" collapsed="false">
      <c r="A38" s="0" t="s">
        <v>18</v>
      </c>
      <c r="B38" s="0" t="s">
        <v>132</v>
      </c>
      <c r="C38" s="0" t="s">
        <v>41</v>
      </c>
      <c r="D38" s="0" t="s">
        <v>39</v>
      </c>
      <c r="E38" s="0" t="str">
        <f aca="false">VLOOKUP(A38,Nomenclature!$D$1:$E$9,2,0)</f>
        <v>06</v>
      </c>
      <c r="F38" s="0" t="str">
        <f aca="false">VLOOKUP(B38,Nomenclature!$J$1:$K$97,2,0)</f>
        <v>36</v>
      </c>
      <c r="G38" s="0" t="str">
        <f aca="false">VLOOKUP(C38,Nomenclature!$M$1:$N$21,2,0)</f>
        <v>04</v>
      </c>
      <c r="H38" s="0" t="str">
        <f aca="false">VLOOKUP(D38,Nomenclature!$O$25:$P$31,2,0)</f>
        <v>04</v>
      </c>
      <c r="I38" s="0" t="str">
        <f aca="false">CONCATENATE(E38,F38)</f>
        <v>0636</v>
      </c>
      <c r="J38" s="0" t="str">
        <f aca="false">CONCATENATE(E38,F38,G38,H38)</f>
        <v>06360404</v>
      </c>
      <c r="K38" s="0" t="n">
        <v>2.81480204589338</v>
      </c>
      <c r="L38" s="0" t="n">
        <v>20</v>
      </c>
      <c r="M38" s="0" t="n">
        <v>174.506377125868</v>
      </c>
      <c r="N38" s="0" t="n">
        <v>0.920892898981092</v>
      </c>
      <c r="O38" s="0" t="n">
        <v>0.586627547506638</v>
      </c>
      <c r="P38" s="0" t="n">
        <f aca="false">VLOOKUP(D38,'paramètres CI'!$A$1:$B$6,2)</f>
        <v>0.022045059962018</v>
      </c>
      <c r="Q38" s="17" t="n">
        <f aca="false">M38*P38/N38</f>
        <v>4.17747118231744</v>
      </c>
      <c r="R38" s="9" t="n">
        <f aca="false">1/(1+0.04)*(1 - (1/(1+0.04))^L38)/(1-1/(1+0.04))</f>
        <v>13.5903263449677</v>
      </c>
      <c r="S38" s="17" t="n">
        <f aca="false">K38/R38</f>
        <v>0.207118061365441</v>
      </c>
      <c r="T38" s="0" t="n">
        <f aca="false">S38+Q38</f>
        <v>4.38458924368288</v>
      </c>
      <c r="U38" s="0" t="n">
        <f aca="false">T38 + V38</f>
        <v>2.38458924368288</v>
      </c>
      <c r="V38" s="0" t="n">
        <f aca="false">'paramètres CI'!$B$13</f>
        <v>-2</v>
      </c>
      <c r="W38" s="17" t="n">
        <f aca="false">V38^2</f>
        <v>4</v>
      </c>
      <c r="X38" s="18" t="n">
        <f aca="false">V38/U38</f>
        <v>-0.838718871729496</v>
      </c>
      <c r="Y38" s="0" t="n">
        <f aca="false">U38^-8</f>
        <v>0.000956514052989804</v>
      </c>
      <c r="Z38" s="0" t="n">
        <f aca="false">SUMIFS(calcCI2!$AA$2:$AA$1250,calcCI2!$I$2:$I$1250,I38)</f>
        <v>620.810811229317</v>
      </c>
    </row>
    <row r="39" customFormat="false" ht="15.8" hidden="false" customHeight="false" outlineLevel="0" collapsed="false">
      <c r="A39" s="0" t="s">
        <v>14</v>
      </c>
      <c r="B39" s="0" t="s">
        <v>66</v>
      </c>
      <c r="C39" s="0" t="s">
        <v>41</v>
      </c>
      <c r="D39" s="0" t="s">
        <v>39</v>
      </c>
      <c r="E39" s="0" t="str">
        <f aca="false">VLOOKUP(A39,Nomenclature!$D$1:$E$9,2,0)</f>
        <v>02</v>
      </c>
      <c r="F39" s="0" t="str">
        <f aca="false">VLOOKUP(B39,Nomenclature!$J$1:$K$97,2,0)</f>
        <v>37</v>
      </c>
      <c r="G39" s="0" t="str">
        <f aca="false">VLOOKUP(C39,Nomenclature!$M$1:$N$21,2,0)</f>
        <v>04</v>
      </c>
      <c r="H39" s="0" t="str">
        <f aca="false">VLOOKUP(D39,Nomenclature!$O$25:$P$31,2,0)</f>
        <v>04</v>
      </c>
      <c r="I39" s="0" t="str">
        <f aca="false">CONCATENATE(E39,F39)</f>
        <v>0237</v>
      </c>
      <c r="J39" s="0" t="str">
        <f aca="false">CONCATENATE(E39,F39,G39,H39)</f>
        <v>02370404</v>
      </c>
      <c r="K39" s="0" t="n">
        <v>10.0243725479756</v>
      </c>
      <c r="L39" s="0" t="n">
        <v>20</v>
      </c>
      <c r="M39" s="0" t="n">
        <v>97.7665393598231</v>
      </c>
      <c r="N39" s="0" t="n">
        <v>0.664330809165609</v>
      </c>
      <c r="O39" s="0" t="n">
        <v>0.34336447577171</v>
      </c>
      <c r="P39" s="0" t="n">
        <f aca="false">VLOOKUP(D39,'paramètres CI'!$A$1:$B$6,2)</f>
        <v>0.022045059962018</v>
      </c>
      <c r="Q39" s="17" t="n">
        <f aca="false">M39*P39/N39</f>
        <v>3.2442710660571</v>
      </c>
      <c r="R39" s="9" t="n">
        <f aca="false">1/(1+0.04)*(1 - (1/(1+0.04))^L39)/(1-1/(1+0.04))</f>
        <v>13.5903263449677</v>
      </c>
      <c r="S39" s="17" t="n">
        <f aca="false">K39/R39</f>
        <v>0.737610878026303</v>
      </c>
      <c r="T39" s="0" t="n">
        <f aca="false">S39+Q39</f>
        <v>3.98188194408341</v>
      </c>
      <c r="U39" s="0" t="n">
        <f aca="false">T39 + V39</f>
        <v>1.98188194408341</v>
      </c>
      <c r="V39" s="0" t="n">
        <f aca="false">'paramètres CI'!$B$13</f>
        <v>-2</v>
      </c>
      <c r="W39" s="17" t="n">
        <f aca="false">V39^2</f>
        <v>4</v>
      </c>
      <c r="X39" s="18" t="n">
        <f aca="false">V39/U39</f>
        <v>-1.00914184418032</v>
      </c>
      <c r="Y39" s="0" t="n">
        <f aca="false">U39^-8</f>
        <v>0.0042012425139317</v>
      </c>
      <c r="Z39" s="0" t="n">
        <f aca="false">SUMIFS(calcCI2!$AA$2:$AA$1250,calcCI2!$I$2:$I$1250,I39)</f>
        <v>194.044180159978</v>
      </c>
    </row>
    <row r="40" customFormat="false" ht="15.8" hidden="false" customHeight="false" outlineLevel="0" collapsed="false">
      <c r="A40" s="0" t="s">
        <v>14</v>
      </c>
      <c r="B40" s="0" t="s">
        <v>67</v>
      </c>
      <c r="C40" s="0" t="s">
        <v>41</v>
      </c>
      <c r="D40" s="0" t="s">
        <v>39</v>
      </c>
      <c r="E40" s="0" t="str">
        <f aca="false">VLOOKUP(A40,Nomenclature!$D$1:$E$9,2,0)</f>
        <v>02</v>
      </c>
      <c r="F40" s="0" t="str">
        <f aca="false">VLOOKUP(B40,Nomenclature!$J$1:$K$97,2,0)</f>
        <v>38</v>
      </c>
      <c r="G40" s="0" t="str">
        <f aca="false">VLOOKUP(C40,Nomenclature!$M$1:$N$21,2,0)</f>
        <v>04</v>
      </c>
      <c r="H40" s="0" t="str">
        <f aca="false">VLOOKUP(D40,Nomenclature!$O$25:$P$31,2,0)</f>
        <v>04</v>
      </c>
      <c r="I40" s="0" t="str">
        <f aca="false">CONCATENATE(E40,F40)</f>
        <v>0238</v>
      </c>
      <c r="J40" s="0" t="str">
        <f aca="false">CONCATENATE(E40,F40,G40,H40)</f>
        <v>02380404</v>
      </c>
      <c r="K40" s="0" t="n">
        <v>7.44221723318536</v>
      </c>
      <c r="L40" s="0" t="n">
        <v>20</v>
      </c>
      <c r="M40" s="0" t="n">
        <v>63.8326329479935</v>
      </c>
      <c r="N40" s="0" t="n">
        <v>0.627699345511063</v>
      </c>
      <c r="O40" s="0" t="n">
        <v>0.369821101091327</v>
      </c>
      <c r="P40" s="0" t="n">
        <f aca="false">VLOOKUP(D40,'paramètres CI'!$A$1:$B$6,2)</f>
        <v>0.022045059962018</v>
      </c>
      <c r="Q40" s="17" t="n">
        <f aca="false">M40*P40/N40</f>
        <v>2.24182840230028</v>
      </c>
      <c r="R40" s="9" t="n">
        <f aca="false">1/(1+0.04)*(1 - (1/(1+0.04))^L40)/(1-1/(1+0.04))</f>
        <v>13.5903263449677</v>
      </c>
      <c r="S40" s="17" t="n">
        <f aca="false">K40/R40</f>
        <v>0.547611370343665</v>
      </c>
      <c r="T40" s="0" t="n">
        <f aca="false">S40+Q40</f>
        <v>2.78943977264395</v>
      </c>
      <c r="U40" s="0" t="n">
        <f aca="false">T40 + V40</f>
        <v>0.789439772643947</v>
      </c>
      <c r="V40" s="0" t="n">
        <f aca="false">'paramètres CI'!$B$13</f>
        <v>-2</v>
      </c>
      <c r="W40" s="17" t="n">
        <f aca="false">V40^2</f>
        <v>4</v>
      </c>
      <c r="X40" s="18" t="n">
        <f aca="false">V40/U40</f>
        <v>-2.53344215645699</v>
      </c>
      <c r="Y40" s="0" t="n">
        <f aca="false">U40^-8</f>
        <v>6.62899937583466</v>
      </c>
      <c r="Z40" s="0" t="n">
        <f aca="false">SUMIFS(calcCI2!$AA$2:$AA$1250,calcCI2!$I$2:$I$1250,I40)</f>
        <v>238.326166843555</v>
      </c>
    </row>
    <row r="41" customFormat="false" ht="15.8" hidden="false" customHeight="false" outlineLevel="0" collapsed="false">
      <c r="A41" s="0" t="s">
        <v>14</v>
      </c>
      <c r="B41" s="0" t="s">
        <v>68</v>
      </c>
      <c r="C41" s="0" t="s">
        <v>41</v>
      </c>
      <c r="D41" s="0" t="s">
        <v>39</v>
      </c>
      <c r="E41" s="0" t="str">
        <f aca="false">VLOOKUP(A41,Nomenclature!$D$1:$E$9,2,0)</f>
        <v>02</v>
      </c>
      <c r="F41" s="0" t="str">
        <f aca="false">VLOOKUP(B41,Nomenclature!$J$1:$K$97,2,0)</f>
        <v>39</v>
      </c>
      <c r="G41" s="0" t="str">
        <f aca="false">VLOOKUP(C41,Nomenclature!$M$1:$N$21,2,0)</f>
        <v>04</v>
      </c>
      <c r="H41" s="0" t="str">
        <f aca="false">VLOOKUP(D41,Nomenclature!$O$25:$P$31,2,0)</f>
        <v>04</v>
      </c>
      <c r="I41" s="0" t="str">
        <f aca="false">CONCATENATE(E41,F41)</f>
        <v>0239</v>
      </c>
      <c r="J41" s="0" t="str">
        <f aca="false">CONCATENATE(E41,F41,G41,H41)</f>
        <v>02390404</v>
      </c>
      <c r="K41" s="0" t="n">
        <v>10.1471410953728</v>
      </c>
      <c r="L41" s="0" t="n">
        <v>20</v>
      </c>
      <c r="M41" s="0" t="n">
        <v>98.1509335452532</v>
      </c>
      <c r="N41" s="0" t="n">
        <v>0.664516373055231</v>
      </c>
      <c r="O41" s="0" t="n">
        <v>0.352563144529151</v>
      </c>
      <c r="P41" s="0" t="n">
        <f aca="false">VLOOKUP(D41,'paramètres CI'!$A$1:$B$6,2)</f>
        <v>0.022045059962018</v>
      </c>
      <c r="Q41" s="17" t="n">
        <f aca="false">M41*P41/N41</f>
        <v>3.25611723513291</v>
      </c>
      <c r="R41" s="9" t="n">
        <f aca="false">1/(1+0.04)*(1 - (1/(1+0.04))^L41)/(1-1/(1+0.04))</f>
        <v>13.5903263449677</v>
      </c>
      <c r="S41" s="17" t="n">
        <f aca="false">K41/R41</f>
        <v>0.746644402629092</v>
      </c>
      <c r="T41" s="0" t="n">
        <f aca="false">S41+Q41</f>
        <v>4.002761637762</v>
      </c>
      <c r="U41" s="0" t="n">
        <f aca="false">T41 + V41</f>
        <v>2.002761637762</v>
      </c>
      <c r="V41" s="0" t="n">
        <f aca="false">'paramètres CI'!$B$13</f>
        <v>-2</v>
      </c>
      <c r="W41" s="17" t="n">
        <f aca="false">V41^2</f>
        <v>4</v>
      </c>
      <c r="X41" s="18" t="n">
        <f aca="false">V41/U41</f>
        <v>-0.99862108515066</v>
      </c>
      <c r="Y41" s="0" t="n">
        <f aca="false">U41^-8</f>
        <v>0.0038633663047089</v>
      </c>
      <c r="Z41" s="0" t="n">
        <f aca="false">SUMIFS(calcCI2!$AA$2:$AA$1250,calcCI2!$I$2:$I$1250,I41)</f>
        <v>126.348800777695</v>
      </c>
    </row>
    <row r="42" customFormat="false" ht="15.8" hidden="false" customHeight="false" outlineLevel="0" collapsed="false">
      <c r="A42" s="0" t="s">
        <v>14</v>
      </c>
      <c r="B42" s="0" t="s">
        <v>69</v>
      </c>
      <c r="C42" s="0" t="s">
        <v>41</v>
      </c>
      <c r="D42" s="0" t="s">
        <v>39</v>
      </c>
      <c r="E42" s="0" t="str">
        <f aca="false">VLOOKUP(A42,Nomenclature!$D$1:$E$9,2,0)</f>
        <v>02</v>
      </c>
      <c r="F42" s="0" t="str">
        <f aca="false">VLOOKUP(B42,Nomenclature!$J$1:$K$97,2,0)</f>
        <v>40</v>
      </c>
      <c r="G42" s="0" t="str">
        <f aca="false">VLOOKUP(C42,Nomenclature!$M$1:$N$21,2,0)</f>
        <v>04</v>
      </c>
      <c r="H42" s="0" t="str">
        <f aca="false">VLOOKUP(D42,Nomenclature!$O$25:$P$31,2,0)</f>
        <v>04</v>
      </c>
      <c r="I42" s="0" t="str">
        <f aca="false">CONCATENATE(E42,F42)</f>
        <v>0240</v>
      </c>
      <c r="J42" s="0" t="str">
        <f aca="false">CONCATENATE(E42,F42,G42,H42)</f>
        <v>02400404</v>
      </c>
      <c r="K42" s="0" t="n">
        <v>7.43421232094173</v>
      </c>
      <c r="L42" s="0" t="n">
        <v>20</v>
      </c>
      <c r="M42" s="0" t="n">
        <v>73.1416226421315</v>
      </c>
      <c r="N42" s="0" t="n">
        <v>0.663571928112542</v>
      </c>
      <c r="O42" s="0" t="n">
        <v>0.999900009999</v>
      </c>
      <c r="P42" s="0" t="n">
        <f aca="false">VLOOKUP(D42,'paramètres CI'!$A$1:$B$6,2)</f>
        <v>0.022045059962018</v>
      </c>
      <c r="Q42" s="17" t="n">
        <f aca="false">M42*P42/N42</f>
        <v>2.42989702932643</v>
      </c>
      <c r="R42" s="9" t="n">
        <f aca="false">1/(1+0.04)*(1 - (1/(1+0.04))^L42)/(1-1/(1+0.04))</f>
        <v>13.5903263449677</v>
      </c>
      <c r="S42" s="17" t="n">
        <f aca="false">K42/R42</f>
        <v>0.547022354889551</v>
      </c>
      <c r="T42" s="0" t="n">
        <f aca="false">S42+Q42</f>
        <v>2.97691938421598</v>
      </c>
      <c r="U42" s="0" t="n">
        <f aca="false">T42 + V42</f>
        <v>0.976919384215984</v>
      </c>
      <c r="V42" s="0" t="n">
        <f aca="false">'paramètres CI'!$B$13</f>
        <v>-2</v>
      </c>
      <c r="W42" s="17" t="n">
        <f aca="false">V42^2</f>
        <v>4</v>
      </c>
      <c r="X42" s="18" t="n">
        <f aca="false">V42/U42</f>
        <v>-2.0472518329699</v>
      </c>
      <c r="Y42" s="0" t="n">
        <f aca="false">U42^-8</f>
        <v>1.20539721487521</v>
      </c>
      <c r="Z42" s="0" t="n">
        <f aca="false">SUMIFS(calcCI2!$AA$2:$AA$1250,calcCI2!$I$2:$I$1250,I42)</f>
        <v>4.60940719264767</v>
      </c>
    </row>
    <row r="43" customFormat="false" ht="15.8" hidden="false" customHeight="false" outlineLevel="0" collapsed="false">
      <c r="A43" s="0" t="s">
        <v>15</v>
      </c>
      <c r="B43" s="0" t="s">
        <v>94</v>
      </c>
      <c r="C43" s="0" t="s">
        <v>41</v>
      </c>
      <c r="D43" s="0" t="s">
        <v>39</v>
      </c>
      <c r="E43" s="0" t="str">
        <f aca="false">VLOOKUP(A43,Nomenclature!$D$1:$E$9,2,0)</f>
        <v>03</v>
      </c>
      <c r="F43" s="0" t="str">
        <f aca="false">VLOOKUP(B43,Nomenclature!$J$1:$K$97,2,0)</f>
        <v>41</v>
      </c>
      <c r="G43" s="0" t="str">
        <f aca="false">VLOOKUP(C43,Nomenclature!$M$1:$N$21,2,0)</f>
        <v>04</v>
      </c>
      <c r="H43" s="0" t="str">
        <f aca="false">VLOOKUP(D43,Nomenclature!$O$25:$P$31,2,0)</f>
        <v>04</v>
      </c>
      <c r="I43" s="0" t="str">
        <f aca="false">CONCATENATE(E43,F43)</f>
        <v>0341</v>
      </c>
      <c r="J43" s="0" t="str">
        <f aca="false">CONCATENATE(E43,F43,G43,H43)</f>
        <v>03410404</v>
      </c>
      <c r="K43" s="0" t="n">
        <v>6.51369486314873</v>
      </c>
      <c r="L43" s="0" t="n">
        <v>20</v>
      </c>
      <c r="M43" s="0" t="n">
        <v>111.555067431955</v>
      </c>
      <c r="N43" s="0" t="n">
        <v>0.728585644069648</v>
      </c>
      <c r="O43" s="0" t="n">
        <v>0.505111583502222</v>
      </c>
      <c r="P43" s="0" t="n">
        <f aca="false">VLOOKUP(D43,'paramètres CI'!$A$1:$B$6,2)</f>
        <v>0.022045059962018</v>
      </c>
      <c r="Q43" s="17" t="n">
        <f aca="false">M43*P43/N43</f>
        <v>3.37535905438361</v>
      </c>
      <c r="R43" s="9" t="n">
        <f aca="false">1/(1+0.04)*(1 - (1/(1+0.04))^L43)/(1-1/(1+0.04))</f>
        <v>13.5903263449677</v>
      </c>
      <c r="S43" s="17" t="n">
        <f aca="false">K43/R43</f>
        <v>0.479289069137083</v>
      </c>
      <c r="T43" s="0" t="n">
        <f aca="false">S43+Q43</f>
        <v>3.8546481235207</v>
      </c>
      <c r="U43" s="0" t="n">
        <f aca="false">T43 + V43</f>
        <v>1.8546481235207</v>
      </c>
      <c r="V43" s="0" t="n">
        <f aca="false">'paramètres CI'!$B$13</f>
        <v>-2</v>
      </c>
      <c r="W43" s="17" t="n">
        <f aca="false">V43^2</f>
        <v>4</v>
      </c>
      <c r="X43" s="18" t="n">
        <f aca="false">V43/U43</f>
        <v>-1.07837167311467</v>
      </c>
      <c r="Y43" s="0" t="n">
        <f aca="false">U43^-8</f>
        <v>0.00714344662916703</v>
      </c>
      <c r="Z43" s="0" t="n">
        <f aca="false">SUMIFS(calcCI2!$AA$2:$AA$1250,calcCI2!$I$2:$I$1250,I43)</f>
        <v>223.158405029006</v>
      </c>
    </row>
    <row r="44" customFormat="false" ht="15.8" hidden="false" customHeight="false" outlineLevel="0" collapsed="false">
      <c r="A44" s="8" t="s">
        <v>7</v>
      </c>
      <c r="B44" s="0" t="s">
        <v>31</v>
      </c>
      <c r="C44" s="0" t="s">
        <v>41</v>
      </c>
      <c r="D44" s="0" t="s">
        <v>39</v>
      </c>
      <c r="E44" s="0" t="str">
        <f aca="false">VLOOKUP(A44,Nomenclature!$D$1:$E$9,2,0)</f>
        <v>01</v>
      </c>
      <c r="F44" s="0" t="str">
        <f aca="false">VLOOKUP(B44,Nomenclature!$J$1:$K$97,2,0)</f>
        <v>42</v>
      </c>
      <c r="G44" s="0" t="str">
        <f aca="false">VLOOKUP(C44,Nomenclature!$M$1:$N$21,2,0)</f>
        <v>04</v>
      </c>
      <c r="H44" s="0" t="str">
        <f aca="false">VLOOKUP(D44,Nomenclature!$O$25:$P$31,2,0)</f>
        <v>04</v>
      </c>
      <c r="I44" s="0" t="str">
        <f aca="false">CONCATENATE(E44,F44)</f>
        <v>0142</v>
      </c>
      <c r="J44" s="0" t="str">
        <f aca="false">CONCATENATE(E44,F44,G44,H44)</f>
        <v>01420404</v>
      </c>
      <c r="K44" s="0" t="n">
        <v>8.39304821964383</v>
      </c>
      <c r="L44" s="0" t="n">
        <v>20</v>
      </c>
      <c r="M44" s="0" t="n">
        <v>151.476159950436</v>
      </c>
      <c r="N44" s="0" t="n">
        <v>0.671181772556996</v>
      </c>
      <c r="O44" s="0" t="n">
        <v>0.442893313394724</v>
      </c>
      <c r="P44" s="0" t="n">
        <f aca="false">VLOOKUP(D44,'paramètres CI'!$A$1:$B$6,2)</f>
        <v>0.022045059962018</v>
      </c>
      <c r="Q44" s="17" t="n">
        <f aca="false">M44*P44/N44</f>
        <v>4.9752558330091</v>
      </c>
      <c r="R44" s="9" t="n">
        <f aca="false">1/(1+0.04)*(1 - (1/(1+0.04))^L44)/(1-1/(1+0.04))</f>
        <v>13.5903263449677</v>
      </c>
      <c r="S44" s="17" t="n">
        <f aca="false">K44/R44</f>
        <v>0.617575178593976</v>
      </c>
      <c r="T44" s="0" t="n">
        <f aca="false">S44+Q44</f>
        <v>5.59283101160308</v>
      </c>
      <c r="U44" s="0" t="n">
        <f aca="false">T44 + V44</f>
        <v>3.59283101160308</v>
      </c>
      <c r="V44" s="0" t="n">
        <f aca="false">'paramètres CI'!$B$13</f>
        <v>-2</v>
      </c>
      <c r="W44" s="17" t="n">
        <f aca="false">V44^2</f>
        <v>4</v>
      </c>
      <c r="X44" s="18" t="n">
        <f aca="false">V44/U44</f>
        <v>-0.556664088441951</v>
      </c>
      <c r="Y44" s="0" t="n">
        <f aca="false">U44^-8</f>
        <v>3.60168456291488E-005</v>
      </c>
      <c r="Z44" s="0" t="n">
        <f aca="false">SUMIFS(calcCI2!$AA$2:$AA$1250,calcCI2!$I$2:$I$1250,I44)</f>
        <v>422.218557131313</v>
      </c>
      <c r="AA44" s="17" t="e">
        <f aca="false">cout_intangibles2!#ref !</f>
        <v>#VALUE!</v>
      </c>
      <c r="AB44" s="17" t="e">
        <f aca="false">cout_intangibles2!#ref !</f>
        <v>#VALUE!</v>
      </c>
      <c r="AC44" s="17" t="e">
        <f aca="false">cout_intangibles2!#ref !</f>
        <v>#VALUE!</v>
      </c>
      <c r="AD44" s="9" t="n">
        <f aca="false">VLOOKUP(D44,'paramètres CI'!$A$1:$C$6,3)</f>
        <v>0.0386719666666667</v>
      </c>
      <c r="AE44" s="17" t="e">
        <f aca="false">AD44*AA44/AC44</f>
        <v>#VALUE!</v>
      </c>
      <c r="AF44" s="17" t="e">
        <f aca="false">AE44+AB44/AK44</f>
        <v>#VALUE!</v>
      </c>
      <c r="AG44" s="17" t="e">
        <f aca="false">AF44+V44</f>
        <v>#VALUE!</v>
      </c>
      <c r="AH44" s="9" t="e">
        <f aca="false">AG44^-8</f>
        <v>#VALUE!</v>
      </c>
      <c r="AI44" s="10" t="e">
        <f aca="false">AH44/SUM(AH$2:AH$13)</f>
        <v>#VALUE!</v>
      </c>
      <c r="AJ44" s="10" t="e">
        <f aca="false">AI44-O44</f>
        <v>#VALUE!</v>
      </c>
      <c r="AK44" s="9" t="n">
        <f aca="false">1/(1+0.04)*(1 - (1/(1+0.04))^L44)/(1-1/(1+0.04))</f>
        <v>13.5903263449677</v>
      </c>
      <c r="AL44" s="9" t="e">
        <f aca="false">M44*AD44/AC44+AB44/AK44</f>
        <v>#VALUE!</v>
      </c>
      <c r="AM44" s="17" t="e">
        <f aca="false">AL44+V44</f>
        <v>#VALUE!</v>
      </c>
      <c r="AN44" s="17" t="e">
        <f aca="false">AM44^-8</f>
        <v>#VALUE!</v>
      </c>
      <c r="AO44" s="18" t="e">
        <f aca="false">AN44/SUM(AN$2:AN$13)</f>
        <v>#VALUE!</v>
      </c>
    </row>
    <row r="45" customFormat="false" ht="15.8" hidden="false" customHeight="false" outlineLevel="0" collapsed="false">
      <c r="A45" s="0" t="s">
        <v>19</v>
      </c>
      <c r="B45" s="0" t="s">
        <v>140</v>
      </c>
      <c r="C45" s="0" t="s">
        <v>41</v>
      </c>
      <c r="D45" s="0" t="s">
        <v>39</v>
      </c>
      <c r="E45" s="0" t="str">
        <f aca="false">VLOOKUP(A45,Nomenclature!$D$1:$E$9,2,0)</f>
        <v>07</v>
      </c>
      <c r="F45" s="0" t="str">
        <f aca="false">VLOOKUP(B45,Nomenclature!$J$1:$K$97,2,0)</f>
        <v>43</v>
      </c>
      <c r="G45" s="0" t="str">
        <f aca="false">VLOOKUP(C45,Nomenclature!$M$1:$N$21,2,0)</f>
        <v>04</v>
      </c>
      <c r="H45" s="0" t="str">
        <f aca="false">VLOOKUP(D45,Nomenclature!$O$25:$P$31,2,0)</f>
        <v>04</v>
      </c>
      <c r="I45" s="0" t="str">
        <f aca="false">CONCATENATE(E45,F45)</f>
        <v>0743</v>
      </c>
      <c r="J45" s="0" t="str">
        <f aca="false">CONCATENATE(E45,F45,G45,H45)</f>
        <v>07430404</v>
      </c>
      <c r="K45" s="0" t="n">
        <v>6.77335287089951</v>
      </c>
      <c r="L45" s="0" t="n">
        <v>20</v>
      </c>
      <c r="M45" s="0" t="n">
        <v>117.128473470477</v>
      </c>
      <c r="N45" s="0" t="n">
        <v>0.672328874545939</v>
      </c>
      <c r="O45" s="0" t="n">
        <v>0.278384845985313</v>
      </c>
      <c r="P45" s="0" t="n">
        <f aca="false">VLOOKUP(D45,'paramètres CI'!$A$1:$B$6,2)</f>
        <v>0.022045059962018</v>
      </c>
      <c r="Q45" s="17" t="n">
        <f aca="false">M45*P45/N45</f>
        <v>3.84053744926563</v>
      </c>
      <c r="R45" s="9" t="n">
        <f aca="false">1/(1+0.04)*(1 - (1/(1+0.04))^L45)/(1-1/(1+0.04))</f>
        <v>13.5903263449677</v>
      </c>
      <c r="S45" s="17" t="n">
        <f aca="false">K45/R45</f>
        <v>0.49839515983423</v>
      </c>
      <c r="T45" s="0" t="n">
        <f aca="false">S45+Q45</f>
        <v>4.33893260909986</v>
      </c>
      <c r="U45" s="0" t="n">
        <f aca="false">T45 + V45</f>
        <v>2.33893260909986</v>
      </c>
      <c r="V45" s="0" t="n">
        <f aca="false">'paramètres CI'!$B$13</f>
        <v>-2</v>
      </c>
      <c r="W45" s="17" t="n">
        <f aca="false">V45^2</f>
        <v>4</v>
      </c>
      <c r="X45" s="18" t="n">
        <f aca="false">V45/U45</f>
        <v>-0.855090904380395</v>
      </c>
      <c r="Y45" s="0" t="n">
        <f aca="false">U45^-8</f>
        <v>0.00111649897720841</v>
      </c>
      <c r="Z45" s="0" t="n">
        <f aca="false">SUMIFS(calcCI2!$AA$2:$AA$1250,calcCI2!$I$2:$I$1250,I45)</f>
        <v>284.070248188463</v>
      </c>
    </row>
    <row r="46" customFormat="false" ht="15.8" hidden="false" customHeight="false" outlineLevel="0" collapsed="false">
      <c r="A46" s="8" t="s">
        <v>7</v>
      </c>
      <c r="B46" s="0" t="s">
        <v>47</v>
      </c>
      <c r="C46" s="0" t="s">
        <v>41</v>
      </c>
      <c r="D46" s="0" t="s">
        <v>39</v>
      </c>
      <c r="E46" s="0" t="str">
        <f aca="false">VLOOKUP(A46,Nomenclature!$D$1:$E$9,2,0)</f>
        <v>01</v>
      </c>
      <c r="F46" s="0" t="str">
        <f aca="false">VLOOKUP(B46,Nomenclature!$J$1:$K$97,2,0)</f>
        <v>44</v>
      </c>
      <c r="G46" s="0" t="str">
        <f aca="false">VLOOKUP(C46,Nomenclature!$M$1:$N$21,2,0)</f>
        <v>04</v>
      </c>
      <c r="H46" s="0" t="str">
        <f aca="false">VLOOKUP(D46,Nomenclature!$O$25:$P$31,2,0)</f>
        <v>04</v>
      </c>
      <c r="I46" s="0" t="str">
        <f aca="false">CONCATENATE(E46,F46)</f>
        <v>0144</v>
      </c>
      <c r="J46" s="0" t="str">
        <f aca="false">CONCATENATE(E46,F46,G46,H46)</f>
        <v>01440404</v>
      </c>
      <c r="K46" s="0" t="n">
        <v>6.11602438306963</v>
      </c>
      <c r="L46" s="0" t="n">
        <v>20</v>
      </c>
      <c r="M46" s="0" t="n">
        <v>114.839854744374</v>
      </c>
      <c r="N46" s="0" t="n">
        <v>0.675773916707859</v>
      </c>
      <c r="O46" s="0" t="n">
        <v>0.456391455766687</v>
      </c>
      <c r="P46" s="0" t="n">
        <f aca="false">VLOOKUP(D46,'paramètres CI'!$A$1:$B$6,2)</f>
        <v>0.022045059962018</v>
      </c>
      <c r="Q46" s="17" t="n">
        <f aca="false">M46*P46/N46</f>
        <v>3.74629949643884</v>
      </c>
      <c r="R46" s="9" t="n">
        <f aca="false">1/(1+0.04)*(1 - (1/(1+0.04))^L46)/(1-1/(1+0.04))</f>
        <v>13.5903263449677</v>
      </c>
      <c r="S46" s="17" t="n">
        <f aca="false">K46/R46</f>
        <v>0.450027779158836</v>
      </c>
      <c r="T46" s="0" t="n">
        <f aca="false">S46+Q46</f>
        <v>4.19632727559768</v>
      </c>
      <c r="U46" s="0" t="n">
        <f aca="false">T46 + V46</f>
        <v>2.19632727559768</v>
      </c>
      <c r="V46" s="0" t="n">
        <f aca="false">'paramètres CI'!$B$13</f>
        <v>-2</v>
      </c>
      <c r="W46" s="17" t="n">
        <f aca="false">V46^2</f>
        <v>4</v>
      </c>
      <c r="X46" s="18" t="n">
        <f aca="false">V46/U46</f>
        <v>-0.91061110164274</v>
      </c>
      <c r="Y46" s="0" t="n">
        <f aca="false">U46^-8</f>
        <v>0.00184681570923899</v>
      </c>
      <c r="Z46" s="0" t="n">
        <f aca="false">SUMIFS(calcCI2!$AA$2:$AA$1250,calcCI2!$I$2:$I$1250,I46)</f>
        <v>288.881111470655</v>
      </c>
      <c r="AA46" s="17" t="e">
        <f aca="false">cout_intangibles2!#ref !</f>
        <v>#VALUE!</v>
      </c>
      <c r="AB46" s="17" t="e">
        <f aca="false">cout_intangibles2!#ref !</f>
        <v>#VALUE!</v>
      </c>
      <c r="AC46" s="17" t="e">
        <f aca="false">cout_intangibles2!#ref !</f>
        <v>#VALUE!</v>
      </c>
      <c r="AD46" s="9" t="n">
        <f aca="false">VLOOKUP(D46,'paramètres CI'!$A$1:$C$6,3)</f>
        <v>0.0386719666666667</v>
      </c>
      <c r="AE46" s="17" t="e">
        <f aca="false">AD46*AA46/AC46</f>
        <v>#VALUE!</v>
      </c>
      <c r="AF46" s="17" t="e">
        <f aca="false">AE46+AB46/AK46</f>
        <v>#VALUE!</v>
      </c>
      <c r="AG46" s="17" t="e">
        <f aca="false">AF46+V46</f>
        <v>#VALUE!</v>
      </c>
      <c r="AH46" s="9" t="e">
        <f aca="false">AG46^-8</f>
        <v>#VALUE!</v>
      </c>
      <c r="AI46" s="10" t="e">
        <f aca="false">AH46/SUM(AH$14:AH$25)</f>
        <v>#VALUE!</v>
      </c>
      <c r="AJ46" s="10" t="e">
        <f aca="false">AI46-O46</f>
        <v>#VALUE!</v>
      </c>
      <c r="AK46" s="9" t="n">
        <f aca="false">1/(1+0.04)*(1 - (1/(1+0.04))^L46)/(1-1/(1+0.04))</f>
        <v>13.5903263449677</v>
      </c>
      <c r="AL46" s="9" t="e">
        <f aca="false">M46*AD46/AC46+AB46/AK46</f>
        <v>#VALUE!</v>
      </c>
      <c r="AM46" s="17" t="e">
        <f aca="false">AL46+V46</f>
        <v>#VALUE!</v>
      </c>
      <c r="AN46" s="17" t="e">
        <f aca="false">AM46^-8</f>
        <v>#VALUE!</v>
      </c>
      <c r="AO46" s="10" t="e">
        <f aca="false">AN46/SUM(AN$14:AN$25)</f>
        <v>#VALUE!</v>
      </c>
    </row>
    <row r="47" customFormat="false" ht="15.8" hidden="false" customHeight="false" outlineLevel="0" collapsed="false">
      <c r="A47" s="0" t="s">
        <v>7</v>
      </c>
      <c r="B47" s="0" t="s">
        <v>50</v>
      </c>
      <c r="C47" s="0" t="s">
        <v>41</v>
      </c>
      <c r="D47" s="0" t="s">
        <v>39</v>
      </c>
      <c r="E47" s="0" t="str">
        <f aca="false">VLOOKUP(A47,Nomenclature!$D$1:$E$9,2,0)</f>
        <v>01</v>
      </c>
      <c r="F47" s="0" t="str">
        <f aca="false">VLOOKUP(B47,Nomenclature!$J$1:$K$97,2,0)</f>
        <v>45</v>
      </c>
      <c r="G47" s="0" t="str">
        <f aca="false">VLOOKUP(C47,Nomenclature!$M$1:$N$21,2,0)</f>
        <v>04</v>
      </c>
      <c r="H47" s="0" t="str">
        <f aca="false">VLOOKUP(D47,Nomenclature!$O$25:$P$31,2,0)</f>
        <v>04</v>
      </c>
      <c r="I47" s="0" t="str">
        <f aca="false">CONCATENATE(E47,F47)</f>
        <v>0145</v>
      </c>
      <c r="J47" s="0" t="str">
        <f aca="false">CONCATENATE(E47,F47,G47,H47)</f>
        <v>01450404</v>
      </c>
      <c r="K47" s="0" t="n">
        <v>26.4915949965261</v>
      </c>
      <c r="L47" s="0" t="n">
        <v>20</v>
      </c>
      <c r="M47" s="0" t="n">
        <v>169.599324426027</v>
      </c>
      <c r="N47" s="0" t="n">
        <v>0.66003946294353</v>
      </c>
      <c r="O47" s="0" t="n">
        <v>0.506798995134273</v>
      </c>
      <c r="P47" s="0" t="n">
        <f aca="false">VLOOKUP(D47,'paramètres CI'!$A$1:$B$6,2)</f>
        <v>0.022045059962018</v>
      </c>
      <c r="Q47" s="17" t="n">
        <f aca="false">M47*P47/N47</f>
        <v>5.66455111610407</v>
      </c>
      <c r="R47" s="9" t="n">
        <f aca="false">1/(1+0.04)*(1 - (1/(1+0.04))^L47)/(1-1/(1+0.04))</f>
        <v>13.5903263449677</v>
      </c>
      <c r="S47" s="17" t="n">
        <f aca="false">K47/R47</f>
        <v>1.94929792884154</v>
      </c>
      <c r="T47" s="0" t="n">
        <f aca="false">S47+Q47</f>
        <v>7.61384904494561</v>
      </c>
      <c r="U47" s="0" t="n">
        <f aca="false">T47 + V47</f>
        <v>5.61384904494561</v>
      </c>
      <c r="V47" s="0" t="n">
        <f aca="false">'paramètres CI'!$B$13</f>
        <v>-2</v>
      </c>
      <c r="W47" s="17" t="n">
        <f aca="false">V47^2</f>
        <v>4</v>
      </c>
      <c r="X47" s="18" t="n">
        <f aca="false">V47/U47</f>
        <v>-0.356261806113345</v>
      </c>
      <c r="Y47" s="0" t="n">
        <f aca="false">U47^-8</f>
        <v>1.0137109948826E-006</v>
      </c>
      <c r="Z47" s="0" t="n">
        <f aca="false">SUMIFS(calcCI2!$AA$2:$AA$1250,calcCI2!$I$2:$I$1250,I47)</f>
        <v>428.128766806552</v>
      </c>
    </row>
    <row r="48" customFormat="false" ht="15.8" hidden="false" customHeight="false" outlineLevel="0" collapsed="false">
      <c r="A48" s="0" t="s">
        <v>16</v>
      </c>
      <c r="B48" s="0" t="s">
        <v>113</v>
      </c>
      <c r="C48" s="0" t="s">
        <v>41</v>
      </c>
      <c r="D48" s="0" t="s">
        <v>39</v>
      </c>
      <c r="E48" s="0" t="str">
        <f aca="false">VLOOKUP(A48,Nomenclature!$D$1:$E$9,2,0)</f>
        <v>04</v>
      </c>
      <c r="F48" s="0" t="str">
        <f aca="false">VLOOKUP(B48,Nomenclature!$J$1:$K$97,2,0)</f>
        <v>46</v>
      </c>
      <c r="G48" s="0" t="str">
        <f aca="false">VLOOKUP(C48,Nomenclature!$M$1:$N$21,2,0)</f>
        <v>04</v>
      </c>
      <c r="H48" s="0" t="str">
        <f aca="false">VLOOKUP(D48,Nomenclature!$O$25:$P$31,2,0)</f>
        <v>04</v>
      </c>
      <c r="I48" s="0" t="str">
        <f aca="false">CONCATENATE(E48,F48)</f>
        <v>0446</v>
      </c>
      <c r="J48" s="0" t="str">
        <f aca="false">CONCATENATE(E48,F48,G48,H48)</f>
        <v>04460404</v>
      </c>
      <c r="K48" s="0" t="n">
        <v>4.56418045039968</v>
      </c>
      <c r="L48" s="0" t="n">
        <v>20</v>
      </c>
      <c r="M48" s="0" t="n">
        <v>89.6831684246524</v>
      </c>
      <c r="N48" s="0" t="n">
        <v>0.849278259539653</v>
      </c>
      <c r="O48" s="0" t="n">
        <v>0.321366519397178</v>
      </c>
      <c r="P48" s="0" t="n">
        <f aca="false">VLOOKUP(D48,'paramètres CI'!$A$1:$B$6,2)</f>
        <v>0.022045059962018</v>
      </c>
      <c r="Q48" s="17" t="n">
        <f aca="false">M48*P48/N48</f>
        <v>2.32794234786709</v>
      </c>
      <c r="R48" s="9" t="n">
        <f aca="false">1/(1+0.04)*(1 - (1/(1+0.04))^L48)/(1-1/(1+0.04))</f>
        <v>13.5903263449677</v>
      </c>
      <c r="S48" s="17" t="n">
        <f aca="false">K48/R48</f>
        <v>0.335840386356118</v>
      </c>
      <c r="T48" s="0" t="n">
        <f aca="false">S48+Q48</f>
        <v>2.66378273422321</v>
      </c>
      <c r="U48" s="0" t="n">
        <f aca="false">T48 + V48</f>
        <v>0.66378273422321</v>
      </c>
      <c r="V48" s="0" t="n">
        <f aca="false">'paramètres CI'!$B$13</f>
        <v>-2</v>
      </c>
      <c r="W48" s="17" t="n">
        <f aca="false">V48^2</f>
        <v>4</v>
      </c>
      <c r="X48" s="18" t="n">
        <f aca="false">V48/U48</f>
        <v>-3.01303408010529</v>
      </c>
      <c r="Y48" s="0" t="n">
        <f aca="false">U48^-8</f>
        <v>26.5333683620568</v>
      </c>
      <c r="Z48" s="0" t="n">
        <f aca="false">SUMIFS(calcCI2!$AA$2:$AA$1250,calcCI2!$I$2:$I$1250,I48)</f>
        <v>426.619839122106</v>
      </c>
    </row>
    <row r="49" customFormat="false" ht="15.8" hidden="false" customHeight="false" outlineLevel="0" collapsed="false">
      <c r="A49" s="0" t="s">
        <v>16</v>
      </c>
      <c r="B49" s="0" t="s">
        <v>114</v>
      </c>
      <c r="C49" s="0" t="s">
        <v>41</v>
      </c>
      <c r="D49" s="0" t="s">
        <v>39</v>
      </c>
      <c r="E49" s="0" t="str">
        <f aca="false">VLOOKUP(A49,Nomenclature!$D$1:$E$9,2,0)</f>
        <v>04</v>
      </c>
      <c r="F49" s="0" t="str">
        <f aca="false">VLOOKUP(B49,Nomenclature!$J$1:$K$97,2,0)</f>
        <v>47</v>
      </c>
      <c r="G49" s="0" t="str">
        <f aca="false">VLOOKUP(C49,Nomenclature!$M$1:$N$21,2,0)</f>
        <v>04</v>
      </c>
      <c r="H49" s="0" t="str">
        <f aca="false">VLOOKUP(D49,Nomenclature!$O$25:$P$31,2,0)</f>
        <v>04</v>
      </c>
      <c r="I49" s="0" t="str">
        <f aca="false">CONCATENATE(E49,F49)</f>
        <v>0447</v>
      </c>
      <c r="J49" s="0" t="str">
        <f aca="false">CONCATENATE(E49,F49,G49,H49)</f>
        <v>04470404</v>
      </c>
      <c r="K49" s="0" t="n">
        <v>5.06787683074553</v>
      </c>
      <c r="L49" s="0" t="n">
        <v>20</v>
      </c>
      <c r="M49" s="0" t="n">
        <v>110.769703170361</v>
      </c>
      <c r="N49" s="0" t="n">
        <v>0.849278259539653</v>
      </c>
      <c r="O49" s="0" t="n">
        <v>0.390770836707963</v>
      </c>
      <c r="P49" s="0" t="n">
        <f aca="false">VLOOKUP(D49,'paramètres CI'!$A$1:$B$6,2)</f>
        <v>0.022045059962018</v>
      </c>
      <c r="Q49" s="17" t="n">
        <f aca="false">M49*P49/N49</f>
        <v>2.8752940758064</v>
      </c>
      <c r="R49" s="9" t="n">
        <f aca="false">1/(1+0.04)*(1 - (1/(1+0.04))^L49)/(1-1/(1+0.04))</f>
        <v>13.5903263449677</v>
      </c>
      <c r="S49" s="17" t="n">
        <f aca="false">K49/R49</f>
        <v>0.372903247656161</v>
      </c>
      <c r="T49" s="0" t="n">
        <f aca="false">S49+Q49</f>
        <v>3.24819732346257</v>
      </c>
      <c r="U49" s="0" t="n">
        <f aca="false">T49 + V49</f>
        <v>1.24819732346257</v>
      </c>
      <c r="V49" s="0" t="n">
        <f aca="false">'paramètres CI'!$B$13</f>
        <v>-2</v>
      </c>
      <c r="W49" s="17" t="n">
        <f aca="false">V49^2</f>
        <v>4</v>
      </c>
      <c r="X49" s="18" t="n">
        <f aca="false">V49/U49</f>
        <v>-1.60231075840789</v>
      </c>
      <c r="Y49" s="0" t="n">
        <f aca="false">U49^-8</f>
        <v>0.169720391216267</v>
      </c>
      <c r="Z49" s="0" t="n">
        <f aca="false">SUMIFS(calcCI2!$AA$2:$AA$1250,calcCI2!$I$2:$I$1250,I49)</f>
        <v>442.086953002041</v>
      </c>
    </row>
    <row r="50" customFormat="false" ht="15.8" hidden="false" customHeight="false" outlineLevel="0" collapsed="false">
      <c r="A50" s="0" t="s">
        <v>16</v>
      </c>
      <c r="B50" s="0" t="s">
        <v>115</v>
      </c>
      <c r="C50" s="0" t="s">
        <v>41</v>
      </c>
      <c r="D50" s="0" t="s">
        <v>39</v>
      </c>
      <c r="E50" s="0" t="str">
        <f aca="false">VLOOKUP(A50,Nomenclature!$D$1:$E$9,2,0)</f>
        <v>04</v>
      </c>
      <c r="F50" s="0" t="str">
        <f aca="false">VLOOKUP(B50,Nomenclature!$J$1:$K$97,2,0)</f>
        <v>48</v>
      </c>
      <c r="G50" s="0" t="str">
        <f aca="false">VLOOKUP(C50,Nomenclature!$M$1:$N$21,2,0)</f>
        <v>04</v>
      </c>
      <c r="H50" s="0" t="str">
        <f aca="false">VLOOKUP(D50,Nomenclature!$O$25:$P$31,2,0)</f>
        <v>04</v>
      </c>
      <c r="I50" s="0" t="str">
        <f aca="false">CONCATENATE(E50,F50)</f>
        <v>0448</v>
      </c>
      <c r="J50" s="0" t="str">
        <f aca="false">CONCATENATE(E50,F50,G50,H50)</f>
        <v>04480404</v>
      </c>
      <c r="K50" s="0" t="n">
        <v>4.77414413331423</v>
      </c>
      <c r="L50" s="0" t="n">
        <v>20</v>
      </c>
      <c r="M50" s="0" t="n">
        <v>103.39462973206</v>
      </c>
      <c r="N50" s="0" t="n">
        <v>0.849278259539653</v>
      </c>
      <c r="O50" s="0" t="n">
        <v>0.44370337234536</v>
      </c>
      <c r="P50" s="0" t="n">
        <f aca="false">VLOOKUP(D50,'paramètres CI'!$A$1:$B$6,2)</f>
        <v>0.022045059962018</v>
      </c>
      <c r="Q50" s="17" t="n">
        <f aca="false">M50*P50/N50</f>
        <v>2.68385630574061</v>
      </c>
      <c r="R50" s="9" t="n">
        <f aca="false">1/(1+0.04)*(1 - (1/(1+0.04))^L50)/(1-1/(1+0.04))</f>
        <v>13.5903263449677</v>
      </c>
      <c r="S50" s="17" t="n">
        <f aca="false">K50/R50</f>
        <v>0.351289881650416</v>
      </c>
      <c r="T50" s="0" t="n">
        <f aca="false">S50+Q50</f>
        <v>3.03514618739102</v>
      </c>
      <c r="U50" s="0" t="n">
        <f aca="false">T50 + V50</f>
        <v>1.03514618739102</v>
      </c>
      <c r="V50" s="0" t="n">
        <f aca="false">'paramètres CI'!$B$13</f>
        <v>-2</v>
      </c>
      <c r="W50" s="17" t="n">
        <f aca="false">V50^2</f>
        <v>4</v>
      </c>
      <c r="X50" s="18" t="n">
        <f aca="false">V50/U50</f>
        <v>-1.93209425331584</v>
      </c>
      <c r="Y50" s="0" t="n">
        <f aca="false">U50^-8</f>
        <v>0.758554003631909</v>
      </c>
      <c r="Z50" s="0" t="n">
        <f aca="false">SUMIFS(calcCI2!$AA$2:$AA$1250,calcCI2!$I$2:$I$1250,I50)</f>
        <v>486.441301515321</v>
      </c>
    </row>
    <row r="51" customFormat="false" ht="15.8" hidden="false" customHeight="false" outlineLevel="0" collapsed="false">
      <c r="A51" s="0" t="s">
        <v>16</v>
      </c>
      <c r="B51" s="0" t="s">
        <v>116</v>
      </c>
      <c r="C51" s="0" t="s">
        <v>41</v>
      </c>
      <c r="D51" s="0" t="s">
        <v>39</v>
      </c>
      <c r="E51" s="0" t="str">
        <f aca="false">VLOOKUP(A51,Nomenclature!$D$1:$E$9,2,0)</f>
        <v>04</v>
      </c>
      <c r="F51" s="0" t="str">
        <f aca="false">VLOOKUP(B51,Nomenclature!$J$1:$K$97,2,0)</f>
        <v>49</v>
      </c>
      <c r="G51" s="0" t="str">
        <f aca="false">VLOOKUP(C51,Nomenclature!$M$1:$N$21,2,0)</f>
        <v>04</v>
      </c>
      <c r="H51" s="0" t="str">
        <f aca="false">VLOOKUP(D51,Nomenclature!$O$25:$P$31,2,0)</f>
        <v>04</v>
      </c>
      <c r="I51" s="0" t="str">
        <f aca="false">CONCATENATE(E51,F51)</f>
        <v>0449</v>
      </c>
      <c r="J51" s="0" t="str">
        <f aca="false">CONCATENATE(E51,F51,G51,H51)</f>
        <v>04490404</v>
      </c>
      <c r="K51" s="0" t="n">
        <v>5.67866286832009</v>
      </c>
      <c r="L51" s="0" t="n">
        <v>20</v>
      </c>
      <c r="M51" s="0" t="n">
        <v>76.1520803679983</v>
      </c>
      <c r="N51" s="0" t="n">
        <v>0.849278259539653</v>
      </c>
      <c r="O51" s="0" t="n">
        <v>0.66039206288608</v>
      </c>
      <c r="P51" s="0" t="n">
        <f aca="false">VLOOKUP(D51,'paramètres CI'!$A$1:$B$6,2)</f>
        <v>0.022045059962018</v>
      </c>
      <c r="Q51" s="17" t="n">
        <f aca="false">M51*P51/N51</f>
        <v>1.97671041156158</v>
      </c>
      <c r="R51" s="9" t="n">
        <f aca="false">1/(1+0.04)*(1 - (1/(1+0.04))^L51)/(1-1/(1+0.04))</f>
        <v>13.5903263449677</v>
      </c>
      <c r="S51" s="17" t="n">
        <f aca="false">K51/R51</f>
        <v>0.417845953377185</v>
      </c>
      <c r="T51" s="0" t="n">
        <f aca="false">S51+Q51</f>
        <v>2.39455636493877</v>
      </c>
      <c r="U51" s="0" t="n">
        <f aca="false">T51 + V51</f>
        <v>0.394556364938768</v>
      </c>
      <c r="V51" s="0" t="n">
        <f aca="false">'paramètres CI'!$B$13</f>
        <v>-2</v>
      </c>
      <c r="W51" s="17" t="n">
        <f aca="false">V51^2</f>
        <v>4</v>
      </c>
      <c r="X51" s="18" t="n">
        <f aca="false">V51/U51</f>
        <v>-5.06898425098372</v>
      </c>
      <c r="Y51" s="0" t="n">
        <f aca="false">U51^-8</f>
        <v>1702.65857475909</v>
      </c>
      <c r="Z51" s="0" t="n">
        <f aca="false">SUMIFS(calcCI2!$AA$2:$AA$1250,calcCI2!$I$2:$I$1250,I51)</f>
        <v>258.822189297953</v>
      </c>
    </row>
    <row r="52" customFormat="false" ht="15.8" hidden="false" customHeight="false" outlineLevel="0" collapsed="false">
      <c r="A52" s="0" t="s">
        <v>16</v>
      </c>
      <c r="B52" s="0" t="s">
        <v>117</v>
      </c>
      <c r="C52" s="0" t="s">
        <v>41</v>
      </c>
      <c r="D52" s="0" t="s">
        <v>39</v>
      </c>
      <c r="E52" s="0" t="str">
        <f aca="false">VLOOKUP(A52,Nomenclature!$D$1:$E$9,2,0)</f>
        <v>04</v>
      </c>
      <c r="F52" s="0" t="str">
        <f aca="false">VLOOKUP(B52,Nomenclature!$J$1:$K$97,2,0)</f>
        <v>50</v>
      </c>
      <c r="G52" s="0" t="str">
        <f aca="false">VLOOKUP(C52,Nomenclature!$M$1:$N$21,2,0)</f>
        <v>04</v>
      </c>
      <c r="H52" s="0" t="str">
        <f aca="false">VLOOKUP(D52,Nomenclature!$O$25:$P$31,2,0)</f>
        <v>04</v>
      </c>
      <c r="I52" s="0" t="str">
        <f aca="false">CONCATENATE(E52,F52)</f>
        <v>0450</v>
      </c>
      <c r="J52" s="0" t="str">
        <f aca="false">CONCATENATE(E52,F52,G52,H52)</f>
        <v>04500404</v>
      </c>
      <c r="K52" s="0" t="n">
        <v>5.6190828156149</v>
      </c>
      <c r="L52" s="0" t="n">
        <v>20</v>
      </c>
      <c r="M52" s="0" t="n">
        <v>75.3204572932525</v>
      </c>
      <c r="N52" s="0" t="n">
        <v>0.849278259539653</v>
      </c>
      <c r="O52" s="0" t="n">
        <v>0.6511232145683</v>
      </c>
      <c r="P52" s="0" t="n">
        <f aca="false">VLOOKUP(D52,'paramètres CI'!$A$1:$B$6,2)</f>
        <v>0.022045059962018</v>
      </c>
      <c r="Q52" s="17" t="n">
        <f aca="false">M52*P52/N52</f>
        <v>1.95512363438621</v>
      </c>
      <c r="R52" s="9" t="n">
        <f aca="false">1/(1+0.04)*(1 - (1/(1+0.04))^L52)/(1-1/(1+0.04))</f>
        <v>13.5903263449677</v>
      </c>
      <c r="S52" s="17" t="n">
        <f aca="false">K52/R52</f>
        <v>0.413461948814465</v>
      </c>
      <c r="T52" s="0" t="n">
        <f aca="false">S52+Q52</f>
        <v>2.36858558320068</v>
      </c>
      <c r="U52" s="0" t="n">
        <f aca="false">T52 + V52</f>
        <v>0.368585583200678</v>
      </c>
      <c r="V52" s="0" t="n">
        <f aca="false">'paramètres CI'!$B$13</f>
        <v>-2</v>
      </c>
      <c r="W52" s="17" t="n">
        <f aca="false">V52^2</f>
        <v>4</v>
      </c>
      <c r="X52" s="18" t="n">
        <f aca="false">V52/U52</f>
        <v>-5.42614820317346</v>
      </c>
      <c r="Y52" s="0" t="n">
        <f aca="false">U52^-8</f>
        <v>2935.57544069683</v>
      </c>
      <c r="Z52" s="0" t="n">
        <f aca="false">SUMIFS(calcCI2!$AA$2:$AA$1250,calcCI2!$I$2:$I$1250,I52)</f>
        <v>253.612425485364</v>
      </c>
    </row>
    <row r="53" customFormat="false" ht="15.8" hidden="false" customHeight="false" outlineLevel="0" collapsed="false">
      <c r="A53" s="0" t="s">
        <v>17</v>
      </c>
      <c r="B53" s="0" t="s">
        <v>123</v>
      </c>
      <c r="C53" s="0" t="s">
        <v>41</v>
      </c>
      <c r="D53" s="0" t="s">
        <v>39</v>
      </c>
      <c r="E53" s="0" t="str">
        <f aca="false">VLOOKUP(A53,Nomenclature!$D$1:$E$9,2,0)</f>
        <v>05</v>
      </c>
      <c r="F53" s="0" t="str">
        <f aca="false">VLOOKUP(B53,Nomenclature!$J$1:$K$97,2,0)</f>
        <v>51</v>
      </c>
      <c r="G53" s="0" t="str">
        <f aca="false">VLOOKUP(C53,Nomenclature!$M$1:$N$21,2,0)</f>
        <v>04</v>
      </c>
      <c r="H53" s="0" t="str">
        <f aca="false">VLOOKUP(D53,Nomenclature!$O$25:$P$31,2,0)</f>
        <v>04</v>
      </c>
      <c r="I53" s="0" t="str">
        <f aca="false">CONCATENATE(E53,F53)</f>
        <v>0551</v>
      </c>
      <c r="J53" s="0" t="str">
        <f aca="false">CONCATENATE(E53,F53,G53,H53)</f>
        <v>05510404</v>
      </c>
      <c r="K53" s="0" t="n">
        <v>7.23694718846912</v>
      </c>
      <c r="L53" s="0" t="n">
        <v>20</v>
      </c>
      <c r="M53" s="0" t="n">
        <v>97.6049240920827</v>
      </c>
      <c r="N53" s="0" t="n">
        <v>0.79007051018114</v>
      </c>
      <c r="O53" s="0" t="n">
        <v>0.608665400114688</v>
      </c>
      <c r="P53" s="0" t="n">
        <f aca="false">VLOOKUP(D53,'paramètres CI'!$A$1:$B$6,2)</f>
        <v>0.022045059962018</v>
      </c>
      <c r="Q53" s="17" t="n">
        <f aca="false">M53*P53/N53</f>
        <v>2.72343591675742</v>
      </c>
      <c r="R53" s="9" t="n">
        <f aca="false">1/(1+0.04)*(1 - (1/(1+0.04))^L53)/(1-1/(1+0.04))</f>
        <v>13.5903263449677</v>
      </c>
      <c r="S53" s="17" t="n">
        <f aca="false">K53/R53</f>
        <v>0.532507241163408</v>
      </c>
      <c r="T53" s="0" t="n">
        <f aca="false">S53+Q53</f>
        <v>3.25594315792083</v>
      </c>
      <c r="U53" s="0" t="n">
        <f aca="false">T53 + V53</f>
        <v>1.25594315792083</v>
      </c>
      <c r="V53" s="0" t="n">
        <f aca="false">'paramètres CI'!$B$13</f>
        <v>-2</v>
      </c>
      <c r="W53" s="17" t="n">
        <f aca="false">V53^2</f>
        <v>4</v>
      </c>
      <c r="X53" s="18" t="n">
        <f aca="false">V53/U53</f>
        <v>-1.59242875554252</v>
      </c>
      <c r="Y53" s="0" t="n">
        <f aca="false">U53^-8</f>
        <v>0.161525139690496</v>
      </c>
      <c r="Z53" s="0" t="n">
        <f aca="false">SUMIFS(calcCI2!$AA$2:$AA$1250,calcCI2!$I$2:$I$1250,I53)</f>
        <v>201.995982908776</v>
      </c>
    </row>
    <row r="54" customFormat="false" ht="15.8" hidden="false" customHeight="false" outlineLevel="0" collapsed="false">
      <c r="A54" s="0" t="s">
        <v>17</v>
      </c>
      <c r="B54" s="0" t="s">
        <v>124</v>
      </c>
      <c r="C54" s="0" t="s">
        <v>41</v>
      </c>
      <c r="D54" s="0" t="s">
        <v>39</v>
      </c>
      <c r="E54" s="0" t="str">
        <f aca="false">VLOOKUP(A54,Nomenclature!$D$1:$E$9,2,0)</f>
        <v>05</v>
      </c>
      <c r="F54" s="0" t="str">
        <f aca="false">VLOOKUP(B54,Nomenclature!$J$1:$K$97,2,0)</f>
        <v>52</v>
      </c>
      <c r="G54" s="0" t="str">
        <f aca="false">VLOOKUP(C54,Nomenclature!$M$1:$N$21,2,0)</f>
        <v>04</v>
      </c>
      <c r="H54" s="0" t="str">
        <f aca="false">VLOOKUP(D54,Nomenclature!$O$25:$P$31,2,0)</f>
        <v>04</v>
      </c>
      <c r="I54" s="0" t="str">
        <f aca="false">CONCATENATE(E54,F54)</f>
        <v>0552</v>
      </c>
      <c r="J54" s="0" t="str">
        <f aca="false">CONCATENATE(E54,F54,G54,H54)</f>
        <v>05520404</v>
      </c>
      <c r="K54" s="0" t="n">
        <v>4.80193898966257</v>
      </c>
      <c r="L54" s="0" t="n">
        <v>20</v>
      </c>
      <c r="M54" s="0" t="n">
        <v>86.5449356310118</v>
      </c>
      <c r="N54" s="0" t="n">
        <v>0.792536301698865</v>
      </c>
      <c r="O54" s="0" t="n">
        <v>0.524963936127474</v>
      </c>
      <c r="P54" s="0" t="n">
        <f aca="false">VLOOKUP(D54,'paramètres CI'!$A$1:$B$6,2)</f>
        <v>0.022045059962018</v>
      </c>
      <c r="Q54" s="17" t="n">
        <f aca="false">M54*P54/N54</f>
        <v>2.40731975469758</v>
      </c>
      <c r="R54" s="9" t="n">
        <f aca="false">1/(1+0.04)*(1 - (1/(1+0.04))^L54)/(1-1/(1+0.04))</f>
        <v>13.5903263449677</v>
      </c>
      <c r="S54" s="17" t="n">
        <f aca="false">K54/R54</f>
        <v>0.35333507583066</v>
      </c>
      <c r="T54" s="0" t="n">
        <f aca="false">S54+Q54</f>
        <v>2.76065483052824</v>
      </c>
      <c r="U54" s="0" t="n">
        <f aca="false">T54 + V54</f>
        <v>0.76065483052824</v>
      </c>
      <c r="V54" s="0" t="n">
        <f aca="false">'paramètres CI'!$B$13</f>
        <v>-2</v>
      </c>
      <c r="W54" s="17" t="n">
        <f aca="false">V54^2</f>
        <v>4</v>
      </c>
      <c r="X54" s="18" t="n">
        <f aca="false">V54/U54</f>
        <v>-2.62931348061129</v>
      </c>
      <c r="Y54" s="0" t="n">
        <f aca="false">U54^-8</f>
        <v>8.92275522416449</v>
      </c>
      <c r="Z54" s="0" t="n">
        <f aca="false">SUMIFS(calcCI2!$AA$2:$AA$1250,calcCI2!$I$2:$I$1250,I54)</f>
        <v>238.388349674019</v>
      </c>
    </row>
    <row r="55" customFormat="false" ht="15.8" hidden="false" customHeight="false" outlineLevel="0" collapsed="false">
      <c r="A55" s="0" t="s">
        <v>14</v>
      </c>
      <c r="B55" s="0" t="s">
        <v>70</v>
      </c>
      <c r="C55" s="0" t="s">
        <v>41</v>
      </c>
      <c r="D55" s="0" t="s">
        <v>39</v>
      </c>
      <c r="E55" s="0" t="str">
        <f aca="false">VLOOKUP(A55,Nomenclature!$D$1:$E$9,2,0)</f>
        <v>02</v>
      </c>
      <c r="F55" s="0" t="str">
        <f aca="false">VLOOKUP(B55,Nomenclature!$J$1:$K$97,2,0)</f>
        <v>53</v>
      </c>
      <c r="G55" s="0" t="str">
        <f aca="false">VLOOKUP(C55,Nomenclature!$M$1:$N$21,2,0)</f>
        <v>04</v>
      </c>
      <c r="H55" s="0" t="str">
        <f aca="false">VLOOKUP(D55,Nomenclature!$O$25:$P$31,2,0)</f>
        <v>04</v>
      </c>
      <c r="I55" s="0" t="str">
        <f aca="false">CONCATENATE(E55,F55)</f>
        <v>0253</v>
      </c>
      <c r="J55" s="0" t="str">
        <f aca="false">CONCATENATE(E55,F55,G55,H55)</f>
        <v>02530404</v>
      </c>
      <c r="K55" s="0" t="n">
        <v>14.4540088369457</v>
      </c>
      <c r="L55" s="0" t="n">
        <v>20</v>
      </c>
      <c r="M55" s="0" t="n">
        <v>142.760701233343</v>
      </c>
      <c r="N55" s="0" t="n">
        <v>0.609370656337584</v>
      </c>
      <c r="O55" s="0" t="n">
        <v>0.518888771425183</v>
      </c>
      <c r="P55" s="0" t="n">
        <f aca="false">VLOOKUP(D55,'paramètres CI'!$A$1:$B$6,2)</f>
        <v>0.022045059962018</v>
      </c>
      <c r="Q55" s="17" t="n">
        <f aca="false">M55*P55/N55</f>
        <v>5.16462055758275</v>
      </c>
      <c r="R55" s="9" t="n">
        <f aca="false">1/(1+0.04)*(1 - (1/(1+0.04))^L55)/(1-1/(1+0.04))</f>
        <v>13.5903263449677</v>
      </c>
      <c r="S55" s="17" t="n">
        <f aca="false">K55/R55</f>
        <v>1.06355126948794</v>
      </c>
      <c r="T55" s="0" t="n">
        <f aca="false">S55+Q55</f>
        <v>6.22817182707069</v>
      </c>
      <c r="U55" s="0" t="n">
        <f aca="false">T55 + V55</f>
        <v>4.22817182707069</v>
      </c>
      <c r="V55" s="0" t="n">
        <f aca="false">'paramètres CI'!$B$13</f>
        <v>-2</v>
      </c>
      <c r="W55" s="17" t="n">
        <f aca="false">V55^2</f>
        <v>4</v>
      </c>
      <c r="X55" s="18" t="n">
        <f aca="false">V55/U55</f>
        <v>-0.473017673310977</v>
      </c>
      <c r="Y55" s="0" t="n">
        <f aca="false">U55^-8</f>
        <v>9.78991621545332E-006</v>
      </c>
      <c r="Z55" s="0" t="n">
        <f aca="false">SUMIFS(calcCI2!$AA$2:$AA$1250,calcCI2!$I$2:$I$1250,I55)</f>
        <v>314.886849748083</v>
      </c>
    </row>
    <row r="56" customFormat="false" ht="15.8" hidden="false" customHeight="false" outlineLevel="0" collapsed="false">
      <c r="A56" s="0" t="s">
        <v>14</v>
      </c>
      <c r="B56" s="0" t="s">
        <v>71</v>
      </c>
      <c r="C56" s="0" t="s">
        <v>41</v>
      </c>
      <c r="D56" s="0" t="s">
        <v>39</v>
      </c>
      <c r="E56" s="0" t="str">
        <f aca="false">VLOOKUP(A56,Nomenclature!$D$1:$E$9,2,0)</f>
        <v>02</v>
      </c>
      <c r="F56" s="0" t="str">
        <f aca="false">VLOOKUP(B56,Nomenclature!$J$1:$K$97,2,0)</f>
        <v>54</v>
      </c>
      <c r="G56" s="0" t="str">
        <f aca="false">VLOOKUP(C56,Nomenclature!$M$1:$N$21,2,0)</f>
        <v>04</v>
      </c>
      <c r="H56" s="0" t="str">
        <f aca="false">VLOOKUP(D56,Nomenclature!$O$25:$P$31,2,0)</f>
        <v>04</v>
      </c>
      <c r="I56" s="0" t="str">
        <f aca="false">CONCATENATE(E56,F56)</f>
        <v>0254</v>
      </c>
      <c r="J56" s="0" t="str">
        <f aca="false">CONCATENATE(E56,F56,G56,H56)</f>
        <v>02540404</v>
      </c>
      <c r="K56" s="0" t="n">
        <v>13.118061382874</v>
      </c>
      <c r="L56" s="0" t="n">
        <v>20</v>
      </c>
      <c r="M56" s="0" t="n">
        <v>130.043676915367</v>
      </c>
      <c r="N56" s="0" t="n">
        <v>0.610823001484362</v>
      </c>
      <c r="O56" s="0" t="n">
        <v>0.387620945535529</v>
      </c>
      <c r="P56" s="0" t="n">
        <f aca="false">VLOOKUP(D56,'paramètres CI'!$A$1:$B$6,2)</f>
        <v>0.022045059962018</v>
      </c>
      <c r="Q56" s="17" t="n">
        <f aca="false">M56*P56/N56</f>
        <v>4.6933737732762</v>
      </c>
      <c r="R56" s="9" t="n">
        <f aca="false">1/(1+0.04)*(1 - (1/(1+0.04))^L56)/(1-1/(1+0.04))</f>
        <v>13.5903263449677</v>
      </c>
      <c r="S56" s="17" t="n">
        <f aca="false">K56/R56</f>
        <v>0.965249917470264</v>
      </c>
      <c r="T56" s="0" t="n">
        <f aca="false">S56+Q56</f>
        <v>5.65862369074647</v>
      </c>
      <c r="U56" s="0" t="n">
        <f aca="false">T56 + V56</f>
        <v>3.65862369074647</v>
      </c>
      <c r="V56" s="0" t="n">
        <f aca="false">'paramètres CI'!$B$13</f>
        <v>-2</v>
      </c>
      <c r="W56" s="17" t="n">
        <f aca="false">V56^2</f>
        <v>4</v>
      </c>
      <c r="X56" s="18" t="n">
        <f aca="false">V56/U56</f>
        <v>-0.546653651497004</v>
      </c>
      <c r="Y56" s="0" t="n">
        <f aca="false">U56^-8</f>
        <v>3.11500007921556E-005</v>
      </c>
      <c r="Z56" s="0" t="n">
        <f aca="false">SUMIFS(calcCI2!$AA$2:$AA$1250,calcCI2!$I$2:$I$1250,I56)</f>
        <v>274.127679367014</v>
      </c>
    </row>
    <row r="57" customFormat="false" ht="15.8" hidden="false" customHeight="false" outlineLevel="0" collapsed="false">
      <c r="A57" s="0" t="s">
        <v>14</v>
      </c>
      <c r="B57" s="0" t="s">
        <v>72</v>
      </c>
      <c r="C57" s="0" t="s">
        <v>41</v>
      </c>
      <c r="D57" s="0" t="s">
        <v>39</v>
      </c>
      <c r="E57" s="0" t="str">
        <f aca="false">VLOOKUP(A57,Nomenclature!$D$1:$E$9,2,0)</f>
        <v>02</v>
      </c>
      <c r="F57" s="0" t="str">
        <f aca="false">VLOOKUP(B57,Nomenclature!$J$1:$K$97,2,0)</f>
        <v>55</v>
      </c>
      <c r="G57" s="0" t="str">
        <f aca="false">VLOOKUP(C57,Nomenclature!$M$1:$N$21,2,0)</f>
        <v>04</v>
      </c>
      <c r="H57" s="0" t="str">
        <f aca="false">VLOOKUP(D57,Nomenclature!$O$25:$P$31,2,0)</f>
        <v>04</v>
      </c>
      <c r="I57" s="0" t="str">
        <f aca="false">CONCATENATE(E57,F57)</f>
        <v>0255</v>
      </c>
      <c r="J57" s="0" t="str">
        <f aca="false">CONCATENATE(E57,F57,G57,H57)</f>
        <v>02550404</v>
      </c>
      <c r="K57" s="0" t="n">
        <v>10.6902738359543</v>
      </c>
      <c r="L57" s="0" t="n">
        <v>20</v>
      </c>
      <c r="M57" s="0" t="n">
        <v>114.769679826888</v>
      </c>
      <c r="N57" s="0" t="n">
        <v>0.615305979741019</v>
      </c>
      <c r="O57" s="0" t="n">
        <v>0.301362452334253</v>
      </c>
      <c r="P57" s="0" t="n">
        <f aca="false">VLOOKUP(D57,'paramètres CI'!$A$1:$B$6,2)</f>
        <v>0.022045059962018</v>
      </c>
      <c r="Q57" s="17" t="n">
        <f aca="false">M57*P57/N57</f>
        <v>4.11194520597746</v>
      </c>
      <c r="R57" s="9" t="n">
        <f aca="false">1/(1+0.04)*(1 - (1/(1+0.04))^L57)/(1-1/(1+0.04))</f>
        <v>13.5903263449677</v>
      </c>
      <c r="S57" s="17" t="n">
        <f aca="false">K57/R57</f>
        <v>0.786609060341864</v>
      </c>
      <c r="T57" s="0" t="n">
        <f aca="false">S57+Q57</f>
        <v>4.89855426631932</v>
      </c>
      <c r="U57" s="0" t="n">
        <f aca="false">T57 + V57</f>
        <v>2.89855426631932</v>
      </c>
      <c r="V57" s="0" t="n">
        <f aca="false">'paramètres CI'!$B$13</f>
        <v>-2</v>
      </c>
      <c r="W57" s="17" t="n">
        <f aca="false">V57^2</f>
        <v>4</v>
      </c>
      <c r="X57" s="18" t="n">
        <f aca="false">V57/U57</f>
        <v>-0.689999156903715</v>
      </c>
      <c r="Y57" s="0" t="n">
        <f aca="false">U57^-8</f>
        <v>0.000200700528146839</v>
      </c>
      <c r="Z57" s="0" t="n">
        <f aca="false">SUMIFS(calcCI2!$AA$2:$AA$1250,calcCI2!$I$2:$I$1250,I57)</f>
        <v>264.609579023326</v>
      </c>
    </row>
    <row r="58" customFormat="false" ht="15.8" hidden="false" customHeight="false" outlineLevel="0" collapsed="false">
      <c r="A58" s="0" t="s">
        <v>14</v>
      </c>
      <c r="B58" s="0" t="s">
        <v>73</v>
      </c>
      <c r="C58" s="0" t="s">
        <v>41</v>
      </c>
      <c r="D58" s="0" t="s">
        <v>39</v>
      </c>
      <c r="E58" s="0" t="str">
        <f aca="false">VLOOKUP(A58,Nomenclature!$D$1:$E$9,2,0)</f>
        <v>02</v>
      </c>
      <c r="F58" s="0" t="str">
        <f aca="false">VLOOKUP(B58,Nomenclature!$J$1:$K$97,2,0)</f>
        <v>56</v>
      </c>
      <c r="G58" s="0" t="str">
        <f aca="false">VLOOKUP(C58,Nomenclature!$M$1:$N$21,2,0)</f>
        <v>04</v>
      </c>
      <c r="H58" s="0" t="str">
        <f aca="false">VLOOKUP(D58,Nomenclature!$O$25:$P$31,2,0)</f>
        <v>04</v>
      </c>
      <c r="I58" s="0" t="str">
        <f aca="false">CONCATENATE(E58,F58)</f>
        <v>0256</v>
      </c>
      <c r="J58" s="0" t="str">
        <f aca="false">CONCATENATE(E58,F58,G58,H58)</f>
        <v>02560404</v>
      </c>
      <c r="K58" s="0" t="n">
        <v>14.6199496289157</v>
      </c>
      <c r="L58" s="0" t="n">
        <v>20</v>
      </c>
      <c r="M58" s="0" t="n">
        <v>139.783973856326</v>
      </c>
      <c r="N58" s="0" t="n">
        <v>0.609696501386005</v>
      </c>
      <c r="O58" s="0" t="n">
        <v>0.422146804697137</v>
      </c>
      <c r="P58" s="0" t="n">
        <f aca="false">VLOOKUP(D58,'paramètres CI'!$A$1:$B$6,2)</f>
        <v>0.022045059962018</v>
      </c>
      <c r="Q58" s="17" t="n">
        <f aca="false">M58*P58/N58</f>
        <v>5.05422956895221</v>
      </c>
      <c r="R58" s="9" t="n">
        <f aca="false">1/(1+0.04)*(1 - (1/(1+0.04))^L58)/(1-1/(1+0.04))</f>
        <v>13.5903263449677</v>
      </c>
      <c r="S58" s="17" t="n">
        <f aca="false">K58/R58</f>
        <v>1.07576148341201</v>
      </c>
      <c r="T58" s="0" t="n">
        <f aca="false">S58+Q58</f>
        <v>6.12999105236422</v>
      </c>
      <c r="U58" s="0" t="n">
        <f aca="false">T58 + V58</f>
        <v>4.12999105236422</v>
      </c>
      <c r="V58" s="0" t="n">
        <f aca="false">'paramètres CI'!$B$13</f>
        <v>-2</v>
      </c>
      <c r="W58" s="17" t="n">
        <f aca="false">V58^2</f>
        <v>4</v>
      </c>
      <c r="X58" s="18" t="n">
        <f aca="false">V58/U58</f>
        <v>-0.484262550364388</v>
      </c>
      <c r="Y58" s="0" t="n">
        <f aca="false">U58^-8</f>
        <v>1.18142760408392E-005</v>
      </c>
      <c r="Z58" s="0" t="n">
        <f aca="false">SUMIFS(calcCI2!$AA$2:$AA$1250,calcCI2!$I$2:$I$1250,I58)</f>
        <v>269.945597505366</v>
      </c>
    </row>
    <row r="59" customFormat="false" ht="15.8" hidden="false" customHeight="false" outlineLevel="0" collapsed="false">
      <c r="A59" s="0" t="s">
        <v>14</v>
      </c>
      <c r="B59" s="0" t="s">
        <v>74</v>
      </c>
      <c r="C59" s="0" t="s">
        <v>41</v>
      </c>
      <c r="D59" s="0" t="s">
        <v>39</v>
      </c>
      <c r="E59" s="0" t="str">
        <f aca="false">VLOOKUP(A59,Nomenclature!$D$1:$E$9,2,0)</f>
        <v>02</v>
      </c>
      <c r="F59" s="0" t="str">
        <f aca="false">VLOOKUP(B59,Nomenclature!$J$1:$K$97,2,0)</f>
        <v>57</v>
      </c>
      <c r="G59" s="0" t="str">
        <f aca="false">VLOOKUP(C59,Nomenclature!$M$1:$N$21,2,0)</f>
        <v>04</v>
      </c>
      <c r="H59" s="0" t="str">
        <f aca="false">VLOOKUP(D59,Nomenclature!$O$25:$P$31,2,0)</f>
        <v>04</v>
      </c>
      <c r="I59" s="0" t="str">
        <f aca="false">CONCATENATE(E59,F59)</f>
        <v>0257</v>
      </c>
      <c r="J59" s="0" t="str">
        <f aca="false">CONCATENATE(E59,F59,G59,H59)</f>
        <v>02570404</v>
      </c>
      <c r="K59" s="0" t="n">
        <v>13.1691887539894</v>
      </c>
      <c r="L59" s="0" t="n">
        <v>20</v>
      </c>
      <c r="M59" s="0" t="n">
        <v>130.055185085662</v>
      </c>
      <c r="N59" s="0" t="n">
        <v>0.611174023585893</v>
      </c>
      <c r="O59" s="0" t="n">
        <v>0.379624643362474</v>
      </c>
      <c r="P59" s="0" t="n">
        <f aca="false">VLOOKUP(D59,'paramètres CI'!$A$1:$B$6,2)</f>
        <v>0.022045059962018</v>
      </c>
      <c r="Q59" s="17" t="n">
        <f aca="false">M59*P59/N59</f>
        <v>4.6910932777591</v>
      </c>
      <c r="R59" s="9" t="n">
        <f aca="false">1/(1+0.04)*(1 - (1/(1+0.04))^L59)/(1-1/(1+0.04))</f>
        <v>13.5903263449677</v>
      </c>
      <c r="S59" s="17" t="n">
        <f aca="false">K59/R59</f>
        <v>0.969011958926636</v>
      </c>
      <c r="T59" s="0" t="n">
        <f aca="false">S59+Q59</f>
        <v>5.66010523668573</v>
      </c>
      <c r="U59" s="0" t="n">
        <f aca="false">T59 + V59</f>
        <v>3.66010523668573</v>
      </c>
      <c r="V59" s="0" t="n">
        <f aca="false">'paramètres CI'!$B$13</f>
        <v>-2</v>
      </c>
      <c r="W59" s="17" t="n">
        <f aca="false">V59^2</f>
        <v>4</v>
      </c>
      <c r="X59" s="18" t="n">
        <f aca="false">V59/U59</f>
        <v>-0.546432375756229</v>
      </c>
      <c r="Y59" s="0" t="n">
        <f aca="false">U59^-8</f>
        <v>3.10492718252714E-005</v>
      </c>
      <c r="Z59" s="0" t="n">
        <f aca="false">SUMIFS(calcCI2!$AA$2:$AA$1250,calcCI2!$I$2:$I$1250,I59)</f>
        <v>243.923016022585</v>
      </c>
    </row>
    <row r="60" customFormat="false" ht="15.8" hidden="false" customHeight="false" outlineLevel="0" collapsed="false">
      <c r="A60" s="0" t="s">
        <v>14</v>
      </c>
      <c r="B60" s="0" t="s">
        <v>75</v>
      </c>
      <c r="C60" s="0" t="s">
        <v>41</v>
      </c>
      <c r="D60" s="0" t="s">
        <v>39</v>
      </c>
      <c r="E60" s="0" t="str">
        <f aca="false">VLOOKUP(A60,Nomenclature!$D$1:$E$9,2,0)</f>
        <v>02</v>
      </c>
      <c r="F60" s="0" t="str">
        <f aca="false">VLOOKUP(B60,Nomenclature!$J$1:$K$97,2,0)</f>
        <v>58</v>
      </c>
      <c r="G60" s="0" t="str">
        <f aca="false">VLOOKUP(C60,Nomenclature!$M$1:$N$21,2,0)</f>
        <v>04</v>
      </c>
      <c r="H60" s="0" t="str">
        <f aca="false">VLOOKUP(D60,Nomenclature!$O$25:$P$31,2,0)</f>
        <v>04</v>
      </c>
      <c r="I60" s="0" t="str">
        <f aca="false">CONCATENATE(E60,F60)</f>
        <v>0258</v>
      </c>
      <c r="J60" s="0" t="str">
        <f aca="false">CONCATENATE(E60,F60,G60,H60)</f>
        <v>02580404</v>
      </c>
      <c r="K60" s="0" t="n">
        <v>10.7688785193949</v>
      </c>
      <c r="L60" s="0" t="n">
        <v>20</v>
      </c>
      <c r="M60" s="0" t="n">
        <v>129.26062430771</v>
      </c>
      <c r="N60" s="0" t="n">
        <v>0.620538583648709</v>
      </c>
      <c r="O60" s="0" t="n">
        <v>0.317727122906979</v>
      </c>
      <c r="P60" s="0" t="n">
        <f aca="false">VLOOKUP(D60,'paramètres CI'!$A$1:$B$6,2)</f>
        <v>0.022045059962018</v>
      </c>
      <c r="Q60" s="17" t="n">
        <f aca="false">M60*P60/N60</f>
        <v>4.59207257804375</v>
      </c>
      <c r="R60" s="9" t="n">
        <f aca="false">1/(1+0.04)*(1 - (1/(1+0.04))^L60)/(1-1/(1+0.04))</f>
        <v>13.5903263449677</v>
      </c>
      <c r="S60" s="17" t="n">
        <f aca="false">K60/R60</f>
        <v>0.792392930533451</v>
      </c>
      <c r="T60" s="0" t="n">
        <f aca="false">S60+Q60</f>
        <v>5.3844655085772</v>
      </c>
      <c r="U60" s="0" t="n">
        <f aca="false">T60 + V60</f>
        <v>3.3844655085772</v>
      </c>
      <c r="V60" s="0" t="n">
        <f aca="false">'paramètres CI'!$B$13</f>
        <v>-2</v>
      </c>
      <c r="W60" s="17" t="n">
        <f aca="false">V60^2</f>
        <v>4</v>
      </c>
      <c r="X60" s="18" t="n">
        <f aca="false">V60/U60</f>
        <v>-0.590935258442266</v>
      </c>
      <c r="Y60" s="0" t="n">
        <f aca="false">U60^-8</f>
        <v>5.80870418190466E-005</v>
      </c>
      <c r="Z60" s="0" t="n">
        <f aca="false">SUMIFS(calcCI2!$AA$2:$AA$1250,calcCI2!$I$2:$I$1250,I60)</f>
        <v>227.72479242062</v>
      </c>
    </row>
    <row r="61" customFormat="false" ht="15.8" hidden="false" customHeight="false" outlineLevel="0" collapsed="false">
      <c r="A61" s="0" t="s">
        <v>19</v>
      </c>
      <c r="B61" s="0" t="s">
        <v>141</v>
      </c>
      <c r="C61" s="0" t="s">
        <v>41</v>
      </c>
      <c r="D61" s="0" t="s">
        <v>39</v>
      </c>
      <c r="E61" s="0" t="str">
        <f aca="false">VLOOKUP(A61,Nomenclature!$D$1:$E$9,2,0)</f>
        <v>07</v>
      </c>
      <c r="F61" s="0" t="str">
        <f aca="false">VLOOKUP(B61,Nomenclature!$J$1:$K$97,2,0)</f>
        <v>59</v>
      </c>
      <c r="G61" s="0" t="str">
        <f aca="false">VLOOKUP(C61,Nomenclature!$M$1:$N$21,2,0)</f>
        <v>04</v>
      </c>
      <c r="H61" s="0" t="str">
        <f aca="false">VLOOKUP(D61,Nomenclature!$O$25:$P$31,2,0)</f>
        <v>04</v>
      </c>
      <c r="I61" s="0" t="str">
        <f aca="false">CONCATENATE(E61,F61)</f>
        <v>0759</v>
      </c>
      <c r="J61" s="0" t="str">
        <f aca="false">CONCATENATE(E61,F61,G61,H61)</f>
        <v>07590404</v>
      </c>
      <c r="K61" s="0" t="n">
        <v>7.8179379538856</v>
      </c>
      <c r="L61" s="0" t="n">
        <v>20</v>
      </c>
      <c r="M61" s="0" t="n">
        <v>110.212827834859</v>
      </c>
      <c r="N61" s="0" t="n">
        <v>0.661058019389974</v>
      </c>
      <c r="O61" s="0" t="n">
        <v>0.177153103377164</v>
      </c>
      <c r="P61" s="0" t="n">
        <f aca="false">VLOOKUP(D61,'paramètres CI'!$A$1:$B$6,2)</f>
        <v>0.022045059962018</v>
      </c>
      <c r="Q61" s="17" t="n">
        <f aca="false">M61*P61/N61</f>
        <v>3.67539357656551</v>
      </c>
      <c r="R61" s="9" t="n">
        <f aca="false">1/(1+0.04)*(1 - (1/(1+0.04))^L61)/(1-1/(1+0.04))</f>
        <v>13.5903263449677</v>
      </c>
      <c r="S61" s="17" t="n">
        <f aca="false">K61/R61</f>
        <v>0.575257558607522</v>
      </c>
      <c r="T61" s="0" t="n">
        <f aca="false">S61+Q61</f>
        <v>4.25065113517303</v>
      </c>
      <c r="U61" s="0" t="n">
        <f aca="false">T61 + V61</f>
        <v>2.25065113517303</v>
      </c>
      <c r="V61" s="0" t="n">
        <f aca="false">'paramètres CI'!$B$13</f>
        <v>-2</v>
      </c>
      <c r="W61" s="17" t="n">
        <f aca="false">V61^2</f>
        <v>4</v>
      </c>
      <c r="X61" s="18" t="n">
        <f aca="false">V61/U61</f>
        <v>-0.888631724723627</v>
      </c>
      <c r="Y61" s="0" t="n">
        <f aca="false">U61^-8</f>
        <v>0.00151891875585351</v>
      </c>
      <c r="Z61" s="0" t="n">
        <f aca="false">SUMIFS(calcCI2!$AA$2:$AA$1250,calcCI2!$I$2:$I$1250,I61)</f>
        <v>389.908580129897</v>
      </c>
    </row>
    <row r="62" customFormat="false" ht="15.8" hidden="false" customHeight="false" outlineLevel="0" collapsed="false">
      <c r="A62" s="0" t="s">
        <v>19</v>
      </c>
      <c r="B62" s="0" t="s">
        <v>142</v>
      </c>
      <c r="C62" s="0" t="s">
        <v>41</v>
      </c>
      <c r="D62" s="0" t="s">
        <v>39</v>
      </c>
      <c r="E62" s="0" t="str">
        <f aca="false">VLOOKUP(A62,Nomenclature!$D$1:$E$9,2,0)</f>
        <v>07</v>
      </c>
      <c r="F62" s="0" t="str">
        <f aca="false">VLOOKUP(B62,Nomenclature!$J$1:$K$97,2,0)</f>
        <v>61</v>
      </c>
      <c r="G62" s="0" t="str">
        <f aca="false">VLOOKUP(C62,Nomenclature!$M$1:$N$21,2,0)</f>
        <v>04</v>
      </c>
      <c r="H62" s="0" t="str">
        <f aca="false">VLOOKUP(D62,Nomenclature!$O$25:$P$31,2,0)</f>
        <v>04</v>
      </c>
      <c r="I62" s="0" t="str">
        <f aca="false">CONCATENATE(E62,F62)</f>
        <v>0761</v>
      </c>
      <c r="J62" s="0" t="str">
        <f aca="false">CONCATENATE(E62,F62,G62,H62)</f>
        <v>07610404</v>
      </c>
      <c r="K62" s="0" t="n">
        <v>8.53159079704226</v>
      </c>
      <c r="L62" s="0" t="n">
        <v>20</v>
      </c>
      <c r="M62" s="0" t="n">
        <v>46.5585056308455</v>
      </c>
      <c r="N62" s="0" t="n">
        <v>0.644266761195427</v>
      </c>
      <c r="O62" s="0" t="n">
        <v>0.489683573140789</v>
      </c>
      <c r="P62" s="0" t="n">
        <f aca="false">VLOOKUP(D62,'paramètres CI'!$A$1:$B$6,2)</f>
        <v>0.022045059962018</v>
      </c>
      <c r="Q62" s="17" t="n">
        <f aca="false">M62*P62/N62</f>
        <v>1.5931056981265</v>
      </c>
      <c r="R62" s="9" t="n">
        <f aca="false">1/(1+0.04)*(1 - (1/(1+0.04))^L62)/(1-1/(1+0.04))</f>
        <v>13.5903263449677</v>
      </c>
      <c r="S62" s="17" t="n">
        <f aca="false">K62/R62</f>
        <v>0.627769383933992</v>
      </c>
      <c r="T62" s="0" t="n">
        <f aca="false">S62+Q62</f>
        <v>2.22087508206049</v>
      </c>
      <c r="U62" s="0" t="n">
        <f aca="false">T62 + V62</f>
        <v>0.220875082060492</v>
      </c>
      <c r="V62" s="0" t="n">
        <f aca="false">'paramètres CI'!$B$13</f>
        <v>-2</v>
      </c>
      <c r="W62" s="17" t="n">
        <f aca="false">V62^2</f>
        <v>4</v>
      </c>
      <c r="X62" s="18" t="n">
        <f aca="false">V62/U62</f>
        <v>-9.05489193865813</v>
      </c>
      <c r="Y62" s="0" t="n">
        <f aca="false">U62^-8</f>
        <v>176533.124954445</v>
      </c>
      <c r="Z62" s="0" t="n">
        <f aca="false">SUMIFS(calcCI2!$AA$2:$AA$1250,calcCI2!$I$2:$I$1250,I62)</f>
        <v>167.615315387931</v>
      </c>
    </row>
    <row r="63" customFormat="false" ht="15.8" hidden="false" customHeight="false" outlineLevel="0" collapsed="false">
      <c r="A63" s="0" t="s">
        <v>14</v>
      </c>
      <c r="B63" s="0" t="s">
        <v>76</v>
      </c>
      <c r="C63" s="0" t="s">
        <v>41</v>
      </c>
      <c r="D63" s="0" t="s">
        <v>39</v>
      </c>
      <c r="E63" s="0" t="str">
        <f aca="false">VLOOKUP(A63,Nomenclature!$D$1:$E$9,2,0)</f>
        <v>02</v>
      </c>
      <c r="F63" s="0" t="str">
        <f aca="false">VLOOKUP(B63,Nomenclature!$J$1:$K$97,2,0)</f>
        <v>62</v>
      </c>
      <c r="G63" s="0" t="str">
        <f aca="false">VLOOKUP(C63,Nomenclature!$M$1:$N$21,2,0)</f>
        <v>04</v>
      </c>
      <c r="H63" s="0" t="str">
        <f aca="false">VLOOKUP(D63,Nomenclature!$O$25:$P$31,2,0)</f>
        <v>04</v>
      </c>
      <c r="I63" s="0" t="str">
        <f aca="false">CONCATENATE(E63,F63)</f>
        <v>0262</v>
      </c>
      <c r="J63" s="0" t="str">
        <f aca="false">CONCATENATE(E63,F63,G63,H63)</f>
        <v>02620404</v>
      </c>
      <c r="K63" s="0" t="n">
        <v>40.1552</v>
      </c>
      <c r="L63" s="0" t="n">
        <v>20</v>
      </c>
      <c r="M63" s="0" t="n">
        <v>133.883883422471</v>
      </c>
      <c r="N63" s="0" t="n">
        <v>0.597523753334697</v>
      </c>
      <c r="O63" s="0" t="n">
        <v>0.450876765476642</v>
      </c>
      <c r="P63" s="0" t="n">
        <f aca="false">VLOOKUP(D63,'paramètres CI'!$A$1:$B$6,2)</f>
        <v>0.022045059962018</v>
      </c>
      <c r="Q63" s="17" t="n">
        <f aca="false">M63*P63/N63</f>
        <v>4.93951616404269</v>
      </c>
      <c r="R63" s="9" t="n">
        <f aca="false">1/(1+0.04)*(1 - (1/(1+0.04))^L63)/(1-1/(1+0.04))</f>
        <v>13.5903263449677</v>
      </c>
      <c r="S63" s="17" t="n">
        <f aca="false">K63/R63</f>
        <v>2.95468990079616</v>
      </c>
      <c r="T63" s="0" t="n">
        <f aca="false">S63+Q63</f>
        <v>7.89420606483885</v>
      </c>
      <c r="U63" s="0" t="n">
        <f aca="false">T63 + V63</f>
        <v>5.89420606483885</v>
      </c>
      <c r="V63" s="0" t="n">
        <f aca="false">'paramètres CI'!$B$13</f>
        <v>-2</v>
      </c>
      <c r="W63" s="17" t="n">
        <f aca="false">V63^2</f>
        <v>4</v>
      </c>
      <c r="X63" s="18" t="n">
        <f aca="false">V63/U63</f>
        <v>-0.339316267195127</v>
      </c>
      <c r="Y63" s="0" t="n">
        <f aca="false">U63^-8</f>
        <v>6.86431935332574E-007</v>
      </c>
      <c r="Z63" s="0" t="n">
        <f aca="false">SUMIFS(calcCI2!$AA$2:$AA$1250,calcCI2!$I$2:$I$1250,I63)</f>
        <v>457.700452006555</v>
      </c>
    </row>
    <row r="64" customFormat="false" ht="15.8" hidden="false" customHeight="false" outlineLevel="0" collapsed="false">
      <c r="A64" s="0" t="s">
        <v>15</v>
      </c>
      <c r="B64" s="0" t="s">
        <v>95</v>
      </c>
      <c r="C64" s="0" t="s">
        <v>41</v>
      </c>
      <c r="D64" s="0" t="s">
        <v>39</v>
      </c>
      <c r="E64" s="0" t="str">
        <f aca="false">VLOOKUP(A64,Nomenclature!$D$1:$E$9,2,0)</f>
        <v>03</v>
      </c>
      <c r="F64" s="0" t="str">
        <f aca="false">VLOOKUP(B64,Nomenclature!$J$1:$K$97,2,0)</f>
        <v>63</v>
      </c>
      <c r="G64" s="0" t="str">
        <f aca="false">VLOOKUP(C64,Nomenclature!$M$1:$N$21,2,0)</f>
        <v>04</v>
      </c>
      <c r="H64" s="0" t="str">
        <f aca="false">VLOOKUP(D64,Nomenclature!$O$25:$P$31,2,0)</f>
        <v>04</v>
      </c>
      <c r="I64" s="0" t="str">
        <f aca="false">CONCATENATE(E64,F64)</f>
        <v>0363</v>
      </c>
      <c r="J64" s="0" t="str">
        <f aca="false">CONCATENATE(E64,F64,G64,H64)</f>
        <v>03630404</v>
      </c>
      <c r="K64" s="0" t="n">
        <v>24.7554087129056</v>
      </c>
      <c r="L64" s="0" t="n">
        <v>20</v>
      </c>
      <c r="M64" s="0" t="n">
        <v>146.596165308394</v>
      </c>
      <c r="N64" s="0" t="n">
        <v>0.742698247471753</v>
      </c>
      <c r="O64" s="0" t="n">
        <v>0.328326905498679</v>
      </c>
      <c r="P64" s="0" t="n">
        <f aca="false">VLOOKUP(D64,'paramètres CI'!$A$1:$B$6,2)</f>
        <v>0.022045059962018</v>
      </c>
      <c r="Q64" s="17" t="n">
        <f aca="false">M64*P64/N64</f>
        <v>4.35132473440817</v>
      </c>
      <c r="R64" s="9" t="n">
        <f aca="false">1/(1+0.04)*(1 - (1/(1+0.04))^L64)/(1-1/(1+0.04))</f>
        <v>13.5903263449677</v>
      </c>
      <c r="S64" s="17" t="n">
        <f aca="false">K64/R64</f>
        <v>1.82154630319619</v>
      </c>
      <c r="T64" s="0" t="n">
        <f aca="false">S64+Q64</f>
        <v>6.17287103760436</v>
      </c>
      <c r="U64" s="0" t="n">
        <f aca="false">T64 + V64</f>
        <v>4.17287103760436</v>
      </c>
      <c r="V64" s="0" t="n">
        <f aca="false">'paramètres CI'!$B$13</f>
        <v>-2</v>
      </c>
      <c r="W64" s="17" t="n">
        <f aca="false">V64^2</f>
        <v>4</v>
      </c>
      <c r="X64" s="18" t="n">
        <f aca="false">V64/U64</f>
        <v>-0.479286319173716</v>
      </c>
      <c r="Y64" s="0" t="n">
        <f aca="false">U64^-8</f>
        <v>1.08772796817704E-005</v>
      </c>
      <c r="Z64" s="0" t="n">
        <f aca="false">SUMIFS(calcCI2!$AA$2:$AA$1250,calcCI2!$I$2:$I$1250,I64)</f>
        <v>284.93355601299</v>
      </c>
    </row>
    <row r="65" customFormat="false" ht="15.8" hidden="false" customHeight="false" outlineLevel="0" collapsed="false">
      <c r="A65" s="0" t="s">
        <v>15</v>
      </c>
      <c r="B65" s="0" t="s">
        <v>96</v>
      </c>
      <c r="C65" s="0" t="s">
        <v>41</v>
      </c>
      <c r="D65" s="0" t="s">
        <v>39</v>
      </c>
      <c r="E65" s="0" t="str">
        <f aca="false">VLOOKUP(A65,Nomenclature!$D$1:$E$9,2,0)</f>
        <v>03</v>
      </c>
      <c r="F65" s="0" t="str">
        <f aca="false">VLOOKUP(B65,Nomenclature!$J$1:$K$97,2,0)</f>
        <v>64</v>
      </c>
      <c r="G65" s="0" t="str">
        <f aca="false">VLOOKUP(C65,Nomenclature!$M$1:$N$21,2,0)</f>
        <v>04</v>
      </c>
      <c r="H65" s="0" t="str">
        <f aca="false">VLOOKUP(D65,Nomenclature!$O$25:$P$31,2,0)</f>
        <v>04</v>
      </c>
      <c r="I65" s="0" t="str">
        <f aca="false">CONCATENATE(E65,F65)</f>
        <v>0364</v>
      </c>
      <c r="J65" s="0" t="str">
        <f aca="false">CONCATENATE(E65,F65,G65,H65)</f>
        <v>03640404</v>
      </c>
      <c r="K65" s="0" t="n">
        <v>24.7108923076923</v>
      </c>
      <c r="L65" s="0" t="n">
        <v>20</v>
      </c>
      <c r="M65" s="0" t="n">
        <v>91.7377348481769</v>
      </c>
      <c r="N65" s="0" t="n">
        <v>0.708986198580485</v>
      </c>
      <c r="O65" s="0" t="n">
        <v>0.393040238953547</v>
      </c>
      <c r="P65" s="0" t="n">
        <f aca="false">VLOOKUP(D65,'paramètres CI'!$A$1:$B$6,2)</f>
        <v>0.022045059962018</v>
      </c>
      <c r="Q65" s="17" t="n">
        <f aca="false">M65*P65/N65</f>
        <v>2.85247282606755</v>
      </c>
      <c r="R65" s="9" t="n">
        <f aca="false">1/(1+0.04)*(1 - (1/(1+0.04))^L65)/(1-1/(1+0.04))</f>
        <v>13.5903263449677</v>
      </c>
      <c r="S65" s="17" t="n">
        <f aca="false">K65/R65</f>
        <v>1.81827070818225</v>
      </c>
      <c r="T65" s="0" t="n">
        <f aca="false">S65+Q65</f>
        <v>4.6707435342498</v>
      </c>
      <c r="U65" s="0" t="n">
        <f aca="false">T65 + V65</f>
        <v>2.6707435342498</v>
      </c>
      <c r="V65" s="0" t="n">
        <f aca="false">'paramètres CI'!$B$13</f>
        <v>-2</v>
      </c>
      <c r="W65" s="17" t="n">
        <f aca="false">V65^2</f>
        <v>4</v>
      </c>
      <c r="X65" s="18" t="n">
        <f aca="false">V65/U65</f>
        <v>-0.748855131296534</v>
      </c>
      <c r="Y65" s="0" t="n">
        <f aca="false">U65^-8</f>
        <v>0.000386315839072269</v>
      </c>
      <c r="Z65" s="0" t="n">
        <f aca="false">SUMIFS(calcCI2!$AA$2:$AA$1250,calcCI2!$I$2:$I$1250,I65)</f>
        <v>123.429942552079</v>
      </c>
    </row>
    <row r="66" customFormat="false" ht="15.8" hidden="false" customHeight="false" outlineLevel="0" collapsed="false">
      <c r="A66" s="0" t="s">
        <v>19</v>
      </c>
      <c r="B66" s="0" t="s">
        <v>143</v>
      </c>
      <c r="C66" s="0" t="s">
        <v>41</v>
      </c>
      <c r="D66" s="0" t="s">
        <v>39</v>
      </c>
      <c r="E66" s="0" t="str">
        <f aca="false">VLOOKUP(A66,Nomenclature!$D$1:$E$9,2,0)</f>
        <v>07</v>
      </c>
      <c r="F66" s="0" t="str">
        <f aca="false">VLOOKUP(B66,Nomenclature!$J$1:$K$97,2,0)</f>
        <v>65</v>
      </c>
      <c r="G66" s="0" t="str">
        <f aca="false">VLOOKUP(C66,Nomenclature!$M$1:$N$21,2,0)</f>
        <v>04</v>
      </c>
      <c r="H66" s="0" t="str">
        <f aca="false">VLOOKUP(D66,Nomenclature!$O$25:$P$31,2,0)</f>
        <v>04</v>
      </c>
      <c r="I66" s="0" t="str">
        <f aca="false">CONCATENATE(E66,F66)</f>
        <v>0765</v>
      </c>
      <c r="J66" s="0" t="str">
        <f aca="false">CONCATENATE(E66,F66,G66,H66)</f>
        <v>07650404</v>
      </c>
      <c r="K66" s="0" t="n">
        <v>16.5909171801695</v>
      </c>
      <c r="L66" s="0" t="n">
        <v>20</v>
      </c>
      <c r="M66" s="0" t="n">
        <v>219.678211355568</v>
      </c>
      <c r="N66" s="0" t="n">
        <v>0.640209261860112</v>
      </c>
      <c r="O66" s="0" t="n">
        <v>0.321033755487356</v>
      </c>
      <c r="P66" s="0" t="n">
        <f aca="false">VLOOKUP(D66,'paramètres CI'!$A$1:$B$6,2)</f>
        <v>0.022045059962018</v>
      </c>
      <c r="Q66" s="17" t="n">
        <f aca="false">M66*P66/N66</f>
        <v>7.56443186656135</v>
      </c>
      <c r="R66" s="9" t="n">
        <f aca="false">1/(1+0.04)*(1 - (1/(1+0.04))^L66)/(1-1/(1+0.04))</f>
        <v>13.5903263449677</v>
      </c>
      <c r="S66" s="17" t="n">
        <f aca="false">K66/R66</f>
        <v>1.22078872567419</v>
      </c>
      <c r="T66" s="0" t="n">
        <f aca="false">S66+Q66</f>
        <v>8.78522059223554</v>
      </c>
      <c r="U66" s="0" t="n">
        <f aca="false">T66 + V66</f>
        <v>6.78522059223554</v>
      </c>
      <c r="V66" s="0" t="n">
        <f aca="false">'paramètres CI'!$B$13</f>
        <v>-2</v>
      </c>
      <c r="W66" s="17" t="n">
        <f aca="false">V66^2</f>
        <v>4</v>
      </c>
      <c r="X66" s="18" t="n">
        <f aca="false">V66/U66</f>
        <v>-0.294758287193881</v>
      </c>
      <c r="Y66" s="0" t="n">
        <f aca="false">U66^-8</f>
        <v>2.22581071351464E-007</v>
      </c>
      <c r="Z66" s="0" t="n">
        <f aca="false">SUMIFS(calcCI2!$AA$2:$AA$1250,calcCI2!$I$2:$I$1250,I66)</f>
        <v>1037.43209677091</v>
      </c>
    </row>
    <row r="67" customFormat="false" ht="15.8" hidden="false" customHeight="false" outlineLevel="0" collapsed="false">
      <c r="A67" s="0" t="s">
        <v>15</v>
      </c>
      <c r="B67" s="0" t="s">
        <v>97</v>
      </c>
      <c r="C67" s="0" t="s">
        <v>41</v>
      </c>
      <c r="D67" s="0" t="s">
        <v>39</v>
      </c>
      <c r="E67" s="0" t="str">
        <f aca="false">VLOOKUP(A67,Nomenclature!$D$1:$E$9,2,0)</f>
        <v>03</v>
      </c>
      <c r="F67" s="0" t="str">
        <f aca="false">VLOOKUP(B67,Nomenclature!$J$1:$K$97,2,0)</f>
        <v>66</v>
      </c>
      <c r="G67" s="0" t="str">
        <f aca="false">VLOOKUP(C67,Nomenclature!$M$1:$N$21,2,0)</f>
        <v>04</v>
      </c>
      <c r="H67" s="0" t="str">
        <f aca="false">VLOOKUP(D67,Nomenclature!$O$25:$P$31,2,0)</f>
        <v>04</v>
      </c>
      <c r="I67" s="0" t="str">
        <f aca="false">CONCATENATE(E67,F67)</f>
        <v>0366</v>
      </c>
      <c r="J67" s="0" t="str">
        <f aca="false">CONCATENATE(E67,F67,G67,H67)</f>
        <v>03660404</v>
      </c>
      <c r="K67" s="0" t="n">
        <v>8.75421628538136</v>
      </c>
      <c r="L67" s="0" t="n">
        <v>20</v>
      </c>
      <c r="M67" s="0" t="n">
        <v>83.048699329924</v>
      </c>
      <c r="N67" s="0" t="n">
        <v>0.728585644069648</v>
      </c>
      <c r="O67" s="0" t="n">
        <v>0.426628385698737</v>
      </c>
      <c r="P67" s="0" t="n">
        <f aca="false">VLOOKUP(D67,'paramètres CI'!$A$1:$B$6,2)</f>
        <v>0.022045059962018</v>
      </c>
      <c r="Q67" s="17" t="n">
        <f aca="false">M67*P67/N67</f>
        <v>2.5128323230052</v>
      </c>
      <c r="R67" s="9" t="n">
        <f aca="false">1/(1+0.04)*(1 - (1/(1+0.04))^L67)/(1-1/(1+0.04))</f>
        <v>13.5903263449677</v>
      </c>
      <c r="S67" s="17" t="n">
        <f aca="false">K67/R67</f>
        <v>0.644150557033749</v>
      </c>
      <c r="T67" s="0" t="n">
        <f aca="false">S67+Q67</f>
        <v>3.15698288003895</v>
      </c>
      <c r="U67" s="0" t="n">
        <f aca="false">T67 + V67</f>
        <v>1.15698288003895</v>
      </c>
      <c r="V67" s="0" t="n">
        <f aca="false">'paramètres CI'!$B$13</f>
        <v>-2</v>
      </c>
      <c r="W67" s="17" t="n">
        <f aca="false">V67^2</f>
        <v>4</v>
      </c>
      <c r="X67" s="18" t="n">
        <f aca="false">V67/U67</f>
        <v>-1.72863404852859</v>
      </c>
      <c r="Y67" s="0" t="n">
        <f aca="false">U67^-8</f>
        <v>0.311447277099288</v>
      </c>
      <c r="Z67" s="0" t="n">
        <f aca="false">SUMIFS(calcCI2!$AA$2:$AA$1250,calcCI2!$I$2:$I$1250,I67)</f>
        <v>165.384743910063</v>
      </c>
    </row>
    <row r="68" customFormat="false" ht="15.8" hidden="false" customHeight="false" outlineLevel="0" collapsed="false">
      <c r="A68" s="0" t="s">
        <v>14</v>
      </c>
      <c r="B68" s="0" t="s">
        <v>77</v>
      </c>
      <c r="C68" s="0" t="s">
        <v>41</v>
      </c>
      <c r="D68" s="0" t="s">
        <v>39</v>
      </c>
      <c r="E68" s="0" t="str">
        <f aca="false">VLOOKUP(A68,Nomenclature!$D$1:$E$9,2,0)</f>
        <v>02</v>
      </c>
      <c r="F68" s="0" t="str">
        <f aca="false">VLOOKUP(B68,Nomenclature!$J$1:$K$97,2,0)</f>
        <v>67</v>
      </c>
      <c r="G68" s="0" t="str">
        <f aca="false">VLOOKUP(C68,Nomenclature!$M$1:$N$21,2,0)</f>
        <v>04</v>
      </c>
      <c r="H68" s="0" t="str">
        <f aca="false">VLOOKUP(D68,Nomenclature!$O$25:$P$31,2,0)</f>
        <v>04</v>
      </c>
      <c r="I68" s="0" t="str">
        <f aca="false">CONCATENATE(E68,F68)</f>
        <v>0267</v>
      </c>
      <c r="J68" s="0" t="str">
        <f aca="false">CONCATENATE(E68,F68,G68,H68)</f>
        <v>02670404</v>
      </c>
      <c r="K68" s="0" t="n">
        <v>21.2218908336545</v>
      </c>
      <c r="L68" s="0" t="n">
        <v>20</v>
      </c>
      <c r="M68" s="0" t="n">
        <v>211.627264875026</v>
      </c>
      <c r="N68" s="0" t="n">
        <v>0.602726199593731</v>
      </c>
      <c r="O68" s="0" t="n">
        <v>0.216441283640691</v>
      </c>
      <c r="P68" s="0" t="n">
        <f aca="false">VLOOKUP(D68,'paramètres CI'!$A$1:$B$6,2)</f>
        <v>0.022045059962018</v>
      </c>
      <c r="Q68" s="17" t="n">
        <f aca="false">M68*P68/N68</f>
        <v>7.74038982694378</v>
      </c>
      <c r="R68" s="9" t="n">
        <f aca="false">1/(1+0.04)*(1 - (1/(1+0.04))^L68)/(1-1/(1+0.04))</f>
        <v>13.5903263449677</v>
      </c>
      <c r="S68" s="17" t="n">
        <f aca="false">K68/R68</f>
        <v>1.56154387282338</v>
      </c>
      <c r="T68" s="0" t="n">
        <f aca="false">S68+Q68</f>
        <v>9.30193369976716</v>
      </c>
      <c r="U68" s="0" t="n">
        <f aca="false">T68 + V68</f>
        <v>7.30193369976716</v>
      </c>
      <c r="V68" s="0" t="n">
        <f aca="false">'paramètres CI'!$B$13</f>
        <v>-2</v>
      </c>
      <c r="W68" s="17" t="n">
        <f aca="false">V68^2</f>
        <v>4</v>
      </c>
      <c r="X68" s="18" t="n">
        <f aca="false">V68/U68</f>
        <v>-0.273900049251854</v>
      </c>
      <c r="Y68" s="0" t="n">
        <f aca="false">U68^-8</f>
        <v>1.2373624073622E-007</v>
      </c>
      <c r="Z68" s="0" t="n">
        <f aca="false">SUMIFS(calcCI2!$AA$2:$AA$1250,calcCI2!$I$2:$I$1250,I68)</f>
        <v>697.654275140044</v>
      </c>
    </row>
    <row r="69" customFormat="false" ht="15.8" hidden="false" customHeight="false" outlineLevel="0" collapsed="false">
      <c r="A69" s="0" t="s">
        <v>14</v>
      </c>
      <c r="B69" s="0" t="s">
        <v>78</v>
      </c>
      <c r="C69" s="0" t="s">
        <v>41</v>
      </c>
      <c r="D69" s="0" t="s">
        <v>39</v>
      </c>
      <c r="E69" s="0" t="str">
        <f aca="false">VLOOKUP(A69,Nomenclature!$D$1:$E$9,2,0)</f>
        <v>02</v>
      </c>
      <c r="F69" s="0" t="str">
        <f aca="false">VLOOKUP(B69,Nomenclature!$J$1:$K$97,2,0)</f>
        <v>68</v>
      </c>
      <c r="G69" s="0" t="str">
        <f aca="false">VLOOKUP(C69,Nomenclature!$M$1:$N$21,2,0)</f>
        <v>04</v>
      </c>
      <c r="H69" s="0" t="str">
        <f aca="false">VLOOKUP(D69,Nomenclature!$O$25:$P$31,2,0)</f>
        <v>04</v>
      </c>
      <c r="I69" s="0" t="str">
        <f aca="false">CONCATENATE(E69,F69)</f>
        <v>0268</v>
      </c>
      <c r="J69" s="0" t="str">
        <f aca="false">CONCATENATE(E69,F69,G69,H69)</f>
        <v>02680404</v>
      </c>
      <c r="K69" s="0" t="n">
        <v>19.9701366665976</v>
      </c>
      <c r="L69" s="0" t="n">
        <v>20</v>
      </c>
      <c r="M69" s="0" t="n">
        <v>192.914323768079</v>
      </c>
      <c r="N69" s="0" t="n">
        <v>0.604187855567395</v>
      </c>
      <c r="O69" s="0" t="n">
        <v>0.427558618267015</v>
      </c>
      <c r="P69" s="0" t="n">
        <f aca="false">VLOOKUP(D69,'paramètres CI'!$A$1:$B$6,2)</f>
        <v>0.022045059962018</v>
      </c>
      <c r="Q69" s="17" t="n">
        <f aca="false">M69*P69/N69</f>
        <v>7.0388833469776</v>
      </c>
      <c r="R69" s="9" t="n">
        <f aca="false">1/(1+0.04)*(1 - (1/(1+0.04))^L69)/(1-1/(1+0.04))</f>
        <v>13.5903263449677</v>
      </c>
      <c r="S69" s="17" t="n">
        <f aca="false">K69/R69</f>
        <v>1.46943761023018</v>
      </c>
      <c r="T69" s="0" t="n">
        <f aca="false">S69+Q69</f>
        <v>8.50832095720778</v>
      </c>
      <c r="U69" s="0" t="n">
        <f aca="false">T69 + V69</f>
        <v>6.50832095720778</v>
      </c>
      <c r="V69" s="0" t="n">
        <f aca="false">'paramètres CI'!$B$13</f>
        <v>-2</v>
      </c>
      <c r="W69" s="17" t="n">
        <f aca="false">V69^2</f>
        <v>4</v>
      </c>
      <c r="X69" s="18" t="n">
        <f aca="false">V69/U69</f>
        <v>-0.307298919821257</v>
      </c>
      <c r="Y69" s="0" t="n">
        <f aca="false">U69^-8</f>
        <v>3.10633510092256E-007</v>
      </c>
      <c r="Z69" s="0" t="n">
        <f aca="false">SUMIFS(calcCI2!$AA$2:$AA$1250,calcCI2!$I$2:$I$1250,I69)</f>
        <v>573.993782869216</v>
      </c>
    </row>
    <row r="70" customFormat="false" ht="15.8" hidden="false" customHeight="false" outlineLevel="0" collapsed="false">
      <c r="A70" s="0" t="s">
        <v>14</v>
      </c>
      <c r="B70" s="0" t="s">
        <v>79</v>
      </c>
      <c r="C70" s="0" t="s">
        <v>41</v>
      </c>
      <c r="D70" s="0" t="s">
        <v>39</v>
      </c>
      <c r="E70" s="0" t="str">
        <f aca="false">VLOOKUP(A70,Nomenclature!$D$1:$E$9,2,0)</f>
        <v>02</v>
      </c>
      <c r="F70" s="0" t="str">
        <f aca="false">VLOOKUP(B70,Nomenclature!$J$1:$K$97,2,0)</f>
        <v>69</v>
      </c>
      <c r="G70" s="0" t="str">
        <f aca="false">VLOOKUP(C70,Nomenclature!$M$1:$N$21,2,0)</f>
        <v>04</v>
      </c>
      <c r="H70" s="0" t="str">
        <f aca="false">VLOOKUP(D70,Nomenclature!$O$25:$P$31,2,0)</f>
        <v>04</v>
      </c>
      <c r="I70" s="0" t="str">
        <f aca="false">CONCATENATE(E70,F70)</f>
        <v>0269</v>
      </c>
      <c r="J70" s="0" t="str">
        <f aca="false">CONCATENATE(E70,F70,G70,H70)</f>
        <v>02690404</v>
      </c>
      <c r="K70" s="0" t="n">
        <v>17.8754318433753</v>
      </c>
      <c r="L70" s="0" t="n">
        <v>20</v>
      </c>
      <c r="M70" s="0" t="n">
        <v>165.701526349335</v>
      </c>
      <c r="N70" s="0" t="n">
        <v>0.613999361338389</v>
      </c>
      <c r="O70" s="0" t="n">
        <v>0.516207498849314</v>
      </c>
      <c r="P70" s="0" t="n">
        <f aca="false">VLOOKUP(D70,'paramètres CI'!$A$1:$B$6,2)</f>
        <v>0.022045059962018</v>
      </c>
      <c r="Q70" s="17" t="n">
        <f aca="false">M70*P70/N70</f>
        <v>5.94935485959861</v>
      </c>
      <c r="R70" s="9" t="n">
        <f aca="false">1/(1+0.04)*(1 - (1/(1+0.04))^L70)/(1-1/(1+0.04))</f>
        <v>13.5903263449677</v>
      </c>
      <c r="S70" s="17" t="n">
        <f aca="false">K70/R70</f>
        <v>1.31530556291566</v>
      </c>
      <c r="T70" s="0" t="n">
        <f aca="false">S70+Q70</f>
        <v>7.26466042251427</v>
      </c>
      <c r="U70" s="0" t="n">
        <f aca="false">T70 + V70</f>
        <v>5.26466042251427</v>
      </c>
      <c r="V70" s="0" t="n">
        <f aca="false">'paramètres CI'!$B$13</f>
        <v>-2</v>
      </c>
      <c r="W70" s="17" t="n">
        <f aca="false">V70^2</f>
        <v>4</v>
      </c>
      <c r="X70" s="18" t="n">
        <f aca="false">V70/U70</f>
        <v>-0.379891548455247</v>
      </c>
      <c r="Y70" s="0" t="n">
        <f aca="false">U70^-8</f>
        <v>1.69448250444277E-006</v>
      </c>
      <c r="Z70" s="0" t="n">
        <f aca="false">SUMIFS(calcCI2!$AA$2:$AA$1250,calcCI2!$I$2:$I$1250,I70)</f>
        <v>388.777784254534</v>
      </c>
    </row>
    <row r="71" customFormat="false" ht="15.8" hidden="false" customHeight="false" outlineLevel="0" collapsed="false">
      <c r="A71" s="0" t="s">
        <v>14</v>
      </c>
      <c r="B71" s="0" t="s">
        <v>80</v>
      </c>
      <c r="C71" s="0" t="s">
        <v>41</v>
      </c>
      <c r="D71" s="0" t="s">
        <v>39</v>
      </c>
      <c r="E71" s="0" t="str">
        <f aca="false">VLOOKUP(A71,Nomenclature!$D$1:$E$9,2,0)</f>
        <v>02</v>
      </c>
      <c r="F71" s="0" t="str">
        <f aca="false">VLOOKUP(B71,Nomenclature!$J$1:$K$97,2,0)</f>
        <v>70</v>
      </c>
      <c r="G71" s="0" t="str">
        <f aca="false">VLOOKUP(C71,Nomenclature!$M$1:$N$21,2,0)</f>
        <v>04</v>
      </c>
      <c r="H71" s="0" t="str">
        <f aca="false">VLOOKUP(D71,Nomenclature!$O$25:$P$31,2,0)</f>
        <v>04</v>
      </c>
      <c r="I71" s="0" t="str">
        <f aca="false">CONCATENATE(E71,F71)</f>
        <v>0270</v>
      </c>
      <c r="J71" s="0" t="str">
        <f aca="false">CONCATENATE(E71,F71,G71,H71)</f>
        <v>02700404</v>
      </c>
      <c r="K71" s="0" t="n">
        <v>21.6683570680219</v>
      </c>
      <c r="L71" s="0" t="n">
        <v>20</v>
      </c>
      <c r="M71" s="0" t="n">
        <v>199.750638608237</v>
      </c>
      <c r="N71" s="0" t="n">
        <v>0.603118028908939</v>
      </c>
      <c r="O71" s="0" t="n">
        <v>0.256551152454624</v>
      </c>
      <c r="P71" s="0" t="n">
        <f aca="false">VLOOKUP(D71,'paramètres CI'!$A$1:$B$6,2)</f>
        <v>0.022045059962018</v>
      </c>
      <c r="Q71" s="17" t="n">
        <f aca="false">M71*P71/N71</f>
        <v>7.3012488343883</v>
      </c>
      <c r="R71" s="9" t="n">
        <f aca="false">1/(1+0.04)*(1 - (1/(1+0.04))^L71)/(1-1/(1+0.04))</f>
        <v>13.5903263449677</v>
      </c>
      <c r="S71" s="17" t="n">
        <f aca="false">K71/R71</f>
        <v>1.59439563981077</v>
      </c>
      <c r="T71" s="0" t="n">
        <f aca="false">S71+Q71</f>
        <v>8.89564447419907</v>
      </c>
      <c r="U71" s="0" t="n">
        <f aca="false">T71 + V71</f>
        <v>6.89564447419907</v>
      </c>
      <c r="V71" s="0" t="n">
        <f aca="false">'paramètres CI'!$B$13</f>
        <v>-2</v>
      </c>
      <c r="W71" s="17" t="n">
        <f aca="false">V71^2</f>
        <v>4</v>
      </c>
      <c r="X71" s="18" t="n">
        <f aca="false">V71/U71</f>
        <v>-0.290038154879251</v>
      </c>
      <c r="Y71" s="0" t="n">
        <f aca="false">U71^-8</f>
        <v>1.95614526971225E-007</v>
      </c>
      <c r="Z71" s="0" t="n">
        <f aca="false">SUMIFS(calcCI2!$AA$2:$AA$1250,calcCI2!$I$2:$I$1250,I71)</f>
        <v>659.194031193808</v>
      </c>
    </row>
    <row r="72" customFormat="false" ht="15.8" hidden="false" customHeight="false" outlineLevel="0" collapsed="false">
      <c r="A72" s="0" t="s">
        <v>14</v>
      </c>
      <c r="B72" s="0" t="s">
        <v>81</v>
      </c>
      <c r="C72" s="0" t="s">
        <v>41</v>
      </c>
      <c r="D72" s="0" t="s">
        <v>39</v>
      </c>
      <c r="E72" s="0" t="str">
        <f aca="false">VLOOKUP(A72,Nomenclature!$D$1:$E$9,2,0)</f>
        <v>02</v>
      </c>
      <c r="F72" s="0" t="str">
        <f aca="false">VLOOKUP(B72,Nomenclature!$J$1:$K$97,2,0)</f>
        <v>71</v>
      </c>
      <c r="G72" s="0" t="str">
        <f aca="false">VLOOKUP(C72,Nomenclature!$M$1:$N$21,2,0)</f>
        <v>04</v>
      </c>
      <c r="H72" s="0" t="str">
        <f aca="false">VLOOKUP(D72,Nomenclature!$O$25:$P$31,2,0)</f>
        <v>04</v>
      </c>
      <c r="I72" s="0" t="str">
        <f aca="false">CONCATENATE(E72,F72)</f>
        <v>0271</v>
      </c>
      <c r="J72" s="0" t="str">
        <f aca="false">CONCATENATE(E72,F72,G72,H72)</f>
        <v>02710404</v>
      </c>
      <c r="K72" s="0" t="n">
        <v>20.1470214455541</v>
      </c>
      <c r="L72" s="0" t="n">
        <v>20</v>
      </c>
      <c r="M72" s="0" t="n">
        <v>180.725165582326</v>
      </c>
      <c r="N72" s="0" t="n">
        <v>0.604630993326967</v>
      </c>
      <c r="O72" s="0" t="n">
        <v>0.352499029590739</v>
      </c>
      <c r="P72" s="0" t="n">
        <f aca="false">VLOOKUP(D72,'paramètres CI'!$A$1:$B$6,2)</f>
        <v>0.022045059962018</v>
      </c>
      <c r="Q72" s="17" t="n">
        <f aca="false">M72*P72/N72</f>
        <v>6.58930348572706</v>
      </c>
      <c r="R72" s="9" t="n">
        <f aca="false">1/(1+0.04)*(1 - (1/(1+0.04))^L72)/(1-1/(1+0.04))</f>
        <v>13.5903263449677</v>
      </c>
      <c r="S72" s="17" t="n">
        <f aca="false">K72/R72</f>
        <v>1.48245310187229</v>
      </c>
      <c r="T72" s="0" t="n">
        <f aca="false">S72+Q72</f>
        <v>8.07175658759935</v>
      </c>
      <c r="U72" s="0" t="n">
        <f aca="false">T72 + V72</f>
        <v>6.07175658759935</v>
      </c>
      <c r="V72" s="0" t="n">
        <f aca="false">'paramètres CI'!$B$13</f>
        <v>-2</v>
      </c>
      <c r="W72" s="17" t="n">
        <f aca="false">V72^2</f>
        <v>4</v>
      </c>
      <c r="X72" s="18" t="n">
        <f aca="false">V72/U72</f>
        <v>-0.329393968803805</v>
      </c>
      <c r="Y72" s="0" t="n">
        <f aca="false">U72^-8</f>
        <v>5.41358772280389E-007</v>
      </c>
      <c r="Z72" s="0" t="n">
        <f aca="false">SUMIFS(calcCI2!$AA$2:$AA$1250,calcCI2!$I$2:$I$1250,I72)</f>
        <v>435.030064952389</v>
      </c>
    </row>
    <row r="73" customFormat="false" ht="15.8" hidden="false" customHeight="false" outlineLevel="0" collapsed="false">
      <c r="A73" s="0" t="s">
        <v>14</v>
      </c>
      <c r="B73" s="0" t="s">
        <v>82</v>
      </c>
      <c r="C73" s="0" t="s">
        <v>41</v>
      </c>
      <c r="D73" s="0" t="s">
        <v>39</v>
      </c>
      <c r="E73" s="0" t="str">
        <f aca="false">VLOOKUP(A73,Nomenclature!$D$1:$E$9,2,0)</f>
        <v>02</v>
      </c>
      <c r="F73" s="0" t="str">
        <f aca="false">VLOOKUP(B73,Nomenclature!$J$1:$K$97,2,0)</f>
        <v>72</v>
      </c>
      <c r="G73" s="0" t="str">
        <f aca="false">VLOOKUP(C73,Nomenclature!$M$1:$N$21,2,0)</f>
        <v>04</v>
      </c>
      <c r="H73" s="0" t="str">
        <f aca="false">VLOOKUP(D73,Nomenclature!$O$25:$P$31,2,0)</f>
        <v>04</v>
      </c>
      <c r="I73" s="0" t="str">
        <f aca="false">CONCATENATE(E73,F73)</f>
        <v>0272</v>
      </c>
      <c r="J73" s="0" t="str">
        <f aca="false">CONCATENATE(E73,F73,G73,H73)</f>
        <v>02720404</v>
      </c>
      <c r="K73" s="0" t="n">
        <v>18.2253182989996</v>
      </c>
      <c r="L73" s="0" t="n">
        <v>20</v>
      </c>
      <c r="M73" s="0" t="n">
        <v>135.088082860758</v>
      </c>
      <c r="N73" s="0" t="n">
        <v>0.577211061459759</v>
      </c>
      <c r="O73" s="0" t="n">
        <v>0.221062908260123</v>
      </c>
      <c r="P73" s="0" t="n">
        <f aca="false">VLOOKUP(D73,'paramètres CI'!$A$1:$B$6,2)</f>
        <v>0.022045059962018</v>
      </c>
      <c r="Q73" s="17" t="n">
        <f aca="false">M73*P73/N73</f>
        <v>5.15933440237281</v>
      </c>
      <c r="R73" s="9" t="n">
        <f aca="false">1/(1+0.04)*(1 - (1/(1+0.04))^L73)/(1-1/(1+0.04))</f>
        <v>13.5903263449677</v>
      </c>
      <c r="S73" s="17" t="n">
        <f aca="false">K73/R73</f>
        <v>1.34105082073678</v>
      </c>
      <c r="T73" s="0" t="n">
        <f aca="false">S73+Q73</f>
        <v>6.50038522310959</v>
      </c>
      <c r="U73" s="0" t="n">
        <f aca="false">T73 + V73</f>
        <v>4.50038522310959</v>
      </c>
      <c r="V73" s="0" t="n">
        <f aca="false">'paramètres CI'!$B$13</f>
        <v>-2</v>
      </c>
      <c r="W73" s="17" t="n">
        <f aca="false">V73^2</f>
        <v>4</v>
      </c>
      <c r="X73" s="18" t="n">
        <f aca="false">V73/U73</f>
        <v>-0.444406400974288</v>
      </c>
      <c r="Y73" s="0" t="n">
        <f aca="false">U73^-8</f>
        <v>5.94295552036021E-006</v>
      </c>
      <c r="Z73" s="0" t="n">
        <f aca="false">SUMIFS(calcCI2!$AA$2:$AA$1250,calcCI2!$I$2:$I$1250,I73)</f>
        <v>302.033139791787</v>
      </c>
    </row>
    <row r="74" customFormat="false" ht="15.8" hidden="false" customHeight="false" outlineLevel="0" collapsed="false">
      <c r="A74" s="0" t="s">
        <v>15</v>
      </c>
      <c r="B74" s="0" t="s">
        <v>98</v>
      </c>
      <c r="C74" s="0" t="s">
        <v>41</v>
      </c>
      <c r="D74" s="0" t="s">
        <v>39</v>
      </c>
      <c r="E74" s="0" t="str">
        <f aca="false">VLOOKUP(A74,Nomenclature!$D$1:$E$9,2,0)</f>
        <v>03</v>
      </c>
      <c r="F74" s="0" t="str">
        <f aca="false">VLOOKUP(B74,Nomenclature!$J$1:$K$97,2,0)</f>
        <v>73</v>
      </c>
      <c r="G74" s="0" t="str">
        <f aca="false">VLOOKUP(C74,Nomenclature!$M$1:$N$21,2,0)</f>
        <v>04</v>
      </c>
      <c r="H74" s="0" t="str">
        <f aca="false">VLOOKUP(D74,Nomenclature!$O$25:$P$31,2,0)</f>
        <v>04</v>
      </c>
      <c r="I74" s="0" t="str">
        <f aca="false">CONCATENATE(E74,F74)</f>
        <v>0373</v>
      </c>
      <c r="J74" s="0" t="str">
        <f aca="false">CONCATENATE(E74,F74,G74,H74)</f>
        <v>03730404</v>
      </c>
      <c r="K74" s="0" t="n">
        <v>24.7108923076923</v>
      </c>
      <c r="L74" s="0" t="n">
        <v>20</v>
      </c>
      <c r="M74" s="0" t="n">
        <v>93.3022484154702</v>
      </c>
      <c r="N74" s="0" t="n">
        <v>0.723341003515191</v>
      </c>
      <c r="O74" s="0" t="n">
        <v>0.390978347491367</v>
      </c>
      <c r="P74" s="0" t="n">
        <f aca="false">VLOOKUP(D74,'paramètres CI'!$A$1:$B$6,2)</f>
        <v>0.022045059962018</v>
      </c>
      <c r="Q74" s="17" t="n">
        <f aca="false">M74*P74/N74</f>
        <v>2.84354633694831</v>
      </c>
      <c r="R74" s="9" t="n">
        <f aca="false">1/(1+0.04)*(1 - (1/(1+0.04))^L74)/(1-1/(1+0.04))</f>
        <v>13.5903263449677</v>
      </c>
      <c r="S74" s="17" t="n">
        <f aca="false">K74/R74</f>
        <v>1.81827070818225</v>
      </c>
      <c r="T74" s="0" t="n">
        <f aca="false">S74+Q74</f>
        <v>4.66181704513056</v>
      </c>
      <c r="U74" s="0" t="n">
        <f aca="false">T74 + V74</f>
        <v>2.66181704513056</v>
      </c>
      <c r="V74" s="0" t="n">
        <f aca="false">'paramètres CI'!$B$13</f>
        <v>-2</v>
      </c>
      <c r="W74" s="17" t="n">
        <f aca="false">V74^2</f>
        <v>4</v>
      </c>
      <c r="X74" s="18" t="n">
        <f aca="false">V74/U74</f>
        <v>-0.75136644107781</v>
      </c>
      <c r="Y74" s="0" t="n">
        <f aca="false">U74^-8</f>
        <v>0.000396802487336946</v>
      </c>
      <c r="Z74" s="0" t="n">
        <f aca="false">SUMIFS(calcCI2!$AA$2:$AA$1250,calcCI2!$I$2:$I$1250,I74)</f>
        <v>115.376528572714</v>
      </c>
    </row>
    <row r="75" customFormat="false" ht="15.8" hidden="false" customHeight="false" outlineLevel="0" collapsed="false">
      <c r="A75" s="0" t="s">
        <v>15</v>
      </c>
      <c r="B75" s="0" t="s">
        <v>99</v>
      </c>
      <c r="C75" s="0" t="s">
        <v>41</v>
      </c>
      <c r="D75" s="0" t="s">
        <v>39</v>
      </c>
      <c r="E75" s="0" t="str">
        <f aca="false">VLOOKUP(A75,Nomenclature!$D$1:$E$9,2,0)</f>
        <v>03</v>
      </c>
      <c r="F75" s="0" t="str">
        <f aca="false">VLOOKUP(B75,Nomenclature!$J$1:$K$97,2,0)</f>
        <v>74</v>
      </c>
      <c r="G75" s="0" t="str">
        <f aca="false">VLOOKUP(C75,Nomenclature!$M$1:$N$21,2,0)</f>
        <v>04</v>
      </c>
      <c r="H75" s="0" t="str">
        <f aca="false">VLOOKUP(D75,Nomenclature!$O$25:$P$31,2,0)</f>
        <v>04</v>
      </c>
      <c r="I75" s="0" t="str">
        <f aca="false">CONCATENATE(E75,F75)</f>
        <v>0374</v>
      </c>
      <c r="J75" s="0" t="str">
        <f aca="false">CONCATENATE(E75,F75,G75,H75)</f>
        <v>03740404</v>
      </c>
      <c r="K75" s="0" t="n">
        <v>24.7108923076923</v>
      </c>
      <c r="L75" s="0" t="n">
        <v>20</v>
      </c>
      <c r="M75" s="0" t="n">
        <v>93.1160836940191</v>
      </c>
      <c r="N75" s="0" t="n">
        <v>0.739689475666645</v>
      </c>
      <c r="O75" s="0" t="n">
        <v>0.345070466734896</v>
      </c>
      <c r="P75" s="0" t="n">
        <f aca="false">VLOOKUP(D75,'paramètres CI'!$A$1:$B$6,2)</f>
        <v>0.022045059962018</v>
      </c>
      <c r="Q75" s="17" t="n">
        <f aca="false">M75*P75/N75</f>
        <v>2.77515054085756</v>
      </c>
      <c r="R75" s="9" t="n">
        <f aca="false">1/(1+0.04)*(1 - (1/(1+0.04))^L75)/(1-1/(1+0.04))</f>
        <v>13.5903263449677</v>
      </c>
      <c r="S75" s="17" t="n">
        <f aca="false">K75/R75</f>
        <v>1.81827070818225</v>
      </c>
      <c r="T75" s="0" t="n">
        <f aca="false">S75+Q75</f>
        <v>4.59342124903981</v>
      </c>
      <c r="U75" s="0" t="n">
        <f aca="false">T75 + V75</f>
        <v>2.59342124903981</v>
      </c>
      <c r="V75" s="0" t="n">
        <f aca="false">'paramètres CI'!$B$13</f>
        <v>-2</v>
      </c>
      <c r="W75" s="17" t="n">
        <f aca="false">V75^2</f>
        <v>4</v>
      </c>
      <c r="X75" s="18" t="n">
        <f aca="false">V75/U75</f>
        <v>-0.771182082641022</v>
      </c>
      <c r="Y75" s="0" t="n">
        <f aca="false">U75^-8</f>
        <v>0.000488669778183869</v>
      </c>
      <c r="Z75" s="0" t="n">
        <f aca="false">SUMIFS(calcCI2!$AA$2:$AA$1250,calcCI2!$I$2:$I$1250,I75)</f>
        <v>111.837766478208</v>
      </c>
    </row>
    <row r="76" customFormat="false" ht="15.8" hidden="false" customHeight="false" outlineLevel="0" collapsed="false">
      <c r="A76" s="0" t="s">
        <v>15</v>
      </c>
      <c r="B76" s="0" t="s">
        <v>100</v>
      </c>
      <c r="C76" s="0" t="s">
        <v>41</v>
      </c>
      <c r="D76" s="0" t="s">
        <v>39</v>
      </c>
      <c r="E76" s="0" t="str">
        <f aca="false">VLOOKUP(A76,Nomenclature!$D$1:$E$9,2,0)</f>
        <v>03</v>
      </c>
      <c r="F76" s="0" t="str">
        <f aca="false">VLOOKUP(B76,Nomenclature!$J$1:$K$97,2,0)</f>
        <v>75</v>
      </c>
      <c r="G76" s="0" t="str">
        <f aca="false">VLOOKUP(C76,Nomenclature!$M$1:$N$21,2,0)</f>
        <v>04</v>
      </c>
      <c r="H76" s="0" t="str">
        <f aca="false">VLOOKUP(D76,Nomenclature!$O$25:$P$31,2,0)</f>
        <v>04</v>
      </c>
      <c r="I76" s="0" t="str">
        <f aca="false">CONCATENATE(E76,F76)</f>
        <v>0375</v>
      </c>
      <c r="J76" s="0" t="str">
        <f aca="false">CONCATENATE(E76,F76,G76,H76)</f>
        <v>03750404</v>
      </c>
      <c r="K76" s="0" t="n">
        <v>24.7108923076923</v>
      </c>
      <c r="L76" s="0" t="n">
        <v>20</v>
      </c>
      <c r="M76" s="0" t="n">
        <v>143.856089683905</v>
      </c>
      <c r="N76" s="0" t="n">
        <v>0.742244796674409</v>
      </c>
      <c r="O76" s="0" t="n">
        <v>0.319993252612625</v>
      </c>
      <c r="P76" s="0" t="n">
        <f aca="false">VLOOKUP(D76,'paramètres CI'!$A$1:$B$6,2)</f>
        <v>0.022045059962018</v>
      </c>
      <c r="Q76" s="17" t="n">
        <f aca="false">M76*P76/N76</f>
        <v>4.27260135361277</v>
      </c>
      <c r="R76" s="9" t="n">
        <f aca="false">1/(1+0.04)*(1 - (1/(1+0.04))^L76)/(1-1/(1+0.04))</f>
        <v>13.5903263449677</v>
      </c>
      <c r="S76" s="17" t="n">
        <f aca="false">K76/R76</f>
        <v>1.81827070818225</v>
      </c>
      <c r="T76" s="0" t="n">
        <f aca="false">S76+Q76</f>
        <v>6.09087206179502</v>
      </c>
      <c r="U76" s="0" t="n">
        <f aca="false">T76 + V76</f>
        <v>4.09087206179502</v>
      </c>
      <c r="V76" s="0" t="n">
        <f aca="false">'paramètres CI'!$B$13</f>
        <v>-2</v>
      </c>
      <c r="W76" s="17" t="n">
        <f aca="false">V76^2</f>
        <v>4</v>
      </c>
      <c r="X76" s="18" t="n">
        <f aca="false">V76/U76</f>
        <v>-0.48889331413665</v>
      </c>
      <c r="Y76" s="0" t="n">
        <f aca="false">U76^-8</f>
        <v>1.274890308056E-005</v>
      </c>
      <c r="Z76" s="0" t="n">
        <f aca="false">SUMIFS(calcCI2!$AA$2:$AA$1250,calcCI2!$I$2:$I$1250,I76)</f>
        <v>258.911643601794</v>
      </c>
    </row>
    <row r="77" customFormat="false" ht="15.8" hidden="false" customHeight="false" outlineLevel="0" collapsed="false">
      <c r="A77" s="0" t="s">
        <v>15</v>
      </c>
      <c r="B77" s="0" t="s">
        <v>101</v>
      </c>
      <c r="C77" s="0" t="s">
        <v>41</v>
      </c>
      <c r="D77" s="0" t="s">
        <v>39</v>
      </c>
      <c r="E77" s="0" t="str">
        <f aca="false">VLOOKUP(A77,Nomenclature!$D$1:$E$9,2,0)</f>
        <v>03</v>
      </c>
      <c r="F77" s="0" t="str">
        <f aca="false">VLOOKUP(B77,Nomenclature!$J$1:$K$97,2,0)</f>
        <v>76</v>
      </c>
      <c r="G77" s="0" t="str">
        <f aca="false">VLOOKUP(C77,Nomenclature!$M$1:$N$21,2,0)</f>
        <v>04</v>
      </c>
      <c r="H77" s="0" t="str">
        <f aca="false">VLOOKUP(D77,Nomenclature!$O$25:$P$31,2,0)</f>
        <v>04</v>
      </c>
      <c r="I77" s="0" t="str">
        <f aca="false">CONCATENATE(E77,F77)</f>
        <v>0376</v>
      </c>
      <c r="J77" s="0" t="str">
        <f aca="false">CONCATENATE(E77,F77,G77,H77)</f>
        <v>03760404</v>
      </c>
      <c r="K77" s="0" t="n">
        <v>24.7108923076923</v>
      </c>
      <c r="L77" s="0" t="n">
        <v>20</v>
      </c>
      <c r="M77" s="0" t="n">
        <v>120.245765320167</v>
      </c>
      <c r="N77" s="0" t="n">
        <v>0.7094827376226</v>
      </c>
      <c r="O77" s="0" t="n">
        <v>0.389780455843064</v>
      </c>
      <c r="P77" s="0" t="n">
        <f aca="false">VLOOKUP(D77,'paramètres CI'!$A$1:$B$6,2)</f>
        <v>0.022045059962018</v>
      </c>
      <c r="Q77" s="17" t="n">
        <f aca="false">M77*P77/N77</f>
        <v>3.73627851122136</v>
      </c>
      <c r="R77" s="9" t="n">
        <f aca="false">1/(1+0.04)*(1 - (1/(1+0.04))^L77)/(1-1/(1+0.04))</f>
        <v>13.5903263449677</v>
      </c>
      <c r="S77" s="17" t="n">
        <f aca="false">K77/R77</f>
        <v>1.81827070818225</v>
      </c>
      <c r="T77" s="0" t="n">
        <f aca="false">S77+Q77</f>
        <v>5.55454921940361</v>
      </c>
      <c r="U77" s="0" t="n">
        <f aca="false">T77 + V77</f>
        <v>3.55454921940361</v>
      </c>
      <c r="V77" s="0" t="n">
        <f aca="false">'paramètres CI'!$B$13</f>
        <v>-2</v>
      </c>
      <c r="W77" s="17" t="n">
        <f aca="false">V77^2</f>
        <v>4</v>
      </c>
      <c r="X77" s="18" t="n">
        <f aca="false">V77/U77</f>
        <v>-0.562659250597061</v>
      </c>
      <c r="Y77" s="0" t="n">
        <f aca="false">U77^-8</f>
        <v>3.92395250572164E-005</v>
      </c>
      <c r="Z77" s="0" t="n">
        <f aca="false">SUMIFS(calcCI2!$AA$2:$AA$1250,calcCI2!$I$2:$I$1250,I77)</f>
        <v>200.862760422869</v>
      </c>
    </row>
    <row r="78" customFormat="false" ht="15.8" hidden="false" customHeight="false" outlineLevel="0" collapsed="false">
      <c r="A78" s="0" t="s">
        <v>14</v>
      </c>
      <c r="B78" s="0" t="s">
        <v>83</v>
      </c>
      <c r="C78" s="0" t="s">
        <v>41</v>
      </c>
      <c r="D78" s="0" t="s">
        <v>39</v>
      </c>
      <c r="E78" s="0" t="str">
        <f aca="false">VLOOKUP(A78,Nomenclature!$D$1:$E$9,2,0)</f>
        <v>02</v>
      </c>
      <c r="F78" s="0" t="str">
        <f aca="false">VLOOKUP(B78,Nomenclature!$J$1:$K$97,2,0)</f>
        <v>77</v>
      </c>
      <c r="G78" s="0" t="str">
        <f aca="false">VLOOKUP(C78,Nomenclature!$M$1:$N$21,2,0)</f>
        <v>04</v>
      </c>
      <c r="H78" s="0" t="str">
        <f aca="false">VLOOKUP(D78,Nomenclature!$O$25:$P$31,2,0)</f>
        <v>04</v>
      </c>
      <c r="I78" s="0" t="str">
        <f aca="false">CONCATENATE(E78,F78)</f>
        <v>0277</v>
      </c>
      <c r="J78" s="0" t="str">
        <f aca="false">CONCATENATE(E78,F78,G78,H78)</f>
        <v>02770404</v>
      </c>
      <c r="K78" s="0" t="n">
        <v>80.3104</v>
      </c>
      <c r="L78" s="0" t="n">
        <v>20</v>
      </c>
      <c r="M78" s="0" t="n">
        <v>132.7414794688</v>
      </c>
      <c r="N78" s="0" t="n">
        <v>0.593795146080999</v>
      </c>
      <c r="O78" s="0" t="n">
        <v>0.250823769849468</v>
      </c>
      <c r="P78" s="0" t="n">
        <f aca="false">VLOOKUP(D78,'paramètres CI'!$A$1:$B$6,2)</f>
        <v>0.022045059962018</v>
      </c>
      <c r="Q78" s="17" t="n">
        <f aca="false">M78*P78/N78</f>
        <v>4.92812023414132</v>
      </c>
      <c r="R78" s="9" t="n">
        <f aca="false">1/(1+0.04)*(1 - (1/(1+0.04))^L78)/(1-1/(1+0.04))</f>
        <v>13.5903263449677</v>
      </c>
      <c r="S78" s="17" t="n">
        <f aca="false">K78/R78</f>
        <v>5.90937980159232</v>
      </c>
      <c r="T78" s="0" t="n">
        <f aca="false">S78+Q78</f>
        <v>10.8375000357336</v>
      </c>
      <c r="U78" s="0" t="n">
        <f aca="false">T78 + V78</f>
        <v>8.83750003573364</v>
      </c>
      <c r="V78" s="0" t="n">
        <f aca="false">'paramètres CI'!$B$13</f>
        <v>-2</v>
      </c>
      <c r="W78" s="17" t="n">
        <f aca="false">V78^2</f>
        <v>4</v>
      </c>
      <c r="X78" s="18" t="n">
        <f aca="false">V78/U78</f>
        <v>-0.226308344205169</v>
      </c>
      <c r="Y78" s="0" t="n">
        <f aca="false">U78^-8</f>
        <v>2.68759962309019E-008</v>
      </c>
      <c r="Z78" s="0" t="n">
        <f aca="false">SUMIFS(calcCI2!$AA$2:$AA$1250,calcCI2!$I$2:$I$1250,I78)</f>
        <v>1091.45020536893</v>
      </c>
    </row>
    <row r="79" customFormat="false" ht="15.8" hidden="false" customHeight="false" outlineLevel="0" collapsed="false">
      <c r="A79" s="0" t="s">
        <v>14</v>
      </c>
      <c r="B79" s="0" t="s">
        <v>84</v>
      </c>
      <c r="C79" s="0" t="s">
        <v>41</v>
      </c>
      <c r="D79" s="0" t="s">
        <v>39</v>
      </c>
      <c r="E79" s="0" t="str">
        <f aca="false">VLOOKUP(A79,Nomenclature!$D$1:$E$9,2,0)</f>
        <v>02</v>
      </c>
      <c r="F79" s="0" t="str">
        <f aca="false">VLOOKUP(B79,Nomenclature!$J$1:$K$97,2,0)</f>
        <v>78</v>
      </c>
      <c r="G79" s="0" t="str">
        <f aca="false">VLOOKUP(C79,Nomenclature!$M$1:$N$21,2,0)</f>
        <v>04</v>
      </c>
      <c r="H79" s="0" t="str">
        <f aca="false">VLOOKUP(D79,Nomenclature!$O$25:$P$31,2,0)</f>
        <v>04</v>
      </c>
      <c r="I79" s="0" t="str">
        <f aca="false">CONCATENATE(E79,F79)</f>
        <v>0278</v>
      </c>
      <c r="J79" s="0" t="str">
        <f aca="false">CONCATENATE(E79,F79,G79,H79)</f>
        <v>02780404</v>
      </c>
      <c r="K79" s="0" t="n">
        <v>80.3104</v>
      </c>
      <c r="L79" s="0" t="n">
        <v>20</v>
      </c>
      <c r="M79" s="0" t="n">
        <v>132.361322280761</v>
      </c>
      <c r="N79" s="0" t="n">
        <v>0.593792737088286</v>
      </c>
      <c r="O79" s="0" t="n">
        <v>0.237776154280676</v>
      </c>
      <c r="P79" s="0" t="n">
        <f aca="false">VLOOKUP(D79,'paramètres CI'!$A$1:$B$6,2)</f>
        <v>0.022045059962018</v>
      </c>
      <c r="Q79" s="17" t="n">
        <f aca="false">M79*P79/N79</f>
        <v>4.91402656866367</v>
      </c>
      <c r="R79" s="9" t="n">
        <f aca="false">1/(1+0.04)*(1 - (1/(1+0.04))^L79)/(1-1/(1+0.04))</f>
        <v>13.5903263449677</v>
      </c>
      <c r="S79" s="17" t="n">
        <f aca="false">K79/R79</f>
        <v>5.90937980159232</v>
      </c>
      <c r="T79" s="0" t="n">
        <f aca="false">S79+Q79</f>
        <v>10.823406370256</v>
      </c>
      <c r="U79" s="0" t="n">
        <f aca="false">T79 + V79</f>
        <v>8.82340637025599</v>
      </c>
      <c r="V79" s="0" t="n">
        <f aca="false">'paramètres CI'!$B$13</f>
        <v>-2</v>
      </c>
      <c r="W79" s="17" t="n">
        <f aca="false">V79^2</f>
        <v>4</v>
      </c>
      <c r="X79" s="18" t="n">
        <f aca="false">V79/U79</f>
        <v>-0.22666982751039</v>
      </c>
      <c r="Y79" s="0" t="n">
        <f aca="false">U79^-8</f>
        <v>2.72213555302799E-008</v>
      </c>
      <c r="Z79" s="0" t="n">
        <f aca="false">SUMIFS(calcCI2!$AA$2:$AA$1250,calcCI2!$I$2:$I$1250,I79)</f>
        <v>1074.33481092078</v>
      </c>
    </row>
    <row r="80" customFormat="false" ht="15.8" hidden="false" customHeight="false" outlineLevel="0" collapsed="false">
      <c r="A80" s="0" t="s">
        <v>14</v>
      </c>
      <c r="B80" s="0" t="s">
        <v>85</v>
      </c>
      <c r="C80" s="0" t="s">
        <v>41</v>
      </c>
      <c r="D80" s="0" t="s">
        <v>39</v>
      </c>
      <c r="E80" s="0" t="str">
        <f aca="false">VLOOKUP(A80,Nomenclature!$D$1:$E$9,2,0)</f>
        <v>02</v>
      </c>
      <c r="F80" s="0" t="str">
        <f aca="false">VLOOKUP(B80,Nomenclature!$J$1:$K$97,2,0)</f>
        <v>79</v>
      </c>
      <c r="G80" s="0" t="str">
        <f aca="false">VLOOKUP(C80,Nomenclature!$M$1:$N$21,2,0)</f>
        <v>04</v>
      </c>
      <c r="H80" s="0" t="str">
        <f aca="false">VLOOKUP(D80,Nomenclature!$O$25:$P$31,2,0)</f>
        <v>04</v>
      </c>
      <c r="I80" s="0" t="str">
        <f aca="false">CONCATENATE(E80,F80)</f>
        <v>0279</v>
      </c>
      <c r="J80" s="0" t="str">
        <f aca="false">CONCATENATE(E80,F80,G80,H80)</f>
        <v>02790404</v>
      </c>
      <c r="K80" s="0" t="n">
        <v>80.3104</v>
      </c>
      <c r="L80" s="0" t="n">
        <v>20</v>
      </c>
      <c r="M80" s="0" t="n">
        <v>126.792168521792</v>
      </c>
      <c r="N80" s="0" t="n">
        <v>0.593241288765446</v>
      </c>
      <c r="O80" s="0" t="n">
        <v>0.511116831513036</v>
      </c>
      <c r="P80" s="0" t="n">
        <f aca="false">VLOOKUP(D80,'paramètres CI'!$A$1:$B$6,2)</f>
        <v>0.022045059962018</v>
      </c>
      <c r="Q80" s="17" t="n">
        <f aca="false">M80*P80/N80</f>
        <v>4.71164264981281</v>
      </c>
      <c r="R80" s="9" t="n">
        <f aca="false">1/(1+0.04)*(1 - (1/(1+0.04))^L80)/(1-1/(1+0.04))</f>
        <v>13.5903263449677</v>
      </c>
      <c r="S80" s="17" t="n">
        <f aca="false">K80/R80</f>
        <v>5.90937980159232</v>
      </c>
      <c r="T80" s="0" t="n">
        <f aca="false">S80+Q80</f>
        <v>10.6210224514051</v>
      </c>
      <c r="U80" s="0" t="n">
        <f aca="false">T80 + V80</f>
        <v>8.62102245140513</v>
      </c>
      <c r="V80" s="0" t="n">
        <f aca="false">'paramètres CI'!$B$13</f>
        <v>-2</v>
      </c>
      <c r="W80" s="17" t="n">
        <f aca="false">V80^2</f>
        <v>4</v>
      </c>
      <c r="X80" s="18" t="n">
        <f aca="false">V80/U80</f>
        <v>-0.231991044133521</v>
      </c>
      <c r="Y80" s="0" t="n">
        <f aca="false">U80^-8</f>
        <v>3.27740257889949E-008</v>
      </c>
      <c r="Z80" s="0" t="n">
        <f aca="false">SUMIFS(calcCI2!$AA$2:$AA$1250,calcCI2!$I$2:$I$1250,I80)</f>
        <v>1306.44941142948</v>
      </c>
    </row>
    <row r="81" customFormat="false" ht="15.8" hidden="false" customHeight="false" outlineLevel="0" collapsed="false">
      <c r="A81" s="0" t="s">
        <v>19</v>
      </c>
      <c r="B81" s="0" t="s">
        <v>144</v>
      </c>
      <c r="C81" s="0" t="s">
        <v>41</v>
      </c>
      <c r="D81" s="0" t="s">
        <v>39</v>
      </c>
      <c r="E81" s="0" t="str">
        <f aca="false">VLOOKUP(A81,Nomenclature!$D$1:$E$9,2,0)</f>
        <v>07</v>
      </c>
      <c r="F81" s="0" t="str">
        <f aca="false">VLOOKUP(B81,Nomenclature!$J$1:$K$97,2,0)</f>
        <v>80</v>
      </c>
      <c r="G81" s="0" t="str">
        <f aca="false">VLOOKUP(C81,Nomenclature!$M$1:$N$21,2,0)</f>
        <v>04</v>
      </c>
      <c r="H81" s="0" t="str">
        <f aca="false">VLOOKUP(D81,Nomenclature!$O$25:$P$31,2,0)</f>
        <v>04</v>
      </c>
      <c r="I81" s="0" t="str">
        <f aca="false">CONCATENATE(E81,F81)</f>
        <v>0780</v>
      </c>
      <c r="J81" s="0" t="str">
        <f aca="false">CONCATENATE(E81,F81,G81,H81)</f>
        <v>07800404</v>
      </c>
      <c r="K81" s="0" t="n">
        <v>16.2809549195884</v>
      </c>
      <c r="L81" s="0" t="n">
        <v>20</v>
      </c>
      <c r="M81" s="0" t="n">
        <v>233.379644189822</v>
      </c>
      <c r="N81" s="0" t="n">
        <v>0.641470108340614</v>
      </c>
      <c r="O81" s="0" t="n">
        <v>0.296248676734608</v>
      </c>
      <c r="P81" s="0" t="n">
        <f aca="false">VLOOKUP(D81,'paramètres CI'!$A$1:$B$6,2)</f>
        <v>0.022045059962018</v>
      </c>
      <c r="Q81" s="17" t="n">
        <f aca="false">M81*P81/N81</f>
        <v>8.02043335018063</v>
      </c>
      <c r="R81" s="9" t="n">
        <f aca="false">1/(1+0.04)*(1 - (1/(1+0.04))^L81)/(1-1/(1+0.04))</f>
        <v>13.5903263449677</v>
      </c>
      <c r="S81" s="17" t="n">
        <f aca="false">K81/R81</f>
        <v>1.19798116000482</v>
      </c>
      <c r="T81" s="0" t="n">
        <f aca="false">S81+Q81</f>
        <v>9.21841451018545</v>
      </c>
      <c r="U81" s="0" t="n">
        <f aca="false">T81 + V81</f>
        <v>7.21841451018545</v>
      </c>
      <c r="V81" s="0" t="n">
        <f aca="false">'paramètres CI'!$B$13</f>
        <v>-2</v>
      </c>
      <c r="W81" s="17" t="n">
        <f aca="false">V81^2</f>
        <v>4</v>
      </c>
      <c r="X81" s="18" t="n">
        <f aca="false">V81/U81</f>
        <v>-0.277069153784107</v>
      </c>
      <c r="Y81" s="0" t="n">
        <f aca="false">U81^-8</f>
        <v>1.35664263389762E-007</v>
      </c>
      <c r="Z81" s="0" t="n">
        <f aca="false">SUMIFS(calcCI2!$AA$2:$AA$1250,calcCI2!$I$2:$I$1250,I81)</f>
        <v>1300.00677747739</v>
      </c>
    </row>
    <row r="82" customFormat="false" ht="15.8" hidden="false" customHeight="false" outlineLevel="0" collapsed="false">
      <c r="A82" s="0" t="s">
        <v>19</v>
      </c>
      <c r="B82" s="0" t="s">
        <v>145</v>
      </c>
      <c r="C82" s="0" t="s">
        <v>41</v>
      </c>
      <c r="D82" s="0" t="s">
        <v>39</v>
      </c>
      <c r="E82" s="0" t="str">
        <f aca="false">VLOOKUP(A82,Nomenclature!$D$1:$E$9,2,0)</f>
        <v>07</v>
      </c>
      <c r="F82" s="0" t="str">
        <f aca="false">VLOOKUP(B82,Nomenclature!$J$1:$K$97,2,0)</f>
        <v>81</v>
      </c>
      <c r="G82" s="0" t="str">
        <f aca="false">VLOOKUP(C82,Nomenclature!$M$1:$N$21,2,0)</f>
        <v>04</v>
      </c>
      <c r="H82" s="0" t="str">
        <f aca="false">VLOOKUP(D82,Nomenclature!$O$25:$P$31,2,0)</f>
        <v>04</v>
      </c>
      <c r="I82" s="0" t="str">
        <f aca="false">CONCATENATE(E82,F82)</f>
        <v>0781</v>
      </c>
      <c r="J82" s="0" t="str">
        <f aca="false">CONCATENATE(E82,F82,G82,H82)</f>
        <v>07810404</v>
      </c>
      <c r="K82" s="0" t="n">
        <v>18.0265928157248</v>
      </c>
      <c r="L82" s="0" t="n">
        <v>20</v>
      </c>
      <c r="M82" s="0" t="n">
        <v>215.395813242749</v>
      </c>
      <c r="N82" s="0" t="n">
        <v>0.6415021118102</v>
      </c>
      <c r="O82" s="0" t="n">
        <v>0.399649684257566</v>
      </c>
      <c r="P82" s="0" t="n">
        <f aca="false">VLOOKUP(D82,'paramètres CI'!$A$1:$B$6,2)</f>
        <v>0.022045059962018</v>
      </c>
      <c r="Q82" s="17" t="n">
        <f aca="false">M82*P82/N82</f>
        <v>7.4020233621755</v>
      </c>
      <c r="R82" s="9" t="n">
        <f aca="false">1/(1+0.04)*(1 - (1/(1+0.04))^L82)/(1-1/(1+0.04))</f>
        <v>13.5903263449677</v>
      </c>
      <c r="S82" s="17" t="n">
        <f aca="false">K82/R82</f>
        <v>1.32642825184252</v>
      </c>
      <c r="T82" s="0" t="n">
        <f aca="false">S82+Q82</f>
        <v>8.72845161401802</v>
      </c>
      <c r="U82" s="0" t="n">
        <f aca="false">T82 + V82</f>
        <v>6.72845161401802</v>
      </c>
      <c r="V82" s="0" t="n">
        <f aca="false">'paramètres CI'!$B$13</f>
        <v>-2</v>
      </c>
      <c r="W82" s="17" t="n">
        <f aca="false">V82^2</f>
        <v>4</v>
      </c>
      <c r="X82" s="18" t="n">
        <f aca="false">V82/U82</f>
        <v>-0.29724520807034</v>
      </c>
      <c r="Y82" s="0" t="n">
        <f aca="false">U82^-8</f>
        <v>2.38055889788954E-007</v>
      </c>
      <c r="Z82" s="0" t="n">
        <f aca="false">SUMIFS(calcCI2!$AA$2:$AA$1250,calcCI2!$I$2:$I$1250,I82)</f>
        <v>1435.85271559719</v>
      </c>
    </row>
    <row r="83" customFormat="false" ht="15.8" hidden="false" customHeight="false" outlineLevel="0" collapsed="false">
      <c r="A83" s="0" t="s">
        <v>19</v>
      </c>
      <c r="B83" s="0" t="s">
        <v>146</v>
      </c>
      <c r="C83" s="0" t="s">
        <v>41</v>
      </c>
      <c r="D83" s="0" t="s">
        <v>39</v>
      </c>
      <c r="E83" s="0" t="str">
        <f aca="false">VLOOKUP(A83,Nomenclature!$D$1:$E$9,2,0)</f>
        <v>07</v>
      </c>
      <c r="F83" s="0" t="str">
        <f aca="false">VLOOKUP(B83,Nomenclature!$J$1:$K$97,2,0)</f>
        <v>82</v>
      </c>
      <c r="G83" s="0" t="str">
        <f aca="false">VLOOKUP(C83,Nomenclature!$M$1:$N$21,2,0)</f>
        <v>04</v>
      </c>
      <c r="H83" s="0" t="str">
        <f aca="false">VLOOKUP(D83,Nomenclature!$O$25:$P$31,2,0)</f>
        <v>04</v>
      </c>
      <c r="I83" s="0" t="str">
        <f aca="false">CONCATENATE(E83,F83)</f>
        <v>0782</v>
      </c>
      <c r="J83" s="0" t="str">
        <f aca="false">CONCATENATE(E83,F83,G83,H83)</f>
        <v>07820404</v>
      </c>
      <c r="K83" s="0" t="n">
        <v>9.38677511293536</v>
      </c>
      <c r="L83" s="0" t="n">
        <v>20</v>
      </c>
      <c r="M83" s="0" t="n">
        <v>60.4605321540074</v>
      </c>
      <c r="N83" s="0" t="n">
        <v>0.644446421203307</v>
      </c>
      <c r="O83" s="0" t="n">
        <v>0.652104315752779</v>
      </c>
      <c r="P83" s="0" t="n">
        <f aca="false">VLOOKUP(D83,'paramètres CI'!$A$1:$B$6,2)</f>
        <v>0.022045059962018</v>
      </c>
      <c r="Q83" s="17" t="n">
        <f aca="false">M83*P83/N83</f>
        <v>2.06821857150189</v>
      </c>
      <c r="R83" s="9" t="n">
        <f aca="false">1/(1+0.04)*(1 - (1/(1+0.04))^L83)/(1-1/(1+0.04))</f>
        <v>13.5903263449677</v>
      </c>
      <c r="S83" s="17" t="n">
        <f aca="false">K83/R83</f>
        <v>0.690695342750997</v>
      </c>
      <c r="T83" s="0" t="n">
        <f aca="false">S83+Q83</f>
        <v>2.75891391425289</v>
      </c>
      <c r="U83" s="0" t="n">
        <f aca="false">T83 + V83</f>
        <v>0.758913914252885</v>
      </c>
      <c r="V83" s="0" t="n">
        <f aca="false">'paramètres CI'!$B$13</f>
        <v>-2</v>
      </c>
      <c r="W83" s="17" t="n">
        <f aca="false">V83^2</f>
        <v>4</v>
      </c>
      <c r="X83" s="18" t="n">
        <f aca="false">V83/U83</f>
        <v>-2.63534501402429</v>
      </c>
      <c r="Y83" s="0" t="n">
        <f aca="false">U83^-8</f>
        <v>9.08782334759962</v>
      </c>
      <c r="Z83" s="0" t="n">
        <f aca="false">SUMIFS(calcCI2!$AA$2:$AA$1250,calcCI2!$I$2:$I$1250,I83)</f>
        <v>108.672432141861</v>
      </c>
    </row>
    <row r="84" customFormat="false" ht="15.8" hidden="false" customHeight="false" outlineLevel="0" collapsed="false">
      <c r="A84" s="0" t="s">
        <v>7</v>
      </c>
      <c r="B84" s="0" t="s">
        <v>51</v>
      </c>
      <c r="C84" s="0" t="s">
        <v>41</v>
      </c>
      <c r="D84" s="0" t="s">
        <v>39</v>
      </c>
      <c r="E84" s="0" t="str">
        <f aca="false">VLOOKUP(A84,Nomenclature!$D$1:$E$9,2,0)</f>
        <v>01</v>
      </c>
      <c r="F84" s="0" t="str">
        <f aca="false">VLOOKUP(B84,Nomenclature!$J$1:$K$97,2,0)</f>
        <v>83</v>
      </c>
      <c r="G84" s="0" t="str">
        <f aca="false">VLOOKUP(C84,Nomenclature!$M$1:$N$21,2,0)</f>
        <v>04</v>
      </c>
      <c r="H84" s="0" t="str">
        <f aca="false">VLOOKUP(D84,Nomenclature!$O$25:$P$31,2,0)</f>
        <v>04</v>
      </c>
      <c r="I84" s="0" t="str">
        <f aca="false">CONCATENATE(E84,F84)</f>
        <v>0183</v>
      </c>
      <c r="J84" s="0" t="str">
        <f aca="false">CONCATENATE(E84,F84,G84,H84)</f>
        <v>01830404</v>
      </c>
      <c r="K84" s="0" t="n">
        <v>3.11799111325097</v>
      </c>
      <c r="L84" s="0" t="n">
        <v>20</v>
      </c>
      <c r="M84" s="0" t="n">
        <v>71.7820661262618</v>
      </c>
      <c r="N84" s="0" t="n">
        <v>0.675908647578571</v>
      </c>
      <c r="O84" s="0" t="n">
        <v>0.462749288738</v>
      </c>
      <c r="P84" s="0" t="n">
        <f aca="false">VLOOKUP(D84,'paramètres CI'!$A$1:$B$6,2)</f>
        <v>0.022045059962018</v>
      </c>
      <c r="Q84" s="17" t="n">
        <f aca="false">M84*P84/N84</f>
        <v>2.34120388549553</v>
      </c>
      <c r="R84" s="9" t="n">
        <f aca="false">1/(1+0.04)*(1 - (1/(1+0.04))^L84)/(1-1/(1+0.04))</f>
        <v>13.5903263449677</v>
      </c>
      <c r="S84" s="17" t="n">
        <f aca="false">K84/R84</f>
        <v>0.229427243622117</v>
      </c>
      <c r="T84" s="0" t="n">
        <f aca="false">S84+Q84</f>
        <v>2.57063112911765</v>
      </c>
      <c r="U84" s="0" t="n">
        <f aca="false">T84 + V84</f>
        <v>0.570631129117646</v>
      </c>
      <c r="V84" s="0" t="n">
        <f aca="false">'paramètres CI'!$B$13</f>
        <v>-2</v>
      </c>
      <c r="W84" s="17" t="n">
        <f aca="false">V84^2</f>
        <v>4</v>
      </c>
      <c r="X84" s="18" t="n">
        <f aca="false">V84/U84</f>
        <v>-3.50489115988564</v>
      </c>
      <c r="Y84" s="0" t="n">
        <f aca="false">U84^-8</f>
        <v>88.9521240560844</v>
      </c>
      <c r="Z84" s="0" t="n">
        <f aca="false">SUMIFS(calcCI2!$AA$2:$AA$1250,calcCI2!$I$2:$I$1250,I84)</f>
        <v>226.326466391285</v>
      </c>
    </row>
    <row r="85" customFormat="false" ht="15.8" hidden="false" customHeight="false" outlineLevel="0" collapsed="false">
      <c r="A85" s="0" t="s">
        <v>7</v>
      </c>
      <c r="B85" s="0" t="s">
        <v>52</v>
      </c>
      <c r="C85" s="0" t="s">
        <v>41</v>
      </c>
      <c r="D85" s="0" t="s">
        <v>39</v>
      </c>
      <c r="E85" s="0" t="str">
        <f aca="false">VLOOKUP(A85,Nomenclature!$D$1:$E$9,2,0)</f>
        <v>01</v>
      </c>
      <c r="F85" s="0" t="str">
        <f aca="false">VLOOKUP(B85,Nomenclature!$J$1:$K$97,2,0)</f>
        <v>84</v>
      </c>
      <c r="G85" s="0" t="str">
        <f aca="false">VLOOKUP(C85,Nomenclature!$M$1:$N$21,2,0)</f>
        <v>04</v>
      </c>
      <c r="H85" s="0" t="str">
        <f aca="false">VLOOKUP(D85,Nomenclature!$O$25:$P$31,2,0)</f>
        <v>04</v>
      </c>
      <c r="I85" s="0" t="str">
        <f aca="false">CONCATENATE(E85,F85)</f>
        <v>0184</v>
      </c>
      <c r="J85" s="0" t="str">
        <f aca="false">CONCATENATE(E85,F85,G85,H85)</f>
        <v>01840404</v>
      </c>
      <c r="K85" s="0" t="n">
        <v>3.29393479592929</v>
      </c>
      <c r="L85" s="0" t="n">
        <v>20</v>
      </c>
      <c r="M85" s="0" t="n">
        <v>94.1059497707279</v>
      </c>
      <c r="N85" s="0" t="n">
        <v>0.675908647578571</v>
      </c>
      <c r="O85" s="0" t="n">
        <v>0.465833946357787</v>
      </c>
      <c r="P85" s="0" t="n">
        <f aca="false">VLOOKUP(D85,'paramètres CI'!$A$1:$B$6,2)</f>
        <v>0.022045059962018</v>
      </c>
      <c r="Q85" s="17" t="n">
        <f aca="false">M85*P85/N85</f>
        <v>3.06930723983257</v>
      </c>
      <c r="R85" s="9" t="n">
        <f aca="false">1/(1+0.04)*(1 - (1/(1+0.04))^L85)/(1-1/(1+0.04))</f>
        <v>13.5903263449677</v>
      </c>
      <c r="S85" s="17" t="n">
        <f aca="false">K85/R85</f>
        <v>0.242373487752852</v>
      </c>
      <c r="T85" s="0" t="n">
        <f aca="false">S85+Q85</f>
        <v>3.31168072758542</v>
      </c>
      <c r="U85" s="0" t="n">
        <f aca="false">T85 + V85</f>
        <v>1.31168072758542</v>
      </c>
      <c r="V85" s="0" t="n">
        <f aca="false">'paramètres CI'!$B$13</f>
        <v>-2</v>
      </c>
      <c r="W85" s="17" t="n">
        <f aca="false">V85^2</f>
        <v>4</v>
      </c>
      <c r="X85" s="18" t="n">
        <f aca="false">V85/U85</f>
        <v>-1.52476129132557</v>
      </c>
      <c r="Y85" s="0" t="n">
        <f aca="false">U85^-8</f>
        <v>0.114123451998315</v>
      </c>
      <c r="Z85" s="0" t="n">
        <f aca="false">SUMIFS(calcCI2!$AA$2:$AA$1250,calcCI2!$I$2:$I$1250,I85)</f>
        <v>230.943424078721</v>
      </c>
    </row>
    <row r="86" customFormat="false" ht="15.8" hidden="false" customHeight="false" outlineLevel="0" collapsed="false">
      <c r="A86" s="0" t="s">
        <v>7</v>
      </c>
      <c r="B86" s="0" t="s">
        <v>53</v>
      </c>
      <c r="C86" s="0" t="s">
        <v>41</v>
      </c>
      <c r="D86" s="0" t="s">
        <v>39</v>
      </c>
      <c r="E86" s="0" t="str">
        <f aca="false">VLOOKUP(A86,Nomenclature!$D$1:$E$9,2,0)</f>
        <v>01</v>
      </c>
      <c r="F86" s="0" t="str">
        <f aca="false">VLOOKUP(B86,Nomenclature!$J$1:$K$97,2,0)</f>
        <v>85</v>
      </c>
      <c r="G86" s="0" t="str">
        <f aca="false">VLOOKUP(C86,Nomenclature!$M$1:$N$21,2,0)</f>
        <v>04</v>
      </c>
      <c r="H86" s="0" t="str">
        <f aca="false">VLOOKUP(D86,Nomenclature!$O$25:$P$31,2,0)</f>
        <v>04</v>
      </c>
      <c r="I86" s="0" t="str">
        <f aca="false">CONCATENATE(E86,F86)</f>
        <v>0185</v>
      </c>
      <c r="J86" s="0" t="str">
        <f aca="false">CONCATENATE(E86,F86,G86,H86)</f>
        <v>01850404</v>
      </c>
      <c r="K86" s="0" t="n">
        <v>3.65906106065997</v>
      </c>
      <c r="L86" s="0" t="n">
        <v>20</v>
      </c>
      <c r="M86" s="0" t="n">
        <v>105.53610566243</v>
      </c>
      <c r="N86" s="0" t="n">
        <v>0.675908647578571</v>
      </c>
      <c r="O86" s="0" t="n">
        <v>0.465014294836305</v>
      </c>
      <c r="P86" s="0" t="n">
        <f aca="false">VLOOKUP(D86,'paramètres CI'!$A$1:$B$6,2)</f>
        <v>0.022045059962018</v>
      </c>
      <c r="Q86" s="17" t="n">
        <f aca="false">M86*P86/N86</f>
        <v>3.44210683769315</v>
      </c>
      <c r="R86" s="9" t="n">
        <f aca="false">1/(1+0.04)*(1 - (1/(1+0.04))^L86)/(1-1/(1+0.04))</f>
        <v>13.5903263449677</v>
      </c>
      <c r="S86" s="17" t="n">
        <f aca="false">K86/R86</f>
        <v>0.26924011740269</v>
      </c>
      <c r="T86" s="0" t="n">
        <f aca="false">S86+Q86</f>
        <v>3.71134695509584</v>
      </c>
      <c r="U86" s="0" t="n">
        <f aca="false">T86 + V86</f>
        <v>1.71134695509584</v>
      </c>
      <c r="V86" s="0" t="n">
        <f aca="false">'paramètres CI'!$B$13</f>
        <v>-2</v>
      </c>
      <c r="W86" s="17" t="n">
        <f aca="false">V86^2</f>
        <v>4</v>
      </c>
      <c r="X86" s="18" t="n">
        <f aca="false">V86/U86</f>
        <v>-1.16867008998067</v>
      </c>
      <c r="Y86" s="0" t="n">
        <f aca="false">U86^-8</f>
        <v>0.0135923787698267</v>
      </c>
      <c r="Z86" s="0" t="n">
        <f aca="false">SUMIFS(calcCI2!$AA$2:$AA$1250,calcCI2!$I$2:$I$1250,I86)</f>
        <v>257.38897687104</v>
      </c>
    </row>
    <row r="87" customFormat="false" ht="15.8" hidden="false" customHeight="false" outlineLevel="0" collapsed="false">
      <c r="A87" s="0" t="s">
        <v>16</v>
      </c>
      <c r="B87" s="0" t="s">
        <v>118</v>
      </c>
      <c r="C87" s="0" t="s">
        <v>41</v>
      </c>
      <c r="D87" s="0" t="s">
        <v>39</v>
      </c>
      <c r="E87" s="0" t="str">
        <f aca="false">VLOOKUP(A87,Nomenclature!$D$1:$E$9,2,0)</f>
        <v>04</v>
      </c>
      <c r="F87" s="0" t="str">
        <f aca="false">VLOOKUP(B87,Nomenclature!$J$1:$K$97,2,0)</f>
        <v>86</v>
      </c>
      <c r="G87" s="0" t="str">
        <f aca="false">VLOOKUP(C87,Nomenclature!$M$1:$N$21,2,0)</f>
        <v>04</v>
      </c>
      <c r="H87" s="0" t="str">
        <f aca="false">VLOOKUP(D87,Nomenclature!$O$25:$P$31,2,0)</f>
        <v>04</v>
      </c>
      <c r="I87" s="0" t="str">
        <f aca="false">CONCATENATE(E87,F87)</f>
        <v>0486</v>
      </c>
      <c r="J87" s="0" t="str">
        <f aca="false">CONCATENATE(E87,F87,G87,H87)</f>
        <v>04860404</v>
      </c>
      <c r="K87" s="0" t="n">
        <v>9.07192474776141</v>
      </c>
      <c r="L87" s="0" t="n">
        <v>20</v>
      </c>
      <c r="M87" s="0" t="n">
        <v>87.7611064060842</v>
      </c>
      <c r="N87" s="0" t="n">
        <v>0.873436477380091</v>
      </c>
      <c r="O87" s="0" t="n">
        <v>0.663682343478983</v>
      </c>
      <c r="P87" s="0" t="n">
        <f aca="false">VLOOKUP(D87,'paramètres CI'!$A$1:$B$6,2)</f>
        <v>0.022045059962018</v>
      </c>
      <c r="Q87" s="17" t="n">
        <f aca="false">M87*P87/N87</f>
        <v>2.21504242513248</v>
      </c>
      <c r="R87" s="9" t="n">
        <f aca="false">1/(1+0.04)*(1 - (1/(1+0.04))^L87)/(1-1/(1+0.04))</f>
        <v>13.5903263449677</v>
      </c>
      <c r="S87" s="17" t="n">
        <f aca="false">K87/R87</f>
        <v>0.66752810178989</v>
      </c>
      <c r="T87" s="0" t="n">
        <f aca="false">S87+Q87</f>
        <v>2.88257052692237</v>
      </c>
      <c r="U87" s="0" t="n">
        <f aca="false">T87 + V87</f>
        <v>0.882570526922366</v>
      </c>
      <c r="V87" s="0" t="n">
        <f aca="false">'paramètres CI'!$B$13</f>
        <v>-2</v>
      </c>
      <c r="W87" s="17" t="n">
        <f aca="false">V87^2</f>
        <v>4</v>
      </c>
      <c r="X87" s="18" t="n">
        <f aca="false">V87/U87</f>
        <v>-2.26610785086406</v>
      </c>
      <c r="Y87" s="0" t="n">
        <f aca="false">U87^-8</f>
        <v>2.71646827796812</v>
      </c>
      <c r="Z87" s="0" t="n">
        <f aca="false">SUMIFS(calcCI2!$AA$2:$AA$1250,calcCI2!$I$2:$I$1250,I87)</f>
        <v>281.174123436755</v>
      </c>
    </row>
    <row r="88" customFormat="false" ht="15.8" hidden="false" customHeight="false" outlineLevel="0" collapsed="false">
      <c r="A88" s="0" t="s">
        <v>16</v>
      </c>
      <c r="B88" s="0" t="s">
        <v>119</v>
      </c>
      <c r="C88" s="0" t="s">
        <v>41</v>
      </c>
      <c r="D88" s="0" t="s">
        <v>39</v>
      </c>
      <c r="E88" s="0" t="str">
        <f aca="false">VLOOKUP(A88,Nomenclature!$D$1:$E$9,2,0)</f>
        <v>04</v>
      </c>
      <c r="F88" s="0" t="str">
        <f aca="false">VLOOKUP(B88,Nomenclature!$J$1:$K$97,2,0)</f>
        <v>87</v>
      </c>
      <c r="G88" s="0" t="str">
        <f aca="false">VLOOKUP(C88,Nomenclature!$M$1:$N$21,2,0)</f>
        <v>04</v>
      </c>
      <c r="H88" s="0" t="str">
        <f aca="false">VLOOKUP(D88,Nomenclature!$O$25:$P$31,2,0)</f>
        <v>04</v>
      </c>
      <c r="I88" s="0" t="str">
        <f aca="false">CONCATENATE(E88,F88)</f>
        <v>0487</v>
      </c>
      <c r="J88" s="0" t="str">
        <f aca="false">CONCATENATE(E88,F88,G88,H88)</f>
        <v>04870404</v>
      </c>
      <c r="K88" s="0" t="n">
        <v>7.89016498404676</v>
      </c>
      <c r="L88" s="0" t="n">
        <v>20</v>
      </c>
      <c r="M88" s="0" t="n">
        <v>81.7163141651742</v>
      </c>
      <c r="N88" s="0" t="n">
        <v>0.725797805038307</v>
      </c>
      <c r="O88" s="0" t="n">
        <v>0.559172223196571</v>
      </c>
      <c r="P88" s="0" t="n">
        <f aca="false">VLOOKUP(D88,'paramètres CI'!$A$1:$B$6,2)</f>
        <v>0.022045059962018</v>
      </c>
      <c r="Q88" s="17" t="n">
        <f aca="false">M88*P88/N88</f>
        <v>2.48201500905791</v>
      </c>
      <c r="R88" s="9" t="n">
        <f aca="false">1/(1+0.04)*(1 - (1/(1+0.04))^L88)/(1-1/(1+0.04))</f>
        <v>13.5903263449677</v>
      </c>
      <c r="S88" s="17" t="n">
        <f aca="false">K88/R88</f>
        <v>0.580572149907819</v>
      </c>
      <c r="T88" s="0" t="n">
        <f aca="false">S88+Q88</f>
        <v>3.06258715896573</v>
      </c>
      <c r="U88" s="0" t="n">
        <f aca="false">T88 + V88</f>
        <v>1.06258715896573</v>
      </c>
      <c r="V88" s="0" t="n">
        <f aca="false">'paramètres CI'!$B$13</f>
        <v>-2</v>
      </c>
      <c r="W88" s="17" t="n">
        <f aca="false">V88^2</f>
        <v>4</v>
      </c>
      <c r="X88" s="18" t="n">
        <f aca="false">V88/U88</f>
        <v>-1.88219854072649</v>
      </c>
      <c r="Y88" s="0" t="n">
        <f aca="false">U88^-8</f>
        <v>0.615295152610494</v>
      </c>
      <c r="Z88" s="0" t="n">
        <f aca="false">SUMIFS(calcCI2!$AA$2:$AA$1250,calcCI2!$I$2:$I$1250,I88)</f>
        <v>255.324756706738</v>
      </c>
    </row>
    <row r="89" customFormat="false" ht="15.8" hidden="false" customHeight="false" outlineLevel="0" collapsed="false">
      <c r="A89" s="0" t="s">
        <v>16</v>
      </c>
      <c r="B89" s="0" t="s">
        <v>120</v>
      </c>
      <c r="C89" s="0" t="s">
        <v>41</v>
      </c>
      <c r="D89" s="0" t="s">
        <v>39</v>
      </c>
      <c r="E89" s="0" t="str">
        <f aca="false">VLOOKUP(A89,Nomenclature!$D$1:$E$9,2,0)</f>
        <v>04</v>
      </c>
      <c r="F89" s="0" t="str">
        <f aca="false">VLOOKUP(B89,Nomenclature!$J$1:$K$97,2,0)</f>
        <v>88</v>
      </c>
      <c r="G89" s="0" t="str">
        <f aca="false">VLOOKUP(C89,Nomenclature!$M$1:$N$21,2,0)</f>
        <v>04</v>
      </c>
      <c r="H89" s="0" t="str">
        <f aca="false">VLOOKUP(D89,Nomenclature!$O$25:$P$31,2,0)</f>
        <v>04</v>
      </c>
      <c r="I89" s="0" t="str">
        <f aca="false">CONCATENATE(E89,F89)</f>
        <v>0488</v>
      </c>
      <c r="J89" s="0" t="str">
        <f aca="false">CONCATENATE(E89,F89,G89,H89)</f>
        <v>04880404</v>
      </c>
      <c r="K89" s="0" t="n">
        <v>8.26241989262209</v>
      </c>
      <c r="L89" s="0" t="n">
        <v>20</v>
      </c>
      <c r="M89" s="0" t="n">
        <v>80.9085772226015</v>
      </c>
      <c r="N89" s="0" t="n">
        <v>0.726766840083657</v>
      </c>
      <c r="O89" s="0" t="n">
        <v>0.408467957802267</v>
      </c>
      <c r="P89" s="0" t="n">
        <f aca="false">VLOOKUP(D89,'paramètres CI'!$A$1:$B$6,2)</f>
        <v>0.022045059962018</v>
      </c>
      <c r="Q89" s="17" t="n">
        <f aca="false">M89*P89/N89</f>
        <v>2.45420448201585</v>
      </c>
      <c r="R89" s="9" t="n">
        <f aca="false">1/(1+0.04)*(1 - (1/(1+0.04))^L89)/(1-1/(1+0.04))</f>
        <v>13.5903263449677</v>
      </c>
      <c r="S89" s="17" t="n">
        <f aca="false">K89/R89</f>
        <v>0.607963317649216</v>
      </c>
      <c r="T89" s="0" t="n">
        <f aca="false">S89+Q89</f>
        <v>3.06216779966507</v>
      </c>
      <c r="U89" s="0" t="n">
        <f aca="false">T89 + V89</f>
        <v>1.06216779966507</v>
      </c>
      <c r="V89" s="0" t="n">
        <f aca="false">'paramètres CI'!$B$13</f>
        <v>-2</v>
      </c>
      <c r="W89" s="17" t="n">
        <f aca="false">V89^2</f>
        <v>4</v>
      </c>
      <c r="X89" s="18" t="n">
        <f aca="false">V89/U89</f>
        <v>-1.88294166009425</v>
      </c>
      <c r="Y89" s="0" t="n">
        <f aca="false">U89^-8</f>
        <v>0.617241260073412</v>
      </c>
      <c r="Z89" s="0" t="n">
        <f aca="false">SUMIFS(calcCI2!$AA$2:$AA$1250,calcCI2!$I$2:$I$1250,I89)</f>
        <v>212.104038324819</v>
      </c>
    </row>
    <row r="90" customFormat="false" ht="15.8" hidden="false" customHeight="false" outlineLevel="0" collapsed="false">
      <c r="A90" s="0" t="s">
        <v>17</v>
      </c>
      <c r="B90" s="0" t="s">
        <v>125</v>
      </c>
      <c r="C90" s="0" t="s">
        <v>41</v>
      </c>
      <c r="D90" s="0" t="s">
        <v>39</v>
      </c>
      <c r="E90" s="0" t="str">
        <f aca="false">VLOOKUP(A90,Nomenclature!$D$1:$E$9,2,0)</f>
        <v>05</v>
      </c>
      <c r="F90" s="0" t="str">
        <f aca="false">VLOOKUP(B90,Nomenclature!$J$1:$K$97,2,0)</f>
        <v>89</v>
      </c>
      <c r="G90" s="0" t="str">
        <f aca="false">VLOOKUP(C90,Nomenclature!$M$1:$N$21,2,0)</f>
        <v>04</v>
      </c>
      <c r="H90" s="0" t="str">
        <f aca="false">VLOOKUP(D90,Nomenclature!$O$25:$P$31,2,0)</f>
        <v>04</v>
      </c>
      <c r="I90" s="0" t="str">
        <f aca="false">CONCATENATE(E90,F90)</f>
        <v>0589</v>
      </c>
      <c r="J90" s="0" t="str">
        <f aca="false">CONCATENATE(E90,F90,G90,H90)</f>
        <v>05890404</v>
      </c>
      <c r="K90" s="0" t="n">
        <v>4.42128166203911</v>
      </c>
      <c r="L90" s="0" t="n">
        <v>20</v>
      </c>
      <c r="M90" s="0" t="n">
        <v>79.8598781282222</v>
      </c>
      <c r="N90" s="0" t="n">
        <v>0.804151491903591</v>
      </c>
      <c r="O90" s="0" t="n">
        <v>0.59491459803163</v>
      </c>
      <c r="P90" s="0" t="n">
        <f aca="false">VLOOKUP(D90,'paramètres CI'!$A$1:$B$6,2)</f>
        <v>0.022045059962018</v>
      </c>
      <c r="Q90" s="17" t="n">
        <f aca="false">M90*P90/N90</f>
        <v>2.18928376011416</v>
      </c>
      <c r="R90" s="9" t="n">
        <f aca="false">1/(1+0.04)*(1 - (1/(1+0.04))^L90)/(1-1/(1+0.04))</f>
        <v>13.5903263449677</v>
      </c>
      <c r="S90" s="17" t="n">
        <f aca="false">K90/R90</f>
        <v>0.325325643388707</v>
      </c>
      <c r="T90" s="0" t="n">
        <f aca="false">S90+Q90</f>
        <v>2.51460940350287</v>
      </c>
      <c r="U90" s="0" t="n">
        <f aca="false">T90 + V90</f>
        <v>0.514609403502866</v>
      </c>
      <c r="V90" s="0" t="n">
        <f aca="false">'paramètres CI'!$B$13</f>
        <v>-2</v>
      </c>
      <c r="W90" s="17" t="n">
        <f aca="false">V90^2</f>
        <v>4</v>
      </c>
      <c r="X90" s="18" t="n">
        <f aca="false">V90/U90</f>
        <v>-3.88644277851573</v>
      </c>
      <c r="Y90" s="0" t="n">
        <f aca="false">U90^-8</f>
        <v>203.319136798309</v>
      </c>
      <c r="Z90" s="0" t="n">
        <f aca="false">SUMIFS(calcCI2!$AA$2:$AA$1250,calcCI2!$I$2:$I$1250,I90)</f>
        <v>220.616396861941</v>
      </c>
    </row>
    <row r="91" customFormat="false" ht="15.8" hidden="false" customHeight="false" outlineLevel="0" collapsed="false">
      <c r="A91" s="0" t="s">
        <v>17</v>
      </c>
      <c r="B91" s="0" t="s">
        <v>126</v>
      </c>
      <c r="C91" s="0" t="s">
        <v>41</v>
      </c>
      <c r="D91" s="0" t="s">
        <v>39</v>
      </c>
      <c r="E91" s="0" t="str">
        <f aca="false">VLOOKUP(A91,Nomenclature!$D$1:$E$9,2,0)</f>
        <v>05</v>
      </c>
      <c r="F91" s="0" t="str">
        <f aca="false">VLOOKUP(B91,Nomenclature!$J$1:$K$97,2,0)</f>
        <v>90</v>
      </c>
      <c r="G91" s="0" t="str">
        <f aca="false">VLOOKUP(C91,Nomenclature!$M$1:$N$21,2,0)</f>
        <v>04</v>
      </c>
      <c r="H91" s="0" t="str">
        <f aca="false">VLOOKUP(D91,Nomenclature!$O$25:$P$31,2,0)</f>
        <v>04</v>
      </c>
      <c r="I91" s="0" t="str">
        <f aca="false">CONCATENATE(E91,F91)</f>
        <v>0590</v>
      </c>
      <c r="J91" s="0" t="str">
        <f aca="false">CONCATENATE(E91,F91,G91,H91)</f>
        <v>05900404</v>
      </c>
      <c r="K91" s="0" t="n">
        <v>26.7701333333333</v>
      </c>
      <c r="L91" s="0" t="n">
        <v>20</v>
      </c>
      <c r="M91" s="0" t="n">
        <v>88.8189149487011</v>
      </c>
      <c r="N91" s="0" t="n">
        <v>0.790546322249073</v>
      </c>
      <c r="O91" s="0" t="n">
        <v>0.576151882415101</v>
      </c>
      <c r="P91" s="0" t="n">
        <f aca="false">VLOOKUP(D91,'paramètres CI'!$A$1:$B$6,2)</f>
        <v>0.022045059962018</v>
      </c>
      <c r="Q91" s="17" t="n">
        <f aca="false">M91*P91/N91</f>
        <v>2.47679136655143</v>
      </c>
      <c r="R91" s="9" t="n">
        <f aca="false">1/(1+0.04)*(1 - (1/(1+0.04))^L91)/(1-1/(1+0.04))</f>
        <v>13.5903263449677</v>
      </c>
      <c r="S91" s="17" t="n">
        <f aca="false">K91/R91</f>
        <v>1.96979326719744</v>
      </c>
      <c r="T91" s="0" t="n">
        <f aca="false">S91+Q91</f>
        <v>4.44658463374887</v>
      </c>
      <c r="U91" s="0" t="n">
        <f aca="false">T91 + V91</f>
        <v>2.44658463374887</v>
      </c>
      <c r="V91" s="0" t="n">
        <f aca="false">'paramètres CI'!$B$13</f>
        <v>-2</v>
      </c>
      <c r="W91" s="17" t="n">
        <f aca="false">V91^2</f>
        <v>4</v>
      </c>
      <c r="X91" s="18" t="n">
        <f aca="false">V91/U91</f>
        <v>-0.817466100461616</v>
      </c>
      <c r="Y91" s="0" t="n">
        <f aca="false">U91^-8</f>
        <v>0.000778965189174699</v>
      </c>
      <c r="Z91" s="0" t="n">
        <f aca="false">SUMIFS(calcCI2!$AA$2:$AA$1250,calcCI2!$I$2:$I$1250,I91)</f>
        <v>124.686438882702</v>
      </c>
    </row>
    <row r="92" customFormat="false" ht="15.8" hidden="false" customHeight="false" outlineLevel="0" collapsed="false">
      <c r="A92" s="0" t="s">
        <v>19</v>
      </c>
      <c r="B92" s="0" t="s">
        <v>147</v>
      </c>
      <c r="C92" s="0" t="s">
        <v>41</v>
      </c>
      <c r="D92" s="0" t="s">
        <v>39</v>
      </c>
      <c r="E92" s="0" t="str">
        <f aca="false">VLOOKUP(A92,Nomenclature!$D$1:$E$9,2,0)</f>
        <v>07</v>
      </c>
      <c r="F92" s="0" t="str">
        <f aca="false">VLOOKUP(B92,Nomenclature!$J$1:$K$97,2,0)</f>
        <v>91</v>
      </c>
      <c r="G92" s="0" t="str">
        <f aca="false">VLOOKUP(C92,Nomenclature!$M$1:$N$21,2,0)</f>
        <v>04</v>
      </c>
      <c r="H92" s="0" t="str">
        <f aca="false">VLOOKUP(D92,Nomenclature!$O$25:$P$31,2,0)</f>
        <v>04</v>
      </c>
      <c r="I92" s="0" t="str">
        <f aca="false">CONCATENATE(E92,F92)</f>
        <v>0791</v>
      </c>
      <c r="J92" s="0" t="str">
        <f aca="false">CONCATENATE(E92,F92,G92,H92)</f>
        <v>07910404</v>
      </c>
      <c r="K92" s="0" t="n">
        <v>23.8533763132614</v>
      </c>
      <c r="L92" s="0" t="n">
        <v>20</v>
      </c>
      <c r="M92" s="0" t="n">
        <v>97.7920128834226</v>
      </c>
      <c r="N92" s="0" t="n">
        <v>0.628252220221798</v>
      </c>
      <c r="O92" s="0" t="n">
        <v>0.259813324096969</v>
      </c>
      <c r="P92" s="0" t="n">
        <f aca="false">VLOOKUP(D92,'paramètres CI'!$A$1:$B$6,2)</f>
        <v>0.022045059962018</v>
      </c>
      <c r="Q92" s="17" t="n">
        <f aca="false">M92*P92/N92</f>
        <v>3.4314734089764</v>
      </c>
      <c r="R92" s="9" t="n">
        <f aca="false">1/(1+0.04)*(1 - (1/(1+0.04))^L92)/(1-1/(1+0.04))</f>
        <v>13.5903263449677</v>
      </c>
      <c r="S92" s="17" t="n">
        <f aca="false">K92/R92</f>
        <v>1.75517318037723</v>
      </c>
      <c r="T92" s="0" t="n">
        <f aca="false">S92+Q92</f>
        <v>5.18664658935363</v>
      </c>
      <c r="U92" s="0" t="n">
        <f aca="false">T92 + V92</f>
        <v>3.18664658935363</v>
      </c>
      <c r="V92" s="0" t="n">
        <f aca="false">'paramètres CI'!$B$13</f>
        <v>-2</v>
      </c>
      <c r="W92" s="17" t="n">
        <f aca="false">V92^2</f>
        <v>4</v>
      </c>
      <c r="X92" s="18" t="n">
        <f aca="false">V92/U92</f>
        <v>-0.627619017019919</v>
      </c>
      <c r="Y92" s="0" t="n">
        <f aca="false">U92^-8</f>
        <v>9.40435012294758E-005</v>
      </c>
      <c r="Z92" s="0" t="n">
        <f aca="false">SUMIFS(calcCI2!$AA$2:$AA$1250,calcCI2!$I$2:$I$1250,I92)</f>
        <v>140.483515221628</v>
      </c>
    </row>
    <row r="93" customFormat="false" ht="15.8" hidden="false" customHeight="false" outlineLevel="0" collapsed="false">
      <c r="A93" s="0" t="s">
        <v>15</v>
      </c>
      <c r="B93" s="0" t="s">
        <v>102</v>
      </c>
      <c r="C93" s="0" t="s">
        <v>41</v>
      </c>
      <c r="D93" s="0" t="s">
        <v>39</v>
      </c>
      <c r="E93" s="0" t="str">
        <f aca="false">VLOOKUP(A93,Nomenclature!$D$1:$E$9,2,0)</f>
        <v>03</v>
      </c>
      <c r="F93" s="0" t="str">
        <f aca="false">VLOOKUP(B93,Nomenclature!$J$1:$K$97,2,0)</f>
        <v>92</v>
      </c>
      <c r="G93" s="0" t="str">
        <f aca="false">VLOOKUP(C93,Nomenclature!$M$1:$N$21,2,0)</f>
        <v>04</v>
      </c>
      <c r="H93" s="0" t="str">
        <f aca="false">VLOOKUP(D93,Nomenclature!$O$25:$P$31,2,0)</f>
        <v>04</v>
      </c>
      <c r="I93" s="0" t="str">
        <f aca="false">CONCATENATE(E93,F93)</f>
        <v>0392</v>
      </c>
      <c r="J93" s="0" t="str">
        <f aca="false">CONCATENATE(E93,F93,G93,H93)</f>
        <v>03920404</v>
      </c>
      <c r="K93" s="0" t="n">
        <v>16.1189548303619</v>
      </c>
      <c r="L93" s="0" t="n">
        <v>20</v>
      </c>
      <c r="M93" s="0" t="n">
        <v>107.389051819417</v>
      </c>
      <c r="N93" s="0" t="n">
        <v>0.715122251985074</v>
      </c>
      <c r="O93" s="0" t="n">
        <v>0.530429411228151</v>
      </c>
      <c r="P93" s="0" t="n">
        <f aca="false">VLOOKUP(D93,'paramètres CI'!$A$1:$B$6,2)</f>
        <v>0.022045059962018</v>
      </c>
      <c r="Q93" s="17" t="n">
        <f aca="false">M93*P93/N93</f>
        <v>3.31048024313571</v>
      </c>
      <c r="R93" s="9" t="n">
        <f aca="false">1/(1+0.04)*(1 - (1/(1+0.04))^L93)/(1-1/(1+0.04))</f>
        <v>13.5903263449677</v>
      </c>
      <c r="S93" s="17" t="n">
        <f aca="false">K93/R93</f>
        <v>1.18606090988614</v>
      </c>
      <c r="T93" s="0" t="n">
        <f aca="false">S93+Q93</f>
        <v>4.49654115302185</v>
      </c>
      <c r="U93" s="0" t="n">
        <f aca="false">T93 + V93</f>
        <v>2.49654115302185</v>
      </c>
      <c r="V93" s="0" t="n">
        <f aca="false">'paramètres CI'!$B$13</f>
        <v>-2</v>
      </c>
      <c r="W93" s="17" t="n">
        <f aca="false">V93^2</f>
        <v>4</v>
      </c>
      <c r="X93" s="18" t="n">
        <f aca="false">V93/U93</f>
        <v>-0.801108364498288</v>
      </c>
      <c r="Y93" s="0" t="n">
        <f aca="false">U93^-8</f>
        <v>0.000662659098089491</v>
      </c>
      <c r="Z93" s="0" t="n">
        <f aca="false">SUMIFS(calcCI2!$AA$2:$AA$1250,calcCI2!$I$2:$I$1250,I93)</f>
        <v>147.258739275975</v>
      </c>
    </row>
    <row r="94" customFormat="false" ht="15.8" hidden="false" customHeight="false" outlineLevel="0" collapsed="false">
      <c r="A94" s="0" t="s">
        <v>15</v>
      </c>
      <c r="B94" s="0" t="s">
        <v>103</v>
      </c>
      <c r="C94" s="0" t="s">
        <v>41</v>
      </c>
      <c r="D94" s="0" t="s">
        <v>39</v>
      </c>
      <c r="E94" s="0" t="str">
        <f aca="false">VLOOKUP(A94,Nomenclature!$D$1:$E$9,2,0)</f>
        <v>03</v>
      </c>
      <c r="F94" s="0" t="str">
        <f aca="false">VLOOKUP(B94,Nomenclature!$J$1:$K$97,2,0)</f>
        <v>93</v>
      </c>
      <c r="G94" s="0" t="str">
        <f aca="false">VLOOKUP(C94,Nomenclature!$M$1:$N$21,2,0)</f>
        <v>04</v>
      </c>
      <c r="H94" s="0" t="str">
        <f aca="false">VLOOKUP(D94,Nomenclature!$O$25:$P$31,2,0)</f>
        <v>04</v>
      </c>
      <c r="I94" s="0" t="str">
        <f aca="false">CONCATENATE(E94,F94)</f>
        <v>0393</v>
      </c>
      <c r="J94" s="0" t="str">
        <f aca="false">CONCATENATE(E94,F94,G94,H94)</f>
        <v>03930404</v>
      </c>
      <c r="K94" s="0" t="n">
        <v>9.22635968329293</v>
      </c>
      <c r="L94" s="0" t="n">
        <v>20</v>
      </c>
      <c r="M94" s="0" t="n">
        <v>102.524168129313</v>
      </c>
      <c r="N94" s="0" t="n">
        <v>0.728585644069648</v>
      </c>
      <c r="O94" s="0" t="n">
        <v>0.571635823744235</v>
      </c>
      <c r="P94" s="0" t="n">
        <f aca="false">VLOOKUP(D94,'paramètres CI'!$A$1:$B$6,2)</f>
        <v>0.022045059962018</v>
      </c>
      <c r="Q94" s="17" t="n">
        <f aca="false">M94*P94/N94</f>
        <v>3.10210810817274</v>
      </c>
      <c r="R94" s="9" t="n">
        <f aca="false">1/(1+0.04)*(1 - (1/(1+0.04))^L94)/(1-1/(1+0.04))</f>
        <v>13.5903263449677</v>
      </c>
      <c r="S94" s="17" t="n">
        <f aca="false">K94/R94</f>
        <v>0.678891694658188</v>
      </c>
      <c r="T94" s="0" t="n">
        <f aca="false">S94+Q94</f>
        <v>3.78099980283093</v>
      </c>
      <c r="U94" s="0" t="n">
        <f aca="false">T94 + V94</f>
        <v>1.78099980283093</v>
      </c>
      <c r="V94" s="0" t="n">
        <f aca="false">'paramètres CI'!$B$13</f>
        <v>-2</v>
      </c>
      <c r="W94" s="17" t="n">
        <f aca="false">V94^2</f>
        <v>4</v>
      </c>
      <c r="X94" s="18" t="n">
        <f aca="false">V94/U94</f>
        <v>-1.12296475093426</v>
      </c>
      <c r="Y94" s="0" t="n">
        <f aca="false">U94^-8</f>
        <v>0.00987845507077002</v>
      </c>
      <c r="Z94" s="0" t="n">
        <f aca="false">SUMIFS(calcCI2!$AA$2:$AA$1250,calcCI2!$I$2:$I$1250,I94)</f>
        <v>181.363113001356</v>
      </c>
    </row>
    <row r="95" customFormat="false" ht="15.8" hidden="false" customHeight="false" outlineLevel="0" collapsed="false">
      <c r="A95" s="0" t="s">
        <v>16</v>
      </c>
      <c r="B95" s="0" t="s">
        <v>121</v>
      </c>
      <c r="C95" s="0" t="s">
        <v>41</v>
      </c>
      <c r="D95" s="0" t="s">
        <v>39</v>
      </c>
      <c r="E95" s="0" t="str">
        <f aca="false">VLOOKUP(A95,Nomenclature!$D$1:$E$9,2,0)</f>
        <v>04</v>
      </c>
      <c r="F95" s="0" t="str">
        <f aca="false">VLOOKUP(B95,Nomenclature!$J$1:$K$97,2,0)</f>
        <v>94</v>
      </c>
      <c r="G95" s="0" t="str">
        <f aca="false">VLOOKUP(C95,Nomenclature!$M$1:$N$21,2,0)</f>
        <v>04</v>
      </c>
      <c r="H95" s="0" t="str">
        <f aca="false">VLOOKUP(D95,Nomenclature!$O$25:$P$31,2,0)</f>
        <v>04</v>
      </c>
      <c r="I95" s="0" t="str">
        <f aca="false">CONCATENATE(E95,F95)</f>
        <v>0494</v>
      </c>
      <c r="J95" s="0" t="str">
        <f aca="false">CONCATENATE(E95,F95,G95,H95)</f>
        <v>04940404</v>
      </c>
      <c r="K95" s="0" t="n">
        <v>4.30157623375964</v>
      </c>
      <c r="L95" s="0" t="n">
        <v>20</v>
      </c>
      <c r="M95" s="0" t="n">
        <v>72.859650069826</v>
      </c>
      <c r="N95" s="0" t="n">
        <v>0.731622029767973</v>
      </c>
      <c r="O95" s="0" t="n">
        <v>0.631435876721468</v>
      </c>
      <c r="P95" s="0" t="n">
        <f aca="false">VLOOKUP(D95,'paramètres CI'!$A$1:$B$6,2)</f>
        <v>0.022045059962018</v>
      </c>
      <c r="Q95" s="17" t="n">
        <f aca="false">M95*P95/N95</f>
        <v>2.19538954439405</v>
      </c>
      <c r="R95" s="9" t="n">
        <f aca="false">1/(1+0.04)*(1 - (1/(1+0.04))^L95)/(1-1/(1+0.04))</f>
        <v>13.5903263449677</v>
      </c>
      <c r="S95" s="17" t="n">
        <f aca="false">K95/R95</f>
        <v>0.316517508452066</v>
      </c>
      <c r="T95" s="0" t="n">
        <f aca="false">S95+Q95</f>
        <v>2.51190705284611</v>
      </c>
      <c r="U95" s="0" t="n">
        <f aca="false">T95 + V95</f>
        <v>0.511907052846115</v>
      </c>
      <c r="V95" s="0" t="n">
        <f aca="false">'paramètres CI'!$B$13</f>
        <v>-2</v>
      </c>
      <c r="W95" s="17" t="n">
        <f aca="false">V95^2</f>
        <v>4</v>
      </c>
      <c r="X95" s="18" t="n">
        <f aca="false">V95/U95</f>
        <v>-3.90695925926464</v>
      </c>
      <c r="Y95" s="0" t="n">
        <f aca="false">U95^-8</f>
        <v>212.066024532494</v>
      </c>
      <c r="Z95" s="0" t="n">
        <f aca="false">SUMIFS(calcCI2!$AA$2:$AA$1250,calcCI2!$I$2:$I$1250,I95)</f>
        <v>247.547796512911</v>
      </c>
    </row>
    <row r="96" customFormat="false" ht="15.8" hidden="false" customHeight="false" outlineLevel="0" collapsed="false">
      <c r="A96" s="0" t="s">
        <v>19</v>
      </c>
      <c r="B96" s="0" t="s">
        <v>148</v>
      </c>
      <c r="C96" s="0" t="s">
        <v>41</v>
      </c>
      <c r="D96" s="0" t="s">
        <v>39</v>
      </c>
      <c r="E96" s="0" t="str">
        <f aca="false">VLOOKUP(A96,Nomenclature!$D$1:$E$9,2,0)</f>
        <v>07</v>
      </c>
      <c r="F96" s="0" t="str">
        <f aca="false">VLOOKUP(B96,Nomenclature!$J$1:$K$97,2,0)</f>
        <v>95</v>
      </c>
      <c r="G96" s="0" t="str">
        <f aca="false">VLOOKUP(C96,Nomenclature!$M$1:$N$21,2,0)</f>
        <v>04</v>
      </c>
      <c r="H96" s="0" t="str">
        <f aca="false">VLOOKUP(D96,Nomenclature!$O$25:$P$31,2,0)</f>
        <v>04</v>
      </c>
      <c r="I96" s="0" t="str">
        <f aca="false">CONCATENATE(E96,F96)</f>
        <v>0795</v>
      </c>
      <c r="J96" s="0" t="str">
        <f aca="false">CONCATENATE(E96,F96,G96,H96)</f>
        <v>07950404</v>
      </c>
      <c r="K96" s="0" t="n">
        <v>49.7562271440878</v>
      </c>
      <c r="L96" s="0" t="n">
        <v>20</v>
      </c>
      <c r="M96" s="0" t="n">
        <v>172.466519758634</v>
      </c>
      <c r="N96" s="0" t="n">
        <v>0.615913521062735</v>
      </c>
      <c r="O96" s="0" t="n">
        <v>0.189642771489693</v>
      </c>
      <c r="P96" s="0" t="n">
        <f aca="false">VLOOKUP(D96,'paramètres CI'!$A$1:$B$6,2)</f>
        <v>0.022045059962018</v>
      </c>
      <c r="Q96" s="17" t="n">
        <f aca="false">M96*P96/N96</f>
        <v>6.17300098065614</v>
      </c>
      <c r="R96" s="9" t="n">
        <f aca="false">1/(1+0.04)*(1 - (1/(1+0.04))^L96)/(1-1/(1+0.04))</f>
        <v>13.5903263449677</v>
      </c>
      <c r="S96" s="17" t="n">
        <f aca="false">K96/R96</f>
        <v>3.66115028301082</v>
      </c>
      <c r="T96" s="0" t="n">
        <f aca="false">S96+Q96</f>
        <v>9.83415126366696</v>
      </c>
      <c r="U96" s="0" t="n">
        <f aca="false">T96 + V96</f>
        <v>7.83415126366696</v>
      </c>
      <c r="V96" s="0" t="n">
        <f aca="false">'paramètres CI'!$B$13</f>
        <v>-2</v>
      </c>
      <c r="W96" s="17" t="n">
        <f aca="false">V96^2</f>
        <v>4</v>
      </c>
      <c r="X96" s="18" t="n">
        <f aca="false">V96/U96</f>
        <v>-0.255292492152347</v>
      </c>
      <c r="Y96" s="0" t="n">
        <f aca="false">U96^-8</f>
        <v>7.04797537407783E-008</v>
      </c>
      <c r="Z96" s="0" t="n">
        <f aca="false">SUMIFS(calcCI2!$AA$2:$AA$1250,calcCI2!$I$2:$I$1250,I96)</f>
        <v>1116.49517203741</v>
      </c>
    </row>
    <row r="97" customFormat="false" ht="15.8" hidden="false" customHeight="false" outlineLevel="0" collapsed="false">
      <c r="A97" s="0" t="s">
        <v>15</v>
      </c>
      <c r="B97" s="0" t="s">
        <v>104</v>
      </c>
      <c r="C97" s="0" t="s">
        <v>41</v>
      </c>
      <c r="D97" s="0" t="s">
        <v>39</v>
      </c>
      <c r="E97" s="0" t="str">
        <f aca="false">VLOOKUP(A97,Nomenclature!$D$1:$E$9,2,0)</f>
        <v>03</v>
      </c>
      <c r="F97" s="0" t="str">
        <f aca="false">VLOOKUP(B97,Nomenclature!$J$1:$K$97,2,0)</f>
        <v>96</v>
      </c>
      <c r="G97" s="0" t="str">
        <f aca="false">VLOOKUP(C97,Nomenclature!$M$1:$N$21,2,0)</f>
        <v>04</v>
      </c>
      <c r="H97" s="0" t="str">
        <f aca="false">VLOOKUP(D97,Nomenclature!$O$25:$P$31,2,0)</f>
        <v>04</v>
      </c>
      <c r="I97" s="0" t="str">
        <f aca="false">CONCATENATE(E97,F97)</f>
        <v>0396</v>
      </c>
      <c r="J97" s="0" t="str">
        <f aca="false">CONCATENATE(E97,F97,G97,H97)</f>
        <v>03960404</v>
      </c>
      <c r="K97" s="0" t="n">
        <v>12.410722621968</v>
      </c>
      <c r="L97" s="0" t="n">
        <v>20</v>
      </c>
      <c r="M97" s="0" t="n">
        <v>107.557799492864</v>
      </c>
      <c r="N97" s="0" t="n">
        <v>0.728585644069648</v>
      </c>
      <c r="O97" s="0" t="n">
        <v>0.445759700516607</v>
      </c>
      <c r="P97" s="0" t="n">
        <f aca="false">VLOOKUP(D97,'paramètres CI'!$A$1:$B$6,2)</f>
        <v>0.022045059962018</v>
      </c>
      <c r="Q97" s="17" t="n">
        <f aca="false">M97*P97/N97</f>
        <v>3.25441237897384</v>
      </c>
      <c r="R97" s="9" t="n">
        <f aca="false">1/(1+0.04)*(1 - (1/(1+0.04))^L97)/(1-1/(1+0.04))</f>
        <v>13.5903263449677</v>
      </c>
      <c r="S97" s="17" t="n">
        <f aca="false">K97/R97</f>
        <v>0.913202693367517</v>
      </c>
      <c r="T97" s="0" t="n">
        <f aca="false">S97+Q97</f>
        <v>4.16761507234136</v>
      </c>
      <c r="U97" s="0" t="n">
        <f aca="false">T97 + V97</f>
        <v>2.16761507234136</v>
      </c>
      <c r="V97" s="0" t="n">
        <f aca="false">'paramètres CI'!$B$13</f>
        <v>-2</v>
      </c>
      <c r="W97" s="17" t="n">
        <f aca="false">V97^2</f>
        <v>4</v>
      </c>
      <c r="X97" s="18" t="n">
        <f aca="false">V97/U97</f>
        <v>-0.922673045375945</v>
      </c>
      <c r="Y97" s="0" t="n">
        <f aca="false">U97^-8</f>
        <v>0.00205183627012517</v>
      </c>
      <c r="Z97" s="0" t="n">
        <f aca="false">SUMIFS(calcCI2!$AA$2:$AA$1250,calcCI2!$I$2:$I$1250,I97)</f>
        <v>161.719887009846</v>
      </c>
    </row>
  </sheetData>
  <autoFilter ref="A1:AO97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X1252"/>
  <sheetViews>
    <sheetView windowProtection="tru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pane xSplit="4" ySplit="0" topLeftCell="Z1" activePane="topRight" state="frozen"/>
      <selection pane="topLeft" activeCell="A1" activeCellId="0" sqref="A1"/>
      <selection pane="topRight" activeCell="T2" activeCellId="0" sqref="T2"/>
    </sheetView>
  </sheetViews>
  <sheetFormatPr defaultRowHeight="15.8"/>
  <cols>
    <col collapsed="false" hidden="false" max="1" min="1" style="0" width="23.6938775510204"/>
    <col collapsed="false" hidden="false" max="2" min="2" style="0" width="54.9234693877551"/>
    <col collapsed="false" hidden="false" max="3" min="3" style="0" width="37.2295918367347"/>
    <col collapsed="false" hidden="false" max="4" min="4" style="0" width="12.4081632653061"/>
    <col collapsed="false" hidden="false" max="11" min="5" style="0" width="13.7244897959184"/>
    <col collapsed="false" hidden="false" max="12" min="12" style="0" width="14.4795918367347"/>
    <col collapsed="false" hidden="false" max="13" min="13" style="0" width="14.8469387755102"/>
    <col collapsed="false" hidden="false" max="14" min="14" style="0" width="23.3163265306122"/>
    <col collapsed="false" hidden="false" max="15" min="15" style="0" width="12.969387755102"/>
    <col collapsed="false" hidden="false" max="16" min="16" style="0" width="17.8622448979592"/>
    <col collapsed="false" hidden="false" max="17" min="17" style="0" width="15.6071428571429"/>
    <col collapsed="false" hidden="false" max="18" min="18" style="0" width="26.6734693877551"/>
    <col collapsed="false" hidden="false" max="21" min="19" style="0" width="15.6071428571429"/>
    <col collapsed="false" hidden="false" max="24" min="22" style="0" width="22.0051020408163"/>
    <col collapsed="false" hidden="false" max="25" min="25" style="15" width="22.0051020408163"/>
    <col collapsed="false" hidden="false" max="26" min="26" style="0" width="22.0051020408163"/>
    <col collapsed="false" hidden="false" max="27" min="27" style="0" width="13.3928571428571"/>
    <col collapsed="false" hidden="false" max="28" min="28" style="15" width="19.7448979591837"/>
    <col collapsed="false" hidden="false" max="29" min="29" style="0" width="26.0918367346939"/>
    <col collapsed="false" hidden="false" max="30" min="30" style="0" width="19.0357142857143"/>
    <col collapsed="false" hidden="false" max="31" min="31" style="0" width="17.484693877551"/>
    <col collapsed="false" hidden="false" max="32" min="32" style="0" width="10.6734693877551"/>
    <col collapsed="false" hidden="false" max="35" min="33" style="0" width="19.3673469387755"/>
    <col collapsed="false" hidden="false" max="36" min="36" style="0" width="22.7755102040816"/>
    <col collapsed="false" hidden="false" max="37" min="37" style="0" width="23.219387755102"/>
    <col collapsed="false" hidden="false" max="39" min="38" style="0" width="17.5765306122449"/>
    <col collapsed="false" hidden="false" max="40" min="40" style="0" width="15.1836734693878"/>
    <col collapsed="false" hidden="false" max="41" min="41" style="0" width="16.0561224489796"/>
    <col collapsed="false" hidden="false" max="42" min="42" style="0" width="15.1836734693878"/>
    <col collapsed="false" hidden="false" max="43" min="43" style="0" width="10.6734693877551"/>
    <col collapsed="false" hidden="false" max="46" min="44" style="0" width="26.6734693877551"/>
    <col collapsed="false" hidden="false" max="47" min="47" style="0" width="24.3010204081633"/>
    <col collapsed="false" hidden="false" max="48" min="48" style="0" width="20.6071428571429"/>
    <col collapsed="false" hidden="false" max="49" min="49" style="0" width="20.3928571428571"/>
    <col collapsed="false" hidden="false" max="1025" min="50" style="0" width="10.6734693877551"/>
  </cols>
  <sheetData>
    <row r="1" s="7" customFormat="true" ht="15.8" hidden="false" customHeight="false" outlineLevel="0" collapsed="false">
      <c r="A1" s="4" t="s">
        <v>0</v>
      </c>
      <c r="B1" s="4" t="s">
        <v>23</v>
      </c>
      <c r="C1" s="4" t="s">
        <v>24</v>
      </c>
      <c r="D1" s="4" t="s">
        <v>25</v>
      </c>
      <c r="E1" s="4" t="s">
        <v>150</v>
      </c>
      <c r="F1" s="4" t="s">
        <v>151</v>
      </c>
      <c r="G1" s="4" t="s">
        <v>152</v>
      </c>
      <c r="H1" s="4" t="s">
        <v>153</v>
      </c>
      <c r="I1" s="4" t="s">
        <v>194</v>
      </c>
      <c r="J1" s="4" t="s">
        <v>154</v>
      </c>
      <c r="K1" s="4" t="s">
        <v>26</v>
      </c>
      <c r="L1" s="4" t="s">
        <v>6</v>
      </c>
      <c r="M1" s="4" t="s">
        <v>27</v>
      </c>
      <c r="N1" s="4" t="s">
        <v>28</v>
      </c>
      <c r="O1" s="4" t="s">
        <v>29</v>
      </c>
      <c r="P1" s="4" t="s">
        <v>30</v>
      </c>
      <c r="Q1" s="4" t="s">
        <v>165</v>
      </c>
      <c r="R1" s="4" t="s">
        <v>184</v>
      </c>
      <c r="S1" s="4" t="s">
        <v>166</v>
      </c>
      <c r="T1" s="4" t="s">
        <v>191</v>
      </c>
      <c r="U1" s="4" t="s">
        <v>168</v>
      </c>
      <c r="V1" s="4" t="s">
        <v>195</v>
      </c>
      <c r="W1" s="4" t="s">
        <v>196</v>
      </c>
      <c r="X1" s="4" t="s">
        <v>197</v>
      </c>
      <c r="Y1" s="5" t="s">
        <v>198</v>
      </c>
      <c r="Z1" s="4" t="s">
        <v>169</v>
      </c>
      <c r="AA1" s="4" t="s">
        <v>170</v>
      </c>
      <c r="AB1" s="5" t="s">
        <v>171</v>
      </c>
      <c r="AC1" s="4" t="s">
        <v>172</v>
      </c>
      <c r="AD1" s="4" t="s">
        <v>199</v>
      </c>
      <c r="AE1" s="4" t="s">
        <v>173</v>
      </c>
      <c r="AF1" s="4" t="s">
        <v>174</v>
      </c>
      <c r="AG1" s="4" t="s">
        <v>175</v>
      </c>
      <c r="AH1" s="4" t="s">
        <v>176</v>
      </c>
      <c r="AI1" s="4" t="s">
        <v>177</v>
      </c>
      <c r="AJ1" s="4" t="s">
        <v>178</v>
      </c>
      <c r="AK1" s="4" t="s">
        <v>179</v>
      </c>
      <c r="AL1" s="4" t="s">
        <v>180</v>
      </c>
      <c r="AM1" s="4" t="s">
        <v>181</v>
      </c>
      <c r="AN1" s="4" t="s">
        <v>172</v>
      </c>
      <c r="AO1" s="4" t="s">
        <v>199</v>
      </c>
      <c r="AP1" s="4" t="s">
        <v>182</v>
      </c>
      <c r="AQ1" s="4" t="s">
        <v>183</v>
      </c>
      <c r="AR1" s="4" t="s">
        <v>200</v>
      </c>
      <c r="AS1" s="4" t="s">
        <v>185</v>
      </c>
      <c r="AT1" s="5" t="s">
        <v>186</v>
      </c>
      <c r="AU1" s="4" t="s">
        <v>201</v>
      </c>
      <c r="AV1" s="4" t="s">
        <v>202</v>
      </c>
      <c r="AW1" s="4" t="s">
        <v>203</v>
      </c>
    </row>
    <row r="2" s="4" customFormat="true" ht="19.9" hidden="false" customHeight="true" outlineLevel="0" collapsed="false">
      <c r="A2" s="3" t="s">
        <v>7</v>
      </c>
      <c r="B2" s="4" t="s">
        <v>31</v>
      </c>
      <c r="C2" s="4" t="s">
        <v>32</v>
      </c>
      <c r="D2" s="4" t="s">
        <v>33</v>
      </c>
      <c r="E2" s="4" t="str">
        <f aca="false">VLOOKUP(A2,Nomenclature!$D$1:$E$9,2,0)</f>
        <v>01</v>
      </c>
      <c r="F2" s="4" t="str">
        <f aca="false">VLOOKUP(B2,Nomenclature!$J$1:$K$97,2,0)</f>
        <v>42</v>
      </c>
      <c r="G2" s="4" t="str">
        <f aca="false">VLOOKUP(C2,Nomenclature!$M$1:$N$21,2,0)</f>
        <v>01</v>
      </c>
      <c r="H2" s="4" t="str">
        <f aca="false">VLOOKUP(D2,Nomenclature!$O$25:$P$31,2,0)</f>
        <v>01</v>
      </c>
      <c r="I2" s="4" t="str">
        <f aca="false">CONCATENATE(E2,F2)</f>
        <v>0142</v>
      </c>
      <c r="J2" s="4" t="str">
        <f aca="false">CONCATENATE(E2,F2,G2,H2)</f>
        <v>01420101</v>
      </c>
      <c r="K2" s="4" t="n">
        <v>21.5340518239234</v>
      </c>
      <c r="L2" s="4" t="n">
        <v>25</v>
      </c>
      <c r="M2" s="4" t="n">
        <v>154.230139094057</v>
      </c>
      <c r="N2" s="4" t="n">
        <v>0.637420160060837</v>
      </c>
      <c r="O2" s="4" t="n">
        <v>0.022568086050229</v>
      </c>
      <c r="P2" s="4" t="n">
        <f aca="false">VLOOKUP(D2,'paramètres CI'!$A$1:$B$6,2,0)</f>
        <v>0.033584731604575</v>
      </c>
      <c r="Q2" s="4" t="n">
        <f aca="false">M2*P2/N2</f>
        <v>8.12615940216858</v>
      </c>
      <c r="R2" s="7" t="n">
        <f aca="false">1/(1+0.04)*(1 - (1/(1+0.04))^L2)/(1-1/(1+0.04))</f>
        <v>15.6220799436509</v>
      </c>
      <c r="S2" s="4" t="n">
        <f aca="false">K2/R2</f>
        <v>1.37843692399457</v>
      </c>
      <c r="T2" s="4" t="n">
        <f aca="false">Q2+S2</f>
        <v>9.50459632616315</v>
      </c>
      <c r="U2" s="4" t="n">
        <f aca="false">T2 + Z2</f>
        <v>5.2123952458828</v>
      </c>
      <c r="V2" s="4" t="str">
        <f aca="false">VLOOKUP(I2,'CI ref gaz'!$I$1:$AM$97,1,0)</f>
        <v>0142</v>
      </c>
      <c r="W2" s="4" t="n">
        <f aca="false">VLOOKUP(I2,'CI ref gaz'!$I$1:$AM$97,14,0)</f>
        <v>-2</v>
      </c>
      <c r="X2" s="4" t="n">
        <f aca="false">VLOOKUP(I2,'CI ref gaz'!$I$1:$AM$97,13,0)</f>
        <v>3.59283101160308</v>
      </c>
      <c r="Y2" s="5" t="n">
        <f aca="false">VLOOKUP(I2,'CI ref gaz'!$I$1:$AM$97,7,0)</f>
        <v>0.442893313394724</v>
      </c>
      <c r="Z2" s="4" t="n">
        <f aca="false">X2*(O2/Y2)^(-1/8)-T2</f>
        <v>-4.29220108028035</v>
      </c>
      <c r="AA2" s="4" t="n">
        <f aca="false">Z2^2</f>
        <v>18.4229901135598</v>
      </c>
      <c r="AB2" s="5" t="n">
        <f aca="false">Z2/U2</f>
        <v>-0.823460401179419</v>
      </c>
      <c r="AC2" s="4" t="n">
        <f aca="false">U2^-('paramètres CI'!$B$19)</f>
        <v>1.83527555470682E-006</v>
      </c>
      <c r="AD2" s="4" t="n">
        <f aca="false">SUMIFS($AC$2:$AC$1250,$I$2:$I$1250,V2)</f>
        <v>8.13217191135354E-005</v>
      </c>
      <c r="AE2" s="4" t="n">
        <f aca="false">AC2/AD2</f>
        <v>0.022568086050229</v>
      </c>
      <c r="AF2" s="4" t="n">
        <f aca="false">AE2-O2</f>
        <v>0</v>
      </c>
      <c r="AG2" s="4" t="n">
        <f aca="false">VLOOKUP(I2,BesoinU!$F$1:$L$99,3,0)</f>
        <v>30.9635835348302</v>
      </c>
      <c r="AH2" s="19" t="n">
        <f aca="false">VLOOKUP(J2,bibliRdtCHauff!$G$2:$K$1398,4,0)</f>
        <v>23.340074954646</v>
      </c>
      <c r="AI2" s="19" t="n">
        <f aca="false">VLOOKUP(J2,bibliRdtCHauff!$G$2:$K$1398,3,0)</f>
        <v>0.660434930888735</v>
      </c>
      <c r="AJ2" s="4" t="n">
        <f aca="false">VLOOKUP(D2,'paramètres CI'!$A$1:$C$6,3,0)</f>
        <v>0.0509473684210526</v>
      </c>
      <c r="AK2" s="4" t="n">
        <f aca="false">AJ2*AG2/AI2</f>
        <v>2.38859730793191</v>
      </c>
      <c r="AL2" s="4" t="n">
        <f aca="false">AK2+AH2/R2</f>
        <v>3.88264131736177</v>
      </c>
      <c r="AM2" s="4" t="n">
        <f aca="false">AL2+Z2</f>
        <v>-0.409559762918574</v>
      </c>
      <c r="AN2" s="4" t="n">
        <f aca="false">AM2^-'paramètres CI'!$B$19</f>
        <v>1263.16980762338</v>
      </c>
      <c r="AO2" s="4" t="n">
        <f aca="false">SUMIFS($AN$2:$AN$1250,$I$2:$I$1250,V2)</f>
        <v>14068.921177301</v>
      </c>
      <c r="AP2" s="5" t="n">
        <f aca="false">AN2/AO2</f>
        <v>0.0897844114487896</v>
      </c>
      <c r="AQ2" s="6" t="n">
        <f aca="false">AP2-O2</f>
        <v>0.0672163253985606</v>
      </c>
      <c r="AR2" s="20" t="n">
        <f aca="false">VLOOKUP(I2,entreesparc!$A$13:$H$110,8,0)*AP2</f>
        <v>35302.0712475485</v>
      </c>
      <c r="AS2" s="7" t="n">
        <f aca="false">M2*AJ2/AI2+AH2/R2</f>
        <v>13.3916880475507</v>
      </c>
      <c r="AT2" s="4" t="n">
        <f aca="false">AS2+Z2</f>
        <v>9.09948696727036</v>
      </c>
      <c r="AU2" s="4" t="n">
        <f aca="false">AT2^-'paramètres CI'!$B$19</f>
        <v>2.12747635254956E-008</v>
      </c>
      <c r="AV2" s="4" t="n">
        <f aca="false">SUMIFS($AU$2:$AU$1250,$I$2:$I$1250,V2)</f>
        <v>2.04124419763158E-005</v>
      </c>
      <c r="AW2" s="5" t="n">
        <f aca="false">AU2/AV2</f>
        <v>0.00104224489897781</v>
      </c>
      <c r="AX2" s="7" t="n">
        <f aca="false">SUMIFS($AP$2:$AP$1250,$I$2:$I$1250,V2)</f>
        <v>1</v>
      </c>
    </row>
    <row r="3" customFormat="false" ht="15.8" hidden="false" customHeight="false" outlineLevel="0" collapsed="false">
      <c r="A3" s="8" t="s">
        <v>7</v>
      </c>
      <c r="B3" s="0" t="s">
        <v>31</v>
      </c>
      <c r="C3" s="0" t="s">
        <v>32</v>
      </c>
      <c r="D3" s="0" t="s">
        <v>34</v>
      </c>
      <c r="E3" s="0" t="str">
        <f aca="false">VLOOKUP(A3,Nomenclature!$D$1:$E$9,2,0)</f>
        <v>01</v>
      </c>
      <c r="F3" s="0" t="str">
        <f aca="false">VLOOKUP(B3,Nomenclature!$J$1:$K$97,2,0)</f>
        <v>42</v>
      </c>
      <c r="G3" s="0" t="str">
        <f aca="false">VLOOKUP(C3,Nomenclature!$M$1:$N$21,2,0)</f>
        <v>01</v>
      </c>
      <c r="H3" s="0" t="str">
        <f aca="false">VLOOKUP(D3,Nomenclature!$O$25:$P$31,2,0)</f>
        <v>06</v>
      </c>
      <c r="I3" s="1" t="str">
        <f aca="false">CONCATENATE(E3,F3)</f>
        <v>0142</v>
      </c>
      <c r="J3" s="0" t="str">
        <f aca="false">CONCATENATE(E3,F3,G3,H3)</f>
        <v>01420106</v>
      </c>
      <c r="K3" s="0" t="n">
        <v>21.3034712000329</v>
      </c>
      <c r="L3" s="0" t="n">
        <v>25</v>
      </c>
      <c r="M3" s="0" t="n">
        <v>183.088040055196</v>
      </c>
      <c r="N3" s="0" t="n">
        <v>0.64942465204819</v>
      </c>
      <c r="O3" s="0" t="n">
        <v>0.0626123709395426</v>
      </c>
      <c r="P3" s="4" t="n">
        <f aca="false">VLOOKUP(D3,'paramètres CI'!$A$1:$B$6,2,0)</f>
        <v>0.0424847883250769</v>
      </c>
      <c r="Q3" s="17" t="n">
        <f aca="false">M3*P3/N3</f>
        <v>11.9774582040674</v>
      </c>
      <c r="R3" s="9" t="n">
        <f aca="false">1/(1+0.04)*(1 - (1/(1+0.04))^L3)/(1-1/(1+0.04))</f>
        <v>15.6220799436509</v>
      </c>
      <c r="S3" s="17" t="n">
        <f aca="false">K3/R3</f>
        <v>1.36367700567882</v>
      </c>
      <c r="T3" s="17" t="n">
        <f aca="false">Q3+S3</f>
        <v>13.3411352097462</v>
      </c>
      <c r="U3" s="0" t="n">
        <f aca="false">T3 + Z3</f>
        <v>4.5881928358232</v>
      </c>
      <c r="V3" s="4" t="str">
        <f aca="false">VLOOKUP(I3,'CI ref gaz'!$I$1:$AM$97,1,0)</f>
        <v>0142</v>
      </c>
      <c r="W3" s="0" t="n">
        <f aca="false">VLOOKUP(I3,'CI ref gaz'!$I$1:$AM$97,14,0)</f>
        <v>-2</v>
      </c>
      <c r="X3" s="1" t="n">
        <f aca="false">VLOOKUP(I3,'CI ref gaz'!$I$1:$AM$97,13,0)</f>
        <v>3.59283101160308</v>
      </c>
      <c r="Y3" s="2" t="n">
        <f aca="false">VLOOKUP(I3,'CI ref gaz'!$I$1:$AM$97,7,0)</f>
        <v>0.442893313394724</v>
      </c>
      <c r="Z3" s="17" t="n">
        <f aca="false">X3*(O3/Y3)^(-1/8)-T3</f>
        <v>-8.75294237392303</v>
      </c>
      <c r="AA3" s="17" t="n">
        <f aca="false">Z3^2</f>
        <v>76.6140002012173</v>
      </c>
      <c r="AB3" s="18" t="n">
        <f aca="false">Z3/U3</f>
        <v>-1.90771022211245</v>
      </c>
      <c r="AC3" s="17" t="n">
        <f aca="false">U3^-('paramètres CI'!$B$19)</f>
        <v>5.09174564257797E-006</v>
      </c>
      <c r="AD3" s="4" t="n">
        <f aca="false">SUMIFS($AC$2:$AC$1250,$I$2:$I$1250,V3)</f>
        <v>8.13217191135354E-005</v>
      </c>
      <c r="AE3" s="4" t="n">
        <f aca="false">AC3/AD3</f>
        <v>0.0626123709395425</v>
      </c>
      <c r="AF3" s="17" t="n">
        <f aca="false">AE3-O3</f>
        <v>0</v>
      </c>
      <c r="AG3" s="4" t="n">
        <f aca="false">VLOOKUP(I3,BesoinU!$F$1:$L$99,3,0)</f>
        <v>30.9635835348302</v>
      </c>
      <c r="AH3" s="19" t="n">
        <f aca="false">VLOOKUP(J3,bibliRdtCHauff!$G$2:$K$1398,4,0)</f>
        <v>22.7213704444822</v>
      </c>
      <c r="AI3" s="19" t="n">
        <f aca="false">VLOOKUP(J3,bibliRdtCHauff!$G$2:$K$1398,3,0)</f>
        <v>0.673090327300143</v>
      </c>
      <c r="AJ3" s="4" t="n">
        <f aca="false">VLOOKUP(D3,'paramètres CI'!$A$1:$C$6,3)</f>
        <v>0.0591</v>
      </c>
      <c r="AK3" s="4" t="n">
        <f aca="false">AJ3*AG3/AI3</f>
        <v>2.71872542612317</v>
      </c>
      <c r="AL3" s="4" t="n">
        <f aca="false">AK3+AH3/R3</f>
        <v>4.17316494547261</v>
      </c>
      <c r="AM3" s="4" t="n">
        <f aca="false">AL3+Z3</f>
        <v>-4.57977742845041</v>
      </c>
      <c r="AN3" s="4" t="n">
        <f aca="false">AM3^-'paramètres CI'!$B$19</f>
        <v>5.16707804483241E-006</v>
      </c>
      <c r="AO3" s="4" t="n">
        <f aca="false">SUMIFS($AN$2:$AN$1250,$I$2:$I$1250,V3)</f>
        <v>14068.921177301</v>
      </c>
      <c r="AP3" s="5" t="n">
        <f aca="false">AN3/AO3</f>
        <v>3.67268959696004E-010</v>
      </c>
      <c r="AQ3" s="6" t="n">
        <f aca="false">AP3-O3</f>
        <v>-0.0626123705722736</v>
      </c>
      <c r="AR3" s="20" t="n">
        <f aca="false">VLOOKUP(I3,entreesparc!$A$13:$H$110,8,0)*AP3</f>
        <v>0.000144405412621059</v>
      </c>
      <c r="AS3" s="7" t="n">
        <f aca="false">M3*AJ3/AI3+AH3/R3</f>
        <v>17.5302955053723</v>
      </c>
      <c r="AT3" s="4" t="n">
        <f aca="false">AS3+Z3</f>
        <v>8.77735313144926</v>
      </c>
      <c r="AU3" s="4" t="n">
        <f aca="false">AT3^-'paramètres CI'!$B$19</f>
        <v>2.83851654304692E-008</v>
      </c>
      <c r="AV3" s="4" t="n">
        <f aca="false">SUMIFS($AU$2:$AU$1250,$I$2:$I$1250,V3)</f>
        <v>2.04124419763158E-005</v>
      </c>
      <c r="AW3" s="5" t="n">
        <f aca="false">AU3/AV3</f>
        <v>0.00139058156115784</v>
      </c>
      <c r="AX3" s="7" t="n">
        <f aca="false">SUMIFS($AP$2:$AP$1250,$I$2:$I$1250,V3)</f>
        <v>1</v>
      </c>
    </row>
    <row r="4" customFormat="false" ht="15.8" hidden="false" customHeight="false" outlineLevel="0" collapsed="false">
      <c r="A4" s="8" t="s">
        <v>7</v>
      </c>
      <c r="B4" s="0" t="s">
        <v>31</v>
      </c>
      <c r="C4" s="0" t="s">
        <v>35</v>
      </c>
      <c r="D4" s="0" t="s">
        <v>33</v>
      </c>
      <c r="E4" s="0" t="str">
        <f aca="false">VLOOKUP(A4,Nomenclature!$D$1:$E$9,2,0)</f>
        <v>01</v>
      </c>
      <c r="F4" s="0" t="str">
        <f aca="false">VLOOKUP(B4,Nomenclature!$J$1:$K$97,2,0)</f>
        <v>42</v>
      </c>
      <c r="G4" s="0" t="str">
        <f aca="false">VLOOKUP(C4,Nomenclature!$M$1:$N$21,2,0)</f>
        <v>21</v>
      </c>
      <c r="H4" s="0" t="str">
        <f aca="false">VLOOKUP(D4,Nomenclature!$O$25:$P$31,2,0)</f>
        <v>01</v>
      </c>
      <c r="I4" s="1" t="str">
        <f aca="false">CONCATENATE(E4,F4)</f>
        <v>0142</v>
      </c>
      <c r="J4" s="0" t="str">
        <f aca="false">CONCATENATE(E4,F4,G4,H4)</f>
        <v>01422101</v>
      </c>
      <c r="K4" s="0" t="n">
        <v>26.9175647799042</v>
      </c>
      <c r="L4" s="0" t="n">
        <v>25</v>
      </c>
      <c r="M4" s="0" t="n">
        <v>154.230139094057</v>
      </c>
      <c r="N4" s="0" t="n">
        <v>0.764904192073004</v>
      </c>
      <c r="O4" s="0" t="n">
        <v>9.99400359784131E-005</v>
      </c>
      <c r="P4" s="4" t="n">
        <f aca="false">VLOOKUP(D4,'paramètres CI'!$A$1:$B$6,2,0)</f>
        <v>0.033584731604575</v>
      </c>
      <c r="Q4" s="17" t="n">
        <f aca="false">M4*P4/N4</f>
        <v>6.77179950180715</v>
      </c>
      <c r="R4" s="9" t="n">
        <f aca="false">1/(1+0.04)*(1 - (1/(1+0.04))^L4)/(1-1/(1+0.04))</f>
        <v>15.6220799436509</v>
      </c>
      <c r="S4" s="17" t="n">
        <f aca="false">K4/R4</f>
        <v>1.72304615499321</v>
      </c>
      <c r="T4" s="17" t="n">
        <f aca="false">Q4+S4</f>
        <v>8.49484565680036</v>
      </c>
      <c r="U4" s="0" t="n">
        <f aca="false">T4 + Z4</f>
        <v>10.2625844390941</v>
      </c>
      <c r="V4" s="4" t="str">
        <f aca="false">VLOOKUP(I4,'CI ref gaz'!$I$1:$AM$97,1,0)</f>
        <v>0142</v>
      </c>
      <c r="W4" s="0" t="n">
        <f aca="false">VLOOKUP(I4,'CI ref gaz'!$I$1:$AM$97,14,0)</f>
        <v>-2</v>
      </c>
      <c r="X4" s="1" t="n">
        <f aca="false">VLOOKUP(I4,'CI ref gaz'!$I$1:$AM$97,13,0)</f>
        <v>3.59283101160308</v>
      </c>
      <c r="Y4" s="2" t="n">
        <f aca="false">VLOOKUP(I4,'CI ref gaz'!$I$1:$AM$97,7,0)</f>
        <v>0.442893313394724</v>
      </c>
      <c r="Z4" s="17" t="n">
        <f aca="false">X4*(O4/Y4)^(-1/8)-T4</f>
        <v>1.76773878229371</v>
      </c>
      <c r="AA4" s="17" t="n">
        <f aca="false">Z4^2</f>
        <v>3.12490040242525</v>
      </c>
      <c r="AB4" s="18" t="n">
        <f aca="false">Z4/U4</f>
        <v>0.172250839229125</v>
      </c>
      <c r="AC4" s="17" t="n">
        <f aca="false">U4^-('paramètres CI'!$B$19)</f>
        <v>8.12729553403314E-009</v>
      </c>
      <c r="AD4" s="4" t="n">
        <f aca="false">SUMIFS($AC$2:$AC$1250,$I$2:$I$1250,V4)</f>
        <v>8.13217191135354E-005</v>
      </c>
      <c r="AE4" s="4" t="n">
        <f aca="false">AC4/AD4</f>
        <v>9.99400359784132E-005</v>
      </c>
      <c r="AF4" s="17" t="n">
        <f aca="false">AE4-O4</f>
        <v>0</v>
      </c>
      <c r="AG4" s="4" t="n">
        <f aca="false">VLOOKUP(I4,BesoinU!$F$1:$L$99,3,0)</f>
        <v>30.9635835348302</v>
      </c>
      <c r="AH4" s="19" t="n">
        <f aca="false">VLOOKUP(J4,bibliRdtCHauff!$G$2:$K$1398,4,0)</f>
        <v>27.7858035174358</v>
      </c>
      <c r="AI4" s="19" t="n">
        <f aca="false">VLOOKUP(J4,bibliRdtCHauff!$G$2:$K$1398,3,0)</f>
        <v>0.762040304871617</v>
      </c>
      <c r="AJ4" s="4" t="n">
        <f aca="false">VLOOKUP(D4,'paramètres CI'!$A$1:$C$6,3)</f>
        <v>0.0509473684210526</v>
      </c>
      <c r="AK4" s="4" t="n">
        <f aca="false">AJ4*AG4/AI4</f>
        <v>2.07011766687433</v>
      </c>
      <c r="AL4" s="4" t="n">
        <f aca="false">AK4+AH4/R4</f>
        <v>3.84874148762417</v>
      </c>
      <c r="AM4" s="4" t="n">
        <f aca="false">AL4+Z4</f>
        <v>5.61648026991788</v>
      </c>
      <c r="AN4" s="4" t="n">
        <f aca="false">AM4^-'paramètres CI'!$B$19</f>
        <v>1.00991796849799E-006</v>
      </c>
      <c r="AO4" s="4" t="n">
        <f aca="false">SUMIFS($AN$2:$AN$1250,$I$2:$I$1250,V4)</f>
        <v>14068.921177301</v>
      </c>
      <c r="AP4" s="5" t="n">
        <f aca="false">AN4/AO4</f>
        <v>7.17836112499806E-011</v>
      </c>
      <c r="AQ4" s="6" t="n">
        <f aca="false">AP4-O4</f>
        <v>-9.99399641948018E-005</v>
      </c>
      <c r="AR4" s="20" t="n">
        <f aca="false">VLOOKUP(I4,entreesparc!$A$13:$H$110,8,0)*AP4</f>
        <v>2.82243890432865E-005</v>
      </c>
      <c r="AS4" s="7" t="n">
        <f aca="false">M4*AJ4/AI4+AH4/R4</f>
        <v>12.0899153204546</v>
      </c>
      <c r="AT4" s="4" t="n">
        <f aca="false">AS4+Z4</f>
        <v>13.8576541027483</v>
      </c>
      <c r="AU4" s="4" t="n">
        <f aca="false">AT4^-'paramètres CI'!$B$19</f>
        <v>7.35329967382919E-010</v>
      </c>
      <c r="AV4" s="4" t="n">
        <f aca="false">SUMIFS($AU$2:$AU$1250,$I$2:$I$1250,V4)</f>
        <v>2.04124419763158E-005</v>
      </c>
      <c r="AW4" s="5" t="n">
        <f aca="false">AU4/AV4</f>
        <v>3.6023615804327E-005</v>
      </c>
      <c r="AX4" s="7" t="n">
        <f aca="false">SUMIFS($AP$2:$AP$1250,$I$2:$I$1250,V4)</f>
        <v>1</v>
      </c>
    </row>
    <row r="5" customFormat="false" ht="13.8" hidden="false" customHeight="false" outlineLevel="0" collapsed="false">
      <c r="A5" s="8" t="s">
        <v>7</v>
      </c>
      <c r="B5" s="0" t="s">
        <v>31</v>
      </c>
      <c r="C5" s="0" t="s">
        <v>35</v>
      </c>
      <c r="D5" s="0" t="s">
        <v>34</v>
      </c>
      <c r="E5" s="0" t="str">
        <f aca="false">VLOOKUP(A5,Nomenclature!$D$1:$E$9,2,0)</f>
        <v>01</v>
      </c>
      <c r="F5" s="0" t="str">
        <f aca="false">VLOOKUP(B5,Nomenclature!$J$1:$K$97,2,0)</f>
        <v>42</v>
      </c>
      <c r="G5" s="0" t="str">
        <f aca="false">VLOOKUP(C5,Nomenclature!$M$1:$N$21,2,0)</f>
        <v>21</v>
      </c>
      <c r="H5" s="0" t="str">
        <f aca="false">VLOOKUP(D5,Nomenclature!$O$25:$P$31,2,0)</f>
        <v>06</v>
      </c>
      <c r="I5" s="1" t="str">
        <f aca="false">CONCATENATE(E5,F5)</f>
        <v>0142</v>
      </c>
      <c r="J5" s="0" t="str">
        <f aca="false">CONCATENATE(E5,F5,G5,H5)</f>
        <v>01422106</v>
      </c>
      <c r="K5" s="0" t="n">
        <v>26.6293390000412</v>
      </c>
      <c r="L5" s="0" t="n">
        <v>25</v>
      </c>
      <c r="M5" s="0" t="n">
        <v>183.088040055196</v>
      </c>
      <c r="N5" s="0" t="n">
        <v>0.779309582457829</v>
      </c>
      <c r="O5" s="0" t="n">
        <v>9.99400359784131E-005</v>
      </c>
      <c r="P5" s="4" t="n">
        <f aca="false">VLOOKUP(D5,'paramètres CI'!$A$1:$B$6,2,0)</f>
        <v>0.0424847883250769</v>
      </c>
      <c r="Q5" s="17" t="n">
        <f aca="false">M5*P5/N5</f>
        <v>9.98121517005615</v>
      </c>
      <c r="R5" s="9" t="n">
        <f aca="false">1/(1+0.04)*(1 - (1/(1+0.04))^L5)/(1-1/(1+0.04))</f>
        <v>15.6220799436509</v>
      </c>
      <c r="S5" s="17" t="n">
        <f aca="false">K5/R5</f>
        <v>1.70459625709852</v>
      </c>
      <c r="T5" s="17" t="n">
        <f aca="false">Q5+S5</f>
        <v>11.6858114271547</v>
      </c>
      <c r="U5" s="0" t="n">
        <f aca="false">T5 + Z5</f>
        <v>10.2625844390941</v>
      </c>
      <c r="V5" s="4" t="str">
        <f aca="false">VLOOKUP(I5,'CI ref gaz'!$I$1:$AM$97,1,0)</f>
        <v>0142</v>
      </c>
      <c r="W5" s="0" t="n">
        <f aca="false">VLOOKUP(I5,'CI ref gaz'!$I$1:$AM$97,14,0)</f>
        <v>-2</v>
      </c>
      <c r="X5" s="1" t="n">
        <f aca="false">VLOOKUP(I5,'CI ref gaz'!$I$1:$AM$97,13,0)</f>
        <v>3.59283101160308</v>
      </c>
      <c r="Y5" s="2" t="n">
        <f aca="false">VLOOKUP(I5,'CI ref gaz'!$I$1:$AM$97,7,0)</f>
        <v>0.442893313394724</v>
      </c>
      <c r="Z5" s="17" t="n">
        <f aca="false">X5*(O5/Y5)^(-1/8)-T5</f>
        <v>-1.4232269880606</v>
      </c>
      <c r="AA5" s="17" t="n">
        <f aca="false">Z5^2</f>
        <v>2.02557505954405</v>
      </c>
      <c r="AB5" s="18" t="n">
        <f aca="false">Z5/U5</f>
        <v>-0.138681147668709</v>
      </c>
      <c r="AC5" s="17" t="n">
        <f aca="false">U5^-('paramètres CI'!$B$19)</f>
        <v>8.12729553403314E-009</v>
      </c>
      <c r="AD5" s="4" t="n">
        <f aca="false">SUMIFS($AC$2:$AC$1250,$I$2:$I$1250,V5)</f>
        <v>8.13217191135354E-005</v>
      </c>
      <c r="AE5" s="4" t="n">
        <f aca="false">AC5/AD5</f>
        <v>9.99400359784132E-005</v>
      </c>
      <c r="AF5" s="17" t="n">
        <f aca="false">AE5-O5</f>
        <v>0</v>
      </c>
      <c r="AG5" s="4" t="n">
        <f aca="false">VLOOKUP(I5,BesoinU!$F$1:$L$99,3,0)</f>
        <v>30.9635835348302</v>
      </c>
      <c r="AH5" s="19" t="n">
        <f aca="false">VLOOKUP(J5,bibliRdtCHauff!$G$2:$K$1398,4,0)</f>
        <v>27.0492505291454</v>
      </c>
      <c r="AI5" s="19" t="n">
        <f aca="false">VLOOKUP(J5,bibliRdtCHauff!$G$2:$K$1398,3,0)</f>
        <v>0.776642685346319</v>
      </c>
      <c r="AJ5" s="4" t="n">
        <f aca="false">VLOOKUP(D5,'paramètres CI'!$A$1:$C$6,3)</f>
        <v>0.0591</v>
      </c>
      <c r="AK5" s="4" t="n">
        <f aca="false">AJ5*AG5/AI5</f>
        <v>2.35622870264008</v>
      </c>
      <c r="AL5" s="4" t="n">
        <f aca="false">AK5+AH5/R5</f>
        <v>4.08770432091322</v>
      </c>
      <c r="AM5" s="4" t="n">
        <f aca="false">AL5+Z5</f>
        <v>2.66447733285262</v>
      </c>
      <c r="AN5" s="4" t="n">
        <f aca="false">AM5^-'paramètres CI'!$B$19</f>
        <v>0.000393644112348492</v>
      </c>
      <c r="AO5" s="4" t="n">
        <f aca="false">SUMIFS($AN$2:$AN$1250,$I$2:$I$1250,V5)</f>
        <v>14068.921177301</v>
      </c>
      <c r="AP5" s="5" t="n">
        <f aca="false">AN5/AO5</f>
        <v>2.79796942059498E-008</v>
      </c>
      <c r="AQ5" s="6" t="n">
        <f aca="false">AP5-O5</f>
        <v>-9.99120562842072E-005</v>
      </c>
      <c r="AR5" s="20" t="n">
        <f aca="false">VLOOKUP(I5,entreesparc!$A$13:$H$110,8,0)*AP5</f>
        <v>0.0110012544761898</v>
      </c>
      <c r="AS5" s="7" t="n">
        <f aca="false">M5*AJ5/AI5+AH5/R5</f>
        <v>15.6638841394929</v>
      </c>
      <c r="AT5" s="4" t="n">
        <f aca="false">AS5+Z5</f>
        <v>14.2406571514323</v>
      </c>
      <c r="AU5" s="4" t="n">
        <f aca="false">AT5^-'paramètres CI'!$B$19</f>
        <v>5.91234480229515E-010</v>
      </c>
      <c r="AV5" s="4" t="n">
        <f aca="false">SUMIFS($AU$2:$AU$1250,$I$2:$I$1250,V5)</f>
        <v>2.04124419763158E-005</v>
      </c>
      <c r="AW5" s="5" t="n">
        <f aca="false">AU5/AV5</f>
        <v>2.89644169431327E-005</v>
      </c>
      <c r="AX5" s="7" t="n">
        <f aca="false">SUMIFS($AP$2:$AP$1250,$I$2:$I$1250,V5)</f>
        <v>1</v>
      </c>
    </row>
    <row r="6" customFormat="false" ht="15.8" hidden="false" customHeight="false" outlineLevel="0" collapsed="false">
      <c r="A6" s="8" t="s">
        <v>7</v>
      </c>
      <c r="B6" s="0" t="s">
        <v>31</v>
      </c>
      <c r="C6" s="0" t="s">
        <v>36</v>
      </c>
      <c r="D6" s="0" t="s">
        <v>37</v>
      </c>
      <c r="E6" s="0" t="str">
        <f aca="false">VLOOKUP(A6,Nomenclature!$D$1:$E$9,2,0)</f>
        <v>01</v>
      </c>
      <c r="F6" s="0" t="str">
        <f aca="false">VLOOKUP(B6,Nomenclature!$J$1:$K$97,2,0)</f>
        <v>42</v>
      </c>
      <c r="G6" s="0" t="str">
        <f aca="false">VLOOKUP(C6,Nomenclature!$M$1:$N$21,2,0)</f>
        <v>23</v>
      </c>
      <c r="H6" s="0" t="str">
        <f aca="false">VLOOKUP(D6,Nomenclature!$O$25:$P$31,2,0)</f>
        <v>03</v>
      </c>
      <c r="I6" s="1" t="str">
        <f aca="false">CONCATENATE(E6,F6)</f>
        <v>0142</v>
      </c>
      <c r="J6" s="0" t="str">
        <f aca="false">CONCATENATE(E6,F6,G6,H6)</f>
        <v>01422303</v>
      </c>
      <c r="K6" s="0" t="n">
        <v>14.7935991895081</v>
      </c>
      <c r="L6" s="0" t="n">
        <v>20</v>
      </c>
      <c r="M6" s="0" t="n">
        <v>158.498334052588</v>
      </c>
      <c r="N6" s="0" t="n">
        <v>0.720201467643463</v>
      </c>
      <c r="O6" s="0" t="n">
        <v>9.99400359784131E-005</v>
      </c>
      <c r="P6" s="4" t="n">
        <f aca="false">VLOOKUP(D6,'paramètres CI'!$A$1:$B$6,2,0)</f>
        <v>0.0385046990211696</v>
      </c>
      <c r="Q6" s="17" t="n">
        <f aca="false">M6*P6/N6</f>
        <v>8.47392142648752</v>
      </c>
      <c r="R6" s="9" t="n">
        <f aca="false">1/(1+0.04)*(1 - (1/(1+0.04))^L6)/(1-1/(1+0.04))</f>
        <v>13.5903263449677</v>
      </c>
      <c r="S6" s="17" t="n">
        <f aca="false">K6/R6</f>
        <v>1.08853892202419</v>
      </c>
      <c r="T6" s="17" t="n">
        <f aca="false">Q6+S6</f>
        <v>9.56246034851171</v>
      </c>
      <c r="U6" s="0" t="n">
        <f aca="false">T6 + Z6</f>
        <v>10.2625844390941</v>
      </c>
      <c r="V6" s="4" t="str">
        <f aca="false">VLOOKUP(I6,'CI ref gaz'!$I$1:$AM$97,1,0)</f>
        <v>0142</v>
      </c>
      <c r="W6" s="0" t="n">
        <f aca="false">VLOOKUP(I6,'CI ref gaz'!$I$1:$AM$97,14,0)</f>
        <v>-2</v>
      </c>
      <c r="X6" s="1" t="n">
        <f aca="false">VLOOKUP(I6,'CI ref gaz'!$I$1:$AM$97,13,0)</f>
        <v>3.59283101160308</v>
      </c>
      <c r="Y6" s="2" t="n">
        <f aca="false">VLOOKUP(I6,'CI ref gaz'!$I$1:$AM$97,7,0)</f>
        <v>0.442893313394724</v>
      </c>
      <c r="Z6" s="17" t="n">
        <f aca="false">X6*(O6/Y6)^(-1/8)-T6</f>
        <v>0.700124090582365</v>
      </c>
      <c r="AA6" s="17" t="n">
        <f aca="false">Z6^2</f>
        <v>0.490173742213784</v>
      </c>
      <c r="AB6" s="18" t="n">
        <f aca="false">Z6/U6</f>
        <v>0.0682210309437579</v>
      </c>
      <c r="AC6" s="17" t="n">
        <f aca="false">U6^-('paramètres CI'!$B$19)</f>
        <v>8.12729553403314E-009</v>
      </c>
      <c r="AD6" s="4" t="n">
        <f aca="false">SUMIFS($AC$2:$AC$1250,$I$2:$I$1250,V6)</f>
        <v>8.13217191135354E-005</v>
      </c>
      <c r="AE6" s="4" t="n">
        <f aca="false">AC6/AD6</f>
        <v>9.99400359784132E-005</v>
      </c>
      <c r="AF6" s="17" t="n">
        <f aca="false">AE6-O6</f>
        <v>0</v>
      </c>
      <c r="AG6" s="4" t="n">
        <f aca="false">VLOOKUP(I6,BesoinU!$F$1:$L$99,3,0)</f>
        <v>30.9635835348302</v>
      </c>
      <c r="AH6" s="19" t="n">
        <f aca="false">VLOOKUP(J6,bibliRdtCHauff!$G$2:$K$1398,4,0)</f>
        <v>15.3368777354426</v>
      </c>
      <c r="AI6" s="19" t="n">
        <f aca="false">VLOOKUP(J6,bibliRdtCHauff!$G$2:$K$1398,3,0)</f>
        <v>0.720307631785739</v>
      </c>
      <c r="AJ6" s="4" t="n">
        <f aca="false">VLOOKUP(D6,'paramètres CI'!$A$1:$C$6,3)</f>
        <v>0.0763929293534506</v>
      </c>
      <c r="AK6" s="4" t="n">
        <f aca="false">AJ6*AG6/AI6</f>
        <v>3.28387309133711</v>
      </c>
      <c r="AL6" s="4" t="n">
        <f aca="false">AK6+AH6/R6</f>
        <v>4.41238739968716</v>
      </c>
      <c r="AM6" s="4" t="n">
        <f aca="false">AL6+Z6</f>
        <v>5.11251149026952</v>
      </c>
      <c r="AN6" s="4" t="n">
        <f aca="false">AM6^-'paramètres CI'!$B$19</f>
        <v>2.14252364403088E-006</v>
      </c>
      <c r="AO6" s="4" t="n">
        <f aca="false">SUMIFS($AN$2:$AN$1250,$I$2:$I$1250,V6)</f>
        <v>14068.921177301</v>
      </c>
      <c r="AP6" s="5" t="n">
        <f aca="false">AN6/AO6</f>
        <v>1.5228769974827E-010</v>
      </c>
      <c r="AQ6" s="6" t="n">
        <f aca="false">AP6-O6</f>
        <v>-9.99398836907134E-005</v>
      </c>
      <c r="AR6" s="20" t="n">
        <f aca="false">VLOOKUP(I6,entreesparc!$A$13:$H$110,8,0)*AP6</f>
        <v>5.98775571381347E-005</v>
      </c>
      <c r="AS6" s="7" t="n">
        <f aca="false">M6*AJ6/AI6+AH6/R6</f>
        <v>17.9382099184066</v>
      </c>
      <c r="AT6" s="4" t="n">
        <f aca="false">AS6+Z6</f>
        <v>18.638334008989</v>
      </c>
      <c r="AU6" s="4" t="n">
        <f aca="false">AT6^-'paramètres CI'!$B$19</f>
        <v>6.86662417108466E-011</v>
      </c>
      <c r="AV6" s="4" t="n">
        <f aca="false">SUMIFS($AU$2:$AU$1250,$I$2:$I$1250,V6)</f>
        <v>2.04124419763158E-005</v>
      </c>
      <c r="AW6" s="5" t="n">
        <f aca="false">AU6/AV6</f>
        <v>3.36394057068325E-006</v>
      </c>
      <c r="AX6" s="7" t="n">
        <f aca="false">SUMIFS($AP$2:$AP$1250,$I$2:$I$1250,V6)</f>
        <v>1</v>
      </c>
    </row>
    <row r="7" customFormat="false" ht="15.8" hidden="false" customHeight="false" outlineLevel="0" collapsed="false">
      <c r="A7" s="8" t="s">
        <v>7</v>
      </c>
      <c r="B7" s="0" t="s">
        <v>31</v>
      </c>
      <c r="C7" s="0" t="s">
        <v>38</v>
      </c>
      <c r="D7" s="0" t="s">
        <v>39</v>
      </c>
      <c r="E7" s="0" t="str">
        <f aca="false">VLOOKUP(A7,Nomenclature!$D$1:$E$9,2,0)</f>
        <v>01</v>
      </c>
      <c r="F7" s="0" t="str">
        <f aca="false">VLOOKUP(B7,Nomenclature!$J$1:$K$97,2,0)</f>
        <v>42</v>
      </c>
      <c r="G7" s="0" t="str">
        <f aca="false">VLOOKUP(C7,Nomenclature!$M$1:$N$21,2,0)</f>
        <v>24</v>
      </c>
      <c r="H7" s="0" t="str">
        <f aca="false">VLOOKUP(D7,Nomenclature!$O$25:$P$31,2,0)</f>
        <v>04</v>
      </c>
      <c r="I7" s="1" t="str">
        <f aca="false">CONCATENATE(E7,F7)</f>
        <v>0142</v>
      </c>
      <c r="J7" s="0" t="str">
        <f aca="false">CONCATENATE(E7,F7,G7,H7)</f>
        <v>01422404</v>
      </c>
      <c r="K7" s="0" t="n">
        <v>10.4913102745548</v>
      </c>
      <c r="L7" s="0" t="n">
        <v>20</v>
      </c>
      <c r="M7" s="0" t="n">
        <v>151.476159950436</v>
      </c>
      <c r="N7" s="0" t="n">
        <v>0.950520162316615</v>
      </c>
      <c r="O7" s="0" t="n">
        <v>9.99400359784131E-005</v>
      </c>
      <c r="P7" s="4" t="n">
        <f aca="false">VLOOKUP(D7,'paramètres CI'!$A$1:$B$6,2,0)</f>
        <v>0.022045059962018</v>
      </c>
      <c r="Q7" s="17" t="n">
        <f aca="false">M7*P7/N7</f>
        <v>3.51313013790787</v>
      </c>
      <c r="R7" s="9" t="n">
        <f aca="false">1/(1+0.04)*(1 - (1/(1+0.04))^L7)/(1-1/(1+0.04))</f>
        <v>13.5903263449677</v>
      </c>
      <c r="S7" s="17" t="n">
        <f aca="false">K7/R7</f>
        <v>0.771968973242471</v>
      </c>
      <c r="T7" s="17" t="n">
        <f aca="false">Q7+S7</f>
        <v>4.28509911115035</v>
      </c>
      <c r="U7" s="0" t="n">
        <f aca="false">T7 + Z7</f>
        <v>10.2625844390941</v>
      </c>
      <c r="V7" s="4" t="str">
        <f aca="false">VLOOKUP(I7,'CI ref gaz'!$I$1:$AM$97,1,0)</f>
        <v>0142</v>
      </c>
      <c r="W7" s="0" t="n">
        <f aca="false">VLOOKUP(I7,'CI ref gaz'!$I$1:$AM$97,14,0)</f>
        <v>-2</v>
      </c>
      <c r="X7" s="1" t="n">
        <f aca="false">VLOOKUP(I7,'CI ref gaz'!$I$1:$AM$97,13,0)</f>
        <v>3.59283101160308</v>
      </c>
      <c r="Y7" s="2" t="n">
        <f aca="false">VLOOKUP(I7,'CI ref gaz'!$I$1:$AM$97,7,0)</f>
        <v>0.442893313394724</v>
      </c>
      <c r="Z7" s="17" t="n">
        <f aca="false">X7*(O7/Y7)^(-1/8)-T7</f>
        <v>5.97748532794373</v>
      </c>
      <c r="AA7" s="17" t="n">
        <f aca="false">Z7^2</f>
        <v>35.7303308457825</v>
      </c>
      <c r="AB7" s="18" t="n">
        <f aca="false">Z7/U7</f>
        <v>0.582454192062306</v>
      </c>
      <c r="AC7" s="17" t="n">
        <f aca="false">U7^-('paramètres CI'!$B$19)</f>
        <v>8.12729553403314E-009</v>
      </c>
      <c r="AD7" s="4" t="n">
        <f aca="false">SUMIFS($AC$2:$AC$1250,$I$2:$I$1250,V7)</f>
        <v>8.13217191135354E-005</v>
      </c>
      <c r="AE7" s="4" t="n">
        <f aca="false">AC7/AD7</f>
        <v>9.99400359784132E-005</v>
      </c>
      <c r="AF7" s="17" t="n">
        <f aca="false">AE7-O7</f>
        <v>0</v>
      </c>
      <c r="AG7" s="4" t="n">
        <f aca="false">VLOOKUP(I7,BesoinU!$F$1:$L$99,3,0)</f>
        <v>30.9635835348302</v>
      </c>
      <c r="AH7" s="19" t="n">
        <f aca="false">VLOOKUP(J7,bibliRdtCHauff!$G$2:$K$1398,4,0)</f>
        <v>10.6821436305017</v>
      </c>
      <c r="AI7" s="19" t="n">
        <f aca="false">VLOOKUP(J7,bibliRdtCHauff!$G$2:$K$1398,3,0)</f>
        <v>0.950591675293633</v>
      </c>
      <c r="AJ7" s="4" t="n">
        <f aca="false">VLOOKUP(D7,'paramètres CI'!$A$1:$C$6,3)</f>
        <v>0.0386719666666667</v>
      </c>
      <c r="AK7" s="4" t="n">
        <f aca="false">AJ7*AG7/AI7</f>
        <v>1.25966037938385</v>
      </c>
      <c r="AL7" s="4" t="n">
        <f aca="false">AK7+AH7/R7</f>
        <v>2.04567120497797</v>
      </c>
      <c r="AM7" s="4" t="n">
        <f aca="false">AL7+Z7</f>
        <v>8.0231565329217</v>
      </c>
      <c r="AN7" s="4" t="n">
        <f aca="false">AM7^-'paramètres CI'!$B$19</f>
        <v>5.82422141072491E-008</v>
      </c>
      <c r="AO7" s="4" t="n">
        <f aca="false">SUMIFS($AN$2:$AN$1250,$I$2:$I$1250,V7)</f>
        <v>14068.921177301</v>
      </c>
      <c r="AP7" s="5" t="n">
        <f aca="false">AN7/AO7</f>
        <v>4.13977826538812E-012</v>
      </c>
      <c r="AQ7" s="6" t="n">
        <f aca="false">AP7-O7</f>
        <v>-9.99400318386348E-005</v>
      </c>
      <c r="AR7" s="20" t="n">
        <f aca="false">VLOOKUP(I7,entreesparc!$A$13:$H$110,8,0)*AP7</f>
        <v>1.627707359391E-006</v>
      </c>
      <c r="AS7" s="7" t="n">
        <f aca="false">M7*AJ7/AI7+AH7/R7</f>
        <v>6.94836334839364</v>
      </c>
      <c r="AT7" s="4" t="n">
        <f aca="false">AS7+Z7</f>
        <v>12.9258486763374</v>
      </c>
      <c r="AU7" s="4" t="n">
        <f aca="false">AT7^-'paramètres CI'!$B$19</f>
        <v>1.28329783490767E-009</v>
      </c>
      <c r="AV7" s="4" t="n">
        <f aca="false">SUMIFS($AU$2:$AU$1250,$I$2:$I$1250,V7)</f>
        <v>2.04124419763158E-005</v>
      </c>
      <c r="AW7" s="5" t="n">
        <f aca="false">AU7/AV7</f>
        <v>6.28684131176787E-005</v>
      </c>
      <c r="AX7" s="7" t="n">
        <f aca="false">SUMIFS($AP$2:$AP$1250,$I$2:$I$1250,V7)</f>
        <v>1</v>
      </c>
    </row>
    <row r="8" customFormat="false" ht="15.8" hidden="false" customHeight="false" outlineLevel="0" collapsed="false">
      <c r="A8" s="8" t="s">
        <v>7</v>
      </c>
      <c r="B8" s="0" t="s">
        <v>31</v>
      </c>
      <c r="C8" s="0" t="s">
        <v>40</v>
      </c>
      <c r="D8" s="0" t="s">
        <v>37</v>
      </c>
      <c r="E8" s="0" t="str">
        <f aca="false">VLOOKUP(A8,Nomenclature!$D$1:$E$9,2,0)</f>
        <v>01</v>
      </c>
      <c r="F8" s="0" t="str">
        <f aca="false">VLOOKUP(B8,Nomenclature!$J$1:$K$97,2,0)</f>
        <v>42</v>
      </c>
      <c r="G8" s="0" t="str">
        <f aca="false">VLOOKUP(C8,Nomenclature!$M$1:$N$21,2,0)</f>
        <v>03</v>
      </c>
      <c r="H8" s="0" t="str">
        <f aca="false">VLOOKUP(D8,Nomenclature!$O$25:$P$31,2,0)</f>
        <v>03</v>
      </c>
      <c r="I8" s="1" t="str">
        <f aca="false">CONCATENATE(E8,F8)</f>
        <v>0142</v>
      </c>
      <c r="J8" s="0" t="str">
        <f aca="false">CONCATENATE(E8,F8,G8,H8)</f>
        <v>01420303</v>
      </c>
      <c r="K8" s="0" t="n">
        <v>11.8348793516065</v>
      </c>
      <c r="L8" s="0" t="n">
        <v>20</v>
      </c>
      <c r="M8" s="0" t="n">
        <v>158.498334052588</v>
      </c>
      <c r="N8" s="0" t="n">
        <v>0.508932358001474</v>
      </c>
      <c r="O8" s="0" t="n">
        <v>0.0355200803689642</v>
      </c>
      <c r="P8" s="4" t="n">
        <f aca="false">VLOOKUP(D8,'paramètres CI'!$A$1:$B$6,2,0)</f>
        <v>0.0385046990211696</v>
      </c>
      <c r="Q8" s="17" t="n">
        <f aca="false">M8*P8/N8</f>
        <v>11.991634157469</v>
      </c>
      <c r="R8" s="9" t="n">
        <f aca="false">1/(1+0.04)*(1 - (1/(1+0.04))^L8)/(1-1/(1+0.04))</f>
        <v>13.5903263449677</v>
      </c>
      <c r="S8" s="17" t="n">
        <f aca="false">K8/R8</f>
        <v>0.870831137619355</v>
      </c>
      <c r="T8" s="17" t="n">
        <f aca="false">Q8+S8</f>
        <v>12.8624652950883</v>
      </c>
      <c r="U8" s="0" t="n">
        <f aca="false">T8 + Z8</f>
        <v>4.92509870448313</v>
      </c>
      <c r="V8" s="4" t="str">
        <f aca="false">VLOOKUP(I8,'CI ref gaz'!$I$1:$AM$97,1,0)</f>
        <v>0142</v>
      </c>
      <c r="W8" s="0" t="n">
        <f aca="false">VLOOKUP(I8,'CI ref gaz'!$I$1:$AM$97,14,0)</f>
        <v>-2</v>
      </c>
      <c r="X8" s="1" t="n">
        <f aca="false">VLOOKUP(I8,'CI ref gaz'!$I$1:$AM$97,13,0)</f>
        <v>3.59283101160308</v>
      </c>
      <c r="Y8" s="2" t="n">
        <f aca="false">VLOOKUP(I8,'CI ref gaz'!$I$1:$AM$97,7,0)</f>
        <v>0.442893313394724</v>
      </c>
      <c r="Z8" s="17" t="n">
        <f aca="false">X8*(O8/Y8)^(-1/8)-T8</f>
        <v>-7.93736659060519</v>
      </c>
      <c r="AA8" s="17" t="n">
        <f aca="false">Z8^2</f>
        <v>63.0017883936554</v>
      </c>
      <c r="AB8" s="18" t="n">
        <f aca="false">Z8/U8</f>
        <v>-1.61161573947343</v>
      </c>
      <c r="AC8" s="17" t="n">
        <f aca="false">U8^-('paramètres CI'!$B$19)</f>
        <v>2.88855399865511E-006</v>
      </c>
      <c r="AD8" s="4" t="n">
        <f aca="false">SUMIFS($AC$2:$AC$1250,$I$2:$I$1250,V8)</f>
        <v>8.13217191135354E-005</v>
      </c>
      <c r="AE8" s="4" t="n">
        <f aca="false">AC8/AD8</f>
        <v>0.0355200803689642</v>
      </c>
      <c r="AF8" s="17" t="n">
        <f aca="false">AE8-O8</f>
        <v>0</v>
      </c>
      <c r="AG8" s="4" t="n">
        <f aca="false">VLOOKUP(I8,BesoinU!$F$1:$L$99,3,0)</f>
        <v>30.9635835348302</v>
      </c>
      <c r="AH8" s="19" t="n">
        <f aca="false">VLOOKUP(J8,bibliRdtCHauff!$G$2:$K$1398,4,0)</f>
        <v>12.8829772977718</v>
      </c>
      <c r="AI8" s="19" t="n">
        <f aca="false">VLOOKUP(J8,bibliRdtCHauff!$G$2:$K$1398,3,0)</f>
        <v>0.551585142123673</v>
      </c>
      <c r="AJ8" s="4" t="n">
        <f aca="false">VLOOKUP(D8,'paramètres CI'!$A$1:$C$6,3)</f>
        <v>0.0763929293534506</v>
      </c>
      <c r="AK8" s="4" t="n">
        <f aca="false">AJ8*AG8/AI8</f>
        <v>4.28836578229584</v>
      </c>
      <c r="AL8" s="4" t="n">
        <f aca="false">AK8+AH8/R8</f>
        <v>5.23631780130988</v>
      </c>
      <c r="AM8" s="4" t="n">
        <f aca="false">AL8+Z8</f>
        <v>-2.7010487892953</v>
      </c>
      <c r="AN8" s="4" t="n">
        <f aca="false">AM8^-'paramètres CI'!$B$19</f>
        <v>0.000352972254054466</v>
      </c>
      <c r="AO8" s="4" t="n">
        <f aca="false">SUMIFS($AN$2:$AN$1250,$I$2:$I$1250,V8)</f>
        <v>14068.921177301</v>
      </c>
      <c r="AP8" s="5" t="n">
        <f aca="false">AN8/AO8</f>
        <v>2.50887932064015E-008</v>
      </c>
      <c r="AQ8" s="6" t="n">
        <f aca="false">AP8-O8</f>
        <v>-0.035520055280171</v>
      </c>
      <c r="AR8" s="20" t="n">
        <f aca="false">VLOOKUP(I8,entreesparc!$A$13:$H$110,8,0)*AP8</f>
        <v>0.00986458953169801</v>
      </c>
      <c r="AS8" s="7" t="n">
        <f aca="false">M8*AJ8/AI8+AH8/R8</f>
        <v>22.8995078373978</v>
      </c>
      <c r="AT8" s="4" t="n">
        <f aca="false">AS8+Z8</f>
        <v>14.9621412467927</v>
      </c>
      <c r="AU8" s="4" t="n">
        <f aca="false">AT8^-'paramètres CI'!$B$19</f>
        <v>3.98153004862258E-010</v>
      </c>
      <c r="AV8" s="4" t="n">
        <f aca="false">SUMIFS($AU$2:$AU$1250,$I$2:$I$1250,V8)</f>
        <v>2.04124419763158E-005</v>
      </c>
      <c r="AW8" s="5" t="n">
        <f aca="false">AU8/AV8</f>
        <v>1.95054077960994E-005</v>
      </c>
      <c r="AX8" s="7" t="n">
        <f aca="false">SUMIFS($AP$2:$AP$1250,$I$2:$I$1250,V8)</f>
        <v>1</v>
      </c>
    </row>
    <row r="9" customFormat="false" ht="15.8" hidden="false" customHeight="false" outlineLevel="0" collapsed="false">
      <c r="A9" s="8" t="s">
        <v>7</v>
      </c>
      <c r="B9" s="0" t="s">
        <v>31</v>
      </c>
      <c r="C9" s="0" t="s">
        <v>41</v>
      </c>
      <c r="D9" s="0" t="s">
        <v>39</v>
      </c>
      <c r="E9" s="0" t="str">
        <f aca="false">VLOOKUP(A9,Nomenclature!$D$1:$E$9,2,0)</f>
        <v>01</v>
      </c>
      <c r="F9" s="0" t="str">
        <f aca="false">VLOOKUP(B9,Nomenclature!$J$1:$K$97,2,0)</f>
        <v>42</v>
      </c>
      <c r="G9" s="0" t="str">
        <f aca="false">VLOOKUP(C9,Nomenclature!$M$1:$N$21,2,0)</f>
        <v>04</v>
      </c>
      <c r="H9" s="0" t="str">
        <f aca="false">VLOOKUP(D9,Nomenclature!$O$25:$P$31,2,0)</f>
        <v>04</v>
      </c>
      <c r="I9" s="1" t="str">
        <f aca="false">CONCATENATE(E9,F9)</f>
        <v>0142</v>
      </c>
      <c r="J9" s="0" t="str">
        <f aca="false">CONCATENATE(E9,F9,G9,H9)</f>
        <v>01420404</v>
      </c>
      <c r="K9" s="0" t="n">
        <v>8.39304821964383</v>
      </c>
      <c r="L9" s="0" t="n">
        <v>20</v>
      </c>
      <c r="M9" s="0" t="n">
        <v>151.476159950436</v>
      </c>
      <c r="N9" s="0" t="n">
        <v>0.671181772556996</v>
      </c>
      <c r="O9" s="0" t="n">
        <v>0.442893313394724</v>
      </c>
      <c r="P9" s="4" t="n">
        <f aca="false">VLOOKUP(D9,'paramètres CI'!$A$1:$B$6,2,0)</f>
        <v>0.022045059962018</v>
      </c>
      <c r="Q9" s="17" t="n">
        <f aca="false">M9*P9/N9</f>
        <v>4.9752558330091</v>
      </c>
      <c r="R9" s="9" t="n">
        <f aca="false">1/(1+0.04)*(1 - (1/(1+0.04))^L9)/(1-1/(1+0.04))</f>
        <v>13.5903263449677</v>
      </c>
      <c r="S9" s="17" t="n">
        <f aca="false">K9/R9</f>
        <v>0.617575178593976</v>
      </c>
      <c r="T9" s="17" t="n">
        <f aca="false">Q9+S9</f>
        <v>5.59283101160308</v>
      </c>
      <c r="U9" s="0" t="n">
        <f aca="false">T9 + Z9</f>
        <v>3.59283101160308</v>
      </c>
      <c r="V9" s="4" t="str">
        <f aca="false">VLOOKUP(I9,'CI ref gaz'!$I$1:$AM$97,1,0)</f>
        <v>0142</v>
      </c>
      <c r="W9" s="0" t="n">
        <f aca="false">VLOOKUP(I9,'CI ref gaz'!$I$1:$AM$97,14,0)</f>
        <v>-2</v>
      </c>
      <c r="X9" s="1" t="n">
        <f aca="false">VLOOKUP(I9,'CI ref gaz'!$I$1:$AM$97,13,0)</f>
        <v>3.59283101160308</v>
      </c>
      <c r="Y9" s="2" t="n">
        <f aca="false">VLOOKUP(I9,'CI ref gaz'!$I$1:$AM$97,7,0)</f>
        <v>0.442893313394724</v>
      </c>
      <c r="Z9" s="17" t="n">
        <f aca="false">X9*(O9/Y9)^(-1/8)-T9</f>
        <v>-2</v>
      </c>
      <c r="AA9" s="17" t="n">
        <f aca="false">Z9^2</f>
        <v>4</v>
      </c>
      <c r="AB9" s="18" t="n">
        <f aca="false">Z9/U9</f>
        <v>-0.556664088441951</v>
      </c>
      <c r="AC9" s="17" t="n">
        <f aca="false">U9^-('paramètres CI'!$B$19)</f>
        <v>3.60168456291488E-005</v>
      </c>
      <c r="AD9" s="4" t="n">
        <f aca="false">SUMIFS($AC$2:$AC$1250,$I$2:$I$1250,V9)</f>
        <v>8.13217191135354E-005</v>
      </c>
      <c r="AE9" s="4" t="n">
        <f aca="false">AC9/AD9</f>
        <v>0.442893313394724</v>
      </c>
      <c r="AF9" s="17" t="n">
        <f aca="false">AE9-O9</f>
        <v>0</v>
      </c>
      <c r="AG9" s="4" t="n">
        <f aca="false">VLOOKUP(I9,BesoinU!$F$1:$L$99,3,0)</f>
        <v>30.9635835348302</v>
      </c>
      <c r="AH9" s="19" t="n">
        <f aca="false">VLOOKUP(J9,bibliRdtCHauff!$G$2:$K$1398,4,0)</f>
        <v>8.97300064962139</v>
      </c>
      <c r="AI9" s="19" t="n">
        <f aca="false">VLOOKUP(J9,bibliRdtCHauff!$G$2:$K$1398,3,0)</f>
        <v>0.727301944094239</v>
      </c>
      <c r="AJ9" s="4" t="n">
        <f aca="false">VLOOKUP(D9,'paramètres CI'!$A$1:$C$6,3)</f>
        <v>0.0386719666666667</v>
      </c>
      <c r="AK9" s="4" t="n">
        <f aca="false">AJ9*AG9/AI9</f>
        <v>1.64639003107676</v>
      </c>
      <c r="AL9" s="4" t="n">
        <f aca="false">AK9+AH9/R9</f>
        <v>2.30663912457583</v>
      </c>
      <c r="AM9" s="4" t="n">
        <f aca="false">AL9+Z9</f>
        <v>0.306639124575827</v>
      </c>
      <c r="AN9" s="4" t="n">
        <f aca="false">AM9^-'paramètres CI'!$B$19</f>
        <v>12793.2082350524</v>
      </c>
      <c r="AO9" s="4" t="n">
        <f aca="false">SUMIFS($AN$2:$AN$1250,$I$2:$I$1250,V9)</f>
        <v>14068.921177301</v>
      </c>
      <c r="AP9" s="5" t="n">
        <f aca="false">AN9/AO9</f>
        <v>0.909324039407741</v>
      </c>
      <c r="AQ9" s="6" t="n">
        <f aca="false">AP9-O9</f>
        <v>0.466430726013017</v>
      </c>
      <c r="AR9" s="20" t="n">
        <f aca="false">VLOOKUP(I9,entreesparc!$A$13:$H$110,8,0)*AP9</f>
        <v>357534.470720345</v>
      </c>
      <c r="AS9" s="7" t="n">
        <f aca="false">M9*AJ9/AI9+AH9/R9</f>
        <v>8.71451191510223</v>
      </c>
      <c r="AT9" s="4" t="n">
        <f aca="false">AS9+Z9</f>
        <v>6.71451191510223</v>
      </c>
      <c r="AU9" s="4" t="n">
        <f aca="false">AT9^-'paramètres CI'!$B$19</f>
        <v>2.42038475788799E-007</v>
      </c>
      <c r="AV9" s="4" t="n">
        <f aca="false">SUMIFS($AU$2:$AU$1250,$I$2:$I$1250,V9)</f>
        <v>2.04124419763158E-005</v>
      </c>
      <c r="AW9" s="5" t="n">
        <f aca="false">AU9/AV9</f>
        <v>0.0118573993287835</v>
      </c>
      <c r="AX9" s="7" t="n">
        <f aca="false">SUMIFS($AP$2:$AP$1250,$I$2:$I$1250,V9)</f>
        <v>1</v>
      </c>
    </row>
    <row r="10" customFormat="false" ht="15.8" hidden="false" customHeight="false" outlineLevel="0" collapsed="false">
      <c r="A10" s="8" t="s">
        <v>7</v>
      </c>
      <c r="B10" s="0" t="s">
        <v>31</v>
      </c>
      <c r="C10" s="0" t="s">
        <v>42</v>
      </c>
      <c r="D10" s="0" t="s">
        <v>43</v>
      </c>
      <c r="E10" s="0" t="str">
        <f aca="false">VLOOKUP(A10,Nomenclature!$D$1:$E$9,2,0)</f>
        <v>01</v>
      </c>
      <c r="F10" s="0" t="str">
        <f aca="false">VLOOKUP(B10,Nomenclature!$J$1:$K$97,2,0)</f>
        <v>42</v>
      </c>
      <c r="G10" s="0" t="str">
        <f aca="false">VLOOKUP(C10,Nomenclature!$M$1:$N$21,2,0)</f>
        <v>05</v>
      </c>
      <c r="H10" s="0" t="str">
        <f aca="false">VLOOKUP(D10,Nomenclature!$O$25:$P$31,2,0)</f>
        <v>02</v>
      </c>
      <c r="I10" s="1" t="str">
        <f aca="false">CONCATENATE(E10,F10)</f>
        <v>0142</v>
      </c>
      <c r="J10" s="0" t="str">
        <f aca="false">CONCATENATE(E10,F10,G10,H10)</f>
        <v>01420502</v>
      </c>
      <c r="K10" s="0" t="n">
        <v>26.3296673295953</v>
      </c>
      <c r="L10" s="0" t="n">
        <v>17</v>
      </c>
      <c r="M10" s="0" t="n">
        <v>162.022391406333</v>
      </c>
      <c r="N10" s="0" t="n">
        <v>2.27694394622092</v>
      </c>
      <c r="O10" s="0" t="n">
        <v>0.156316374644757</v>
      </c>
      <c r="P10" s="4" t="n">
        <f aca="false">VLOOKUP(D10,'paramètres CI'!$A$1:$B$6,2,0)</f>
        <v>0.0935912806596305</v>
      </c>
      <c r="Q10" s="17" t="n">
        <f aca="false">M10*P10/N10</f>
        <v>6.65975248640721</v>
      </c>
      <c r="R10" s="9" t="n">
        <f aca="false">1/(1+0.04)*(1 - (1/(1+0.04))^L10)/(1-1/(1+0.04))</f>
        <v>12.1656688537057</v>
      </c>
      <c r="S10" s="17" t="n">
        <f aca="false">K10/R10</f>
        <v>2.16425974159038</v>
      </c>
      <c r="T10" s="17" t="n">
        <f aca="false">Q10+S10</f>
        <v>8.82401222799759</v>
      </c>
      <c r="U10" s="0" t="n">
        <f aca="false">T10 + Z10</f>
        <v>4.09235802855017</v>
      </c>
      <c r="V10" s="4" t="str">
        <f aca="false">VLOOKUP(I10,'CI ref gaz'!$I$1:$AM$97,1,0)</f>
        <v>0142</v>
      </c>
      <c r="W10" s="0" t="n">
        <f aca="false">VLOOKUP(I10,'CI ref gaz'!$I$1:$AM$97,14,0)</f>
        <v>-2</v>
      </c>
      <c r="X10" s="1" t="n">
        <f aca="false">VLOOKUP(I10,'CI ref gaz'!$I$1:$AM$97,13,0)</f>
        <v>3.59283101160308</v>
      </c>
      <c r="Y10" s="2" t="n">
        <f aca="false">VLOOKUP(I10,'CI ref gaz'!$I$1:$AM$97,7,0)</f>
        <v>0.442893313394724</v>
      </c>
      <c r="Z10" s="17" t="n">
        <f aca="false">X10*(O10/Y10)^(-1/8)-T10</f>
        <v>-4.73165419944742</v>
      </c>
      <c r="AA10" s="17" t="n">
        <f aca="false">Z10^2</f>
        <v>22.3885514631484</v>
      </c>
      <c r="AB10" s="18" t="n">
        <f aca="false">Z10/U10</f>
        <v>-1.15621706762635</v>
      </c>
      <c r="AC10" s="17" t="n">
        <f aca="false">U10^-('paramètres CI'!$B$19)</f>
        <v>1.27119163117071E-005</v>
      </c>
      <c r="AD10" s="4" t="n">
        <f aca="false">SUMIFS($AC$2:$AC$1250,$I$2:$I$1250,V10)</f>
        <v>8.13217191135354E-005</v>
      </c>
      <c r="AE10" s="4" t="n">
        <f aca="false">AC10/AD10</f>
        <v>0.156316374644757</v>
      </c>
      <c r="AF10" s="17" t="n">
        <f aca="false">AE10-O10</f>
        <v>0</v>
      </c>
      <c r="AG10" s="4" t="n">
        <f aca="false">VLOOKUP(I10,BesoinU!$F$1:$L$99,3,0)</f>
        <v>30.9635835348302</v>
      </c>
      <c r="AH10" s="19" t="n">
        <f aca="false">VLOOKUP(J10,bibliRdtCHauff!$G$2:$K$1398,4,0)</f>
        <v>28.9340366960554</v>
      </c>
      <c r="AI10" s="19" t="n">
        <f aca="false">VLOOKUP(J10,bibliRdtCHauff!$G$2:$K$1398,3,0)</f>
        <v>2.45701711046511</v>
      </c>
      <c r="AJ10" s="4" t="n">
        <f aca="false">VLOOKUP(D10,'paramètres CI'!$A$1:$C$6,3)</f>
        <v>0.09847</v>
      </c>
      <c r="AK10" s="4" t="n">
        <f aca="false">AJ10*AG10/AI10</f>
        <v>1.24092911591387</v>
      </c>
      <c r="AL10" s="4" t="n">
        <f aca="false">AK10+AH10/R10</f>
        <v>3.6192641704014</v>
      </c>
      <c r="AM10" s="4" t="n">
        <f aca="false">AL10+Z10</f>
        <v>-1.11239002904601</v>
      </c>
      <c r="AN10" s="4" t="n">
        <f aca="false">AM10^-'paramètres CI'!$B$19</f>
        <v>0.426523830516531</v>
      </c>
      <c r="AO10" s="4" t="n">
        <f aca="false">SUMIFS($AN$2:$AN$1250,$I$2:$I$1250,V10)</f>
        <v>14068.921177301</v>
      </c>
      <c r="AP10" s="5" t="n">
        <f aca="false">AN10/AO10</f>
        <v>3.03167403627715E-005</v>
      </c>
      <c r="AQ10" s="6" t="n">
        <f aca="false">AP10-O10</f>
        <v>-0.156286057904394</v>
      </c>
      <c r="AR10" s="20" t="n">
        <f aca="false">VLOOKUP(I10,entreesparc!$A$13:$H$110,8,0)*AP10</f>
        <v>11.9201508481283</v>
      </c>
      <c r="AS10" s="7" t="n">
        <f aca="false">M10*AJ10/AI10+AH10/R10</f>
        <v>8.87171469512075</v>
      </c>
      <c r="AT10" s="4" t="n">
        <f aca="false">AS10+Z10</f>
        <v>4.14006049567334</v>
      </c>
      <c r="AU10" s="4" t="n">
        <f aca="false">AT10^-'paramètres CI'!$B$19</f>
        <v>1.15863462364968E-005</v>
      </c>
      <c r="AV10" s="4" t="n">
        <f aca="false">SUMIFS($AU$2:$AU$1250,$I$2:$I$1250,V10)</f>
        <v>2.04124419763158E-005</v>
      </c>
      <c r="AW10" s="5" t="n">
        <f aca="false">AU10/AV10</f>
        <v>0.567611961858372</v>
      </c>
      <c r="AX10" s="7" t="n">
        <f aca="false">SUMIFS($AP$2:$AP$1250,$I$2:$I$1250,V10)</f>
        <v>1</v>
      </c>
    </row>
    <row r="11" customFormat="false" ht="15.8" hidden="false" customHeight="false" outlineLevel="0" collapsed="false">
      <c r="A11" s="8" t="s">
        <v>7</v>
      </c>
      <c r="B11" s="0" t="s">
        <v>31</v>
      </c>
      <c r="C11" s="0" t="s">
        <v>44</v>
      </c>
      <c r="D11" s="0" t="s">
        <v>43</v>
      </c>
      <c r="E11" s="0" t="str">
        <f aca="false">VLOOKUP(A11,Nomenclature!$D$1:$E$9,2,0)</f>
        <v>01</v>
      </c>
      <c r="F11" s="0" t="str">
        <f aca="false">VLOOKUP(B11,Nomenclature!$J$1:$K$97,2,0)</f>
        <v>42</v>
      </c>
      <c r="G11" s="0" t="str">
        <f aca="false">VLOOKUP(C11,Nomenclature!$M$1:$N$21,2,0)</f>
        <v>25</v>
      </c>
      <c r="H11" s="0" t="str">
        <f aca="false">VLOOKUP(D11,Nomenclature!$O$25:$P$31,2,0)</f>
        <v>02</v>
      </c>
      <c r="I11" s="1" t="str">
        <f aca="false">CONCATENATE(E11,F11)</f>
        <v>0142</v>
      </c>
      <c r="J11" s="0" t="str">
        <f aca="false">CONCATENATE(E11,F11,G11,H11)</f>
        <v>01422502</v>
      </c>
      <c r="K11" s="0" t="n">
        <v>32.9120841619941</v>
      </c>
      <c r="L11" s="0" t="n">
        <v>17</v>
      </c>
      <c r="M11" s="0" t="n">
        <v>162.022391406333</v>
      </c>
      <c r="N11" s="0" t="n">
        <v>3.17730976744185</v>
      </c>
      <c r="O11" s="0" t="n">
        <v>9.99400359784131E-005</v>
      </c>
      <c r="P11" s="4" t="n">
        <f aca="false">VLOOKUP(D11,'paramètres CI'!$A$1:$B$6,2,0)</f>
        <v>0.0935912806596305</v>
      </c>
      <c r="Q11" s="17" t="n">
        <f aca="false">M11*P11/N11</f>
        <v>4.77255421005536</v>
      </c>
      <c r="R11" s="9" t="n">
        <f aca="false">1/(1+0.04)*(1 - (1/(1+0.04))^L11)/(1-1/(1+0.04))</f>
        <v>12.1656688537057</v>
      </c>
      <c r="S11" s="17" t="n">
        <f aca="false">K11/R11</f>
        <v>2.70532467698797</v>
      </c>
      <c r="T11" s="17" t="n">
        <f aca="false">Q11+S11</f>
        <v>7.47787888704333</v>
      </c>
      <c r="U11" s="0" t="n">
        <f aca="false">T11 + Z11</f>
        <v>10.2625844390941</v>
      </c>
      <c r="V11" s="4" t="str">
        <f aca="false">VLOOKUP(I11,'CI ref gaz'!$I$1:$AM$97,1,0)</f>
        <v>0142</v>
      </c>
      <c r="W11" s="0" t="n">
        <f aca="false">VLOOKUP(I11,'CI ref gaz'!$I$1:$AM$97,14,0)</f>
        <v>-2</v>
      </c>
      <c r="X11" s="1" t="n">
        <f aca="false">VLOOKUP(I11,'CI ref gaz'!$I$1:$AM$97,13,0)</f>
        <v>3.59283101160308</v>
      </c>
      <c r="Y11" s="2" t="n">
        <f aca="false">VLOOKUP(I11,'CI ref gaz'!$I$1:$AM$97,7,0)</f>
        <v>0.442893313394724</v>
      </c>
      <c r="Z11" s="17" t="n">
        <f aca="false">X11*(O11/Y11)^(-1/8)-T11</f>
        <v>2.78470555205074</v>
      </c>
      <c r="AA11" s="17" t="n">
        <f aca="false">Z11^2</f>
        <v>7.75458501162224</v>
      </c>
      <c r="AB11" s="18" t="n">
        <f aca="false">Z11/U11</f>
        <v>0.271345446030412</v>
      </c>
      <c r="AC11" s="17" t="n">
        <f aca="false">U11^-('paramètres CI'!$B$19)</f>
        <v>8.12729553403314E-009</v>
      </c>
      <c r="AD11" s="4" t="n">
        <f aca="false">SUMIFS($AC$2:$AC$1250,$I$2:$I$1250,V11)</f>
        <v>8.13217191135354E-005</v>
      </c>
      <c r="AE11" s="4" t="n">
        <f aca="false">AC11/AD11</f>
        <v>9.99400359784132E-005</v>
      </c>
      <c r="AF11" s="17" t="n">
        <f aca="false">AE11-O11</f>
        <v>0</v>
      </c>
      <c r="AG11" s="4" t="n">
        <f aca="false">VLOOKUP(I11,BesoinU!$F$1:$L$99,3,0)</f>
        <v>30.9635835348302</v>
      </c>
      <c r="AH11" s="19" t="n">
        <f aca="false">VLOOKUP(J11,bibliRdtCHauff!$G$2:$K$1398,4,0)</f>
        <v>34.4452817810183</v>
      </c>
      <c r="AI11" s="19" t="n">
        <f aca="false">VLOOKUP(J11,bibliRdtCHauff!$G$2:$K$1398,3,0)</f>
        <v>3.17730976744185</v>
      </c>
      <c r="AJ11" s="4" t="n">
        <f aca="false">VLOOKUP(D11,'paramètres CI'!$A$1:$C$6,3)</f>
        <v>0.09847</v>
      </c>
      <c r="AK11" s="4" t="n">
        <f aca="false">AJ11*AG11/AI11</f>
        <v>0.959611839524719</v>
      </c>
      <c r="AL11" s="4" t="n">
        <f aca="false">AK11+AH11/R11</f>
        <v>3.79096309486701</v>
      </c>
      <c r="AM11" s="4" t="n">
        <f aca="false">AL11+Z11</f>
        <v>6.57566864691776</v>
      </c>
      <c r="AN11" s="4" t="n">
        <f aca="false">AM11^-'paramètres CI'!$B$19</f>
        <v>2.86075479693053E-007</v>
      </c>
      <c r="AO11" s="4" t="n">
        <f aca="false">SUMIFS($AN$2:$AN$1250,$I$2:$I$1250,V11)</f>
        <v>14068.921177301</v>
      </c>
      <c r="AP11" s="5" t="n">
        <f aca="false">AN11/AO11</f>
        <v>2.0333860435199E-011</v>
      </c>
      <c r="AQ11" s="6" t="n">
        <f aca="false">AP11-O11</f>
        <v>-9.99400156445527E-005</v>
      </c>
      <c r="AR11" s="20" t="n">
        <f aca="false">VLOOKUP(I11,entreesparc!$A$13:$H$110,8,0)*AP11</f>
        <v>7.99501136375473E-006</v>
      </c>
      <c r="AS11" s="7" t="n">
        <f aca="false">M11*AJ11/AI11+AH11/R11</f>
        <v>7.85268881747334</v>
      </c>
      <c r="AT11" s="4" t="n">
        <f aca="false">AS11+Z11</f>
        <v>10.6373943695241</v>
      </c>
      <c r="AU11" s="4" t="n">
        <f aca="false">AT11^-'paramètres CI'!$B$19</f>
        <v>6.0998325880506E-009</v>
      </c>
      <c r="AV11" s="4" t="n">
        <f aca="false">SUMIFS($AU$2:$AU$1250,$I$2:$I$1250,V11)</f>
        <v>2.04124419763158E-005</v>
      </c>
      <c r="AW11" s="5" t="n">
        <f aca="false">AU11/AV11</f>
        <v>0.000298829145240345</v>
      </c>
      <c r="AX11" s="7" t="n">
        <f aca="false">SUMIFS($AP$2:$AP$1250,$I$2:$I$1250,V11)</f>
        <v>1</v>
      </c>
    </row>
    <row r="12" customFormat="false" ht="15.8" hidden="false" customHeight="false" outlineLevel="0" collapsed="false">
      <c r="A12" s="8" t="s">
        <v>7</v>
      </c>
      <c r="B12" s="0" t="s">
        <v>31</v>
      </c>
      <c r="C12" s="0" t="s">
        <v>45</v>
      </c>
      <c r="D12" s="0" t="s">
        <v>43</v>
      </c>
      <c r="E12" s="0" t="str">
        <f aca="false">VLOOKUP(A12,Nomenclature!$D$1:$E$9,2,0)</f>
        <v>01</v>
      </c>
      <c r="F12" s="0" t="str">
        <f aca="false">VLOOKUP(B12,Nomenclature!$J$1:$K$97,2,0)</f>
        <v>42</v>
      </c>
      <c r="G12" s="0" t="str">
        <f aca="false">VLOOKUP(C12,Nomenclature!$M$1:$N$21,2,0)</f>
        <v>06</v>
      </c>
      <c r="H12" s="0" t="str">
        <f aca="false">VLOOKUP(D12,Nomenclature!$O$25:$P$31,2,0)</f>
        <v>02</v>
      </c>
      <c r="I12" s="1" t="str">
        <f aca="false">CONCATENATE(E12,F12)</f>
        <v>0142</v>
      </c>
      <c r="J12" s="0" t="str">
        <f aca="false">CONCATENATE(E12,F12,G12,H12)</f>
        <v>01420602</v>
      </c>
      <c r="K12" s="0" t="n">
        <v>10</v>
      </c>
      <c r="L12" s="0" t="n">
        <v>13</v>
      </c>
      <c r="M12" s="0" t="n">
        <v>150.05335784412</v>
      </c>
      <c r="N12" s="0" t="n">
        <v>0.9</v>
      </c>
      <c r="O12" s="0" t="n">
        <v>0.279490134385912</v>
      </c>
      <c r="P12" s="4" t="n">
        <f aca="false">VLOOKUP(D12,'paramètres CI'!$A$1:$B$6,2,0)</f>
        <v>0.0935912806596305</v>
      </c>
      <c r="Q12" s="17" t="n">
        <f aca="false">M12*P12/N12</f>
        <v>15.6040954754544</v>
      </c>
      <c r="R12" s="9" t="n">
        <f aca="false">1/(1+0.04)*(1 - (1/(1+0.04))^L12)/(1-1/(1+0.04))</f>
        <v>9.98564784663304</v>
      </c>
      <c r="S12" s="17" t="n">
        <f aca="false">K12/R12</f>
        <v>1.00143727814033</v>
      </c>
      <c r="T12" s="17" t="n">
        <f aca="false">Q12+S12</f>
        <v>16.6055327535948</v>
      </c>
      <c r="U12" s="0" t="n">
        <f aca="false">T12 + Z12</f>
        <v>3.80564585043502</v>
      </c>
      <c r="V12" s="4" t="str">
        <f aca="false">VLOOKUP(I12,'CI ref gaz'!$I$1:$AM$97,1,0)</f>
        <v>0142</v>
      </c>
      <c r="W12" s="0" t="n">
        <f aca="false">VLOOKUP(I12,'CI ref gaz'!$I$1:$AM$97,14,0)</f>
        <v>-2</v>
      </c>
      <c r="X12" s="1" t="n">
        <f aca="false">VLOOKUP(I12,'CI ref gaz'!$I$1:$AM$97,13,0)</f>
        <v>3.59283101160308</v>
      </c>
      <c r="Y12" s="2" t="n">
        <f aca="false">VLOOKUP(I12,'CI ref gaz'!$I$1:$AM$97,7,0)</f>
        <v>0.442893313394724</v>
      </c>
      <c r="Z12" s="17" t="n">
        <f aca="false">X12*(O12/Y12)^(-1/8)-T12</f>
        <v>-12.7998869031597</v>
      </c>
      <c r="AA12" s="17" t="n">
        <f aca="false">Z12^2</f>
        <v>163.83710473368</v>
      </c>
      <c r="AB12" s="18" t="n">
        <f aca="false">Z12/U12</f>
        <v>-3.36339412709582</v>
      </c>
      <c r="AC12" s="17" t="n">
        <f aca="false">U12^-('paramètres CI'!$B$19)</f>
        <v>2.27286182035354E-005</v>
      </c>
      <c r="AD12" s="4" t="n">
        <f aca="false">SUMIFS($AC$2:$AC$1250,$I$2:$I$1250,V12)</f>
        <v>8.13217191135354E-005</v>
      </c>
      <c r="AE12" s="4" t="n">
        <f aca="false">AC12/AD12</f>
        <v>0.279490134385912</v>
      </c>
      <c r="AF12" s="17" t="n">
        <f aca="false">AE12-O12</f>
        <v>0</v>
      </c>
      <c r="AG12" s="4" t="n">
        <f aca="false">VLOOKUP(I12,BesoinU!$F$1:$L$99,3,0)</f>
        <v>30.9635835348302</v>
      </c>
      <c r="AH12" s="19" t="n">
        <f aca="false">VLOOKUP(J12,bibliRdtCHauff!$G$2:$K$1398,4,0)</f>
        <v>10.4</v>
      </c>
      <c r="AI12" s="19" t="n">
        <f aca="false">VLOOKUP(J12,bibliRdtCHauff!$G$2:$K$1398,3,0)</f>
        <v>0.92</v>
      </c>
      <c r="AJ12" s="4" t="n">
        <f aca="false">VLOOKUP(D12,'paramètres CI'!$A$1:$C$6,3)</f>
        <v>0.09847</v>
      </c>
      <c r="AK12" s="4" t="n">
        <f aca="false">AJ12*AG12/AI12</f>
        <v>3.31411312029862</v>
      </c>
      <c r="AL12" s="4" t="n">
        <f aca="false">AK12+AH12/R12</f>
        <v>4.35560788956456</v>
      </c>
      <c r="AM12" s="4" t="n">
        <f aca="false">AL12+Z12</f>
        <v>-8.44427901359519</v>
      </c>
      <c r="AN12" s="4" t="n">
        <f aca="false">AM12^-'paramètres CI'!$B$19</f>
        <v>3.86811522269827E-008</v>
      </c>
      <c r="AO12" s="4" t="n">
        <f aca="false">SUMIFS($AN$2:$AN$1250,$I$2:$I$1250,V12)</f>
        <v>14068.921177301</v>
      </c>
      <c r="AP12" s="5" t="n">
        <f aca="false">AN12/AO12</f>
        <v>2.74940428903615E-012</v>
      </c>
      <c r="AQ12" s="6" t="n">
        <f aca="false">AP12-O12</f>
        <v>-0.279490134383163</v>
      </c>
      <c r="AR12" s="20" t="n">
        <f aca="false">VLOOKUP(I12,entreesparc!$A$13:$H$110,8,0)*AP12</f>
        <v>1.08103026498347E-006</v>
      </c>
      <c r="AS12" s="7" t="n">
        <f aca="false">M12*AJ12/AI12+AH12/R12</f>
        <v>17.1020971028643</v>
      </c>
      <c r="AT12" s="4" t="n">
        <f aca="false">AS12+Z12</f>
        <v>4.30221019970456</v>
      </c>
      <c r="AU12" s="4" t="n">
        <f aca="false">AT12^-'paramètres CI'!$B$19</f>
        <v>8.52053756504358E-006</v>
      </c>
      <c r="AV12" s="4" t="n">
        <f aca="false">SUMIFS($AU$2:$AU$1250,$I$2:$I$1250,V12)</f>
        <v>2.04124419763158E-005</v>
      </c>
      <c r="AW12" s="5" t="n">
        <f aca="false">AU12/AV12</f>
        <v>0.417418825975344</v>
      </c>
      <c r="AX12" s="7" t="n">
        <f aca="false">SUMIFS($AP$2:$AP$1250,$I$2:$I$1250,V12)</f>
        <v>1</v>
      </c>
    </row>
    <row r="13" s="12" customFormat="true" ht="15.8" hidden="false" customHeight="false" outlineLevel="0" collapsed="false">
      <c r="A13" s="11" t="s">
        <v>7</v>
      </c>
      <c r="B13" s="12" t="s">
        <v>31</v>
      </c>
      <c r="C13" s="12" t="s">
        <v>46</v>
      </c>
      <c r="D13" s="12" t="s">
        <v>43</v>
      </c>
      <c r="E13" s="16" t="str">
        <f aca="false">VLOOKUP(A13,Nomenclature!$D$1:$E$9,2,0)</f>
        <v>01</v>
      </c>
      <c r="F13" s="16" t="str">
        <f aca="false">VLOOKUP(B13,Nomenclature!$J$1:$K$97,2,0)</f>
        <v>42</v>
      </c>
      <c r="G13" s="16" t="str">
        <f aca="false">VLOOKUP(C13,Nomenclature!$M$1:$N$21,2,0)</f>
        <v>26</v>
      </c>
      <c r="H13" s="16" t="str">
        <f aca="false">VLOOKUP(D13,Nomenclature!$O$25:$P$31,2,0)</f>
        <v>02</v>
      </c>
      <c r="I13" s="12" t="str">
        <f aca="false">CONCATENATE(E13,F13)</f>
        <v>0142</v>
      </c>
      <c r="J13" s="16" t="str">
        <f aca="false">CONCATENATE(E13,F13,G13,H13)</f>
        <v>01422602</v>
      </c>
      <c r="K13" s="12" t="n">
        <v>12</v>
      </c>
      <c r="L13" s="12" t="n">
        <v>13</v>
      </c>
      <c r="M13" s="12" t="n">
        <v>150.05335784412</v>
      </c>
      <c r="N13" s="12" t="n">
        <v>1</v>
      </c>
      <c r="O13" s="12" t="n">
        <v>9.99400359784131E-005</v>
      </c>
      <c r="P13" s="4" t="n">
        <f aca="false">VLOOKUP(D13,'paramètres CI'!$A$1:$B$6,2,0)</f>
        <v>0.0935912806596305</v>
      </c>
      <c r="Q13" s="12" t="n">
        <f aca="false">M13*P13/N13</f>
        <v>14.043685927909</v>
      </c>
      <c r="R13" s="16" t="n">
        <f aca="false">1/(1+0.04)*(1 - (1/(1+0.04))^L13)/(1-1/(1+0.04))</f>
        <v>9.98564784663304</v>
      </c>
      <c r="S13" s="12" t="n">
        <f aca="false">K13/R13</f>
        <v>1.20172473376839</v>
      </c>
      <c r="T13" s="12" t="n">
        <f aca="false">Q13+S13</f>
        <v>15.2454106616774</v>
      </c>
      <c r="U13" s="16" t="n">
        <f aca="false">T13 + Z13</f>
        <v>10.2625844390941</v>
      </c>
      <c r="V13" s="21" t="str">
        <f aca="false">VLOOKUP(I13,'CI ref gaz'!$I$1:$AM$97,1,0)</f>
        <v>0142</v>
      </c>
      <c r="W13" s="16" t="n">
        <f aca="false">VLOOKUP(I13,'CI ref gaz'!$I$1:$AM$97,14,0)</f>
        <v>-2</v>
      </c>
      <c r="X13" s="12" t="n">
        <f aca="false">VLOOKUP(I13,'CI ref gaz'!$I$1:$AM$97,13,0)</f>
        <v>3.59283101160308</v>
      </c>
      <c r="Y13" s="13" t="n">
        <f aca="false">VLOOKUP(I13,'CI ref gaz'!$I$1:$AM$97,7,0)</f>
        <v>0.442893313394724</v>
      </c>
      <c r="Z13" s="12" t="n">
        <f aca="false">X13*(O13/Y13)^(-1/8)-T13</f>
        <v>-4.98282622258331</v>
      </c>
      <c r="AA13" s="12" t="n">
        <f aca="false">Z13^2</f>
        <v>24.8285571644639</v>
      </c>
      <c r="AB13" s="13" t="n">
        <f aca="false">Z13/U13</f>
        <v>-0.48553327401642</v>
      </c>
      <c r="AC13" s="12" t="n">
        <f aca="false">U13^-('paramètres CI'!$B$19)</f>
        <v>8.12729553403314E-009</v>
      </c>
      <c r="AD13" s="21" t="n">
        <f aca="false">SUMIFS($AC$2:$AC$1250,$I$2:$I$1250,V13)</f>
        <v>8.13217191135354E-005</v>
      </c>
      <c r="AE13" s="4" t="n">
        <f aca="false">AC13/AD13</f>
        <v>9.99400359784132E-005</v>
      </c>
      <c r="AF13" s="12" t="n">
        <f aca="false">AE13-O13</f>
        <v>0</v>
      </c>
      <c r="AG13" s="4" t="n">
        <f aca="false">VLOOKUP(I13,BesoinU!$F$1:$L$99,3,0)</f>
        <v>30.9635835348302</v>
      </c>
      <c r="AH13" s="19" t="n">
        <f aca="false">VLOOKUP(J13,bibliRdtCHauff!$G$2:$K$1398,4,0)</f>
        <v>12</v>
      </c>
      <c r="AI13" s="19" t="n">
        <f aca="false">VLOOKUP(J13,bibliRdtCHauff!$G$2:$K$1398,3,0)</f>
        <v>1</v>
      </c>
      <c r="AJ13" s="4" t="n">
        <f aca="false">VLOOKUP(D13,'paramètres CI'!$A$1:$C$6,3)</f>
        <v>0.09847</v>
      </c>
      <c r="AK13" s="4" t="n">
        <f aca="false">AJ13*AG13/AI13</f>
        <v>3.04898407067473</v>
      </c>
      <c r="AL13" s="4" t="n">
        <f aca="false">AK13+AH13/R13</f>
        <v>4.25070880444312</v>
      </c>
      <c r="AM13" s="4" t="n">
        <f aca="false">AL13+Z13</f>
        <v>-0.732117418140192</v>
      </c>
      <c r="AN13" s="4" t="n">
        <f aca="false">AM13^-'paramètres CI'!$B$19</f>
        <v>12.1158554757601</v>
      </c>
      <c r="AO13" s="4" t="n">
        <f aca="false">SUMIFS($AN$2:$AN$1250,$I$2:$I$1250,V13)</f>
        <v>14068.921177301</v>
      </c>
      <c r="AP13" s="5" t="n">
        <f aca="false">AN13/AO13</f>
        <v>0.000861178716055928</v>
      </c>
      <c r="AQ13" s="6" t="n">
        <f aca="false">AP13-O13</f>
        <v>0.000761238680077515</v>
      </c>
      <c r="AR13" s="20" t="n">
        <f aca="false">VLOOKUP(I13,entreesparc!$A$13:$H$110,8,0)*AP13</f>
        <v>338.604351251094</v>
      </c>
      <c r="AS13" s="7" t="n">
        <f aca="false">M13*AJ13/AI13+AH13/R13</f>
        <v>15.9774788806789</v>
      </c>
      <c r="AT13" s="4" t="n">
        <f aca="false">AS13+Z13</f>
        <v>10.9946526580956</v>
      </c>
      <c r="AU13" s="4" t="n">
        <f aca="false">AT13^-'paramètres CI'!$B$19</f>
        <v>4.68325591352347E-009</v>
      </c>
      <c r="AV13" s="4" t="n">
        <f aca="false">SUMIFS($AU$2:$AU$1250,$I$2:$I$1250,V13)</f>
        <v>2.04124419763158E-005</v>
      </c>
      <c r="AW13" s="5" t="n">
        <f aca="false">AU13/AV13</f>
        <v>0.000229431437892505</v>
      </c>
      <c r="AX13" s="7" t="n">
        <f aca="false">SUMIFS($AP$2:$AP$1250,$I$2:$I$1250,V13)</f>
        <v>1</v>
      </c>
    </row>
    <row r="14" s="4" customFormat="true" ht="15.8" hidden="false" customHeight="false" outlineLevel="0" collapsed="false">
      <c r="A14" s="3" t="s">
        <v>7</v>
      </c>
      <c r="B14" s="4" t="s">
        <v>47</v>
      </c>
      <c r="C14" s="4" t="s">
        <v>32</v>
      </c>
      <c r="D14" s="4" t="s">
        <v>33</v>
      </c>
      <c r="E14" s="4" t="str">
        <f aca="false">VLOOKUP(A14,Nomenclature!$D$1:$E$9,2,0)</f>
        <v>01</v>
      </c>
      <c r="F14" s="4" t="str">
        <f aca="false">VLOOKUP(B14,Nomenclature!$J$1:$K$97,2,0)</f>
        <v>44</v>
      </c>
      <c r="G14" s="4" t="str">
        <f aca="false">VLOOKUP(C14,Nomenclature!$M$1:$N$21,2,0)</f>
        <v>01</v>
      </c>
      <c r="H14" s="4" t="str">
        <f aca="false">VLOOKUP(D14,Nomenclature!$O$25:$P$31,2,0)</f>
        <v>01</v>
      </c>
      <c r="I14" s="4" t="str">
        <f aca="false">CONCATENATE(E14,F14)</f>
        <v>0144</v>
      </c>
      <c r="J14" s="4" t="str">
        <f aca="false">CONCATENATE(E14,F14,G14,H14)</f>
        <v>01440101</v>
      </c>
      <c r="K14" s="4" t="n">
        <v>16.7615768608474</v>
      </c>
      <c r="L14" s="4" t="n">
        <v>25</v>
      </c>
      <c r="M14" s="4" t="n">
        <v>118.056432407415</v>
      </c>
      <c r="N14" s="4" t="n">
        <v>0.635779803220098</v>
      </c>
      <c r="O14" s="4" t="n">
        <v>0.0203451973062938</v>
      </c>
      <c r="P14" s="4" t="n">
        <f aca="false">VLOOKUP(D14,'paramètres CI'!$A$1:$B$6,2,0)</f>
        <v>0.033584731604575</v>
      </c>
      <c r="Q14" s="4" t="n">
        <f aca="false">M14*P14/N14</f>
        <v>6.23626855794299</v>
      </c>
      <c r="R14" s="7" t="n">
        <f aca="false">1/(1+0.04)*(1 - (1/(1+0.04))^L14)/(1-1/(1+0.04))</f>
        <v>15.6220799436509</v>
      </c>
      <c r="S14" s="4" t="n">
        <f aca="false">K14/R14</f>
        <v>1.07294143425886</v>
      </c>
      <c r="T14" s="4" t="n">
        <f aca="false">Q14+S14</f>
        <v>7.30920999220185</v>
      </c>
      <c r="U14" s="4" t="n">
        <f aca="false">T14 + Z14</f>
        <v>3.24008575591188</v>
      </c>
      <c r="V14" s="4" t="str">
        <f aca="false">VLOOKUP(I14,'CI ref gaz'!$I$1:$AM$97,1,0)</f>
        <v>0144</v>
      </c>
      <c r="W14" s="4" t="n">
        <f aca="false">VLOOKUP(I14,'CI ref gaz'!$I$1:$AM$97,14,0)</f>
        <v>-2</v>
      </c>
      <c r="X14" s="4" t="n">
        <f aca="false">VLOOKUP(I14,'CI ref gaz'!$I$1:$AM$97,13,0)</f>
        <v>2.19632727559768</v>
      </c>
      <c r="Y14" s="5" t="n">
        <f aca="false">VLOOKUP(I14,'CI ref gaz'!$I$1:$AM$97,7,0)</f>
        <v>0.456391455766687</v>
      </c>
      <c r="Z14" s="4" t="n">
        <f aca="false">X14*(O14/Y14)^(-1/8)-T14</f>
        <v>-4.06912423628997</v>
      </c>
      <c r="AA14" s="4" t="n">
        <f aca="false">Z14^2</f>
        <v>16.5577720503625</v>
      </c>
      <c r="AB14" s="5" t="n">
        <f aca="false">Z14/U14</f>
        <v>-1.25586930187432</v>
      </c>
      <c r="AC14" s="4" t="n">
        <f aca="false">U14^-('paramètres CI'!$B$19)</f>
        <v>8.23280749849062E-005</v>
      </c>
      <c r="AD14" s="4" t="n">
        <f aca="false">SUMIFS($AC$2:$AC$1250,$I$2:$I$1250,V14)</f>
        <v>0.00404656065731237</v>
      </c>
      <c r="AE14" s="4" t="n">
        <f aca="false">AC14/AD14</f>
        <v>0.0203451973062938</v>
      </c>
      <c r="AF14" s="4" t="n">
        <f aca="false">AE14-O14</f>
        <v>0</v>
      </c>
      <c r="AG14" s="4" t="n">
        <f aca="false">VLOOKUP(I14,BesoinU!$F$1:$L$99,3,0)</f>
        <v>17.3242650728987</v>
      </c>
      <c r="AH14" s="19" t="n">
        <f aca="false">VLOOKUP(J14,bibliRdtCHauff!$G$2:$K$1398,4,0)</f>
        <v>18.1719866737283</v>
      </c>
      <c r="AI14" s="19" t="n">
        <f aca="false">VLOOKUP(J14,bibliRdtCHauff!$G$2:$K$1398,3,0)</f>
        <v>0.655336273817924</v>
      </c>
      <c r="AJ14" s="4" t="n">
        <f aca="false">VLOOKUP(D14,'paramètres CI'!$A$1:$C$6,3)</f>
        <v>0.0509473684210526</v>
      </c>
      <c r="AK14" s="4" t="n">
        <f aca="false">AJ14*AG14/AI14</f>
        <v>1.34682872069763</v>
      </c>
      <c r="AL14" s="4" t="n">
        <f aca="false">AK14+AH14/R14</f>
        <v>2.51005325541227</v>
      </c>
      <c r="AM14" s="4" t="n">
        <f aca="false">AL14+Z14</f>
        <v>-1.5590709808777</v>
      </c>
      <c r="AN14" s="4" t="n">
        <f aca="false">AM14^-'paramètres CI'!$B$19</f>
        <v>0.028646587573413</v>
      </c>
      <c r="AO14" s="4" t="n">
        <f aca="false">SUMIFS($AN$2:$AN$1250,$I$2:$I$1250,V14)</f>
        <v>22445.6262865313</v>
      </c>
      <c r="AP14" s="5" t="n">
        <f aca="false">AN14/AO14</f>
        <v>1.27626590622703E-006</v>
      </c>
      <c r="AQ14" s="6" t="n">
        <f aca="false">AP14-O14</f>
        <v>-0.0203439210403876</v>
      </c>
      <c r="AR14" s="20" t="n">
        <f aca="false">VLOOKUP(I14,entreesparc!$A$13:$H$110,8,0)*AP14</f>
        <v>0.839247814691088</v>
      </c>
      <c r="AS14" s="7" t="n">
        <f aca="false">M14*AJ14/AI14+AH14/R14</f>
        <v>10.3412065824576</v>
      </c>
      <c r="AT14" s="4" t="n">
        <f aca="false">AS14+Z14</f>
        <v>6.27208234616762</v>
      </c>
      <c r="AU14" s="4" t="n">
        <f aca="false">AT14^-'paramètres CI'!$B$19</f>
        <v>4.17547595868742E-007</v>
      </c>
      <c r="AV14" s="4" t="n">
        <f aca="false">SUMIFS($AU$2:$AU$1250,$I$2:$I$1250,V14)</f>
        <v>0.000530189401247868</v>
      </c>
      <c r="AW14" s="5" t="n">
        <f aca="false">AU14/AV14</f>
        <v>0.000787544215116316</v>
      </c>
      <c r="AX14" s="7" t="n">
        <f aca="false">SUMIFS($AP$2:$AP$1250,$I$2:$I$1250,V14)</f>
        <v>1</v>
      </c>
    </row>
    <row r="15" customFormat="false" ht="15.8" hidden="false" customHeight="false" outlineLevel="0" collapsed="false">
      <c r="A15" s="8" t="s">
        <v>7</v>
      </c>
      <c r="B15" s="0" t="s">
        <v>47</v>
      </c>
      <c r="C15" s="0" t="s">
        <v>32</v>
      </c>
      <c r="D15" s="0" t="s">
        <v>34</v>
      </c>
      <c r="E15" s="0" t="str">
        <f aca="false">VLOOKUP(A15,Nomenclature!$D$1:$E$9,2,0)</f>
        <v>01</v>
      </c>
      <c r="F15" s="0" t="str">
        <f aca="false">VLOOKUP(B15,Nomenclature!$J$1:$K$97,2,0)</f>
        <v>44</v>
      </c>
      <c r="G15" s="0" t="str">
        <f aca="false">VLOOKUP(C15,Nomenclature!$M$1:$N$21,2,0)</f>
        <v>01</v>
      </c>
      <c r="H15" s="0" t="str">
        <f aca="false">VLOOKUP(D15,Nomenclature!$O$25:$P$31,2,0)</f>
        <v>06</v>
      </c>
      <c r="I15" s="1" t="str">
        <f aca="false">CONCATENATE(E15,F15)</f>
        <v>0144</v>
      </c>
      <c r="J15" s="0" t="str">
        <f aca="false">CONCATENATE(E15,F15,G15,H15)</f>
        <v>01440106</v>
      </c>
      <c r="K15" s="0" t="n">
        <v>15.2189675271416</v>
      </c>
      <c r="L15" s="0" t="n">
        <v>25</v>
      </c>
      <c r="M15" s="0" t="n">
        <v>129.861957654416</v>
      </c>
      <c r="N15" s="0" t="n">
        <v>0.646595963315521</v>
      </c>
      <c r="O15" s="0" t="n">
        <v>0.0693870827850743</v>
      </c>
      <c r="P15" s="4" t="n">
        <f aca="false">VLOOKUP(D15,'paramètres CI'!$A$1:$B$6,2,0)</f>
        <v>0.0424847883250769</v>
      </c>
      <c r="Q15" s="17" t="n">
        <f aca="false">M15*P15/N15</f>
        <v>8.53262020711959</v>
      </c>
      <c r="R15" s="9" t="n">
        <f aca="false">1/(1+0.04)*(1 - (1/(1+0.04))^L15)/(1-1/(1+0.04))</f>
        <v>15.6220799436509</v>
      </c>
      <c r="S15" s="17" t="n">
        <f aca="false">K15/R15</f>
        <v>0.974195982995651</v>
      </c>
      <c r="T15" s="17" t="n">
        <f aca="false">Q15+S15</f>
        <v>9.50681619011524</v>
      </c>
      <c r="U15" s="0" t="n">
        <f aca="false">T15 + Z15</f>
        <v>2.77942151205521</v>
      </c>
      <c r="V15" s="4" t="str">
        <f aca="false">VLOOKUP(I15,'CI ref gaz'!$I$1:$AM$97,1,0)</f>
        <v>0144</v>
      </c>
      <c r="W15" s="0" t="n">
        <f aca="false">VLOOKUP(I15,'CI ref gaz'!$I$1:$AM$97,14,0)</f>
        <v>-2</v>
      </c>
      <c r="X15" s="1" t="n">
        <f aca="false">VLOOKUP(I15,'CI ref gaz'!$I$1:$AM$97,13,0)</f>
        <v>2.19632727559768</v>
      </c>
      <c r="Y15" s="2" t="n">
        <f aca="false">VLOOKUP(I15,'CI ref gaz'!$I$1:$AM$97,7,0)</f>
        <v>0.456391455766687</v>
      </c>
      <c r="Z15" s="17" t="n">
        <f aca="false">X15*(O15/Y15)^(-1/8)-T15</f>
        <v>-6.72739467806003</v>
      </c>
      <c r="AA15" s="17" t="n">
        <f aca="false">Z15^2</f>
        <v>45.2578391543904</v>
      </c>
      <c r="AB15" s="18" t="n">
        <f aca="false">Z15/U15</f>
        <v>-2.42042980846239</v>
      </c>
      <c r="AC15" s="17" t="n">
        <f aca="false">U15^-('paramètres CI'!$B$19)</f>
        <v>0.000280779039323758</v>
      </c>
      <c r="AD15" s="4" t="n">
        <f aca="false">SUMIFS($AC$2:$AC$1250,$I$2:$I$1250,V15)</f>
        <v>0.00404656065731237</v>
      </c>
      <c r="AE15" s="4" t="n">
        <f aca="false">AC15/AD15</f>
        <v>0.0693870827850744</v>
      </c>
      <c r="AF15" s="17" t="n">
        <f aca="false">AE15-O15</f>
        <v>0</v>
      </c>
      <c r="AG15" s="4" t="n">
        <f aca="false">VLOOKUP(I15,BesoinU!$F$1:$L$99,3,0)</f>
        <v>17.3242650728987</v>
      </c>
      <c r="AH15" s="19" t="n">
        <f aca="false">VLOOKUP(J15,bibliRdtCHauff!$G$2:$K$1398,4,0)</f>
        <v>15.6477134439303</v>
      </c>
      <c r="AI15" s="19" t="n">
        <f aca="false">VLOOKUP(J15,bibliRdtCHauff!$G$2:$K$1398,3,0)</f>
        <v>0.666866530330741</v>
      </c>
      <c r="AJ15" s="4" t="n">
        <f aca="false">VLOOKUP(D15,'paramètres CI'!$A$1:$C$6,3)</f>
        <v>0.0591</v>
      </c>
      <c r="AK15" s="4" t="n">
        <f aca="false">AJ15*AG15/AI15</f>
        <v>1.53533581195103</v>
      </c>
      <c r="AL15" s="4" t="n">
        <f aca="false">AK15+AH15/R15</f>
        <v>2.536976662617</v>
      </c>
      <c r="AM15" s="4" t="n">
        <f aca="false">AL15+Z15</f>
        <v>-4.19041801544303</v>
      </c>
      <c r="AN15" s="4" t="n">
        <f aca="false">AM15^-'paramètres CI'!$B$19</f>
        <v>1.05181949104087E-005</v>
      </c>
      <c r="AO15" s="4" t="n">
        <f aca="false">SUMIFS($AN$2:$AN$1250,$I$2:$I$1250,V15)</f>
        <v>22445.6262865313</v>
      </c>
      <c r="AP15" s="5" t="n">
        <f aca="false">AN15/AO15</f>
        <v>4.68607771337628E-010</v>
      </c>
      <c r="AQ15" s="6" t="n">
        <f aca="false">AP15-O15</f>
        <v>-0.0693870823164665</v>
      </c>
      <c r="AR15" s="20" t="n">
        <f aca="false">VLOOKUP(I15,entreesparc!$A$13:$H$110,8,0)*AP15</f>
        <v>0.000308147421413926</v>
      </c>
      <c r="AS15" s="7" t="n">
        <f aca="false">M15*AJ15/AI15+AH15/R15</f>
        <v>12.51045310665</v>
      </c>
      <c r="AT15" s="4" t="n">
        <f aca="false">AS15+Z15</f>
        <v>5.78305842858998</v>
      </c>
      <c r="AU15" s="4" t="n">
        <f aca="false">AT15^-'paramètres CI'!$B$19</f>
        <v>7.99354379224375E-007</v>
      </c>
      <c r="AV15" s="4" t="n">
        <f aca="false">SUMIFS($AU$2:$AU$1250,$I$2:$I$1250,V15)</f>
        <v>0.000530189401247868</v>
      </c>
      <c r="AW15" s="5" t="n">
        <f aca="false">AU15/AV15</f>
        <v>0.00150767702512158</v>
      </c>
      <c r="AX15" s="7" t="n">
        <f aca="false">SUMIFS($AP$2:$AP$1250,$I$2:$I$1250,V15)</f>
        <v>1</v>
      </c>
    </row>
    <row r="16" customFormat="false" ht="15.8" hidden="false" customHeight="false" outlineLevel="0" collapsed="false">
      <c r="A16" s="8" t="s">
        <v>7</v>
      </c>
      <c r="B16" s="0" t="s">
        <v>47</v>
      </c>
      <c r="C16" s="0" t="s">
        <v>35</v>
      </c>
      <c r="D16" s="0" t="s">
        <v>33</v>
      </c>
      <c r="E16" s="0" t="str">
        <f aca="false">VLOOKUP(A16,Nomenclature!$D$1:$E$9,2,0)</f>
        <v>01</v>
      </c>
      <c r="F16" s="0" t="str">
        <f aca="false">VLOOKUP(B16,Nomenclature!$J$1:$K$97,2,0)</f>
        <v>44</v>
      </c>
      <c r="G16" s="0" t="str">
        <f aca="false">VLOOKUP(C16,Nomenclature!$M$1:$N$21,2,0)</f>
        <v>21</v>
      </c>
      <c r="H16" s="0" t="str">
        <f aca="false">VLOOKUP(D16,Nomenclature!$O$25:$P$31,2,0)</f>
        <v>01</v>
      </c>
      <c r="I16" s="1" t="str">
        <f aca="false">CONCATENATE(E16,F16)</f>
        <v>0144</v>
      </c>
      <c r="J16" s="0" t="str">
        <f aca="false">CONCATENATE(E16,F16,G16,H16)</f>
        <v>01442101</v>
      </c>
      <c r="K16" s="0" t="n">
        <v>20.9519710760593</v>
      </c>
      <c r="L16" s="0" t="n">
        <v>25</v>
      </c>
      <c r="M16" s="0" t="n">
        <v>118.056432407415</v>
      </c>
      <c r="N16" s="0" t="n">
        <v>0.762935763864118</v>
      </c>
      <c r="O16" s="0" t="n">
        <v>9.99400359784131E-005</v>
      </c>
      <c r="P16" s="4" t="n">
        <f aca="false">VLOOKUP(D16,'paramètres CI'!$A$1:$B$6,2,0)</f>
        <v>0.033584731604575</v>
      </c>
      <c r="Q16" s="17" t="n">
        <f aca="false">M16*P16/N16</f>
        <v>5.19689046495249</v>
      </c>
      <c r="R16" s="9" t="n">
        <f aca="false">1/(1+0.04)*(1 - (1/(1+0.04))^L16)/(1-1/(1+0.04))</f>
        <v>15.6220799436509</v>
      </c>
      <c r="S16" s="17" t="n">
        <f aca="false">K16/R16</f>
        <v>1.34117679282358</v>
      </c>
      <c r="T16" s="17" t="n">
        <f aca="false">Q16+S16</f>
        <v>6.53806725777607</v>
      </c>
      <c r="U16" s="0" t="n">
        <f aca="false">T16 + Z16</f>
        <v>6.29719012116015</v>
      </c>
      <c r="V16" s="4" t="str">
        <f aca="false">VLOOKUP(I16,'CI ref gaz'!$I$1:$AM$97,1,0)</f>
        <v>0144</v>
      </c>
      <c r="W16" s="0" t="n">
        <f aca="false">VLOOKUP(I16,'CI ref gaz'!$I$1:$AM$97,14,0)</f>
        <v>-2</v>
      </c>
      <c r="X16" s="1" t="n">
        <f aca="false">VLOOKUP(I16,'CI ref gaz'!$I$1:$AM$97,13,0)</f>
        <v>2.19632727559768</v>
      </c>
      <c r="Y16" s="2" t="n">
        <f aca="false">VLOOKUP(I16,'CI ref gaz'!$I$1:$AM$97,7,0)</f>
        <v>0.456391455766687</v>
      </c>
      <c r="Z16" s="17" t="n">
        <f aca="false">X16*(O16/Y16)^(-1/8)-T16</f>
        <v>-0.240877136615922</v>
      </c>
      <c r="AA16" s="17" t="n">
        <f aca="false">Z16^2</f>
        <v>0.0580217949442857</v>
      </c>
      <c r="AB16" s="18" t="n">
        <f aca="false">Z16/U16</f>
        <v>-0.0382515267891491</v>
      </c>
      <c r="AC16" s="17" t="n">
        <f aca="false">U16^-('paramètres CI'!$B$19)</f>
        <v>4.04413417680629E-007</v>
      </c>
      <c r="AD16" s="4" t="n">
        <f aca="false">SUMIFS($AC$2:$AC$1250,$I$2:$I$1250,V16)</f>
        <v>0.00404656065731237</v>
      </c>
      <c r="AE16" s="4" t="n">
        <f aca="false">AC16/AD16</f>
        <v>9.99400359784131E-005</v>
      </c>
      <c r="AF16" s="17" t="n">
        <f aca="false">AE16-O16</f>
        <v>0</v>
      </c>
      <c r="AG16" s="4" t="n">
        <f aca="false">VLOOKUP(I16,BesoinU!$F$1:$L$99,3,0)</f>
        <v>17.3242650728987</v>
      </c>
      <c r="AH16" s="19" t="n">
        <f aca="false">VLOOKUP(J16,bibliRdtCHauff!$G$2:$K$1398,4,0)</f>
        <v>21.6333174687242</v>
      </c>
      <c r="AI16" s="19" t="n">
        <f aca="false">VLOOKUP(J16,bibliRdtCHauff!$G$2:$K$1398,3,0)</f>
        <v>0.756157239020681</v>
      </c>
      <c r="AJ16" s="4" t="n">
        <f aca="false">VLOOKUP(D16,'paramètres CI'!$A$1:$C$6,3)</f>
        <v>0.0509473684210526</v>
      </c>
      <c r="AK16" s="4" t="n">
        <f aca="false">AJ16*AG16/AI16</f>
        <v>1.16725155793794</v>
      </c>
      <c r="AL16" s="4" t="n">
        <f aca="false">AK16+AH16/R16</f>
        <v>2.55204267069348</v>
      </c>
      <c r="AM16" s="4" t="n">
        <f aca="false">AL16+Z16</f>
        <v>2.31116553407755</v>
      </c>
      <c r="AN16" s="4" t="n">
        <f aca="false">AM16^-'paramètres CI'!$B$19</f>
        <v>0.00122843330170681</v>
      </c>
      <c r="AO16" s="4" t="n">
        <f aca="false">SUMIFS($AN$2:$AN$1250,$I$2:$I$1250,V16)</f>
        <v>22445.6262865313</v>
      </c>
      <c r="AP16" s="5" t="n">
        <f aca="false">AN16/AO16</f>
        <v>5.472929496487E-008</v>
      </c>
      <c r="AQ16" s="6" t="n">
        <f aca="false">AP16-O16</f>
        <v>-9.98853066834482E-005</v>
      </c>
      <c r="AR16" s="20" t="n">
        <f aca="false">VLOOKUP(I16,entreesparc!$A$13:$H$110,8,0)*AP16</f>
        <v>0.0359889275226636</v>
      </c>
      <c r="AS16" s="7" t="n">
        <f aca="false">M16*AJ16/AI16+AH16/R16</f>
        <v>9.33904222079943</v>
      </c>
      <c r="AT16" s="4" t="n">
        <f aca="false">AS16+Z16</f>
        <v>9.09816508418351</v>
      </c>
      <c r="AU16" s="4" t="n">
        <f aca="false">AT16^-'paramètres CI'!$B$19</f>
        <v>2.1299504386918E-008</v>
      </c>
      <c r="AV16" s="4" t="n">
        <f aca="false">SUMIFS($AU$2:$AU$1250,$I$2:$I$1250,V16)</f>
        <v>0.000530189401247868</v>
      </c>
      <c r="AW16" s="5" t="n">
        <f aca="false">AU16/AV16</f>
        <v>4.01733877304731E-005</v>
      </c>
      <c r="AX16" s="7" t="n">
        <f aca="false">SUMIFS($AP$2:$AP$1250,$I$2:$I$1250,V16)</f>
        <v>1</v>
      </c>
    </row>
    <row r="17" customFormat="false" ht="15.8" hidden="false" customHeight="false" outlineLevel="0" collapsed="false">
      <c r="A17" s="8" t="s">
        <v>7</v>
      </c>
      <c r="B17" s="0" t="s">
        <v>47</v>
      </c>
      <c r="C17" s="0" t="s">
        <v>35</v>
      </c>
      <c r="D17" s="0" t="s">
        <v>34</v>
      </c>
      <c r="E17" s="0" t="str">
        <f aca="false">VLOOKUP(A17,Nomenclature!$D$1:$E$9,2,0)</f>
        <v>01</v>
      </c>
      <c r="F17" s="0" t="str">
        <f aca="false">VLOOKUP(B17,Nomenclature!$J$1:$K$97,2,0)</f>
        <v>44</v>
      </c>
      <c r="G17" s="0" t="str">
        <f aca="false">VLOOKUP(C17,Nomenclature!$M$1:$N$21,2,0)</f>
        <v>21</v>
      </c>
      <c r="H17" s="0" t="str">
        <f aca="false">VLOOKUP(D17,Nomenclature!$O$25:$P$31,2,0)</f>
        <v>06</v>
      </c>
      <c r="I17" s="1" t="str">
        <f aca="false">CONCATENATE(E17,F17)</f>
        <v>0144</v>
      </c>
      <c r="J17" s="0" t="str">
        <f aca="false">CONCATENATE(E17,F17,G17,H17)</f>
        <v>01442106</v>
      </c>
      <c r="K17" s="0" t="n">
        <v>19.023709408927</v>
      </c>
      <c r="L17" s="0" t="n">
        <v>25</v>
      </c>
      <c r="M17" s="0" t="n">
        <v>129.861957654416</v>
      </c>
      <c r="N17" s="0" t="n">
        <v>0.775915155978626</v>
      </c>
      <c r="O17" s="0" t="n">
        <v>9.99400359784131E-005</v>
      </c>
      <c r="P17" s="4" t="n">
        <f aca="false">VLOOKUP(D17,'paramètres CI'!$A$1:$B$6,2,0)</f>
        <v>0.0424847883250769</v>
      </c>
      <c r="Q17" s="17" t="n">
        <f aca="false">M17*P17/N17</f>
        <v>7.11051683926632</v>
      </c>
      <c r="R17" s="9" t="n">
        <f aca="false">1/(1+0.04)*(1 - (1/(1+0.04))^L17)/(1-1/(1+0.04))</f>
        <v>15.6220799436509</v>
      </c>
      <c r="S17" s="17" t="n">
        <f aca="false">K17/R17</f>
        <v>1.21774497874456</v>
      </c>
      <c r="T17" s="17" t="n">
        <f aca="false">Q17+S17</f>
        <v>8.32826181801087</v>
      </c>
      <c r="U17" s="0" t="n">
        <f aca="false">T17 + Z17</f>
        <v>6.29719012116015</v>
      </c>
      <c r="V17" s="4" t="str">
        <f aca="false">VLOOKUP(I17,'CI ref gaz'!$I$1:$AM$97,1,0)</f>
        <v>0144</v>
      </c>
      <c r="W17" s="0" t="n">
        <f aca="false">VLOOKUP(I17,'CI ref gaz'!$I$1:$AM$97,14,0)</f>
        <v>-2</v>
      </c>
      <c r="X17" s="1" t="n">
        <f aca="false">VLOOKUP(I17,'CI ref gaz'!$I$1:$AM$97,13,0)</f>
        <v>2.19632727559768</v>
      </c>
      <c r="Y17" s="2" t="n">
        <f aca="false">VLOOKUP(I17,'CI ref gaz'!$I$1:$AM$97,7,0)</f>
        <v>0.456391455766687</v>
      </c>
      <c r="Z17" s="17" t="n">
        <f aca="false">X17*(O17/Y17)^(-1/8)-T17</f>
        <v>-2.03107169685073</v>
      </c>
      <c r="AA17" s="17" t="n">
        <f aca="false">Z17^2</f>
        <v>4.12525223774809</v>
      </c>
      <c r="AB17" s="18" t="n">
        <f aca="false">Z17/U17</f>
        <v>-0.322536188009603</v>
      </c>
      <c r="AC17" s="17" t="n">
        <f aca="false">U17^-('paramètres CI'!$B$19)</f>
        <v>4.04413417680629E-007</v>
      </c>
      <c r="AD17" s="4" t="n">
        <f aca="false">SUMIFS($AC$2:$AC$1250,$I$2:$I$1250,V17)</f>
        <v>0.00404656065731237</v>
      </c>
      <c r="AE17" s="4" t="n">
        <f aca="false">AC17/AD17</f>
        <v>9.99400359784131E-005</v>
      </c>
      <c r="AF17" s="17" t="n">
        <f aca="false">AE17-O17</f>
        <v>0</v>
      </c>
      <c r="AG17" s="4" t="n">
        <f aca="false">VLOOKUP(I17,BesoinU!$F$1:$L$99,3,0)</f>
        <v>17.3242650728987</v>
      </c>
      <c r="AH17" s="19" t="n">
        <f aca="false">VLOOKUP(J17,bibliRdtCHauff!$G$2:$K$1398,4,0)</f>
        <v>18.6282302903932</v>
      </c>
      <c r="AI17" s="19" t="n">
        <f aca="false">VLOOKUP(J17,bibliRdtCHauff!$G$2:$K$1398,3,0)</f>
        <v>0.769461381150855</v>
      </c>
      <c r="AJ17" s="4" t="n">
        <f aca="false">VLOOKUP(D17,'paramètres CI'!$A$1:$C$6,3)</f>
        <v>0.0591</v>
      </c>
      <c r="AK17" s="4" t="n">
        <f aca="false">AJ17*AG17/AI17</f>
        <v>1.33062437035756</v>
      </c>
      <c r="AL17" s="4" t="n">
        <f aca="false">AK17+AH17/R17</f>
        <v>2.52305395448371</v>
      </c>
      <c r="AM17" s="4" t="n">
        <f aca="false">AL17+Z17</f>
        <v>0.491982257632987</v>
      </c>
      <c r="AN17" s="4" t="n">
        <f aca="false">AM17^-'paramètres CI'!$B$19</f>
        <v>291.342921826311</v>
      </c>
      <c r="AO17" s="4" t="n">
        <f aca="false">SUMIFS($AN$2:$AN$1250,$I$2:$I$1250,V17)</f>
        <v>22445.6262865313</v>
      </c>
      <c r="AP17" s="5" t="n">
        <f aca="false">AN17/AO17</f>
        <v>0.012979941753781</v>
      </c>
      <c r="AQ17" s="6" t="n">
        <f aca="false">AP17-O17</f>
        <v>0.0128800017178026</v>
      </c>
      <c r="AR17" s="20" t="n">
        <f aca="false">VLOOKUP(I17,entreesparc!$A$13:$H$110,8,0)*AP17</f>
        <v>8535.35904902605</v>
      </c>
      <c r="AS17" s="7" t="n">
        <f aca="false">M17*AJ17/AI17+AH17/R17</f>
        <v>11.1667335393123</v>
      </c>
      <c r="AT17" s="4" t="n">
        <f aca="false">AS17+Z17</f>
        <v>9.1356618424616</v>
      </c>
      <c r="AU17" s="4" t="n">
        <f aca="false">AT17^-'paramètres CI'!$B$19</f>
        <v>2.06100893268923E-008</v>
      </c>
      <c r="AV17" s="4" t="n">
        <f aca="false">SUMIFS($AU$2:$AU$1250,$I$2:$I$1250,V17)</f>
        <v>0.000530189401247868</v>
      </c>
      <c r="AW17" s="5" t="n">
        <f aca="false">AU17/AV17</f>
        <v>3.88730692812491E-005</v>
      </c>
      <c r="AX17" s="7" t="n">
        <f aca="false">SUMIFS($AP$2:$AP$1250,$I$2:$I$1250,V17)</f>
        <v>1</v>
      </c>
    </row>
    <row r="18" customFormat="false" ht="15.8" hidden="false" customHeight="false" outlineLevel="0" collapsed="false">
      <c r="A18" s="8" t="s">
        <v>7</v>
      </c>
      <c r="B18" s="0" t="s">
        <v>47</v>
      </c>
      <c r="C18" s="0" t="s">
        <v>36</v>
      </c>
      <c r="D18" s="0" t="s">
        <v>37</v>
      </c>
      <c r="E18" s="0" t="str">
        <f aca="false">VLOOKUP(A18,Nomenclature!$D$1:$E$9,2,0)</f>
        <v>01</v>
      </c>
      <c r="F18" s="0" t="str">
        <f aca="false">VLOOKUP(B18,Nomenclature!$J$1:$K$97,2,0)</f>
        <v>44</v>
      </c>
      <c r="G18" s="0" t="str">
        <f aca="false">VLOOKUP(C18,Nomenclature!$M$1:$N$21,2,0)</f>
        <v>23</v>
      </c>
      <c r="H18" s="0" t="str">
        <f aca="false">VLOOKUP(D18,Nomenclature!$O$25:$P$31,2,0)</f>
        <v>03</v>
      </c>
      <c r="I18" s="1" t="str">
        <f aca="false">CONCATENATE(E18,F18)</f>
        <v>0144</v>
      </c>
      <c r="J18" s="0" t="str">
        <f aca="false">CONCATENATE(E18,F18,G18,H18)</f>
        <v>01442303</v>
      </c>
      <c r="K18" s="0" t="n">
        <v>10.8280219909422</v>
      </c>
      <c r="L18" s="0" t="n">
        <v>20</v>
      </c>
      <c r="M18" s="0" t="n">
        <v>118.648517658552</v>
      </c>
      <c r="N18" s="0" t="n">
        <v>0.723246620580549</v>
      </c>
      <c r="O18" s="0" t="n">
        <v>9.99400359784131E-005</v>
      </c>
      <c r="P18" s="4" t="n">
        <f aca="false">VLOOKUP(D18,'paramètres CI'!$A$1:$B$6,2,0)</f>
        <v>0.0385046990211696</v>
      </c>
      <c r="Q18" s="17" t="n">
        <f aca="false">M18*P18/N18</f>
        <v>6.31669105910695</v>
      </c>
      <c r="R18" s="9" t="n">
        <f aca="false">1/(1+0.04)*(1 - (1/(1+0.04))^L18)/(1-1/(1+0.04))</f>
        <v>13.5903263449677</v>
      </c>
      <c r="S18" s="17" t="n">
        <f aca="false">K18/R18</f>
        <v>0.796744810690413</v>
      </c>
      <c r="T18" s="17" t="n">
        <f aca="false">Q18+S18</f>
        <v>7.11343586979736</v>
      </c>
      <c r="U18" s="0" t="n">
        <f aca="false">T18 + Z18</f>
        <v>6.29719012116015</v>
      </c>
      <c r="V18" s="4" t="str">
        <f aca="false">VLOOKUP(I18,'CI ref gaz'!$I$1:$AM$97,1,0)</f>
        <v>0144</v>
      </c>
      <c r="W18" s="0" t="n">
        <f aca="false">VLOOKUP(I18,'CI ref gaz'!$I$1:$AM$97,14,0)</f>
        <v>-2</v>
      </c>
      <c r="X18" s="1" t="n">
        <f aca="false">VLOOKUP(I18,'CI ref gaz'!$I$1:$AM$97,13,0)</f>
        <v>2.19632727559768</v>
      </c>
      <c r="Y18" s="2" t="n">
        <f aca="false">VLOOKUP(I18,'CI ref gaz'!$I$1:$AM$97,7,0)</f>
        <v>0.456391455766687</v>
      </c>
      <c r="Z18" s="17" t="n">
        <f aca="false">X18*(O18/Y18)^(-1/8)-T18</f>
        <v>-0.816245748637216</v>
      </c>
      <c r="AA18" s="17" t="n">
        <f aca="false">Z18^2</f>
        <v>0.666257122168329</v>
      </c>
      <c r="AB18" s="18" t="n">
        <f aca="false">Z18/U18</f>
        <v>-0.12962062966694</v>
      </c>
      <c r="AC18" s="17" t="n">
        <f aca="false">U18^-('paramètres CI'!$B$19)</f>
        <v>4.04413417680629E-007</v>
      </c>
      <c r="AD18" s="4" t="n">
        <f aca="false">SUMIFS($AC$2:$AC$1250,$I$2:$I$1250,V18)</f>
        <v>0.00404656065731237</v>
      </c>
      <c r="AE18" s="4" t="n">
        <f aca="false">AC18/AD18</f>
        <v>9.99400359784131E-005</v>
      </c>
      <c r="AF18" s="17" t="n">
        <f aca="false">AE18-O18</f>
        <v>0</v>
      </c>
      <c r="AG18" s="4" t="n">
        <f aca="false">VLOOKUP(I18,BesoinU!$F$1:$L$99,3,0)</f>
        <v>17.3242650728987</v>
      </c>
      <c r="AH18" s="19" t="n">
        <f aca="false">VLOOKUP(J18,bibliRdtCHauff!$G$2:$K$1398,4,0)</f>
        <v>11.1559185060151</v>
      </c>
      <c r="AI18" s="19" t="n">
        <f aca="false">VLOOKUP(J18,bibliRdtCHauff!$G$2:$K$1398,3,0)</f>
        <v>0.723259021085571</v>
      </c>
      <c r="AJ18" s="4" t="n">
        <f aca="false">VLOOKUP(D18,'paramètres CI'!$A$1:$C$6,3)</f>
        <v>0.0763929293534506</v>
      </c>
      <c r="AK18" s="4" t="n">
        <f aca="false">AJ18*AG18/AI18</f>
        <v>1.82984424560371</v>
      </c>
      <c r="AL18" s="4" t="n">
        <f aca="false">AK18+AH18/R18</f>
        <v>2.65071625579984</v>
      </c>
      <c r="AM18" s="4" t="n">
        <f aca="false">AL18+Z18</f>
        <v>1.83447050716262</v>
      </c>
      <c r="AN18" s="4" t="n">
        <f aca="false">AM18^-'paramètres CI'!$B$19</f>
        <v>0.00779675932089119</v>
      </c>
      <c r="AO18" s="4" t="n">
        <f aca="false">SUMIFS($AN$2:$AN$1250,$I$2:$I$1250,V18)</f>
        <v>22445.6262865313</v>
      </c>
      <c r="AP18" s="5" t="n">
        <f aca="false">AN18/AO18</f>
        <v>3.47362074970023E-007</v>
      </c>
      <c r="AQ18" s="6" t="n">
        <f aca="false">AP18-O18</f>
        <v>-9.95926739034431E-005</v>
      </c>
      <c r="AR18" s="20" t="n">
        <f aca="false">VLOOKUP(I18,entreesparc!$A$13:$H$110,8,0)*AP18</f>
        <v>0.228418592789155</v>
      </c>
      <c r="AS18" s="7" t="n">
        <f aca="false">M18*AJ18/AI18+AH18/R18</f>
        <v>13.3529076476874</v>
      </c>
      <c r="AT18" s="4" t="n">
        <f aca="false">AS18+Z18</f>
        <v>12.5366618990501</v>
      </c>
      <c r="AU18" s="4" t="n">
        <f aca="false">AT18^-'paramètres CI'!$B$19</f>
        <v>1.63887070278823E-009</v>
      </c>
      <c r="AV18" s="4" t="n">
        <f aca="false">SUMIFS($AU$2:$AU$1250,$I$2:$I$1250,V18)</f>
        <v>0.000530189401247868</v>
      </c>
      <c r="AW18" s="5" t="n">
        <f aca="false">AU18/AV18</f>
        <v>3.09110423356435E-006</v>
      </c>
      <c r="AX18" s="7" t="n">
        <f aca="false">SUMIFS($AP$2:$AP$1250,$I$2:$I$1250,V18)</f>
        <v>1</v>
      </c>
    </row>
    <row r="19" customFormat="false" ht="15.8" hidden="false" customHeight="false" outlineLevel="0" collapsed="false">
      <c r="A19" s="8" t="s">
        <v>7</v>
      </c>
      <c r="B19" s="0" t="s">
        <v>47</v>
      </c>
      <c r="C19" s="0" t="s">
        <v>38</v>
      </c>
      <c r="D19" s="0" t="s">
        <v>39</v>
      </c>
      <c r="E19" s="0" t="str">
        <f aca="false">VLOOKUP(A19,Nomenclature!$D$1:$E$9,2,0)</f>
        <v>01</v>
      </c>
      <c r="F19" s="0" t="str">
        <f aca="false">VLOOKUP(B19,Nomenclature!$J$1:$K$97,2,0)</f>
        <v>44</v>
      </c>
      <c r="G19" s="0" t="str">
        <f aca="false">VLOOKUP(C19,Nomenclature!$M$1:$N$21,2,0)</f>
        <v>24</v>
      </c>
      <c r="H19" s="0" t="str">
        <f aca="false">VLOOKUP(D19,Nomenclature!$O$25:$P$31,2,0)</f>
        <v>04</v>
      </c>
      <c r="I19" s="1" t="str">
        <f aca="false">CONCATENATE(E19,F19)</f>
        <v>0144</v>
      </c>
      <c r="J19" s="0" t="str">
        <f aca="false">CONCATENATE(E19,F19,G19,H19)</f>
        <v>01442404</v>
      </c>
      <c r="K19" s="0" t="n">
        <v>7.64503047883704</v>
      </c>
      <c r="L19" s="0" t="n">
        <v>20</v>
      </c>
      <c r="M19" s="0" t="n">
        <v>114.839854744374</v>
      </c>
      <c r="N19" s="0" t="n">
        <v>0.95469233771952</v>
      </c>
      <c r="O19" s="0" t="n">
        <v>9.99400359784131E-005</v>
      </c>
      <c r="P19" s="4" t="n">
        <f aca="false">VLOOKUP(D19,'paramètres CI'!$A$1:$B$6,2,0)</f>
        <v>0.022045059962018</v>
      </c>
      <c r="Q19" s="17" t="n">
        <f aca="false">M19*P19/N19</f>
        <v>2.65179826405283</v>
      </c>
      <c r="R19" s="9" t="n">
        <f aca="false">1/(1+0.04)*(1 - (1/(1+0.04))^L19)/(1-1/(1+0.04))</f>
        <v>13.5903263449677</v>
      </c>
      <c r="S19" s="17" t="n">
        <f aca="false">K19/R19</f>
        <v>0.562534723948546</v>
      </c>
      <c r="T19" s="17" t="n">
        <f aca="false">Q19+S19</f>
        <v>3.21433298800137</v>
      </c>
      <c r="U19" s="0" t="n">
        <f aca="false">T19 + Z19</f>
        <v>6.29719012116015</v>
      </c>
      <c r="V19" s="4" t="str">
        <f aca="false">VLOOKUP(I19,'CI ref gaz'!$I$1:$AM$97,1,0)</f>
        <v>0144</v>
      </c>
      <c r="W19" s="0" t="n">
        <f aca="false">VLOOKUP(I19,'CI ref gaz'!$I$1:$AM$97,14,0)</f>
        <v>-2</v>
      </c>
      <c r="X19" s="1" t="n">
        <f aca="false">VLOOKUP(I19,'CI ref gaz'!$I$1:$AM$97,13,0)</f>
        <v>2.19632727559768</v>
      </c>
      <c r="Y19" s="2" t="n">
        <f aca="false">VLOOKUP(I19,'CI ref gaz'!$I$1:$AM$97,7,0)</f>
        <v>0.456391455766687</v>
      </c>
      <c r="Z19" s="17" t="n">
        <f aca="false">X19*(O19/Y19)^(-1/8)-T19</f>
        <v>3.08285713315878</v>
      </c>
      <c r="AA19" s="17" t="n">
        <f aca="false">Z19^2</f>
        <v>9.50400810346795</v>
      </c>
      <c r="AB19" s="18" t="n">
        <f aca="false">Z19/U19</f>
        <v>0.489560752310717</v>
      </c>
      <c r="AC19" s="17" t="n">
        <f aca="false">U19^-('paramètres CI'!$B$19)</f>
        <v>4.04413417680629E-007</v>
      </c>
      <c r="AD19" s="4" t="n">
        <f aca="false">SUMIFS($AC$2:$AC$1250,$I$2:$I$1250,V19)</f>
        <v>0.00404656065731237</v>
      </c>
      <c r="AE19" s="4" t="n">
        <f aca="false">AC19/AD19</f>
        <v>9.99400359784131E-005</v>
      </c>
      <c r="AF19" s="17" t="n">
        <f aca="false">AE19-O19</f>
        <v>0</v>
      </c>
      <c r="AG19" s="4" t="n">
        <f aca="false">VLOOKUP(I19,BesoinU!$F$1:$L$99,3,0)</f>
        <v>17.3242650728987</v>
      </c>
      <c r="AH19" s="19" t="n">
        <f aca="false">VLOOKUP(J19,bibliRdtCHauff!$G$2:$K$1398,4,0)</f>
        <v>7.71697511124439</v>
      </c>
      <c r="AI19" s="19" t="n">
        <f aca="false">VLOOKUP(J19,bibliRdtCHauff!$G$2:$K$1398,3,0)</f>
        <v>0.954696371075861</v>
      </c>
      <c r="AJ19" s="4" t="n">
        <f aca="false">VLOOKUP(D19,'paramètres CI'!$A$1:$C$6,3)</f>
        <v>0.0386719666666667</v>
      </c>
      <c r="AK19" s="4" t="n">
        <f aca="false">AJ19*AG19/AI19</f>
        <v>0.701755470871483</v>
      </c>
      <c r="AL19" s="4" t="n">
        <f aca="false">AK19+AH19/R19</f>
        <v>1.26958400679931</v>
      </c>
      <c r="AM19" s="4" t="n">
        <f aca="false">AL19+Z19</f>
        <v>4.35244113995809</v>
      </c>
      <c r="AN19" s="4" t="n">
        <f aca="false">AM19^-'paramètres CI'!$B$19</f>
        <v>7.76491572683831E-006</v>
      </c>
      <c r="AO19" s="4" t="n">
        <f aca="false">SUMIFS($AN$2:$AN$1250,$I$2:$I$1250,V19)</f>
        <v>22445.6262865313</v>
      </c>
      <c r="AP19" s="5" t="n">
        <f aca="false">AN19/AO19</f>
        <v>3.45943375681066E-010</v>
      </c>
      <c r="AQ19" s="6" t="n">
        <f aca="false">AP19-O19</f>
        <v>-9.99396900350374E-005</v>
      </c>
      <c r="AR19" s="20" t="n">
        <f aca="false">VLOOKUP(I19,entreesparc!$A$13:$H$110,8,0)*AP19</f>
        <v>0.000227485683532431</v>
      </c>
      <c r="AS19" s="7" t="n">
        <f aca="false">M19*AJ19/AI19+AH19/R19</f>
        <v>5.21965624705085</v>
      </c>
      <c r="AT19" s="4" t="n">
        <f aca="false">AS19+Z19</f>
        <v>8.30251338020963</v>
      </c>
      <c r="AU19" s="4" t="n">
        <f aca="false">AT19^-'paramètres CI'!$B$19</f>
        <v>4.42917996352524E-008</v>
      </c>
      <c r="AV19" s="4" t="n">
        <f aca="false">SUMIFS($AU$2:$AU$1250,$I$2:$I$1250,V19)</f>
        <v>0.000530189401247868</v>
      </c>
      <c r="AW19" s="5" t="n">
        <f aca="false">AU19/AV19</f>
        <v>8.35395794993374E-005</v>
      </c>
      <c r="AX19" s="7" t="n">
        <f aca="false">SUMIFS($AP$2:$AP$1250,$I$2:$I$1250,V19)</f>
        <v>1</v>
      </c>
    </row>
    <row r="20" customFormat="false" ht="15.8" hidden="false" customHeight="false" outlineLevel="0" collapsed="false">
      <c r="A20" s="8" t="s">
        <v>7</v>
      </c>
      <c r="B20" s="0" t="s">
        <v>47</v>
      </c>
      <c r="C20" s="0" t="s">
        <v>40</v>
      </c>
      <c r="D20" s="0" t="s">
        <v>37</v>
      </c>
      <c r="E20" s="0" t="str">
        <f aca="false">VLOOKUP(A20,Nomenclature!$D$1:$E$9,2,0)</f>
        <v>01</v>
      </c>
      <c r="F20" s="0" t="str">
        <f aca="false">VLOOKUP(B20,Nomenclature!$J$1:$K$97,2,0)</f>
        <v>44</v>
      </c>
      <c r="G20" s="0" t="str">
        <f aca="false">VLOOKUP(C20,Nomenclature!$M$1:$N$21,2,0)</f>
        <v>03</v>
      </c>
      <c r="H20" s="0" t="str">
        <f aca="false">VLOOKUP(D20,Nomenclature!$O$25:$P$31,2,0)</f>
        <v>03</v>
      </c>
      <c r="I20" s="1" t="str">
        <f aca="false">CONCATENATE(E20,F20)</f>
        <v>0144</v>
      </c>
      <c r="J20" s="0" t="str">
        <f aca="false">CONCATENATE(E20,F20,G20,H20)</f>
        <v>01440303</v>
      </c>
      <c r="K20" s="0" t="n">
        <v>8.66241759275375</v>
      </c>
      <c r="L20" s="0" t="n">
        <v>20</v>
      </c>
      <c r="M20" s="0" t="n">
        <v>118.648517658552</v>
      </c>
      <c r="N20" s="0" t="n">
        <v>0.511963949993065</v>
      </c>
      <c r="O20" s="0" t="n">
        <v>0.0335802087430137</v>
      </c>
      <c r="P20" s="4" t="n">
        <f aca="false">VLOOKUP(D20,'paramètres CI'!$A$1:$B$6,2,0)</f>
        <v>0.0385046990211696</v>
      </c>
      <c r="Q20" s="17" t="n">
        <f aca="false">M20*P20/N20</f>
        <v>8.92352959971567</v>
      </c>
      <c r="R20" s="9" t="n">
        <f aca="false">1/(1+0.04)*(1 - (1/(1+0.04))^L20)/(1-1/(1+0.04))</f>
        <v>13.5903263449677</v>
      </c>
      <c r="S20" s="17" t="n">
        <f aca="false">K20/R20</f>
        <v>0.637395848552329</v>
      </c>
      <c r="T20" s="17" t="n">
        <f aca="false">Q20+S20</f>
        <v>9.560925448268</v>
      </c>
      <c r="U20" s="0" t="n">
        <f aca="false">T20 + Z20</f>
        <v>3.04336344065561</v>
      </c>
      <c r="V20" s="4" t="str">
        <f aca="false">VLOOKUP(I20,'CI ref gaz'!$I$1:$AM$97,1,0)</f>
        <v>0144</v>
      </c>
      <c r="W20" s="0" t="n">
        <f aca="false">VLOOKUP(I20,'CI ref gaz'!$I$1:$AM$97,14,0)</f>
        <v>-2</v>
      </c>
      <c r="X20" s="1" t="n">
        <f aca="false">VLOOKUP(I20,'CI ref gaz'!$I$1:$AM$97,13,0)</f>
        <v>2.19632727559768</v>
      </c>
      <c r="Y20" s="2" t="n">
        <f aca="false">VLOOKUP(I20,'CI ref gaz'!$I$1:$AM$97,7,0)</f>
        <v>0.456391455766687</v>
      </c>
      <c r="Z20" s="17" t="n">
        <f aca="false">X20*(O20/Y20)^(-1/8)-T20</f>
        <v>-6.51756200761239</v>
      </c>
      <c r="AA20" s="17" t="n">
        <f aca="false">Z20^2</f>
        <v>42.4786145230724</v>
      </c>
      <c r="AB20" s="18" t="n">
        <f aca="false">Z20/U20</f>
        <v>-2.14156545371668</v>
      </c>
      <c r="AC20" s="17" t="n">
        <f aca="false">U20^-('paramètres CI'!$B$19)</f>
        <v>0.000135884351563816</v>
      </c>
      <c r="AD20" s="4" t="n">
        <f aca="false">SUMIFS($AC$2:$AC$1250,$I$2:$I$1250,V20)</f>
        <v>0.00404656065731237</v>
      </c>
      <c r="AE20" s="4" t="n">
        <f aca="false">AC20/AD20</f>
        <v>0.0335802087430137</v>
      </c>
      <c r="AF20" s="17" t="n">
        <f aca="false">AE20-O20</f>
        <v>0</v>
      </c>
      <c r="AG20" s="4" t="n">
        <f aca="false">VLOOKUP(I20,BesoinU!$F$1:$L$99,3,0)</f>
        <v>17.3242650728987</v>
      </c>
      <c r="AH20" s="19" t="n">
        <f aca="false">VLOOKUP(J20,bibliRdtCHauff!$G$2:$K$1398,4,0)</f>
        <v>9.37097154505267</v>
      </c>
      <c r="AI20" s="19" t="n">
        <f aca="false">VLOOKUP(J20,bibliRdtCHauff!$G$2:$K$1398,3,0)</f>
        <v>0.554237424878381</v>
      </c>
      <c r="AJ20" s="4" t="n">
        <f aca="false">VLOOKUP(D20,'paramètres CI'!$A$1:$C$6,3)</f>
        <v>0.0763929293534506</v>
      </c>
      <c r="AK20" s="4" t="n">
        <f aca="false">AJ20*AG20/AI20</f>
        <v>2.38787800752505</v>
      </c>
      <c r="AL20" s="4" t="n">
        <f aca="false">AK20+AH20/R20</f>
        <v>3.0774104960898</v>
      </c>
      <c r="AM20" s="4" t="n">
        <f aca="false">AL20+Z20</f>
        <v>-3.44015151152259</v>
      </c>
      <c r="AN20" s="4" t="n">
        <f aca="false">AM20^-'paramètres CI'!$B$19</f>
        <v>5.09776062044026E-005</v>
      </c>
      <c r="AO20" s="4" t="n">
        <f aca="false">SUMIFS($AN$2:$AN$1250,$I$2:$I$1250,V20)</f>
        <v>22445.6262865313</v>
      </c>
      <c r="AP20" s="5" t="n">
        <f aca="false">AN20/AO20</f>
        <v>2.27115989340838E-009</v>
      </c>
      <c r="AQ20" s="6" t="n">
        <f aca="false">AP20-O20</f>
        <v>-0.0335802064718538</v>
      </c>
      <c r="AR20" s="20" t="n">
        <f aca="false">VLOOKUP(I20,entreesparc!$A$13:$H$110,8,0)*AP20</f>
        <v>0.00149347088883057</v>
      </c>
      <c r="AS20" s="7" t="n">
        <f aca="false">M20*AJ20/AI20+AH20/R20</f>
        <v>17.0433682645778</v>
      </c>
      <c r="AT20" s="4" t="n">
        <f aca="false">AS20+Z20</f>
        <v>10.5258062569654</v>
      </c>
      <c r="AU20" s="4" t="n">
        <f aca="false">AT20^-'paramètres CI'!$B$19</f>
        <v>6.63677393308762E-009</v>
      </c>
      <c r="AV20" s="4" t="n">
        <f aca="false">SUMIFS($AU$2:$AU$1250,$I$2:$I$1250,V20)</f>
        <v>0.000530189401247868</v>
      </c>
      <c r="AW20" s="5" t="n">
        <f aca="false">AU20/AV20</f>
        <v>1.25177416173675E-005</v>
      </c>
      <c r="AX20" s="7" t="n">
        <f aca="false">SUMIFS($AP$2:$AP$1250,$I$2:$I$1250,V20)</f>
        <v>1</v>
      </c>
    </row>
    <row r="21" customFormat="false" ht="15.8" hidden="false" customHeight="false" outlineLevel="0" collapsed="false">
      <c r="A21" s="8" t="s">
        <v>7</v>
      </c>
      <c r="B21" s="0" t="s">
        <v>47</v>
      </c>
      <c r="C21" s="0" t="s">
        <v>41</v>
      </c>
      <c r="D21" s="0" t="s">
        <v>39</v>
      </c>
      <c r="E21" s="0" t="str">
        <f aca="false">VLOOKUP(A21,Nomenclature!$D$1:$E$9,2,0)</f>
        <v>01</v>
      </c>
      <c r="F21" s="0" t="str">
        <f aca="false">VLOOKUP(B21,Nomenclature!$J$1:$K$97,2,0)</f>
        <v>44</v>
      </c>
      <c r="G21" s="0" t="str">
        <f aca="false">VLOOKUP(C21,Nomenclature!$M$1:$N$21,2,0)</f>
        <v>04</v>
      </c>
      <c r="H21" s="0" t="str">
        <f aca="false">VLOOKUP(D21,Nomenclature!$O$25:$P$31,2,0)</f>
        <v>04</v>
      </c>
      <c r="I21" s="1" t="str">
        <f aca="false">CONCATENATE(E21,F21)</f>
        <v>0144</v>
      </c>
      <c r="J21" s="0" t="str">
        <f aca="false">CONCATENATE(E21,F21,G21,H21)</f>
        <v>01440404</v>
      </c>
      <c r="K21" s="0" t="n">
        <v>6.11602438306963</v>
      </c>
      <c r="L21" s="0" t="n">
        <v>20</v>
      </c>
      <c r="M21" s="0" t="n">
        <v>114.839854744374</v>
      </c>
      <c r="N21" s="0" t="n">
        <v>0.675773916707859</v>
      </c>
      <c r="O21" s="0" t="n">
        <v>0.456391455766687</v>
      </c>
      <c r="P21" s="4" t="n">
        <f aca="false">VLOOKUP(D21,'paramètres CI'!$A$1:$B$6,2,0)</f>
        <v>0.022045059962018</v>
      </c>
      <c r="Q21" s="17" t="n">
        <f aca="false">M21*P21/N21</f>
        <v>3.74629949643884</v>
      </c>
      <c r="R21" s="9" t="n">
        <f aca="false">1/(1+0.04)*(1 - (1/(1+0.04))^L21)/(1-1/(1+0.04))</f>
        <v>13.5903263449677</v>
      </c>
      <c r="S21" s="17" t="n">
        <f aca="false">K21/R21</f>
        <v>0.450027779158836</v>
      </c>
      <c r="T21" s="17" t="n">
        <f aca="false">Q21+S21</f>
        <v>4.19632727559768</v>
      </c>
      <c r="U21" s="0" t="n">
        <f aca="false">T21 + Z21</f>
        <v>2.19632727559768</v>
      </c>
      <c r="V21" s="4" t="str">
        <f aca="false">VLOOKUP(I21,'CI ref gaz'!$I$1:$AM$97,1,0)</f>
        <v>0144</v>
      </c>
      <c r="W21" s="0" t="n">
        <f aca="false">VLOOKUP(I21,'CI ref gaz'!$I$1:$AM$97,14,0)</f>
        <v>-2</v>
      </c>
      <c r="X21" s="1" t="n">
        <f aca="false">VLOOKUP(I21,'CI ref gaz'!$I$1:$AM$97,13,0)</f>
        <v>2.19632727559768</v>
      </c>
      <c r="Y21" s="2" t="n">
        <f aca="false">VLOOKUP(I21,'CI ref gaz'!$I$1:$AM$97,7,0)</f>
        <v>0.456391455766687</v>
      </c>
      <c r="Z21" s="17" t="n">
        <f aca="false">X21*(O21/Y21)^(-1/8)-T21</f>
        <v>-2</v>
      </c>
      <c r="AA21" s="17" t="n">
        <f aca="false">Z21^2</f>
        <v>4</v>
      </c>
      <c r="AB21" s="18" t="n">
        <f aca="false">Z21/U21</f>
        <v>-0.91061110164274</v>
      </c>
      <c r="AC21" s="17" t="n">
        <f aca="false">U21^-('paramètres CI'!$B$19)</f>
        <v>0.00184681570923899</v>
      </c>
      <c r="AD21" s="4" t="n">
        <f aca="false">SUMIFS($AC$2:$AC$1250,$I$2:$I$1250,V21)</f>
        <v>0.00404656065731237</v>
      </c>
      <c r="AE21" s="4" t="n">
        <f aca="false">AC21/AD21</f>
        <v>0.456391455766687</v>
      </c>
      <c r="AF21" s="17" t="n">
        <f aca="false">AE21-O21</f>
        <v>0</v>
      </c>
      <c r="AG21" s="4" t="n">
        <f aca="false">VLOOKUP(I21,BesoinU!$F$1:$L$99,3,0)</f>
        <v>17.3242650728987</v>
      </c>
      <c r="AH21" s="19" t="n">
        <f aca="false">VLOOKUP(J21,bibliRdtCHauff!$G$2:$K$1398,4,0)</f>
        <v>6.48225909344529</v>
      </c>
      <c r="AI21" s="19" t="n">
        <f aca="false">VLOOKUP(J21,bibliRdtCHauff!$G$2:$K$1398,3,0)</f>
        <v>0.731566413973989</v>
      </c>
      <c r="AJ21" s="4" t="n">
        <f aca="false">VLOOKUP(D21,'paramètres CI'!$A$1:$C$6,3)</f>
        <v>0.0386719666666667</v>
      </c>
      <c r="AK21" s="4" t="n">
        <f aca="false">AJ21*AG21/AI21</f>
        <v>0.915793000644036</v>
      </c>
      <c r="AL21" s="4" t="n">
        <f aca="false">AK21+AH21/R21</f>
        <v>1.39276897082341</v>
      </c>
      <c r="AM21" s="4" t="n">
        <f aca="false">AL21+Z21</f>
        <v>-0.607231029176589</v>
      </c>
      <c r="AN21" s="4" t="n">
        <f aca="false">AM21^-'paramètres CI'!$B$19</f>
        <v>54.0963987501012</v>
      </c>
      <c r="AO21" s="4" t="n">
        <f aca="false">SUMIFS($AN$2:$AN$1250,$I$2:$I$1250,V21)</f>
        <v>22445.6262865313</v>
      </c>
      <c r="AP21" s="5" t="n">
        <f aca="false">AN21/AO21</f>
        <v>0.00241010868039634</v>
      </c>
      <c r="AQ21" s="6" t="n">
        <f aca="false">AP21-O21</f>
        <v>-0.453981347086291</v>
      </c>
      <c r="AR21" s="20" t="n">
        <f aca="false">VLOOKUP(I21,entreesparc!$A$13:$H$110,8,0)*AP21</f>
        <v>1584.84092799298</v>
      </c>
      <c r="AS21" s="7" t="n">
        <f aca="false">M21*AJ21/AI21+AH21/R21</f>
        <v>6.54762512772419</v>
      </c>
      <c r="AT21" s="4" t="n">
        <f aca="false">AS21+Z21</f>
        <v>4.54762512772419</v>
      </c>
      <c r="AU21" s="4" t="n">
        <f aca="false">AT21^-'paramètres CI'!$B$19</f>
        <v>5.46666851336997E-006</v>
      </c>
      <c r="AV21" s="4" t="n">
        <f aca="false">SUMIFS($AU$2:$AU$1250,$I$2:$I$1250,V21)</f>
        <v>0.000530189401247868</v>
      </c>
      <c r="AW21" s="5" t="n">
        <f aca="false">AU21/AV21</f>
        <v>0.0103107842225881</v>
      </c>
      <c r="AX21" s="7" t="n">
        <f aca="false">SUMIFS($AP$2:$AP$1250,$I$2:$I$1250,V21)</f>
        <v>1</v>
      </c>
    </row>
    <row r="22" customFormat="false" ht="15.8" hidden="false" customHeight="false" outlineLevel="0" collapsed="false">
      <c r="A22" s="8" t="s">
        <v>7</v>
      </c>
      <c r="B22" s="0" t="s">
        <v>47</v>
      </c>
      <c r="C22" s="0" t="s">
        <v>45</v>
      </c>
      <c r="D22" s="0" t="s">
        <v>43</v>
      </c>
      <c r="E22" s="0" t="str">
        <f aca="false">VLOOKUP(A22,Nomenclature!$D$1:$E$9,2,0)</f>
        <v>01</v>
      </c>
      <c r="F22" s="0" t="str">
        <f aca="false">VLOOKUP(B22,Nomenclature!$J$1:$K$97,2,0)</f>
        <v>44</v>
      </c>
      <c r="G22" s="0" t="str">
        <f aca="false">VLOOKUP(C22,Nomenclature!$M$1:$N$21,2,0)</f>
        <v>06</v>
      </c>
      <c r="H22" s="0" t="str">
        <f aca="false">VLOOKUP(D22,Nomenclature!$O$25:$P$31,2,0)</f>
        <v>02</v>
      </c>
      <c r="I22" s="1" t="str">
        <f aca="false">CONCATENATE(E22,F22)</f>
        <v>0144</v>
      </c>
      <c r="J22" s="0" t="str">
        <f aca="false">CONCATENATE(E22,F22,G22,H22)</f>
        <v>01440602</v>
      </c>
      <c r="K22" s="0" t="n">
        <v>10</v>
      </c>
      <c r="L22" s="0" t="n">
        <v>13</v>
      </c>
      <c r="M22" s="0" t="n">
        <v>114.926215083826</v>
      </c>
      <c r="N22" s="0" t="n">
        <v>0.9</v>
      </c>
      <c r="O22" s="0" t="n">
        <v>0.281710788089215</v>
      </c>
      <c r="P22" s="4" t="n">
        <f aca="false">VLOOKUP(D22,'paramètres CI'!$A$1:$B$6,2,0)</f>
        <v>0.0935912806596305</v>
      </c>
      <c r="Q22" s="17" t="n">
        <f aca="false">M22*P22/N22</f>
        <v>11.9512129456216</v>
      </c>
      <c r="R22" s="9" t="n">
        <f aca="false">1/(1+0.04)*(1 - (1/(1+0.04))^L22)/(1-1/(1+0.04))</f>
        <v>9.98564784663304</v>
      </c>
      <c r="S22" s="17" t="n">
        <f aca="false">K22/R22</f>
        <v>1.00143727814033</v>
      </c>
      <c r="T22" s="17" t="n">
        <f aca="false">Q22+S22</f>
        <v>12.9526502237619</v>
      </c>
      <c r="U22" s="0" t="n">
        <f aca="false">T22 + Z22</f>
        <v>2.33286070749841</v>
      </c>
      <c r="V22" s="4" t="str">
        <f aca="false">VLOOKUP(I22,'CI ref gaz'!$I$1:$AM$97,1,0)</f>
        <v>0144</v>
      </c>
      <c r="W22" s="0" t="n">
        <f aca="false">VLOOKUP(I22,'CI ref gaz'!$I$1:$AM$97,14,0)</f>
        <v>-2</v>
      </c>
      <c r="X22" s="1" t="n">
        <f aca="false">VLOOKUP(I22,'CI ref gaz'!$I$1:$AM$97,13,0)</f>
        <v>2.19632727559768</v>
      </c>
      <c r="Y22" s="2" t="n">
        <f aca="false">VLOOKUP(I22,'CI ref gaz'!$I$1:$AM$97,7,0)</f>
        <v>0.456391455766687</v>
      </c>
      <c r="Z22" s="17" t="n">
        <f aca="false">X22*(O22/Y22)^(-1/8)-T22</f>
        <v>-10.6197895162635</v>
      </c>
      <c r="AA22" s="17" t="n">
        <f aca="false">Z22^2</f>
        <v>112.77992936974</v>
      </c>
      <c r="AB22" s="18" t="n">
        <f aca="false">Z22/U22</f>
        <v>-4.5522604423525</v>
      </c>
      <c r="AC22" s="17" t="n">
        <f aca="false">U22^-('paramètres CI'!$B$19)</f>
        <v>0.00113995979182228</v>
      </c>
      <c r="AD22" s="4" t="n">
        <f aca="false">SUMIFS($AC$2:$AC$1250,$I$2:$I$1250,V22)</f>
        <v>0.00404656065731237</v>
      </c>
      <c r="AE22" s="4" t="n">
        <f aca="false">AC22/AD22</f>
        <v>0.281710788089215</v>
      </c>
      <c r="AF22" s="17" t="n">
        <f aca="false">AE22-O22</f>
        <v>0</v>
      </c>
      <c r="AG22" s="4" t="n">
        <f aca="false">VLOOKUP(I22,BesoinU!$F$1:$L$99,3,0)</f>
        <v>17.3242650728987</v>
      </c>
      <c r="AH22" s="19" t="n">
        <f aca="false">VLOOKUP(J22,bibliRdtCHauff!$G$2:$K$1398,4,0)</f>
        <v>10.4</v>
      </c>
      <c r="AI22" s="19" t="n">
        <f aca="false">VLOOKUP(J22,bibliRdtCHauff!$G$2:$K$1398,3,0)</f>
        <v>0.92</v>
      </c>
      <c r="AJ22" s="4" t="n">
        <f aca="false">VLOOKUP(D22,'paramètres CI'!$A$1:$C$6,3)</f>
        <v>0.09847</v>
      </c>
      <c r="AK22" s="4" t="n">
        <f aca="false">AJ22*AG22/AI22</f>
        <v>1.85426128448732</v>
      </c>
      <c r="AL22" s="4" t="n">
        <f aca="false">AK22+AH22/R22</f>
        <v>2.89575605375326</v>
      </c>
      <c r="AM22" s="4" t="n">
        <f aca="false">AL22+Z22</f>
        <v>-7.72403346251022</v>
      </c>
      <c r="AN22" s="4" t="n">
        <f aca="false">AM22^-'paramètres CI'!$B$19</f>
        <v>7.89308586488002E-008</v>
      </c>
      <c r="AO22" s="4" t="n">
        <f aca="false">SUMIFS($AN$2:$AN$1250,$I$2:$I$1250,V22)</f>
        <v>22445.6262865313</v>
      </c>
      <c r="AP22" s="5" t="n">
        <f aca="false">AN22/AO22</f>
        <v>3.51653625705082E-012</v>
      </c>
      <c r="AQ22" s="6" t="n">
        <f aca="false">AP22-O22</f>
        <v>-0.281710788085698</v>
      </c>
      <c r="AR22" s="20" t="n">
        <f aca="false">VLOOKUP(I22,entreesparc!$A$13:$H$110,8,0)*AP22</f>
        <v>2.31240633680839E-006</v>
      </c>
      <c r="AS22" s="7" t="n">
        <f aca="false">M22*AJ22/AI22+AH22/R22</f>
        <v>13.3423473772054</v>
      </c>
      <c r="AT22" s="4" t="n">
        <f aca="false">AS22+Z22</f>
        <v>2.72255786094196</v>
      </c>
      <c r="AU22" s="4" t="n">
        <f aca="false">AT22^-'paramètres CI'!$B$19</f>
        <v>0.000331270721296464</v>
      </c>
      <c r="AV22" s="4" t="n">
        <f aca="false">SUMIFS($AU$2:$AU$1250,$I$2:$I$1250,V22)</f>
        <v>0.000530189401247868</v>
      </c>
      <c r="AW22" s="5" t="n">
        <f aca="false">AU22/AV22</f>
        <v>0.624815812079185</v>
      </c>
      <c r="AX22" s="7" t="n">
        <f aca="false">SUMIFS($AP$2:$AP$1250,$I$2:$I$1250,V22)</f>
        <v>1</v>
      </c>
    </row>
    <row r="23" customFormat="false" ht="15.8" hidden="false" customHeight="false" outlineLevel="0" collapsed="false">
      <c r="A23" s="8" t="s">
        <v>7</v>
      </c>
      <c r="B23" s="0" t="s">
        <v>47</v>
      </c>
      <c r="C23" s="0" t="s">
        <v>46</v>
      </c>
      <c r="D23" s="0" t="s">
        <v>43</v>
      </c>
      <c r="E23" s="0" t="str">
        <f aca="false">VLOOKUP(A23,Nomenclature!$D$1:$E$9,2,0)</f>
        <v>01</v>
      </c>
      <c r="F23" s="0" t="str">
        <f aca="false">VLOOKUP(B23,Nomenclature!$J$1:$K$97,2,0)</f>
        <v>44</v>
      </c>
      <c r="G23" s="0" t="str">
        <f aca="false">VLOOKUP(C23,Nomenclature!$M$1:$N$21,2,0)</f>
        <v>26</v>
      </c>
      <c r="H23" s="0" t="str">
        <f aca="false">VLOOKUP(D23,Nomenclature!$O$25:$P$31,2,0)</f>
        <v>02</v>
      </c>
      <c r="I23" s="1" t="str">
        <f aca="false">CONCATENATE(E23,F23)</f>
        <v>0144</v>
      </c>
      <c r="J23" s="0" t="str">
        <f aca="false">CONCATENATE(E23,F23,G23,H23)</f>
        <v>01442602</v>
      </c>
      <c r="K23" s="0" t="n">
        <v>12</v>
      </c>
      <c r="L23" s="0" t="n">
        <v>13</v>
      </c>
      <c r="M23" s="0" t="n">
        <v>114.926215083826</v>
      </c>
      <c r="N23" s="0" t="n">
        <v>1</v>
      </c>
      <c r="O23" s="0" t="n">
        <v>9.99400359784131E-005</v>
      </c>
      <c r="P23" s="4" t="n">
        <f aca="false">VLOOKUP(D23,'paramètres CI'!$A$1:$B$6,2,0)</f>
        <v>0.0935912806596305</v>
      </c>
      <c r="Q23" s="17" t="n">
        <f aca="false">M23*P23/N23</f>
        <v>10.7560916510594</v>
      </c>
      <c r="R23" s="9" t="n">
        <f aca="false">1/(1+0.04)*(1 - (1/(1+0.04))^L23)/(1-1/(1+0.04))</f>
        <v>9.98564784663304</v>
      </c>
      <c r="S23" s="17" t="n">
        <f aca="false">K23/R23</f>
        <v>1.20172473376839</v>
      </c>
      <c r="T23" s="17" t="n">
        <f aca="false">Q23+S23</f>
        <v>11.9578163848278</v>
      </c>
      <c r="U23" s="0" t="n">
        <f aca="false">T23 + Z23</f>
        <v>6.29719012116015</v>
      </c>
      <c r="V23" s="4" t="str">
        <f aca="false">VLOOKUP(I23,'CI ref gaz'!$I$1:$AM$97,1,0)</f>
        <v>0144</v>
      </c>
      <c r="W23" s="0" t="n">
        <f aca="false">VLOOKUP(I23,'CI ref gaz'!$I$1:$AM$97,14,0)</f>
        <v>-2</v>
      </c>
      <c r="X23" s="1" t="n">
        <f aca="false">VLOOKUP(I23,'CI ref gaz'!$I$1:$AM$97,13,0)</f>
        <v>2.19632727559768</v>
      </c>
      <c r="Y23" s="2" t="n">
        <f aca="false">VLOOKUP(I23,'CI ref gaz'!$I$1:$AM$97,7,0)</f>
        <v>0.456391455766687</v>
      </c>
      <c r="Z23" s="17" t="n">
        <f aca="false">X23*(O23/Y23)^(-1/8)-T23</f>
        <v>-5.66062626366765</v>
      </c>
      <c r="AA23" s="17" t="n">
        <f aca="false">Z23^2</f>
        <v>32.042689696924</v>
      </c>
      <c r="AB23" s="18" t="n">
        <f aca="false">Z23/U23</f>
        <v>-0.898913031805491</v>
      </c>
      <c r="AC23" s="17" t="n">
        <f aca="false">U23^-('paramètres CI'!$B$19)</f>
        <v>4.04413417680629E-007</v>
      </c>
      <c r="AD23" s="4" t="n">
        <f aca="false">SUMIFS($AC$2:$AC$1250,$I$2:$I$1250,V23)</f>
        <v>0.00404656065731237</v>
      </c>
      <c r="AE23" s="4" t="n">
        <f aca="false">AC23/AD23</f>
        <v>9.99400359784131E-005</v>
      </c>
      <c r="AF23" s="17" t="n">
        <f aca="false">AE23-O23</f>
        <v>0</v>
      </c>
      <c r="AG23" s="4" t="n">
        <f aca="false">VLOOKUP(I23,BesoinU!$F$1:$L$99,3,0)</f>
        <v>17.3242650728987</v>
      </c>
      <c r="AH23" s="19" t="n">
        <f aca="false">VLOOKUP(J23,bibliRdtCHauff!$G$2:$K$1398,4,0)</f>
        <v>12</v>
      </c>
      <c r="AI23" s="19" t="n">
        <f aca="false">VLOOKUP(J23,bibliRdtCHauff!$G$2:$K$1398,3,0)</f>
        <v>1</v>
      </c>
      <c r="AJ23" s="4" t="n">
        <f aca="false">VLOOKUP(D23,'paramètres CI'!$A$1:$C$6,3)</f>
        <v>0.09847</v>
      </c>
      <c r="AK23" s="4" t="n">
        <f aca="false">AJ23*AG23/AI23</f>
        <v>1.70592038172834</v>
      </c>
      <c r="AL23" s="4" t="n">
        <f aca="false">AK23+AH23/R23</f>
        <v>2.90764511549673</v>
      </c>
      <c r="AM23" s="4" t="n">
        <f aca="false">AL23+Z23</f>
        <v>-2.75298114817093</v>
      </c>
      <c r="AN23" s="4" t="n">
        <f aca="false">AM23^-'paramètres CI'!$B$19</f>
        <v>0.000303091739645454</v>
      </c>
      <c r="AO23" s="4" t="n">
        <f aca="false">SUMIFS($AN$2:$AN$1250,$I$2:$I$1250,V23)</f>
        <v>22445.6262865313</v>
      </c>
      <c r="AP23" s="5" t="n">
        <f aca="false">AN23/AO23</f>
        <v>1.35033763716955E-008</v>
      </c>
      <c r="AQ23" s="6" t="n">
        <f aca="false">AP23-O23</f>
        <v>-9.99265326020414E-005</v>
      </c>
      <c r="AR23" s="20" t="n">
        <f aca="false">VLOOKUP(I23,entreesparc!$A$13:$H$110,8,0)*AP23</f>
        <v>0.00887955954601894</v>
      </c>
      <c r="AS23" s="7" t="n">
        <f aca="false">M23*AJ23/AI23+AH23/R23</f>
        <v>12.5185091330727</v>
      </c>
      <c r="AT23" s="4" t="n">
        <f aca="false">AS23+Z23</f>
        <v>6.85788286940508</v>
      </c>
      <c r="AU23" s="4" t="n">
        <f aca="false">AT23^-'paramètres CI'!$B$19</f>
        <v>2.0439934239295E-007</v>
      </c>
      <c r="AV23" s="4" t="n">
        <f aca="false">SUMIFS($AU$2:$AU$1250,$I$2:$I$1250,V23)</f>
        <v>0.000530189401247868</v>
      </c>
      <c r="AW23" s="5" t="n">
        <f aca="false">AU23/AV23</f>
        <v>0.000385521366349214</v>
      </c>
      <c r="AX23" s="7" t="n">
        <f aca="false">SUMIFS($AP$2:$AP$1250,$I$2:$I$1250,V23)</f>
        <v>1</v>
      </c>
    </row>
    <row r="24" customFormat="false" ht="15.8" hidden="false" customHeight="false" outlineLevel="0" collapsed="false">
      <c r="A24" s="8" t="s">
        <v>7</v>
      </c>
      <c r="B24" s="0" t="s">
        <v>47</v>
      </c>
      <c r="C24" s="0" t="s">
        <v>48</v>
      </c>
      <c r="D24" s="0" t="s">
        <v>43</v>
      </c>
      <c r="E24" s="0" t="str">
        <f aca="false">VLOOKUP(A24,Nomenclature!$D$1:$E$9,2,0)</f>
        <v>01</v>
      </c>
      <c r="F24" s="0" t="str">
        <f aca="false">VLOOKUP(B24,Nomenclature!$J$1:$K$97,2,0)</f>
        <v>44</v>
      </c>
      <c r="G24" s="0" t="str">
        <f aca="false">VLOOKUP(C24,Nomenclature!$M$1:$N$21,2,0)</f>
        <v>09</v>
      </c>
      <c r="H24" s="0" t="str">
        <f aca="false">VLOOKUP(D24,Nomenclature!$O$25:$P$31,2,0)</f>
        <v>02</v>
      </c>
      <c r="I24" s="1" t="str">
        <f aca="false">CONCATENATE(E24,F24)</f>
        <v>0144</v>
      </c>
      <c r="J24" s="0" t="str">
        <f aca="false">CONCATENATE(E24,F24,G24,H24)</f>
        <v>01440902</v>
      </c>
      <c r="K24" s="0" t="n">
        <v>45.3140174308937</v>
      </c>
      <c r="L24" s="0" t="n">
        <v>20</v>
      </c>
      <c r="M24" s="0" t="n">
        <v>113.07488400291</v>
      </c>
      <c r="N24" s="0" t="n">
        <v>2.83163023255814</v>
      </c>
      <c r="O24" s="0" t="n">
        <v>0.137985627093845</v>
      </c>
      <c r="P24" s="4" t="n">
        <f aca="false">VLOOKUP(D24,'paramètres CI'!$A$1:$B$6,2,0)</f>
        <v>0.0935912806596305</v>
      </c>
      <c r="Q24" s="17" t="n">
        <f aca="false">M24*P24/N24</f>
        <v>3.73736057857767</v>
      </c>
      <c r="R24" s="9" t="n">
        <f aca="false">1/(1+0.04)*(1 - (1/(1+0.04))^L24)/(1-1/(1+0.04))</f>
        <v>13.5903263449677</v>
      </c>
      <c r="S24" s="17" t="n">
        <f aca="false">K24/R24</f>
        <v>3.33428471698716</v>
      </c>
      <c r="T24" s="17" t="n">
        <f aca="false">Q24+S24</f>
        <v>7.07164529556483</v>
      </c>
      <c r="U24" s="0" t="n">
        <f aca="false">T24 + Z24</f>
        <v>2.55055687129044</v>
      </c>
      <c r="V24" s="4" t="str">
        <f aca="false">VLOOKUP(I24,'CI ref gaz'!$I$1:$AM$97,1,0)</f>
        <v>0144</v>
      </c>
      <c r="W24" s="0" t="n">
        <f aca="false">VLOOKUP(I24,'CI ref gaz'!$I$1:$AM$97,14,0)</f>
        <v>-2</v>
      </c>
      <c r="X24" s="1" t="n">
        <f aca="false">VLOOKUP(I24,'CI ref gaz'!$I$1:$AM$97,13,0)</f>
        <v>2.19632727559768</v>
      </c>
      <c r="Y24" s="2" t="n">
        <f aca="false">VLOOKUP(I24,'CI ref gaz'!$I$1:$AM$97,7,0)</f>
        <v>0.456391455766687</v>
      </c>
      <c r="Z24" s="17" t="n">
        <f aca="false">X24*(O24/Y24)^(-1/8)-T24</f>
        <v>-4.52108842427439</v>
      </c>
      <c r="AA24" s="17" t="n">
        <f aca="false">Z24^2</f>
        <v>20.4402405401079</v>
      </c>
      <c r="AB24" s="18" t="n">
        <f aca="false">Z24/U24</f>
        <v>-1.77258875313255</v>
      </c>
      <c r="AC24" s="17" t="n">
        <f aca="false">U24^-('paramètres CI'!$B$19)</f>
        <v>0.00055836720987253</v>
      </c>
      <c r="AD24" s="4" t="n">
        <f aca="false">SUMIFS($AC$2:$AC$1250,$I$2:$I$1250,V24)</f>
        <v>0.00404656065731237</v>
      </c>
      <c r="AE24" s="4" t="n">
        <f aca="false">AC24/AD24</f>
        <v>0.137985627093845</v>
      </c>
      <c r="AF24" s="17" t="n">
        <f aca="false">AE24-O24</f>
        <v>0</v>
      </c>
      <c r="AG24" s="4" t="n">
        <f aca="false">VLOOKUP(I24,BesoinU!$F$1:$L$99,3,0)</f>
        <v>17.3242650728987</v>
      </c>
      <c r="AH24" s="19" t="n">
        <f aca="false">VLOOKUP(J24,bibliRdtCHauff!$G$2:$K$1398,4,0)</f>
        <v>49.6783880510816</v>
      </c>
      <c r="AI24" s="19" t="n">
        <f aca="false">VLOOKUP(J24,bibliRdtCHauff!$G$2:$K$1398,3,0)</f>
        <v>2.94489544186046</v>
      </c>
      <c r="AJ24" s="4" t="n">
        <f aca="false">VLOOKUP(D24,'paramètres CI'!$A$1:$C$6,3)</f>
        <v>0.09847</v>
      </c>
      <c r="AK24" s="4" t="n">
        <f aca="false">AJ24*AG24/AI24</f>
        <v>0.579280458477197</v>
      </c>
      <c r="AL24" s="4" t="n">
        <f aca="false">AK24+AH24/R24</f>
        <v>4.23470320478062</v>
      </c>
      <c r="AM24" s="4" t="n">
        <f aca="false">AL24+Z24</f>
        <v>-0.286385219493767</v>
      </c>
      <c r="AN24" s="4" t="n">
        <f aca="false">AM24^-'paramètres CI'!$B$19</f>
        <v>22100.1489018106</v>
      </c>
      <c r="AO24" s="4" t="n">
        <f aca="false">SUMIFS($AN$2:$AN$1250,$I$2:$I$1250,V24)</f>
        <v>22445.6262865313</v>
      </c>
      <c r="AP24" s="5" t="n">
        <f aca="false">AN24/AO24</f>
        <v>0.984608253727899</v>
      </c>
      <c r="AQ24" s="6" t="n">
        <f aca="false">AP24-O24</f>
        <v>0.846622626634054</v>
      </c>
      <c r="AR24" s="20" t="n">
        <f aca="false">VLOOKUP(I24,entreesparc!$A$13:$H$110,8,0)*AP24</f>
        <v>647459.374442427</v>
      </c>
      <c r="AS24" s="7" t="n">
        <f aca="false">M24*AJ24/AI24+AH24/R24</f>
        <v>7.4363664326206</v>
      </c>
      <c r="AT24" s="4" t="n">
        <f aca="false">AS24+Z24</f>
        <v>2.91527800834622</v>
      </c>
      <c r="AU24" s="4" t="n">
        <f aca="false">AT24^-'paramètres CI'!$B$19</f>
        <v>0.000191672667965319</v>
      </c>
      <c r="AV24" s="4" t="n">
        <f aca="false">SUMIFS($AU$2:$AU$1250,$I$2:$I$1250,V24)</f>
        <v>0.000530189401247868</v>
      </c>
      <c r="AW24" s="5" t="n">
        <f aca="false">AU24/AV24</f>
        <v>0.361517351184677</v>
      </c>
      <c r="AX24" s="7" t="n">
        <f aca="false">SUMIFS($AP$2:$AP$1250,$I$2:$I$1250,V24)</f>
        <v>1</v>
      </c>
    </row>
    <row r="25" s="12" customFormat="true" ht="15.8" hidden="false" customHeight="false" outlineLevel="0" collapsed="false">
      <c r="A25" s="11" t="s">
        <v>7</v>
      </c>
      <c r="B25" s="12" t="s">
        <v>47</v>
      </c>
      <c r="C25" s="12" t="s">
        <v>49</v>
      </c>
      <c r="D25" s="12" t="s">
        <v>43</v>
      </c>
      <c r="E25" s="16" t="str">
        <f aca="false">VLOOKUP(A25,Nomenclature!$D$1:$E$9,2,0)</f>
        <v>01</v>
      </c>
      <c r="F25" s="16" t="str">
        <f aca="false">VLOOKUP(B25,Nomenclature!$J$1:$K$97,2,0)</f>
        <v>44</v>
      </c>
      <c r="G25" s="16" t="str">
        <f aca="false">VLOOKUP(C25,Nomenclature!$M$1:$N$21,2,0)</f>
        <v>29</v>
      </c>
      <c r="H25" s="16" t="str">
        <f aca="false">VLOOKUP(D25,Nomenclature!$O$25:$P$31,2,0)</f>
        <v>02</v>
      </c>
      <c r="I25" s="12" t="str">
        <f aca="false">CONCATENATE(E25,F25)</f>
        <v>0144</v>
      </c>
      <c r="J25" s="16" t="str">
        <f aca="false">CONCATENATE(E25,F25,G25,H25)</f>
        <v>01442902</v>
      </c>
      <c r="K25" s="12" t="n">
        <v>56.6425217886171</v>
      </c>
      <c r="L25" s="12" t="n">
        <v>20</v>
      </c>
      <c r="M25" s="12" t="n">
        <v>113.07488400291</v>
      </c>
      <c r="N25" s="12" t="n">
        <v>3.39795627906976</v>
      </c>
      <c r="O25" s="12" t="n">
        <v>9.99400359784131E-005</v>
      </c>
      <c r="P25" s="4" t="n">
        <f aca="false">VLOOKUP(D25,'paramètres CI'!$A$1:$B$6,2,0)</f>
        <v>0.0935912806596305</v>
      </c>
      <c r="Q25" s="12" t="n">
        <f aca="false">M25*P25/N25</f>
        <v>3.11446714881473</v>
      </c>
      <c r="R25" s="16" t="n">
        <f aca="false">1/(1+0.04)*(1 - (1/(1+0.04))^L25)/(1-1/(1+0.04))</f>
        <v>13.5903263449677</v>
      </c>
      <c r="S25" s="12" t="n">
        <f aca="false">K25/R25</f>
        <v>4.16785589623395</v>
      </c>
      <c r="T25" s="12" t="n">
        <f aca="false">Q25+S25</f>
        <v>7.28232304504868</v>
      </c>
      <c r="U25" s="16" t="n">
        <f aca="false">T25 + Z25</f>
        <v>6.29719012116015</v>
      </c>
      <c r="V25" s="4" t="str">
        <f aca="false">VLOOKUP(I25,'CI ref gaz'!$I$1:$AM$97,1,0)</f>
        <v>0144</v>
      </c>
      <c r="W25" s="16" t="n">
        <f aca="false">VLOOKUP(I25,'CI ref gaz'!$I$1:$AM$97,14,0)</f>
        <v>-2</v>
      </c>
      <c r="X25" s="12" t="n">
        <f aca="false">VLOOKUP(I25,'CI ref gaz'!$I$1:$AM$97,13,0)</f>
        <v>2.19632727559768</v>
      </c>
      <c r="Y25" s="13" t="n">
        <f aca="false">VLOOKUP(I25,'CI ref gaz'!$I$1:$AM$97,7,0)</f>
        <v>0.456391455766687</v>
      </c>
      <c r="Z25" s="12" t="n">
        <f aca="false">X25*(O25/Y25)^(-1/8)-T25</f>
        <v>-0.985132923888532</v>
      </c>
      <c r="AA25" s="12" t="n">
        <f aca="false">Z25^2</f>
        <v>0.970486877729168</v>
      </c>
      <c r="AB25" s="13" t="n">
        <f aca="false">Z25/U25</f>
        <v>-0.156440079612371</v>
      </c>
      <c r="AC25" s="12" t="n">
        <f aca="false">U25^-('paramètres CI'!$B$19)</f>
        <v>4.04413417680629E-007</v>
      </c>
      <c r="AD25" s="4" t="n">
        <f aca="false">SUMIFS($AC$2:$AC$1250,$I$2:$I$1250,V25)</f>
        <v>0.00404656065731237</v>
      </c>
      <c r="AE25" s="4" t="n">
        <f aca="false">AC25/AD25</f>
        <v>9.99400359784131E-005</v>
      </c>
      <c r="AF25" s="12" t="n">
        <f aca="false">AE25-O25</f>
        <v>0</v>
      </c>
      <c r="AG25" s="4" t="n">
        <f aca="false">VLOOKUP(I25,BesoinU!$F$1:$L$99,3,0)</f>
        <v>17.3242650728987</v>
      </c>
      <c r="AH25" s="19" t="n">
        <f aca="false">VLOOKUP(J25,bibliRdtCHauff!$G$2:$K$1398,4,0)</f>
        <v>59.1409381560495</v>
      </c>
      <c r="AI25" s="19" t="n">
        <f aca="false">VLOOKUP(J25,bibliRdtCHauff!$G$2:$K$1398,3,0)</f>
        <v>3.39795627906976</v>
      </c>
      <c r="AJ25" s="4" t="n">
        <f aca="false">VLOOKUP(D25,'paramètres CI'!$A$1:$C$6,3)</f>
        <v>0.09847</v>
      </c>
      <c r="AK25" s="4" t="n">
        <f aca="false">AJ25*AG25/AI25</f>
        <v>0.502043064013571</v>
      </c>
      <c r="AL25" s="4" t="n">
        <f aca="false">AK25+AH25/R25</f>
        <v>4.85373680961288</v>
      </c>
      <c r="AM25" s="4" t="n">
        <f aca="false">AL25+Z25</f>
        <v>3.86860388572435</v>
      </c>
      <c r="AN25" s="4" t="n">
        <f aca="false">AM25^-'paramètres CI'!$B$19</f>
        <v>1.99326889864084E-005</v>
      </c>
      <c r="AO25" s="4" t="n">
        <f aca="false">SUMIFS($AN$2:$AN$1250,$I$2:$I$1250,V25)</f>
        <v>22445.6262865313</v>
      </c>
      <c r="AP25" s="5" t="n">
        <f aca="false">AN25/AO25</f>
        <v>8.88043342251012E-010</v>
      </c>
      <c r="AQ25" s="6" t="n">
        <f aca="false">AP25-O25</f>
        <v>-9.99391479350708E-005</v>
      </c>
      <c r="AR25" s="20" t="n">
        <f aca="false">VLOOKUP(I25,entreesparc!$A$13:$H$110,8,0)*AP25</f>
        <v>0.000583960153365217</v>
      </c>
      <c r="AS25" s="7" t="n">
        <f aca="false">M25*AJ25/AI25+AH25/R25</f>
        <v>7.6285116070742</v>
      </c>
      <c r="AT25" s="4" t="n">
        <f aca="false">AS25+Z25</f>
        <v>6.64337868318567</v>
      </c>
      <c r="AU25" s="4" t="n">
        <f aca="false">AT25^-'paramètres CI'!$B$19</f>
        <v>2.63565117244524E-007</v>
      </c>
      <c r="AV25" s="4" t="n">
        <f aca="false">SUMIFS($AU$2:$AU$1250,$I$2:$I$1250,V25)</f>
        <v>0.000530189401247868</v>
      </c>
      <c r="AW25" s="5" t="n">
        <f aca="false">AU25/AV25</f>
        <v>0.000497115024601001</v>
      </c>
      <c r="AX25" s="7" t="n">
        <f aca="false">SUMIFS($AP$2:$AP$1250,$I$2:$I$1250,V25)</f>
        <v>1</v>
      </c>
    </row>
    <row r="26" customFormat="false" ht="15.8" hidden="false" customHeight="false" outlineLevel="0" collapsed="false">
      <c r="A26" s="0" t="s">
        <v>7</v>
      </c>
      <c r="B26" s="0" t="s">
        <v>50</v>
      </c>
      <c r="C26" s="0" t="s">
        <v>32</v>
      </c>
      <c r="D26" s="0" t="s">
        <v>33</v>
      </c>
      <c r="E26" s="0" t="str">
        <f aca="false">VLOOKUP(A26,Nomenclature!$D$1:$E$9,2,0)</f>
        <v>01</v>
      </c>
      <c r="F26" s="0" t="str">
        <f aca="false">VLOOKUP(B26,Nomenclature!$J$1:$K$97,2,0)</f>
        <v>45</v>
      </c>
      <c r="G26" s="0" t="str">
        <f aca="false">VLOOKUP(C26,Nomenclature!$M$1:$N$21,2,0)</f>
        <v>01</v>
      </c>
      <c r="H26" s="0" t="str">
        <f aca="false">VLOOKUP(D26,Nomenclature!$O$25:$P$31,2,0)</f>
        <v>01</v>
      </c>
      <c r="I26" s="1" t="str">
        <f aca="false">CONCATENATE(E26,F26)</f>
        <v>0145</v>
      </c>
      <c r="J26" s="0" t="str">
        <f aca="false">CONCATENATE(E26,F26,G26,H26)</f>
        <v>01450101</v>
      </c>
      <c r="K26" s="0" t="n">
        <v>24.5731771193731</v>
      </c>
      <c r="L26" s="0" t="n">
        <v>25</v>
      </c>
      <c r="M26" s="0" t="n">
        <v>168.423853194384</v>
      </c>
      <c r="N26" s="0" t="n">
        <v>0.641862295727705</v>
      </c>
      <c r="O26" s="0" t="n">
        <v>0.0213912960282357</v>
      </c>
      <c r="P26" s="4" t="n">
        <f aca="false">VLOOKUP(D26,'paramètres CI'!$A$1:$B$6,2,0)</f>
        <v>0.033584731604575</v>
      </c>
      <c r="Q26" s="17" t="n">
        <f aca="false">M26*P26/N26</f>
        <v>8.81259102301493</v>
      </c>
      <c r="R26" s="9" t="n">
        <f aca="false">1/(1+0.04)*(1 - (1/(1+0.04))^L26)/(1-1/(1+0.04))</f>
        <v>15.6220799436509</v>
      </c>
      <c r="S26" s="17" t="n">
        <f aca="false">K26/R26</f>
        <v>1.57297729931027</v>
      </c>
      <c r="T26" s="17" t="n">
        <f aca="false">Q26+S26</f>
        <v>10.3855683223252</v>
      </c>
      <c r="U26" s="0" t="n">
        <f aca="false">T26 + Z26</f>
        <v>8.3384544612124</v>
      </c>
      <c r="V26" s="4" t="str">
        <f aca="false">VLOOKUP(I26,'CI ref gaz'!$I$1:$AM$97,1,0)</f>
        <v>0145</v>
      </c>
      <c r="W26" s="0" t="n">
        <f aca="false">VLOOKUP(I26,'CI ref gaz'!$I$1:$AM$97,14,0)</f>
        <v>-2</v>
      </c>
      <c r="X26" s="1" t="n">
        <f aca="false">VLOOKUP(I26,'CI ref gaz'!$I$1:$AM$97,13,0)</f>
        <v>5.61384904494561</v>
      </c>
      <c r="Y26" s="2" t="n">
        <f aca="false">VLOOKUP(I26,'CI ref gaz'!$I$1:$AM$97,7,0)</f>
        <v>0.506798995134273</v>
      </c>
      <c r="Z26" s="17" t="n">
        <f aca="false">X26*(O26/Y26)^(-1/8)-T26</f>
        <v>-2.0471138611128</v>
      </c>
      <c r="AA26" s="17" t="n">
        <f aca="false">Z26^2</f>
        <v>4.19067516036014</v>
      </c>
      <c r="AB26" s="18" t="n">
        <f aca="false">Z26/U26</f>
        <v>-0.245502793189704</v>
      </c>
      <c r="AC26" s="17" t="n">
        <f aca="false">U26^-('paramètres CI'!$B$19)</f>
        <v>4.27873618274752E-008</v>
      </c>
      <c r="AD26" s="4" t="n">
        <f aca="false">SUMIFS($AC$2:$AC$1250,$I$2:$I$1250,V26)</f>
        <v>2.00022297718649E-006</v>
      </c>
      <c r="AE26" s="4" t="n">
        <f aca="false">AC26/AD26</f>
        <v>0.0213912960282357</v>
      </c>
      <c r="AF26" s="17" t="n">
        <f aca="false">AE26-O26</f>
        <v>0</v>
      </c>
      <c r="AG26" s="4" t="n">
        <f aca="false">VLOOKUP(I26,BesoinU!$F$1:$L$99,3,0)</f>
        <v>109.157550992288</v>
      </c>
      <c r="AH26" s="19" t="n">
        <f aca="false">VLOOKUP(J26,bibliRdtCHauff!$G$2:$K$1398,4,0)</f>
        <v>25.8018359753418</v>
      </c>
      <c r="AI26" s="19" t="n">
        <f aca="false">VLOOKUP(J26,bibliRdtCHauff!$G$2:$K$1398,3,0)</f>
        <v>0.667536787556813</v>
      </c>
      <c r="AJ26" s="4" t="n">
        <f aca="false">VLOOKUP(D26,'paramètres CI'!$A$1:$C$6,3)</f>
        <v>0.0509473684210526</v>
      </c>
      <c r="AK26" s="4" t="n">
        <f aca="false">AJ26*AG26/AI26</f>
        <v>8.33106140366926</v>
      </c>
      <c r="AL26" s="4" t="n">
        <f aca="false">AK26+AH26/R26</f>
        <v>9.98268756794505</v>
      </c>
      <c r="AM26" s="4" t="n">
        <f aca="false">AL26+Z26</f>
        <v>7.93557370683225</v>
      </c>
      <c r="AN26" s="4" t="n">
        <f aca="false">AM26^-'paramètres CI'!$B$19</f>
        <v>6.35877358779535E-008</v>
      </c>
      <c r="AO26" s="4" t="n">
        <f aca="false">SUMIFS($AN$2:$AN$1250,$I$2:$I$1250,V26)</f>
        <v>0.894223221078854</v>
      </c>
      <c r="AP26" s="5" t="n">
        <f aca="false">AN26/AO26</f>
        <v>7.11094661590612E-008</v>
      </c>
      <c r="AQ26" s="6" t="n">
        <f aca="false">AP26-O26</f>
        <v>-0.0213912249187695</v>
      </c>
      <c r="AR26" s="20" t="n">
        <f aca="false">VLOOKUP(I26,entreesparc!$A$13:$H$110,8,0)*AP26</f>
        <v>0.0128304864632618</v>
      </c>
      <c r="AS26" s="7" t="n">
        <f aca="false">M26*AJ26/AI26+AH26/R26</f>
        <v>14.5059770547985</v>
      </c>
      <c r="AT26" s="4" t="n">
        <f aca="false">AS26+Z26</f>
        <v>12.4588631936857</v>
      </c>
      <c r="AU26" s="4" t="n">
        <f aca="false">AT26^-'paramètres CI'!$B$19</f>
        <v>1.72255327974585E-009</v>
      </c>
      <c r="AV26" s="4" t="n">
        <f aca="false">SUMIFS($AU$2:$AU$1250,$I$2:$I$1250,V26)</f>
        <v>3.67058380337969E-007</v>
      </c>
      <c r="AW26" s="5" t="n">
        <f aca="false">AU26/AV26</f>
        <v>0.00469285915270429</v>
      </c>
      <c r="AX26" s="7" t="n">
        <f aca="false">SUMIFS($AP$2:$AP$1250,$I$2:$I$1250,V26)</f>
        <v>1</v>
      </c>
    </row>
    <row r="27" customFormat="false" ht="15.8" hidden="false" customHeight="false" outlineLevel="0" collapsed="false">
      <c r="A27" s="0" t="s">
        <v>7</v>
      </c>
      <c r="B27" s="0" t="s">
        <v>50</v>
      </c>
      <c r="C27" s="0" t="s">
        <v>32</v>
      </c>
      <c r="D27" s="0" t="s">
        <v>34</v>
      </c>
      <c r="E27" s="0" t="str">
        <f aca="false">VLOOKUP(A27,Nomenclature!$D$1:$E$9,2,0)</f>
        <v>01</v>
      </c>
      <c r="F27" s="0" t="str">
        <f aca="false">VLOOKUP(B27,Nomenclature!$J$1:$K$97,2,0)</f>
        <v>45</v>
      </c>
      <c r="G27" s="0" t="str">
        <f aca="false">VLOOKUP(C27,Nomenclature!$M$1:$N$21,2,0)</f>
        <v>01</v>
      </c>
      <c r="H27" s="0" t="str">
        <f aca="false">VLOOKUP(D27,Nomenclature!$O$25:$P$31,2,0)</f>
        <v>06</v>
      </c>
      <c r="I27" s="1" t="str">
        <f aca="false">CONCATENATE(E27,F27)</f>
        <v>0145</v>
      </c>
      <c r="J27" s="0" t="str">
        <f aca="false">CONCATENATE(E27,F27,G27,H27)</f>
        <v>01450106</v>
      </c>
      <c r="K27" s="0" t="n">
        <v>24.5852079728929</v>
      </c>
      <c r="L27" s="0" t="n">
        <v>25</v>
      </c>
      <c r="M27" s="0" t="n">
        <v>182.535839559057</v>
      </c>
      <c r="N27" s="0" t="n">
        <v>0.652030365462826</v>
      </c>
      <c r="O27" s="0" t="n">
        <v>0.100830799663122</v>
      </c>
      <c r="P27" s="4" t="n">
        <f aca="false">VLOOKUP(D27,'paramètres CI'!$A$1:$B$6,2,0)</f>
        <v>0.0424847883250769</v>
      </c>
      <c r="Q27" s="17" t="n">
        <f aca="false">M27*P27/N27</f>
        <v>11.8936125005498</v>
      </c>
      <c r="R27" s="9" t="n">
        <f aca="false">1/(1+0.04)*(1 - (1/(1+0.04))^L27)/(1-1/(1+0.04))</f>
        <v>15.6220799436509</v>
      </c>
      <c r="S27" s="17" t="n">
        <f aca="false">K27/R27</f>
        <v>1.57374741785807</v>
      </c>
      <c r="T27" s="17" t="n">
        <f aca="false">Q27+S27</f>
        <v>13.4673599184079</v>
      </c>
      <c r="U27" s="0" t="n">
        <f aca="false">T27 + Z27</f>
        <v>6.86935636521427</v>
      </c>
      <c r="V27" s="4" t="str">
        <f aca="false">VLOOKUP(I27,'CI ref gaz'!$I$1:$AM$97,1,0)</f>
        <v>0145</v>
      </c>
      <c r="W27" s="0" t="n">
        <f aca="false">VLOOKUP(I27,'CI ref gaz'!$I$1:$AM$97,14,0)</f>
        <v>-2</v>
      </c>
      <c r="X27" s="1" t="n">
        <f aca="false">VLOOKUP(I27,'CI ref gaz'!$I$1:$AM$97,13,0)</f>
        <v>5.61384904494561</v>
      </c>
      <c r="Y27" s="2" t="n">
        <f aca="false">VLOOKUP(I27,'CI ref gaz'!$I$1:$AM$97,7,0)</f>
        <v>0.506798995134273</v>
      </c>
      <c r="Z27" s="17" t="n">
        <f aca="false">X27*(O27/Y27)^(-1/8)-T27</f>
        <v>-6.59800355319364</v>
      </c>
      <c r="AA27" s="17" t="n">
        <f aca="false">Z27^2</f>
        <v>43.5336508879559</v>
      </c>
      <c r="AB27" s="18" t="n">
        <f aca="false">Z27/U27</f>
        <v>-0.960498073240933</v>
      </c>
      <c r="AC27" s="17" t="n">
        <f aca="false">U27^-('paramètres CI'!$B$19)</f>
        <v>2.01684082294265E-007</v>
      </c>
      <c r="AD27" s="4" t="n">
        <f aca="false">SUMIFS($AC$2:$AC$1250,$I$2:$I$1250,V27)</f>
        <v>2.00022297718649E-006</v>
      </c>
      <c r="AE27" s="4" t="n">
        <f aca="false">AC27/AD27</f>
        <v>0.100830799663122</v>
      </c>
      <c r="AF27" s="17" t="n">
        <f aca="false">AE27-O27</f>
        <v>0</v>
      </c>
      <c r="AG27" s="4" t="n">
        <f aca="false">VLOOKUP(I27,BesoinU!$F$1:$L$99,3,0)</f>
        <v>109.157550992288</v>
      </c>
      <c r="AH27" s="19" t="n">
        <f aca="false">VLOOKUP(J27,bibliRdtCHauff!$G$2:$K$1398,4,0)</f>
        <v>25.8144683715376</v>
      </c>
      <c r="AI27" s="19" t="n">
        <f aca="false">VLOOKUP(J27,bibliRdtCHauff!$G$2:$K$1398,3,0)</f>
        <v>0.678111580081339</v>
      </c>
      <c r="AJ27" s="4" t="n">
        <f aca="false">VLOOKUP(D27,'paramètres CI'!$A$1:$C$6,3)</f>
        <v>0.0591</v>
      </c>
      <c r="AK27" s="4" t="n">
        <f aca="false">AJ27*AG27/AI27</f>
        <v>9.51349520217661</v>
      </c>
      <c r="AL27" s="4" t="n">
        <f aca="false">AK27+AH27/R27</f>
        <v>11.1659299909276</v>
      </c>
      <c r="AM27" s="4" t="n">
        <f aca="false">AL27+Z27</f>
        <v>4.56792643773395</v>
      </c>
      <c r="AN27" s="4" t="n">
        <f aca="false">AM27^-'paramètres CI'!$B$19</f>
        <v>5.2753003216751E-006</v>
      </c>
      <c r="AO27" s="4" t="n">
        <f aca="false">SUMIFS($AN$2:$AN$1250,$I$2:$I$1250,V27)</f>
        <v>0.894223221078854</v>
      </c>
      <c r="AP27" s="5" t="n">
        <f aca="false">AN27/AO27</f>
        <v>5.89931037052538E-006</v>
      </c>
      <c r="AQ27" s="6" t="n">
        <f aca="false">AP27-O27</f>
        <v>-0.100824900352752</v>
      </c>
      <c r="AR27" s="20" t="n">
        <f aca="false">VLOOKUP(I27,entreesparc!$A$13:$H$110,8,0)*AP27</f>
        <v>1.06442961732122</v>
      </c>
      <c r="AS27" s="7" t="n">
        <f aca="false">M27*AJ27/AI27+AH27/R27</f>
        <v>17.5611265657684</v>
      </c>
      <c r="AT27" s="4" t="n">
        <f aca="false">AS27+Z27</f>
        <v>10.9631230125747</v>
      </c>
      <c r="AU27" s="4" t="n">
        <f aca="false">AT27^-'paramètres CI'!$B$19</f>
        <v>4.7920981290314E-009</v>
      </c>
      <c r="AV27" s="4" t="n">
        <f aca="false">SUMIFS($AU$2:$AU$1250,$I$2:$I$1250,V27)</f>
        <v>3.67058380337969E-007</v>
      </c>
      <c r="AW27" s="5" t="n">
        <f aca="false">AU27/AV27</f>
        <v>0.0130554113071034</v>
      </c>
      <c r="AX27" s="7" t="n">
        <f aca="false">SUMIFS($AP$2:$AP$1250,$I$2:$I$1250,V27)</f>
        <v>1</v>
      </c>
    </row>
    <row r="28" customFormat="false" ht="15.8" hidden="false" customHeight="false" outlineLevel="0" collapsed="false">
      <c r="A28" s="0" t="s">
        <v>7</v>
      </c>
      <c r="B28" s="0" t="s">
        <v>50</v>
      </c>
      <c r="C28" s="0" t="s">
        <v>35</v>
      </c>
      <c r="D28" s="0" t="s">
        <v>33</v>
      </c>
      <c r="E28" s="0" t="str">
        <f aca="false">VLOOKUP(A28,Nomenclature!$D$1:$E$9,2,0)</f>
        <v>01</v>
      </c>
      <c r="F28" s="0" t="str">
        <f aca="false">VLOOKUP(B28,Nomenclature!$J$1:$K$97,2,0)</f>
        <v>45</v>
      </c>
      <c r="G28" s="0" t="str">
        <f aca="false">VLOOKUP(C28,Nomenclature!$M$1:$N$21,2,0)</f>
        <v>21</v>
      </c>
      <c r="H28" s="0" t="str">
        <f aca="false">VLOOKUP(D28,Nomenclature!$O$25:$P$31,2,0)</f>
        <v>01</v>
      </c>
      <c r="I28" s="1" t="str">
        <f aca="false">CONCATENATE(E28,F28)</f>
        <v>0145</v>
      </c>
      <c r="J28" s="0" t="str">
        <f aca="false">CONCATENATE(E28,F28,G28,H28)</f>
        <v>01452101</v>
      </c>
      <c r="K28" s="0" t="n">
        <v>30.7164713992164</v>
      </c>
      <c r="L28" s="0" t="n">
        <v>25</v>
      </c>
      <c r="M28" s="0" t="n">
        <v>168.423853194384</v>
      </c>
      <c r="N28" s="0" t="n">
        <v>0.770234754873246</v>
      </c>
      <c r="O28" s="0" t="n">
        <v>9.99500249875065E-005</v>
      </c>
      <c r="P28" s="4" t="n">
        <f aca="false">VLOOKUP(D28,'paramètres CI'!$A$1:$B$6,2,0)</f>
        <v>0.033584731604575</v>
      </c>
      <c r="Q28" s="17" t="n">
        <f aca="false">M28*P28/N28</f>
        <v>7.34382585251244</v>
      </c>
      <c r="R28" s="9" t="n">
        <f aca="false">1/(1+0.04)*(1 - (1/(1+0.04))^L28)/(1-1/(1+0.04))</f>
        <v>15.6220799436509</v>
      </c>
      <c r="S28" s="17" t="n">
        <f aca="false">K28/R28</f>
        <v>1.96622162413784</v>
      </c>
      <c r="T28" s="17" t="n">
        <f aca="false">Q28+S28</f>
        <v>9.31004747665028</v>
      </c>
      <c r="U28" s="0" t="n">
        <f aca="false">T28 + Z28</f>
        <v>16.3076857935034</v>
      </c>
      <c r="V28" s="4" t="str">
        <f aca="false">VLOOKUP(I28,'CI ref gaz'!$I$1:$AM$97,1,0)</f>
        <v>0145</v>
      </c>
      <c r="W28" s="0" t="n">
        <f aca="false">VLOOKUP(I28,'CI ref gaz'!$I$1:$AM$97,14,0)</f>
        <v>-2</v>
      </c>
      <c r="X28" s="1" t="n">
        <f aca="false">VLOOKUP(I28,'CI ref gaz'!$I$1:$AM$97,13,0)</f>
        <v>5.61384904494561</v>
      </c>
      <c r="Y28" s="2" t="n">
        <f aca="false">VLOOKUP(I28,'CI ref gaz'!$I$1:$AM$97,7,0)</f>
        <v>0.506798995134273</v>
      </c>
      <c r="Z28" s="17" t="n">
        <f aca="false">X28*(O28/Y28)^(-1/8)-T28</f>
        <v>6.99763831685308</v>
      </c>
      <c r="AA28" s="17" t="n">
        <f aca="false">Z28^2</f>
        <v>48.9669420134904</v>
      </c>
      <c r="AB28" s="18" t="n">
        <f aca="false">Z28/U28</f>
        <v>0.429100634232283</v>
      </c>
      <c r="AC28" s="17" t="n">
        <f aca="false">U28^-('paramètres CI'!$B$19)</f>
        <v>1.99922336550375E-010</v>
      </c>
      <c r="AD28" s="4" t="n">
        <f aca="false">SUMIFS($AC$2:$AC$1250,$I$2:$I$1250,V28)</f>
        <v>2.00022297718649E-006</v>
      </c>
      <c r="AE28" s="4" t="n">
        <f aca="false">AC28/AD28</f>
        <v>9.99500249875064E-005</v>
      </c>
      <c r="AF28" s="17" t="n">
        <f aca="false">AE28-O28</f>
        <v>0</v>
      </c>
      <c r="AG28" s="4" t="n">
        <f aca="false">VLOOKUP(I28,BesoinU!$F$1:$L$99,3,0)</f>
        <v>109.157550992288</v>
      </c>
      <c r="AH28" s="19" t="n">
        <f aca="false">VLOOKUP(J28,bibliRdtCHauff!$G$2:$K$1398,4,0)</f>
        <v>30.7164713992164</v>
      </c>
      <c r="AI28" s="19" t="n">
        <f aca="false">VLOOKUP(J28,bibliRdtCHauff!$G$2:$K$1398,3,0)</f>
        <v>0.770234754873246</v>
      </c>
      <c r="AJ28" s="4" t="n">
        <f aca="false">VLOOKUP(D28,'paramètres CI'!$A$1:$C$6,3)</f>
        <v>0.0509473684210526</v>
      </c>
      <c r="AK28" s="4" t="n">
        <f aca="false">AJ28*AG28/AI28</f>
        <v>7.22025321651336</v>
      </c>
      <c r="AL28" s="4" t="n">
        <f aca="false">AK28+AH28/R28</f>
        <v>9.18647484065119</v>
      </c>
      <c r="AM28" s="4" t="n">
        <f aca="false">AL28+Z28</f>
        <v>16.1841131575043</v>
      </c>
      <c r="AN28" s="4" t="n">
        <f aca="false">AM28^-'paramètres CI'!$B$19</f>
        <v>2.12465661359951E-010</v>
      </c>
      <c r="AO28" s="4" t="n">
        <f aca="false">SUMIFS($AN$2:$AN$1250,$I$2:$I$1250,V28)</f>
        <v>0.894223221078854</v>
      </c>
      <c r="AP28" s="5" t="n">
        <f aca="false">AN28/AO28</f>
        <v>2.37598013954074E-010</v>
      </c>
      <c r="AQ28" s="6" t="n">
        <f aca="false">AP28-O28</f>
        <v>-9.99497873894925E-005</v>
      </c>
      <c r="AR28" s="20" t="n">
        <f aca="false">VLOOKUP(I28,entreesparc!$A$13:$H$110,8,0)*AP28</f>
        <v>4.28704962419012E-005</v>
      </c>
      <c r="AS28" s="7" t="n">
        <f aca="false">M28*AJ28/AI28+AH28/R28</f>
        <v>13.1066590625908</v>
      </c>
      <c r="AT28" s="4" t="n">
        <f aca="false">AS28+Z28</f>
        <v>20.1042973794439</v>
      </c>
      <c r="AU28" s="4" t="n">
        <f aca="false">AT28^-'paramètres CI'!$B$19</f>
        <v>3.74704408611133E-011</v>
      </c>
      <c r="AV28" s="4" t="n">
        <f aca="false">SUMIFS($AU$2:$AU$1250,$I$2:$I$1250,V28)</f>
        <v>3.67058380337969E-007</v>
      </c>
      <c r="AW28" s="5" t="n">
        <f aca="false">AU28/AV28</f>
        <v>0.000102083055089527</v>
      </c>
      <c r="AX28" s="7" t="n">
        <f aca="false">SUMIFS($AP$2:$AP$1250,$I$2:$I$1250,V28)</f>
        <v>1</v>
      </c>
    </row>
    <row r="29" customFormat="false" ht="15.8" hidden="false" customHeight="false" outlineLevel="0" collapsed="false">
      <c r="A29" s="0" t="s">
        <v>7</v>
      </c>
      <c r="B29" s="0" t="s">
        <v>50</v>
      </c>
      <c r="C29" s="0" t="s">
        <v>35</v>
      </c>
      <c r="D29" s="0" t="s">
        <v>34</v>
      </c>
      <c r="E29" s="0" t="str">
        <f aca="false">VLOOKUP(A29,Nomenclature!$D$1:$E$9,2,0)</f>
        <v>01</v>
      </c>
      <c r="F29" s="0" t="str">
        <f aca="false">VLOOKUP(B29,Nomenclature!$J$1:$K$97,2,0)</f>
        <v>45</v>
      </c>
      <c r="G29" s="0" t="str">
        <f aca="false">VLOOKUP(C29,Nomenclature!$M$1:$N$21,2,0)</f>
        <v>21</v>
      </c>
      <c r="H29" s="0" t="str">
        <f aca="false">VLOOKUP(D29,Nomenclature!$O$25:$P$31,2,0)</f>
        <v>06</v>
      </c>
      <c r="I29" s="1" t="str">
        <f aca="false">CONCATENATE(E29,F29)</f>
        <v>0145</v>
      </c>
      <c r="J29" s="0" t="str">
        <f aca="false">CONCATENATE(E29,F29,G29,H29)</f>
        <v>01452106</v>
      </c>
      <c r="K29" s="0" t="n">
        <v>30.7315099661162</v>
      </c>
      <c r="L29" s="0" t="n">
        <v>25</v>
      </c>
      <c r="M29" s="0" t="n">
        <v>182.535839559057</v>
      </c>
      <c r="N29" s="0" t="n">
        <v>0.782436438555391</v>
      </c>
      <c r="O29" s="0" t="n">
        <v>9.99500249875065E-005</v>
      </c>
      <c r="P29" s="4" t="n">
        <f aca="false">VLOOKUP(D29,'paramètres CI'!$A$1:$B$6,2,0)</f>
        <v>0.0424847883250769</v>
      </c>
      <c r="Q29" s="17" t="n">
        <f aca="false">M29*P29/N29</f>
        <v>9.9113437504582</v>
      </c>
      <c r="R29" s="9" t="n">
        <f aca="false">1/(1+0.04)*(1 - (1/(1+0.04))^L29)/(1-1/(1+0.04))</f>
        <v>15.6220799436509</v>
      </c>
      <c r="S29" s="17" t="n">
        <f aca="false">K29/R29</f>
        <v>1.96718427232259</v>
      </c>
      <c r="T29" s="17" t="n">
        <f aca="false">Q29+S29</f>
        <v>11.8785280227808</v>
      </c>
      <c r="U29" s="0" t="n">
        <f aca="false">T29 + Z29</f>
        <v>16.3076857935034</v>
      </c>
      <c r="V29" s="4" t="str">
        <f aca="false">VLOOKUP(I29,'CI ref gaz'!$I$1:$AM$97,1,0)</f>
        <v>0145</v>
      </c>
      <c r="W29" s="0" t="n">
        <f aca="false">VLOOKUP(I29,'CI ref gaz'!$I$1:$AM$97,14,0)</f>
        <v>-2</v>
      </c>
      <c r="X29" s="1" t="n">
        <f aca="false">VLOOKUP(I29,'CI ref gaz'!$I$1:$AM$97,13,0)</f>
        <v>5.61384904494561</v>
      </c>
      <c r="Y29" s="2" t="n">
        <f aca="false">VLOOKUP(I29,'CI ref gaz'!$I$1:$AM$97,7,0)</f>
        <v>0.506798995134273</v>
      </c>
      <c r="Z29" s="17" t="n">
        <f aca="false">X29*(O29/Y29)^(-1/8)-T29</f>
        <v>4.42915777072257</v>
      </c>
      <c r="AA29" s="17" t="n">
        <f aca="false">Z29^2</f>
        <v>19.6174385579521</v>
      </c>
      <c r="AB29" s="18" t="n">
        <f aca="false">Z29/U29</f>
        <v>0.271599405753026</v>
      </c>
      <c r="AC29" s="17" t="n">
        <f aca="false">U29^-('paramètres CI'!$B$19)</f>
        <v>1.99922336550375E-010</v>
      </c>
      <c r="AD29" s="4" t="n">
        <f aca="false">SUMIFS($AC$2:$AC$1250,$I$2:$I$1250,V29)</f>
        <v>2.00022297718649E-006</v>
      </c>
      <c r="AE29" s="4" t="n">
        <f aca="false">AC29/AD29</f>
        <v>9.99500249875064E-005</v>
      </c>
      <c r="AF29" s="17" t="n">
        <f aca="false">AE29-O29</f>
        <v>0</v>
      </c>
      <c r="AG29" s="4" t="n">
        <f aca="false">VLOOKUP(I29,BesoinU!$F$1:$L$99,3,0)</f>
        <v>109.157550992288</v>
      </c>
      <c r="AH29" s="19" t="n">
        <f aca="false">VLOOKUP(J29,bibliRdtCHauff!$G$2:$K$1398,4,0)</f>
        <v>30.7315099661162</v>
      </c>
      <c r="AI29" s="19" t="n">
        <f aca="false">VLOOKUP(J29,bibliRdtCHauff!$G$2:$K$1398,3,0)</f>
        <v>0.782436438555391</v>
      </c>
      <c r="AJ29" s="4" t="n">
        <f aca="false">VLOOKUP(D29,'paramètres CI'!$A$1:$C$6,3)</f>
        <v>0.0591</v>
      </c>
      <c r="AK29" s="4" t="n">
        <f aca="false">AJ29*AG29/AI29</f>
        <v>8.24502917521973</v>
      </c>
      <c r="AL29" s="4" t="n">
        <f aca="false">AK29+AH29/R29</f>
        <v>10.2122134475423</v>
      </c>
      <c r="AM29" s="4" t="n">
        <f aca="false">AL29+Z29</f>
        <v>14.6413712182649</v>
      </c>
      <c r="AN29" s="4" t="n">
        <f aca="false">AM29^-'paramètres CI'!$B$19</f>
        <v>4.73528349543279E-010</v>
      </c>
      <c r="AO29" s="4" t="n">
        <f aca="false">SUMIFS($AN$2:$AN$1250,$I$2:$I$1250,V29)</f>
        <v>0.894223221078854</v>
      </c>
      <c r="AP29" s="5" t="n">
        <f aca="false">AN29/AO29</f>
        <v>5.29541548889752E-010</v>
      </c>
      <c r="AQ29" s="6" t="n">
        <f aca="false">AP29-O29</f>
        <v>-9.99494954459576E-005</v>
      </c>
      <c r="AR29" s="20" t="n">
        <f aca="false">VLOOKUP(I29,entreesparc!$A$13:$H$110,8,0)*AP29</f>
        <v>9.55467118761217E-005</v>
      </c>
      <c r="AS29" s="7" t="n">
        <f aca="false">M29*AJ29/AI29+AH29/R29</f>
        <v>15.7547171457377</v>
      </c>
      <c r="AT29" s="4" t="n">
        <f aca="false">AS29+Z29</f>
        <v>20.1838749164602</v>
      </c>
      <c r="AU29" s="4" t="n">
        <f aca="false">AT29^-'paramètres CI'!$B$19</f>
        <v>3.63047651017684E-011</v>
      </c>
      <c r="AV29" s="4" t="n">
        <f aca="false">SUMIFS($AU$2:$AU$1250,$I$2:$I$1250,V29)</f>
        <v>3.67058380337969E-007</v>
      </c>
      <c r="AW29" s="5" t="n">
        <f aca="false">AU29/AV29</f>
        <v>9.89073320389546E-005</v>
      </c>
      <c r="AX29" s="7" t="n">
        <f aca="false">SUMIFS($AP$2:$AP$1250,$I$2:$I$1250,V29)</f>
        <v>1</v>
      </c>
    </row>
    <row r="30" customFormat="false" ht="15.8" hidden="false" customHeight="false" outlineLevel="0" collapsed="false">
      <c r="A30" s="0" t="s">
        <v>7</v>
      </c>
      <c r="B30" s="0" t="s">
        <v>50</v>
      </c>
      <c r="C30" s="0" t="s">
        <v>36</v>
      </c>
      <c r="D30" s="0" t="s">
        <v>37</v>
      </c>
      <c r="E30" s="0" t="str">
        <f aca="false">VLOOKUP(A30,Nomenclature!$D$1:$E$9,2,0)</f>
        <v>01</v>
      </c>
      <c r="F30" s="0" t="str">
        <f aca="false">VLOOKUP(B30,Nomenclature!$J$1:$K$97,2,0)</f>
        <v>45</v>
      </c>
      <c r="G30" s="0" t="str">
        <f aca="false">VLOOKUP(C30,Nomenclature!$M$1:$N$21,2,0)</f>
        <v>23</v>
      </c>
      <c r="H30" s="0" t="str">
        <f aca="false">VLOOKUP(D30,Nomenclature!$O$25:$P$31,2,0)</f>
        <v>03</v>
      </c>
      <c r="I30" s="1" t="str">
        <f aca="false">CONCATENATE(E30,F30)</f>
        <v>0145</v>
      </c>
      <c r="J30" s="0" t="str">
        <f aca="false">CONCATENATE(E30,F30,G30,H30)</f>
        <v>01452303</v>
      </c>
      <c r="K30" s="0" t="n">
        <v>33.0085308173708</v>
      </c>
      <c r="L30" s="0" t="n">
        <v>20</v>
      </c>
      <c r="M30" s="0" t="n">
        <v>166.658651396789</v>
      </c>
      <c r="N30" s="0" t="n">
        <v>0.718621645149003</v>
      </c>
      <c r="O30" s="0" t="n">
        <v>9.99500249875065E-005</v>
      </c>
      <c r="P30" s="4" t="n">
        <f aca="false">VLOOKUP(D30,'paramètres CI'!$A$1:$B$6,2,0)</f>
        <v>0.0385046990211696</v>
      </c>
      <c r="Q30" s="17" t="n">
        <f aca="false">M30*P30/N30</f>
        <v>8.92979115592437</v>
      </c>
      <c r="R30" s="9" t="n">
        <f aca="false">1/(1+0.04)*(1 - (1/(1+0.04))^L30)/(1-1/(1+0.04))</f>
        <v>13.5903263449677</v>
      </c>
      <c r="S30" s="17" t="n">
        <f aca="false">K30/R30</f>
        <v>2.42882547331863</v>
      </c>
      <c r="T30" s="17" t="n">
        <f aca="false">Q30+S30</f>
        <v>11.358616629243</v>
      </c>
      <c r="U30" s="0" t="n">
        <f aca="false">T30 + Z30</f>
        <v>16.3076857935034</v>
      </c>
      <c r="V30" s="4" t="str">
        <f aca="false">VLOOKUP(I30,'CI ref gaz'!$I$1:$AM$97,1,0)</f>
        <v>0145</v>
      </c>
      <c r="W30" s="0" t="n">
        <f aca="false">VLOOKUP(I30,'CI ref gaz'!$I$1:$AM$97,14,0)</f>
        <v>-2</v>
      </c>
      <c r="X30" s="1" t="n">
        <f aca="false">VLOOKUP(I30,'CI ref gaz'!$I$1:$AM$97,13,0)</f>
        <v>5.61384904494561</v>
      </c>
      <c r="Y30" s="2" t="n">
        <f aca="false">VLOOKUP(I30,'CI ref gaz'!$I$1:$AM$97,7,0)</f>
        <v>0.506798995134273</v>
      </c>
      <c r="Z30" s="17" t="n">
        <f aca="false">X30*(O30/Y30)^(-1/8)-T30</f>
        <v>4.94906916426036</v>
      </c>
      <c r="AA30" s="17" t="n">
        <f aca="false">Z30^2</f>
        <v>24.4932855926327</v>
      </c>
      <c r="AB30" s="18" t="n">
        <f aca="false">Z30/U30</f>
        <v>0.303480777525893</v>
      </c>
      <c r="AC30" s="17" t="n">
        <f aca="false">U30^-('paramètres CI'!$B$19)</f>
        <v>1.99922336550375E-010</v>
      </c>
      <c r="AD30" s="4" t="n">
        <f aca="false">SUMIFS($AC$2:$AC$1250,$I$2:$I$1250,V30)</f>
        <v>2.00022297718649E-006</v>
      </c>
      <c r="AE30" s="4" t="n">
        <f aca="false">AC30/AD30</f>
        <v>9.99500249875064E-005</v>
      </c>
      <c r="AF30" s="17" t="n">
        <f aca="false">AE30-O30</f>
        <v>0</v>
      </c>
      <c r="AG30" s="4" t="n">
        <f aca="false">VLOOKUP(I30,BesoinU!$F$1:$L$99,3,0)</f>
        <v>109.157550992288</v>
      </c>
      <c r="AH30" s="19" t="n">
        <f aca="false">VLOOKUP(J30,bibliRdtCHauff!$G$2:$K$1398,4,0)</f>
        <v>33.0085308173708</v>
      </c>
      <c r="AI30" s="19" t="n">
        <f aca="false">VLOOKUP(J30,bibliRdtCHauff!$G$2:$K$1398,3,0)</f>
        <v>0.718621645149003</v>
      </c>
      <c r="AJ30" s="4" t="n">
        <f aca="false">VLOOKUP(D30,'paramètres CI'!$A$1:$C$6,3)</f>
        <v>0.0763929293534506</v>
      </c>
      <c r="AK30" s="4" t="n">
        <f aca="false">AJ30*AG30/AI30</f>
        <v>11.60397148853</v>
      </c>
      <c r="AL30" s="4" t="n">
        <f aca="false">AK30+AH30/R30</f>
        <v>14.0327969618486</v>
      </c>
      <c r="AM30" s="4" t="n">
        <f aca="false">AL30+Z30</f>
        <v>18.981866126109</v>
      </c>
      <c r="AN30" s="4" t="n">
        <f aca="false">AM30^-'paramètres CI'!$B$19</f>
        <v>5.93319676288089E-011</v>
      </c>
      <c r="AO30" s="4" t="n">
        <f aca="false">SUMIFS($AN$2:$AN$1250,$I$2:$I$1250,V30)</f>
        <v>0.894223221078854</v>
      </c>
      <c r="AP30" s="5" t="n">
        <f aca="false">AN30/AO30</f>
        <v>6.63502872998832E-011</v>
      </c>
      <c r="AQ30" s="6" t="n">
        <f aca="false">AP30-O30</f>
        <v>-9.99499586372192E-005</v>
      </c>
      <c r="AR30" s="20" t="n">
        <f aca="false">VLOOKUP(I30,entreesparc!$A$13:$H$110,8,0)*AP30</f>
        <v>1.19717740691575E-005</v>
      </c>
      <c r="AS30" s="7" t="n">
        <f aca="false">M30*AJ30/AI30+AH30/R30</f>
        <v>20.1454398673318</v>
      </c>
      <c r="AT30" s="4" t="n">
        <f aca="false">AS30+Z30</f>
        <v>25.0945090315922</v>
      </c>
      <c r="AU30" s="4" t="n">
        <f aca="false">AT30^-'paramètres CI'!$B$19</f>
        <v>6.35872984649918E-012</v>
      </c>
      <c r="AV30" s="4" t="n">
        <f aca="false">SUMIFS($AU$2:$AU$1250,$I$2:$I$1250,V30)</f>
        <v>3.67058380337969E-007</v>
      </c>
      <c r="AW30" s="5" t="n">
        <f aca="false">AU30/AV30</f>
        <v>1.73234836394265E-005</v>
      </c>
      <c r="AX30" s="7" t="n">
        <f aca="false">SUMIFS($AP$2:$AP$1250,$I$2:$I$1250,V30)</f>
        <v>1</v>
      </c>
    </row>
    <row r="31" customFormat="false" ht="15.8" hidden="false" customHeight="false" outlineLevel="0" collapsed="false">
      <c r="A31" s="0" t="s">
        <v>7</v>
      </c>
      <c r="B31" s="0" t="s">
        <v>50</v>
      </c>
      <c r="C31" s="0" t="s">
        <v>38</v>
      </c>
      <c r="D31" s="0" t="s">
        <v>39</v>
      </c>
      <c r="E31" s="0" t="str">
        <f aca="false">VLOOKUP(A31,Nomenclature!$D$1:$E$9,2,0)</f>
        <v>01</v>
      </c>
      <c r="F31" s="0" t="str">
        <f aca="false">VLOOKUP(B31,Nomenclature!$J$1:$K$97,2,0)</f>
        <v>45</v>
      </c>
      <c r="G31" s="0" t="str">
        <f aca="false">VLOOKUP(C31,Nomenclature!$M$1:$N$21,2,0)</f>
        <v>24</v>
      </c>
      <c r="H31" s="0" t="str">
        <f aca="false">VLOOKUP(D31,Nomenclature!$O$25:$P$31,2,0)</f>
        <v>04</v>
      </c>
      <c r="I31" s="1" t="str">
        <f aca="false">CONCATENATE(E31,F31)</f>
        <v>0145</v>
      </c>
      <c r="J31" s="0" t="str">
        <f aca="false">CONCATENATE(E31,F31,G31,H31)</f>
        <v>01452404</v>
      </c>
      <c r="K31" s="0" t="n">
        <v>33.1144937456576</v>
      </c>
      <c r="L31" s="0" t="n">
        <v>20</v>
      </c>
      <c r="M31" s="0" t="n">
        <v>169.599324426027</v>
      </c>
      <c r="N31" s="0" t="n">
        <v>0.948575888067158</v>
      </c>
      <c r="O31" s="0" t="n">
        <v>9.99500249875065E-005</v>
      </c>
      <c r="P31" s="4" t="n">
        <f aca="false">VLOOKUP(D31,'paramètres CI'!$A$1:$B$6,2,0)</f>
        <v>0.022045059962018</v>
      </c>
      <c r="Q31" s="17" t="n">
        <f aca="false">M31*P31/N31</f>
        <v>3.94151624927746</v>
      </c>
      <c r="R31" s="9" t="n">
        <f aca="false">1/(1+0.04)*(1 - (1/(1+0.04))^L31)/(1-1/(1+0.04))</f>
        <v>13.5903263449677</v>
      </c>
      <c r="S31" s="17" t="n">
        <f aca="false">K31/R31</f>
        <v>2.43662241105192</v>
      </c>
      <c r="T31" s="17" t="n">
        <f aca="false">Q31+S31</f>
        <v>6.37813866032938</v>
      </c>
      <c r="U31" s="0" t="n">
        <f aca="false">T31 + Z31</f>
        <v>16.3076857935034</v>
      </c>
      <c r="V31" s="4" t="str">
        <f aca="false">VLOOKUP(I31,'CI ref gaz'!$I$1:$AM$97,1,0)</f>
        <v>0145</v>
      </c>
      <c r="W31" s="0" t="n">
        <f aca="false">VLOOKUP(I31,'CI ref gaz'!$I$1:$AM$97,14,0)</f>
        <v>-2</v>
      </c>
      <c r="X31" s="1" t="n">
        <f aca="false">VLOOKUP(I31,'CI ref gaz'!$I$1:$AM$97,13,0)</f>
        <v>5.61384904494561</v>
      </c>
      <c r="Y31" s="2" t="n">
        <f aca="false">VLOOKUP(I31,'CI ref gaz'!$I$1:$AM$97,7,0)</f>
        <v>0.506798995134273</v>
      </c>
      <c r="Z31" s="17" t="n">
        <f aca="false">X31*(O31/Y31)^(-1/8)-T31</f>
        <v>9.92954713317398</v>
      </c>
      <c r="AA31" s="17" t="n">
        <f aca="false">Z31^2</f>
        <v>98.5959062699235</v>
      </c>
      <c r="AB31" s="18" t="n">
        <f aca="false">Z31/U31</f>
        <v>0.608887567427237</v>
      </c>
      <c r="AC31" s="17" t="n">
        <f aca="false">U31^-('paramètres CI'!$B$19)</f>
        <v>1.99922336550375E-010</v>
      </c>
      <c r="AD31" s="4" t="n">
        <f aca="false">SUMIFS($AC$2:$AC$1250,$I$2:$I$1250,V31)</f>
        <v>2.00022297718649E-006</v>
      </c>
      <c r="AE31" s="4" t="n">
        <f aca="false">AC31/AD31</f>
        <v>9.99500249875064E-005</v>
      </c>
      <c r="AF31" s="17" t="n">
        <f aca="false">AE31-O31</f>
        <v>0</v>
      </c>
      <c r="AG31" s="4" t="n">
        <f aca="false">VLOOKUP(I31,BesoinU!$F$1:$L$99,3,0)</f>
        <v>109.157550992288</v>
      </c>
      <c r="AH31" s="19" t="n">
        <f aca="false">VLOOKUP(J31,bibliRdtCHauff!$G$2:$K$1398,4,0)</f>
        <v>33.1144937456576</v>
      </c>
      <c r="AI31" s="19" t="n">
        <f aca="false">VLOOKUP(J31,bibliRdtCHauff!$G$2:$K$1398,3,0)</f>
        <v>0.948575888067158</v>
      </c>
      <c r="AJ31" s="4" t="n">
        <f aca="false">VLOOKUP(D31,'paramètres CI'!$A$1:$C$6,3)</f>
        <v>0.0386719666666667</v>
      </c>
      <c r="AK31" s="4" t="n">
        <f aca="false">AJ31*AG31/AI31</f>
        <v>4.45018392992282</v>
      </c>
      <c r="AL31" s="4" t="n">
        <f aca="false">AK31+AH31/R31</f>
        <v>6.88680634097473</v>
      </c>
      <c r="AM31" s="4" t="n">
        <f aca="false">AL31+Z31</f>
        <v>16.8163534741487</v>
      </c>
      <c r="AN31" s="4" t="n">
        <f aca="false">AM31^-'paramètres CI'!$B$19</f>
        <v>1.56367099346787E-010</v>
      </c>
      <c r="AO31" s="4" t="n">
        <f aca="false">SUMIFS($AN$2:$AN$1250,$I$2:$I$1250,V31)</f>
        <v>0.894223221078854</v>
      </c>
      <c r="AP31" s="5" t="n">
        <f aca="false">AN31/AO31</f>
        <v>1.748636086168E-010</v>
      </c>
      <c r="AQ31" s="6" t="n">
        <f aca="false">AP31-O31</f>
        <v>-9.99498501238979E-005</v>
      </c>
      <c r="AR31" s="20" t="n">
        <f aca="false">VLOOKUP(I31,entreesparc!$A$13:$H$110,8,0)*AP31</f>
        <v>3.15511462040286E-005</v>
      </c>
      <c r="AS31" s="7" t="n">
        <f aca="false">M31*AJ31/AI31+AH31/R31</f>
        <v>9.35092363186068</v>
      </c>
      <c r="AT31" s="4" t="n">
        <f aca="false">AS31+Z31</f>
        <v>19.2804707650347</v>
      </c>
      <c r="AU31" s="4" t="n">
        <f aca="false">AT31^-'paramètres CI'!$B$19</f>
        <v>5.23671489696584E-011</v>
      </c>
      <c r="AV31" s="4" t="n">
        <f aca="false">SUMIFS($AU$2:$AU$1250,$I$2:$I$1250,V31)</f>
        <v>3.67058380337969E-007</v>
      </c>
      <c r="AW31" s="5" t="n">
        <f aca="false">AU31/AV31</f>
        <v>0.000142667084515115</v>
      </c>
      <c r="AX31" s="7" t="n">
        <f aca="false">SUMIFS($AP$2:$AP$1250,$I$2:$I$1250,V31)</f>
        <v>1</v>
      </c>
    </row>
    <row r="32" customFormat="false" ht="15.8" hidden="false" customHeight="false" outlineLevel="0" collapsed="false">
      <c r="A32" s="0" t="s">
        <v>7</v>
      </c>
      <c r="B32" s="0" t="s">
        <v>50</v>
      </c>
      <c r="C32" s="0" t="s">
        <v>40</v>
      </c>
      <c r="D32" s="0" t="s">
        <v>37</v>
      </c>
      <c r="E32" s="0" t="str">
        <f aca="false">VLOOKUP(A32,Nomenclature!$D$1:$E$9,2,0)</f>
        <v>01</v>
      </c>
      <c r="F32" s="0" t="str">
        <f aca="false">VLOOKUP(B32,Nomenclature!$J$1:$K$97,2,0)</f>
        <v>45</v>
      </c>
      <c r="G32" s="0" t="str">
        <f aca="false">VLOOKUP(C32,Nomenclature!$M$1:$N$21,2,0)</f>
        <v>03</v>
      </c>
      <c r="H32" s="0" t="str">
        <f aca="false">VLOOKUP(D32,Nomenclature!$O$25:$P$31,2,0)</f>
        <v>03</v>
      </c>
      <c r="I32" s="1" t="str">
        <f aca="false">CONCATENATE(E32,F32)</f>
        <v>0145</v>
      </c>
      <c r="J32" s="0" t="str">
        <f aca="false">CONCATENATE(E32,F32,G32,H32)</f>
        <v>01450303</v>
      </c>
      <c r="K32" s="0" t="n">
        <v>26.4068246538966</v>
      </c>
      <c r="L32" s="0" t="n">
        <v>20</v>
      </c>
      <c r="M32" s="0" t="n">
        <v>166.658651396789</v>
      </c>
      <c r="N32" s="0" t="n">
        <v>0.500037634300075</v>
      </c>
      <c r="O32" s="0" t="n">
        <v>0.0336400270604422</v>
      </c>
      <c r="P32" s="4" t="n">
        <f aca="false">VLOOKUP(D32,'paramètres CI'!$A$1:$B$6,2,0)</f>
        <v>0.0385046990211696</v>
      </c>
      <c r="Q32" s="17" t="n">
        <f aca="false">M32*P32/N32</f>
        <v>12.8333164768483</v>
      </c>
      <c r="R32" s="9" t="n">
        <f aca="false">1/(1+0.04)*(1 - (1/(1+0.04))^L32)/(1-1/(1+0.04))</f>
        <v>13.5903263449677</v>
      </c>
      <c r="S32" s="17" t="n">
        <f aca="false">K32/R32</f>
        <v>1.9430603786549</v>
      </c>
      <c r="T32" s="17" t="n">
        <f aca="false">Q32+S32</f>
        <v>14.7763768555032</v>
      </c>
      <c r="U32" s="0" t="n">
        <f aca="false">T32 + Z32</f>
        <v>7.8796723007933</v>
      </c>
      <c r="V32" s="4" t="str">
        <f aca="false">VLOOKUP(I32,'CI ref gaz'!$I$1:$AM$97,1,0)</f>
        <v>0145</v>
      </c>
      <c r="W32" s="0" t="n">
        <f aca="false">VLOOKUP(I32,'CI ref gaz'!$I$1:$AM$97,14,0)</f>
        <v>-2</v>
      </c>
      <c r="X32" s="1" t="n">
        <f aca="false">VLOOKUP(I32,'CI ref gaz'!$I$1:$AM$97,13,0)</f>
        <v>5.61384904494561</v>
      </c>
      <c r="Y32" s="2" t="n">
        <f aca="false">VLOOKUP(I32,'CI ref gaz'!$I$1:$AM$97,7,0)</f>
        <v>0.506798995134273</v>
      </c>
      <c r="Z32" s="17" t="n">
        <f aca="false">X32*(O32/Y32)^(-1/8)-T32</f>
        <v>-6.89670455470987</v>
      </c>
      <c r="AA32" s="17" t="n">
        <f aca="false">Z32^2</f>
        <v>47.5645337149559</v>
      </c>
      <c r="AB32" s="18" t="n">
        <f aca="false">Z32/U32</f>
        <v>-0.875252712478352</v>
      </c>
      <c r="AC32" s="17" t="n">
        <f aca="false">U32^-('paramètres CI'!$B$19)</f>
        <v>6.72875550794718E-008</v>
      </c>
      <c r="AD32" s="4" t="n">
        <f aca="false">SUMIFS($AC$2:$AC$1250,$I$2:$I$1250,V32)</f>
        <v>2.00022297718649E-006</v>
      </c>
      <c r="AE32" s="4" t="n">
        <f aca="false">AC32/AD32</f>
        <v>0.0336400270604421</v>
      </c>
      <c r="AF32" s="17" t="n">
        <f aca="false">AE32-O32</f>
        <v>0</v>
      </c>
      <c r="AG32" s="4" t="n">
        <f aca="false">VLOOKUP(I32,BesoinU!$F$1:$L$99,3,0)</f>
        <v>109.157550992288</v>
      </c>
      <c r="AH32" s="19" t="n">
        <f aca="false">VLOOKUP(J32,bibliRdtCHauff!$G$2:$K$1398,4,0)</f>
        <v>27.7271658865915</v>
      </c>
      <c r="AI32" s="19" t="n">
        <f aca="false">VLOOKUP(J32,bibliRdtCHauff!$G$2:$K$1398,3,0)</f>
        <v>0.54375443646986</v>
      </c>
      <c r="AJ32" s="4" t="n">
        <f aca="false">VLOOKUP(D32,'paramètres CI'!$A$1:$C$6,3)</f>
        <v>0.0763929293534506</v>
      </c>
      <c r="AK32" s="4" t="n">
        <f aca="false">AJ32*AG32/AI32</f>
        <v>15.3357187032565</v>
      </c>
      <c r="AL32" s="4" t="n">
        <f aca="false">AK32+AH32/R32</f>
        <v>17.3759321008442</v>
      </c>
      <c r="AM32" s="4" t="n">
        <f aca="false">AL32+Z32</f>
        <v>10.4792275461343</v>
      </c>
      <c r="AN32" s="4" t="n">
        <f aca="false">AM32^-'paramètres CI'!$B$19</f>
        <v>6.87647445661633E-009</v>
      </c>
      <c r="AO32" s="4" t="n">
        <f aca="false">SUMIFS($AN$2:$AN$1250,$I$2:$I$1250,V32)</f>
        <v>0.894223221078854</v>
      </c>
      <c r="AP32" s="5" t="n">
        <f aca="false">AN32/AO32</f>
        <v>7.68988580761756E-009</v>
      </c>
      <c r="AQ32" s="6" t="n">
        <f aca="false">AP32-O32</f>
        <v>-0.0336400193705564</v>
      </c>
      <c r="AR32" s="20" t="n">
        <f aca="false">VLOOKUP(I32,entreesparc!$A$13:$H$110,8,0)*AP32</f>
        <v>0.0013875083176404</v>
      </c>
      <c r="AS32" s="7" t="n">
        <f aca="false">M32*AJ32/AI32+AH32/R32</f>
        <v>25.4543535468643</v>
      </c>
      <c r="AT32" s="4" t="n">
        <f aca="false">AS32+Z32</f>
        <v>18.5576489921544</v>
      </c>
      <c r="AU32" s="4" t="n">
        <f aca="false">AT32^-'paramètres CI'!$B$19</f>
        <v>7.1091282955792E-011</v>
      </c>
      <c r="AV32" s="4" t="n">
        <f aca="false">SUMIFS($AU$2:$AU$1250,$I$2:$I$1250,V32)</f>
        <v>3.67058380337969E-007</v>
      </c>
      <c r="AW32" s="5" t="n">
        <f aca="false">AU32/AV32</f>
        <v>0.000193678408569053</v>
      </c>
      <c r="AX32" s="7" t="n">
        <f aca="false">SUMIFS($AP$2:$AP$1250,$I$2:$I$1250,V32)</f>
        <v>1</v>
      </c>
    </row>
    <row r="33" customFormat="false" ht="15.8" hidden="false" customHeight="false" outlineLevel="0" collapsed="false">
      <c r="A33" s="0" t="s">
        <v>7</v>
      </c>
      <c r="B33" s="0" t="s">
        <v>50</v>
      </c>
      <c r="C33" s="0" t="s">
        <v>41</v>
      </c>
      <c r="D33" s="0" t="s">
        <v>39</v>
      </c>
      <c r="E33" s="0" t="str">
        <f aca="false">VLOOKUP(A33,Nomenclature!$D$1:$E$9,2,0)</f>
        <v>01</v>
      </c>
      <c r="F33" s="0" t="str">
        <f aca="false">VLOOKUP(B33,Nomenclature!$J$1:$K$97,2,0)</f>
        <v>45</v>
      </c>
      <c r="G33" s="0" t="str">
        <f aca="false">VLOOKUP(C33,Nomenclature!$M$1:$N$21,2,0)</f>
        <v>04</v>
      </c>
      <c r="H33" s="0" t="str">
        <f aca="false">VLOOKUP(D33,Nomenclature!$O$25:$P$31,2,0)</f>
        <v>04</v>
      </c>
      <c r="I33" s="1" t="str">
        <f aca="false">CONCATENATE(E33,F33)</f>
        <v>0145</v>
      </c>
      <c r="J33" s="0" t="str">
        <f aca="false">CONCATENATE(E33,F33,G33,H33)</f>
        <v>01450404</v>
      </c>
      <c r="K33" s="0" t="n">
        <v>26.4915949965261</v>
      </c>
      <c r="L33" s="0" t="n">
        <v>20</v>
      </c>
      <c r="M33" s="0" t="n">
        <v>169.599324426027</v>
      </c>
      <c r="N33" s="0" t="n">
        <v>0.66003946294353</v>
      </c>
      <c r="O33" s="0" t="n">
        <v>0.506798995134273</v>
      </c>
      <c r="P33" s="4" t="n">
        <f aca="false">VLOOKUP(D33,'paramètres CI'!$A$1:$B$6,2,0)</f>
        <v>0.022045059962018</v>
      </c>
      <c r="Q33" s="17" t="n">
        <f aca="false">M33*P33/N33</f>
        <v>5.66455111610407</v>
      </c>
      <c r="R33" s="9" t="n">
        <f aca="false">1/(1+0.04)*(1 - (1/(1+0.04))^L33)/(1-1/(1+0.04))</f>
        <v>13.5903263449677</v>
      </c>
      <c r="S33" s="17" t="n">
        <f aca="false">K33/R33</f>
        <v>1.94929792884154</v>
      </c>
      <c r="T33" s="17" t="n">
        <f aca="false">Q33+S33</f>
        <v>7.61384904494561</v>
      </c>
      <c r="U33" s="0" t="n">
        <f aca="false">T33 + Z33</f>
        <v>5.61384904494561</v>
      </c>
      <c r="V33" s="4" t="str">
        <f aca="false">VLOOKUP(I33,'CI ref gaz'!$I$1:$AM$97,1,0)</f>
        <v>0145</v>
      </c>
      <c r="W33" s="0" t="n">
        <f aca="false">VLOOKUP(I33,'CI ref gaz'!$I$1:$AM$97,14,0)</f>
        <v>-2</v>
      </c>
      <c r="X33" s="1" t="n">
        <f aca="false">VLOOKUP(I33,'CI ref gaz'!$I$1:$AM$97,13,0)</f>
        <v>5.61384904494561</v>
      </c>
      <c r="Y33" s="2" t="n">
        <f aca="false">VLOOKUP(I33,'CI ref gaz'!$I$1:$AM$97,7,0)</f>
        <v>0.506798995134273</v>
      </c>
      <c r="Z33" s="17" t="n">
        <f aca="false">X33*(O33/Y33)^(-1/8)-T33</f>
        <v>-2</v>
      </c>
      <c r="AA33" s="17" t="n">
        <f aca="false">Z33^2</f>
        <v>4</v>
      </c>
      <c r="AB33" s="18" t="n">
        <f aca="false">Z33/U33</f>
        <v>-0.356261806113345</v>
      </c>
      <c r="AC33" s="17" t="n">
        <f aca="false">U33^-('paramètres CI'!$B$19)</f>
        <v>1.0137109948826E-006</v>
      </c>
      <c r="AD33" s="4" t="n">
        <f aca="false">SUMIFS($AC$2:$AC$1250,$I$2:$I$1250,V33)</f>
        <v>2.00022297718649E-006</v>
      </c>
      <c r="AE33" s="4" t="n">
        <f aca="false">AC33/AD33</f>
        <v>0.506798995134272</v>
      </c>
      <c r="AF33" s="17" t="n">
        <f aca="false">AE33-O33</f>
        <v>0</v>
      </c>
      <c r="AG33" s="4" t="n">
        <f aca="false">VLOOKUP(I33,BesoinU!$F$1:$L$99,3,0)</f>
        <v>109.157550992288</v>
      </c>
      <c r="AH33" s="19" t="n">
        <f aca="false">VLOOKUP(J33,bibliRdtCHauff!$G$2:$K$1398,4,0)</f>
        <v>27.8161747463524</v>
      </c>
      <c r="AI33" s="19" t="n">
        <f aca="false">VLOOKUP(J33,bibliRdtCHauff!$G$2:$K$1398,3,0)</f>
        <v>0.717746747968256</v>
      </c>
      <c r="AJ33" s="4" t="n">
        <f aca="false">VLOOKUP(D33,'paramètres CI'!$A$1:$C$6,3)</f>
        <v>0.0386719666666667</v>
      </c>
      <c r="AK33" s="4" t="n">
        <f aca="false">AJ33*AG33/AI33</f>
        <v>5.88137415507375</v>
      </c>
      <c r="AL33" s="4" t="n">
        <f aca="false">AK33+AH33/R33</f>
        <v>7.92813698035736</v>
      </c>
      <c r="AM33" s="4" t="n">
        <f aca="false">AL33+Z33</f>
        <v>5.92813698035736</v>
      </c>
      <c r="AN33" s="4" t="n">
        <f aca="false">AM33^-'paramètres CI'!$B$19</f>
        <v>6.55622965729558E-007</v>
      </c>
      <c r="AO33" s="4" t="n">
        <f aca="false">SUMIFS($AN$2:$AN$1250,$I$2:$I$1250,V33)</f>
        <v>0.894223221078854</v>
      </c>
      <c r="AP33" s="5" t="n">
        <f aca="false">AN33/AO33</f>
        <v>7.33175956824928E-007</v>
      </c>
      <c r="AQ33" s="6" t="n">
        <f aca="false">AP33-O33</f>
        <v>-0.506798261958316</v>
      </c>
      <c r="AR33" s="20" t="n">
        <f aca="false">VLOOKUP(I33,entreesparc!$A$13:$H$110,8,0)*AP33</f>
        <v>0.132289056539803</v>
      </c>
      <c r="AS33" s="7" t="n">
        <f aca="false">M33*AJ33/AI33+AH33/R33</f>
        <v>11.1847205233972</v>
      </c>
      <c r="AT33" s="4" t="n">
        <f aca="false">AS33+Z33</f>
        <v>9.18472052339719</v>
      </c>
      <c r="AU33" s="4" t="n">
        <f aca="false">AT33^-'paramètres CI'!$B$19</f>
        <v>1.97456953637708E-008</v>
      </c>
      <c r="AV33" s="4" t="n">
        <f aca="false">SUMIFS($AU$2:$AU$1250,$I$2:$I$1250,V33)</f>
        <v>3.67058380337969E-007</v>
      </c>
      <c r="AW33" s="5" t="n">
        <f aca="false">AU33/AV33</f>
        <v>0.053794427321316</v>
      </c>
      <c r="AX33" s="7" t="n">
        <f aca="false">SUMIFS($AP$2:$AP$1250,$I$2:$I$1250,V33)</f>
        <v>1</v>
      </c>
    </row>
    <row r="34" customFormat="false" ht="15.8" hidden="false" customHeight="false" outlineLevel="0" collapsed="false">
      <c r="A34" s="0" t="s">
        <v>7</v>
      </c>
      <c r="B34" s="0" t="s">
        <v>50</v>
      </c>
      <c r="C34" s="0" t="s">
        <v>45</v>
      </c>
      <c r="D34" s="0" t="s">
        <v>43</v>
      </c>
      <c r="E34" s="0" t="str">
        <f aca="false">VLOOKUP(A34,Nomenclature!$D$1:$E$9,2,0)</f>
        <v>01</v>
      </c>
      <c r="F34" s="0" t="str">
        <f aca="false">VLOOKUP(B34,Nomenclature!$J$1:$K$97,2,0)</f>
        <v>45</v>
      </c>
      <c r="G34" s="0" t="str">
        <f aca="false">VLOOKUP(C34,Nomenclature!$M$1:$N$21,2,0)</f>
        <v>06</v>
      </c>
      <c r="H34" s="0" t="str">
        <f aca="false">VLOOKUP(D34,Nomenclature!$O$25:$P$31,2,0)</f>
        <v>02</v>
      </c>
      <c r="I34" s="1" t="str">
        <f aca="false">CONCATENATE(E34,F34)</f>
        <v>0145</v>
      </c>
      <c r="J34" s="0" t="str">
        <f aca="false">CONCATENATE(E34,F34,G34,H34)</f>
        <v>01450602</v>
      </c>
      <c r="K34" s="0" t="n">
        <v>10</v>
      </c>
      <c r="L34" s="0" t="n">
        <v>13</v>
      </c>
      <c r="M34" s="0" t="n">
        <v>159.797181607856</v>
      </c>
      <c r="N34" s="0" t="n">
        <v>0.9</v>
      </c>
      <c r="O34" s="0" t="n">
        <v>0.33683913198899</v>
      </c>
      <c r="P34" s="4" t="n">
        <f aca="false">VLOOKUP(D34,'paramètres CI'!$A$1:$B$6,2,0)</f>
        <v>0.0935912806596305</v>
      </c>
      <c r="Q34" s="17" t="n">
        <f aca="false">M34*P34/N34</f>
        <v>16.6173587471987</v>
      </c>
      <c r="R34" s="9" t="n">
        <f aca="false">1/(1+0.04)*(1 - (1/(1+0.04))^L34)/(1-1/(1+0.04))</f>
        <v>9.98564784663304</v>
      </c>
      <c r="S34" s="17" t="n">
        <f aca="false">K34/R34</f>
        <v>1.00143727814033</v>
      </c>
      <c r="T34" s="17" t="n">
        <f aca="false">Q34+S34</f>
        <v>17.618796025339</v>
      </c>
      <c r="U34" s="0" t="n">
        <f aca="false">T34 + Z34</f>
        <v>5.90795775309162</v>
      </c>
      <c r="V34" s="4" t="str">
        <f aca="false">VLOOKUP(I34,'CI ref gaz'!$I$1:$AM$97,1,0)</f>
        <v>0145</v>
      </c>
      <c r="W34" s="0" t="n">
        <f aca="false">VLOOKUP(I34,'CI ref gaz'!$I$1:$AM$97,14,0)</f>
        <v>-2</v>
      </c>
      <c r="X34" s="1" t="n">
        <f aca="false">VLOOKUP(I34,'CI ref gaz'!$I$1:$AM$97,13,0)</f>
        <v>5.61384904494561</v>
      </c>
      <c r="Y34" s="2" t="n">
        <f aca="false">VLOOKUP(I34,'CI ref gaz'!$I$1:$AM$97,7,0)</f>
        <v>0.506798995134273</v>
      </c>
      <c r="Z34" s="17" t="n">
        <f aca="false">X34*(O34/Y34)^(-1/8)-T34</f>
        <v>-11.7108382722474</v>
      </c>
      <c r="AA34" s="17" t="n">
        <f aca="false">Z34^2</f>
        <v>137.143733038734</v>
      </c>
      <c r="AB34" s="18" t="n">
        <f aca="false">Z34/U34</f>
        <v>-1.98221428819783</v>
      </c>
      <c r="AC34" s="17" t="n">
        <f aca="false">U34^-('paramètres CI'!$B$19)</f>
        <v>6.73753371419933E-007</v>
      </c>
      <c r="AD34" s="4" t="n">
        <f aca="false">SUMIFS($AC$2:$AC$1250,$I$2:$I$1250,V34)</f>
        <v>2.00022297718649E-006</v>
      </c>
      <c r="AE34" s="4" t="n">
        <f aca="false">AC34/AD34</f>
        <v>0.33683913198899</v>
      </c>
      <c r="AF34" s="17" t="n">
        <f aca="false">AE34-O34</f>
        <v>0</v>
      </c>
      <c r="AG34" s="4" t="n">
        <f aca="false">VLOOKUP(I34,BesoinU!$F$1:$L$99,3,0)</f>
        <v>109.157550992288</v>
      </c>
      <c r="AH34" s="19" t="n">
        <f aca="false">VLOOKUP(J34,bibliRdtCHauff!$G$2:$K$1398,4,0)</f>
        <v>10.4</v>
      </c>
      <c r="AI34" s="19" t="n">
        <f aca="false">VLOOKUP(J34,bibliRdtCHauff!$G$2:$K$1398,3,0)</f>
        <v>0.92</v>
      </c>
      <c r="AJ34" s="4" t="n">
        <f aca="false">VLOOKUP(D34,'paramètres CI'!$A$1:$C$6,3)</f>
        <v>0.09847</v>
      </c>
      <c r="AK34" s="4" t="n">
        <f aca="false">AJ34*AG34/AI34</f>
        <v>11.6834174415333</v>
      </c>
      <c r="AL34" s="4" t="n">
        <f aca="false">AK34+AH34/R34</f>
        <v>12.7249122107992</v>
      </c>
      <c r="AM34" s="4" t="n">
        <f aca="false">AL34+Z34</f>
        <v>1.01407393855183</v>
      </c>
      <c r="AN34" s="4" t="n">
        <f aca="false">AM34^-'paramètres CI'!$B$19</f>
        <v>0.894217216614532</v>
      </c>
      <c r="AO34" s="4" t="n">
        <f aca="false">SUMIFS($AN$2:$AN$1250,$I$2:$I$1250,V34)</f>
        <v>0.894223221078854</v>
      </c>
      <c r="AP34" s="5" t="n">
        <f aca="false">AN34/AO34</f>
        <v>0.999993285273543</v>
      </c>
      <c r="AQ34" s="6" t="n">
        <f aca="false">AP34-O34</f>
        <v>0.663154153284553</v>
      </c>
      <c r="AR34" s="20" t="n">
        <f aca="false">VLOOKUP(I34,entreesparc!$A$13:$H$110,8,0)*AP34</f>
        <v>180431.678130661</v>
      </c>
      <c r="AS34" s="7" t="n">
        <f aca="false">M34*AJ34/AI34+AH34/R34</f>
        <v>18.1450039789677</v>
      </c>
      <c r="AT34" s="4" t="n">
        <f aca="false">AS34+Z34</f>
        <v>6.43416570672029</v>
      </c>
      <c r="AU34" s="4" t="n">
        <f aca="false">AT34^-'paramètres CI'!$B$19</f>
        <v>3.40456842540725E-007</v>
      </c>
      <c r="AV34" s="4" t="n">
        <f aca="false">SUMIFS($AU$2:$AU$1250,$I$2:$I$1250,V34)</f>
        <v>3.67058380337969E-007</v>
      </c>
      <c r="AW34" s="5" t="n">
        <f aca="false">AU34/AV34</f>
        <v>0.927527774266453</v>
      </c>
      <c r="AX34" s="7" t="n">
        <f aca="false">SUMIFS($AP$2:$AP$1250,$I$2:$I$1250,V34)</f>
        <v>1</v>
      </c>
    </row>
    <row r="35" customFormat="false" ht="15.8" hidden="false" customHeight="false" outlineLevel="0" collapsed="false">
      <c r="A35" s="0" t="s">
        <v>7</v>
      </c>
      <c r="B35" s="0" t="s">
        <v>50</v>
      </c>
      <c r="C35" s="0" t="s">
        <v>46</v>
      </c>
      <c r="D35" s="0" t="s">
        <v>43</v>
      </c>
      <c r="E35" s="0" t="str">
        <f aca="false">VLOOKUP(A35,Nomenclature!$D$1:$E$9,2,0)</f>
        <v>01</v>
      </c>
      <c r="F35" s="0" t="str">
        <f aca="false">VLOOKUP(B35,Nomenclature!$J$1:$K$97,2,0)</f>
        <v>45</v>
      </c>
      <c r="G35" s="0" t="str">
        <f aca="false">VLOOKUP(C35,Nomenclature!$M$1:$N$21,2,0)</f>
        <v>26</v>
      </c>
      <c r="H35" s="0" t="str">
        <f aca="false">VLOOKUP(D35,Nomenclature!$O$25:$P$31,2,0)</f>
        <v>02</v>
      </c>
      <c r="I35" s="1" t="str">
        <f aca="false">CONCATENATE(E35,F35)</f>
        <v>0145</v>
      </c>
      <c r="J35" s="0" t="str">
        <f aca="false">CONCATENATE(E35,F35,G35,H35)</f>
        <v>01452602</v>
      </c>
      <c r="K35" s="0" t="n">
        <v>12</v>
      </c>
      <c r="L35" s="0" t="n">
        <v>13</v>
      </c>
      <c r="M35" s="0" t="n">
        <v>159.797181607856</v>
      </c>
      <c r="N35" s="0" t="n">
        <v>1</v>
      </c>
      <c r="O35" s="0" t="n">
        <v>9.99500249875065E-005</v>
      </c>
      <c r="P35" s="4" t="n">
        <f aca="false">VLOOKUP(D35,'paramètres CI'!$A$1:$B$6,2,0)</f>
        <v>0.0935912806596305</v>
      </c>
      <c r="Q35" s="17" t="n">
        <f aca="false">M35*P35/N35</f>
        <v>14.9556228724788</v>
      </c>
      <c r="R35" s="9" t="n">
        <f aca="false">1/(1+0.04)*(1 - (1/(1+0.04))^L35)/(1-1/(1+0.04))</f>
        <v>9.98564784663304</v>
      </c>
      <c r="S35" s="17" t="n">
        <f aca="false">K35/R35</f>
        <v>1.20172473376839</v>
      </c>
      <c r="T35" s="17" t="n">
        <f aca="false">Q35+S35</f>
        <v>16.1573476062472</v>
      </c>
      <c r="U35" s="0" t="n">
        <f aca="false">T35 + Z35</f>
        <v>16.3076857935034</v>
      </c>
      <c r="V35" s="4" t="str">
        <f aca="false">VLOOKUP(I35,'CI ref gaz'!$I$1:$AM$97,1,0)</f>
        <v>0145</v>
      </c>
      <c r="W35" s="0" t="n">
        <f aca="false">VLOOKUP(I35,'CI ref gaz'!$I$1:$AM$97,14,0)</f>
        <v>-2</v>
      </c>
      <c r="X35" s="1" t="n">
        <f aca="false">VLOOKUP(I35,'CI ref gaz'!$I$1:$AM$97,13,0)</f>
        <v>5.61384904494561</v>
      </c>
      <c r="Y35" s="2" t="n">
        <f aca="false">VLOOKUP(I35,'CI ref gaz'!$I$1:$AM$97,7,0)</f>
        <v>0.506798995134273</v>
      </c>
      <c r="Z35" s="17" t="n">
        <f aca="false">X35*(O35/Y35)^(-1/8)-T35</f>
        <v>0.150338187256178</v>
      </c>
      <c r="AA35" s="17" t="n">
        <f aca="false">Z35^2</f>
        <v>0.0226015705474737</v>
      </c>
      <c r="AB35" s="18" t="n">
        <f aca="false">Z35/U35</f>
        <v>0.00921885478784916</v>
      </c>
      <c r="AC35" s="17" t="n">
        <f aca="false">U35^-('paramètres CI'!$B$19)</f>
        <v>1.99922336550375E-010</v>
      </c>
      <c r="AD35" s="4" t="n">
        <f aca="false">SUMIFS($AC$2:$AC$1250,$I$2:$I$1250,V35)</f>
        <v>2.00022297718649E-006</v>
      </c>
      <c r="AE35" s="4" t="n">
        <f aca="false">AC35/AD35</f>
        <v>9.99500249875064E-005</v>
      </c>
      <c r="AF35" s="17" t="n">
        <f aca="false">AE35-O35</f>
        <v>0</v>
      </c>
      <c r="AG35" s="4" t="n">
        <f aca="false">VLOOKUP(I35,BesoinU!$F$1:$L$99,3,0)</f>
        <v>109.157550992288</v>
      </c>
      <c r="AH35" s="19" t="n">
        <f aca="false">VLOOKUP(J35,bibliRdtCHauff!$G$2:$K$1398,4,0)</f>
        <v>12</v>
      </c>
      <c r="AI35" s="19" t="n">
        <f aca="false">VLOOKUP(J35,bibliRdtCHauff!$G$2:$K$1398,3,0)</f>
        <v>1</v>
      </c>
      <c r="AJ35" s="4" t="n">
        <f aca="false">VLOOKUP(D35,'paramètres CI'!$A$1:$C$6,3)</f>
        <v>0.09847</v>
      </c>
      <c r="AK35" s="4" t="n">
        <f aca="false">AJ35*AG35/AI35</f>
        <v>10.7487440462106</v>
      </c>
      <c r="AL35" s="4" t="n">
        <f aca="false">AK35+AH35/R35</f>
        <v>11.950468779979</v>
      </c>
      <c r="AM35" s="4" t="n">
        <f aca="false">AL35+Z35</f>
        <v>12.1008069672352</v>
      </c>
      <c r="AN35" s="4" t="n">
        <f aca="false">AM35^-'paramètres CI'!$B$19</f>
        <v>2.17513058508688E-009</v>
      </c>
      <c r="AO35" s="4" t="n">
        <f aca="false">SUMIFS($AN$2:$AN$1250,$I$2:$I$1250,V35)</f>
        <v>0.894223221078854</v>
      </c>
      <c r="AP35" s="5" t="n">
        <f aca="false">AN35/AO35</f>
        <v>2.43242462711117E-009</v>
      </c>
      <c r="AQ35" s="6" t="n">
        <f aca="false">AP35-O35</f>
        <v>-9.99475925628794E-005</v>
      </c>
      <c r="AR35" s="20" t="n">
        <f aca="false">VLOOKUP(I35,entreesparc!$A$13:$H$110,8,0)*AP35</f>
        <v>0.000438889404418312</v>
      </c>
      <c r="AS35" s="7" t="n">
        <f aca="false">M35*AJ35/AI35+AH35/R35</f>
        <v>16.936953206694</v>
      </c>
      <c r="AT35" s="4" t="n">
        <f aca="false">AS35+Z35</f>
        <v>17.0872913939502</v>
      </c>
      <c r="AU35" s="4" t="n">
        <f aca="false">AT35^-'paramètres CI'!$B$19</f>
        <v>1.37598656960513E-010</v>
      </c>
      <c r="AV35" s="4" t="n">
        <f aca="false">SUMIFS($AU$2:$AU$1250,$I$2:$I$1250,V35)</f>
        <v>3.67058380337969E-007</v>
      </c>
      <c r="AW35" s="5" t="n">
        <f aca="false">AU35/AV35</f>
        <v>0.000374868588571167</v>
      </c>
      <c r="AX35" s="7" t="n">
        <f aca="false">SUMIFS($AP$2:$AP$1250,$I$2:$I$1250,V35)</f>
        <v>1</v>
      </c>
    </row>
    <row r="36" customFormat="false" ht="15.8" hidden="false" customHeight="false" outlineLevel="0" collapsed="false">
      <c r="A36" s="0" t="s">
        <v>7</v>
      </c>
      <c r="B36" s="0" t="s">
        <v>51</v>
      </c>
      <c r="C36" s="0" t="s">
        <v>32</v>
      </c>
      <c r="D36" s="0" t="s">
        <v>33</v>
      </c>
      <c r="E36" s="0" t="str">
        <f aca="false">VLOOKUP(A36,Nomenclature!$D$1:$E$9,2,0)</f>
        <v>01</v>
      </c>
      <c r="F36" s="0" t="str">
        <f aca="false">VLOOKUP(B36,Nomenclature!$J$1:$K$97,2,0)</f>
        <v>83</v>
      </c>
      <c r="G36" s="0" t="str">
        <f aca="false">VLOOKUP(C36,Nomenclature!$M$1:$N$21,2,0)</f>
        <v>01</v>
      </c>
      <c r="H36" s="0" t="str">
        <f aca="false">VLOOKUP(D36,Nomenclature!$O$25:$P$31,2,0)</f>
        <v>01</v>
      </c>
      <c r="I36" s="1" t="str">
        <f aca="false">CONCATENATE(E36,F36)</f>
        <v>0183</v>
      </c>
      <c r="J36" s="0" t="str">
        <f aca="false">CONCATENATE(E36,F36,G36,H36)</f>
        <v>01830101</v>
      </c>
      <c r="K36" s="0" t="n">
        <v>14.7568328942438</v>
      </c>
      <c r="L36" s="0" t="n">
        <v>25</v>
      </c>
      <c r="M36" s="0" t="n">
        <v>69.947492946875</v>
      </c>
      <c r="N36" s="0" t="n">
        <v>0.64241996953609</v>
      </c>
      <c r="O36" s="0" t="n">
        <v>0.0166589850297538</v>
      </c>
      <c r="P36" s="4" t="n">
        <f aca="false">VLOOKUP(D36,'paramètres CI'!$A$1:$B$6,2,0)</f>
        <v>0.033584731604575</v>
      </c>
      <c r="Q36" s="17" t="n">
        <f aca="false">M36*P36/N36</f>
        <v>3.65674774825275</v>
      </c>
      <c r="R36" s="9" t="n">
        <f aca="false">1/(1+0.04)*(1 - (1/(1+0.04))^L36)/(1-1/(1+0.04))</f>
        <v>15.6220799436509</v>
      </c>
      <c r="S36" s="17" t="n">
        <f aca="false">K36/R36</f>
        <v>0.944613838072264</v>
      </c>
      <c r="T36" s="17" t="n">
        <f aca="false">Q36+S36</f>
        <v>4.60136158632502</v>
      </c>
      <c r="U36" s="0" t="n">
        <f aca="false">T36 + Z36</f>
        <v>0.864604740514129</v>
      </c>
      <c r="V36" s="4" t="str">
        <f aca="false">VLOOKUP(I36,'CI ref gaz'!$I$1:$AM$97,1,0)</f>
        <v>0183</v>
      </c>
      <c r="W36" s="0" t="n">
        <f aca="false">VLOOKUP(I36,'CI ref gaz'!$I$1:$AM$97,14,0)</f>
        <v>-2</v>
      </c>
      <c r="X36" s="1" t="n">
        <f aca="false">VLOOKUP(I36,'CI ref gaz'!$I$1:$AM$97,13,0)</f>
        <v>0.570631129117646</v>
      </c>
      <c r="Y36" s="2" t="n">
        <f aca="false">VLOOKUP(I36,'CI ref gaz'!$I$1:$AM$97,7,0)</f>
        <v>0.462749288738</v>
      </c>
      <c r="Z36" s="17" t="n">
        <f aca="false">X36*(O36/Y36)^(-1/8)-T36</f>
        <v>-3.73675684581089</v>
      </c>
      <c r="AA36" s="17" t="n">
        <f aca="false">Z36^2</f>
        <v>13.9633517247145</v>
      </c>
      <c r="AB36" s="18" t="n">
        <f aca="false">Z36/U36</f>
        <v>-4.32192500308159</v>
      </c>
      <c r="AC36" s="17" t="n">
        <f aca="false">U36^-('paramètres CI'!$B$19)</f>
        <v>3.20227851037089</v>
      </c>
      <c r="AD36" s="4" t="n">
        <f aca="false">SUMIFS($AC$2:$AC$1250,$I$2:$I$1250,V36)</f>
        <v>192.225306923048</v>
      </c>
      <c r="AE36" s="4" t="n">
        <f aca="false">AC36/AD36</f>
        <v>0.0166589850297538</v>
      </c>
      <c r="AF36" s="17" t="n">
        <f aca="false">AE36-O36</f>
        <v>0</v>
      </c>
      <c r="AG36" s="4" t="n">
        <f aca="false">VLOOKUP(I36,BesoinU!$F$1:$L$99,3,0)</f>
        <v>30.8071913633335</v>
      </c>
      <c r="AH36" s="19" t="n">
        <f aca="false">VLOOKUP(J36,bibliRdtCHauff!$G$2:$K$1398,4,0)</f>
        <v>15.494674538956</v>
      </c>
      <c r="AI36" s="19" t="n">
        <f aca="false">VLOOKUP(J36,bibliRdtCHauff!$G$2:$K$1398,3,0)</f>
        <v>0.668116768317533</v>
      </c>
      <c r="AJ36" s="4" t="n">
        <f aca="false">VLOOKUP(D36,'paramètres CI'!$A$1:$C$6,3)</f>
        <v>0.0509473684210526</v>
      </c>
      <c r="AK36" s="4" t="n">
        <f aca="false">AJ36*AG36/AI36</f>
        <v>2.34920810677763</v>
      </c>
      <c r="AL36" s="4" t="n">
        <f aca="false">AK36+AH36/R36</f>
        <v>3.34105263675351</v>
      </c>
      <c r="AM36" s="4" t="n">
        <f aca="false">AL36+Z36</f>
        <v>-0.395704209057377</v>
      </c>
      <c r="AN36" s="4" t="n">
        <f aca="false">AM36^-'paramètres CI'!$B$19</f>
        <v>1663.54533729971</v>
      </c>
      <c r="AO36" s="4" t="n">
        <f aca="false">SUMIFS($AN$2:$AN$1250,$I$2:$I$1250,V36)</f>
        <v>10901505.5306781</v>
      </c>
      <c r="AP36" s="5" t="n">
        <f aca="false">AN36/AO36</f>
        <v>0.000152597761164116</v>
      </c>
      <c r="AQ36" s="6" t="n">
        <f aca="false">AP36-O36</f>
        <v>-0.0165063872685897</v>
      </c>
      <c r="AR36" s="20" t="n">
        <f aca="false">VLOOKUP(I36,entreesparc!$A$13:$H$110,8,0)*AP36</f>
        <v>22.4730048013514</v>
      </c>
      <c r="AS36" s="7" t="n">
        <f aca="false">M36*AJ36/AI36+AH36/R36</f>
        <v>6.32570361312306</v>
      </c>
      <c r="AT36" s="4" t="n">
        <f aca="false">AS36+Z36</f>
        <v>2.58894676731218</v>
      </c>
      <c r="AU36" s="4" t="n">
        <f aca="false">AT36^-'paramètres CI'!$B$19</f>
        <v>0.000495467341942819</v>
      </c>
      <c r="AV36" s="4" t="n">
        <f aca="false">SUMIFS($AU$2:$AU$1250,$I$2:$I$1250,V36)</f>
        <v>8.37673776716306</v>
      </c>
      <c r="AW36" s="5" t="n">
        <f aca="false">AU36/AV36</f>
        <v>5.91480067437539E-005</v>
      </c>
      <c r="AX36" s="7" t="n">
        <f aca="false">SUMIFS($AP$2:$AP$1250,$I$2:$I$1250,V36)</f>
        <v>1</v>
      </c>
    </row>
    <row r="37" customFormat="false" ht="15.8" hidden="false" customHeight="false" outlineLevel="0" collapsed="false">
      <c r="A37" s="0" t="s">
        <v>7</v>
      </c>
      <c r="B37" s="0" t="s">
        <v>51</v>
      </c>
      <c r="C37" s="0" t="s">
        <v>32</v>
      </c>
      <c r="D37" s="0" t="s">
        <v>34</v>
      </c>
      <c r="E37" s="0" t="str">
        <f aca="false">VLOOKUP(A37,Nomenclature!$D$1:$E$9,2,0)</f>
        <v>01</v>
      </c>
      <c r="F37" s="0" t="str">
        <f aca="false">VLOOKUP(B37,Nomenclature!$J$1:$K$97,2,0)</f>
        <v>83</v>
      </c>
      <c r="G37" s="0" t="str">
        <f aca="false">VLOOKUP(C37,Nomenclature!$M$1:$N$21,2,0)</f>
        <v>01</v>
      </c>
      <c r="H37" s="0" t="str">
        <f aca="false">VLOOKUP(D37,Nomenclature!$O$25:$P$31,2,0)</f>
        <v>06</v>
      </c>
      <c r="I37" s="1" t="str">
        <f aca="false">CONCATENATE(E37,F37)</f>
        <v>0183</v>
      </c>
      <c r="J37" s="0" t="str">
        <f aca="false">CONCATENATE(E37,F37,G37,H37)</f>
        <v>01830106</v>
      </c>
      <c r="K37" s="0" t="n">
        <v>15.6737062864342</v>
      </c>
      <c r="L37" s="0" t="n">
        <v>25</v>
      </c>
      <c r="M37" s="0" t="n">
        <v>67.8413209232194</v>
      </c>
      <c r="N37" s="0" t="n">
        <v>0.656103595680806</v>
      </c>
      <c r="O37" s="0" t="n">
        <v>0.0863693279061366</v>
      </c>
      <c r="P37" s="4" t="n">
        <f aca="false">VLOOKUP(D37,'paramètres CI'!$A$1:$B$6,2,0)</f>
        <v>0.0424847883250769</v>
      </c>
      <c r="Q37" s="17" t="n">
        <f aca="false">M37*P37/N37</f>
        <v>4.39294065463222</v>
      </c>
      <c r="R37" s="9" t="n">
        <f aca="false">1/(1+0.04)*(1 - (1/(1+0.04))^L37)/(1-1/(1+0.04))</f>
        <v>15.6220799436509</v>
      </c>
      <c r="S37" s="17" t="n">
        <f aca="false">K37/R37</f>
        <v>1.00330470353305</v>
      </c>
      <c r="T37" s="17" t="n">
        <f aca="false">Q37+S37</f>
        <v>5.39624535816527</v>
      </c>
      <c r="U37" s="0" t="n">
        <f aca="false">T37 + Z37</f>
        <v>0.703847766982072</v>
      </c>
      <c r="V37" s="4" t="str">
        <f aca="false">VLOOKUP(I37,'CI ref gaz'!$I$1:$AM$97,1,0)</f>
        <v>0183</v>
      </c>
      <c r="W37" s="0" t="n">
        <f aca="false">VLOOKUP(I37,'CI ref gaz'!$I$1:$AM$97,14,0)</f>
        <v>-2</v>
      </c>
      <c r="X37" s="1" t="n">
        <f aca="false">VLOOKUP(I37,'CI ref gaz'!$I$1:$AM$97,13,0)</f>
        <v>0.570631129117646</v>
      </c>
      <c r="Y37" s="2" t="n">
        <f aca="false">VLOOKUP(I37,'CI ref gaz'!$I$1:$AM$97,7,0)</f>
        <v>0.462749288738</v>
      </c>
      <c r="Z37" s="17" t="n">
        <f aca="false">X37*(O37/Y37)^(-1/8)-T37</f>
        <v>-4.69239759118319</v>
      </c>
      <c r="AA37" s="17" t="n">
        <f aca="false">Z37^2</f>
        <v>22.0185951537418</v>
      </c>
      <c r="AB37" s="18" t="n">
        <f aca="false">Z37/U37</f>
        <v>-6.66677911233995</v>
      </c>
      <c r="AC37" s="17" t="n">
        <f aca="false">U37^-('paramètres CI'!$B$19)</f>
        <v>16.6023705654946</v>
      </c>
      <c r="AD37" s="4" t="n">
        <f aca="false">SUMIFS($AC$2:$AC$1250,$I$2:$I$1250,V37)</f>
        <v>192.225306923048</v>
      </c>
      <c r="AE37" s="4" t="n">
        <f aca="false">AC37/AD37</f>
        <v>0.0863693279061369</v>
      </c>
      <c r="AF37" s="17" t="n">
        <f aca="false">AE37-O37</f>
        <v>3.33066907387547E-016</v>
      </c>
      <c r="AG37" s="4" t="n">
        <f aca="false">VLOOKUP(I37,BesoinU!$F$1:$L$99,3,0)</f>
        <v>30.8071913633335</v>
      </c>
      <c r="AH37" s="19" t="n">
        <f aca="false">VLOOKUP(J37,bibliRdtCHauff!$G$2:$K$1398,4,0)</f>
        <v>16.457391600756</v>
      </c>
      <c r="AI37" s="19" t="n">
        <f aca="false">VLOOKUP(J37,bibliRdtCHauff!$G$2:$K$1398,3,0)</f>
        <v>0.682347739508038</v>
      </c>
      <c r="AJ37" s="4" t="n">
        <f aca="false">VLOOKUP(D37,'paramètres CI'!$A$1:$C$6,3)</f>
        <v>0.0591</v>
      </c>
      <c r="AK37" s="4" t="n">
        <f aca="false">AJ37*AG37/AI37</f>
        <v>2.66829492376674</v>
      </c>
      <c r="AL37" s="4" t="n">
        <f aca="false">AK37+AH37/R37</f>
        <v>3.72176486247645</v>
      </c>
      <c r="AM37" s="4" t="n">
        <f aca="false">AL37+Z37</f>
        <v>-0.970632728706747</v>
      </c>
      <c r="AN37" s="4" t="n">
        <f aca="false">AM37^-'paramètres CI'!$B$19</f>
        <v>1.26928910007034</v>
      </c>
      <c r="AO37" s="4" t="n">
        <f aca="false">SUMIFS($AN$2:$AN$1250,$I$2:$I$1250,V37)</f>
        <v>10901505.5306781</v>
      </c>
      <c r="AP37" s="5" t="n">
        <f aca="false">AN37/AO37</f>
        <v>1.1643245939732E-007</v>
      </c>
      <c r="AQ37" s="6" t="n">
        <f aca="false">AP37-O37</f>
        <v>-0.0863692114736772</v>
      </c>
      <c r="AR37" s="20" t="n">
        <f aca="false">VLOOKUP(I37,entreesparc!$A$13:$H$110,8,0)*AP37</f>
        <v>0.017146956804006</v>
      </c>
      <c r="AS37" s="7" t="n">
        <f aca="false">M37*AJ37/AI37+AH37/R37</f>
        <v>6.92939189816838</v>
      </c>
      <c r="AT37" s="4" t="n">
        <f aca="false">AS37+Z37</f>
        <v>2.23699430698518</v>
      </c>
      <c r="AU37" s="4" t="n">
        <f aca="false">AT37^-'paramètres CI'!$B$19</f>
        <v>0.00159470725213038</v>
      </c>
      <c r="AV37" s="4" t="n">
        <f aca="false">SUMIFS($AU$2:$AU$1250,$I$2:$I$1250,V37)</f>
        <v>8.37673776716306</v>
      </c>
      <c r="AW37" s="5" t="n">
        <f aca="false">AU37/AV37</f>
        <v>0.000190373304794339</v>
      </c>
      <c r="AX37" s="7" t="n">
        <f aca="false">SUMIFS($AP$2:$AP$1250,$I$2:$I$1250,V37)</f>
        <v>1</v>
      </c>
    </row>
    <row r="38" customFormat="false" ht="15.8" hidden="false" customHeight="false" outlineLevel="0" collapsed="false">
      <c r="A38" s="0" t="s">
        <v>7</v>
      </c>
      <c r="B38" s="0" t="s">
        <v>51</v>
      </c>
      <c r="C38" s="0" t="s">
        <v>35</v>
      </c>
      <c r="D38" s="0" t="s">
        <v>33</v>
      </c>
      <c r="E38" s="0" t="str">
        <f aca="false">VLOOKUP(A38,Nomenclature!$D$1:$E$9,2,0)</f>
        <v>01</v>
      </c>
      <c r="F38" s="0" t="str">
        <f aca="false">VLOOKUP(B38,Nomenclature!$J$1:$K$97,2,0)</f>
        <v>83</v>
      </c>
      <c r="G38" s="0" t="str">
        <f aca="false">VLOOKUP(C38,Nomenclature!$M$1:$N$21,2,0)</f>
        <v>21</v>
      </c>
      <c r="H38" s="0" t="str">
        <f aca="false">VLOOKUP(D38,Nomenclature!$O$25:$P$31,2,0)</f>
        <v>01</v>
      </c>
      <c r="I38" s="1" t="str">
        <f aca="false">CONCATENATE(E38,F38)</f>
        <v>0183</v>
      </c>
      <c r="J38" s="0" t="str">
        <f aca="false">CONCATENATE(E38,F38,G38,H38)</f>
        <v>01832101</v>
      </c>
      <c r="K38" s="0" t="n">
        <v>18.4460411178048</v>
      </c>
      <c r="L38" s="0" t="n">
        <v>25</v>
      </c>
      <c r="M38" s="0" t="n">
        <v>69.947492946875</v>
      </c>
      <c r="N38" s="0" t="n">
        <v>0.770903963443307</v>
      </c>
      <c r="O38" s="0" t="n">
        <v>9.9940035978413E-005</v>
      </c>
      <c r="P38" s="4" t="n">
        <f aca="false">VLOOKUP(D38,'paramètres CI'!$A$1:$B$6,2,0)</f>
        <v>0.033584731604575</v>
      </c>
      <c r="Q38" s="17" t="n">
        <f aca="false">M38*P38/N38</f>
        <v>3.04728979021063</v>
      </c>
      <c r="R38" s="9" t="n">
        <f aca="false">1/(1+0.04)*(1 - (1/(1+0.04))^L38)/(1-1/(1+0.04))</f>
        <v>15.6220799436509</v>
      </c>
      <c r="S38" s="17" t="n">
        <f aca="false">K38/R38</f>
        <v>1.18076729759033</v>
      </c>
      <c r="T38" s="17" t="n">
        <f aca="false">Q38+S38</f>
        <v>4.22805708780096</v>
      </c>
      <c r="U38" s="0" t="n">
        <f aca="false">T38 + Z38</f>
        <v>1.6389142899886</v>
      </c>
      <c r="V38" s="4" t="str">
        <f aca="false">VLOOKUP(I38,'CI ref gaz'!$I$1:$AM$97,1,0)</f>
        <v>0183</v>
      </c>
      <c r="W38" s="0" t="n">
        <f aca="false">VLOOKUP(I38,'CI ref gaz'!$I$1:$AM$97,14,0)</f>
        <v>-2</v>
      </c>
      <c r="X38" s="1" t="n">
        <f aca="false">VLOOKUP(I38,'CI ref gaz'!$I$1:$AM$97,13,0)</f>
        <v>0.570631129117646</v>
      </c>
      <c r="Y38" s="2" t="n">
        <f aca="false">VLOOKUP(I38,'CI ref gaz'!$I$1:$AM$97,7,0)</f>
        <v>0.462749288738</v>
      </c>
      <c r="Z38" s="17" t="n">
        <f aca="false">X38*(O38/Y38)^(-1/8)-T38</f>
        <v>-2.58914279781236</v>
      </c>
      <c r="AA38" s="17" t="n">
        <f aca="false">Z38^2</f>
        <v>6.70366042746364</v>
      </c>
      <c r="AB38" s="18" t="n">
        <f aca="false">Z38/U38</f>
        <v>-1.57979145927782</v>
      </c>
      <c r="AC38" s="17" t="n">
        <f aca="false">U38^-('paramètres CI'!$B$19)</f>
        <v>0.019211004089851</v>
      </c>
      <c r="AD38" s="4" t="n">
        <f aca="false">SUMIFS($AC$2:$AC$1250,$I$2:$I$1250,V38)</f>
        <v>192.225306923048</v>
      </c>
      <c r="AE38" s="4" t="n">
        <f aca="false">AC38/AD38</f>
        <v>9.99400359784131E-005</v>
      </c>
      <c r="AF38" s="17" t="n">
        <f aca="false">AE38-O38</f>
        <v>0</v>
      </c>
      <c r="AG38" s="4" t="n">
        <f aca="false">VLOOKUP(I38,BesoinU!$F$1:$L$99,3,0)</f>
        <v>30.8071913633335</v>
      </c>
      <c r="AH38" s="19" t="n">
        <f aca="false">VLOOKUP(J38,bibliRdtCHauff!$G$2:$K$1398,4,0)</f>
        <v>18.4460411178048</v>
      </c>
      <c r="AI38" s="19" t="n">
        <f aca="false">VLOOKUP(J38,bibliRdtCHauff!$G$2:$K$1398,3,0)</f>
        <v>0.770903963443307</v>
      </c>
      <c r="AJ38" s="4" t="n">
        <f aca="false">VLOOKUP(D38,'paramètres CI'!$A$1:$C$6,3)</f>
        <v>0.0509473684210526</v>
      </c>
      <c r="AK38" s="4" t="n">
        <f aca="false">AJ38*AG38/AI38</f>
        <v>2.03598035920728</v>
      </c>
      <c r="AL38" s="4" t="n">
        <f aca="false">AK38+AH38/R38</f>
        <v>3.21674765679761</v>
      </c>
      <c r="AM38" s="4" t="n">
        <f aca="false">AL38+Z38</f>
        <v>0.62760485898525</v>
      </c>
      <c r="AN38" s="4" t="n">
        <f aca="false">AM38^-'paramètres CI'!$B$19</f>
        <v>41.5441255184063</v>
      </c>
      <c r="AO38" s="4" t="n">
        <f aca="false">SUMIFS($AN$2:$AN$1250,$I$2:$I$1250,V38)</f>
        <v>10901505.5306781</v>
      </c>
      <c r="AP38" s="5" t="n">
        <f aca="false">AN38/AO38</f>
        <v>3.81086129814788E-006</v>
      </c>
      <c r="AQ38" s="6" t="n">
        <f aca="false">AP38-O38</f>
        <v>-9.61291746802651E-005</v>
      </c>
      <c r="AR38" s="20" t="n">
        <f aca="false">VLOOKUP(I38,entreesparc!$A$13:$H$110,8,0)*AP38</f>
        <v>0.561223858051597</v>
      </c>
      <c r="AS38" s="7" t="n">
        <f aca="false">M38*AJ38/AI38+AH38/R38</f>
        <v>5.80344516965123</v>
      </c>
      <c r="AT38" s="4" t="n">
        <f aca="false">AS38+Z38</f>
        <v>3.21430237183887</v>
      </c>
      <c r="AU38" s="4" t="n">
        <f aca="false">AT38^-'paramètres CI'!$B$19</f>
        <v>8.7761930922491E-005</v>
      </c>
      <c r="AV38" s="4" t="n">
        <f aca="false">SUMIFS($AU$2:$AU$1250,$I$2:$I$1250,V38)</f>
        <v>8.37673776716306</v>
      </c>
      <c r="AW38" s="5" t="n">
        <f aca="false">AU38/AV38</f>
        <v>1.04768626357768E-005</v>
      </c>
      <c r="AX38" s="7" t="n">
        <f aca="false">SUMIFS($AP$2:$AP$1250,$I$2:$I$1250,V38)</f>
        <v>1</v>
      </c>
    </row>
    <row r="39" customFormat="false" ht="15.8" hidden="false" customHeight="false" outlineLevel="0" collapsed="false">
      <c r="A39" s="0" t="s">
        <v>7</v>
      </c>
      <c r="B39" s="0" t="s">
        <v>51</v>
      </c>
      <c r="C39" s="0" t="s">
        <v>35</v>
      </c>
      <c r="D39" s="0" t="s">
        <v>34</v>
      </c>
      <c r="E39" s="0" t="str">
        <f aca="false">VLOOKUP(A39,Nomenclature!$D$1:$E$9,2,0)</f>
        <v>01</v>
      </c>
      <c r="F39" s="0" t="str">
        <f aca="false">VLOOKUP(B39,Nomenclature!$J$1:$K$97,2,0)</f>
        <v>83</v>
      </c>
      <c r="G39" s="0" t="str">
        <f aca="false">VLOOKUP(C39,Nomenclature!$M$1:$N$21,2,0)</f>
        <v>21</v>
      </c>
      <c r="H39" s="0" t="str">
        <f aca="false">VLOOKUP(D39,Nomenclature!$O$25:$P$31,2,0)</f>
        <v>06</v>
      </c>
      <c r="I39" s="1" t="str">
        <f aca="false">CONCATENATE(E39,F39)</f>
        <v>0183</v>
      </c>
      <c r="J39" s="0" t="str">
        <f aca="false">CONCATENATE(E39,F39,G39,H39)</f>
        <v>01832106</v>
      </c>
      <c r="K39" s="0" t="n">
        <v>19.5921328580428</v>
      </c>
      <c r="L39" s="0" t="n">
        <v>25</v>
      </c>
      <c r="M39" s="0" t="n">
        <v>67.8413209232194</v>
      </c>
      <c r="N39" s="0" t="n">
        <v>0.787324314816967</v>
      </c>
      <c r="O39" s="0" t="n">
        <v>9.9940035978413E-005</v>
      </c>
      <c r="P39" s="4" t="n">
        <f aca="false">VLOOKUP(D39,'paramètres CI'!$A$1:$B$6,2,0)</f>
        <v>0.0424847883250769</v>
      </c>
      <c r="Q39" s="17" t="n">
        <f aca="false">M39*P39/N39</f>
        <v>3.66078387886018</v>
      </c>
      <c r="R39" s="9" t="n">
        <f aca="false">1/(1+0.04)*(1 - (1/(1+0.04))^L39)/(1-1/(1+0.04))</f>
        <v>15.6220799436509</v>
      </c>
      <c r="S39" s="17" t="n">
        <f aca="false">K39/R39</f>
        <v>1.25413087941631</v>
      </c>
      <c r="T39" s="17" t="n">
        <f aca="false">Q39+S39</f>
        <v>4.91491475827649</v>
      </c>
      <c r="U39" s="0" t="n">
        <f aca="false">T39 + Z39</f>
        <v>1.6389142899886</v>
      </c>
      <c r="V39" s="4" t="str">
        <f aca="false">VLOOKUP(I39,'CI ref gaz'!$I$1:$AM$97,1,0)</f>
        <v>0183</v>
      </c>
      <c r="W39" s="0" t="n">
        <f aca="false">VLOOKUP(I39,'CI ref gaz'!$I$1:$AM$97,14,0)</f>
        <v>-2</v>
      </c>
      <c r="X39" s="1" t="n">
        <f aca="false">VLOOKUP(I39,'CI ref gaz'!$I$1:$AM$97,13,0)</f>
        <v>0.570631129117646</v>
      </c>
      <c r="Y39" s="2" t="n">
        <f aca="false">VLOOKUP(I39,'CI ref gaz'!$I$1:$AM$97,7,0)</f>
        <v>0.462749288738</v>
      </c>
      <c r="Z39" s="17" t="n">
        <f aca="false">X39*(O39/Y39)^(-1/8)-T39</f>
        <v>-3.27600046828789</v>
      </c>
      <c r="AA39" s="17" t="n">
        <f aca="false">Z39^2</f>
        <v>10.7321790682225</v>
      </c>
      <c r="AB39" s="18" t="n">
        <f aca="false">Z39/U39</f>
        <v>-1.99888455930828</v>
      </c>
      <c r="AC39" s="17" t="n">
        <f aca="false">U39^-('paramètres CI'!$B$19)</f>
        <v>0.019211004089851</v>
      </c>
      <c r="AD39" s="4" t="n">
        <f aca="false">SUMIFS($AC$2:$AC$1250,$I$2:$I$1250,V39)</f>
        <v>192.225306923048</v>
      </c>
      <c r="AE39" s="4" t="n">
        <f aca="false">AC39/AD39</f>
        <v>9.99400359784131E-005</v>
      </c>
      <c r="AF39" s="17" t="n">
        <f aca="false">AE39-O39</f>
        <v>0</v>
      </c>
      <c r="AG39" s="4" t="n">
        <f aca="false">VLOOKUP(I39,BesoinU!$F$1:$L$99,3,0)</f>
        <v>30.8071913633335</v>
      </c>
      <c r="AH39" s="19" t="n">
        <f aca="false">VLOOKUP(J39,bibliRdtCHauff!$G$2:$K$1398,4,0)</f>
        <v>19.5921328580428</v>
      </c>
      <c r="AI39" s="19" t="n">
        <f aca="false">VLOOKUP(J39,bibliRdtCHauff!$G$2:$K$1398,3,0)</f>
        <v>0.787324314816967</v>
      </c>
      <c r="AJ39" s="4" t="n">
        <f aca="false">VLOOKUP(D39,'paramètres CI'!$A$1:$C$6,3)</f>
        <v>0.0591</v>
      </c>
      <c r="AK39" s="4" t="n">
        <f aca="false">AJ39*AG39/AI39</f>
        <v>2.31252226726451</v>
      </c>
      <c r="AL39" s="4" t="n">
        <f aca="false">AK39+AH39/R39</f>
        <v>3.56665314668082</v>
      </c>
      <c r="AM39" s="4" t="n">
        <f aca="false">AL39+Z39</f>
        <v>0.290652678392926</v>
      </c>
      <c r="AN39" s="4" t="n">
        <f aca="false">AM39^-'paramètres CI'!$B$19</f>
        <v>19633.8453102487</v>
      </c>
      <c r="AO39" s="4" t="n">
        <f aca="false">SUMIFS($AN$2:$AN$1250,$I$2:$I$1250,V39)</f>
        <v>10901505.5306781</v>
      </c>
      <c r="AP39" s="5" t="n">
        <f aca="false">AN39/AO39</f>
        <v>0.00180102145111945</v>
      </c>
      <c r="AQ39" s="6" t="n">
        <f aca="false">AP39-O39</f>
        <v>0.00170108141514104</v>
      </c>
      <c r="AR39" s="20" t="n">
        <f aca="false">VLOOKUP(I39,entreesparc!$A$13:$H$110,8,0)*AP39</f>
        <v>265.235632617276</v>
      </c>
      <c r="AS39" s="7" t="n">
        <f aca="false">M39*AJ39/AI39+AH39/R39</f>
        <v>6.34659657761383</v>
      </c>
      <c r="AT39" s="4" t="n">
        <f aca="false">AS39+Z39</f>
        <v>3.07059610932593</v>
      </c>
      <c r="AU39" s="4" t="n">
        <f aca="false">AT39^-'paramètres CI'!$B$19</f>
        <v>0.00012653726333559</v>
      </c>
      <c r="AV39" s="4" t="n">
        <f aca="false">SUMIFS($AU$2:$AU$1250,$I$2:$I$1250,V39)</f>
        <v>8.37673776716306</v>
      </c>
      <c r="AW39" s="5" t="n">
        <f aca="false">AU39/AV39</f>
        <v>1.51057925952533E-005</v>
      </c>
      <c r="AX39" s="7" t="n">
        <f aca="false">SUMIFS($AP$2:$AP$1250,$I$2:$I$1250,V39)</f>
        <v>1</v>
      </c>
    </row>
    <row r="40" customFormat="false" ht="15.8" hidden="false" customHeight="false" outlineLevel="0" collapsed="false">
      <c r="A40" s="0" t="s">
        <v>7</v>
      </c>
      <c r="B40" s="0" t="s">
        <v>51</v>
      </c>
      <c r="C40" s="0" t="s">
        <v>36</v>
      </c>
      <c r="D40" s="0" t="s">
        <v>37</v>
      </c>
      <c r="E40" s="0" t="str">
        <f aca="false">VLOOKUP(A40,Nomenclature!$D$1:$E$9,2,0)</f>
        <v>01</v>
      </c>
      <c r="F40" s="0" t="str">
        <f aca="false">VLOOKUP(B40,Nomenclature!$J$1:$K$97,2,0)</f>
        <v>83</v>
      </c>
      <c r="G40" s="0" t="str">
        <f aca="false">VLOOKUP(C40,Nomenclature!$M$1:$N$21,2,0)</f>
        <v>23</v>
      </c>
      <c r="H40" s="0" t="str">
        <f aca="false">VLOOKUP(D40,Nomenclature!$O$25:$P$31,2,0)</f>
        <v>03</v>
      </c>
      <c r="I40" s="1" t="str">
        <f aca="false">CONCATENATE(E40,F40)</f>
        <v>0183</v>
      </c>
      <c r="J40" s="0" t="str">
        <f aca="false">CONCATENATE(E40,F40,G40,H40)</f>
        <v>01832303</v>
      </c>
      <c r="K40" s="0" t="n">
        <v>5.24053548673392</v>
      </c>
      <c r="L40" s="0" t="n">
        <v>20</v>
      </c>
      <c r="M40" s="0" t="n">
        <v>74.2519312621673</v>
      </c>
      <c r="N40" s="0" t="n">
        <v>0.725216305705104</v>
      </c>
      <c r="O40" s="0" t="n">
        <v>9.9940035978413E-005</v>
      </c>
      <c r="P40" s="4" t="n">
        <f aca="false">VLOOKUP(D40,'paramètres CI'!$A$1:$B$6,2,0)</f>
        <v>0.0385046990211696</v>
      </c>
      <c r="Q40" s="17" t="n">
        <f aca="false">M40*P40/N40</f>
        <v>3.94233864089772</v>
      </c>
      <c r="R40" s="9" t="n">
        <f aca="false">1/(1+0.04)*(1 - (1/(1+0.04))^L40)/(1-1/(1+0.04))</f>
        <v>13.5903263449677</v>
      </c>
      <c r="S40" s="17" t="n">
        <f aca="false">K40/R40</f>
        <v>0.385607773773175</v>
      </c>
      <c r="T40" s="17" t="n">
        <f aca="false">Q40+S40</f>
        <v>4.3279464146709</v>
      </c>
      <c r="U40" s="0" t="n">
        <f aca="false">T40 + Z40</f>
        <v>1.6389142899886</v>
      </c>
      <c r="V40" s="4" t="str">
        <f aca="false">VLOOKUP(I40,'CI ref gaz'!$I$1:$AM$97,1,0)</f>
        <v>0183</v>
      </c>
      <c r="W40" s="0" t="n">
        <f aca="false">VLOOKUP(I40,'CI ref gaz'!$I$1:$AM$97,14,0)</f>
        <v>-2</v>
      </c>
      <c r="X40" s="1" t="n">
        <f aca="false">VLOOKUP(I40,'CI ref gaz'!$I$1:$AM$97,13,0)</f>
        <v>0.570631129117646</v>
      </c>
      <c r="Y40" s="2" t="n">
        <f aca="false">VLOOKUP(I40,'CI ref gaz'!$I$1:$AM$97,7,0)</f>
        <v>0.462749288738</v>
      </c>
      <c r="Z40" s="17" t="n">
        <f aca="false">X40*(O40/Y40)^(-1/8)-T40</f>
        <v>-2.6890321246823</v>
      </c>
      <c r="AA40" s="17" t="n">
        <f aca="false">Z40^2</f>
        <v>7.2308937675734</v>
      </c>
      <c r="AB40" s="18" t="n">
        <f aca="false">Z40/U40</f>
        <v>-1.64073993442391</v>
      </c>
      <c r="AC40" s="17" t="n">
        <f aca="false">U40^-('paramètres CI'!$B$19)</f>
        <v>0.019211004089851</v>
      </c>
      <c r="AD40" s="4" t="n">
        <f aca="false">SUMIFS($AC$2:$AC$1250,$I$2:$I$1250,V40)</f>
        <v>192.225306923048</v>
      </c>
      <c r="AE40" s="4" t="n">
        <f aca="false">AC40/AD40</f>
        <v>9.99400359784131E-005</v>
      </c>
      <c r="AF40" s="17" t="n">
        <f aca="false">AE40-O40</f>
        <v>0</v>
      </c>
      <c r="AG40" s="4" t="n">
        <f aca="false">VLOOKUP(I40,BesoinU!$F$1:$L$99,3,0)</f>
        <v>30.8071913633335</v>
      </c>
      <c r="AH40" s="19" t="n">
        <f aca="false">VLOOKUP(J40,bibliRdtCHauff!$G$2:$K$1398,4,0)</f>
        <v>5.24053548673392</v>
      </c>
      <c r="AI40" s="19" t="n">
        <f aca="false">VLOOKUP(J40,bibliRdtCHauff!$G$2:$K$1398,3,0)</f>
        <v>0.725216305705104</v>
      </c>
      <c r="AJ40" s="4" t="n">
        <f aca="false">VLOOKUP(D40,'paramètres CI'!$A$1:$C$6,3)</f>
        <v>0.0763929293534506</v>
      </c>
      <c r="AK40" s="4" t="n">
        <f aca="false">AJ40*AG40/AI40</f>
        <v>3.24517192302948</v>
      </c>
      <c r="AL40" s="4" t="n">
        <f aca="false">AK40+AH40/R40</f>
        <v>3.63077969680266</v>
      </c>
      <c r="AM40" s="4" t="n">
        <f aca="false">AL40+Z40</f>
        <v>0.941747572120358</v>
      </c>
      <c r="AN40" s="4" t="n">
        <f aca="false">AM40^-'paramètres CI'!$B$19</f>
        <v>1.61630726897293</v>
      </c>
      <c r="AO40" s="4" t="n">
        <f aca="false">SUMIFS($AN$2:$AN$1250,$I$2:$I$1250,V40)</f>
        <v>10901505.5306781</v>
      </c>
      <c r="AP40" s="5" t="n">
        <f aca="false">AN40/AO40</f>
        <v>1.48264591934064E-007</v>
      </c>
      <c r="AQ40" s="6" t="n">
        <f aca="false">AP40-O40</f>
        <v>-9.97917713864789E-005</v>
      </c>
      <c r="AR40" s="20" t="n">
        <f aca="false">VLOOKUP(I40,entreesparc!$A$13:$H$110,8,0)*AP40</f>
        <v>0.0218348608851553</v>
      </c>
      <c r="AS40" s="7" t="n">
        <f aca="false">M40*AJ40/AI40+AH40/R40</f>
        <v>8.2071673479929</v>
      </c>
      <c r="AT40" s="4" t="n">
        <f aca="false">AS40+Z40</f>
        <v>5.5181352233106</v>
      </c>
      <c r="AU40" s="4" t="n">
        <f aca="false">AT40^-'paramètres CI'!$B$19</f>
        <v>1.16321847102353E-006</v>
      </c>
      <c r="AV40" s="4" t="n">
        <f aca="false">SUMIFS($AU$2:$AU$1250,$I$2:$I$1250,V40)</f>
        <v>8.37673776716306</v>
      </c>
      <c r="AW40" s="5" t="n">
        <f aca="false">AU40/AV40</f>
        <v>1.38862944424901E-007</v>
      </c>
      <c r="AX40" s="7" t="n">
        <f aca="false">SUMIFS($AP$2:$AP$1250,$I$2:$I$1250,V40)</f>
        <v>1</v>
      </c>
    </row>
    <row r="41" customFormat="false" ht="15.8" hidden="false" customHeight="false" outlineLevel="0" collapsed="false">
      <c r="A41" s="0" t="s">
        <v>7</v>
      </c>
      <c r="B41" s="0" t="s">
        <v>51</v>
      </c>
      <c r="C41" s="0" t="s">
        <v>38</v>
      </c>
      <c r="D41" s="0" t="s">
        <v>39</v>
      </c>
      <c r="E41" s="0" t="str">
        <f aca="false">VLOOKUP(A41,Nomenclature!$D$1:$E$9,2,0)</f>
        <v>01</v>
      </c>
      <c r="F41" s="0" t="str">
        <f aca="false">VLOOKUP(B41,Nomenclature!$J$1:$K$97,2,0)</f>
        <v>83</v>
      </c>
      <c r="G41" s="0" t="str">
        <f aca="false">VLOOKUP(C41,Nomenclature!$M$1:$N$21,2,0)</f>
        <v>24</v>
      </c>
      <c r="H41" s="0" t="str">
        <f aca="false">VLOOKUP(D41,Nomenclature!$O$25:$P$31,2,0)</f>
        <v>04</v>
      </c>
      <c r="I41" s="1" t="str">
        <f aca="false">CONCATENATE(E41,F41)</f>
        <v>0183</v>
      </c>
      <c r="J41" s="0" t="str">
        <f aca="false">CONCATENATE(E41,F41,G41,H41)</f>
        <v>01832404</v>
      </c>
      <c r="K41" s="0" t="n">
        <v>3.89748889156372</v>
      </c>
      <c r="L41" s="0" t="n">
        <v>20</v>
      </c>
      <c r="M41" s="0" t="n">
        <v>71.7820661262618</v>
      </c>
      <c r="N41" s="0" t="n">
        <v>0.957295666038883</v>
      </c>
      <c r="O41" s="0" t="n">
        <v>9.9940035978413E-005</v>
      </c>
      <c r="P41" s="4" t="n">
        <f aca="false">VLOOKUP(D41,'paramètres CI'!$A$1:$B$6,2,0)</f>
        <v>0.022045059962018</v>
      </c>
      <c r="Q41" s="17" t="n">
        <f aca="false">M41*P41/N41</f>
        <v>1.65303156390421</v>
      </c>
      <c r="R41" s="9" t="n">
        <f aca="false">1/(1+0.04)*(1 - (1/(1+0.04))^L41)/(1-1/(1+0.04))</f>
        <v>13.5903263449677</v>
      </c>
      <c r="S41" s="17" t="n">
        <f aca="false">K41/R41</f>
        <v>0.286784054527646</v>
      </c>
      <c r="T41" s="17" t="n">
        <f aca="false">Q41+S41</f>
        <v>1.93981561843186</v>
      </c>
      <c r="U41" s="0" t="n">
        <f aca="false">T41 + Z41</f>
        <v>1.6389142899886</v>
      </c>
      <c r="V41" s="4" t="str">
        <f aca="false">VLOOKUP(I41,'CI ref gaz'!$I$1:$AM$97,1,0)</f>
        <v>0183</v>
      </c>
      <c r="W41" s="0" t="n">
        <f aca="false">VLOOKUP(I41,'CI ref gaz'!$I$1:$AM$97,14,0)</f>
        <v>-2</v>
      </c>
      <c r="X41" s="1" t="n">
        <f aca="false">VLOOKUP(I41,'CI ref gaz'!$I$1:$AM$97,13,0)</f>
        <v>0.570631129117646</v>
      </c>
      <c r="Y41" s="2" t="n">
        <f aca="false">VLOOKUP(I41,'CI ref gaz'!$I$1:$AM$97,7,0)</f>
        <v>0.462749288738</v>
      </c>
      <c r="Z41" s="17" t="n">
        <f aca="false">X41*(O41/Y41)^(-1/8)-T41</f>
        <v>-0.300901328443262</v>
      </c>
      <c r="AA41" s="17" t="n">
        <f aca="false">Z41^2</f>
        <v>0.0905416094589199</v>
      </c>
      <c r="AB41" s="18" t="n">
        <f aca="false">Z41/U41</f>
        <v>-0.18359796499508</v>
      </c>
      <c r="AC41" s="17" t="n">
        <f aca="false">U41^-('paramètres CI'!$B$19)</f>
        <v>0.019211004089851</v>
      </c>
      <c r="AD41" s="4" t="n">
        <f aca="false">SUMIFS($AC$2:$AC$1250,$I$2:$I$1250,V41)</f>
        <v>192.225306923048</v>
      </c>
      <c r="AE41" s="4" t="n">
        <f aca="false">AC41/AD41</f>
        <v>9.99400359784131E-005</v>
      </c>
      <c r="AF41" s="17" t="n">
        <f aca="false">AE41-O41</f>
        <v>0</v>
      </c>
      <c r="AG41" s="4" t="n">
        <f aca="false">VLOOKUP(I41,BesoinU!$F$1:$L$99,3,0)</f>
        <v>30.8071913633335</v>
      </c>
      <c r="AH41" s="19" t="n">
        <f aca="false">VLOOKUP(J41,bibliRdtCHauff!$G$2:$K$1398,4,0)</f>
        <v>3.89748889156372</v>
      </c>
      <c r="AI41" s="19" t="n">
        <f aca="false">VLOOKUP(J41,bibliRdtCHauff!$G$2:$K$1398,3,0)</f>
        <v>0.957295666038883</v>
      </c>
      <c r="AJ41" s="4" t="n">
        <f aca="false">VLOOKUP(D41,'paramètres CI'!$A$1:$C$6,3)</f>
        <v>0.0386719666666667</v>
      </c>
      <c r="AK41" s="4" t="n">
        <f aca="false">AJ41*AG41/AI41</f>
        <v>1.24452112316161</v>
      </c>
      <c r="AL41" s="4" t="n">
        <f aca="false">AK41+AH41/R41</f>
        <v>1.53130517768926</v>
      </c>
      <c r="AM41" s="4" t="n">
        <f aca="false">AL41+Z41</f>
        <v>1.230403849246</v>
      </c>
      <c r="AN41" s="4" t="n">
        <f aca="false">AM41^-'paramètres CI'!$B$19</f>
        <v>0.190378785081898</v>
      </c>
      <c r="AO41" s="4" t="n">
        <f aca="false">SUMIFS($AN$2:$AN$1250,$I$2:$I$1250,V41)</f>
        <v>10901505.5306781</v>
      </c>
      <c r="AP41" s="5" t="n">
        <f aca="false">AN41/AO41</f>
        <v>1.74635314861924E-008</v>
      </c>
      <c r="AQ41" s="6" t="n">
        <f aca="false">AP41-O41</f>
        <v>-9.99225724469268E-005</v>
      </c>
      <c r="AR41" s="20" t="n">
        <f aca="false">VLOOKUP(I41,entreesparc!$A$13:$H$110,8,0)*AP41</f>
        <v>0.00257184655884743</v>
      </c>
      <c r="AS41" s="7" t="n">
        <f aca="false">M41*AJ41/AI41+AH41/R41</f>
        <v>3.1865712017793</v>
      </c>
      <c r="AT41" s="4" t="n">
        <f aca="false">AS41+Z41</f>
        <v>2.88566987333603</v>
      </c>
      <c r="AU41" s="4" t="n">
        <f aca="false">AT41^-'paramètres CI'!$B$19</f>
        <v>0.000207982520377173</v>
      </c>
      <c r="AV41" s="4" t="n">
        <f aca="false">SUMIFS($AU$2:$AU$1250,$I$2:$I$1250,V41)</f>
        <v>8.37673776716306</v>
      </c>
      <c r="AW41" s="5" t="n">
        <f aca="false">AU41/AV41</f>
        <v>2.48285819800242E-005</v>
      </c>
      <c r="AX41" s="7" t="n">
        <f aca="false">SUMIFS($AP$2:$AP$1250,$I$2:$I$1250,V41)</f>
        <v>1</v>
      </c>
    </row>
    <row r="42" customFormat="false" ht="15.8" hidden="false" customHeight="false" outlineLevel="0" collapsed="false">
      <c r="A42" s="0" t="s">
        <v>7</v>
      </c>
      <c r="B42" s="0" t="s">
        <v>51</v>
      </c>
      <c r="C42" s="0" t="s">
        <v>40</v>
      </c>
      <c r="D42" s="0" t="s">
        <v>37</v>
      </c>
      <c r="E42" s="0" t="str">
        <f aca="false">VLOOKUP(A42,Nomenclature!$D$1:$E$9,2,0)</f>
        <v>01</v>
      </c>
      <c r="F42" s="0" t="str">
        <f aca="false">VLOOKUP(B42,Nomenclature!$J$1:$K$97,2,0)</f>
        <v>83</v>
      </c>
      <c r="G42" s="0" t="str">
        <f aca="false">VLOOKUP(C42,Nomenclature!$M$1:$N$21,2,0)</f>
        <v>03</v>
      </c>
      <c r="H42" s="0" t="str">
        <f aca="false">VLOOKUP(D42,Nomenclature!$O$25:$P$31,2,0)</f>
        <v>03</v>
      </c>
      <c r="I42" s="1" t="str">
        <f aca="false">CONCATENATE(E42,F42)</f>
        <v>0183</v>
      </c>
      <c r="J42" s="0" t="str">
        <f aca="false">CONCATENATE(E42,F42,G42,H42)</f>
        <v>01830303</v>
      </c>
      <c r="K42" s="0" t="n">
        <v>4.19242838938713</v>
      </c>
      <c r="L42" s="0" t="n">
        <v>20</v>
      </c>
      <c r="M42" s="0" t="n">
        <v>74.2519312621673</v>
      </c>
      <c r="N42" s="0" t="n">
        <v>0.512052005741341</v>
      </c>
      <c r="O42" s="0" t="n">
        <v>0.0339486194507883</v>
      </c>
      <c r="P42" s="4" t="n">
        <f aca="false">VLOOKUP(D42,'paramètres CI'!$A$1:$B$6,2,0)</f>
        <v>0.0385046990211696</v>
      </c>
      <c r="Q42" s="17" t="n">
        <f aca="false">M42*P42/N42</f>
        <v>5.58351150456103</v>
      </c>
      <c r="R42" s="9" t="n">
        <f aca="false">1/(1+0.04)*(1 - (1/(1+0.04))^L42)/(1-1/(1+0.04))</f>
        <v>13.5903263449677</v>
      </c>
      <c r="S42" s="17" t="n">
        <f aca="false">K42/R42</f>
        <v>0.30848621901854</v>
      </c>
      <c r="T42" s="17" t="n">
        <f aca="false">Q42+S42</f>
        <v>5.89199772357957</v>
      </c>
      <c r="U42" s="0" t="n">
        <f aca="false">T42 + Z42</f>
        <v>0.790989857675712</v>
      </c>
      <c r="V42" s="4" t="str">
        <f aca="false">VLOOKUP(I42,'CI ref gaz'!$I$1:$AM$97,1,0)</f>
        <v>0183</v>
      </c>
      <c r="W42" s="0" t="n">
        <f aca="false">VLOOKUP(I42,'CI ref gaz'!$I$1:$AM$97,14,0)</f>
        <v>-2</v>
      </c>
      <c r="X42" s="1" t="n">
        <f aca="false">VLOOKUP(I42,'CI ref gaz'!$I$1:$AM$97,13,0)</f>
        <v>0.570631129117646</v>
      </c>
      <c r="Y42" s="2" t="n">
        <f aca="false">VLOOKUP(I42,'CI ref gaz'!$I$1:$AM$97,7,0)</f>
        <v>0.462749288738</v>
      </c>
      <c r="Z42" s="17" t="n">
        <f aca="false">X42*(O42/Y42)^(-1/8)-T42</f>
        <v>-5.10100786590385</v>
      </c>
      <c r="AA42" s="17" t="n">
        <f aca="false">Z42^2</f>
        <v>26.020281248013</v>
      </c>
      <c r="AB42" s="18" t="n">
        <f aca="false">Z42/U42</f>
        <v>-6.44889162156003</v>
      </c>
      <c r="AC42" s="17" t="n">
        <f aca="false">U42^-('paramètres CI'!$B$19)</f>
        <v>6.52578379354158</v>
      </c>
      <c r="AD42" s="4" t="n">
        <f aca="false">SUMIFS($AC$2:$AC$1250,$I$2:$I$1250,V42)</f>
        <v>192.225306923048</v>
      </c>
      <c r="AE42" s="4" t="n">
        <f aca="false">AC42/AD42</f>
        <v>0.0339486194507884</v>
      </c>
      <c r="AF42" s="17" t="n">
        <f aca="false">AE42-O42</f>
        <v>1.2490009027033E-016</v>
      </c>
      <c r="AG42" s="4" t="n">
        <f aca="false">VLOOKUP(I42,BesoinU!$F$1:$L$99,3,0)</f>
        <v>30.8071913633335</v>
      </c>
      <c r="AH42" s="19" t="n">
        <f aca="false">VLOOKUP(J42,bibliRdtCHauff!$G$2:$K$1398,4,0)</f>
        <v>4.40204980885649</v>
      </c>
      <c r="AI42" s="19" t="n">
        <f aca="false">VLOOKUP(J42,bibliRdtCHauff!$G$2:$K$1398,3,0)</f>
        <v>0.554684865734094</v>
      </c>
      <c r="AJ42" s="4" t="n">
        <f aca="false">VLOOKUP(D42,'paramètres CI'!$A$1:$C$6,3)</f>
        <v>0.0763929293534506</v>
      </c>
      <c r="AK42" s="4" t="n">
        <f aca="false">AJ42*AG42/AI42</f>
        <v>4.2428624589977</v>
      </c>
      <c r="AL42" s="4" t="n">
        <f aca="false">AK42+AH42/R42</f>
        <v>4.56677298896717</v>
      </c>
      <c r="AM42" s="4" t="n">
        <f aca="false">AL42+Z42</f>
        <v>-0.534234876936684</v>
      </c>
      <c r="AN42" s="4" t="n">
        <f aca="false">AM42^-'paramètres CI'!$B$19</f>
        <v>150.710011719802</v>
      </c>
      <c r="AO42" s="4" t="n">
        <f aca="false">SUMIFS($AN$2:$AN$1250,$I$2:$I$1250,V42)</f>
        <v>10901505.5306781</v>
      </c>
      <c r="AP42" s="5" t="n">
        <f aca="false">AN42/AO42</f>
        <v>1.38246970838739E-005</v>
      </c>
      <c r="AQ42" s="6" t="n">
        <f aca="false">AP42-O42</f>
        <v>-0.0339347947537044</v>
      </c>
      <c r="AR42" s="20" t="n">
        <f aca="false">VLOOKUP(I42,entreesparc!$A$13:$H$110,8,0)*AP42</f>
        <v>2.03595702566694</v>
      </c>
      <c r="AS42" s="7" t="n">
        <f aca="false">M42*AJ42/AI42+AH42/R42</f>
        <v>10.5501180392748</v>
      </c>
      <c r="AT42" s="4" t="n">
        <f aca="false">AS42+Z42</f>
        <v>5.44911017337095</v>
      </c>
      <c r="AU42" s="4" t="n">
        <f aca="false">AT42^-'paramètres CI'!$B$19</f>
        <v>1.28645704447375E-006</v>
      </c>
      <c r="AV42" s="4" t="n">
        <f aca="false">SUMIFS($AU$2:$AU$1250,$I$2:$I$1250,V42)</f>
        <v>8.37673776716306</v>
      </c>
      <c r="AW42" s="5" t="n">
        <f aca="false">AU42/AV42</f>
        <v>1.53574945310653E-007</v>
      </c>
      <c r="AX42" s="7" t="n">
        <f aca="false">SUMIFS($AP$2:$AP$1250,$I$2:$I$1250,V42)</f>
        <v>1</v>
      </c>
    </row>
    <row r="43" customFormat="false" ht="15.8" hidden="false" customHeight="false" outlineLevel="0" collapsed="false">
      <c r="A43" s="0" t="s">
        <v>7</v>
      </c>
      <c r="B43" s="0" t="s">
        <v>51</v>
      </c>
      <c r="C43" s="0" t="s">
        <v>41</v>
      </c>
      <c r="D43" s="0" t="s">
        <v>39</v>
      </c>
      <c r="E43" s="0" t="str">
        <f aca="false">VLOOKUP(A43,Nomenclature!$D$1:$E$9,2,0)</f>
        <v>01</v>
      </c>
      <c r="F43" s="0" t="str">
        <f aca="false">VLOOKUP(B43,Nomenclature!$J$1:$K$97,2,0)</f>
        <v>83</v>
      </c>
      <c r="G43" s="0" t="str">
        <f aca="false">VLOOKUP(C43,Nomenclature!$M$1:$N$21,2,0)</f>
        <v>04</v>
      </c>
      <c r="H43" s="0" t="str">
        <f aca="false">VLOOKUP(D43,Nomenclature!$O$25:$P$31,2,0)</f>
        <v>04</v>
      </c>
      <c r="I43" s="1" t="str">
        <f aca="false">CONCATENATE(E43,F43)</f>
        <v>0183</v>
      </c>
      <c r="J43" s="0" t="str">
        <f aca="false">CONCATENATE(E43,F43,G43,H43)</f>
        <v>01830404</v>
      </c>
      <c r="K43" s="0" t="n">
        <v>3.11799111325097</v>
      </c>
      <c r="L43" s="0" t="n">
        <v>20</v>
      </c>
      <c r="M43" s="0" t="n">
        <v>71.7820661262618</v>
      </c>
      <c r="N43" s="0" t="n">
        <v>0.675908647578571</v>
      </c>
      <c r="O43" s="0" t="n">
        <v>0.462749288738</v>
      </c>
      <c r="P43" s="4" t="n">
        <f aca="false">VLOOKUP(D43,'paramètres CI'!$A$1:$B$6,2,0)</f>
        <v>0.022045059962018</v>
      </c>
      <c r="Q43" s="17" t="n">
        <f aca="false">M43*P43/N43</f>
        <v>2.34120388549553</v>
      </c>
      <c r="R43" s="9" t="n">
        <f aca="false">1/(1+0.04)*(1 - (1/(1+0.04))^L43)/(1-1/(1+0.04))</f>
        <v>13.5903263449677</v>
      </c>
      <c r="S43" s="17" t="n">
        <f aca="false">K43/R43</f>
        <v>0.229427243622117</v>
      </c>
      <c r="T43" s="17" t="n">
        <f aca="false">Q43+S43</f>
        <v>2.57063112911765</v>
      </c>
      <c r="U43" s="0" t="n">
        <f aca="false">T43 + Z43</f>
        <v>0.570631129117646</v>
      </c>
      <c r="V43" s="4" t="str">
        <f aca="false">VLOOKUP(I43,'CI ref gaz'!$I$1:$AM$97,1,0)</f>
        <v>0183</v>
      </c>
      <c r="W43" s="0" t="n">
        <f aca="false">VLOOKUP(I43,'CI ref gaz'!$I$1:$AM$97,14,0)</f>
        <v>-2</v>
      </c>
      <c r="X43" s="1" t="n">
        <f aca="false">VLOOKUP(I43,'CI ref gaz'!$I$1:$AM$97,13,0)</f>
        <v>0.570631129117646</v>
      </c>
      <c r="Y43" s="2" t="n">
        <f aca="false">VLOOKUP(I43,'CI ref gaz'!$I$1:$AM$97,7,0)</f>
        <v>0.462749288738</v>
      </c>
      <c r="Z43" s="17" t="n">
        <f aca="false">X43*(O43/Y43)^(-1/8)-T43</f>
        <v>-2</v>
      </c>
      <c r="AA43" s="17" t="n">
        <f aca="false">Z43^2</f>
        <v>4</v>
      </c>
      <c r="AB43" s="18" t="n">
        <f aca="false">Z43/U43</f>
        <v>-3.50489115988564</v>
      </c>
      <c r="AC43" s="17" t="n">
        <f aca="false">U43^-('paramètres CI'!$B$19)</f>
        <v>88.9521240560844</v>
      </c>
      <c r="AD43" s="4" t="n">
        <f aca="false">SUMIFS($AC$2:$AC$1250,$I$2:$I$1250,V43)</f>
        <v>192.225306923048</v>
      </c>
      <c r="AE43" s="4" t="n">
        <f aca="false">AC43/AD43</f>
        <v>0.462749288738</v>
      </c>
      <c r="AF43" s="17" t="n">
        <f aca="false">AE43-O43</f>
        <v>0</v>
      </c>
      <c r="AG43" s="4" t="n">
        <f aca="false">VLOOKUP(I43,BesoinU!$F$1:$L$99,3,0)</f>
        <v>30.8071913633335</v>
      </c>
      <c r="AH43" s="19" t="n">
        <f aca="false">VLOOKUP(J43,bibliRdtCHauff!$G$2:$K$1398,4,0)</f>
        <v>3.27389066891352</v>
      </c>
      <c r="AI43" s="19" t="n">
        <f aca="false">VLOOKUP(J43,bibliRdtCHauff!$G$2:$K$1398,3,0)</f>
        <v>0.732186051270633</v>
      </c>
      <c r="AJ43" s="4" t="n">
        <f aca="false">VLOOKUP(D43,'paramètres CI'!$A$1:$C$6,3)</f>
        <v>0.0386719666666667</v>
      </c>
      <c r="AK43" s="4" t="n">
        <f aca="false">AJ43*AG43/AI43</f>
        <v>1.62714746535931</v>
      </c>
      <c r="AL43" s="4" t="n">
        <f aca="false">AK43+AH43/R43</f>
        <v>1.86804607116254</v>
      </c>
      <c r="AM43" s="4" t="n">
        <f aca="false">AL43+Z43</f>
        <v>-0.131953928837464</v>
      </c>
      <c r="AN43" s="4" t="n">
        <f aca="false">AM43^-'paramètres CI'!$B$19</f>
        <v>10879812.1130225</v>
      </c>
      <c r="AO43" s="4" t="n">
        <f aca="false">SUMIFS($AN$2:$AN$1250,$I$2:$I$1250,V43)</f>
        <v>10901505.5306781</v>
      </c>
      <c r="AP43" s="5" t="n">
        <f aca="false">AN43/AO43</f>
        <v>0.998010053052345</v>
      </c>
      <c r="AQ43" s="6" t="n">
        <f aca="false">AP43-O43</f>
        <v>0.535260764314345</v>
      </c>
      <c r="AR43" s="20" t="n">
        <f aca="false">VLOOKUP(I43,entreesparc!$A$13:$H$110,8,0)*AP43</f>
        <v>146976.499150083</v>
      </c>
      <c r="AS43" s="7" t="n">
        <f aca="false">M43*AJ43/AI43+AH43/R43</f>
        <v>4.03222140372034</v>
      </c>
      <c r="AT43" s="4" t="n">
        <f aca="false">AS43+Z43</f>
        <v>2.03222140372034</v>
      </c>
      <c r="AU43" s="4" t="n">
        <f aca="false">AT43^-'paramètres CI'!$B$19</f>
        <v>0.00343741391766854</v>
      </c>
      <c r="AV43" s="4" t="n">
        <f aca="false">SUMIFS($AU$2:$AU$1250,$I$2:$I$1250,V43)</f>
        <v>8.37673776716306</v>
      </c>
      <c r="AW43" s="5" t="n">
        <f aca="false">AU43/AV43</f>
        <v>0.000410352336818188</v>
      </c>
      <c r="AX43" s="7" t="n">
        <f aca="false">SUMIFS($AP$2:$AP$1250,$I$2:$I$1250,V43)</f>
        <v>1</v>
      </c>
    </row>
    <row r="44" customFormat="false" ht="15.8" hidden="false" customHeight="false" outlineLevel="0" collapsed="false">
      <c r="A44" s="0" t="s">
        <v>7</v>
      </c>
      <c r="B44" s="0" t="s">
        <v>51</v>
      </c>
      <c r="C44" s="0" t="s">
        <v>45</v>
      </c>
      <c r="D44" s="0" t="s">
        <v>43</v>
      </c>
      <c r="E44" s="0" t="str">
        <f aca="false">VLOOKUP(A44,Nomenclature!$D$1:$E$9,2,0)</f>
        <v>01</v>
      </c>
      <c r="F44" s="0" t="str">
        <f aca="false">VLOOKUP(B44,Nomenclature!$J$1:$K$97,2,0)</f>
        <v>83</v>
      </c>
      <c r="G44" s="0" t="str">
        <f aca="false">VLOOKUP(C44,Nomenclature!$M$1:$N$21,2,0)</f>
        <v>06</v>
      </c>
      <c r="H44" s="0" t="str">
        <f aca="false">VLOOKUP(D44,Nomenclature!$O$25:$P$31,2,0)</f>
        <v>02</v>
      </c>
      <c r="I44" s="1" t="str">
        <f aca="false">CONCATENATE(E44,F44)</f>
        <v>0183</v>
      </c>
      <c r="J44" s="0" t="str">
        <f aca="false">CONCATENATE(E44,F44,G44,H44)</f>
        <v>01830602</v>
      </c>
      <c r="K44" s="0" t="n">
        <v>10</v>
      </c>
      <c r="L44" s="0" t="n">
        <v>13</v>
      </c>
      <c r="M44" s="0" t="n">
        <v>69.2481504665355</v>
      </c>
      <c r="N44" s="0" t="n">
        <v>0.9</v>
      </c>
      <c r="O44" s="0" t="n">
        <v>0.107439865483432</v>
      </c>
      <c r="P44" s="4" t="n">
        <f aca="false">VLOOKUP(D44,'paramètres CI'!$A$1:$B$6,2,0)</f>
        <v>0.0935912806596305</v>
      </c>
      <c r="Q44" s="17" t="n">
        <f aca="false">M44*P44/N44</f>
        <v>7.2011367616376</v>
      </c>
      <c r="R44" s="9" t="n">
        <f aca="false">1/(1+0.04)*(1 - (1/(1+0.04))^L44)/(1-1/(1+0.04))</f>
        <v>9.98564784663304</v>
      </c>
      <c r="S44" s="17" t="n">
        <f aca="false">K44/R44</f>
        <v>1.00143727814033</v>
      </c>
      <c r="T44" s="17" t="n">
        <f aca="false">Q44+S44</f>
        <v>8.20257403977793</v>
      </c>
      <c r="U44" s="0" t="n">
        <f aca="false">T44 + Z44</f>
        <v>0.684901311191492</v>
      </c>
      <c r="V44" s="4" t="str">
        <f aca="false">VLOOKUP(I44,'CI ref gaz'!$I$1:$AM$97,1,0)</f>
        <v>0183</v>
      </c>
      <c r="W44" s="0" t="n">
        <f aca="false">VLOOKUP(I44,'CI ref gaz'!$I$1:$AM$97,14,0)</f>
        <v>-2</v>
      </c>
      <c r="X44" s="1" t="n">
        <f aca="false">VLOOKUP(I44,'CI ref gaz'!$I$1:$AM$97,13,0)</f>
        <v>0.570631129117646</v>
      </c>
      <c r="Y44" s="2" t="n">
        <f aca="false">VLOOKUP(I44,'CI ref gaz'!$I$1:$AM$97,7,0)</f>
        <v>0.462749288738</v>
      </c>
      <c r="Z44" s="17" t="n">
        <f aca="false">X44*(O44/Y44)^(-1/8)-T44</f>
        <v>-7.51767272858644</v>
      </c>
      <c r="AA44" s="17" t="n">
        <f aca="false">Z44^2</f>
        <v>56.5154032541323</v>
      </c>
      <c r="AB44" s="18" t="n">
        <f aca="false">Z44/U44</f>
        <v>-10.976286080557</v>
      </c>
      <c r="AC44" s="17" t="n">
        <f aca="false">U44^-('paramètres CI'!$B$19)</f>
        <v>20.6526611183237</v>
      </c>
      <c r="AD44" s="4" t="n">
        <f aca="false">SUMIFS($AC$2:$AC$1250,$I$2:$I$1250,V44)</f>
        <v>192.225306923048</v>
      </c>
      <c r="AE44" s="4" t="n">
        <f aca="false">AC44/AD44</f>
        <v>0.107439865483432</v>
      </c>
      <c r="AF44" s="17" t="n">
        <f aca="false">AE44-O44</f>
        <v>-4.16333634234434E-016</v>
      </c>
      <c r="AG44" s="4" t="n">
        <f aca="false">VLOOKUP(I44,BesoinU!$F$1:$L$99,3,0)</f>
        <v>30.8071913633335</v>
      </c>
      <c r="AH44" s="19" t="n">
        <f aca="false">VLOOKUP(J44,bibliRdtCHauff!$G$2:$K$1398,4,0)</f>
        <v>10.4</v>
      </c>
      <c r="AI44" s="19" t="n">
        <f aca="false">VLOOKUP(J44,bibliRdtCHauff!$G$2:$K$1398,3,0)</f>
        <v>0.92</v>
      </c>
      <c r="AJ44" s="4" t="n">
        <f aca="false">VLOOKUP(D44,'paramètres CI'!$A$1:$C$6,3)</f>
        <v>0.09847</v>
      </c>
      <c r="AK44" s="4" t="n">
        <f aca="false">AJ44*AG44/AI44</f>
        <v>3.29737405820375</v>
      </c>
      <c r="AL44" s="4" t="n">
        <f aca="false">AK44+AH44/R44</f>
        <v>4.33886882746969</v>
      </c>
      <c r="AM44" s="4" t="n">
        <f aca="false">AL44+Z44</f>
        <v>-3.17880390111675</v>
      </c>
      <c r="AN44" s="4" t="n">
        <f aca="false">AM44^-'paramètres CI'!$B$19</f>
        <v>9.59157885085492E-005</v>
      </c>
      <c r="AO44" s="4" t="n">
        <f aca="false">SUMIFS($AN$2:$AN$1250,$I$2:$I$1250,V44)</f>
        <v>10901505.5306781</v>
      </c>
      <c r="AP44" s="5" t="n">
        <f aca="false">AN44/AO44</f>
        <v>8.79839837154885E-012</v>
      </c>
      <c r="AQ44" s="6" t="n">
        <f aca="false">AP44-O44</f>
        <v>-0.107439865474634</v>
      </c>
      <c r="AR44" s="20" t="n">
        <f aca="false">VLOOKUP(I44,entreesparc!$A$13:$H$110,8,0)*AP44</f>
        <v>1.29573623714812E-006</v>
      </c>
      <c r="AS44" s="7" t="n">
        <f aca="false">M44*AJ44/AI44+AH44/R44</f>
        <v>8.45330496104828</v>
      </c>
      <c r="AT44" s="4" t="n">
        <f aca="false">AS44+Z44</f>
        <v>0.935632232461835</v>
      </c>
      <c r="AU44" s="4" t="n">
        <f aca="false">AT44^-'paramètres CI'!$B$19</f>
        <v>1.70278023919571</v>
      </c>
      <c r="AV44" s="4" t="n">
        <f aca="false">SUMIFS($AU$2:$AU$1250,$I$2:$I$1250,V44)</f>
        <v>8.37673776716306</v>
      </c>
      <c r="AW44" s="5" t="n">
        <f aca="false">AU44/AV44</f>
        <v>0.203274865051958</v>
      </c>
      <c r="AX44" s="7" t="n">
        <f aca="false">SUMIFS($AP$2:$AP$1250,$I$2:$I$1250,V44)</f>
        <v>1</v>
      </c>
    </row>
    <row r="45" customFormat="false" ht="15.8" hidden="false" customHeight="false" outlineLevel="0" collapsed="false">
      <c r="A45" s="0" t="s">
        <v>7</v>
      </c>
      <c r="B45" s="0" t="s">
        <v>51</v>
      </c>
      <c r="C45" s="0" t="s">
        <v>46</v>
      </c>
      <c r="D45" s="0" t="s">
        <v>43</v>
      </c>
      <c r="E45" s="0" t="str">
        <f aca="false">VLOOKUP(A45,Nomenclature!$D$1:$E$9,2,0)</f>
        <v>01</v>
      </c>
      <c r="F45" s="0" t="str">
        <f aca="false">VLOOKUP(B45,Nomenclature!$J$1:$K$97,2,0)</f>
        <v>83</v>
      </c>
      <c r="G45" s="0" t="str">
        <f aca="false">VLOOKUP(C45,Nomenclature!$M$1:$N$21,2,0)</f>
        <v>26</v>
      </c>
      <c r="H45" s="0" t="str">
        <f aca="false">VLOOKUP(D45,Nomenclature!$O$25:$P$31,2,0)</f>
        <v>02</v>
      </c>
      <c r="I45" s="1" t="str">
        <f aca="false">CONCATENATE(E45,F45)</f>
        <v>0183</v>
      </c>
      <c r="J45" s="0" t="str">
        <f aca="false">CONCATENATE(E45,F45,G45,H45)</f>
        <v>01832602</v>
      </c>
      <c r="K45" s="0" t="n">
        <v>12</v>
      </c>
      <c r="L45" s="0" t="n">
        <v>13</v>
      </c>
      <c r="M45" s="0" t="n">
        <v>69.2481504665355</v>
      </c>
      <c r="N45" s="0" t="n">
        <v>1</v>
      </c>
      <c r="O45" s="0" t="n">
        <v>9.9940035978413E-005</v>
      </c>
      <c r="P45" s="4" t="n">
        <f aca="false">VLOOKUP(D45,'paramètres CI'!$A$1:$B$6,2,0)</f>
        <v>0.0935912806596305</v>
      </c>
      <c r="Q45" s="17" t="n">
        <f aca="false">M45*P45/N45</f>
        <v>6.48102308547384</v>
      </c>
      <c r="R45" s="9" t="n">
        <f aca="false">1/(1+0.04)*(1 - (1/(1+0.04))^L45)/(1-1/(1+0.04))</f>
        <v>9.98564784663304</v>
      </c>
      <c r="S45" s="17" t="n">
        <f aca="false">K45/R45</f>
        <v>1.20172473376839</v>
      </c>
      <c r="T45" s="17" t="n">
        <f aca="false">Q45+S45</f>
        <v>7.68274781924223</v>
      </c>
      <c r="U45" s="0" t="n">
        <f aca="false">T45 + Z45</f>
        <v>1.6389142899886</v>
      </c>
      <c r="V45" s="4" t="str">
        <f aca="false">VLOOKUP(I45,'CI ref gaz'!$I$1:$AM$97,1,0)</f>
        <v>0183</v>
      </c>
      <c r="W45" s="0" t="n">
        <f aca="false">VLOOKUP(I45,'CI ref gaz'!$I$1:$AM$97,14,0)</f>
        <v>-2</v>
      </c>
      <c r="X45" s="1" t="n">
        <f aca="false">VLOOKUP(I45,'CI ref gaz'!$I$1:$AM$97,13,0)</f>
        <v>0.570631129117646</v>
      </c>
      <c r="Y45" s="2" t="n">
        <f aca="false">VLOOKUP(I45,'CI ref gaz'!$I$1:$AM$97,7,0)</f>
        <v>0.462749288738</v>
      </c>
      <c r="Z45" s="17" t="n">
        <f aca="false">X45*(O45/Y45)^(-1/8)-T45</f>
        <v>-6.04383352925364</v>
      </c>
      <c r="AA45" s="17" t="n">
        <f aca="false">Z45^2</f>
        <v>36.5279237293305</v>
      </c>
      <c r="AB45" s="18" t="n">
        <f aca="false">Z45/U45</f>
        <v>-3.68770567574689</v>
      </c>
      <c r="AC45" s="17" t="n">
        <f aca="false">U45^-('paramètres CI'!$B$19)</f>
        <v>0.0192110040898509</v>
      </c>
      <c r="AD45" s="4" t="n">
        <f aca="false">SUMIFS($AC$2:$AC$1250,$I$2:$I$1250,V45)</f>
        <v>192.225306923048</v>
      </c>
      <c r="AE45" s="4" t="n">
        <f aca="false">AC45/AD45</f>
        <v>9.99400359784129E-005</v>
      </c>
      <c r="AF45" s="17" t="n">
        <f aca="false">AE45-O45</f>
        <v>0</v>
      </c>
      <c r="AG45" s="4" t="n">
        <f aca="false">VLOOKUP(I45,BesoinU!$F$1:$L$99,3,0)</f>
        <v>30.8071913633335</v>
      </c>
      <c r="AH45" s="19" t="n">
        <f aca="false">VLOOKUP(J45,bibliRdtCHauff!$G$2:$K$1398,4,0)</f>
        <v>12</v>
      </c>
      <c r="AI45" s="19" t="n">
        <f aca="false">VLOOKUP(J45,bibliRdtCHauff!$G$2:$K$1398,3,0)</f>
        <v>1</v>
      </c>
      <c r="AJ45" s="4" t="n">
        <f aca="false">VLOOKUP(D45,'paramètres CI'!$A$1:$C$6,3)</f>
        <v>0.09847</v>
      </c>
      <c r="AK45" s="4" t="n">
        <f aca="false">AJ45*AG45/AI45</f>
        <v>3.03358413354745</v>
      </c>
      <c r="AL45" s="4" t="n">
        <f aca="false">AK45+AH45/R45</f>
        <v>4.23530886731584</v>
      </c>
      <c r="AM45" s="4" t="n">
        <f aca="false">AL45+Z45</f>
        <v>-1.8085246619378</v>
      </c>
      <c r="AN45" s="4" t="n">
        <f aca="false">AM45^-'paramètres CI'!$B$19</f>
        <v>0.00873784862828572</v>
      </c>
      <c r="AO45" s="4" t="n">
        <f aca="false">SUMIFS($AN$2:$AN$1250,$I$2:$I$1250,V45)</f>
        <v>10901505.5306781</v>
      </c>
      <c r="AP45" s="5" t="n">
        <f aca="false">AN45/AO45</f>
        <v>8.01526780287033E-010</v>
      </c>
      <c r="AQ45" s="6" t="n">
        <f aca="false">AP45-O45</f>
        <v>-9.99392344516327E-005</v>
      </c>
      <c r="AR45" s="20" t="n">
        <f aca="false">VLOOKUP(I45,entreesparc!$A$13:$H$110,8,0)*AP45</f>
        <v>0.000118040494463283</v>
      </c>
      <c r="AS45" s="7" t="n">
        <f aca="false">M45*AJ45/AI45+AH45/R45</f>
        <v>8.02059011020814</v>
      </c>
      <c r="AT45" s="4" t="n">
        <f aca="false">AS45+Z45</f>
        <v>1.97675658095451</v>
      </c>
      <c r="AU45" s="4" t="n">
        <f aca="false">AT45^-'paramètres CI'!$B$19</f>
        <v>0.00428918179015323</v>
      </c>
      <c r="AV45" s="4" t="n">
        <f aca="false">SUMIFS($AU$2:$AU$1250,$I$2:$I$1250,V45)</f>
        <v>8.37673776716306</v>
      </c>
      <c r="AW45" s="5" t="n">
        <f aca="false">AU45/AV45</f>
        <v>0.000512034864809411</v>
      </c>
      <c r="AX45" s="7" t="n">
        <f aca="false">SUMIFS($AP$2:$AP$1250,$I$2:$I$1250,V45)</f>
        <v>1</v>
      </c>
    </row>
    <row r="46" customFormat="false" ht="15.8" hidden="false" customHeight="false" outlineLevel="0" collapsed="false">
      <c r="A46" s="0" t="s">
        <v>7</v>
      </c>
      <c r="B46" s="0" t="s">
        <v>51</v>
      </c>
      <c r="C46" s="0" t="s">
        <v>48</v>
      </c>
      <c r="D46" s="0" t="s">
        <v>43</v>
      </c>
      <c r="E46" s="0" t="str">
        <f aca="false">VLOOKUP(A46,Nomenclature!$D$1:$E$9,2,0)</f>
        <v>01</v>
      </c>
      <c r="F46" s="0" t="str">
        <f aca="false">VLOOKUP(B46,Nomenclature!$J$1:$K$97,2,0)</f>
        <v>83</v>
      </c>
      <c r="G46" s="0" t="str">
        <f aca="false">VLOOKUP(C46,Nomenclature!$M$1:$N$21,2,0)</f>
        <v>09</v>
      </c>
      <c r="H46" s="0" t="str">
        <f aca="false">VLOOKUP(D46,Nomenclature!$O$25:$P$31,2,0)</f>
        <v>02</v>
      </c>
      <c r="I46" s="1" t="str">
        <f aca="false">CONCATENATE(E46,F46)</f>
        <v>0183</v>
      </c>
      <c r="J46" s="0" t="str">
        <f aca="false">CONCATENATE(E46,F46,G46,H46)</f>
        <v>01830902</v>
      </c>
      <c r="K46" s="0" t="n">
        <v>42.6271020422258</v>
      </c>
      <c r="L46" s="0" t="n">
        <v>20</v>
      </c>
      <c r="M46" s="0" t="n">
        <v>72.3689533762215</v>
      </c>
      <c r="N46" s="0" t="n">
        <v>2.83163023255814</v>
      </c>
      <c r="O46" s="0" t="n">
        <v>0.292234273176018</v>
      </c>
      <c r="P46" s="4" t="n">
        <f aca="false">VLOOKUP(D46,'paramètres CI'!$A$1:$B$6,2,0)</f>
        <v>0.0935912806596305</v>
      </c>
      <c r="Q46" s="17" t="n">
        <f aca="false">M46*P46/N46</f>
        <v>2.39194473508595</v>
      </c>
      <c r="R46" s="9" t="n">
        <f aca="false">1/(1+0.04)*(1 - (1/(1+0.04))^L46)/(1-1/(1+0.04))</f>
        <v>13.5903263449677</v>
      </c>
      <c r="S46" s="17" t="n">
        <f aca="false">K46/R46</f>
        <v>3.13657677970405</v>
      </c>
      <c r="T46" s="17" t="n">
        <f aca="false">Q46+S46</f>
        <v>5.52852151479</v>
      </c>
      <c r="U46" s="0" t="n">
        <f aca="false">T46 + Z46</f>
        <v>0.604376105824793</v>
      </c>
      <c r="V46" s="4" t="str">
        <f aca="false">VLOOKUP(I46,'CI ref gaz'!$I$1:$AM$97,1,0)</f>
        <v>0183</v>
      </c>
      <c r="W46" s="0" t="n">
        <f aca="false">VLOOKUP(I46,'CI ref gaz'!$I$1:$AM$97,14,0)</f>
        <v>-2</v>
      </c>
      <c r="X46" s="1" t="n">
        <f aca="false">VLOOKUP(I46,'CI ref gaz'!$I$1:$AM$97,13,0)</f>
        <v>0.570631129117646</v>
      </c>
      <c r="Y46" s="2" t="n">
        <f aca="false">VLOOKUP(I46,'CI ref gaz'!$I$1:$AM$97,7,0)</f>
        <v>0.462749288738</v>
      </c>
      <c r="Z46" s="17" t="n">
        <f aca="false">X46*(O46/Y46)^(-1/8)-T46</f>
        <v>-4.92414540896521</v>
      </c>
      <c r="AA46" s="17" t="n">
        <f aca="false">Z46^2</f>
        <v>24.2472080086332</v>
      </c>
      <c r="AB46" s="18" t="n">
        <f aca="false">Z46/U46</f>
        <v>-8.1474852521597</v>
      </c>
      <c r="AC46" s="17" t="n">
        <f aca="false">U46^-('paramètres CI'!$B$19)</f>
        <v>56.1748228546942</v>
      </c>
      <c r="AD46" s="4" t="n">
        <f aca="false">SUMIFS($AC$2:$AC$1250,$I$2:$I$1250,V46)</f>
        <v>192.225306923048</v>
      </c>
      <c r="AE46" s="4" t="n">
        <f aca="false">AC46/AD46</f>
        <v>0.292234273176019</v>
      </c>
      <c r="AF46" s="17" t="n">
        <f aca="false">AE46-O46</f>
        <v>0</v>
      </c>
      <c r="AG46" s="4" t="n">
        <f aca="false">VLOOKUP(I46,BesoinU!$F$1:$L$99,3,0)</f>
        <v>30.8071913633335</v>
      </c>
      <c r="AH46" s="19" t="n">
        <f aca="false">VLOOKUP(J46,bibliRdtCHauff!$G$2:$K$1398,4,0)</f>
        <v>44.7584571443371</v>
      </c>
      <c r="AI46" s="19" t="n">
        <f aca="false">VLOOKUP(J46,bibliRdtCHauff!$G$2:$K$1398,3,0)</f>
        <v>2.94489544186046</v>
      </c>
      <c r="AJ46" s="4" t="n">
        <f aca="false">VLOOKUP(D46,'paramètres CI'!$A$1:$C$6,3)</f>
        <v>0.09847</v>
      </c>
      <c r="AK46" s="4" t="n">
        <f aca="false">AJ46*AG46/AI46</f>
        <v>1.03011607489567</v>
      </c>
      <c r="AL46" s="4" t="n">
        <f aca="false">AK46+AH46/R46</f>
        <v>4.32352169358492</v>
      </c>
      <c r="AM46" s="4" t="n">
        <f aca="false">AL46+Z46</f>
        <v>-0.600623715380294</v>
      </c>
      <c r="AN46" s="4" t="n">
        <f aca="false">AM46^-'paramètres CI'!$B$19</f>
        <v>59.044600825564</v>
      </c>
      <c r="AO46" s="4" t="n">
        <f aca="false">SUMIFS($AN$2:$AN$1250,$I$2:$I$1250,V46)</f>
        <v>10901505.5306781</v>
      </c>
      <c r="AP46" s="5" t="n">
        <f aca="false">AN46/AO46</f>
        <v>5.41618776043414E-006</v>
      </c>
      <c r="AQ46" s="6" t="n">
        <f aca="false">AP46-O46</f>
        <v>-0.292228856988258</v>
      </c>
      <c r="AR46" s="20" t="n">
        <f aca="false">VLOOKUP(I46,entreesparc!$A$13:$H$110,8,0)*AP46</f>
        <v>0.797639576208144</v>
      </c>
      <c r="AS46" s="7" t="n">
        <f aca="false">M46*AJ46/AI46+AH46/R46</f>
        <v>5.71324393880784</v>
      </c>
      <c r="AT46" s="4" t="n">
        <f aca="false">AS46+Z46</f>
        <v>0.789098529842632</v>
      </c>
      <c r="AU46" s="4" t="n">
        <f aca="false">AT46^-'paramètres CI'!$B$19</f>
        <v>6.65196761131733</v>
      </c>
      <c r="AV46" s="4" t="n">
        <f aca="false">SUMIFS($AU$2:$AU$1250,$I$2:$I$1250,V46)</f>
        <v>8.37673776716306</v>
      </c>
      <c r="AW46" s="5" t="n">
        <f aca="false">AU46/AV46</f>
        <v>0.794100017956052</v>
      </c>
      <c r="AX46" s="7" t="n">
        <f aca="false">SUMIFS($AP$2:$AP$1250,$I$2:$I$1250,V46)</f>
        <v>1</v>
      </c>
    </row>
    <row r="47" customFormat="false" ht="15.8" hidden="false" customHeight="false" outlineLevel="0" collapsed="false">
      <c r="A47" s="0" t="s">
        <v>7</v>
      </c>
      <c r="B47" s="0" t="s">
        <v>51</v>
      </c>
      <c r="C47" s="0" t="s">
        <v>49</v>
      </c>
      <c r="D47" s="0" t="s">
        <v>43</v>
      </c>
      <c r="E47" s="0" t="str">
        <f aca="false">VLOOKUP(A47,Nomenclature!$D$1:$E$9,2,0)</f>
        <v>01</v>
      </c>
      <c r="F47" s="0" t="str">
        <f aca="false">VLOOKUP(B47,Nomenclature!$J$1:$K$97,2,0)</f>
        <v>83</v>
      </c>
      <c r="G47" s="0" t="str">
        <f aca="false">VLOOKUP(C47,Nomenclature!$M$1:$N$21,2,0)</f>
        <v>29</v>
      </c>
      <c r="H47" s="0" t="str">
        <f aca="false">VLOOKUP(D47,Nomenclature!$O$25:$P$31,2,0)</f>
        <v>02</v>
      </c>
      <c r="I47" s="1" t="str">
        <f aca="false">CONCATENATE(E47,F47)</f>
        <v>0183</v>
      </c>
      <c r="J47" s="0" t="str">
        <f aca="false">CONCATENATE(E47,F47,G47,H47)</f>
        <v>01832902</v>
      </c>
      <c r="K47" s="0" t="n">
        <v>53.2838775527823</v>
      </c>
      <c r="L47" s="0" t="n">
        <v>20</v>
      </c>
      <c r="M47" s="0" t="n">
        <v>72.3689533762215</v>
      </c>
      <c r="N47" s="0" t="n">
        <v>3.39795627906976</v>
      </c>
      <c r="O47" s="0" t="n">
        <v>9.9940035978413E-005</v>
      </c>
      <c r="P47" s="4" t="n">
        <f aca="false">VLOOKUP(D47,'paramètres CI'!$A$1:$B$6,2,0)</f>
        <v>0.0935912806596305</v>
      </c>
      <c r="Q47" s="17" t="n">
        <f aca="false">M47*P47/N47</f>
        <v>1.9932872792383</v>
      </c>
      <c r="R47" s="9" t="n">
        <f aca="false">1/(1+0.04)*(1 - (1/(1+0.04))^L47)/(1-1/(1+0.04))</f>
        <v>13.5903263449677</v>
      </c>
      <c r="S47" s="17" t="n">
        <f aca="false">K47/R47</f>
        <v>3.92072097463006</v>
      </c>
      <c r="T47" s="17" t="n">
        <f aca="false">Q47+S47</f>
        <v>5.91400825386836</v>
      </c>
      <c r="U47" s="0" t="n">
        <f aca="false">T47 + Z47</f>
        <v>1.6389142899886</v>
      </c>
      <c r="V47" s="4" t="str">
        <f aca="false">VLOOKUP(I47,'CI ref gaz'!$I$1:$AM$97,1,0)</f>
        <v>0183</v>
      </c>
      <c r="W47" s="0" t="n">
        <f aca="false">VLOOKUP(I47,'CI ref gaz'!$I$1:$AM$97,14,0)</f>
        <v>-2</v>
      </c>
      <c r="X47" s="1" t="n">
        <f aca="false">VLOOKUP(I47,'CI ref gaz'!$I$1:$AM$97,13,0)</f>
        <v>0.570631129117646</v>
      </c>
      <c r="Y47" s="2" t="n">
        <f aca="false">VLOOKUP(I47,'CI ref gaz'!$I$1:$AM$97,7,0)</f>
        <v>0.462749288738</v>
      </c>
      <c r="Z47" s="17" t="n">
        <f aca="false">X47*(O47/Y47)^(-1/8)-T47</f>
        <v>-4.27509396387976</v>
      </c>
      <c r="AA47" s="17" t="n">
        <f aca="false">Z47^2</f>
        <v>18.2764284000012</v>
      </c>
      <c r="AB47" s="18" t="n">
        <f aca="false">Z47/U47</f>
        <v>-2.60849148121682</v>
      </c>
      <c r="AC47" s="17" t="n">
        <f aca="false">U47^-('paramètres CI'!$B$19)</f>
        <v>0.019211004089851</v>
      </c>
      <c r="AD47" s="4" t="n">
        <f aca="false">SUMIFS($AC$2:$AC$1250,$I$2:$I$1250,V47)</f>
        <v>192.225306923048</v>
      </c>
      <c r="AE47" s="4" t="n">
        <f aca="false">AC47/AD47</f>
        <v>9.99400359784133E-005</v>
      </c>
      <c r="AF47" s="17" t="n">
        <f aca="false">AE47-O47</f>
        <v>0</v>
      </c>
      <c r="AG47" s="4" t="n">
        <f aca="false">VLOOKUP(I47,BesoinU!$F$1:$L$99,3,0)</f>
        <v>30.8071913633335</v>
      </c>
      <c r="AH47" s="19" t="n">
        <f aca="false">VLOOKUP(J47,bibliRdtCHauff!$G$2:$K$1398,4,0)</f>
        <v>53.2838775527823</v>
      </c>
      <c r="AI47" s="19" t="n">
        <f aca="false">VLOOKUP(J47,bibliRdtCHauff!$G$2:$K$1398,3,0)</f>
        <v>3.39795627906976</v>
      </c>
      <c r="AJ47" s="4" t="n">
        <f aca="false">VLOOKUP(D47,'paramètres CI'!$A$1:$C$6,3)</f>
        <v>0.09847</v>
      </c>
      <c r="AK47" s="4" t="n">
        <f aca="false">AJ47*AG47/AI47</f>
        <v>0.892767264909582</v>
      </c>
      <c r="AL47" s="4" t="n">
        <f aca="false">AK47+AH47/R47</f>
        <v>4.81348823953964</v>
      </c>
      <c r="AM47" s="4" t="n">
        <f aca="false">AL47+Z47</f>
        <v>0.538394275659876</v>
      </c>
      <c r="AN47" s="4" t="n">
        <f aca="false">AM47^-'paramètres CI'!$B$19</f>
        <v>141.643461083846</v>
      </c>
      <c r="AO47" s="4" t="n">
        <f aca="false">SUMIFS($AN$2:$AN$1250,$I$2:$I$1250,V47)</f>
        <v>10901505.5306781</v>
      </c>
      <c r="AP47" s="5" t="n">
        <f aca="false">AN47/AO47</f>
        <v>1.29930183207489E-005</v>
      </c>
      <c r="AQ47" s="6" t="n">
        <f aca="false">AP47-O47</f>
        <v>-8.69470176576641E-005</v>
      </c>
      <c r="AR47" s="20" t="n">
        <f aca="false">VLOOKUP(I47,entreesparc!$A$13:$H$110,8,0)*AP47</f>
        <v>1.91347606202561</v>
      </c>
      <c r="AS47" s="7" t="n">
        <f aca="false">M47*AJ47/AI47+AH47/R47</f>
        <v>6.01791418539951</v>
      </c>
      <c r="AT47" s="4" t="n">
        <f aca="false">AS47+Z47</f>
        <v>1.74282022151975</v>
      </c>
      <c r="AU47" s="4" t="n">
        <f aca="false">AT47^-'paramètres CI'!$B$19</f>
        <v>0.0117484149579787</v>
      </c>
      <c r="AV47" s="4" t="n">
        <f aca="false">SUMIFS($AU$2:$AU$1250,$I$2:$I$1250,V47)</f>
        <v>8.37673776716306</v>
      </c>
      <c r="AW47" s="5" t="n">
        <f aca="false">AU47/AV47</f>
        <v>0.00140250480372356</v>
      </c>
      <c r="AX47" s="7" t="n">
        <f aca="false">SUMIFS($AP$2:$AP$1250,$I$2:$I$1250,V47)</f>
        <v>1</v>
      </c>
    </row>
    <row r="48" customFormat="false" ht="15.8" hidden="false" customHeight="false" outlineLevel="0" collapsed="false">
      <c r="A48" s="0" t="s">
        <v>7</v>
      </c>
      <c r="B48" s="0" t="s">
        <v>52</v>
      </c>
      <c r="C48" s="0" t="s">
        <v>32</v>
      </c>
      <c r="D48" s="0" t="s">
        <v>33</v>
      </c>
      <c r="E48" s="0" t="str">
        <f aca="false">VLOOKUP(A48,Nomenclature!$D$1:$E$9,2,0)</f>
        <v>01</v>
      </c>
      <c r="F48" s="0" t="str">
        <f aca="false">VLOOKUP(B48,Nomenclature!$J$1:$K$97,2,0)</f>
        <v>84</v>
      </c>
      <c r="G48" s="0" t="str">
        <f aca="false">VLOOKUP(C48,Nomenclature!$M$1:$N$21,2,0)</f>
        <v>01</v>
      </c>
      <c r="H48" s="0" t="str">
        <f aca="false">VLOOKUP(D48,Nomenclature!$O$25:$P$31,2,0)</f>
        <v>01</v>
      </c>
      <c r="I48" s="1" t="str">
        <f aca="false">CONCATENATE(E48,F48)</f>
        <v>0184</v>
      </c>
      <c r="J48" s="0" t="str">
        <f aca="false">CONCATENATE(E48,F48,G48,H48)</f>
        <v>01840101</v>
      </c>
      <c r="K48" s="0" t="n">
        <v>15.9493438957776</v>
      </c>
      <c r="L48" s="0" t="n">
        <v>25</v>
      </c>
      <c r="M48" s="0" t="n">
        <v>87.6484813847384</v>
      </c>
      <c r="N48" s="0" t="n">
        <v>0.636451018717298</v>
      </c>
      <c r="O48" s="0" t="n">
        <v>0.0211169983504891</v>
      </c>
      <c r="P48" s="4" t="n">
        <f aca="false">VLOOKUP(D48,'paramètres CI'!$A$1:$B$6,2,0)</f>
        <v>0.033584731604575</v>
      </c>
      <c r="Q48" s="17" t="n">
        <f aca="false">M48*P48/N48</f>
        <v>4.6251017537652</v>
      </c>
      <c r="R48" s="9" t="n">
        <f aca="false">1/(1+0.04)*(1 - (1/(1+0.04))^L48)/(1-1/(1+0.04))</f>
        <v>15.6220799436509</v>
      </c>
      <c r="S48" s="17" t="n">
        <f aca="false">K48/R48</f>
        <v>1.02094880792488</v>
      </c>
      <c r="T48" s="17" t="n">
        <f aca="false">Q48+S48</f>
        <v>5.64605056169008</v>
      </c>
      <c r="U48" s="0" t="n">
        <f aca="false">T48 + Z48</f>
        <v>1.93098102411523</v>
      </c>
      <c r="V48" s="4" t="str">
        <f aca="false">VLOOKUP(I48,'CI ref gaz'!$I$1:$AM$97,1,0)</f>
        <v>0184</v>
      </c>
      <c r="W48" s="0" t="n">
        <f aca="false">VLOOKUP(I48,'CI ref gaz'!$I$1:$AM$97,14,0)</f>
        <v>-2</v>
      </c>
      <c r="X48" s="1" t="n">
        <f aca="false">VLOOKUP(I48,'CI ref gaz'!$I$1:$AM$97,13,0)</f>
        <v>1.31168072758542</v>
      </c>
      <c r="Y48" s="2" t="n">
        <f aca="false">VLOOKUP(I48,'CI ref gaz'!$I$1:$AM$97,7,0)</f>
        <v>0.465833946357787</v>
      </c>
      <c r="Z48" s="17" t="n">
        <f aca="false">X48*(O48/Y48)^(-1/8)-T48</f>
        <v>-3.71506953757485</v>
      </c>
      <c r="AA48" s="17" t="n">
        <f aca="false">Z48^2</f>
        <v>13.8017416690166</v>
      </c>
      <c r="AB48" s="18" t="n">
        <f aca="false">Z48/U48</f>
        <v>-1.92392855816751</v>
      </c>
      <c r="AC48" s="17" t="n">
        <f aca="false">U48^-('paramètres CI'!$B$19)</f>
        <v>0.00517339873240918</v>
      </c>
      <c r="AD48" s="4" t="n">
        <f aca="false">SUMIFS($AC$2:$AC$1250,$I$2:$I$1250,V48)</f>
        <v>0.244987409978623</v>
      </c>
      <c r="AE48" s="4" t="n">
        <f aca="false">AC48/AD48</f>
        <v>0.0211169983504891</v>
      </c>
      <c r="AF48" s="17" t="n">
        <f aca="false">AE48-O48</f>
        <v>0</v>
      </c>
      <c r="AG48" s="4" t="n">
        <f aca="false">VLOOKUP(I48,BesoinU!$F$1:$L$99,3,0)</f>
        <v>40.5480806641338</v>
      </c>
      <c r="AH48" s="19" t="n">
        <f aca="false">VLOOKUP(J48,bibliRdtCHauff!$G$2:$K$1398,4,0)</f>
        <v>16.4639832448673</v>
      </c>
      <c r="AI48" s="19" t="n">
        <f aca="false">VLOOKUP(J48,bibliRdtCHauff!$G$2:$K$1398,3,0)</f>
        <v>0.659500476223797</v>
      </c>
      <c r="AJ48" s="4" t="n">
        <f aca="false">VLOOKUP(D48,'paramètres CI'!$A$1:$C$6,3)</f>
        <v>0.0509473684210526</v>
      </c>
      <c r="AK48" s="4" t="n">
        <f aca="false">AJ48*AG48/AI48</f>
        <v>3.13239804797527</v>
      </c>
      <c r="AL48" s="4" t="n">
        <f aca="false">AK48+AH48/R48</f>
        <v>4.18628993076253</v>
      </c>
      <c r="AM48" s="4" t="n">
        <f aca="false">AL48+Z48</f>
        <v>0.47122039318768</v>
      </c>
      <c r="AN48" s="4" t="n">
        <f aca="false">AM48^-'paramètres CI'!$B$19</f>
        <v>411.346097520109</v>
      </c>
      <c r="AO48" s="4" t="n">
        <f aca="false">SUMIFS($AN$2:$AN$1250,$I$2:$I$1250,V48)</f>
        <v>15385336.3393187</v>
      </c>
      <c r="AP48" s="5" t="n">
        <f aca="false">AN48/AO48</f>
        <v>2.67362434234781E-005</v>
      </c>
      <c r="AQ48" s="6" t="n">
        <f aca="false">AP48-O48</f>
        <v>-0.0210902621070656</v>
      </c>
      <c r="AR48" s="20" t="n">
        <f aca="false">VLOOKUP(I48,entreesparc!$A$13:$H$110,8,0)*AP48</f>
        <v>15.5658432501754</v>
      </c>
      <c r="AS48" s="7" t="n">
        <f aca="false">M48*AJ48/AI48+AH48/R48</f>
        <v>7.82486420751188</v>
      </c>
      <c r="AT48" s="4" t="n">
        <f aca="false">AS48+Z48</f>
        <v>4.10979466993703</v>
      </c>
      <c r="AU48" s="4" t="n">
        <f aca="false">AT48^-'paramètres CI'!$B$19</f>
        <v>1.22868060662235E-005</v>
      </c>
      <c r="AV48" s="4" t="n">
        <f aca="false">SUMIFS($AU$2:$AU$1250,$I$2:$I$1250,V48)</f>
        <v>0.0323341429000372</v>
      </c>
      <c r="AW48" s="5" t="n">
        <f aca="false">AU48/AV48</f>
        <v>0.000379994796961491</v>
      </c>
      <c r="AX48" s="7" t="n">
        <f aca="false">SUMIFS($AP$2:$AP$1250,$I$2:$I$1250,V48)</f>
        <v>1</v>
      </c>
    </row>
    <row r="49" customFormat="false" ht="15.8" hidden="false" customHeight="false" outlineLevel="0" collapsed="false">
      <c r="A49" s="0" t="s">
        <v>7</v>
      </c>
      <c r="B49" s="0" t="s">
        <v>52</v>
      </c>
      <c r="C49" s="0" t="s">
        <v>32</v>
      </c>
      <c r="D49" s="0" t="s">
        <v>34</v>
      </c>
      <c r="E49" s="0" t="str">
        <f aca="false">VLOOKUP(A49,Nomenclature!$D$1:$E$9,2,0)</f>
        <v>01</v>
      </c>
      <c r="F49" s="0" t="str">
        <f aca="false">VLOOKUP(B49,Nomenclature!$J$1:$K$97,2,0)</f>
        <v>84</v>
      </c>
      <c r="G49" s="0" t="str">
        <f aca="false">VLOOKUP(C49,Nomenclature!$M$1:$N$21,2,0)</f>
        <v>01</v>
      </c>
      <c r="H49" s="0" t="str">
        <f aca="false">VLOOKUP(D49,Nomenclature!$O$25:$P$31,2,0)</f>
        <v>06</v>
      </c>
      <c r="I49" s="1" t="str">
        <f aca="false">CONCATENATE(E49,F49)</f>
        <v>0184</v>
      </c>
      <c r="J49" s="0" t="str">
        <f aca="false">CONCATENATE(E49,F49,G49,H49)</f>
        <v>01840106</v>
      </c>
      <c r="K49" s="0" t="n">
        <v>16.5762948363053</v>
      </c>
      <c r="L49" s="0" t="n">
        <v>25</v>
      </c>
      <c r="M49" s="0" t="n">
        <v>99.671901868229</v>
      </c>
      <c r="N49" s="0" t="n">
        <v>0.652663574892972</v>
      </c>
      <c r="O49" s="0" t="n">
        <v>0.0782341848088168</v>
      </c>
      <c r="P49" s="4" t="n">
        <f aca="false">VLOOKUP(D49,'paramètres CI'!$A$1:$B$6,2,0)</f>
        <v>0.0424847883250769</v>
      </c>
      <c r="Q49" s="17" t="n">
        <f aca="false">M49*P49/N49</f>
        <v>6.48808944719178</v>
      </c>
      <c r="R49" s="9" t="n">
        <f aca="false">1/(1+0.04)*(1 - (1/(1+0.04))^L49)/(1-1/(1+0.04))</f>
        <v>15.6220799436509</v>
      </c>
      <c r="S49" s="17" t="n">
        <f aca="false">K49/R49</f>
        <v>1.06108116819888</v>
      </c>
      <c r="T49" s="17" t="n">
        <f aca="false">Q49+S49</f>
        <v>7.54917061539066</v>
      </c>
      <c r="U49" s="0" t="n">
        <f aca="false">T49 + Z49</f>
        <v>1.63939066953808</v>
      </c>
      <c r="V49" s="4" t="str">
        <f aca="false">VLOOKUP(I49,'CI ref gaz'!$I$1:$AM$97,1,0)</f>
        <v>0184</v>
      </c>
      <c r="W49" s="0" t="n">
        <f aca="false">VLOOKUP(I49,'CI ref gaz'!$I$1:$AM$97,14,0)</f>
        <v>-2</v>
      </c>
      <c r="X49" s="1" t="n">
        <f aca="false">VLOOKUP(I49,'CI ref gaz'!$I$1:$AM$97,13,0)</f>
        <v>1.31168072758542</v>
      </c>
      <c r="Y49" s="2" t="n">
        <f aca="false">VLOOKUP(I49,'CI ref gaz'!$I$1:$AM$97,7,0)</f>
        <v>0.465833946357787</v>
      </c>
      <c r="Z49" s="17" t="n">
        <f aca="false">X49*(O49/Y49)^(-1/8)-T49</f>
        <v>-5.90977994585258</v>
      </c>
      <c r="AA49" s="17" t="n">
        <f aca="false">Z49^2</f>
        <v>34.9254990084013</v>
      </c>
      <c r="AB49" s="18" t="n">
        <f aca="false">Z49/U49</f>
        <v>-3.60486371898026</v>
      </c>
      <c r="AC49" s="17" t="n">
        <f aca="false">U49^-('paramètres CI'!$B$19)</f>
        <v>0.019166390308101</v>
      </c>
      <c r="AD49" s="4" t="n">
        <f aca="false">SUMIFS($AC$2:$AC$1250,$I$2:$I$1250,V49)</f>
        <v>0.244987409978623</v>
      </c>
      <c r="AE49" s="4" t="n">
        <f aca="false">AC49/AD49</f>
        <v>0.0782341848088171</v>
      </c>
      <c r="AF49" s="17" t="n">
        <f aca="false">AE49-O49</f>
        <v>2.91433543964104E-016</v>
      </c>
      <c r="AG49" s="4" t="n">
        <f aca="false">VLOOKUP(I49,BesoinU!$F$1:$L$99,3,0)</f>
        <v>40.5480806641338</v>
      </c>
      <c r="AH49" s="19" t="n">
        <f aca="false">VLOOKUP(J49,bibliRdtCHauff!$G$2:$K$1398,4,0)</f>
        <v>18.2769123151778</v>
      </c>
      <c r="AI49" s="19" t="n">
        <f aca="false">VLOOKUP(J49,bibliRdtCHauff!$G$2:$K$1398,3,0)</f>
        <v>0.67770488577607</v>
      </c>
      <c r="AJ49" s="4" t="n">
        <f aca="false">VLOOKUP(D49,'paramètres CI'!$A$1:$C$6,3)</f>
        <v>0.0591</v>
      </c>
      <c r="AK49" s="4" t="n">
        <f aca="false">AJ49*AG49/AI49</f>
        <v>3.53603997484258</v>
      </c>
      <c r="AL49" s="4" t="n">
        <f aca="false">AK49+AH49/R49</f>
        <v>4.70598100581303</v>
      </c>
      <c r="AM49" s="4" t="n">
        <f aca="false">AL49+Z49</f>
        <v>-1.20379894003954</v>
      </c>
      <c r="AN49" s="4" t="n">
        <f aca="false">AM49^-'paramètres CI'!$B$19</f>
        <v>0.226760991526962</v>
      </c>
      <c r="AO49" s="4" t="n">
        <f aca="false">SUMIFS($AN$2:$AN$1250,$I$2:$I$1250,V49)</f>
        <v>15385336.3393187</v>
      </c>
      <c r="AP49" s="5" t="n">
        <f aca="false">AN49/AO49</f>
        <v>1.47387737600154E-008</v>
      </c>
      <c r="AQ49" s="6" t="n">
        <f aca="false">AP49-O49</f>
        <v>-0.0782341700700431</v>
      </c>
      <c r="AR49" s="20" t="n">
        <f aca="false">VLOOKUP(I49,entreesparc!$A$13:$H$110,8,0)*AP49</f>
        <v>0.00858091536699331</v>
      </c>
      <c r="AS49" s="7" t="n">
        <f aca="false">M49*AJ49/AI49+AH49/R49</f>
        <v>9.8619388666755</v>
      </c>
      <c r="AT49" s="4" t="n">
        <f aca="false">AS49+Z49</f>
        <v>3.95215892082292</v>
      </c>
      <c r="AU49" s="4" t="n">
        <f aca="false">AT49^-'paramètres CI'!$B$19</f>
        <v>1.68006003901017E-005</v>
      </c>
      <c r="AV49" s="4" t="n">
        <f aca="false">SUMIFS($AU$2:$AU$1250,$I$2:$I$1250,V49)</f>
        <v>0.0323341429000372</v>
      </c>
      <c r="AW49" s="5" t="n">
        <f aca="false">AU49/AV49</f>
        <v>0.000519593187982182</v>
      </c>
      <c r="AX49" s="7" t="n">
        <f aca="false">SUMIFS($AP$2:$AP$1250,$I$2:$I$1250,V49)</f>
        <v>1</v>
      </c>
    </row>
    <row r="50" customFormat="false" ht="15.8" hidden="false" customHeight="false" outlineLevel="0" collapsed="false">
      <c r="A50" s="0" t="s">
        <v>7</v>
      </c>
      <c r="B50" s="0" t="s">
        <v>52</v>
      </c>
      <c r="C50" s="0" t="s">
        <v>35</v>
      </c>
      <c r="D50" s="0" t="s">
        <v>33</v>
      </c>
      <c r="E50" s="0" t="str">
        <f aca="false">VLOOKUP(A50,Nomenclature!$D$1:$E$9,2,0)</f>
        <v>01</v>
      </c>
      <c r="F50" s="0" t="str">
        <f aca="false">VLOOKUP(B50,Nomenclature!$J$1:$K$97,2,0)</f>
        <v>84</v>
      </c>
      <c r="G50" s="0" t="str">
        <f aca="false">VLOOKUP(C50,Nomenclature!$M$1:$N$21,2,0)</f>
        <v>21</v>
      </c>
      <c r="H50" s="0" t="str">
        <f aca="false">VLOOKUP(D50,Nomenclature!$O$25:$P$31,2,0)</f>
        <v>01</v>
      </c>
      <c r="I50" s="1" t="str">
        <f aca="false">CONCATENATE(E50,F50)</f>
        <v>0184</v>
      </c>
      <c r="J50" s="0" t="str">
        <f aca="false">CONCATENATE(E50,F50,G50,H50)</f>
        <v>01842101</v>
      </c>
      <c r="K50" s="0" t="n">
        <v>19.936679869722</v>
      </c>
      <c r="L50" s="0" t="n">
        <v>25</v>
      </c>
      <c r="M50" s="0" t="n">
        <v>87.6484813847384</v>
      </c>
      <c r="N50" s="0" t="n">
        <v>0.763741222460757</v>
      </c>
      <c r="O50" s="0" t="n">
        <v>9.99400359784131E-005</v>
      </c>
      <c r="P50" s="4" t="n">
        <f aca="false">VLOOKUP(D50,'paramètres CI'!$A$1:$B$6,2,0)</f>
        <v>0.033584731604575</v>
      </c>
      <c r="Q50" s="17" t="n">
        <f aca="false">M50*P50/N50</f>
        <v>3.85425146147101</v>
      </c>
      <c r="R50" s="9" t="n">
        <f aca="false">1/(1+0.04)*(1 - (1/(1+0.04))^L50)/(1-1/(1+0.04))</f>
        <v>15.6220799436509</v>
      </c>
      <c r="S50" s="17" t="n">
        <f aca="false">K50/R50</f>
        <v>1.2761860099061</v>
      </c>
      <c r="T50" s="17" t="n">
        <f aca="false">Q50+S50</f>
        <v>5.13043747137711</v>
      </c>
      <c r="U50" s="0" t="n">
        <f aca="false">T50 + Z50</f>
        <v>3.7704187939022</v>
      </c>
      <c r="V50" s="4" t="str">
        <f aca="false">VLOOKUP(I50,'CI ref gaz'!$I$1:$AM$97,1,0)</f>
        <v>0184</v>
      </c>
      <c r="W50" s="0" t="n">
        <f aca="false">VLOOKUP(I50,'CI ref gaz'!$I$1:$AM$97,14,0)</f>
        <v>-2</v>
      </c>
      <c r="X50" s="1" t="n">
        <f aca="false">VLOOKUP(I50,'CI ref gaz'!$I$1:$AM$97,13,0)</f>
        <v>1.31168072758542</v>
      </c>
      <c r="Y50" s="2" t="n">
        <f aca="false">VLOOKUP(I50,'CI ref gaz'!$I$1:$AM$97,7,0)</f>
        <v>0.465833946357787</v>
      </c>
      <c r="Z50" s="17" t="n">
        <f aca="false">X50*(O50/Y50)^(-1/8)-T50</f>
        <v>-1.36001867747491</v>
      </c>
      <c r="AA50" s="17" t="n">
        <f aca="false">Z50^2</f>
        <v>1.84965080308059</v>
      </c>
      <c r="AB50" s="18" t="n">
        <f aca="false">Z50/U50</f>
        <v>-0.3607075902747</v>
      </c>
      <c r="AC50" s="17" t="n">
        <f aca="false">U50^-('paramètres CI'!$B$19)</f>
        <v>2.44840505675219E-005</v>
      </c>
      <c r="AD50" s="4" t="n">
        <f aca="false">SUMIFS($AC$2:$AC$1250,$I$2:$I$1250,V50)</f>
        <v>0.244987409978623</v>
      </c>
      <c r="AE50" s="4" t="n">
        <f aca="false">AC50/AD50</f>
        <v>9.99400359784133E-005</v>
      </c>
      <c r="AF50" s="17" t="n">
        <f aca="false">AE50-O50</f>
        <v>0</v>
      </c>
      <c r="AG50" s="4" t="n">
        <f aca="false">VLOOKUP(I50,BesoinU!$F$1:$L$99,3,0)</f>
        <v>40.5480806641338</v>
      </c>
      <c r="AH50" s="19" t="n">
        <f aca="false">VLOOKUP(J50,bibliRdtCHauff!$G$2:$K$1398,4,0)</f>
        <v>19.5999800534135</v>
      </c>
      <c r="AI50" s="19" t="n">
        <f aca="false">VLOOKUP(J50,bibliRdtCHauff!$G$2:$K$1398,3,0)</f>
        <v>0.760962087950535</v>
      </c>
      <c r="AJ50" s="4" t="n">
        <f aca="false">VLOOKUP(D50,'paramètres CI'!$A$1:$C$6,3)</f>
        <v>0.0509473684210526</v>
      </c>
      <c r="AK50" s="4" t="n">
        <f aca="false">AJ50*AG50/AI50</f>
        <v>2.7147449749119</v>
      </c>
      <c r="AL50" s="4" t="n">
        <f aca="false">AK50+AH50/R50</f>
        <v>3.96937816870626</v>
      </c>
      <c r="AM50" s="4" t="n">
        <f aca="false">AL50+Z50</f>
        <v>2.60935949123135</v>
      </c>
      <c r="AN50" s="4" t="n">
        <f aca="false">AM50^-'paramètres CI'!$B$19</f>
        <v>0.00046529530730561</v>
      </c>
      <c r="AO50" s="4" t="n">
        <f aca="false">SUMIFS($AN$2:$AN$1250,$I$2:$I$1250,V50)</f>
        <v>15385336.3393187</v>
      </c>
      <c r="AP50" s="5" t="n">
        <f aca="false">AN50/AO50</f>
        <v>3.02427777361293E-011</v>
      </c>
      <c r="AQ50" s="6" t="n">
        <f aca="false">AP50-O50</f>
        <v>-9.99400057356354E-005</v>
      </c>
      <c r="AR50" s="20" t="n">
        <f aca="false">VLOOKUP(I50,entreesparc!$A$13:$H$110,8,0)*AP50</f>
        <v>1.76073478324594E-005</v>
      </c>
      <c r="AS50" s="7" t="n">
        <f aca="false">M50*AJ50/AI50+AH50/R50</f>
        <v>7.1228092085557</v>
      </c>
      <c r="AT50" s="4" t="n">
        <f aca="false">AS50+Z50</f>
        <v>5.76279053108079</v>
      </c>
      <c r="AU50" s="4" t="n">
        <f aca="false">AT50^-'paramètres CI'!$B$19</f>
        <v>8.22124004062801E-007</v>
      </c>
      <c r="AV50" s="4" t="n">
        <f aca="false">SUMIFS($AU$2:$AU$1250,$I$2:$I$1250,V50)</f>
        <v>0.0323341429000372</v>
      </c>
      <c r="AW50" s="5" t="n">
        <f aca="false">AU50/AV50</f>
        <v>2.54258789727145E-005</v>
      </c>
      <c r="AX50" s="7" t="n">
        <f aca="false">SUMIFS($AP$2:$AP$1250,$I$2:$I$1250,V50)</f>
        <v>1</v>
      </c>
    </row>
    <row r="51" customFormat="false" ht="15.8" hidden="false" customHeight="false" outlineLevel="0" collapsed="false">
      <c r="A51" s="0" t="s">
        <v>7</v>
      </c>
      <c r="B51" s="0" t="s">
        <v>52</v>
      </c>
      <c r="C51" s="0" t="s">
        <v>35</v>
      </c>
      <c r="D51" s="0" t="s">
        <v>34</v>
      </c>
      <c r="E51" s="0" t="str">
        <f aca="false">VLOOKUP(A51,Nomenclature!$D$1:$E$9,2,0)</f>
        <v>01</v>
      </c>
      <c r="F51" s="0" t="str">
        <f aca="false">VLOOKUP(B51,Nomenclature!$J$1:$K$97,2,0)</f>
        <v>84</v>
      </c>
      <c r="G51" s="0" t="str">
        <f aca="false">VLOOKUP(C51,Nomenclature!$M$1:$N$21,2,0)</f>
        <v>21</v>
      </c>
      <c r="H51" s="0" t="str">
        <f aca="false">VLOOKUP(D51,Nomenclature!$O$25:$P$31,2,0)</f>
        <v>06</v>
      </c>
      <c r="I51" s="1" t="str">
        <f aca="false">CONCATENATE(E51,F51)</f>
        <v>0184</v>
      </c>
      <c r="J51" s="0" t="str">
        <f aca="false">CONCATENATE(E51,F51,G51,H51)</f>
        <v>01842106</v>
      </c>
      <c r="K51" s="0" t="n">
        <v>20.7203685453816</v>
      </c>
      <c r="L51" s="0" t="n">
        <v>25</v>
      </c>
      <c r="M51" s="0" t="n">
        <v>99.671901868229</v>
      </c>
      <c r="N51" s="0" t="n">
        <v>0.783196289871566</v>
      </c>
      <c r="O51" s="0" t="n">
        <v>9.99400359784131E-005</v>
      </c>
      <c r="P51" s="4" t="n">
        <f aca="false">VLOOKUP(D51,'paramètres CI'!$A$1:$B$6,2,0)</f>
        <v>0.0424847883250769</v>
      </c>
      <c r="Q51" s="17" t="n">
        <f aca="false">M51*P51/N51</f>
        <v>5.40674120599315</v>
      </c>
      <c r="R51" s="9" t="n">
        <f aca="false">1/(1+0.04)*(1 - (1/(1+0.04))^L51)/(1-1/(1+0.04))</f>
        <v>15.6220799436509</v>
      </c>
      <c r="S51" s="17" t="n">
        <f aca="false">K51/R51</f>
        <v>1.32635146024859</v>
      </c>
      <c r="T51" s="17" t="n">
        <f aca="false">Q51+S51</f>
        <v>6.73309266624174</v>
      </c>
      <c r="U51" s="0" t="n">
        <f aca="false">T51 + Z51</f>
        <v>3.7704187939022</v>
      </c>
      <c r="V51" s="4" t="str">
        <f aca="false">VLOOKUP(I51,'CI ref gaz'!$I$1:$AM$97,1,0)</f>
        <v>0184</v>
      </c>
      <c r="W51" s="0" t="n">
        <f aca="false">VLOOKUP(I51,'CI ref gaz'!$I$1:$AM$97,14,0)</f>
        <v>-2</v>
      </c>
      <c r="X51" s="1" t="n">
        <f aca="false">VLOOKUP(I51,'CI ref gaz'!$I$1:$AM$97,13,0)</f>
        <v>1.31168072758542</v>
      </c>
      <c r="Y51" s="2" t="n">
        <f aca="false">VLOOKUP(I51,'CI ref gaz'!$I$1:$AM$97,7,0)</f>
        <v>0.465833946357787</v>
      </c>
      <c r="Z51" s="17" t="n">
        <f aca="false">X51*(O51/Y51)^(-1/8)-T51</f>
        <v>-2.96267387233954</v>
      </c>
      <c r="AA51" s="17" t="n">
        <f aca="false">Z51^2</f>
        <v>8.77743647384335</v>
      </c>
      <c r="AB51" s="18" t="n">
        <f aca="false">Z51/U51</f>
        <v>-0.785767850810364</v>
      </c>
      <c r="AC51" s="17" t="n">
        <f aca="false">U51^-('paramètres CI'!$B$19)</f>
        <v>2.44840505675219E-005</v>
      </c>
      <c r="AD51" s="4" t="n">
        <f aca="false">SUMIFS($AC$2:$AC$1250,$I$2:$I$1250,V51)</f>
        <v>0.244987409978623</v>
      </c>
      <c r="AE51" s="4" t="n">
        <f aca="false">AC51/AD51</f>
        <v>9.99400359784133E-005</v>
      </c>
      <c r="AF51" s="17" t="n">
        <f aca="false">AE51-O51</f>
        <v>0</v>
      </c>
      <c r="AG51" s="4" t="n">
        <f aca="false">VLOOKUP(I51,BesoinU!$F$1:$L$99,3,0)</f>
        <v>40.5480806641338</v>
      </c>
      <c r="AH51" s="19" t="n">
        <f aca="false">VLOOKUP(J51,bibliRdtCHauff!$G$2:$K$1398,4,0)</f>
        <v>21.7582289466402</v>
      </c>
      <c r="AI51" s="19" t="n">
        <f aca="false">VLOOKUP(J51,bibliRdtCHauff!$G$2:$K$1398,3,0)</f>
        <v>0.781967175895465</v>
      </c>
      <c r="AJ51" s="4" t="n">
        <f aca="false">VLOOKUP(D51,'paramètres CI'!$A$1:$C$6,3)</f>
        <v>0.0591</v>
      </c>
      <c r="AK51" s="4" t="n">
        <f aca="false">AJ51*AG51/AI51</f>
        <v>3.0645679781969</v>
      </c>
      <c r="AL51" s="4" t="n">
        <f aca="false">AK51+AH51/R51</f>
        <v>4.4573549198284</v>
      </c>
      <c r="AM51" s="4" t="n">
        <f aca="false">AL51+Z51</f>
        <v>1.49468104748886</v>
      </c>
      <c r="AN51" s="4" t="n">
        <f aca="false">AM51^-'paramètres CI'!$B$19</f>
        <v>0.0401431805087287</v>
      </c>
      <c r="AO51" s="4" t="n">
        <f aca="false">SUMIFS($AN$2:$AN$1250,$I$2:$I$1250,V51)</f>
        <v>15385336.3393187</v>
      </c>
      <c r="AP51" s="5" t="n">
        <f aca="false">AN51/AO51</f>
        <v>2.60918446131976E-009</v>
      </c>
      <c r="AQ51" s="6" t="n">
        <f aca="false">AP51-O51</f>
        <v>-9.99374267939518E-005</v>
      </c>
      <c r="AR51" s="20" t="n">
        <f aca="false">VLOOKUP(I51,entreesparc!$A$13:$H$110,8,0)*AP51</f>
        <v>0.00151906742066957</v>
      </c>
      <c r="AS51" s="7" t="n">
        <f aca="false">M51*AJ51/AI51+AH51/R51</f>
        <v>8.92585173257587</v>
      </c>
      <c r="AT51" s="4" t="n">
        <f aca="false">AS51+Z51</f>
        <v>5.96317786023633</v>
      </c>
      <c r="AU51" s="4" t="n">
        <f aca="false">AT51^-'paramètres CI'!$B$19</f>
        <v>6.25428829034822E-007</v>
      </c>
      <c r="AV51" s="4" t="n">
        <f aca="false">SUMIFS($AU$2:$AU$1250,$I$2:$I$1250,V51)</f>
        <v>0.0323341429000372</v>
      </c>
      <c r="AW51" s="5" t="n">
        <f aca="false">AU51/AV51</f>
        <v>1.93426753561513E-005</v>
      </c>
      <c r="AX51" s="7" t="n">
        <f aca="false">SUMIFS($AP$2:$AP$1250,$I$2:$I$1250,V51)</f>
        <v>1</v>
      </c>
    </row>
    <row r="52" customFormat="false" ht="15.8" hidden="false" customHeight="false" outlineLevel="0" collapsed="false">
      <c r="A52" s="0" t="s">
        <v>7</v>
      </c>
      <c r="B52" s="0" t="s">
        <v>52</v>
      </c>
      <c r="C52" s="0" t="s">
        <v>36</v>
      </c>
      <c r="D52" s="0" t="s">
        <v>37</v>
      </c>
      <c r="E52" s="0" t="str">
        <f aca="false">VLOOKUP(A52,Nomenclature!$D$1:$E$9,2,0)</f>
        <v>01</v>
      </c>
      <c r="F52" s="0" t="str">
        <f aca="false">VLOOKUP(B52,Nomenclature!$J$1:$K$97,2,0)</f>
        <v>84</v>
      </c>
      <c r="G52" s="0" t="str">
        <f aca="false">VLOOKUP(C52,Nomenclature!$M$1:$N$21,2,0)</f>
        <v>23</v>
      </c>
      <c r="H52" s="0" t="str">
        <f aca="false">VLOOKUP(D52,Nomenclature!$O$25:$P$31,2,0)</f>
        <v>03</v>
      </c>
      <c r="I52" s="1" t="str">
        <f aca="false">CONCATENATE(E52,F52)</f>
        <v>0184</v>
      </c>
      <c r="J52" s="0" t="str">
        <f aca="false">CONCATENATE(E52,F52,G52,H52)</f>
        <v>01842303</v>
      </c>
      <c r="K52" s="0" t="n">
        <v>5.28716353710751</v>
      </c>
      <c r="L52" s="0" t="n">
        <v>20</v>
      </c>
      <c r="M52" s="0" t="n">
        <v>94.3121489494089</v>
      </c>
      <c r="N52" s="0" t="n">
        <v>0.725259074191673</v>
      </c>
      <c r="O52" s="0" t="n">
        <v>9.99400359784131E-005</v>
      </c>
      <c r="P52" s="4" t="n">
        <f aca="false">VLOOKUP(D52,'paramètres CI'!$A$1:$B$6,2,0)</f>
        <v>0.0385046990211696</v>
      </c>
      <c r="Q52" s="17" t="n">
        <f aca="false">M52*P52/N52</f>
        <v>5.00712233540008</v>
      </c>
      <c r="R52" s="9" t="n">
        <f aca="false">1/(1+0.04)*(1 - (1/(1+0.04))^L52)/(1-1/(1+0.04))</f>
        <v>13.5903263449677</v>
      </c>
      <c r="S52" s="17" t="n">
        <f aca="false">K52/R52</f>
        <v>0.389038747334075</v>
      </c>
      <c r="T52" s="17" t="n">
        <f aca="false">Q52+S52</f>
        <v>5.39616108273415</v>
      </c>
      <c r="U52" s="0" t="n">
        <f aca="false">T52 + Z52</f>
        <v>3.7704187939022</v>
      </c>
      <c r="V52" s="4" t="str">
        <f aca="false">VLOOKUP(I52,'CI ref gaz'!$I$1:$AM$97,1,0)</f>
        <v>0184</v>
      </c>
      <c r="W52" s="0" t="n">
        <f aca="false">VLOOKUP(I52,'CI ref gaz'!$I$1:$AM$97,14,0)</f>
        <v>-2</v>
      </c>
      <c r="X52" s="1" t="n">
        <f aca="false">VLOOKUP(I52,'CI ref gaz'!$I$1:$AM$97,13,0)</f>
        <v>1.31168072758542</v>
      </c>
      <c r="Y52" s="2" t="n">
        <f aca="false">VLOOKUP(I52,'CI ref gaz'!$I$1:$AM$97,7,0)</f>
        <v>0.465833946357787</v>
      </c>
      <c r="Z52" s="17" t="n">
        <f aca="false">X52*(O52/Y52)^(-1/8)-T52</f>
        <v>-1.62574228883195</v>
      </c>
      <c r="AA52" s="17" t="n">
        <f aca="false">Z52^2</f>
        <v>2.64303798969654</v>
      </c>
      <c r="AB52" s="18" t="n">
        <f aca="false">Z52/U52</f>
        <v>-0.431183477936514</v>
      </c>
      <c r="AC52" s="17" t="n">
        <f aca="false">U52^-('paramètres CI'!$B$19)</f>
        <v>2.44840505675219E-005</v>
      </c>
      <c r="AD52" s="4" t="n">
        <f aca="false">SUMIFS($AC$2:$AC$1250,$I$2:$I$1250,V52)</f>
        <v>0.244987409978623</v>
      </c>
      <c r="AE52" s="4" t="n">
        <f aca="false">AC52/AD52</f>
        <v>9.99400359784133E-005</v>
      </c>
      <c r="AF52" s="17" t="n">
        <f aca="false">AE52-O52</f>
        <v>0</v>
      </c>
      <c r="AG52" s="4" t="n">
        <f aca="false">VLOOKUP(I52,BesoinU!$F$1:$L$99,3,0)</f>
        <v>40.5480806641338</v>
      </c>
      <c r="AH52" s="19" t="n">
        <f aca="false">VLOOKUP(J52,bibliRdtCHauff!$G$2:$K$1398,4,0)</f>
        <v>5.45907670666335</v>
      </c>
      <c r="AI52" s="19" t="n">
        <f aca="false">VLOOKUP(J52,bibliRdtCHauff!$G$2:$K$1398,3,0)</f>
        <v>0.725241125903443</v>
      </c>
      <c r="AJ52" s="4" t="n">
        <f aca="false">VLOOKUP(D52,'paramètres CI'!$A$1:$C$6,3)</f>
        <v>0.0763929293534506</v>
      </c>
      <c r="AK52" s="4" t="n">
        <f aca="false">AJ52*AG52/AI52</f>
        <v>4.2711128078051</v>
      </c>
      <c r="AL52" s="4" t="n">
        <f aca="false">AK52+AH52/R52</f>
        <v>4.67280122705964</v>
      </c>
      <c r="AM52" s="4" t="n">
        <f aca="false">AL52+Z52</f>
        <v>3.04705893822769</v>
      </c>
      <c r="AN52" s="4" t="n">
        <f aca="false">AM52^-'paramètres CI'!$B$19</f>
        <v>0.000134571521376106</v>
      </c>
      <c r="AO52" s="4" t="n">
        <f aca="false">SUMIFS($AN$2:$AN$1250,$I$2:$I$1250,V52)</f>
        <v>15385336.3393187</v>
      </c>
      <c r="AP52" s="5" t="n">
        <f aca="false">AN52/AO52</f>
        <v>8.74673899927652E-012</v>
      </c>
      <c r="AQ52" s="6" t="n">
        <f aca="false">AP52-O52</f>
        <v>-9.99400272316741E-005</v>
      </c>
      <c r="AR52" s="20" t="n">
        <f aca="false">VLOOKUP(I52,entreesparc!$A$13:$H$110,8,0)*AP52</f>
        <v>5.09235220731778E-006</v>
      </c>
      <c r="AS52" s="7" t="n">
        <f aca="false">M52*AJ52/AI52+AH52/R52</f>
        <v>10.3360138105362</v>
      </c>
      <c r="AT52" s="4" t="n">
        <f aca="false">AS52+Z52</f>
        <v>8.71027152170429</v>
      </c>
      <c r="AU52" s="4" t="n">
        <f aca="false">AT52^-'paramètres CI'!$B$19</f>
        <v>3.01818915032962E-008</v>
      </c>
      <c r="AV52" s="4" t="n">
        <f aca="false">SUMIFS($AU$2:$AU$1250,$I$2:$I$1250,V52)</f>
        <v>0.0323341429000372</v>
      </c>
      <c r="AW52" s="5" t="n">
        <f aca="false">AU52/AV52</f>
        <v>9.33437190421443E-007</v>
      </c>
      <c r="AX52" s="7" t="n">
        <f aca="false">SUMIFS($AP$2:$AP$1250,$I$2:$I$1250,V52)</f>
        <v>1</v>
      </c>
    </row>
    <row r="53" customFormat="false" ht="15.8" hidden="false" customHeight="false" outlineLevel="0" collapsed="false">
      <c r="A53" s="0" t="s">
        <v>7</v>
      </c>
      <c r="B53" s="0" t="s">
        <v>52</v>
      </c>
      <c r="C53" s="0" t="s">
        <v>38</v>
      </c>
      <c r="D53" s="0" t="s">
        <v>39</v>
      </c>
      <c r="E53" s="0" t="str">
        <f aca="false">VLOOKUP(A53,Nomenclature!$D$1:$E$9,2,0)</f>
        <v>01</v>
      </c>
      <c r="F53" s="0" t="str">
        <f aca="false">VLOOKUP(B53,Nomenclature!$J$1:$K$97,2,0)</f>
        <v>84</v>
      </c>
      <c r="G53" s="0" t="str">
        <f aca="false">VLOOKUP(C53,Nomenclature!$M$1:$N$21,2,0)</f>
        <v>24</v>
      </c>
      <c r="H53" s="0" t="str">
        <f aca="false">VLOOKUP(D53,Nomenclature!$O$25:$P$31,2,0)</f>
        <v>04</v>
      </c>
      <c r="I53" s="1" t="str">
        <f aca="false">CONCATENATE(E53,F53)</f>
        <v>0184</v>
      </c>
      <c r="J53" s="0" t="str">
        <f aca="false">CONCATENATE(E53,F53,G53,H53)</f>
        <v>01842404</v>
      </c>
      <c r="K53" s="0" t="n">
        <v>4.11741849491161</v>
      </c>
      <c r="L53" s="0" t="n">
        <v>20</v>
      </c>
      <c r="M53" s="0" t="n">
        <v>94.1059497707279</v>
      </c>
      <c r="N53" s="0" t="n">
        <v>0.957312129966055</v>
      </c>
      <c r="O53" s="0" t="n">
        <v>9.99400359784131E-005</v>
      </c>
      <c r="P53" s="4" t="n">
        <f aca="false">VLOOKUP(D53,'paramètres CI'!$A$1:$B$6,2,0)</f>
        <v>0.022045059962018</v>
      </c>
      <c r="Q53" s="17" t="n">
        <f aca="false">M53*P53/N53</f>
        <v>2.16707930521251</v>
      </c>
      <c r="R53" s="9" t="n">
        <f aca="false">1/(1+0.04)*(1 - (1/(1+0.04))^L53)/(1-1/(1+0.04))</f>
        <v>13.5903263449677</v>
      </c>
      <c r="S53" s="17" t="n">
        <f aca="false">K53/R53</f>
        <v>0.302966859691065</v>
      </c>
      <c r="T53" s="17" t="n">
        <f aca="false">Q53+S53</f>
        <v>2.47004616490357</v>
      </c>
      <c r="U53" s="0" t="n">
        <f aca="false">T53 + Z53</f>
        <v>3.7704187939022</v>
      </c>
      <c r="V53" s="4" t="str">
        <f aca="false">VLOOKUP(I53,'CI ref gaz'!$I$1:$AM$97,1,0)</f>
        <v>0184</v>
      </c>
      <c r="W53" s="0" t="n">
        <f aca="false">VLOOKUP(I53,'CI ref gaz'!$I$1:$AM$97,14,0)</f>
        <v>-2</v>
      </c>
      <c r="X53" s="1" t="n">
        <f aca="false">VLOOKUP(I53,'CI ref gaz'!$I$1:$AM$97,13,0)</f>
        <v>1.31168072758542</v>
      </c>
      <c r="Y53" s="2" t="n">
        <f aca="false">VLOOKUP(I53,'CI ref gaz'!$I$1:$AM$97,7,0)</f>
        <v>0.465833946357787</v>
      </c>
      <c r="Z53" s="17" t="n">
        <f aca="false">X53*(O53/Y53)^(-1/8)-T53</f>
        <v>1.30037262899863</v>
      </c>
      <c r="AA53" s="17" t="n">
        <f aca="false">Z53^2</f>
        <v>1.6909689742488</v>
      </c>
      <c r="AB53" s="18" t="n">
        <f aca="false">Z53/U53</f>
        <v>0.344888114578063</v>
      </c>
      <c r="AC53" s="17" t="n">
        <f aca="false">U53^-('paramètres CI'!$B$19)</f>
        <v>2.44840505675219E-005</v>
      </c>
      <c r="AD53" s="4" t="n">
        <f aca="false">SUMIFS($AC$2:$AC$1250,$I$2:$I$1250,V53)</f>
        <v>0.244987409978623</v>
      </c>
      <c r="AE53" s="4" t="n">
        <f aca="false">AC53/AD53</f>
        <v>9.99400359784133E-005</v>
      </c>
      <c r="AF53" s="17" t="n">
        <f aca="false">AE53-O53</f>
        <v>0</v>
      </c>
      <c r="AG53" s="4" t="n">
        <f aca="false">VLOOKUP(I53,BesoinU!$F$1:$L$99,3,0)</f>
        <v>40.5480806641338</v>
      </c>
      <c r="AH53" s="19" t="n">
        <f aca="false">VLOOKUP(J53,bibliRdtCHauff!$G$2:$K$1398,4,0)</f>
        <v>4.08649314475903</v>
      </c>
      <c r="AI53" s="19" t="n">
        <f aca="false">VLOOKUP(J53,bibliRdtCHauff!$G$2:$K$1398,3,0)</f>
        <v>0.957310572513649</v>
      </c>
      <c r="AJ53" s="4" t="n">
        <f aca="false">VLOOKUP(D53,'paramètres CI'!$A$1:$C$6,3)</f>
        <v>0.0386719666666667</v>
      </c>
      <c r="AK53" s="4" t="n">
        <f aca="false">AJ53*AG53/AI53</f>
        <v>1.63799927511856</v>
      </c>
      <c r="AL53" s="4" t="n">
        <f aca="false">AK53+AH53/R53</f>
        <v>1.93869059341588</v>
      </c>
      <c r="AM53" s="4" t="n">
        <f aca="false">AL53+Z53</f>
        <v>3.2390632224145</v>
      </c>
      <c r="AN53" s="4" t="n">
        <f aca="false">AM53^-'paramètres CI'!$B$19</f>
        <v>8.25362247668075E-005</v>
      </c>
      <c r="AO53" s="4" t="n">
        <f aca="false">SUMIFS($AN$2:$AN$1250,$I$2:$I$1250,V53)</f>
        <v>15385336.3393187</v>
      </c>
      <c r="AP53" s="5" t="n">
        <f aca="false">AN53/AO53</f>
        <v>5.36460321350779E-012</v>
      </c>
      <c r="AQ53" s="6" t="n">
        <f aca="false">AP53-O53</f>
        <v>-9.99400306138099E-005</v>
      </c>
      <c r="AR53" s="20" t="n">
        <f aca="false">VLOOKUP(I53,entreesparc!$A$13:$H$110,8,0)*AP53</f>
        <v>3.12327245822129E-006</v>
      </c>
      <c r="AS53" s="7" t="n">
        <f aca="false">M53*AJ53/AI53+AH53/R53</f>
        <v>4.10223938133901</v>
      </c>
      <c r="AT53" s="4" t="n">
        <f aca="false">AS53+Z53</f>
        <v>5.40261201033763</v>
      </c>
      <c r="AU53" s="4" t="n">
        <f aca="false">AT53^-'paramètres CI'!$B$19</f>
        <v>1.37774791444548E-006</v>
      </c>
      <c r="AV53" s="4" t="n">
        <f aca="false">SUMIFS($AU$2:$AU$1250,$I$2:$I$1250,V53)</f>
        <v>0.0323341429000372</v>
      </c>
      <c r="AW53" s="5" t="n">
        <f aca="false">AU53/AV53</f>
        <v>4.26096933728803E-005</v>
      </c>
      <c r="AX53" s="7" t="n">
        <f aca="false">SUMIFS($AP$2:$AP$1250,$I$2:$I$1250,V53)</f>
        <v>1</v>
      </c>
    </row>
    <row r="54" customFormat="false" ht="15.8" hidden="false" customHeight="false" outlineLevel="0" collapsed="false">
      <c r="A54" s="0" t="s">
        <v>7</v>
      </c>
      <c r="B54" s="0" t="s">
        <v>52</v>
      </c>
      <c r="C54" s="0" t="s">
        <v>40</v>
      </c>
      <c r="D54" s="0" t="s">
        <v>37</v>
      </c>
      <c r="E54" s="0" t="str">
        <f aca="false">VLOOKUP(A54,Nomenclature!$D$1:$E$9,2,0)</f>
        <v>01</v>
      </c>
      <c r="F54" s="0" t="str">
        <f aca="false">VLOOKUP(B54,Nomenclature!$J$1:$K$97,2,0)</f>
        <v>84</v>
      </c>
      <c r="G54" s="0" t="str">
        <f aca="false">VLOOKUP(C54,Nomenclature!$M$1:$N$21,2,0)</f>
        <v>03</v>
      </c>
      <c r="H54" s="0" t="str">
        <f aca="false">VLOOKUP(D54,Nomenclature!$O$25:$P$31,2,0)</f>
        <v>03</v>
      </c>
      <c r="I54" s="1" t="str">
        <f aca="false">CONCATENATE(E54,F54)</f>
        <v>0184</v>
      </c>
      <c r="J54" s="0" t="str">
        <f aca="false">CONCATENATE(E54,F54,G54,H54)</f>
        <v>01840303</v>
      </c>
      <c r="K54" s="0" t="n">
        <v>4.229730829686</v>
      </c>
      <c r="L54" s="0" t="n">
        <v>20</v>
      </c>
      <c r="M54" s="0" t="n">
        <v>94.3121489494089</v>
      </c>
      <c r="N54" s="0" t="n">
        <v>0.512052005741341</v>
      </c>
      <c r="O54" s="0" t="n">
        <v>0.0352432999626002</v>
      </c>
      <c r="P54" s="4" t="n">
        <f aca="false">VLOOKUP(D54,'paramètres CI'!$A$1:$B$6,2,0)</f>
        <v>0.0385046990211696</v>
      </c>
      <c r="Q54" s="17" t="n">
        <f aca="false">M54*P54/N54</f>
        <v>7.09197673013532</v>
      </c>
      <c r="R54" s="9" t="n">
        <f aca="false">1/(1+0.04)*(1 - (1/(1+0.04))^L54)/(1-1/(1+0.04))</f>
        <v>13.5903263449677</v>
      </c>
      <c r="S54" s="17" t="n">
        <f aca="false">K54/R54</f>
        <v>0.31123099786726</v>
      </c>
      <c r="T54" s="17" t="n">
        <f aca="false">Q54+S54</f>
        <v>7.40320772800258</v>
      </c>
      <c r="U54" s="0" t="n">
        <f aca="false">T54 + Z54</f>
        <v>1.81122522683171</v>
      </c>
      <c r="V54" s="4" t="str">
        <f aca="false">VLOOKUP(I54,'CI ref gaz'!$I$1:$AM$97,1,0)</f>
        <v>0184</v>
      </c>
      <c r="W54" s="0" t="n">
        <f aca="false">VLOOKUP(I54,'CI ref gaz'!$I$1:$AM$97,14,0)</f>
        <v>-2</v>
      </c>
      <c r="X54" s="1" t="n">
        <f aca="false">VLOOKUP(I54,'CI ref gaz'!$I$1:$AM$97,13,0)</f>
        <v>1.31168072758542</v>
      </c>
      <c r="Y54" s="2" t="n">
        <f aca="false">VLOOKUP(I54,'CI ref gaz'!$I$1:$AM$97,7,0)</f>
        <v>0.465833946357787</v>
      </c>
      <c r="Z54" s="17" t="n">
        <f aca="false">X54*(O54/Y54)^(-1/8)-T54</f>
        <v>-5.59198250117086</v>
      </c>
      <c r="AA54" s="17" t="n">
        <f aca="false">Z54^2</f>
        <v>31.2702682934011</v>
      </c>
      <c r="AB54" s="18" t="n">
        <f aca="false">Z54/U54</f>
        <v>-3.08740316683455</v>
      </c>
      <c r="AC54" s="17" t="n">
        <f aca="false">U54^-('paramètres CI'!$B$19)</f>
        <v>0.00863416477693714</v>
      </c>
      <c r="AD54" s="4" t="n">
        <f aca="false">SUMIFS($AC$2:$AC$1250,$I$2:$I$1250,V54)</f>
        <v>0.244987409978623</v>
      </c>
      <c r="AE54" s="4" t="n">
        <f aca="false">AC54/AD54</f>
        <v>0.0352432999626003</v>
      </c>
      <c r="AF54" s="17" t="n">
        <f aca="false">AE54-O54</f>
        <v>0</v>
      </c>
      <c r="AG54" s="4" t="n">
        <f aca="false">VLOOKUP(I54,BesoinU!$F$1:$L$99,3,0)</f>
        <v>40.5480806641338</v>
      </c>
      <c r="AH54" s="19" t="n">
        <f aca="false">VLOOKUP(J54,bibliRdtCHauff!$G$2:$K$1398,4,0)</f>
        <v>4.58562443359722</v>
      </c>
      <c r="AI54" s="19" t="n">
        <f aca="false">VLOOKUP(J54,bibliRdtCHauff!$G$2:$K$1398,3,0)</f>
        <v>0.554689829773762</v>
      </c>
      <c r="AJ54" s="4" t="n">
        <f aca="false">VLOOKUP(D54,'paramètres CI'!$A$1:$C$6,3)</f>
        <v>0.0763929293534506</v>
      </c>
      <c r="AK54" s="4" t="n">
        <f aca="false">AJ54*AG54/AI54</f>
        <v>5.58435813192498</v>
      </c>
      <c r="AL54" s="4" t="n">
        <f aca="false">AK54+AH54/R54</f>
        <v>5.92177640409879</v>
      </c>
      <c r="AM54" s="4" t="n">
        <f aca="false">AL54+Z54</f>
        <v>0.329793902927926</v>
      </c>
      <c r="AN54" s="4" t="n">
        <f aca="false">AM54^-'paramètres CI'!$B$19</f>
        <v>7145.93433627613</v>
      </c>
      <c r="AO54" s="4" t="n">
        <f aca="false">SUMIFS($AN$2:$AN$1250,$I$2:$I$1250,V54)</f>
        <v>15385336.3393187</v>
      </c>
      <c r="AP54" s="5" t="n">
        <f aca="false">AN54/AO54</f>
        <v>0.000464463966121689</v>
      </c>
      <c r="AQ54" s="6" t="n">
        <f aca="false">AP54-O54</f>
        <v>-0.0347788359964785</v>
      </c>
      <c r="AR54" s="20" t="n">
        <f aca="false">VLOOKUP(I54,entreesparc!$A$13:$H$110,8,0)*AP54</f>
        <v>270.410961536064</v>
      </c>
      <c r="AS54" s="7" t="n">
        <f aca="false">M54*AJ54/AI54+AH54/R54</f>
        <v>13.3262652730335</v>
      </c>
      <c r="AT54" s="4" t="n">
        <f aca="false">AS54+Z54</f>
        <v>7.73428277186264</v>
      </c>
      <c r="AU54" s="4" t="n">
        <f aca="false">AT54^-'paramètres CI'!$B$19</f>
        <v>7.80979493213069E-008</v>
      </c>
      <c r="AV54" s="4" t="n">
        <f aca="false">SUMIFS($AU$2:$AU$1250,$I$2:$I$1250,V54)</f>
        <v>0.0323341429000372</v>
      </c>
      <c r="AW54" s="5" t="n">
        <f aca="false">AU54/AV54</f>
        <v>2.41534001883864E-006</v>
      </c>
      <c r="AX54" s="7" t="n">
        <f aca="false">SUMIFS($AP$2:$AP$1250,$I$2:$I$1250,V54)</f>
        <v>1</v>
      </c>
    </row>
    <row r="55" customFormat="false" ht="15.8" hidden="false" customHeight="false" outlineLevel="0" collapsed="false">
      <c r="A55" s="0" t="s">
        <v>7</v>
      </c>
      <c r="B55" s="0" t="s">
        <v>52</v>
      </c>
      <c r="C55" s="0" t="s">
        <v>41</v>
      </c>
      <c r="D55" s="0" t="s">
        <v>39</v>
      </c>
      <c r="E55" s="0" t="str">
        <f aca="false">VLOOKUP(A55,Nomenclature!$D$1:$E$9,2,0)</f>
        <v>01</v>
      </c>
      <c r="F55" s="0" t="str">
        <f aca="false">VLOOKUP(B55,Nomenclature!$J$1:$K$97,2,0)</f>
        <v>84</v>
      </c>
      <c r="G55" s="0" t="str">
        <f aca="false">VLOOKUP(C55,Nomenclature!$M$1:$N$21,2,0)</f>
        <v>04</v>
      </c>
      <c r="H55" s="0" t="str">
        <f aca="false">VLOOKUP(D55,Nomenclature!$O$25:$P$31,2,0)</f>
        <v>04</v>
      </c>
      <c r="I55" s="1" t="str">
        <f aca="false">CONCATENATE(E55,F55)</f>
        <v>0184</v>
      </c>
      <c r="J55" s="0" t="str">
        <f aca="false">CONCATENATE(E55,F55,G55,H55)</f>
        <v>01840404</v>
      </c>
      <c r="K55" s="0" t="n">
        <v>3.29393479592929</v>
      </c>
      <c r="L55" s="0" t="n">
        <v>20</v>
      </c>
      <c r="M55" s="0" t="n">
        <v>94.1059497707279</v>
      </c>
      <c r="N55" s="0" t="n">
        <v>0.675908647578571</v>
      </c>
      <c r="O55" s="0" t="n">
        <v>0.465833946357787</v>
      </c>
      <c r="P55" s="4" t="n">
        <f aca="false">VLOOKUP(D55,'paramètres CI'!$A$1:$B$6,2,0)</f>
        <v>0.022045059962018</v>
      </c>
      <c r="Q55" s="17" t="n">
        <f aca="false">M55*P55/N55</f>
        <v>3.06930723983257</v>
      </c>
      <c r="R55" s="9" t="n">
        <f aca="false">1/(1+0.04)*(1 - (1/(1+0.04))^L55)/(1-1/(1+0.04))</f>
        <v>13.5903263449677</v>
      </c>
      <c r="S55" s="17" t="n">
        <f aca="false">K55/R55</f>
        <v>0.242373487752852</v>
      </c>
      <c r="T55" s="17" t="n">
        <f aca="false">Q55+S55</f>
        <v>3.31168072758542</v>
      </c>
      <c r="U55" s="0" t="n">
        <f aca="false">T55 + Z55</f>
        <v>1.31168072758542</v>
      </c>
      <c r="V55" s="4" t="str">
        <f aca="false">VLOOKUP(I55,'CI ref gaz'!$I$1:$AM$97,1,0)</f>
        <v>0184</v>
      </c>
      <c r="W55" s="0" t="n">
        <f aca="false">VLOOKUP(I55,'CI ref gaz'!$I$1:$AM$97,14,0)</f>
        <v>-2</v>
      </c>
      <c r="X55" s="1" t="n">
        <f aca="false">VLOOKUP(I55,'CI ref gaz'!$I$1:$AM$97,13,0)</f>
        <v>1.31168072758542</v>
      </c>
      <c r="Y55" s="2" t="n">
        <f aca="false">VLOOKUP(I55,'CI ref gaz'!$I$1:$AM$97,7,0)</f>
        <v>0.465833946357787</v>
      </c>
      <c r="Z55" s="17" t="n">
        <f aca="false">X55*(O55/Y55)^(-1/8)-T55</f>
        <v>-2</v>
      </c>
      <c r="AA55" s="17" t="n">
        <f aca="false">Z55^2</f>
        <v>4</v>
      </c>
      <c r="AB55" s="18" t="n">
        <f aca="false">Z55/U55</f>
        <v>-1.52476129132557</v>
      </c>
      <c r="AC55" s="17" t="n">
        <f aca="false">U55^-('paramètres CI'!$B$19)</f>
        <v>0.114123451998315</v>
      </c>
      <c r="AD55" s="4" t="n">
        <f aca="false">SUMIFS($AC$2:$AC$1250,$I$2:$I$1250,V55)</f>
        <v>0.244987409978623</v>
      </c>
      <c r="AE55" s="4" t="n">
        <f aca="false">AC55/AD55</f>
        <v>0.465833946357787</v>
      </c>
      <c r="AF55" s="17" t="n">
        <f aca="false">AE55-O55</f>
        <v>0</v>
      </c>
      <c r="AG55" s="4" t="n">
        <f aca="false">VLOOKUP(I55,BesoinU!$F$1:$L$99,3,0)</f>
        <v>40.5480806641338</v>
      </c>
      <c r="AH55" s="19" t="n">
        <f aca="false">VLOOKUP(J55,bibliRdtCHauff!$G$2:$K$1398,4,0)</f>
        <v>3.43265424159758</v>
      </c>
      <c r="AI55" s="19" t="n">
        <f aca="false">VLOOKUP(J55,bibliRdtCHauff!$G$2:$K$1398,3,0)</f>
        <v>0.732189032565586</v>
      </c>
      <c r="AJ55" s="4" t="n">
        <f aca="false">VLOOKUP(D55,'paramètres CI'!$A$1:$C$6,3)</f>
        <v>0.0386719666666667</v>
      </c>
      <c r="AK55" s="4" t="n">
        <f aca="false">AJ55*AG55/AI55</f>
        <v>2.1416245724771</v>
      </c>
      <c r="AL55" s="4" t="n">
        <f aca="false">AK55+AH55/R55</f>
        <v>2.39420527984684</v>
      </c>
      <c r="AM55" s="4" t="n">
        <f aca="false">AL55+Z55</f>
        <v>0.394205279846842</v>
      </c>
      <c r="AN55" s="4" t="n">
        <f aca="false">AM55^-'paramètres CI'!$B$19</f>
        <v>1714.82776194682</v>
      </c>
      <c r="AO55" s="4" t="n">
        <f aca="false">SUMIFS($AN$2:$AN$1250,$I$2:$I$1250,V55)</f>
        <v>15385336.3393187</v>
      </c>
      <c r="AP55" s="5" t="n">
        <f aca="false">AN55/AO55</f>
        <v>0.000111458581348294</v>
      </c>
      <c r="AQ55" s="6" t="n">
        <f aca="false">AP55-O55</f>
        <v>-0.465722487776439</v>
      </c>
      <c r="AR55" s="20" t="n">
        <f aca="false">VLOOKUP(I55,entreesparc!$A$13:$H$110,8,0)*AP55</f>
        <v>64.8911957702682</v>
      </c>
      <c r="AS55" s="7" t="n">
        <f aca="false">M55*AJ55/AI55+AH55/R55</f>
        <v>5.22296675633396</v>
      </c>
      <c r="AT55" s="4" t="n">
        <f aca="false">AS55+Z55</f>
        <v>3.22296675633396</v>
      </c>
      <c r="AU55" s="4" t="n">
        <f aca="false">AT55^-'paramètres CI'!$B$19</f>
        <v>8.58921338799047E-005</v>
      </c>
      <c r="AV55" s="4" t="n">
        <f aca="false">SUMIFS($AU$2:$AU$1250,$I$2:$I$1250,V55)</f>
        <v>0.0323341429000372</v>
      </c>
      <c r="AW55" s="5" t="n">
        <f aca="false">AU55/AV55</f>
        <v>0.00265639123775277</v>
      </c>
      <c r="AX55" s="7" t="n">
        <f aca="false">SUMIFS($AP$2:$AP$1250,$I$2:$I$1250,V55)</f>
        <v>1</v>
      </c>
    </row>
    <row r="56" customFormat="false" ht="15.8" hidden="false" customHeight="false" outlineLevel="0" collapsed="false">
      <c r="A56" s="0" t="s">
        <v>7</v>
      </c>
      <c r="B56" s="0" t="s">
        <v>52</v>
      </c>
      <c r="C56" s="0" t="s">
        <v>45</v>
      </c>
      <c r="D56" s="0" t="s">
        <v>43</v>
      </c>
      <c r="E56" s="0" t="str">
        <f aca="false">VLOOKUP(A56,Nomenclature!$D$1:$E$9,2,0)</f>
        <v>01</v>
      </c>
      <c r="F56" s="0" t="str">
        <f aca="false">VLOOKUP(B56,Nomenclature!$J$1:$K$97,2,0)</f>
        <v>84</v>
      </c>
      <c r="G56" s="0" t="str">
        <f aca="false">VLOOKUP(C56,Nomenclature!$M$1:$N$21,2,0)</f>
        <v>06</v>
      </c>
      <c r="H56" s="0" t="str">
        <f aca="false">VLOOKUP(D56,Nomenclature!$O$25:$P$31,2,0)</f>
        <v>02</v>
      </c>
      <c r="I56" s="1" t="str">
        <f aca="false">CONCATENATE(E56,F56)</f>
        <v>0184</v>
      </c>
      <c r="J56" s="0" t="str">
        <f aca="false">CONCATENATE(E56,F56,G56,H56)</f>
        <v>01840602</v>
      </c>
      <c r="K56" s="0" t="n">
        <v>10</v>
      </c>
      <c r="L56" s="0" t="n">
        <v>13</v>
      </c>
      <c r="M56" s="0" t="n">
        <v>84.3001089202288</v>
      </c>
      <c r="N56" s="0" t="n">
        <v>0.9</v>
      </c>
      <c r="O56" s="0" t="n">
        <v>0.120354272970061</v>
      </c>
      <c r="P56" s="4" t="n">
        <f aca="false">VLOOKUP(D56,'paramètres CI'!$A$1:$B$6,2,0)</f>
        <v>0.0935912806596305</v>
      </c>
      <c r="Q56" s="17" t="n">
        <f aca="false">M56*P56/N56</f>
        <v>8.76639461510061</v>
      </c>
      <c r="R56" s="9" t="n">
        <f aca="false">1/(1+0.04)*(1 - (1/(1+0.04))^L56)/(1-1/(1+0.04))</f>
        <v>9.98564784663304</v>
      </c>
      <c r="S56" s="17" t="n">
        <f aca="false">K56/R56</f>
        <v>1.00143727814033</v>
      </c>
      <c r="T56" s="17" t="n">
        <f aca="false">Q56+S56</f>
        <v>9.76783189324094</v>
      </c>
      <c r="U56" s="0" t="n">
        <f aca="false">T56 + Z56</f>
        <v>1.55345737053445</v>
      </c>
      <c r="V56" s="4" t="str">
        <f aca="false">VLOOKUP(I56,'CI ref gaz'!$I$1:$AM$97,1,0)</f>
        <v>0184</v>
      </c>
      <c r="W56" s="0" t="n">
        <f aca="false">VLOOKUP(I56,'CI ref gaz'!$I$1:$AM$97,14,0)</f>
        <v>-2</v>
      </c>
      <c r="X56" s="1" t="n">
        <f aca="false">VLOOKUP(I56,'CI ref gaz'!$I$1:$AM$97,13,0)</f>
        <v>1.31168072758542</v>
      </c>
      <c r="Y56" s="2" t="n">
        <f aca="false">VLOOKUP(I56,'CI ref gaz'!$I$1:$AM$97,7,0)</f>
        <v>0.465833946357787</v>
      </c>
      <c r="Z56" s="17" t="n">
        <f aca="false">X56*(O56/Y56)^(-1/8)-T56</f>
        <v>-8.21437452270649</v>
      </c>
      <c r="AA56" s="17" t="n">
        <f aca="false">Z56^2</f>
        <v>67.4759487992896</v>
      </c>
      <c r="AB56" s="18" t="n">
        <f aca="false">Z56/U56</f>
        <v>-5.28780169865907</v>
      </c>
      <c r="AC56" s="17" t="n">
        <f aca="false">U56^-('paramètres CI'!$B$19)</f>
        <v>0.0294852816147955</v>
      </c>
      <c r="AD56" s="4" t="n">
        <f aca="false">SUMIFS($AC$2:$AC$1250,$I$2:$I$1250,V56)</f>
        <v>0.244987409978623</v>
      </c>
      <c r="AE56" s="4" t="n">
        <f aca="false">AC56/AD56</f>
        <v>0.120354272970061</v>
      </c>
      <c r="AF56" s="17" t="n">
        <f aca="false">AE56-O56</f>
        <v>0</v>
      </c>
      <c r="AG56" s="4" t="n">
        <f aca="false">VLOOKUP(I56,BesoinU!$F$1:$L$99,3,0)</f>
        <v>40.5480806641338</v>
      </c>
      <c r="AH56" s="19" t="n">
        <f aca="false">VLOOKUP(J56,bibliRdtCHauff!$G$2:$K$1398,4,0)</f>
        <v>10.4</v>
      </c>
      <c r="AI56" s="19" t="n">
        <f aca="false">VLOOKUP(J56,bibliRdtCHauff!$G$2:$K$1398,3,0)</f>
        <v>0.92</v>
      </c>
      <c r="AJ56" s="4" t="n">
        <f aca="false">VLOOKUP(D56,'paramètres CI'!$A$1:$C$6,3)</f>
        <v>0.09847</v>
      </c>
      <c r="AK56" s="4" t="n">
        <f aca="false">AJ56*AG56/AI56</f>
        <v>4.33996685108397</v>
      </c>
      <c r="AL56" s="4" t="n">
        <f aca="false">AK56+AH56/R56</f>
        <v>5.38146162034991</v>
      </c>
      <c r="AM56" s="4" t="n">
        <f aca="false">AL56+Z56</f>
        <v>-2.83291290235658</v>
      </c>
      <c r="AN56" s="4" t="n">
        <f aca="false">AM56^-'paramètres CI'!$B$19</f>
        <v>0.00024106503374484</v>
      </c>
      <c r="AO56" s="4" t="n">
        <f aca="false">SUMIFS($AN$2:$AN$1250,$I$2:$I$1250,V56)</f>
        <v>15385336.3393187</v>
      </c>
      <c r="AP56" s="5" t="n">
        <f aca="false">AN56/AO56</f>
        <v>1.56684929356256E-011</v>
      </c>
      <c r="AQ56" s="6" t="n">
        <f aca="false">AP56-O56</f>
        <v>-0.120354272954393</v>
      </c>
      <c r="AR56" s="20" t="n">
        <f aca="false">VLOOKUP(I56,entreesparc!$A$13:$H$110,8,0)*AP56</f>
        <v>9.12219795202256E-006</v>
      </c>
      <c r="AS56" s="7" t="n">
        <f aca="false">M56*AJ56/AI56+AH56/R56</f>
        <v>10.0643553403256</v>
      </c>
      <c r="AT56" s="4" t="n">
        <f aca="false">AS56+Z56</f>
        <v>1.84998081761915</v>
      </c>
      <c r="AU56" s="4" t="n">
        <f aca="false">AT56^-'paramètres CI'!$B$19</f>
        <v>0.00728890345875531</v>
      </c>
      <c r="AV56" s="4" t="n">
        <f aca="false">SUMIFS($AU$2:$AU$1250,$I$2:$I$1250,V56)</f>
        <v>0.0323341429000372</v>
      </c>
      <c r="AW56" s="5" t="n">
        <f aca="false">AU56/AV56</f>
        <v>0.225424359671118</v>
      </c>
      <c r="AX56" s="7" t="n">
        <f aca="false">SUMIFS($AP$2:$AP$1250,$I$2:$I$1250,V56)</f>
        <v>1</v>
      </c>
    </row>
    <row r="57" customFormat="false" ht="15.8" hidden="false" customHeight="false" outlineLevel="0" collapsed="false">
      <c r="A57" s="0" t="s">
        <v>7</v>
      </c>
      <c r="B57" s="0" t="s">
        <v>52</v>
      </c>
      <c r="C57" s="0" t="s">
        <v>46</v>
      </c>
      <c r="D57" s="0" t="s">
        <v>43</v>
      </c>
      <c r="E57" s="0" t="str">
        <f aca="false">VLOOKUP(A57,Nomenclature!$D$1:$E$9,2,0)</f>
        <v>01</v>
      </c>
      <c r="F57" s="0" t="str">
        <f aca="false">VLOOKUP(B57,Nomenclature!$J$1:$K$97,2,0)</f>
        <v>84</v>
      </c>
      <c r="G57" s="0" t="str">
        <f aca="false">VLOOKUP(C57,Nomenclature!$M$1:$N$21,2,0)</f>
        <v>26</v>
      </c>
      <c r="H57" s="0" t="str">
        <f aca="false">VLOOKUP(D57,Nomenclature!$O$25:$P$31,2,0)</f>
        <v>02</v>
      </c>
      <c r="I57" s="1" t="str">
        <f aca="false">CONCATENATE(E57,F57)</f>
        <v>0184</v>
      </c>
      <c r="J57" s="0" t="str">
        <f aca="false">CONCATENATE(E57,F57,G57,H57)</f>
        <v>01842602</v>
      </c>
      <c r="K57" s="0" t="n">
        <v>12</v>
      </c>
      <c r="L57" s="0" t="n">
        <v>13</v>
      </c>
      <c r="M57" s="0" t="n">
        <v>84.3001089202288</v>
      </c>
      <c r="N57" s="0" t="n">
        <v>1</v>
      </c>
      <c r="O57" s="0" t="n">
        <v>9.99400359784131E-005</v>
      </c>
      <c r="P57" s="4" t="n">
        <f aca="false">VLOOKUP(D57,'paramètres CI'!$A$1:$B$6,2,0)</f>
        <v>0.0935912806596305</v>
      </c>
      <c r="Q57" s="17" t="n">
        <f aca="false">M57*P57/N57</f>
        <v>7.88975515359055</v>
      </c>
      <c r="R57" s="9" t="n">
        <f aca="false">1/(1+0.04)*(1 - (1/(1+0.04))^L57)/(1-1/(1+0.04))</f>
        <v>9.98564784663304</v>
      </c>
      <c r="S57" s="17" t="n">
        <f aca="false">K57/R57</f>
        <v>1.20172473376839</v>
      </c>
      <c r="T57" s="17" t="n">
        <f aca="false">Q57+S57</f>
        <v>9.09147988735894</v>
      </c>
      <c r="U57" s="0" t="n">
        <f aca="false">T57 + Z57</f>
        <v>3.7704187939022</v>
      </c>
      <c r="V57" s="4" t="str">
        <f aca="false">VLOOKUP(I57,'CI ref gaz'!$I$1:$AM$97,1,0)</f>
        <v>0184</v>
      </c>
      <c r="W57" s="0" t="n">
        <f aca="false">VLOOKUP(I57,'CI ref gaz'!$I$1:$AM$97,14,0)</f>
        <v>-2</v>
      </c>
      <c r="X57" s="1" t="n">
        <f aca="false">VLOOKUP(I57,'CI ref gaz'!$I$1:$AM$97,13,0)</f>
        <v>1.31168072758542</v>
      </c>
      <c r="Y57" s="2" t="n">
        <f aca="false">VLOOKUP(I57,'CI ref gaz'!$I$1:$AM$97,7,0)</f>
        <v>0.465833946357787</v>
      </c>
      <c r="Z57" s="17" t="n">
        <f aca="false">X57*(O57/Y57)^(-1/8)-T57</f>
        <v>-5.32106109345674</v>
      </c>
      <c r="AA57" s="17" t="n">
        <f aca="false">Z57^2</f>
        <v>28.313691160299</v>
      </c>
      <c r="AB57" s="18" t="n">
        <f aca="false">Z57/U57</f>
        <v>-1.41126526901</v>
      </c>
      <c r="AC57" s="17" t="n">
        <f aca="false">U57^-('paramètres CI'!$B$19)</f>
        <v>2.44840505675219E-005</v>
      </c>
      <c r="AD57" s="4" t="n">
        <f aca="false">SUMIFS($AC$2:$AC$1250,$I$2:$I$1250,V57)</f>
        <v>0.244987409978623</v>
      </c>
      <c r="AE57" s="4" t="n">
        <f aca="false">AC57/AD57</f>
        <v>9.99400359784134E-005</v>
      </c>
      <c r="AF57" s="17" t="n">
        <f aca="false">AE57-O57</f>
        <v>0</v>
      </c>
      <c r="AG57" s="4" t="n">
        <f aca="false">VLOOKUP(I57,BesoinU!$F$1:$L$99,3,0)</f>
        <v>40.5480806641338</v>
      </c>
      <c r="AH57" s="19" t="n">
        <f aca="false">VLOOKUP(J57,bibliRdtCHauff!$G$2:$K$1398,4,0)</f>
        <v>12</v>
      </c>
      <c r="AI57" s="19" t="n">
        <f aca="false">VLOOKUP(J57,bibliRdtCHauff!$G$2:$K$1398,3,0)</f>
        <v>1</v>
      </c>
      <c r="AJ57" s="4" t="n">
        <f aca="false">VLOOKUP(D57,'paramètres CI'!$A$1:$C$6,3)</f>
        <v>0.09847</v>
      </c>
      <c r="AK57" s="4" t="n">
        <f aca="false">AJ57*AG57/AI57</f>
        <v>3.99276950299726</v>
      </c>
      <c r="AL57" s="4" t="n">
        <f aca="false">AK57+AH57/R57</f>
        <v>5.19449423676565</v>
      </c>
      <c r="AM57" s="4" t="n">
        <f aca="false">AL57+Z57</f>
        <v>-0.126566856691093</v>
      </c>
      <c r="AN57" s="4" t="n">
        <f aca="false">AM57^-'paramètres CI'!$B$19</f>
        <v>15185882.8181165</v>
      </c>
      <c r="AO57" s="4" t="n">
        <f aca="false">SUMIFS($AN$2:$AN$1250,$I$2:$I$1250,V57)</f>
        <v>15385336.3393187</v>
      </c>
      <c r="AP57" s="5" t="n">
        <f aca="false">AN57/AO57</f>
        <v>0.987036128635515</v>
      </c>
      <c r="AQ57" s="6" t="n">
        <f aca="false">AP57-O57</f>
        <v>0.986936188599537</v>
      </c>
      <c r="AR57" s="20" t="n">
        <f aca="false">VLOOKUP(I57,entreesparc!$A$13:$H$110,8,0)*AP57</f>
        <v>574652.520073505</v>
      </c>
      <c r="AS57" s="7" t="n">
        <f aca="false">M57*AJ57/AI57+AH57/R57</f>
        <v>9.50275645914332</v>
      </c>
      <c r="AT57" s="4" t="n">
        <f aca="false">AS57+Z57</f>
        <v>4.18169536568658</v>
      </c>
      <c r="AU57" s="4" t="n">
        <f aca="false">AT57^-'paramètres CI'!$B$19</f>
        <v>1.06950019459975E-005</v>
      </c>
      <c r="AV57" s="4" t="n">
        <f aca="false">SUMIFS($AU$2:$AU$1250,$I$2:$I$1250,V57)</f>
        <v>0.0323341429000372</v>
      </c>
      <c r="AW57" s="5" t="n">
        <f aca="false">AU57/AV57</f>
        <v>0.000330764974320231</v>
      </c>
      <c r="AX57" s="7" t="n">
        <f aca="false">SUMIFS($AP$2:$AP$1250,$I$2:$I$1250,V57)</f>
        <v>1</v>
      </c>
    </row>
    <row r="58" customFormat="false" ht="15.8" hidden="false" customHeight="false" outlineLevel="0" collapsed="false">
      <c r="A58" s="0" t="s">
        <v>7</v>
      </c>
      <c r="B58" s="0" t="s">
        <v>52</v>
      </c>
      <c r="C58" s="0" t="s">
        <v>48</v>
      </c>
      <c r="D58" s="0" t="s">
        <v>43</v>
      </c>
      <c r="E58" s="0" t="str">
        <f aca="false">VLOOKUP(A58,Nomenclature!$D$1:$E$9,2,0)</f>
        <v>01</v>
      </c>
      <c r="F58" s="0" t="str">
        <f aca="false">VLOOKUP(B58,Nomenclature!$J$1:$K$97,2,0)</f>
        <v>84</v>
      </c>
      <c r="G58" s="0" t="str">
        <f aca="false">VLOOKUP(C58,Nomenclature!$M$1:$N$21,2,0)</f>
        <v>09</v>
      </c>
      <c r="H58" s="0" t="str">
        <f aca="false">VLOOKUP(D58,Nomenclature!$O$25:$P$31,2,0)</f>
        <v>02</v>
      </c>
      <c r="I58" s="1" t="str">
        <f aca="false">CONCATENATE(E58,F58)</f>
        <v>0184</v>
      </c>
      <c r="J58" s="0" t="str">
        <f aca="false">CONCATENATE(E58,F58,G58,H58)</f>
        <v>01840902</v>
      </c>
      <c r="K58" s="0" t="n">
        <v>46.5155903775818</v>
      </c>
      <c r="L58" s="0" t="n">
        <v>20</v>
      </c>
      <c r="M58" s="0" t="n">
        <v>94.543658040392</v>
      </c>
      <c r="N58" s="0" t="n">
        <v>2.83163023255814</v>
      </c>
      <c r="O58" s="0" t="n">
        <v>0.278617657334375</v>
      </c>
      <c r="P58" s="4" t="n">
        <f aca="false">VLOOKUP(D58,'paramètres CI'!$A$1:$B$6,2,0)</f>
        <v>0.0935912806596305</v>
      </c>
      <c r="Q58" s="17" t="n">
        <f aca="false">M58*P58/N58</f>
        <v>3.12486493911057</v>
      </c>
      <c r="R58" s="9" t="n">
        <f aca="false">1/(1+0.04)*(1 - (1/(1+0.04))^L58)/(1-1/(1+0.04))</f>
        <v>13.5903263449677</v>
      </c>
      <c r="S58" s="17" t="n">
        <f aca="false">K58/R58</f>
        <v>3.422698557552</v>
      </c>
      <c r="T58" s="17" t="n">
        <f aca="false">Q58+S58</f>
        <v>6.54756349666257</v>
      </c>
      <c r="U58" s="0" t="n">
        <f aca="false">T58 + Z58</f>
        <v>1.39872053097169</v>
      </c>
      <c r="V58" s="4" t="str">
        <f aca="false">VLOOKUP(I58,'CI ref gaz'!$I$1:$AM$97,1,0)</f>
        <v>0184</v>
      </c>
      <c r="W58" s="0" t="n">
        <f aca="false">VLOOKUP(I58,'CI ref gaz'!$I$1:$AM$97,14,0)</f>
        <v>-2</v>
      </c>
      <c r="X58" s="1" t="n">
        <f aca="false">VLOOKUP(I58,'CI ref gaz'!$I$1:$AM$97,13,0)</f>
        <v>1.31168072758542</v>
      </c>
      <c r="Y58" s="2" t="n">
        <f aca="false">VLOOKUP(I58,'CI ref gaz'!$I$1:$AM$97,7,0)</f>
        <v>0.465833946357787</v>
      </c>
      <c r="Z58" s="17" t="n">
        <f aca="false">X58*(O58/Y58)^(-1/8)-T58</f>
        <v>-5.14884296569089</v>
      </c>
      <c r="AA58" s="17" t="n">
        <f aca="false">Z58^2</f>
        <v>26.5105838853445</v>
      </c>
      <c r="AB58" s="18" t="n">
        <f aca="false">Z58/U58</f>
        <v>-3.681109164898</v>
      </c>
      <c r="AC58" s="17" t="n">
        <f aca="false">U58^-('paramètres CI'!$B$19)</f>
        <v>0.0682578182446599</v>
      </c>
      <c r="AD58" s="4" t="n">
        <f aca="false">SUMIFS($AC$2:$AC$1250,$I$2:$I$1250,V58)</f>
        <v>0.244987409978623</v>
      </c>
      <c r="AE58" s="4" t="n">
        <f aca="false">AC58/AD58</f>
        <v>0.278617657334375</v>
      </c>
      <c r="AF58" s="17" t="n">
        <f aca="false">AE58-O58</f>
        <v>0</v>
      </c>
      <c r="AG58" s="4" t="n">
        <f aca="false">VLOOKUP(I58,BesoinU!$F$1:$L$99,3,0)</f>
        <v>40.5480806641338</v>
      </c>
      <c r="AH58" s="19" t="n">
        <f aca="false">VLOOKUP(J58,bibliRdtCHauff!$G$2:$K$1398,4,0)</f>
        <v>48.5743693477525</v>
      </c>
      <c r="AI58" s="19" t="n">
        <f aca="false">VLOOKUP(J58,bibliRdtCHauff!$G$2:$K$1398,3,0)</f>
        <v>2.94489544186046</v>
      </c>
      <c r="AJ58" s="4" t="n">
        <f aca="false">VLOOKUP(D58,'paramètres CI'!$A$1:$C$6,3)</f>
        <v>0.09847</v>
      </c>
      <c r="AK58" s="4" t="n">
        <f aca="false">AJ58*AG58/AI58</f>
        <v>1.35582725493126</v>
      </c>
      <c r="AL58" s="4" t="n">
        <f aca="false">AK58+AH58/R58</f>
        <v>4.93001437264819</v>
      </c>
      <c r="AM58" s="4" t="n">
        <f aca="false">AL58+Z58</f>
        <v>-0.218828593042698</v>
      </c>
      <c r="AN58" s="4" t="n">
        <f aca="false">AM58^-'paramètres CI'!$B$19</f>
        <v>190181.143979235</v>
      </c>
      <c r="AO58" s="4" t="n">
        <f aca="false">SUMIFS($AN$2:$AN$1250,$I$2:$I$1250,V58)</f>
        <v>15385336.3393187</v>
      </c>
      <c r="AP58" s="5" t="n">
        <f aca="false">AN58/AO58</f>
        <v>0.0123611950876373</v>
      </c>
      <c r="AQ58" s="6" t="n">
        <f aca="false">AP58-O58</f>
        <v>-0.266256462246738</v>
      </c>
      <c r="AR58" s="20" t="n">
        <f aca="false">VLOOKUP(I58,entreesparc!$A$13:$H$110,8,0)*AP58</f>
        <v>7196.68885682108</v>
      </c>
      <c r="AS58" s="7" t="n">
        <f aca="false">M58*AJ58/AI58+AH58/R58</f>
        <v>6.73549256676741</v>
      </c>
      <c r="AT58" s="4" t="n">
        <f aca="false">AS58+Z58</f>
        <v>1.58664960107652</v>
      </c>
      <c r="AU58" s="4" t="n">
        <f aca="false">AT58^-'paramètres CI'!$B$19</f>
        <v>0.0248972732099989</v>
      </c>
      <c r="AV58" s="4" t="n">
        <f aca="false">SUMIFS($AU$2:$AU$1250,$I$2:$I$1250,V58)</f>
        <v>0.0323341429000372</v>
      </c>
      <c r="AW58" s="5" t="n">
        <f aca="false">AU58/AV58</f>
        <v>0.76999947971314</v>
      </c>
      <c r="AX58" s="7" t="n">
        <f aca="false">SUMIFS($AP$2:$AP$1250,$I$2:$I$1250,V58)</f>
        <v>1</v>
      </c>
    </row>
    <row r="59" customFormat="false" ht="15.8" hidden="false" customHeight="false" outlineLevel="0" collapsed="false">
      <c r="A59" s="0" t="s">
        <v>7</v>
      </c>
      <c r="B59" s="0" t="s">
        <v>52</v>
      </c>
      <c r="C59" s="0" t="s">
        <v>49</v>
      </c>
      <c r="D59" s="0" t="s">
        <v>43</v>
      </c>
      <c r="E59" s="0" t="str">
        <f aca="false">VLOOKUP(A59,Nomenclature!$D$1:$E$9,2,0)</f>
        <v>01</v>
      </c>
      <c r="F59" s="0" t="str">
        <f aca="false">VLOOKUP(B59,Nomenclature!$J$1:$K$97,2,0)</f>
        <v>84</v>
      </c>
      <c r="G59" s="0" t="str">
        <f aca="false">VLOOKUP(C59,Nomenclature!$M$1:$N$21,2,0)</f>
        <v>29</v>
      </c>
      <c r="H59" s="0" t="str">
        <f aca="false">VLOOKUP(D59,Nomenclature!$O$25:$P$31,2,0)</f>
        <v>02</v>
      </c>
      <c r="I59" s="1" t="str">
        <f aca="false">CONCATENATE(E59,F59)</f>
        <v>0184</v>
      </c>
      <c r="J59" s="0" t="str">
        <f aca="false">CONCATENATE(E59,F59,G59,H59)</f>
        <v>01842902</v>
      </c>
      <c r="K59" s="0" t="n">
        <v>58.1444879719772</v>
      </c>
      <c r="L59" s="0" t="n">
        <v>20</v>
      </c>
      <c r="M59" s="0" t="n">
        <v>94.543658040392</v>
      </c>
      <c r="N59" s="0" t="n">
        <v>3.39795627906976</v>
      </c>
      <c r="O59" s="0" t="n">
        <v>9.99400359784131E-005</v>
      </c>
      <c r="P59" s="4" t="n">
        <f aca="false">VLOOKUP(D59,'paramètres CI'!$A$1:$B$6,2,0)</f>
        <v>0.0935912806596305</v>
      </c>
      <c r="Q59" s="17" t="n">
        <f aca="false">M59*P59/N59</f>
        <v>2.60405411592548</v>
      </c>
      <c r="R59" s="9" t="n">
        <f aca="false">1/(1+0.04)*(1 - (1/(1+0.04))^L59)/(1-1/(1+0.04))</f>
        <v>13.5903263449677</v>
      </c>
      <c r="S59" s="17" t="n">
        <f aca="false">K59/R59</f>
        <v>4.27837319694</v>
      </c>
      <c r="T59" s="17" t="n">
        <f aca="false">Q59+S59</f>
        <v>6.88242731286548</v>
      </c>
      <c r="U59" s="0" t="n">
        <f aca="false">T59 + Z59</f>
        <v>3.7704187939022</v>
      </c>
      <c r="V59" s="4" t="str">
        <f aca="false">VLOOKUP(I59,'CI ref gaz'!$I$1:$AM$97,1,0)</f>
        <v>0184</v>
      </c>
      <c r="W59" s="0" t="n">
        <f aca="false">VLOOKUP(I59,'CI ref gaz'!$I$1:$AM$97,14,0)</f>
        <v>-2</v>
      </c>
      <c r="X59" s="1" t="n">
        <f aca="false">VLOOKUP(I59,'CI ref gaz'!$I$1:$AM$97,13,0)</f>
        <v>1.31168072758542</v>
      </c>
      <c r="Y59" s="2" t="n">
        <f aca="false">VLOOKUP(I59,'CI ref gaz'!$I$1:$AM$97,7,0)</f>
        <v>0.465833946357787</v>
      </c>
      <c r="Z59" s="17" t="n">
        <f aca="false">X59*(O59/Y59)^(-1/8)-T59</f>
        <v>-3.11200851896328</v>
      </c>
      <c r="AA59" s="17" t="n">
        <f aca="false">Z59^2</f>
        <v>9.68459702210005</v>
      </c>
      <c r="AB59" s="18" t="n">
        <f aca="false">Z59/U59</f>
        <v>-0.825374763142029</v>
      </c>
      <c r="AC59" s="17" t="n">
        <f aca="false">U59^-('paramètres CI'!$B$19)</f>
        <v>2.44840505675219E-005</v>
      </c>
      <c r="AD59" s="4" t="n">
        <f aca="false">SUMIFS($AC$2:$AC$1250,$I$2:$I$1250,V59)</f>
        <v>0.244987409978623</v>
      </c>
      <c r="AE59" s="4" t="n">
        <f aca="false">AC59/AD59</f>
        <v>9.99400359784133E-005</v>
      </c>
      <c r="AF59" s="17" t="n">
        <f aca="false">AE59-O59</f>
        <v>0</v>
      </c>
      <c r="AG59" s="4" t="n">
        <f aca="false">VLOOKUP(I59,BesoinU!$F$1:$L$99,3,0)</f>
        <v>40.5480806641338</v>
      </c>
      <c r="AH59" s="19" t="n">
        <f aca="false">VLOOKUP(J59,bibliRdtCHauff!$G$2:$K$1398,4,0)</f>
        <v>57.8266301758958</v>
      </c>
      <c r="AI59" s="19" t="n">
        <f aca="false">VLOOKUP(J59,bibliRdtCHauff!$G$2:$K$1398,3,0)</f>
        <v>3.39795627906976</v>
      </c>
      <c r="AJ59" s="4" t="n">
        <f aca="false">VLOOKUP(D59,'paramètres CI'!$A$1:$C$6,3)</f>
        <v>0.09847</v>
      </c>
      <c r="AK59" s="4" t="n">
        <f aca="false">AJ59*AG59/AI59</f>
        <v>1.1750502876071</v>
      </c>
      <c r="AL59" s="4" t="n">
        <f aca="false">AK59+AH59/R59</f>
        <v>5.43003495155581</v>
      </c>
      <c r="AM59" s="4" t="n">
        <f aca="false">AL59+Z59</f>
        <v>2.31802643259253</v>
      </c>
      <c r="AN59" s="4" t="n">
        <f aca="false">AM59^-'paramètres CI'!$B$19</f>
        <v>0.00119964549779879</v>
      </c>
      <c r="AO59" s="4" t="n">
        <f aca="false">SUMIFS($AN$2:$AN$1250,$I$2:$I$1250,V59)</f>
        <v>15385336.3393187</v>
      </c>
      <c r="AP59" s="5" t="n">
        <f aca="false">AN59/AO59</f>
        <v>7.79733033676346E-011</v>
      </c>
      <c r="AQ59" s="6" t="n">
        <f aca="false">AP59-O59</f>
        <v>-9.99399580051097E-005</v>
      </c>
      <c r="AR59" s="20" t="n">
        <f aca="false">VLOOKUP(I59,entreesparc!$A$13:$H$110,8,0)*AP59</f>
        <v>4.53960640129854E-005</v>
      </c>
      <c r="AS59" s="7" t="n">
        <f aca="false">M59*AJ59/AI59+AH59/R59</f>
        <v>6.99478271979247</v>
      </c>
      <c r="AT59" s="4" t="n">
        <f aca="false">AS59+Z59</f>
        <v>3.88277420082919</v>
      </c>
      <c r="AU59" s="4" t="n">
        <f aca="false">AT59^-'paramètres CI'!$B$19</f>
        <v>1.93581084123292E-005</v>
      </c>
      <c r="AV59" s="4" t="n">
        <f aca="false">SUMIFS($AU$2:$AU$1250,$I$2:$I$1250,V59)</f>
        <v>0.0323341429000372</v>
      </c>
      <c r="AW59" s="5" t="n">
        <f aca="false">AU59/AV59</f>
        <v>0.000598689393814331</v>
      </c>
      <c r="AX59" s="7" t="n">
        <f aca="false">SUMIFS($AP$2:$AP$1250,$I$2:$I$1250,V59)</f>
        <v>1</v>
      </c>
    </row>
    <row r="60" customFormat="false" ht="15.8" hidden="false" customHeight="false" outlineLevel="0" collapsed="false">
      <c r="A60" s="0" t="s">
        <v>7</v>
      </c>
      <c r="B60" s="0" t="s">
        <v>53</v>
      </c>
      <c r="C60" s="0" t="s">
        <v>32</v>
      </c>
      <c r="D60" s="0" t="s">
        <v>33</v>
      </c>
      <c r="E60" s="0" t="str">
        <f aca="false">VLOOKUP(A60,Nomenclature!$D$1:$E$9,2,0)</f>
        <v>01</v>
      </c>
      <c r="F60" s="0" t="str">
        <f aca="false">VLOOKUP(B60,Nomenclature!$J$1:$K$97,2,0)</f>
        <v>85</v>
      </c>
      <c r="G60" s="0" t="str">
        <f aca="false">VLOOKUP(C60,Nomenclature!$M$1:$N$21,2,0)</f>
        <v>01</v>
      </c>
      <c r="H60" s="0" t="str">
        <f aca="false">VLOOKUP(D60,Nomenclature!$O$25:$P$31,2,0)</f>
        <v>01</v>
      </c>
      <c r="I60" s="1" t="str">
        <f aca="false">CONCATENATE(E60,F60)</f>
        <v>0185</v>
      </c>
      <c r="J60" s="0" t="str">
        <f aca="false">CONCATENATE(E60,F60,G60,H60)</f>
        <v>01850101</v>
      </c>
      <c r="K60" s="0" t="n">
        <v>19.5135520387433</v>
      </c>
      <c r="L60" s="0" t="n">
        <v>25</v>
      </c>
      <c r="M60" s="0" t="n">
        <v>97.1356885295634</v>
      </c>
      <c r="N60" s="0" t="n">
        <v>0.649001026574308</v>
      </c>
      <c r="O60" s="0" t="n">
        <v>0.0158108850221979</v>
      </c>
      <c r="P60" s="4" t="n">
        <f aca="false">VLOOKUP(D60,'paramètres CI'!$A$1:$B$6,2,0)</f>
        <v>0.033584731604575</v>
      </c>
      <c r="Q60" s="17" t="n">
        <f aca="false">M60*P60/N60</f>
        <v>5.02661150739715</v>
      </c>
      <c r="R60" s="9" t="n">
        <f aca="false">1/(1+0.04)*(1 - (1/(1+0.04))^L60)/(1-1/(1+0.04))</f>
        <v>15.6220799436509</v>
      </c>
      <c r="S60" s="17" t="n">
        <f aca="false">K60/R60</f>
        <v>1.24910076693558</v>
      </c>
      <c r="T60" s="17" t="n">
        <f aca="false">Q60+S60</f>
        <v>6.27571227433273</v>
      </c>
      <c r="U60" s="0" t="n">
        <f aca="false">T60 + Z60</f>
        <v>2.61157096689094</v>
      </c>
      <c r="V60" s="4" t="str">
        <f aca="false">VLOOKUP(I60,'CI ref gaz'!$I$1:$AM$97,1,0)</f>
        <v>0185</v>
      </c>
      <c r="W60" s="0" t="n">
        <f aca="false">VLOOKUP(I60,'CI ref gaz'!$I$1:$AM$97,14,0)</f>
        <v>-2</v>
      </c>
      <c r="X60" s="1" t="n">
        <f aca="false">VLOOKUP(I60,'CI ref gaz'!$I$1:$AM$97,13,0)</f>
        <v>1.71134695509584</v>
      </c>
      <c r="Y60" s="2" t="n">
        <f aca="false">VLOOKUP(I60,'CI ref gaz'!$I$1:$AM$97,7,0)</f>
        <v>0.465014294836305</v>
      </c>
      <c r="Z60" s="17" t="n">
        <f aca="false">X60*(O60/Y60)^(-1/8)-T60</f>
        <v>-3.66414130744179</v>
      </c>
      <c r="AA60" s="17" t="n">
        <f aca="false">Z60^2</f>
        <v>13.4259315209012</v>
      </c>
      <c r="AB60" s="18" t="n">
        <f aca="false">Z60/U60</f>
        <v>-1.40304106374867</v>
      </c>
      <c r="AC60" s="17" t="n">
        <f aca="false">U60^-('paramètres CI'!$B$19)</f>
        <v>0.000462152540888114</v>
      </c>
      <c r="AD60" s="4" t="n">
        <f aca="false">SUMIFS($AC$2:$AC$1250,$I$2:$I$1250,V60)</f>
        <v>0.0292300235084417</v>
      </c>
      <c r="AE60" s="4" t="n">
        <f aca="false">AC60/AD60</f>
        <v>0.0158108850221979</v>
      </c>
      <c r="AF60" s="17" t="n">
        <f aca="false">AE60-O60</f>
        <v>0</v>
      </c>
      <c r="AG60" s="4" t="n">
        <f aca="false">VLOOKUP(I60,BesoinU!$F$1:$L$99,3,0)</f>
        <v>52.8324201605364</v>
      </c>
      <c r="AH60" s="19" t="n">
        <f aca="false">VLOOKUP(J60,bibliRdtCHauff!$G$2:$K$1398,4,0)</f>
        <v>20.4892296406805</v>
      </c>
      <c r="AI60" s="19" t="n">
        <f aca="false">VLOOKUP(J60,bibliRdtCHauff!$G$2:$K$1398,3,0)</f>
        <v>0.674961067637281</v>
      </c>
      <c r="AJ60" s="4" t="n">
        <f aca="false">VLOOKUP(D60,'paramètres CI'!$A$1:$C$6,3)</f>
        <v>0.0509473684210526</v>
      </c>
      <c r="AK60" s="4" t="n">
        <f aca="false">AJ60*AG60/AI60</f>
        <v>3.98789338163898</v>
      </c>
      <c r="AL60" s="4" t="n">
        <f aca="false">AK60+AH60/R60</f>
        <v>5.29944918692135</v>
      </c>
      <c r="AM60" s="4" t="n">
        <f aca="false">AL60+Z60</f>
        <v>1.63530787947955</v>
      </c>
      <c r="AN60" s="4" t="n">
        <f aca="false">AM60^-'paramètres CI'!$B$19</f>
        <v>0.0195525662161423</v>
      </c>
      <c r="AO60" s="4" t="n">
        <f aca="false">SUMIFS($AN$2:$AN$1250,$I$2:$I$1250,V60)</f>
        <v>53932687.3306512</v>
      </c>
      <c r="AP60" s="5" t="n">
        <f aca="false">AN60/AO60</f>
        <v>3.6253647247854E-010</v>
      </c>
      <c r="AQ60" s="6" t="n">
        <f aca="false">AP60-O60</f>
        <v>-0.0158108846596614</v>
      </c>
      <c r="AR60" s="20" t="n">
        <f aca="false">VLOOKUP(I60,entreesparc!$A$13:$H$110,8,0)*AP60</f>
        <v>5.31481047167184E-005</v>
      </c>
      <c r="AS60" s="7" t="n">
        <f aca="false">M60*AJ60/AI60+AH60/R60</f>
        <v>8.64354567496731</v>
      </c>
      <c r="AT60" s="4" t="n">
        <f aca="false">AS60+Z60</f>
        <v>4.97940436752551</v>
      </c>
      <c r="AU60" s="4" t="n">
        <f aca="false">AT60^-'paramètres CI'!$B$19</f>
        <v>2.64594512390859E-006</v>
      </c>
      <c r="AV60" s="4" t="n">
        <f aca="false">SUMIFS($AU$2:$AU$1250,$I$2:$I$1250,V60)</f>
        <v>0.00404895102655895</v>
      </c>
      <c r="AW60" s="5" t="n">
        <f aca="false">AU60/AV60</f>
        <v>0.000653489041125122</v>
      </c>
      <c r="AX60" s="7" t="n">
        <f aca="false">SUMIFS($AP$2:$AP$1250,$I$2:$I$1250,V60)</f>
        <v>1</v>
      </c>
    </row>
    <row r="61" customFormat="false" ht="15.8" hidden="false" customHeight="false" outlineLevel="0" collapsed="false">
      <c r="A61" s="0" t="s">
        <v>7</v>
      </c>
      <c r="B61" s="0" t="s">
        <v>53</v>
      </c>
      <c r="C61" s="0" t="s">
        <v>32</v>
      </c>
      <c r="D61" s="0" t="s">
        <v>34</v>
      </c>
      <c r="E61" s="0" t="str">
        <f aca="false">VLOOKUP(A61,Nomenclature!$D$1:$E$9,2,0)</f>
        <v>01</v>
      </c>
      <c r="F61" s="0" t="str">
        <f aca="false">VLOOKUP(B61,Nomenclature!$J$1:$K$97,2,0)</f>
        <v>85</v>
      </c>
      <c r="G61" s="0" t="str">
        <f aca="false">VLOOKUP(C61,Nomenclature!$M$1:$N$21,2,0)</f>
        <v>01</v>
      </c>
      <c r="H61" s="0" t="str">
        <f aca="false">VLOOKUP(D61,Nomenclature!$O$25:$P$31,2,0)</f>
        <v>06</v>
      </c>
      <c r="I61" s="1" t="str">
        <f aca="false">CONCATENATE(E61,F61)</f>
        <v>0185</v>
      </c>
      <c r="J61" s="0" t="str">
        <f aca="false">CONCATENATE(E61,F61,G61,H61)</f>
        <v>01850106</v>
      </c>
      <c r="K61" s="0" t="n">
        <v>19.8937807000967</v>
      </c>
      <c r="L61" s="0" t="n">
        <v>25</v>
      </c>
      <c r="M61" s="0" t="n">
        <v>105.46649306633</v>
      </c>
      <c r="N61" s="0" t="n">
        <v>0.652381639748828</v>
      </c>
      <c r="O61" s="0" t="n">
        <v>0.092374157720969</v>
      </c>
      <c r="P61" s="4" t="n">
        <f aca="false">VLOOKUP(D61,'paramètres CI'!$A$1:$B$6,2,0)</f>
        <v>0.0424847883250769</v>
      </c>
      <c r="Q61" s="17" t="n">
        <f aca="false">M61*P61/N61</f>
        <v>6.86825220132856</v>
      </c>
      <c r="R61" s="9" t="n">
        <f aca="false">1/(1+0.04)*(1 - (1/(1+0.04))^L61)/(1-1/(1+0.04))</f>
        <v>15.6220799436509</v>
      </c>
      <c r="S61" s="17" t="n">
        <f aca="false">K61/R61</f>
        <v>1.27343994985648</v>
      </c>
      <c r="T61" s="17" t="n">
        <f aca="false">Q61+S61</f>
        <v>8.14169215118504</v>
      </c>
      <c r="U61" s="0" t="n">
        <f aca="false">T61 + Z61</f>
        <v>2.09448639159561</v>
      </c>
      <c r="V61" s="4" t="str">
        <f aca="false">VLOOKUP(I61,'CI ref gaz'!$I$1:$AM$97,1,0)</f>
        <v>0185</v>
      </c>
      <c r="W61" s="0" t="n">
        <f aca="false">VLOOKUP(I61,'CI ref gaz'!$I$1:$AM$97,14,0)</f>
        <v>-2</v>
      </c>
      <c r="X61" s="1" t="n">
        <f aca="false">VLOOKUP(I61,'CI ref gaz'!$I$1:$AM$97,13,0)</f>
        <v>1.71134695509584</v>
      </c>
      <c r="Y61" s="2" t="n">
        <f aca="false">VLOOKUP(I61,'CI ref gaz'!$I$1:$AM$97,7,0)</f>
        <v>0.465014294836305</v>
      </c>
      <c r="Z61" s="17" t="n">
        <f aca="false">X61*(O61/Y61)^(-1/8)-T61</f>
        <v>-6.04720575958943</v>
      </c>
      <c r="AA61" s="17" t="n">
        <f aca="false">Z61^2</f>
        <v>36.5686974988115</v>
      </c>
      <c r="AB61" s="18" t="n">
        <f aca="false">Z61/U61</f>
        <v>-2.88720222000706</v>
      </c>
      <c r="AC61" s="17" t="n">
        <f aca="false">U61^-('paramètres CI'!$B$19)</f>
        <v>0.00270009880175643</v>
      </c>
      <c r="AD61" s="4" t="n">
        <f aca="false">SUMIFS($AC$2:$AC$1250,$I$2:$I$1250,V61)</f>
        <v>0.0292300235084417</v>
      </c>
      <c r="AE61" s="4" t="n">
        <f aca="false">AC61/AD61</f>
        <v>0.092374157720969</v>
      </c>
      <c r="AF61" s="17" t="n">
        <f aca="false">AE61-O61</f>
        <v>0</v>
      </c>
      <c r="AG61" s="4" t="n">
        <f aca="false">VLOOKUP(I61,BesoinU!$F$1:$L$99,3,0)</f>
        <v>52.8324201605364</v>
      </c>
      <c r="AH61" s="19" t="n">
        <f aca="false">VLOOKUP(J61,bibliRdtCHauff!$G$2:$K$1398,4,0)</f>
        <v>20.8884697351015</v>
      </c>
      <c r="AI61" s="19" t="n">
        <f aca="false">VLOOKUP(J61,bibliRdtCHauff!$G$2:$K$1398,3,0)</f>
        <v>0.678476905338781</v>
      </c>
      <c r="AJ61" s="4" t="n">
        <f aca="false">VLOOKUP(D61,'paramètres CI'!$A$1:$C$6,3)</f>
        <v>0.0591</v>
      </c>
      <c r="AK61" s="4" t="n">
        <f aca="false">AJ61*AG61/AI61</f>
        <v>4.60206678653065</v>
      </c>
      <c r="AL61" s="4" t="n">
        <f aca="false">AK61+AH61/R61</f>
        <v>5.93917873387995</v>
      </c>
      <c r="AM61" s="4" t="n">
        <f aca="false">AL61+Z61</f>
        <v>-0.108027025709481</v>
      </c>
      <c r="AN61" s="4" t="n">
        <f aca="false">AM61^-'paramètres CI'!$B$19</f>
        <v>53918853.4747577</v>
      </c>
      <c r="AO61" s="4" t="n">
        <f aca="false">SUMIFS($AN$2:$AN$1250,$I$2:$I$1250,V61)</f>
        <v>53932687.3306512</v>
      </c>
      <c r="AP61" s="5" t="n">
        <f aca="false">AN61/AO61</f>
        <v>0.999743497745465</v>
      </c>
      <c r="AQ61" s="6" t="n">
        <f aca="false">AP61-O61</f>
        <v>0.907369340024496</v>
      </c>
      <c r="AR61" s="20" t="n">
        <f aca="false">VLOOKUP(I61,entreesparc!$A$13:$H$110,8,0)*AP61</f>
        <v>146563.107829598</v>
      </c>
      <c r="AS61" s="7" t="n">
        <f aca="false">M61*AJ61/AI61+AH61/R61</f>
        <v>10.5239681117574</v>
      </c>
      <c r="AT61" s="4" t="n">
        <f aca="false">AS61+Z61</f>
        <v>4.47676235216796</v>
      </c>
      <c r="AU61" s="4" t="n">
        <f aca="false">AT61^-'paramètres CI'!$B$19</f>
        <v>6.19851526918622E-006</v>
      </c>
      <c r="AV61" s="4" t="n">
        <f aca="false">SUMIFS($AU$2:$AU$1250,$I$2:$I$1250,V61)</f>
        <v>0.00404895102655895</v>
      </c>
      <c r="AW61" s="5" t="n">
        <f aca="false">AU61/AV61</f>
        <v>0.00153089410776452</v>
      </c>
      <c r="AX61" s="7" t="n">
        <f aca="false">SUMIFS($AP$2:$AP$1250,$I$2:$I$1250,V61)</f>
        <v>1</v>
      </c>
    </row>
    <row r="62" customFormat="false" ht="15.8" hidden="false" customHeight="false" outlineLevel="0" collapsed="false">
      <c r="A62" s="0" t="s">
        <v>7</v>
      </c>
      <c r="B62" s="0" t="s">
        <v>53</v>
      </c>
      <c r="C62" s="0" t="s">
        <v>35</v>
      </c>
      <c r="D62" s="0" t="s">
        <v>33</v>
      </c>
      <c r="E62" s="0" t="str">
        <f aca="false">VLOOKUP(A62,Nomenclature!$D$1:$E$9,2,0)</f>
        <v>01</v>
      </c>
      <c r="F62" s="0" t="str">
        <f aca="false">VLOOKUP(B62,Nomenclature!$J$1:$K$97,2,0)</f>
        <v>85</v>
      </c>
      <c r="G62" s="0" t="str">
        <f aca="false">VLOOKUP(C62,Nomenclature!$M$1:$N$21,2,0)</f>
        <v>21</v>
      </c>
      <c r="H62" s="0" t="str">
        <f aca="false">VLOOKUP(D62,Nomenclature!$O$25:$P$31,2,0)</f>
        <v>01</v>
      </c>
      <c r="I62" s="1" t="str">
        <f aca="false">CONCATENATE(E62,F62)</f>
        <v>0185</v>
      </c>
      <c r="J62" s="0" t="str">
        <f aca="false">CONCATENATE(E62,F62,G62,H62)</f>
        <v>01852101</v>
      </c>
      <c r="K62" s="0" t="n">
        <v>24.3919400484291</v>
      </c>
      <c r="L62" s="0" t="n">
        <v>25</v>
      </c>
      <c r="M62" s="0" t="n">
        <v>97.1356885295634</v>
      </c>
      <c r="N62" s="0" t="n">
        <v>0.77880123188917</v>
      </c>
      <c r="O62" s="0" t="n">
        <v>9.99400359784132E-005</v>
      </c>
      <c r="P62" s="4" t="n">
        <f aca="false">VLOOKUP(D62,'paramètres CI'!$A$1:$B$6,2,0)</f>
        <v>0.033584731604575</v>
      </c>
      <c r="Q62" s="17" t="n">
        <f aca="false">M62*P62/N62</f>
        <v>4.18884292283096</v>
      </c>
      <c r="R62" s="9" t="n">
        <f aca="false">1/(1+0.04)*(1 - (1/(1+0.04))^L62)/(1-1/(1+0.04))</f>
        <v>15.6220799436509</v>
      </c>
      <c r="S62" s="17" t="n">
        <f aca="false">K62/R62</f>
        <v>1.56137595866948</v>
      </c>
      <c r="T62" s="17" t="n">
        <f aca="false">Q62+S62</f>
        <v>5.75021888150044</v>
      </c>
      <c r="U62" s="0" t="n">
        <f aca="false">T62 + Z62</f>
        <v>4.91817430764292</v>
      </c>
      <c r="V62" s="4" t="str">
        <f aca="false">VLOOKUP(I62,'CI ref gaz'!$I$1:$AM$97,1,0)</f>
        <v>0185</v>
      </c>
      <c r="W62" s="0" t="n">
        <f aca="false">VLOOKUP(I62,'CI ref gaz'!$I$1:$AM$97,14,0)</f>
        <v>-2</v>
      </c>
      <c r="X62" s="1" t="n">
        <f aca="false">VLOOKUP(I62,'CI ref gaz'!$I$1:$AM$97,13,0)</f>
        <v>1.71134695509584</v>
      </c>
      <c r="Y62" s="2" t="n">
        <f aca="false">VLOOKUP(I62,'CI ref gaz'!$I$1:$AM$97,7,0)</f>
        <v>0.465014294836305</v>
      </c>
      <c r="Z62" s="17" t="n">
        <f aca="false">X62*(O62/Y62)^(-1/8)-T62</f>
        <v>-0.832044573857516</v>
      </c>
      <c r="AA62" s="17" t="n">
        <f aca="false">Z62^2</f>
        <v>0.692298172885735</v>
      </c>
      <c r="AB62" s="18" t="n">
        <f aca="false">Z62/U62</f>
        <v>-0.169177528450853</v>
      </c>
      <c r="AC62" s="17" t="n">
        <f aca="false">U62^-('paramètres CI'!$B$19)</f>
        <v>2.92124960108353E-006</v>
      </c>
      <c r="AD62" s="4" t="n">
        <f aca="false">SUMIFS($AC$2:$AC$1250,$I$2:$I$1250,V62)</f>
        <v>0.0292300235084417</v>
      </c>
      <c r="AE62" s="4" t="n">
        <f aca="false">AC62/AD62</f>
        <v>9.99400359784133E-005</v>
      </c>
      <c r="AF62" s="17" t="n">
        <f aca="false">AE62-O62</f>
        <v>0</v>
      </c>
      <c r="AG62" s="4" t="n">
        <f aca="false">VLOOKUP(I62,BesoinU!$F$1:$L$99,3,0)</f>
        <v>52.8324201605364</v>
      </c>
      <c r="AH62" s="19" t="n">
        <f aca="false">VLOOKUP(J62,bibliRdtCHauff!$G$2:$K$1398,4,0)</f>
        <v>24.3919400484291</v>
      </c>
      <c r="AI62" s="19" t="n">
        <f aca="false">VLOOKUP(J62,bibliRdtCHauff!$G$2:$K$1398,3,0)</f>
        <v>0.77880123188917</v>
      </c>
      <c r="AJ62" s="4" t="n">
        <f aca="false">VLOOKUP(D62,'paramètres CI'!$A$1:$C$6,3)</f>
        <v>0.0509473684210526</v>
      </c>
      <c r="AK62" s="4" t="n">
        <f aca="false">AJ62*AG62/AI62</f>
        <v>3.45617426408712</v>
      </c>
      <c r="AL62" s="4" t="n">
        <f aca="false">AK62+AH62/R62</f>
        <v>5.0175502227566</v>
      </c>
      <c r="AM62" s="4" t="n">
        <f aca="false">AL62+Z62</f>
        <v>4.18550564889908</v>
      </c>
      <c r="AN62" s="4" t="n">
        <f aca="false">AM62^-'paramètres CI'!$B$19</f>
        <v>1.06173599427108E-005</v>
      </c>
      <c r="AO62" s="4" t="n">
        <f aca="false">SUMIFS($AN$2:$AN$1250,$I$2:$I$1250,V62)</f>
        <v>53932687.3306512</v>
      </c>
      <c r="AP62" s="5" t="n">
        <f aca="false">AN62/AO62</f>
        <v>1.96863172747498E-013</v>
      </c>
      <c r="AQ62" s="6" t="n">
        <f aca="false">AP62-O62</f>
        <v>-9.994003578155E-005</v>
      </c>
      <c r="AR62" s="20" t="n">
        <f aca="false">VLOOKUP(I62,entreesparc!$A$13:$H$110,8,0)*AP62</f>
        <v>2.88602811422478E-008</v>
      </c>
      <c r="AS62" s="7" t="n">
        <f aca="false">M62*AJ62/AI62+AH62/R62</f>
        <v>7.9157671790631</v>
      </c>
      <c r="AT62" s="4" t="n">
        <f aca="false">AS62+Z62</f>
        <v>7.08372260520558</v>
      </c>
      <c r="AU62" s="4" t="n">
        <f aca="false">AT62^-'paramètres CI'!$B$19</f>
        <v>1.57727576761604E-007</v>
      </c>
      <c r="AV62" s="4" t="n">
        <f aca="false">SUMIFS($AU$2:$AU$1250,$I$2:$I$1250,V62)</f>
        <v>0.00404895102655895</v>
      </c>
      <c r="AW62" s="5" t="n">
        <f aca="false">AU62/AV62</f>
        <v>3.89551702964535E-005</v>
      </c>
      <c r="AX62" s="7" t="n">
        <f aca="false">SUMIFS($AP$2:$AP$1250,$I$2:$I$1250,V62)</f>
        <v>1</v>
      </c>
    </row>
    <row r="63" customFormat="false" ht="15.8" hidden="false" customHeight="false" outlineLevel="0" collapsed="false">
      <c r="A63" s="0" t="s">
        <v>7</v>
      </c>
      <c r="B63" s="0" t="s">
        <v>53</v>
      </c>
      <c r="C63" s="0" t="s">
        <v>35</v>
      </c>
      <c r="D63" s="0" t="s">
        <v>34</v>
      </c>
      <c r="E63" s="0" t="str">
        <f aca="false">VLOOKUP(A63,Nomenclature!$D$1:$E$9,2,0)</f>
        <v>01</v>
      </c>
      <c r="F63" s="0" t="str">
        <f aca="false">VLOOKUP(B63,Nomenclature!$J$1:$K$97,2,0)</f>
        <v>85</v>
      </c>
      <c r="G63" s="0" t="str">
        <f aca="false">VLOOKUP(C63,Nomenclature!$M$1:$N$21,2,0)</f>
        <v>21</v>
      </c>
      <c r="H63" s="0" t="str">
        <f aca="false">VLOOKUP(D63,Nomenclature!$O$25:$P$31,2,0)</f>
        <v>06</v>
      </c>
      <c r="I63" s="1" t="str">
        <f aca="false">CONCATENATE(E63,F63)</f>
        <v>0185</v>
      </c>
      <c r="J63" s="0" t="str">
        <f aca="false">CONCATENATE(E63,F63,G63,H63)</f>
        <v>01852106</v>
      </c>
      <c r="K63" s="0" t="n">
        <v>24.8672258751209</v>
      </c>
      <c r="L63" s="0" t="n">
        <v>25</v>
      </c>
      <c r="M63" s="0" t="n">
        <v>105.46649306633</v>
      </c>
      <c r="N63" s="0" t="n">
        <v>0.782857967698593</v>
      </c>
      <c r="O63" s="0" t="n">
        <v>9.99400359784132E-005</v>
      </c>
      <c r="P63" s="4" t="n">
        <f aca="false">VLOOKUP(D63,'paramètres CI'!$A$1:$B$6,2,0)</f>
        <v>0.0424847883250769</v>
      </c>
      <c r="Q63" s="17" t="n">
        <f aca="false">M63*P63/N63</f>
        <v>5.72354350110714</v>
      </c>
      <c r="R63" s="9" t="n">
        <f aca="false">1/(1+0.04)*(1 - (1/(1+0.04))^L63)/(1-1/(1+0.04))</f>
        <v>15.6220799436509</v>
      </c>
      <c r="S63" s="17" t="n">
        <f aca="false">K63/R63</f>
        <v>1.5917999373206</v>
      </c>
      <c r="T63" s="17" t="n">
        <f aca="false">Q63+S63</f>
        <v>7.31534343842774</v>
      </c>
      <c r="U63" s="0" t="n">
        <f aca="false">T63 + Z63</f>
        <v>4.91817430764292</v>
      </c>
      <c r="V63" s="4" t="str">
        <f aca="false">VLOOKUP(I63,'CI ref gaz'!$I$1:$AM$97,1,0)</f>
        <v>0185</v>
      </c>
      <c r="W63" s="0" t="n">
        <f aca="false">VLOOKUP(I63,'CI ref gaz'!$I$1:$AM$97,14,0)</f>
        <v>-2</v>
      </c>
      <c r="X63" s="1" t="n">
        <f aca="false">VLOOKUP(I63,'CI ref gaz'!$I$1:$AM$97,13,0)</f>
        <v>1.71134695509584</v>
      </c>
      <c r="Y63" s="2" t="n">
        <f aca="false">VLOOKUP(I63,'CI ref gaz'!$I$1:$AM$97,7,0)</f>
        <v>0.465014294836305</v>
      </c>
      <c r="Z63" s="17" t="n">
        <f aca="false">X63*(O63/Y63)^(-1/8)-T63</f>
        <v>-2.39716913078482</v>
      </c>
      <c r="AA63" s="17" t="n">
        <f aca="false">Z63^2</f>
        <v>5.74641984158766</v>
      </c>
      <c r="AB63" s="18" t="n">
        <f aca="false">Z63/U63</f>
        <v>-0.487410364260491</v>
      </c>
      <c r="AC63" s="17" t="n">
        <f aca="false">U63^-('paramètres CI'!$B$19)</f>
        <v>2.92124960108353E-006</v>
      </c>
      <c r="AD63" s="4" t="n">
        <f aca="false">SUMIFS($AC$2:$AC$1250,$I$2:$I$1250,V63)</f>
        <v>0.0292300235084417</v>
      </c>
      <c r="AE63" s="4" t="n">
        <f aca="false">AC63/AD63</f>
        <v>9.99400359784133E-005</v>
      </c>
      <c r="AF63" s="17" t="n">
        <f aca="false">AE63-O63</f>
        <v>0</v>
      </c>
      <c r="AG63" s="4" t="n">
        <f aca="false">VLOOKUP(I63,BesoinU!$F$1:$L$99,3,0)</f>
        <v>52.8324201605364</v>
      </c>
      <c r="AH63" s="19" t="n">
        <f aca="false">VLOOKUP(J63,bibliRdtCHauff!$G$2:$K$1398,4,0)</f>
        <v>24.8672258751209</v>
      </c>
      <c r="AI63" s="19" t="n">
        <f aca="false">VLOOKUP(J63,bibliRdtCHauff!$G$2:$K$1398,3,0)</f>
        <v>0.782857967698593</v>
      </c>
      <c r="AJ63" s="4" t="n">
        <f aca="false">VLOOKUP(D63,'paramètres CI'!$A$1:$C$6,3)</f>
        <v>0.0591</v>
      </c>
      <c r="AK63" s="4" t="n">
        <f aca="false">AJ63*AG63/AI63</f>
        <v>3.9884578816599</v>
      </c>
      <c r="AL63" s="4" t="n">
        <f aca="false">AK63+AH63/R63</f>
        <v>5.5802578189805</v>
      </c>
      <c r="AM63" s="4" t="n">
        <f aca="false">AL63+Z63</f>
        <v>3.18308868819567</v>
      </c>
      <c r="AN63" s="4" t="n">
        <f aca="false">AM63^-'paramètres CI'!$B$19</f>
        <v>9.48877363324955E-005</v>
      </c>
      <c r="AO63" s="4" t="n">
        <f aca="false">SUMIFS($AN$2:$AN$1250,$I$2:$I$1250,V63)</f>
        <v>53932687.3306512</v>
      </c>
      <c r="AP63" s="5" t="n">
        <f aca="false">AN63/AO63</f>
        <v>1.75937341580546E-012</v>
      </c>
      <c r="AQ63" s="6" t="n">
        <f aca="false">AP63-O63</f>
        <v>-9.99400342190398E-005</v>
      </c>
      <c r="AR63" s="20" t="n">
        <f aca="false">VLOOKUP(I63,entreesparc!$A$13:$H$110,8,0)*AP63</f>
        <v>2.57925394098312E-007</v>
      </c>
      <c r="AS63" s="7" t="n">
        <f aca="false">M63*AJ63/AI63+AH63/R63</f>
        <v>9.55374194647428</v>
      </c>
      <c r="AT63" s="4" t="n">
        <f aca="false">AS63+Z63</f>
        <v>7.15657281568946</v>
      </c>
      <c r="AU63" s="4" t="n">
        <f aca="false">AT63^-'paramètres CI'!$B$19</f>
        <v>1.45331328828538E-007</v>
      </c>
      <c r="AV63" s="4" t="n">
        <f aca="false">SUMIFS($AU$2:$AU$1250,$I$2:$I$1250,V63)</f>
        <v>0.00404895102655895</v>
      </c>
      <c r="AW63" s="5" t="n">
        <f aca="false">AU63/AV63</f>
        <v>3.58935753668646E-005</v>
      </c>
      <c r="AX63" s="7" t="n">
        <f aca="false">SUMIFS($AP$2:$AP$1250,$I$2:$I$1250,V63)</f>
        <v>1</v>
      </c>
    </row>
    <row r="64" customFormat="false" ht="15.8" hidden="false" customHeight="false" outlineLevel="0" collapsed="false">
      <c r="A64" s="0" t="s">
        <v>7</v>
      </c>
      <c r="B64" s="0" t="s">
        <v>53</v>
      </c>
      <c r="C64" s="0" t="s">
        <v>36</v>
      </c>
      <c r="D64" s="0" t="s">
        <v>37</v>
      </c>
      <c r="E64" s="0" t="str">
        <f aca="false">VLOOKUP(A64,Nomenclature!$D$1:$E$9,2,0)</f>
        <v>01</v>
      </c>
      <c r="F64" s="0" t="str">
        <f aca="false">VLOOKUP(B64,Nomenclature!$J$1:$K$97,2,0)</f>
        <v>85</v>
      </c>
      <c r="G64" s="0" t="str">
        <f aca="false">VLOOKUP(C64,Nomenclature!$M$1:$N$21,2,0)</f>
        <v>23</v>
      </c>
      <c r="H64" s="0" t="str">
        <f aca="false">VLOOKUP(D64,Nomenclature!$O$25:$P$31,2,0)</f>
        <v>03</v>
      </c>
      <c r="I64" s="1" t="str">
        <f aca="false">CONCATENATE(E64,F64)</f>
        <v>0185</v>
      </c>
      <c r="J64" s="0" t="str">
        <f aca="false">CONCATENATE(E64,F64,G64,H64)</f>
        <v>01852303</v>
      </c>
      <c r="K64" s="0" t="n">
        <v>5.96552431785496</v>
      </c>
      <c r="L64" s="0" t="n">
        <v>20</v>
      </c>
      <c r="M64" s="0" t="n">
        <v>101.952244456307</v>
      </c>
      <c r="N64" s="0" t="n">
        <v>0.725278393136078</v>
      </c>
      <c r="O64" s="0" t="n">
        <v>9.99400359784132E-005</v>
      </c>
      <c r="P64" s="4" t="n">
        <f aca="false">VLOOKUP(D64,'paramètres CI'!$A$1:$B$6,2,0)</f>
        <v>0.0385046990211696</v>
      </c>
      <c r="Q64" s="17" t="n">
        <f aca="false">M64*P64/N64</f>
        <v>5.41259814779326</v>
      </c>
      <c r="R64" s="9" t="n">
        <f aca="false">1/(1+0.04)*(1 - (1/(1+0.04))^L64)/(1-1/(1+0.04))</f>
        <v>13.5903263449677</v>
      </c>
      <c r="S64" s="17" t="n">
        <f aca="false">K64/R64</f>
        <v>0.438953720935768</v>
      </c>
      <c r="T64" s="17" t="n">
        <f aca="false">Q64+S64</f>
        <v>5.85155186872903</v>
      </c>
      <c r="U64" s="0" t="n">
        <f aca="false">T64 + Z64</f>
        <v>4.91817430764292</v>
      </c>
      <c r="V64" s="4" t="str">
        <f aca="false">VLOOKUP(I64,'CI ref gaz'!$I$1:$AM$97,1,0)</f>
        <v>0185</v>
      </c>
      <c r="W64" s="0" t="n">
        <f aca="false">VLOOKUP(I64,'CI ref gaz'!$I$1:$AM$97,14,0)</f>
        <v>-2</v>
      </c>
      <c r="X64" s="1" t="n">
        <f aca="false">VLOOKUP(I64,'CI ref gaz'!$I$1:$AM$97,13,0)</f>
        <v>1.71134695509584</v>
      </c>
      <c r="Y64" s="2" t="n">
        <f aca="false">VLOOKUP(I64,'CI ref gaz'!$I$1:$AM$97,7,0)</f>
        <v>0.465014294836305</v>
      </c>
      <c r="Z64" s="17" t="n">
        <f aca="false">X64*(O64/Y64)^(-1/8)-T64</f>
        <v>-0.933377561086108</v>
      </c>
      <c r="AA64" s="17" t="n">
        <f aca="false">Z64^2</f>
        <v>0.871193671539052</v>
      </c>
      <c r="AB64" s="18" t="n">
        <f aca="false">Z64/U64</f>
        <v>-0.18978130962858</v>
      </c>
      <c r="AC64" s="17" t="n">
        <f aca="false">U64^-('paramètres CI'!$B$19)</f>
        <v>2.92124960108353E-006</v>
      </c>
      <c r="AD64" s="4" t="n">
        <f aca="false">SUMIFS($AC$2:$AC$1250,$I$2:$I$1250,V64)</f>
        <v>0.0292300235084417</v>
      </c>
      <c r="AE64" s="4" t="n">
        <f aca="false">AC64/AD64</f>
        <v>9.99400359784133E-005</v>
      </c>
      <c r="AF64" s="17" t="n">
        <f aca="false">AE64-O64</f>
        <v>0</v>
      </c>
      <c r="AG64" s="4" t="n">
        <f aca="false">VLOOKUP(I64,BesoinU!$F$1:$L$99,3,0)</f>
        <v>52.8324201605364</v>
      </c>
      <c r="AH64" s="19" t="n">
        <f aca="false">VLOOKUP(J64,bibliRdtCHauff!$G$2:$K$1398,4,0)</f>
        <v>5.96552431785496</v>
      </c>
      <c r="AI64" s="19" t="n">
        <f aca="false">VLOOKUP(J64,bibliRdtCHauff!$G$2:$K$1398,3,0)</f>
        <v>0.725278393136078</v>
      </c>
      <c r="AJ64" s="4" t="n">
        <f aca="false">VLOOKUP(D64,'paramètres CI'!$A$1:$C$6,3)</f>
        <v>0.0763929293534506</v>
      </c>
      <c r="AK64" s="4" t="n">
        <f aca="false">AJ64*AG64/AI64</f>
        <v>5.56479191865079</v>
      </c>
      <c r="AL64" s="4" t="n">
        <f aca="false">AK64+AH64/R64</f>
        <v>6.00374563958656</v>
      </c>
      <c r="AM64" s="4" t="n">
        <f aca="false">AL64+Z64</f>
        <v>5.07036807850045</v>
      </c>
      <c r="AN64" s="4" t="n">
        <f aca="false">AM64^-'paramètres CI'!$B$19</f>
        <v>2.28920190505088E-006</v>
      </c>
      <c r="AO64" s="4" t="n">
        <f aca="false">SUMIFS($AN$2:$AN$1250,$I$2:$I$1250,V64)</f>
        <v>53932687.3306512</v>
      </c>
      <c r="AP64" s="5" t="n">
        <f aca="false">AN64/AO64</f>
        <v>4.24455375460195E-014</v>
      </c>
      <c r="AQ64" s="6" t="n">
        <f aca="false">AP64-O64</f>
        <v>-9.99400359359677E-005</v>
      </c>
      <c r="AR64" s="20" t="n">
        <f aca="false">VLOOKUP(I64,entreesparc!$A$13:$H$110,8,0)*AP64</f>
        <v>6.22254599331874E-009</v>
      </c>
      <c r="AS64" s="7" t="n">
        <f aca="false">M64*AJ64/AI64+AH64/R64</f>
        <v>11.1774931312986</v>
      </c>
      <c r="AT64" s="4" t="n">
        <f aca="false">AS64+Z64</f>
        <v>10.2441155702125</v>
      </c>
      <c r="AU64" s="4" t="n">
        <f aca="false">AT64^-'paramètres CI'!$B$19</f>
        <v>8.24525791400469E-009</v>
      </c>
      <c r="AV64" s="4" t="n">
        <f aca="false">SUMIFS($AU$2:$AU$1250,$I$2:$I$1250,V64)</f>
        <v>0.00404895102655895</v>
      </c>
      <c r="AW64" s="5" t="n">
        <f aca="false">AU64/AV64</f>
        <v>2.0363935893322E-006</v>
      </c>
      <c r="AX64" s="7" t="n">
        <f aca="false">SUMIFS($AP$2:$AP$1250,$I$2:$I$1250,V64)</f>
        <v>1</v>
      </c>
    </row>
    <row r="65" customFormat="false" ht="15.8" hidden="false" customHeight="false" outlineLevel="0" collapsed="false">
      <c r="A65" s="0" t="s">
        <v>7</v>
      </c>
      <c r="B65" s="0" t="s">
        <v>53</v>
      </c>
      <c r="C65" s="0" t="s">
        <v>38</v>
      </c>
      <c r="D65" s="0" t="s">
        <v>39</v>
      </c>
      <c r="E65" s="0" t="str">
        <f aca="false">VLOOKUP(A65,Nomenclature!$D$1:$E$9,2,0)</f>
        <v>01</v>
      </c>
      <c r="F65" s="0" t="str">
        <f aca="false">VLOOKUP(B65,Nomenclature!$J$1:$K$97,2,0)</f>
        <v>85</v>
      </c>
      <c r="G65" s="0" t="str">
        <f aca="false">VLOOKUP(C65,Nomenclature!$M$1:$N$21,2,0)</f>
        <v>24</v>
      </c>
      <c r="H65" s="0" t="str">
        <f aca="false">VLOOKUP(D65,Nomenclature!$O$25:$P$31,2,0)</f>
        <v>04</v>
      </c>
      <c r="I65" s="1" t="str">
        <f aca="false">CONCATENATE(E65,F65)</f>
        <v>0185</v>
      </c>
      <c r="J65" s="0" t="str">
        <f aca="false">CONCATENATE(E65,F65,G65,H65)</f>
        <v>01852404</v>
      </c>
      <c r="K65" s="0" t="n">
        <v>4.57382632582496</v>
      </c>
      <c r="L65" s="0" t="n">
        <v>20</v>
      </c>
      <c r="M65" s="0" t="n">
        <v>105.53610566243</v>
      </c>
      <c r="N65" s="0" t="n">
        <v>0.957368830057749</v>
      </c>
      <c r="O65" s="0" t="n">
        <v>9.99400359784132E-005</v>
      </c>
      <c r="P65" s="4" t="n">
        <f aca="false">VLOOKUP(D65,'paramètres CI'!$A$1:$B$6,2,0)</f>
        <v>0.022045059962018</v>
      </c>
      <c r="Q65" s="17" t="n">
        <f aca="false">M65*P65/N65</f>
        <v>2.43014991134169</v>
      </c>
      <c r="R65" s="9" t="n">
        <f aca="false">1/(1+0.04)*(1 - (1/(1+0.04))^L65)/(1-1/(1+0.04))</f>
        <v>13.5903263449677</v>
      </c>
      <c r="S65" s="17" t="n">
        <f aca="false">K65/R65</f>
        <v>0.336550146753362</v>
      </c>
      <c r="T65" s="17" t="n">
        <f aca="false">Q65+S65</f>
        <v>2.76670005809505</v>
      </c>
      <c r="U65" s="0" t="n">
        <f aca="false">T65 + Z65</f>
        <v>4.91817430764292</v>
      </c>
      <c r="V65" s="4" t="str">
        <f aca="false">VLOOKUP(I65,'CI ref gaz'!$I$1:$AM$97,1,0)</f>
        <v>0185</v>
      </c>
      <c r="W65" s="0" t="n">
        <f aca="false">VLOOKUP(I65,'CI ref gaz'!$I$1:$AM$97,14,0)</f>
        <v>-2</v>
      </c>
      <c r="X65" s="1" t="n">
        <f aca="false">VLOOKUP(I65,'CI ref gaz'!$I$1:$AM$97,13,0)</f>
        <v>1.71134695509584</v>
      </c>
      <c r="Y65" s="2" t="n">
        <f aca="false">VLOOKUP(I65,'CI ref gaz'!$I$1:$AM$97,7,0)</f>
        <v>0.465014294836305</v>
      </c>
      <c r="Z65" s="17" t="n">
        <f aca="false">X65*(O65/Y65)^(-1/8)-T65</f>
        <v>2.15147424954787</v>
      </c>
      <c r="AA65" s="17" t="n">
        <f aca="false">Z65^2</f>
        <v>4.62884144646758</v>
      </c>
      <c r="AB65" s="18" t="n">
        <f aca="false">Z65/U65</f>
        <v>0.437453842618886</v>
      </c>
      <c r="AC65" s="17" t="n">
        <f aca="false">U65^-('paramètres CI'!$B$19)</f>
        <v>2.92124960108353E-006</v>
      </c>
      <c r="AD65" s="4" t="n">
        <f aca="false">SUMIFS($AC$2:$AC$1250,$I$2:$I$1250,V65)</f>
        <v>0.0292300235084417</v>
      </c>
      <c r="AE65" s="4" t="n">
        <f aca="false">AC65/AD65</f>
        <v>9.99400359784133E-005</v>
      </c>
      <c r="AF65" s="17" t="n">
        <f aca="false">AE65-O65</f>
        <v>0</v>
      </c>
      <c r="AG65" s="4" t="n">
        <f aca="false">VLOOKUP(I65,BesoinU!$F$1:$L$99,3,0)</f>
        <v>52.8324201605364</v>
      </c>
      <c r="AH65" s="19" t="n">
        <f aca="false">VLOOKUP(J65,bibliRdtCHauff!$G$2:$K$1398,4,0)</f>
        <v>4.57382632582496</v>
      </c>
      <c r="AI65" s="19" t="n">
        <f aca="false">VLOOKUP(J65,bibliRdtCHauff!$G$2:$K$1398,3,0)</f>
        <v>0.957368830057749</v>
      </c>
      <c r="AJ65" s="4" t="n">
        <f aca="false">VLOOKUP(D65,'paramètres CI'!$A$1:$C$6,3)</f>
        <v>0.0386719666666667</v>
      </c>
      <c r="AK65" s="4" t="n">
        <f aca="false">AJ65*AG65/AI65</f>
        <v>2.13411333983408</v>
      </c>
      <c r="AL65" s="4" t="n">
        <f aca="false">AK65+AH65/R65</f>
        <v>2.47066348658745</v>
      </c>
      <c r="AM65" s="4" t="n">
        <f aca="false">AL65+Z65</f>
        <v>4.62213773613532</v>
      </c>
      <c r="AN65" s="4" t="n">
        <f aca="false">AM65^-'paramètres CI'!$B$19</f>
        <v>4.80017351285673E-006</v>
      </c>
      <c r="AO65" s="4" t="n">
        <f aca="false">SUMIFS($AN$2:$AN$1250,$I$2:$I$1250,V65)</f>
        <v>53932687.3306512</v>
      </c>
      <c r="AP65" s="5" t="n">
        <f aca="false">AN65/AO65</f>
        <v>8.90030471396274E-014</v>
      </c>
      <c r="AQ65" s="6" t="n">
        <f aca="false">AP65-O65</f>
        <v>-9.99400358894101E-005</v>
      </c>
      <c r="AR65" s="20" t="n">
        <f aca="false">VLOOKUP(I65,entreesparc!$A$13:$H$110,8,0)*AP65</f>
        <v>1.30479100134234E-008</v>
      </c>
      <c r="AS65" s="7" t="n">
        <f aca="false">M65*AJ65/AI65+AH65/R65</f>
        <v>4.5995767172561</v>
      </c>
      <c r="AT65" s="4" t="n">
        <f aca="false">AS65+Z65</f>
        <v>6.75105096680398</v>
      </c>
      <c r="AU65" s="4" t="n">
        <f aca="false">AT65^-'paramètres CI'!$B$19</f>
        <v>2.31754889999099E-007</v>
      </c>
      <c r="AV65" s="4" t="n">
        <f aca="false">SUMIFS($AU$2:$AU$1250,$I$2:$I$1250,V65)</f>
        <v>0.00404895102655895</v>
      </c>
      <c r="AW65" s="5" t="n">
        <f aca="false">AU65/AV65</f>
        <v>5.72382546686565E-005</v>
      </c>
      <c r="AX65" s="7" t="n">
        <f aca="false">SUMIFS($AP$2:$AP$1250,$I$2:$I$1250,V65)</f>
        <v>1</v>
      </c>
    </row>
    <row r="66" customFormat="false" ht="15.8" hidden="false" customHeight="false" outlineLevel="0" collapsed="false">
      <c r="A66" s="0" t="s">
        <v>7</v>
      </c>
      <c r="B66" s="0" t="s">
        <v>53</v>
      </c>
      <c r="C66" s="0" t="s">
        <v>40</v>
      </c>
      <c r="D66" s="0" t="s">
        <v>37</v>
      </c>
      <c r="E66" s="0" t="str">
        <f aca="false">VLOOKUP(A66,Nomenclature!$D$1:$E$9,2,0)</f>
        <v>01</v>
      </c>
      <c r="F66" s="0" t="str">
        <f aca="false">VLOOKUP(B66,Nomenclature!$J$1:$K$97,2,0)</f>
        <v>85</v>
      </c>
      <c r="G66" s="0" t="str">
        <f aca="false">VLOOKUP(C66,Nomenclature!$M$1:$N$21,2,0)</f>
        <v>03</v>
      </c>
      <c r="H66" s="0" t="str">
        <f aca="false">VLOOKUP(D66,Nomenclature!$O$25:$P$31,2,0)</f>
        <v>03</v>
      </c>
      <c r="I66" s="1" t="str">
        <f aca="false">CONCATENATE(E66,F66)</f>
        <v>0185</v>
      </c>
      <c r="J66" s="0" t="str">
        <f aca="false">CONCATENATE(E66,F66,G66,H66)</f>
        <v>01850303</v>
      </c>
      <c r="K66" s="0" t="n">
        <v>4.77241945428397</v>
      </c>
      <c r="L66" s="0" t="n">
        <v>20</v>
      </c>
      <c r="M66" s="0" t="n">
        <v>101.952244456307</v>
      </c>
      <c r="N66" s="0" t="n">
        <v>0.512052005741341</v>
      </c>
      <c r="O66" s="0" t="n">
        <v>0.0276381992546513</v>
      </c>
      <c r="P66" s="4" t="n">
        <f aca="false">VLOOKUP(D66,'paramètres CI'!$A$1:$B$6,2,0)</f>
        <v>0.0385046990211696</v>
      </c>
      <c r="Q66" s="17" t="n">
        <f aca="false">M66*P66/N66</f>
        <v>7.66648786316016</v>
      </c>
      <c r="R66" s="9" t="n">
        <f aca="false">1/(1+0.04)*(1 - (1/(1+0.04))^L66)/(1-1/(1+0.04))</f>
        <v>13.5903263449677</v>
      </c>
      <c r="S66" s="17" t="n">
        <f aca="false">K66/R66</f>
        <v>0.351162976748615</v>
      </c>
      <c r="T66" s="17" t="n">
        <f aca="false">Q66+S66</f>
        <v>8.01765083990878</v>
      </c>
      <c r="U66" s="0" t="n">
        <f aca="false">T66 + Z66</f>
        <v>2.4354691709261</v>
      </c>
      <c r="V66" s="4" t="str">
        <f aca="false">VLOOKUP(I66,'CI ref gaz'!$I$1:$AM$97,1,0)</f>
        <v>0185</v>
      </c>
      <c r="W66" s="0" t="n">
        <f aca="false">VLOOKUP(I66,'CI ref gaz'!$I$1:$AM$97,14,0)</f>
        <v>-2</v>
      </c>
      <c r="X66" s="1" t="n">
        <f aca="false">VLOOKUP(I66,'CI ref gaz'!$I$1:$AM$97,13,0)</f>
        <v>1.71134695509584</v>
      </c>
      <c r="Y66" s="2" t="n">
        <f aca="false">VLOOKUP(I66,'CI ref gaz'!$I$1:$AM$97,7,0)</f>
        <v>0.465014294836305</v>
      </c>
      <c r="Z66" s="17" t="n">
        <f aca="false">X66*(O66/Y66)^(-1/8)-T66</f>
        <v>-5.58218166898268</v>
      </c>
      <c r="AA66" s="17" t="n">
        <f aca="false">Z66^2</f>
        <v>31.1607521855262</v>
      </c>
      <c r="AB66" s="18" t="n">
        <f aca="false">Z66/U66</f>
        <v>-2.29203544664868</v>
      </c>
      <c r="AC66" s="17" t="n">
        <f aca="false">U66^-('paramètres CI'!$B$19)</f>
        <v>0.000807865213944455</v>
      </c>
      <c r="AD66" s="4" t="n">
        <f aca="false">SUMIFS($AC$2:$AC$1250,$I$2:$I$1250,V66)</f>
        <v>0.0292300235084417</v>
      </c>
      <c r="AE66" s="4" t="n">
        <f aca="false">AC66/AD66</f>
        <v>0.0276381992546513</v>
      </c>
      <c r="AF66" s="17" t="n">
        <f aca="false">AE66-O66</f>
        <v>0</v>
      </c>
      <c r="AG66" s="4" t="n">
        <f aca="false">VLOOKUP(I66,BesoinU!$F$1:$L$99,3,0)</f>
        <v>52.8324201605364</v>
      </c>
      <c r="AH66" s="19" t="n">
        <f aca="false">VLOOKUP(J66,bibliRdtCHauff!$G$2:$K$1398,4,0)</f>
        <v>5.01104042699817</v>
      </c>
      <c r="AI66" s="19" t="n">
        <f aca="false">VLOOKUP(J66,bibliRdtCHauff!$G$2:$K$1398,3,0)</f>
        <v>0.554697283220289</v>
      </c>
      <c r="AJ66" s="4" t="n">
        <f aca="false">VLOOKUP(D66,'paramètres CI'!$A$1:$C$6,3)</f>
        <v>0.0763929293534506</v>
      </c>
      <c r="AK66" s="4" t="n">
        <f aca="false">AJ66*AG66/AI66</f>
        <v>7.27608276259185</v>
      </c>
      <c r="AL66" s="4" t="n">
        <f aca="false">AK66+AH66/R66</f>
        <v>7.6448038881779</v>
      </c>
      <c r="AM66" s="4" t="n">
        <f aca="false">AL66+Z66</f>
        <v>2.06262221919522</v>
      </c>
      <c r="AN66" s="4" t="n">
        <f aca="false">AM66^-'paramètres CI'!$B$19</f>
        <v>0.00305240717451474</v>
      </c>
      <c r="AO66" s="4" t="n">
        <f aca="false">SUMIFS($AN$2:$AN$1250,$I$2:$I$1250,V66)</f>
        <v>53932687.3306512</v>
      </c>
      <c r="AP66" s="5" t="n">
        <f aca="false">AN66/AO66</f>
        <v>5.65966082090626E-011</v>
      </c>
      <c r="AQ66" s="6" t="n">
        <f aca="false">AP66-O66</f>
        <v>-0.0276381991980547</v>
      </c>
      <c r="AR66" s="20" t="n">
        <f aca="false">VLOOKUP(I66,entreesparc!$A$13:$H$110,8,0)*AP66</f>
        <v>8.29710301736441E-006</v>
      </c>
      <c r="AS66" s="7" t="n">
        <f aca="false">M66*AJ66/AI66+AH66/R66</f>
        <v>14.4095878177046</v>
      </c>
      <c r="AT66" s="4" t="n">
        <f aca="false">AS66+Z66</f>
        <v>8.82740614872188</v>
      </c>
      <c r="AU66" s="4" t="n">
        <f aca="false">AT66^-'paramètres CI'!$B$19</f>
        <v>2.71228379124427E-008</v>
      </c>
      <c r="AV66" s="4" t="n">
        <f aca="false">SUMIFS($AU$2:$AU$1250,$I$2:$I$1250,V66)</f>
        <v>0.00404895102655895</v>
      </c>
      <c r="AW66" s="5" t="n">
        <f aca="false">AU66/AV66</f>
        <v>6.69873202578431E-006</v>
      </c>
      <c r="AX66" s="7" t="n">
        <f aca="false">SUMIFS($AP$2:$AP$1250,$I$2:$I$1250,V66)</f>
        <v>1</v>
      </c>
    </row>
    <row r="67" customFormat="false" ht="15.8" hidden="false" customHeight="false" outlineLevel="0" collapsed="false">
      <c r="A67" s="0" t="s">
        <v>7</v>
      </c>
      <c r="B67" s="0" t="s">
        <v>53</v>
      </c>
      <c r="C67" s="0" t="s">
        <v>41</v>
      </c>
      <c r="D67" s="0" t="s">
        <v>39</v>
      </c>
      <c r="E67" s="0" t="str">
        <f aca="false">VLOOKUP(A67,Nomenclature!$D$1:$E$9,2,0)</f>
        <v>01</v>
      </c>
      <c r="F67" s="0" t="str">
        <f aca="false">VLOOKUP(B67,Nomenclature!$J$1:$K$97,2,0)</f>
        <v>85</v>
      </c>
      <c r="G67" s="0" t="str">
        <f aca="false">VLOOKUP(C67,Nomenclature!$M$1:$N$21,2,0)</f>
        <v>04</v>
      </c>
      <c r="H67" s="0" t="str">
        <f aca="false">VLOOKUP(D67,Nomenclature!$O$25:$P$31,2,0)</f>
        <v>04</v>
      </c>
      <c r="I67" s="1" t="str">
        <f aca="false">CONCATENATE(E67,F67)</f>
        <v>0185</v>
      </c>
      <c r="J67" s="0" t="str">
        <f aca="false">CONCATENATE(E67,F67,G67,H67)</f>
        <v>01850404</v>
      </c>
      <c r="K67" s="0" t="n">
        <v>3.65906106065997</v>
      </c>
      <c r="L67" s="0" t="n">
        <v>20</v>
      </c>
      <c r="M67" s="0" t="n">
        <v>105.53610566243</v>
      </c>
      <c r="N67" s="0" t="n">
        <v>0.675908647578571</v>
      </c>
      <c r="O67" s="0" t="n">
        <v>0.465014294836305</v>
      </c>
      <c r="P67" s="4" t="n">
        <f aca="false">VLOOKUP(D67,'paramètres CI'!$A$1:$B$6,2,0)</f>
        <v>0.022045059962018</v>
      </c>
      <c r="Q67" s="17" t="n">
        <f aca="false">M67*P67/N67</f>
        <v>3.44210683769315</v>
      </c>
      <c r="R67" s="9" t="n">
        <f aca="false">1/(1+0.04)*(1 - (1/(1+0.04))^L67)/(1-1/(1+0.04))</f>
        <v>13.5903263449677</v>
      </c>
      <c r="S67" s="17" t="n">
        <f aca="false">K67/R67</f>
        <v>0.26924011740269</v>
      </c>
      <c r="T67" s="17" t="n">
        <f aca="false">Q67+S67</f>
        <v>3.71134695509584</v>
      </c>
      <c r="U67" s="0" t="n">
        <f aca="false">T67 + Z67</f>
        <v>1.71134695509584</v>
      </c>
      <c r="V67" s="4" t="str">
        <f aca="false">VLOOKUP(I67,'CI ref gaz'!$I$1:$AM$97,1,0)</f>
        <v>0185</v>
      </c>
      <c r="W67" s="0" t="n">
        <f aca="false">VLOOKUP(I67,'CI ref gaz'!$I$1:$AM$97,14,0)</f>
        <v>-2</v>
      </c>
      <c r="X67" s="1" t="n">
        <f aca="false">VLOOKUP(I67,'CI ref gaz'!$I$1:$AM$97,13,0)</f>
        <v>1.71134695509584</v>
      </c>
      <c r="Y67" s="2" t="n">
        <f aca="false">VLOOKUP(I67,'CI ref gaz'!$I$1:$AM$97,7,0)</f>
        <v>0.465014294836305</v>
      </c>
      <c r="Z67" s="17" t="n">
        <f aca="false">X67*(O67/Y67)^(-1/8)-T67</f>
        <v>-2</v>
      </c>
      <c r="AA67" s="17" t="n">
        <f aca="false">Z67^2</f>
        <v>4</v>
      </c>
      <c r="AB67" s="18" t="n">
        <f aca="false">Z67/U67</f>
        <v>-1.16867008998067</v>
      </c>
      <c r="AC67" s="17" t="n">
        <f aca="false">U67^-('paramètres CI'!$B$19)</f>
        <v>0.0135923787698267</v>
      </c>
      <c r="AD67" s="4" t="n">
        <f aca="false">SUMIFS($AC$2:$AC$1250,$I$2:$I$1250,V67)</f>
        <v>0.0292300235084417</v>
      </c>
      <c r="AE67" s="4" t="n">
        <f aca="false">AC67/AD67</f>
        <v>0.465014294836306</v>
      </c>
      <c r="AF67" s="17" t="n">
        <f aca="false">AE67-O67</f>
        <v>0</v>
      </c>
      <c r="AG67" s="4" t="n">
        <f aca="false">VLOOKUP(I67,BesoinU!$F$1:$L$99,3,0)</f>
        <v>52.8324201605364</v>
      </c>
      <c r="AH67" s="19" t="n">
        <f aca="false">VLOOKUP(J67,bibliRdtCHauff!$G$2:$K$1398,4,0)</f>
        <v>3.84201411369297</v>
      </c>
      <c r="AI67" s="19" t="n">
        <f aca="false">VLOOKUP(J67,bibliRdtCHauff!$G$2:$K$1398,3,0)</f>
        <v>0.732200684074406</v>
      </c>
      <c r="AJ67" s="4" t="n">
        <f aca="false">VLOOKUP(D67,'paramètres CI'!$A$1:$C$6,3)</f>
        <v>0.0386719666666667</v>
      </c>
      <c r="AK67" s="4" t="n">
        <f aca="false">AJ67*AG67/AI67</f>
        <v>2.79040109604701</v>
      </c>
      <c r="AL67" s="4" t="n">
        <f aca="false">AK67+AH67/R67</f>
        <v>3.07310321931983</v>
      </c>
      <c r="AM67" s="4" t="n">
        <f aca="false">AL67+Z67</f>
        <v>1.07310321931983</v>
      </c>
      <c r="AN67" s="4" t="n">
        <f aca="false">AM67^-'paramètres CI'!$B$19</f>
        <v>0.568680082740226</v>
      </c>
      <c r="AO67" s="4" t="n">
        <f aca="false">SUMIFS($AN$2:$AN$1250,$I$2:$I$1250,V67)</f>
        <v>53932687.3306512</v>
      </c>
      <c r="AP67" s="5" t="n">
        <f aca="false">AN67/AO67</f>
        <v>1.0544256384885E-008</v>
      </c>
      <c r="AQ67" s="6" t="n">
        <f aca="false">AP67-O67</f>
        <v>-0.465014284292049</v>
      </c>
      <c r="AR67" s="20" t="n">
        <f aca="false">VLOOKUP(I67,entreesparc!$A$13:$H$110,8,0)*AP67</f>
        <v>0.00154579548554792</v>
      </c>
      <c r="AS67" s="7" t="n">
        <f aca="false">M67*AJ67/AI67+AH67/R67</f>
        <v>5.85670505590675</v>
      </c>
      <c r="AT67" s="4" t="n">
        <f aca="false">AS67+Z67</f>
        <v>3.85670505590675</v>
      </c>
      <c r="AU67" s="4" t="n">
        <f aca="false">AT67^-'paramètres CI'!$B$19</f>
        <v>2.04300101592812E-005</v>
      </c>
      <c r="AV67" s="4" t="n">
        <f aca="false">SUMIFS($AU$2:$AU$1250,$I$2:$I$1250,V67)</f>
        <v>0.00404895102655895</v>
      </c>
      <c r="AW67" s="5" t="n">
        <f aca="false">AU67/AV67</f>
        <v>0.00504575383235591</v>
      </c>
      <c r="AX67" s="7" t="n">
        <f aca="false">SUMIFS($AP$2:$AP$1250,$I$2:$I$1250,V67)</f>
        <v>1</v>
      </c>
    </row>
    <row r="68" customFormat="false" ht="15.8" hidden="false" customHeight="false" outlineLevel="0" collapsed="false">
      <c r="A68" s="0" t="s">
        <v>7</v>
      </c>
      <c r="B68" s="0" t="s">
        <v>53</v>
      </c>
      <c r="C68" s="0" t="s">
        <v>45</v>
      </c>
      <c r="D68" s="0" t="s">
        <v>43</v>
      </c>
      <c r="E68" s="0" t="str">
        <f aca="false">VLOOKUP(A68,Nomenclature!$D$1:$E$9,2,0)</f>
        <v>01</v>
      </c>
      <c r="F68" s="0" t="str">
        <f aca="false">VLOOKUP(B68,Nomenclature!$J$1:$K$97,2,0)</f>
        <v>85</v>
      </c>
      <c r="G68" s="0" t="str">
        <f aca="false">VLOOKUP(C68,Nomenclature!$M$1:$N$21,2,0)</f>
        <v>06</v>
      </c>
      <c r="H68" s="0" t="str">
        <f aca="false">VLOOKUP(D68,Nomenclature!$O$25:$P$31,2,0)</f>
        <v>02</v>
      </c>
      <c r="I68" s="1" t="str">
        <f aca="false">CONCATENATE(E68,F68)</f>
        <v>0185</v>
      </c>
      <c r="J68" s="0" t="str">
        <f aca="false">CONCATENATE(E68,F68,G68,H68)</f>
        <v>01850602</v>
      </c>
      <c r="K68" s="0" t="n">
        <v>10</v>
      </c>
      <c r="L68" s="0" t="n">
        <v>13</v>
      </c>
      <c r="M68" s="0" t="n">
        <v>99.5689345469583</v>
      </c>
      <c r="N68" s="0" t="n">
        <v>0.9</v>
      </c>
      <c r="O68" s="0" t="n">
        <v>0.100956906184941</v>
      </c>
      <c r="P68" s="4" t="n">
        <f aca="false">VLOOKUP(D68,'paramètres CI'!$A$1:$B$6,2,0)</f>
        <v>0.0935912806596305</v>
      </c>
      <c r="Q68" s="17" t="n">
        <f aca="false">M68*P68/N68</f>
        <v>10.3542045535164</v>
      </c>
      <c r="R68" s="9" t="n">
        <f aca="false">1/(1+0.04)*(1 - (1/(1+0.04))^L68)/(1-1/(1+0.04))</f>
        <v>9.98564784663304</v>
      </c>
      <c r="S68" s="17" t="n">
        <f aca="false">K68/R68</f>
        <v>1.00143727814033</v>
      </c>
      <c r="T68" s="17" t="n">
        <f aca="false">Q68+S68</f>
        <v>11.3556418316567</v>
      </c>
      <c r="U68" s="0" t="n">
        <f aca="false">T68 + Z68</f>
        <v>2.07135410937879</v>
      </c>
      <c r="V68" s="4" t="str">
        <f aca="false">VLOOKUP(I68,'CI ref gaz'!$I$1:$AM$97,1,0)</f>
        <v>0185</v>
      </c>
      <c r="W68" s="0" t="n">
        <f aca="false">VLOOKUP(I68,'CI ref gaz'!$I$1:$AM$97,14,0)</f>
        <v>-2</v>
      </c>
      <c r="X68" s="1" t="n">
        <f aca="false">VLOOKUP(I68,'CI ref gaz'!$I$1:$AM$97,13,0)</f>
        <v>1.71134695509584</v>
      </c>
      <c r="Y68" s="2" t="n">
        <f aca="false">VLOOKUP(I68,'CI ref gaz'!$I$1:$AM$97,7,0)</f>
        <v>0.465014294836305</v>
      </c>
      <c r="Z68" s="17" t="n">
        <f aca="false">X68*(O68/Y68)^(-1/8)-T68</f>
        <v>-9.28428772227792</v>
      </c>
      <c r="AA68" s="17" t="n">
        <f aca="false">Z68^2</f>
        <v>86.1979985100406</v>
      </c>
      <c r="AB68" s="18" t="n">
        <f aca="false">Z68/U68</f>
        <v>-4.48223105853316</v>
      </c>
      <c r="AC68" s="17" t="n">
        <f aca="false">U68^-('paramètres CI'!$B$19)</f>
        <v>0.00295097274112537</v>
      </c>
      <c r="AD68" s="4" t="n">
        <f aca="false">SUMIFS($AC$2:$AC$1250,$I$2:$I$1250,V68)</f>
        <v>0.0292300235084417</v>
      </c>
      <c r="AE68" s="4" t="n">
        <f aca="false">AC68/AD68</f>
        <v>0.100956906184941</v>
      </c>
      <c r="AF68" s="17" t="n">
        <f aca="false">AE68-O68</f>
        <v>0</v>
      </c>
      <c r="AG68" s="4" t="n">
        <f aca="false">VLOOKUP(I68,BesoinU!$F$1:$L$99,3,0)</f>
        <v>52.8324201605364</v>
      </c>
      <c r="AH68" s="19" t="n">
        <f aca="false">VLOOKUP(J68,bibliRdtCHauff!$G$2:$K$1398,4,0)</f>
        <v>10.4</v>
      </c>
      <c r="AI68" s="19" t="n">
        <f aca="false">VLOOKUP(J68,bibliRdtCHauff!$G$2:$K$1398,3,0)</f>
        <v>0.92</v>
      </c>
      <c r="AJ68" s="4" t="n">
        <f aca="false">VLOOKUP(D68,'paramètres CI'!$A$1:$C$6,3)</f>
        <v>0.09847</v>
      </c>
      <c r="AK68" s="4" t="n">
        <f aca="false">AJ68*AG68/AI68</f>
        <v>5.65479175348698</v>
      </c>
      <c r="AL68" s="4" t="n">
        <f aca="false">AK68+AH68/R68</f>
        <v>6.69628652275292</v>
      </c>
      <c r="AM68" s="4" t="n">
        <f aca="false">AL68+Z68</f>
        <v>-2.58800119952501</v>
      </c>
      <c r="AN68" s="4" t="n">
        <f aca="false">AM68^-'paramètres CI'!$B$19</f>
        <v>0.000496917410830224</v>
      </c>
      <c r="AO68" s="4" t="n">
        <f aca="false">SUMIFS($AN$2:$AN$1250,$I$2:$I$1250,V68)</f>
        <v>53932687.3306512</v>
      </c>
      <c r="AP68" s="5" t="n">
        <f aca="false">AN68/AO68</f>
        <v>9.21365938588814E-012</v>
      </c>
      <c r="AQ68" s="6" t="n">
        <f aca="false">AP68-O68</f>
        <v>-0.100956906175727</v>
      </c>
      <c r="AR68" s="20" t="n">
        <f aca="false">VLOOKUP(I68,entreesparc!$A$13:$H$110,8,0)*AP68</f>
        <v>1.35072901911778E-006</v>
      </c>
      <c r="AS68" s="7" t="n">
        <f aca="false">M68*AJ68/AI68+AH68/R68</f>
        <v>11.6986175788735</v>
      </c>
      <c r="AT68" s="4" t="n">
        <f aca="false">AS68+Z68</f>
        <v>2.41432985659561</v>
      </c>
      <c r="AU68" s="4" t="n">
        <f aca="false">AT68^-'paramètres CI'!$B$19</f>
        <v>0.000866217910737029</v>
      </c>
      <c r="AV68" s="4" t="n">
        <f aca="false">SUMIFS($AU$2:$AU$1250,$I$2:$I$1250,V68)</f>
        <v>0.00404895102655895</v>
      </c>
      <c r="AW68" s="5" t="n">
        <f aca="false">AU68/AV68</f>
        <v>0.213936376373807</v>
      </c>
      <c r="AX68" s="7" t="n">
        <f aca="false">SUMIFS($AP$2:$AP$1250,$I$2:$I$1250,V68)</f>
        <v>1</v>
      </c>
    </row>
    <row r="69" customFormat="false" ht="15.8" hidden="false" customHeight="false" outlineLevel="0" collapsed="false">
      <c r="A69" s="0" t="s">
        <v>7</v>
      </c>
      <c r="B69" s="0" t="s">
        <v>53</v>
      </c>
      <c r="C69" s="0" t="s">
        <v>46</v>
      </c>
      <c r="D69" s="0" t="s">
        <v>43</v>
      </c>
      <c r="E69" s="0" t="str">
        <f aca="false">VLOOKUP(A69,Nomenclature!$D$1:$E$9,2,0)</f>
        <v>01</v>
      </c>
      <c r="F69" s="0" t="str">
        <f aca="false">VLOOKUP(B69,Nomenclature!$J$1:$K$97,2,0)</f>
        <v>85</v>
      </c>
      <c r="G69" s="0" t="str">
        <f aca="false">VLOOKUP(C69,Nomenclature!$M$1:$N$21,2,0)</f>
        <v>26</v>
      </c>
      <c r="H69" s="0" t="str">
        <f aca="false">VLOOKUP(D69,Nomenclature!$O$25:$P$31,2,0)</f>
        <v>02</v>
      </c>
      <c r="I69" s="1" t="str">
        <f aca="false">CONCATENATE(E69,F69)</f>
        <v>0185</v>
      </c>
      <c r="J69" s="0" t="str">
        <f aca="false">CONCATENATE(E69,F69,G69,H69)</f>
        <v>01852602</v>
      </c>
      <c r="K69" s="0" t="n">
        <v>12</v>
      </c>
      <c r="L69" s="0" t="n">
        <v>13</v>
      </c>
      <c r="M69" s="0" t="n">
        <v>99.5689345469583</v>
      </c>
      <c r="N69" s="0" t="n">
        <v>1</v>
      </c>
      <c r="O69" s="0" t="n">
        <v>9.99400359784132E-005</v>
      </c>
      <c r="P69" s="4" t="n">
        <f aca="false">VLOOKUP(D69,'paramètres CI'!$A$1:$B$6,2,0)</f>
        <v>0.0935912806596305</v>
      </c>
      <c r="Q69" s="17" t="n">
        <f aca="false">M69*P69/N69</f>
        <v>9.31878409816475</v>
      </c>
      <c r="R69" s="9" t="n">
        <f aca="false">1/(1+0.04)*(1 - (1/(1+0.04))^L69)/(1-1/(1+0.04))</f>
        <v>9.98564784663304</v>
      </c>
      <c r="S69" s="17" t="n">
        <f aca="false">K69/R69</f>
        <v>1.20172473376839</v>
      </c>
      <c r="T69" s="17" t="n">
        <f aca="false">Q69+S69</f>
        <v>10.5205088319331</v>
      </c>
      <c r="U69" s="0" t="n">
        <f aca="false">T69 + Z69</f>
        <v>4.91817430764292</v>
      </c>
      <c r="V69" s="4" t="str">
        <f aca="false">VLOOKUP(I69,'CI ref gaz'!$I$1:$AM$97,1,0)</f>
        <v>0185</v>
      </c>
      <c r="W69" s="0" t="n">
        <f aca="false">VLOOKUP(I69,'CI ref gaz'!$I$1:$AM$97,14,0)</f>
        <v>-2</v>
      </c>
      <c r="X69" s="1" t="n">
        <f aca="false">VLOOKUP(I69,'CI ref gaz'!$I$1:$AM$97,13,0)</f>
        <v>1.71134695509584</v>
      </c>
      <c r="Y69" s="2" t="n">
        <f aca="false">VLOOKUP(I69,'CI ref gaz'!$I$1:$AM$97,7,0)</f>
        <v>0.465014294836305</v>
      </c>
      <c r="Z69" s="17" t="n">
        <f aca="false">X69*(O69/Y69)^(-1/8)-T69</f>
        <v>-5.60233452429022</v>
      </c>
      <c r="AA69" s="17" t="n">
        <f aca="false">Z69^2</f>
        <v>31.3861521220541</v>
      </c>
      <c r="AB69" s="18" t="n">
        <f aca="false">Z69/U69</f>
        <v>-1.13910857441228</v>
      </c>
      <c r="AC69" s="17" t="n">
        <f aca="false">U69^-('paramètres CI'!$B$19)</f>
        <v>2.92124960108353E-006</v>
      </c>
      <c r="AD69" s="4" t="n">
        <f aca="false">SUMIFS($AC$2:$AC$1250,$I$2:$I$1250,V69)</f>
        <v>0.0292300235084417</v>
      </c>
      <c r="AE69" s="4" t="n">
        <f aca="false">AC69/AD69</f>
        <v>9.99400359784133E-005</v>
      </c>
      <c r="AF69" s="17" t="n">
        <f aca="false">AE69-O69</f>
        <v>0</v>
      </c>
      <c r="AG69" s="4" t="n">
        <f aca="false">VLOOKUP(I69,BesoinU!$F$1:$L$99,3,0)</f>
        <v>52.8324201605364</v>
      </c>
      <c r="AH69" s="19" t="n">
        <f aca="false">VLOOKUP(J69,bibliRdtCHauff!$G$2:$K$1398,4,0)</f>
        <v>12</v>
      </c>
      <c r="AI69" s="19" t="n">
        <f aca="false">VLOOKUP(J69,bibliRdtCHauff!$G$2:$K$1398,3,0)</f>
        <v>1</v>
      </c>
      <c r="AJ69" s="4" t="n">
        <f aca="false">VLOOKUP(D69,'paramètres CI'!$A$1:$C$6,3)</f>
        <v>0.09847</v>
      </c>
      <c r="AK69" s="4" t="n">
        <f aca="false">AJ69*AG69/AI69</f>
        <v>5.20240841320802</v>
      </c>
      <c r="AL69" s="4" t="n">
        <f aca="false">AK69+AH69/R69</f>
        <v>6.40413314697641</v>
      </c>
      <c r="AM69" s="4" t="n">
        <f aca="false">AL69+Z69</f>
        <v>0.801798622686191</v>
      </c>
      <c r="AN69" s="4" t="n">
        <f aca="false">AM69^-'paramètres CI'!$B$19</f>
        <v>5.85433476558594</v>
      </c>
      <c r="AO69" s="4" t="n">
        <f aca="false">SUMIFS($AN$2:$AN$1250,$I$2:$I$1250,V69)</f>
        <v>53932687.3306512</v>
      </c>
      <c r="AP69" s="5" t="n">
        <f aca="false">AN69/AO69</f>
        <v>1.08548916350007E-007</v>
      </c>
      <c r="AQ69" s="6" t="n">
        <f aca="false">AP69-O69</f>
        <v>-9.98314870620632E-005</v>
      </c>
      <c r="AR69" s="20" t="n">
        <f aca="false">VLOOKUP(I69,entreesparc!$A$13:$H$110,8,0)*AP69</f>
        <v>0.0159133483415189</v>
      </c>
      <c r="AS69" s="7" t="n">
        <f aca="false">M69*AJ69/AI69+AH69/R69</f>
        <v>11.0062777186074</v>
      </c>
      <c r="AT69" s="4" t="n">
        <f aca="false">AS69+Z69</f>
        <v>5.40394319431716</v>
      </c>
      <c r="AU69" s="4" t="n">
        <f aca="false">AT69^-'paramètres CI'!$B$19</f>
        <v>1.37503514652063E-006</v>
      </c>
      <c r="AV69" s="4" t="n">
        <f aca="false">SUMIFS($AU$2:$AU$1250,$I$2:$I$1250,V69)</f>
        <v>0.00404895102655895</v>
      </c>
      <c r="AW69" s="5" t="n">
        <f aca="false">AU69/AV69</f>
        <v>0.000339602810086153</v>
      </c>
      <c r="AX69" s="7" t="n">
        <f aca="false">SUMIFS($AP$2:$AP$1250,$I$2:$I$1250,V69)</f>
        <v>1</v>
      </c>
    </row>
    <row r="70" customFormat="false" ht="15.8" hidden="false" customHeight="false" outlineLevel="0" collapsed="false">
      <c r="A70" s="0" t="s">
        <v>7</v>
      </c>
      <c r="B70" s="0" t="s">
        <v>53</v>
      </c>
      <c r="C70" s="0" t="s">
        <v>48</v>
      </c>
      <c r="D70" s="0" t="s">
        <v>43</v>
      </c>
      <c r="E70" s="0" t="str">
        <f aca="false">VLOOKUP(A70,Nomenclature!$D$1:$E$9,2,0)</f>
        <v>01</v>
      </c>
      <c r="F70" s="0" t="str">
        <f aca="false">VLOOKUP(B70,Nomenclature!$J$1:$K$97,2,0)</f>
        <v>85</v>
      </c>
      <c r="G70" s="0" t="str">
        <f aca="false">VLOOKUP(C70,Nomenclature!$M$1:$N$21,2,0)</f>
        <v>09</v>
      </c>
      <c r="H70" s="0" t="str">
        <f aca="false">VLOOKUP(D70,Nomenclature!$O$25:$P$31,2,0)</f>
        <v>02</v>
      </c>
      <c r="I70" s="1" t="str">
        <f aca="false">CONCATENATE(E70,F70)</f>
        <v>0185</v>
      </c>
      <c r="J70" s="0" t="str">
        <f aca="false">CONCATENATE(E70,F70,G70,H70)</f>
        <v>01850902</v>
      </c>
      <c r="K70" s="0" t="n">
        <v>55.5870178452051</v>
      </c>
      <c r="L70" s="0" t="n">
        <v>20</v>
      </c>
      <c r="M70" s="0" t="n">
        <v>105.196159176303</v>
      </c>
      <c r="N70" s="0" t="n">
        <v>2.83163023255814</v>
      </c>
      <c r="O70" s="0" t="n">
        <v>0.297605916765065</v>
      </c>
      <c r="P70" s="4" t="n">
        <f aca="false">VLOOKUP(D70,'paramètres CI'!$A$1:$B$6,2,0)</f>
        <v>0.0935912806596305</v>
      </c>
      <c r="Q70" s="17" t="n">
        <f aca="false">M70*P70/N70</f>
        <v>3.47695230280474</v>
      </c>
      <c r="R70" s="9" t="n">
        <f aca="false">1/(1+0.04)*(1 - (1/(1+0.04))^L70)/(1-1/(1+0.04))</f>
        <v>13.5903263449677</v>
      </c>
      <c r="S70" s="17" t="n">
        <f aca="false">K70/R70</f>
        <v>4.09019006859892</v>
      </c>
      <c r="T70" s="17" t="n">
        <f aca="false">Q70+S70</f>
        <v>7.56714237140366</v>
      </c>
      <c r="U70" s="0" t="n">
        <f aca="false">T70 + Z70</f>
        <v>1.80953154846566</v>
      </c>
      <c r="V70" s="4" t="str">
        <f aca="false">VLOOKUP(I70,'CI ref gaz'!$I$1:$AM$97,1,0)</f>
        <v>0185</v>
      </c>
      <c r="W70" s="0" t="n">
        <f aca="false">VLOOKUP(I70,'CI ref gaz'!$I$1:$AM$97,14,0)</f>
        <v>-2</v>
      </c>
      <c r="X70" s="1" t="n">
        <f aca="false">VLOOKUP(I70,'CI ref gaz'!$I$1:$AM$97,13,0)</f>
        <v>1.71134695509584</v>
      </c>
      <c r="Y70" s="2" t="n">
        <f aca="false">VLOOKUP(I70,'CI ref gaz'!$I$1:$AM$97,7,0)</f>
        <v>0.465014294836305</v>
      </c>
      <c r="Z70" s="17" t="n">
        <f aca="false">X70*(O70/Y70)^(-1/8)-T70</f>
        <v>-5.757610822938</v>
      </c>
      <c r="AA70" s="17" t="n">
        <f aca="false">Z70^2</f>
        <v>33.1500823884127</v>
      </c>
      <c r="AB70" s="18" t="n">
        <f aca="false">Z70/U70</f>
        <v>-3.18182395207201</v>
      </c>
      <c r="AC70" s="17" t="n">
        <f aca="false">U70^-('paramètres CI'!$B$19)</f>
        <v>0.00869902794329419</v>
      </c>
      <c r="AD70" s="4" t="n">
        <f aca="false">SUMIFS($AC$2:$AC$1250,$I$2:$I$1250,V70)</f>
        <v>0.0292300235084417</v>
      </c>
      <c r="AE70" s="4" t="n">
        <f aca="false">AC70/AD70</f>
        <v>0.297605916765065</v>
      </c>
      <c r="AF70" s="17" t="n">
        <f aca="false">AE70-O70</f>
        <v>0</v>
      </c>
      <c r="AG70" s="4" t="n">
        <f aca="false">VLOOKUP(I70,BesoinU!$F$1:$L$99,3,0)</f>
        <v>52.8324201605364</v>
      </c>
      <c r="AH70" s="19" t="n">
        <f aca="false">VLOOKUP(J70,bibliRdtCHauff!$G$2:$K$1398,4,0)</f>
        <v>58.3663687374653</v>
      </c>
      <c r="AI70" s="19" t="n">
        <f aca="false">VLOOKUP(J70,bibliRdtCHauff!$G$2:$K$1398,3,0)</f>
        <v>2.94489544186046</v>
      </c>
      <c r="AJ70" s="4" t="n">
        <f aca="false">VLOOKUP(D70,'paramètres CI'!$A$1:$C$6,3)</f>
        <v>0.09847</v>
      </c>
      <c r="AK70" s="4" t="n">
        <f aca="false">AJ70*AG70/AI70</f>
        <v>1.76658510154824</v>
      </c>
      <c r="AL70" s="4" t="n">
        <f aca="false">AK70+AH70/R70</f>
        <v>6.0612846735771</v>
      </c>
      <c r="AM70" s="4" t="n">
        <f aca="false">AL70+Z70</f>
        <v>0.303673850639107</v>
      </c>
      <c r="AN70" s="4" t="n">
        <f aca="false">AM70^-'paramètres CI'!$B$19</f>
        <v>13827.4096246472</v>
      </c>
      <c r="AO70" s="4" t="n">
        <f aca="false">SUMIFS($AN$2:$AN$1250,$I$2:$I$1250,V70)</f>
        <v>53932687.3306512</v>
      </c>
      <c r="AP70" s="5" t="n">
        <f aca="false">AN70/AO70</f>
        <v>0.000256382730196141</v>
      </c>
      <c r="AQ70" s="6" t="n">
        <f aca="false">AP70-O70</f>
        <v>-0.297349534034869</v>
      </c>
      <c r="AR70" s="20" t="n">
        <f aca="false">VLOOKUP(I70,entreesparc!$A$13:$H$110,8,0)*AP70</f>
        <v>37.5858905970606</v>
      </c>
      <c r="AS70" s="7" t="n">
        <f aca="false">M70*AJ70/AI70+AH70/R70</f>
        <v>7.8121982400109</v>
      </c>
      <c r="AT70" s="4" t="n">
        <f aca="false">AS70+Z70</f>
        <v>2.05458741707291</v>
      </c>
      <c r="AU70" s="4" t="n">
        <f aca="false">AT70^-'paramètres CI'!$B$19</f>
        <v>0.00314922004967041</v>
      </c>
      <c r="AV70" s="4" t="n">
        <f aca="false">SUMIFS($AU$2:$AU$1250,$I$2:$I$1250,V70)</f>
        <v>0.00404895102655895</v>
      </c>
      <c r="AW70" s="5" t="n">
        <f aca="false">AU70/AV70</f>
        <v>0.777786648693256</v>
      </c>
      <c r="AX70" s="7" t="n">
        <f aca="false">SUMIFS($AP$2:$AP$1250,$I$2:$I$1250,V70)</f>
        <v>1</v>
      </c>
    </row>
    <row r="71" customFormat="false" ht="15.8" hidden="false" customHeight="false" outlineLevel="0" collapsed="false">
      <c r="A71" s="0" t="s">
        <v>7</v>
      </c>
      <c r="B71" s="0" t="s">
        <v>53</v>
      </c>
      <c r="C71" s="0" t="s">
        <v>49</v>
      </c>
      <c r="D71" s="0" t="s">
        <v>43</v>
      </c>
      <c r="E71" s="0" t="str">
        <f aca="false">VLOOKUP(A71,Nomenclature!$D$1:$E$9,2,0)</f>
        <v>01</v>
      </c>
      <c r="F71" s="0" t="str">
        <f aca="false">VLOOKUP(B71,Nomenclature!$J$1:$K$97,2,0)</f>
        <v>85</v>
      </c>
      <c r="G71" s="0" t="str">
        <f aca="false">VLOOKUP(C71,Nomenclature!$M$1:$N$21,2,0)</f>
        <v>29</v>
      </c>
      <c r="H71" s="0" t="str">
        <f aca="false">VLOOKUP(D71,Nomenclature!$O$25:$P$31,2,0)</f>
        <v>02</v>
      </c>
      <c r="I71" s="1" t="str">
        <f aca="false">CONCATENATE(E71,F71)</f>
        <v>0185</v>
      </c>
      <c r="J71" s="0" t="str">
        <f aca="false">CONCATENATE(E71,F71,G71,H71)</f>
        <v>01852902</v>
      </c>
      <c r="K71" s="0" t="n">
        <v>69.4837723065064</v>
      </c>
      <c r="L71" s="0" t="n">
        <v>20</v>
      </c>
      <c r="M71" s="0" t="n">
        <v>105.196159176303</v>
      </c>
      <c r="N71" s="0" t="n">
        <v>3.39795627906976</v>
      </c>
      <c r="O71" s="0" t="n">
        <v>9.99400359784132E-005</v>
      </c>
      <c r="P71" s="4" t="n">
        <f aca="false">VLOOKUP(D71,'paramètres CI'!$A$1:$B$6,2,0)</f>
        <v>0.0935912806596305</v>
      </c>
      <c r="Q71" s="17" t="n">
        <f aca="false">M71*P71/N71</f>
        <v>2.89746025233729</v>
      </c>
      <c r="R71" s="9" t="n">
        <f aca="false">1/(1+0.04)*(1 - (1/(1+0.04))^L71)/(1-1/(1+0.04))</f>
        <v>13.5903263449677</v>
      </c>
      <c r="S71" s="17" t="n">
        <f aca="false">K71/R71</f>
        <v>5.11273758574866</v>
      </c>
      <c r="T71" s="17" t="n">
        <f aca="false">Q71+S71</f>
        <v>8.01019783808595</v>
      </c>
      <c r="U71" s="0" t="n">
        <f aca="false">T71 + Z71</f>
        <v>4.91817430764292</v>
      </c>
      <c r="V71" s="4" t="str">
        <f aca="false">VLOOKUP(I71,'CI ref gaz'!$I$1:$AM$97,1,0)</f>
        <v>0185</v>
      </c>
      <c r="W71" s="0" t="n">
        <f aca="false">VLOOKUP(I71,'CI ref gaz'!$I$1:$AM$97,14,0)</f>
        <v>-2</v>
      </c>
      <c r="X71" s="1" t="n">
        <f aca="false">VLOOKUP(I71,'CI ref gaz'!$I$1:$AM$97,13,0)</f>
        <v>1.71134695509584</v>
      </c>
      <c r="Y71" s="2" t="n">
        <f aca="false">VLOOKUP(I71,'CI ref gaz'!$I$1:$AM$97,7,0)</f>
        <v>0.465014294836305</v>
      </c>
      <c r="Z71" s="17" t="n">
        <f aca="false">X71*(O71/Y71)^(-1/8)-T71</f>
        <v>-3.09202353044303</v>
      </c>
      <c r="AA71" s="17" t="n">
        <f aca="false">Z71^2</f>
        <v>9.56060951281337</v>
      </c>
      <c r="AB71" s="18" t="n">
        <f aca="false">Z71/U71</f>
        <v>-0.628693359980751</v>
      </c>
      <c r="AC71" s="17" t="n">
        <f aca="false">U71^-('paramètres CI'!$B$19)</f>
        <v>2.92124960108353E-006</v>
      </c>
      <c r="AD71" s="4" t="n">
        <f aca="false">SUMIFS($AC$2:$AC$1250,$I$2:$I$1250,V71)</f>
        <v>0.0292300235084417</v>
      </c>
      <c r="AE71" s="4" t="n">
        <f aca="false">AC71/AD71</f>
        <v>9.99400359784133E-005</v>
      </c>
      <c r="AF71" s="17" t="n">
        <f aca="false">AE71-O71</f>
        <v>0</v>
      </c>
      <c r="AG71" s="4" t="n">
        <f aca="false">VLOOKUP(I71,BesoinU!$F$1:$L$99,3,0)</f>
        <v>52.8324201605364</v>
      </c>
      <c r="AH71" s="19" t="n">
        <f aca="false">VLOOKUP(J71,bibliRdtCHauff!$G$2:$K$1398,4,0)</f>
        <v>69.4837723065064</v>
      </c>
      <c r="AI71" s="19" t="n">
        <f aca="false">VLOOKUP(J71,bibliRdtCHauff!$G$2:$K$1398,3,0)</f>
        <v>3.39795627906976</v>
      </c>
      <c r="AJ71" s="4" t="n">
        <f aca="false">VLOOKUP(D71,'paramètres CI'!$A$1:$C$6,3)</f>
        <v>0.09847</v>
      </c>
      <c r="AK71" s="4" t="n">
        <f aca="false">AJ71*AG71/AI71</f>
        <v>1.53104042134181</v>
      </c>
      <c r="AL71" s="4" t="n">
        <f aca="false">AK71+AH71/R71</f>
        <v>6.64377800709046</v>
      </c>
      <c r="AM71" s="4" t="n">
        <f aca="false">AL71+Z71</f>
        <v>3.55175447664743</v>
      </c>
      <c r="AN71" s="4" t="n">
        <f aca="false">AM71^-'paramètres CI'!$B$19</f>
        <v>3.94872153132526E-005</v>
      </c>
      <c r="AO71" s="4" t="n">
        <f aca="false">SUMIFS($AN$2:$AN$1250,$I$2:$I$1250,V71)</f>
        <v>53932687.3306512</v>
      </c>
      <c r="AP71" s="5" t="n">
        <f aca="false">AN71/AO71</f>
        <v>7.32157384837212E-013</v>
      </c>
      <c r="AQ71" s="6" t="n">
        <f aca="false">AP71-O71</f>
        <v>-9.99400352462558E-005</v>
      </c>
      <c r="AR71" s="20" t="n">
        <f aca="false">VLOOKUP(I71,entreesparc!$A$13:$H$110,8,0)*AP71</f>
        <v>1.07334793358619E-007</v>
      </c>
      <c r="AS71" s="7" t="n">
        <f aca="false">M71*AJ71/AI71+AH71/R71</f>
        <v>8.16123643133309</v>
      </c>
      <c r="AT71" s="4" t="n">
        <f aca="false">AS71+Z71</f>
        <v>5.06921290089006</v>
      </c>
      <c r="AU71" s="4" t="n">
        <f aca="false">AT71^-'paramètres CI'!$B$19</f>
        <v>2.29337856120288E-006</v>
      </c>
      <c r="AV71" s="4" t="n">
        <f aca="false">SUMIFS($AU$2:$AU$1250,$I$2:$I$1250,V71)</f>
        <v>0.00404895102655895</v>
      </c>
      <c r="AW71" s="5" t="n">
        <f aca="false">AU71/AV71</f>
        <v>0.000566413015657524</v>
      </c>
      <c r="AX71" s="7" t="n">
        <f aca="false">SUMIFS($AP$2:$AP$1250,$I$2:$I$1250,V71)</f>
        <v>1</v>
      </c>
    </row>
    <row r="72" customFormat="false" ht="15.8" hidden="false" customHeight="false" outlineLevel="0" collapsed="false">
      <c r="A72" s="0" t="s">
        <v>14</v>
      </c>
      <c r="B72" s="0" t="s">
        <v>54</v>
      </c>
      <c r="C72" s="0" t="s">
        <v>32</v>
      </c>
      <c r="D72" s="0" t="s">
        <v>33</v>
      </c>
      <c r="E72" s="0" t="str">
        <f aca="false">VLOOKUP(A72,Nomenclature!$D$1:$E$9,2,0)</f>
        <v>02</v>
      </c>
      <c r="F72" s="0" t="str">
        <f aca="false">VLOOKUP(B72,Nomenclature!$J$1:$K$97,2,0)</f>
        <v>16</v>
      </c>
      <c r="G72" s="0" t="str">
        <f aca="false">VLOOKUP(C72,Nomenclature!$M$1:$N$21,2,0)</f>
        <v>01</v>
      </c>
      <c r="H72" s="0" t="str">
        <f aca="false">VLOOKUP(D72,Nomenclature!$O$25:$P$31,2,0)</f>
        <v>01</v>
      </c>
      <c r="I72" s="1" t="str">
        <f aca="false">CONCATENATE(E72,F72)</f>
        <v>0216</v>
      </c>
      <c r="J72" s="0" t="str">
        <f aca="false">CONCATENATE(E72,F72,G72,H72)</f>
        <v>02160101</v>
      </c>
      <c r="K72" s="0" t="n">
        <v>24.2688888409957</v>
      </c>
      <c r="L72" s="0" t="n">
        <v>25</v>
      </c>
      <c r="M72" s="0" t="n">
        <v>114.356595170033</v>
      </c>
      <c r="N72" s="0" t="n">
        <v>0.707731523456902</v>
      </c>
      <c r="O72" s="0" t="n">
        <v>0.0310190585599317</v>
      </c>
      <c r="P72" s="4" t="n">
        <f aca="false">VLOOKUP(D72,'paramètres CI'!$A$1:$B$6,2,0)</f>
        <v>0.033584731604575</v>
      </c>
      <c r="Q72" s="17" t="n">
        <f aca="false">M72*P72/N72</f>
        <v>5.42668431277312</v>
      </c>
      <c r="R72" s="9" t="n">
        <f aca="false">1/(1+0.04)*(1 - (1/(1+0.04))^L72)/(1-1/(1+0.04))</f>
        <v>15.6220799436509</v>
      </c>
      <c r="S72" s="17" t="n">
        <f aca="false">K72/R72</f>
        <v>1.55349920935842</v>
      </c>
      <c r="T72" s="17" t="n">
        <f aca="false">Q72+S72</f>
        <v>6.98018352213154</v>
      </c>
      <c r="U72" s="0" t="n">
        <f aca="false">T72 + Z72</f>
        <v>3.1089404411831</v>
      </c>
      <c r="V72" s="4" t="str">
        <f aca="false">VLOOKUP(I72,'CI ref gaz'!$I$1:$AM$97,1,0)</f>
        <v>0216</v>
      </c>
      <c r="W72" s="0" t="n">
        <f aca="false">VLOOKUP(I72,'CI ref gaz'!$I$1:$AM$97,14,0)</f>
        <v>-2</v>
      </c>
      <c r="X72" s="1" t="n">
        <f aca="false">VLOOKUP(I72,'CI ref gaz'!$I$1:$AM$97,13,0)</f>
        <v>2.1825117925658</v>
      </c>
      <c r="Y72" s="2" t="n">
        <f aca="false">VLOOKUP(I72,'CI ref gaz'!$I$1:$AM$97,7,0)</f>
        <v>0.525865935146803</v>
      </c>
      <c r="Z72" s="17" t="n">
        <f aca="false">X72*(O72/Y72)^(-1/8)-T72</f>
        <v>-3.87124308094845</v>
      </c>
      <c r="AA72" s="17" t="n">
        <f aca="false">Z72^2</f>
        <v>14.9865229917912</v>
      </c>
      <c r="AB72" s="18" t="n">
        <f aca="false">Z72/U72</f>
        <v>-1.24519692615123</v>
      </c>
      <c r="AC72" s="17" t="n">
        <f aca="false">U72^-('paramètres CI'!$B$19)</f>
        <v>0.000114577879954693</v>
      </c>
      <c r="AD72" s="4" t="n">
        <f aca="false">SUMIFS($AC$2:$AC$1250,$I$2:$I$1250,V72)</f>
        <v>0.00369378973037876</v>
      </c>
      <c r="AE72" s="4" t="n">
        <f aca="false">AC72/AD72</f>
        <v>0.0310190585599316</v>
      </c>
      <c r="AF72" s="17" t="n">
        <f aca="false">AE72-O72</f>
        <v>0</v>
      </c>
      <c r="AG72" s="4" t="n">
        <f aca="false">VLOOKUP(I72,BesoinU!$F$1:$L$99,3,0)</f>
        <v>61.0480418033574</v>
      </c>
      <c r="AH72" s="19" t="n">
        <f aca="false">VLOOKUP(J72,bibliRdtCHauff!$G$2:$K$1398,4,0)</f>
        <v>25.4823332830455</v>
      </c>
      <c r="AI72" s="19" t="n">
        <f aca="false">VLOOKUP(J72,bibliRdtCHauff!$G$2:$K$1398,3,0)</f>
        <v>0.736040784395178</v>
      </c>
      <c r="AJ72" s="4" t="n">
        <f aca="false">VLOOKUP(D72,'paramètres CI'!$A$1:$C$6,3)</f>
        <v>0.0509473684210526</v>
      </c>
      <c r="AK72" s="4" t="n">
        <f aca="false">AJ72*AG72/AI72</f>
        <v>4.22563143657213</v>
      </c>
      <c r="AL72" s="4" t="n">
        <f aca="false">AK72+AH72/R72</f>
        <v>5.85680560639847</v>
      </c>
      <c r="AM72" s="4" t="n">
        <f aca="false">AL72+Z72</f>
        <v>1.98556252545002</v>
      </c>
      <c r="AN72" s="4" t="n">
        <f aca="false">AM72^-'paramètres CI'!$B$19</f>
        <v>0.00413934342371879</v>
      </c>
      <c r="AO72" s="4" t="n">
        <f aca="false">SUMIFS($AN$2:$AN$1250,$I$2:$I$1250,V72)</f>
        <v>1541.52232775431</v>
      </c>
      <c r="AP72" s="5" t="n">
        <f aca="false">AN72/AO72</f>
        <v>2.68523092347874E-006</v>
      </c>
      <c r="AQ72" s="6" t="n">
        <f aca="false">AP72-O72</f>
        <v>-0.0310163733290082</v>
      </c>
      <c r="AR72" s="20" t="n">
        <f aca="false">VLOOKUP(I72,entreesparc!$A$13:$H$110,8,0)*AP72</f>
        <v>0.0474371530898993</v>
      </c>
      <c r="AS72" s="7" t="n">
        <f aca="false">M72*AJ72/AI72+AH72/R72</f>
        <v>9.54672410812539</v>
      </c>
      <c r="AT72" s="4" t="n">
        <f aca="false">AS72+Z72</f>
        <v>5.67548102717694</v>
      </c>
      <c r="AU72" s="4" t="n">
        <f aca="false">AT72^-'paramètres CI'!$B$19</f>
        <v>9.28920592422672E-007</v>
      </c>
      <c r="AV72" s="4" t="n">
        <f aca="false">SUMIFS($AU$2:$AU$1250,$I$2:$I$1250,V72)</f>
        <v>0.000675527732100846</v>
      </c>
      <c r="AW72" s="5" t="n">
        <f aca="false">AU72/AV72</f>
        <v>0.00137510356463648</v>
      </c>
      <c r="AX72" s="7" t="n">
        <f aca="false">SUMIFS($AP$2:$AP$1250,$I$2:$I$1250,V72)</f>
        <v>1</v>
      </c>
    </row>
    <row r="73" customFormat="false" ht="15.8" hidden="false" customHeight="false" outlineLevel="0" collapsed="false">
      <c r="A73" s="0" t="s">
        <v>14</v>
      </c>
      <c r="B73" s="0" t="s">
        <v>54</v>
      </c>
      <c r="C73" s="0" t="s">
        <v>32</v>
      </c>
      <c r="D73" s="0" t="s">
        <v>34</v>
      </c>
      <c r="E73" s="0" t="str">
        <f aca="false">VLOOKUP(A73,Nomenclature!$D$1:$E$9,2,0)</f>
        <v>02</v>
      </c>
      <c r="F73" s="0" t="str">
        <f aca="false">VLOOKUP(B73,Nomenclature!$J$1:$K$97,2,0)</f>
        <v>16</v>
      </c>
      <c r="G73" s="0" t="str">
        <f aca="false">VLOOKUP(C73,Nomenclature!$M$1:$N$21,2,0)</f>
        <v>01</v>
      </c>
      <c r="H73" s="0" t="str">
        <f aca="false">VLOOKUP(D73,Nomenclature!$O$25:$P$31,2,0)</f>
        <v>06</v>
      </c>
      <c r="I73" s="1" t="str">
        <f aca="false">CONCATENATE(E73,F73)</f>
        <v>0216</v>
      </c>
      <c r="J73" s="0" t="str">
        <f aca="false">CONCATENATE(E73,F73,G73,H73)</f>
        <v>02160106</v>
      </c>
      <c r="K73" s="0" t="n">
        <v>24.4386014590214</v>
      </c>
      <c r="L73" s="0" t="n">
        <v>25</v>
      </c>
      <c r="M73" s="0" t="n">
        <v>124.088283871185</v>
      </c>
      <c r="N73" s="0" t="n">
        <v>0.672936868983774</v>
      </c>
      <c r="O73" s="0" t="n">
        <v>0.04124899826696</v>
      </c>
      <c r="P73" s="4" t="n">
        <f aca="false">VLOOKUP(D73,'paramètres CI'!$A$1:$B$6,2,0)</f>
        <v>0.0424847883250769</v>
      </c>
      <c r="Q73" s="17" t="n">
        <f aca="false">M73*P73/N73</f>
        <v>7.83411448662426</v>
      </c>
      <c r="R73" s="9" t="n">
        <f aca="false">1/(1+0.04)*(1 - (1/(1+0.04))^L73)/(1-1/(1+0.04))</f>
        <v>15.6220799436509</v>
      </c>
      <c r="S73" s="17" t="n">
        <f aca="false">K73/R73</f>
        <v>1.56436284714788</v>
      </c>
      <c r="T73" s="17" t="n">
        <f aca="false">Q73+S73</f>
        <v>9.39847733377214</v>
      </c>
      <c r="U73" s="0" t="n">
        <f aca="false">T73 + Z73</f>
        <v>3.0001246759708</v>
      </c>
      <c r="V73" s="4" t="str">
        <f aca="false">VLOOKUP(I73,'CI ref gaz'!$I$1:$AM$97,1,0)</f>
        <v>0216</v>
      </c>
      <c r="W73" s="0" t="n">
        <f aca="false">VLOOKUP(I73,'CI ref gaz'!$I$1:$AM$97,14,0)</f>
        <v>-2</v>
      </c>
      <c r="X73" s="1" t="n">
        <f aca="false">VLOOKUP(I73,'CI ref gaz'!$I$1:$AM$97,13,0)</f>
        <v>2.1825117925658</v>
      </c>
      <c r="Y73" s="2" t="n">
        <f aca="false">VLOOKUP(I73,'CI ref gaz'!$I$1:$AM$97,7,0)</f>
        <v>0.525865935146803</v>
      </c>
      <c r="Z73" s="17" t="n">
        <f aca="false">X73*(O73/Y73)^(-1/8)-T73</f>
        <v>-6.39835265780134</v>
      </c>
      <c r="AA73" s="17" t="n">
        <f aca="false">Z73^2</f>
        <v>40.9389167335934</v>
      </c>
      <c r="AB73" s="18" t="n">
        <f aca="false">Z73/U73</f>
        <v>-2.13269558730285</v>
      </c>
      <c r="AC73" s="17" t="n">
        <f aca="false">U73^-('paramètres CI'!$B$19)</f>
        <v>0.000152365126186908</v>
      </c>
      <c r="AD73" s="4" t="n">
        <f aca="false">SUMIFS($AC$2:$AC$1250,$I$2:$I$1250,V73)</f>
        <v>0.00369378973037876</v>
      </c>
      <c r="AE73" s="4" t="n">
        <f aca="false">AC73/AD73</f>
        <v>0.04124899826696</v>
      </c>
      <c r="AF73" s="17" t="n">
        <f aca="false">AE73-O73</f>
        <v>0</v>
      </c>
      <c r="AG73" s="4" t="n">
        <f aca="false">VLOOKUP(I73,BesoinU!$F$1:$L$99,3,0)</f>
        <v>61.0480418033574</v>
      </c>
      <c r="AH73" s="19" t="n">
        <f aca="false">VLOOKUP(J73,bibliRdtCHauff!$G$2:$K$1398,4,0)</f>
        <v>25.6605315319725</v>
      </c>
      <c r="AI73" s="19" t="n">
        <f aca="false">VLOOKUP(J73,bibliRdtCHauff!$G$2:$K$1398,3,0)</f>
        <v>0.699854343743125</v>
      </c>
      <c r="AJ73" s="4" t="n">
        <f aca="false">VLOOKUP(D73,'paramètres CI'!$A$1:$C$6,3)</f>
        <v>0.0591</v>
      </c>
      <c r="AK73" s="4" t="n">
        <f aca="false">AJ73*AG73/AI73</f>
        <v>5.15527166878982</v>
      </c>
      <c r="AL73" s="4" t="n">
        <f aca="false">AK73+AH73/R73</f>
        <v>6.79785265829509</v>
      </c>
      <c r="AM73" s="4" t="n">
        <f aca="false">AL73+Z73</f>
        <v>0.39950000049375</v>
      </c>
      <c r="AN73" s="4" t="n">
        <f aca="false">AM73^-'paramètres CI'!$B$19</f>
        <v>1541.22386962327</v>
      </c>
      <c r="AO73" s="4" t="n">
        <f aca="false">SUMIFS($AN$2:$AN$1250,$I$2:$I$1250,V73)</f>
        <v>1541.52232775431</v>
      </c>
      <c r="AP73" s="5" t="n">
        <f aca="false">AN73/AO73</f>
        <v>0.999806387409596</v>
      </c>
      <c r="AQ73" s="6" t="n">
        <f aca="false">AP73-O73</f>
        <v>0.958557389142636</v>
      </c>
      <c r="AR73" s="20" t="n">
        <f aca="false">VLOOKUP(I73,entreesparc!$A$13:$H$110,8,0)*AP73</f>
        <v>17662.5288518445</v>
      </c>
      <c r="AS73" s="7" t="n">
        <f aca="false">M73*AJ73/AI73+AH73/R73</f>
        <v>12.1213579555289</v>
      </c>
      <c r="AT73" s="4" t="n">
        <f aca="false">AS73+Z73</f>
        <v>5.72300529772755</v>
      </c>
      <c r="AU73" s="4" t="n">
        <f aca="false">AT73^-'paramètres CI'!$B$19</f>
        <v>8.68974068335092E-007</v>
      </c>
      <c r="AV73" s="4" t="n">
        <f aca="false">SUMIFS($AU$2:$AU$1250,$I$2:$I$1250,V73)</f>
        <v>0.000675527732100846</v>
      </c>
      <c r="AW73" s="5" t="n">
        <f aca="false">AU73/AV73</f>
        <v>0.00128636327872527</v>
      </c>
      <c r="AX73" s="7" t="n">
        <f aca="false">SUMIFS($AP$2:$AP$1250,$I$2:$I$1250,V73)</f>
        <v>1</v>
      </c>
    </row>
    <row r="74" customFormat="false" ht="15.8" hidden="false" customHeight="false" outlineLevel="0" collapsed="false">
      <c r="A74" s="0" t="s">
        <v>14</v>
      </c>
      <c r="B74" s="0" t="s">
        <v>54</v>
      </c>
      <c r="C74" s="0" t="s">
        <v>35</v>
      </c>
      <c r="D74" s="0" t="s">
        <v>33</v>
      </c>
      <c r="E74" s="0" t="str">
        <f aca="false">VLOOKUP(A74,Nomenclature!$D$1:$E$9,2,0)</f>
        <v>02</v>
      </c>
      <c r="F74" s="0" t="str">
        <f aca="false">VLOOKUP(B74,Nomenclature!$J$1:$K$97,2,0)</f>
        <v>16</v>
      </c>
      <c r="G74" s="0" t="str">
        <f aca="false">VLOOKUP(C74,Nomenclature!$M$1:$N$21,2,0)</f>
        <v>21</v>
      </c>
      <c r="H74" s="0" t="str">
        <f aca="false">VLOOKUP(D74,Nomenclature!$O$25:$P$31,2,0)</f>
        <v>01</v>
      </c>
      <c r="I74" s="1" t="str">
        <f aca="false">CONCATENATE(E74,F74)</f>
        <v>0216</v>
      </c>
      <c r="J74" s="0" t="str">
        <f aca="false">CONCATENATE(E74,F74,G74,H74)</f>
        <v>02162101</v>
      </c>
      <c r="K74" s="0" t="n">
        <v>30.3361110512446</v>
      </c>
      <c r="L74" s="0" t="n">
        <v>25</v>
      </c>
      <c r="M74" s="0" t="n">
        <v>114.356595170033</v>
      </c>
      <c r="N74" s="0" t="n">
        <v>0.849277828148282</v>
      </c>
      <c r="O74" s="0" t="n">
        <v>9.99300489657242E-005</v>
      </c>
      <c r="P74" s="4" t="n">
        <f aca="false">VLOOKUP(D74,'paramètres CI'!$A$1:$B$6,2,0)</f>
        <v>0.033584731604575</v>
      </c>
      <c r="Q74" s="17" t="n">
        <f aca="false">M74*P74/N74</f>
        <v>4.52223692731094</v>
      </c>
      <c r="R74" s="9" t="n">
        <f aca="false">1/(1+0.04)*(1 - (1/(1+0.04))^L74)/(1-1/(1+0.04))</f>
        <v>15.6220799436509</v>
      </c>
      <c r="S74" s="17" t="n">
        <f aca="false">K74/R74</f>
        <v>1.94187401169803</v>
      </c>
      <c r="T74" s="17" t="n">
        <f aca="false">Q74+S74</f>
        <v>6.46411093900897</v>
      </c>
      <c r="U74" s="0" t="n">
        <f aca="false">T74 + Z74</f>
        <v>6.36947982408912</v>
      </c>
      <c r="V74" s="4" t="str">
        <f aca="false">VLOOKUP(I74,'CI ref gaz'!$I$1:$AM$97,1,0)</f>
        <v>0216</v>
      </c>
      <c r="W74" s="0" t="n">
        <f aca="false">VLOOKUP(I74,'CI ref gaz'!$I$1:$AM$97,14,0)</f>
        <v>-2</v>
      </c>
      <c r="X74" s="1" t="n">
        <f aca="false">VLOOKUP(I74,'CI ref gaz'!$I$1:$AM$97,13,0)</f>
        <v>2.1825117925658</v>
      </c>
      <c r="Y74" s="2" t="n">
        <f aca="false">VLOOKUP(I74,'CI ref gaz'!$I$1:$AM$97,7,0)</f>
        <v>0.525865935146803</v>
      </c>
      <c r="Z74" s="17" t="n">
        <f aca="false">X74*(O74/Y74)^(-1/8)-T74</f>
        <v>-0.094631114919844</v>
      </c>
      <c r="AA74" s="17" t="n">
        <f aca="false">Z74^2</f>
        <v>0.00895504791097272</v>
      </c>
      <c r="AB74" s="18" t="n">
        <f aca="false">Z74/U74</f>
        <v>-0.0148569612485391</v>
      </c>
      <c r="AC74" s="17" t="n">
        <f aca="false">U74^-('paramètres CI'!$B$19)</f>
        <v>3.69120588625838E-007</v>
      </c>
      <c r="AD74" s="4" t="n">
        <f aca="false">SUMIFS($AC$2:$AC$1250,$I$2:$I$1250,V74)</f>
        <v>0.00369378973037876</v>
      </c>
      <c r="AE74" s="4" t="n">
        <f aca="false">AC74/AD74</f>
        <v>9.99300489657241E-005</v>
      </c>
      <c r="AF74" s="17" t="n">
        <f aca="false">AE74-O74</f>
        <v>0</v>
      </c>
      <c r="AG74" s="4" t="n">
        <f aca="false">VLOOKUP(I74,BesoinU!$F$1:$L$99,3,0)</f>
        <v>61.0480418033574</v>
      </c>
      <c r="AH74" s="19" t="n">
        <f aca="false">VLOOKUP(J74,bibliRdtCHauff!$G$2:$K$1398,4,0)</f>
        <v>30.3361110512446</v>
      </c>
      <c r="AI74" s="19" t="n">
        <f aca="false">VLOOKUP(J74,bibliRdtCHauff!$G$2:$K$1398,3,0)</f>
        <v>0.849277828148282</v>
      </c>
      <c r="AJ74" s="4" t="n">
        <f aca="false">VLOOKUP(D74,'paramètres CI'!$A$1:$C$6,3)</f>
        <v>0.0509473684210526</v>
      </c>
      <c r="AK74" s="4" t="n">
        <f aca="false">AJ74*AG74/AI74</f>
        <v>3.66221391169584</v>
      </c>
      <c r="AL74" s="4" t="n">
        <f aca="false">AK74+AH74/R74</f>
        <v>5.60408792339387</v>
      </c>
      <c r="AM74" s="4" t="n">
        <f aca="false">AL74+Z74</f>
        <v>5.50945680847402</v>
      </c>
      <c r="AN74" s="4" t="n">
        <f aca="false">AM74^-'paramètres CI'!$B$19</f>
        <v>1.17795781554553E-006</v>
      </c>
      <c r="AO74" s="4" t="n">
        <f aca="false">SUMIFS($AN$2:$AN$1250,$I$2:$I$1250,V74)</f>
        <v>1541.52232775431</v>
      </c>
      <c r="AP74" s="5" t="n">
        <f aca="false">AN74/AO74</f>
        <v>7.64152289160535E-010</v>
      </c>
      <c r="AQ74" s="6" t="n">
        <f aca="false">AP74-O74</f>
        <v>-9.9929284813435E-005</v>
      </c>
      <c r="AR74" s="20" t="n">
        <f aca="false">VLOOKUP(I74,entreesparc!$A$13:$H$110,8,0)*AP74</f>
        <v>1.3499475522926E-005</v>
      </c>
      <c r="AS74" s="7" t="n">
        <f aca="false">M74*AJ74/AI74+AH74/R74</f>
        <v>8.8020172915572</v>
      </c>
      <c r="AT74" s="4" t="n">
        <f aca="false">AS74+Z74</f>
        <v>8.70738617663736</v>
      </c>
      <c r="AU74" s="4" t="n">
        <f aca="false">AT74^-'paramètres CI'!$B$19</f>
        <v>3.02619947509525E-008</v>
      </c>
      <c r="AV74" s="4" t="n">
        <f aca="false">SUMIFS($AU$2:$AU$1250,$I$2:$I$1250,V74)</f>
        <v>0.000675527732100846</v>
      </c>
      <c r="AW74" s="5" t="n">
        <f aca="false">AU74/AV74</f>
        <v>4.47975609481489E-005</v>
      </c>
      <c r="AX74" s="7" t="n">
        <f aca="false">SUMIFS($AP$2:$AP$1250,$I$2:$I$1250,V74)</f>
        <v>1</v>
      </c>
    </row>
    <row r="75" customFormat="false" ht="15.8" hidden="false" customHeight="false" outlineLevel="0" collapsed="false">
      <c r="A75" s="0" t="s">
        <v>14</v>
      </c>
      <c r="B75" s="0" t="s">
        <v>54</v>
      </c>
      <c r="C75" s="0" t="s">
        <v>35</v>
      </c>
      <c r="D75" s="0" t="s">
        <v>34</v>
      </c>
      <c r="E75" s="0" t="str">
        <f aca="false">VLOOKUP(A75,Nomenclature!$D$1:$E$9,2,0)</f>
        <v>02</v>
      </c>
      <c r="F75" s="0" t="str">
        <f aca="false">VLOOKUP(B75,Nomenclature!$J$1:$K$97,2,0)</f>
        <v>16</v>
      </c>
      <c r="G75" s="0" t="str">
        <f aca="false">VLOOKUP(C75,Nomenclature!$M$1:$N$21,2,0)</f>
        <v>21</v>
      </c>
      <c r="H75" s="0" t="str">
        <f aca="false">VLOOKUP(D75,Nomenclature!$O$25:$P$31,2,0)</f>
        <v>06</v>
      </c>
      <c r="I75" s="1" t="str">
        <f aca="false">CONCATENATE(E75,F75)</f>
        <v>0216</v>
      </c>
      <c r="J75" s="0" t="str">
        <f aca="false">CONCATENATE(E75,F75,G75,H75)</f>
        <v>02162106</v>
      </c>
      <c r="K75" s="0" t="n">
        <v>30.5482518237768</v>
      </c>
      <c r="L75" s="0" t="n">
        <v>25</v>
      </c>
      <c r="M75" s="0" t="n">
        <v>124.088283871185</v>
      </c>
      <c r="N75" s="0" t="n">
        <v>0.807524242780528</v>
      </c>
      <c r="O75" s="0" t="n">
        <v>9.99300489657242E-005</v>
      </c>
      <c r="P75" s="4" t="n">
        <f aca="false">VLOOKUP(D75,'paramètres CI'!$A$1:$B$6,2,0)</f>
        <v>0.0424847883250769</v>
      </c>
      <c r="Q75" s="17" t="n">
        <f aca="false">M75*P75/N75</f>
        <v>6.52842873885355</v>
      </c>
      <c r="R75" s="9" t="n">
        <f aca="false">1/(1+0.04)*(1 - (1/(1+0.04))^L75)/(1-1/(1+0.04))</f>
        <v>15.6220799436509</v>
      </c>
      <c r="S75" s="17" t="n">
        <f aca="false">K75/R75</f>
        <v>1.95545355893485</v>
      </c>
      <c r="T75" s="17" t="n">
        <f aca="false">Q75+S75</f>
        <v>8.48388229778841</v>
      </c>
      <c r="U75" s="0" t="n">
        <f aca="false">T75 + Z75</f>
        <v>6.36947982408912</v>
      </c>
      <c r="V75" s="4" t="str">
        <f aca="false">VLOOKUP(I75,'CI ref gaz'!$I$1:$AM$97,1,0)</f>
        <v>0216</v>
      </c>
      <c r="W75" s="0" t="n">
        <f aca="false">VLOOKUP(I75,'CI ref gaz'!$I$1:$AM$97,14,0)</f>
        <v>-2</v>
      </c>
      <c r="X75" s="1" t="n">
        <f aca="false">VLOOKUP(I75,'CI ref gaz'!$I$1:$AM$97,13,0)</f>
        <v>2.1825117925658</v>
      </c>
      <c r="Y75" s="2" t="n">
        <f aca="false">VLOOKUP(I75,'CI ref gaz'!$I$1:$AM$97,7,0)</f>
        <v>0.525865935146803</v>
      </c>
      <c r="Z75" s="17" t="n">
        <f aca="false">X75*(O75/Y75)^(-1/8)-T75</f>
        <v>-2.11440247369928</v>
      </c>
      <c r="AA75" s="17" t="n">
        <f aca="false">Z75^2</f>
        <v>4.47069782078564</v>
      </c>
      <c r="AB75" s="18" t="n">
        <f aca="false">Z75/U75</f>
        <v>-0.331958422366406</v>
      </c>
      <c r="AC75" s="17" t="n">
        <f aca="false">U75^-('paramètres CI'!$B$19)</f>
        <v>3.69120588625838E-007</v>
      </c>
      <c r="AD75" s="4" t="n">
        <f aca="false">SUMIFS($AC$2:$AC$1250,$I$2:$I$1250,V75)</f>
        <v>0.00369378973037876</v>
      </c>
      <c r="AE75" s="4" t="n">
        <f aca="false">AC75/AD75</f>
        <v>9.99300489657241E-005</v>
      </c>
      <c r="AF75" s="17" t="n">
        <f aca="false">AE75-O75</f>
        <v>0</v>
      </c>
      <c r="AG75" s="4" t="n">
        <f aca="false">VLOOKUP(I75,BesoinU!$F$1:$L$99,3,0)</f>
        <v>61.0480418033574</v>
      </c>
      <c r="AH75" s="19" t="n">
        <f aca="false">VLOOKUP(J75,bibliRdtCHauff!$G$2:$K$1398,4,0)</f>
        <v>30.5482518237768</v>
      </c>
      <c r="AI75" s="19" t="n">
        <f aca="false">VLOOKUP(J75,bibliRdtCHauff!$G$2:$K$1398,3,0)</f>
        <v>0.807524242780528</v>
      </c>
      <c r="AJ75" s="4" t="n">
        <f aca="false">VLOOKUP(D75,'paramètres CI'!$A$1:$C$6,3)</f>
        <v>0.0591</v>
      </c>
      <c r="AK75" s="4" t="n">
        <f aca="false">AJ75*AG75/AI75</f>
        <v>4.46790211295118</v>
      </c>
      <c r="AL75" s="4" t="n">
        <f aca="false">AK75+AH75/R75</f>
        <v>6.42335567188602</v>
      </c>
      <c r="AM75" s="4" t="n">
        <f aca="false">AL75+Z75</f>
        <v>4.30895319818674</v>
      </c>
      <c r="AN75" s="4" t="n">
        <f aca="false">AM75^-'paramètres CI'!$B$19</f>
        <v>8.41445096440048E-006</v>
      </c>
      <c r="AO75" s="4" t="n">
        <f aca="false">SUMIFS($AN$2:$AN$1250,$I$2:$I$1250,V75)</f>
        <v>1541.52232775431</v>
      </c>
      <c r="AP75" s="5" t="n">
        <f aca="false">AN75/AO75</f>
        <v>5.45853330367175E-009</v>
      </c>
      <c r="AQ75" s="6" t="n">
        <f aca="false">AP75-O75</f>
        <v>-9.99245904324205E-005</v>
      </c>
      <c r="AR75" s="20" t="n">
        <f aca="false">VLOOKUP(I75,entreesparc!$A$13:$H$110,8,0)*AP75</f>
        <v>9.64301720602618E-005</v>
      </c>
      <c r="AS75" s="7" t="n">
        <f aca="false">M75*AJ75/AI75+AH75/R75</f>
        <v>11.037060262822</v>
      </c>
      <c r="AT75" s="4" t="n">
        <f aca="false">AS75+Z75</f>
        <v>8.92265778912271</v>
      </c>
      <c r="AU75" s="4" t="n">
        <f aca="false">AT75^-'paramètres CI'!$B$19</f>
        <v>2.48912155453578E-008</v>
      </c>
      <c r="AV75" s="4" t="n">
        <f aca="false">SUMIFS($AU$2:$AU$1250,$I$2:$I$1250,V75)</f>
        <v>0.000675527732100846</v>
      </c>
      <c r="AW75" s="5" t="n">
        <f aca="false">AU75/AV75</f>
        <v>3.68470669115949E-005</v>
      </c>
      <c r="AX75" s="7" t="n">
        <f aca="false">SUMIFS($AP$2:$AP$1250,$I$2:$I$1250,V75)</f>
        <v>1</v>
      </c>
    </row>
    <row r="76" customFormat="false" ht="15.8" hidden="false" customHeight="false" outlineLevel="0" collapsed="false">
      <c r="A76" s="0" t="s">
        <v>14</v>
      </c>
      <c r="B76" s="0" t="s">
        <v>54</v>
      </c>
      <c r="C76" s="0" t="s">
        <v>36</v>
      </c>
      <c r="D76" s="0" t="s">
        <v>37</v>
      </c>
      <c r="E76" s="0" t="str">
        <f aca="false">VLOOKUP(A76,Nomenclature!$D$1:$E$9,2,0)</f>
        <v>02</v>
      </c>
      <c r="F76" s="0" t="str">
        <f aca="false">VLOOKUP(B76,Nomenclature!$J$1:$K$97,2,0)</f>
        <v>16</v>
      </c>
      <c r="G76" s="0" t="str">
        <f aca="false">VLOOKUP(C76,Nomenclature!$M$1:$N$21,2,0)</f>
        <v>23</v>
      </c>
      <c r="H76" s="0" t="str">
        <f aca="false">VLOOKUP(D76,Nomenclature!$O$25:$P$31,2,0)</f>
        <v>03</v>
      </c>
      <c r="I76" s="1" t="str">
        <f aca="false">CONCATENATE(E76,F76)</f>
        <v>0216</v>
      </c>
      <c r="J76" s="0" t="str">
        <f aca="false">CONCATENATE(E76,F76,G76,H76)</f>
        <v>02162303</v>
      </c>
      <c r="K76" s="0" t="n">
        <v>21.0515219161506</v>
      </c>
      <c r="L76" s="0" t="n">
        <v>20</v>
      </c>
      <c r="M76" s="0" t="n">
        <v>92.6710151265746</v>
      </c>
      <c r="N76" s="0" t="n">
        <v>0.754189753101437</v>
      </c>
      <c r="O76" s="0" t="n">
        <v>9.99300489657242E-005</v>
      </c>
      <c r="P76" s="4" t="n">
        <f aca="false">VLOOKUP(D76,'paramètres CI'!$A$1:$B$6,2,0)</f>
        <v>0.0385046990211696</v>
      </c>
      <c r="Q76" s="17" t="n">
        <f aca="false">M76*P76/N76</f>
        <v>4.73126229938991</v>
      </c>
      <c r="R76" s="9" t="n">
        <f aca="false">1/(1+0.04)*(1 - (1/(1+0.04))^L76)/(1-1/(1+0.04))</f>
        <v>13.5903263449677</v>
      </c>
      <c r="S76" s="17" t="n">
        <f aca="false">K76/R76</f>
        <v>1.54900782967185</v>
      </c>
      <c r="T76" s="17" t="n">
        <f aca="false">Q76+S76</f>
        <v>6.28027012906176</v>
      </c>
      <c r="U76" s="0" t="n">
        <f aca="false">T76 + Z76</f>
        <v>6.36947982408912</v>
      </c>
      <c r="V76" s="4" t="str">
        <f aca="false">VLOOKUP(I76,'CI ref gaz'!$I$1:$AM$97,1,0)</f>
        <v>0216</v>
      </c>
      <c r="W76" s="0" t="n">
        <f aca="false">VLOOKUP(I76,'CI ref gaz'!$I$1:$AM$97,14,0)</f>
        <v>-2</v>
      </c>
      <c r="X76" s="1" t="n">
        <f aca="false">VLOOKUP(I76,'CI ref gaz'!$I$1:$AM$97,13,0)</f>
        <v>2.1825117925658</v>
      </c>
      <c r="Y76" s="2" t="n">
        <f aca="false">VLOOKUP(I76,'CI ref gaz'!$I$1:$AM$97,7,0)</f>
        <v>0.525865935146803</v>
      </c>
      <c r="Z76" s="17" t="n">
        <f aca="false">X76*(O76/Y76)^(-1/8)-T76</f>
        <v>0.0892096950273693</v>
      </c>
      <c r="AA76" s="17" t="n">
        <f aca="false">Z76^2</f>
        <v>0.00795836968687624</v>
      </c>
      <c r="AB76" s="18" t="n">
        <f aca="false">Z76/U76</f>
        <v>0.0140058054175761</v>
      </c>
      <c r="AC76" s="17" t="n">
        <f aca="false">U76^-('paramètres CI'!$B$19)</f>
        <v>3.69120588625838E-007</v>
      </c>
      <c r="AD76" s="4" t="n">
        <f aca="false">SUMIFS($AC$2:$AC$1250,$I$2:$I$1250,V76)</f>
        <v>0.00369378973037876</v>
      </c>
      <c r="AE76" s="4" t="n">
        <f aca="false">AC76/AD76</f>
        <v>9.99300489657241E-005</v>
      </c>
      <c r="AF76" s="17" t="n">
        <f aca="false">AE76-O76</f>
        <v>0</v>
      </c>
      <c r="AG76" s="4" t="n">
        <f aca="false">VLOOKUP(I76,BesoinU!$F$1:$L$99,3,0)</f>
        <v>61.0480418033574</v>
      </c>
      <c r="AH76" s="19" t="n">
        <f aca="false">VLOOKUP(J76,bibliRdtCHauff!$G$2:$K$1398,4,0)</f>
        <v>21.0515219161506</v>
      </c>
      <c r="AI76" s="19" t="n">
        <f aca="false">VLOOKUP(J76,bibliRdtCHauff!$G$2:$K$1398,3,0)</f>
        <v>0.754189753101437</v>
      </c>
      <c r="AJ76" s="4" t="n">
        <f aca="false">VLOOKUP(D76,'paramètres CI'!$A$1:$C$6,3)</f>
        <v>0.0763929293534506</v>
      </c>
      <c r="AK76" s="4" t="n">
        <f aca="false">AJ76*AG76/AI76</f>
        <v>6.18364108697076</v>
      </c>
      <c r="AL76" s="4" t="n">
        <f aca="false">AK76+AH76/R76</f>
        <v>7.73264891664261</v>
      </c>
      <c r="AM76" s="4" t="n">
        <f aca="false">AL76+Z76</f>
        <v>7.82185861166998</v>
      </c>
      <c r="AN76" s="4" t="n">
        <f aca="false">AM76^-'paramètres CI'!$B$19</f>
        <v>7.1370757982906E-008</v>
      </c>
      <c r="AO76" s="4" t="n">
        <f aca="false">SUMIFS($AN$2:$AN$1250,$I$2:$I$1250,V76)</f>
        <v>1541.52232775431</v>
      </c>
      <c r="AP76" s="5" t="n">
        <f aca="false">AN76/AO76</f>
        <v>4.62988804624576E-011</v>
      </c>
      <c r="AQ76" s="6" t="n">
        <f aca="false">AP76-O76</f>
        <v>-9.99300026668437E-005</v>
      </c>
      <c r="AR76" s="20" t="n">
        <f aca="false">VLOOKUP(I76,entreesparc!$A$13:$H$110,8,0)*AP76</f>
        <v>8.17913670360701E-007</v>
      </c>
      <c r="AS76" s="7" t="n">
        <f aca="false">M76*AJ76/AI76+AH76/R76</f>
        <v>10.9357838798164</v>
      </c>
      <c r="AT76" s="4" t="n">
        <f aca="false">AS76+Z76</f>
        <v>11.0249935748437</v>
      </c>
      <c r="AU76" s="4" t="n">
        <f aca="false">AT76^-'paramètres CI'!$B$19</f>
        <v>4.58113657825117E-009</v>
      </c>
      <c r="AV76" s="4" t="n">
        <f aca="false">SUMIFS($AU$2:$AU$1250,$I$2:$I$1250,V76)</f>
        <v>0.000675527732100846</v>
      </c>
      <c r="AW76" s="5" t="n">
        <f aca="false">AU76/AV76</f>
        <v>6.78156700392468E-006</v>
      </c>
      <c r="AX76" s="7" t="n">
        <f aca="false">SUMIFS($AP$2:$AP$1250,$I$2:$I$1250,V76)</f>
        <v>1</v>
      </c>
    </row>
    <row r="77" customFormat="false" ht="15.8" hidden="false" customHeight="false" outlineLevel="0" collapsed="false">
      <c r="A77" s="0" t="s">
        <v>14</v>
      </c>
      <c r="B77" s="0" t="s">
        <v>54</v>
      </c>
      <c r="C77" s="0" t="s">
        <v>38</v>
      </c>
      <c r="D77" s="0" t="s">
        <v>39</v>
      </c>
      <c r="E77" s="0" t="str">
        <f aca="false">VLOOKUP(A77,Nomenclature!$D$1:$E$9,2,0)</f>
        <v>02</v>
      </c>
      <c r="F77" s="0" t="str">
        <f aca="false">VLOOKUP(B77,Nomenclature!$J$1:$K$97,2,0)</f>
        <v>16</v>
      </c>
      <c r="G77" s="0" t="str">
        <f aca="false">VLOOKUP(C77,Nomenclature!$M$1:$N$21,2,0)</f>
        <v>24</v>
      </c>
      <c r="H77" s="0" t="str">
        <f aca="false">VLOOKUP(D77,Nomenclature!$O$25:$P$31,2,0)</f>
        <v>04</v>
      </c>
      <c r="I77" s="1" t="str">
        <f aca="false">CONCATENATE(E77,F77)</f>
        <v>0216</v>
      </c>
      <c r="J77" s="0" t="str">
        <f aca="false">CONCATENATE(E77,F77,G77,H77)</f>
        <v>02162404</v>
      </c>
      <c r="K77" s="0" t="n">
        <v>14.9997759369219</v>
      </c>
      <c r="L77" s="0" t="n">
        <v>20</v>
      </c>
      <c r="M77" s="0" t="n">
        <v>91.6337872150287</v>
      </c>
      <c r="N77" s="0" t="n">
        <v>0.981787082244074</v>
      </c>
      <c r="O77" s="0" t="n">
        <v>9.99300489657242E-005</v>
      </c>
      <c r="P77" s="4" t="n">
        <f aca="false">VLOOKUP(D77,'paramètres CI'!$A$1:$B$6,2,0)</f>
        <v>0.022045059962018</v>
      </c>
      <c r="Q77" s="17" t="n">
        <f aca="false">M77*P77/N77</f>
        <v>2.05754625441273</v>
      </c>
      <c r="R77" s="9" t="n">
        <f aca="false">1/(1+0.04)*(1 - (1/(1+0.04))^L77)/(1-1/(1+0.04))</f>
        <v>13.5903263449677</v>
      </c>
      <c r="S77" s="17" t="n">
        <f aca="false">K77/R77</f>
        <v>1.10370976797596</v>
      </c>
      <c r="T77" s="17" t="n">
        <f aca="false">Q77+S77</f>
        <v>3.16125602238869</v>
      </c>
      <c r="U77" s="0" t="n">
        <f aca="false">T77 + Z77</f>
        <v>6.36947982408912</v>
      </c>
      <c r="V77" s="4" t="str">
        <f aca="false">VLOOKUP(I77,'CI ref gaz'!$I$1:$AM$97,1,0)</f>
        <v>0216</v>
      </c>
      <c r="W77" s="0" t="n">
        <f aca="false">VLOOKUP(I77,'CI ref gaz'!$I$1:$AM$97,14,0)</f>
        <v>-2</v>
      </c>
      <c r="X77" s="1" t="n">
        <f aca="false">VLOOKUP(I77,'CI ref gaz'!$I$1:$AM$97,13,0)</f>
        <v>2.1825117925658</v>
      </c>
      <c r="Y77" s="2" t="n">
        <f aca="false">VLOOKUP(I77,'CI ref gaz'!$I$1:$AM$97,7,0)</f>
        <v>0.525865935146803</v>
      </c>
      <c r="Z77" s="17" t="n">
        <f aca="false">X77*(O77/Y77)^(-1/8)-T77</f>
        <v>3.20822380170043</v>
      </c>
      <c r="AA77" s="17" t="n">
        <f aca="false">Z77^2</f>
        <v>10.2926999617972</v>
      </c>
      <c r="AB77" s="18" t="n">
        <f aca="false">Z77/U77</f>
        <v>0.503686939954979</v>
      </c>
      <c r="AC77" s="17" t="n">
        <f aca="false">U77^-('paramètres CI'!$B$19)</f>
        <v>3.69120588625838E-007</v>
      </c>
      <c r="AD77" s="4" t="n">
        <f aca="false">SUMIFS($AC$2:$AC$1250,$I$2:$I$1250,V77)</f>
        <v>0.00369378973037876</v>
      </c>
      <c r="AE77" s="4" t="n">
        <f aca="false">AC77/AD77</f>
        <v>9.99300489657241E-005</v>
      </c>
      <c r="AF77" s="17" t="n">
        <f aca="false">AE77-O77</f>
        <v>0</v>
      </c>
      <c r="AG77" s="4" t="n">
        <f aca="false">VLOOKUP(I77,BesoinU!$F$1:$L$99,3,0)</f>
        <v>61.0480418033574</v>
      </c>
      <c r="AH77" s="19" t="n">
        <f aca="false">VLOOKUP(J77,bibliRdtCHauff!$G$2:$K$1398,4,0)</f>
        <v>14.9997759369219</v>
      </c>
      <c r="AI77" s="19" t="n">
        <f aca="false">VLOOKUP(J77,bibliRdtCHauff!$G$2:$K$1398,3,0)</f>
        <v>0.981787082244074</v>
      </c>
      <c r="AJ77" s="4" t="n">
        <f aca="false">VLOOKUP(D77,'paramètres CI'!$A$1:$C$6,3)</f>
        <v>0.0386719666666667</v>
      </c>
      <c r="AK77" s="4" t="n">
        <f aca="false">AJ77*AG77/AI77</f>
        <v>2.40464341034974</v>
      </c>
      <c r="AL77" s="4" t="n">
        <f aca="false">AK77+AH77/R77</f>
        <v>3.5083531783257</v>
      </c>
      <c r="AM77" s="4" t="n">
        <f aca="false">AL77+Z77</f>
        <v>6.71657698002613</v>
      </c>
      <c r="AN77" s="4" t="n">
        <f aca="false">AM77^-'paramètres CI'!$B$19</f>
        <v>2.41443782824894E-007</v>
      </c>
      <c r="AO77" s="4" t="n">
        <f aca="false">SUMIFS($AN$2:$AN$1250,$I$2:$I$1250,V77)</f>
        <v>1541.52232775431</v>
      </c>
      <c r="AP77" s="5" t="n">
        <f aca="false">AN77/AO77</f>
        <v>1.56626847680261E-010</v>
      </c>
      <c r="AQ77" s="6" t="n">
        <f aca="false">AP77-O77</f>
        <v>-9.99298923388765E-005</v>
      </c>
      <c r="AR77" s="20" t="n">
        <f aca="false">VLOOKUP(I77,entreesparc!$A$13:$H$110,8,0)*AP77</f>
        <v>2.7669619347938E-006</v>
      </c>
      <c r="AS77" s="7" t="n">
        <f aca="false">M77*AJ77/AI77+AH77/R77</f>
        <v>4.71310617256123</v>
      </c>
      <c r="AT77" s="4" t="n">
        <f aca="false">AS77+Z77</f>
        <v>7.92132997426166</v>
      </c>
      <c r="AU77" s="4" t="n">
        <f aca="false">AT77^-'paramètres CI'!$B$19</f>
        <v>6.45082353034453E-008</v>
      </c>
      <c r="AV77" s="4" t="n">
        <f aca="false">SUMIFS($AU$2:$AU$1250,$I$2:$I$1250,V77)</f>
        <v>0.000675527732100846</v>
      </c>
      <c r="AW77" s="5" t="n">
        <f aca="false">AU77/AV77</f>
        <v>9.54930970825269E-005</v>
      </c>
      <c r="AX77" s="7" t="n">
        <f aca="false">SUMIFS($AP$2:$AP$1250,$I$2:$I$1250,V77)</f>
        <v>1</v>
      </c>
    </row>
    <row r="78" customFormat="false" ht="15.8" hidden="false" customHeight="false" outlineLevel="0" collapsed="false">
      <c r="A78" s="0" t="s">
        <v>14</v>
      </c>
      <c r="B78" s="0" t="s">
        <v>54</v>
      </c>
      <c r="C78" s="0" t="s">
        <v>40</v>
      </c>
      <c r="D78" s="0" t="s">
        <v>37</v>
      </c>
      <c r="E78" s="0" t="str">
        <f aca="false">VLOOKUP(A78,Nomenclature!$D$1:$E$9,2,0)</f>
        <v>02</v>
      </c>
      <c r="F78" s="0" t="str">
        <f aca="false">VLOOKUP(B78,Nomenclature!$J$1:$K$97,2,0)</f>
        <v>16</v>
      </c>
      <c r="G78" s="0" t="str">
        <f aca="false">VLOOKUP(C78,Nomenclature!$M$1:$N$21,2,0)</f>
        <v>03</v>
      </c>
      <c r="H78" s="0" t="str">
        <f aca="false">VLOOKUP(D78,Nomenclature!$O$25:$P$31,2,0)</f>
        <v>03</v>
      </c>
      <c r="I78" s="1" t="str">
        <f aca="false">CONCATENATE(E78,F78)</f>
        <v>0216</v>
      </c>
      <c r="J78" s="0" t="str">
        <f aca="false">CONCATENATE(E78,F78,G78,H78)</f>
        <v>02160303</v>
      </c>
      <c r="K78" s="0" t="n">
        <v>16.8412175329205</v>
      </c>
      <c r="L78" s="0" t="n">
        <v>20</v>
      </c>
      <c r="M78" s="0" t="n">
        <v>92.6710151265746</v>
      </c>
      <c r="N78" s="0" t="n">
        <v>0.524491823665969</v>
      </c>
      <c r="O78" s="0" t="n">
        <v>0.0597804752534849</v>
      </c>
      <c r="P78" s="4" t="n">
        <f aca="false">VLOOKUP(D78,'paramètres CI'!$A$1:$B$6,2,0)</f>
        <v>0.0385046990211696</v>
      </c>
      <c r="Q78" s="17" t="n">
        <f aca="false">M78*P78/N78</f>
        <v>6.80328917330753</v>
      </c>
      <c r="R78" s="9" t="n">
        <f aca="false">1/(1+0.04)*(1 - (1/(1+0.04))^L78)/(1-1/(1+0.04))</f>
        <v>13.5903263449677</v>
      </c>
      <c r="S78" s="17" t="n">
        <f aca="false">K78/R78</f>
        <v>1.23920626373748</v>
      </c>
      <c r="T78" s="17" t="n">
        <f aca="false">Q78+S78</f>
        <v>8.04249543704501</v>
      </c>
      <c r="U78" s="0" t="n">
        <f aca="false">T78 + Z78</f>
        <v>2.86415197506341</v>
      </c>
      <c r="V78" s="4" t="str">
        <f aca="false">VLOOKUP(I78,'CI ref gaz'!$I$1:$AM$97,1,0)</f>
        <v>0216</v>
      </c>
      <c r="W78" s="0" t="n">
        <f aca="false">VLOOKUP(I78,'CI ref gaz'!$I$1:$AM$97,14,0)</f>
        <v>-2</v>
      </c>
      <c r="X78" s="1" t="n">
        <f aca="false">VLOOKUP(I78,'CI ref gaz'!$I$1:$AM$97,13,0)</f>
        <v>2.1825117925658</v>
      </c>
      <c r="Y78" s="2" t="n">
        <f aca="false">VLOOKUP(I78,'CI ref gaz'!$I$1:$AM$97,7,0)</f>
        <v>0.525865935146803</v>
      </c>
      <c r="Z78" s="17" t="n">
        <f aca="false">X78*(O78/Y78)^(-1/8)-T78</f>
        <v>-5.1783434619816</v>
      </c>
      <c r="AA78" s="17" t="n">
        <f aca="false">Z78^2</f>
        <v>26.8152410102476</v>
      </c>
      <c r="AB78" s="18" t="n">
        <f aca="false">Z78/U78</f>
        <v>-1.80798487896822</v>
      </c>
      <c r="AC78" s="17" t="n">
        <f aca="false">U78^-('paramètres CI'!$B$19)</f>
        <v>0.000220816505568484</v>
      </c>
      <c r="AD78" s="4" t="n">
        <f aca="false">SUMIFS($AC$2:$AC$1250,$I$2:$I$1250,V78)</f>
        <v>0.00369378973037876</v>
      </c>
      <c r="AE78" s="4" t="n">
        <f aca="false">AC78/AD78</f>
        <v>0.0597804752534849</v>
      </c>
      <c r="AF78" s="17" t="n">
        <f aca="false">AE78-O78</f>
        <v>0</v>
      </c>
      <c r="AG78" s="4" t="n">
        <f aca="false">VLOOKUP(I78,BesoinU!$F$1:$L$99,3,0)</f>
        <v>61.0480418033574</v>
      </c>
      <c r="AH78" s="19" t="n">
        <f aca="false">VLOOKUP(J78,bibliRdtCHauff!$G$2:$K$1398,4,0)</f>
        <v>17.6832784095665</v>
      </c>
      <c r="AI78" s="19" t="n">
        <f aca="false">VLOOKUP(J78,bibliRdtCHauff!$G$2:$K$1398,3,0)</f>
        <v>0.570431409553063</v>
      </c>
      <c r="AJ78" s="4" t="n">
        <f aca="false">VLOOKUP(D78,'paramètres CI'!$A$1:$C$6,3)</f>
        <v>0.0763929293534506</v>
      </c>
      <c r="AK78" s="4" t="n">
        <f aca="false">AJ78*AG78/AI78</f>
        <v>8.17563455754369</v>
      </c>
      <c r="AL78" s="4" t="n">
        <f aca="false">AK78+AH78/R78</f>
        <v>9.47680113446805</v>
      </c>
      <c r="AM78" s="4" t="n">
        <f aca="false">AL78+Z78</f>
        <v>4.29845767248645</v>
      </c>
      <c r="AN78" s="4" t="n">
        <f aca="false">AM78^-'paramètres CI'!$B$19</f>
        <v>8.5802267220816E-006</v>
      </c>
      <c r="AO78" s="4" t="n">
        <f aca="false">SUMIFS($AN$2:$AN$1250,$I$2:$I$1250,V78)</f>
        <v>1541.52232775431</v>
      </c>
      <c r="AP78" s="5" t="n">
        <f aca="false">AN78/AO78</f>
        <v>5.56607359335579E-009</v>
      </c>
      <c r="AQ78" s="6" t="n">
        <f aca="false">AP78-O78</f>
        <v>-0.0597804696874113</v>
      </c>
      <c r="AR78" s="20" t="n">
        <f aca="false">VLOOKUP(I78,entreesparc!$A$13:$H$110,8,0)*AP78</f>
        <v>9.83299733549919E-005</v>
      </c>
      <c r="AS78" s="7" t="n">
        <f aca="false">M78*AJ78/AI78+AH78/R78</f>
        <v>13.7117915760346</v>
      </c>
      <c r="AT78" s="4" t="n">
        <f aca="false">AS78+Z78</f>
        <v>8.53344811405304</v>
      </c>
      <c r="AU78" s="4" t="n">
        <f aca="false">AT78^-'paramètres CI'!$B$19</f>
        <v>3.55634252174001E-008</v>
      </c>
      <c r="AV78" s="4" t="n">
        <f aca="false">SUMIFS($AU$2:$AU$1250,$I$2:$I$1250,V78)</f>
        <v>0.000675527732100846</v>
      </c>
      <c r="AW78" s="5" t="n">
        <f aca="false">AU78/AV78</f>
        <v>5.2645396372996E-005</v>
      </c>
      <c r="AX78" s="7" t="n">
        <f aca="false">SUMIFS($AP$2:$AP$1250,$I$2:$I$1250,V78)</f>
        <v>1</v>
      </c>
    </row>
    <row r="79" customFormat="false" ht="15.8" hidden="false" customHeight="false" outlineLevel="0" collapsed="false">
      <c r="A79" s="0" t="s">
        <v>14</v>
      </c>
      <c r="B79" s="0" t="s">
        <v>54</v>
      </c>
      <c r="C79" s="0" t="s">
        <v>41</v>
      </c>
      <c r="D79" s="0" t="s">
        <v>39</v>
      </c>
      <c r="E79" s="0" t="str">
        <f aca="false">VLOOKUP(A79,Nomenclature!$D$1:$E$9,2,0)</f>
        <v>02</v>
      </c>
      <c r="F79" s="0" t="str">
        <f aca="false">VLOOKUP(B79,Nomenclature!$J$1:$K$97,2,0)</f>
        <v>16</v>
      </c>
      <c r="G79" s="0" t="str">
        <f aca="false">VLOOKUP(C79,Nomenclature!$M$1:$N$21,2,0)</f>
        <v>04</v>
      </c>
      <c r="H79" s="0" t="str">
        <f aca="false">VLOOKUP(D79,Nomenclature!$O$25:$P$31,2,0)</f>
        <v>04</v>
      </c>
      <c r="I79" s="1" t="str">
        <f aca="false">CONCATENATE(E79,F79)</f>
        <v>0216</v>
      </c>
      <c r="J79" s="0" t="str">
        <f aca="false">CONCATENATE(E79,F79,G79,H79)</f>
        <v>02160404</v>
      </c>
      <c r="K79" s="0" t="n">
        <v>11.9998207495375</v>
      </c>
      <c r="L79" s="0" t="n">
        <v>20</v>
      </c>
      <c r="M79" s="0" t="n">
        <v>91.6337872150287</v>
      </c>
      <c r="N79" s="0" t="n">
        <v>0.612227734213524</v>
      </c>
      <c r="O79" s="0" t="n">
        <v>0.525865935146803</v>
      </c>
      <c r="P79" s="4" t="n">
        <f aca="false">VLOOKUP(D79,'paramètres CI'!$A$1:$B$6,2,0)</f>
        <v>0.022045059962018</v>
      </c>
      <c r="Q79" s="17" t="n">
        <f aca="false">M79*P79/N79</f>
        <v>3.29954397818504</v>
      </c>
      <c r="R79" s="9" t="n">
        <f aca="false">1/(1+0.04)*(1 - (1/(1+0.04))^L79)/(1-1/(1+0.04))</f>
        <v>13.5903263449677</v>
      </c>
      <c r="S79" s="17" t="n">
        <f aca="false">K79/R79</f>
        <v>0.882967814380769</v>
      </c>
      <c r="T79" s="17" t="n">
        <f aca="false">Q79+S79</f>
        <v>4.18251179256581</v>
      </c>
      <c r="U79" s="0" t="n">
        <f aca="false">T79 + Z79</f>
        <v>2.1825117925658</v>
      </c>
      <c r="V79" s="4" t="str">
        <f aca="false">VLOOKUP(I79,'CI ref gaz'!$I$1:$AM$97,1,0)</f>
        <v>0216</v>
      </c>
      <c r="W79" s="0" t="n">
        <f aca="false">VLOOKUP(I79,'CI ref gaz'!$I$1:$AM$97,14,0)</f>
        <v>-2</v>
      </c>
      <c r="X79" s="1" t="n">
        <f aca="false">VLOOKUP(I79,'CI ref gaz'!$I$1:$AM$97,13,0)</f>
        <v>2.1825117925658</v>
      </c>
      <c r="Y79" s="2" t="n">
        <f aca="false">VLOOKUP(I79,'CI ref gaz'!$I$1:$AM$97,7,0)</f>
        <v>0.525865935146803</v>
      </c>
      <c r="Z79" s="17" t="n">
        <f aca="false">X79*(O79/Y79)^(-1/8)-T79</f>
        <v>-2</v>
      </c>
      <c r="AA79" s="17" t="n">
        <f aca="false">Z79^2</f>
        <v>4</v>
      </c>
      <c r="AB79" s="18" t="n">
        <f aca="false">Z79/U79</f>
        <v>-0.916375346429977</v>
      </c>
      <c r="AC79" s="17" t="n">
        <f aca="false">U79^-('paramètres CI'!$B$19)</f>
        <v>0.00194243819080128</v>
      </c>
      <c r="AD79" s="4" t="n">
        <f aca="false">SUMIFS($AC$2:$AC$1250,$I$2:$I$1250,V79)</f>
        <v>0.00369378973037876</v>
      </c>
      <c r="AE79" s="4" t="n">
        <f aca="false">AC79/AD79</f>
        <v>0.525865935146803</v>
      </c>
      <c r="AF79" s="17" t="n">
        <f aca="false">AE79-O79</f>
        <v>0</v>
      </c>
      <c r="AG79" s="4" t="n">
        <f aca="false">VLOOKUP(I79,BesoinU!$F$1:$L$99,3,0)</f>
        <v>61.0480418033574</v>
      </c>
      <c r="AH79" s="19" t="n">
        <f aca="false">VLOOKUP(J79,bibliRdtCHauff!$G$2:$K$1398,4,0)</f>
        <v>12.5998117870144</v>
      </c>
      <c r="AI79" s="19" t="n">
        <f aca="false">VLOOKUP(J79,bibliRdtCHauff!$G$2:$K$1398,3,0)</f>
        <v>0.686139603819634</v>
      </c>
      <c r="AJ79" s="4" t="n">
        <f aca="false">VLOOKUP(D79,'paramètres CI'!$A$1:$C$6,3)</f>
        <v>0.0386719666666667</v>
      </c>
      <c r="AK79" s="4" t="n">
        <f aca="false">AJ79*AG79/AI79</f>
        <v>3.44076894052207</v>
      </c>
      <c r="AL79" s="4" t="n">
        <f aca="false">AK79+AH79/R79</f>
        <v>4.36788514562188</v>
      </c>
      <c r="AM79" s="4" t="n">
        <f aca="false">AL79+Z79</f>
        <v>2.36788514562187</v>
      </c>
      <c r="AN79" s="4" t="n">
        <f aca="false">AM79^-'paramètres CI'!$B$19</f>
        <v>0.00101184720247195</v>
      </c>
      <c r="AO79" s="4" t="n">
        <f aca="false">SUMIFS($AN$2:$AN$1250,$I$2:$I$1250,V79)</f>
        <v>1541.52232775431</v>
      </c>
      <c r="AP79" s="5" t="n">
        <f aca="false">AN79/AO79</f>
        <v>6.56394775641046E-007</v>
      </c>
      <c r="AQ79" s="6" t="n">
        <f aca="false">AP79-O79</f>
        <v>-0.525865278752027</v>
      </c>
      <c r="AR79" s="20" t="n">
        <f aca="false">VLOOKUP(I79,entreesparc!$A$13:$H$110,8,0)*AP79</f>
        <v>0.0115958367629535</v>
      </c>
      <c r="AS79" s="7" t="n">
        <f aca="false">M79*AJ79/AI79+AH79/R79</f>
        <v>6.09174851169312</v>
      </c>
      <c r="AT79" s="4" t="n">
        <f aca="false">AS79+Z79</f>
        <v>4.09174851169312</v>
      </c>
      <c r="AU79" s="4" t="n">
        <f aca="false">AT79^-'paramètres CI'!$B$19</f>
        <v>1.27270729970975E-005</v>
      </c>
      <c r="AV79" s="4" t="n">
        <f aca="false">SUMIFS($AU$2:$AU$1250,$I$2:$I$1250,V79)</f>
        <v>0.000675527732100846</v>
      </c>
      <c r="AW79" s="5" t="n">
        <f aca="false">AU79/AV79</f>
        <v>0.0188401932182963</v>
      </c>
      <c r="AX79" s="7" t="n">
        <f aca="false">SUMIFS($AP$2:$AP$1250,$I$2:$I$1250,V79)</f>
        <v>1</v>
      </c>
    </row>
    <row r="80" customFormat="false" ht="15.8" hidden="false" customHeight="false" outlineLevel="0" collapsed="false">
      <c r="A80" s="0" t="s">
        <v>14</v>
      </c>
      <c r="B80" s="0" t="s">
        <v>54</v>
      </c>
      <c r="C80" s="0" t="s">
        <v>45</v>
      </c>
      <c r="D80" s="0" t="s">
        <v>43</v>
      </c>
      <c r="E80" s="0" t="str">
        <f aca="false">VLOOKUP(A80,Nomenclature!$D$1:$E$9,2,0)</f>
        <v>02</v>
      </c>
      <c r="F80" s="0" t="str">
        <f aca="false">VLOOKUP(B80,Nomenclature!$J$1:$K$97,2,0)</f>
        <v>16</v>
      </c>
      <c r="G80" s="0" t="str">
        <f aca="false">VLOOKUP(C80,Nomenclature!$M$1:$N$21,2,0)</f>
        <v>06</v>
      </c>
      <c r="H80" s="0" t="str">
        <f aca="false">VLOOKUP(D80,Nomenclature!$O$25:$P$31,2,0)</f>
        <v>02</v>
      </c>
      <c r="I80" s="1" t="str">
        <f aca="false">CONCATENATE(E80,F80)</f>
        <v>0216</v>
      </c>
      <c r="J80" s="0" t="str">
        <f aca="false">CONCATENATE(E80,F80,G80,H80)</f>
        <v>02160602</v>
      </c>
      <c r="K80" s="0" t="n">
        <v>10</v>
      </c>
      <c r="L80" s="0" t="n">
        <v>13</v>
      </c>
      <c r="M80" s="0" t="n">
        <v>76.7237816661824</v>
      </c>
      <c r="N80" s="0" t="n">
        <v>0.899999999999999</v>
      </c>
      <c r="O80" s="0" t="n">
        <v>0.140802773588288</v>
      </c>
      <c r="P80" s="4" t="n">
        <f aca="false">VLOOKUP(D80,'paramètres CI'!$A$1:$B$6,2,0)</f>
        <v>0.0935912806596305</v>
      </c>
      <c r="Q80" s="17" t="n">
        <f aca="false">M80*P80/N80</f>
        <v>7.97852998131988</v>
      </c>
      <c r="R80" s="9" t="n">
        <f aca="false">1/(1+0.04)*(1 - (1/(1+0.04))^L80)/(1-1/(1+0.04))</f>
        <v>9.98564784663304</v>
      </c>
      <c r="S80" s="17" t="n">
        <f aca="false">K80/R80</f>
        <v>1.00143727814033</v>
      </c>
      <c r="T80" s="17" t="n">
        <f aca="false">Q80+S80</f>
        <v>8.97996725946021</v>
      </c>
      <c r="U80" s="0" t="n">
        <f aca="false">T80 + Z80</f>
        <v>2.57329500847696</v>
      </c>
      <c r="V80" s="4" t="str">
        <f aca="false">VLOOKUP(I80,'CI ref gaz'!$I$1:$AM$97,1,0)</f>
        <v>0216</v>
      </c>
      <c r="W80" s="0" t="n">
        <f aca="false">VLOOKUP(I80,'CI ref gaz'!$I$1:$AM$97,14,0)</f>
        <v>-2</v>
      </c>
      <c r="X80" s="1" t="n">
        <f aca="false">VLOOKUP(I80,'CI ref gaz'!$I$1:$AM$97,13,0)</f>
        <v>2.1825117925658</v>
      </c>
      <c r="Y80" s="2" t="n">
        <f aca="false">VLOOKUP(I80,'CI ref gaz'!$I$1:$AM$97,7,0)</f>
        <v>0.525865935146803</v>
      </c>
      <c r="Z80" s="17" t="n">
        <f aca="false">X80*(O80/Y80)^(-1/8)-T80</f>
        <v>-6.40667225098325</v>
      </c>
      <c r="AA80" s="17" t="n">
        <f aca="false">Z80^2</f>
        <v>41.0454493315188</v>
      </c>
      <c r="AB80" s="18" t="n">
        <f aca="false">Z80/U80</f>
        <v>-2.48967655472006</v>
      </c>
      <c r="AC80" s="17" t="n">
        <f aca="false">U80^-('paramètres CI'!$B$19)</f>
        <v>0.000520095839089264</v>
      </c>
      <c r="AD80" s="4" t="n">
        <f aca="false">SUMIFS($AC$2:$AC$1250,$I$2:$I$1250,V80)</f>
        <v>0.00369378973037876</v>
      </c>
      <c r="AE80" s="4" t="n">
        <f aca="false">AC80/AD80</f>
        <v>0.140802773588288</v>
      </c>
      <c r="AF80" s="17" t="n">
        <f aca="false">AE80-O80</f>
        <v>0</v>
      </c>
      <c r="AG80" s="4" t="n">
        <f aca="false">VLOOKUP(I80,BesoinU!$F$1:$L$99,3,0)</f>
        <v>61.0480418033574</v>
      </c>
      <c r="AH80" s="19" t="n">
        <f aca="false">VLOOKUP(J80,bibliRdtCHauff!$G$2:$K$1398,4,0)</f>
        <v>10.4</v>
      </c>
      <c r="AI80" s="19" t="n">
        <f aca="false">VLOOKUP(J80,bibliRdtCHauff!$G$2:$K$1398,3,0)</f>
        <v>0.919999999999999</v>
      </c>
      <c r="AJ80" s="4" t="n">
        <f aca="false">VLOOKUP(D80,'paramètres CI'!$A$1:$C$6,3)</f>
        <v>0.09847</v>
      </c>
      <c r="AK80" s="4" t="n">
        <f aca="false">AJ80*AG80/AI80</f>
        <v>6.53413116997458</v>
      </c>
      <c r="AL80" s="4" t="n">
        <f aca="false">AK80+AH80/R80</f>
        <v>7.57562593924052</v>
      </c>
      <c r="AM80" s="4" t="n">
        <f aca="false">AL80+Z80</f>
        <v>1.16895368825726</v>
      </c>
      <c r="AN80" s="4" t="n">
        <f aca="false">AM80^-'paramètres CI'!$B$19</f>
        <v>0.286828007096721</v>
      </c>
      <c r="AO80" s="4" t="n">
        <f aca="false">SUMIFS($AN$2:$AN$1250,$I$2:$I$1250,V80)</f>
        <v>1541.52232775431</v>
      </c>
      <c r="AP80" s="5" t="n">
        <f aca="false">AN80/AO80</f>
        <v>0.000186068019860972</v>
      </c>
      <c r="AQ80" s="6" t="n">
        <f aca="false">AP80-O80</f>
        <v>-0.140616705568427</v>
      </c>
      <c r="AR80" s="20" t="n">
        <f aca="false">VLOOKUP(I80,entreesparc!$A$13:$H$110,8,0)*AP80</f>
        <v>3.28706818698651</v>
      </c>
      <c r="AS80" s="7" t="n">
        <f aca="false">M80*AJ80/AI80+AH80/R80</f>
        <v>9.2534412699931</v>
      </c>
      <c r="AT80" s="4" t="n">
        <f aca="false">AS80+Z80</f>
        <v>2.84676901900985</v>
      </c>
      <c r="AU80" s="4" t="n">
        <f aca="false">AT80^-'paramètres CI'!$B$19</f>
        <v>0.000231836682453254</v>
      </c>
      <c r="AV80" s="4" t="n">
        <f aca="false">SUMIFS($AU$2:$AU$1250,$I$2:$I$1250,V80)</f>
        <v>0.000675527732100846</v>
      </c>
      <c r="AW80" s="5" t="n">
        <f aca="false">AU80/AV80</f>
        <v>0.343193434460873</v>
      </c>
      <c r="AX80" s="7" t="n">
        <f aca="false">SUMIFS($AP$2:$AP$1250,$I$2:$I$1250,V80)</f>
        <v>1</v>
      </c>
    </row>
    <row r="81" customFormat="false" ht="15.8" hidden="false" customHeight="false" outlineLevel="0" collapsed="false">
      <c r="A81" s="0" t="s">
        <v>14</v>
      </c>
      <c r="B81" s="0" t="s">
        <v>54</v>
      </c>
      <c r="C81" s="0" t="s">
        <v>46</v>
      </c>
      <c r="D81" s="0" t="s">
        <v>43</v>
      </c>
      <c r="E81" s="0" t="str">
        <f aca="false">VLOOKUP(A81,Nomenclature!$D$1:$E$9,2,0)</f>
        <v>02</v>
      </c>
      <c r="F81" s="0" t="str">
        <f aca="false">VLOOKUP(B81,Nomenclature!$J$1:$K$97,2,0)</f>
        <v>16</v>
      </c>
      <c r="G81" s="0" t="str">
        <f aca="false">VLOOKUP(C81,Nomenclature!$M$1:$N$21,2,0)</f>
        <v>26</v>
      </c>
      <c r="H81" s="0" t="str">
        <f aca="false">VLOOKUP(D81,Nomenclature!$O$25:$P$31,2,0)</f>
        <v>02</v>
      </c>
      <c r="I81" s="1" t="str">
        <f aca="false">CONCATENATE(E81,F81)</f>
        <v>0216</v>
      </c>
      <c r="J81" s="0" t="str">
        <f aca="false">CONCATENATE(E81,F81,G81,H81)</f>
        <v>02162602</v>
      </c>
      <c r="K81" s="0" t="n">
        <v>12</v>
      </c>
      <c r="L81" s="0" t="n">
        <v>13</v>
      </c>
      <c r="M81" s="0" t="n">
        <v>76.7237816661824</v>
      </c>
      <c r="N81" s="0" t="n">
        <v>1</v>
      </c>
      <c r="O81" s="0" t="n">
        <v>9.99300489657242E-005</v>
      </c>
      <c r="P81" s="4" t="n">
        <f aca="false">VLOOKUP(D81,'paramètres CI'!$A$1:$B$6,2,0)</f>
        <v>0.0935912806596305</v>
      </c>
      <c r="Q81" s="17" t="n">
        <f aca="false">M81*P81/N81</f>
        <v>7.18067698318789</v>
      </c>
      <c r="R81" s="9" t="n">
        <f aca="false">1/(1+0.04)*(1 - (1/(1+0.04))^L81)/(1-1/(1+0.04))</f>
        <v>9.98564784663304</v>
      </c>
      <c r="S81" s="17" t="n">
        <f aca="false">K81/R81</f>
        <v>1.20172473376839</v>
      </c>
      <c r="T81" s="17" t="n">
        <f aca="false">Q81+S81</f>
        <v>8.38240171695628</v>
      </c>
      <c r="U81" s="0" t="n">
        <f aca="false">T81 + Z81</f>
        <v>6.36947982408912</v>
      </c>
      <c r="V81" s="4" t="str">
        <f aca="false">VLOOKUP(I81,'CI ref gaz'!$I$1:$AM$97,1,0)</f>
        <v>0216</v>
      </c>
      <c r="W81" s="0" t="n">
        <f aca="false">VLOOKUP(I81,'CI ref gaz'!$I$1:$AM$97,14,0)</f>
        <v>-2</v>
      </c>
      <c r="X81" s="1" t="n">
        <f aca="false">VLOOKUP(I81,'CI ref gaz'!$I$1:$AM$97,13,0)</f>
        <v>2.1825117925658</v>
      </c>
      <c r="Y81" s="2" t="n">
        <f aca="false">VLOOKUP(I81,'CI ref gaz'!$I$1:$AM$97,7,0)</f>
        <v>0.525865935146803</v>
      </c>
      <c r="Z81" s="17" t="n">
        <f aca="false">X81*(O81/Y81)^(-1/8)-T81</f>
        <v>-2.01292189286715</v>
      </c>
      <c r="AA81" s="17" t="n">
        <f aca="false">Z81^2</f>
        <v>4.05185454678388</v>
      </c>
      <c r="AB81" s="18" t="n">
        <f aca="false">Z81/U81</f>
        <v>-0.316026103929925</v>
      </c>
      <c r="AC81" s="17" t="n">
        <f aca="false">U81^-('paramètres CI'!$B$19)</f>
        <v>3.69120588625838E-007</v>
      </c>
      <c r="AD81" s="4" t="n">
        <f aca="false">SUMIFS($AC$2:$AC$1250,$I$2:$I$1250,V81)</f>
        <v>0.00369378973037876</v>
      </c>
      <c r="AE81" s="4" t="n">
        <f aca="false">AC81/AD81</f>
        <v>9.99300489657241E-005</v>
      </c>
      <c r="AF81" s="17" t="n">
        <f aca="false">AE81-O81</f>
        <v>0</v>
      </c>
      <c r="AG81" s="4" t="n">
        <f aca="false">VLOOKUP(I81,BesoinU!$F$1:$L$99,3,0)</f>
        <v>61.0480418033574</v>
      </c>
      <c r="AH81" s="19" t="n">
        <f aca="false">VLOOKUP(J81,bibliRdtCHauff!$G$2:$K$1398,4,0)</f>
        <v>12</v>
      </c>
      <c r="AI81" s="19" t="n">
        <f aca="false">VLOOKUP(J81,bibliRdtCHauff!$G$2:$K$1398,3,0)</f>
        <v>1</v>
      </c>
      <c r="AJ81" s="4" t="n">
        <f aca="false">VLOOKUP(D81,'paramètres CI'!$A$1:$C$6,3)</f>
        <v>0.09847</v>
      </c>
      <c r="AK81" s="4" t="n">
        <f aca="false">AJ81*AG81/AI81</f>
        <v>6.0114006763766</v>
      </c>
      <c r="AL81" s="4" t="n">
        <f aca="false">AK81+AH81/R81</f>
        <v>7.213125410145</v>
      </c>
      <c r="AM81" s="4" t="n">
        <f aca="false">AL81+Z81</f>
        <v>5.20020351727784</v>
      </c>
      <c r="AN81" s="4" t="n">
        <f aca="false">AM81^-'paramètres CI'!$B$19</f>
        <v>1.86998134688287E-006</v>
      </c>
      <c r="AO81" s="4" t="n">
        <f aca="false">SUMIFS($AN$2:$AN$1250,$I$2:$I$1250,V81)</f>
        <v>1541.52232775431</v>
      </c>
      <c r="AP81" s="5" t="n">
        <f aca="false">AN81/AO81</f>
        <v>1.21307444804063E-009</v>
      </c>
      <c r="AQ81" s="6" t="n">
        <f aca="false">AP81-O81</f>
        <v>-9.99288358912762E-005</v>
      </c>
      <c r="AR81" s="20" t="n">
        <f aca="false">VLOOKUP(I81,entreesparc!$A$13:$H$110,8,0)*AP81</f>
        <v>2.14301115773681E-005</v>
      </c>
      <c r="AS81" s="7" t="n">
        <f aca="false">M81*AJ81/AI81+AH81/R81</f>
        <v>8.75671551443737</v>
      </c>
      <c r="AT81" s="4" t="n">
        <f aca="false">AS81+Z81</f>
        <v>6.74379362157022</v>
      </c>
      <c r="AU81" s="4" t="n">
        <f aca="false">AT81^-'paramètres CI'!$B$19</f>
        <v>2.33757648705013E-007</v>
      </c>
      <c r="AV81" s="4" t="n">
        <f aca="false">SUMIFS($AU$2:$AU$1250,$I$2:$I$1250,V81)</f>
        <v>0.000675527732100846</v>
      </c>
      <c r="AW81" s="5" t="n">
        <f aca="false">AU81/AV81</f>
        <v>0.000346037087149691</v>
      </c>
      <c r="AX81" s="7" t="n">
        <f aca="false">SUMIFS($AP$2:$AP$1250,$I$2:$I$1250,V81)</f>
        <v>1</v>
      </c>
    </row>
    <row r="82" customFormat="false" ht="15.8" hidden="false" customHeight="false" outlineLevel="0" collapsed="false">
      <c r="A82" s="0" t="s">
        <v>14</v>
      </c>
      <c r="B82" s="0" t="s">
        <v>54</v>
      </c>
      <c r="C82" s="0" t="s">
        <v>48</v>
      </c>
      <c r="D82" s="0" t="s">
        <v>43</v>
      </c>
      <c r="E82" s="0" t="str">
        <f aca="false">VLOOKUP(A82,Nomenclature!$D$1:$E$9,2,0)</f>
        <v>02</v>
      </c>
      <c r="F82" s="0" t="str">
        <f aca="false">VLOOKUP(B82,Nomenclature!$J$1:$K$97,2,0)</f>
        <v>16</v>
      </c>
      <c r="G82" s="0" t="str">
        <f aca="false">VLOOKUP(C82,Nomenclature!$M$1:$N$21,2,0)</f>
        <v>09</v>
      </c>
      <c r="H82" s="0" t="str">
        <f aca="false">VLOOKUP(D82,Nomenclature!$O$25:$P$31,2,0)</f>
        <v>02</v>
      </c>
      <c r="I82" s="1" t="str">
        <f aca="false">CONCATENATE(E82,F82)</f>
        <v>0216</v>
      </c>
      <c r="J82" s="0" t="str">
        <f aca="false">CONCATENATE(E82,F82,G82,H82)</f>
        <v>02160902</v>
      </c>
      <c r="K82" s="0" t="n">
        <v>63.0580518648046</v>
      </c>
      <c r="L82" s="0" t="n">
        <v>20</v>
      </c>
      <c r="M82" s="0" t="n">
        <v>89.5450597505965</v>
      </c>
      <c r="N82" s="0" t="n">
        <v>2.83163023255814</v>
      </c>
      <c r="O82" s="0" t="n">
        <v>0.092189394587406</v>
      </c>
      <c r="P82" s="4" t="n">
        <f aca="false">VLOOKUP(D82,'paramètres CI'!$A$1:$B$6,2,0)</f>
        <v>0.0935912806596305</v>
      </c>
      <c r="Q82" s="17" t="n">
        <f aca="false">M82*P82/N82</f>
        <v>2.95965084792524</v>
      </c>
      <c r="R82" s="9" t="n">
        <f aca="false">1/(1+0.04)*(1 - (1/(1+0.04))^L82)/(1-1/(1+0.04))</f>
        <v>13.5903263449677</v>
      </c>
      <c r="S82" s="17" t="n">
        <f aca="false">K82/R82</f>
        <v>4.63992182852579</v>
      </c>
      <c r="T82" s="17" t="n">
        <f aca="false">Q82+S82</f>
        <v>7.59957267645103</v>
      </c>
      <c r="U82" s="0" t="n">
        <f aca="false">T82 + Z82</f>
        <v>2.71319406530294</v>
      </c>
      <c r="V82" s="4" t="str">
        <f aca="false">VLOOKUP(I82,'CI ref gaz'!$I$1:$AM$97,1,0)</f>
        <v>0216</v>
      </c>
      <c r="W82" s="0" t="n">
        <f aca="false">VLOOKUP(I82,'CI ref gaz'!$I$1:$AM$97,14,0)</f>
        <v>-2</v>
      </c>
      <c r="X82" s="1" t="n">
        <f aca="false">VLOOKUP(I82,'CI ref gaz'!$I$1:$AM$97,13,0)</f>
        <v>2.1825117925658</v>
      </c>
      <c r="Y82" s="2" t="n">
        <f aca="false">VLOOKUP(I82,'CI ref gaz'!$I$1:$AM$97,7,0)</f>
        <v>0.525865935146803</v>
      </c>
      <c r="Z82" s="17" t="n">
        <f aca="false">X82*(O82/Y82)^(-1/8)-T82</f>
        <v>-4.88637861114809</v>
      </c>
      <c r="AA82" s="17" t="n">
        <f aca="false">Z82^2</f>
        <v>23.8766959314855</v>
      </c>
      <c r="AB82" s="18" t="n">
        <f aca="false">Z82/U82</f>
        <v>-1.80096907686642</v>
      </c>
      <c r="AC82" s="17" t="n">
        <f aca="false">U82^-('paramètres CI'!$B$19)</f>
        <v>0.000340528238976795</v>
      </c>
      <c r="AD82" s="4" t="n">
        <f aca="false">SUMIFS($AC$2:$AC$1250,$I$2:$I$1250,V82)</f>
        <v>0.00369378973037876</v>
      </c>
      <c r="AE82" s="4" t="n">
        <f aca="false">AC82/AD82</f>
        <v>0.0921893945874058</v>
      </c>
      <c r="AF82" s="17" t="n">
        <f aca="false">AE82-O82</f>
        <v>0</v>
      </c>
      <c r="AG82" s="4" t="n">
        <f aca="false">VLOOKUP(I82,BesoinU!$F$1:$L$99,3,0)</f>
        <v>61.0480418033574</v>
      </c>
      <c r="AH82" s="19" t="n">
        <f aca="false">VLOOKUP(J82,bibliRdtCHauff!$G$2:$K$1398,4,0)</f>
        <v>66.2109544580448</v>
      </c>
      <c r="AI82" s="19" t="n">
        <f aca="false">VLOOKUP(J82,bibliRdtCHauff!$G$2:$K$1398,3,0)</f>
        <v>2.94489544186046</v>
      </c>
      <c r="AJ82" s="4" t="n">
        <f aca="false">VLOOKUP(D82,'paramètres CI'!$A$1:$C$6,3)</f>
        <v>0.09847</v>
      </c>
      <c r="AK82" s="4" t="n">
        <f aca="false">AJ82*AG82/AI82</f>
        <v>2.04129511388658</v>
      </c>
      <c r="AL82" s="4" t="n">
        <f aca="false">AK82+AH82/R82</f>
        <v>6.91321303383864</v>
      </c>
      <c r="AM82" s="4" t="n">
        <f aca="false">AL82+Z82</f>
        <v>2.02683442269055</v>
      </c>
      <c r="AN82" s="4" t="n">
        <f aca="false">AM82^-'paramètres CI'!$B$19</f>
        <v>0.00351118593305236</v>
      </c>
      <c r="AO82" s="4" t="n">
        <f aca="false">SUMIFS($AN$2:$AN$1250,$I$2:$I$1250,V82)</f>
        <v>1541.52232775431</v>
      </c>
      <c r="AP82" s="5" t="n">
        <f aca="false">AN82/AO82</f>
        <v>2.27773926451488E-006</v>
      </c>
      <c r="AQ82" s="6" t="n">
        <f aca="false">AP82-O82</f>
        <v>-0.0921871168481415</v>
      </c>
      <c r="AR82" s="20" t="n">
        <f aca="false">VLOOKUP(I82,entreesparc!$A$13:$H$110,8,0)*AP82</f>
        <v>0.0402384261423923</v>
      </c>
      <c r="AS82" s="7" t="n">
        <f aca="false">M82*AJ82/AI82+AH82/R82</f>
        <v>7.86608263911463</v>
      </c>
      <c r="AT82" s="4" t="n">
        <f aca="false">AS82+Z82</f>
        <v>2.97970402796654</v>
      </c>
      <c r="AU82" s="4" t="n">
        <f aca="false">AT82^-'paramètres CI'!$B$19</f>
        <v>0.0001609218348201</v>
      </c>
      <c r="AV82" s="4" t="n">
        <f aca="false">SUMIFS($AU$2:$AU$1250,$I$2:$I$1250,V82)</f>
        <v>0.000675527732100846</v>
      </c>
      <c r="AW82" s="5" t="n">
        <f aca="false">AU82/AV82</f>
        <v>0.23821647457706</v>
      </c>
      <c r="AX82" s="7" t="n">
        <f aca="false">SUMIFS($AP$2:$AP$1250,$I$2:$I$1250,V82)</f>
        <v>1</v>
      </c>
    </row>
    <row r="83" customFormat="false" ht="15.8" hidden="false" customHeight="false" outlineLevel="0" collapsed="false">
      <c r="A83" s="0" t="s">
        <v>14</v>
      </c>
      <c r="B83" s="0" t="s">
        <v>54</v>
      </c>
      <c r="C83" s="0" t="s">
        <v>49</v>
      </c>
      <c r="D83" s="0" t="s">
        <v>43</v>
      </c>
      <c r="E83" s="0" t="str">
        <f aca="false">VLOOKUP(A83,Nomenclature!$D$1:$E$9,2,0)</f>
        <v>02</v>
      </c>
      <c r="F83" s="0" t="str">
        <f aca="false">VLOOKUP(B83,Nomenclature!$J$1:$K$97,2,0)</f>
        <v>16</v>
      </c>
      <c r="G83" s="0" t="str">
        <f aca="false">VLOOKUP(C83,Nomenclature!$M$1:$N$21,2,0)</f>
        <v>29</v>
      </c>
      <c r="H83" s="0" t="str">
        <f aca="false">VLOOKUP(D83,Nomenclature!$O$25:$P$31,2,0)</f>
        <v>02</v>
      </c>
      <c r="I83" s="1" t="str">
        <f aca="false">CONCATENATE(E83,F83)</f>
        <v>0216</v>
      </c>
      <c r="J83" s="0" t="str">
        <f aca="false">CONCATENATE(E83,F83,G83,H83)</f>
        <v>02162902</v>
      </c>
      <c r="K83" s="0" t="n">
        <v>78.8225648310057</v>
      </c>
      <c r="L83" s="0" t="n">
        <v>20</v>
      </c>
      <c r="M83" s="0" t="n">
        <v>89.5450597505965</v>
      </c>
      <c r="N83" s="0" t="n">
        <v>3.39795627906976</v>
      </c>
      <c r="O83" s="0" t="n">
        <v>9.99300489657242E-005</v>
      </c>
      <c r="P83" s="4" t="n">
        <f aca="false">VLOOKUP(D83,'paramètres CI'!$A$1:$B$6,2,0)</f>
        <v>0.0935912806596305</v>
      </c>
      <c r="Q83" s="17" t="n">
        <f aca="false">M83*P83/N83</f>
        <v>2.46637570660438</v>
      </c>
      <c r="R83" s="9" t="n">
        <f aca="false">1/(1+0.04)*(1 - (1/(1+0.04))^L83)/(1-1/(1+0.04))</f>
        <v>13.5903263449677</v>
      </c>
      <c r="S83" s="17" t="n">
        <f aca="false">K83/R83</f>
        <v>5.79990228565723</v>
      </c>
      <c r="T83" s="17" t="n">
        <f aca="false">Q83+S83</f>
        <v>8.26627799226161</v>
      </c>
      <c r="U83" s="0" t="n">
        <f aca="false">T83 + Z83</f>
        <v>6.36947982408912</v>
      </c>
      <c r="V83" s="4" t="str">
        <f aca="false">VLOOKUP(I83,'CI ref gaz'!$I$1:$AM$97,1,0)</f>
        <v>0216</v>
      </c>
      <c r="W83" s="0" t="n">
        <f aca="false">VLOOKUP(I83,'CI ref gaz'!$I$1:$AM$97,14,0)</f>
        <v>-2</v>
      </c>
      <c r="X83" s="1" t="n">
        <f aca="false">VLOOKUP(I83,'CI ref gaz'!$I$1:$AM$97,13,0)</f>
        <v>2.1825117925658</v>
      </c>
      <c r="Y83" s="2" t="n">
        <f aca="false">VLOOKUP(I83,'CI ref gaz'!$I$1:$AM$97,7,0)</f>
        <v>0.525865935146803</v>
      </c>
      <c r="Z83" s="17" t="n">
        <f aca="false">X83*(O83/Y83)^(-1/8)-T83</f>
        <v>-1.89679816817248</v>
      </c>
      <c r="AA83" s="17" t="n">
        <f aca="false">Z83^2</f>
        <v>3.59784329078248</v>
      </c>
      <c r="AB83" s="18" t="n">
        <f aca="false">Z83/U83</f>
        <v>-0.297794831062792</v>
      </c>
      <c r="AC83" s="17" t="n">
        <f aca="false">U83^-('paramètres CI'!$B$19)</f>
        <v>3.69120588625838E-007</v>
      </c>
      <c r="AD83" s="4" t="n">
        <f aca="false">SUMIFS($AC$2:$AC$1250,$I$2:$I$1250,V83)</f>
        <v>0.00369378973037876</v>
      </c>
      <c r="AE83" s="4" t="n">
        <f aca="false">AC83/AD83</f>
        <v>9.99300489657241E-005</v>
      </c>
      <c r="AF83" s="17" t="n">
        <f aca="false">AE83-O83</f>
        <v>0</v>
      </c>
      <c r="AG83" s="4" t="n">
        <f aca="false">VLOOKUP(I83,BesoinU!$F$1:$L$99,3,0)</f>
        <v>61.0480418033574</v>
      </c>
      <c r="AH83" s="19" t="n">
        <f aca="false">VLOOKUP(J83,bibliRdtCHauff!$G$2:$K$1398,4,0)</f>
        <v>78.8225648310057</v>
      </c>
      <c r="AI83" s="19" t="n">
        <f aca="false">VLOOKUP(J83,bibliRdtCHauff!$G$2:$K$1398,3,0)</f>
        <v>3.39795627906976</v>
      </c>
      <c r="AJ83" s="4" t="n">
        <f aca="false">VLOOKUP(D83,'paramètres CI'!$A$1:$C$6,3)</f>
        <v>0.09847</v>
      </c>
      <c r="AK83" s="4" t="n">
        <f aca="false">AJ83*AG83/AI83</f>
        <v>1.76912243203503</v>
      </c>
      <c r="AL83" s="4" t="n">
        <f aca="false">AK83+AH83/R83</f>
        <v>7.56902471769225</v>
      </c>
      <c r="AM83" s="4" t="n">
        <f aca="false">AL83+Z83</f>
        <v>5.67222654951977</v>
      </c>
      <c r="AN83" s="4" t="n">
        <f aca="false">AM83^-'paramètres CI'!$B$19</f>
        <v>9.3319295946495E-007</v>
      </c>
      <c r="AO83" s="4" t="n">
        <f aca="false">SUMIFS($AN$2:$AN$1250,$I$2:$I$1250,V83)</f>
        <v>1541.52232775431</v>
      </c>
      <c r="AP83" s="5" t="n">
        <f aca="false">AN83/AO83</f>
        <v>6.05371030093626E-010</v>
      </c>
      <c r="AQ83" s="6" t="n">
        <f aca="false">AP83-O83</f>
        <v>-9.99294435946941E-005</v>
      </c>
      <c r="AR83" s="20" t="n">
        <f aca="false">VLOOKUP(I83,entreesparc!$A$13:$H$110,8,0)*AP83</f>
        <v>1.06944538660154E-005</v>
      </c>
      <c r="AS83" s="7" t="n">
        <f aca="false">M83*AJ83/AI83+AH83/R83</f>
        <v>8.39484504226478</v>
      </c>
      <c r="AT83" s="4" t="n">
        <f aca="false">AS83+Z83</f>
        <v>6.4980468740923</v>
      </c>
      <c r="AU83" s="4" t="n">
        <f aca="false">AT83^-'paramètres CI'!$B$19</f>
        <v>3.14584471603921E-007</v>
      </c>
      <c r="AV83" s="4" t="n">
        <f aca="false">SUMIFS($AU$2:$AU$1250,$I$2:$I$1250,V83)</f>
        <v>0.000675527732100846</v>
      </c>
      <c r="AW83" s="5" t="n">
        <f aca="false">AU83/AV83</f>
        <v>0.000465686983161424</v>
      </c>
      <c r="AX83" s="7" t="n">
        <f aca="false">SUMIFS($AP$2:$AP$1250,$I$2:$I$1250,V83)</f>
        <v>1</v>
      </c>
    </row>
    <row r="84" customFormat="false" ht="15.8" hidden="false" customHeight="false" outlineLevel="0" collapsed="false">
      <c r="A84" s="0" t="s">
        <v>14</v>
      </c>
      <c r="B84" s="0" t="s">
        <v>54</v>
      </c>
      <c r="C84" s="0" t="s">
        <v>55</v>
      </c>
      <c r="D84" s="0" t="s">
        <v>43</v>
      </c>
      <c r="E84" s="0" t="str">
        <f aca="false">VLOOKUP(A84,Nomenclature!$D$1:$E$9,2,0)</f>
        <v>02</v>
      </c>
      <c r="F84" s="0" t="str">
        <f aca="false">VLOOKUP(B84,Nomenclature!$J$1:$K$97,2,0)</f>
        <v>16</v>
      </c>
      <c r="G84" s="0" t="str">
        <f aca="false">VLOOKUP(C84,Nomenclature!$M$1:$N$21,2,0)</f>
        <v>10</v>
      </c>
      <c r="H84" s="0" t="str">
        <f aca="false">VLOOKUP(D84,Nomenclature!$O$25:$P$31,2,0)</f>
        <v>02</v>
      </c>
      <c r="I84" s="1" t="str">
        <f aca="false">CONCATENATE(E84,F84)</f>
        <v>0216</v>
      </c>
      <c r="J84" s="0" t="str">
        <f aca="false">CONCATENATE(E84,F84,G84,H84)</f>
        <v>02161002</v>
      </c>
      <c r="K84" s="0" t="n">
        <v>31.5019210527976</v>
      </c>
      <c r="L84" s="0" t="n">
        <v>17</v>
      </c>
      <c r="M84" s="0" t="n">
        <v>81.6897116092011</v>
      </c>
      <c r="N84" s="0" t="n">
        <v>2.67297488372093</v>
      </c>
      <c r="O84" s="0" t="n">
        <v>0.108393854254367</v>
      </c>
      <c r="P84" s="4" t="n">
        <f aca="false">VLOOKUP(D84,'paramètres CI'!$A$1:$B$6,2,0)</f>
        <v>0.0935912806596305</v>
      </c>
      <c r="Q84" s="17" t="n">
        <f aca="false">M84*P84/N84</f>
        <v>2.86027555768804</v>
      </c>
      <c r="R84" s="9" t="n">
        <f aca="false">1/(1+0.04)*(1 - (1/(1+0.04))^L84)/(1-1/(1+0.04))</f>
        <v>12.1656688537057</v>
      </c>
      <c r="S84" s="17" t="n">
        <f aca="false">K84/R84</f>
        <v>2.58941135350745</v>
      </c>
      <c r="T84" s="17" t="n">
        <f aca="false">Q84+S84</f>
        <v>5.44968691119549</v>
      </c>
      <c r="U84" s="0" t="n">
        <f aca="false">T84 + Z84</f>
        <v>2.65882893518999</v>
      </c>
      <c r="V84" s="4" t="str">
        <f aca="false">VLOOKUP(I84,'CI ref gaz'!$I$1:$AM$97,1,0)</f>
        <v>0216</v>
      </c>
      <c r="W84" s="0" t="n">
        <f aca="false">VLOOKUP(I84,'CI ref gaz'!$I$1:$AM$97,14,0)</f>
        <v>-2</v>
      </c>
      <c r="X84" s="1" t="n">
        <f aca="false">VLOOKUP(I84,'CI ref gaz'!$I$1:$AM$97,13,0)</f>
        <v>2.1825117925658</v>
      </c>
      <c r="Y84" s="2" t="n">
        <f aca="false">VLOOKUP(I84,'CI ref gaz'!$I$1:$AM$97,7,0)</f>
        <v>0.525865935146803</v>
      </c>
      <c r="Z84" s="17" t="n">
        <f aca="false">X84*(O84/Y84)^(-1/8)-T84</f>
        <v>-2.7908579760055</v>
      </c>
      <c r="AA84" s="17" t="n">
        <f aca="false">Z84^2</f>
        <v>7.78888824223354</v>
      </c>
      <c r="AB84" s="18" t="n">
        <f aca="false">Z84/U84</f>
        <v>-1.04965683917009</v>
      </c>
      <c r="AC84" s="17" t="n">
        <f aca="false">U84^-('paramètres CI'!$B$19)</f>
        <v>0.000400384105680952</v>
      </c>
      <c r="AD84" s="4" t="n">
        <f aca="false">SUMIFS($AC$2:$AC$1250,$I$2:$I$1250,V84)</f>
        <v>0.00369378973037876</v>
      </c>
      <c r="AE84" s="4" t="n">
        <f aca="false">AC84/AD84</f>
        <v>0.108393854254367</v>
      </c>
      <c r="AF84" s="17" t="n">
        <f aca="false">AE84-O84</f>
        <v>0</v>
      </c>
      <c r="AG84" s="4" t="n">
        <f aca="false">VLOOKUP(I84,BesoinU!$F$1:$L$99,3,0)</f>
        <v>61.0480418033574</v>
      </c>
      <c r="AH84" s="19" t="n">
        <f aca="false">VLOOKUP(J84,bibliRdtCHauff!$G$2:$K$1398,4,0)</f>
        <v>33.0770171054375</v>
      </c>
      <c r="AI84" s="19" t="n">
        <f aca="false">VLOOKUP(J84,bibliRdtCHauff!$G$2:$K$1398,3,0)</f>
        <v>2.80410195348837</v>
      </c>
      <c r="AJ84" s="4" t="n">
        <f aca="false">VLOOKUP(D84,'paramètres CI'!$A$1:$C$6,3)</f>
        <v>0.09847</v>
      </c>
      <c r="AK84" s="4" t="n">
        <f aca="false">AJ84*AG84/AI84</f>
        <v>2.14378819889137</v>
      </c>
      <c r="AL84" s="4" t="n">
        <f aca="false">AK84+AH84/R84</f>
        <v>4.8626701200742</v>
      </c>
      <c r="AM84" s="4" t="n">
        <f aca="false">AL84+Z84</f>
        <v>2.0718121440687</v>
      </c>
      <c r="AN84" s="4" t="n">
        <f aca="false">AM84^-'paramètres CI'!$B$19</f>
        <v>0.00294575758693876</v>
      </c>
      <c r="AO84" s="4" t="n">
        <f aca="false">SUMIFS($AN$2:$AN$1250,$I$2:$I$1250,V84)</f>
        <v>1541.52232775431</v>
      </c>
      <c r="AP84" s="5" t="n">
        <f aca="false">AN84/AO84</f>
        <v>1.91094059028658E-006</v>
      </c>
      <c r="AQ84" s="6" t="n">
        <f aca="false">AP84-O84</f>
        <v>-0.108391943313777</v>
      </c>
      <c r="AR84" s="20" t="n">
        <f aca="false">VLOOKUP(I84,entreesparc!$A$13:$H$110,8,0)*AP84</f>
        <v>0.0337585793961026</v>
      </c>
      <c r="AS84" s="7" t="n">
        <f aca="false">M84*AJ84/AI84+AH84/R84</f>
        <v>5.58753150510795</v>
      </c>
      <c r="AT84" s="4" t="n">
        <f aca="false">AS84+Z84</f>
        <v>2.79667352910245</v>
      </c>
      <c r="AU84" s="4" t="n">
        <f aca="false">AT84^-'paramètres CI'!$B$19</f>
        <v>0.000267218071750309</v>
      </c>
      <c r="AV84" s="4" t="n">
        <f aca="false">SUMIFS($AU$2:$AU$1250,$I$2:$I$1250,V84)</f>
        <v>0.000675527732100846</v>
      </c>
      <c r="AW84" s="5" t="n">
        <f aca="false">AU84/AV84</f>
        <v>0.395569358669079</v>
      </c>
      <c r="AX84" s="7" t="n">
        <f aca="false">SUMIFS($AP$2:$AP$1250,$I$2:$I$1250,V84)</f>
        <v>1</v>
      </c>
    </row>
    <row r="85" customFormat="false" ht="15.8" hidden="false" customHeight="false" outlineLevel="0" collapsed="false">
      <c r="A85" s="0" t="s">
        <v>14</v>
      </c>
      <c r="B85" s="0" t="s">
        <v>54</v>
      </c>
      <c r="C85" s="0" t="s">
        <v>56</v>
      </c>
      <c r="D85" s="0" t="s">
        <v>43</v>
      </c>
      <c r="E85" s="0" t="str">
        <f aca="false">VLOOKUP(A85,Nomenclature!$D$1:$E$9,2,0)</f>
        <v>02</v>
      </c>
      <c r="F85" s="0" t="str">
        <f aca="false">VLOOKUP(B85,Nomenclature!$J$1:$K$97,2,0)</f>
        <v>16</v>
      </c>
      <c r="G85" s="0" t="str">
        <f aca="false">VLOOKUP(C85,Nomenclature!$M$1:$N$21,2,0)</f>
        <v>30</v>
      </c>
      <c r="H85" s="0" t="str">
        <f aca="false">VLOOKUP(D85,Nomenclature!$O$25:$P$31,2,0)</f>
        <v>02</v>
      </c>
      <c r="I85" s="1" t="str">
        <f aca="false">CONCATENATE(E85,F85)</f>
        <v>0216</v>
      </c>
      <c r="J85" s="0" t="str">
        <f aca="false">CONCATENATE(E85,F85,G85,H85)</f>
        <v>02163002</v>
      </c>
      <c r="K85" s="0" t="n">
        <v>39.377401315997</v>
      </c>
      <c r="L85" s="0" t="n">
        <v>17</v>
      </c>
      <c r="M85" s="0" t="n">
        <v>81.6897116092011</v>
      </c>
      <c r="N85" s="0" t="n">
        <v>3.32861023255814</v>
      </c>
      <c r="O85" s="0" t="n">
        <v>9.99300489657242E-005</v>
      </c>
      <c r="P85" s="4" t="n">
        <f aca="false">VLOOKUP(D85,'paramètres CI'!$A$1:$B$6,2,0)</f>
        <v>0.0935912806596305</v>
      </c>
      <c r="Q85" s="17" t="n">
        <f aca="false">M85*P85/N85</f>
        <v>2.2968879478404</v>
      </c>
      <c r="R85" s="9" t="n">
        <f aca="false">1/(1+0.04)*(1 - (1/(1+0.04))^L85)/(1-1/(1+0.04))</f>
        <v>12.1656688537057</v>
      </c>
      <c r="S85" s="17" t="n">
        <f aca="false">K85/R85</f>
        <v>3.23676419188432</v>
      </c>
      <c r="T85" s="17" t="n">
        <f aca="false">Q85+S85</f>
        <v>5.53365213972472</v>
      </c>
      <c r="U85" s="0" t="n">
        <f aca="false">T85 + Z85</f>
        <v>6.36947982408912</v>
      </c>
      <c r="V85" s="4" t="str">
        <f aca="false">VLOOKUP(I85,'CI ref gaz'!$I$1:$AM$97,1,0)</f>
        <v>0216</v>
      </c>
      <c r="W85" s="0" t="n">
        <f aca="false">VLOOKUP(I85,'CI ref gaz'!$I$1:$AM$97,14,0)</f>
        <v>-2</v>
      </c>
      <c r="X85" s="1" t="n">
        <f aca="false">VLOOKUP(I85,'CI ref gaz'!$I$1:$AM$97,13,0)</f>
        <v>2.1825117925658</v>
      </c>
      <c r="Y85" s="2" t="n">
        <f aca="false">VLOOKUP(I85,'CI ref gaz'!$I$1:$AM$97,7,0)</f>
        <v>0.525865935146803</v>
      </c>
      <c r="Z85" s="17" t="n">
        <f aca="false">X85*(O85/Y85)^(-1/8)-T85</f>
        <v>0.835827684364407</v>
      </c>
      <c r="AA85" s="17" t="n">
        <f aca="false">Z85^2</f>
        <v>0.698607917949967</v>
      </c>
      <c r="AB85" s="18" t="n">
        <f aca="false">Z85/U85</f>
        <v>0.131223853037942</v>
      </c>
      <c r="AC85" s="17" t="n">
        <f aca="false">U85^-('paramètres CI'!$B$19)</f>
        <v>3.69120588625838E-007</v>
      </c>
      <c r="AD85" s="4" t="n">
        <f aca="false">SUMIFS($AC$2:$AC$1250,$I$2:$I$1250,V85)</f>
        <v>0.00369378973037876</v>
      </c>
      <c r="AE85" s="4" t="n">
        <f aca="false">AC85/AD85</f>
        <v>9.99300489657241E-005</v>
      </c>
      <c r="AF85" s="17" t="n">
        <f aca="false">AE85-O85</f>
        <v>0</v>
      </c>
      <c r="AG85" s="4" t="n">
        <f aca="false">VLOOKUP(I85,BesoinU!$F$1:$L$99,3,0)</f>
        <v>61.0480418033574</v>
      </c>
      <c r="AH85" s="19" t="n">
        <f aca="false">VLOOKUP(J85,bibliRdtCHauff!$G$2:$K$1398,4,0)</f>
        <v>39.377401315997</v>
      </c>
      <c r="AI85" s="19" t="n">
        <f aca="false">VLOOKUP(J85,bibliRdtCHauff!$G$2:$K$1398,3,0)</f>
        <v>3.32861023255814</v>
      </c>
      <c r="AJ85" s="4" t="n">
        <f aca="false">VLOOKUP(D85,'paramètres CI'!$A$1:$C$6,3)</f>
        <v>0.09847</v>
      </c>
      <c r="AK85" s="4" t="n">
        <f aca="false">AJ85*AG85/AI85</f>
        <v>1.80597914936909</v>
      </c>
      <c r="AL85" s="4" t="n">
        <f aca="false">AK85+AH85/R85</f>
        <v>5.04274334125341</v>
      </c>
      <c r="AM85" s="4" t="n">
        <f aca="false">AL85+Z85</f>
        <v>5.87857102561782</v>
      </c>
      <c r="AN85" s="4" t="n">
        <f aca="false">AM85^-'paramètres CI'!$B$19</f>
        <v>7.01174061497697E-007</v>
      </c>
      <c r="AO85" s="4" t="n">
        <f aca="false">SUMIFS($AN$2:$AN$1250,$I$2:$I$1250,V85)</f>
        <v>1541.52232775431</v>
      </c>
      <c r="AP85" s="5" t="n">
        <f aca="false">AN85/AO85</f>
        <v>4.54858193665718E-010</v>
      </c>
      <c r="AQ85" s="6" t="n">
        <f aca="false">AP85-O85</f>
        <v>-9.99295941075305E-005</v>
      </c>
      <c r="AR85" s="20" t="n">
        <f aca="false">VLOOKUP(I85,entreesparc!$A$13:$H$110,8,0)*AP85</f>
        <v>8.03550174342634E-006</v>
      </c>
      <c r="AS85" s="7" t="n">
        <f aca="false">M85*AJ85/AI85+AH85/R85</f>
        <v>5.65338414440306</v>
      </c>
      <c r="AT85" s="4" t="n">
        <f aca="false">AS85+Z85</f>
        <v>6.48921182876747</v>
      </c>
      <c r="AU85" s="4" t="n">
        <f aca="false">AT85^-'paramètres CI'!$B$19</f>
        <v>3.18027291623833E-007</v>
      </c>
      <c r="AV85" s="4" t="n">
        <f aca="false">SUMIFS($AU$2:$AU$1250,$I$2:$I$1250,V85)</f>
        <v>0.000675527732100846</v>
      </c>
      <c r="AW85" s="5" t="n">
        <f aca="false">AU85/AV85</f>
        <v>0.000470783472700357</v>
      </c>
      <c r="AX85" s="7" t="n">
        <f aca="false">SUMIFS($AP$2:$AP$1250,$I$2:$I$1250,V85)</f>
        <v>1</v>
      </c>
    </row>
    <row r="86" customFormat="false" ht="15.8" hidden="false" customHeight="false" outlineLevel="0" collapsed="false">
      <c r="A86" s="0" t="s">
        <v>14</v>
      </c>
      <c r="B86" s="0" t="s">
        <v>57</v>
      </c>
      <c r="C86" s="0" t="s">
        <v>32</v>
      </c>
      <c r="D86" s="0" t="s">
        <v>33</v>
      </c>
      <c r="E86" s="0" t="str">
        <f aca="false">VLOOKUP(A86,Nomenclature!$D$1:$E$9,2,0)</f>
        <v>02</v>
      </c>
      <c r="F86" s="0" t="str">
        <f aca="false">VLOOKUP(B86,Nomenclature!$J$1:$K$97,2,0)</f>
        <v>20</v>
      </c>
      <c r="G86" s="0" t="str">
        <f aca="false">VLOOKUP(C86,Nomenclature!$M$1:$N$21,2,0)</f>
        <v>01</v>
      </c>
      <c r="H86" s="0" t="str">
        <f aca="false">VLOOKUP(D86,Nomenclature!$O$25:$P$31,2,0)</f>
        <v>01</v>
      </c>
      <c r="I86" s="1" t="str">
        <f aca="false">CONCATENATE(E86,F86)</f>
        <v>0220</v>
      </c>
      <c r="J86" s="0" t="str">
        <f aca="false">CONCATENATE(E86,F86,G86,H86)</f>
        <v>02200101</v>
      </c>
      <c r="K86" s="0" t="n">
        <v>18.8886974987309</v>
      </c>
      <c r="L86" s="0" t="n">
        <v>25</v>
      </c>
      <c r="M86" s="0" t="n">
        <v>84.0981278987508</v>
      </c>
      <c r="N86" s="0" t="n">
        <v>0.672082949679412</v>
      </c>
      <c r="O86" s="0" t="n">
        <v>0.0266809902006412</v>
      </c>
      <c r="P86" s="4" t="n">
        <f aca="false">VLOOKUP(D86,'paramètres CI'!$A$1:$B$6,2,0)</f>
        <v>0.033584731604575</v>
      </c>
      <c r="Q86" s="17" t="n">
        <f aca="false">M86*P86/N86</f>
        <v>4.20247687472808</v>
      </c>
      <c r="R86" s="9" t="n">
        <f aca="false">1/(1+0.04)*(1 - (1/(1+0.04))^L86)/(1-1/(1+0.04))</f>
        <v>15.6220799436509</v>
      </c>
      <c r="S86" s="17" t="n">
        <f aca="false">K86/R86</f>
        <v>1.20910260137336</v>
      </c>
      <c r="T86" s="17" t="n">
        <f aca="false">Q86+S86</f>
        <v>5.41157947610144</v>
      </c>
      <c r="U86" s="0" t="n">
        <f aca="false">T86 + Z86</f>
        <v>1.85694647074806</v>
      </c>
      <c r="V86" s="4" t="str">
        <f aca="false">VLOOKUP(I86,'CI ref gaz'!$I$1:$AM$97,1,0)</f>
        <v>0220</v>
      </c>
      <c r="W86" s="0" t="n">
        <f aca="false">VLOOKUP(I86,'CI ref gaz'!$I$1:$AM$97,14,0)</f>
        <v>-2</v>
      </c>
      <c r="X86" s="1" t="n">
        <f aca="false">VLOOKUP(I86,'CI ref gaz'!$I$1:$AM$97,13,0)</f>
        <v>1.36110942733875</v>
      </c>
      <c r="Y86" s="2" t="n">
        <f aca="false">VLOOKUP(I86,'CI ref gaz'!$I$1:$AM$97,7,0)</f>
        <v>0.320223120346143</v>
      </c>
      <c r="Z86" s="17" t="n">
        <f aca="false">X86*(O86/Y86)^(-1/8)-T86</f>
        <v>-3.55463300535338</v>
      </c>
      <c r="AA86" s="17" t="n">
        <f aca="false">Z86^2</f>
        <v>12.6354158027476</v>
      </c>
      <c r="AB86" s="18" t="n">
        <f aca="false">Z86/U86</f>
        <v>-1.91423558048037</v>
      </c>
      <c r="AC86" s="17" t="n">
        <f aca="false">U86^-('paramètres CI'!$B$19)</f>
        <v>0.00707302058651391</v>
      </c>
      <c r="AD86" s="4" t="n">
        <f aca="false">SUMIFS($AC$2:$AC$1250,$I$2:$I$1250,V86)</f>
        <v>0.265095880374932</v>
      </c>
      <c r="AE86" s="4" t="n">
        <f aca="false">AC86/AD86</f>
        <v>0.0266809902006412</v>
      </c>
      <c r="AF86" s="17" t="n">
        <f aca="false">AE86-O86</f>
        <v>0</v>
      </c>
      <c r="AG86" s="4" t="n">
        <f aca="false">VLOOKUP(I86,BesoinU!$F$1:$L$99,3,0)</f>
        <v>44.7554213877035</v>
      </c>
      <c r="AH86" s="19" t="n">
        <f aca="false">VLOOKUP(J86,bibliRdtCHauff!$G$2:$K$1398,4,0)</f>
        <v>19.8331323736674</v>
      </c>
      <c r="AI86" s="19" t="n">
        <f aca="false">VLOOKUP(J86,bibliRdtCHauff!$G$2:$K$1398,3,0)</f>
        <v>0.698966267666589</v>
      </c>
      <c r="AJ86" s="4" t="n">
        <f aca="false">VLOOKUP(D86,'paramètres CI'!$A$1:$C$6,3)</f>
        <v>0.0509473684210526</v>
      </c>
      <c r="AK86" s="4" t="n">
        <f aca="false">AJ86*AG86/AI86</f>
        <v>3.26220455515092</v>
      </c>
      <c r="AL86" s="4" t="n">
        <f aca="false">AK86+AH86/R86</f>
        <v>4.53176228659295</v>
      </c>
      <c r="AM86" s="4" t="n">
        <f aca="false">AL86+Z86</f>
        <v>0.977129281239569</v>
      </c>
      <c r="AN86" s="4" t="n">
        <f aca="false">AM86^-'paramètres CI'!$B$19</f>
        <v>1.2033273217459</v>
      </c>
      <c r="AO86" s="4" t="n">
        <f aca="false">SUMIFS($AN$2:$AN$1250,$I$2:$I$1250,V86)</f>
        <v>21334582167678.9</v>
      </c>
      <c r="AP86" s="5" t="n">
        <f aca="false">AN86/AO86</f>
        <v>5.64026664449466E-014</v>
      </c>
      <c r="AQ86" s="6" t="n">
        <f aca="false">AP86-O86</f>
        <v>-0.0266809902005848</v>
      </c>
      <c r="AR86" s="20" t="n">
        <f aca="false">VLOOKUP(I86,entreesparc!$A$13:$H$110,8,0)*AP86</f>
        <v>1.15086711891162E-009</v>
      </c>
      <c r="AS86" s="7" t="n">
        <f aca="false">M86*AJ86/AI86+AH86/R86</f>
        <v>7.39943624458113</v>
      </c>
      <c r="AT86" s="4" t="n">
        <f aca="false">AS86+Z86</f>
        <v>3.84480323922775</v>
      </c>
      <c r="AU86" s="4" t="n">
        <f aca="false">AT86^-'paramètres CI'!$B$19</f>
        <v>2.09414642714382E-005</v>
      </c>
      <c r="AV86" s="4" t="n">
        <f aca="false">SUMIFS($AU$2:$AU$1250,$I$2:$I$1250,V86)</f>
        <v>0.0590839017816192</v>
      </c>
      <c r="AW86" s="5" t="n">
        <f aca="false">AU86/AV86</f>
        <v>0.000354436041628399</v>
      </c>
      <c r="AX86" s="7" t="n">
        <f aca="false">SUMIFS($AP$2:$AP$1250,$I$2:$I$1250,V86)</f>
        <v>1</v>
      </c>
    </row>
    <row r="87" customFormat="false" ht="15.8" hidden="false" customHeight="false" outlineLevel="0" collapsed="false">
      <c r="A87" s="0" t="s">
        <v>14</v>
      </c>
      <c r="B87" s="0" t="s">
        <v>57</v>
      </c>
      <c r="C87" s="0" t="s">
        <v>32</v>
      </c>
      <c r="D87" s="0" t="s">
        <v>34</v>
      </c>
      <c r="E87" s="0" t="str">
        <f aca="false">VLOOKUP(A87,Nomenclature!$D$1:$E$9,2,0)</f>
        <v>02</v>
      </c>
      <c r="F87" s="0" t="str">
        <f aca="false">VLOOKUP(B87,Nomenclature!$J$1:$K$97,2,0)</f>
        <v>20</v>
      </c>
      <c r="G87" s="0" t="str">
        <f aca="false">VLOOKUP(C87,Nomenclature!$M$1:$N$21,2,0)</f>
        <v>01</v>
      </c>
      <c r="H87" s="0" t="str">
        <f aca="false">VLOOKUP(D87,Nomenclature!$O$25:$P$31,2,0)</f>
        <v>06</v>
      </c>
      <c r="I87" s="1" t="str">
        <f aca="false">CONCATENATE(E87,F87)</f>
        <v>0220</v>
      </c>
      <c r="J87" s="0" t="str">
        <f aca="false">CONCATENATE(E87,F87,G87,H87)</f>
        <v>02200106</v>
      </c>
      <c r="K87" s="0" t="n">
        <v>19.0431111750521</v>
      </c>
      <c r="L87" s="0" t="n">
        <v>25</v>
      </c>
      <c r="M87" s="0" t="n">
        <v>98.4408259665107</v>
      </c>
      <c r="N87" s="0" t="n">
        <v>0.590482149536327</v>
      </c>
      <c r="O87" s="0" t="n">
        <v>0.0524834545333624</v>
      </c>
      <c r="P87" s="4" t="n">
        <f aca="false">VLOOKUP(D87,'paramètres CI'!$A$1:$B$6,2,0)</f>
        <v>0.0424847883250769</v>
      </c>
      <c r="Q87" s="17" t="n">
        <f aca="false">M87*P87/N87</f>
        <v>7.08275035412506</v>
      </c>
      <c r="R87" s="9" t="n">
        <f aca="false">1/(1+0.04)*(1 - (1/(1+0.04))^L87)/(1-1/(1+0.04))</f>
        <v>15.6220799436509</v>
      </c>
      <c r="S87" s="17" t="n">
        <f aca="false">K87/R87</f>
        <v>1.21898692387575</v>
      </c>
      <c r="T87" s="17" t="n">
        <f aca="false">Q87+S87</f>
        <v>8.30173727800081</v>
      </c>
      <c r="U87" s="0" t="n">
        <f aca="false">T87 + Z87</f>
        <v>1.70636457360528</v>
      </c>
      <c r="V87" s="4" t="str">
        <f aca="false">VLOOKUP(I87,'CI ref gaz'!$I$1:$AM$97,1,0)</f>
        <v>0220</v>
      </c>
      <c r="W87" s="0" t="n">
        <f aca="false">VLOOKUP(I87,'CI ref gaz'!$I$1:$AM$97,14,0)</f>
        <v>-2</v>
      </c>
      <c r="X87" s="1" t="n">
        <f aca="false">VLOOKUP(I87,'CI ref gaz'!$I$1:$AM$97,13,0)</f>
        <v>1.36110942733875</v>
      </c>
      <c r="Y87" s="2" t="n">
        <f aca="false">VLOOKUP(I87,'CI ref gaz'!$I$1:$AM$97,7,0)</f>
        <v>0.320223120346143</v>
      </c>
      <c r="Z87" s="17" t="n">
        <f aca="false">X87*(O87/Y87)^(-1/8)-T87</f>
        <v>-6.59537270439553</v>
      </c>
      <c r="AA87" s="17" t="n">
        <f aca="false">Z87^2</f>
        <v>43.4989411098856</v>
      </c>
      <c r="AB87" s="18" t="n">
        <f aca="false">Z87/U87</f>
        <v>-3.86516035694562</v>
      </c>
      <c r="AC87" s="17" t="n">
        <f aca="false">U87^-('paramètres CI'!$B$19)</f>
        <v>0.0139131475846394</v>
      </c>
      <c r="AD87" s="4" t="n">
        <f aca="false">SUMIFS($AC$2:$AC$1250,$I$2:$I$1250,V87)</f>
        <v>0.265095880374932</v>
      </c>
      <c r="AE87" s="4" t="n">
        <f aca="false">AC87/AD87</f>
        <v>0.0524834545333623</v>
      </c>
      <c r="AF87" s="17" t="n">
        <f aca="false">AE87-O87</f>
        <v>0</v>
      </c>
      <c r="AG87" s="4" t="n">
        <f aca="false">VLOOKUP(I87,BesoinU!$F$1:$L$99,3,0)</f>
        <v>44.7554213877035</v>
      </c>
      <c r="AH87" s="19" t="n">
        <f aca="false">VLOOKUP(J87,bibliRdtCHauff!$G$2:$K$1398,4,0)</f>
        <v>19.9952667338047</v>
      </c>
      <c r="AI87" s="19" t="n">
        <f aca="false">VLOOKUP(J87,bibliRdtCHauff!$G$2:$K$1398,3,0)</f>
        <v>0.61410143551778</v>
      </c>
      <c r="AJ87" s="4" t="n">
        <f aca="false">VLOOKUP(D87,'paramètres CI'!$A$1:$C$6,3)</f>
        <v>0.0591</v>
      </c>
      <c r="AK87" s="4" t="n">
        <f aca="false">AJ87*AG87/AI87</f>
        <v>4.30717997228439</v>
      </c>
      <c r="AL87" s="4" t="n">
        <f aca="false">AK87+AH87/R87</f>
        <v>5.58711624235393</v>
      </c>
      <c r="AM87" s="4" t="n">
        <f aca="false">AL87+Z87</f>
        <v>-1.0082564620416</v>
      </c>
      <c r="AN87" s="4" t="n">
        <f aca="false">AM87^-'paramètres CI'!$B$19</f>
        <v>0.936336356956811</v>
      </c>
      <c r="AO87" s="4" t="n">
        <f aca="false">SUMIFS($AN$2:$AN$1250,$I$2:$I$1250,V87)</f>
        <v>21334582167678.9</v>
      </c>
      <c r="AP87" s="5" t="n">
        <f aca="false">AN87/AO87</f>
        <v>4.38881975563284E-014</v>
      </c>
      <c r="AQ87" s="6" t="n">
        <f aca="false">AP87-O87</f>
        <v>-0.0524834545333185</v>
      </c>
      <c r="AR87" s="20" t="n">
        <f aca="false">VLOOKUP(I87,entreesparc!$A$13:$H$110,8,0)*AP87</f>
        <v>8.95515880001468E-010</v>
      </c>
      <c r="AS87" s="7" t="n">
        <f aca="false">M87*AJ87/AI87+AH87/R87</f>
        <v>10.7537014790948</v>
      </c>
      <c r="AT87" s="4" t="n">
        <f aca="false">AS87+Z87</f>
        <v>4.15832877469922</v>
      </c>
      <c r="AU87" s="4" t="n">
        <f aca="false">AT87^-'paramètres CI'!$B$19</f>
        <v>1.11853457268584E-005</v>
      </c>
      <c r="AV87" s="4" t="n">
        <f aca="false">SUMIFS($AU$2:$AU$1250,$I$2:$I$1250,V87)</f>
        <v>0.0590839017816192</v>
      </c>
      <c r="AW87" s="5" t="n">
        <f aca="false">AU87/AV87</f>
        <v>0.000189312915863287</v>
      </c>
      <c r="AX87" s="7" t="n">
        <f aca="false">SUMIFS($AP$2:$AP$1250,$I$2:$I$1250,V87)</f>
        <v>1</v>
      </c>
    </row>
    <row r="88" customFormat="false" ht="15.8" hidden="false" customHeight="false" outlineLevel="0" collapsed="false">
      <c r="A88" s="0" t="s">
        <v>14</v>
      </c>
      <c r="B88" s="0" t="s">
        <v>57</v>
      </c>
      <c r="C88" s="0" t="s">
        <v>35</v>
      </c>
      <c r="D88" s="0" t="s">
        <v>33</v>
      </c>
      <c r="E88" s="0" t="str">
        <f aca="false">VLOOKUP(A88,Nomenclature!$D$1:$E$9,2,0)</f>
        <v>02</v>
      </c>
      <c r="F88" s="0" t="str">
        <f aca="false">VLOOKUP(B88,Nomenclature!$J$1:$K$97,2,0)</f>
        <v>20</v>
      </c>
      <c r="G88" s="0" t="str">
        <f aca="false">VLOOKUP(C88,Nomenclature!$M$1:$N$21,2,0)</f>
        <v>21</v>
      </c>
      <c r="H88" s="0" t="str">
        <f aca="false">VLOOKUP(D88,Nomenclature!$O$25:$P$31,2,0)</f>
        <v>01</v>
      </c>
      <c r="I88" s="1" t="str">
        <f aca="false">CONCATENATE(E88,F88)</f>
        <v>0220</v>
      </c>
      <c r="J88" s="0" t="str">
        <f aca="false">CONCATENATE(E88,F88,G88,H88)</f>
        <v>02202101</v>
      </c>
      <c r="K88" s="0" t="n">
        <v>23.6108718734136</v>
      </c>
      <c r="L88" s="0" t="n">
        <v>25</v>
      </c>
      <c r="M88" s="0" t="n">
        <v>84.0981278987508</v>
      </c>
      <c r="N88" s="0" t="n">
        <v>0.806499539615295</v>
      </c>
      <c r="O88" s="0" t="n">
        <v>9.99300489657242E-005</v>
      </c>
      <c r="P88" s="4" t="n">
        <f aca="false">VLOOKUP(D88,'paramètres CI'!$A$1:$B$6,2,0)</f>
        <v>0.033584731604575</v>
      </c>
      <c r="Q88" s="17" t="n">
        <f aca="false">M88*P88/N88</f>
        <v>3.5020640622734</v>
      </c>
      <c r="R88" s="9" t="n">
        <f aca="false">1/(1+0.04)*(1 - (1/(1+0.04))^L88)/(1-1/(1+0.04))</f>
        <v>15.6220799436509</v>
      </c>
      <c r="S88" s="17" t="n">
        <f aca="false">K88/R88</f>
        <v>1.5113782517167</v>
      </c>
      <c r="T88" s="17" t="n">
        <f aca="false">Q88+S88</f>
        <v>5.0134423139901</v>
      </c>
      <c r="U88" s="0" t="n">
        <f aca="false">T88 + Z88</f>
        <v>3.73346956315746</v>
      </c>
      <c r="V88" s="4" t="str">
        <f aca="false">VLOOKUP(I88,'CI ref gaz'!$I$1:$AM$97,1,0)</f>
        <v>0220</v>
      </c>
      <c r="W88" s="0" t="n">
        <f aca="false">VLOOKUP(I88,'CI ref gaz'!$I$1:$AM$97,14,0)</f>
        <v>-2</v>
      </c>
      <c r="X88" s="1" t="n">
        <f aca="false">VLOOKUP(I88,'CI ref gaz'!$I$1:$AM$97,13,0)</f>
        <v>1.36110942733875</v>
      </c>
      <c r="Y88" s="2" t="n">
        <f aca="false">VLOOKUP(I88,'CI ref gaz'!$I$1:$AM$97,7,0)</f>
        <v>0.320223120346143</v>
      </c>
      <c r="Z88" s="17" t="n">
        <f aca="false">X88*(O88/Y88)^(-1/8)-T88</f>
        <v>-1.27997275083264</v>
      </c>
      <c r="AA88" s="17" t="n">
        <f aca="false">Z88^2</f>
        <v>1.63833024287407</v>
      </c>
      <c r="AB88" s="18" t="n">
        <f aca="false">Z88/U88</f>
        <v>-0.342837333793648</v>
      </c>
      <c r="AC88" s="17" t="n">
        <f aca="false">U88^-('paramètres CI'!$B$19)</f>
        <v>2.64910443064787E-005</v>
      </c>
      <c r="AD88" s="4" t="n">
        <f aca="false">SUMIFS($AC$2:$AC$1250,$I$2:$I$1250,V88)</f>
        <v>0.265095880374932</v>
      </c>
      <c r="AE88" s="4" t="n">
        <f aca="false">AC88/AD88</f>
        <v>9.99300489657243E-005</v>
      </c>
      <c r="AF88" s="17" t="n">
        <f aca="false">AE88-O88</f>
        <v>0</v>
      </c>
      <c r="AG88" s="4" t="n">
        <f aca="false">VLOOKUP(I88,BesoinU!$F$1:$L$99,3,0)</f>
        <v>44.7554213877035</v>
      </c>
      <c r="AH88" s="19" t="n">
        <f aca="false">VLOOKUP(J88,bibliRdtCHauff!$G$2:$K$1398,4,0)</f>
        <v>23.6108718734136</v>
      </c>
      <c r="AI88" s="19" t="n">
        <f aca="false">VLOOKUP(J88,bibliRdtCHauff!$G$2:$K$1398,3,0)</f>
        <v>0.806499539615295</v>
      </c>
      <c r="AJ88" s="4" t="n">
        <f aca="false">VLOOKUP(D88,'paramètres CI'!$A$1:$C$6,3)</f>
        <v>0.0509473684210526</v>
      </c>
      <c r="AK88" s="4" t="n">
        <f aca="false">AJ88*AG88/AI88</f>
        <v>2.82724394779747</v>
      </c>
      <c r="AL88" s="4" t="n">
        <f aca="false">AK88+AH88/R88</f>
        <v>4.33862219951417</v>
      </c>
      <c r="AM88" s="4" t="n">
        <f aca="false">AL88+Z88</f>
        <v>3.05864944868153</v>
      </c>
      <c r="AN88" s="4" t="n">
        <f aca="false">AM88^-'paramètres CI'!$B$19</f>
        <v>0.00013054563547798</v>
      </c>
      <c r="AO88" s="4" t="n">
        <f aca="false">SUMIFS($AN$2:$AN$1250,$I$2:$I$1250,V88)</f>
        <v>21334582167678.9</v>
      </c>
      <c r="AP88" s="5" t="n">
        <f aca="false">AN88/AO88</f>
        <v>6.11896846406264E-018</v>
      </c>
      <c r="AQ88" s="6" t="n">
        <f aca="false">AP88-O88</f>
        <v>-9.99300489657181E-005</v>
      </c>
      <c r="AR88" s="20" t="n">
        <f aca="false">VLOOKUP(I88,entreesparc!$A$13:$H$110,8,0)*AP88</f>
        <v>1.24854373929652E-013</v>
      </c>
      <c r="AS88" s="7" t="n">
        <f aca="false">M88*AJ88/AI88+AH88/R88</f>
        <v>6.82393962977059</v>
      </c>
      <c r="AT88" s="4" t="n">
        <f aca="false">AS88+Z88</f>
        <v>5.54396687893795</v>
      </c>
      <c r="AU88" s="4" t="n">
        <f aca="false">AT88^-'paramètres CI'!$B$19</f>
        <v>1.12055965979569E-006</v>
      </c>
      <c r="AV88" s="4" t="n">
        <f aca="false">SUMIFS($AU$2:$AU$1250,$I$2:$I$1250,V88)</f>
        <v>0.0590839017816192</v>
      </c>
      <c r="AW88" s="5" t="n">
        <f aca="false">AU88/AV88</f>
        <v>1.89655663557461E-005</v>
      </c>
      <c r="AX88" s="7" t="n">
        <f aca="false">SUMIFS($AP$2:$AP$1250,$I$2:$I$1250,V88)</f>
        <v>1</v>
      </c>
    </row>
    <row r="89" customFormat="false" ht="15.8" hidden="false" customHeight="false" outlineLevel="0" collapsed="false">
      <c r="A89" s="0" t="s">
        <v>14</v>
      </c>
      <c r="B89" s="0" t="s">
        <v>57</v>
      </c>
      <c r="C89" s="0" t="s">
        <v>35</v>
      </c>
      <c r="D89" s="0" t="s">
        <v>34</v>
      </c>
      <c r="E89" s="0" t="str">
        <f aca="false">VLOOKUP(A89,Nomenclature!$D$1:$E$9,2,0)</f>
        <v>02</v>
      </c>
      <c r="F89" s="0" t="str">
        <f aca="false">VLOOKUP(B89,Nomenclature!$J$1:$K$97,2,0)</f>
        <v>20</v>
      </c>
      <c r="G89" s="0" t="str">
        <f aca="false">VLOOKUP(C89,Nomenclature!$M$1:$N$21,2,0)</f>
        <v>21</v>
      </c>
      <c r="H89" s="0" t="str">
        <f aca="false">VLOOKUP(D89,Nomenclature!$O$25:$P$31,2,0)</f>
        <v>06</v>
      </c>
      <c r="I89" s="1" t="str">
        <f aca="false">CONCATENATE(E89,F89)</f>
        <v>0220</v>
      </c>
      <c r="J89" s="0" t="str">
        <f aca="false">CONCATENATE(E89,F89,G89,H89)</f>
        <v>02202106</v>
      </c>
      <c r="K89" s="0" t="n">
        <v>23.8038889688152</v>
      </c>
      <c r="L89" s="0" t="n">
        <v>25</v>
      </c>
      <c r="M89" s="0" t="n">
        <v>98.4408259665107</v>
      </c>
      <c r="N89" s="0" t="n">
        <v>0.708578579443592</v>
      </c>
      <c r="O89" s="0" t="n">
        <v>9.99300489657242E-005</v>
      </c>
      <c r="P89" s="4" t="n">
        <f aca="false">VLOOKUP(D89,'paramètres CI'!$A$1:$B$6,2,0)</f>
        <v>0.0424847883250769</v>
      </c>
      <c r="Q89" s="17" t="n">
        <f aca="false">M89*P89/N89</f>
        <v>5.90229196177089</v>
      </c>
      <c r="R89" s="9" t="n">
        <f aca="false">1/(1+0.04)*(1 - (1/(1+0.04))^L89)/(1-1/(1+0.04))</f>
        <v>15.6220799436509</v>
      </c>
      <c r="S89" s="17" t="n">
        <f aca="false">K89/R89</f>
        <v>1.5237336548447</v>
      </c>
      <c r="T89" s="17" t="n">
        <f aca="false">Q89+S89</f>
        <v>7.42602561661559</v>
      </c>
      <c r="U89" s="0" t="n">
        <f aca="false">T89 + Z89</f>
        <v>3.73346956315746</v>
      </c>
      <c r="V89" s="4" t="str">
        <f aca="false">VLOOKUP(I89,'CI ref gaz'!$I$1:$AM$97,1,0)</f>
        <v>0220</v>
      </c>
      <c r="W89" s="0" t="n">
        <f aca="false">VLOOKUP(I89,'CI ref gaz'!$I$1:$AM$97,14,0)</f>
        <v>-2</v>
      </c>
      <c r="X89" s="1" t="n">
        <f aca="false">VLOOKUP(I89,'CI ref gaz'!$I$1:$AM$97,13,0)</f>
        <v>1.36110942733875</v>
      </c>
      <c r="Y89" s="2" t="n">
        <f aca="false">VLOOKUP(I89,'CI ref gaz'!$I$1:$AM$97,7,0)</f>
        <v>0.320223120346143</v>
      </c>
      <c r="Z89" s="17" t="n">
        <f aca="false">X89*(O89/Y89)^(-1/8)-T89</f>
        <v>-3.69255605345813</v>
      </c>
      <c r="AA89" s="17" t="n">
        <f aca="false">Z89^2</f>
        <v>13.6349702079303</v>
      </c>
      <c r="AB89" s="18" t="n">
        <f aca="false">Z89/U89</f>
        <v>-0.989041424067556</v>
      </c>
      <c r="AC89" s="17" t="n">
        <f aca="false">U89^-('paramètres CI'!$B$19)</f>
        <v>2.64910443064787E-005</v>
      </c>
      <c r="AD89" s="4" t="n">
        <f aca="false">SUMIFS($AC$2:$AC$1250,$I$2:$I$1250,V89)</f>
        <v>0.265095880374932</v>
      </c>
      <c r="AE89" s="4" t="n">
        <f aca="false">AC89/AD89</f>
        <v>9.99300489657243E-005</v>
      </c>
      <c r="AF89" s="17" t="n">
        <f aca="false">AE89-O89</f>
        <v>0</v>
      </c>
      <c r="AG89" s="4" t="n">
        <f aca="false">VLOOKUP(I89,BesoinU!$F$1:$L$99,3,0)</f>
        <v>44.7554213877035</v>
      </c>
      <c r="AH89" s="19" t="n">
        <f aca="false">VLOOKUP(J89,bibliRdtCHauff!$G$2:$K$1398,4,0)</f>
        <v>23.8038889688152</v>
      </c>
      <c r="AI89" s="19" t="n">
        <f aca="false">VLOOKUP(J89,bibliRdtCHauff!$G$2:$K$1398,3,0)</f>
        <v>0.708578579443592</v>
      </c>
      <c r="AJ89" s="4" t="n">
        <f aca="false">VLOOKUP(D89,'paramètres CI'!$A$1:$C$6,3)</f>
        <v>0.0591</v>
      </c>
      <c r="AK89" s="4" t="n">
        <f aca="false">AJ89*AG89/AI89</f>
        <v>3.73288930931314</v>
      </c>
      <c r="AL89" s="4" t="n">
        <f aca="false">AK89+AH89/R89</f>
        <v>5.25662296415784</v>
      </c>
      <c r="AM89" s="4" t="n">
        <f aca="false">AL89+Z89</f>
        <v>1.56406691069971</v>
      </c>
      <c r="AN89" s="4" t="n">
        <f aca="false">AM89^-'paramètres CI'!$B$19</f>
        <v>0.0279226976826957</v>
      </c>
      <c r="AO89" s="4" t="n">
        <f aca="false">SUMIFS($AN$2:$AN$1250,$I$2:$I$1250,V89)</f>
        <v>21334582167678.9</v>
      </c>
      <c r="AP89" s="5" t="n">
        <f aca="false">AN89/AO89</f>
        <v>1.30879983789875E-015</v>
      </c>
      <c r="AQ89" s="6" t="n">
        <f aca="false">AP89-O89</f>
        <v>-9.99300489644154E-005</v>
      </c>
      <c r="AR89" s="20" t="n">
        <f aca="false">VLOOKUP(I89,entreesparc!$A$13:$H$110,8,0)*AP89</f>
        <v>2.67053810327346E-011</v>
      </c>
      <c r="AS89" s="7" t="n">
        <f aca="false">M89*AJ89/AI89+AH89/R89</f>
        <v>9.73433016933321</v>
      </c>
      <c r="AT89" s="4" t="n">
        <f aca="false">AS89+Z89</f>
        <v>6.04177411587509</v>
      </c>
      <c r="AU89" s="4" t="n">
        <f aca="false">AT89^-'paramètres CI'!$B$19</f>
        <v>5.63227856118295E-007</v>
      </c>
      <c r="AV89" s="4" t="n">
        <f aca="false">SUMIFS($AU$2:$AU$1250,$I$2:$I$1250,V89)</f>
        <v>0.0590839017816192</v>
      </c>
      <c r="AW89" s="5" t="n">
        <f aca="false">AU89/AV89</f>
        <v>9.53267876925342E-006</v>
      </c>
      <c r="AX89" s="7" t="n">
        <f aca="false">SUMIFS($AP$2:$AP$1250,$I$2:$I$1250,V89)</f>
        <v>1</v>
      </c>
    </row>
    <row r="90" customFormat="false" ht="15.8" hidden="false" customHeight="false" outlineLevel="0" collapsed="false">
      <c r="A90" s="0" t="s">
        <v>14</v>
      </c>
      <c r="B90" s="0" t="s">
        <v>57</v>
      </c>
      <c r="C90" s="0" t="s">
        <v>36</v>
      </c>
      <c r="D90" s="0" t="s">
        <v>37</v>
      </c>
      <c r="E90" s="0" t="str">
        <f aca="false">VLOOKUP(A90,Nomenclature!$D$1:$E$9,2,0)</f>
        <v>02</v>
      </c>
      <c r="F90" s="0" t="str">
        <f aca="false">VLOOKUP(B90,Nomenclature!$J$1:$K$97,2,0)</f>
        <v>20</v>
      </c>
      <c r="G90" s="0" t="str">
        <f aca="false">VLOOKUP(C90,Nomenclature!$M$1:$N$21,2,0)</f>
        <v>23</v>
      </c>
      <c r="H90" s="0" t="str">
        <f aca="false">VLOOKUP(D90,Nomenclature!$O$25:$P$31,2,0)</f>
        <v>03</v>
      </c>
      <c r="I90" s="1" t="str">
        <f aca="false">CONCATENATE(E90,F90)</f>
        <v>0220</v>
      </c>
      <c r="J90" s="0" t="str">
        <f aca="false">CONCATENATE(E90,F90,G90,H90)</f>
        <v>02202303</v>
      </c>
      <c r="K90" s="0" t="n">
        <v>14.750958507103</v>
      </c>
      <c r="L90" s="0" t="n">
        <v>20</v>
      </c>
      <c r="M90" s="0" t="n">
        <v>74.8763676652235</v>
      </c>
      <c r="N90" s="0" t="n">
        <v>0.753837865780885</v>
      </c>
      <c r="O90" s="0" t="n">
        <v>9.99300489657242E-005</v>
      </c>
      <c r="P90" s="4" t="n">
        <f aca="false">VLOOKUP(D90,'paramètres CI'!$A$1:$B$6,2,0)</f>
        <v>0.0385046990211696</v>
      </c>
      <c r="Q90" s="17" t="n">
        <f aca="false">M90*P90/N90</f>
        <v>3.82455184545729</v>
      </c>
      <c r="R90" s="9" t="n">
        <f aca="false">1/(1+0.04)*(1 - (1/(1+0.04))^L90)/(1-1/(1+0.04))</f>
        <v>13.5903263449677</v>
      </c>
      <c r="S90" s="17" t="n">
        <f aca="false">K90/R90</f>
        <v>1.08540134597762</v>
      </c>
      <c r="T90" s="17" t="n">
        <f aca="false">Q90+S90</f>
        <v>4.90995319143491</v>
      </c>
      <c r="U90" s="0" t="n">
        <f aca="false">T90 + Z90</f>
        <v>3.73346956315746</v>
      </c>
      <c r="V90" s="4" t="str">
        <f aca="false">VLOOKUP(I90,'CI ref gaz'!$I$1:$AM$97,1,0)</f>
        <v>0220</v>
      </c>
      <c r="W90" s="0" t="n">
        <f aca="false">VLOOKUP(I90,'CI ref gaz'!$I$1:$AM$97,14,0)</f>
        <v>-2</v>
      </c>
      <c r="X90" s="1" t="n">
        <f aca="false">VLOOKUP(I90,'CI ref gaz'!$I$1:$AM$97,13,0)</f>
        <v>1.36110942733875</v>
      </c>
      <c r="Y90" s="2" t="n">
        <f aca="false">VLOOKUP(I90,'CI ref gaz'!$I$1:$AM$97,7,0)</f>
        <v>0.320223120346143</v>
      </c>
      <c r="Z90" s="17" t="n">
        <f aca="false">X90*(O90/Y90)^(-1/8)-T90</f>
        <v>-1.17648362827745</v>
      </c>
      <c r="AA90" s="17" t="n">
        <f aca="false">Z90^2</f>
        <v>1.38411372760487</v>
      </c>
      <c r="AB90" s="18" t="n">
        <f aca="false">Z90/U90</f>
        <v>-0.315118044589729</v>
      </c>
      <c r="AC90" s="17" t="n">
        <f aca="false">U90^-('paramètres CI'!$B$19)</f>
        <v>2.64910443064787E-005</v>
      </c>
      <c r="AD90" s="4" t="n">
        <f aca="false">SUMIFS($AC$2:$AC$1250,$I$2:$I$1250,V90)</f>
        <v>0.265095880374932</v>
      </c>
      <c r="AE90" s="4" t="n">
        <f aca="false">AC90/AD90</f>
        <v>9.99300489657243E-005</v>
      </c>
      <c r="AF90" s="17" t="n">
        <f aca="false">AE90-O90</f>
        <v>0</v>
      </c>
      <c r="AG90" s="4" t="n">
        <f aca="false">VLOOKUP(I90,BesoinU!$F$1:$L$99,3,0)</f>
        <v>44.7554213877035</v>
      </c>
      <c r="AH90" s="19" t="n">
        <f aca="false">VLOOKUP(J90,bibliRdtCHauff!$G$2:$K$1398,4,0)</f>
        <v>14.750958507103</v>
      </c>
      <c r="AI90" s="19" t="n">
        <f aca="false">VLOOKUP(J90,bibliRdtCHauff!$G$2:$K$1398,3,0)</f>
        <v>0.753837865780885</v>
      </c>
      <c r="AJ90" s="4" t="n">
        <f aca="false">VLOOKUP(D90,'paramètres CI'!$A$1:$C$6,3)</f>
        <v>0.0763929293534506</v>
      </c>
      <c r="AK90" s="4" t="n">
        <f aca="false">AJ90*AG90/AI90</f>
        <v>4.53545503543136</v>
      </c>
      <c r="AL90" s="4" t="n">
        <f aca="false">AK90+AH90/R90</f>
        <v>5.62085638140898</v>
      </c>
      <c r="AM90" s="4" t="n">
        <f aca="false">AL90+Z90</f>
        <v>4.44437275313153</v>
      </c>
      <c r="AN90" s="4" t="n">
        <f aca="false">AM90^-'paramètres CI'!$B$19</f>
        <v>6.56925603331632E-006</v>
      </c>
      <c r="AO90" s="4" t="n">
        <f aca="false">SUMIFS($AN$2:$AN$1250,$I$2:$I$1250,V90)</f>
        <v>21334582167678.9</v>
      </c>
      <c r="AP90" s="5" t="n">
        <f aca="false">AN90/AO90</f>
        <v>3.0791585144182E-019</v>
      </c>
      <c r="AQ90" s="6" t="n">
        <f aca="false">AP90-O90</f>
        <v>-9.99300489657239E-005</v>
      </c>
      <c r="AR90" s="20" t="n">
        <f aca="false">VLOOKUP(I90,entreesparc!$A$13:$H$110,8,0)*AP90</f>
        <v>6.28286304800782E-015</v>
      </c>
      <c r="AS90" s="7" t="n">
        <f aca="false">M90*AJ90/AI90+AH90/R90</f>
        <v>8.67327312178335</v>
      </c>
      <c r="AT90" s="4" t="n">
        <f aca="false">AS90+Z90</f>
        <v>7.4967894935059</v>
      </c>
      <c r="AU90" s="4" t="n">
        <f aca="false">AT90^-'paramètres CI'!$B$19</f>
        <v>1.00229939963088E-007</v>
      </c>
      <c r="AV90" s="4" t="n">
        <f aca="false">SUMIFS($AU$2:$AU$1250,$I$2:$I$1250,V90)</f>
        <v>0.0590839017816192</v>
      </c>
      <c r="AW90" s="5" t="n">
        <f aca="false">AU90/AV90</f>
        <v>1.69640015199993E-006</v>
      </c>
      <c r="AX90" s="7" t="n">
        <f aca="false">SUMIFS($AP$2:$AP$1250,$I$2:$I$1250,V90)</f>
        <v>1</v>
      </c>
    </row>
    <row r="91" customFormat="false" ht="15.8" hidden="false" customHeight="false" outlineLevel="0" collapsed="false">
      <c r="A91" s="0" t="s">
        <v>14</v>
      </c>
      <c r="B91" s="0" t="s">
        <v>57</v>
      </c>
      <c r="C91" s="0" t="s">
        <v>38</v>
      </c>
      <c r="D91" s="0" t="s">
        <v>39</v>
      </c>
      <c r="E91" s="0" t="str">
        <f aca="false">VLOOKUP(A91,Nomenclature!$D$1:$E$9,2,0)</f>
        <v>02</v>
      </c>
      <c r="F91" s="0" t="str">
        <f aca="false">VLOOKUP(B91,Nomenclature!$J$1:$K$97,2,0)</f>
        <v>20</v>
      </c>
      <c r="G91" s="0" t="str">
        <f aca="false">VLOOKUP(C91,Nomenclature!$M$1:$N$21,2,0)</f>
        <v>24</v>
      </c>
      <c r="H91" s="0" t="str">
        <f aca="false">VLOOKUP(D91,Nomenclature!$O$25:$P$31,2,0)</f>
        <v>04</v>
      </c>
      <c r="I91" s="1" t="str">
        <f aca="false">CONCATENATE(E91,F91)</f>
        <v>0220</v>
      </c>
      <c r="J91" s="0" t="str">
        <f aca="false">CONCATENATE(E91,F91,G91,H91)</f>
        <v>02202404</v>
      </c>
      <c r="K91" s="0" t="n">
        <v>10.7516033617141</v>
      </c>
      <c r="L91" s="0" t="n">
        <v>20</v>
      </c>
      <c r="M91" s="0" t="n">
        <v>74.9839102056833</v>
      </c>
      <c r="N91" s="0" t="n">
        <v>0.981434950501124</v>
      </c>
      <c r="O91" s="0" t="n">
        <v>9.99300489657242E-005</v>
      </c>
      <c r="P91" s="4" t="n">
        <f aca="false">VLOOKUP(D91,'paramètres CI'!$A$1:$B$6,2,0)</f>
        <v>0.022045059962018</v>
      </c>
      <c r="Q91" s="17" t="n">
        <f aca="false">M91*P91/N91</f>
        <v>1.68429379433331</v>
      </c>
      <c r="R91" s="9" t="n">
        <f aca="false">1/(1+0.04)*(1 - (1/(1+0.04))^L91)/(1-1/(1+0.04))</f>
        <v>13.5903263449677</v>
      </c>
      <c r="S91" s="17" t="n">
        <f aca="false">K91/R91</f>
        <v>0.791121794194095</v>
      </c>
      <c r="T91" s="17" t="n">
        <f aca="false">Q91+S91</f>
        <v>2.4754155885274</v>
      </c>
      <c r="U91" s="0" t="n">
        <f aca="false">T91 + Z91</f>
        <v>3.73346956315746</v>
      </c>
      <c r="V91" s="4" t="str">
        <f aca="false">VLOOKUP(I91,'CI ref gaz'!$I$1:$AM$97,1,0)</f>
        <v>0220</v>
      </c>
      <c r="W91" s="0" t="n">
        <f aca="false">VLOOKUP(I91,'CI ref gaz'!$I$1:$AM$97,14,0)</f>
        <v>-2</v>
      </c>
      <c r="X91" s="1" t="n">
        <f aca="false">VLOOKUP(I91,'CI ref gaz'!$I$1:$AM$97,13,0)</f>
        <v>1.36110942733875</v>
      </c>
      <c r="Y91" s="2" t="n">
        <f aca="false">VLOOKUP(I91,'CI ref gaz'!$I$1:$AM$97,7,0)</f>
        <v>0.320223120346143</v>
      </c>
      <c r="Z91" s="17" t="n">
        <f aca="false">X91*(O91/Y91)^(-1/8)-T91</f>
        <v>1.25805397463006</v>
      </c>
      <c r="AA91" s="17" t="n">
        <f aca="false">Z91^2</f>
        <v>1.58269980308248</v>
      </c>
      <c r="AB91" s="18" t="n">
        <f aca="false">Z91/U91</f>
        <v>0.336966447254521</v>
      </c>
      <c r="AC91" s="17" t="n">
        <f aca="false">U91^-('paramètres CI'!$B$19)</f>
        <v>2.64910443064787E-005</v>
      </c>
      <c r="AD91" s="4" t="n">
        <f aca="false">SUMIFS($AC$2:$AC$1250,$I$2:$I$1250,V91)</f>
        <v>0.265095880374932</v>
      </c>
      <c r="AE91" s="4" t="n">
        <f aca="false">AC91/AD91</f>
        <v>9.99300489657243E-005</v>
      </c>
      <c r="AF91" s="17" t="n">
        <f aca="false">AE91-O91</f>
        <v>0</v>
      </c>
      <c r="AG91" s="4" t="n">
        <f aca="false">VLOOKUP(I91,BesoinU!$F$1:$L$99,3,0)</f>
        <v>44.7554213877035</v>
      </c>
      <c r="AH91" s="19" t="n">
        <f aca="false">VLOOKUP(J91,bibliRdtCHauff!$G$2:$K$1398,4,0)</f>
        <v>10.7516033617141</v>
      </c>
      <c r="AI91" s="19" t="n">
        <f aca="false">VLOOKUP(J91,bibliRdtCHauff!$G$2:$K$1398,3,0)</f>
        <v>0.981434950501124</v>
      </c>
      <c r="AJ91" s="4" t="n">
        <f aca="false">VLOOKUP(D91,'paramètres CI'!$A$1:$C$6,3)</f>
        <v>0.0386719666666667</v>
      </c>
      <c r="AK91" s="4" t="n">
        <f aca="false">AJ91*AG91/AI91</f>
        <v>1.76352000015299</v>
      </c>
      <c r="AL91" s="4" t="n">
        <f aca="false">AK91+AH91/R91</f>
        <v>2.55464179434708</v>
      </c>
      <c r="AM91" s="4" t="n">
        <f aca="false">AL91+Z91</f>
        <v>3.81269576897714</v>
      </c>
      <c r="AN91" s="4" t="n">
        <f aca="false">AM91^-'paramètres CI'!$B$19</f>
        <v>2.23945726954761E-005</v>
      </c>
      <c r="AO91" s="4" t="n">
        <f aca="false">SUMIFS($AN$2:$AN$1250,$I$2:$I$1250,V91)</f>
        <v>21334582167678.9</v>
      </c>
      <c r="AP91" s="5" t="n">
        <f aca="false">AN91/AO91</f>
        <v>1.04968414752472E-018</v>
      </c>
      <c r="AQ91" s="6" t="n">
        <f aca="false">AP91-O91</f>
        <v>-9.99300489657232E-005</v>
      </c>
      <c r="AR91" s="20" t="n">
        <f aca="false">VLOOKUP(I91,entreesparc!$A$13:$H$110,8,0)*AP91</f>
        <v>2.14182599293975E-014</v>
      </c>
      <c r="AS91" s="7" t="n">
        <f aca="false">M91*AJ91/AI91+AH91/R91</f>
        <v>3.74574988699829</v>
      </c>
      <c r="AT91" s="4" t="n">
        <f aca="false">AS91+Z91</f>
        <v>5.00380386162834</v>
      </c>
      <c r="AU91" s="4" t="n">
        <f aca="false">AT91^-'paramètres CI'!$B$19</f>
        <v>2.54447258764864E-006</v>
      </c>
      <c r="AV91" s="4" t="n">
        <f aca="false">SUMIFS($AU$2:$AU$1250,$I$2:$I$1250,V91)</f>
        <v>0.0590839017816192</v>
      </c>
      <c r="AW91" s="5" t="n">
        <f aca="false">AU91/AV91</f>
        <v>4.30654122514336E-005</v>
      </c>
      <c r="AX91" s="7" t="n">
        <f aca="false">SUMIFS($AP$2:$AP$1250,$I$2:$I$1250,V91)</f>
        <v>1</v>
      </c>
    </row>
    <row r="92" customFormat="false" ht="15.8" hidden="false" customHeight="false" outlineLevel="0" collapsed="false">
      <c r="A92" s="0" t="s">
        <v>14</v>
      </c>
      <c r="B92" s="0" t="s">
        <v>57</v>
      </c>
      <c r="C92" s="0" t="s">
        <v>40</v>
      </c>
      <c r="D92" s="0" t="s">
        <v>37</v>
      </c>
      <c r="E92" s="0" t="str">
        <f aca="false">VLOOKUP(A92,Nomenclature!$D$1:$E$9,2,0)</f>
        <v>02</v>
      </c>
      <c r="F92" s="0" t="str">
        <f aca="false">VLOOKUP(B92,Nomenclature!$J$1:$K$97,2,0)</f>
        <v>20</v>
      </c>
      <c r="G92" s="0" t="str">
        <f aca="false">VLOOKUP(C92,Nomenclature!$M$1:$N$21,2,0)</f>
        <v>03</v>
      </c>
      <c r="H92" s="0" t="str">
        <f aca="false">VLOOKUP(D92,Nomenclature!$O$25:$P$31,2,0)</f>
        <v>03</v>
      </c>
      <c r="I92" s="1" t="str">
        <f aca="false">CONCATENATE(E92,F92)</f>
        <v>0220</v>
      </c>
      <c r="J92" s="0" t="str">
        <f aca="false">CONCATENATE(E92,F92,G92,H92)</f>
        <v>02200303</v>
      </c>
      <c r="K92" s="0" t="n">
        <v>11.8007668056824</v>
      </c>
      <c r="L92" s="0" t="n">
        <v>20</v>
      </c>
      <c r="M92" s="0" t="n">
        <v>74.8763676652235</v>
      </c>
      <c r="N92" s="0" t="n">
        <v>0.518167350431247</v>
      </c>
      <c r="O92" s="0" t="n">
        <v>0.048849082471291</v>
      </c>
      <c r="P92" s="4" t="n">
        <f aca="false">VLOOKUP(D92,'paramètres CI'!$A$1:$B$6,2,0)</f>
        <v>0.0385046990211696</v>
      </c>
      <c r="Q92" s="17" t="n">
        <f aca="false">M92*P92/N92</f>
        <v>5.56401710441308</v>
      </c>
      <c r="R92" s="9" t="n">
        <f aca="false">1/(1+0.04)*(1 - (1/(1+0.04))^L92)/(1-1/(1+0.04))</f>
        <v>13.5903263449677</v>
      </c>
      <c r="S92" s="17" t="n">
        <f aca="false">K92/R92</f>
        <v>0.868321076782095</v>
      </c>
      <c r="T92" s="17" t="n">
        <f aca="false">Q92+S92</f>
        <v>6.43233818119518</v>
      </c>
      <c r="U92" s="0" t="n">
        <f aca="false">T92 + Z92</f>
        <v>1.72174002795429</v>
      </c>
      <c r="V92" s="4" t="str">
        <f aca="false">VLOOKUP(I92,'CI ref gaz'!$I$1:$AM$97,1,0)</f>
        <v>0220</v>
      </c>
      <c r="W92" s="0" t="n">
        <f aca="false">VLOOKUP(I92,'CI ref gaz'!$I$1:$AM$97,14,0)</f>
        <v>-2</v>
      </c>
      <c r="X92" s="1" t="n">
        <f aca="false">VLOOKUP(I92,'CI ref gaz'!$I$1:$AM$97,13,0)</f>
        <v>1.36110942733875</v>
      </c>
      <c r="Y92" s="2" t="n">
        <f aca="false">VLOOKUP(I92,'CI ref gaz'!$I$1:$AM$97,7,0)</f>
        <v>0.320223120346143</v>
      </c>
      <c r="Z92" s="17" t="n">
        <f aca="false">X92*(O92/Y92)^(-1/8)-T92</f>
        <v>-4.71059815324088</v>
      </c>
      <c r="AA92" s="17" t="n">
        <f aca="false">Z92^2</f>
        <v>22.1897349613164</v>
      </c>
      <c r="AB92" s="18" t="n">
        <f aca="false">Z92/U92</f>
        <v>-2.73595204662683</v>
      </c>
      <c r="AC92" s="17" t="n">
        <f aca="false">U92^-('paramètres CI'!$B$19)</f>
        <v>0.0129496905232346</v>
      </c>
      <c r="AD92" s="4" t="n">
        <f aca="false">SUMIFS($AC$2:$AC$1250,$I$2:$I$1250,V92)</f>
        <v>0.265095880374932</v>
      </c>
      <c r="AE92" s="4" t="n">
        <f aca="false">AC92/AD92</f>
        <v>0.0488490824712911</v>
      </c>
      <c r="AF92" s="17" t="n">
        <f aca="false">AE92-O92</f>
        <v>0</v>
      </c>
      <c r="AG92" s="4" t="n">
        <f aca="false">VLOOKUP(I92,BesoinU!$F$1:$L$99,3,0)</f>
        <v>44.7554213877035</v>
      </c>
      <c r="AH92" s="19" t="n">
        <f aca="false">VLOOKUP(J92,bibliRdtCHauff!$G$2:$K$1398,4,0)</f>
        <v>12.3908051459665</v>
      </c>
      <c r="AI92" s="19" t="n">
        <f aca="false">VLOOKUP(J92,bibliRdtCHauff!$G$2:$K$1398,3,0)</f>
        <v>0.565301453501175</v>
      </c>
      <c r="AJ92" s="4" t="n">
        <f aca="false">VLOOKUP(D92,'paramètres CI'!$A$1:$C$6,3)</f>
        <v>0.0763929293534506</v>
      </c>
      <c r="AK92" s="4" t="n">
        <f aca="false">AJ92*AG92/AI92</f>
        <v>6.04809650334225</v>
      </c>
      <c r="AL92" s="4" t="n">
        <f aca="false">AK92+AH92/R92</f>
        <v>6.95983363396344</v>
      </c>
      <c r="AM92" s="4" t="n">
        <f aca="false">AL92+Z92</f>
        <v>2.24923548072256</v>
      </c>
      <c r="AN92" s="4" t="n">
        <f aca="false">AM92^-'paramètres CI'!$B$19</f>
        <v>0.00152658360678124</v>
      </c>
      <c r="AO92" s="4" t="n">
        <f aca="false">SUMIFS($AN$2:$AN$1250,$I$2:$I$1250,V92)</f>
        <v>21334582167678.9</v>
      </c>
      <c r="AP92" s="5" t="n">
        <f aca="false">AN92/AO92</f>
        <v>7.15544178359375E-017</v>
      </c>
      <c r="AQ92" s="6" t="n">
        <f aca="false">AP92-O92</f>
        <v>-0.0488490824712909</v>
      </c>
      <c r="AR92" s="20" t="n">
        <f aca="false">VLOOKUP(I92,entreesparc!$A$13:$H$110,8,0)*AP92</f>
        <v>1.46003073774222E-012</v>
      </c>
      <c r="AS92" s="7" t="n">
        <f aca="false">M92*AJ92/AI92+AH92/R92</f>
        <v>11.0302765928243</v>
      </c>
      <c r="AT92" s="4" t="n">
        <f aca="false">AS92+Z92</f>
        <v>6.31967843958342</v>
      </c>
      <c r="AU92" s="4" t="n">
        <f aca="false">AT92^-'paramètres CI'!$B$19</f>
        <v>3.93043078565958E-007</v>
      </c>
      <c r="AV92" s="4" t="n">
        <f aca="false">SUMIFS($AU$2:$AU$1250,$I$2:$I$1250,V92)</f>
        <v>0.0590839017816192</v>
      </c>
      <c r="AW92" s="5" t="n">
        <f aca="false">AU92/AV92</f>
        <v>6.65228711567984E-006</v>
      </c>
      <c r="AX92" s="7" t="n">
        <f aca="false">SUMIFS($AP$2:$AP$1250,$I$2:$I$1250,V92)</f>
        <v>1</v>
      </c>
    </row>
    <row r="93" customFormat="false" ht="15.8" hidden="false" customHeight="false" outlineLevel="0" collapsed="false">
      <c r="A93" s="0" t="s">
        <v>14</v>
      </c>
      <c r="B93" s="0" t="s">
        <v>57</v>
      </c>
      <c r="C93" s="0" t="s">
        <v>41</v>
      </c>
      <c r="D93" s="0" t="s">
        <v>39</v>
      </c>
      <c r="E93" s="0" t="str">
        <f aca="false">VLOOKUP(A93,Nomenclature!$D$1:$E$9,2,0)</f>
        <v>02</v>
      </c>
      <c r="F93" s="0" t="str">
        <f aca="false">VLOOKUP(B93,Nomenclature!$J$1:$K$97,2,0)</f>
        <v>20</v>
      </c>
      <c r="G93" s="0" t="str">
        <f aca="false">VLOOKUP(C93,Nomenclature!$M$1:$N$21,2,0)</f>
        <v>04</v>
      </c>
      <c r="H93" s="0" t="str">
        <f aca="false">VLOOKUP(D93,Nomenclature!$O$25:$P$31,2,0)</f>
        <v>04</v>
      </c>
      <c r="I93" s="1" t="str">
        <f aca="false">CONCATENATE(E93,F93)</f>
        <v>0220</v>
      </c>
      <c r="J93" s="0" t="str">
        <f aca="false">CONCATENATE(E93,F93,G93,H93)</f>
        <v>02200404</v>
      </c>
      <c r="K93" s="0" t="n">
        <v>8.60128268937127</v>
      </c>
      <c r="L93" s="0" t="n">
        <v>20</v>
      </c>
      <c r="M93" s="0" t="n">
        <v>74.9839102056833</v>
      </c>
      <c r="N93" s="0" t="n">
        <v>0.605900421788364</v>
      </c>
      <c r="O93" s="0" t="n">
        <v>0.320223120346143</v>
      </c>
      <c r="P93" s="4" t="n">
        <f aca="false">VLOOKUP(D93,'paramètres CI'!$A$1:$B$6,2,0)</f>
        <v>0.022045059962018</v>
      </c>
      <c r="Q93" s="17" t="n">
        <f aca="false">M93*P93/N93</f>
        <v>2.72821199198347</v>
      </c>
      <c r="R93" s="9" t="n">
        <f aca="false">1/(1+0.04)*(1 - (1/(1+0.04))^L93)/(1-1/(1+0.04))</f>
        <v>13.5903263449677</v>
      </c>
      <c r="S93" s="17" t="n">
        <f aca="false">K93/R93</f>
        <v>0.632897435355275</v>
      </c>
      <c r="T93" s="17" t="n">
        <f aca="false">Q93+S93</f>
        <v>3.36110942733875</v>
      </c>
      <c r="U93" s="0" t="n">
        <f aca="false">T93 + Z93</f>
        <v>1.36110942733875</v>
      </c>
      <c r="V93" s="4" t="str">
        <f aca="false">VLOOKUP(I93,'CI ref gaz'!$I$1:$AM$97,1,0)</f>
        <v>0220</v>
      </c>
      <c r="W93" s="0" t="n">
        <f aca="false">VLOOKUP(I93,'CI ref gaz'!$I$1:$AM$97,14,0)</f>
        <v>-2</v>
      </c>
      <c r="X93" s="1" t="n">
        <f aca="false">VLOOKUP(I93,'CI ref gaz'!$I$1:$AM$97,13,0)</f>
        <v>1.36110942733875</v>
      </c>
      <c r="Y93" s="2" t="n">
        <f aca="false">VLOOKUP(I93,'CI ref gaz'!$I$1:$AM$97,7,0)</f>
        <v>0.320223120346143</v>
      </c>
      <c r="Z93" s="17" t="n">
        <f aca="false">X93*(O93/Y93)^(-1/8)-T93</f>
        <v>-2</v>
      </c>
      <c r="AA93" s="17" t="n">
        <f aca="false">Z93^2</f>
        <v>4</v>
      </c>
      <c r="AB93" s="18" t="n">
        <f aca="false">Z93/U93</f>
        <v>-1.46938957282106</v>
      </c>
      <c r="AC93" s="17" t="n">
        <f aca="false">U93^-('paramètres CI'!$B$19)</f>
        <v>0.0848898300045686</v>
      </c>
      <c r="AD93" s="4" t="n">
        <f aca="false">SUMIFS($AC$2:$AC$1250,$I$2:$I$1250,V93)</f>
        <v>0.265095880374932</v>
      </c>
      <c r="AE93" s="4" t="n">
        <f aca="false">AC93/AD93</f>
        <v>0.320223120346143</v>
      </c>
      <c r="AF93" s="17" t="n">
        <f aca="false">AE93-O93</f>
        <v>0</v>
      </c>
      <c r="AG93" s="4" t="n">
        <f aca="false">VLOOKUP(I93,BesoinU!$F$1:$L$99,3,0)</f>
        <v>44.7554213877035</v>
      </c>
      <c r="AH93" s="19" t="n">
        <f aca="false">VLOOKUP(J93,bibliRdtCHauff!$G$2:$K$1398,4,0)</f>
        <v>9.03134682383983</v>
      </c>
      <c r="AI93" s="19" t="n">
        <f aca="false">VLOOKUP(J93,bibliRdtCHauff!$G$2:$K$1398,3,0)</f>
        <v>0.681007327530916</v>
      </c>
      <c r="AJ93" s="4" t="n">
        <f aca="false">VLOOKUP(D93,'paramètres CI'!$A$1:$C$6,3)</f>
        <v>0.0386719666666667</v>
      </c>
      <c r="AK93" s="4" t="n">
        <f aca="false">AJ93*AG93/AI93</f>
        <v>2.54150006040767</v>
      </c>
      <c r="AL93" s="4" t="n">
        <f aca="false">AK93+AH93/R93</f>
        <v>3.20604236753071</v>
      </c>
      <c r="AM93" s="4" t="n">
        <f aca="false">AL93+Z93</f>
        <v>1.20604236753071</v>
      </c>
      <c r="AN93" s="4" t="n">
        <f aca="false">AM93^-'paramètres CI'!$B$19</f>
        <v>0.2234083923716</v>
      </c>
      <c r="AO93" s="4" t="n">
        <f aca="false">SUMIFS($AN$2:$AN$1250,$I$2:$I$1250,V93)</f>
        <v>21334582167678.9</v>
      </c>
      <c r="AP93" s="5" t="n">
        <f aca="false">AN93/AO93</f>
        <v>1.04716553910325E-014</v>
      </c>
      <c r="AQ93" s="6" t="n">
        <f aca="false">AP93-O93</f>
        <v>-0.320223120346133</v>
      </c>
      <c r="AR93" s="20" t="n">
        <f aca="false">VLOOKUP(I93,entreesparc!$A$13:$H$110,8,0)*AP93</f>
        <v>2.13668690324704E-010</v>
      </c>
      <c r="AS93" s="7" t="n">
        <f aca="false">M93*AJ93/AI93+AH93/R93</f>
        <v>4.92260996481483</v>
      </c>
      <c r="AT93" s="4" t="n">
        <f aca="false">AS93+Z93</f>
        <v>2.92260996481483</v>
      </c>
      <c r="AU93" s="4" t="n">
        <f aca="false">AT93^-'paramètres CI'!$B$19</f>
        <v>0.000187859479328304</v>
      </c>
      <c r="AV93" s="4" t="n">
        <f aca="false">SUMIFS($AU$2:$AU$1250,$I$2:$I$1250,V93)</f>
        <v>0.0590839017816192</v>
      </c>
      <c r="AW93" s="5" t="n">
        <f aca="false">AU93/AV93</f>
        <v>0.00317953746559687</v>
      </c>
      <c r="AX93" s="7" t="n">
        <f aca="false">SUMIFS($AP$2:$AP$1250,$I$2:$I$1250,V93)</f>
        <v>1</v>
      </c>
    </row>
    <row r="94" customFormat="false" ht="15.8" hidden="false" customHeight="false" outlineLevel="0" collapsed="false">
      <c r="A94" s="0" t="s">
        <v>14</v>
      </c>
      <c r="B94" s="0" t="s">
        <v>57</v>
      </c>
      <c r="C94" s="0" t="s">
        <v>45</v>
      </c>
      <c r="D94" s="0" t="s">
        <v>43</v>
      </c>
      <c r="E94" s="0" t="str">
        <f aca="false">VLOOKUP(A94,Nomenclature!$D$1:$E$9,2,0)</f>
        <v>02</v>
      </c>
      <c r="F94" s="0" t="str">
        <f aca="false">VLOOKUP(B94,Nomenclature!$J$1:$K$97,2,0)</f>
        <v>20</v>
      </c>
      <c r="G94" s="0" t="str">
        <f aca="false">VLOOKUP(C94,Nomenclature!$M$1:$N$21,2,0)</f>
        <v>06</v>
      </c>
      <c r="H94" s="0" t="str">
        <f aca="false">VLOOKUP(D94,Nomenclature!$O$25:$P$31,2,0)</f>
        <v>02</v>
      </c>
      <c r="I94" s="1" t="str">
        <f aca="false">CONCATENATE(E94,F94)</f>
        <v>0220</v>
      </c>
      <c r="J94" s="0" t="str">
        <f aca="false">CONCATENATE(E94,F94,G94,H94)</f>
        <v>02200602</v>
      </c>
      <c r="K94" s="0" t="n">
        <v>10</v>
      </c>
      <c r="L94" s="0" t="n">
        <v>13</v>
      </c>
      <c r="M94" s="0" t="n">
        <v>60.1501151944586</v>
      </c>
      <c r="N94" s="0" t="n">
        <v>0.9</v>
      </c>
      <c r="O94" s="0" t="n">
        <v>0.251107379817255</v>
      </c>
      <c r="P94" s="4" t="n">
        <f aca="false">VLOOKUP(D94,'paramètres CI'!$A$1:$B$6,2,0)</f>
        <v>0.0935912806596305</v>
      </c>
      <c r="Q94" s="17" t="n">
        <f aca="false">M94*P94/N94</f>
        <v>6.25502923652631</v>
      </c>
      <c r="R94" s="9" t="n">
        <f aca="false">1/(1+0.04)*(1 - (1/(1+0.04))^L94)/(1-1/(1+0.04))</f>
        <v>9.98564784663304</v>
      </c>
      <c r="S94" s="17" t="n">
        <f aca="false">K94/R94</f>
        <v>1.00143727814033</v>
      </c>
      <c r="T94" s="17" t="n">
        <f aca="false">Q94+S94</f>
        <v>7.25646651466664</v>
      </c>
      <c r="U94" s="0" t="n">
        <f aca="false">T94 + Z94</f>
        <v>1.40311152890852</v>
      </c>
      <c r="V94" s="4" t="str">
        <f aca="false">VLOOKUP(I94,'CI ref gaz'!$I$1:$AM$97,1,0)</f>
        <v>0220</v>
      </c>
      <c r="W94" s="0" t="n">
        <f aca="false">VLOOKUP(I94,'CI ref gaz'!$I$1:$AM$97,14,0)</f>
        <v>-2</v>
      </c>
      <c r="X94" s="1" t="n">
        <f aca="false">VLOOKUP(I94,'CI ref gaz'!$I$1:$AM$97,13,0)</f>
        <v>1.36110942733875</v>
      </c>
      <c r="Y94" s="2" t="n">
        <f aca="false">VLOOKUP(I94,'CI ref gaz'!$I$1:$AM$97,7,0)</f>
        <v>0.320223120346143</v>
      </c>
      <c r="Z94" s="17" t="n">
        <f aca="false">X94*(O94/Y94)^(-1/8)-T94</f>
        <v>-5.85335498575812</v>
      </c>
      <c r="AA94" s="17" t="n">
        <f aca="false">Z94^2</f>
        <v>34.2617645892994</v>
      </c>
      <c r="AB94" s="18" t="n">
        <f aca="false">Z94/U94</f>
        <v>-4.17169616609981</v>
      </c>
      <c r="AC94" s="17" t="n">
        <f aca="false">U94^-('paramètres CI'!$B$19)</f>
        <v>0.0665675319212976</v>
      </c>
      <c r="AD94" s="4" t="n">
        <f aca="false">SUMIFS($AC$2:$AC$1250,$I$2:$I$1250,V94)</f>
        <v>0.265095880374932</v>
      </c>
      <c r="AE94" s="4" t="n">
        <f aca="false">AC94/AD94</f>
        <v>0.251107379817255</v>
      </c>
      <c r="AF94" s="17" t="n">
        <f aca="false">AE94-O94</f>
        <v>0</v>
      </c>
      <c r="AG94" s="4" t="n">
        <f aca="false">VLOOKUP(I94,BesoinU!$F$1:$L$99,3,0)</f>
        <v>44.7554213877035</v>
      </c>
      <c r="AH94" s="19" t="n">
        <f aca="false">VLOOKUP(J94,bibliRdtCHauff!$G$2:$K$1398,4,0)</f>
        <v>10.4</v>
      </c>
      <c r="AI94" s="19" t="n">
        <f aca="false">VLOOKUP(J94,bibliRdtCHauff!$G$2:$K$1398,3,0)</f>
        <v>0.92</v>
      </c>
      <c r="AJ94" s="4" t="n">
        <f aca="false">VLOOKUP(D94,'paramètres CI'!$A$1:$C$6,3)</f>
        <v>0.09847</v>
      </c>
      <c r="AK94" s="4" t="n">
        <f aca="false">AJ94*AG94/AI94</f>
        <v>4.79028950439909</v>
      </c>
      <c r="AL94" s="4" t="n">
        <f aca="false">AK94+AH94/R94</f>
        <v>5.83178427366503</v>
      </c>
      <c r="AM94" s="4" t="n">
        <f aca="false">AL94+Z94</f>
        <v>-0.0215707120930881</v>
      </c>
      <c r="AN94" s="4" t="n">
        <f aca="false">AM94^-'paramètres CI'!$B$19</f>
        <v>21334582167635.2</v>
      </c>
      <c r="AO94" s="4" t="n">
        <f aca="false">SUMIFS($AN$2:$AN$1250,$I$2:$I$1250,V94)</f>
        <v>21334582167678.9</v>
      </c>
      <c r="AP94" s="5" t="n">
        <f aca="false">AN94/AO94</f>
        <v>0.999999999997952</v>
      </c>
      <c r="AQ94" s="6" t="n">
        <f aca="false">AP94-O94</f>
        <v>0.748892620180696</v>
      </c>
      <c r="AR94" s="20" t="n">
        <f aca="false">VLOOKUP(I94,entreesparc!$A$13:$H$110,8,0)*AP94</f>
        <v>20404.4807000853</v>
      </c>
      <c r="AS94" s="7" t="n">
        <f aca="false">M94*AJ94/AI94+AH94/R94</f>
        <v>7.47951851187283</v>
      </c>
      <c r="AT94" s="4" t="n">
        <f aca="false">AS94+Z94</f>
        <v>1.62616352611471</v>
      </c>
      <c r="AU94" s="4" t="n">
        <f aca="false">AT94^-'paramètres CI'!$B$19</f>
        <v>0.0204496685370754</v>
      </c>
      <c r="AV94" s="4" t="n">
        <f aca="false">SUMIFS($AU$2:$AU$1250,$I$2:$I$1250,V94)</f>
        <v>0.0590839017816192</v>
      </c>
      <c r="AW94" s="5" t="n">
        <f aca="false">AU94/AV94</f>
        <v>0.346112357519307</v>
      </c>
      <c r="AX94" s="7" t="n">
        <f aca="false">SUMIFS($AP$2:$AP$1250,$I$2:$I$1250,V94)</f>
        <v>1</v>
      </c>
    </row>
    <row r="95" customFormat="false" ht="15.8" hidden="false" customHeight="false" outlineLevel="0" collapsed="false">
      <c r="A95" s="0" t="s">
        <v>14</v>
      </c>
      <c r="B95" s="0" t="s">
        <v>57</v>
      </c>
      <c r="C95" s="0" t="s">
        <v>46</v>
      </c>
      <c r="D95" s="0" t="s">
        <v>43</v>
      </c>
      <c r="E95" s="0" t="str">
        <f aca="false">VLOOKUP(A95,Nomenclature!$D$1:$E$9,2,0)</f>
        <v>02</v>
      </c>
      <c r="F95" s="0" t="str">
        <f aca="false">VLOOKUP(B95,Nomenclature!$J$1:$K$97,2,0)</f>
        <v>20</v>
      </c>
      <c r="G95" s="0" t="str">
        <f aca="false">VLOOKUP(C95,Nomenclature!$M$1:$N$21,2,0)</f>
        <v>26</v>
      </c>
      <c r="H95" s="0" t="str">
        <f aca="false">VLOOKUP(D95,Nomenclature!$O$25:$P$31,2,0)</f>
        <v>02</v>
      </c>
      <c r="I95" s="1" t="str">
        <f aca="false">CONCATENATE(E95,F95)</f>
        <v>0220</v>
      </c>
      <c r="J95" s="0" t="str">
        <f aca="false">CONCATENATE(E95,F95,G95,H95)</f>
        <v>02202602</v>
      </c>
      <c r="K95" s="0" t="n">
        <v>12</v>
      </c>
      <c r="L95" s="0" t="n">
        <v>13</v>
      </c>
      <c r="M95" s="0" t="n">
        <v>60.1501151944586</v>
      </c>
      <c r="N95" s="0" t="n">
        <v>1</v>
      </c>
      <c r="O95" s="0" t="n">
        <v>9.99300489657242E-005</v>
      </c>
      <c r="P95" s="4" t="n">
        <f aca="false">VLOOKUP(D95,'paramètres CI'!$A$1:$B$6,2,0)</f>
        <v>0.0935912806596305</v>
      </c>
      <c r="Q95" s="17" t="n">
        <f aca="false">M95*P95/N95</f>
        <v>5.62952631287368</v>
      </c>
      <c r="R95" s="9" t="n">
        <f aca="false">1/(1+0.04)*(1 - (1/(1+0.04))^L95)/(1-1/(1+0.04))</f>
        <v>9.98564784663304</v>
      </c>
      <c r="S95" s="17" t="n">
        <f aca="false">K95/R95</f>
        <v>1.20172473376839</v>
      </c>
      <c r="T95" s="17" t="n">
        <f aca="false">Q95+S95</f>
        <v>6.83125104664207</v>
      </c>
      <c r="U95" s="0" t="n">
        <f aca="false">T95 + Z95</f>
        <v>3.73346956315746</v>
      </c>
      <c r="V95" s="4" t="str">
        <f aca="false">VLOOKUP(I95,'CI ref gaz'!$I$1:$AM$97,1,0)</f>
        <v>0220</v>
      </c>
      <c r="W95" s="0" t="n">
        <f aca="false">VLOOKUP(I95,'CI ref gaz'!$I$1:$AM$97,14,0)</f>
        <v>-2</v>
      </c>
      <c r="X95" s="1" t="n">
        <f aca="false">VLOOKUP(I95,'CI ref gaz'!$I$1:$AM$97,13,0)</f>
        <v>1.36110942733875</v>
      </c>
      <c r="Y95" s="2" t="n">
        <f aca="false">VLOOKUP(I95,'CI ref gaz'!$I$1:$AM$97,7,0)</f>
        <v>0.320223120346143</v>
      </c>
      <c r="Z95" s="17" t="n">
        <f aca="false">X95*(O95/Y95)^(-1/8)-T95</f>
        <v>-3.09778148348461</v>
      </c>
      <c r="AA95" s="17" t="n">
        <f aca="false">Z95^2</f>
        <v>9.5962501194201</v>
      </c>
      <c r="AB95" s="18" t="n">
        <f aca="false">Z95/U95</f>
        <v>-0.829732620309555</v>
      </c>
      <c r="AC95" s="17" t="n">
        <f aca="false">U95^-('paramètres CI'!$B$19)</f>
        <v>2.64910443064787E-005</v>
      </c>
      <c r="AD95" s="4" t="n">
        <f aca="false">SUMIFS($AC$2:$AC$1250,$I$2:$I$1250,V95)</f>
        <v>0.265095880374932</v>
      </c>
      <c r="AE95" s="4" t="n">
        <f aca="false">AC95/AD95</f>
        <v>9.99300489657243E-005</v>
      </c>
      <c r="AF95" s="17" t="n">
        <f aca="false">AE95-O95</f>
        <v>0</v>
      </c>
      <c r="AG95" s="4" t="n">
        <f aca="false">VLOOKUP(I95,BesoinU!$F$1:$L$99,3,0)</f>
        <v>44.7554213877035</v>
      </c>
      <c r="AH95" s="19" t="n">
        <f aca="false">VLOOKUP(J95,bibliRdtCHauff!$G$2:$K$1398,4,0)</f>
        <v>12</v>
      </c>
      <c r="AI95" s="19" t="n">
        <f aca="false">VLOOKUP(J95,bibliRdtCHauff!$G$2:$K$1398,3,0)</f>
        <v>1</v>
      </c>
      <c r="AJ95" s="4" t="n">
        <f aca="false">VLOOKUP(D95,'paramètres CI'!$A$1:$C$6,3)</f>
        <v>0.09847</v>
      </c>
      <c r="AK95" s="4" t="n">
        <f aca="false">AJ95*AG95/AI95</f>
        <v>4.40706634404716</v>
      </c>
      <c r="AL95" s="4" t="n">
        <f aca="false">AK95+AH95/R95</f>
        <v>5.60879107781556</v>
      </c>
      <c r="AM95" s="4" t="n">
        <f aca="false">AL95+Z95</f>
        <v>2.51100959433095</v>
      </c>
      <c r="AN95" s="4" t="n">
        <f aca="false">AM95^-'paramètres CI'!$B$19</f>
        <v>0.000632722127869595</v>
      </c>
      <c r="AO95" s="4" t="n">
        <f aca="false">SUMIFS($AN$2:$AN$1250,$I$2:$I$1250,V95)</f>
        <v>21334582167678.9</v>
      </c>
      <c r="AP95" s="5" t="n">
        <f aca="false">AN95/AO95</f>
        <v>2.9657113642851E-017</v>
      </c>
      <c r="AQ95" s="6" t="n">
        <f aca="false">AP95-O95</f>
        <v>-9.99300489656945E-005</v>
      </c>
      <c r="AR95" s="20" t="n">
        <f aca="false">VLOOKUP(I95,entreesparc!$A$13:$H$110,8,0)*AP95</f>
        <v>6.0513800294703E-013</v>
      </c>
      <c r="AS95" s="7" t="n">
        <f aca="false">M95*AJ95/AI95+AH95/R95</f>
        <v>7.12470657696673</v>
      </c>
      <c r="AT95" s="4" t="n">
        <f aca="false">AS95+Z95</f>
        <v>4.02692509348212</v>
      </c>
      <c r="AU95" s="4" t="n">
        <f aca="false">AT95^-'paramètres CI'!$B$19</f>
        <v>1.44614416795085E-005</v>
      </c>
      <c r="AV95" s="4" t="n">
        <f aca="false">SUMIFS($AU$2:$AU$1250,$I$2:$I$1250,V95)</f>
        <v>0.0590839017816192</v>
      </c>
      <c r="AW95" s="5" t="n">
        <f aca="false">AU95/AV95</f>
        <v>0.000244761115015046</v>
      </c>
      <c r="AX95" s="7" t="n">
        <f aca="false">SUMIFS($AP$2:$AP$1250,$I$2:$I$1250,V95)</f>
        <v>1</v>
      </c>
    </row>
    <row r="96" customFormat="false" ht="15.8" hidden="false" customHeight="false" outlineLevel="0" collapsed="false">
      <c r="A96" s="0" t="s">
        <v>14</v>
      </c>
      <c r="B96" s="0" t="s">
        <v>57</v>
      </c>
      <c r="C96" s="0" t="s">
        <v>48</v>
      </c>
      <c r="D96" s="0" t="s">
        <v>43</v>
      </c>
      <c r="E96" s="0" t="str">
        <f aca="false">VLOOKUP(A96,Nomenclature!$D$1:$E$9,2,0)</f>
        <v>02</v>
      </c>
      <c r="F96" s="0" t="str">
        <f aca="false">VLOOKUP(B96,Nomenclature!$J$1:$K$97,2,0)</f>
        <v>20</v>
      </c>
      <c r="G96" s="0" t="str">
        <f aca="false">VLOOKUP(C96,Nomenclature!$M$1:$N$21,2,0)</f>
        <v>09</v>
      </c>
      <c r="H96" s="0" t="str">
        <f aca="false">VLOOKUP(D96,Nomenclature!$O$25:$P$31,2,0)</f>
        <v>02</v>
      </c>
      <c r="I96" s="1" t="str">
        <f aca="false">CONCATENATE(E96,F96)</f>
        <v>0220</v>
      </c>
      <c r="J96" s="0" t="str">
        <f aca="false">CONCATENATE(E96,F96,G96,H96)</f>
        <v>02200902</v>
      </c>
      <c r="K96" s="0" t="n">
        <v>50.8346003058345</v>
      </c>
      <c r="L96" s="0" t="n">
        <v>20</v>
      </c>
      <c r="M96" s="0" t="n">
        <v>70.5546690991855</v>
      </c>
      <c r="N96" s="0" t="n">
        <v>2.83163023255814</v>
      </c>
      <c r="O96" s="0" t="n">
        <v>0.129752401409677</v>
      </c>
      <c r="P96" s="4" t="n">
        <f aca="false">VLOOKUP(D96,'paramètres CI'!$A$1:$B$6,2,0)</f>
        <v>0.0935912806596305</v>
      </c>
      <c r="Q96" s="17" t="n">
        <f aca="false">M96*P96/N96</f>
        <v>2.33197885853327</v>
      </c>
      <c r="R96" s="9" t="n">
        <f aca="false">1/(1+0.04)*(1 - (1/(1+0.04))^L96)/(1-1/(1+0.04))</f>
        <v>13.5903263449677</v>
      </c>
      <c r="S96" s="17" t="n">
        <f aca="false">K96/R96</f>
        <v>3.74049886775956</v>
      </c>
      <c r="T96" s="17" t="n">
        <f aca="false">Q96+S96</f>
        <v>6.07247772629283</v>
      </c>
      <c r="U96" s="0" t="n">
        <f aca="false">T96 + Z96</f>
        <v>1.5238253780294</v>
      </c>
      <c r="V96" s="4" t="str">
        <f aca="false">VLOOKUP(I96,'CI ref gaz'!$I$1:$AM$97,1,0)</f>
        <v>0220</v>
      </c>
      <c r="W96" s="0" t="n">
        <f aca="false">VLOOKUP(I96,'CI ref gaz'!$I$1:$AM$97,14,0)</f>
        <v>-2</v>
      </c>
      <c r="X96" s="1" t="n">
        <f aca="false">VLOOKUP(I96,'CI ref gaz'!$I$1:$AM$97,13,0)</f>
        <v>1.36110942733875</v>
      </c>
      <c r="Y96" s="2" t="n">
        <f aca="false">VLOOKUP(I96,'CI ref gaz'!$I$1:$AM$97,7,0)</f>
        <v>0.320223120346143</v>
      </c>
      <c r="Z96" s="17" t="n">
        <f aca="false">X96*(O96/Y96)^(-1/8)-T96</f>
        <v>-4.54865234826343</v>
      </c>
      <c r="AA96" s="17" t="n">
        <f aca="false">Z96^2</f>
        <v>20.6902381853624</v>
      </c>
      <c r="AB96" s="18" t="n">
        <f aca="false">Z96/U96</f>
        <v>-2.98502204638809</v>
      </c>
      <c r="AC96" s="17" t="n">
        <f aca="false">U96^-('paramètres CI'!$B$19)</f>
        <v>0.0343968270824599</v>
      </c>
      <c r="AD96" s="4" t="n">
        <f aca="false">SUMIFS($AC$2:$AC$1250,$I$2:$I$1250,V96)</f>
        <v>0.265095880374932</v>
      </c>
      <c r="AE96" s="4" t="n">
        <f aca="false">AC96/AD96</f>
        <v>0.129752401409677</v>
      </c>
      <c r="AF96" s="17" t="n">
        <f aca="false">AE96-O96</f>
        <v>0</v>
      </c>
      <c r="AG96" s="4" t="n">
        <f aca="false">VLOOKUP(I96,BesoinU!$F$1:$L$99,3,0)</f>
        <v>44.7554213877035</v>
      </c>
      <c r="AH96" s="19" t="n">
        <f aca="false">VLOOKUP(J96,bibliRdtCHauff!$G$2:$K$1398,4,0)</f>
        <v>53.3763303211263</v>
      </c>
      <c r="AI96" s="19" t="n">
        <f aca="false">VLOOKUP(J96,bibliRdtCHauff!$G$2:$K$1398,3,0)</f>
        <v>2.94489544186046</v>
      </c>
      <c r="AJ96" s="4" t="n">
        <f aca="false">VLOOKUP(D96,'paramètres CI'!$A$1:$C$6,3)</f>
        <v>0.09847</v>
      </c>
      <c r="AK96" s="4" t="n">
        <f aca="false">AJ96*AG96/AI96</f>
        <v>1.49651029418653</v>
      </c>
      <c r="AL96" s="4" t="n">
        <f aca="false">AK96+AH96/R96</f>
        <v>5.42403410533406</v>
      </c>
      <c r="AM96" s="4" t="n">
        <f aca="false">AL96+Z96</f>
        <v>0.875381757070636</v>
      </c>
      <c r="AN96" s="4" t="n">
        <f aca="false">AM96^-'paramètres CI'!$B$19</f>
        <v>2.90014736675512</v>
      </c>
      <c r="AO96" s="4" t="n">
        <f aca="false">SUMIFS($AN$2:$AN$1250,$I$2:$I$1250,V96)</f>
        <v>21334582167678.9</v>
      </c>
      <c r="AP96" s="5" t="n">
        <f aca="false">AN96/AO96</f>
        <v>1.35936450217841E-013</v>
      </c>
      <c r="AQ96" s="6" t="n">
        <f aca="false">AP96-O96</f>
        <v>-0.129752401409541</v>
      </c>
      <c r="AR96" s="20" t="n">
        <f aca="false">VLOOKUP(I96,entreesparc!$A$13:$H$110,8,0)*AP96</f>
        <v>2.77371267491372E-009</v>
      </c>
      <c r="AS96" s="7" t="n">
        <f aca="false">M96*AJ96/AI96+AH96/R96</f>
        <v>6.28669696461191</v>
      </c>
      <c r="AT96" s="4" t="n">
        <f aca="false">AS96+Z96</f>
        <v>1.73804461634848</v>
      </c>
      <c r="AU96" s="4" t="n">
        <f aca="false">AT96^-'paramètres CI'!$B$19</f>
        <v>0.012009160075048</v>
      </c>
      <c r="AV96" s="4" t="n">
        <f aca="false">SUMIFS($AU$2:$AU$1250,$I$2:$I$1250,V96)</f>
        <v>0.0590839017816192</v>
      </c>
      <c r="AW96" s="5" t="n">
        <f aca="false">AU96/AV96</f>
        <v>0.203256042897018</v>
      </c>
      <c r="AX96" s="7" t="n">
        <f aca="false">SUMIFS($AP$2:$AP$1250,$I$2:$I$1250,V96)</f>
        <v>1</v>
      </c>
    </row>
    <row r="97" customFormat="false" ht="15.8" hidden="false" customHeight="false" outlineLevel="0" collapsed="false">
      <c r="A97" s="0" t="s">
        <v>14</v>
      </c>
      <c r="B97" s="0" t="s">
        <v>57</v>
      </c>
      <c r="C97" s="0" t="s">
        <v>49</v>
      </c>
      <c r="D97" s="0" t="s">
        <v>43</v>
      </c>
      <c r="E97" s="0" t="str">
        <f aca="false">VLOOKUP(A97,Nomenclature!$D$1:$E$9,2,0)</f>
        <v>02</v>
      </c>
      <c r="F97" s="0" t="str">
        <f aca="false">VLOOKUP(B97,Nomenclature!$J$1:$K$97,2,0)</f>
        <v>20</v>
      </c>
      <c r="G97" s="0" t="str">
        <f aca="false">VLOOKUP(C97,Nomenclature!$M$1:$N$21,2,0)</f>
        <v>29</v>
      </c>
      <c r="H97" s="0" t="str">
        <f aca="false">VLOOKUP(D97,Nomenclature!$O$25:$P$31,2,0)</f>
        <v>02</v>
      </c>
      <c r="I97" s="1" t="str">
        <f aca="false">CONCATENATE(E97,F97)</f>
        <v>0220</v>
      </c>
      <c r="J97" s="0" t="str">
        <f aca="false">CONCATENATE(E97,F97,G97,H97)</f>
        <v>02202902</v>
      </c>
      <c r="K97" s="0" t="n">
        <v>63.5432503822932</v>
      </c>
      <c r="L97" s="0" t="n">
        <v>20</v>
      </c>
      <c r="M97" s="0" t="n">
        <v>70.5546690991855</v>
      </c>
      <c r="N97" s="0" t="n">
        <v>3.39795627906976</v>
      </c>
      <c r="O97" s="0" t="n">
        <v>9.99300489657242E-005</v>
      </c>
      <c r="P97" s="4" t="n">
        <f aca="false">VLOOKUP(D97,'paramètres CI'!$A$1:$B$6,2,0)</f>
        <v>0.0935912806596305</v>
      </c>
      <c r="Q97" s="17" t="n">
        <f aca="false">M97*P97/N97</f>
        <v>1.9433157154444</v>
      </c>
      <c r="R97" s="9" t="n">
        <f aca="false">1/(1+0.04)*(1 - (1/(1+0.04))^L97)/(1-1/(1+0.04))</f>
        <v>13.5903263449677</v>
      </c>
      <c r="S97" s="17" t="n">
        <f aca="false">K97/R97</f>
        <v>4.67562358469945</v>
      </c>
      <c r="T97" s="17" t="n">
        <f aca="false">Q97+S97</f>
        <v>6.61893930014385</v>
      </c>
      <c r="U97" s="0" t="n">
        <f aca="false">T97 + Z97</f>
        <v>3.73346956315746</v>
      </c>
      <c r="V97" s="4" t="str">
        <f aca="false">VLOOKUP(I97,'CI ref gaz'!$I$1:$AM$97,1,0)</f>
        <v>0220</v>
      </c>
      <c r="W97" s="0" t="n">
        <f aca="false">VLOOKUP(I97,'CI ref gaz'!$I$1:$AM$97,14,0)</f>
        <v>-2</v>
      </c>
      <c r="X97" s="1" t="n">
        <f aca="false">VLOOKUP(I97,'CI ref gaz'!$I$1:$AM$97,13,0)</f>
        <v>1.36110942733875</v>
      </c>
      <c r="Y97" s="2" t="n">
        <f aca="false">VLOOKUP(I97,'CI ref gaz'!$I$1:$AM$97,7,0)</f>
        <v>0.320223120346143</v>
      </c>
      <c r="Z97" s="17" t="n">
        <f aca="false">X97*(O97/Y97)^(-1/8)-T97</f>
        <v>-2.88546973698639</v>
      </c>
      <c r="AA97" s="17" t="n">
        <f aca="false">Z97^2</f>
        <v>8.32593560306429</v>
      </c>
      <c r="AB97" s="18" t="n">
        <f aca="false">Z97/U97</f>
        <v>-0.772865477587046</v>
      </c>
      <c r="AC97" s="17" t="n">
        <f aca="false">U97^-('paramètres CI'!$B$19)</f>
        <v>2.64910443064787E-005</v>
      </c>
      <c r="AD97" s="4" t="n">
        <f aca="false">SUMIFS($AC$2:$AC$1250,$I$2:$I$1250,V97)</f>
        <v>0.265095880374932</v>
      </c>
      <c r="AE97" s="4" t="n">
        <f aca="false">AC97/AD97</f>
        <v>9.99300489657243E-005</v>
      </c>
      <c r="AF97" s="17" t="n">
        <f aca="false">AE97-O97</f>
        <v>0</v>
      </c>
      <c r="AG97" s="4" t="n">
        <f aca="false">VLOOKUP(I97,BesoinU!$F$1:$L$99,3,0)</f>
        <v>44.7554213877035</v>
      </c>
      <c r="AH97" s="19" t="n">
        <f aca="false">VLOOKUP(J97,bibliRdtCHauff!$G$2:$K$1398,4,0)</f>
        <v>63.5432503822932</v>
      </c>
      <c r="AI97" s="19" t="n">
        <f aca="false">VLOOKUP(J97,bibliRdtCHauff!$G$2:$K$1398,3,0)</f>
        <v>3.39795627906976</v>
      </c>
      <c r="AJ97" s="4" t="n">
        <f aca="false">VLOOKUP(D97,'paramètres CI'!$A$1:$C$6,3)</f>
        <v>0.09847</v>
      </c>
      <c r="AK97" s="4" t="n">
        <f aca="false">AJ97*AG97/AI97</f>
        <v>1.29697558829499</v>
      </c>
      <c r="AL97" s="4" t="n">
        <f aca="false">AK97+AH97/R97</f>
        <v>5.97259917299444</v>
      </c>
      <c r="AM97" s="4" t="n">
        <f aca="false">AL97+Z97</f>
        <v>3.08712943600805</v>
      </c>
      <c r="AN97" s="4" t="n">
        <f aca="false">AM97^-'paramètres CI'!$B$19</f>
        <v>0.000121216374272137</v>
      </c>
      <c r="AO97" s="4" t="n">
        <f aca="false">SUMIFS($AN$2:$AN$1250,$I$2:$I$1250,V97)</f>
        <v>21334582167678.9</v>
      </c>
      <c r="AP97" s="5" t="n">
        <f aca="false">AN97/AO97</f>
        <v>5.68168494322685E-018</v>
      </c>
      <c r="AQ97" s="6" t="n">
        <f aca="false">AP97-O97</f>
        <v>-9.99300489657185E-005</v>
      </c>
      <c r="AR97" s="20" t="n">
        <f aca="false">VLOOKUP(I97,entreesparc!$A$13:$H$110,8,0)*AP97</f>
        <v>1.15931830768275E-013</v>
      </c>
      <c r="AS97" s="7" t="n">
        <f aca="false">M97*AJ97/AI97+AH97/R97</f>
        <v>6.7202403177019</v>
      </c>
      <c r="AT97" s="4" t="n">
        <f aca="false">AS97+Z97</f>
        <v>3.83477058071552</v>
      </c>
      <c r="AU97" s="4" t="n">
        <f aca="false">AT97^-'paramètres CI'!$B$19</f>
        <v>2.13838010203061E-005</v>
      </c>
      <c r="AV97" s="4" t="n">
        <f aca="false">SUMIFS($AU$2:$AU$1250,$I$2:$I$1250,V97)</f>
        <v>0.0590839017816192</v>
      </c>
      <c r="AW97" s="5" t="n">
        <f aca="false">AU97/AV97</f>
        <v>0.000361922628254022</v>
      </c>
      <c r="AX97" s="7" t="n">
        <f aca="false">SUMIFS($AP$2:$AP$1250,$I$2:$I$1250,V97)</f>
        <v>1</v>
      </c>
    </row>
    <row r="98" customFormat="false" ht="15.8" hidden="false" customHeight="false" outlineLevel="0" collapsed="false">
      <c r="A98" s="0" t="s">
        <v>14</v>
      </c>
      <c r="B98" s="0" t="s">
        <v>57</v>
      </c>
      <c r="C98" s="0" t="s">
        <v>55</v>
      </c>
      <c r="D98" s="0" t="s">
        <v>43</v>
      </c>
      <c r="E98" s="0" t="str">
        <f aca="false">VLOOKUP(A98,Nomenclature!$D$1:$E$9,2,0)</f>
        <v>02</v>
      </c>
      <c r="F98" s="0" t="str">
        <f aca="false">VLOOKUP(B98,Nomenclature!$J$1:$K$97,2,0)</f>
        <v>20</v>
      </c>
      <c r="G98" s="0" t="str">
        <f aca="false">VLOOKUP(C98,Nomenclature!$M$1:$N$21,2,0)</f>
        <v>10</v>
      </c>
      <c r="H98" s="0" t="str">
        <f aca="false">VLOOKUP(D98,Nomenclature!$O$25:$P$31,2,0)</f>
        <v>02</v>
      </c>
      <c r="I98" s="1" t="str">
        <f aca="false">CONCATENATE(E98,F98)</f>
        <v>0220</v>
      </c>
      <c r="J98" s="0" t="str">
        <f aca="false">CONCATENATE(E98,F98,G98,H98)</f>
        <v>02201002</v>
      </c>
      <c r="K98" s="0" t="n">
        <v>23.1520107185474</v>
      </c>
      <c r="L98" s="0" t="n">
        <v>17</v>
      </c>
      <c r="M98" s="0" t="n">
        <v>71.5723375308425</v>
      </c>
      <c r="N98" s="0" t="n">
        <v>2.67297488372093</v>
      </c>
      <c r="O98" s="0" t="n">
        <v>0.17020406087887</v>
      </c>
      <c r="P98" s="4" t="n">
        <f aca="false">VLOOKUP(D98,'paramètres CI'!$A$1:$B$6,2,0)</f>
        <v>0.0935912806596305</v>
      </c>
      <c r="Q98" s="17" t="n">
        <f aca="false">M98*P98/N98</f>
        <v>2.5060268130878</v>
      </c>
      <c r="R98" s="9" t="n">
        <f aca="false">1/(1+0.04)*(1 - (1/(1+0.04))^L98)/(1-1/(1+0.04))</f>
        <v>12.1656688537057</v>
      </c>
      <c r="S98" s="17" t="n">
        <f aca="false">K98/R98</f>
        <v>1.90306106445559</v>
      </c>
      <c r="T98" s="17" t="n">
        <f aca="false">Q98+S98</f>
        <v>4.40908787754339</v>
      </c>
      <c r="U98" s="0" t="n">
        <f aca="false">T98 + Z98</f>
        <v>1.47300217443122</v>
      </c>
      <c r="V98" s="4" t="str">
        <f aca="false">VLOOKUP(I98,'CI ref gaz'!$I$1:$AM$97,1,0)</f>
        <v>0220</v>
      </c>
      <c r="W98" s="0" t="n">
        <f aca="false">VLOOKUP(I98,'CI ref gaz'!$I$1:$AM$97,14,0)</f>
        <v>-2</v>
      </c>
      <c r="X98" s="1" t="n">
        <f aca="false">VLOOKUP(I98,'CI ref gaz'!$I$1:$AM$97,13,0)</f>
        <v>1.36110942733875</v>
      </c>
      <c r="Y98" s="2" t="n">
        <f aca="false">VLOOKUP(I98,'CI ref gaz'!$I$1:$AM$97,7,0)</f>
        <v>0.320223120346143</v>
      </c>
      <c r="Z98" s="17" t="n">
        <f aca="false">X98*(O98/Y98)^(-1/8)-T98</f>
        <v>-2.93608570311216</v>
      </c>
      <c r="AA98" s="17" t="n">
        <f aca="false">Z98^2</f>
        <v>8.62059925601964</v>
      </c>
      <c r="AB98" s="18" t="n">
        <f aca="false">Z98/U98</f>
        <v>-1.99326637399289</v>
      </c>
      <c r="AC98" s="17" t="n">
        <f aca="false">U98^-('paramètres CI'!$B$19)</f>
        <v>0.0451203953620726</v>
      </c>
      <c r="AD98" s="4" t="n">
        <f aca="false">SUMIFS($AC$2:$AC$1250,$I$2:$I$1250,V98)</f>
        <v>0.265095880374932</v>
      </c>
      <c r="AE98" s="4" t="n">
        <f aca="false">AC98/AD98</f>
        <v>0.17020406087887</v>
      </c>
      <c r="AF98" s="17" t="n">
        <f aca="false">AE98-O98</f>
        <v>0</v>
      </c>
      <c r="AG98" s="4" t="n">
        <f aca="false">VLOOKUP(I98,BesoinU!$F$1:$L$99,3,0)</f>
        <v>44.7554213877035</v>
      </c>
      <c r="AH98" s="19" t="n">
        <f aca="false">VLOOKUP(J98,bibliRdtCHauff!$G$2:$K$1398,4,0)</f>
        <v>24.3096112544748</v>
      </c>
      <c r="AI98" s="19" t="n">
        <f aca="false">VLOOKUP(J98,bibliRdtCHauff!$G$2:$K$1398,3,0)</f>
        <v>2.80410195348837</v>
      </c>
      <c r="AJ98" s="4" t="n">
        <f aca="false">VLOOKUP(D98,'paramètres CI'!$A$1:$C$6,3)</f>
        <v>0.09847</v>
      </c>
      <c r="AK98" s="4" t="n">
        <f aca="false">AJ98*AG98/AI98</f>
        <v>1.57164982484487</v>
      </c>
      <c r="AL98" s="4" t="n">
        <f aca="false">AK98+AH98/R98</f>
        <v>3.56986394252325</v>
      </c>
      <c r="AM98" s="4" t="n">
        <f aca="false">AL98+Z98</f>
        <v>0.633778239411084</v>
      </c>
      <c r="AN98" s="4" t="n">
        <f aca="false">AM98^-'paramètres CI'!$B$19</f>
        <v>38.4150506466742</v>
      </c>
      <c r="AO98" s="4" t="n">
        <f aca="false">SUMIFS($AN$2:$AN$1250,$I$2:$I$1250,V98)</f>
        <v>21334582167678.9</v>
      </c>
      <c r="AP98" s="5" t="n">
        <f aca="false">AN98/AO98</f>
        <v>1.80060009353601E-012</v>
      </c>
      <c r="AQ98" s="6" t="n">
        <f aca="false">AP98-O98</f>
        <v>-0.170204060877069</v>
      </c>
      <c r="AR98" s="20" t="n">
        <f aca="false">VLOOKUP(I98,entreesparc!$A$13:$H$110,8,0)*AP98</f>
        <v>3.67403098572025E-008</v>
      </c>
      <c r="AS98" s="7" t="n">
        <f aca="false">M98*AJ98/AI98+AH98/R98</f>
        <v>4.51157782326494</v>
      </c>
      <c r="AT98" s="4" t="n">
        <f aca="false">AS98+Z98</f>
        <v>1.57549212015278</v>
      </c>
      <c r="AU98" s="4" t="n">
        <f aca="false">AT98^-'paramètres CI'!$B$19</f>
        <v>0.0263432963138764</v>
      </c>
      <c r="AV98" s="4" t="n">
        <f aca="false">SUMIFS($AU$2:$AU$1250,$I$2:$I$1250,V98)</f>
        <v>0.0590839017816192</v>
      </c>
      <c r="AW98" s="5" t="n">
        <f aca="false">AU98/AV98</f>
        <v>0.445862502636408</v>
      </c>
      <c r="AX98" s="7" t="n">
        <f aca="false">SUMIFS($AP$2:$AP$1250,$I$2:$I$1250,V98)</f>
        <v>1</v>
      </c>
    </row>
    <row r="99" customFormat="false" ht="15.8" hidden="false" customHeight="false" outlineLevel="0" collapsed="false">
      <c r="A99" s="0" t="s">
        <v>14</v>
      </c>
      <c r="B99" s="0" t="s">
        <v>57</v>
      </c>
      <c r="C99" s="0" t="s">
        <v>56</v>
      </c>
      <c r="D99" s="0" t="s">
        <v>43</v>
      </c>
      <c r="E99" s="0" t="str">
        <f aca="false">VLOOKUP(A99,Nomenclature!$D$1:$E$9,2,0)</f>
        <v>02</v>
      </c>
      <c r="F99" s="0" t="str">
        <f aca="false">VLOOKUP(B99,Nomenclature!$J$1:$K$97,2,0)</f>
        <v>20</v>
      </c>
      <c r="G99" s="0" t="str">
        <f aca="false">VLOOKUP(C99,Nomenclature!$M$1:$N$21,2,0)</f>
        <v>30</v>
      </c>
      <c r="H99" s="0" t="str">
        <f aca="false">VLOOKUP(D99,Nomenclature!$O$25:$P$31,2,0)</f>
        <v>02</v>
      </c>
      <c r="I99" s="1" t="str">
        <f aca="false">CONCATENATE(E99,F99)</f>
        <v>0220</v>
      </c>
      <c r="J99" s="0" t="str">
        <f aca="false">CONCATENATE(E99,F99,G99,H99)</f>
        <v>02203002</v>
      </c>
      <c r="K99" s="0" t="n">
        <v>28.9400133981843</v>
      </c>
      <c r="L99" s="0" t="n">
        <v>17</v>
      </c>
      <c r="M99" s="0" t="n">
        <v>71.5723375308425</v>
      </c>
      <c r="N99" s="0" t="n">
        <v>3.32861023255814</v>
      </c>
      <c r="O99" s="0" t="n">
        <v>9.99300489657242E-005</v>
      </c>
      <c r="P99" s="4" t="n">
        <f aca="false">VLOOKUP(D99,'paramètres CI'!$A$1:$B$6,2,0)</f>
        <v>0.0935912806596305</v>
      </c>
      <c r="Q99" s="17" t="n">
        <f aca="false">M99*P99/N99</f>
        <v>2.01241547111596</v>
      </c>
      <c r="R99" s="9" t="n">
        <f aca="false">1/(1+0.04)*(1 - (1/(1+0.04))^L99)/(1-1/(1+0.04))</f>
        <v>12.1656688537057</v>
      </c>
      <c r="S99" s="17" t="n">
        <f aca="false">K99/R99</f>
        <v>2.37882633056949</v>
      </c>
      <c r="T99" s="17" t="n">
        <f aca="false">Q99+S99</f>
        <v>4.39124180168545</v>
      </c>
      <c r="U99" s="0" t="n">
        <f aca="false">T99 + Z99</f>
        <v>3.73346956315746</v>
      </c>
      <c r="V99" s="4" t="str">
        <f aca="false">VLOOKUP(I99,'CI ref gaz'!$I$1:$AM$97,1,0)</f>
        <v>0220</v>
      </c>
      <c r="W99" s="0" t="n">
        <f aca="false">VLOOKUP(I99,'CI ref gaz'!$I$1:$AM$97,14,0)</f>
        <v>-2</v>
      </c>
      <c r="X99" s="1" t="n">
        <f aca="false">VLOOKUP(I99,'CI ref gaz'!$I$1:$AM$97,13,0)</f>
        <v>1.36110942733875</v>
      </c>
      <c r="Y99" s="2" t="n">
        <f aca="false">VLOOKUP(I99,'CI ref gaz'!$I$1:$AM$97,7,0)</f>
        <v>0.320223120346143</v>
      </c>
      <c r="Z99" s="17" t="n">
        <f aca="false">X99*(O99/Y99)^(-1/8)-T99</f>
        <v>-0.657772238527988</v>
      </c>
      <c r="AA99" s="17" t="n">
        <f aca="false">Z99^2</f>
        <v>0.43266431777812</v>
      </c>
      <c r="AB99" s="18" t="n">
        <f aca="false">Z99/U99</f>
        <v>-0.176182563537949</v>
      </c>
      <c r="AC99" s="17" t="n">
        <f aca="false">U99^-('paramètres CI'!$B$19)</f>
        <v>2.64910443064787E-005</v>
      </c>
      <c r="AD99" s="4" t="n">
        <f aca="false">SUMIFS($AC$2:$AC$1250,$I$2:$I$1250,V99)</f>
        <v>0.265095880374932</v>
      </c>
      <c r="AE99" s="4" t="n">
        <f aca="false">AC99/AD99</f>
        <v>9.99300489657243E-005</v>
      </c>
      <c r="AF99" s="17" t="n">
        <f aca="false">AE99-O99</f>
        <v>0</v>
      </c>
      <c r="AG99" s="4" t="n">
        <f aca="false">VLOOKUP(I99,BesoinU!$F$1:$L$99,3,0)</f>
        <v>44.7554213877035</v>
      </c>
      <c r="AH99" s="19" t="n">
        <f aca="false">VLOOKUP(J99,bibliRdtCHauff!$G$2:$K$1398,4,0)</f>
        <v>28.9400133981843</v>
      </c>
      <c r="AI99" s="19" t="n">
        <f aca="false">VLOOKUP(J99,bibliRdtCHauff!$G$2:$K$1398,3,0)</f>
        <v>3.32861023255814</v>
      </c>
      <c r="AJ99" s="4" t="n">
        <f aca="false">VLOOKUP(D99,'paramètres CI'!$A$1:$C$6,3)</f>
        <v>0.09847</v>
      </c>
      <c r="AK99" s="4" t="n">
        <f aca="false">AJ99*AG99/AI99</f>
        <v>1.32399591305113</v>
      </c>
      <c r="AL99" s="4" t="n">
        <f aca="false">AK99+AH99/R99</f>
        <v>3.70282224362063</v>
      </c>
      <c r="AM99" s="4" t="n">
        <f aca="false">AL99+Z99</f>
        <v>3.04505000509264</v>
      </c>
      <c r="AN99" s="4" t="n">
        <f aca="false">AM99^-'paramètres CI'!$B$19</f>
        <v>0.000135283418418376</v>
      </c>
      <c r="AO99" s="4" t="n">
        <f aca="false">SUMIFS($AN$2:$AN$1250,$I$2:$I$1250,V99)</f>
        <v>21334582167678.9</v>
      </c>
      <c r="AP99" s="5" t="n">
        <f aca="false">AN99/AO99</f>
        <v>6.34103903957984E-018</v>
      </c>
      <c r="AQ99" s="6" t="n">
        <f aca="false">AP99-O99</f>
        <v>-9.99300489657179E-005</v>
      </c>
      <c r="AR99" s="20" t="n">
        <f aca="false">VLOOKUP(I99,entreesparc!$A$13:$H$110,8,0)*AP99</f>
        <v>1.29385608701859E-013</v>
      </c>
      <c r="AS99" s="7" t="n">
        <f aca="false">M99*AJ99/AI99+AH99/R99</f>
        <v>4.49614484618484</v>
      </c>
      <c r="AT99" s="4" t="n">
        <f aca="false">AS99+Z99</f>
        <v>3.83837260765685</v>
      </c>
      <c r="AU99" s="4" t="n">
        <f aca="false">AT99^-'paramètres CI'!$B$19</f>
        <v>2.12237904708243E-005</v>
      </c>
      <c r="AV99" s="4" t="n">
        <f aca="false">SUMIFS($AU$2:$AU$1250,$I$2:$I$1250,V99)</f>
        <v>0.0590839017816192</v>
      </c>
      <c r="AW99" s="5" t="n">
        <f aca="false">AU99/AV99</f>
        <v>0.000359214436265057</v>
      </c>
      <c r="AX99" s="7" t="n">
        <f aca="false">SUMIFS($AP$2:$AP$1250,$I$2:$I$1250,V99)</f>
        <v>1</v>
      </c>
    </row>
    <row r="100" customFormat="false" ht="15.8" hidden="false" customHeight="false" outlineLevel="0" collapsed="false">
      <c r="A100" s="0" t="s">
        <v>14</v>
      </c>
      <c r="B100" s="0" t="s">
        <v>58</v>
      </c>
      <c r="C100" s="0" t="s">
        <v>32</v>
      </c>
      <c r="D100" s="0" t="s">
        <v>33</v>
      </c>
      <c r="E100" s="0" t="str">
        <f aca="false">VLOOKUP(A100,Nomenclature!$D$1:$E$9,2,0)</f>
        <v>02</v>
      </c>
      <c r="F100" s="0" t="str">
        <f aca="false">VLOOKUP(B100,Nomenclature!$J$1:$K$97,2,0)</f>
        <v>21</v>
      </c>
      <c r="G100" s="0" t="str">
        <f aca="false">VLOOKUP(C100,Nomenclature!$M$1:$N$21,2,0)</f>
        <v>01</v>
      </c>
      <c r="H100" s="0" t="str">
        <f aca="false">VLOOKUP(D100,Nomenclature!$O$25:$P$31,2,0)</f>
        <v>01</v>
      </c>
      <c r="I100" s="1" t="str">
        <f aca="false">CONCATENATE(E100,F100)</f>
        <v>0221</v>
      </c>
      <c r="J100" s="0" t="str">
        <f aca="false">CONCATENATE(E100,F100,G100,H100)</f>
        <v>02210101</v>
      </c>
      <c r="K100" s="0" t="n">
        <v>17.8738158643559</v>
      </c>
      <c r="L100" s="0" t="n">
        <v>25</v>
      </c>
      <c r="M100" s="0" t="n">
        <v>87.5248583470563</v>
      </c>
      <c r="N100" s="0" t="n">
        <v>0.692062597256639</v>
      </c>
      <c r="O100" s="0" t="n">
        <v>0.0204042141136439</v>
      </c>
      <c r="P100" s="4" t="n">
        <f aca="false">VLOOKUP(D100,'paramètres CI'!$A$1:$B$6,2,0)</f>
        <v>0.033584731604575</v>
      </c>
      <c r="Q100" s="17" t="n">
        <f aca="false">M100*P100/N100</f>
        <v>4.24744652863283</v>
      </c>
      <c r="R100" s="9" t="n">
        <f aca="false">1/(1+0.04)*(1 - (1/(1+0.04))^L100)/(1-1/(1+0.04))</f>
        <v>15.6220799436509</v>
      </c>
      <c r="S100" s="17" t="n">
        <f aca="false">K100/R100</f>
        <v>1.14413803596109</v>
      </c>
      <c r="T100" s="17" t="n">
        <f aca="false">Q100+S100</f>
        <v>5.39158456459392</v>
      </c>
      <c r="U100" s="0" t="n">
        <f aca="false">T100 + Z100</f>
        <v>1.65661265422645</v>
      </c>
      <c r="V100" s="4" t="str">
        <f aca="false">VLOOKUP(I100,'CI ref gaz'!$I$1:$AM$97,1,0)</f>
        <v>0221</v>
      </c>
      <c r="W100" s="0" t="n">
        <f aca="false">VLOOKUP(I100,'CI ref gaz'!$I$1:$AM$97,14,0)</f>
        <v>-2</v>
      </c>
      <c r="X100" s="1" t="n">
        <f aca="false">VLOOKUP(I100,'CI ref gaz'!$I$1:$AM$97,13,0)</f>
        <v>1.14535143590686</v>
      </c>
      <c r="Y100" s="2" t="n">
        <f aca="false">VLOOKUP(I100,'CI ref gaz'!$I$1:$AM$97,7,0)</f>
        <v>0.390820693201578</v>
      </c>
      <c r="Z100" s="17" t="n">
        <f aca="false">X100*(O100/Y100)^(-1/8)-T100</f>
        <v>-3.73497191036747</v>
      </c>
      <c r="AA100" s="17" t="n">
        <f aca="false">Z100^2</f>
        <v>13.950015171234</v>
      </c>
      <c r="AB100" s="18" t="n">
        <f aca="false">Z100/U100</f>
        <v>-2.25458371384438</v>
      </c>
      <c r="AC100" s="17" t="n">
        <f aca="false">U100^-('paramètres CI'!$B$19)</f>
        <v>0.0176291837492244</v>
      </c>
      <c r="AD100" s="4" t="n">
        <f aca="false">SUMIFS($AC$2:$AC$1250,$I$2:$I$1250,V100)</f>
        <v>0.863997194453872</v>
      </c>
      <c r="AE100" s="4" t="n">
        <f aca="false">AC100/AD100</f>
        <v>0.0204042141136439</v>
      </c>
      <c r="AF100" s="17" t="n">
        <f aca="false">AE100-O100</f>
        <v>0</v>
      </c>
      <c r="AG100" s="4" t="n">
        <f aca="false">VLOOKUP(I100,BesoinU!$F$1:$L$99,3,0)</f>
        <v>53.7115658984619</v>
      </c>
      <c r="AH100" s="19" t="n">
        <f aca="false">VLOOKUP(J100,bibliRdtCHauff!$G$2:$K$1398,4,0)</f>
        <v>18.7675066575737</v>
      </c>
      <c r="AI100" s="19" t="n">
        <f aca="false">VLOOKUP(J100,bibliRdtCHauff!$G$2:$K$1398,3,0)</f>
        <v>0.719745101146905</v>
      </c>
      <c r="AJ100" s="4" t="n">
        <f aca="false">VLOOKUP(D100,'paramètres CI'!$A$1:$C$6,3)</f>
        <v>0.0509473684210526</v>
      </c>
      <c r="AK100" s="4" t="n">
        <f aca="false">AJ100*AG100/AI100</f>
        <v>3.80198897073431</v>
      </c>
      <c r="AL100" s="4" t="n">
        <f aca="false">AK100+AH100/R100</f>
        <v>5.00333390849346</v>
      </c>
      <c r="AM100" s="4" t="n">
        <f aca="false">AL100+Z100</f>
        <v>1.26836199812599</v>
      </c>
      <c r="AN100" s="4" t="n">
        <f aca="false">AM100^-'paramètres CI'!$B$19</f>
        <v>0.149298081868416</v>
      </c>
      <c r="AO100" s="4" t="n">
        <f aca="false">SUMIFS($AN$2:$AN$1250,$I$2:$I$1250,V100)</f>
        <v>1614.86304118903</v>
      </c>
      <c r="AP100" s="5" t="n">
        <f aca="false">AN100/AO100</f>
        <v>9.24524730954815E-005</v>
      </c>
      <c r="AQ100" s="6" t="n">
        <f aca="false">AP100-O100</f>
        <v>-0.0203117616405484</v>
      </c>
      <c r="AR100" s="20" t="n">
        <f aca="false">VLOOKUP(I100,entreesparc!$A$13:$H$110,8,0)*AP100</f>
        <v>1.01226839890905</v>
      </c>
      <c r="AS100" s="7" t="n">
        <f aca="false">M100*AJ100/AI100+AH100/R100</f>
        <v>7.39681774765018</v>
      </c>
      <c r="AT100" s="4" t="n">
        <f aca="false">AS100+Z100</f>
        <v>3.66184583728271</v>
      </c>
      <c r="AU100" s="4" t="n">
        <f aca="false">AT100^-'paramètres CI'!$B$19</f>
        <v>3.09313978198722E-005</v>
      </c>
      <c r="AV100" s="4" t="n">
        <f aca="false">SUMIFS($AU$2:$AU$1250,$I$2:$I$1250,V100)</f>
        <v>0.162149210642244</v>
      </c>
      <c r="AW100" s="5" t="n">
        <f aca="false">AU100/AV100</f>
        <v>0.00019075885536142</v>
      </c>
      <c r="AX100" s="7" t="n">
        <f aca="false">SUMIFS($AP$2:$AP$1250,$I$2:$I$1250,V100)</f>
        <v>1</v>
      </c>
    </row>
    <row r="101" customFormat="false" ht="15.8" hidden="false" customHeight="false" outlineLevel="0" collapsed="false">
      <c r="A101" s="0" t="s">
        <v>14</v>
      </c>
      <c r="B101" s="0" t="s">
        <v>58</v>
      </c>
      <c r="C101" s="0" t="s">
        <v>32</v>
      </c>
      <c r="D101" s="0" t="s">
        <v>34</v>
      </c>
      <c r="E101" s="0" t="str">
        <f aca="false">VLOOKUP(A101,Nomenclature!$D$1:$E$9,2,0)</f>
        <v>02</v>
      </c>
      <c r="F101" s="0" t="str">
        <f aca="false">VLOOKUP(B101,Nomenclature!$J$1:$K$97,2,0)</f>
        <v>21</v>
      </c>
      <c r="G101" s="0" t="str">
        <f aca="false">VLOOKUP(C101,Nomenclature!$M$1:$N$21,2,0)</f>
        <v>01</v>
      </c>
      <c r="H101" s="0" t="str">
        <f aca="false">VLOOKUP(D101,Nomenclature!$O$25:$P$31,2,0)</f>
        <v>06</v>
      </c>
      <c r="I101" s="1" t="str">
        <f aca="false">CONCATENATE(E101,F101)</f>
        <v>0221</v>
      </c>
      <c r="J101" s="0" t="str">
        <f aca="false">CONCATENATE(E101,F101,G101,H101)</f>
        <v>02210106</v>
      </c>
      <c r="K101" s="0" t="n">
        <v>17.9651333541642</v>
      </c>
      <c r="L101" s="0" t="n">
        <v>25</v>
      </c>
      <c r="M101" s="0" t="n">
        <v>88.0756482456508</v>
      </c>
      <c r="N101" s="0" t="n">
        <v>0.621999029070617</v>
      </c>
      <c r="O101" s="0" t="n">
        <v>0.059742190055142</v>
      </c>
      <c r="P101" s="4" t="n">
        <f aca="false">VLOOKUP(D101,'paramètres CI'!$A$1:$B$6,2,0)</f>
        <v>0.0424847883250769</v>
      </c>
      <c r="Q101" s="17" t="n">
        <f aca="false">M101*P101/N101</f>
        <v>6.01588603426194</v>
      </c>
      <c r="R101" s="9" t="n">
        <f aca="false">1/(1+0.04)*(1 - (1/(1+0.04))^L101)/(1-1/(1+0.04))</f>
        <v>15.6220799436509</v>
      </c>
      <c r="S101" s="17" t="n">
        <f aca="false">K101/R101</f>
        <v>1.14998344772045</v>
      </c>
      <c r="T101" s="17" t="n">
        <f aca="false">Q101+S101</f>
        <v>7.16586948198239</v>
      </c>
      <c r="U101" s="0" t="n">
        <f aca="false">T101 + Z101</f>
        <v>1.44844102165088</v>
      </c>
      <c r="V101" s="4" t="str">
        <f aca="false">VLOOKUP(I101,'CI ref gaz'!$I$1:$AM$97,1,0)</f>
        <v>0221</v>
      </c>
      <c r="W101" s="0" t="n">
        <f aca="false">VLOOKUP(I101,'CI ref gaz'!$I$1:$AM$97,14,0)</f>
        <v>-2</v>
      </c>
      <c r="X101" s="1" t="n">
        <f aca="false">VLOOKUP(I101,'CI ref gaz'!$I$1:$AM$97,13,0)</f>
        <v>1.14535143590686</v>
      </c>
      <c r="Y101" s="2" t="n">
        <f aca="false">VLOOKUP(I101,'CI ref gaz'!$I$1:$AM$97,7,0)</f>
        <v>0.390820693201578</v>
      </c>
      <c r="Z101" s="17" t="n">
        <f aca="false">X101*(O101/Y101)^(-1/8)-T101</f>
        <v>-5.71742846033151</v>
      </c>
      <c r="AA101" s="17" t="n">
        <f aca="false">Z101^2</f>
        <v>32.6889881990087</v>
      </c>
      <c r="AB101" s="18" t="n">
        <f aca="false">Z101/U101</f>
        <v>-3.94729807763591</v>
      </c>
      <c r="AC101" s="17" t="n">
        <f aca="false">U101^-('paramètres CI'!$B$19)</f>
        <v>0.0516170845981725</v>
      </c>
      <c r="AD101" s="4" t="n">
        <f aca="false">SUMIFS($AC$2:$AC$1250,$I$2:$I$1250,V101)</f>
        <v>0.863997194453872</v>
      </c>
      <c r="AE101" s="4" t="n">
        <f aca="false">AC101/AD101</f>
        <v>0.0597421900551418</v>
      </c>
      <c r="AF101" s="17" t="n">
        <f aca="false">AE101-O101</f>
        <v>0</v>
      </c>
      <c r="AG101" s="4" t="n">
        <f aca="false">VLOOKUP(I101,BesoinU!$F$1:$L$99,3,0)</f>
        <v>53.7115658984619</v>
      </c>
      <c r="AH101" s="19" t="n">
        <f aca="false">VLOOKUP(J101,bibliRdtCHauff!$G$2:$K$1398,4,0)</f>
        <v>18.8633900218724</v>
      </c>
      <c r="AI101" s="19" t="n">
        <f aca="false">VLOOKUP(J101,bibliRdtCHauff!$G$2:$K$1398,3,0)</f>
        <v>0.646878990233442</v>
      </c>
      <c r="AJ101" s="4" t="n">
        <f aca="false">VLOOKUP(D101,'paramètres CI'!$A$1:$C$6,3)</f>
        <v>0.0591</v>
      </c>
      <c r="AK101" s="4" t="n">
        <f aca="false">AJ101*AG101/AI101</f>
        <v>4.90718293919788</v>
      </c>
      <c r="AL101" s="4" t="n">
        <f aca="false">AK101+AH101/R101</f>
        <v>6.11466555930435</v>
      </c>
      <c r="AM101" s="4" t="n">
        <f aca="false">AL101+Z101</f>
        <v>0.397237098972848</v>
      </c>
      <c r="AN101" s="4" t="n">
        <f aca="false">AM101^-'paramètres CI'!$B$19</f>
        <v>1612.8782575003</v>
      </c>
      <c r="AO101" s="4" t="n">
        <f aca="false">SUMIFS($AN$2:$AN$1250,$I$2:$I$1250,V101)</f>
        <v>1614.86304118903</v>
      </c>
      <c r="AP101" s="5" t="n">
        <f aca="false">AN101/AO101</f>
        <v>0.998770927541158</v>
      </c>
      <c r="AQ101" s="6" t="n">
        <f aca="false">AP101-O101</f>
        <v>0.939028737486016</v>
      </c>
      <c r="AR101" s="20" t="n">
        <f aca="false">VLOOKUP(I101,entreesparc!$A$13:$H$110,8,0)*AP101</f>
        <v>10935.610631582</v>
      </c>
      <c r="AS101" s="7" t="n">
        <f aca="false">M101*AJ101/AI101+AH101/R101</f>
        <v>9.25422844105131</v>
      </c>
      <c r="AT101" s="4" t="n">
        <f aca="false">AS101+Z101</f>
        <v>3.5367999807198</v>
      </c>
      <c r="AU101" s="4" t="n">
        <f aca="false">AT101^-'paramètres CI'!$B$19</f>
        <v>4.08428466488029E-005</v>
      </c>
      <c r="AV101" s="4" t="n">
        <f aca="false">SUMIFS($AU$2:$AU$1250,$I$2:$I$1250,V101)</f>
        <v>0.162149210642244</v>
      </c>
      <c r="AW101" s="5" t="n">
        <f aca="false">AU101/AV101</f>
        <v>0.000251884338425279</v>
      </c>
      <c r="AX101" s="7" t="n">
        <f aca="false">SUMIFS($AP$2:$AP$1250,$I$2:$I$1250,V101)</f>
        <v>1</v>
      </c>
    </row>
    <row r="102" customFormat="false" ht="15.8" hidden="false" customHeight="false" outlineLevel="0" collapsed="false">
      <c r="A102" s="0" t="s">
        <v>14</v>
      </c>
      <c r="B102" s="0" t="s">
        <v>58</v>
      </c>
      <c r="C102" s="0" t="s">
        <v>35</v>
      </c>
      <c r="D102" s="0" t="s">
        <v>33</v>
      </c>
      <c r="E102" s="0" t="str">
        <f aca="false">VLOOKUP(A102,Nomenclature!$D$1:$E$9,2,0)</f>
        <v>02</v>
      </c>
      <c r="F102" s="0" t="str">
        <f aca="false">VLOOKUP(B102,Nomenclature!$J$1:$K$97,2,0)</f>
        <v>21</v>
      </c>
      <c r="G102" s="0" t="str">
        <f aca="false">VLOOKUP(C102,Nomenclature!$M$1:$N$21,2,0)</f>
        <v>21</v>
      </c>
      <c r="H102" s="0" t="str">
        <f aca="false">VLOOKUP(D102,Nomenclature!$O$25:$P$31,2,0)</f>
        <v>01</v>
      </c>
      <c r="I102" s="1" t="str">
        <f aca="false">CONCATENATE(E102,F102)</f>
        <v>0221</v>
      </c>
      <c r="J102" s="0" t="str">
        <f aca="false">CONCATENATE(E102,F102,G102,H102)</f>
        <v>02212101</v>
      </c>
      <c r="K102" s="0" t="n">
        <v>22.3422698304449</v>
      </c>
      <c r="L102" s="0" t="n">
        <v>25</v>
      </c>
      <c r="M102" s="0" t="n">
        <v>87.5248583470563</v>
      </c>
      <c r="N102" s="0" t="n">
        <v>0.830475116707967</v>
      </c>
      <c r="O102" s="0" t="n">
        <v>9.99300489657242E-005</v>
      </c>
      <c r="P102" s="4" t="n">
        <f aca="false">VLOOKUP(D102,'paramètres CI'!$A$1:$B$6,2,0)</f>
        <v>0.033584731604575</v>
      </c>
      <c r="Q102" s="17" t="n">
        <f aca="false">M102*P102/N102</f>
        <v>3.53953877386069</v>
      </c>
      <c r="R102" s="9" t="n">
        <f aca="false">1/(1+0.04)*(1 - (1/(1+0.04))^L102)/(1-1/(1+0.04))</f>
        <v>15.6220799436509</v>
      </c>
      <c r="S102" s="17" t="n">
        <f aca="false">K102/R102</f>
        <v>1.43017254495137</v>
      </c>
      <c r="T102" s="17" t="n">
        <f aca="false">Q102+S102</f>
        <v>4.96971131881206</v>
      </c>
      <c r="U102" s="0" t="n">
        <f aca="false">T102 + Z102</f>
        <v>3.22087555972966</v>
      </c>
      <c r="V102" s="4" t="str">
        <f aca="false">VLOOKUP(I102,'CI ref gaz'!$I$1:$AM$97,1,0)</f>
        <v>0221</v>
      </c>
      <c r="W102" s="0" t="n">
        <f aca="false">VLOOKUP(I102,'CI ref gaz'!$I$1:$AM$97,14,0)</f>
        <v>-2</v>
      </c>
      <c r="X102" s="1" t="n">
        <f aca="false">VLOOKUP(I102,'CI ref gaz'!$I$1:$AM$97,13,0)</f>
        <v>1.14535143590686</v>
      </c>
      <c r="Y102" s="2" t="n">
        <f aca="false">VLOOKUP(I102,'CI ref gaz'!$I$1:$AM$97,7,0)</f>
        <v>0.390820693201578</v>
      </c>
      <c r="Z102" s="17" t="n">
        <f aca="false">X102*(O102/Y102)^(-1/8)-T102</f>
        <v>-1.7488357590824</v>
      </c>
      <c r="AA102" s="17" t="n">
        <f aca="false">Z102^2</f>
        <v>3.05842651224531</v>
      </c>
      <c r="AB102" s="18" t="n">
        <f aca="false">Z102/U102</f>
        <v>-0.542969055044519</v>
      </c>
      <c r="AC102" s="17" t="n">
        <f aca="false">U102^-('paramètres CI'!$B$19)</f>
        <v>8.63392819480236E-005</v>
      </c>
      <c r="AD102" s="4" t="n">
        <f aca="false">SUMIFS($AC$2:$AC$1250,$I$2:$I$1250,V102)</f>
        <v>0.863997194453872</v>
      </c>
      <c r="AE102" s="4" t="n">
        <f aca="false">AC102/AD102</f>
        <v>9.99300489657241E-005</v>
      </c>
      <c r="AF102" s="17" t="n">
        <f aca="false">AE102-O102</f>
        <v>0</v>
      </c>
      <c r="AG102" s="4" t="n">
        <f aca="false">VLOOKUP(I102,BesoinU!$F$1:$L$99,3,0)</f>
        <v>53.7115658984619</v>
      </c>
      <c r="AH102" s="19" t="n">
        <f aca="false">VLOOKUP(J102,bibliRdtCHauff!$G$2:$K$1398,4,0)</f>
        <v>22.3422698304449</v>
      </c>
      <c r="AI102" s="19" t="n">
        <f aca="false">VLOOKUP(J102,bibliRdtCHauff!$G$2:$K$1398,3,0)</f>
        <v>0.830475116707967</v>
      </c>
      <c r="AJ102" s="4" t="n">
        <f aca="false">VLOOKUP(D102,'paramètres CI'!$A$1:$C$6,3)</f>
        <v>0.0509473684210526</v>
      </c>
      <c r="AK102" s="4" t="n">
        <f aca="false">AJ102*AG102/AI102</f>
        <v>3.29505710796974</v>
      </c>
      <c r="AL102" s="4" t="n">
        <f aca="false">AK102+AH102/R102</f>
        <v>4.7252296529211</v>
      </c>
      <c r="AM102" s="4" t="n">
        <f aca="false">AL102+Z102</f>
        <v>2.9763938938387</v>
      </c>
      <c r="AN102" s="4" t="n">
        <f aca="false">AM102^-'paramètres CI'!$B$19</f>
        <v>0.000162359146944747</v>
      </c>
      <c r="AO102" s="4" t="n">
        <f aca="false">SUMIFS($AN$2:$AN$1250,$I$2:$I$1250,V102)</f>
        <v>1614.86304118903</v>
      </c>
      <c r="AP102" s="5" t="n">
        <f aca="false">AN102/AO102</f>
        <v>1.00540505791254E-007</v>
      </c>
      <c r="AQ102" s="6" t="n">
        <f aca="false">AP102-O102</f>
        <v>-9.98295084599329E-005</v>
      </c>
      <c r="AR102" s="20" t="n">
        <f aca="false">VLOOKUP(I102,entreesparc!$A$13:$H$110,8,0)*AP102</f>
        <v>0.00110082481750066</v>
      </c>
      <c r="AS102" s="7" t="n">
        <f aca="false">M102*AJ102/AI102+AH102/R102</f>
        <v>6.79958231352359</v>
      </c>
      <c r="AT102" s="4" t="n">
        <f aca="false">AS102+Z102</f>
        <v>5.05074655444119</v>
      </c>
      <c r="AU102" s="4" t="n">
        <f aca="false">AT102^-'paramètres CI'!$B$19</f>
        <v>2.36132296077913E-006</v>
      </c>
      <c r="AV102" s="4" t="n">
        <f aca="false">SUMIFS($AU$2:$AU$1250,$I$2:$I$1250,V102)</f>
        <v>0.162149210642244</v>
      </c>
      <c r="AW102" s="5" t="n">
        <f aca="false">AU102/AV102</f>
        <v>1.4562654677296E-005</v>
      </c>
      <c r="AX102" s="7" t="n">
        <f aca="false">SUMIFS($AP$2:$AP$1250,$I$2:$I$1250,V102)</f>
        <v>1</v>
      </c>
    </row>
    <row r="103" customFormat="false" ht="15.8" hidden="false" customHeight="false" outlineLevel="0" collapsed="false">
      <c r="A103" s="0" t="s">
        <v>14</v>
      </c>
      <c r="B103" s="0" t="s">
        <v>58</v>
      </c>
      <c r="C103" s="0" t="s">
        <v>35</v>
      </c>
      <c r="D103" s="0" t="s">
        <v>34</v>
      </c>
      <c r="E103" s="0" t="str">
        <f aca="false">VLOOKUP(A103,Nomenclature!$D$1:$E$9,2,0)</f>
        <v>02</v>
      </c>
      <c r="F103" s="0" t="str">
        <f aca="false">VLOOKUP(B103,Nomenclature!$J$1:$K$97,2,0)</f>
        <v>21</v>
      </c>
      <c r="G103" s="0" t="str">
        <f aca="false">VLOOKUP(C103,Nomenclature!$M$1:$N$21,2,0)</f>
        <v>21</v>
      </c>
      <c r="H103" s="0" t="str">
        <f aca="false">VLOOKUP(D103,Nomenclature!$O$25:$P$31,2,0)</f>
        <v>06</v>
      </c>
      <c r="I103" s="1" t="str">
        <f aca="false">CONCATENATE(E103,F103)</f>
        <v>0221</v>
      </c>
      <c r="J103" s="0" t="str">
        <f aca="false">CONCATENATE(E103,F103,G103,H103)</f>
        <v>02212106</v>
      </c>
      <c r="K103" s="0" t="n">
        <v>22.4564166927053</v>
      </c>
      <c r="L103" s="0" t="n">
        <v>25</v>
      </c>
      <c r="M103" s="0" t="n">
        <v>88.0756482456508</v>
      </c>
      <c r="N103" s="0" t="n">
        <v>0.74639883488474</v>
      </c>
      <c r="O103" s="0" t="n">
        <v>9.99300489657242E-005</v>
      </c>
      <c r="P103" s="4" t="n">
        <f aca="false">VLOOKUP(D103,'paramètres CI'!$A$1:$B$6,2,0)</f>
        <v>0.0424847883250769</v>
      </c>
      <c r="Q103" s="17" t="n">
        <f aca="false">M103*P103/N103</f>
        <v>5.01323836188495</v>
      </c>
      <c r="R103" s="9" t="n">
        <f aca="false">1/(1+0.04)*(1 - (1/(1+0.04))^L103)/(1-1/(1+0.04))</f>
        <v>15.6220799436509</v>
      </c>
      <c r="S103" s="17" t="n">
        <f aca="false">K103/R103</f>
        <v>1.43747930965057</v>
      </c>
      <c r="T103" s="17" t="n">
        <f aca="false">Q103+S103</f>
        <v>6.45071767153552</v>
      </c>
      <c r="U103" s="0" t="n">
        <f aca="false">T103 + Z103</f>
        <v>3.22087555972966</v>
      </c>
      <c r="V103" s="4" t="str">
        <f aca="false">VLOOKUP(I103,'CI ref gaz'!$I$1:$AM$97,1,0)</f>
        <v>0221</v>
      </c>
      <c r="W103" s="0" t="n">
        <f aca="false">VLOOKUP(I103,'CI ref gaz'!$I$1:$AM$97,14,0)</f>
        <v>-2</v>
      </c>
      <c r="X103" s="1" t="n">
        <f aca="false">VLOOKUP(I103,'CI ref gaz'!$I$1:$AM$97,13,0)</f>
        <v>1.14535143590686</v>
      </c>
      <c r="Y103" s="2" t="n">
        <f aca="false">VLOOKUP(I103,'CI ref gaz'!$I$1:$AM$97,7,0)</f>
        <v>0.390820693201578</v>
      </c>
      <c r="Z103" s="17" t="n">
        <f aca="false">X103*(O103/Y103)^(-1/8)-T103</f>
        <v>-3.22984211180586</v>
      </c>
      <c r="AA103" s="17" t="n">
        <f aca="false">Z103^2</f>
        <v>10.4318800671945</v>
      </c>
      <c r="AB103" s="18" t="n">
        <f aca="false">Z103/U103</f>
        <v>-1.0027838865271</v>
      </c>
      <c r="AC103" s="17" t="n">
        <f aca="false">U103^-('paramètres CI'!$B$19)</f>
        <v>8.63392819480236E-005</v>
      </c>
      <c r="AD103" s="4" t="n">
        <f aca="false">SUMIFS($AC$2:$AC$1250,$I$2:$I$1250,V103)</f>
        <v>0.863997194453872</v>
      </c>
      <c r="AE103" s="4" t="n">
        <f aca="false">AC103/AD103</f>
        <v>9.99300489657241E-005</v>
      </c>
      <c r="AF103" s="17" t="n">
        <f aca="false">AE103-O103</f>
        <v>0</v>
      </c>
      <c r="AG103" s="4" t="n">
        <f aca="false">VLOOKUP(I103,BesoinU!$F$1:$L$99,3,0)</f>
        <v>53.7115658984619</v>
      </c>
      <c r="AH103" s="19" t="n">
        <f aca="false">VLOOKUP(J103,bibliRdtCHauff!$G$2:$K$1398,4,0)</f>
        <v>22.4564166927053</v>
      </c>
      <c r="AI103" s="19" t="n">
        <f aca="false">VLOOKUP(J103,bibliRdtCHauff!$G$2:$K$1398,3,0)</f>
        <v>0.74639883488474</v>
      </c>
      <c r="AJ103" s="4" t="n">
        <f aca="false">VLOOKUP(D103,'paramètres CI'!$A$1:$C$6,3)</f>
        <v>0.0591</v>
      </c>
      <c r="AK103" s="4" t="n">
        <f aca="false">AJ103*AG103/AI103</f>
        <v>4.25289188063817</v>
      </c>
      <c r="AL103" s="4" t="n">
        <f aca="false">AK103+AH103/R103</f>
        <v>5.69037119028874</v>
      </c>
      <c r="AM103" s="4" t="n">
        <f aca="false">AL103+Z103</f>
        <v>2.46052907848288</v>
      </c>
      <c r="AN103" s="4" t="n">
        <f aca="false">AM103^-'paramètres CI'!$B$19</f>
        <v>0.000744341074294529</v>
      </c>
      <c r="AO103" s="4" t="n">
        <f aca="false">SUMIFS($AN$2:$AN$1250,$I$2:$I$1250,V103)</f>
        <v>1614.86304118903</v>
      </c>
      <c r="AP103" s="5" t="n">
        <f aca="false">AN103/AO103</f>
        <v>4.60931394990914E-007</v>
      </c>
      <c r="AQ103" s="6" t="n">
        <f aca="false">AP103-O103</f>
        <v>-9.94691175707333E-005</v>
      </c>
      <c r="AR103" s="20" t="n">
        <f aca="false">VLOOKUP(I103,entreesparc!$A$13:$H$110,8,0)*AP103</f>
        <v>0.00504676910840983</v>
      </c>
      <c r="AS103" s="7" t="n">
        <f aca="false">M103*AJ103/AI103+AH103/R103</f>
        <v>8.41132568780276</v>
      </c>
      <c r="AT103" s="4" t="n">
        <f aca="false">AS103+Z103</f>
        <v>5.18148357599691</v>
      </c>
      <c r="AU103" s="4" t="n">
        <f aca="false">AT103^-'paramètres CI'!$B$19</f>
        <v>1.924717490485E-006</v>
      </c>
      <c r="AV103" s="4" t="n">
        <f aca="false">SUMIFS($AU$2:$AU$1250,$I$2:$I$1250,V103)</f>
        <v>0.162149210642244</v>
      </c>
      <c r="AW103" s="5" t="n">
        <f aca="false">AU103/AV103</f>
        <v>1.18700392241291E-005</v>
      </c>
      <c r="AX103" s="7" t="n">
        <f aca="false">SUMIFS($AP$2:$AP$1250,$I$2:$I$1250,V103)</f>
        <v>1</v>
      </c>
    </row>
    <row r="104" customFormat="false" ht="15.8" hidden="false" customHeight="false" outlineLevel="0" collapsed="false">
      <c r="A104" s="0" t="s">
        <v>14</v>
      </c>
      <c r="B104" s="0" t="s">
        <v>58</v>
      </c>
      <c r="C104" s="0" t="s">
        <v>36</v>
      </c>
      <c r="D104" s="0" t="s">
        <v>37</v>
      </c>
      <c r="E104" s="0" t="str">
        <f aca="false">VLOOKUP(A104,Nomenclature!$D$1:$E$9,2,0)</f>
        <v>02</v>
      </c>
      <c r="F104" s="0" t="str">
        <f aca="false">VLOOKUP(B104,Nomenclature!$J$1:$K$97,2,0)</f>
        <v>21</v>
      </c>
      <c r="G104" s="0" t="str">
        <f aca="false">VLOOKUP(C104,Nomenclature!$M$1:$N$21,2,0)</f>
        <v>23</v>
      </c>
      <c r="H104" s="0" t="str">
        <f aca="false">VLOOKUP(D104,Nomenclature!$O$25:$P$31,2,0)</f>
        <v>03</v>
      </c>
      <c r="I104" s="1" t="str">
        <f aca="false">CONCATENATE(E104,F104)</f>
        <v>0221</v>
      </c>
      <c r="J104" s="0" t="str">
        <f aca="false">CONCATENATE(E104,F104,G104,H104)</f>
        <v>02212303</v>
      </c>
      <c r="K104" s="0" t="n">
        <v>13.3024459269928</v>
      </c>
      <c r="L104" s="0" t="n">
        <v>20</v>
      </c>
      <c r="M104" s="0" t="n">
        <v>70.4471064150026</v>
      </c>
      <c r="N104" s="0" t="n">
        <v>0.758352405063247</v>
      </c>
      <c r="O104" s="0" t="n">
        <v>9.99300489657242E-005</v>
      </c>
      <c r="P104" s="4" t="n">
        <f aca="false">VLOOKUP(D104,'paramètres CI'!$A$1:$B$6,2,0)</f>
        <v>0.0385046990211696</v>
      </c>
      <c r="Q104" s="17" t="n">
        <f aca="false">M104*P104/N104</f>
        <v>3.57689197174202</v>
      </c>
      <c r="R104" s="9" t="n">
        <f aca="false">1/(1+0.04)*(1 - (1/(1+0.04))^L104)/(1-1/(1+0.04))</f>
        <v>13.5903263449677</v>
      </c>
      <c r="S104" s="17" t="n">
        <f aca="false">K104/R104</f>
        <v>0.978817254960071</v>
      </c>
      <c r="T104" s="17" t="n">
        <f aca="false">Q104+S104</f>
        <v>4.55570922670209</v>
      </c>
      <c r="U104" s="0" t="n">
        <f aca="false">T104 + Z104</f>
        <v>3.22087555972966</v>
      </c>
      <c r="V104" s="4" t="str">
        <f aca="false">VLOOKUP(I104,'CI ref gaz'!$I$1:$AM$97,1,0)</f>
        <v>0221</v>
      </c>
      <c r="W104" s="0" t="n">
        <f aca="false">VLOOKUP(I104,'CI ref gaz'!$I$1:$AM$97,14,0)</f>
        <v>-2</v>
      </c>
      <c r="X104" s="1" t="n">
        <f aca="false">VLOOKUP(I104,'CI ref gaz'!$I$1:$AM$97,13,0)</f>
        <v>1.14535143590686</v>
      </c>
      <c r="Y104" s="2" t="n">
        <f aca="false">VLOOKUP(I104,'CI ref gaz'!$I$1:$AM$97,7,0)</f>
        <v>0.390820693201578</v>
      </c>
      <c r="Z104" s="17" t="n">
        <f aca="false">X104*(O104/Y104)^(-1/8)-T104</f>
        <v>-1.33483366697243</v>
      </c>
      <c r="AA104" s="17" t="n">
        <f aca="false">Z104^2</f>
        <v>1.78178091848307</v>
      </c>
      <c r="AB104" s="18" t="n">
        <f aca="false">Z104/U104</f>
        <v>-0.414431927660213</v>
      </c>
      <c r="AC104" s="17" t="n">
        <f aca="false">U104^-('paramètres CI'!$B$19)</f>
        <v>8.63392819480236E-005</v>
      </c>
      <c r="AD104" s="4" t="n">
        <f aca="false">SUMIFS($AC$2:$AC$1250,$I$2:$I$1250,V104)</f>
        <v>0.863997194453872</v>
      </c>
      <c r="AE104" s="4" t="n">
        <f aca="false">AC104/AD104</f>
        <v>9.99300489657241E-005</v>
      </c>
      <c r="AF104" s="17" t="n">
        <f aca="false">AE104-O104</f>
        <v>0</v>
      </c>
      <c r="AG104" s="4" t="n">
        <f aca="false">VLOOKUP(I104,BesoinU!$F$1:$L$99,3,0)</f>
        <v>53.7115658984619</v>
      </c>
      <c r="AH104" s="19" t="n">
        <f aca="false">VLOOKUP(J104,bibliRdtCHauff!$G$2:$K$1398,4,0)</f>
        <v>13.3024459269928</v>
      </c>
      <c r="AI104" s="19" t="n">
        <f aca="false">VLOOKUP(J104,bibliRdtCHauff!$G$2:$K$1398,3,0)</f>
        <v>0.758352405063247</v>
      </c>
      <c r="AJ104" s="4" t="n">
        <f aca="false">VLOOKUP(D104,'paramètres CI'!$A$1:$C$6,3)</f>
        <v>0.0763929293534506</v>
      </c>
      <c r="AK104" s="4" t="n">
        <f aca="false">AJ104*AG104/AI104</f>
        <v>5.41065582669603</v>
      </c>
      <c r="AL104" s="4" t="n">
        <f aca="false">AK104+AH104/R104</f>
        <v>6.3894730816561</v>
      </c>
      <c r="AM104" s="4" t="n">
        <f aca="false">AL104+Z104</f>
        <v>5.05463941468367</v>
      </c>
      <c r="AN104" s="4" t="n">
        <f aca="false">AM104^-'paramètres CI'!$B$19</f>
        <v>2.34681342308615E-006</v>
      </c>
      <c r="AO104" s="4" t="n">
        <f aca="false">SUMIFS($AN$2:$AN$1250,$I$2:$I$1250,V104)</f>
        <v>1614.86304118903</v>
      </c>
      <c r="AP104" s="5" t="n">
        <f aca="false">AN104/AO104</f>
        <v>1.45325848894169E-009</v>
      </c>
      <c r="AQ104" s="6" t="n">
        <f aca="false">AP104-O104</f>
        <v>-9.99285957072352E-005</v>
      </c>
      <c r="AR104" s="20" t="n">
        <f aca="false">VLOOKUP(I104,entreesparc!$A$13:$H$110,8,0)*AP104</f>
        <v>1.591182576893E-005</v>
      </c>
      <c r="AS104" s="7" t="n">
        <f aca="false">M104*AJ104/AI104+AH104/R104</f>
        <v>8.07533437231196</v>
      </c>
      <c r="AT104" s="4" t="n">
        <f aca="false">AS104+Z104</f>
        <v>6.74050070533953</v>
      </c>
      <c r="AU104" s="4" t="n">
        <f aca="false">AT104^-'paramètres CI'!$B$19</f>
        <v>2.34672787587317E-007</v>
      </c>
      <c r="AV104" s="4" t="n">
        <f aca="false">SUMIFS($AU$2:$AU$1250,$I$2:$I$1250,V104)</f>
        <v>0.162149210642244</v>
      </c>
      <c r="AW104" s="5" t="n">
        <f aca="false">AU104/AV104</f>
        <v>1.44726444648001E-006</v>
      </c>
      <c r="AX104" s="7" t="n">
        <f aca="false">SUMIFS($AP$2:$AP$1250,$I$2:$I$1250,V104)</f>
        <v>1</v>
      </c>
    </row>
    <row r="105" customFormat="false" ht="15.8" hidden="false" customHeight="false" outlineLevel="0" collapsed="false">
      <c r="A105" s="0" t="s">
        <v>14</v>
      </c>
      <c r="B105" s="0" t="s">
        <v>58</v>
      </c>
      <c r="C105" s="0" t="s">
        <v>38</v>
      </c>
      <c r="D105" s="0" t="s">
        <v>39</v>
      </c>
      <c r="E105" s="0" t="str">
        <f aca="false">VLOOKUP(A105,Nomenclature!$D$1:$E$9,2,0)</f>
        <v>02</v>
      </c>
      <c r="F105" s="0" t="str">
        <f aca="false">VLOOKUP(B105,Nomenclature!$J$1:$K$97,2,0)</f>
        <v>21</v>
      </c>
      <c r="G105" s="0" t="str">
        <f aca="false">VLOOKUP(C105,Nomenclature!$M$1:$N$21,2,0)</f>
        <v>24</v>
      </c>
      <c r="H105" s="0" t="str">
        <f aca="false">VLOOKUP(D105,Nomenclature!$O$25:$P$31,2,0)</f>
        <v>04</v>
      </c>
      <c r="I105" s="1" t="str">
        <f aca="false">CONCATENATE(E105,F105)</f>
        <v>0221</v>
      </c>
      <c r="J105" s="0" t="str">
        <f aca="false">CONCATENATE(E105,F105,G105,H105)</f>
        <v>02212404</v>
      </c>
      <c r="K105" s="0" t="n">
        <v>9.75162550512279</v>
      </c>
      <c r="L105" s="0" t="n">
        <v>20</v>
      </c>
      <c r="M105" s="0" t="n">
        <v>70.8659583316674</v>
      </c>
      <c r="N105" s="0" t="n">
        <v>0.982298920385733</v>
      </c>
      <c r="O105" s="0" t="n">
        <v>9.99300489657242E-005</v>
      </c>
      <c r="P105" s="4" t="n">
        <f aca="false">VLOOKUP(D105,'paramètres CI'!$A$1:$B$6,2,0)</f>
        <v>0.022045059962018</v>
      </c>
      <c r="Q105" s="17" t="n">
        <f aca="false">M105*P105/N105</f>
        <v>1.59039602738646</v>
      </c>
      <c r="R105" s="9" t="n">
        <f aca="false">1/(1+0.04)*(1 - (1/(1+0.04))^L105)/(1-1/(1+0.04))</f>
        <v>13.5903263449677</v>
      </c>
      <c r="S105" s="17" t="n">
        <f aca="false">K105/R105</f>
        <v>0.717541673216235</v>
      </c>
      <c r="T105" s="17" t="n">
        <f aca="false">Q105+S105</f>
        <v>2.30793770060269</v>
      </c>
      <c r="U105" s="0" t="n">
        <f aca="false">T105 + Z105</f>
        <v>3.22087555972966</v>
      </c>
      <c r="V105" s="4" t="str">
        <f aca="false">VLOOKUP(I105,'CI ref gaz'!$I$1:$AM$97,1,0)</f>
        <v>0221</v>
      </c>
      <c r="W105" s="0" t="n">
        <f aca="false">VLOOKUP(I105,'CI ref gaz'!$I$1:$AM$97,14,0)</f>
        <v>-2</v>
      </c>
      <c r="X105" s="1" t="n">
        <f aca="false">VLOOKUP(I105,'CI ref gaz'!$I$1:$AM$97,13,0)</f>
        <v>1.14535143590686</v>
      </c>
      <c r="Y105" s="2" t="n">
        <f aca="false">VLOOKUP(I105,'CI ref gaz'!$I$1:$AM$97,7,0)</f>
        <v>0.390820693201578</v>
      </c>
      <c r="Z105" s="17" t="n">
        <f aca="false">X105*(O105/Y105)^(-1/8)-T105</f>
        <v>0.91293785912697</v>
      </c>
      <c r="AA105" s="17" t="n">
        <f aca="false">Z105^2</f>
        <v>0.833455534627335</v>
      </c>
      <c r="AB105" s="18" t="n">
        <f aca="false">Z105/U105</f>
        <v>0.283444002165547</v>
      </c>
      <c r="AC105" s="17" t="n">
        <f aca="false">U105^-('paramètres CI'!$B$19)</f>
        <v>8.63392819480236E-005</v>
      </c>
      <c r="AD105" s="4" t="n">
        <f aca="false">SUMIFS($AC$2:$AC$1250,$I$2:$I$1250,V105)</f>
        <v>0.863997194453872</v>
      </c>
      <c r="AE105" s="4" t="n">
        <f aca="false">AC105/AD105</f>
        <v>9.99300489657241E-005</v>
      </c>
      <c r="AF105" s="17" t="n">
        <f aca="false">AE105-O105</f>
        <v>0</v>
      </c>
      <c r="AG105" s="4" t="n">
        <f aca="false">VLOOKUP(I105,BesoinU!$F$1:$L$99,3,0)</f>
        <v>53.7115658984619</v>
      </c>
      <c r="AH105" s="19" t="n">
        <f aca="false">VLOOKUP(J105,bibliRdtCHauff!$G$2:$K$1398,4,0)</f>
        <v>9.75162550512279</v>
      </c>
      <c r="AI105" s="19" t="n">
        <f aca="false">VLOOKUP(J105,bibliRdtCHauff!$G$2:$K$1398,3,0)</f>
        <v>0.982298920385733</v>
      </c>
      <c r="AJ105" s="4" t="n">
        <f aca="false">VLOOKUP(D105,'paramètres CI'!$A$1:$C$6,3)</f>
        <v>0.0386719666666667</v>
      </c>
      <c r="AK105" s="4" t="n">
        <f aca="false">AJ105*AG105/AI105</f>
        <v>2.11456191484374</v>
      </c>
      <c r="AL105" s="4" t="n">
        <f aca="false">AK105+AH105/R105</f>
        <v>2.83210358805997</v>
      </c>
      <c r="AM105" s="4" t="n">
        <f aca="false">AL105+Z105</f>
        <v>3.74504144718694</v>
      </c>
      <c r="AN105" s="4" t="n">
        <f aca="false">AM105^-'paramètres CI'!$B$19</f>
        <v>2.58432406701836E-005</v>
      </c>
      <c r="AO105" s="4" t="n">
        <f aca="false">SUMIFS($AN$2:$AN$1250,$I$2:$I$1250,V105)</f>
        <v>1614.86304118903</v>
      </c>
      <c r="AP105" s="5" t="n">
        <f aca="false">AN105/AO105</f>
        <v>1.6003363759663E-008</v>
      </c>
      <c r="AQ105" s="6" t="n">
        <f aca="false">AP105-O105</f>
        <v>-9.99140456019645E-005</v>
      </c>
      <c r="AR105" s="20" t="n">
        <f aca="false">VLOOKUP(I105,entreesparc!$A$13:$H$110,8,0)*AP105</f>
        <v>0.000175221915301526</v>
      </c>
      <c r="AS105" s="7" t="n">
        <f aca="false">M105*AJ105/AI105+AH105/R105</f>
        <v>3.50745207780822</v>
      </c>
      <c r="AT105" s="4" t="n">
        <f aca="false">AS105+Z105</f>
        <v>4.42038993693519</v>
      </c>
      <c r="AU105" s="4" t="n">
        <f aca="false">AT105^-'paramètres CI'!$B$19</f>
        <v>6.85986150095549E-006</v>
      </c>
      <c r="AV105" s="4" t="n">
        <f aca="false">SUMIFS($AU$2:$AU$1250,$I$2:$I$1250,V105)</f>
        <v>0.162149210642244</v>
      </c>
      <c r="AW105" s="5" t="n">
        <f aca="false">AU105/AV105</f>
        <v>4.2305858127738E-005</v>
      </c>
      <c r="AX105" s="7" t="n">
        <f aca="false">SUMIFS($AP$2:$AP$1250,$I$2:$I$1250,V105)</f>
        <v>1</v>
      </c>
    </row>
    <row r="106" customFormat="false" ht="15.8" hidden="false" customHeight="false" outlineLevel="0" collapsed="false">
      <c r="A106" s="0" t="s">
        <v>14</v>
      </c>
      <c r="B106" s="0" t="s">
        <v>58</v>
      </c>
      <c r="C106" s="0" t="s">
        <v>40</v>
      </c>
      <c r="D106" s="0" t="s">
        <v>37</v>
      </c>
      <c r="E106" s="0" t="str">
        <f aca="false">VLOOKUP(A106,Nomenclature!$D$1:$E$9,2,0)</f>
        <v>02</v>
      </c>
      <c r="F106" s="0" t="str">
        <f aca="false">VLOOKUP(B106,Nomenclature!$J$1:$K$97,2,0)</f>
        <v>21</v>
      </c>
      <c r="G106" s="0" t="str">
        <f aca="false">VLOOKUP(C106,Nomenclature!$M$1:$N$21,2,0)</f>
        <v>03</v>
      </c>
      <c r="H106" s="0" t="str">
        <f aca="false">VLOOKUP(D106,Nomenclature!$O$25:$P$31,2,0)</f>
        <v>03</v>
      </c>
      <c r="I106" s="1" t="str">
        <f aca="false">CONCATENATE(E106,F106)</f>
        <v>0221</v>
      </c>
      <c r="J106" s="0" t="str">
        <f aca="false">CONCATENATE(E106,F106,G106,H106)</f>
        <v>02210303</v>
      </c>
      <c r="K106" s="0" t="n">
        <v>10.6419567415942</v>
      </c>
      <c r="L106" s="0" t="n">
        <v>20</v>
      </c>
      <c r="M106" s="0" t="n">
        <v>70.4471064150026</v>
      </c>
      <c r="N106" s="0" t="n">
        <v>0.537119373432375</v>
      </c>
      <c r="O106" s="0" t="n">
        <v>0.0406747844312844</v>
      </c>
      <c r="P106" s="4" t="n">
        <f aca="false">VLOOKUP(D106,'paramètres CI'!$A$1:$B$6,2,0)</f>
        <v>0.0385046990211696</v>
      </c>
      <c r="Q106" s="17" t="n">
        <f aca="false">M106*P106/N106</f>
        <v>5.05017089979068</v>
      </c>
      <c r="R106" s="9" t="n">
        <f aca="false">1/(1+0.04)*(1 - (1/(1+0.04))^L106)/(1-1/(1+0.04))</f>
        <v>13.5903263449677</v>
      </c>
      <c r="S106" s="17" t="n">
        <f aca="false">K106/R106</f>
        <v>0.783053803968054</v>
      </c>
      <c r="T106" s="17" t="n">
        <f aca="false">Q106+S106</f>
        <v>5.83322470375873</v>
      </c>
      <c r="U106" s="0" t="n">
        <f aca="false">T106 + Z106</f>
        <v>1.51974352242988</v>
      </c>
      <c r="V106" s="4" t="str">
        <f aca="false">VLOOKUP(I106,'CI ref gaz'!$I$1:$AM$97,1,0)</f>
        <v>0221</v>
      </c>
      <c r="W106" s="0" t="n">
        <f aca="false">VLOOKUP(I106,'CI ref gaz'!$I$1:$AM$97,14,0)</f>
        <v>-2</v>
      </c>
      <c r="X106" s="1" t="n">
        <f aca="false">VLOOKUP(I106,'CI ref gaz'!$I$1:$AM$97,13,0)</f>
        <v>1.14535143590686</v>
      </c>
      <c r="Y106" s="2" t="n">
        <f aca="false">VLOOKUP(I106,'CI ref gaz'!$I$1:$AM$97,7,0)</f>
        <v>0.390820693201578</v>
      </c>
      <c r="Z106" s="17" t="n">
        <f aca="false">X106*(O106/Y106)^(-1/8)-T106</f>
        <v>-4.31348118132885</v>
      </c>
      <c r="AA106" s="17" t="n">
        <f aca="false">Z106^2</f>
        <v>18.6061199016781</v>
      </c>
      <c r="AB106" s="18" t="n">
        <f aca="false">Z106/U106</f>
        <v>-2.83829548714386</v>
      </c>
      <c r="AC106" s="17" t="n">
        <f aca="false">U106^-('paramètres CI'!$B$19)</f>
        <v>0.0351428996336456</v>
      </c>
      <c r="AD106" s="4" t="n">
        <f aca="false">SUMIFS($AC$2:$AC$1250,$I$2:$I$1250,V106)</f>
        <v>0.863997194453872</v>
      </c>
      <c r="AE106" s="4" t="n">
        <f aca="false">AC106/AD106</f>
        <v>0.0406747844312842</v>
      </c>
      <c r="AF106" s="17" t="n">
        <f aca="false">AE106-O106</f>
        <v>-1.59594559789866E-016</v>
      </c>
      <c r="AG106" s="4" t="n">
        <f aca="false">VLOOKUP(I106,BesoinU!$F$1:$L$99,3,0)</f>
        <v>53.7115658984619</v>
      </c>
      <c r="AH106" s="19" t="n">
        <f aca="false">VLOOKUP(J106,bibliRdtCHauff!$G$2:$K$1398,4,0)</f>
        <v>11.1740545786739</v>
      </c>
      <c r="AI106" s="19" t="n">
        <f aca="false">VLOOKUP(J106,bibliRdtCHauff!$G$2:$K$1398,3,0)</f>
        <v>0.581365979758549</v>
      </c>
      <c r="AJ106" s="4" t="n">
        <f aca="false">VLOOKUP(D106,'paramètres CI'!$A$1:$C$6,3)</f>
        <v>0.0763929293534506</v>
      </c>
      <c r="AK106" s="4" t="n">
        <f aca="false">AJ106*AG106/AI106</f>
        <v>7.05783276284678</v>
      </c>
      <c r="AL106" s="4" t="n">
        <f aca="false">AK106+AH106/R106</f>
        <v>7.88003925701324</v>
      </c>
      <c r="AM106" s="4" t="n">
        <f aca="false">AL106+Z106</f>
        <v>3.56655807568439</v>
      </c>
      <c r="AN106" s="4" t="n">
        <f aca="false">AM106^-'paramètres CI'!$B$19</f>
        <v>3.81949194406904E-005</v>
      </c>
      <c r="AO106" s="4" t="n">
        <f aca="false">SUMIFS($AN$2:$AN$1250,$I$2:$I$1250,V106)</f>
        <v>1614.86304118903</v>
      </c>
      <c r="AP106" s="5" t="n">
        <f aca="false">AN106/AO106</f>
        <v>2.36521107155734E-008</v>
      </c>
      <c r="AQ106" s="6" t="n">
        <f aca="false">AP106-O106</f>
        <v>-0.0406747607791737</v>
      </c>
      <c r="AR106" s="20" t="n">
        <f aca="false">VLOOKUP(I106,entreesparc!$A$13:$H$110,8,0)*AP106</f>
        <v>0.000258968564530949</v>
      </c>
      <c r="AS106" s="7" t="n">
        <f aca="false">M106*AJ106/AI106+AH106/R106</f>
        <v>10.0791307224321</v>
      </c>
      <c r="AT106" s="4" t="n">
        <f aca="false">AS106+Z106</f>
        <v>5.76564954110325</v>
      </c>
      <c r="AU106" s="4" t="n">
        <f aca="false">AT106^-'paramètres CI'!$B$19</f>
        <v>8.18868328577128E-007</v>
      </c>
      <c r="AV106" s="4" t="n">
        <f aca="false">SUMIFS($AU$2:$AU$1250,$I$2:$I$1250,V106)</f>
        <v>0.162149210642244</v>
      </c>
      <c r="AW106" s="5" t="n">
        <f aca="false">AU106/AV106</f>
        <v>5.05009136543888E-006</v>
      </c>
      <c r="AX106" s="7" t="n">
        <f aca="false">SUMIFS($AP$2:$AP$1250,$I$2:$I$1250,V106)</f>
        <v>1</v>
      </c>
    </row>
    <row r="107" customFormat="false" ht="15.8" hidden="false" customHeight="false" outlineLevel="0" collapsed="false">
      <c r="A107" s="0" t="s">
        <v>14</v>
      </c>
      <c r="B107" s="0" t="s">
        <v>58</v>
      </c>
      <c r="C107" s="0" t="s">
        <v>41</v>
      </c>
      <c r="D107" s="0" t="s">
        <v>39</v>
      </c>
      <c r="E107" s="0" t="str">
        <f aca="false">VLOOKUP(A107,Nomenclature!$D$1:$E$9,2,0)</f>
        <v>02</v>
      </c>
      <c r="F107" s="0" t="str">
        <f aca="false">VLOOKUP(B107,Nomenclature!$J$1:$K$97,2,0)</f>
        <v>21</v>
      </c>
      <c r="G107" s="0" t="str">
        <f aca="false">VLOOKUP(C107,Nomenclature!$M$1:$N$21,2,0)</f>
        <v>04</v>
      </c>
      <c r="H107" s="0" t="str">
        <f aca="false">VLOOKUP(D107,Nomenclature!$O$25:$P$31,2,0)</f>
        <v>04</v>
      </c>
      <c r="I107" s="1" t="str">
        <f aca="false">CONCATENATE(E107,F107)</f>
        <v>0221</v>
      </c>
      <c r="J107" s="0" t="str">
        <f aca="false">CONCATENATE(E107,F107,G107,H107)</f>
        <v>02210404</v>
      </c>
      <c r="K107" s="0" t="n">
        <v>7.80130040409823</v>
      </c>
      <c r="L107" s="0" t="n">
        <v>20</v>
      </c>
      <c r="M107" s="0" t="n">
        <v>70.8659583316674</v>
      </c>
      <c r="N107" s="0" t="n">
        <v>0.607565552588503</v>
      </c>
      <c r="O107" s="0" t="n">
        <v>0.390820693201578</v>
      </c>
      <c r="P107" s="4" t="n">
        <f aca="false">VLOOKUP(D107,'paramètres CI'!$A$1:$B$6,2,0)</f>
        <v>0.022045059962018</v>
      </c>
      <c r="Q107" s="17" t="n">
        <f aca="false">M107*P107/N107</f>
        <v>2.57131809733387</v>
      </c>
      <c r="R107" s="9" t="n">
        <f aca="false">1/(1+0.04)*(1 - (1/(1+0.04))^L107)/(1-1/(1+0.04))</f>
        <v>13.5903263449677</v>
      </c>
      <c r="S107" s="17" t="n">
        <f aca="false">K107/R107</f>
        <v>0.574033338572988</v>
      </c>
      <c r="T107" s="17" t="n">
        <f aca="false">Q107+S107</f>
        <v>3.14535143590686</v>
      </c>
      <c r="U107" s="0" t="n">
        <f aca="false">T107 + Z107</f>
        <v>1.14535143590686</v>
      </c>
      <c r="V107" s="4" t="str">
        <f aca="false">VLOOKUP(I107,'CI ref gaz'!$I$1:$AM$97,1,0)</f>
        <v>0221</v>
      </c>
      <c r="W107" s="0" t="n">
        <f aca="false">VLOOKUP(I107,'CI ref gaz'!$I$1:$AM$97,14,0)</f>
        <v>-2</v>
      </c>
      <c r="X107" s="1" t="n">
        <f aca="false">VLOOKUP(I107,'CI ref gaz'!$I$1:$AM$97,13,0)</f>
        <v>1.14535143590686</v>
      </c>
      <c r="Y107" s="2" t="n">
        <f aca="false">VLOOKUP(I107,'CI ref gaz'!$I$1:$AM$97,7,0)</f>
        <v>0.390820693201578</v>
      </c>
      <c r="Z107" s="17" t="n">
        <f aca="false">X107*(O107/Y107)^(-1/8)-T107</f>
        <v>-2</v>
      </c>
      <c r="AA107" s="17" t="n">
        <f aca="false">Z107^2</f>
        <v>4</v>
      </c>
      <c r="AB107" s="18" t="n">
        <f aca="false">Z107/U107</f>
        <v>-1.74618893144919</v>
      </c>
      <c r="AC107" s="17" t="n">
        <f aca="false">U107^-('paramètres CI'!$B$19)</f>
        <v>0.33766798246068</v>
      </c>
      <c r="AD107" s="4" t="n">
        <f aca="false">SUMIFS($AC$2:$AC$1250,$I$2:$I$1250,V107)</f>
        <v>0.863997194453872</v>
      </c>
      <c r="AE107" s="4" t="n">
        <f aca="false">AC107/AD107</f>
        <v>0.390820693201577</v>
      </c>
      <c r="AF107" s="17" t="n">
        <f aca="false">AE107-O107</f>
        <v>0</v>
      </c>
      <c r="AG107" s="4" t="n">
        <f aca="false">VLOOKUP(I107,BesoinU!$F$1:$L$99,3,0)</f>
        <v>53.7115658984619</v>
      </c>
      <c r="AH107" s="19" t="n">
        <f aca="false">VLOOKUP(J107,bibliRdtCHauff!$G$2:$K$1398,4,0)</f>
        <v>8.19136542430314</v>
      </c>
      <c r="AI107" s="19" t="n">
        <f aca="false">VLOOKUP(J107,bibliRdtCHauff!$G$2:$K$1398,3,0)</f>
        <v>0.682512226147949</v>
      </c>
      <c r="AJ107" s="4" t="n">
        <f aca="false">VLOOKUP(D107,'paramètres CI'!$A$1:$C$6,3)</f>
        <v>0.0386719666666667</v>
      </c>
      <c r="AK107" s="4" t="n">
        <f aca="false">AJ107*AG107/AI107</f>
        <v>3.04336216475268</v>
      </c>
      <c r="AL107" s="4" t="n">
        <f aca="false">AK107+AH107/R107</f>
        <v>3.64609717025431</v>
      </c>
      <c r="AM107" s="4" t="n">
        <f aca="false">AL107+Z107</f>
        <v>1.64609717025431</v>
      </c>
      <c r="AN107" s="4" t="n">
        <f aca="false">AM107^-'paramètres CI'!$B$19</f>
        <v>0.0185505270578462</v>
      </c>
      <c r="AO107" s="4" t="n">
        <f aca="false">SUMIFS($AN$2:$AN$1250,$I$2:$I$1250,V107)</f>
        <v>1614.86304118903</v>
      </c>
      <c r="AP107" s="5" t="n">
        <f aca="false">AN107/AO107</f>
        <v>1.14873686403693E-005</v>
      </c>
      <c r="AQ107" s="6" t="n">
        <f aca="false">AP107-O107</f>
        <v>-0.390809205832938</v>
      </c>
      <c r="AR107" s="20" t="n">
        <f aca="false">VLOOKUP(I107,entreesparc!$A$13:$H$110,8,0)*AP107</f>
        <v>0.125775978423588</v>
      </c>
      <c r="AS107" s="7" t="n">
        <f aca="false">M107*AJ107/AI107+AH107/R107</f>
        <v>4.61808575441198</v>
      </c>
      <c r="AT107" s="4" t="n">
        <f aca="false">AS107+Z107</f>
        <v>2.61808575441198</v>
      </c>
      <c r="AU107" s="4" t="n">
        <f aca="false">AT107^-'paramètres CI'!$B$19</f>
        <v>0.00045303218738403</v>
      </c>
      <c r="AV107" s="4" t="n">
        <f aca="false">SUMIFS($AU$2:$AU$1250,$I$2:$I$1250,V107)</f>
        <v>0.162149210642244</v>
      </c>
      <c r="AW107" s="5" t="n">
        <f aca="false">AU107/AV107</f>
        <v>0.0027939216329802</v>
      </c>
      <c r="AX107" s="7" t="n">
        <f aca="false">SUMIFS($AP$2:$AP$1250,$I$2:$I$1250,V107)</f>
        <v>1</v>
      </c>
    </row>
    <row r="108" customFormat="false" ht="15.8" hidden="false" customHeight="false" outlineLevel="0" collapsed="false">
      <c r="A108" s="0" t="s">
        <v>14</v>
      </c>
      <c r="B108" s="0" t="s">
        <v>58</v>
      </c>
      <c r="C108" s="0" t="s">
        <v>45</v>
      </c>
      <c r="D108" s="0" t="s">
        <v>43</v>
      </c>
      <c r="E108" s="0" t="str">
        <f aca="false">VLOOKUP(A108,Nomenclature!$D$1:$E$9,2,0)</f>
        <v>02</v>
      </c>
      <c r="F108" s="0" t="str">
        <f aca="false">VLOOKUP(B108,Nomenclature!$J$1:$K$97,2,0)</f>
        <v>21</v>
      </c>
      <c r="G108" s="0" t="str">
        <f aca="false">VLOOKUP(C108,Nomenclature!$M$1:$N$21,2,0)</f>
        <v>06</v>
      </c>
      <c r="H108" s="0" t="str">
        <f aca="false">VLOOKUP(D108,Nomenclature!$O$25:$P$31,2,0)</f>
        <v>02</v>
      </c>
      <c r="I108" s="1" t="str">
        <f aca="false">CONCATENATE(E108,F108)</f>
        <v>0221</v>
      </c>
      <c r="J108" s="0" t="str">
        <f aca="false">CONCATENATE(E108,F108,G108,H108)</f>
        <v>02210602</v>
      </c>
      <c r="K108" s="0" t="n">
        <v>10</v>
      </c>
      <c r="L108" s="0" t="n">
        <v>13</v>
      </c>
      <c r="M108" s="0" t="n">
        <v>53.9519934844452</v>
      </c>
      <c r="N108" s="0" t="n">
        <v>0.9</v>
      </c>
      <c r="O108" s="0" t="n">
        <v>0.223491911712154</v>
      </c>
      <c r="P108" s="4" t="n">
        <f aca="false">VLOOKUP(D108,'paramètres CI'!$A$1:$B$6,2,0)</f>
        <v>0.0935912806596305</v>
      </c>
      <c r="Q108" s="17" t="n">
        <f aca="false">M108*P108/N108</f>
        <v>5.61048462705474</v>
      </c>
      <c r="R108" s="9" t="n">
        <f aca="false">1/(1+0.04)*(1 - (1/(1+0.04))^L108)/(1-1/(1+0.04))</f>
        <v>9.98564784663304</v>
      </c>
      <c r="S108" s="17" t="n">
        <f aca="false">K108/R108</f>
        <v>1.00143727814033</v>
      </c>
      <c r="T108" s="17" t="n">
        <f aca="false">Q108+S108</f>
        <v>6.61192190519507</v>
      </c>
      <c r="U108" s="0" t="n">
        <f aca="false">T108 + Z108</f>
        <v>1.22822584602586</v>
      </c>
      <c r="V108" s="4" t="str">
        <f aca="false">VLOOKUP(I108,'CI ref gaz'!$I$1:$AM$97,1,0)</f>
        <v>0221</v>
      </c>
      <c r="W108" s="0" t="n">
        <f aca="false">VLOOKUP(I108,'CI ref gaz'!$I$1:$AM$97,14,0)</f>
        <v>-2</v>
      </c>
      <c r="X108" s="1" t="n">
        <f aca="false">VLOOKUP(I108,'CI ref gaz'!$I$1:$AM$97,13,0)</f>
        <v>1.14535143590686</v>
      </c>
      <c r="Y108" s="2" t="n">
        <f aca="false">VLOOKUP(I108,'CI ref gaz'!$I$1:$AM$97,7,0)</f>
        <v>0.390820693201578</v>
      </c>
      <c r="Z108" s="17" t="n">
        <f aca="false">X108*(O108/Y108)^(-1/8)-T108</f>
        <v>-5.3836960591692</v>
      </c>
      <c r="AA108" s="17" t="n">
        <f aca="false">Z108^2</f>
        <v>28.984183257514</v>
      </c>
      <c r="AB108" s="18" t="n">
        <f aca="false">Z108/U108</f>
        <v>-4.38331116104508</v>
      </c>
      <c r="AC108" s="17" t="n">
        <f aca="false">U108^-('paramètres CI'!$B$19)</f>
        <v>0.193096384702434</v>
      </c>
      <c r="AD108" s="4" t="n">
        <f aca="false">SUMIFS($AC$2:$AC$1250,$I$2:$I$1250,V108)</f>
        <v>0.863997194453872</v>
      </c>
      <c r="AE108" s="4" t="n">
        <f aca="false">AC108/AD108</f>
        <v>0.223491911712154</v>
      </c>
      <c r="AF108" s="17" t="n">
        <f aca="false">AE108-O108</f>
        <v>0</v>
      </c>
      <c r="AG108" s="4" t="n">
        <f aca="false">VLOOKUP(I108,BesoinU!$F$1:$L$99,3,0)</f>
        <v>53.7115658984619</v>
      </c>
      <c r="AH108" s="19" t="n">
        <f aca="false">VLOOKUP(J108,bibliRdtCHauff!$G$2:$K$1398,4,0)</f>
        <v>10.4</v>
      </c>
      <c r="AI108" s="19" t="n">
        <f aca="false">VLOOKUP(J108,bibliRdtCHauff!$G$2:$K$1398,3,0)</f>
        <v>0.92</v>
      </c>
      <c r="AJ108" s="4" t="n">
        <f aca="false">VLOOKUP(D108,'paramètres CI'!$A$1:$C$6,3)</f>
        <v>0.09847</v>
      </c>
      <c r="AK108" s="4" t="n">
        <f aca="false">AJ108*AG108/AI108</f>
        <v>5.74888901524081</v>
      </c>
      <c r="AL108" s="4" t="n">
        <f aca="false">AK108+AH108/R108</f>
        <v>6.79038378450675</v>
      </c>
      <c r="AM108" s="4" t="n">
        <f aca="false">AL108+Z108</f>
        <v>1.40668772533754</v>
      </c>
      <c r="AN108" s="4" t="n">
        <f aca="false">AM108^-'paramètres CI'!$B$19</f>
        <v>0.0652256502224262</v>
      </c>
      <c r="AO108" s="4" t="n">
        <f aca="false">SUMIFS($AN$2:$AN$1250,$I$2:$I$1250,V108)</f>
        <v>1614.86304118903</v>
      </c>
      <c r="AP108" s="5" t="n">
        <f aca="false">AN108/AO108</f>
        <v>4.03908248308169E-005</v>
      </c>
      <c r="AQ108" s="6" t="n">
        <f aca="false">AP108-O108</f>
        <v>-0.223451520887323</v>
      </c>
      <c r="AR108" s="20" t="n">
        <f aca="false">VLOOKUP(I108,entreesparc!$A$13:$H$110,8,0)*AP108</f>
        <v>0.442241880754027</v>
      </c>
      <c r="AS108" s="7" t="n">
        <f aca="false">M108*AJ108/AI108+AH108/R108</f>
        <v>6.81611737623694</v>
      </c>
      <c r="AT108" s="4" t="n">
        <f aca="false">AS108+Z108</f>
        <v>1.43242131706773</v>
      </c>
      <c r="AU108" s="4" t="n">
        <f aca="false">AT108^-'paramètres CI'!$B$19</f>
        <v>0.0564200927911836</v>
      </c>
      <c r="AV108" s="4" t="n">
        <f aca="false">SUMIFS($AU$2:$AU$1250,$I$2:$I$1250,V108)</f>
        <v>0.162149210642244</v>
      </c>
      <c r="AW108" s="5" t="n">
        <f aca="false">AU108/AV108</f>
        <v>0.347951695649418</v>
      </c>
      <c r="AX108" s="7" t="n">
        <f aca="false">SUMIFS($AP$2:$AP$1250,$I$2:$I$1250,V108)</f>
        <v>1</v>
      </c>
    </row>
    <row r="109" customFormat="false" ht="15.8" hidden="false" customHeight="false" outlineLevel="0" collapsed="false">
      <c r="A109" s="0" t="s">
        <v>14</v>
      </c>
      <c r="B109" s="0" t="s">
        <v>58</v>
      </c>
      <c r="C109" s="0" t="s">
        <v>46</v>
      </c>
      <c r="D109" s="0" t="s">
        <v>43</v>
      </c>
      <c r="E109" s="0" t="str">
        <f aca="false">VLOOKUP(A109,Nomenclature!$D$1:$E$9,2,0)</f>
        <v>02</v>
      </c>
      <c r="F109" s="0" t="str">
        <f aca="false">VLOOKUP(B109,Nomenclature!$J$1:$K$97,2,0)</f>
        <v>21</v>
      </c>
      <c r="G109" s="0" t="str">
        <f aca="false">VLOOKUP(C109,Nomenclature!$M$1:$N$21,2,0)</f>
        <v>26</v>
      </c>
      <c r="H109" s="0" t="str">
        <f aca="false">VLOOKUP(D109,Nomenclature!$O$25:$P$31,2,0)</f>
        <v>02</v>
      </c>
      <c r="I109" s="1" t="str">
        <f aca="false">CONCATENATE(E109,F109)</f>
        <v>0221</v>
      </c>
      <c r="J109" s="0" t="str">
        <f aca="false">CONCATENATE(E109,F109,G109,H109)</f>
        <v>02212602</v>
      </c>
      <c r="K109" s="0" t="n">
        <v>12</v>
      </c>
      <c r="L109" s="0" t="n">
        <v>13</v>
      </c>
      <c r="M109" s="0" t="n">
        <v>53.9519934844452</v>
      </c>
      <c r="N109" s="0" t="n">
        <v>1</v>
      </c>
      <c r="O109" s="0" t="n">
        <v>9.99300489657242E-005</v>
      </c>
      <c r="P109" s="4" t="n">
        <f aca="false">VLOOKUP(D109,'paramètres CI'!$A$1:$B$6,2,0)</f>
        <v>0.0935912806596305</v>
      </c>
      <c r="Q109" s="17" t="n">
        <f aca="false">M109*P109/N109</f>
        <v>5.04943616434926</v>
      </c>
      <c r="R109" s="9" t="n">
        <f aca="false">1/(1+0.04)*(1 - (1/(1+0.04))^L109)/(1-1/(1+0.04))</f>
        <v>9.98564784663304</v>
      </c>
      <c r="S109" s="17" t="n">
        <f aca="false">K109/R109</f>
        <v>1.20172473376839</v>
      </c>
      <c r="T109" s="17" t="n">
        <f aca="false">Q109+S109</f>
        <v>6.25116089811765</v>
      </c>
      <c r="U109" s="0" t="n">
        <f aca="false">T109 + Z109</f>
        <v>3.22087555972966</v>
      </c>
      <c r="V109" s="4" t="str">
        <f aca="false">VLOOKUP(I109,'CI ref gaz'!$I$1:$AM$97,1,0)</f>
        <v>0221</v>
      </c>
      <c r="W109" s="0" t="n">
        <f aca="false">VLOOKUP(I109,'CI ref gaz'!$I$1:$AM$97,14,0)</f>
        <v>-2</v>
      </c>
      <c r="X109" s="1" t="n">
        <f aca="false">VLOOKUP(I109,'CI ref gaz'!$I$1:$AM$97,13,0)</f>
        <v>1.14535143590686</v>
      </c>
      <c r="Y109" s="2" t="n">
        <f aca="false">VLOOKUP(I109,'CI ref gaz'!$I$1:$AM$97,7,0)</f>
        <v>0.390820693201578</v>
      </c>
      <c r="Z109" s="17" t="n">
        <f aca="false">X109*(O109/Y109)^(-1/8)-T109</f>
        <v>-3.03028533838799</v>
      </c>
      <c r="AA109" s="17" t="n">
        <f aca="false">Z109^2</f>
        <v>9.18262923204924</v>
      </c>
      <c r="AB109" s="18" t="n">
        <f aca="false">Z109/U109</f>
        <v>-0.940826580286243</v>
      </c>
      <c r="AC109" s="17" t="n">
        <f aca="false">U109^-('paramètres CI'!$B$19)</f>
        <v>8.63392819480236E-005</v>
      </c>
      <c r="AD109" s="4" t="n">
        <f aca="false">SUMIFS($AC$2:$AC$1250,$I$2:$I$1250,V109)</f>
        <v>0.863997194453872</v>
      </c>
      <c r="AE109" s="4" t="n">
        <f aca="false">AC109/AD109</f>
        <v>9.99300489657241E-005</v>
      </c>
      <c r="AF109" s="17" t="n">
        <f aca="false">AE109-O109</f>
        <v>0</v>
      </c>
      <c r="AG109" s="4" t="n">
        <f aca="false">VLOOKUP(I109,BesoinU!$F$1:$L$99,3,0)</f>
        <v>53.7115658984619</v>
      </c>
      <c r="AH109" s="19" t="n">
        <f aca="false">VLOOKUP(J109,bibliRdtCHauff!$G$2:$K$1398,4,0)</f>
        <v>12</v>
      </c>
      <c r="AI109" s="19" t="n">
        <f aca="false">VLOOKUP(J109,bibliRdtCHauff!$G$2:$K$1398,3,0)</f>
        <v>1</v>
      </c>
      <c r="AJ109" s="4" t="n">
        <f aca="false">VLOOKUP(D109,'paramètres CI'!$A$1:$C$6,3)</f>
        <v>0.09847</v>
      </c>
      <c r="AK109" s="4" t="n">
        <f aca="false">AJ109*AG109/AI109</f>
        <v>5.28897789402154</v>
      </c>
      <c r="AL109" s="4" t="n">
        <f aca="false">AK109+AH109/R109</f>
        <v>6.49070262778993</v>
      </c>
      <c r="AM109" s="4" t="n">
        <f aca="false">AL109+Z109</f>
        <v>3.46041728940194</v>
      </c>
      <c r="AN109" s="4" t="n">
        <f aca="false">AM109^-'paramètres CI'!$B$19</f>
        <v>4.86376086702015E-005</v>
      </c>
      <c r="AO109" s="4" t="n">
        <f aca="false">SUMIFS($AN$2:$AN$1250,$I$2:$I$1250,V109)</f>
        <v>1614.86304118903</v>
      </c>
      <c r="AP109" s="5" t="n">
        <f aca="false">AN109/AO109</f>
        <v>3.01187205537811E-008</v>
      </c>
      <c r="AQ109" s="6" t="n">
        <f aca="false">AP109-O109</f>
        <v>-9.98999302451704E-005</v>
      </c>
      <c r="AR109" s="20" t="n">
        <f aca="false">VLOOKUP(I109,entreesparc!$A$13:$H$110,8,0)*AP109</f>
        <v>0.000329771914275111</v>
      </c>
      <c r="AS109" s="7" t="n">
        <f aca="false">M109*AJ109/AI109+AH109/R109</f>
        <v>6.51437753218171</v>
      </c>
      <c r="AT109" s="4" t="n">
        <f aca="false">AS109+Z109</f>
        <v>3.48409219379372</v>
      </c>
      <c r="AU109" s="4" t="n">
        <f aca="false">AT109^-'paramètres CI'!$B$19</f>
        <v>4.60556474446582E-005</v>
      </c>
      <c r="AV109" s="4" t="n">
        <f aca="false">SUMIFS($AU$2:$AU$1250,$I$2:$I$1250,V109)</f>
        <v>0.162149210642244</v>
      </c>
      <c r="AW109" s="5" t="n">
        <f aca="false">AU109/AV109</f>
        <v>0.000284032510933849</v>
      </c>
      <c r="AX109" s="7" t="n">
        <f aca="false">SUMIFS($AP$2:$AP$1250,$I$2:$I$1250,V109)</f>
        <v>1</v>
      </c>
    </row>
    <row r="110" customFormat="false" ht="15.8" hidden="false" customHeight="false" outlineLevel="0" collapsed="false">
      <c r="A110" s="0" t="s">
        <v>14</v>
      </c>
      <c r="B110" s="0" t="s">
        <v>58</v>
      </c>
      <c r="C110" s="0" t="s">
        <v>48</v>
      </c>
      <c r="D110" s="0" t="s">
        <v>43</v>
      </c>
      <c r="E110" s="0" t="str">
        <f aca="false">VLOOKUP(A110,Nomenclature!$D$1:$E$9,2,0)</f>
        <v>02</v>
      </c>
      <c r="F110" s="0" t="str">
        <f aca="false">VLOOKUP(B110,Nomenclature!$J$1:$K$97,2,0)</f>
        <v>21</v>
      </c>
      <c r="G110" s="0" t="str">
        <f aca="false">VLOOKUP(C110,Nomenclature!$M$1:$N$21,2,0)</f>
        <v>09</v>
      </c>
      <c r="H110" s="0" t="str">
        <f aca="false">VLOOKUP(D110,Nomenclature!$O$25:$P$31,2,0)</f>
        <v>02</v>
      </c>
      <c r="I110" s="1" t="str">
        <f aca="false">CONCATENATE(E110,F110)</f>
        <v>0221</v>
      </c>
      <c r="J110" s="0" t="str">
        <f aca="false">CONCATENATE(E110,F110,G110,H110)</f>
        <v>02210902</v>
      </c>
      <c r="K110" s="0" t="n">
        <v>48.6083814234528</v>
      </c>
      <c r="L110" s="0" t="n">
        <v>20</v>
      </c>
      <c r="M110" s="0" t="n">
        <v>65.0744285672961</v>
      </c>
      <c r="N110" s="0" t="n">
        <v>2.83163023255814</v>
      </c>
      <c r="O110" s="0" t="n">
        <v>0.113801635343632</v>
      </c>
      <c r="P110" s="4" t="n">
        <f aca="false">VLOOKUP(D110,'paramètres CI'!$A$1:$B$6,2,0)</f>
        <v>0.0935912806596305</v>
      </c>
      <c r="Q110" s="17" t="n">
        <f aca="false">M110*P110/N110</f>
        <v>2.15084548744372</v>
      </c>
      <c r="R110" s="9" t="n">
        <f aca="false">1/(1+0.04)*(1 - (1/(1+0.04))^L110)/(1-1/(1+0.04))</f>
        <v>13.5903263449677</v>
      </c>
      <c r="S110" s="17" t="n">
        <f aca="false">K110/R110</f>
        <v>3.57668978577927</v>
      </c>
      <c r="T110" s="17" t="n">
        <f aca="false">Q110+S110</f>
        <v>5.72753527322299</v>
      </c>
      <c r="U110" s="0" t="n">
        <f aca="false">T110 + Z110</f>
        <v>1.33634131535428</v>
      </c>
      <c r="V110" s="4" t="str">
        <f aca="false">VLOOKUP(I110,'CI ref gaz'!$I$1:$AM$97,1,0)</f>
        <v>0221</v>
      </c>
      <c r="W110" s="0" t="n">
        <f aca="false">VLOOKUP(I110,'CI ref gaz'!$I$1:$AM$97,14,0)</f>
        <v>-2</v>
      </c>
      <c r="X110" s="1" t="n">
        <f aca="false">VLOOKUP(I110,'CI ref gaz'!$I$1:$AM$97,13,0)</f>
        <v>1.14535143590686</v>
      </c>
      <c r="Y110" s="2" t="n">
        <f aca="false">VLOOKUP(I110,'CI ref gaz'!$I$1:$AM$97,7,0)</f>
        <v>0.390820693201578</v>
      </c>
      <c r="Z110" s="17" t="n">
        <f aca="false">X110*(O110/Y110)^(-1/8)-T110</f>
        <v>-4.39119395786871</v>
      </c>
      <c r="AA110" s="17" t="n">
        <f aca="false">Z110^2</f>
        <v>19.2825843756226</v>
      </c>
      <c r="AB110" s="18" t="n">
        <f aca="false">Z110/U110</f>
        <v>-3.28598233655938</v>
      </c>
      <c r="AC110" s="17" t="n">
        <f aca="false">U110^-('paramètres CI'!$B$19)</f>
        <v>0.0983242936611606</v>
      </c>
      <c r="AD110" s="4" t="n">
        <f aca="false">SUMIFS($AC$2:$AC$1250,$I$2:$I$1250,V110)</f>
        <v>0.863997194453872</v>
      </c>
      <c r="AE110" s="4" t="n">
        <f aca="false">AC110/AD110</f>
        <v>0.113801635343632</v>
      </c>
      <c r="AF110" s="17" t="n">
        <f aca="false">AE110-O110</f>
        <v>0</v>
      </c>
      <c r="AG110" s="4" t="n">
        <f aca="false">VLOOKUP(I110,BesoinU!$F$1:$L$99,3,0)</f>
        <v>53.7115658984619</v>
      </c>
      <c r="AH110" s="19" t="n">
        <f aca="false">VLOOKUP(J110,bibliRdtCHauff!$G$2:$K$1398,4,0)</f>
        <v>51.0388004946254</v>
      </c>
      <c r="AI110" s="19" t="n">
        <f aca="false">VLOOKUP(J110,bibliRdtCHauff!$G$2:$K$1398,3,0)</f>
        <v>2.94489544186046</v>
      </c>
      <c r="AJ110" s="4" t="n">
        <f aca="false">VLOOKUP(D110,'paramètres CI'!$A$1:$C$6,3)</f>
        <v>0.09847</v>
      </c>
      <c r="AK110" s="4" t="n">
        <f aca="false">AJ110*AG110/AI110</f>
        <v>1.79598155467285</v>
      </c>
      <c r="AL110" s="4" t="n">
        <f aca="false">AK110+AH110/R110</f>
        <v>5.55150582974107</v>
      </c>
      <c r="AM110" s="4" t="n">
        <f aca="false">AL110+Z110</f>
        <v>1.16031187187237</v>
      </c>
      <c r="AN110" s="4" t="n">
        <f aca="false">AM110^-'paramètres CI'!$B$19</f>
        <v>0.30437018871555</v>
      </c>
      <c r="AO110" s="4" t="n">
        <f aca="false">SUMIFS($AN$2:$AN$1250,$I$2:$I$1250,V110)</f>
        <v>1614.86304118903</v>
      </c>
      <c r="AP110" s="5" t="n">
        <f aca="false">AN110/AO110</f>
        <v>0.000188480497077598</v>
      </c>
      <c r="AQ110" s="6" t="n">
        <f aca="false">AP110-O110</f>
        <v>-0.113613154846554</v>
      </c>
      <c r="AR110" s="20" t="n">
        <f aca="false">VLOOKUP(I110,entreesparc!$A$13:$H$110,8,0)*AP110</f>
        <v>2.06368574700299</v>
      </c>
      <c r="AS110" s="7" t="n">
        <f aca="false">M110*AJ110/AI110+AH110/R110</f>
        <v>5.93145177658027</v>
      </c>
      <c r="AT110" s="4" t="n">
        <f aca="false">AS110+Z110</f>
        <v>1.54025781871156</v>
      </c>
      <c r="AU110" s="4" t="n">
        <f aca="false">AT110^-'paramètres CI'!$B$19</f>
        <v>0.0315684038334987</v>
      </c>
      <c r="AV110" s="4" t="n">
        <f aca="false">SUMIFS($AU$2:$AU$1250,$I$2:$I$1250,V110)</f>
        <v>0.162149210642244</v>
      </c>
      <c r="AW110" s="5" t="n">
        <f aca="false">AU110/AV110</f>
        <v>0.194687372873799</v>
      </c>
      <c r="AX110" s="7" t="n">
        <f aca="false">SUMIFS($AP$2:$AP$1250,$I$2:$I$1250,V110)</f>
        <v>1</v>
      </c>
    </row>
    <row r="111" customFormat="false" ht="15.8" hidden="false" customHeight="false" outlineLevel="0" collapsed="false">
      <c r="A111" s="0" t="s">
        <v>14</v>
      </c>
      <c r="B111" s="0" t="s">
        <v>58</v>
      </c>
      <c r="C111" s="0" t="s">
        <v>49</v>
      </c>
      <c r="D111" s="0" t="s">
        <v>43</v>
      </c>
      <c r="E111" s="0" t="str">
        <f aca="false">VLOOKUP(A111,Nomenclature!$D$1:$E$9,2,0)</f>
        <v>02</v>
      </c>
      <c r="F111" s="0" t="str">
        <f aca="false">VLOOKUP(B111,Nomenclature!$J$1:$K$97,2,0)</f>
        <v>21</v>
      </c>
      <c r="G111" s="0" t="str">
        <f aca="false">VLOOKUP(C111,Nomenclature!$M$1:$N$21,2,0)</f>
        <v>29</v>
      </c>
      <c r="H111" s="0" t="str">
        <f aca="false">VLOOKUP(D111,Nomenclature!$O$25:$P$31,2,0)</f>
        <v>02</v>
      </c>
      <c r="I111" s="1" t="str">
        <f aca="false">CONCATENATE(E111,F111)</f>
        <v>0221</v>
      </c>
      <c r="J111" s="0" t="str">
        <f aca="false">CONCATENATE(E111,F111,G111,H111)</f>
        <v>02212902</v>
      </c>
      <c r="K111" s="0" t="n">
        <v>60.760476779316</v>
      </c>
      <c r="L111" s="0" t="n">
        <v>20</v>
      </c>
      <c r="M111" s="0" t="n">
        <v>65.0744285672961</v>
      </c>
      <c r="N111" s="0" t="n">
        <v>3.39795627906976</v>
      </c>
      <c r="O111" s="0" t="n">
        <v>9.99300489657242E-005</v>
      </c>
      <c r="P111" s="4" t="n">
        <f aca="false">VLOOKUP(D111,'paramètres CI'!$A$1:$B$6,2,0)</f>
        <v>0.0935912806596305</v>
      </c>
      <c r="Q111" s="17" t="n">
        <f aca="false">M111*P111/N111</f>
        <v>1.79237123953644</v>
      </c>
      <c r="R111" s="9" t="n">
        <f aca="false">1/(1+0.04)*(1 - (1/(1+0.04))^L111)/(1-1/(1+0.04))</f>
        <v>13.5903263449677</v>
      </c>
      <c r="S111" s="17" t="n">
        <f aca="false">K111/R111</f>
        <v>4.47086223222409</v>
      </c>
      <c r="T111" s="17" t="n">
        <f aca="false">Q111+S111</f>
        <v>6.26323347176053</v>
      </c>
      <c r="U111" s="0" t="n">
        <f aca="false">T111 + Z111</f>
        <v>3.22087555972966</v>
      </c>
      <c r="V111" s="4" t="str">
        <f aca="false">VLOOKUP(I111,'CI ref gaz'!$I$1:$AM$97,1,0)</f>
        <v>0221</v>
      </c>
      <c r="W111" s="0" t="n">
        <f aca="false">VLOOKUP(I111,'CI ref gaz'!$I$1:$AM$97,14,0)</f>
        <v>-2</v>
      </c>
      <c r="X111" s="1" t="n">
        <f aca="false">VLOOKUP(I111,'CI ref gaz'!$I$1:$AM$97,13,0)</f>
        <v>1.14535143590686</v>
      </c>
      <c r="Y111" s="2" t="n">
        <f aca="false">VLOOKUP(I111,'CI ref gaz'!$I$1:$AM$97,7,0)</f>
        <v>0.390820693201578</v>
      </c>
      <c r="Z111" s="17" t="n">
        <f aca="false">X111*(O111/Y111)^(-1/8)-T111</f>
        <v>-3.04235791203087</v>
      </c>
      <c r="AA111" s="17" t="n">
        <f aca="false">Z111^2</f>
        <v>9.25594166489681</v>
      </c>
      <c r="AB111" s="18" t="n">
        <f aca="false">Z111/U111</f>
        <v>-0.944574807567611</v>
      </c>
      <c r="AC111" s="17" t="n">
        <f aca="false">U111^-('paramètres CI'!$B$19)</f>
        <v>8.63392819480236E-005</v>
      </c>
      <c r="AD111" s="4" t="n">
        <f aca="false">SUMIFS($AC$2:$AC$1250,$I$2:$I$1250,V111)</f>
        <v>0.863997194453872</v>
      </c>
      <c r="AE111" s="4" t="n">
        <f aca="false">AC111/AD111</f>
        <v>9.99300489657241E-005</v>
      </c>
      <c r="AF111" s="17" t="n">
        <f aca="false">AE111-O111</f>
        <v>0</v>
      </c>
      <c r="AG111" s="4" t="n">
        <f aca="false">VLOOKUP(I111,BesoinU!$F$1:$L$99,3,0)</f>
        <v>53.7115658984619</v>
      </c>
      <c r="AH111" s="19" t="n">
        <f aca="false">VLOOKUP(J111,bibliRdtCHauff!$G$2:$K$1398,4,0)</f>
        <v>60.760476779316</v>
      </c>
      <c r="AI111" s="19" t="n">
        <f aca="false">VLOOKUP(J111,bibliRdtCHauff!$G$2:$K$1398,3,0)</f>
        <v>3.39795627906976</v>
      </c>
      <c r="AJ111" s="4" t="n">
        <f aca="false">VLOOKUP(D111,'paramètres CI'!$A$1:$C$6,3)</f>
        <v>0.09847</v>
      </c>
      <c r="AK111" s="4" t="n">
        <f aca="false">AJ111*AG111/AI111</f>
        <v>1.55651734738314</v>
      </c>
      <c r="AL111" s="4" t="n">
        <f aca="false">AK111+AH111/R111</f>
        <v>6.02737957960722</v>
      </c>
      <c r="AM111" s="4" t="n">
        <f aca="false">AL111+Z111</f>
        <v>2.98502166757635</v>
      </c>
      <c r="AN111" s="4" t="n">
        <f aca="false">AM111^-'paramètres CI'!$B$19</f>
        <v>0.00015864270144813</v>
      </c>
      <c r="AO111" s="4" t="n">
        <f aca="false">SUMIFS($AN$2:$AN$1250,$I$2:$I$1250,V111)</f>
        <v>1614.86304118903</v>
      </c>
      <c r="AP111" s="5" t="n">
        <f aca="false">AN111/AO111</f>
        <v>9.82391059809757E-008</v>
      </c>
      <c r="AQ111" s="6" t="n">
        <f aca="false">AP111-O111</f>
        <v>-9.98318098597432E-005</v>
      </c>
      <c r="AR111" s="20" t="n">
        <f aca="false">VLOOKUP(I111,entreesparc!$A$13:$H$110,8,0)*AP111</f>
        <v>0.00107562663487559</v>
      </c>
      <c r="AS111" s="7" t="n">
        <f aca="false">M111*AJ111/AI111+AH111/R111</f>
        <v>6.35666606686785</v>
      </c>
      <c r="AT111" s="4" t="n">
        <f aca="false">AS111+Z111</f>
        <v>3.31430815483699</v>
      </c>
      <c r="AU111" s="4" t="n">
        <f aca="false">AT111^-'paramètres CI'!$B$19</f>
        <v>6.86842114723576E-005</v>
      </c>
      <c r="AV111" s="4" t="n">
        <f aca="false">SUMIFS($AU$2:$AU$1250,$I$2:$I$1250,V111)</f>
        <v>0.162149210642244</v>
      </c>
      <c r="AW111" s="5" t="n">
        <f aca="false">AU111/AV111</f>
        <v>0.000423586468292455</v>
      </c>
      <c r="AX111" s="7" t="n">
        <f aca="false">SUMIFS($AP$2:$AP$1250,$I$2:$I$1250,V111)</f>
        <v>1</v>
      </c>
    </row>
    <row r="112" customFormat="false" ht="15.8" hidden="false" customHeight="false" outlineLevel="0" collapsed="false">
      <c r="A112" s="0" t="s">
        <v>14</v>
      </c>
      <c r="B112" s="0" t="s">
        <v>58</v>
      </c>
      <c r="C112" s="0" t="s">
        <v>55</v>
      </c>
      <c r="D112" s="0" t="s">
        <v>43</v>
      </c>
      <c r="E112" s="0" t="str">
        <f aca="false">VLOOKUP(A112,Nomenclature!$D$1:$E$9,2,0)</f>
        <v>02</v>
      </c>
      <c r="F112" s="0" t="str">
        <f aca="false">VLOOKUP(B112,Nomenclature!$J$1:$K$97,2,0)</f>
        <v>21</v>
      </c>
      <c r="G112" s="0" t="str">
        <f aca="false">VLOOKUP(C112,Nomenclature!$M$1:$N$21,2,0)</f>
        <v>10</v>
      </c>
      <c r="H112" s="0" t="str">
        <f aca="false">VLOOKUP(D112,Nomenclature!$O$25:$P$31,2,0)</f>
        <v>02</v>
      </c>
      <c r="I112" s="1" t="str">
        <f aca="false">CONCATENATE(E112,F112)</f>
        <v>0221</v>
      </c>
      <c r="J112" s="0" t="str">
        <f aca="false">CONCATENATE(E112,F112,G112,H112)</f>
        <v>02211002</v>
      </c>
      <c r="K112" s="0" t="n">
        <v>21.5613811423655</v>
      </c>
      <c r="L112" s="0" t="n">
        <v>17</v>
      </c>
      <c r="M112" s="0" t="n">
        <v>65.9860332979509</v>
      </c>
      <c r="N112" s="0" t="n">
        <v>2.67297488372093</v>
      </c>
      <c r="O112" s="0" t="n">
        <v>0.150365060799806</v>
      </c>
      <c r="P112" s="4" t="n">
        <f aca="false">VLOOKUP(D112,'paramètres CI'!$A$1:$B$6,2,0)</f>
        <v>0.0935912806596305</v>
      </c>
      <c r="Q112" s="17" t="n">
        <f aca="false">M112*P112/N112</f>
        <v>2.31042850406709</v>
      </c>
      <c r="R112" s="9" t="n">
        <f aca="false">1/(1+0.04)*(1 - (1/(1+0.04))^L112)/(1-1/(1+0.04))</f>
        <v>12.1656688537057</v>
      </c>
      <c r="S112" s="17" t="n">
        <f aca="false">K112/R112</f>
        <v>1.77231366410222</v>
      </c>
      <c r="T112" s="17" t="n">
        <f aca="false">Q112+S112</f>
        <v>4.08274216816931</v>
      </c>
      <c r="U112" s="0" t="n">
        <f aca="false">T112 + Z112</f>
        <v>1.29060276642867</v>
      </c>
      <c r="V112" s="4" t="str">
        <f aca="false">VLOOKUP(I112,'CI ref gaz'!$I$1:$AM$97,1,0)</f>
        <v>0221</v>
      </c>
      <c r="W112" s="0" t="n">
        <f aca="false">VLOOKUP(I112,'CI ref gaz'!$I$1:$AM$97,14,0)</f>
        <v>-2</v>
      </c>
      <c r="X112" s="1" t="n">
        <f aca="false">VLOOKUP(I112,'CI ref gaz'!$I$1:$AM$97,13,0)</f>
        <v>1.14535143590686</v>
      </c>
      <c r="Y112" s="2" t="n">
        <f aca="false">VLOOKUP(I112,'CI ref gaz'!$I$1:$AM$97,7,0)</f>
        <v>0.390820693201578</v>
      </c>
      <c r="Z112" s="17" t="n">
        <f aca="false">X112*(O112/Y112)^(-1/8)-T112</f>
        <v>-2.79213940174063</v>
      </c>
      <c r="AA112" s="17" t="n">
        <f aca="false">Z112^2</f>
        <v>7.79604243875254</v>
      </c>
      <c r="AB112" s="18" t="n">
        <f aca="false">Z112/U112</f>
        <v>-2.1634382587502</v>
      </c>
      <c r="AC112" s="17" t="n">
        <f aca="false">U112^-('paramètres CI'!$B$19)</f>
        <v>0.129914990674918</v>
      </c>
      <c r="AD112" s="4" t="n">
        <f aca="false">SUMIFS($AC$2:$AC$1250,$I$2:$I$1250,V112)</f>
        <v>0.863997194453872</v>
      </c>
      <c r="AE112" s="4" t="n">
        <f aca="false">AC112/AD112</f>
        <v>0.150365060799806</v>
      </c>
      <c r="AF112" s="17" t="n">
        <f aca="false">AE112-O112</f>
        <v>0</v>
      </c>
      <c r="AG112" s="4" t="n">
        <f aca="false">VLOOKUP(I112,BesoinU!$F$1:$L$99,3,0)</f>
        <v>53.7115658984619</v>
      </c>
      <c r="AH112" s="19" t="n">
        <f aca="false">VLOOKUP(J112,bibliRdtCHauff!$G$2:$K$1398,4,0)</f>
        <v>22.6394501994838</v>
      </c>
      <c r="AI112" s="19" t="n">
        <f aca="false">VLOOKUP(J112,bibliRdtCHauff!$G$2:$K$1398,3,0)</f>
        <v>2.80410195348837</v>
      </c>
      <c r="AJ112" s="4" t="n">
        <f aca="false">VLOOKUP(D112,'paramètres CI'!$A$1:$C$6,3)</f>
        <v>0.09847</v>
      </c>
      <c r="AK112" s="4" t="n">
        <f aca="false">AJ112*AG112/AI112</f>
        <v>1.88615748704926</v>
      </c>
      <c r="AL112" s="4" t="n">
        <f aca="false">AK112+AH112/R112</f>
        <v>3.7470868343566</v>
      </c>
      <c r="AM112" s="4" t="n">
        <f aca="false">AL112+Z112</f>
        <v>0.954947432615967</v>
      </c>
      <c r="AN112" s="4" t="n">
        <f aca="false">AM112^-'paramètres CI'!$B$19</f>
        <v>1.44598662665008</v>
      </c>
      <c r="AO112" s="4" t="n">
        <f aca="false">SUMIFS($AN$2:$AN$1250,$I$2:$I$1250,V112)</f>
        <v>1614.86304118903</v>
      </c>
      <c r="AP112" s="5" t="n">
        <f aca="false">AN112/AO112</f>
        <v>0.000895423692145063</v>
      </c>
      <c r="AQ112" s="6" t="n">
        <f aca="false">AP112-O112</f>
        <v>-0.149469637107661</v>
      </c>
      <c r="AR112" s="20" t="n">
        <f aca="false">VLOOKUP(I112,entreesparc!$A$13:$H$110,8,0)*AP112</f>
        <v>9.80405474125939</v>
      </c>
      <c r="AS112" s="7" t="n">
        <f aca="false">M112*AJ112/AI112+AH112/R112</f>
        <v>4.17812209087574</v>
      </c>
      <c r="AT112" s="4" t="n">
        <f aca="false">AS112+Z112</f>
        <v>1.38598268913511</v>
      </c>
      <c r="AU112" s="4" t="n">
        <f aca="false">AT112^-'paramètres CI'!$B$19</f>
        <v>0.073440825878884</v>
      </c>
      <c r="AV112" s="4" t="n">
        <f aca="false">SUMIFS($AU$2:$AU$1250,$I$2:$I$1250,V112)</f>
        <v>0.162149210642244</v>
      </c>
      <c r="AW112" s="5" t="n">
        <f aca="false">AU112/AV112</f>
        <v>0.452921266702428</v>
      </c>
      <c r="AX112" s="7" t="n">
        <f aca="false">SUMIFS($AP$2:$AP$1250,$I$2:$I$1250,V112)</f>
        <v>1</v>
      </c>
    </row>
    <row r="113" customFormat="false" ht="15.8" hidden="false" customHeight="false" outlineLevel="0" collapsed="false">
      <c r="A113" s="0" t="s">
        <v>14</v>
      </c>
      <c r="B113" s="0" t="s">
        <v>58</v>
      </c>
      <c r="C113" s="0" t="s">
        <v>56</v>
      </c>
      <c r="D113" s="0" t="s">
        <v>43</v>
      </c>
      <c r="E113" s="0" t="str">
        <f aca="false">VLOOKUP(A113,Nomenclature!$D$1:$E$9,2,0)</f>
        <v>02</v>
      </c>
      <c r="F113" s="0" t="str">
        <f aca="false">VLOOKUP(B113,Nomenclature!$J$1:$K$97,2,0)</f>
        <v>21</v>
      </c>
      <c r="G113" s="0" t="str">
        <f aca="false">VLOOKUP(C113,Nomenclature!$M$1:$N$21,2,0)</f>
        <v>30</v>
      </c>
      <c r="H113" s="0" t="str">
        <f aca="false">VLOOKUP(D113,Nomenclature!$O$25:$P$31,2,0)</f>
        <v>02</v>
      </c>
      <c r="I113" s="1" t="str">
        <f aca="false">CONCATENATE(E113,F113)</f>
        <v>0221</v>
      </c>
      <c r="J113" s="0" t="str">
        <f aca="false">CONCATENATE(E113,F113,G113,H113)</f>
        <v>02213002</v>
      </c>
      <c r="K113" s="0" t="n">
        <v>26.9517264279569</v>
      </c>
      <c r="L113" s="0" t="n">
        <v>17</v>
      </c>
      <c r="M113" s="0" t="n">
        <v>65.9860332979509</v>
      </c>
      <c r="N113" s="0" t="n">
        <v>3.32861023255814</v>
      </c>
      <c r="O113" s="0" t="n">
        <v>9.99300489657242E-005</v>
      </c>
      <c r="P113" s="4" t="n">
        <f aca="false">VLOOKUP(D113,'paramètres CI'!$A$1:$B$6,2,0)</f>
        <v>0.0935912806596305</v>
      </c>
      <c r="Q113" s="17" t="n">
        <f aca="false">M113*P113/N113</f>
        <v>1.85534410175084</v>
      </c>
      <c r="R113" s="9" t="n">
        <f aca="false">1/(1+0.04)*(1 - (1/(1+0.04))^L113)/(1-1/(1+0.04))</f>
        <v>12.1656688537057</v>
      </c>
      <c r="S113" s="17" t="n">
        <f aca="false">K113/R113</f>
        <v>2.21539208012778</v>
      </c>
      <c r="T113" s="17" t="n">
        <f aca="false">Q113+S113</f>
        <v>4.07073618187862</v>
      </c>
      <c r="U113" s="0" t="n">
        <f aca="false">T113 + Z113</f>
        <v>3.22087555972966</v>
      </c>
      <c r="V113" s="4" t="str">
        <f aca="false">VLOOKUP(I113,'CI ref gaz'!$I$1:$AM$97,1,0)</f>
        <v>0221</v>
      </c>
      <c r="W113" s="0" t="n">
        <f aca="false">VLOOKUP(I113,'CI ref gaz'!$I$1:$AM$97,14,0)</f>
        <v>-2</v>
      </c>
      <c r="X113" s="1" t="n">
        <f aca="false">VLOOKUP(I113,'CI ref gaz'!$I$1:$AM$97,13,0)</f>
        <v>1.14535143590686</v>
      </c>
      <c r="Y113" s="2" t="n">
        <f aca="false">VLOOKUP(I113,'CI ref gaz'!$I$1:$AM$97,7,0)</f>
        <v>0.390820693201578</v>
      </c>
      <c r="Z113" s="17" t="n">
        <f aca="false">X113*(O113/Y113)^(-1/8)-T113</f>
        <v>-0.849860622148962</v>
      </c>
      <c r="AA113" s="17" t="n">
        <f aca="false">Z113^2</f>
        <v>0.72226307707942</v>
      </c>
      <c r="AB113" s="18" t="n">
        <f aca="false">Z113/U113</f>
        <v>-0.263860123245585</v>
      </c>
      <c r="AC113" s="17" t="n">
        <f aca="false">U113^-('paramètres CI'!$B$19)</f>
        <v>8.63392819480236E-005</v>
      </c>
      <c r="AD113" s="4" t="n">
        <f aca="false">SUMIFS($AC$2:$AC$1250,$I$2:$I$1250,V113)</f>
        <v>0.863997194453872</v>
      </c>
      <c r="AE113" s="4" t="n">
        <f aca="false">AC113/AD113</f>
        <v>9.99300489657241E-005</v>
      </c>
      <c r="AF113" s="17" t="n">
        <f aca="false">AE113-O113</f>
        <v>0</v>
      </c>
      <c r="AG113" s="4" t="n">
        <f aca="false">VLOOKUP(I113,BesoinU!$F$1:$L$99,3,0)</f>
        <v>53.7115658984619</v>
      </c>
      <c r="AH113" s="19" t="n">
        <f aca="false">VLOOKUP(J113,bibliRdtCHauff!$G$2:$K$1398,4,0)</f>
        <v>26.9517264279569</v>
      </c>
      <c r="AI113" s="19" t="n">
        <f aca="false">VLOOKUP(J113,bibliRdtCHauff!$G$2:$K$1398,3,0)</f>
        <v>3.32861023255814</v>
      </c>
      <c r="AJ113" s="4" t="n">
        <f aca="false">VLOOKUP(D113,'paramètres CI'!$A$1:$C$6,3)</f>
        <v>0.09847</v>
      </c>
      <c r="AK113" s="4" t="n">
        <f aca="false">AJ113*AG113/AI113</f>
        <v>1.58894479212028</v>
      </c>
      <c r="AL113" s="4" t="n">
        <f aca="false">AK113+AH113/R113</f>
        <v>3.80433687224807</v>
      </c>
      <c r="AM113" s="4" t="n">
        <f aca="false">AL113+Z113</f>
        <v>2.95447625009911</v>
      </c>
      <c r="AN113" s="4" t="n">
        <f aca="false">AM113^-'paramètres CI'!$B$19</f>
        <v>0.000172248708528351</v>
      </c>
      <c r="AO113" s="4" t="n">
        <f aca="false">SUMIFS($AN$2:$AN$1250,$I$2:$I$1250,V113)</f>
        <v>1614.86304118903</v>
      </c>
      <c r="AP113" s="5" t="n">
        <f aca="false">AN113/AO113</f>
        <v>1.06664592683677E-007</v>
      </c>
      <c r="AQ113" s="6" t="n">
        <f aca="false">AP113-O113</f>
        <v>-9.98233843730405E-005</v>
      </c>
      <c r="AR113" s="20" t="n">
        <f aca="false">VLOOKUP(I113,entreesparc!$A$13:$H$110,8,0)*AP113</f>
        <v>0.00116787786027834</v>
      </c>
      <c r="AS113" s="7" t="n">
        <f aca="false">M113*AJ113/AI113+AH113/R113</f>
        <v>4.16745142167935</v>
      </c>
      <c r="AT113" s="4" t="n">
        <f aca="false">AS113+Z113</f>
        <v>3.31759079953038</v>
      </c>
      <c r="AU113" s="4" t="n">
        <f aca="false">AT113^-'paramètres CI'!$B$19</f>
        <v>6.81424048397384E-005</v>
      </c>
      <c r="AV113" s="4" t="n">
        <f aca="false">SUMIFS($AU$2:$AU$1250,$I$2:$I$1250,V113)</f>
        <v>0.162149210642244</v>
      </c>
      <c r="AW113" s="5" t="n">
        <f aca="false">AU113/AV113</f>
        <v>0.000420245060520729</v>
      </c>
      <c r="AX113" s="7" t="n">
        <f aca="false">SUMIFS($AP$2:$AP$1250,$I$2:$I$1250,V113)</f>
        <v>1</v>
      </c>
    </row>
    <row r="114" customFormat="false" ht="15.8" hidden="false" customHeight="false" outlineLevel="0" collapsed="false">
      <c r="A114" s="0" t="s">
        <v>14</v>
      </c>
      <c r="B114" s="0" t="s">
        <v>59</v>
      </c>
      <c r="C114" s="0" t="s">
        <v>32</v>
      </c>
      <c r="D114" s="0" t="s">
        <v>33</v>
      </c>
      <c r="E114" s="0" t="str">
        <f aca="false">VLOOKUP(A114,Nomenclature!$D$1:$E$9,2,0)</f>
        <v>02</v>
      </c>
      <c r="F114" s="0" t="str">
        <f aca="false">VLOOKUP(B114,Nomenclature!$J$1:$K$97,2,0)</f>
        <v>22</v>
      </c>
      <c r="G114" s="0" t="str">
        <f aca="false">VLOOKUP(C114,Nomenclature!$M$1:$N$21,2,0)</f>
        <v>01</v>
      </c>
      <c r="H114" s="0" t="str">
        <f aca="false">VLOOKUP(D114,Nomenclature!$O$25:$P$31,2,0)</f>
        <v>01</v>
      </c>
      <c r="I114" s="1" t="str">
        <f aca="false">CONCATENATE(E114,F114)</f>
        <v>0222</v>
      </c>
      <c r="J114" s="0" t="str">
        <f aca="false">CONCATENATE(E114,F114,G114,H114)</f>
        <v>02220101</v>
      </c>
      <c r="K114" s="0" t="n">
        <v>23.272298215883</v>
      </c>
      <c r="L114" s="0" t="n">
        <v>25</v>
      </c>
      <c r="M114" s="0" t="n">
        <v>122.035445951757</v>
      </c>
      <c r="N114" s="0" t="n">
        <v>0.681399259318716</v>
      </c>
      <c r="O114" s="0" t="n">
        <v>0.0221053095589249</v>
      </c>
      <c r="P114" s="4" t="n">
        <f aca="false">VLOOKUP(D114,'paramètres CI'!$A$1:$B$6,2,0)</f>
        <v>0.033584731604575</v>
      </c>
      <c r="Q114" s="17" t="n">
        <f aca="false">M114*P114/N114</f>
        <v>6.01486961202777</v>
      </c>
      <c r="R114" s="9" t="n">
        <f aca="false">1/(1+0.04)*(1 - (1/(1+0.04))^L114)/(1-1/(1+0.04))</f>
        <v>15.6220799436509</v>
      </c>
      <c r="S114" s="17" t="n">
        <f aca="false">K114/R114</f>
        <v>1.48970548735038</v>
      </c>
      <c r="T114" s="17" t="n">
        <f aca="false">Q114+S114</f>
        <v>7.50457509937815</v>
      </c>
      <c r="U114" s="0" t="n">
        <f aca="false">T114 + Z114</f>
        <v>3.09572102923342</v>
      </c>
      <c r="V114" s="4" t="str">
        <f aca="false">VLOOKUP(I114,'CI ref gaz'!$I$1:$AM$97,1,0)</f>
        <v>0222</v>
      </c>
      <c r="W114" s="0" t="n">
        <f aca="false">VLOOKUP(I114,'CI ref gaz'!$I$1:$AM$97,14,0)</f>
        <v>-2</v>
      </c>
      <c r="X114" s="1" t="n">
        <f aca="false">VLOOKUP(I114,'CI ref gaz'!$I$1:$AM$97,13,0)</f>
        <v>2.18375167138314</v>
      </c>
      <c r="Y114" s="2" t="n">
        <f aca="false">VLOOKUP(I114,'CI ref gaz'!$I$1:$AM$97,7,0)</f>
        <v>0.360549698499923</v>
      </c>
      <c r="Z114" s="17" t="n">
        <f aca="false">X114*(O114/Y114)^(-1/8)-T114</f>
        <v>-4.40885407014473</v>
      </c>
      <c r="AA114" s="17" t="n">
        <f aca="false">Z114^2</f>
        <v>19.4379942118317</v>
      </c>
      <c r="AB114" s="18" t="n">
        <f aca="false">Z114/U114</f>
        <v>-1.42417680033542</v>
      </c>
      <c r="AC114" s="17" t="n">
        <f aca="false">U114^-('paramètres CI'!$B$19)</f>
        <v>0.00011855106539063</v>
      </c>
      <c r="AD114" s="4" t="n">
        <f aca="false">SUMIFS($AC$2:$AC$1250,$I$2:$I$1250,V114)</f>
        <v>0.00536301312924912</v>
      </c>
      <c r="AE114" s="4" t="n">
        <f aca="false">AC114/AD114</f>
        <v>0.0221053095589249</v>
      </c>
      <c r="AF114" s="17" t="n">
        <f aca="false">AE114-O114</f>
        <v>0</v>
      </c>
      <c r="AG114" s="4" t="n">
        <f aca="false">VLOOKUP(I114,BesoinU!$F$1:$L$99,3,0)</f>
        <v>64.0303084392862</v>
      </c>
      <c r="AH114" s="19" t="n">
        <f aca="false">VLOOKUP(J114,bibliRdtCHauff!$G$2:$K$1398,4,0)</f>
        <v>24.4359131266772</v>
      </c>
      <c r="AI114" s="19" t="n">
        <f aca="false">VLOOKUP(J114,bibliRdtCHauff!$G$2:$K$1398,3,0)</f>
        <v>0.708655229691465</v>
      </c>
      <c r="AJ114" s="4" t="n">
        <f aca="false">VLOOKUP(D114,'paramètres CI'!$A$1:$C$6,3)</f>
        <v>0.0509473684210526</v>
      </c>
      <c r="AK114" s="4" t="n">
        <f aca="false">AJ114*AG114/AI114</f>
        <v>4.60333259036307</v>
      </c>
      <c r="AL114" s="4" t="n">
        <f aca="false">AK114+AH114/R114</f>
        <v>6.16752335208097</v>
      </c>
      <c r="AM114" s="4" t="n">
        <f aca="false">AL114+Z114</f>
        <v>1.75866928193624</v>
      </c>
      <c r="AN114" s="4" t="n">
        <f aca="false">AM114^-'paramètres CI'!$B$19</f>
        <v>0.0109276449557617</v>
      </c>
      <c r="AO114" s="4" t="n">
        <f aca="false">SUMIFS($AN$2:$AN$1250,$I$2:$I$1250,V114)</f>
        <v>6431351.16898165</v>
      </c>
      <c r="AP114" s="5" t="n">
        <f aca="false">AN114/AO114</f>
        <v>1.69912117510635E-009</v>
      </c>
      <c r="AQ114" s="6" t="n">
        <f aca="false">AP114-O114</f>
        <v>-0.0221053078598037</v>
      </c>
      <c r="AR114" s="20" t="n">
        <f aca="false">VLOOKUP(I114,entreesparc!$A$13:$H$110,8,0)*AP114</f>
        <v>5.19748927289398E-005</v>
      </c>
      <c r="AS114" s="7" t="n">
        <f aca="false">M114*AJ114/AI114+AH114/R114</f>
        <v>10.3376881760227</v>
      </c>
      <c r="AT114" s="4" t="n">
        <f aca="false">AS114+Z114</f>
        <v>5.92883410587793</v>
      </c>
      <c r="AU114" s="4" t="n">
        <f aca="false">AT114^-'paramètres CI'!$B$19</f>
        <v>6.55006502602561E-007</v>
      </c>
      <c r="AV114" s="4" t="n">
        <f aca="false">SUMIFS($AU$2:$AU$1250,$I$2:$I$1250,V114)</f>
        <v>0.00138892569683683</v>
      </c>
      <c r="AW114" s="5" t="n">
        <f aca="false">AU114/AV114</f>
        <v>0.000471592183868647</v>
      </c>
      <c r="AX114" s="7" t="n">
        <f aca="false">SUMIFS($AP$2:$AP$1250,$I$2:$I$1250,V114)</f>
        <v>1</v>
      </c>
    </row>
    <row r="115" customFormat="false" ht="15.8" hidden="false" customHeight="false" outlineLevel="0" collapsed="false">
      <c r="A115" s="0" t="s">
        <v>14</v>
      </c>
      <c r="B115" s="0" t="s">
        <v>59</v>
      </c>
      <c r="C115" s="0" t="s">
        <v>32</v>
      </c>
      <c r="D115" s="0" t="s">
        <v>34</v>
      </c>
      <c r="E115" s="0" t="str">
        <f aca="false">VLOOKUP(A115,Nomenclature!$D$1:$E$9,2,0)</f>
        <v>02</v>
      </c>
      <c r="F115" s="0" t="str">
        <f aca="false">VLOOKUP(B115,Nomenclature!$J$1:$K$97,2,0)</f>
        <v>22</v>
      </c>
      <c r="G115" s="0" t="str">
        <f aca="false">VLOOKUP(C115,Nomenclature!$M$1:$N$21,2,0)</f>
        <v>01</v>
      </c>
      <c r="H115" s="0" t="str">
        <f aca="false">VLOOKUP(D115,Nomenclature!$O$25:$P$31,2,0)</f>
        <v>06</v>
      </c>
      <c r="I115" s="1" t="str">
        <f aca="false">CONCATENATE(E115,F115)</f>
        <v>0222</v>
      </c>
      <c r="J115" s="0" t="str">
        <f aca="false">CONCATENATE(E115,F115,G115,H115)</f>
        <v>02220106</v>
      </c>
      <c r="K115" s="0" t="n">
        <v>23.3830061065129</v>
      </c>
      <c r="L115" s="0" t="n">
        <v>25</v>
      </c>
      <c r="M115" s="0" t="n">
        <v>132.684491326781</v>
      </c>
      <c r="N115" s="0" t="n">
        <v>0.657553506435935</v>
      </c>
      <c r="O115" s="0" t="n">
        <v>0.0461717006138075</v>
      </c>
      <c r="P115" s="4" t="n">
        <f aca="false">VLOOKUP(D115,'paramètres CI'!$A$1:$B$6,2,0)</f>
        <v>0.0424847883250769</v>
      </c>
      <c r="Q115" s="17" t="n">
        <f aca="false">M115*P115/N115</f>
        <v>8.57279669694532</v>
      </c>
      <c r="R115" s="9" t="n">
        <f aca="false">1/(1+0.04)*(1 - (1/(1+0.04))^L115)/(1-1/(1+0.04))</f>
        <v>15.6220799436509</v>
      </c>
      <c r="S115" s="17" t="n">
        <f aca="false">K115/R115</f>
        <v>1.49679211672555</v>
      </c>
      <c r="T115" s="17" t="n">
        <f aca="false">Q115+S115</f>
        <v>10.0695888136709</v>
      </c>
      <c r="U115" s="0" t="n">
        <f aca="false">T115 + Z115</f>
        <v>2.82342924370223</v>
      </c>
      <c r="V115" s="4" t="str">
        <f aca="false">VLOOKUP(I115,'CI ref gaz'!$I$1:$AM$97,1,0)</f>
        <v>0222</v>
      </c>
      <c r="W115" s="0" t="n">
        <f aca="false">VLOOKUP(I115,'CI ref gaz'!$I$1:$AM$97,14,0)</f>
        <v>-2</v>
      </c>
      <c r="X115" s="1" t="n">
        <f aca="false">VLOOKUP(I115,'CI ref gaz'!$I$1:$AM$97,13,0)</f>
        <v>2.18375167138314</v>
      </c>
      <c r="Y115" s="2" t="n">
        <f aca="false">VLOOKUP(I115,'CI ref gaz'!$I$1:$AM$97,7,0)</f>
        <v>0.360549698499923</v>
      </c>
      <c r="Z115" s="17" t="n">
        <f aca="false">X115*(O115/Y115)^(-1/8)-T115</f>
        <v>-7.24615956996865</v>
      </c>
      <c r="AA115" s="17" t="n">
        <f aca="false">Z115^2</f>
        <v>52.5068285134482</v>
      </c>
      <c r="AB115" s="18" t="n">
        <f aca="false">Z115/U115</f>
        <v>-2.56643922851316</v>
      </c>
      <c r="AC115" s="17" t="n">
        <f aca="false">U115^-('paramètres CI'!$B$19)</f>
        <v>0.000247619436591609</v>
      </c>
      <c r="AD115" s="4" t="n">
        <f aca="false">SUMIFS($AC$2:$AC$1250,$I$2:$I$1250,V115)</f>
        <v>0.00536301312924912</v>
      </c>
      <c r="AE115" s="4" t="n">
        <f aca="false">AC115/AD115</f>
        <v>0.0461717006138075</v>
      </c>
      <c r="AF115" s="17" t="n">
        <f aca="false">AE115-O115</f>
        <v>0</v>
      </c>
      <c r="AG115" s="4" t="n">
        <f aca="false">VLOOKUP(I115,BesoinU!$F$1:$L$99,3,0)</f>
        <v>64.0303084392862</v>
      </c>
      <c r="AH115" s="19" t="n">
        <f aca="false">VLOOKUP(J115,bibliRdtCHauff!$G$2:$K$1398,4,0)</f>
        <v>24.5521564118385</v>
      </c>
      <c r="AI115" s="19" t="n">
        <f aca="false">VLOOKUP(J115,bibliRdtCHauff!$G$2:$K$1398,3,0)</f>
        <v>0.683855646693372</v>
      </c>
      <c r="AJ115" s="4" t="n">
        <f aca="false">VLOOKUP(D115,'paramètres CI'!$A$1:$C$6,3)</f>
        <v>0.0591</v>
      </c>
      <c r="AK115" s="4" t="n">
        <f aca="false">AJ115*AG115/AI115</f>
        <v>5.53361114594784</v>
      </c>
      <c r="AL115" s="4" t="n">
        <f aca="false">AK115+AH115/R115</f>
        <v>7.10524286850966</v>
      </c>
      <c r="AM115" s="4" t="n">
        <f aca="false">AL115+Z115</f>
        <v>-0.140916701458982</v>
      </c>
      <c r="AN115" s="4" t="n">
        <f aca="false">AM115^-'paramètres CI'!$B$19</f>
        <v>6431321.93527599</v>
      </c>
      <c r="AO115" s="4" t="n">
        <f aca="false">SUMIFS($AN$2:$AN$1250,$I$2:$I$1250,V115)</f>
        <v>6431351.16898165</v>
      </c>
      <c r="AP115" s="5" t="n">
        <f aca="false">AN115/AO115</f>
        <v>0.999995454500169</v>
      </c>
      <c r="AQ115" s="6" t="n">
        <f aca="false">AP115-O115</f>
        <v>0.953823753886361</v>
      </c>
      <c r="AR115" s="20" t="n">
        <f aca="false">VLOOKUP(I115,entreesparc!$A$13:$H$110,8,0)*AP115</f>
        <v>30589.1405736972</v>
      </c>
      <c r="AS115" s="7" t="n">
        <f aca="false">M115*AJ115/AI115+AH115/R115</f>
        <v>13.0384573243234</v>
      </c>
      <c r="AT115" s="4" t="n">
        <f aca="false">AS115+Z115</f>
        <v>5.79229775435472</v>
      </c>
      <c r="AU115" s="4" t="n">
        <f aca="false">AT115^-'paramètres CI'!$B$19</f>
        <v>7.892107093434E-007</v>
      </c>
      <c r="AV115" s="4" t="n">
        <f aca="false">SUMIFS($AU$2:$AU$1250,$I$2:$I$1250,V115)</f>
        <v>0.00138892569683683</v>
      </c>
      <c r="AW115" s="5" t="n">
        <f aca="false">AU115/AV115</f>
        <v>0.000568216652007207</v>
      </c>
      <c r="AX115" s="7" t="n">
        <f aca="false">SUMIFS($AP$2:$AP$1250,$I$2:$I$1250,V115)</f>
        <v>1</v>
      </c>
    </row>
    <row r="116" customFormat="false" ht="15.8" hidden="false" customHeight="false" outlineLevel="0" collapsed="false">
      <c r="A116" s="0" t="s">
        <v>14</v>
      </c>
      <c r="B116" s="0" t="s">
        <v>59</v>
      </c>
      <c r="C116" s="0" t="s">
        <v>35</v>
      </c>
      <c r="D116" s="0" t="s">
        <v>33</v>
      </c>
      <c r="E116" s="0" t="str">
        <f aca="false">VLOOKUP(A116,Nomenclature!$D$1:$E$9,2,0)</f>
        <v>02</v>
      </c>
      <c r="F116" s="0" t="str">
        <f aca="false">VLOOKUP(B116,Nomenclature!$J$1:$K$97,2,0)</f>
        <v>22</v>
      </c>
      <c r="G116" s="0" t="str">
        <f aca="false">VLOOKUP(C116,Nomenclature!$M$1:$N$21,2,0)</f>
        <v>21</v>
      </c>
      <c r="H116" s="0" t="str">
        <f aca="false">VLOOKUP(D116,Nomenclature!$O$25:$P$31,2,0)</f>
        <v>01</v>
      </c>
      <c r="I116" s="1" t="str">
        <f aca="false">CONCATENATE(E116,F116)</f>
        <v>0222</v>
      </c>
      <c r="J116" s="0" t="str">
        <f aca="false">CONCATENATE(E116,F116,G116,H116)</f>
        <v>02222101</v>
      </c>
      <c r="K116" s="0" t="n">
        <v>29.0903727698538</v>
      </c>
      <c r="L116" s="0" t="n">
        <v>25</v>
      </c>
      <c r="M116" s="0" t="n">
        <v>122.035445951757</v>
      </c>
      <c r="N116" s="0" t="n">
        <v>0.817679111182459</v>
      </c>
      <c r="O116" s="0" t="n">
        <v>9.99300489657242E-005</v>
      </c>
      <c r="P116" s="4" t="n">
        <f aca="false">VLOOKUP(D116,'paramètres CI'!$A$1:$B$6,2,0)</f>
        <v>0.033584731604575</v>
      </c>
      <c r="Q116" s="17" t="n">
        <f aca="false">M116*P116/N116</f>
        <v>5.01239134335648</v>
      </c>
      <c r="R116" s="9" t="n">
        <f aca="false">1/(1+0.04)*(1 - (1/(1+0.04))^L116)/(1-1/(1+0.04))</f>
        <v>15.6220799436509</v>
      </c>
      <c r="S116" s="17" t="n">
        <f aca="false">K116/R116</f>
        <v>1.86213185918798</v>
      </c>
      <c r="T116" s="17" t="n">
        <f aca="false">Q116+S116</f>
        <v>6.87452320254446</v>
      </c>
      <c r="U116" s="0" t="n">
        <f aca="false">T116 + Z116</f>
        <v>6.07941624932678</v>
      </c>
      <c r="V116" s="4" t="str">
        <f aca="false">VLOOKUP(I116,'CI ref gaz'!$I$1:$AM$97,1,0)</f>
        <v>0222</v>
      </c>
      <c r="W116" s="0" t="n">
        <f aca="false">VLOOKUP(I116,'CI ref gaz'!$I$1:$AM$97,14,0)</f>
        <v>-2</v>
      </c>
      <c r="X116" s="1" t="n">
        <f aca="false">VLOOKUP(I116,'CI ref gaz'!$I$1:$AM$97,13,0)</f>
        <v>2.18375167138314</v>
      </c>
      <c r="Y116" s="2" t="n">
        <f aca="false">VLOOKUP(I116,'CI ref gaz'!$I$1:$AM$97,7,0)</f>
        <v>0.360549698499923</v>
      </c>
      <c r="Z116" s="17" t="n">
        <f aca="false">X116*(O116/Y116)^(-1/8)-T116</f>
        <v>-0.795106953217676</v>
      </c>
      <c r="AA116" s="17" t="n">
        <f aca="false">Z116^2</f>
        <v>0.632195067055096</v>
      </c>
      <c r="AB116" s="18" t="n">
        <f aca="false">Z116/U116</f>
        <v>-0.130786726983158</v>
      </c>
      <c r="AC116" s="17" t="n">
        <f aca="false">U116^-('paramètres CI'!$B$19)</f>
        <v>5.35926164609686E-007</v>
      </c>
      <c r="AD116" s="4" t="n">
        <f aca="false">SUMIFS($AC$2:$AC$1250,$I$2:$I$1250,V116)</f>
        <v>0.00536301312924912</v>
      </c>
      <c r="AE116" s="4" t="n">
        <f aca="false">AC116/AD116</f>
        <v>9.99300489657242E-005</v>
      </c>
      <c r="AF116" s="17" t="n">
        <f aca="false">AE116-O116</f>
        <v>0</v>
      </c>
      <c r="AG116" s="4" t="n">
        <f aca="false">VLOOKUP(I116,BesoinU!$F$1:$L$99,3,0)</f>
        <v>64.0303084392862</v>
      </c>
      <c r="AH116" s="19" t="n">
        <f aca="false">VLOOKUP(J116,bibliRdtCHauff!$G$2:$K$1398,4,0)</f>
        <v>29.0903727698538</v>
      </c>
      <c r="AI116" s="19" t="n">
        <f aca="false">VLOOKUP(J116,bibliRdtCHauff!$G$2:$K$1398,3,0)</f>
        <v>0.817679111182459</v>
      </c>
      <c r="AJ116" s="4" t="n">
        <f aca="false">VLOOKUP(D116,'paramètres CI'!$A$1:$C$6,3)</f>
        <v>0.0509473684210526</v>
      </c>
      <c r="AK116" s="4" t="n">
        <f aca="false">AJ116*AG116/AI116</f>
        <v>3.989554911648</v>
      </c>
      <c r="AL116" s="4" t="n">
        <f aca="false">AK116+AH116/R116</f>
        <v>5.85168677083597</v>
      </c>
      <c r="AM116" s="4" t="n">
        <f aca="false">AL116+Z116</f>
        <v>5.05657981761829</v>
      </c>
      <c r="AN116" s="4" t="n">
        <f aca="false">AM116^-'paramètres CI'!$B$19</f>
        <v>2.33961859587431E-006</v>
      </c>
      <c r="AO116" s="4" t="n">
        <f aca="false">SUMIFS($AN$2:$AN$1250,$I$2:$I$1250,V116)</f>
        <v>6431351.16898165</v>
      </c>
      <c r="AP116" s="5" t="n">
        <f aca="false">AN116/AO116</f>
        <v>3.63783369062207E-013</v>
      </c>
      <c r="AQ116" s="6" t="n">
        <f aca="false">AP116-O116</f>
        <v>-9.99300486019408E-005</v>
      </c>
      <c r="AR116" s="20" t="n">
        <f aca="false">VLOOKUP(I116,entreesparc!$A$13:$H$110,8,0)*AP116</f>
        <v>1.11278711963537E-008</v>
      </c>
      <c r="AS116" s="7" t="n">
        <f aca="false">M116*AJ116/AI116+AH116/R116</f>
        <v>9.46582961825211</v>
      </c>
      <c r="AT116" s="4" t="n">
        <f aca="false">AS116+Z116</f>
        <v>8.67072266503443</v>
      </c>
      <c r="AU116" s="4" t="n">
        <f aca="false">AT116^-'paramètres CI'!$B$19</f>
        <v>3.13009584802094E-008</v>
      </c>
      <c r="AV116" s="4" t="n">
        <f aca="false">SUMIFS($AU$2:$AU$1250,$I$2:$I$1250,V116)</f>
        <v>0.00138892569683683</v>
      </c>
      <c r="AW116" s="5" t="n">
        <f aca="false">AU116/AV116</f>
        <v>2.25360928604712E-005</v>
      </c>
      <c r="AX116" s="7" t="n">
        <f aca="false">SUMIFS($AP$2:$AP$1250,$I$2:$I$1250,V116)</f>
        <v>1</v>
      </c>
    </row>
    <row r="117" customFormat="false" ht="15.8" hidden="false" customHeight="false" outlineLevel="0" collapsed="false">
      <c r="A117" s="0" t="s">
        <v>14</v>
      </c>
      <c r="B117" s="0" t="s">
        <v>59</v>
      </c>
      <c r="C117" s="0" t="s">
        <v>35</v>
      </c>
      <c r="D117" s="0" t="s">
        <v>34</v>
      </c>
      <c r="E117" s="0" t="str">
        <f aca="false">VLOOKUP(A117,Nomenclature!$D$1:$E$9,2,0)</f>
        <v>02</v>
      </c>
      <c r="F117" s="0" t="str">
        <f aca="false">VLOOKUP(B117,Nomenclature!$J$1:$K$97,2,0)</f>
        <v>22</v>
      </c>
      <c r="G117" s="0" t="str">
        <f aca="false">VLOOKUP(C117,Nomenclature!$M$1:$N$21,2,0)</f>
        <v>21</v>
      </c>
      <c r="H117" s="0" t="str">
        <f aca="false">VLOOKUP(D117,Nomenclature!$O$25:$P$31,2,0)</f>
        <v>06</v>
      </c>
      <c r="I117" s="1" t="str">
        <f aca="false">CONCATENATE(E117,F117)</f>
        <v>0222</v>
      </c>
      <c r="J117" s="0" t="str">
        <f aca="false">CONCATENATE(E117,F117,G117,H117)</f>
        <v>02222106</v>
      </c>
      <c r="K117" s="0" t="n">
        <v>29.2287576331411</v>
      </c>
      <c r="L117" s="0" t="n">
        <v>25</v>
      </c>
      <c r="M117" s="0" t="n">
        <v>132.684491326781</v>
      </c>
      <c r="N117" s="0" t="n">
        <v>0.789064207723122</v>
      </c>
      <c r="O117" s="0" t="n">
        <v>9.99300489657242E-005</v>
      </c>
      <c r="P117" s="4" t="n">
        <f aca="false">VLOOKUP(D117,'paramètres CI'!$A$1:$B$6,2,0)</f>
        <v>0.0424847883250769</v>
      </c>
      <c r="Q117" s="17" t="n">
        <f aca="false">M117*P117/N117</f>
        <v>7.14399724745444</v>
      </c>
      <c r="R117" s="9" t="n">
        <f aca="false">1/(1+0.04)*(1 - (1/(1+0.04))^L117)/(1-1/(1+0.04))</f>
        <v>15.6220799436509</v>
      </c>
      <c r="S117" s="17" t="n">
        <f aca="false">K117/R117</f>
        <v>1.87099014590693</v>
      </c>
      <c r="T117" s="17" t="n">
        <f aca="false">Q117+S117</f>
        <v>9.01498739336137</v>
      </c>
      <c r="U117" s="0" t="n">
        <f aca="false">T117 + Z117</f>
        <v>6.07941624932678</v>
      </c>
      <c r="V117" s="4" t="str">
        <f aca="false">VLOOKUP(I117,'CI ref gaz'!$I$1:$AM$97,1,0)</f>
        <v>0222</v>
      </c>
      <c r="W117" s="0" t="n">
        <f aca="false">VLOOKUP(I117,'CI ref gaz'!$I$1:$AM$97,14,0)</f>
        <v>-2</v>
      </c>
      <c r="X117" s="1" t="n">
        <f aca="false">VLOOKUP(I117,'CI ref gaz'!$I$1:$AM$97,13,0)</f>
        <v>2.18375167138314</v>
      </c>
      <c r="Y117" s="2" t="n">
        <f aca="false">VLOOKUP(I117,'CI ref gaz'!$I$1:$AM$97,7,0)</f>
        <v>0.360549698499923</v>
      </c>
      <c r="Z117" s="17" t="n">
        <f aca="false">X117*(O117/Y117)^(-1/8)-T117</f>
        <v>-2.93557114403459</v>
      </c>
      <c r="AA117" s="17" t="n">
        <f aca="false">Z117^2</f>
        <v>8.61757794168853</v>
      </c>
      <c r="AB117" s="18" t="n">
        <f aca="false">Z117/U117</f>
        <v>-0.482870562508311</v>
      </c>
      <c r="AC117" s="17" t="n">
        <f aca="false">U117^-('paramètres CI'!$B$19)</f>
        <v>5.35926164609686E-007</v>
      </c>
      <c r="AD117" s="4" t="n">
        <f aca="false">SUMIFS($AC$2:$AC$1250,$I$2:$I$1250,V117)</f>
        <v>0.00536301312924912</v>
      </c>
      <c r="AE117" s="4" t="n">
        <f aca="false">AC117/AD117</f>
        <v>9.99300489657242E-005</v>
      </c>
      <c r="AF117" s="17" t="n">
        <f aca="false">AE117-O117</f>
        <v>0</v>
      </c>
      <c r="AG117" s="4" t="n">
        <f aca="false">VLOOKUP(I117,BesoinU!$F$1:$L$99,3,0)</f>
        <v>64.0303084392862</v>
      </c>
      <c r="AH117" s="19" t="n">
        <f aca="false">VLOOKUP(J117,bibliRdtCHauff!$G$2:$K$1398,4,0)</f>
        <v>29.2287576331411</v>
      </c>
      <c r="AI117" s="19" t="n">
        <f aca="false">VLOOKUP(J117,bibliRdtCHauff!$G$2:$K$1398,3,0)</f>
        <v>0.789064207723122</v>
      </c>
      <c r="AJ117" s="4" t="n">
        <f aca="false">VLOOKUP(D117,'paramètres CI'!$A$1:$C$6,3)</f>
        <v>0.0591</v>
      </c>
      <c r="AK117" s="4" t="n">
        <f aca="false">AJ117*AG117/AI117</f>
        <v>4.79579632648813</v>
      </c>
      <c r="AL117" s="4" t="n">
        <f aca="false">AK117+AH117/R117</f>
        <v>6.66678647239506</v>
      </c>
      <c r="AM117" s="4" t="n">
        <f aca="false">AL117+Z117</f>
        <v>3.73121532836047</v>
      </c>
      <c r="AN117" s="4" t="n">
        <f aca="false">AM117^-'paramètres CI'!$B$19</f>
        <v>2.66193530866532E-005</v>
      </c>
      <c r="AO117" s="4" t="n">
        <f aca="false">SUMIFS($AN$2:$AN$1250,$I$2:$I$1250,V117)</f>
        <v>6431351.16898165</v>
      </c>
      <c r="AP117" s="5" t="n">
        <f aca="false">AN117/AO117</f>
        <v>4.13899853813583E-012</v>
      </c>
      <c r="AQ117" s="6" t="n">
        <f aca="false">AP117-O117</f>
        <v>-9.99300448267257E-005</v>
      </c>
      <c r="AR117" s="20" t="n">
        <f aca="false">VLOOKUP(I117,entreesparc!$A$13:$H$110,8,0)*AP117</f>
        <v>1.26608983618478E-007</v>
      </c>
      <c r="AS117" s="7" t="n">
        <f aca="false">M117*AJ117/AI117+AH117/R117</f>
        <v>11.8089056674336</v>
      </c>
      <c r="AT117" s="4" t="n">
        <f aca="false">AS117+Z117</f>
        <v>8.87333452339901</v>
      </c>
      <c r="AU117" s="4" t="n">
        <f aca="false">AT117^-'paramètres CI'!$B$19</f>
        <v>2.60198724121413E-008</v>
      </c>
      <c r="AV117" s="4" t="n">
        <f aca="false">SUMIFS($AU$2:$AU$1250,$I$2:$I$1250,V117)</f>
        <v>0.00138892569683683</v>
      </c>
      <c r="AW117" s="5" t="n">
        <f aca="false">AU117/AV117</f>
        <v>1.87338116584635E-005</v>
      </c>
      <c r="AX117" s="7" t="n">
        <f aca="false">SUMIFS($AP$2:$AP$1250,$I$2:$I$1250,V117)</f>
        <v>1</v>
      </c>
    </row>
    <row r="118" customFormat="false" ht="15.8" hidden="false" customHeight="false" outlineLevel="0" collapsed="false">
      <c r="A118" s="0" t="s">
        <v>14</v>
      </c>
      <c r="B118" s="0" t="s">
        <v>59</v>
      </c>
      <c r="C118" s="0" t="s">
        <v>36</v>
      </c>
      <c r="D118" s="0" t="s">
        <v>37</v>
      </c>
      <c r="E118" s="0" t="str">
        <f aca="false">VLOOKUP(A118,Nomenclature!$D$1:$E$9,2,0)</f>
        <v>02</v>
      </c>
      <c r="F118" s="0" t="str">
        <f aca="false">VLOOKUP(B118,Nomenclature!$J$1:$K$97,2,0)</f>
        <v>22</v>
      </c>
      <c r="G118" s="0" t="str">
        <f aca="false">VLOOKUP(C118,Nomenclature!$M$1:$N$21,2,0)</f>
        <v>23</v>
      </c>
      <c r="H118" s="0" t="str">
        <f aca="false">VLOOKUP(D118,Nomenclature!$O$25:$P$31,2,0)</f>
        <v>03</v>
      </c>
      <c r="I118" s="1" t="str">
        <f aca="false">CONCATENATE(E118,F118)</f>
        <v>0222</v>
      </c>
      <c r="J118" s="0" t="str">
        <f aca="false">CONCATENATE(E118,F118,G118,H118)</f>
        <v>02222303</v>
      </c>
      <c r="K118" s="0" t="n">
        <v>13.1461311575859</v>
      </c>
      <c r="L118" s="0" t="n">
        <v>20</v>
      </c>
      <c r="M118" s="0" t="n">
        <v>101.401590321244</v>
      </c>
      <c r="N118" s="0" t="n">
        <v>0.762498659845602</v>
      </c>
      <c r="O118" s="0" t="n">
        <v>9.99300489657242E-005</v>
      </c>
      <c r="P118" s="4" t="n">
        <f aca="false">VLOOKUP(D118,'paramètres CI'!$A$1:$B$6,2,0)</f>
        <v>0.0385046990211696</v>
      </c>
      <c r="Q118" s="17" t="n">
        <f aca="false">M118*P118/N118</f>
        <v>5.12058305306143</v>
      </c>
      <c r="R118" s="9" t="n">
        <f aca="false">1/(1+0.04)*(1 - (1/(1+0.04))^L118)/(1-1/(1+0.04))</f>
        <v>13.5903263449677</v>
      </c>
      <c r="S118" s="17" t="n">
        <f aca="false">K118/R118</f>
        <v>0.967315340624896</v>
      </c>
      <c r="T118" s="17" t="n">
        <f aca="false">Q118+S118</f>
        <v>6.08789839368633</v>
      </c>
      <c r="U118" s="0" t="n">
        <f aca="false">T118 + Z118</f>
        <v>6.07941624932678</v>
      </c>
      <c r="V118" s="4" t="str">
        <f aca="false">VLOOKUP(I118,'CI ref gaz'!$I$1:$AM$97,1,0)</f>
        <v>0222</v>
      </c>
      <c r="W118" s="0" t="n">
        <f aca="false">VLOOKUP(I118,'CI ref gaz'!$I$1:$AM$97,14,0)</f>
        <v>-2</v>
      </c>
      <c r="X118" s="1" t="n">
        <f aca="false">VLOOKUP(I118,'CI ref gaz'!$I$1:$AM$97,13,0)</f>
        <v>2.18375167138314</v>
      </c>
      <c r="Y118" s="2" t="n">
        <f aca="false">VLOOKUP(I118,'CI ref gaz'!$I$1:$AM$97,7,0)</f>
        <v>0.360549698499923</v>
      </c>
      <c r="Z118" s="17" t="n">
        <f aca="false">X118*(O118/Y118)^(-1/8)-T118</f>
        <v>-0.00848214435954997</v>
      </c>
      <c r="AA118" s="17" t="n">
        <f aca="false">Z118^2</f>
        <v>7.19467729362454E-005</v>
      </c>
      <c r="AB118" s="18" t="n">
        <f aca="false">Z118/U118</f>
        <v>-0.00139522349049372</v>
      </c>
      <c r="AC118" s="17" t="n">
        <f aca="false">U118^-('paramètres CI'!$B$19)</f>
        <v>5.35926164609686E-007</v>
      </c>
      <c r="AD118" s="4" t="n">
        <f aca="false">SUMIFS($AC$2:$AC$1250,$I$2:$I$1250,V118)</f>
        <v>0.00536301312924912</v>
      </c>
      <c r="AE118" s="4" t="n">
        <f aca="false">AC118/AD118</f>
        <v>9.99300489657242E-005</v>
      </c>
      <c r="AF118" s="17" t="n">
        <f aca="false">AE118-O118</f>
        <v>0</v>
      </c>
      <c r="AG118" s="4" t="n">
        <f aca="false">VLOOKUP(I118,BesoinU!$F$1:$L$99,3,0)</f>
        <v>64.0303084392862</v>
      </c>
      <c r="AH118" s="19" t="n">
        <f aca="false">VLOOKUP(J118,bibliRdtCHauff!$G$2:$K$1398,4,0)</f>
        <v>13.1461311575859</v>
      </c>
      <c r="AI118" s="19" t="n">
        <f aca="false">VLOOKUP(J118,bibliRdtCHauff!$G$2:$K$1398,3,0)</f>
        <v>0.762498659845602</v>
      </c>
      <c r="AJ118" s="4" t="n">
        <f aca="false">VLOOKUP(D118,'paramètres CI'!$A$1:$C$6,3)</f>
        <v>0.0763929293534506</v>
      </c>
      <c r="AK118" s="4" t="n">
        <f aca="false">AJ118*AG118/AI118</f>
        <v>6.41504449341919</v>
      </c>
      <c r="AL118" s="4" t="n">
        <f aca="false">AK118+AH118/R118</f>
        <v>7.38235983404409</v>
      </c>
      <c r="AM118" s="4" t="n">
        <f aca="false">AL118+Z118</f>
        <v>7.37387768968454</v>
      </c>
      <c r="AN118" s="4" t="n">
        <f aca="false">AM118^-'paramètres CI'!$B$19</f>
        <v>1.14401722212799E-007</v>
      </c>
      <c r="AO118" s="4" t="n">
        <f aca="false">SUMIFS($AN$2:$AN$1250,$I$2:$I$1250,V118)</f>
        <v>6431351.16898165</v>
      </c>
      <c r="AP118" s="5" t="n">
        <f aca="false">AN118/AO118</f>
        <v>1.77881317948485E-014</v>
      </c>
      <c r="AQ118" s="6" t="n">
        <f aca="false">AP118-O118</f>
        <v>-9.99300489479361E-005</v>
      </c>
      <c r="AR118" s="20" t="n">
        <f aca="false">VLOOKUP(I118,entreesparc!$A$13:$H$110,8,0)*AP118</f>
        <v>5.44126137341339E-010</v>
      </c>
      <c r="AS118" s="7" t="n">
        <f aca="false">M118*AJ118/AI118+AH118/R118</f>
        <v>11.1264997873318</v>
      </c>
      <c r="AT118" s="4" t="n">
        <f aca="false">AS118+Z118</f>
        <v>11.1180176429723</v>
      </c>
      <c r="AU118" s="4" t="n">
        <f aca="false">AT118^-'paramètres CI'!$B$19</f>
        <v>4.28332599583556E-009</v>
      </c>
      <c r="AV118" s="4" t="n">
        <f aca="false">SUMIFS($AU$2:$AU$1250,$I$2:$I$1250,V118)</f>
        <v>0.00138892569683683</v>
      </c>
      <c r="AW118" s="5" t="n">
        <f aca="false">AU118/AV118</f>
        <v>3.08391298799534E-006</v>
      </c>
      <c r="AX118" s="7" t="n">
        <f aca="false">SUMIFS($AP$2:$AP$1250,$I$2:$I$1250,V118)</f>
        <v>1</v>
      </c>
    </row>
    <row r="119" customFormat="false" ht="15.8" hidden="false" customHeight="false" outlineLevel="0" collapsed="false">
      <c r="A119" s="0" t="s">
        <v>14</v>
      </c>
      <c r="B119" s="0" t="s">
        <v>59</v>
      </c>
      <c r="C119" s="0" t="s">
        <v>38</v>
      </c>
      <c r="D119" s="0" t="s">
        <v>39</v>
      </c>
      <c r="E119" s="0" t="str">
        <f aca="false">VLOOKUP(A119,Nomenclature!$D$1:$E$9,2,0)</f>
        <v>02</v>
      </c>
      <c r="F119" s="0" t="str">
        <f aca="false">VLOOKUP(B119,Nomenclature!$J$1:$K$97,2,0)</f>
        <v>22</v>
      </c>
      <c r="G119" s="0" t="str">
        <f aca="false">VLOOKUP(C119,Nomenclature!$M$1:$N$21,2,0)</f>
        <v>24</v>
      </c>
      <c r="H119" s="0" t="str">
        <f aca="false">VLOOKUP(D119,Nomenclature!$O$25:$P$31,2,0)</f>
        <v>04</v>
      </c>
      <c r="I119" s="1" t="str">
        <f aca="false">CONCATENATE(E119,F119)</f>
        <v>0222</v>
      </c>
      <c r="J119" s="0" t="str">
        <f aca="false">CONCATENATE(E119,F119,G119,H119)</f>
        <v>02222404</v>
      </c>
      <c r="K119" s="0" t="n">
        <v>9.78451822295977</v>
      </c>
      <c r="L119" s="0" t="n">
        <v>20</v>
      </c>
      <c r="M119" s="0" t="n">
        <v>100.737577613299</v>
      </c>
      <c r="N119" s="0" t="n">
        <v>0.990094639762869</v>
      </c>
      <c r="O119" s="0" t="n">
        <v>9.99300489657242E-005</v>
      </c>
      <c r="P119" s="4" t="n">
        <f aca="false">VLOOKUP(D119,'paramètres CI'!$A$1:$B$6,2,0)</f>
        <v>0.022045059962018</v>
      </c>
      <c r="Q119" s="17" t="n">
        <f aca="false">M119*P119/N119</f>
        <v>2.24298349847192</v>
      </c>
      <c r="R119" s="9" t="n">
        <f aca="false">1/(1+0.04)*(1 - (1/(1+0.04))^L119)/(1-1/(1+0.04))</f>
        <v>13.5903263449677</v>
      </c>
      <c r="S119" s="17" t="n">
        <f aca="false">K119/R119</f>
        <v>0.719961976967746</v>
      </c>
      <c r="T119" s="17" t="n">
        <f aca="false">Q119+S119</f>
        <v>2.96294547543966</v>
      </c>
      <c r="U119" s="0" t="n">
        <f aca="false">T119 + Z119</f>
        <v>6.07941624932678</v>
      </c>
      <c r="V119" s="4" t="str">
        <f aca="false">VLOOKUP(I119,'CI ref gaz'!$I$1:$AM$97,1,0)</f>
        <v>0222</v>
      </c>
      <c r="W119" s="0" t="n">
        <f aca="false">VLOOKUP(I119,'CI ref gaz'!$I$1:$AM$97,14,0)</f>
        <v>-2</v>
      </c>
      <c r="X119" s="1" t="n">
        <f aca="false">VLOOKUP(I119,'CI ref gaz'!$I$1:$AM$97,13,0)</f>
        <v>2.18375167138314</v>
      </c>
      <c r="Y119" s="2" t="n">
        <f aca="false">VLOOKUP(I119,'CI ref gaz'!$I$1:$AM$97,7,0)</f>
        <v>0.360549698499923</v>
      </c>
      <c r="Z119" s="17" t="n">
        <f aca="false">X119*(O119/Y119)^(-1/8)-T119</f>
        <v>3.11647077388712</v>
      </c>
      <c r="AA119" s="17" t="n">
        <f aca="false">Z119^2</f>
        <v>9.71239008449256</v>
      </c>
      <c r="AB119" s="18" t="n">
        <f aca="false">Z119/U119</f>
        <v>0.512626648032568</v>
      </c>
      <c r="AC119" s="17" t="n">
        <f aca="false">U119^-('paramètres CI'!$B$19)</f>
        <v>5.35926164609686E-007</v>
      </c>
      <c r="AD119" s="4" t="n">
        <f aca="false">SUMIFS($AC$2:$AC$1250,$I$2:$I$1250,V119)</f>
        <v>0.00536301312924912</v>
      </c>
      <c r="AE119" s="4" t="n">
        <f aca="false">AC119/AD119</f>
        <v>9.99300489657242E-005</v>
      </c>
      <c r="AF119" s="17" t="n">
        <f aca="false">AE119-O119</f>
        <v>0</v>
      </c>
      <c r="AG119" s="4" t="n">
        <f aca="false">VLOOKUP(I119,BesoinU!$F$1:$L$99,3,0)</f>
        <v>64.0303084392862</v>
      </c>
      <c r="AH119" s="19" t="n">
        <f aca="false">VLOOKUP(J119,bibliRdtCHauff!$G$2:$K$1398,4,0)</f>
        <v>9.78451822295977</v>
      </c>
      <c r="AI119" s="19" t="n">
        <f aca="false">VLOOKUP(J119,bibliRdtCHauff!$G$2:$K$1398,3,0)</f>
        <v>0.990094639762869</v>
      </c>
      <c r="AJ119" s="4" t="n">
        <f aca="false">VLOOKUP(D119,'paramètres CI'!$A$1:$C$6,3)</f>
        <v>0.0386719666666667</v>
      </c>
      <c r="AK119" s="4" t="n">
        <f aca="false">AJ119*AG119/AI119</f>
        <v>2.50095077195198</v>
      </c>
      <c r="AL119" s="4" t="n">
        <f aca="false">AK119+AH119/R119</f>
        <v>3.22091274891972</v>
      </c>
      <c r="AM119" s="4" t="n">
        <f aca="false">AL119+Z119</f>
        <v>6.33738352280684</v>
      </c>
      <c r="AN119" s="4" t="n">
        <f aca="false">AM119^-'paramètres CI'!$B$19</f>
        <v>3.84343974791493E-007</v>
      </c>
      <c r="AO119" s="4" t="n">
        <f aca="false">SUMIFS($AN$2:$AN$1250,$I$2:$I$1250,V119)</f>
        <v>6431351.16898165</v>
      </c>
      <c r="AP119" s="5" t="n">
        <f aca="false">AN119/AO119</f>
        <v>5.97609996240262E-014</v>
      </c>
      <c r="AQ119" s="6" t="n">
        <f aca="false">AP119-O119</f>
        <v>-9.99300489059632E-005</v>
      </c>
      <c r="AR119" s="20" t="n">
        <f aca="false">VLOOKUP(I119,entreesparc!$A$13:$H$110,8,0)*AP119</f>
        <v>1.82804592770646E-009</v>
      </c>
      <c r="AS119" s="7" t="n">
        <f aca="false">M119*AJ119/AI119+AH119/R119</f>
        <v>4.65465679005681</v>
      </c>
      <c r="AT119" s="4" t="n">
        <f aca="false">AS119+Z119</f>
        <v>7.77112756394393</v>
      </c>
      <c r="AU119" s="4" t="n">
        <f aca="false">AT119^-'paramètres CI'!$B$19</f>
        <v>7.51843926705355E-008</v>
      </c>
      <c r="AV119" s="4" t="n">
        <f aca="false">SUMIFS($AU$2:$AU$1250,$I$2:$I$1250,V119)</f>
        <v>0.00138892569683683</v>
      </c>
      <c r="AW119" s="5" t="n">
        <f aca="false">AU119/AV119</f>
        <v>5.41313281493475E-005</v>
      </c>
      <c r="AX119" s="7" t="n">
        <f aca="false">SUMIFS($AP$2:$AP$1250,$I$2:$I$1250,V119)</f>
        <v>1</v>
      </c>
    </row>
    <row r="120" customFormat="false" ht="15.8" hidden="false" customHeight="false" outlineLevel="0" collapsed="false">
      <c r="A120" s="0" t="s">
        <v>14</v>
      </c>
      <c r="B120" s="0" t="s">
        <v>59</v>
      </c>
      <c r="C120" s="0" t="s">
        <v>40</v>
      </c>
      <c r="D120" s="0" t="s">
        <v>37</v>
      </c>
      <c r="E120" s="0" t="str">
        <f aca="false">VLOOKUP(A120,Nomenclature!$D$1:$E$9,2,0)</f>
        <v>02</v>
      </c>
      <c r="F120" s="0" t="str">
        <f aca="false">VLOOKUP(B120,Nomenclature!$J$1:$K$97,2,0)</f>
        <v>22</v>
      </c>
      <c r="G120" s="0" t="str">
        <f aca="false">VLOOKUP(C120,Nomenclature!$M$1:$N$21,2,0)</f>
        <v>03</v>
      </c>
      <c r="H120" s="0" t="str">
        <f aca="false">VLOOKUP(D120,Nomenclature!$O$25:$P$31,2,0)</f>
        <v>03</v>
      </c>
      <c r="I120" s="1" t="str">
        <f aca="false">CONCATENATE(E120,F120)</f>
        <v>0222</v>
      </c>
      <c r="J120" s="0" t="str">
        <f aca="false">CONCATENATE(E120,F120,G120,H120)</f>
        <v>02220303</v>
      </c>
      <c r="K120" s="0" t="n">
        <v>10.5169049260687</v>
      </c>
      <c r="L120" s="0" t="n">
        <v>20</v>
      </c>
      <c r="M120" s="0" t="n">
        <v>101.401590321244</v>
      </c>
      <c r="N120" s="0" t="n">
        <v>0.527817078385255</v>
      </c>
      <c r="O120" s="0" t="n">
        <v>0.0435007620478552</v>
      </c>
      <c r="P120" s="4" t="n">
        <f aca="false">VLOOKUP(D120,'paramètres CI'!$A$1:$B$6,2,0)</f>
        <v>0.0385046990211696</v>
      </c>
      <c r="Q120" s="17" t="n">
        <f aca="false">M120*P120/N120</f>
        <v>7.397331150277</v>
      </c>
      <c r="R120" s="9" t="n">
        <f aca="false">1/(1+0.04)*(1 - (1/(1+0.04))^L120)/(1-1/(1+0.04))</f>
        <v>13.5903263449677</v>
      </c>
      <c r="S120" s="17" t="n">
        <f aca="false">K120/R120</f>
        <v>0.773852272499915</v>
      </c>
      <c r="T120" s="17" t="n">
        <f aca="false">Q120+S120</f>
        <v>8.17118342277692</v>
      </c>
      <c r="U120" s="0" t="n">
        <f aca="false">T120 + Z120</f>
        <v>2.84453829145846</v>
      </c>
      <c r="V120" s="4" t="str">
        <f aca="false">VLOOKUP(I120,'CI ref gaz'!$I$1:$AM$97,1,0)</f>
        <v>0222</v>
      </c>
      <c r="W120" s="0" t="n">
        <f aca="false">VLOOKUP(I120,'CI ref gaz'!$I$1:$AM$97,14,0)</f>
        <v>-2</v>
      </c>
      <c r="X120" s="1" t="n">
        <f aca="false">VLOOKUP(I120,'CI ref gaz'!$I$1:$AM$97,13,0)</f>
        <v>2.18375167138314</v>
      </c>
      <c r="Y120" s="2" t="n">
        <f aca="false">VLOOKUP(I120,'CI ref gaz'!$I$1:$AM$97,7,0)</f>
        <v>0.360549698499923</v>
      </c>
      <c r="Z120" s="17" t="n">
        <f aca="false">X120*(O120/Y120)^(-1/8)-T120</f>
        <v>-5.32664513131845</v>
      </c>
      <c r="AA120" s="17" t="n">
        <f aca="false">Z120^2</f>
        <v>28.3731483549986</v>
      </c>
      <c r="AB120" s="18" t="n">
        <f aca="false">Z120/U120</f>
        <v>-1.87258689654951</v>
      </c>
      <c r="AC120" s="17" t="n">
        <f aca="false">U120^-('paramètres CI'!$B$19)</f>
        <v>0.000233295157994989</v>
      </c>
      <c r="AD120" s="4" t="n">
        <f aca="false">SUMIFS($AC$2:$AC$1250,$I$2:$I$1250,V120)</f>
        <v>0.00536301312924912</v>
      </c>
      <c r="AE120" s="4" t="n">
        <f aca="false">AC120/AD120</f>
        <v>0.0435007620478552</v>
      </c>
      <c r="AF120" s="17" t="n">
        <f aca="false">AE120-O120</f>
        <v>0</v>
      </c>
      <c r="AG120" s="4" t="n">
        <f aca="false">VLOOKUP(I120,BesoinU!$F$1:$L$99,3,0)</f>
        <v>64.0303084392862</v>
      </c>
      <c r="AH120" s="19" t="n">
        <f aca="false">VLOOKUP(J120,bibliRdtCHauff!$G$2:$K$1398,4,0)</f>
        <v>11.0427501723722</v>
      </c>
      <c r="AI120" s="19" t="n">
        <f aca="false">VLOOKUP(J120,bibliRdtCHauff!$G$2:$K$1398,3,0)</f>
        <v>0.574753394677324</v>
      </c>
      <c r="AJ120" s="4" t="n">
        <f aca="false">VLOOKUP(D120,'paramètres CI'!$A$1:$C$6,3)</f>
        <v>0.0763929293534506</v>
      </c>
      <c r="AK120" s="4" t="n">
        <f aca="false">AJ120*AG120/AI120</f>
        <v>8.51054186783567</v>
      </c>
      <c r="AL120" s="4" t="n">
        <f aca="false">AK120+AH120/R120</f>
        <v>9.32308675396058</v>
      </c>
      <c r="AM120" s="4" t="n">
        <f aca="false">AL120+Z120</f>
        <v>3.99644162264213</v>
      </c>
      <c r="AN120" s="4" t="n">
        <f aca="false">AM120^-'paramètres CI'!$B$19</f>
        <v>1.53678181307176E-005</v>
      </c>
      <c r="AO120" s="4" t="n">
        <f aca="false">SUMIFS($AN$2:$AN$1250,$I$2:$I$1250,V120)</f>
        <v>6431351.16898165</v>
      </c>
      <c r="AP120" s="5" t="n">
        <f aca="false">AN120/AO120</f>
        <v>2.38951625046328E-012</v>
      </c>
      <c r="AQ120" s="6" t="n">
        <f aca="false">AP120-O120</f>
        <v>-0.0435007620454657</v>
      </c>
      <c r="AR120" s="20" t="n">
        <f aca="false">VLOOKUP(I120,entreesparc!$A$13:$H$110,8,0)*AP120</f>
        <v>7.3093580735414E-008</v>
      </c>
      <c r="AS120" s="7" t="n">
        <f aca="false">M120*AJ120/AI120+AH120/R120</f>
        <v>14.2902634998397</v>
      </c>
      <c r="AT120" s="4" t="n">
        <f aca="false">AS120+Z120</f>
        <v>8.96361836852125</v>
      </c>
      <c r="AU120" s="4" t="n">
        <f aca="false">AT120^-'paramètres CI'!$B$19</f>
        <v>2.39956841484638E-008</v>
      </c>
      <c r="AV120" s="4" t="n">
        <f aca="false">SUMIFS($AU$2:$AU$1250,$I$2:$I$1250,V120)</f>
        <v>0.00138892569683683</v>
      </c>
      <c r="AW120" s="5" t="n">
        <f aca="false">AU120/AV120</f>
        <v>1.72764347316146E-005</v>
      </c>
      <c r="AX120" s="7" t="n">
        <f aca="false">SUMIFS($AP$2:$AP$1250,$I$2:$I$1250,V120)</f>
        <v>1</v>
      </c>
    </row>
    <row r="121" customFormat="false" ht="15.8" hidden="false" customHeight="false" outlineLevel="0" collapsed="false">
      <c r="A121" s="0" t="s">
        <v>14</v>
      </c>
      <c r="B121" s="0" t="s">
        <v>59</v>
      </c>
      <c r="C121" s="0" t="s">
        <v>41</v>
      </c>
      <c r="D121" s="0" t="s">
        <v>39</v>
      </c>
      <c r="E121" s="0" t="str">
        <f aca="false">VLOOKUP(A121,Nomenclature!$D$1:$E$9,2,0)</f>
        <v>02</v>
      </c>
      <c r="F121" s="0" t="str">
        <f aca="false">VLOOKUP(B121,Nomenclature!$J$1:$K$97,2,0)</f>
        <v>22</v>
      </c>
      <c r="G121" s="0" t="str">
        <f aca="false">VLOOKUP(C121,Nomenclature!$M$1:$N$21,2,0)</f>
        <v>04</v>
      </c>
      <c r="H121" s="0" t="str">
        <f aca="false">VLOOKUP(D121,Nomenclature!$O$25:$P$31,2,0)</f>
        <v>04</v>
      </c>
      <c r="I121" s="1" t="str">
        <f aca="false">CONCATENATE(E121,F121)</f>
        <v>0222</v>
      </c>
      <c r="J121" s="0" t="str">
        <f aca="false">CONCATENATE(E121,F121,G121,H121)</f>
        <v>02220404</v>
      </c>
      <c r="K121" s="0" t="n">
        <v>7.82761457836782</v>
      </c>
      <c r="L121" s="0" t="n">
        <v>20</v>
      </c>
      <c r="M121" s="0" t="n">
        <v>100.737577613299</v>
      </c>
      <c r="N121" s="0" t="n">
        <v>0.615548800795565</v>
      </c>
      <c r="O121" s="0" t="n">
        <v>0.360549698499923</v>
      </c>
      <c r="P121" s="4" t="n">
        <f aca="false">VLOOKUP(D121,'paramètres CI'!$A$1:$B$6,2,0)</f>
        <v>0.022045059962018</v>
      </c>
      <c r="Q121" s="17" t="n">
        <f aca="false">M121*P121/N121</f>
        <v>3.60778208980894</v>
      </c>
      <c r="R121" s="9" t="n">
        <f aca="false">1/(1+0.04)*(1 - (1/(1+0.04))^L121)/(1-1/(1+0.04))</f>
        <v>13.5903263449677</v>
      </c>
      <c r="S121" s="17" t="n">
        <f aca="false">K121/R121</f>
        <v>0.575969581574197</v>
      </c>
      <c r="T121" s="17" t="n">
        <f aca="false">Q121+S121</f>
        <v>4.18375167138314</v>
      </c>
      <c r="U121" s="0" t="n">
        <f aca="false">T121 + Z121</f>
        <v>2.18375167138314</v>
      </c>
      <c r="V121" s="4" t="str">
        <f aca="false">VLOOKUP(I121,'CI ref gaz'!$I$1:$AM$97,1,0)</f>
        <v>0222</v>
      </c>
      <c r="W121" s="0" t="n">
        <f aca="false">VLOOKUP(I121,'CI ref gaz'!$I$1:$AM$97,14,0)</f>
        <v>-2</v>
      </c>
      <c r="X121" s="1" t="n">
        <f aca="false">VLOOKUP(I121,'CI ref gaz'!$I$1:$AM$97,13,0)</f>
        <v>2.18375167138314</v>
      </c>
      <c r="Y121" s="2" t="n">
        <f aca="false">VLOOKUP(I121,'CI ref gaz'!$I$1:$AM$97,7,0)</f>
        <v>0.360549698499923</v>
      </c>
      <c r="Z121" s="17" t="n">
        <f aca="false">X121*(O121/Y121)^(-1/8)-T121</f>
        <v>-2</v>
      </c>
      <c r="AA121" s="17" t="n">
        <f aca="false">Z121^2</f>
        <v>4</v>
      </c>
      <c r="AB121" s="18" t="n">
        <f aca="false">Z121/U121</f>
        <v>-0.91585505174828</v>
      </c>
      <c r="AC121" s="17" t="n">
        <f aca="false">U121^-('paramètres CI'!$B$19)</f>
        <v>0.0019336327668019</v>
      </c>
      <c r="AD121" s="4" t="n">
        <f aca="false">SUMIFS($AC$2:$AC$1250,$I$2:$I$1250,V121)</f>
        <v>0.00536301312924912</v>
      </c>
      <c r="AE121" s="4" t="n">
        <f aca="false">AC121/AD121</f>
        <v>0.360549698499923</v>
      </c>
      <c r="AF121" s="17" t="n">
        <f aca="false">AE121-O121</f>
        <v>0</v>
      </c>
      <c r="AG121" s="4" t="n">
        <f aca="false">VLOOKUP(I121,BesoinU!$F$1:$L$99,3,0)</f>
        <v>64.0303084392862</v>
      </c>
      <c r="AH121" s="19" t="n">
        <f aca="false">VLOOKUP(J121,bibliRdtCHauff!$G$2:$K$1398,4,0)</f>
        <v>8.21899530728621</v>
      </c>
      <c r="AI121" s="19" t="n">
        <f aca="false">VLOOKUP(J121,bibliRdtCHauff!$G$2:$K$1398,3,0)</f>
        <v>0.690457968589026</v>
      </c>
      <c r="AJ121" s="4" t="n">
        <f aca="false">VLOOKUP(D121,'paramètres CI'!$A$1:$C$6,3)</f>
        <v>0.0386719666666667</v>
      </c>
      <c r="AK121" s="4" t="n">
        <f aca="false">AJ121*AG121/AI121</f>
        <v>3.58628340358011</v>
      </c>
      <c r="AL121" s="4" t="n">
        <f aca="false">AK121+AH121/R121</f>
        <v>4.19105146423302</v>
      </c>
      <c r="AM121" s="4" t="n">
        <f aca="false">AL121+Z121</f>
        <v>2.19105146423302</v>
      </c>
      <c r="AN121" s="4" t="n">
        <f aca="false">AM121^-'paramètres CI'!$B$19</f>
        <v>0.0018826924092323</v>
      </c>
      <c r="AO121" s="4" t="n">
        <f aca="false">SUMIFS($AN$2:$AN$1250,$I$2:$I$1250,V121)</f>
        <v>6431351.16898165</v>
      </c>
      <c r="AP121" s="5" t="n">
        <f aca="false">AN121/AO121</f>
        <v>2.92736683126946E-010</v>
      </c>
      <c r="AQ121" s="6" t="n">
        <f aca="false">AP121-O121</f>
        <v>-0.360549698207186</v>
      </c>
      <c r="AR121" s="20" t="n">
        <f aca="false">VLOOKUP(I121,entreesparc!$A$13:$H$110,8,0)*AP121</f>
        <v>8.95460425440015E-006</v>
      </c>
      <c r="AS121" s="7" t="n">
        <f aca="false">M121*AJ121/AI121+AH121/R121</f>
        <v>6.24699455490756</v>
      </c>
      <c r="AT121" s="4" t="n">
        <f aca="false">AS121+Z121</f>
        <v>4.24699455490756</v>
      </c>
      <c r="AU121" s="4" t="n">
        <f aca="false">AT121^-'paramètres CI'!$B$19</f>
        <v>9.44814101483894E-006</v>
      </c>
      <c r="AV121" s="4" t="n">
        <f aca="false">SUMIFS($AU$2:$AU$1250,$I$2:$I$1250,V121)</f>
        <v>0.00138892569683683</v>
      </c>
      <c r="AW121" s="5" t="n">
        <f aca="false">AU121/AV121</f>
        <v>0.00680248125321345</v>
      </c>
      <c r="AX121" s="7" t="n">
        <f aca="false">SUMIFS($AP$2:$AP$1250,$I$2:$I$1250,V121)</f>
        <v>1</v>
      </c>
    </row>
    <row r="122" customFormat="false" ht="15.8" hidden="false" customHeight="false" outlineLevel="0" collapsed="false">
      <c r="A122" s="0" t="s">
        <v>14</v>
      </c>
      <c r="B122" s="0" t="s">
        <v>59</v>
      </c>
      <c r="C122" s="0" t="s">
        <v>45</v>
      </c>
      <c r="D122" s="0" t="s">
        <v>43</v>
      </c>
      <c r="E122" s="0" t="str">
        <f aca="false">VLOOKUP(A122,Nomenclature!$D$1:$E$9,2,0)</f>
        <v>02</v>
      </c>
      <c r="F122" s="0" t="str">
        <f aca="false">VLOOKUP(B122,Nomenclature!$J$1:$K$97,2,0)</f>
        <v>22</v>
      </c>
      <c r="G122" s="0" t="str">
        <f aca="false">VLOOKUP(C122,Nomenclature!$M$1:$N$21,2,0)</f>
        <v>06</v>
      </c>
      <c r="H122" s="0" t="str">
        <f aca="false">VLOOKUP(D122,Nomenclature!$O$25:$P$31,2,0)</f>
        <v>02</v>
      </c>
      <c r="I122" s="1" t="str">
        <f aca="false">CONCATENATE(E122,F122)</f>
        <v>0222</v>
      </c>
      <c r="J122" s="0" t="str">
        <f aca="false">CONCATENATE(E122,F122,G122,H122)</f>
        <v>02220602</v>
      </c>
      <c r="K122" s="0" t="n">
        <v>10</v>
      </c>
      <c r="L122" s="0" t="n">
        <v>13</v>
      </c>
      <c r="M122" s="0" t="n">
        <v>82.0566081058028</v>
      </c>
      <c r="N122" s="0" t="n">
        <v>0.9</v>
      </c>
      <c r="O122" s="0" t="n">
        <v>0.241736128444437</v>
      </c>
      <c r="P122" s="4" t="n">
        <f aca="false">VLOOKUP(D122,'paramètres CI'!$A$1:$B$6,2,0)</f>
        <v>0.0935912806596305</v>
      </c>
      <c r="Q122" s="17" t="n">
        <f aca="false">M122*P122/N122</f>
        <v>8.53309226578611</v>
      </c>
      <c r="R122" s="9" t="n">
        <f aca="false">1/(1+0.04)*(1 - (1/(1+0.04))^L122)/(1-1/(1+0.04))</f>
        <v>9.98564784663304</v>
      </c>
      <c r="S122" s="17" t="n">
        <f aca="false">K122/R122</f>
        <v>1.00143727814033</v>
      </c>
      <c r="T122" s="17" t="n">
        <f aca="false">Q122+S122</f>
        <v>9.53452954392644</v>
      </c>
      <c r="U122" s="0" t="n">
        <f aca="false">T122 + Z122</f>
        <v>2.29565275891772</v>
      </c>
      <c r="V122" s="4" t="str">
        <f aca="false">VLOOKUP(I122,'CI ref gaz'!$I$1:$AM$97,1,0)</f>
        <v>0222</v>
      </c>
      <c r="W122" s="0" t="n">
        <f aca="false">VLOOKUP(I122,'CI ref gaz'!$I$1:$AM$97,14,0)</f>
        <v>-2</v>
      </c>
      <c r="X122" s="1" t="n">
        <f aca="false">VLOOKUP(I122,'CI ref gaz'!$I$1:$AM$97,13,0)</f>
        <v>2.18375167138314</v>
      </c>
      <c r="Y122" s="2" t="n">
        <f aca="false">VLOOKUP(I122,'CI ref gaz'!$I$1:$AM$97,7,0)</f>
        <v>0.360549698499923</v>
      </c>
      <c r="Z122" s="17" t="n">
        <f aca="false">X122*(O122/Y122)^(-1/8)-T122</f>
        <v>-7.23887678500872</v>
      </c>
      <c r="AA122" s="17" t="n">
        <f aca="false">Z122^2</f>
        <v>52.4013371085381</v>
      </c>
      <c r="AB122" s="18" t="n">
        <f aca="false">Z122/U122</f>
        <v>-3.15329779597044</v>
      </c>
      <c r="AC122" s="17" t="n">
        <f aca="false">U122^-('paramètres CI'!$B$19)</f>
        <v>0.00129643403066137</v>
      </c>
      <c r="AD122" s="4" t="n">
        <f aca="false">SUMIFS($AC$2:$AC$1250,$I$2:$I$1250,V122)</f>
        <v>0.00536301312924912</v>
      </c>
      <c r="AE122" s="4" t="n">
        <f aca="false">AC122/AD122</f>
        <v>0.241736128444437</v>
      </c>
      <c r="AF122" s="17" t="n">
        <f aca="false">AE122-O122</f>
        <v>0</v>
      </c>
      <c r="AG122" s="4" t="n">
        <f aca="false">VLOOKUP(I122,BesoinU!$F$1:$L$99,3,0)</f>
        <v>64.0303084392862</v>
      </c>
      <c r="AH122" s="19" t="n">
        <f aca="false">VLOOKUP(J122,bibliRdtCHauff!$G$2:$K$1398,4,0)</f>
        <v>10.4</v>
      </c>
      <c r="AI122" s="19" t="n">
        <f aca="false">VLOOKUP(J122,bibliRdtCHauff!$G$2:$K$1398,3,0)</f>
        <v>0.92</v>
      </c>
      <c r="AJ122" s="4" t="n">
        <f aca="false">VLOOKUP(D122,'paramètres CI'!$A$1:$C$6,3)</f>
        <v>0.09847</v>
      </c>
      <c r="AK122" s="4" t="n">
        <f aca="false">AJ122*AG122/AI122</f>
        <v>6.85333094784404</v>
      </c>
      <c r="AL122" s="4" t="n">
        <f aca="false">AK122+AH122/R122</f>
        <v>7.89482571710997</v>
      </c>
      <c r="AM122" s="4" t="n">
        <f aca="false">AL122+Z122</f>
        <v>0.655948932101259</v>
      </c>
      <c r="AN122" s="4" t="n">
        <f aca="false">AM122^-'paramètres CI'!$B$19</f>
        <v>29.1769415332626</v>
      </c>
      <c r="AO122" s="4" t="n">
        <f aca="false">SUMIFS($AN$2:$AN$1250,$I$2:$I$1250,V122)</f>
        <v>6431351.16898165</v>
      </c>
      <c r="AP122" s="5" t="n">
        <f aca="false">AN122/AO122</f>
        <v>4.53667367348602E-006</v>
      </c>
      <c r="AQ122" s="6" t="n">
        <f aca="false">AP122-O122</f>
        <v>-0.241731591770763</v>
      </c>
      <c r="AR122" s="20" t="n">
        <f aca="false">VLOOKUP(I122,entreesparc!$A$13:$H$110,8,0)*AP122</f>
        <v>0.138773579530538</v>
      </c>
      <c r="AS122" s="7" t="n">
        <f aca="false">M122*AJ122/AI122+AH122/R122</f>
        <v>9.82422759554681</v>
      </c>
      <c r="AT122" s="4" t="n">
        <f aca="false">AS122+Z122</f>
        <v>2.5853508105381</v>
      </c>
      <c r="AU122" s="4" t="n">
        <f aca="false">AT122^-'paramètres CI'!$B$19</f>
        <v>0.000501007407979238</v>
      </c>
      <c r="AV122" s="4" t="n">
        <f aca="false">SUMIFS($AU$2:$AU$1250,$I$2:$I$1250,V122)</f>
        <v>0.00138892569683683</v>
      </c>
      <c r="AW122" s="5" t="n">
        <f aca="false">AU122/AV122</f>
        <v>0.360715774155698</v>
      </c>
      <c r="AX122" s="7" t="n">
        <f aca="false">SUMIFS($AP$2:$AP$1250,$I$2:$I$1250,V122)</f>
        <v>1</v>
      </c>
    </row>
    <row r="123" customFormat="false" ht="15.8" hidden="false" customHeight="false" outlineLevel="0" collapsed="false">
      <c r="A123" s="0" t="s">
        <v>14</v>
      </c>
      <c r="B123" s="0" t="s">
        <v>59</v>
      </c>
      <c r="C123" s="0" t="s">
        <v>46</v>
      </c>
      <c r="D123" s="0" t="s">
        <v>43</v>
      </c>
      <c r="E123" s="0" t="str">
        <f aca="false">VLOOKUP(A123,Nomenclature!$D$1:$E$9,2,0)</f>
        <v>02</v>
      </c>
      <c r="F123" s="0" t="str">
        <f aca="false">VLOOKUP(B123,Nomenclature!$J$1:$K$97,2,0)</f>
        <v>22</v>
      </c>
      <c r="G123" s="0" t="str">
        <f aca="false">VLOOKUP(C123,Nomenclature!$M$1:$N$21,2,0)</f>
        <v>26</v>
      </c>
      <c r="H123" s="0" t="str">
        <f aca="false">VLOOKUP(D123,Nomenclature!$O$25:$P$31,2,0)</f>
        <v>02</v>
      </c>
      <c r="I123" s="1" t="str">
        <f aca="false">CONCATENATE(E123,F123)</f>
        <v>0222</v>
      </c>
      <c r="J123" s="0" t="str">
        <f aca="false">CONCATENATE(E123,F123,G123,H123)</f>
        <v>02222602</v>
      </c>
      <c r="K123" s="0" t="n">
        <v>12</v>
      </c>
      <c r="L123" s="0" t="n">
        <v>13</v>
      </c>
      <c r="M123" s="0" t="n">
        <v>82.0566081058028</v>
      </c>
      <c r="N123" s="0" t="n">
        <v>1</v>
      </c>
      <c r="O123" s="0" t="n">
        <v>9.99300489657242E-005</v>
      </c>
      <c r="P123" s="4" t="n">
        <f aca="false">VLOOKUP(D123,'paramètres CI'!$A$1:$B$6,2,0)</f>
        <v>0.0935912806596305</v>
      </c>
      <c r="Q123" s="17" t="n">
        <f aca="false">M123*P123/N123</f>
        <v>7.6797830392075</v>
      </c>
      <c r="R123" s="9" t="n">
        <f aca="false">1/(1+0.04)*(1 - (1/(1+0.04))^L123)/(1-1/(1+0.04))</f>
        <v>9.98564784663304</v>
      </c>
      <c r="S123" s="17" t="n">
        <f aca="false">K123/R123</f>
        <v>1.20172473376839</v>
      </c>
      <c r="T123" s="17" t="n">
        <f aca="false">Q123+S123</f>
        <v>8.88150777297589</v>
      </c>
      <c r="U123" s="0" t="n">
        <f aca="false">T123 + Z123</f>
        <v>6.07941624932678</v>
      </c>
      <c r="V123" s="4" t="str">
        <f aca="false">VLOOKUP(I123,'CI ref gaz'!$I$1:$AM$97,1,0)</f>
        <v>0222</v>
      </c>
      <c r="W123" s="0" t="n">
        <f aca="false">VLOOKUP(I123,'CI ref gaz'!$I$1:$AM$97,14,0)</f>
        <v>-2</v>
      </c>
      <c r="X123" s="1" t="n">
        <f aca="false">VLOOKUP(I123,'CI ref gaz'!$I$1:$AM$97,13,0)</f>
        <v>2.18375167138314</v>
      </c>
      <c r="Y123" s="2" t="n">
        <f aca="false">VLOOKUP(I123,'CI ref gaz'!$I$1:$AM$97,7,0)</f>
        <v>0.360549698499923</v>
      </c>
      <c r="Z123" s="17" t="n">
        <f aca="false">X123*(O123/Y123)^(-1/8)-T123</f>
        <v>-2.80209152364911</v>
      </c>
      <c r="AA123" s="17" t="n">
        <f aca="false">Z123^2</f>
        <v>7.85171690690618</v>
      </c>
      <c r="AB123" s="18" t="n">
        <f aca="false">Z123/U123</f>
        <v>-0.46091456954595</v>
      </c>
      <c r="AC123" s="17" t="n">
        <f aca="false">U123^-('paramètres CI'!$B$19)</f>
        <v>5.35926164609686E-007</v>
      </c>
      <c r="AD123" s="4" t="n">
        <f aca="false">SUMIFS($AC$2:$AC$1250,$I$2:$I$1250,V123)</f>
        <v>0.00536301312924912</v>
      </c>
      <c r="AE123" s="4" t="n">
        <f aca="false">AC123/AD123</f>
        <v>9.99300489657242E-005</v>
      </c>
      <c r="AF123" s="17" t="n">
        <f aca="false">AE123-O123</f>
        <v>0</v>
      </c>
      <c r="AG123" s="4" t="n">
        <f aca="false">VLOOKUP(I123,BesoinU!$F$1:$L$99,3,0)</f>
        <v>64.0303084392862</v>
      </c>
      <c r="AH123" s="19" t="n">
        <f aca="false">VLOOKUP(J123,bibliRdtCHauff!$G$2:$K$1398,4,0)</f>
        <v>12</v>
      </c>
      <c r="AI123" s="19" t="n">
        <f aca="false">VLOOKUP(J123,bibliRdtCHauff!$G$2:$K$1398,3,0)</f>
        <v>1</v>
      </c>
      <c r="AJ123" s="4" t="n">
        <f aca="false">VLOOKUP(D123,'paramètres CI'!$A$1:$C$6,3)</f>
        <v>0.09847</v>
      </c>
      <c r="AK123" s="4" t="n">
        <f aca="false">AJ123*AG123/AI123</f>
        <v>6.30506447201651</v>
      </c>
      <c r="AL123" s="4" t="n">
        <f aca="false">AK123+AH123/R123</f>
        <v>7.5067892057849</v>
      </c>
      <c r="AM123" s="4" t="n">
        <f aca="false">AL123+Z123</f>
        <v>4.7046976821358</v>
      </c>
      <c r="AN123" s="4" t="n">
        <f aca="false">AM123^-'paramètres CI'!$B$19</f>
        <v>4.16625865036083E-006</v>
      </c>
      <c r="AO123" s="4" t="n">
        <f aca="false">SUMIFS($AN$2:$AN$1250,$I$2:$I$1250,V123)</f>
        <v>6431351.16898165</v>
      </c>
      <c r="AP123" s="5" t="n">
        <f aca="false">AN123/AO123</f>
        <v>6.47804565618289E-013</v>
      </c>
      <c r="AQ123" s="6" t="n">
        <f aca="false">AP123-O123</f>
        <v>-9.99300483179196E-005</v>
      </c>
      <c r="AR123" s="20" t="n">
        <f aca="false">VLOOKUP(I123,entreesparc!$A$13:$H$110,8,0)*AP123</f>
        <v>1.98158749950371E-008</v>
      </c>
      <c r="AS123" s="7" t="n">
        <f aca="false">M123*AJ123/AI123+AH123/R123</f>
        <v>9.28183893394679</v>
      </c>
      <c r="AT123" s="4" t="n">
        <f aca="false">AS123+Z123</f>
        <v>6.47974741029769</v>
      </c>
      <c r="AU123" s="4" t="n">
        <f aca="false">AT123^-'paramètres CI'!$B$19</f>
        <v>3.21762468946396E-007</v>
      </c>
      <c r="AV123" s="4" t="n">
        <f aca="false">SUMIFS($AU$2:$AU$1250,$I$2:$I$1250,V123)</f>
        <v>0.00138892569683683</v>
      </c>
      <c r="AW123" s="5" t="n">
        <f aca="false">AU123/AV123</f>
        <v>0.00023166283817715</v>
      </c>
      <c r="AX123" s="7" t="n">
        <f aca="false">SUMIFS($AP$2:$AP$1250,$I$2:$I$1250,V123)</f>
        <v>1</v>
      </c>
    </row>
    <row r="124" customFormat="false" ht="15.8" hidden="false" customHeight="false" outlineLevel="0" collapsed="false">
      <c r="A124" s="0" t="s">
        <v>14</v>
      </c>
      <c r="B124" s="0" t="s">
        <v>59</v>
      </c>
      <c r="C124" s="0" t="s">
        <v>48</v>
      </c>
      <c r="D124" s="0" t="s">
        <v>43</v>
      </c>
      <c r="E124" s="0" t="str">
        <f aca="false">VLOOKUP(A124,Nomenclature!$D$1:$E$9,2,0)</f>
        <v>02</v>
      </c>
      <c r="F124" s="0" t="str">
        <f aca="false">VLOOKUP(B124,Nomenclature!$J$1:$K$97,2,0)</f>
        <v>22</v>
      </c>
      <c r="G124" s="0" t="str">
        <f aca="false">VLOOKUP(C124,Nomenclature!$M$1:$N$21,2,0)</f>
        <v>09</v>
      </c>
      <c r="H124" s="0" t="str">
        <f aca="false">VLOOKUP(D124,Nomenclature!$O$25:$P$31,2,0)</f>
        <v>02</v>
      </c>
      <c r="I124" s="1" t="str">
        <f aca="false">CONCATENATE(E124,F124)</f>
        <v>0222</v>
      </c>
      <c r="J124" s="0" t="str">
        <f aca="false">CONCATENATE(E124,F124,G124,H124)</f>
        <v>02220902</v>
      </c>
      <c r="K124" s="0" t="n">
        <v>64.6743248264011</v>
      </c>
      <c r="L124" s="0" t="n">
        <v>20</v>
      </c>
      <c r="M124" s="0" t="n">
        <v>95.4052802919774</v>
      </c>
      <c r="N124" s="0" t="n">
        <v>2.83163023255814</v>
      </c>
      <c r="O124" s="0" t="n">
        <v>0.122794908606488</v>
      </c>
      <c r="P124" s="4" t="n">
        <f aca="false">VLOOKUP(D124,'paramètres CI'!$A$1:$B$6,2,0)</f>
        <v>0.0935912806596305</v>
      </c>
      <c r="Q124" s="17" t="n">
        <f aca="false">M124*P124/N124</f>
        <v>3.15334335025462</v>
      </c>
      <c r="R124" s="9" t="n">
        <f aca="false">1/(1+0.04)*(1 - (1/(1+0.04))^L124)/(1-1/(1+0.04))</f>
        <v>13.5903263449677</v>
      </c>
      <c r="S124" s="17" t="n">
        <f aca="false">K124/R124</f>
        <v>4.7588500220489</v>
      </c>
      <c r="T124" s="17" t="n">
        <f aca="false">Q124+S124</f>
        <v>7.91219337230353</v>
      </c>
      <c r="U124" s="0" t="n">
        <f aca="false">T124 + Z124</f>
        <v>2.49848270464292</v>
      </c>
      <c r="V124" s="4" t="str">
        <f aca="false">VLOOKUP(I124,'CI ref gaz'!$I$1:$AM$97,1,0)</f>
        <v>0222</v>
      </c>
      <c r="W124" s="0" t="n">
        <f aca="false">VLOOKUP(I124,'CI ref gaz'!$I$1:$AM$97,14,0)</f>
        <v>-2</v>
      </c>
      <c r="X124" s="1" t="n">
        <f aca="false">VLOOKUP(I124,'CI ref gaz'!$I$1:$AM$97,13,0)</f>
        <v>2.18375167138314</v>
      </c>
      <c r="Y124" s="2" t="n">
        <f aca="false">VLOOKUP(I124,'CI ref gaz'!$I$1:$AM$97,7,0)</f>
        <v>0.360549698499923</v>
      </c>
      <c r="Z124" s="17" t="n">
        <f aca="false">X124*(O124/Y124)^(-1/8)-T124</f>
        <v>-5.41371066766061</v>
      </c>
      <c r="AA124" s="17" t="n">
        <f aca="false">Z124^2</f>
        <v>29.3082631931423</v>
      </c>
      <c r="AB124" s="18" t="n">
        <f aca="false">Z124/U124</f>
        <v>-2.16679933689368</v>
      </c>
      <c r="AC124" s="17" t="n">
        <f aca="false">U124^-('paramètres CI'!$B$19)</f>
        <v>0.000658550707061541</v>
      </c>
      <c r="AD124" s="4" t="n">
        <f aca="false">SUMIFS($AC$2:$AC$1250,$I$2:$I$1250,V124)</f>
        <v>0.00536301312924912</v>
      </c>
      <c r="AE124" s="4" t="n">
        <f aca="false">AC124/AD124</f>
        <v>0.122794908606488</v>
      </c>
      <c r="AF124" s="17" t="n">
        <f aca="false">AE124-O124</f>
        <v>0</v>
      </c>
      <c r="AG124" s="4" t="n">
        <f aca="false">VLOOKUP(I124,BesoinU!$F$1:$L$99,3,0)</f>
        <v>64.0303084392862</v>
      </c>
      <c r="AH124" s="19" t="n">
        <f aca="false">VLOOKUP(J124,bibliRdtCHauff!$G$2:$K$1398,4,0)</f>
        <v>67.9080410677211</v>
      </c>
      <c r="AI124" s="19" t="n">
        <f aca="false">VLOOKUP(J124,bibliRdtCHauff!$G$2:$K$1398,3,0)</f>
        <v>2.94489544186046</v>
      </c>
      <c r="AJ124" s="4" t="n">
        <f aca="false">VLOOKUP(D124,'paramètres CI'!$A$1:$C$6,3)</f>
        <v>0.09847</v>
      </c>
      <c r="AK124" s="4" t="n">
        <f aca="false">AJ124*AG124/AI124</f>
        <v>2.14101471393268</v>
      </c>
      <c r="AL124" s="4" t="n">
        <f aca="false">AK124+AH124/R124</f>
        <v>7.137807237084</v>
      </c>
      <c r="AM124" s="4" t="n">
        <f aca="false">AL124+Z124</f>
        <v>1.7240965694234</v>
      </c>
      <c r="AN124" s="4" t="n">
        <f aca="false">AM124^-'paramètres CI'!$B$19</f>
        <v>0.012808766196604</v>
      </c>
      <c r="AO124" s="4" t="n">
        <f aca="false">SUMIFS($AN$2:$AN$1250,$I$2:$I$1250,V124)</f>
        <v>6431351.16898165</v>
      </c>
      <c r="AP124" s="5" t="n">
        <f aca="false">AN124/AO124</f>
        <v>1.99161355989711E-009</v>
      </c>
      <c r="AQ124" s="6" t="n">
        <f aca="false">AP124-O124</f>
        <v>-0.122794906614874</v>
      </c>
      <c r="AR124" s="20" t="n">
        <f aca="false">VLOOKUP(I124,entreesparc!$A$13:$H$110,8,0)*AP124</f>
        <v>6.09220240732243E-005</v>
      </c>
      <c r="AS124" s="7" t="n">
        <f aca="false">M124*AJ124/AI124+AH124/R124</f>
        <v>8.18690848340285</v>
      </c>
      <c r="AT124" s="4" t="n">
        <f aca="false">AS124+Z124</f>
        <v>2.77319781574224</v>
      </c>
      <c r="AU124" s="4" t="n">
        <f aca="false">AT124^-'paramètres CI'!$B$19</f>
        <v>0.000285859878178691</v>
      </c>
      <c r="AV124" s="4" t="n">
        <f aca="false">SUMIFS($AU$2:$AU$1250,$I$2:$I$1250,V124)</f>
        <v>0.00138892569683683</v>
      </c>
      <c r="AW124" s="5" t="n">
        <f aca="false">AU124/AV124</f>
        <v>0.205813657872207</v>
      </c>
      <c r="AX124" s="7" t="n">
        <f aca="false">SUMIFS($AP$2:$AP$1250,$I$2:$I$1250,V124)</f>
        <v>1</v>
      </c>
    </row>
    <row r="125" customFormat="false" ht="15.8" hidden="false" customHeight="false" outlineLevel="0" collapsed="false">
      <c r="A125" s="0" t="s">
        <v>14</v>
      </c>
      <c r="B125" s="0" t="s">
        <v>59</v>
      </c>
      <c r="C125" s="0" t="s">
        <v>49</v>
      </c>
      <c r="D125" s="0" t="s">
        <v>43</v>
      </c>
      <c r="E125" s="0" t="str">
        <f aca="false">VLOOKUP(A125,Nomenclature!$D$1:$E$9,2,0)</f>
        <v>02</v>
      </c>
      <c r="F125" s="0" t="str">
        <f aca="false">VLOOKUP(B125,Nomenclature!$J$1:$K$97,2,0)</f>
        <v>22</v>
      </c>
      <c r="G125" s="0" t="str">
        <f aca="false">VLOOKUP(C125,Nomenclature!$M$1:$N$21,2,0)</f>
        <v>29</v>
      </c>
      <c r="H125" s="0" t="str">
        <f aca="false">VLOOKUP(D125,Nomenclature!$O$25:$P$31,2,0)</f>
        <v>02</v>
      </c>
      <c r="I125" s="1" t="str">
        <f aca="false">CONCATENATE(E125,F125)</f>
        <v>0222</v>
      </c>
      <c r="J125" s="0" t="str">
        <f aca="false">CONCATENATE(E125,F125,G125,H125)</f>
        <v>02222902</v>
      </c>
      <c r="K125" s="0" t="n">
        <v>80.8429060330013</v>
      </c>
      <c r="L125" s="0" t="n">
        <v>20</v>
      </c>
      <c r="M125" s="0" t="n">
        <v>95.4052802919774</v>
      </c>
      <c r="N125" s="0" t="n">
        <v>3.39795627906976</v>
      </c>
      <c r="O125" s="0" t="n">
        <v>9.99300489657242E-005</v>
      </c>
      <c r="P125" s="4" t="n">
        <f aca="false">VLOOKUP(D125,'paramètres CI'!$A$1:$B$6,2,0)</f>
        <v>0.0935912806596305</v>
      </c>
      <c r="Q125" s="17" t="n">
        <f aca="false">M125*P125/N125</f>
        <v>2.62778612521219</v>
      </c>
      <c r="R125" s="9" t="n">
        <f aca="false">1/(1+0.04)*(1 - (1/(1+0.04))^L125)/(1-1/(1+0.04))</f>
        <v>13.5903263449677</v>
      </c>
      <c r="S125" s="17" t="n">
        <f aca="false">K125/R125</f>
        <v>5.94856252756111</v>
      </c>
      <c r="T125" s="17" t="n">
        <f aca="false">Q125+S125</f>
        <v>8.5763486527733</v>
      </c>
      <c r="U125" s="0" t="n">
        <f aca="false">T125 + Z125</f>
        <v>6.07941624932678</v>
      </c>
      <c r="V125" s="4" t="str">
        <f aca="false">VLOOKUP(I125,'CI ref gaz'!$I$1:$AM$97,1,0)</f>
        <v>0222</v>
      </c>
      <c r="W125" s="0" t="n">
        <f aca="false">VLOOKUP(I125,'CI ref gaz'!$I$1:$AM$97,14,0)</f>
        <v>-2</v>
      </c>
      <c r="X125" s="1" t="n">
        <f aca="false">VLOOKUP(I125,'CI ref gaz'!$I$1:$AM$97,13,0)</f>
        <v>2.18375167138314</v>
      </c>
      <c r="Y125" s="2" t="n">
        <f aca="false">VLOOKUP(I125,'CI ref gaz'!$I$1:$AM$97,7,0)</f>
        <v>0.360549698499923</v>
      </c>
      <c r="Z125" s="17" t="n">
        <f aca="false">X125*(O125/Y125)^(-1/8)-T125</f>
        <v>-2.49693240344652</v>
      </c>
      <c r="AA125" s="17" t="n">
        <f aca="false">Z125^2</f>
        <v>6.23467142738123</v>
      </c>
      <c r="AB125" s="18" t="n">
        <f aca="false">Z125/U125</f>
        <v>-0.410719105427767</v>
      </c>
      <c r="AC125" s="17" t="n">
        <f aca="false">U125^-('paramètres CI'!$B$19)</f>
        <v>5.35926164609686E-007</v>
      </c>
      <c r="AD125" s="4" t="n">
        <f aca="false">SUMIFS($AC$2:$AC$1250,$I$2:$I$1250,V125)</f>
        <v>0.00536301312924912</v>
      </c>
      <c r="AE125" s="4" t="n">
        <f aca="false">AC125/AD125</f>
        <v>9.99300489657242E-005</v>
      </c>
      <c r="AF125" s="17" t="n">
        <f aca="false">AE125-O125</f>
        <v>0</v>
      </c>
      <c r="AG125" s="4" t="n">
        <f aca="false">VLOOKUP(I125,BesoinU!$F$1:$L$99,3,0)</f>
        <v>64.0303084392862</v>
      </c>
      <c r="AH125" s="19" t="n">
        <f aca="false">VLOOKUP(J125,bibliRdtCHauff!$G$2:$K$1398,4,0)</f>
        <v>80.8429060330013</v>
      </c>
      <c r="AI125" s="19" t="n">
        <f aca="false">VLOOKUP(J125,bibliRdtCHauff!$G$2:$K$1398,3,0)</f>
        <v>3.39795627906976</v>
      </c>
      <c r="AJ125" s="4" t="n">
        <f aca="false">VLOOKUP(D125,'paramètres CI'!$A$1:$C$6,3)</f>
        <v>0.09847</v>
      </c>
      <c r="AK125" s="4" t="n">
        <f aca="false">AJ125*AG125/AI125</f>
        <v>1.85554608540832</v>
      </c>
      <c r="AL125" s="4" t="n">
        <f aca="false">AK125+AH125/R125</f>
        <v>7.80410861296942</v>
      </c>
      <c r="AM125" s="4" t="n">
        <f aca="false">AL125+Z125</f>
        <v>5.3071762095229</v>
      </c>
      <c r="AN125" s="4" t="n">
        <f aca="false">AM125^-'paramètres CI'!$B$19</f>
        <v>1.58888308288737E-006</v>
      </c>
      <c r="AO125" s="4" t="n">
        <f aca="false">SUMIFS($AN$2:$AN$1250,$I$2:$I$1250,V125)</f>
        <v>6431351.16898165</v>
      </c>
      <c r="AP125" s="5" t="n">
        <f aca="false">AN125/AO125</f>
        <v>2.47052764052217E-013</v>
      </c>
      <c r="AQ125" s="6" t="n">
        <f aca="false">AP125-O125</f>
        <v>-9.99300487186714E-005</v>
      </c>
      <c r="AR125" s="20" t="n">
        <f aca="false">VLOOKUP(I125,entreesparc!$A$13:$H$110,8,0)*AP125</f>
        <v>7.55716607981085E-009</v>
      </c>
      <c r="AS125" s="7" t="n">
        <f aca="false">M125*AJ125/AI125+AH125/R125</f>
        <v>8.71332969311242</v>
      </c>
      <c r="AT125" s="4" t="n">
        <f aca="false">AS125+Z125</f>
        <v>6.2163972896659</v>
      </c>
      <c r="AU125" s="4" t="n">
        <f aca="false">AT125^-'paramètres CI'!$B$19</f>
        <v>4.48425086553458E-007</v>
      </c>
      <c r="AV125" s="4" t="n">
        <f aca="false">SUMIFS($AU$2:$AU$1250,$I$2:$I$1250,V125)</f>
        <v>0.00138892569683683</v>
      </c>
      <c r="AW125" s="5" t="n">
        <f aca="false">AU125/AV125</f>
        <v>0.000322857506038453</v>
      </c>
      <c r="AX125" s="7" t="n">
        <f aca="false">SUMIFS($AP$2:$AP$1250,$I$2:$I$1250,V125)</f>
        <v>1</v>
      </c>
    </row>
    <row r="126" customFormat="false" ht="15.8" hidden="false" customHeight="false" outlineLevel="0" collapsed="false">
      <c r="A126" s="0" t="s">
        <v>14</v>
      </c>
      <c r="B126" s="0" t="s">
        <v>59</v>
      </c>
      <c r="C126" s="0" t="s">
        <v>55</v>
      </c>
      <c r="D126" s="0" t="s">
        <v>43</v>
      </c>
      <c r="E126" s="0" t="str">
        <f aca="false">VLOOKUP(A126,Nomenclature!$D$1:$E$9,2,0)</f>
        <v>02</v>
      </c>
      <c r="F126" s="0" t="str">
        <f aca="false">VLOOKUP(B126,Nomenclature!$J$1:$K$97,2,0)</f>
        <v>22</v>
      </c>
      <c r="G126" s="0" t="str">
        <f aca="false">VLOOKUP(C126,Nomenclature!$M$1:$N$21,2,0)</f>
        <v>10</v>
      </c>
      <c r="H126" s="0" t="str">
        <f aca="false">VLOOKUP(D126,Nomenclature!$O$25:$P$31,2,0)</f>
        <v>02</v>
      </c>
      <c r="I126" s="1" t="str">
        <f aca="false">CONCATENATE(E126,F126)</f>
        <v>0222</v>
      </c>
      <c r="J126" s="0" t="str">
        <f aca="false">CONCATENATE(E126,F126,G126,H126)</f>
        <v>02221002</v>
      </c>
      <c r="K126" s="0" t="n">
        <v>27.0327833716727</v>
      </c>
      <c r="L126" s="0" t="n">
        <v>17</v>
      </c>
      <c r="M126" s="0" t="n">
        <v>92.2217289342037</v>
      </c>
      <c r="N126" s="0" t="n">
        <v>2.67297488372093</v>
      </c>
      <c r="O126" s="0" t="n">
        <v>0.162441981885804</v>
      </c>
      <c r="P126" s="4" t="n">
        <f aca="false">VLOOKUP(D126,'paramètres CI'!$A$1:$B$6,2,0)</f>
        <v>0.0935912806596305</v>
      </c>
      <c r="Q126" s="17" t="n">
        <f aca="false">M126*P126/N126</f>
        <v>3.22904258029629</v>
      </c>
      <c r="R126" s="9" t="n">
        <f aca="false">1/(1+0.04)*(1 - (1/(1+0.04))^L126)/(1-1/(1+0.04))</f>
        <v>12.1656688537057</v>
      </c>
      <c r="S126" s="17" t="n">
        <f aca="false">K126/R126</f>
        <v>2.22205484110628</v>
      </c>
      <c r="T126" s="17" t="n">
        <f aca="false">Q126+S126</f>
        <v>5.45109742140257</v>
      </c>
      <c r="U126" s="0" t="n">
        <f aca="false">T126 + Z126</f>
        <v>2.41260713322068</v>
      </c>
      <c r="V126" s="4" t="str">
        <f aca="false">VLOOKUP(I126,'CI ref gaz'!$I$1:$AM$97,1,0)</f>
        <v>0222</v>
      </c>
      <c r="W126" s="0" t="n">
        <f aca="false">VLOOKUP(I126,'CI ref gaz'!$I$1:$AM$97,14,0)</f>
        <v>-2</v>
      </c>
      <c r="X126" s="1" t="n">
        <f aca="false">VLOOKUP(I126,'CI ref gaz'!$I$1:$AM$97,13,0)</f>
        <v>2.18375167138314</v>
      </c>
      <c r="Y126" s="2" t="n">
        <f aca="false">VLOOKUP(I126,'CI ref gaz'!$I$1:$AM$97,7,0)</f>
        <v>0.360549698499923</v>
      </c>
      <c r="Z126" s="17" t="n">
        <f aca="false">X126*(O126/Y126)^(-1/8)-T126</f>
        <v>-3.0384902881819</v>
      </c>
      <c r="AA126" s="17" t="n">
        <f aca="false">Z126^2</f>
        <v>9.23242323137571</v>
      </c>
      <c r="AB126" s="18" t="n">
        <f aca="false">Z126/U126</f>
        <v>-1.25942191181608</v>
      </c>
      <c r="AC126" s="17" t="n">
        <f aca="false">U126^-('paramètres CI'!$B$19)</f>
        <v>0.000871178481594814</v>
      </c>
      <c r="AD126" s="4" t="n">
        <f aca="false">SUMIFS($AC$2:$AC$1250,$I$2:$I$1250,V126)</f>
        <v>0.00536301312924912</v>
      </c>
      <c r="AE126" s="4" t="n">
        <f aca="false">AC126/AD126</f>
        <v>0.162441981885804</v>
      </c>
      <c r="AF126" s="17" t="n">
        <f aca="false">AE126-O126</f>
        <v>0</v>
      </c>
      <c r="AG126" s="4" t="n">
        <f aca="false">VLOOKUP(I126,BesoinU!$F$1:$L$99,3,0)</f>
        <v>64.0303084392862</v>
      </c>
      <c r="AH126" s="19" t="n">
        <f aca="false">VLOOKUP(J126,bibliRdtCHauff!$G$2:$K$1398,4,0)</f>
        <v>28.3844225402563</v>
      </c>
      <c r="AI126" s="19" t="n">
        <f aca="false">VLOOKUP(J126,bibliRdtCHauff!$G$2:$K$1398,3,0)</f>
        <v>2.80410195348837</v>
      </c>
      <c r="AJ126" s="4" t="n">
        <f aca="false">VLOOKUP(D126,'paramètres CI'!$A$1:$C$6,3)</f>
        <v>0.09847</v>
      </c>
      <c r="AK126" s="4" t="n">
        <f aca="false">AJ126*AG126/AI126</f>
        <v>2.24851470331628</v>
      </c>
      <c r="AL126" s="4" t="n">
        <f aca="false">AK126+AH126/R126</f>
        <v>4.58167228647788</v>
      </c>
      <c r="AM126" s="4" t="n">
        <f aca="false">AL126+Z126</f>
        <v>1.54318199829598</v>
      </c>
      <c r="AN126" s="4" t="n">
        <f aca="false">AM126^-'paramètres CI'!$B$19</f>
        <v>0.0310930132648156</v>
      </c>
      <c r="AO126" s="4" t="n">
        <f aca="false">SUMIFS($AN$2:$AN$1250,$I$2:$I$1250,V126)</f>
        <v>6431351.16898165</v>
      </c>
      <c r="AP126" s="5" t="n">
        <f aca="false">AN126/AO126</f>
        <v>4.83460045142255E-009</v>
      </c>
      <c r="AQ126" s="6" t="n">
        <f aca="false">AP126-O126</f>
        <v>-0.162441977051204</v>
      </c>
      <c r="AR126" s="20" t="n">
        <f aca="false">VLOOKUP(I126,entreesparc!$A$13:$H$110,8,0)*AP126</f>
        <v>0.000147886945046308</v>
      </c>
      <c r="AS126" s="7" t="n">
        <f aca="false">M126*AJ126/AI126+AH126/R126</f>
        <v>5.57165382858305</v>
      </c>
      <c r="AT126" s="4" t="n">
        <f aca="false">AS126+Z126</f>
        <v>2.53316354040115</v>
      </c>
      <c r="AU126" s="4" t="n">
        <f aca="false">AT126^-'paramètres CI'!$B$19</f>
        <v>0.000589785608327781</v>
      </c>
      <c r="AV126" s="4" t="n">
        <f aca="false">SUMIFS($AU$2:$AU$1250,$I$2:$I$1250,V126)</f>
        <v>0.00138892569683683</v>
      </c>
      <c r="AW126" s="5" t="n">
        <f aca="false">AU126/AV126</f>
        <v>0.424634384453375</v>
      </c>
      <c r="AX126" s="7" t="n">
        <f aca="false">SUMIFS($AP$2:$AP$1250,$I$2:$I$1250,V126)</f>
        <v>1</v>
      </c>
    </row>
    <row r="127" customFormat="false" ht="15.8" hidden="false" customHeight="false" outlineLevel="0" collapsed="false">
      <c r="A127" s="0" t="s">
        <v>14</v>
      </c>
      <c r="B127" s="0" t="s">
        <v>59</v>
      </c>
      <c r="C127" s="0" t="s">
        <v>56</v>
      </c>
      <c r="D127" s="0" t="s">
        <v>43</v>
      </c>
      <c r="E127" s="0" t="str">
        <f aca="false">VLOOKUP(A127,Nomenclature!$D$1:$E$9,2,0)</f>
        <v>02</v>
      </c>
      <c r="F127" s="0" t="str">
        <f aca="false">VLOOKUP(B127,Nomenclature!$J$1:$K$97,2,0)</f>
        <v>22</v>
      </c>
      <c r="G127" s="0" t="str">
        <f aca="false">VLOOKUP(C127,Nomenclature!$M$1:$N$21,2,0)</f>
        <v>30</v>
      </c>
      <c r="H127" s="0" t="str">
        <f aca="false">VLOOKUP(D127,Nomenclature!$O$25:$P$31,2,0)</f>
        <v>02</v>
      </c>
      <c r="I127" s="1" t="str">
        <f aca="false">CONCATENATE(E127,F127)</f>
        <v>0222</v>
      </c>
      <c r="J127" s="0" t="str">
        <f aca="false">CONCATENATE(E127,F127,G127,H127)</f>
        <v>02223002</v>
      </c>
      <c r="K127" s="0" t="n">
        <v>33.7909792145908</v>
      </c>
      <c r="L127" s="0" t="n">
        <v>17</v>
      </c>
      <c r="M127" s="0" t="n">
        <v>92.2217289342037</v>
      </c>
      <c r="N127" s="0" t="n">
        <v>3.32861023255814</v>
      </c>
      <c r="O127" s="0" t="n">
        <v>9.99300489657242E-005</v>
      </c>
      <c r="P127" s="4" t="n">
        <f aca="false">VLOOKUP(D127,'paramètres CI'!$A$1:$B$6,2,0)</f>
        <v>0.0935912806596305</v>
      </c>
      <c r="Q127" s="17" t="n">
        <f aca="false">M127*P127/N127</f>
        <v>2.59301904175308</v>
      </c>
      <c r="R127" s="9" t="n">
        <f aca="false">1/(1+0.04)*(1 - (1/(1+0.04))^L127)/(1-1/(1+0.04))</f>
        <v>12.1656688537057</v>
      </c>
      <c r="S127" s="17" t="n">
        <f aca="false">K127/R127</f>
        <v>2.77756855138284</v>
      </c>
      <c r="T127" s="17" t="n">
        <f aca="false">Q127+S127</f>
        <v>5.37058759313593</v>
      </c>
      <c r="U127" s="0" t="n">
        <f aca="false">T127 + Z127</f>
        <v>6.07941624932678</v>
      </c>
      <c r="V127" s="4" t="str">
        <f aca="false">VLOOKUP(I127,'CI ref gaz'!$I$1:$AM$97,1,0)</f>
        <v>0222</v>
      </c>
      <c r="W127" s="0" t="n">
        <f aca="false">VLOOKUP(I127,'CI ref gaz'!$I$1:$AM$97,14,0)</f>
        <v>-2</v>
      </c>
      <c r="X127" s="1" t="n">
        <f aca="false">VLOOKUP(I127,'CI ref gaz'!$I$1:$AM$97,13,0)</f>
        <v>2.18375167138314</v>
      </c>
      <c r="Y127" s="2" t="n">
        <f aca="false">VLOOKUP(I127,'CI ref gaz'!$I$1:$AM$97,7,0)</f>
        <v>0.360549698499923</v>
      </c>
      <c r="Z127" s="17" t="n">
        <f aca="false">X127*(O127/Y127)^(-1/8)-T127</f>
        <v>0.708828656190855</v>
      </c>
      <c r="AA127" s="17" t="n">
        <f aca="false">Z127^2</f>
        <v>0.502438063837333</v>
      </c>
      <c r="AB127" s="18" t="n">
        <f aca="false">Z127/U127</f>
        <v>0.116594855019073</v>
      </c>
      <c r="AC127" s="17" t="n">
        <f aca="false">U127^-('paramètres CI'!$B$19)</f>
        <v>5.35926164609686E-007</v>
      </c>
      <c r="AD127" s="4" t="n">
        <f aca="false">SUMIFS($AC$2:$AC$1250,$I$2:$I$1250,V127)</f>
        <v>0.00536301312924912</v>
      </c>
      <c r="AE127" s="4" t="n">
        <f aca="false">AC127/AD127</f>
        <v>9.99300489657242E-005</v>
      </c>
      <c r="AF127" s="17" t="n">
        <f aca="false">AE127-O127</f>
        <v>0</v>
      </c>
      <c r="AG127" s="4" t="n">
        <f aca="false">VLOOKUP(I127,BesoinU!$F$1:$L$99,3,0)</f>
        <v>64.0303084392862</v>
      </c>
      <c r="AH127" s="19" t="n">
        <f aca="false">VLOOKUP(J127,bibliRdtCHauff!$G$2:$K$1398,4,0)</f>
        <v>33.7909792145908</v>
      </c>
      <c r="AI127" s="19" t="n">
        <f aca="false">VLOOKUP(J127,bibliRdtCHauff!$G$2:$K$1398,3,0)</f>
        <v>3.32861023255814</v>
      </c>
      <c r="AJ127" s="4" t="n">
        <f aca="false">VLOOKUP(D127,'paramètres CI'!$A$1:$C$6,3)</f>
        <v>0.09847</v>
      </c>
      <c r="AK127" s="4" t="n">
        <f aca="false">AJ127*AG127/AI127</f>
        <v>1.89420329552099</v>
      </c>
      <c r="AL127" s="4" t="n">
        <f aca="false">AK127+AH127/R127</f>
        <v>4.67177184690384</v>
      </c>
      <c r="AM127" s="4" t="n">
        <f aca="false">AL127+Z127</f>
        <v>5.38060050309469</v>
      </c>
      <c r="AN127" s="4" t="n">
        <f aca="false">AM127^-'paramètres CI'!$B$19</f>
        <v>1.42348867647883E-006</v>
      </c>
      <c r="AO127" s="4" t="n">
        <f aca="false">SUMIFS($AN$2:$AN$1250,$I$2:$I$1250,V127)</f>
        <v>6431351.16898165</v>
      </c>
      <c r="AP127" s="5" t="n">
        <f aca="false">AN127/AO127</f>
        <v>2.21335865369053E-013</v>
      </c>
      <c r="AQ127" s="6" t="n">
        <f aca="false">AP127-O127</f>
        <v>-9.99300487443883E-005</v>
      </c>
      <c r="AR127" s="20" t="n">
        <f aca="false">VLOOKUP(I127,entreesparc!$A$13:$H$110,8,0)*AP127</f>
        <v>6.77050467510275E-009</v>
      </c>
      <c r="AS127" s="7" t="n">
        <f aca="false">M127*AJ127/AI127+AH127/R127</f>
        <v>5.50575629752577</v>
      </c>
      <c r="AT127" s="4" t="n">
        <f aca="false">AS127+Z127</f>
        <v>6.21458495371662</v>
      </c>
      <c r="AU127" s="4" t="n">
        <f aca="false">AT127^-'paramètres CI'!$B$19</f>
        <v>4.49472335125039E-007</v>
      </c>
      <c r="AV127" s="4" t="n">
        <f aca="false">SUMIFS($AU$2:$AU$1250,$I$2:$I$1250,V127)</f>
        <v>0.00138892569683683</v>
      </c>
      <c r="AW127" s="5" t="n">
        <f aca="false">AU127/AV127</f>
        <v>0.000323611505027719</v>
      </c>
      <c r="AX127" s="7" t="n">
        <f aca="false">SUMIFS($AP$2:$AP$1250,$I$2:$I$1250,V127)</f>
        <v>1</v>
      </c>
    </row>
    <row r="128" customFormat="false" ht="15.8" hidden="false" customHeight="false" outlineLevel="0" collapsed="false">
      <c r="A128" s="0" t="s">
        <v>14</v>
      </c>
      <c r="B128" s="0" t="s">
        <v>60</v>
      </c>
      <c r="C128" s="0" t="s">
        <v>32</v>
      </c>
      <c r="D128" s="0" t="s">
        <v>33</v>
      </c>
      <c r="E128" s="0" t="str">
        <f aca="false">VLOOKUP(A128,Nomenclature!$D$1:$E$9,2,0)</f>
        <v>02</v>
      </c>
      <c r="F128" s="0" t="str">
        <f aca="false">VLOOKUP(B128,Nomenclature!$J$1:$K$97,2,0)</f>
        <v>23</v>
      </c>
      <c r="G128" s="0" t="str">
        <f aca="false">VLOOKUP(C128,Nomenclature!$M$1:$N$21,2,0)</f>
        <v>01</v>
      </c>
      <c r="H128" s="0" t="str">
        <f aca="false">VLOOKUP(D128,Nomenclature!$O$25:$P$31,2,0)</f>
        <v>01</v>
      </c>
      <c r="I128" s="1" t="str">
        <f aca="false">CONCATENATE(E128,F128)</f>
        <v>0223</v>
      </c>
      <c r="J128" s="0" t="str">
        <f aca="false">CONCATENATE(E128,F128,G128,H128)</f>
        <v>02230101</v>
      </c>
      <c r="K128" s="0" t="n">
        <v>19.3217407538575</v>
      </c>
      <c r="L128" s="0" t="n">
        <v>25</v>
      </c>
      <c r="M128" s="0" t="n">
        <v>76.1033951813317</v>
      </c>
      <c r="N128" s="0" t="n">
        <v>0.705404987797399</v>
      </c>
      <c r="O128" s="0" t="n">
        <v>0.0182388402293409</v>
      </c>
      <c r="P128" s="4" t="n">
        <f aca="false">VLOOKUP(D128,'paramètres CI'!$A$1:$B$6,2,0)</f>
        <v>0.033584731604575</v>
      </c>
      <c r="Q128" s="17" t="n">
        <f aca="false">M128*P128/N128</f>
        <v>3.62332581364738</v>
      </c>
      <c r="R128" s="9" t="n">
        <f aca="false">1/(1+0.04)*(1 - (1/(1+0.04))^L128)/(1-1/(1+0.04))</f>
        <v>15.6220799436509</v>
      </c>
      <c r="S128" s="17" t="n">
        <f aca="false">K128/R128</f>
        <v>1.23682255010545</v>
      </c>
      <c r="T128" s="17" t="n">
        <f aca="false">Q128+S128</f>
        <v>4.86014836375283</v>
      </c>
      <c r="U128" s="0" t="n">
        <f aca="false">T128 + Z128</f>
        <v>2.20668082085185</v>
      </c>
      <c r="V128" s="4" t="str">
        <f aca="false">VLOOKUP(I128,'CI ref gaz'!$I$1:$AM$97,1,0)</f>
        <v>0223</v>
      </c>
      <c r="W128" s="0" t="n">
        <f aca="false">VLOOKUP(I128,'CI ref gaz'!$I$1:$AM$97,14,0)</f>
        <v>-2</v>
      </c>
      <c r="X128" s="1" t="n">
        <f aca="false">VLOOKUP(I128,'CI ref gaz'!$I$1:$AM$97,13,0)</f>
        <v>1.50437742463558</v>
      </c>
      <c r="Y128" s="2" t="n">
        <f aca="false">VLOOKUP(I128,'CI ref gaz'!$I$1:$AM$97,7,0)</f>
        <v>0.390893925477755</v>
      </c>
      <c r="Z128" s="17" t="n">
        <f aca="false">X128*(O128/Y128)^(-1/8)-T128</f>
        <v>-2.65346754290098</v>
      </c>
      <c r="AA128" s="17" t="n">
        <f aca="false">Z128^2</f>
        <v>7.04089000122895</v>
      </c>
      <c r="AB128" s="18" t="n">
        <f aca="false">Z128/U128</f>
        <v>-1.20247002549134</v>
      </c>
      <c r="AC128" s="17" t="n">
        <f aca="false">U128^-('paramètres CI'!$B$19)</f>
        <v>0.00177862272469543</v>
      </c>
      <c r="AD128" s="4" t="n">
        <f aca="false">SUMIFS($AC$2:$AC$1250,$I$2:$I$1250,V128)</f>
        <v>0.0975184113863857</v>
      </c>
      <c r="AE128" s="4" t="n">
        <f aca="false">AC128/AD128</f>
        <v>0.0182388402293409</v>
      </c>
      <c r="AF128" s="17" t="n">
        <f aca="false">AE128-O128</f>
        <v>0</v>
      </c>
      <c r="AG128" s="4" t="n">
        <f aca="false">VLOOKUP(I128,BesoinU!$F$1:$L$99,3,0)</f>
        <v>52.23688473676</v>
      </c>
      <c r="AH128" s="19" t="n">
        <f aca="false">VLOOKUP(J128,bibliRdtCHauff!$G$2:$K$1398,4,0)</f>
        <v>20.2878277915504</v>
      </c>
      <c r="AI128" s="19" t="n">
        <f aca="false">VLOOKUP(J128,bibliRdtCHauff!$G$2:$K$1398,3,0)</f>
        <v>0.733621187309296</v>
      </c>
      <c r="AJ128" s="4" t="n">
        <f aca="false">VLOOKUP(D128,'paramètres CI'!$A$1:$C$6,3)</f>
        <v>0.0509473684210526</v>
      </c>
      <c r="AK128" s="4" t="n">
        <f aca="false">AJ128*AG128/AI128</f>
        <v>3.62766487376509</v>
      </c>
      <c r="AL128" s="4" t="n">
        <f aca="false">AK128+AH128/R128</f>
        <v>4.92632855137581</v>
      </c>
      <c r="AM128" s="4" t="n">
        <f aca="false">AL128+Z128</f>
        <v>2.27286100847483</v>
      </c>
      <c r="AN128" s="4" t="n">
        <f aca="false">AM128^-'paramètres CI'!$B$19</f>
        <v>0.00140416121771231</v>
      </c>
      <c r="AO128" s="4" t="n">
        <f aca="false">SUMIFS($AN$2:$AN$1250,$I$2:$I$1250,V128)</f>
        <v>92.6787275475463</v>
      </c>
      <c r="AP128" s="5" t="n">
        <f aca="false">AN128/AO128</f>
        <v>1.51508469620706E-005</v>
      </c>
      <c r="AQ128" s="6" t="n">
        <f aca="false">AP128-O128</f>
        <v>-0.0182236893823788</v>
      </c>
      <c r="AR128" s="20" t="n">
        <f aca="false">VLOOKUP(I128,entreesparc!$A$13:$H$110,8,0)*AP128</f>
        <v>0.213271386361035</v>
      </c>
      <c r="AS128" s="7" t="n">
        <f aca="false">M128*AJ128/AI128+AH128/R128</f>
        <v>6.58377236785579</v>
      </c>
      <c r="AT128" s="4" t="n">
        <f aca="false">AS128+Z128</f>
        <v>3.93030482495481</v>
      </c>
      <c r="AU128" s="4" t="n">
        <f aca="false">AT128^-'paramètres CI'!$B$19</f>
        <v>1.75626531293394E-005</v>
      </c>
      <c r="AV128" s="4" t="n">
        <f aca="false">SUMIFS($AU$2:$AU$1250,$I$2:$I$1250,V128)</f>
        <v>0.021037832986612</v>
      </c>
      <c r="AW128" s="5" t="n">
        <f aca="false">AU128/AV128</f>
        <v>0.000834812841252039</v>
      </c>
      <c r="AX128" s="7" t="n">
        <f aca="false">SUMIFS($AP$2:$AP$1250,$I$2:$I$1250,V128)</f>
        <v>1</v>
      </c>
    </row>
    <row r="129" customFormat="false" ht="15.8" hidden="false" customHeight="false" outlineLevel="0" collapsed="false">
      <c r="A129" s="0" t="s">
        <v>14</v>
      </c>
      <c r="B129" s="0" t="s">
        <v>60</v>
      </c>
      <c r="C129" s="0" t="s">
        <v>32</v>
      </c>
      <c r="D129" s="0" t="s">
        <v>34</v>
      </c>
      <c r="E129" s="0" t="str">
        <f aca="false">VLOOKUP(A129,Nomenclature!$D$1:$E$9,2,0)</f>
        <v>02</v>
      </c>
      <c r="F129" s="0" t="str">
        <f aca="false">VLOOKUP(B129,Nomenclature!$J$1:$K$97,2,0)</f>
        <v>23</v>
      </c>
      <c r="G129" s="0" t="str">
        <f aca="false">VLOOKUP(C129,Nomenclature!$M$1:$N$21,2,0)</f>
        <v>01</v>
      </c>
      <c r="H129" s="0" t="str">
        <f aca="false">VLOOKUP(D129,Nomenclature!$O$25:$P$31,2,0)</f>
        <v>06</v>
      </c>
      <c r="I129" s="1" t="str">
        <f aca="false">CONCATENATE(E129,F129)</f>
        <v>0223</v>
      </c>
      <c r="J129" s="0" t="str">
        <f aca="false">CONCATENATE(E129,F129,G129,H129)</f>
        <v>02230106</v>
      </c>
      <c r="K129" s="0" t="n">
        <v>19.4140532555467</v>
      </c>
      <c r="L129" s="0" t="n">
        <v>25</v>
      </c>
      <c r="M129" s="0" t="n">
        <v>72.7924942010558</v>
      </c>
      <c r="N129" s="0" t="n">
        <v>0.638080698745828</v>
      </c>
      <c r="O129" s="0" t="n">
        <v>0.0641461665235448</v>
      </c>
      <c r="P129" s="4" t="n">
        <f aca="false">VLOOKUP(D129,'paramètres CI'!$A$1:$B$6,2,0)</f>
        <v>0.0424847883250769</v>
      </c>
      <c r="Q129" s="17" t="n">
        <f aca="false">M129*P129/N129</f>
        <v>4.84668117036735</v>
      </c>
      <c r="R129" s="9" t="n">
        <f aca="false">1/(1+0.04)*(1 - (1/(1+0.04))^L129)/(1-1/(1+0.04))</f>
        <v>15.6220799436509</v>
      </c>
      <c r="S129" s="17" t="n">
        <f aca="false">K129/R129</f>
        <v>1.24273165452831</v>
      </c>
      <c r="T129" s="17" t="n">
        <f aca="false">Q129+S129</f>
        <v>6.08941282489566</v>
      </c>
      <c r="U129" s="0" t="n">
        <f aca="false">T129 + Z129</f>
        <v>1.88567930309116</v>
      </c>
      <c r="V129" s="4" t="str">
        <f aca="false">VLOOKUP(I129,'CI ref gaz'!$I$1:$AM$97,1,0)</f>
        <v>0223</v>
      </c>
      <c r="W129" s="0" t="n">
        <f aca="false">VLOOKUP(I129,'CI ref gaz'!$I$1:$AM$97,14,0)</f>
        <v>-2</v>
      </c>
      <c r="X129" s="1" t="n">
        <f aca="false">VLOOKUP(I129,'CI ref gaz'!$I$1:$AM$97,13,0)</f>
        <v>1.50437742463558</v>
      </c>
      <c r="Y129" s="2" t="n">
        <f aca="false">VLOOKUP(I129,'CI ref gaz'!$I$1:$AM$97,7,0)</f>
        <v>0.390893925477755</v>
      </c>
      <c r="Z129" s="17" t="n">
        <f aca="false">X129*(O129/Y129)^(-1/8)-T129</f>
        <v>-4.2037335218045</v>
      </c>
      <c r="AA129" s="17" t="n">
        <f aca="false">Z129^2</f>
        <v>17.6713755223429</v>
      </c>
      <c r="AB129" s="18" t="n">
        <f aca="false">Z129/U129</f>
        <v>-2.22929398170378</v>
      </c>
      <c r="AC129" s="17" t="n">
        <f aca="false">U129^-('paramètres CI'!$B$19)</f>
        <v>0.00625543225590265</v>
      </c>
      <c r="AD129" s="4" t="n">
        <f aca="false">SUMIFS($AC$2:$AC$1250,$I$2:$I$1250,V129)</f>
        <v>0.0975184113863857</v>
      </c>
      <c r="AE129" s="4" t="n">
        <f aca="false">AC129/AD129</f>
        <v>0.0641461665235449</v>
      </c>
      <c r="AF129" s="17" t="n">
        <f aca="false">AE129-O129</f>
        <v>0</v>
      </c>
      <c r="AG129" s="4" t="n">
        <f aca="false">VLOOKUP(I129,BesoinU!$F$1:$L$99,3,0)</f>
        <v>52.23688473676</v>
      </c>
      <c r="AH129" s="19" t="n">
        <f aca="false">VLOOKUP(J129,bibliRdtCHauff!$G$2:$K$1398,4,0)</f>
        <v>20.3847559183241</v>
      </c>
      <c r="AI129" s="19" t="n">
        <f aca="false">VLOOKUP(J129,bibliRdtCHauff!$G$2:$K$1398,3,0)</f>
        <v>0.663603926695662</v>
      </c>
      <c r="AJ129" s="4" t="n">
        <f aca="false">VLOOKUP(D129,'paramètres CI'!$A$1:$C$6,3)</f>
        <v>0.0591</v>
      </c>
      <c r="AK129" s="4" t="n">
        <f aca="false">AJ129*AG129/AI129</f>
        <v>4.65217242356426</v>
      </c>
      <c r="AL129" s="4" t="n">
        <f aca="false">AK129+AH129/R129</f>
        <v>5.95704066081898</v>
      </c>
      <c r="AM129" s="4" t="n">
        <f aca="false">AL129+Z129</f>
        <v>1.75330713901448</v>
      </c>
      <c r="AN129" s="4" t="n">
        <f aca="false">AM129^-'paramètres CI'!$B$19</f>
        <v>0.0111978846847186</v>
      </c>
      <c r="AO129" s="4" t="n">
        <f aca="false">SUMIFS($AN$2:$AN$1250,$I$2:$I$1250,V129)</f>
        <v>92.6787275475463</v>
      </c>
      <c r="AP129" s="5" t="n">
        <f aca="false">AN129/AO129</f>
        <v>0.00012082475645745</v>
      </c>
      <c r="AQ129" s="6" t="n">
        <f aca="false">AP129-O129</f>
        <v>-0.0640253417670874</v>
      </c>
      <c r="AR129" s="20" t="n">
        <f aca="false">VLOOKUP(I129,entreesparc!$A$13:$H$110,8,0)*AP129</f>
        <v>1.70079358473653</v>
      </c>
      <c r="AS129" s="7" t="n">
        <f aca="false">M129*AJ129/AI129+AH129/R129</f>
        <v>7.78770571638762</v>
      </c>
      <c r="AT129" s="4" t="n">
        <f aca="false">AS129+Z129</f>
        <v>3.58397219458312</v>
      </c>
      <c r="AU129" s="4" t="n">
        <f aca="false">AT129^-'paramètres CI'!$B$19</f>
        <v>3.67352455336666E-005</v>
      </c>
      <c r="AV129" s="4" t="n">
        <f aca="false">SUMIFS($AU$2:$AU$1250,$I$2:$I$1250,V129)</f>
        <v>0.021037832986612</v>
      </c>
      <c r="AW129" s="5" t="n">
        <f aca="false">AU129/AV129</f>
        <v>0.0017461515906626</v>
      </c>
      <c r="AX129" s="7" t="n">
        <f aca="false">SUMIFS($AP$2:$AP$1250,$I$2:$I$1250,V129)</f>
        <v>1</v>
      </c>
    </row>
    <row r="130" customFormat="false" ht="15.8" hidden="false" customHeight="false" outlineLevel="0" collapsed="false">
      <c r="A130" s="0" t="s">
        <v>14</v>
      </c>
      <c r="B130" s="0" t="s">
        <v>60</v>
      </c>
      <c r="C130" s="0" t="s">
        <v>35</v>
      </c>
      <c r="D130" s="0" t="s">
        <v>33</v>
      </c>
      <c r="E130" s="0" t="str">
        <f aca="false">VLOOKUP(A130,Nomenclature!$D$1:$E$9,2,0)</f>
        <v>02</v>
      </c>
      <c r="F130" s="0" t="str">
        <f aca="false">VLOOKUP(B130,Nomenclature!$J$1:$K$97,2,0)</f>
        <v>23</v>
      </c>
      <c r="G130" s="0" t="str">
        <f aca="false">VLOOKUP(C130,Nomenclature!$M$1:$N$21,2,0)</f>
        <v>21</v>
      </c>
      <c r="H130" s="0" t="str">
        <f aca="false">VLOOKUP(D130,Nomenclature!$O$25:$P$31,2,0)</f>
        <v>01</v>
      </c>
      <c r="I130" s="1" t="str">
        <f aca="false">CONCATENATE(E130,F130)</f>
        <v>0223</v>
      </c>
      <c r="J130" s="0" t="str">
        <f aca="false">CONCATENATE(E130,F130,G130,H130)</f>
        <v>02232101</v>
      </c>
      <c r="K130" s="0" t="n">
        <v>24.1521759423219</v>
      </c>
      <c r="L130" s="0" t="n">
        <v>25</v>
      </c>
      <c r="M130" s="0" t="n">
        <v>76.1033951813317</v>
      </c>
      <c r="N130" s="0" t="n">
        <v>0.84648598535688</v>
      </c>
      <c r="O130" s="0" t="n">
        <v>9.99300489657241E-005</v>
      </c>
      <c r="P130" s="4" t="n">
        <f aca="false">VLOOKUP(D130,'paramètres CI'!$A$1:$B$6,2,0)</f>
        <v>0.033584731604575</v>
      </c>
      <c r="Q130" s="17" t="n">
        <f aca="false">M130*P130/N130</f>
        <v>3.01943817803948</v>
      </c>
      <c r="R130" s="9" t="n">
        <f aca="false">1/(1+0.04)*(1 - (1/(1+0.04))^L130)/(1-1/(1+0.04))</f>
        <v>15.6220799436509</v>
      </c>
      <c r="S130" s="17" t="n">
        <f aca="false">K130/R130</f>
        <v>1.54602818763182</v>
      </c>
      <c r="T130" s="17" t="n">
        <f aca="false">Q130+S130</f>
        <v>4.5654663656713</v>
      </c>
      <c r="U130" s="0" t="n">
        <f aca="false">T130 + Z130</f>
        <v>4.23060190133591</v>
      </c>
      <c r="V130" s="4" t="str">
        <f aca="false">VLOOKUP(I130,'CI ref gaz'!$I$1:$AM$97,1,0)</f>
        <v>0223</v>
      </c>
      <c r="W130" s="0" t="n">
        <f aca="false">VLOOKUP(I130,'CI ref gaz'!$I$1:$AM$97,14,0)</f>
        <v>-2</v>
      </c>
      <c r="X130" s="1" t="n">
        <f aca="false">VLOOKUP(I130,'CI ref gaz'!$I$1:$AM$97,13,0)</f>
        <v>1.50437742463558</v>
      </c>
      <c r="Y130" s="2" t="n">
        <f aca="false">VLOOKUP(I130,'CI ref gaz'!$I$1:$AM$97,7,0)</f>
        <v>0.390893925477755</v>
      </c>
      <c r="Z130" s="17" t="n">
        <f aca="false">X130*(O130/Y130)^(-1/8)-T130</f>
        <v>-0.334864464335391</v>
      </c>
      <c r="AA130" s="17" t="n">
        <f aca="false">Z130^2</f>
        <v>0.112134209474628</v>
      </c>
      <c r="AB130" s="18" t="n">
        <f aca="false">Z130/U130</f>
        <v>-0.0791529130239482</v>
      </c>
      <c r="AC130" s="17" t="n">
        <f aca="false">U130^-('paramètres CI'!$B$19)</f>
        <v>9.74501962490116E-006</v>
      </c>
      <c r="AD130" s="4" t="n">
        <f aca="false">SUMIFS($AC$2:$AC$1250,$I$2:$I$1250,V130)</f>
        <v>0.0975184113863857</v>
      </c>
      <c r="AE130" s="4" t="n">
        <f aca="false">AC130/AD130</f>
        <v>9.99300489657242E-005</v>
      </c>
      <c r="AF130" s="17" t="n">
        <f aca="false">AE130-O130</f>
        <v>0</v>
      </c>
      <c r="AG130" s="4" t="n">
        <f aca="false">VLOOKUP(I130,BesoinU!$F$1:$L$99,3,0)</f>
        <v>52.23688473676</v>
      </c>
      <c r="AH130" s="19" t="n">
        <f aca="false">VLOOKUP(J130,bibliRdtCHauff!$G$2:$K$1398,4,0)</f>
        <v>24.1521759423219</v>
      </c>
      <c r="AI130" s="19" t="n">
        <f aca="false">VLOOKUP(J130,bibliRdtCHauff!$G$2:$K$1398,3,0)</f>
        <v>0.84648598535688</v>
      </c>
      <c r="AJ130" s="4" t="n">
        <f aca="false">VLOOKUP(D130,'paramètres CI'!$A$1:$C$6,3)</f>
        <v>0.0509473684210526</v>
      </c>
      <c r="AK130" s="4" t="n">
        <f aca="false">AJ130*AG130/AI130</f>
        <v>3.14397622392974</v>
      </c>
      <c r="AL130" s="4" t="n">
        <f aca="false">AK130+AH130/R130</f>
        <v>4.69000441156156</v>
      </c>
      <c r="AM130" s="4" t="n">
        <f aca="false">AL130+Z130</f>
        <v>4.35513994722616</v>
      </c>
      <c r="AN130" s="4" t="n">
        <f aca="false">AM130^-'paramètres CI'!$B$19</f>
        <v>7.7265048078252E-006</v>
      </c>
      <c r="AO130" s="4" t="n">
        <f aca="false">SUMIFS($AN$2:$AN$1250,$I$2:$I$1250,V130)</f>
        <v>92.6787275475463</v>
      </c>
      <c r="AP130" s="5" t="n">
        <f aca="false">AN130/AO130</f>
        <v>8.33686975672095E-008</v>
      </c>
      <c r="AQ130" s="6" t="n">
        <f aca="false">AP130-O130</f>
        <v>-9.98466802681569E-005</v>
      </c>
      <c r="AR130" s="20" t="n">
        <f aca="false">VLOOKUP(I130,entreesparc!$A$13:$H$110,8,0)*AP130</f>
        <v>0.00117354216261206</v>
      </c>
      <c r="AS130" s="7" t="n">
        <f aca="false">M130*AJ130/AI130+AH130/R130</f>
        <v>6.12645571917754</v>
      </c>
      <c r="AT130" s="4" t="n">
        <f aca="false">AS130+Z130</f>
        <v>5.79159125484215</v>
      </c>
      <c r="AU130" s="4" t="n">
        <f aca="false">AT130^-'paramètres CI'!$B$19</f>
        <v>7.89981226564299E-007</v>
      </c>
      <c r="AV130" s="4" t="n">
        <f aca="false">SUMIFS($AU$2:$AU$1250,$I$2:$I$1250,V130)</f>
        <v>0.021037832986612</v>
      </c>
      <c r="AW130" s="5" t="n">
        <f aca="false">AU130/AV130</f>
        <v>3.75505037551646E-005</v>
      </c>
      <c r="AX130" s="7" t="n">
        <f aca="false">SUMIFS($AP$2:$AP$1250,$I$2:$I$1250,V130)</f>
        <v>1</v>
      </c>
    </row>
    <row r="131" customFormat="false" ht="15.8" hidden="false" customHeight="false" outlineLevel="0" collapsed="false">
      <c r="A131" s="0" t="s">
        <v>14</v>
      </c>
      <c r="B131" s="0" t="s">
        <v>60</v>
      </c>
      <c r="C131" s="0" t="s">
        <v>35</v>
      </c>
      <c r="D131" s="0" t="s">
        <v>34</v>
      </c>
      <c r="E131" s="0" t="str">
        <f aca="false">VLOOKUP(A131,Nomenclature!$D$1:$E$9,2,0)</f>
        <v>02</v>
      </c>
      <c r="F131" s="0" t="str">
        <f aca="false">VLOOKUP(B131,Nomenclature!$J$1:$K$97,2,0)</f>
        <v>23</v>
      </c>
      <c r="G131" s="0" t="str">
        <f aca="false">VLOOKUP(C131,Nomenclature!$M$1:$N$21,2,0)</f>
        <v>21</v>
      </c>
      <c r="H131" s="0" t="str">
        <f aca="false">VLOOKUP(D131,Nomenclature!$O$25:$P$31,2,0)</f>
        <v>06</v>
      </c>
      <c r="I131" s="1" t="str">
        <f aca="false">CONCATENATE(E131,F131)</f>
        <v>0223</v>
      </c>
      <c r="J131" s="0" t="str">
        <f aca="false">CONCATENATE(E131,F131,G131,H131)</f>
        <v>02232106</v>
      </c>
      <c r="K131" s="0" t="n">
        <v>24.2675665694334</v>
      </c>
      <c r="L131" s="0" t="n">
        <v>25</v>
      </c>
      <c r="M131" s="0" t="n">
        <v>72.7924942010558</v>
      </c>
      <c r="N131" s="0" t="n">
        <v>0.765696838494994</v>
      </c>
      <c r="O131" s="0" t="n">
        <v>9.99300489657241E-005</v>
      </c>
      <c r="P131" s="4" t="n">
        <f aca="false">VLOOKUP(D131,'paramètres CI'!$A$1:$B$6,2,0)</f>
        <v>0.0424847883250769</v>
      </c>
      <c r="Q131" s="17" t="n">
        <f aca="false">M131*P131/N131</f>
        <v>4.03890097530612</v>
      </c>
      <c r="R131" s="9" t="n">
        <f aca="false">1/(1+0.04)*(1 - (1/(1+0.04))^L131)/(1-1/(1+0.04))</f>
        <v>15.6220799436509</v>
      </c>
      <c r="S131" s="17" t="n">
        <f aca="false">K131/R131</f>
        <v>1.55341456816038</v>
      </c>
      <c r="T131" s="17" t="n">
        <f aca="false">Q131+S131</f>
        <v>5.5923155434665</v>
      </c>
      <c r="U131" s="0" t="n">
        <f aca="false">T131 + Z131</f>
        <v>4.23060190133591</v>
      </c>
      <c r="V131" s="4" t="str">
        <f aca="false">VLOOKUP(I131,'CI ref gaz'!$I$1:$AM$97,1,0)</f>
        <v>0223</v>
      </c>
      <c r="W131" s="0" t="n">
        <f aca="false">VLOOKUP(I131,'CI ref gaz'!$I$1:$AM$97,14,0)</f>
        <v>-2</v>
      </c>
      <c r="X131" s="1" t="n">
        <f aca="false">VLOOKUP(I131,'CI ref gaz'!$I$1:$AM$97,13,0)</f>
        <v>1.50437742463558</v>
      </c>
      <c r="Y131" s="2" t="n">
        <f aca="false">VLOOKUP(I131,'CI ref gaz'!$I$1:$AM$97,7,0)</f>
        <v>0.390893925477755</v>
      </c>
      <c r="Z131" s="17" t="n">
        <f aca="false">X131*(O131/Y131)^(-1/8)-T131</f>
        <v>-1.3617136421306</v>
      </c>
      <c r="AA131" s="17" t="n">
        <f aca="false">Z131^2</f>
        <v>1.85426404316457</v>
      </c>
      <c r="AB131" s="18" t="n">
        <f aca="false">Z131/U131</f>
        <v>-0.321872318381128</v>
      </c>
      <c r="AC131" s="17" t="n">
        <f aca="false">U131^-('paramètres CI'!$B$19)</f>
        <v>9.74501962490116E-006</v>
      </c>
      <c r="AD131" s="4" t="n">
        <f aca="false">SUMIFS($AC$2:$AC$1250,$I$2:$I$1250,V131)</f>
        <v>0.0975184113863857</v>
      </c>
      <c r="AE131" s="4" t="n">
        <f aca="false">AC131/AD131</f>
        <v>9.99300489657242E-005</v>
      </c>
      <c r="AF131" s="17" t="n">
        <f aca="false">AE131-O131</f>
        <v>0</v>
      </c>
      <c r="AG131" s="4" t="n">
        <f aca="false">VLOOKUP(I131,BesoinU!$F$1:$L$99,3,0)</f>
        <v>52.23688473676</v>
      </c>
      <c r="AH131" s="19" t="n">
        <f aca="false">VLOOKUP(J131,bibliRdtCHauff!$G$2:$K$1398,4,0)</f>
        <v>24.2675665694334</v>
      </c>
      <c r="AI131" s="19" t="n">
        <f aca="false">VLOOKUP(J131,bibliRdtCHauff!$G$2:$K$1398,3,0)</f>
        <v>0.765696838494994</v>
      </c>
      <c r="AJ131" s="4" t="n">
        <f aca="false">VLOOKUP(D131,'paramètres CI'!$A$1:$C$6,3)</f>
        <v>0.0591</v>
      </c>
      <c r="AK131" s="4" t="n">
        <f aca="false">AJ131*AG131/AI131</f>
        <v>4.03188276708903</v>
      </c>
      <c r="AL131" s="4" t="n">
        <f aca="false">AK131+AH131/R131</f>
        <v>5.58529733524941</v>
      </c>
      <c r="AM131" s="4" t="n">
        <f aca="false">AL131+Z131</f>
        <v>4.22358369311881</v>
      </c>
      <c r="AN131" s="4" t="n">
        <f aca="false">AM131^-'paramètres CI'!$B$19</f>
        <v>9.87531970636998E-006</v>
      </c>
      <c r="AO131" s="4" t="n">
        <f aca="false">SUMIFS($AN$2:$AN$1250,$I$2:$I$1250,V131)</f>
        <v>92.6787275475463</v>
      </c>
      <c r="AP131" s="5" t="n">
        <f aca="false">AN131/AO131</f>
        <v>1.06554329862845E-007</v>
      </c>
      <c r="AQ131" s="6" t="n">
        <f aca="false">AP131-O131</f>
        <v>-9.98234946358613E-005</v>
      </c>
      <c r="AR131" s="20" t="n">
        <f aca="false">VLOOKUP(I131,entreesparc!$A$13:$H$110,8,0)*AP131</f>
        <v>0.00149991546409985</v>
      </c>
      <c r="AS131" s="7" t="n">
        <f aca="false">M131*AJ131/AI131+AH131/R131</f>
        <v>7.17187371674223</v>
      </c>
      <c r="AT131" s="4" t="n">
        <f aca="false">AS131+Z131</f>
        <v>5.81016007461163</v>
      </c>
      <c r="AU131" s="4" t="n">
        <f aca="false">AT131^-'paramètres CI'!$B$19</f>
        <v>7.70007966213487E-007</v>
      </c>
      <c r="AV131" s="4" t="n">
        <f aca="false">SUMIFS($AU$2:$AU$1250,$I$2:$I$1250,V131)</f>
        <v>0.021037832986612</v>
      </c>
      <c r="AW131" s="5" t="n">
        <f aca="false">AU131/AV131</f>
        <v>3.66011065257293E-005</v>
      </c>
      <c r="AX131" s="7" t="n">
        <f aca="false">SUMIFS($AP$2:$AP$1250,$I$2:$I$1250,V131)</f>
        <v>1</v>
      </c>
    </row>
    <row r="132" customFormat="false" ht="15.8" hidden="false" customHeight="false" outlineLevel="0" collapsed="false">
      <c r="A132" s="0" t="s">
        <v>14</v>
      </c>
      <c r="B132" s="0" t="s">
        <v>60</v>
      </c>
      <c r="C132" s="0" t="s">
        <v>36</v>
      </c>
      <c r="D132" s="0" t="s">
        <v>37</v>
      </c>
      <c r="E132" s="0" t="str">
        <f aca="false">VLOOKUP(A132,Nomenclature!$D$1:$E$9,2,0)</f>
        <v>02</v>
      </c>
      <c r="F132" s="0" t="str">
        <f aca="false">VLOOKUP(B132,Nomenclature!$J$1:$K$97,2,0)</f>
        <v>23</v>
      </c>
      <c r="G132" s="0" t="str">
        <f aca="false">VLOOKUP(C132,Nomenclature!$M$1:$N$21,2,0)</f>
        <v>23</v>
      </c>
      <c r="H132" s="0" t="str">
        <f aca="false">VLOOKUP(D132,Nomenclature!$O$25:$P$31,2,0)</f>
        <v>03</v>
      </c>
      <c r="I132" s="1" t="str">
        <f aca="false">CONCATENATE(E132,F132)</f>
        <v>0223</v>
      </c>
      <c r="J132" s="0" t="str">
        <f aca="false">CONCATENATE(E132,F132,G132,H132)</f>
        <v>02232303</v>
      </c>
      <c r="K132" s="0" t="n">
        <v>15.0146862223916</v>
      </c>
      <c r="L132" s="0" t="n">
        <v>20</v>
      </c>
      <c r="M132" s="0" t="n">
        <v>81.4526365659435</v>
      </c>
      <c r="N132" s="0" t="n">
        <v>0.753844297192812</v>
      </c>
      <c r="O132" s="0" t="n">
        <v>9.99300489657241E-005</v>
      </c>
      <c r="P132" s="4" t="n">
        <f aca="false">VLOOKUP(D132,'paramètres CI'!$A$1:$B$6,2,0)</f>
        <v>0.0385046990211696</v>
      </c>
      <c r="Q132" s="17" t="n">
        <f aca="false">M132*P132/N132</f>
        <v>4.16042048355536</v>
      </c>
      <c r="R132" s="9" t="n">
        <f aca="false">1/(1+0.04)*(1 - (1/(1+0.04))^L132)/(1-1/(1+0.04))</f>
        <v>13.5903263449677</v>
      </c>
      <c r="S132" s="17" t="n">
        <f aca="false">K132/R132</f>
        <v>1.10480689287872</v>
      </c>
      <c r="T132" s="17" t="n">
        <f aca="false">Q132+S132</f>
        <v>5.26522737643408</v>
      </c>
      <c r="U132" s="0" t="n">
        <f aca="false">T132 + Z132</f>
        <v>4.23060190133591</v>
      </c>
      <c r="V132" s="4" t="str">
        <f aca="false">VLOOKUP(I132,'CI ref gaz'!$I$1:$AM$97,1,0)</f>
        <v>0223</v>
      </c>
      <c r="W132" s="0" t="n">
        <f aca="false">VLOOKUP(I132,'CI ref gaz'!$I$1:$AM$97,14,0)</f>
        <v>-2</v>
      </c>
      <c r="X132" s="1" t="n">
        <f aca="false">VLOOKUP(I132,'CI ref gaz'!$I$1:$AM$97,13,0)</f>
        <v>1.50437742463558</v>
      </c>
      <c r="Y132" s="2" t="n">
        <f aca="false">VLOOKUP(I132,'CI ref gaz'!$I$1:$AM$97,7,0)</f>
        <v>0.390893925477755</v>
      </c>
      <c r="Z132" s="17" t="n">
        <f aca="false">X132*(O132/Y132)^(-1/8)-T132</f>
        <v>-1.03462547509817</v>
      </c>
      <c r="AA132" s="17" t="n">
        <f aca="false">Z132^2</f>
        <v>1.07044987372211</v>
      </c>
      <c r="AB132" s="18" t="n">
        <f aca="false">Z132/U132</f>
        <v>-0.24455751196336</v>
      </c>
      <c r="AC132" s="17" t="n">
        <f aca="false">U132^-('paramètres CI'!$B$19)</f>
        <v>9.74501962490116E-006</v>
      </c>
      <c r="AD132" s="4" t="n">
        <f aca="false">SUMIFS($AC$2:$AC$1250,$I$2:$I$1250,V132)</f>
        <v>0.0975184113863857</v>
      </c>
      <c r="AE132" s="4" t="n">
        <f aca="false">AC132/AD132</f>
        <v>9.99300489657242E-005</v>
      </c>
      <c r="AF132" s="17" t="n">
        <f aca="false">AE132-O132</f>
        <v>0</v>
      </c>
      <c r="AG132" s="4" t="n">
        <f aca="false">VLOOKUP(I132,BesoinU!$F$1:$L$99,3,0)</f>
        <v>52.23688473676</v>
      </c>
      <c r="AH132" s="19" t="n">
        <f aca="false">VLOOKUP(J132,bibliRdtCHauff!$G$2:$K$1398,4,0)</f>
        <v>15.0146862223916</v>
      </c>
      <c r="AI132" s="19" t="n">
        <f aca="false">VLOOKUP(J132,bibliRdtCHauff!$G$2:$K$1398,3,0)</f>
        <v>0.753844297192812</v>
      </c>
      <c r="AJ132" s="4" t="n">
        <f aca="false">VLOOKUP(D132,'paramètres CI'!$A$1:$C$6,3)</f>
        <v>0.0763929293534506</v>
      </c>
      <c r="AK132" s="4" t="n">
        <f aca="false">AJ132*AG132/AI132</f>
        <v>5.29357144465999</v>
      </c>
      <c r="AL132" s="4" t="n">
        <f aca="false">AK132+AH132/R132</f>
        <v>6.39837833753871</v>
      </c>
      <c r="AM132" s="4" t="n">
        <f aca="false">AL132+Z132</f>
        <v>5.36375286244054</v>
      </c>
      <c r="AN132" s="4" t="n">
        <f aca="false">AM132^-'paramètres CI'!$B$19</f>
        <v>1.45965401274433E-006</v>
      </c>
      <c r="AO132" s="4" t="n">
        <f aca="false">SUMIFS($AN$2:$AN$1250,$I$2:$I$1250,V132)</f>
        <v>92.6787275475463</v>
      </c>
      <c r="AP132" s="5" t="n">
        <f aca="false">AN132/AO132</f>
        <v>1.57496121426084E-008</v>
      </c>
      <c r="AQ132" s="6" t="n">
        <f aca="false">AP132-O132</f>
        <v>-9.99142993535815E-005</v>
      </c>
      <c r="AR132" s="20" t="n">
        <f aca="false">VLOOKUP(I132,entreesparc!$A$13:$H$110,8,0)*AP132</f>
        <v>0.000221699923754205</v>
      </c>
      <c r="AS132" s="7" t="n">
        <f aca="false">M132*AJ132/AI132+AH132/R132</f>
        <v>9.35903861421108</v>
      </c>
      <c r="AT132" s="4" t="n">
        <f aca="false">AS132+Z132</f>
        <v>8.32441313911291</v>
      </c>
      <c r="AU132" s="4" t="n">
        <f aca="false">AT132^-'paramètres CI'!$B$19</f>
        <v>4.33681595224019E-008</v>
      </c>
      <c r="AV132" s="4" t="n">
        <f aca="false">SUMIFS($AU$2:$AU$1250,$I$2:$I$1250,V132)</f>
        <v>0.021037832986612</v>
      </c>
      <c r="AW132" s="5" t="n">
        <f aca="false">AU132/AV132</f>
        <v>2.06143662942854E-006</v>
      </c>
      <c r="AX132" s="7" t="n">
        <f aca="false">SUMIFS($AP$2:$AP$1250,$I$2:$I$1250,V132)</f>
        <v>1</v>
      </c>
    </row>
    <row r="133" customFormat="false" ht="15.8" hidden="false" customHeight="false" outlineLevel="0" collapsed="false">
      <c r="A133" s="0" t="s">
        <v>14</v>
      </c>
      <c r="B133" s="0" t="s">
        <v>60</v>
      </c>
      <c r="C133" s="0" t="s">
        <v>38</v>
      </c>
      <c r="D133" s="0" t="s">
        <v>39</v>
      </c>
      <c r="E133" s="0" t="str">
        <f aca="false">VLOOKUP(A133,Nomenclature!$D$1:$E$9,2,0)</f>
        <v>02</v>
      </c>
      <c r="F133" s="0" t="str">
        <f aca="false">VLOOKUP(B133,Nomenclature!$J$1:$K$97,2,0)</f>
        <v>23</v>
      </c>
      <c r="G133" s="0" t="str">
        <f aca="false">VLOOKUP(C133,Nomenclature!$M$1:$N$21,2,0)</f>
        <v>24</v>
      </c>
      <c r="H133" s="0" t="str">
        <f aca="false">VLOOKUP(D133,Nomenclature!$O$25:$P$31,2,0)</f>
        <v>04</v>
      </c>
      <c r="I133" s="1" t="str">
        <f aca="false">CONCATENATE(E133,F133)</f>
        <v>0223</v>
      </c>
      <c r="J133" s="0" t="str">
        <f aca="false">CONCATENATE(E133,F133,G133,H133)</f>
        <v>02232404</v>
      </c>
      <c r="K133" s="0" t="n">
        <v>10.9373943252307</v>
      </c>
      <c r="L133" s="0" t="n">
        <v>20</v>
      </c>
      <c r="M133" s="0" t="n">
        <v>78.6862079056155</v>
      </c>
      <c r="N133" s="0" t="n">
        <v>0.981436514185371</v>
      </c>
      <c r="O133" s="0" t="n">
        <v>9.99300489657241E-005</v>
      </c>
      <c r="P133" s="4" t="n">
        <f aca="false">VLOOKUP(D133,'paramètres CI'!$A$1:$B$6,2,0)</f>
        <v>0.022045059962018</v>
      </c>
      <c r="Q133" s="17" t="n">
        <f aca="false">M133*P133/N133</f>
        <v>1.76745224616278</v>
      </c>
      <c r="R133" s="9" t="n">
        <f aca="false">1/(1+0.04)*(1 - (1/(1+0.04))^L133)/(1-1/(1+0.04))</f>
        <v>13.5903263449677</v>
      </c>
      <c r="S133" s="17" t="n">
        <f aca="false">K133/R133</f>
        <v>0.804792618484889</v>
      </c>
      <c r="T133" s="17" t="n">
        <f aca="false">Q133+S133</f>
        <v>2.57224486464767</v>
      </c>
      <c r="U133" s="0" t="n">
        <f aca="false">T133 + Z133</f>
        <v>4.23060190133591</v>
      </c>
      <c r="V133" s="4" t="str">
        <f aca="false">VLOOKUP(I133,'CI ref gaz'!$I$1:$AM$97,1,0)</f>
        <v>0223</v>
      </c>
      <c r="W133" s="0" t="n">
        <f aca="false">VLOOKUP(I133,'CI ref gaz'!$I$1:$AM$97,14,0)</f>
        <v>-2</v>
      </c>
      <c r="X133" s="1" t="n">
        <f aca="false">VLOOKUP(I133,'CI ref gaz'!$I$1:$AM$97,13,0)</f>
        <v>1.50437742463558</v>
      </c>
      <c r="Y133" s="2" t="n">
        <f aca="false">VLOOKUP(I133,'CI ref gaz'!$I$1:$AM$97,7,0)</f>
        <v>0.390893925477755</v>
      </c>
      <c r="Z133" s="17" t="n">
        <f aca="false">X133*(O133/Y133)^(-1/8)-T133</f>
        <v>1.65835703668824</v>
      </c>
      <c r="AA133" s="17" t="n">
        <f aca="false">Z133^2</f>
        <v>2.75014806113339</v>
      </c>
      <c r="AB133" s="18" t="n">
        <f aca="false">Z133/U133</f>
        <v>0.391990803049697</v>
      </c>
      <c r="AC133" s="17" t="n">
        <f aca="false">U133^-('paramètres CI'!$B$19)</f>
        <v>9.74501962490116E-006</v>
      </c>
      <c r="AD133" s="4" t="n">
        <f aca="false">SUMIFS($AC$2:$AC$1250,$I$2:$I$1250,V133)</f>
        <v>0.0975184113863857</v>
      </c>
      <c r="AE133" s="4" t="n">
        <f aca="false">AC133/AD133</f>
        <v>9.99300489657242E-005</v>
      </c>
      <c r="AF133" s="17" t="n">
        <f aca="false">AE133-O133</f>
        <v>0</v>
      </c>
      <c r="AG133" s="4" t="n">
        <f aca="false">VLOOKUP(I133,BesoinU!$F$1:$L$99,3,0)</f>
        <v>52.23688473676</v>
      </c>
      <c r="AH133" s="19" t="n">
        <f aca="false">VLOOKUP(J133,bibliRdtCHauff!$G$2:$K$1398,4,0)</f>
        <v>10.9373943252307</v>
      </c>
      <c r="AI133" s="19" t="n">
        <f aca="false">VLOOKUP(J133,bibliRdtCHauff!$G$2:$K$1398,3,0)</f>
        <v>0.981436514185371</v>
      </c>
      <c r="AJ133" s="4" t="n">
        <f aca="false">VLOOKUP(D133,'paramètres CI'!$A$1:$C$6,3)</f>
        <v>0.0386719666666667</v>
      </c>
      <c r="AK133" s="4" t="n">
        <f aca="false">AJ133*AG133/AI133</f>
        <v>2.05831252058851</v>
      </c>
      <c r="AL133" s="4" t="n">
        <f aca="false">AK133+AH133/R133</f>
        <v>2.8631051390734</v>
      </c>
      <c r="AM133" s="4" t="n">
        <f aca="false">AL133+Z133</f>
        <v>4.52146217576163</v>
      </c>
      <c r="AN133" s="4" t="n">
        <f aca="false">AM133^-'paramètres CI'!$B$19</f>
        <v>5.72491157555185E-006</v>
      </c>
      <c r="AO133" s="4" t="n">
        <f aca="false">SUMIFS($AN$2:$AN$1250,$I$2:$I$1250,V133)</f>
        <v>92.6787275475463</v>
      </c>
      <c r="AP133" s="5" t="n">
        <f aca="false">AN133/AO133</f>
        <v>6.17715815381134E-008</v>
      </c>
      <c r="AQ133" s="6" t="n">
        <f aca="false">AP133-O133</f>
        <v>-9.9868277384186E-005</v>
      </c>
      <c r="AR133" s="20" t="n">
        <f aca="false">VLOOKUP(I133,entreesparc!$A$13:$H$110,8,0)*AP133</f>
        <v>0.00086952966163066</v>
      </c>
      <c r="AS133" s="7" t="n">
        <f aca="false">M133*AJ133/AI133+AH133/R133</f>
        <v>3.9052992383941</v>
      </c>
      <c r="AT133" s="4" t="n">
        <f aca="false">AS133+Z133</f>
        <v>5.56365627508234</v>
      </c>
      <c r="AU133" s="4" t="n">
        <f aca="false">AT133^-'paramètres CI'!$B$19</f>
        <v>1.08922517344715E-006</v>
      </c>
      <c r="AV133" s="4" t="n">
        <f aca="false">SUMIFS($AU$2:$AU$1250,$I$2:$I$1250,V133)</f>
        <v>0.021037832986612</v>
      </c>
      <c r="AW133" s="5" t="n">
        <f aca="false">AU133/AV133</f>
        <v>5.17745898135189E-005</v>
      </c>
      <c r="AX133" s="7" t="n">
        <f aca="false">SUMIFS($AP$2:$AP$1250,$I$2:$I$1250,V133)</f>
        <v>1</v>
      </c>
    </row>
    <row r="134" customFormat="false" ht="15.8" hidden="false" customHeight="false" outlineLevel="0" collapsed="false">
      <c r="A134" s="0" t="s">
        <v>14</v>
      </c>
      <c r="B134" s="0" t="s">
        <v>60</v>
      </c>
      <c r="C134" s="0" t="s">
        <v>40</v>
      </c>
      <c r="D134" s="0" t="s">
        <v>37</v>
      </c>
      <c r="E134" s="0" t="str">
        <f aca="false">VLOOKUP(A134,Nomenclature!$D$1:$E$9,2,0)</f>
        <v>02</v>
      </c>
      <c r="F134" s="0" t="str">
        <f aca="false">VLOOKUP(B134,Nomenclature!$J$1:$K$97,2,0)</f>
        <v>23</v>
      </c>
      <c r="G134" s="0" t="str">
        <f aca="false">VLOOKUP(C134,Nomenclature!$M$1:$N$21,2,0)</f>
        <v>03</v>
      </c>
      <c r="H134" s="0" t="str">
        <f aca="false">VLOOKUP(D134,Nomenclature!$O$25:$P$31,2,0)</f>
        <v>03</v>
      </c>
      <c r="I134" s="1" t="str">
        <f aca="false">CONCATENATE(E134,F134)</f>
        <v>0223</v>
      </c>
      <c r="J134" s="0" t="str">
        <f aca="false">CONCATENATE(E134,F134,G134,H134)</f>
        <v>02230303</v>
      </c>
      <c r="K134" s="0" t="n">
        <v>12.0117489779133</v>
      </c>
      <c r="L134" s="0" t="n">
        <v>20</v>
      </c>
      <c r="M134" s="0" t="n">
        <v>81.4526365659435</v>
      </c>
      <c r="N134" s="0" t="n">
        <v>0.518684062507685</v>
      </c>
      <c r="O134" s="0" t="n">
        <v>0.0338057148276425</v>
      </c>
      <c r="P134" s="4" t="n">
        <f aca="false">VLOOKUP(D134,'paramètres CI'!$A$1:$B$6,2,0)</f>
        <v>0.0385046990211696</v>
      </c>
      <c r="Q134" s="17" t="n">
        <f aca="false">M134*P134/N134</f>
        <v>6.04666594205581</v>
      </c>
      <c r="R134" s="9" t="n">
        <f aca="false">1/(1+0.04)*(1 - (1/(1+0.04))^L134)/(1-1/(1+0.04))</f>
        <v>13.5903263449677</v>
      </c>
      <c r="S134" s="17" t="n">
        <f aca="false">K134/R134</f>
        <v>0.88384551430298</v>
      </c>
      <c r="T134" s="17" t="n">
        <f aca="false">Q134+S134</f>
        <v>6.93051145635879</v>
      </c>
      <c r="U134" s="0" t="n">
        <f aca="false">T134 + Z134</f>
        <v>2.04286847855812</v>
      </c>
      <c r="V134" s="4" t="str">
        <f aca="false">VLOOKUP(I134,'CI ref gaz'!$I$1:$AM$97,1,0)</f>
        <v>0223</v>
      </c>
      <c r="W134" s="0" t="n">
        <f aca="false">VLOOKUP(I134,'CI ref gaz'!$I$1:$AM$97,14,0)</f>
        <v>-2</v>
      </c>
      <c r="X134" s="1" t="n">
        <f aca="false">VLOOKUP(I134,'CI ref gaz'!$I$1:$AM$97,13,0)</f>
        <v>1.50437742463558</v>
      </c>
      <c r="Y134" s="2" t="n">
        <f aca="false">VLOOKUP(I134,'CI ref gaz'!$I$1:$AM$97,7,0)</f>
        <v>0.390893925477755</v>
      </c>
      <c r="Z134" s="17" t="n">
        <f aca="false">X134*(O134/Y134)^(-1/8)-T134</f>
        <v>-4.88764297780067</v>
      </c>
      <c r="AA134" s="17" t="n">
        <f aca="false">Z134^2</f>
        <v>23.8890538784442</v>
      </c>
      <c r="AB134" s="18" t="n">
        <f aca="false">Z134/U134</f>
        <v>-2.39253923054823</v>
      </c>
      <c r="AC134" s="17" t="n">
        <f aca="false">U134^-('paramètres CI'!$B$19)</f>
        <v>0.00329667960577288</v>
      </c>
      <c r="AD134" s="4" t="n">
        <f aca="false">SUMIFS($AC$2:$AC$1250,$I$2:$I$1250,V134)</f>
        <v>0.0975184113863857</v>
      </c>
      <c r="AE134" s="4" t="n">
        <f aca="false">AC134/AD134</f>
        <v>0.0338057148276425</v>
      </c>
      <c r="AF134" s="17" t="n">
        <f aca="false">AE134-O134</f>
        <v>0</v>
      </c>
      <c r="AG134" s="4" t="n">
        <f aca="false">VLOOKUP(I134,BesoinU!$F$1:$L$99,3,0)</f>
        <v>52.23688473676</v>
      </c>
      <c r="AH134" s="19" t="n">
        <f aca="false">VLOOKUP(J134,bibliRdtCHauff!$G$2:$K$1398,4,0)</f>
        <v>12.612336426809</v>
      </c>
      <c r="AI134" s="19" t="n">
        <f aca="false">VLOOKUP(J134,bibliRdtCHauff!$G$2:$K$1398,3,0)</f>
        <v>0.565716109444711</v>
      </c>
      <c r="AJ134" s="4" t="n">
        <f aca="false">VLOOKUP(D134,'paramètres CI'!$A$1:$C$6,3)</f>
        <v>0.0763929293534506</v>
      </c>
      <c r="AK134" s="4" t="n">
        <f aca="false">AJ134*AG134/AI134</f>
        <v>7.05394203685772</v>
      </c>
      <c r="AL134" s="4" t="n">
        <f aca="false">AK134+AH134/R134</f>
        <v>7.98197982687585</v>
      </c>
      <c r="AM134" s="4" t="n">
        <f aca="false">AL134+Z134</f>
        <v>3.09433684907518</v>
      </c>
      <c r="AN134" s="4" t="n">
        <f aca="false">AM134^-'paramètres CI'!$B$19</f>
        <v>0.00011897597886696</v>
      </c>
      <c r="AO134" s="4" t="n">
        <f aca="false">SUMIFS($AN$2:$AN$1250,$I$2:$I$1250,V134)</f>
        <v>92.6787275475463</v>
      </c>
      <c r="AP134" s="5" t="n">
        <f aca="false">AN134/AO134</f>
        <v>1.28374635706908E-006</v>
      </c>
      <c r="AQ134" s="6" t="n">
        <f aca="false">AP134-O134</f>
        <v>-0.0338044310812854</v>
      </c>
      <c r="AR134" s="20" t="n">
        <f aca="false">VLOOKUP(I134,entreesparc!$A$13:$H$110,8,0)*AP134</f>
        <v>0.0180706970371663</v>
      </c>
      <c r="AS134" s="7" t="n">
        <f aca="false">M134*AJ134/AI134+AH134/R134</f>
        <v>11.927203991847</v>
      </c>
      <c r="AT134" s="4" t="n">
        <f aca="false">AS134+Z134</f>
        <v>7.03956101404637</v>
      </c>
      <c r="AU134" s="4" t="n">
        <f aca="false">AT134^-'paramètres CI'!$B$19</f>
        <v>1.65819415672413E-007</v>
      </c>
      <c r="AV134" s="4" t="n">
        <f aca="false">SUMIFS($AU$2:$AU$1250,$I$2:$I$1250,V134)</f>
        <v>0.021037832986612</v>
      </c>
      <c r="AW134" s="5" t="n">
        <f aca="false">AU134/AV134</f>
        <v>7.88196273722378E-006</v>
      </c>
      <c r="AX134" s="7" t="n">
        <f aca="false">SUMIFS($AP$2:$AP$1250,$I$2:$I$1250,V134)</f>
        <v>1</v>
      </c>
    </row>
    <row r="135" customFormat="false" ht="15.8" hidden="false" customHeight="false" outlineLevel="0" collapsed="false">
      <c r="A135" s="0" t="s">
        <v>14</v>
      </c>
      <c r="B135" s="0" t="s">
        <v>60</v>
      </c>
      <c r="C135" s="0" t="s">
        <v>41</v>
      </c>
      <c r="D135" s="0" t="s">
        <v>39</v>
      </c>
      <c r="E135" s="0" t="str">
        <f aca="false">VLOOKUP(A135,Nomenclature!$D$1:$E$9,2,0)</f>
        <v>02</v>
      </c>
      <c r="F135" s="0" t="str">
        <f aca="false">VLOOKUP(B135,Nomenclature!$J$1:$K$97,2,0)</f>
        <v>23</v>
      </c>
      <c r="G135" s="0" t="str">
        <f aca="false">VLOOKUP(C135,Nomenclature!$M$1:$N$21,2,0)</f>
        <v>04</v>
      </c>
      <c r="H135" s="0" t="str">
        <f aca="false">VLOOKUP(D135,Nomenclature!$O$25:$P$31,2,0)</f>
        <v>04</v>
      </c>
      <c r="I135" s="1" t="str">
        <f aca="false">CONCATENATE(E135,F135)</f>
        <v>0223</v>
      </c>
      <c r="J135" s="0" t="str">
        <f aca="false">CONCATENATE(E135,F135,G135,H135)</f>
        <v>02230404</v>
      </c>
      <c r="K135" s="0" t="n">
        <v>8.74991546018455</v>
      </c>
      <c r="L135" s="0" t="n">
        <v>20</v>
      </c>
      <c r="M135" s="0" t="n">
        <v>78.6862079056155</v>
      </c>
      <c r="N135" s="0" t="n">
        <v>0.606403040067035</v>
      </c>
      <c r="O135" s="0" t="n">
        <v>0.390893925477755</v>
      </c>
      <c r="P135" s="4" t="n">
        <f aca="false">VLOOKUP(D135,'paramètres CI'!$A$1:$B$6,2,0)</f>
        <v>0.022045059962018</v>
      </c>
      <c r="Q135" s="17" t="n">
        <f aca="false">M135*P135/N135</f>
        <v>2.86054332984767</v>
      </c>
      <c r="R135" s="9" t="n">
        <f aca="false">1/(1+0.04)*(1 - (1/(1+0.04))^L135)/(1-1/(1+0.04))</f>
        <v>13.5903263449677</v>
      </c>
      <c r="S135" s="17" t="n">
        <f aca="false">K135/R135</f>
        <v>0.64383409478791</v>
      </c>
      <c r="T135" s="17" t="n">
        <f aca="false">Q135+S135</f>
        <v>3.50437742463558</v>
      </c>
      <c r="U135" s="0" t="n">
        <f aca="false">T135 + Z135</f>
        <v>1.50437742463558</v>
      </c>
      <c r="V135" s="4" t="str">
        <f aca="false">VLOOKUP(I135,'CI ref gaz'!$I$1:$AM$97,1,0)</f>
        <v>0223</v>
      </c>
      <c r="W135" s="0" t="n">
        <f aca="false">VLOOKUP(I135,'CI ref gaz'!$I$1:$AM$97,14,0)</f>
        <v>-2</v>
      </c>
      <c r="X135" s="1" t="n">
        <f aca="false">VLOOKUP(I135,'CI ref gaz'!$I$1:$AM$97,13,0)</f>
        <v>1.50437742463558</v>
      </c>
      <c r="Y135" s="2" t="n">
        <f aca="false">VLOOKUP(I135,'CI ref gaz'!$I$1:$AM$97,7,0)</f>
        <v>0.390893925477755</v>
      </c>
      <c r="Z135" s="17" t="n">
        <f aca="false">X135*(O135/Y135)^(-1/8)-T135</f>
        <v>-2</v>
      </c>
      <c r="AA135" s="17" t="n">
        <f aca="false">Z135^2</f>
        <v>4</v>
      </c>
      <c r="AB135" s="18" t="n">
        <f aca="false">Z135/U135</f>
        <v>-1.32945361133991</v>
      </c>
      <c r="AC135" s="17" t="n">
        <f aca="false">U135^-('paramètres CI'!$B$19)</f>
        <v>0.0381193546331789</v>
      </c>
      <c r="AD135" s="4" t="n">
        <f aca="false">SUMIFS($AC$2:$AC$1250,$I$2:$I$1250,V135)</f>
        <v>0.0975184113863857</v>
      </c>
      <c r="AE135" s="4" t="n">
        <f aca="false">AC135/AD135</f>
        <v>0.390893925477755</v>
      </c>
      <c r="AF135" s="17" t="n">
        <f aca="false">AE135-O135</f>
        <v>0</v>
      </c>
      <c r="AG135" s="4" t="n">
        <f aca="false">VLOOKUP(I135,BesoinU!$F$1:$L$99,3,0)</f>
        <v>52.23688473676</v>
      </c>
      <c r="AH135" s="19" t="n">
        <f aca="false">VLOOKUP(J135,bibliRdtCHauff!$G$2:$K$1398,4,0)</f>
        <v>9.18741123319378</v>
      </c>
      <c r="AI135" s="19" t="n">
        <f aca="false">VLOOKUP(J135,bibliRdtCHauff!$G$2:$K$1398,3,0)</f>
        <v>0.681409734890702</v>
      </c>
      <c r="AJ135" s="4" t="n">
        <f aca="false">VLOOKUP(D135,'paramètres CI'!$A$1:$C$6,3)</f>
        <v>0.0386719666666667</v>
      </c>
      <c r="AK135" s="4" t="n">
        <f aca="false">AJ135*AG135/AI135</f>
        <v>2.96459378531555</v>
      </c>
      <c r="AL135" s="4" t="n">
        <f aca="false">AK135+AH135/R135</f>
        <v>3.64061958484286</v>
      </c>
      <c r="AM135" s="4" t="n">
        <f aca="false">AL135+Z135</f>
        <v>1.64061958484286</v>
      </c>
      <c r="AN135" s="4" t="n">
        <f aca="false">AM135^-'paramètres CI'!$B$19</f>
        <v>0.0190518374307774</v>
      </c>
      <c r="AO135" s="4" t="n">
        <f aca="false">SUMIFS($AN$2:$AN$1250,$I$2:$I$1250,V135)</f>
        <v>92.6787275475463</v>
      </c>
      <c r="AP135" s="5" t="n">
        <f aca="false">AN135/AO135</f>
        <v>0.000205568612506073</v>
      </c>
      <c r="AQ135" s="6" t="n">
        <f aca="false">AP135-O135</f>
        <v>-0.390688356865249</v>
      </c>
      <c r="AR135" s="20" t="n">
        <f aca="false">VLOOKUP(I135,entreesparc!$A$13:$H$110,8,0)*AP135</f>
        <v>2.89369321010506</v>
      </c>
      <c r="AS135" s="7" t="n">
        <f aca="false">M135*AJ135/AI135+AH135/R135</f>
        <v>5.14169491671486</v>
      </c>
      <c r="AT135" s="4" t="n">
        <f aca="false">AS135+Z135</f>
        <v>3.14169491671486</v>
      </c>
      <c r="AU135" s="4" t="n">
        <f aca="false">AT135^-'paramètres CI'!$B$19</f>
        <v>0.000105362950865449</v>
      </c>
      <c r="AV135" s="4" t="n">
        <f aca="false">SUMIFS($AU$2:$AU$1250,$I$2:$I$1250,V135)</f>
        <v>0.021037832986612</v>
      </c>
      <c r="AW135" s="5" t="n">
        <f aca="false">AU135/AV135</f>
        <v>0.005008260638465</v>
      </c>
      <c r="AX135" s="7" t="n">
        <f aca="false">SUMIFS($AP$2:$AP$1250,$I$2:$I$1250,V135)</f>
        <v>1</v>
      </c>
    </row>
    <row r="136" customFormat="false" ht="15.8" hidden="false" customHeight="false" outlineLevel="0" collapsed="false">
      <c r="A136" s="0" t="s">
        <v>14</v>
      </c>
      <c r="B136" s="0" t="s">
        <v>60</v>
      </c>
      <c r="C136" s="0" t="s">
        <v>45</v>
      </c>
      <c r="D136" s="0" t="s">
        <v>43</v>
      </c>
      <c r="E136" s="0" t="str">
        <f aca="false">VLOOKUP(A136,Nomenclature!$D$1:$E$9,2,0)</f>
        <v>02</v>
      </c>
      <c r="F136" s="0" t="str">
        <f aca="false">VLOOKUP(B136,Nomenclature!$J$1:$K$97,2,0)</f>
        <v>23</v>
      </c>
      <c r="G136" s="0" t="str">
        <f aca="false">VLOOKUP(C136,Nomenclature!$M$1:$N$21,2,0)</f>
        <v>06</v>
      </c>
      <c r="H136" s="0" t="str">
        <f aca="false">VLOOKUP(D136,Nomenclature!$O$25:$P$31,2,0)</f>
        <v>02</v>
      </c>
      <c r="I136" s="1" t="str">
        <f aca="false">CONCATENATE(E136,F136)</f>
        <v>0223</v>
      </c>
      <c r="J136" s="0" t="str">
        <f aca="false">CONCATENATE(E136,F136,G136,H136)</f>
        <v>02230602</v>
      </c>
      <c r="K136" s="0" t="n">
        <v>10</v>
      </c>
      <c r="L136" s="0" t="n">
        <v>13</v>
      </c>
      <c r="M136" s="0" t="n">
        <v>64.1466954841767</v>
      </c>
      <c r="N136" s="0" t="n">
        <v>0.9</v>
      </c>
      <c r="O136" s="0" t="n">
        <v>0.229205063885657</v>
      </c>
      <c r="P136" s="4" t="n">
        <f aca="false">VLOOKUP(D136,'paramètres CI'!$A$1:$B$6,2,0)</f>
        <v>0.0935912806596305</v>
      </c>
      <c r="Q136" s="17" t="n">
        <f aca="false">M136*P136/N136</f>
        <v>6.67063486716381</v>
      </c>
      <c r="R136" s="9" t="n">
        <f aca="false">1/(1+0.04)*(1 - (1/(1+0.04))^L136)/(1-1/(1+0.04))</f>
        <v>9.98564784663304</v>
      </c>
      <c r="S136" s="17" t="n">
        <f aca="false">K136/R136</f>
        <v>1.00143727814033</v>
      </c>
      <c r="T136" s="17" t="n">
        <f aca="false">Q136+S136</f>
        <v>7.67207214530414</v>
      </c>
      <c r="U136" s="0" t="n">
        <f aca="false">T136 + Z136</f>
        <v>1.60818551735208</v>
      </c>
      <c r="V136" s="4" t="str">
        <f aca="false">VLOOKUP(I136,'CI ref gaz'!$I$1:$AM$97,1,0)</f>
        <v>0223</v>
      </c>
      <c r="W136" s="0" t="n">
        <f aca="false">VLOOKUP(I136,'CI ref gaz'!$I$1:$AM$97,14,0)</f>
        <v>-2</v>
      </c>
      <c r="X136" s="1" t="n">
        <f aca="false">VLOOKUP(I136,'CI ref gaz'!$I$1:$AM$97,13,0)</f>
        <v>1.50437742463558</v>
      </c>
      <c r="Y136" s="2" t="n">
        <f aca="false">VLOOKUP(I136,'CI ref gaz'!$I$1:$AM$97,7,0)</f>
        <v>0.390893925477755</v>
      </c>
      <c r="Z136" s="17" t="n">
        <f aca="false">X136*(O136/Y136)^(-1/8)-T136</f>
        <v>-6.06388662795206</v>
      </c>
      <c r="AA136" s="17" t="n">
        <f aca="false">Z136^2</f>
        <v>36.7707210366558</v>
      </c>
      <c r="AB136" s="18" t="n">
        <f aca="false">Z136/U136</f>
        <v>-3.77063874940027</v>
      </c>
      <c r="AC136" s="17" t="n">
        <f aca="false">U136^-('paramètres CI'!$B$19)</f>
        <v>0.0223517137118444</v>
      </c>
      <c r="AD136" s="4" t="n">
        <f aca="false">SUMIFS($AC$2:$AC$1250,$I$2:$I$1250,V136)</f>
        <v>0.0975184113863857</v>
      </c>
      <c r="AE136" s="4" t="n">
        <f aca="false">AC136/AD136</f>
        <v>0.229205063885658</v>
      </c>
      <c r="AF136" s="17" t="n">
        <f aca="false">AE136-O136</f>
        <v>0</v>
      </c>
      <c r="AG136" s="4" t="n">
        <f aca="false">VLOOKUP(I136,BesoinU!$F$1:$L$99,3,0)</f>
        <v>52.23688473676</v>
      </c>
      <c r="AH136" s="19" t="n">
        <f aca="false">VLOOKUP(J136,bibliRdtCHauff!$G$2:$K$1398,4,0)</f>
        <v>10.4</v>
      </c>
      <c r="AI136" s="19" t="n">
        <f aca="false">VLOOKUP(J136,bibliRdtCHauff!$G$2:$K$1398,3,0)</f>
        <v>0.919999999999999</v>
      </c>
      <c r="AJ136" s="4" t="n">
        <f aca="false">VLOOKUP(D136,'paramètres CI'!$A$1:$C$6,3)</f>
        <v>0.09847</v>
      </c>
      <c r="AK136" s="4" t="n">
        <f aca="false">AJ136*AG136/AI136</f>
        <v>5.59105004350952</v>
      </c>
      <c r="AL136" s="4" t="n">
        <f aca="false">AK136+AH136/R136</f>
        <v>6.63254481277546</v>
      </c>
      <c r="AM136" s="4" t="n">
        <f aca="false">AL136+Z136</f>
        <v>0.5686581848234</v>
      </c>
      <c r="AN136" s="4" t="n">
        <f aca="false">AM136^-'paramètres CI'!$B$19</f>
        <v>91.451249706925</v>
      </c>
      <c r="AO136" s="4" t="n">
        <f aca="false">SUMIFS($AN$2:$AN$1250,$I$2:$I$1250,V136)</f>
        <v>92.6787275475463</v>
      </c>
      <c r="AP136" s="5" t="n">
        <f aca="false">AN136/AO136</f>
        <v>0.986755560061056</v>
      </c>
      <c r="AQ136" s="6" t="n">
        <f aca="false">AP136-O136</f>
        <v>0.757550496175399</v>
      </c>
      <c r="AR136" s="20" t="n">
        <f aca="false">VLOOKUP(I136,entreesparc!$A$13:$H$110,8,0)*AP136</f>
        <v>13890.0964956298</v>
      </c>
      <c r="AS136" s="7" t="n">
        <f aca="false">M136*AJ136/AI136+AH136/R136</f>
        <v>7.90728292614299</v>
      </c>
      <c r="AT136" s="4" t="n">
        <f aca="false">AS136+Z136</f>
        <v>1.84339629819093</v>
      </c>
      <c r="AU136" s="4" t="n">
        <f aca="false">AT136^-'paramètres CI'!$B$19</f>
        <v>0.00749981087468262</v>
      </c>
      <c r="AV136" s="4" t="n">
        <f aca="false">SUMIFS($AU$2:$AU$1250,$I$2:$I$1250,V136)</f>
        <v>0.021037832986612</v>
      </c>
      <c r="AW136" s="5" t="n">
        <f aca="false">AU136/AV136</f>
        <v>0.356491606310181</v>
      </c>
      <c r="AX136" s="7" t="n">
        <f aca="false">SUMIFS($AP$2:$AP$1250,$I$2:$I$1250,V136)</f>
        <v>1</v>
      </c>
    </row>
    <row r="137" customFormat="false" ht="15.8" hidden="false" customHeight="false" outlineLevel="0" collapsed="false">
      <c r="A137" s="0" t="s">
        <v>14</v>
      </c>
      <c r="B137" s="0" t="s">
        <v>60</v>
      </c>
      <c r="C137" s="0" t="s">
        <v>46</v>
      </c>
      <c r="D137" s="0" t="s">
        <v>43</v>
      </c>
      <c r="E137" s="0" t="str">
        <f aca="false">VLOOKUP(A137,Nomenclature!$D$1:$E$9,2,0)</f>
        <v>02</v>
      </c>
      <c r="F137" s="0" t="str">
        <f aca="false">VLOOKUP(B137,Nomenclature!$J$1:$K$97,2,0)</f>
        <v>23</v>
      </c>
      <c r="G137" s="0" t="str">
        <f aca="false">VLOOKUP(C137,Nomenclature!$M$1:$N$21,2,0)</f>
        <v>26</v>
      </c>
      <c r="H137" s="0" t="str">
        <f aca="false">VLOOKUP(D137,Nomenclature!$O$25:$P$31,2,0)</f>
        <v>02</v>
      </c>
      <c r="I137" s="1" t="str">
        <f aca="false">CONCATENATE(E137,F137)</f>
        <v>0223</v>
      </c>
      <c r="J137" s="0" t="str">
        <f aca="false">CONCATENATE(E137,F137,G137,H137)</f>
        <v>02232602</v>
      </c>
      <c r="K137" s="0" t="n">
        <v>12</v>
      </c>
      <c r="L137" s="0" t="n">
        <v>13</v>
      </c>
      <c r="M137" s="0" t="n">
        <v>64.1466954841767</v>
      </c>
      <c r="N137" s="0" t="n">
        <v>1</v>
      </c>
      <c r="O137" s="0" t="n">
        <v>9.99300489657241E-005</v>
      </c>
      <c r="P137" s="4" t="n">
        <f aca="false">VLOOKUP(D137,'paramètres CI'!$A$1:$B$6,2,0)</f>
        <v>0.0935912806596305</v>
      </c>
      <c r="Q137" s="17" t="n">
        <f aca="false">M137*P137/N137</f>
        <v>6.00357138044743</v>
      </c>
      <c r="R137" s="9" t="n">
        <f aca="false">1/(1+0.04)*(1 - (1/(1+0.04))^L137)/(1-1/(1+0.04))</f>
        <v>9.98564784663304</v>
      </c>
      <c r="S137" s="17" t="n">
        <f aca="false">K137/R137</f>
        <v>1.20172473376839</v>
      </c>
      <c r="T137" s="17" t="n">
        <f aca="false">Q137+S137</f>
        <v>7.20529611421582</v>
      </c>
      <c r="U137" s="0" t="n">
        <f aca="false">T137 + Z137</f>
        <v>4.23060190133591</v>
      </c>
      <c r="V137" s="4" t="str">
        <f aca="false">VLOOKUP(I137,'CI ref gaz'!$I$1:$AM$97,1,0)</f>
        <v>0223</v>
      </c>
      <c r="W137" s="0" t="n">
        <f aca="false">VLOOKUP(I137,'CI ref gaz'!$I$1:$AM$97,14,0)</f>
        <v>-2</v>
      </c>
      <c r="X137" s="1" t="n">
        <f aca="false">VLOOKUP(I137,'CI ref gaz'!$I$1:$AM$97,13,0)</f>
        <v>1.50437742463558</v>
      </c>
      <c r="Y137" s="2" t="n">
        <f aca="false">VLOOKUP(I137,'CI ref gaz'!$I$1:$AM$97,7,0)</f>
        <v>0.390893925477755</v>
      </c>
      <c r="Z137" s="17" t="n">
        <f aca="false">X137*(O137/Y137)^(-1/8)-T137</f>
        <v>-2.97469421287991</v>
      </c>
      <c r="AA137" s="17" t="n">
        <f aca="false">Z137^2</f>
        <v>8.84880566014125</v>
      </c>
      <c r="AB137" s="18" t="n">
        <f aca="false">Z137/U137</f>
        <v>-0.703137350725576</v>
      </c>
      <c r="AC137" s="17" t="n">
        <f aca="false">U137^-('paramètres CI'!$B$19)</f>
        <v>9.74501962490116E-006</v>
      </c>
      <c r="AD137" s="4" t="n">
        <f aca="false">SUMIFS($AC$2:$AC$1250,$I$2:$I$1250,V137)</f>
        <v>0.0975184113863857</v>
      </c>
      <c r="AE137" s="4" t="n">
        <f aca="false">AC137/AD137</f>
        <v>9.99300489657242E-005</v>
      </c>
      <c r="AF137" s="17" t="n">
        <f aca="false">AE137-O137</f>
        <v>0</v>
      </c>
      <c r="AG137" s="4" t="n">
        <f aca="false">VLOOKUP(I137,BesoinU!$F$1:$L$99,3,0)</f>
        <v>52.23688473676</v>
      </c>
      <c r="AH137" s="19" t="n">
        <f aca="false">VLOOKUP(J137,bibliRdtCHauff!$G$2:$K$1398,4,0)</f>
        <v>12</v>
      </c>
      <c r="AI137" s="19" t="n">
        <f aca="false">VLOOKUP(J137,bibliRdtCHauff!$G$2:$K$1398,3,0)</f>
        <v>1</v>
      </c>
      <c r="AJ137" s="4" t="n">
        <f aca="false">VLOOKUP(D137,'paramètres CI'!$A$1:$C$6,3)</f>
        <v>0.09847</v>
      </c>
      <c r="AK137" s="4" t="n">
        <f aca="false">AJ137*AG137/AI137</f>
        <v>5.14376604002876</v>
      </c>
      <c r="AL137" s="4" t="n">
        <f aca="false">AK137+AH137/R137</f>
        <v>6.34549077379715</v>
      </c>
      <c r="AM137" s="4" t="n">
        <f aca="false">AL137+Z137</f>
        <v>3.37079656091723</v>
      </c>
      <c r="AN137" s="4" t="n">
        <f aca="false">AM137^-'paramètres CI'!$B$19</f>
        <v>5.99983991298547E-005</v>
      </c>
      <c r="AO137" s="4" t="n">
        <f aca="false">SUMIFS($AN$2:$AN$1250,$I$2:$I$1250,V137)</f>
        <v>92.6787275475463</v>
      </c>
      <c r="AP137" s="5" t="n">
        <f aca="false">AN137/AO137</f>
        <v>6.47380480046775E-007</v>
      </c>
      <c r="AQ137" s="6" t="n">
        <f aca="false">AP137-O137</f>
        <v>-9.92826684856773E-005</v>
      </c>
      <c r="AR137" s="20" t="n">
        <f aca="false">VLOOKUP(I137,entreesparc!$A$13:$H$110,8,0)*AP137</f>
        <v>0.00911287222610681</v>
      </c>
      <c r="AS137" s="7" t="n">
        <f aca="false">M137*AJ137/AI137+AH137/R137</f>
        <v>7.51824983809527</v>
      </c>
      <c r="AT137" s="4" t="n">
        <f aca="false">AS137+Z137</f>
        <v>4.54355562521536</v>
      </c>
      <c r="AU137" s="4" t="n">
        <f aca="false">AT137^-'paramètres CI'!$B$19</f>
        <v>5.50596194333666E-006</v>
      </c>
      <c r="AV137" s="4" t="n">
        <f aca="false">SUMIFS($AU$2:$AU$1250,$I$2:$I$1250,V137)</f>
        <v>0.021037832986612</v>
      </c>
      <c r="AW137" s="5" t="n">
        <f aca="false">AU137/AV137</f>
        <v>0.000261717161973884</v>
      </c>
      <c r="AX137" s="7" t="n">
        <f aca="false">SUMIFS($AP$2:$AP$1250,$I$2:$I$1250,V137)</f>
        <v>1</v>
      </c>
    </row>
    <row r="138" customFormat="false" ht="15.8" hidden="false" customHeight="false" outlineLevel="0" collapsed="false">
      <c r="A138" s="0" t="s">
        <v>14</v>
      </c>
      <c r="B138" s="0" t="s">
        <v>60</v>
      </c>
      <c r="C138" s="0" t="s">
        <v>48</v>
      </c>
      <c r="D138" s="0" t="s">
        <v>43</v>
      </c>
      <c r="E138" s="0" t="str">
        <f aca="false">VLOOKUP(A138,Nomenclature!$D$1:$E$9,2,0)</f>
        <v>02</v>
      </c>
      <c r="F138" s="0" t="str">
        <f aca="false">VLOOKUP(B138,Nomenclature!$J$1:$K$97,2,0)</f>
        <v>23</v>
      </c>
      <c r="G138" s="0" t="str">
        <f aca="false">VLOOKUP(C138,Nomenclature!$M$1:$N$21,2,0)</f>
        <v>09</v>
      </c>
      <c r="H138" s="0" t="str">
        <f aca="false">VLOOKUP(D138,Nomenclature!$O$25:$P$31,2,0)</f>
        <v>02</v>
      </c>
      <c r="I138" s="1" t="str">
        <f aca="false">CONCATENATE(E138,F138)</f>
        <v>0223</v>
      </c>
      <c r="J138" s="0" t="str">
        <f aca="false">CONCATENATE(E138,F138,G138,H138)</f>
        <v>02230902</v>
      </c>
      <c r="K138" s="0" t="n">
        <v>51.9670480595727</v>
      </c>
      <c r="L138" s="0" t="n">
        <v>20</v>
      </c>
      <c r="M138" s="0" t="n">
        <v>76.1635937550408</v>
      </c>
      <c r="N138" s="0" t="n">
        <v>2.83163023255814</v>
      </c>
      <c r="O138" s="0" t="n">
        <v>0.111965454450848</v>
      </c>
      <c r="P138" s="4" t="n">
        <f aca="false">VLOOKUP(D138,'paramètres CI'!$A$1:$B$6,2,0)</f>
        <v>0.0935912806596305</v>
      </c>
      <c r="Q138" s="17" t="n">
        <f aca="false">M138*P138/N138</f>
        <v>2.51736550811379</v>
      </c>
      <c r="R138" s="9" t="n">
        <f aca="false">1/(1+0.04)*(1 - (1/(1+0.04))^L138)/(1-1/(1+0.04))</f>
        <v>13.5903263449677</v>
      </c>
      <c r="S138" s="17" t="n">
        <f aca="false">K138/R138</f>
        <v>3.82382635563534</v>
      </c>
      <c r="T138" s="17" t="n">
        <f aca="false">Q138+S138</f>
        <v>6.34119186374913</v>
      </c>
      <c r="U138" s="0" t="n">
        <f aca="false">T138 + Z138</f>
        <v>1.75884944828982</v>
      </c>
      <c r="V138" s="4" t="str">
        <f aca="false">VLOOKUP(I138,'CI ref gaz'!$I$1:$AM$97,1,0)</f>
        <v>0223</v>
      </c>
      <c r="W138" s="0" t="n">
        <f aca="false">VLOOKUP(I138,'CI ref gaz'!$I$1:$AM$97,14,0)</f>
        <v>-2</v>
      </c>
      <c r="X138" s="1" t="n">
        <f aca="false">VLOOKUP(I138,'CI ref gaz'!$I$1:$AM$97,13,0)</f>
        <v>1.50437742463558</v>
      </c>
      <c r="Y138" s="2" t="n">
        <f aca="false">VLOOKUP(I138,'CI ref gaz'!$I$1:$AM$97,7,0)</f>
        <v>0.390893925477755</v>
      </c>
      <c r="Z138" s="17" t="n">
        <f aca="false">X138*(O138/Y138)^(-1/8)-T138</f>
        <v>-4.58234241545932</v>
      </c>
      <c r="AA138" s="17" t="n">
        <f aca="false">Z138^2</f>
        <v>20.9978620125175</v>
      </c>
      <c r="AB138" s="18" t="n">
        <f aca="false">Z138/U138</f>
        <v>-2.60530679298042</v>
      </c>
      <c r="AC138" s="17" t="n">
        <f aca="false">U138^-('paramètres CI'!$B$19)</f>
        <v>0.0109186932482014</v>
      </c>
      <c r="AD138" s="4" t="n">
        <f aca="false">SUMIFS($AC$2:$AC$1250,$I$2:$I$1250,V138)</f>
        <v>0.0975184113863857</v>
      </c>
      <c r="AE138" s="4" t="n">
        <f aca="false">AC138/AD138</f>
        <v>0.111965454450848</v>
      </c>
      <c r="AF138" s="17" t="n">
        <f aca="false">AE138-O138</f>
        <v>0</v>
      </c>
      <c r="AG138" s="4" t="n">
        <f aca="false">VLOOKUP(I138,BesoinU!$F$1:$L$99,3,0)</f>
        <v>52.23688473676</v>
      </c>
      <c r="AH138" s="19" t="n">
        <f aca="false">VLOOKUP(J138,bibliRdtCHauff!$G$2:$K$1398,4,0)</f>
        <v>54.5654004625513</v>
      </c>
      <c r="AI138" s="19" t="n">
        <f aca="false">VLOOKUP(J138,bibliRdtCHauff!$G$2:$K$1398,3,0)</f>
        <v>2.94489544186046</v>
      </c>
      <c r="AJ138" s="4" t="n">
        <f aca="false">VLOOKUP(D138,'paramètres CI'!$A$1:$C$6,3)</f>
        <v>0.09847</v>
      </c>
      <c r="AK138" s="4" t="n">
        <f aca="false">AJ138*AG138/AI138</f>
        <v>1.74667187395256</v>
      </c>
      <c r="AL138" s="4" t="n">
        <f aca="false">AK138+AH138/R138</f>
        <v>5.76168954736966</v>
      </c>
      <c r="AM138" s="4" t="n">
        <f aca="false">AL138+Z138</f>
        <v>1.17934713191034</v>
      </c>
      <c r="AN138" s="4" t="n">
        <f aca="false">AM138^-'paramètres CI'!$B$19</f>
        <v>0.267218645533579</v>
      </c>
      <c r="AO138" s="4" t="n">
        <f aca="false">SUMIFS($AN$2:$AN$1250,$I$2:$I$1250,V138)</f>
        <v>92.6787275475463</v>
      </c>
      <c r="AP138" s="5" t="n">
        <f aca="false">AN138/AO138</f>
        <v>0.00288327917964227</v>
      </c>
      <c r="AQ138" s="6" t="n">
        <f aca="false">AP138-O138</f>
        <v>-0.109082175271206</v>
      </c>
      <c r="AR138" s="20" t="n">
        <f aca="false">VLOOKUP(I138,entreesparc!$A$13:$H$110,8,0)*AP138</f>
        <v>40.5865724502161</v>
      </c>
      <c r="AS138" s="7" t="n">
        <f aca="false">M138*AJ138/AI138+AH138/R138</f>
        <v>6.56173935679231</v>
      </c>
      <c r="AT138" s="4" t="n">
        <f aca="false">AS138+Z138</f>
        <v>1.979396941333</v>
      </c>
      <c r="AU138" s="4" t="n">
        <f aca="false">AT138^-'paramètres CI'!$B$19</f>
        <v>0.00424362345674063</v>
      </c>
      <c r="AV138" s="4" t="n">
        <f aca="false">SUMIFS($AU$2:$AU$1250,$I$2:$I$1250,V138)</f>
        <v>0.021037832986612</v>
      </c>
      <c r="AW138" s="5" t="n">
        <f aca="false">AU138/AV138</f>
        <v>0.201713905583393</v>
      </c>
      <c r="AX138" s="7" t="n">
        <f aca="false">SUMIFS($AP$2:$AP$1250,$I$2:$I$1250,V138)</f>
        <v>1</v>
      </c>
    </row>
    <row r="139" customFormat="false" ht="15.8" hidden="false" customHeight="false" outlineLevel="0" collapsed="false">
      <c r="A139" s="0" t="s">
        <v>14</v>
      </c>
      <c r="B139" s="0" t="s">
        <v>60</v>
      </c>
      <c r="C139" s="0" t="s">
        <v>49</v>
      </c>
      <c r="D139" s="0" t="s">
        <v>43</v>
      </c>
      <c r="E139" s="0" t="str">
        <f aca="false">VLOOKUP(A139,Nomenclature!$D$1:$E$9,2,0)</f>
        <v>02</v>
      </c>
      <c r="F139" s="0" t="str">
        <f aca="false">VLOOKUP(B139,Nomenclature!$J$1:$K$97,2,0)</f>
        <v>23</v>
      </c>
      <c r="G139" s="0" t="str">
        <f aca="false">VLOOKUP(C139,Nomenclature!$M$1:$N$21,2,0)</f>
        <v>29</v>
      </c>
      <c r="H139" s="0" t="str">
        <f aca="false">VLOOKUP(D139,Nomenclature!$O$25:$P$31,2,0)</f>
        <v>02</v>
      </c>
      <c r="I139" s="1" t="str">
        <f aca="false">CONCATENATE(E139,F139)</f>
        <v>0223</v>
      </c>
      <c r="J139" s="0" t="str">
        <f aca="false">CONCATENATE(E139,F139,G139,H139)</f>
        <v>02232902</v>
      </c>
      <c r="K139" s="0" t="n">
        <v>64.9588100744659</v>
      </c>
      <c r="L139" s="0" t="n">
        <v>20</v>
      </c>
      <c r="M139" s="0" t="n">
        <v>76.1635937550408</v>
      </c>
      <c r="N139" s="0" t="n">
        <v>3.39795627906976</v>
      </c>
      <c r="O139" s="0" t="n">
        <v>9.99300489657241E-005</v>
      </c>
      <c r="P139" s="4" t="n">
        <f aca="false">VLOOKUP(D139,'paramètres CI'!$A$1:$B$6,2,0)</f>
        <v>0.0935912806596305</v>
      </c>
      <c r="Q139" s="17" t="n">
        <f aca="false">M139*P139/N139</f>
        <v>2.09780459009483</v>
      </c>
      <c r="R139" s="9" t="n">
        <f aca="false">1/(1+0.04)*(1 - (1/(1+0.04))^L139)/(1-1/(1+0.04))</f>
        <v>13.5903263449677</v>
      </c>
      <c r="S139" s="17" t="n">
        <f aca="false">K139/R139</f>
        <v>4.77978294454418</v>
      </c>
      <c r="T139" s="17" t="n">
        <f aca="false">Q139+S139</f>
        <v>6.87758753463901</v>
      </c>
      <c r="U139" s="0" t="n">
        <f aca="false">T139 + Z139</f>
        <v>4.23060190133591</v>
      </c>
      <c r="V139" s="4" t="str">
        <f aca="false">VLOOKUP(I139,'CI ref gaz'!$I$1:$AM$97,1,0)</f>
        <v>0223</v>
      </c>
      <c r="W139" s="0" t="n">
        <f aca="false">VLOOKUP(I139,'CI ref gaz'!$I$1:$AM$97,14,0)</f>
        <v>-2</v>
      </c>
      <c r="X139" s="1" t="n">
        <f aca="false">VLOOKUP(I139,'CI ref gaz'!$I$1:$AM$97,13,0)</f>
        <v>1.50437742463558</v>
      </c>
      <c r="Y139" s="2" t="n">
        <f aca="false">VLOOKUP(I139,'CI ref gaz'!$I$1:$AM$97,7,0)</f>
        <v>0.390893925477755</v>
      </c>
      <c r="Z139" s="17" t="n">
        <f aca="false">X139*(O139/Y139)^(-1/8)-T139</f>
        <v>-2.6469856333031</v>
      </c>
      <c r="AA139" s="17" t="n">
        <f aca="false">Z139^2</f>
        <v>7.00653294291304</v>
      </c>
      <c r="AB139" s="18" t="n">
        <f aca="false">Z139/U139</f>
        <v>-0.625675895542726</v>
      </c>
      <c r="AC139" s="17" t="n">
        <f aca="false">U139^-('paramètres CI'!$B$19)</f>
        <v>9.74501962490116E-006</v>
      </c>
      <c r="AD139" s="4" t="n">
        <f aca="false">SUMIFS($AC$2:$AC$1250,$I$2:$I$1250,V139)</f>
        <v>0.0975184113863857</v>
      </c>
      <c r="AE139" s="4" t="n">
        <f aca="false">AC139/AD139</f>
        <v>9.99300489657242E-005</v>
      </c>
      <c r="AF139" s="17" t="n">
        <f aca="false">AE139-O139</f>
        <v>0</v>
      </c>
      <c r="AG139" s="4" t="n">
        <f aca="false">VLOOKUP(I139,BesoinU!$F$1:$L$99,3,0)</f>
        <v>52.23688473676</v>
      </c>
      <c r="AH139" s="19" t="n">
        <f aca="false">VLOOKUP(J139,bibliRdtCHauff!$G$2:$K$1398,4,0)</f>
        <v>64.9588100744659</v>
      </c>
      <c r="AI139" s="19" t="n">
        <f aca="false">VLOOKUP(J139,bibliRdtCHauff!$G$2:$K$1398,3,0)</f>
        <v>3.39795627906976</v>
      </c>
      <c r="AJ139" s="4" t="n">
        <f aca="false">VLOOKUP(D139,'paramètres CI'!$A$1:$C$6,3)</f>
        <v>0.09847</v>
      </c>
      <c r="AK139" s="4" t="n">
        <f aca="false">AJ139*AG139/AI139</f>
        <v>1.51378229075888</v>
      </c>
      <c r="AL139" s="4" t="n">
        <f aca="false">AK139+AH139/R139</f>
        <v>6.29356523530305</v>
      </c>
      <c r="AM139" s="4" t="n">
        <f aca="false">AL139+Z139</f>
        <v>3.64657960199995</v>
      </c>
      <c r="AN139" s="4" t="n">
        <f aca="false">AM139^-'paramètres CI'!$B$19</f>
        <v>3.19826476484011E-005</v>
      </c>
      <c r="AO139" s="4" t="n">
        <f aca="false">SUMIFS($AN$2:$AN$1250,$I$2:$I$1250,V139)</f>
        <v>92.6787275475463</v>
      </c>
      <c r="AP139" s="5" t="n">
        <f aca="false">AN139/AO139</f>
        <v>3.45091570576358E-007</v>
      </c>
      <c r="AQ139" s="6" t="n">
        <f aca="false">AP139-O139</f>
        <v>-9.95849573951477E-005</v>
      </c>
      <c r="AR139" s="20" t="n">
        <f aca="false">VLOOKUP(I139,entreesparc!$A$13:$H$110,8,0)*AP139</f>
        <v>0.00485769263345978</v>
      </c>
      <c r="AS139" s="7" t="n">
        <f aca="false">M139*AJ139/AI139+AH139/R139</f>
        <v>6.98694173680269</v>
      </c>
      <c r="AT139" s="4" t="n">
        <f aca="false">AS139+Z139</f>
        <v>4.33995610349959</v>
      </c>
      <c r="AU139" s="4" t="n">
        <f aca="false">AT139^-'paramètres CI'!$B$19</f>
        <v>7.94542815721358E-006</v>
      </c>
      <c r="AV139" s="4" t="n">
        <f aca="false">SUMIFS($AU$2:$AU$1250,$I$2:$I$1250,V139)</f>
        <v>0.021037832986612</v>
      </c>
      <c r="AW139" s="5" t="n">
        <f aca="false">AU139/AV139</f>
        <v>0.000377673316556409</v>
      </c>
      <c r="AX139" s="7" t="n">
        <f aca="false">SUMIFS($AP$2:$AP$1250,$I$2:$I$1250,V139)</f>
        <v>1</v>
      </c>
    </row>
    <row r="140" customFormat="false" ht="15.8" hidden="false" customHeight="false" outlineLevel="0" collapsed="false">
      <c r="A140" s="0" t="s">
        <v>14</v>
      </c>
      <c r="B140" s="0" t="s">
        <v>60</v>
      </c>
      <c r="C140" s="0" t="s">
        <v>55</v>
      </c>
      <c r="D140" s="0" t="s">
        <v>43</v>
      </c>
      <c r="E140" s="0" t="str">
        <f aca="false">VLOOKUP(A140,Nomenclature!$D$1:$E$9,2,0)</f>
        <v>02</v>
      </c>
      <c r="F140" s="0" t="str">
        <f aca="false">VLOOKUP(B140,Nomenclature!$J$1:$K$97,2,0)</f>
        <v>23</v>
      </c>
      <c r="G140" s="0" t="str">
        <f aca="false">VLOOKUP(C140,Nomenclature!$M$1:$N$21,2,0)</f>
        <v>10</v>
      </c>
      <c r="H140" s="0" t="str">
        <f aca="false">VLOOKUP(D140,Nomenclature!$O$25:$P$31,2,0)</f>
        <v>02</v>
      </c>
      <c r="I140" s="1" t="str">
        <f aca="false">CONCATENATE(E140,F140)</f>
        <v>0223</v>
      </c>
      <c r="J140" s="0" t="str">
        <f aca="false">CONCATENATE(E140,F140,G140,H140)</f>
        <v>02231002</v>
      </c>
      <c r="K140" s="0" t="n">
        <v>23.6512297830776</v>
      </c>
      <c r="L140" s="0" t="n">
        <v>17</v>
      </c>
      <c r="M140" s="0" t="n">
        <v>74.7269462193548</v>
      </c>
      <c r="N140" s="0" t="n">
        <v>2.67297488372093</v>
      </c>
      <c r="O140" s="0" t="n">
        <v>0.151045324262451</v>
      </c>
      <c r="P140" s="4" t="n">
        <f aca="false">VLOOKUP(D140,'paramètres CI'!$A$1:$B$6,2,0)</f>
        <v>0.0935912806596305</v>
      </c>
      <c r="Q140" s="17" t="n">
        <f aca="false">M140*P140/N140</f>
        <v>2.61648197259415</v>
      </c>
      <c r="R140" s="9" t="n">
        <f aca="false">1/(1+0.04)*(1 - (1/(1+0.04))^L140)/(1-1/(1+0.04))</f>
        <v>12.1656688537057</v>
      </c>
      <c r="S140" s="17" t="n">
        <f aca="false">K140/R140</f>
        <v>1.94409613375867</v>
      </c>
      <c r="T140" s="17" t="n">
        <f aca="false">Q140+S140</f>
        <v>4.56057810635282</v>
      </c>
      <c r="U140" s="0" t="n">
        <f aca="false">T140 + Z140</f>
        <v>1.69424324214335</v>
      </c>
      <c r="V140" s="4" t="str">
        <f aca="false">VLOOKUP(I140,'CI ref gaz'!$I$1:$AM$97,1,0)</f>
        <v>0223</v>
      </c>
      <c r="W140" s="0" t="n">
        <f aca="false">VLOOKUP(I140,'CI ref gaz'!$I$1:$AM$97,14,0)</f>
        <v>-2</v>
      </c>
      <c r="X140" s="1" t="n">
        <f aca="false">VLOOKUP(I140,'CI ref gaz'!$I$1:$AM$97,13,0)</f>
        <v>1.50437742463558</v>
      </c>
      <c r="Y140" s="2" t="n">
        <f aca="false">VLOOKUP(I140,'CI ref gaz'!$I$1:$AM$97,7,0)</f>
        <v>0.390893925477755</v>
      </c>
      <c r="Z140" s="17" t="n">
        <f aca="false">X140*(O140/Y140)^(-1/8)-T140</f>
        <v>-2.86633486420946</v>
      </c>
      <c r="AA140" s="17" t="n">
        <f aca="false">Z140^2</f>
        <v>8.21587555378269</v>
      </c>
      <c r="AB140" s="18" t="n">
        <f aca="false">Z140/U140</f>
        <v>-1.69180835013001</v>
      </c>
      <c r="AC140" s="17" t="n">
        <f aca="false">U140^-('paramètres CI'!$B$19)</f>
        <v>0.0147297000694157</v>
      </c>
      <c r="AD140" s="4" t="n">
        <f aca="false">SUMIFS($AC$2:$AC$1250,$I$2:$I$1250,V140)</f>
        <v>0.0975184113863857</v>
      </c>
      <c r="AE140" s="4" t="n">
        <f aca="false">AC140/AD140</f>
        <v>0.151045324262451</v>
      </c>
      <c r="AF140" s="17" t="n">
        <f aca="false">AE140-O140</f>
        <v>0</v>
      </c>
      <c r="AG140" s="4" t="n">
        <f aca="false">VLOOKUP(I140,BesoinU!$F$1:$L$99,3,0)</f>
        <v>52.23688473676</v>
      </c>
      <c r="AH140" s="19" t="n">
        <f aca="false">VLOOKUP(J140,bibliRdtCHauff!$G$2:$K$1398,4,0)</f>
        <v>24.8337912722315</v>
      </c>
      <c r="AI140" s="19" t="n">
        <f aca="false">VLOOKUP(J140,bibliRdtCHauff!$G$2:$K$1398,3,0)</f>
        <v>2.80410195348837</v>
      </c>
      <c r="AJ140" s="4" t="n">
        <f aca="false">VLOOKUP(D140,'paramètres CI'!$A$1:$C$6,3)</f>
        <v>0.09847</v>
      </c>
      <c r="AK140" s="4" t="n">
        <f aca="false">AJ140*AG140/AI140</f>
        <v>1.8343719755374</v>
      </c>
      <c r="AL140" s="4" t="n">
        <f aca="false">AK140+AH140/R140</f>
        <v>3.87567291598402</v>
      </c>
      <c r="AM140" s="4" t="n">
        <f aca="false">AL140+Z140</f>
        <v>1.00933805177455</v>
      </c>
      <c r="AN140" s="4" t="n">
        <f aca="false">AM140^-'paramètres CI'!$B$19</f>
        <v>0.928339499011687</v>
      </c>
      <c r="AO140" s="4" t="n">
        <f aca="false">SUMIFS($AN$2:$AN$1250,$I$2:$I$1250,V140)</f>
        <v>92.6787275475463</v>
      </c>
      <c r="AP140" s="5" t="n">
        <f aca="false">AN140/AO140</f>
        <v>0.0100167484338348</v>
      </c>
      <c r="AQ140" s="6" t="n">
        <f aca="false">AP140-O140</f>
        <v>-0.141028575828616</v>
      </c>
      <c r="AR140" s="20" t="n">
        <f aca="false">VLOOKUP(I140,entreesparc!$A$13:$H$110,8,0)*AP140</f>
        <v>141.001082689421</v>
      </c>
      <c r="AS140" s="7" t="n">
        <f aca="false">M140*AJ140/AI140+AH140/R140</f>
        <v>4.66544318501297</v>
      </c>
      <c r="AT140" s="4" t="n">
        <f aca="false">AS140+Z140</f>
        <v>1.7991083208035</v>
      </c>
      <c r="AU140" s="4" t="n">
        <f aca="false">AT140^-'paramètres CI'!$B$19</f>
        <v>0.00911048511188445</v>
      </c>
      <c r="AV140" s="4" t="n">
        <f aca="false">SUMIFS($AU$2:$AU$1250,$I$2:$I$1250,V140)</f>
        <v>0.021037832986612</v>
      </c>
      <c r="AW140" s="5" t="n">
        <f aca="false">AU140/AV140</f>
        <v>0.433052449731023</v>
      </c>
      <c r="AX140" s="7" t="n">
        <f aca="false">SUMIFS($AP$2:$AP$1250,$I$2:$I$1250,V140)</f>
        <v>1</v>
      </c>
    </row>
    <row r="141" customFormat="false" ht="15.8" hidden="false" customHeight="false" outlineLevel="0" collapsed="false">
      <c r="A141" s="0" t="s">
        <v>14</v>
      </c>
      <c r="B141" s="0" t="s">
        <v>60</v>
      </c>
      <c r="C141" s="0" t="s">
        <v>56</v>
      </c>
      <c r="D141" s="0" t="s">
        <v>43</v>
      </c>
      <c r="E141" s="0" t="str">
        <f aca="false">VLOOKUP(A141,Nomenclature!$D$1:$E$9,2,0)</f>
        <v>02</v>
      </c>
      <c r="F141" s="0" t="str">
        <f aca="false">VLOOKUP(B141,Nomenclature!$J$1:$K$97,2,0)</f>
        <v>23</v>
      </c>
      <c r="G141" s="0" t="str">
        <f aca="false">VLOOKUP(C141,Nomenclature!$M$1:$N$21,2,0)</f>
        <v>30</v>
      </c>
      <c r="H141" s="0" t="str">
        <f aca="false">VLOOKUP(D141,Nomenclature!$O$25:$P$31,2,0)</f>
        <v>02</v>
      </c>
      <c r="I141" s="1" t="str">
        <f aca="false">CONCATENATE(E141,F141)</f>
        <v>0223</v>
      </c>
      <c r="J141" s="0" t="str">
        <f aca="false">CONCATENATE(E141,F141,G141,H141)</f>
        <v>02233002</v>
      </c>
      <c r="K141" s="0" t="n">
        <v>29.564037228847</v>
      </c>
      <c r="L141" s="0" t="n">
        <v>17</v>
      </c>
      <c r="M141" s="0" t="n">
        <v>74.7269462193548</v>
      </c>
      <c r="N141" s="0" t="n">
        <v>3.32861023255814</v>
      </c>
      <c r="O141" s="0" t="n">
        <v>9.99300489657241E-005</v>
      </c>
      <c r="P141" s="4" t="n">
        <f aca="false">VLOOKUP(D141,'paramètres CI'!$A$1:$B$6,2,0)</f>
        <v>0.0935912806596305</v>
      </c>
      <c r="Q141" s="17" t="n">
        <f aca="false">M141*P141/N141</f>
        <v>2.1011143113256</v>
      </c>
      <c r="R141" s="9" t="n">
        <f aca="false">1/(1+0.04)*(1 - (1/(1+0.04))^L141)/(1-1/(1+0.04))</f>
        <v>12.1656688537057</v>
      </c>
      <c r="S141" s="17" t="n">
        <f aca="false">K141/R141</f>
        <v>2.43012016719834</v>
      </c>
      <c r="T141" s="17" t="n">
        <f aca="false">Q141+S141</f>
        <v>4.53123447852394</v>
      </c>
      <c r="U141" s="0" t="n">
        <f aca="false">T141 + Z141</f>
        <v>4.23060190133591</v>
      </c>
      <c r="V141" s="4" t="str">
        <f aca="false">VLOOKUP(I141,'CI ref gaz'!$I$1:$AM$97,1,0)</f>
        <v>0223</v>
      </c>
      <c r="W141" s="0" t="n">
        <f aca="false">VLOOKUP(I141,'CI ref gaz'!$I$1:$AM$97,14,0)</f>
        <v>-2</v>
      </c>
      <c r="X141" s="1" t="n">
        <f aca="false">VLOOKUP(I141,'CI ref gaz'!$I$1:$AM$97,13,0)</f>
        <v>1.50437742463558</v>
      </c>
      <c r="Y141" s="2" t="n">
        <f aca="false">VLOOKUP(I141,'CI ref gaz'!$I$1:$AM$97,7,0)</f>
        <v>0.390893925477755</v>
      </c>
      <c r="Z141" s="17" t="n">
        <f aca="false">X141*(O141/Y141)^(-1/8)-T141</f>
        <v>-0.300632577188034</v>
      </c>
      <c r="AA141" s="17" t="n">
        <f aca="false">Z141^2</f>
        <v>0.0903799464667195</v>
      </c>
      <c r="AB141" s="18" t="n">
        <f aca="false">Z141/U141</f>
        <v>-0.0710614196748465</v>
      </c>
      <c r="AC141" s="17" t="n">
        <f aca="false">U141^-('paramètres CI'!$B$19)</f>
        <v>9.74501962490116E-006</v>
      </c>
      <c r="AD141" s="4" t="n">
        <f aca="false">SUMIFS($AC$2:$AC$1250,$I$2:$I$1250,V141)</f>
        <v>0.0975184113863857</v>
      </c>
      <c r="AE141" s="4" t="n">
        <f aca="false">AC141/AD141</f>
        <v>9.99300489657242E-005</v>
      </c>
      <c r="AF141" s="17" t="n">
        <f aca="false">AE141-O141</f>
        <v>0</v>
      </c>
      <c r="AG141" s="4" t="n">
        <f aca="false">VLOOKUP(I141,BesoinU!$F$1:$L$99,3,0)</f>
        <v>52.23688473676</v>
      </c>
      <c r="AH141" s="19" t="n">
        <f aca="false">VLOOKUP(J141,bibliRdtCHauff!$G$2:$K$1398,4,0)</f>
        <v>29.564037228847</v>
      </c>
      <c r="AI141" s="19" t="n">
        <f aca="false">VLOOKUP(J141,bibliRdtCHauff!$G$2:$K$1398,3,0)</f>
        <v>3.32861023255814</v>
      </c>
      <c r="AJ141" s="4" t="n">
        <f aca="false">VLOOKUP(D141,'paramètres CI'!$A$1:$C$6,3)</f>
        <v>0.09847</v>
      </c>
      <c r="AK141" s="4" t="n">
        <f aca="false">AJ141*AG141/AI141</f>
        <v>1.54531942181636</v>
      </c>
      <c r="AL141" s="4" t="n">
        <f aca="false">AK141+AH141/R141</f>
        <v>3.9754395890147</v>
      </c>
      <c r="AM141" s="4" t="n">
        <f aca="false">AL141+Z141</f>
        <v>3.67480701182667</v>
      </c>
      <c r="AN141" s="4" t="n">
        <f aca="false">AM141^-'paramètres CI'!$B$19</f>
        <v>3.0069327070576E-005</v>
      </c>
      <c r="AO141" s="4" t="n">
        <f aca="false">SUMIFS($AN$2:$AN$1250,$I$2:$I$1250,V141)</f>
        <v>92.6787275475463</v>
      </c>
      <c r="AP141" s="5" t="n">
        <f aca="false">AN141/AO141</f>
        <v>3.244469131835E-007</v>
      </c>
      <c r="AQ141" s="6" t="n">
        <f aca="false">AP141-O141</f>
        <v>-9.96056020525406E-005</v>
      </c>
      <c r="AR141" s="20" t="n">
        <f aca="false">VLOOKUP(I141,entreesparc!$A$13:$H$110,8,0)*AP141</f>
        <v>0.00456708744721865</v>
      </c>
      <c r="AS141" s="7" t="n">
        <f aca="false">M141*AJ141/AI141+AH141/R141</f>
        <v>4.64076120959061</v>
      </c>
      <c r="AT141" s="4" t="n">
        <f aca="false">AS141+Z141</f>
        <v>4.34012863240257</v>
      </c>
      <c r="AU141" s="4" t="n">
        <f aca="false">AT141^-'paramètres CI'!$B$19</f>
        <v>7.94290173385525E-006</v>
      </c>
      <c r="AV141" s="4" t="n">
        <f aca="false">SUMIFS($AU$2:$AU$1250,$I$2:$I$1250,V141)</f>
        <v>0.021037832986612</v>
      </c>
      <c r="AW141" s="5" t="n">
        <f aca="false">AU141/AV141</f>
        <v>0.000377553227031983</v>
      </c>
      <c r="AX141" s="7" t="n">
        <f aca="false">SUMIFS($AP$2:$AP$1250,$I$2:$I$1250,V141)</f>
        <v>1</v>
      </c>
    </row>
    <row r="142" customFormat="false" ht="15.8" hidden="false" customHeight="false" outlineLevel="0" collapsed="false">
      <c r="A142" s="0" t="s">
        <v>14</v>
      </c>
      <c r="B142" s="0" t="s">
        <v>61</v>
      </c>
      <c r="C142" s="0" t="s">
        <v>32</v>
      </c>
      <c r="D142" s="0" t="s">
        <v>33</v>
      </c>
      <c r="E142" s="0" t="str">
        <f aca="false">VLOOKUP(A142,Nomenclature!$D$1:$E$9,2,0)</f>
        <v>02</v>
      </c>
      <c r="F142" s="0" t="str">
        <f aca="false">VLOOKUP(B142,Nomenclature!$J$1:$K$97,2,0)</f>
        <v>24</v>
      </c>
      <c r="G142" s="0" t="str">
        <f aca="false">VLOOKUP(C142,Nomenclature!$M$1:$N$21,2,0)</f>
        <v>01</v>
      </c>
      <c r="H142" s="0" t="str">
        <f aca="false">VLOOKUP(D142,Nomenclature!$O$25:$P$31,2,0)</f>
        <v>01</v>
      </c>
      <c r="I142" s="1" t="str">
        <f aca="false">CONCATENATE(E142,F142)</f>
        <v>0224</v>
      </c>
      <c r="J142" s="0" t="str">
        <f aca="false">CONCATENATE(E142,F142,G142,H142)</f>
        <v>02240101</v>
      </c>
      <c r="K142" s="0" t="n">
        <v>18.3778836127821</v>
      </c>
      <c r="L142" s="0" t="n">
        <v>25</v>
      </c>
      <c r="M142" s="0" t="n">
        <v>64.5491215994264</v>
      </c>
      <c r="N142" s="0" t="n">
        <v>0.75</v>
      </c>
      <c r="O142" s="0" t="n">
        <v>0.0208634857940015</v>
      </c>
      <c r="P142" s="4" t="n">
        <f aca="false">VLOOKUP(D142,'paramètres CI'!$A$1:$B$6,2,0)</f>
        <v>0.033584731604575</v>
      </c>
      <c r="Q142" s="17" t="n">
        <f aca="false">M142*P142/N142</f>
        <v>2.89048656563708</v>
      </c>
      <c r="R142" s="9" t="n">
        <f aca="false">1/(1+0.04)*(1 - (1/(1+0.04))^L142)/(1-1/(1+0.04))</f>
        <v>15.6220799436509</v>
      </c>
      <c r="S142" s="17" t="n">
        <f aca="false">K142/R142</f>
        <v>1.1764044019152</v>
      </c>
      <c r="T142" s="17" t="n">
        <f aca="false">Q142+S142</f>
        <v>4.06689096755228</v>
      </c>
      <c r="U142" s="0" t="n">
        <f aca="false">T142 + Z142</f>
        <v>1.72535419187702</v>
      </c>
      <c r="V142" s="4" t="str">
        <f aca="false">VLOOKUP(I142,'CI ref gaz'!$I$1:$AM$97,1,0)</f>
        <v>0224</v>
      </c>
      <c r="W142" s="0" t="n">
        <f aca="false">VLOOKUP(I142,'CI ref gaz'!$I$1:$AM$97,14,0)</f>
        <v>-2</v>
      </c>
      <c r="X142" s="1" t="n">
        <f aca="false">VLOOKUP(I142,'CI ref gaz'!$I$1:$AM$97,13,0)</f>
        <v>1.23890017027968</v>
      </c>
      <c r="Y142" s="2" t="n">
        <f aca="false">VLOOKUP(I142,'CI ref gaz'!$I$1:$AM$97,7,0)</f>
        <v>0.295204161959495</v>
      </c>
      <c r="Z142" s="17" t="n">
        <f aca="false">X142*(O142/Y142)^(-1/8)-T142</f>
        <v>-2.34153677567526</v>
      </c>
      <c r="AA142" s="17" t="n">
        <f aca="false">Z142^2</f>
        <v>5.4827944718397</v>
      </c>
      <c r="AB142" s="18" t="n">
        <f aca="false">Z142/U142</f>
        <v>-1.35713396512973</v>
      </c>
      <c r="AC142" s="17" t="n">
        <f aca="false">U142^-('paramètres CI'!$B$19)</f>
        <v>0.0127342652919955</v>
      </c>
      <c r="AD142" s="4" t="n">
        <f aca="false">SUMIFS($AC$2:$AC$1250,$I$2:$I$1250,V142)</f>
        <v>0.610361346983385</v>
      </c>
      <c r="AE142" s="4" t="n">
        <f aca="false">AC142/AD142</f>
        <v>0.0208634857940015</v>
      </c>
      <c r="AF142" s="17" t="n">
        <f aca="false">AE142-O142</f>
        <v>0</v>
      </c>
      <c r="AG142" s="4" t="n">
        <f aca="false">VLOOKUP(I142,BesoinU!$F$1:$L$99,3,0)</f>
        <v>55.7318651785593</v>
      </c>
      <c r="AH142" s="19" t="n">
        <f aca="false">VLOOKUP(J142,bibliRdtCHauff!$G$2:$K$1398,4,0)</f>
        <v>19.2967777934212</v>
      </c>
      <c r="AI142" s="19" t="n">
        <f aca="false">VLOOKUP(J142,bibliRdtCHauff!$G$2:$K$1398,3,0)</f>
        <v>0.78</v>
      </c>
      <c r="AJ142" s="4" t="n">
        <f aca="false">VLOOKUP(D142,'paramètres CI'!$A$1:$C$6,3)</f>
        <v>0.0509473684210526</v>
      </c>
      <c r="AK142" s="4" t="n">
        <f aca="false">AJ142*AG142/AI142</f>
        <v>3.64024598467243</v>
      </c>
      <c r="AL142" s="4" t="n">
        <f aca="false">AK142+AH142/R142</f>
        <v>4.87547060668339</v>
      </c>
      <c r="AM142" s="4" t="n">
        <f aca="false">AL142+Z142</f>
        <v>2.53393383100813</v>
      </c>
      <c r="AN142" s="4" t="n">
        <f aca="false">AM142^-'paramètres CI'!$B$19</f>
        <v>0.000588352821926233</v>
      </c>
      <c r="AO142" s="4" t="n">
        <f aca="false">SUMIFS($AN$2:$AN$1250,$I$2:$I$1250,V142)</f>
        <v>7.70004688461971</v>
      </c>
      <c r="AP142" s="5" t="n">
        <f aca="false">AN142/AO142</f>
        <v>7.64089921454148E-005</v>
      </c>
      <c r="AQ142" s="6" t="n">
        <f aca="false">AP142-O142</f>
        <v>-0.0207870768018561</v>
      </c>
      <c r="AR142" s="20" t="n">
        <f aca="false">VLOOKUP(I142,entreesparc!$A$13:$H$110,8,0)*AP142</f>
        <v>0.122610373718312</v>
      </c>
      <c r="AS142" s="7" t="n">
        <f aca="false">M142*AJ142/AI142+AH142/R142</f>
        <v>5.45138856993571</v>
      </c>
      <c r="AT142" s="4" t="n">
        <f aca="false">AS142+Z142</f>
        <v>3.10985179426044</v>
      </c>
      <c r="AU142" s="4" t="n">
        <f aca="false">AT142^-'paramètres CI'!$B$19</f>
        <v>0.000114309535686371</v>
      </c>
      <c r="AV142" s="4" t="n">
        <f aca="false">SUMIFS($AU$2:$AU$1250,$I$2:$I$1250,V142)</f>
        <v>0.130000533812195</v>
      </c>
      <c r="AW142" s="5" t="n">
        <f aca="false">AU142/AV142</f>
        <v>0.000879300510038736</v>
      </c>
      <c r="AX142" s="7" t="n">
        <f aca="false">SUMIFS($AP$2:$AP$1250,$I$2:$I$1250,V142)</f>
        <v>1</v>
      </c>
    </row>
    <row r="143" customFormat="false" ht="15.8" hidden="false" customHeight="false" outlineLevel="0" collapsed="false">
      <c r="A143" s="0" t="s">
        <v>14</v>
      </c>
      <c r="B143" s="0" t="s">
        <v>61</v>
      </c>
      <c r="C143" s="0" t="s">
        <v>32</v>
      </c>
      <c r="D143" s="0" t="s">
        <v>34</v>
      </c>
      <c r="E143" s="0" t="str">
        <f aca="false">VLOOKUP(A143,Nomenclature!$D$1:$E$9,2,0)</f>
        <v>02</v>
      </c>
      <c r="F143" s="0" t="str">
        <f aca="false">VLOOKUP(B143,Nomenclature!$J$1:$K$97,2,0)</f>
        <v>24</v>
      </c>
      <c r="G143" s="0" t="str">
        <f aca="false">VLOOKUP(C143,Nomenclature!$M$1:$N$21,2,0)</f>
        <v>01</v>
      </c>
      <c r="H143" s="0" t="str">
        <f aca="false">VLOOKUP(D143,Nomenclature!$O$25:$P$31,2,0)</f>
        <v>06</v>
      </c>
      <c r="I143" s="1" t="str">
        <f aca="false">CONCATENATE(E143,F143)</f>
        <v>0224</v>
      </c>
      <c r="J143" s="0" t="str">
        <f aca="false">CONCATENATE(E143,F143,G143,H143)</f>
        <v>02240106</v>
      </c>
      <c r="K143" s="0" t="n">
        <v>18.3746803405582</v>
      </c>
      <c r="L143" s="0" t="n">
        <v>25</v>
      </c>
      <c r="M143" s="0" t="n">
        <v>68.4190793865432</v>
      </c>
      <c r="N143" s="0" t="n">
        <v>0.69222353031531</v>
      </c>
      <c r="O143" s="0" t="n">
        <v>0.0723251023997692</v>
      </c>
      <c r="P143" s="4" t="n">
        <f aca="false">VLOOKUP(D143,'paramètres CI'!$A$1:$B$6,2,0)</f>
        <v>0.0424847883250769</v>
      </c>
      <c r="Q143" s="17" t="n">
        <f aca="false">M143*P143/N143</f>
        <v>4.19917841251348</v>
      </c>
      <c r="R143" s="9" t="n">
        <f aca="false">1/(1+0.04)*(1 - (1/(1+0.04))^L143)/(1-1/(1+0.04))</f>
        <v>15.6220799436509</v>
      </c>
      <c r="S143" s="17" t="n">
        <f aca="false">K143/R143</f>
        <v>1.17619935417281</v>
      </c>
      <c r="T143" s="17" t="n">
        <f aca="false">Q143+S143</f>
        <v>5.37537776668629</v>
      </c>
      <c r="U143" s="0" t="n">
        <f aca="false">T143 + Z143</f>
        <v>1.47703399151394</v>
      </c>
      <c r="V143" s="4" t="str">
        <f aca="false">VLOOKUP(I143,'CI ref gaz'!$I$1:$AM$97,1,0)</f>
        <v>0224</v>
      </c>
      <c r="W143" s="0" t="n">
        <f aca="false">VLOOKUP(I143,'CI ref gaz'!$I$1:$AM$97,14,0)</f>
        <v>-2</v>
      </c>
      <c r="X143" s="1" t="n">
        <f aca="false">VLOOKUP(I143,'CI ref gaz'!$I$1:$AM$97,13,0)</f>
        <v>1.23890017027968</v>
      </c>
      <c r="Y143" s="2" t="n">
        <f aca="false">VLOOKUP(I143,'CI ref gaz'!$I$1:$AM$97,7,0)</f>
        <v>0.295204161959495</v>
      </c>
      <c r="Z143" s="17" t="n">
        <f aca="false">X143*(O143/Y143)^(-1/8)-T143</f>
        <v>-3.89834377517236</v>
      </c>
      <c r="AA143" s="17" t="n">
        <f aca="false">Z143^2</f>
        <v>15.1970841894251</v>
      </c>
      <c r="AB143" s="18" t="n">
        <f aca="false">Z143/U143</f>
        <v>-2.6393053901059</v>
      </c>
      <c r="AC143" s="17" t="n">
        <f aca="false">U143^-('paramètres CI'!$B$19)</f>
        <v>0.0441444469214344</v>
      </c>
      <c r="AD143" s="4" t="n">
        <f aca="false">SUMIFS($AC$2:$AC$1250,$I$2:$I$1250,V143)</f>
        <v>0.610361346983385</v>
      </c>
      <c r="AE143" s="4" t="n">
        <f aca="false">AC143/AD143</f>
        <v>0.0723251023997692</v>
      </c>
      <c r="AF143" s="17" t="n">
        <f aca="false">AE143-O143</f>
        <v>0</v>
      </c>
      <c r="AG143" s="4" t="n">
        <f aca="false">VLOOKUP(I143,BesoinU!$F$1:$L$99,3,0)</f>
        <v>55.7318651785593</v>
      </c>
      <c r="AH143" s="19" t="n">
        <f aca="false">VLOOKUP(J143,bibliRdtCHauff!$G$2:$K$1398,4,0)</f>
        <v>19.2934143575861</v>
      </c>
      <c r="AI143" s="19" t="n">
        <f aca="false">VLOOKUP(J143,bibliRdtCHauff!$G$2:$K$1398,3,0)</f>
        <v>0.719912471527922</v>
      </c>
      <c r="AJ143" s="4" t="n">
        <f aca="false">VLOOKUP(D143,'paramètres CI'!$A$1:$C$6,3)</f>
        <v>0.0591</v>
      </c>
      <c r="AK143" s="4" t="n">
        <f aca="false">AJ143*AG143/AI143</f>
        <v>4.57521346318989</v>
      </c>
      <c r="AL143" s="4" t="n">
        <f aca="false">AK143+AH143/R143</f>
        <v>5.81022278507134</v>
      </c>
      <c r="AM143" s="4" t="n">
        <f aca="false">AL143+Z143</f>
        <v>1.91187900989898</v>
      </c>
      <c r="AN143" s="4" t="n">
        <f aca="false">AM143^-'paramètres CI'!$B$19</f>
        <v>0.00560166016979909</v>
      </c>
      <c r="AO143" s="4" t="n">
        <f aca="false">SUMIFS($AN$2:$AN$1250,$I$2:$I$1250,V143)</f>
        <v>7.70004688461971</v>
      </c>
      <c r="AP143" s="5" t="n">
        <f aca="false">AN143/AO143</f>
        <v>0.000727483904154922</v>
      </c>
      <c r="AQ143" s="6" t="n">
        <f aca="false">AP143-O143</f>
        <v>-0.0715976184956143</v>
      </c>
      <c r="AR143" s="20" t="n">
        <f aca="false">VLOOKUP(I143,entreesparc!$A$13:$H$110,8,0)*AP143</f>
        <v>1.16736356360701</v>
      </c>
      <c r="AS143" s="7" t="n">
        <f aca="false">M143*AJ143/AI143+AH143/R143</f>
        <v>6.8517582346524</v>
      </c>
      <c r="AT143" s="4" t="n">
        <f aca="false">AS143+Z143</f>
        <v>2.95341445948004</v>
      </c>
      <c r="AU143" s="4" t="n">
        <f aca="false">AT143^-'paramètres CI'!$B$19</f>
        <v>0.000172744737414564</v>
      </c>
      <c r="AV143" s="4" t="n">
        <f aca="false">SUMIFS($AU$2:$AU$1250,$I$2:$I$1250,V143)</f>
        <v>0.130000533812195</v>
      </c>
      <c r="AW143" s="5" t="n">
        <f aca="false">AU143/AV143</f>
        <v>0.00132880021603695</v>
      </c>
      <c r="AX143" s="7" t="n">
        <f aca="false">SUMIFS($AP$2:$AP$1250,$I$2:$I$1250,V143)</f>
        <v>1</v>
      </c>
    </row>
    <row r="144" customFormat="false" ht="15.8" hidden="false" customHeight="false" outlineLevel="0" collapsed="false">
      <c r="A144" s="0" t="s">
        <v>14</v>
      </c>
      <c r="B144" s="0" t="s">
        <v>61</v>
      </c>
      <c r="C144" s="0" t="s">
        <v>35</v>
      </c>
      <c r="D144" s="0" t="s">
        <v>33</v>
      </c>
      <c r="E144" s="0" t="str">
        <f aca="false">VLOOKUP(A144,Nomenclature!$D$1:$E$9,2,0)</f>
        <v>02</v>
      </c>
      <c r="F144" s="0" t="str">
        <f aca="false">VLOOKUP(B144,Nomenclature!$J$1:$K$97,2,0)</f>
        <v>24</v>
      </c>
      <c r="G144" s="0" t="str">
        <f aca="false">VLOOKUP(C144,Nomenclature!$M$1:$N$21,2,0)</f>
        <v>21</v>
      </c>
      <c r="H144" s="0" t="str">
        <f aca="false">VLOOKUP(D144,Nomenclature!$O$25:$P$31,2,0)</f>
        <v>01</v>
      </c>
      <c r="I144" s="1" t="str">
        <f aca="false">CONCATENATE(E144,F144)</f>
        <v>0224</v>
      </c>
      <c r="J144" s="0" t="str">
        <f aca="false">CONCATENATE(E144,F144,G144,H144)</f>
        <v>02242101</v>
      </c>
      <c r="K144" s="0" t="n">
        <v>22.9723545159776</v>
      </c>
      <c r="L144" s="0" t="n">
        <v>25</v>
      </c>
      <c r="M144" s="0" t="n">
        <v>64.5491215994264</v>
      </c>
      <c r="N144" s="0" t="n">
        <v>0.9</v>
      </c>
      <c r="O144" s="0" t="n">
        <v>9.99300489657243E-005</v>
      </c>
      <c r="P144" s="4" t="n">
        <f aca="false">VLOOKUP(D144,'paramètres CI'!$A$1:$B$6,2,0)</f>
        <v>0.033584731604575</v>
      </c>
      <c r="Q144" s="17" t="n">
        <f aca="false">M144*P144/N144</f>
        <v>2.40873880469757</v>
      </c>
      <c r="R144" s="9" t="n">
        <f aca="false">1/(1+0.04)*(1 - (1/(1+0.04))^L144)/(1-1/(1+0.04))</f>
        <v>15.6220799436509</v>
      </c>
      <c r="S144" s="17" t="n">
        <f aca="false">K144/R144</f>
        <v>1.470505502394</v>
      </c>
      <c r="T144" s="17" t="n">
        <f aca="false">Q144+S144</f>
        <v>3.87924430709157</v>
      </c>
      <c r="U144" s="0" t="n">
        <f aca="false">T144 + Z144</f>
        <v>3.36387314397507</v>
      </c>
      <c r="V144" s="4" t="str">
        <f aca="false">VLOOKUP(I144,'CI ref gaz'!$I$1:$AM$97,1,0)</f>
        <v>0224</v>
      </c>
      <c r="W144" s="0" t="n">
        <f aca="false">VLOOKUP(I144,'CI ref gaz'!$I$1:$AM$97,14,0)</f>
        <v>-2</v>
      </c>
      <c r="X144" s="1" t="n">
        <f aca="false">VLOOKUP(I144,'CI ref gaz'!$I$1:$AM$97,13,0)</f>
        <v>1.23890017027968</v>
      </c>
      <c r="Y144" s="2" t="n">
        <f aca="false">VLOOKUP(I144,'CI ref gaz'!$I$1:$AM$97,7,0)</f>
        <v>0.295204161959495</v>
      </c>
      <c r="Z144" s="17" t="n">
        <f aca="false">X144*(O144/Y144)^(-1/8)-T144</f>
        <v>-0.515371163116495</v>
      </c>
      <c r="AA144" s="17" t="n">
        <f aca="false">Z144^2</f>
        <v>0.265607435772049</v>
      </c>
      <c r="AB144" s="18" t="n">
        <f aca="false">Z144/U144</f>
        <v>-0.15320766897514</v>
      </c>
      <c r="AC144" s="17" t="n">
        <f aca="false">U144^-('paramètres CI'!$B$19)</f>
        <v>6.09934392908352E-005</v>
      </c>
      <c r="AD144" s="4" t="n">
        <f aca="false">SUMIFS($AC$2:$AC$1250,$I$2:$I$1250,V144)</f>
        <v>0.610361346983385</v>
      </c>
      <c r="AE144" s="4" t="n">
        <f aca="false">AC144/AD144</f>
        <v>9.99300489657244E-005</v>
      </c>
      <c r="AF144" s="17" t="n">
        <f aca="false">AE144-O144</f>
        <v>0</v>
      </c>
      <c r="AG144" s="4" t="n">
        <f aca="false">VLOOKUP(I144,BesoinU!$F$1:$L$99,3,0)</f>
        <v>55.7318651785593</v>
      </c>
      <c r="AH144" s="19" t="n">
        <f aca="false">VLOOKUP(J144,bibliRdtCHauff!$G$2:$K$1398,4,0)</f>
        <v>22.9723545159776</v>
      </c>
      <c r="AI144" s="19" t="n">
        <f aca="false">VLOOKUP(J144,bibliRdtCHauff!$G$2:$K$1398,3,0)</f>
        <v>0.9</v>
      </c>
      <c r="AJ144" s="4" t="n">
        <f aca="false">VLOOKUP(D144,'paramètres CI'!$A$1:$C$6,3)</f>
        <v>0.0509473684210526</v>
      </c>
      <c r="AK144" s="4" t="n">
        <f aca="false">AJ144*AG144/AI144</f>
        <v>3.15487985338277</v>
      </c>
      <c r="AL144" s="4" t="n">
        <f aca="false">AK144+AH144/R144</f>
        <v>4.62538535577677</v>
      </c>
      <c r="AM144" s="4" t="n">
        <f aca="false">AL144+Z144</f>
        <v>4.11001419266028</v>
      </c>
      <c r="AN144" s="4" t="n">
        <f aca="false">AM144^-'paramètres CI'!$B$19</f>
        <v>1.22815569768879E-005</v>
      </c>
      <c r="AO144" s="4" t="n">
        <f aca="false">SUMIFS($AN$2:$AN$1250,$I$2:$I$1250,V144)</f>
        <v>7.70004688461971</v>
      </c>
      <c r="AP144" s="5" t="n">
        <f aca="false">AN144/AO144</f>
        <v>1.59499768779583E-006</v>
      </c>
      <c r="AQ144" s="6" t="n">
        <f aca="false">AP144-O144</f>
        <v>-9.83350512779285E-005</v>
      </c>
      <c r="AR144" s="20" t="n">
        <f aca="false">VLOOKUP(I144,entreesparc!$A$13:$H$110,8,0)*AP144</f>
        <v>0.00255942732771963</v>
      </c>
      <c r="AS144" s="7" t="n">
        <f aca="false">M144*AJ144/AI144+AH144/R144</f>
        <v>5.12451425726211</v>
      </c>
      <c r="AT144" s="4" t="n">
        <f aca="false">AS144+Z144</f>
        <v>4.60914309414562</v>
      </c>
      <c r="AU144" s="4" t="n">
        <f aca="false">AT144^-'paramètres CI'!$B$19</f>
        <v>4.90951362314471E-006</v>
      </c>
      <c r="AV144" s="4" t="n">
        <f aca="false">SUMIFS($AU$2:$AU$1250,$I$2:$I$1250,V144)</f>
        <v>0.130000533812195</v>
      </c>
      <c r="AW144" s="5" t="n">
        <f aca="false">AU144/AV144</f>
        <v>3.77653343349899E-005</v>
      </c>
      <c r="AX144" s="7" t="n">
        <f aca="false">SUMIFS($AP$2:$AP$1250,$I$2:$I$1250,V144)</f>
        <v>1</v>
      </c>
    </row>
    <row r="145" customFormat="false" ht="15.8" hidden="false" customHeight="false" outlineLevel="0" collapsed="false">
      <c r="A145" s="0" t="s">
        <v>14</v>
      </c>
      <c r="B145" s="0" t="s">
        <v>61</v>
      </c>
      <c r="C145" s="0" t="s">
        <v>35</v>
      </c>
      <c r="D145" s="0" t="s">
        <v>34</v>
      </c>
      <c r="E145" s="0" t="str">
        <f aca="false">VLOOKUP(A145,Nomenclature!$D$1:$E$9,2,0)</f>
        <v>02</v>
      </c>
      <c r="F145" s="0" t="str">
        <f aca="false">VLOOKUP(B145,Nomenclature!$J$1:$K$97,2,0)</f>
        <v>24</v>
      </c>
      <c r="G145" s="0" t="str">
        <f aca="false">VLOOKUP(C145,Nomenclature!$M$1:$N$21,2,0)</f>
        <v>21</v>
      </c>
      <c r="H145" s="0" t="str">
        <f aca="false">VLOOKUP(D145,Nomenclature!$O$25:$P$31,2,0)</f>
        <v>06</v>
      </c>
      <c r="I145" s="1" t="str">
        <f aca="false">CONCATENATE(E145,F145)</f>
        <v>0224</v>
      </c>
      <c r="J145" s="0" t="str">
        <f aca="false">CONCATENATE(E145,F145,G145,H145)</f>
        <v>02242106</v>
      </c>
      <c r="K145" s="0" t="n">
        <v>22.9683504256977</v>
      </c>
      <c r="L145" s="0" t="n">
        <v>25</v>
      </c>
      <c r="M145" s="0" t="n">
        <v>68.4190793865432</v>
      </c>
      <c r="N145" s="0" t="n">
        <v>0.830668236378372</v>
      </c>
      <c r="O145" s="0" t="n">
        <v>9.99300489657243E-005</v>
      </c>
      <c r="P145" s="4" t="n">
        <f aca="false">VLOOKUP(D145,'paramètres CI'!$A$1:$B$6,2,0)</f>
        <v>0.0424847883250769</v>
      </c>
      <c r="Q145" s="17" t="n">
        <f aca="false">M145*P145/N145</f>
        <v>3.49931534376124</v>
      </c>
      <c r="R145" s="9" t="n">
        <f aca="false">1/(1+0.04)*(1 - (1/(1+0.04))^L145)/(1-1/(1+0.04))</f>
        <v>15.6220799436509</v>
      </c>
      <c r="S145" s="17" t="n">
        <f aca="false">K145/R145</f>
        <v>1.47024919271601</v>
      </c>
      <c r="T145" s="17" t="n">
        <f aca="false">Q145+S145</f>
        <v>4.96956453647725</v>
      </c>
      <c r="U145" s="0" t="n">
        <f aca="false">T145 + Z145</f>
        <v>3.36387314397507</v>
      </c>
      <c r="V145" s="4" t="str">
        <f aca="false">VLOOKUP(I145,'CI ref gaz'!$I$1:$AM$97,1,0)</f>
        <v>0224</v>
      </c>
      <c r="W145" s="0" t="n">
        <f aca="false">VLOOKUP(I145,'CI ref gaz'!$I$1:$AM$97,14,0)</f>
        <v>-2</v>
      </c>
      <c r="X145" s="1" t="n">
        <f aca="false">VLOOKUP(I145,'CI ref gaz'!$I$1:$AM$97,13,0)</f>
        <v>1.23890017027968</v>
      </c>
      <c r="Y145" s="2" t="n">
        <f aca="false">VLOOKUP(I145,'CI ref gaz'!$I$1:$AM$97,7,0)</f>
        <v>0.295204161959495</v>
      </c>
      <c r="Z145" s="17" t="n">
        <f aca="false">X145*(O145/Y145)^(-1/8)-T145</f>
        <v>-1.60569139250218</v>
      </c>
      <c r="AA145" s="17" t="n">
        <f aca="false">Z145^2</f>
        <v>2.57824484795558</v>
      </c>
      <c r="AB145" s="18" t="n">
        <f aca="false">Z145/U145</f>
        <v>-0.477334109753241</v>
      </c>
      <c r="AC145" s="17" t="n">
        <f aca="false">U145^-('paramètres CI'!$B$19)</f>
        <v>6.09934392908352E-005</v>
      </c>
      <c r="AD145" s="4" t="n">
        <f aca="false">SUMIFS($AC$2:$AC$1250,$I$2:$I$1250,V145)</f>
        <v>0.610361346983385</v>
      </c>
      <c r="AE145" s="4" t="n">
        <f aca="false">AC145/AD145</f>
        <v>9.99300489657244E-005</v>
      </c>
      <c r="AF145" s="17" t="n">
        <f aca="false">AE145-O145</f>
        <v>0</v>
      </c>
      <c r="AG145" s="4" t="n">
        <f aca="false">VLOOKUP(I145,BesoinU!$F$1:$L$99,3,0)</f>
        <v>55.7318651785593</v>
      </c>
      <c r="AH145" s="19" t="n">
        <f aca="false">VLOOKUP(J145,bibliRdtCHauff!$G$2:$K$1398,4,0)</f>
        <v>22.9683504256977</v>
      </c>
      <c r="AI145" s="19" t="n">
        <f aca="false">VLOOKUP(J145,bibliRdtCHauff!$G$2:$K$1398,3,0)</f>
        <v>0.830668236378372</v>
      </c>
      <c r="AJ145" s="4" t="n">
        <f aca="false">VLOOKUP(D145,'paramètres CI'!$A$1:$C$6,3)</f>
        <v>0.0591</v>
      </c>
      <c r="AK145" s="4" t="n">
        <f aca="false">AJ145*AG145/AI145</f>
        <v>3.96518500143123</v>
      </c>
      <c r="AL145" s="4" t="n">
        <f aca="false">AK145+AH145/R145</f>
        <v>5.43543419414724</v>
      </c>
      <c r="AM145" s="4" t="n">
        <f aca="false">AL145+Z145</f>
        <v>3.82974280164507</v>
      </c>
      <c r="AN145" s="4" t="n">
        <f aca="false">AM145^-'paramètres CI'!$B$19</f>
        <v>2.16094210517406E-005</v>
      </c>
      <c r="AO145" s="4" t="n">
        <f aca="false">SUMIFS($AN$2:$AN$1250,$I$2:$I$1250,V145)</f>
        <v>7.70004688461971</v>
      </c>
      <c r="AP145" s="5" t="n">
        <f aca="false">AN145/AO145</f>
        <v>2.80640123047873E-006</v>
      </c>
      <c r="AQ145" s="6" t="n">
        <f aca="false">AP145-O145</f>
        <v>-9.71236477352456E-005</v>
      </c>
      <c r="AR145" s="20" t="n">
        <f aca="false">VLOOKUP(I145,entreesparc!$A$13:$H$110,8,0)*AP145</f>
        <v>0.00450331687424534</v>
      </c>
      <c r="AS145" s="7" t="n">
        <f aca="false">M145*AJ145/AI145+AH145/R145</f>
        <v>6.33809825045083</v>
      </c>
      <c r="AT145" s="4" t="n">
        <f aca="false">AS145+Z145</f>
        <v>4.73240685794865</v>
      </c>
      <c r="AU145" s="4" t="n">
        <f aca="false">AT145^-'paramètres CI'!$B$19</f>
        <v>3.97505735768547E-006</v>
      </c>
      <c r="AV145" s="4" t="n">
        <f aca="false">SUMIFS($AU$2:$AU$1250,$I$2:$I$1250,V145)</f>
        <v>0.130000533812195</v>
      </c>
      <c r="AW145" s="5" t="n">
        <f aca="false">AU145/AV145</f>
        <v>3.05772387321733E-005</v>
      </c>
      <c r="AX145" s="7" t="n">
        <f aca="false">SUMIFS($AP$2:$AP$1250,$I$2:$I$1250,V145)</f>
        <v>1</v>
      </c>
    </row>
    <row r="146" customFormat="false" ht="15.8" hidden="false" customHeight="false" outlineLevel="0" collapsed="false">
      <c r="A146" s="0" t="s">
        <v>14</v>
      </c>
      <c r="B146" s="0" t="s">
        <v>61</v>
      </c>
      <c r="C146" s="0" t="s">
        <v>36</v>
      </c>
      <c r="D146" s="0" t="s">
        <v>37</v>
      </c>
      <c r="E146" s="0" t="str">
        <f aca="false">VLOOKUP(A146,Nomenclature!$D$1:$E$9,2,0)</f>
        <v>02</v>
      </c>
      <c r="F146" s="0" t="str">
        <f aca="false">VLOOKUP(B146,Nomenclature!$J$1:$K$97,2,0)</f>
        <v>24</v>
      </c>
      <c r="G146" s="0" t="str">
        <f aca="false">VLOOKUP(C146,Nomenclature!$M$1:$N$21,2,0)</f>
        <v>23</v>
      </c>
      <c r="H146" s="0" t="str">
        <f aca="false">VLOOKUP(D146,Nomenclature!$O$25:$P$31,2,0)</f>
        <v>03</v>
      </c>
      <c r="I146" s="1" t="str">
        <f aca="false">CONCATENATE(E146,F146)</f>
        <v>0224</v>
      </c>
      <c r="J146" s="0" t="str">
        <f aca="false">CONCATENATE(E146,F146,G146,H146)</f>
        <v>02242303</v>
      </c>
      <c r="K146" s="0" t="n">
        <v>13.582986459796</v>
      </c>
      <c r="L146" s="0" t="n">
        <v>20</v>
      </c>
      <c r="M146" s="0" t="n">
        <v>83.7698590930517</v>
      </c>
      <c r="N146" s="0" t="n">
        <v>0.762990495237197</v>
      </c>
      <c r="O146" s="0" t="n">
        <v>9.99300489657243E-005</v>
      </c>
      <c r="P146" s="4" t="n">
        <f aca="false">VLOOKUP(D146,'paramètres CI'!$A$1:$B$6,2,0)</f>
        <v>0.0385046990211696</v>
      </c>
      <c r="Q146" s="17" t="n">
        <f aca="false">M146*P146/N146</f>
        <v>4.2274880638205</v>
      </c>
      <c r="R146" s="9" t="n">
        <f aca="false">1/(1+0.04)*(1 - (1/(1+0.04))^L146)/(1-1/(1+0.04))</f>
        <v>13.5903263449677</v>
      </c>
      <c r="S146" s="17" t="n">
        <f aca="false">K146/R146</f>
        <v>0.999459918401857</v>
      </c>
      <c r="T146" s="17" t="n">
        <f aca="false">Q146+S146</f>
        <v>5.22694798222236</v>
      </c>
      <c r="U146" s="0" t="n">
        <f aca="false">T146 + Z146</f>
        <v>3.36387314397507</v>
      </c>
      <c r="V146" s="4" t="str">
        <f aca="false">VLOOKUP(I146,'CI ref gaz'!$I$1:$AM$97,1,0)</f>
        <v>0224</v>
      </c>
      <c r="W146" s="0" t="n">
        <f aca="false">VLOOKUP(I146,'CI ref gaz'!$I$1:$AM$97,14,0)</f>
        <v>-2</v>
      </c>
      <c r="X146" s="1" t="n">
        <f aca="false">VLOOKUP(I146,'CI ref gaz'!$I$1:$AM$97,13,0)</f>
        <v>1.23890017027968</v>
      </c>
      <c r="Y146" s="2" t="n">
        <f aca="false">VLOOKUP(I146,'CI ref gaz'!$I$1:$AM$97,7,0)</f>
        <v>0.295204161959495</v>
      </c>
      <c r="Z146" s="17" t="n">
        <f aca="false">X146*(O146/Y146)^(-1/8)-T146</f>
        <v>-1.86307483824729</v>
      </c>
      <c r="AA146" s="17" t="n">
        <f aca="false">Z146^2</f>
        <v>3.47104785291016</v>
      </c>
      <c r="AB146" s="18" t="n">
        <f aca="false">Z146/U146</f>
        <v>-0.553848126402799</v>
      </c>
      <c r="AC146" s="17" t="n">
        <f aca="false">U146^-('paramètres CI'!$B$19)</f>
        <v>6.09934392908352E-005</v>
      </c>
      <c r="AD146" s="4" t="n">
        <f aca="false">SUMIFS($AC$2:$AC$1250,$I$2:$I$1250,V146)</f>
        <v>0.610361346983385</v>
      </c>
      <c r="AE146" s="4" t="n">
        <f aca="false">AC146/AD146</f>
        <v>9.99300489657244E-005</v>
      </c>
      <c r="AF146" s="17" t="n">
        <f aca="false">AE146-O146</f>
        <v>0</v>
      </c>
      <c r="AG146" s="4" t="n">
        <f aca="false">VLOOKUP(I146,BesoinU!$F$1:$L$99,3,0)</f>
        <v>55.7318651785593</v>
      </c>
      <c r="AH146" s="19" t="n">
        <f aca="false">VLOOKUP(J146,bibliRdtCHauff!$G$2:$K$1398,4,0)</f>
        <v>13.582986459796</v>
      </c>
      <c r="AI146" s="19" t="n">
        <f aca="false">VLOOKUP(J146,bibliRdtCHauff!$G$2:$K$1398,3,0)</f>
        <v>0.762990495237197</v>
      </c>
      <c r="AJ146" s="4" t="n">
        <f aca="false">VLOOKUP(D146,'paramètres CI'!$A$1:$C$6,3)</f>
        <v>0.0763929293534506</v>
      </c>
      <c r="AK146" s="4" t="n">
        <f aca="false">AJ146*AG146/AI146</f>
        <v>5.58004387459394</v>
      </c>
      <c r="AL146" s="4" t="n">
        <f aca="false">AK146+AH146/R146</f>
        <v>6.57950379299579</v>
      </c>
      <c r="AM146" s="4" t="n">
        <f aca="false">AL146+Z146</f>
        <v>4.7164289547485</v>
      </c>
      <c r="AN146" s="4" t="n">
        <f aca="false">AM146^-'paramètres CI'!$B$19</f>
        <v>4.0840742099982E-006</v>
      </c>
      <c r="AO146" s="4" t="n">
        <f aca="false">SUMIFS($AN$2:$AN$1250,$I$2:$I$1250,V146)</f>
        <v>7.70004688461971</v>
      </c>
      <c r="AP146" s="5" t="n">
        <f aca="false">AN146/AO146</f>
        <v>5.30396018517217E-007</v>
      </c>
      <c r="AQ146" s="6" t="n">
        <f aca="false">AP146-O146</f>
        <v>-9.93996529472071E-005</v>
      </c>
      <c r="AR146" s="20" t="n">
        <f aca="false">VLOOKUP(I146,entreesparc!$A$13:$H$110,8,0)*AP146</f>
        <v>0.000851104722404104</v>
      </c>
      <c r="AS146" s="7" t="n">
        <f aca="false">M146*AJ146/AI146+AH146/R146</f>
        <v>9.38675303357306</v>
      </c>
      <c r="AT146" s="4" t="n">
        <f aca="false">AS146+Z146</f>
        <v>7.52367819532577</v>
      </c>
      <c r="AU146" s="4" t="n">
        <f aca="false">AT146^-'paramètres CI'!$B$19</f>
        <v>9.73998544359455E-008</v>
      </c>
      <c r="AV146" s="4" t="n">
        <f aca="false">SUMIFS($AU$2:$AU$1250,$I$2:$I$1250,V146)</f>
        <v>0.130000533812195</v>
      </c>
      <c r="AW146" s="5" t="n">
        <f aca="false">AU146/AV146</f>
        <v>7.49226572997414E-007</v>
      </c>
      <c r="AX146" s="7" t="n">
        <f aca="false">SUMIFS($AP$2:$AP$1250,$I$2:$I$1250,V146)</f>
        <v>1</v>
      </c>
    </row>
    <row r="147" customFormat="false" ht="15.8" hidden="false" customHeight="false" outlineLevel="0" collapsed="false">
      <c r="A147" s="0" t="s">
        <v>14</v>
      </c>
      <c r="B147" s="0" t="s">
        <v>61</v>
      </c>
      <c r="C147" s="0" t="s">
        <v>38</v>
      </c>
      <c r="D147" s="0" t="s">
        <v>39</v>
      </c>
      <c r="E147" s="0" t="str">
        <f aca="false">VLOOKUP(A147,Nomenclature!$D$1:$E$9,2,0)</f>
        <v>02</v>
      </c>
      <c r="F147" s="0" t="str">
        <f aca="false">VLOOKUP(B147,Nomenclature!$J$1:$K$97,2,0)</f>
        <v>24</v>
      </c>
      <c r="G147" s="0" t="str">
        <f aca="false">VLOOKUP(C147,Nomenclature!$M$1:$N$21,2,0)</f>
        <v>24</v>
      </c>
      <c r="H147" s="0" t="str">
        <f aca="false">VLOOKUP(D147,Nomenclature!$O$25:$P$31,2,0)</f>
        <v>04</v>
      </c>
      <c r="I147" s="1" t="str">
        <f aca="false">CONCATENATE(E147,F147)</f>
        <v>0224</v>
      </c>
      <c r="J147" s="0" t="str">
        <f aca="false">CONCATENATE(E147,F147,G147,H147)</f>
        <v>02242404</v>
      </c>
      <c r="K147" s="0" t="n">
        <v>9.9211641549632</v>
      </c>
      <c r="L147" s="0" t="n">
        <v>20</v>
      </c>
      <c r="M147" s="0" t="n">
        <v>78.1663810211212</v>
      </c>
      <c r="N147" s="0" t="n">
        <v>0.98802655068553</v>
      </c>
      <c r="O147" s="0" t="n">
        <v>9.99300489657243E-005</v>
      </c>
      <c r="P147" s="4" t="n">
        <f aca="false">VLOOKUP(D147,'paramètres CI'!$A$1:$B$6,2,0)</f>
        <v>0.022045059962018</v>
      </c>
      <c r="Q147" s="17" t="n">
        <f aca="false">M147*P147/N147</f>
        <v>1.74406503087285</v>
      </c>
      <c r="R147" s="9" t="n">
        <f aca="false">1/(1+0.04)*(1 - (1/(1+0.04))^L147)/(1-1/(1+0.04))</f>
        <v>13.5903263449677</v>
      </c>
      <c r="S147" s="17" t="n">
        <f aca="false">K147/R147</f>
        <v>0.730016623819845</v>
      </c>
      <c r="T147" s="17" t="n">
        <f aca="false">Q147+S147</f>
        <v>2.4740816546927</v>
      </c>
      <c r="U147" s="0" t="n">
        <f aca="false">T147 + Z147</f>
        <v>3.36387314397507</v>
      </c>
      <c r="V147" s="4" t="str">
        <f aca="false">VLOOKUP(I147,'CI ref gaz'!$I$1:$AM$97,1,0)</f>
        <v>0224</v>
      </c>
      <c r="W147" s="0" t="n">
        <f aca="false">VLOOKUP(I147,'CI ref gaz'!$I$1:$AM$97,14,0)</f>
        <v>-2</v>
      </c>
      <c r="X147" s="1" t="n">
        <f aca="false">VLOOKUP(I147,'CI ref gaz'!$I$1:$AM$97,13,0)</f>
        <v>1.23890017027968</v>
      </c>
      <c r="Y147" s="2" t="n">
        <f aca="false">VLOOKUP(I147,'CI ref gaz'!$I$1:$AM$97,7,0)</f>
        <v>0.295204161959495</v>
      </c>
      <c r="Z147" s="17" t="n">
        <f aca="false">X147*(O147/Y147)^(-1/8)-T147</f>
        <v>0.889791489282371</v>
      </c>
      <c r="AA147" s="17" t="n">
        <f aca="false">Z147^2</f>
        <v>0.791728894399339</v>
      </c>
      <c r="AB147" s="18" t="n">
        <f aca="false">Z147/U147</f>
        <v>0.264513984683414</v>
      </c>
      <c r="AC147" s="17" t="n">
        <f aca="false">U147^-('paramètres CI'!$B$19)</f>
        <v>6.09934392908352E-005</v>
      </c>
      <c r="AD147" s="4" t="n">
        <f aca="false">SUMIFS($AC$2:$AC$1250,$I$2:$I$1250,V147)</f>
        <v>0.610361346983385</v>
      </c>
      <c r="AE147" s="4" t="n">
        <f aca="false">AC147/AD147</f>
        <v>9.99300489657244E-005</v>
      </c>
      <c r="AF147" s="17" t="n">
        <f aca="false">AE147-O147</f>
        <v>0</v>
      </c>
      <c r="AG147" s="4" t="n">
        <f aca="false">VLOOKUP(I147,BesoinU!$F$1:$L$99,3,0)</f>
        <v>55.7318651785593</v>
      </c>
      <c r="AH147" s="19" t="n">
        <f aca="false">VLOOKUP(J147,bibliRdtCHauff!$G$2:$K$1398,4,0)</f>
        <v>9.9211641549632</v>
      </c>
      <c r="AI147" s="19" t="n">
        <f aca="false">VLOOKUP(J147,bibliRdtCHauff!$G$2:$K$1398,3,0)</f>
        <v>0.98802655068553</v>
      </c>
      <c r="AJ147" s="4" t="n">
        <f aca="false">VLOOKUP(D147,'paramètres CI'!$A$1:$C$6,3)</f>
        <v>0.0386719666666667</v>
      </c>
      <c r="AK147" s="4" t="n">
        <f aca="false">AJ147*AG147/AI147</f>
        <v>2.18137946896367</v>
      </c>
      <c r="AL147" s="4" t="n">
        <f aca="false">AK147+AH147/R147</f>
        <v>2.91139609278351</v>
      </c>
      <c r="AM147" s="4" t="n">
        <f aca="false">AL147+Z147</f>
        <v>3.80118758206588</v>
      </c>
      <c r="AN147" s="4" t="n">
        <f aca="false">AM147^-'paramètres CI'!$B$19</f>
        <v>2.29427559530476E-005</v>
      </c>
      <c r="AO147" s="4" t="n">
        <f aca="false">SUMIFS($AN$2:$AN$1250,$I$2:$I$1250,V147)</f>
        <v>7.70004688461971</v>
      </c>
      <c r="AP147" s="5" t="n">
        <f aca="false">AN147/AO147</f>
        <v>2.97956055292003E-006</v>
      </c>
      <c r="AQ147" s="6" t="n">
        <f aca="false">AP147-O147</f>
        <v>-9.69504884128043E-005</v>
      </c>
      <c r="AR147" s="20" t="n">
        <f aca="false">VLOOKUP(I147,entreesparc!$A$13:$H$110,8,0)*AP147</f>
        <v>0.00478117853216294</v>
      </c>
      <c r="AS147" s="7" t="n">
        <f aca="false">M147*AJ147/AI147+AH147/R147</f>
        <v>3.78949683637628</v>
      </c>
      <c r="AT147" s="4" t="n">
        <f aca="false">AS147+Z147</f>
        <v>4.67928832565865</v>
      </c>
      <c r="AU147" s="4" t="n">
        <f aca="false">AT147^-'paramètres CI'!$B$19</f>
        <v>4.35072417549693E-006</v>
      </c>
      <c r="AV147" s="4" t="n">
        <f aca="false">SUMIFS($AU$2:$AU$1250,$I$2:$I$1250,V147)</f>
        <v>0.130000533812195</v>
      </c>
      <c r="AW147" s="5" t="n">
        <f aca="false">AU147/AV147</f>
        <v>3.34669716186103E-005</v>
      </c>
      <c r="AX147" s="7" t="n">
        <f aca="false">SUMIFS($AP$2:$AP$1250,$I$2:$I$1250,V147)</f>
        <v>1</v>
      </c>
    </row>
    <row r="148" customFormat="false" ht="15.8" hidden="false" customHeight="false" outlineLevel="0" collapsed="false">
      <c r="A148" s="0" t="s">
        <v>14</v>
      </c>
      <c r="B148" s="0" t="s">
        <v>61</v>
      </c>
      <c r="C148" s="0" t="s">
        <v>40</v>
      </c>
      <c r="D148" s="0" t="s">
        <v>37</v>
      </c>
      <c r="E148" s="0" t="str">
        <f aca="false">VLOOKUP(A148,Nomenclature!$D$1:$E$9,2,0)</f>
        <v>02</v>
      </c>
      <c r="F148" s="0" t="str">
        <f aca="false">VLOOKUP(B148,Nomenclature!$J$1:$K$97,2,0)</f>
        <v>24</v>
      </c>
      <c r="G148" s="0" t="str">
        <f aca="false">VLOOKUP(C148,Nomenclature!$M$1:$N$21,2,0)</f>
        <v>03</v>
      </c>
      <c r="H148" s="0" t="str">
        <f aca="false">VLOOKUP(D148,Nomenclature!$O$25:$P$31,2,0)</f>
        <v>03</v>
      </c>
      <c r="I148" s="1" t="str">
        <f aca="false">CONCATENATE(E148,F148)</f>
        <v>0224</v>
      </c>
      <c r="J148" s="0" t="str">
        <f aca="false">CONCATENATE(E148,F148,G148,H148)</f>
        <v>02240303</v>
      </c>
      <c r="K148" s="0" t="n">
        <v>10.8663891678368</v>
      </c>
      <c r="L148" s="0" t="n">
        <v>20</v>
      </c>
      <c r="M148" s="0" t="n">
        <v>83.7698590930517</v>
      </c>
      <c r="N148" s="0" t="n">
        <v>0.559300710234107</v>
      </c>
      <c r="O148" s="0" t="n">
        <v>0.0361236897730791</v>
      </c>
      <c r="P148" s="4" t="n">
        <f aca="false">VLOOKUP(D148,'paramètres CI'!$A$1:$B$6,2,0)</f>
        <v>0.0385046990211696</v>
      </c>
      <c r="Q148" s="17" t="n">
        <f aca="false">M148*P148/N148</f>
        <v>5.76708227327948</v>
      </c>
      <c r="R148" s="9" t="n">
        <f aca="false">1/(1+0.04)*(1 - (1/(1+0.04))^L148)/(1-1/(1+0.04))</f>
        <v>13.5903263449677</v>
      </c>
      <c r="S148" s="17" t="n">
        <f aca="false">K148/R148</f>
        <v>0.799567934721486</v>
      </c>
      <c r="T148" s="17" t="n">
        <f aca="false">Q148+S148</f>
        <v>6.56665020800097</v>
      </c>
      <c r="U148" s="0" t="n">
        <f aca="false">T148 + Z148</f>
        <v>1.61093348600236</v>
      </c>
      <c r="V148" s="4" t="str">
        <f aca="false">VLOOKUP(I148,'CI ref gaz'!$I$1:$AM$97,1,0)</f>
        <v>0224</v>
      </c>
      <c r="W148" s="0" t="n">
        <f aca="false">VLOOKUP(I148,'CI ref gaz'!$I$1:$AM$97,14,0)</f>
        <v>-2</v>
      </c>
      <c r="X148" s="1" t="n">
        <f aca="false">VLOOKUP(I148,'CI ref gaz'!$I$1:$AM$97,13,0)</f>
        <v>1.23890017027968</v>
      </c>
      <c r="Y148" s="2" t="n">
        <f aca="false">VLOOKUP(I148,'CI ref gaz'!$I$1:$AM$97,7,0)</f>
        <v>0.295204161959495</v>
      </c>
      <c r="Z148" s="17" t="n">
        <f aca="false">X148*(O148/Y148)^(-1/8)-T148</f>
        <v>-4.95571672199861</v>
      </c>
      <c r="AA148" s="17" t="n">
        <f aca="false">Z148^2</f>
        <v>24.5591282286966</v>
      </c>
      <c r="AB148" s="18" t="n">
        <f aca="false">Z148/U148</f>
        <v>-3.07630126573168</v>
      </c>
      <c r="AC148" s="17" t="n">
        <f aca="false">U148^-('paramètres CI'!$B$19)</f>
        <v>0.0220485039479065</v>
      </c>
      <c r="AD148" s="4" t="n">
        <f aca="false">SUMIFS($AC$2:$AC$1250,$I$2:$I$1250,V148)</f>
        <v>0.610361346983385</v>
      </c>
      <c r="AE148" s="4" t="n">
        <f aca="false">AC148/AD148</f>
        <v>0.0361236897730791</v>
      </c>
      <c r="AF148" s="17" t="n">
        <f aca="false">AE148-O148</f>
        <v>0</v>
      </c>
      <c r="AG148" s="4" t="n">
        <f aca="false">VLOOKUP(I148,BesoinU!$F$1:$L$99,3,0)</f>
        <v>55.7318651785593</v>
      </c>
      <c r="AH148" s="19" t="n">
        <f aca="false">VLOOKUP(J148,bibliRdtCHauff!$G$2:$K$1398,4,0)</f>
        <v>11.4097086262286</v>
      </c>
      <c r="AI148" s="19" t="n">
        <f aca="false">VLOOKUP(J148,bibliRdtCHauff!$G$2:$K$1398,3,0)</f>
        <v>0.600038667234725</v>
      </c>
      <c r="AJ148" s="4" t="n">
        <f aca="false">VLOOKUP(D148,'paramètres CI'!$A$1:$C$6,3)</f>
        <v>0.0763929293534506</v>
      </c>
      <c r="AK148" s="4" t="n">
        <f aca="false">AJ148*AG148/AI148</f>
        <v>7.09541013238776</v>
      </c>
      <c r="AL148" s="4" t="n">
        <f aca="false">AK148+AH148/R148</f>
        <v>7.93495646384531</v>
      </c>
      <c r="AM148" s="4" t="n">
        <f aca="false">AL148+Z148</f>
        <v>2.9792397418467</v>
      </c>
      <c r="AN148" s="4" t="n">
        <f aca="false">AM148^-'paramètres CI'!$B$19</f>
        <v>0.000161122569357689</v>
      </c>
      <c r="AO148" s="4" t="n">
        <f aca="false">SUMIFS($AN$2:$AN$1250,$I$2:$I$1250,V148)</f>
        <v>7.70004688461971</v>
      </c>
      <c r="AP148" s="5" t="n">
        <f aca="false">AN148/AO148</f>
        <v>2.09248815977367E-005</v>
      </c>
      <c r="AQ148" s="6" t="n">
        <f aca="false">AP148-O148</f>
        <v>-0.0361027648914814</v>
      </c>
      <c r="AR148" s="20" t="n">
        <f aca="false">VLOOKUP(I148,entreesparc!$A$13:$H$110,8,0)*AP148</f>
        <v>0.0335772987010127</v>
      </c>
      <c r="AS148" s="7" t="n">
        <f aca="false">M148*AJ148/AI148+AH148/R148</f>
        <v>11.5045672327533</v>
      </c>
      <c r="AT148" s="4" t="n">
        <f aca="false">AS148+Z148</f>
        <v>6.54885051075473</v>
      </c>
      <c r="AU148" s="4" t="n">
        <f aca="false">AT148^-'paramètres CI'!$B$19</f>
        <v>2.95582953308398E-007</v>
      </c>
      <c r="AV148" s="4" t="n">
        <f aca="false">SUMIFS($AU$2:$AU$1250,$I$2:$I$1250,V148)</f>
        <v>0.130000533812195</v>
      </c>
      <c r="AW148" s="5" t="n">
        <f aca="false">AU148/AV148</f>
        <v>2.27370568905056E-006</v>
      </c>
      <c r="AX148" s="7" t="n">
        <f aca="false">SUMIFS($AP$2:$AP$1250,$I$2:$I$1250,V148)</f>
        <v>1</v>
      </c>
    </row>
    <row r="149" customFormat="false" ht="15.8" hidden="false" customHeight="false" outlineLevel="0" collapsed="false">
      <c r="A149" s="0" t="s">
        <v>14</v>
      </c>
      <c r="B149" s="0" t="s">
        <v>61</v>
      </c>
      <c r="C149" s="0" t="s">
        <v>41</v>
      </c>
      <c r="D149" s="0" t="s">
        <v>39</v>
      </c>
      <c r="E149" s="0" t="str">
        <f aca="false">VLOOKUP(A149,Nomenclature!$D$1:$E$9,2,0)</f>
        <v>02</v>
      </c>
      <c r="F149" s="0" t="str">
        <f aca="false">VLOOKUP(B149,Nomenclature!$J$1:$K$97,2,0)</f>
        <v>24</v>
      </c>
      <c r="G149" s="0" t="str">
        <f aca="false">VLOOKUP(C149,Nomenclature!$M$1:$N$21,2,0)</f>
        <v>04</v>
      </c>
      <c r="H149" s="0" t="str">
        <f aca="false">VLOOKUP(D149,Nomenclature!$O$25:$P$31,2,0)</f>
        <v>04</v>
      </c>
      <c r="I149" s="1" t="str">
        <f aca="false">CONCATENATE(E149,F149)</f>
        <v>0224</v>
      </c>
      <c r="J149" s="0" t="str">
        <f aca="false">CONCATENATE(E149,F149,G149,H149)</f>
        <v>02240404</v>
      </c>
      <c r="K149" s="0" t="n">
        <v>7.93693132397056</v>
      </c>
      <c r="L149" s="0" t="n">
        <v>20</v>
      </c>
      <c r="M149" s="0" t="n">
        <v>78.1663810211212</v>
      </c>
      <c r="N149" s="0" t="n">
        <v>0.649060634297473</v>
      </c>
      <c r="O149" s="0" t="n">
        <v>0.295204161959495</v>
      </c>
      <c r="P149" s="4" t="n">
        <f aca="false">VLOOKUP(D149,'paramètres CI'!$A$1:$B$6,2,0)</f>
        <v>0.022045059962018</v>
      </c>
      <c r="Q149" s="17" t="n">
        <f aca="false">M149*P149/N149</f>
        <v>2.65488687122381</v>
      </c>
      <c r="R149" s="9" t="n">
        <f aca="false">1/(1+0.04)*(1 - (1/(1+0.04))^L149)/(1-1/(1+0.04))</f>
        <v>13.5903263449677</v>
      </c>
      <c r="S149" s="17" t="n">
        <f aca="false">K149/R149</f>
        <v>0.584013299055876</v>
      </c>
      <c r="T149" s="17" t="n">
        <f aca="false">Q149+S149</f>
        <v>3.23890017027968</v>
      </c>
      <c r="U149" s="0" t="n">
        <f aca="false">T149 + Z149</f>
        <v>1.23890017027968</v>
      </c>
      <c r="V149" s="4" t="str">
        <f aca="false">VLOOKUP(I149,'CI ref gaz'!$I$1:$AM$97,1,0)</f>
        <v>0224</v>
      </c>
      <c r="W149" s="0" t="n">
        <f aca="false">VLOOKUP(I149,'CI ref gaz'!$I$1:$AM$97,14,0)</f>
        <v>-2</v>
      </c>
      <c r="X149" s="1" t="n">
        <f aca="false">VLOOKUP(I149,'CI ref gaz'!$I$1:$AM$97,13,0)</f>
        <v>1.23890017027968</v>
      </c>
      <c r="Y149" s="2" t="n">
        <f aca="false">VLOOKUP(I149,'CI ref gaz'!$I$1:$AM$97,7,0)</f>
        <v>0.295204161959495</v>
      </c>
      <c r="Z149" s="17" t="n">
        <f aca="false">X149*(O149/Y149)^(-1/8)-T149</f>
        <v>-2</v>
      </c>
      <c r="AA149" s="17" t="n">
        <f aca="false">Z149^2</f>
        <v>4</v>
      </c>
      <c r="AB149" s="18" t="n">
        <f aca="false">Z149/U149</f>
        <v>-1.6143350755602</v>
      </c>
      <c r="AC149" s="17" t="n">
        <f aca="false">U149^-('paramètres CI'!$B$19)</f>
        <v>0.180181209928699</v>
      </c>
      <c r="AD149" s="4" t="n">
        <f aca="false">SUMIFS($AC$2:$AC$1250,$I$2:$I$1250,V149)</f>
        <v>0.610361346983385</v>
      </c>
      <c r="AE149" s="4" t="n">
        <f aca="false">AC149/AD149</f>
        <v>0.295204161959495</v>
      </c>
      <c r="AF149" s="17" t="n">
        <f aca="false">AE149-O149</f>
        <v>0</v>
      </c>
      <c r="AG149" s="4" t="n">
        <f aca="false">VLOOKUP(I149,BesoinU!$F$1:$L$99,3,0)</f>
        <v>55.7318651785593</v>
      </c>
      <c r="AH149" s="19" t="n">
        <f aca="false">VLOOKUP(J149,bibliRdtCHauff!$G$2:$K$1398,4,0)</f>
        <v>8.33377789016909</v>
      </c>
      <c r="AI149" s="19" t="n">
        <f aca="false">VLOOKUP(J149,bibliRdtCHauff!$G$2:$K$1398,3,0)</f>
        <v>0.716853817575085</v>
      </c>
      <c r="AJ149" s="4" t="n">
        <f aca="false">VLOOKUP(D149,'paramètres CI'!$A$1:$C$6,3)</f>
        <v>0.0386719666666667</v>
      </c>
      <c r="AK149" s="4" t="n">
        <f aca="false">AJ149*AG149/AI149</f>
        <v>3.00655556211872</v>
      </c>
      <c r="AL149" s="4" t="n">
        <f aca="false">AK149+AH149/R149</f>
        <v>3.61976952612739</v>
      </c>
      <c r="AM149" s="4" t="n">
        <f aca="false">AL149+Z149</f>
        <v>1.61976952612739</v>
      </c>
      <c r="AN149" s="4" t="n">
        <f aca="false">AM149^-'paramètres CI'!$B$19</f>
        <v>0.0211044582277243</v>
      </c>
      <c r="AO149" s="4" t="n">
        <f aca="false">SUMIFS($AN$2:$AN$1250,$I$2:$I$1250,V149)</f>
        <v>7.70004688461971</v>
      </c>
      <c r="AP149" s="5" t="n">
        <f aca="false">AN149/AO149</f>
        <v>0.00274082204225002</v>
      </c>
      <c r="AQ149" s="6" t="n">
        <f aca="false">AP149-O149</f>
        <v>-0.292463339917245</v>
      </c>
      <c r="AR149" s="20" t="n">
        <f aca="false">VLOOKUP(I149,entreesparc!$A$13:$H$110,8,0)*AP149</f>
        <v>4.39808464239543</v>
      </c>
      <c r="AS149" s="7" t="n">
        <f aca="false">M149*AJ149/AI149+AH149/R149</f>
        <v>4.83003977589904</v>
      </c>
      <c r="AT149" s="4" t="n">
        <f aca="false">AS149+Z149</f>
        <v>2.83003977589904</v>
      </c>
      <c r="AU149" s="4" t="n">
        <f aca="false">AT149^-'paramètres CI'!$B$19</f>
        <v>0.000243029886334599</v>
      </c>
      <c r="AV149" s="4" t="n">
        <f aca="false">SUMIFS($AU$2:$AU$1250,$I$2:$I$1250,V149)</f>
        <v>0.130000533812195</v>
      </c>
      <c r="AW149" s="5" t="n">
        <f aca="false">AU149/AV149</f>
        <v>0.00186945298767535</v>
      </c>
      <c r="AX149" s="7" t="n">
        <f aca="false">SUMIFS($AP$2:$AP$1250,$I$2:$I$1250,V149)</f>
        <v>1</v>
      </c>
    </row>
    <row r="150" customFormat="false" ht="15.8" hidden="false" customHeight="false" outlineLevel="0" collapsed="false">
      <c r="A150" s="0" t="s">
        <v>14</v>
      </c>
      <c r="B150" s="0" t="s">
        <v>61</v>
      </c>
      <c r="C150" s="0" t="s">
        <v>45</v>
      </c>
      <c r="D150" s="0" t="s">
        <v>43</v>
      </c>
      <c r="E150" s="0" t="str">
        <f aca="false">VLOOKUP(A150,Nomenclature!$D$1:$E$9,2,0)</f>
        <v>02</v>
      </c>
      <c r="F150" s="0" t="str">
        <f aca="false">VLOOKUP(B150,Nomenclature!$J$1:$K$97,2,0)</f>
        <v>24</v>
      </c>
      <c r="G150" s="0" t="str">
        <f aca="false">VLOOKUP(C150,Nomenclature!$M$1:$N$21,2,0)</f>
        <v>06</v>
      </c>
      <c r="H150" s="0" t="str">
        <f aca="false">VLOOKUP(D150,Nomenclature!$O$25:$P$31,2,0)</f>
        <v>02</v>
      </c>
      <c r="I150" s="1" t="str">
        <f aca="false">CONCATENATE(E150,F150)</f>
        <v>0224</v>
      </c>
      <c r="J150" s="0" t="str">
        <f aca="false">CONCATENATE(E150,F150,G150,H150)</f>
        <v>02240602</v>
      </c>
      <c r="K150" s="0" t="n">
        <v>10</v>
      </c>
      <c r="L150" s="0" t="n">
        <v>13</v>
      </c>
      <c r="M150" s="0" t="n">
        <v>60.9563137770493</v>
      </c>
      <c r="N150" s="0" t="n">
        <v>0.9</v>
      </c>
      <c r="O150" s="0" t="n">
        <v>0.269330179978908</v>
      </c>
      <c r="P150" s="4" t="n">
        <f aca="false">VLOOKUP(D150,'paramètres CI'!$A$1:$B$6,2,0)</f>
        <v>0.0935912806596305</v>
      </c>
      <c r="Q150" s="17" t="n">
        <f aca="false">M150*P150/N150</f>
        <v>6.33886607853813</v>
      </c>
      <c r="R150" s="9" t="n">
        <f aca="false">1/(1+0.04)*(1 - (1/(1+0.04))^L150)/(1-1/(1+0.04))</f>
        <v>9.98564784663304</v>
      </c>
      <c r="S150" s="17" t="n">
        <f aca="false">K150/R150</f>
        <v>1.00143727814033</v>
      </c>
      <c r="T150" s="17" t="n">
        <f aca="false">Q150+S150</f>
        <v>7.34030335667846</v>
      </c>
      <c r="U150" s="0" t="n">
        <f aca="false">T150 + Z150</f>
        <v>1.25318732731774</v>
      </c>
      <c r="V150" s="4" t="str">
        <f aca="false">VLOOKUP(I150,'CI ref gaz'!$I$1:$AM$97,1,0)</f>
        <v>0224</v>
      </c>
      <c r="W150" s="0" t="n">
        <f aca="false">VLOOKUP(I150,'CI ref gaz'!$I$1:$AM$97,14,0)</f>
        <v>-2</v>
      </c>
      <c r="X150" s="1" t="n">
        <f aca="false">VLOOKUP(I150,'CI ref gaz'!$I$1:$AM$97,13,0)</f>
        <v>1.23890017027968</v>
      </c>
      <c r="Y150" s="2" t="n">
        <f aca="false">VLOOKUP(I150,'CI ref gaz'!$I$1:$AM$97,7,0)</f>
        <v>0.295204161959495</v>
      </c>
      <c r="Z150" s="17" t="n">
        <f aca="false">X150*(O150/Y150)^(-1/8)-T150</f>
        <v>-6.08711602936072</v>
      </c>
      <c r="AA150" s="17" t="n">
        <f aca="false">Z150^2</f>
        <v>37.0529815549002</v>
      </c>
      <c r="AB150" s="18" t="n">
        <f aca="false">Z150/U150</f>
        <v>-4.85730736073535</v>
      </c>
      <c r="AC150" s="17" t="n">
        <f aca="false">U150^-('paramètres CI'!$B$19)</f>
        <v>0.164388731435204</v>
      </c>
      <c r="AD150" s="4" t="n">
        <f aca="false">SUMIFS($AC$2:$AC$1250,$I$2:$I$1250,V150)</f>
        <v>0.610361346983385</v>
      </c>
      <c r="AE150" s="4" t="n">
        <f aca="false">AC150/AD150</f>
        <v>0.269330179978908</v>
      </c>
      <c r="AF150" s="17" t="n">
        <f aca="false">AE150-O150</f>
        <v>0</v>
      </c>
      <c r="AG150" s="4" t="n">
        <f aca="false">VLOOKUP(I150,BesoinU!$F$1:$L$99,3,0)</f>
        <v>55.7318651785593</v>
      </c>
      <c r="AH150" s="19" t="n">
        <f aca="false">VLOOKUP(J150,bibliRdtCHauff!$G$2:$K$1398,4,0)</f>
        <v>10.4</v>
      </c>
      <c r="AI150" s="19" t="n">
        <f aca="false">VLOOKUP(J150,bibliRdtCHauff!$G$2:$K$1398,3,0)</f>
        <v>0.92</v>
      </c>
      <c r="AJ150" s="4" t="n">
        <f aca="false">VLOOKUP(D150,'paramètres CI'!$A$1:$C$6,3)</f>
        <v>0.09847</v>
      </c>
      <c r="AK150" s="4" t="n">
        <f aca="false">AJ150*AG150/AI150</f>
        <v>5.96512691753558</v>
      </c>
      <c r="AL150" s="4" t="n">
        <f aca="false">AK150+AH150/R150</f>
        <v>7.00662168680152</v>
      </c>
      <c r="AM150" s="4" t="n">
        <f aca="false">AL150+Z150</f>
        <v>0.919505657440799</v>
      </c>
      <c r="AN150" s="4" t="n">
        <f aca="false">AM150^-'paramètres CI'!$B$19</f>
        <v>1.95688252354637</v>
      </c>
      <c r="AO150" s="4" t="n">
        <f aca="false">SUMIFS($AN$2:$AN$1250,$I$2:$I$1250,V150)</f>
        <v>7.70004688461971</v>
      </c>
      <c r="AP150" s="5" t="n">
        <f aca="false">AN150/AO150</f>
        <v>0.254139040043392</v>
      </c>
      <c r="AQ150" s="6" t="n">
        <f aca="false">AP150-O150</f>
        <v>-0.0151911399355159</v>
      </c>
      <c r="AR150" s="20" t="n">
        <f aca="false">VLOOKUP(I150,entreesparc!$A$13:$H$110,8,0)*AP150</f>
        <v>407.806487184548</v>
      </c>
      <c r="AS150" s="7" t="n">
        <f aca="false">M150*AJ150/AI150+AH150/R150</f>
        <v>7.56580804929425</v>
      </c>
      <c r="AT150" s="4" t="n">
        <f aca="false">AS150+Z150</f>
        <v>1.47869201993353</v>
      </c>
      <c r="AU150" s="4" t="n">
        <f aca="false">AT150^-'paramètres CI'!$B$19</f>
        <v>0.0437500110483473</v>
      </c>
      <c r="AV150" s="4" t="n">
        <f aca="false">SUMIFS($AU$2:$AU$1250,$I$2:$I$1250,V150)</f>
        <v>0.130000533812195</v>
      </c>
      <c r="AW150" s="5" t="n">
        <f aca="false">AU150/AV150</f>
        <v>0.336537164620805</v>
      </c>
      <c r="AX150" s="7" t="n">
        <f aca="false">SUMIFS($AP$2:$AP$1250,$I$2:$I$1250,V150)</f>
        <v>1</v>
      </c>
    </row>
    <row r="151" customFormat="false" ht="15.8" hidden="false" customHeight="false" outlineLevel="0" collapsed="false">
      <c r="A151" s="0" t="s">
        <v>14</v>
      </c>
      <c r="B151" s="0" t="s">
        <v>61</v>
      </c>
      <c r="C151" s="0" t="s">
        <v>46</v>
      </c>
      <c r="D151" s="0" t="s">
        <v>43</v>
      </c>
      <c r="E151" s="0" t="str">
        <f aca="false">VLOOKUP(A151,Nomenclature!$D$1:$E$9,2,0)</f>
        <v>02</v>
      </c>
      <c r="F151" s="0" t="str">
        <f aca="false">VLOOKUP(B151,Nomenclature!$J$1:$K$97,2,0)</f>
        <v>24</v>
      </c>
      <c r="G151" s="0" t="str">
        <f aca="false">VLOOKUP(C151,Nomenclature!$M$1:$N$21,2,0)</f>
        <v>26</v>
      </c>
      <c r="H151" s="0" t="str">
        <f aca="false">VLOOKUP(D151,Nomenclature!$O$25:$P$31,2,0)</f>
        <v>02</v>
      </c>
      <c r="I151" s="1" t="str">
        <f aca="false">CONCATENATE(E151,F151)</f>
        <v>0224</v>
      </c>
      <c r="J151" s="0" t="str">
        <f aca="false">CONCATENATE(E151,F151,G151,H151)</f>
        <v>02242602</v>
      </c>
      <c r="K151" s="0" t="n">
        <v>12</v>
      </c>
      <c r="L151" s="0" t="n">
        <v>13</v>
      </c>
      <c r="M151" s="0" t="n">
        <v>60.9563137770493</v>
      </c>
      <c r="N151" s="0" t="n">
        <v>1</v>
      </c>
      <c r="O151" s="0" t="n">
        <v>9.99300489657243E-005</v>
      </c>
      <c r="P151" s="4" t="n">
        <f aca="false">VLOOKUP(D151,'paramètres CI'!$A$1:$B$6,2,0)</f>
        <v>0.0935912806596305</v>
      </c>
      <c r="Q151" s="17" t="n">
        <f aca="false">M151*P151/N151</f>
        <v>5.70497947068432</v>
      </c>
      <c r="R151" s="9" t="n">
        <f aca="false">1/(1+0.04)*(1 - (1/(1+0.04))^L151)/(1-1/(1+0.04))</f>
        <v>9.98564784663304</v>
      </c>
      <c r="S151" s="17" t="n">
        <f aca="false">K151/R151</f>
        <v>1.20172473376839</v>
      </c>
      <c r="T151" s="17" t="n">
        <f aca="false">Q151+S151</f>
        <v>6.90670420445271</v>
      </c>
      <c r="U151" s="0" t="n">
        <f aca="false">T151 + Z151</f>
        <v>3.36387314397507</v>
      </c>
      <c r="V151" s="4" t="str">
        <f aca="false">VLOOKUP(I151,'CI ref gaz'!$I$1:$AM$97,1,0)</f>
        <v>0224</v>
      </c>
      <c r="W151" s="0" t="n">
        <f aca="false">VLOOKUP(I151,'CI ref gaz'!$I$1:$AM$97,14,0)</f>
        <v>-2</v>
      </c>
      <c r="X151" s="1" t="n">
        <f aca="false">VLOOKUP(I151,'CI ref gaz'!$I$1:$AM$97,13,0)</f>
        <v>1.23890017027968</v>
      </c>
      <c r="Y151" s="2" t="n">
        <f aca="false">VLOOKUP(I151,'CI ref gaz'!$I$1:$AM$97,7,0)</f>
        <v>0.295204161959495</v>
      </c>
      <c r="Z151" s="17" t="n">
        <f aca="false">X151*(O151/Y151)^(-1/8)-T151</f>
        <v>-3.54283106047764</v>
      </c>
      <c r="AA151" s="17" t="n">
        <f aca="false">Z151^2</f>
        <v>12.5516519230851</v>
      </c>
      <c r="AB151" s="18" t="n">
        <f aca="false">Z151/U151</f>
        <v>-1.05319995993996</v>
      </c>
      <c r="AC151" s="17" t="n">
        <f aca="false">U151^-('paramètres CI'!$B$19)</f>
        <v>6.09934392908352E-005</v>
      </c>
      <c r="AD151" s="4" t="n">
        <f aca="false">SUMIFS($AC$2:$AC$1250,$I$2:$I$1250,V151)</f>
        <v>0.610361346983385</v>
      </c>
      <c r="AE151" s="4" t="n">
        <f aca="false">AC151/AD151</f>
        <v>9.99300489657244E-005</v>
      </c>
      <c r="AF151" s="17" t="n">
        <f aca="false">AE151-O151</f>
        <v>0</v>
      </c>
      <c r="AG151" s="4" t="n">
        <f aca="false">VLOOKUP(I151,BesoinU!$F$1:$L$99,3,0)</f>
        <v>55.7318651785593</v>
      </c>
      <c r="AH151" s="19" t="n">
        <f aca="false">VLOOKUP(J151,bibliRdtCHauff!$G$2:$K$1398,4,0)</f>
        <v>12</v>
      </c>
      <c r="AI151" s="19" t="n">
        <f aca="false">VLOOKUP(J151,bibliRdtCHauff!$G$2:$K$1398,3,0)</f>
        <v>1</v>
      </c>
      <c r="AJ151" s="4" t="n">
        <f aca="false">VLOOKUP(D151,'paramètres CI'!$A$1:$C$6,3)</f>
        <v>0.09847</v>
      </c>
      <c r="AK151" s="4" t="n">
        <f aca="false">AJ151*AG151/AI151</f>
        <v>5.48791676413274</v>
      </c>
      <c r="AL151" s="4" t="n">
        <f aca="false">AK151+AH151/R151</f>
        <v>6.68964149790113</v>
      </c>
      <c r="AM151" s="4" t="n">
        <f aca="false">AL151+Z151</f>
        <v>3.14681043742349</v>
      </c>
      <c r="AN151" s="4" t="n">
        <f aca="false">AM151^-'paramètres CI'!$B$19</f>
        <v>0.000104000480105172</v>
      </c>
      <c r="AO151" s="4" t="n">
        <f aca="false">SUMIFS($AN$2:$AN$1250,$I$2:$I$1250,V151)</f>
        <v>7.70004688461971</v>
      </c>
      <c r="AP151" s="5" t="n">
        <f aca="false">AN151/AO151</f>
        <v>1.350647361809E-005</v>
      </c>
      <c r="AQ151" s="6" t="n">
        <f aca="false">AP151-O151</f>
        <v>-8.64235753476343E-005</v>
      </c>
      <c r="AR151" s="20" t="n">
        <f aca="false">VLOOKUP(I151,entreesparc!$A$13:$H$110,8,0)*AP151</f>
        <v>0.0216732838823331</v>
      </c>
      <c r="AS151" s="7" t="n">
        <f aca="false">M151*AJ151/AI151+AH151/R151</f>
        <v>7.20409295139444</v>
      </c>
      <c r="AT151" s="4" t="n">
        <f aca="false">AS151+Z151</f>
        <v>3.6612618909168</v>
      </c>
      <c r="AU151" s="4" t="n">
        <f aca="false">AT151^-'paramètres CI'!$B$19</f>
        <v>3.09708866386262E-005</v>
      </c>
      <c r="AV151" s="4" t="n">
        <f aca="false">SUMIFS($AU$2:$AU$1250,$I$2:$I$1250,V151)</f>
        <v>0.130000533812195</v>
      </c>
      <c r="AW151" s="5" t="n">
        <f aca="false">AU151/AV151</f>
        <v>0.000238236611269367</v>
      </c>
      <c r="AX151" s="7" t="n">
        <f aca="false">SUMIFS($AP$2:$AP$1250,$I$2:$I$1250,V151)</f>
        <v>1</v>
      </c>
    </row>
    <row r="152" customFormat="false" ht="15.8" hidden="false" customHeight="false" outlineLevel="0" collapsed="false">
      <c r="A152" s="0" t="s">
        <v>14</v>
      </c>
      <c r="B152" s="0" t="s">
        <v>61</v>
      </c>
      <c r="C152" s="0" t="s">
        <v>48</v>
      </c>
      <c r="D152" s="0" t="s">
        <v>43</v>
      </c>
      <c r="E152" s="0" t="str">
        <f aca="false">VLOOKUP(A152,Nomenclature!$D$1:$E$9,2,0)</f>
        <v>02</v>
      </c>
      <c r="F152" s="0" t="str">
        <f aca="false">VLOOKUP(B152,Nomenclature!$J$1:$K$97,2,0)</f>
        <v>24</v>
      </c>
      <c r="G152" s="0" t="str">
        <f aca="false">VLOOKUP(C152,Nomenclature!$M$1:$N$21,2,0)</f>
        <v>09</v>
      </c>
      <c r="H152" s="0" t="str">
        <f aca="false">VLOOKUP(D152,Nomenclature!$O$25:$P$31,2,0)</f>
        <v>02</v>
      </c>
      <c r="I152" s="1" t="str">
        <f aca="false">CONCATENATE(E152,F152)</f>
        <v>0224</v>
      </c>
      <c r="J152" s="0" t="str">
        <f aca="false">CONCATENATE(E152,F152,G152,H152)</f>
        <v>02240902</v>
      </c>
      <c r="K152" s="0" t="n">
        <v>49.8191453617937</v>
      </c>
      <c r="L152" s="0" t="n">
        <v>20</v>
      </c>
      <c r="M152" s="0" t="n">
        <v>74.2083665489407</v>
      </c>
      <c r="N152" s="0" t="n">
        <v>2.83163023255814</v>
      </c>
      <c r="O152" s="0" t="n">
        <v>0.129406285855411</v>
      </c>
      <c r="P152" s="4" t="n">
        <f aca="false">VLOOKUP(D152,'paramètres CI'!$A$1:$B$6,2,0)</f>
        <v>0.0935912806596305</v>
      </c>
      <c r="Q152" s="17" t="n">
        <f aca="false">M152*P152/N152</f>
        <v>2.45274117401275</v>
      </c>
      <c r="R152" s="9" t="n">
        <f aca="false">1/(1+0.04)*(1 - (1/(1+0.04))^L152)/(1-1/(1+0.04))</f>
        <v>13.5903263449677</v>
      </c>
      <c r="S152" s="17" t="n">
        <f aca="false">K152/R152</f>
        <v>3.66577991559718</v>
      </c>
      <c r="T152" s="17" t="n">
        <f aca="false">Q152+S152</f>
        <v>6.11852108960993</v>
      </c>
      <c r="U152" s="0" t="n">
        <f aca="false">T152 + Z152</f>
        <v>1.37343212224772</v>
      </c>
      <c r="V152" s="4" t="str">
        <f aca="false">VLOOKUP(I152,'CI ref gaz'!$I$1:$AM$97,1,0)</f>
        <v>0224</v>
      </c>
      <c r="W152" s="0" t="n">
        <f aca="false">VLOOKUP(I152,'CI ref gaz'!$I$1:$AM$97,14,0)</f>
        <v>-2</v>
      </c>
      <c r="X152" s="1" t="n">
        <f aca="false">VLOOKUP(I152,'CI ref gaz'!$I$1:$AM$97,13,0)</f>
        <v>1.23890017027968</v>
      </c>
      <c r="Y152" s="2" t="n">
        <f aca="false">VLOOKUP(I152,'CI ref gaz'!$I$1:$AM$97,7,0)</f>
        <v>0.295204161959495</v>
      </c>
      <c r="Z152" s="17" t="n">
        <f aca="false">X152*(O152/Y152)^(-1/8)-T152</f>
        <v>-4.74508896736221</v>
      </c>
      <c r="AA152" s="17" t="n">
        <f aca="false">Z152^2</f>
        <v>22.5158693081826</v>
      </c>
      <c r="AB152" s="18" t="n">
        <f aca="false">Z152/U152</f>
        <v>-3.454913344823</v>
      </c>
      <c r="AC152" s="17" t="n">
        <f aca="false">U152^-('paramètres CI'!$B$19)</f>
        <v>0.0789845949428254</v>
      </c>
      <c r="AD152" s="4" t="n">
        <f aca="false">SUMIFS($AC$2:$AC$1250,$I$2:$I$1250,V152)</f>
        <v>0.610361346983385</v>
      </c>
      <c r="AE152" s="4" t="n">
        <f aca="false">AC152/AD152</f>
        <v>0.129406285855411</v>
      </c>
      <c r="AF152" s="17" t="n">
        <f aca="false">AE152-O152</f>
        <v>0</v>
      </c>
      <c r="AG152" s="4" t="n">
        <f aca="false">VLOOKUP(I152,BesoinU!$F$1:$L$99,3,0)</f>
        <v>55.7318651785593</v>
      </c>
      <c r="AH152" s="19" t="n">
        <f aca="false">VLOOKUP(J152,bibliRdtCHauff!$G$2:$K$1398,4,0)</f>
        <v>52.3101026298834</v>
      </c>
      <c r="AI152" s="19" t="n">
        <f aca="false">VLOOKUP(J152,bibliRdtCHauff!$G$2:$K$1398,3,0)</f>
        <v>2.94489544186046</v>
      </c>
      <c r="AJ152" s="4" t="n">
        <f aca="false">VLOOKUP(D152,'paramètres CI'!$A$1:$C$6,3)</f>
        <v>0.09847</v>
      </c>
      <c r="AK152" s="4" t="n">
        <f aca="false">AJ152*AG152/AI152</f>
        <v>1.8635353520958</v>
      </c>
      <c r="AL152" s="4" t="n">
        <f aca="false">AK152+AH152/R152</f>
        <v>5.71260426347283</v>
      </c>
      <c r="AM152" s="4" t="n">
        <f aca="false">AL152+Z152</f>
        <v>0.967515296110616</v>
      </c>
      <c r="AN152" s="4" t="n">
        <f aca="false">AM152^-'paramètres CI'!$B$19</f>
        <v>1.30237869016442</v>
      </c>
      <c r="AO152" s="4" t="n">
        <f aca="false">SUMIFS($AN$2:$AN$1250,$I$2:$I$1250,V152)</f>
        <v>7.70004688461971</v>
      </c>
      <c r="AP152" s="5" t="n">
        <f aca="false">AN152/AO152</f>
        <v>0.169139059758951</v>
      </c>
      <c r="AQ152" s="6" t="n">
        <f aca="false">AP152-O152</f>
        <v>0.0397327739035397</v>
      </c>
      <c r="AR152" s="20" t="n">
        <f aca="false">VLOOKUP(I152,entreesparc!$A$13:$H$110,8,0)*AP152</f>
        <v>271.410507390828</v>
      </c>
      <c r="AS152" s="7" t="n">
        <f aca="false">M152*AJ152/AI152+AH152/R152</f>
        <v>6.33041264609983</v>
      </c>
      <c r="AT152" s="4" t="n">
        <f aca="false">AS152+Z152</f>
        <v>1.58532367873762</v>
      </c>
      <c r="AU152" s="4" t="n">
        <f aca="false">AT152^-'paramètres CI'!$B$19</f>
        <v>0.0250643489878472</v>
      </c>
      <c r="AV152" s="4" t="n">
        <f aca="false">SUMIFS($AU$2:$AU$1250,$I$2:$I$1250,V152)</f>
        <v>0.130000533812195</v>
      </c>
      <c r="AW152" s="5" t="n">
        <f aca="false">AU152/AV152</f>
        <v>0.192801892829581</v>
      </c>
      <c r="AX152" s="7" t="n">
        <f aca="false">SUMIFS($AP$2:$AP$1250,$I$2:$I$1250,V152)</f>
        <v>1</v>
      </c>
    </row>
    <row r="153" customFormat="false" ht="15.8" hidden="false" customHeight="false" outlineLevel="0" collapsed="false">
      <c r="A153" s="0" t="s">
        <v>14</v>
      </c>
      <c r="B153" s="0" t="s">
        <v>61</v>
      </c>
      <c r="C153" s="0" t="s">
        <v>49</v>
      </c>
      <c r="D153" s="0" t="s">
        <v>43</v>
      </c>
      <c r="E153" s="0" t="str">
        <f aca="false">VLOOKUP(A153,Nomenclature!$D$1:$E$9,2,0)</f>
        <v>02</v>
      </c>
      <c r="F153" s="0" t="str">
        <f aca="false">VLOOKUP(B153,Nomenclature!$J$1:$K$97,2,0)</f>
        <v>24</v>
      </c>
      <c r="G153" s="0" t="str">
        <f aca="false">VLOOKUP(C153,Nomenclature!$M$1:$N$21,2,0)</f>
        <v>29</v>
      </c>
      <c r="H153" s="0" t="str">
        <f aca="false">VLOOKUP(D153,Nomenclature!$O$25:$P$31,2,0)</f>
        <v>02</v>
      </c>
      <c r="I153" s="1" t="str">
        <f aca="false">CONCATENATE(E153,F153)</f>
        <v>0224</v>
      </c>
      <c r="J153" s="0" t="str">
        <f aca="false">CONCATENATE(E153,F153,G153,H153)</f>
        <v>02242902</v>
      </c>
      <c r="K153" s="0" t="n">
        <v>62.2739317022421</v>
      </c>
      <c r="L153" s="0" t="n">
        <v>20</v>
      </c>
      <c r="M153" s="0" t="n">
        <v>74.2083665489407</v>
      </c>
      <c r="N153" s="0" t="n">
        <v>3.39795627906976</v>
      </c>
      <c r="O153" s="0" t="n">
        <v>9.99300489657243E-005</v>
      </c>
      <c r="P153" s="4" t="n">
        <f aca="false">VLOOKUP(D153,'paramètres CI'!$A$1:$B$6,2,0)</f>
        <v>0.0935912806596305</v>
      </c>
      <c r="Q153" s="17" t="n">
        <f aca="false">M153*P153/N153</f>
        <v>2.04395097834396</v>
      </c>
      <c r="R153" s="9" t="n">
        <f aca="false">1/(1+0.04)*(1 - (1/(1+0.04))^L153)/(1-1/(1+0.04))</f>
        <v>13.5903263449677</v>
      </c>
      <c r="S153" s="17" t="n">
        <f aca="false">K153/R153</f>
        <v>4.58222489449647</v>
      </c>
      <c r="T153" s="17" t="n">
        <f aca="false">Q153+S153</f>
        <v>6.62617587284043</v>
      </c>
      <c r="U153" s="0" t="n">
        <f aca="false">T153 + Z153</f>
        <v>3.36387314397507</v>
      </c>
      <c r="V153" s="4" t="str">
        <f aca="false">VLOOKUP(I153,'CI ref gaz'!$I$1:$AM$97,1,0)</f>
        <v>0224</v>
      </c>
      <c r="W153" s="0" t="n">
        <f aca="false">VLOOKUP(I153,'CI ref gaz'!$I$1:$AM$97,14,0)</f>
        <v>-2</v>
      </c>
      <c r="X153" s="1" t="n">
        <f aca="false">VLOOKUP(I153,'CI ref gaz'!$I$1:$AM$97,13,0)</f>
        <v>1.23890017027968</v>
      </c>
      <c r="Y153" s="2" t="n">
        <f aca="false">VLOOKUP(I153,'CI ref gaz'!$I$1:$AM$97,7,0)</f>
        <v>0.295204161959495</v>
      </c>
      <c r="Z153" s="17" t="n">
        <f aca="false">X153*(O153/Y153)^(-1/8)-T153</f>
        <v>-3.26230272886536</v>
      </c>
      <c r="AA153" s="17" t="n">
        <f aca="false">Z153^2</f>
        <v>10.6426190947624</v>
      </c>
      <c r="AB153" s="18" t="n">
        <f aca="false">Z153/U153</f>
        <v>-0.969805515617725</v>
      </c>
      <c r="AC153" s="17" t="n">
        <f aca="false">U153^-('paramètres CI'!$B$19)</f>
        <v>6.09934392908352E-005</v>
      </c>
      <c r="AD153" s="4" t="n">
        <f aca="false">SUMIFS($AC$2:$AC$1250,$I$2:$I$1250,V153)</f>
        <v>0.610361346983385</v>
      </c>
      <c r="AE153" s="4" t="n">
        <f aca="false">AC153/AD153</f>
        <v>9.99300489657244E-005</v>
      </c>
      <c r="AF153" s="17" t="n">
        <f aca="false">AE153-O153</f>
        <v>0</v>
      </c>
      <c r="AG153" s="4" t="n">
        <f aca="false">VLOOKUP(I153,BesoinU!$F$1:$L$99,3,0)</f>
        <v>55.7318651785593</v>
      </c>
      <c r="AH153" s="19" t="n">
        <f aca="false">VLOOKUP(J153,bibliRdtCHauff!$G$2:$K$1398,4,0)</f>
        <v>62.2739317022421</v>
      </c>
      <c r="AI153" s="19" t="n">
        <f aca="false">VLOOKUP(J153,bibliRdtCHauff!$G$2:$K$1398,3,0)</f>
        <v>3.39795627906976</v>
      </c>
      <c r="AJ153" s="4" t="n">
        <f aca="false">VLOOKUP(D153,'paramètres CI'!$A$1:$C$6,3)</f>
        <v>0.09847</v>
      </c>
      <c r="AK153" s="4" t="n">
        <f aca="false">AJ153*AG153/AI153</f>
        <v>1.61506397181636</v>
      </c>
      <c r="AL153" s="4" t="n">
        <f aca="false">AK153+AH153/R153</f>
        <v>6.19728886631282</v>
      </c>
      <c r="AM153" s="4" t="n">
        <f aca="false">AL153+Z153</f>
        <v>2.93498613744746</v>
      </c>
      <c r="AN153" s="4" t="n">
        <f aca="false">AM153^-'paramètres CI'!$B$19</f>
        <v>0.000181614937421014</v>
      </c>
      <c r="AO153" s="4" t="n">
        <f aca="false">SUMIFS($AN$2:$AN$1250,$I$2:$I$1250,V153)</f>
        <v>7.70004688461971</v>
      </c>
      <c r="AP153" s="5" t="n">
        <f aca="false">AN153/AO153</f>
        <v>2.35862118948622E-005</v>
      </c>
      <c r="AQ153" s="6" t="n">
        <f aca="false">AP153-O153</f>
        <v>-7.63438370708621E-005</v>
      </c>
      <c r="AR153" s="20" t="n">
        <f aca="false">VLOOKUP(I153,entreesparc!$A$13:$H$110,8,0)*AP153</f>
        <v>0.0378478262025066</v>
      </c>
      <c r="AS153" s="7" t="n">
        <f aca="false">M153*AJ153/AI153+AH153/R153</f>
        <v>6.73272279792289</v>
      </c>
      <c r="AT153" s="4" t="n">
        <f aca="false">AS153+Z153</f>
        <v>3.47042006905753</v>
      </c>
      <c r="AU153" s="4" t="n">
        <f aca="false">AT153^-'paramètres CI'!$B$19</f>
        <v>4.75273533827858E-005</v>
      </c>
      <c r="AV153" s="4" t="n">
        <f aca="false">SUMIFS($AU$2:$AU$1250,$I$2:$I$1250,V153)</f>
        <v>0.130000533812195</v>
      </c>
      <c r="AW153" s="5" t="n">
        <f aca="false">AU153/AV153</f>
        <v>0.000365593524803875</v>
      </c>
      <c r="AX153" s="7" t="n">
        <f aca="false">SUMIFS($AP$2:$AP$1250,$I$2:$I$1250,V153)</f>
        <v>1</v>
      </c>
    </row>
    <row r="154" customFormat="false" ht="15.8" hidden="false" customHeight="false" outlineLevel="0" collapsed="false">
      <c r="A154" s="0" t="s">
        <v>14</v>
      </c>
      <c r="B154" s="0" t="s">
        <v>61</v>
      </c>
      <c r="C154" s="0" t="s">
        <v>55</v>
      </c>
      <c r="D154" s="0" t="s">
        <v>43</v>
      </c>
      <c r="E154" s="0" t="str">
        <f aca="false">VLOOKUP(A154,Nomenclature!$D$1:$E$9,2,0)</f>
        <v>02</v>
      </c>
      <c r="F154" s="0" t="str">
        <f aca="false">VLOOKUP(B154,Nomenclature!$J$1:$K$97,2,0)</f>
        <v>24</v>
      </c>
      <c r="G154" s="0" t="str">
        <f aca="false">VLOOKUP(C154,Nomenclature!$M$1:$N$21,2,0)</f>
        <v>10</v>
      </c>
      <c r="H154" s="0" t="str">
        <f aca="false">VLOOKUP(D154,Nomenclature!$O$25:$P$31,2,0)</f>
        <v>02</v>
      </c>
      <c r="I154" s="1" t="str">
        <f aca="false">CONCATENATE(E154,F154)</f>
        <v>0224</v>
      </c>
      <c r="J154" s="0" t="str">
        <f aca="false">CONCATENATE(E154,F154,G154,H154)</f>
        <v>02241002</v>
      </c>
      <c r="K154" s="0" t="n">
        <v>22.1171274563993</v>
      </c>
      <c r="L154" s="0" t="n">
        <v>17</v>
      </c>
      <c r="M154" s="0" t="n">
        <v>72.5129362564117</v>
      </c>
      <c r="N154" s="0" t="n">
        <v>2.67297488372093</v>
      </c>
      <c r="O154" s="0" t="n">
        <v>0.176047583896576</v>
      </c>
      <c r="P154" s="4" t="n">
        <f aca="false">VLOOKUP(D154,'paramètres CI'!$A$1:$B$6,2,0)</f>
        <v>0.0935912806596305</v>
      </c>
      <c r="Q154" s="17" t="n">
        <f aca="false">M154*P154/N154</f>
        <v>2.53896084469766</v>
      </c>
      <c r="R154" s="9" t="n">
        <f aca="false">1/(1+0.04)*(1 - (1/(1+0.04))^L154)/(1-1/(1+0.04))</f>
        <v>12.1656688537057</v>
      </c>
      <c r="S154" s="17" t="n">
        <f aca="false">K154/R154</f>
        <v>1.81799518977227</v>
      </c>
      <c r="T154" s="17" t="n">
        <f aca="false">Q154+S154</f>
        <v>4.35695603446993</v>
      </c>
      <c r="U154" s="0" t="n">
        <f aca="false">T154 + Z154</f>
        <v>1.32159340725682</v>
      </c>
      <c r="V154" s="4" t="str">
        <f aca="false">VLOOKUP(I154,'CI ref gaz'!$I$1:$AM$97,1,0)</f>
        <v>0224</v>
      </c>
      <c r="W154" s="0" t="n">
        <f aca="false">VLOOKUP(I154,'CI ref gaz'!$I$1:$AM$97,14,0)</f>
        <v>-2</v>
      </c>
      <c r="X154" s="1" t="n">
        <f aca="false">VLOOKUP(I154,'CI ref gaz'!$I$1:$AM$97,13,0)</f>
        <v>1.23890017027968</v>
      </c>
      <c r="Y154" s="2" t="n">
        <f aca="false">VLOOKUP(I154,'CI ref gaz'!$I$1:$AM$97,7,0)</f>
        <v>0.295204161959495</v>
      </c>
      <c r="Z154" s="17" t="n">
        <f aca="false">X154*(O154/Y154)^(-1/8)-T154</f>
        <v>-3.03536262721311</v>
      </c>
      <c r="AA154" s="17" t="n">
        <f aca="false">Z154^2</f>
        <v>9.21342627868205</v>
      </c>
      <c r="AB154" s="18" t="n">
        <f aca="false">Z154/U154</f>
        <v>-2.29674467997951</v>
      </c>
      <c r="AC154" s="17" t="n">
        <f aca="false">U154^-('paramètres CI'!$B$19)</f>
        <v>0.107452640440285</v>
      </c>
      <c r="AD154" s="4" t="n">
        <f aca="false">SUMIFS($AC$2:$AC$1250,$I$2:$I$1250,V154)</f>
        <v>0.610361346983385</v>
      </c>
      <c r="AE154" s="4" t="n">
        <f aca="false">AC154/AD154</f>
        <v>0.176047583896576</v>
      </c>
      <c r="AF154" s="17" t="n">
        <f aca="false">AE154-O154</f>
        <v>0</v>
      </c>
      <c r="AG154" s="4" t="n">
        <f aca="false">VLOOKUP(I154,BesoinU!$F$1:$L$99,3,0)</f>
        <v>55.7318651785593</v>
      </c>
      <c r="AH154" s="19" t="n">
        <f aca="false">VLOOKUP(J154,bibliRdtCHauff!$G$2:$K$1398,4,0)</f>
        <v>23.2229838292193</v>
      </c>
      <c r="AI154" s="19" t="n">
        <f aca="false">VLOOKUP(J154,bibliRdtCHauff!$G$2:$K$1398,3,0)</f>
        <v>2.80410195348837</v>
      </c>
      <c r="AJ154" s="4" t="n">
        <f aca="false">VLOOKUP(D154,'paramètres CI'!$A$1:$C$6,3)</f>
        <v>0.09847</v>
      </c>
      <c r="AK154" s="4" t="n">
        <f aca="false">AJ154*AG154/AI154</f>
        <v>1.95710314930084</v>
      </c>
      <c r="AL154" s="4" t="n">
        <f aca="false">AK154+AH154/R154</f>
        <v>3.86599809856173</v>
      </c>
      <c r="AM154" s="4" t="n">
        <f aca="false">AL154+Z154</f>
        <v>0.830635471348624</v>
      </c>
      <c r="AN154" s="4" t="n">
        <f aca="false">AM154^-'paramètres CI'!$B$19</f>
        <v>4.41282001393682</v>
      </c>
      <c r="AO154" s="4" t="n">
        <f aca="false">SUMIFS($AN$2:$AN$1250,$I$2:$I$1250,V154)</f>
        <v>7.70004688461971</v>
      </c>
      <c r="AP154" s="5" t="n">
        <f aca="false">AN154/AO154</f>
        <v>0.57309001880899</v>
      </c>
      <c r="AQ154" s="6" t="n">
        <f aca="false">AP154-O154</f>
        <v>0.397042434912414</v>
      </c>
      <c r="AR154" s="20" t="n">
        <f aca="false">VLOOKUP(I154,entreesparc!$A$13:$H$110,8,0)*AP154</f>
        <v>919.614032425386</v>
      </c>
      <c r="AS154" s="7" t="n">
        <f aca="false">M154*AJ154/AI154+AH154/R154</f>
        <v>4.45528910739272</v>
      </c>
      <c r="AT154" s="4" t="n">
        <f aca="false">AS154+Z154</f>
        <v>1.41992648017962</v>
      </c>
      <c r="AU154" s="4" t="n">
        <f aca="false">AT154^-'paramètres CI'!$B$19</f>
        <v>0.0605164066742198</v>
      </c>
      <c r="AV154" s="4" t="n">
        <f aca="false">SUMIFS($AU$2:$AU$1250,$I$2:$I$1250,V154)</f>
        <v>0.130000533812195</v>
      </c>
      <c r="AW154" s="5" t="n">
        <f aca="false">AU154/AV154</f>
        <v>0.465508909076054</v>
      </c>
      <c r="AX154" s="7" t="n">
        <f aca="false">SUMIFS($AP$2:$AP$1250,$I$2:$I$1250,V154)</f>
        <v>1</v>
      </c>
    </row>
    <row r="155" customFormat="false" ht="15.8" hidden="false" customHeight="false" outlineLevel="0" collapsed="false">
      <c r="A155" s="0" t="s">
        <v>14</v>
      </c>
      <c r="B155" s="0" t="s">
        <v>61</v>
      </c>
      <c r="C155" s="0" t="s">
        <v>56</v>
      </c>
      <c r="D155" s="0" t="s">
        <v>43</v>
      </c>
      <c r="E155" s="0" t="str">
        <f aca="false">VLOOKUP(A155,Nomenclature!$D$1:$E$9,2,0)</f>
        <v>02</v>
      </c>
      <c r="F155" s="0" t="str">
        <f aca="false">VLOOKUP(B155,Nomenclature!$J$1:$K$97,2,0)</f>
        <v>24</v>
      </c>
      <c r="G155" s="0" t="str">
        <f aca="false">VLOOKUP(C155,Nomenclature!$M$1:$N$21,2,0)</f>
        <v>30</v>
      </c>
      <c r="H155" s="0" t="str">
        <f aca="false">VLOOKUP(D155,Nomenclature!$O$25:$P$31,2,0)</f>
        <v>02</v>
      </c>
      <c r="I155" s="1" t="str">
        <f aca="false">CONCATENATE(E155,F155)</f>
        <v>0224</v>
      </c>
      <c r="J155" s="0" t="str">
        <f aca="false">CONCATENATE(E155,F155,G155,H155)</f>
        <v>02243002</v>
      </c>
      <c r="K155" s="0" t="n">
        <v>27.6464093204992</v>
      </c>
      <c r="L155" s="0" t="n">
        <v>17</v>
      </c>
      <c r="M155" s="0" t="n">
        <v>72.5129362564117</v>
      </c>
      <c r="N155" s="0" t="n">
        <v>3.32861023255814</v>
      </c>
      <c r="O155" s="0" t="n">
        <v>9.99300489657243E-005</v>
      </c>
      <c r="P155" s="4" t="n">
        <f aca="false">VLOOKUP(D155,'paramètres CI'!$A$1:$B$6,2,0)</f>
        <v>0.0935912806596305</v>
      </c>
      <c r="Q155" s="17" t="n">
        <f aca="false">M155*P155/N155</f>
        <v>2.03886249649964</v>
      </c>
      <c r="R155" s="9" t="n">
        <f aca="false">1/(1+0.04)*(1 - (1/(1+0.04))^L155)/(1-1/(1+0.04))</f>
        <v>12.1656688537057</v>
      </c>
      <c r="S155" s="17" t="n">
        <f aca="false">K155/R155</f>
        <v>2.27249398721534</v>
      </c>
      <c r="T155" s="17" t="n">
        <f aca="false">Q155+S155</f>
        <v>4.31135648371498</v>
      </c>
      <c r="U155" s="0" t="n">
        <f aca="false">T155 + Z155</f>
        <v>3.36387314397507</v>
      </c>
      <c r="V155" s="4" t="str">
        <f aca="false">VLOOKUP(I155,'CI ref gaz'!$I$1:$AM$97,1,0)</f>
        <v>0224</v>
      </c>
      <c r="W155" s="0" t="n">
        <f aca="false">VLOOKUP(I155,'CI ref gaz'!$I$1:$AM$97,14,0)</f>
        <v>-2</v>
      </c>
      <c r="X155" s="1" t="n">
        <f aca="false">VLOOKUP(I155,'CI ref gaz'!$I$1:$AM$97,13,0)</f>
        <v>1.23890017027968</v>
      </c>
      <c r="Y155" s="2" t="n">
        <f aca="false">VLOOKUP(I155,'CI ref gaz'!$I$1:$AM$97,7,0)</f>
        <v>0.295204161959495</v>
      </c>
      <c r="Z155" s="17" t="n">
        <f aca="false">X155*(O155/Y155)^(-1/8)-T155</f>
        <v>-0.947483339739905</v>
      </c>
      <c r="AA155" s="17" t="n">
        <f aca="false">Z155^2</f>
        <v>0.897724679084685</v>
      </c>
      <c r="AB155" s="18" t="n">
        <f aca="false">Z155/U155</f>
        <v>-0.281664408610923</v>
      </c>
      <c r="AC155" s="17" t="n">
        <f aca="false">U155^-('paramètres CI'!$B$19)</f>
        <v>6.09934392908352E-005</v>
      </c>
      <c r="AD155" s="4" t="n">
        <f aca="false">SUMIFS($AC$2:$AC$1250,$I$2:$I$1250,V155)</f>
        <v>0.610361346983385</v>
      </c>
      <c r="AE155" s="4" t="n">
        <f aca="false">AC155/AD155</f>
        <v>9.99300489657244E-005</v>
      </c>
      <c r="AF155" s="17" t="n">
        <f aca="false">AE155-O155</f>
        <v>0</v>
      </c>
      <c r="AG155" s="4" t="n">
        <f aca="false">VLOOKUP(I155,BesoinU!$F$1:$L$99,3,0)</f>
        <v>55.7318651785593</v>
      </c>
      <c r="AH155" s="19" t="n">
        <f aca="false">VLOOKUP(J155,bibliRdtCHauff!$G$2:$K$1398,4,0)</f>
        <v>27.6464093204992</v>
      </c>
      <c r="AI155" s="19" t="n">
        <f aca="false">VLOOKUP(J155,bibliRdtCHauff!$G$2:$K$1398,3,0)</f>
        <v>3.32861023255814</v>
      </c>
      <c r="AJ155" s="4" t="n">
        <f aca="false">VLOOKUP(D155,'paramètres CI'!$A$1:$C$6,3)</f>
        <v>0.09847</v>
      </c>
      <c r="AK155" s="4" t="n">
        <f aca="false">AJ155*AG155/AI155</f>
        <v>1.64871113789586</v>
      </c>
      <c r="AL155" s="4" t="n">
        <f aca="false">AK155+AH155/R155</f>
        <v>3.9212051251112</v>
      </c>
      <c r="AM155" s="4" t="n">
        <f aca="false">AL155+Z155</f>
        <v>2.9737217853713</v>
      </c>
      <c r="AN155" s="4" t="n">
        <f aca="false">AM155^-'paramètres CI'!$B$19</f>
        <v>0.00016352995759052</v>
      </c>
      <c r="AO155" s="4" t="n">
        <f aca="false">SUMIFS($AN$2:$AN$1250,$I$2:$I$1250,V155)</f>
        <v>7.70004688461971</v>
      </c>
      <c r="AP155" s="5" t="n">
        <f aca="false">AN155/AO155</f>
        <v>2.1237527516509E-005</v>
      </c>
      <c r="AQ155" s="6" t="n">
        <f aca="false">AP155-O155</f>
        <v>-7.86925214492153E-005</v>
      </c>
      <c r="AR155" s="20" t="n">
        <f aca="false">VLOOKUP(I155,entreesparc!$A$13:$H$110,8,0)*AP155</f>
        <v>0.0340789887752544</v>
      </c>
      <c r="AS155" s="7" t="n">
        <f aca="false">M155*AJ155/AI155+AH155/R155</f>
        <v>4.41763815679307</v>
      </c>
      <c r="AT155" s="4" t="n">
        <f aca="false">AS155+Z155</f>
        <v>3.47015481705317</v>
      </c>
      <c r="AU155" s="4" t="n">
        <f aca="false">AT155^-'paramètres CI'!$B$19</f>
        <v>4.75564243600682E-005</v>
      </c>
      <c r="AV155" s="4" t="n">
        <f aca="false">SUMIFS($AU$2:$AU$1250,$I$2:$I$1250,V155)</f>
        <v>0.130000533812195</v>
      </c>
      <c r="AW155" s="5" t="n">
        <f aca="false">AU155/AV155</f>
        <v>0.0003658171467878</v>
      </c>
      <c r="AX155" s="7" t="n">
        <f aca="false">SUMIFS($AP$2:$AP$1250,$I$2:$I$1250,V155)</f>
        <v>1</v>
      </c>
    </row>
    <row r="156" customFormat="false" ht="15.8" hidden="false" customHeight="false" outlineLevel="0" collapsed="false">
      <c r="A156" s="0" t="s">
        <v>14</v>
      </c>
      <c r="B156" s="0" t="s">
        <v>62</v>
      </c>
      <c r="C156" s="0" t="s">
        <v>32</v>
      </c>
      <c r="D156" s="0" t="s">
        <v>34</v>
      </c>
      <c r="E156" s="0" t="str">
        <f aca="false">VLOOKUP(A156,Nomenclature!$D$1:$E$9,2,0)</f>
        <v>02</v>
      </c>
      <c r="F156" s="0" t="str">
        <f aca="false">VLOOKUP(B156,Nomenclature!$J$1:$K$97,2,0)</f>
        <v>25</v>
      </c>
      <c r="G156" s="0" t="str">
        <f aca="false">VLOOKUP(C156,Nomenclature!$M$1:$N$21,2,0)</f>
        <v>01</v>
      </c>
      <c r="H156" s="0" t="str">
        <f aca="false">VLOOKUP(D156,Nomenclature!$O$25:$P$31,2,0)</f>
        <v>06</v>
      </c>
      <c r="I156" s="1" t="str">
        <f aca="false">CONCATENATE(E156,F156)</f>
        <v>0225</v>
      </c>
      <c r="J156" s="0" t="str">
        <f aca="false">CONCATENATE(E156,F156,G156,H156)</f>
        <v>02250106</v>
      </c>
      <c r="K156" s="0" t="n">
        <v>23.6471806901235</v>
      </c>
      <c r="L156" s="0" t="n">
        <v>25</v>
      </c>
      <c r="M156" s="0" t="n">
        <v>98.5217585199909</v>
      </c>
      <c r="N156" s="0" t="n">
        <v>0.7</v>
      </c>
      <c r="O156" s="0" t="n">
        <v>0.154914227721527</v>
      </c>
      <c r="P156" s="4" t="n">
        <f aca="false">VLOOKUP(D156,'paramètres CI'!$A$1:$B$6,2,0)</f>
        <v>0.0424847883250769</v>
      </c>
      <c r="Q156" s="17" t="n">
        <f aca="false">M156*P156/N156</f>
        <v>5.97953722305166</v>
      </c>
      <c r="R156" s="9" t="n">
        <f aca="false">1/(1+0.04)*(1 - (1/(1+0.04))^L156)/(1-1/(1+0.04))</f>
        <v>15.6220799436509</v>
      </c>
      <c r="S156" s="17" t="n">
        <f aca="false">K156/R156</f>
        <v>1.51370245034076</v>
      </c>
      <c r="T156" s="17" t="n">
        <f aca="false">Q156+S156</f>
        <v>7.49323967339242</v>
      </c>
      <c r="U156" s="0" t="n">
        <f aca="false">T156 + Z156</f>
        <v>1.81763405037787</v>
      </c>
      <c r="V156" s="4" t="str">
        <f aca="false">VLOOKUP(I156,'CI ref gaz'!$I$1:$AM$97,1,0)</f>
        <v>0225</v>
      </c>
      <c r="W156" s="0" t="n">
        <f aca="false">VLOOKUP(I156,'CI ref gaz'!$I$1:$AM$97,14,0)</f>
        <v>-2</v>
      </c>
      <c r="X156" s="1" t="n">
        <f aca="false">VLOOKUP(I156,'CI ref gaz'!$I$1:$AM$97,13,0)</f>
        <v>1.63276333241239</v>
      </c>
      <c r="Y156" s="2" t="n">
        <f aca="false">VLOOKUP(I156,'CI ref gaz'!$I$1:$AM$97,7,0)</f>
        <v>0.365390284788338</v>
      </c>
      <c r="Z156" s="17" t="n">
        <f aca="false">X156*(O156/Y156)^(-1/8)-T156</f>
        <v>-5.67560562301455</v>
      </c>
      <c r="AA156" s="17" t="n">
        <f aca="false">Z156^2</f>
        <v>32.2124991879944</v>
      </c>
      <c r="AB156" s="18" t="n">
        <f aca="false">Z156/U156</f>
        <v>-3.12252382256739</v>
      </c>
      <c r="AC156" s="17" t="n">
        <f aca="false">U156^-('paramètres CI'!$B$19)</f>
        <v>0.00839360254927987</v>
      </c>
      <c r="AD156" s="4" t="n">
        <f aca="false">SUMIFS($AC$2:$AC$1250,$I$2:$I$1250,V156)</f>
        <v>0.0541822573222142</v>
      </c>
      <c r="AE156" s="4" t="n">
        <f aca="false">AC156/AD156</f>
        <v>0.154914227721527</v>
      </c>
      <c r="AF156" s="17" t="n">
        <f aca="false">AE156-O156</f>
        <v>0</v>
      </c>
      <c r="AG156" s="4" t="n">
        <f aca="false">VLOOKUP(I156,BesoinU!$F$1:$L$99,3,0)</f>
        <v>81.9240642058651</v>
      </c>
      <c r="AH156" s="19" t="n">
        <f aca="false">VLOOKUP(J156,bibliRdtCHauff!$G$2:$K$1398,4,0)</f>
        <v>24.8295397246297</v>
      </c>
      <c r="AI156" s="19" t="n">
        <f aca="false">VLOOKUP(J156,bibliRdtCHauff!$G$2:$K$1398,3,0)</f>
        <v>0.728</v>
      </c>
      <c r="AJ156" s="4" t="n">
        <f aca="false">VLOOKUP(D156,'paramètres CI'!$A$1:$C$6,3)</f>
        <v>0.0591</v>
      </c>
      <c r="AK156" s="4" t="n">
        <f aca="false">AJ156*AG156/AI156</f>
        <v>6.65070356396515</v>
      </c>
      <c r="AL156" s="4" t="n">
        <f aca="false">AK156+AH156/R156</f>
        <v>8.24009113682294</v>
      </c>
      <c r="AM156" s="4" t="n">
        <f aca="false">AL156+Z156</f>
        <v>2.56448551380839</v>
      </c>
      <c r="AN156" s="4" t="n">
        <f aca="false">AM156^-'paramètres CI'!$B$19</f>
        <v>0.000534561895884207</v>
      </c>
      <c r="AO156" s="4" t="n">
        <f aca="false">SUMIFS($AN$2:$AN$1250,$I$2:$I$1250,V156)</f>
        <v>0.137868687170426</v>
      </c>
      <c r="AP156" s="5" t="n">
        <f aca="false">AN156/AO156</f>
        <v>0.00387732636652593</v>
      </c>
      <c r="AQ156" s="6" t="n">
        <f aca="false">AP156-O156</f>
        <v>-0.151036901355001</v>
      </c>
      <c r="AR156" s="20" t="n">
        <f aca="false">VLOOKUP(I156,entreesparc!$A$13:$H$110,8,0)*AP156</f>
        <v>0.696338957215246</v>
      </c>
      <c r="AS156" s="7" t="n">
        <f aca="false">M156*AJ156/AI156+AH156/R156</f>
        <v>9.5875138483131</v>
      </c>
      <c r="AT156" s="4" t="n">
        <f aca="false">AS156+Z156</f>
        <v>3.91190822529855</v>
      </c>
      <c r="AU156" s="4" t="n">
        <f aca="false">AT156^-'paramètres CI'!$B$19</f>
        <v>1.82343690224881E-005</v>
      </c>
      <c r="AV156" s="4" t="n">
        <f aca="false">SUMIFS($AU$2:$AU$1250,$I$2:$I$1250,V156)</f>
        <v>0.00968021621539457</v>
      </c>
      <c r="AW156" s="5" t="n">
        <f aca="false">AU156/AV156</f>
        <v>0.0018836737338046</v>
      </c>
      <c r="AX156" s="7" t="n">
        <f aca="false">SUMIFS($AP$2:$AP$1250,$I$2:$I$1250,V156)</f>
        <v>1</v>
      </c>
    </row>
    <row r="157" customFormat="false" ht="15.8" hidden="false" customHeight="false" outlineLevel="0" collapsed="false">
      <c r="A157" s="0" t="s">
        <v>14</v>
      </c>
      <c r="B157" s="0" t="s">
        <v>62</v>
      </c>
      <c r="C157" s="0" t="s">
        <v>35</v>
      </c>
      <c r="D157" s="0" t="s">
        <v>34</v>
      </c>
      <c r="E157" s="0" t="str">
        <f aca="false">VLOOKUP(A157,Nomenclature!$D$1:$E$9,2,0)</f>
        <v>02</v>
      </c>
      <c r="F157" s="0" t="str">
        <f aca="false">VLOOKUP(B157,Nomenclature!$J$1:$K$97,2,0)</f>
        <v>25</v>
      </c>
      <c r="G157" s="0" t="str">
        <f aca="false">VLOOKUP(C157,Nomenclature!$M$1:$N$21,2,0)</f>
        <v>21</v>
      </c>
      <c r="H157" s="0" t="str">
        <f aca="false">VLOOKUP(D157,Nomenclature!$O$25:$P$31,2,0)</f>
        <v>06</v>
      </c>
      <c r="I157" s="1" t="str">
        <f aca="false">CONCATENATE(E157,F157)</f>
        <v>0225</v>
      </c>
      <c r="J157" s="0" t="str">
        <f aca="false">CONCATENATE(E157,F157,G157,H157)</f>
        <v>02252106</v>
      </c>
      <c r="K157" s="0" t="n">
        <v>29.5589758626543</v>
      </c>
      <c r="L157" s="0" t="n">
        <v>25</v>
      </c>
      <c r="M157" s="0" t="n">
        <v>98.5217585199909</v>
      </c>
      <c r="N157" s="0" t="n">
        <v>0.84</v>
      </c>
      <c r="O157" s="0" t="n">
        <v>9.99400359784132E-005</v>
      </c>
      <c r="P157" s="4" t="n">
        <f aca="false">VLOOKUP(D157,'paramètres CI'!$A$1:$B$6,2,0)</f>
        <v>0.0424847883250769</v>
      </c>
      <c r="Q157" s="17" t="n">
        <f aca="false">M157*P157/N157</f>
        <v>4.98294768587638</v>
      </c>
      <c r="R157" s="9" t="n">
        <f aca="false">1/(1+0.04)*(1 - (1/(1+0.04))^L157)/(1-1/(1+0.04))</f>
        <v>15.6220799436509</v>
      </c>
      <c r="S157" s="17" t="n">
        <f aca="false">K157/R157</f>
        <v>1.89212806292594</v>
      </c>
      <c r="T157" s="17" t="n">
        <f aca="false">Q157+S157</f>
        <v>6.87507574880232</v>
      </c>
      <c r="U157" s="0" t="n">
        <f aca="false">T157 + Z157</f>
        <v>4.55302909435189</v>
      </c>
      <c r="V157" s="4" t="str">
        <f aca="false">VLOOKUP(I157,'CI ref gaz'!$I$1:$AM$97,1,0)</f>
        <v>0225</v>
      </c>
      <c r="W157" s="0" t="n">
        <f aca="false">VLOOKUP(I157,'CI ref gaz'!$I$1:$AM$97,14,0)</f>
        <v>-2</v>
      </c>
      <c r="X157" s="1" t="n">
        <f aca="false">VLOOKUP(I157,'CI ref gaz'!$I$1:$AM$97,13,0)</f>
        <v>1.63276333241239</v>
      </c>
      <c r="Y157" s="2" t="n">
        <f aca="false">VLOOKUP(I157,'CI ref gaz'!$I$1:$AM$97,7,0)</f>
        <v>0.365390284788338</v>
      </c>
      <c r="Z157" s="17" t="n">
        <f aca="false">X157*(O157/Y157)^(-1/8)-T157</f>
        <v>-2.32204665445044</v>
      </c>
      <c r="AA157" s="17" t="n">
        <f aca="false">Z157^2</f>
        <v>5.39190066544446</v>
      </c>
      <c r="AB157" s="18" t="n">
        <f aca="false">Z157/U157</f>
        <v>-0.51000039892804</v>
      </c>
      <c r="AC157" s="17" t="n">
        <f aca="false">U157^-('paramètres CI'!$B$19)</f>
        <v>5.41497674617374E-006</v>
      </c>
      <c r="AD157" s="4" t="n">
        <f aca="false">SUMIFS($AC$2:$AC$1250,$I$2:$I$1250,V157)</f>
        <v>0.0541822573222142</v>
      </c>
      <c r="AE157" s="4" t="n">
        <f aca="false">AC157/AD157</f>
        <v>9.99400359784134E-005</v>
      </c>
      <c r="AF157" s="17" t="n">
        <f aca="false">AE157-O157</f>
        <v>0</v>
      </c>
      <c r="AG157" s="4" t="n">
        <f aca="false">VLOOKUP(I157,BesoinU!$F$1:$L$99,3,0)</f>
        <v>81.9240642058651</v>
      </c>
      <c r="AH157" s="19" t="n">
        <f aca="false">VLOOKUP(J157,bibliRdtCHauff!$G$2:$K$1398,4,0)</f>
        <v>29.5589758626543</v>
      </c>
      <c r="AI157" s="19" t="n">
        <f aca="false">VLOOKUP(J157,bibliRdtCHauff!$G$2:$K$1398,3,0)</f>
        <v>0.84</v>
      </c>
      <c r="AJ157" s="4" t="n">
        <f aca="false">VLOOKUP(D157,'paramètres CI'!$A$1:$C$6,3)</f>
        <v>0.0591</v>
      </c>
      <c r="AK157" s="4" t="n">
        <f aca="false">AJ157*AG157/AI157</f>
        <v>5.76394308876979</v>
      </c>
      <c r="AL157" s="4" t="n">
        <f aca="false">AK157+AH157/R157</f>
        <v>7.65607115169573</v>
      </c>
      <c r="AM157" s="4" t="n">
        <f aca="false">AL157+Z157</f>
        <v>5.3340244972453</v>
      </c>
      <c r="AN157" s="4" t="n">
        <f aca="false">AM157^-'paramètres CI'!$B$19</f>
        <v>1.52601904129122E-006</v>
      </c>
      <c r="AO157" s="4" t="n">
        <f aca="false">SUMIFS($AN$2:$AN$1250,$I$2:$I$1250,V157)</f>
        <v>0.137868687170426</v>
      </c>
      <c r="AP157" s="5" t="n">
        <f aca="false">AN157/AO157</f>
        <v>1.10686412746125E-005</v>
      </c>
      <c r="AQ157" s="6" t="n">
        <f aca="false">AP157-O157</f>
        <v>-8.88713947038007E-005</v>
      </c>
      <c r="AR157" s="20" t="n">
        <f aca="false">VLOOKUP(I157,entreesparc!$A$13:$H$110,8,0)*AP157</f>
        <v>0.00198784559109973</v>
      </c>
      <c r="AS157" s="7" t="n">
        <f aca="false">M157*AJ157/AI157+AH157/R157</f>
        <v>8.82383750165387</v>
      </c>
      <c r="AT157" s="4" t="n">
        <f aca="false">AS157+Z157</f>
        <v>6.50179084720343</v>
      </c>
      <c r="AU157" s="4" t="n">
        <f aca="false">AT157^-'paramètres CI'!$B$19</f>
        <v>3.13138193435891E-007</v>
      </c>
      <c r="AV157" s="4" t="n">
        <f aca="false">SUMIFS($AU$2:$AU$1250,$I$2:$I$1250,V157)</f>
        <v>0.00968021621539457</v>
      </c>
      <c r="AW157" s="5" t="n">
        <f aca="false">AU157/AV157</f>
        <v>3.23482643846222E-005</v>
      </c>
      <c r="AX157" s="7" t="n">
        <f aca="false">SUMIFS($AP$2:$AP$1250,$I$2:$I$1250,V157)</f>
        <v>1</v>
      </c>
    </row>
    <row r="158" customFormat="false" ht="15.8" hidden="false" customHeight="false" outlineLevel="0" collapsed="false">
      <c r="A158" s="0" t="s">
        <v>14</v>
      </c>
      <c r="B158" s="0" t="s">
        <v>62</v>
      </c>
      <c r="C158" s="0" t="s">
        <v>36</v>
      </c>
      <c r="D158" s="0" t="s">
        <v>37</v>
      </c>
      <c r="E158" s="0" t="str">
        <f aca="false">VLOOKUP(A158,Nomenclature!$D$1:$E$9,2,0)</f>
        <v>02</v>
      </c>
      <c r="F158" s="0" t="str">
        <f aca="false">VLOOKUP(B158,Nomenclature!$J$1:$K$97,2,0)</f>
        <v>25</v>
      </c>
      <c r="G158" s="0" t="str">
        <f aca="false">VLOOKUP(C158,Nomenclature!$M$1:$N$21,2,0)</f>
        <v>23</v>
      </c>
      <c r="H158" s="0" t="str">
        <f aca="false">VLOOKUP(D158,Nomenclature!$O$25:$P$31,2,0)</f>
        <v>03</v>
      </c>
      <c r="I158" s="1" t="str">
        <f aca="false">CONCATENATE(E158,F158)</f>
        <v>0225</v>
      </c>
      <c r="J158" s="0" t="str">
        <f aca="false">CONCATENATE(E158,F158,G158,H158)</f>
        <v>02252303</v>
      </c>
      <c r="K158" s="0" t="n">
        <v>13.3511780099698</v>
      </c>
      <c r="L158" s="0" t="n">
        <v>20</v>
      </c>
      <c r="M158" s="0" t="n">
        <v>67.6814564044572</v>
      </c>
      <c r="N158" s="0" t="n">
        <v>0.73690396322077</v>
      </c>
      <c r="O158" s="0" t="n">
        <v>9.99400359784132E-005</v>
      </c>
      <c r="P158" s="4" t="n">
        <f aca="false">VLOOKUP(D158,'paramètres CI'!$A$1:$B$6,2,0)</f>
        <v>0.0385046990211696</v>
      </c>
      <c r="Q158" s="17" t="n">
        <f aca="false">M158*P158/N158</f>
        <v>3.53649082952114</v>
      </c>
      <c r="R158" s="9" t="n">
        <f aca="false">1/(1+0.04)*(1 - (1/(1+0.04))^L158)/(1-1/(1+0.04))</f>
        <v>13.5903263449677</v>
      </c>
      <c r="S158" s="17" t="n">
        <f aca="false">K158/R158</f>
        <v>0.982403046922679</v>
      </c>
      <c r="T158" s="17" t="n">
        <f aca="false">Q158+S158</f>
        <v>4.51889387644382</v>
      </c>
      <c r="U158" s="0" t="n">
        <f aca="false">T158 + Z158</f>
        <v>4.55302909435189</v>
      </c>
      <c r="V158" s="4" t="str">
        <f aca="false">VLOOKUP(I158,'CI ref gaz'!$I$1:$AM$97,1,0)</f>
        <v>0225</v>
      </c>
      <c r="W158" s="0" t="n">
        <f aca="false">VLOOKUP(I158,'CI ref gaz'!$I$1:$AM$97,14,0)</f>
        <v>-2</v>
      </c>
      <c r="X158" s="1" t="n">
        <f aca="false">VLOOKUP(I158,'CI ref gaz'!$I$1:$AM$97,13,0)</f>
        <v>1.63276333241239</v>
      </c>
      <c r="Y158" s="2" t="n">
        <f aca="false">VLOOKUP(I158,'CI ref gaz'!$I$1:$AM$97,7,0)</f>
        <v>0.365390284788338</v>
      </c>
      <c r="Z158" s="17" t="n">
        <f aca="false">X158*(O158/Y158)^(-1/8)-T158</f>
        <v>0.0341352179080667</v>
      </c>
      <c r="AA158" s="17" t="n">
        <f aca="false">Z158^2</f>
        <v>0.0011652131016312</v>
      </c>
      <c r="AB158" s="18" t="n">
        <f aca="false">Z158/U158</f>
        <v>0.00749725450918205</v>
      </c>
      <c r="AC158" s="17" t="n">
        <f aca="false">U158^-('paramètres CI'!$B$19)</f>
        <v>5.41497674617374E-006</v>
      </c>
      <c r="AD158" s="4" t="n">
        <f aca="false">SUMIFS($AC$2:$AC$1250,$I$2:$I$1250,V158)</f>
        <v>0.0541822573222142</v>
      </c>
      <c r="AE158" s="4" t="n">
        <f aca="false">AC158/AD158</f>
        <v>9.99400359784134E-005</v>
      </c>
      <c r="AF158" s="17" t="n">
        <f aca="false">AE158-O158</f>
        <v>0</v>
      </c>
      <c r="AG158" s="4" t="n">
        <f aca="false">VLOOKUP(I158,BesoinU!$F$1:$L$99,3,0)</f>
        <v>81.9240642058651</v>
      </c>
      <c r="AH158" s="19" t="n">
        <f aca="false">VLOOKUP(J158,bibliRdtCHauff!$G$2:$K$1398,4,0)</f>
        <v>13.3511780099698</v>
      </c>
      <c r="AI158" s="19" t="n">
        <f aca="false">VLOOKUP(J158,bibliRdtCHauff!$G$2:$K$1398,3,0)</f>
        <v>0.73690396322077</v>
      </c>
      <c r="AJ158" s="4" t="n">
        <f aca="false">VLOOKUP(D158,'paramètres CI'!$A$1:$C$6,3)</f>
        <v>0.0763929293534506</v>
      </c>
      <c r="AK158" s="4" t="n">
        <f aca="false">AJ158*AG158/AI158</f>
        <v>8.49285600510637</v>
      </c>
      <c r="AL158" s="4" t="n">
        <f aca="false">AK158+AH158/R158</f>
        <v>9.47525905202905</v>
      </c>
      <c r="AM158" s="4" t="n">
        <f aca="false">AL158+Z158</f>
        <v>9.50939426993712</v>
      </c>
      <c r="AN158" s="4" t="n">
        <f aca="false">AM158^-'paramètres CI'!$B$19</f>
        <v>1.49546814729272E-008</v>
      </c>
      <c r="AO158" s="4" t="n">
        <f aca="false">SUMIFS($AN$2:$AN$1250,$I$2:$I$1250,V158)</f>
        <v>0.137868687170426</v>
      </c>
      <c r="AP158" s="5" t="n">
        <f aca="false">AN158/AO158</f>
        <v>1.08470471285775E-007</v>
      </c>
      <c r="AQ158" s="6" t="n">
        <f aca="false">AP158-O158</f>
        <v>-9.98315655071274E-005</v>
      </c>
      <c r="AR158" s="20" t="n">
        <f aca="false">VLOOKUP(I158,entreesparc!$A$13:$H$110,8,0)*AP158</f>
        <v>1.94804893175551E-005</v>
      </c>
      <c r="AS158" s="7" t="n">
        <f aca="false">M158*AJ158/AI158+AH158/R158</f>
        <v>7.99876471099388</v>
      </c>
      <c r="AT158" s="4" t="n">
        <f aca="false">AS158+Z158</f>
        <v>8.03289992890194</v>
      </c>
      <c r="AU158" s="4" t="n">
        <f aca="false">AT158^-'paramètres CI'!$B$19</f>
        <v>5.76794547568611E-008</v>
      </c>
      <c r="AV158" s="4" t="n">
        <f aca="false">SUMIFS($AU$2:$AU$1250,$I$2:$I$1250,V158)</f>
        <v>0.00968021621539457</v>
      </c>
      <c r="AW158" s="5" t="n">
        <f aca="false">AU158/AV158</f>
        <v>5.95848826859185E-006</v>
      </c>
      <c r="AX158" s="7" t="n">
        <f aca="false">SUMIFS($AP$2:$AP$1250,$I$2:$I$1250,V158)</f>
        <v>1</v>
      </c>
    </row>
    <row r="159" customFormat="false" ht="15.8" hidden="false" customHeight="false" outlineLevel="0" collapsed="false">
      <c r="A159" s="0" t="s">
        <v>14</v>
      </c>
      <c r="B159" s="0" t="s">
        <v>62</v>
      </c>
      <c r="C159" s="0" t="s">
        <v>38</v>
      </c>
      <c r="D159" s="0" t="s">
        <v>39</v>
      </c>
      <c r="E159" s="0" t="str">
        <f aca="false">VLOOKUP(A159,Nomenclature!$D$1:$E$9,2,0)</f>
        <v>02</v>
      </c>
      <c r="F159" s="0" t="str">
        <f aca="false">VLOOKUP(B159,Nomenclature!$J$1:$K$97,2,0)</f>
        <v>25</v>
      </c>
      <c r="G159" s="0" t="str">
        <f aca="false">VLOOKUP(C159,Nomenclature!$M$1:$N$21,2,0)</f>
        <v>24</v>
      </c>
      <c r="H159" s="0" t="str">
        <f aca="false">VLOOKUP(D159,Nomenclature!$O$25:$P$31,2,0)</f>
        <v>04</v>
      </c>
      <c r="I159" s="1" t="str">
        <f aca="false">CONCATENATE(E159,F159)</f>
        <v>0225</v>
      </c>
      <c r="J159" s="0" t="str">
        <f aca="false">CONCATENATE(E159,F159,G159,H159)</f>
        <v>02252404</v>
      </c>
      <c r="K159" s="0" t="n">
        <v>9.90196063836284</v>
      </c>
      <c r="L159" s="0" t="n">
        <v>20</v>
      </c>
      <c r="M159" s="0" t="n">
        <v>83.9520278774416</v>
      </c>
      <c r="N159" s="0" t="n">
        <v>0.988723648691933</v>
      </c>
      <c r="O159" s="0" t="n">
        <v>9.99400359784132E-005</v>
      </c>
      <c r="P159" s="4" t="n">
        <f aca="false">VLOOKUP(D159,'paramètres CI'!$A$1:$B$6,2,0)</f>
        <v>0.022045059962018</v>
      </c>
      <c r="Q159" s="17" t="n">
        <f aca="false">M159*P159/N159</f>
        <v>1.87183495705771</v>
      </c>
      <c r="R159" s="9" t="n">
        <f aca="false">1/(1+0.04)*(1 - (1/(1+0.04))^L159)/(1-1/(1+0.04))</f>
        <v>13.5903263449677</v>
      </c>
      <c r="S159" s="17" t="n">
        <f aca="false">K159/R159</f>
        <v>0.728603595455926</v>
      </c>
      <c r="T159" s="17" t="n">
        <f aca="false">Q159+S159</f>
        <v>2.60043855251363</v>
      </c>
      <c r="U159" s="0" t="n">
        <f aca="false">T159 + Z159</f>
        <v>4.55302909435189</v>
      </c>
      <c r="V159" s="4" t="str">
        <f aca="false">VLOOKUP(I159,'CI ref gaz'!$I$1:$AM$97,1,0)</f>
        <v>0225</v>
      </c>
      <c r="W159" s="0" t="n">
        <f aca="false">VLOOKUP(I159,'CI ref gaz'!$I$1:$AM$97,14,0)</f>
        <v>-2</v>
      </c>
      <c r="X159" s="1" t="n">
        <f aca="false">VLOOKUP(I159,'CI ref gaz'!$I$1:$AM$97,13,0)</f>
        <v>1.63276333241239</v>
      </c>
      <c r="Y159" s="2" t="n">
        <f aca="false">VLOOKUP(I159,'CI ref gaz'!$I$1:$AM$97,7,0)</f>
        <v>0.365390284788338</v>
      </c>
      <c r="Z159" s="17" t="n">
        <f aca="false">X159*(O159/Y159)^(-1/8)-T159</f>
        <v>1.95259054183825</v>
      </c>
      <c r="AA159" s="17" t="n">
        <f aca="false">Z159^2</f>
        <v>3.8126098240762</v>
      </c>
      <c r="AB159" s="18" t="n">
        <f aca="false">Z159/U159</f>
        <v>0.428855274450251</v>
      </c>
      <c r="AC159" s="17" t="n">
        <f aca="false">U159^-('paramètres CI'!$B$19)</f>
        <v>5.41497674617374E-006</v>
      </c>
      <c r="AD159" s="4" t="n">
        <f aca="false">SUMIFS($AC$2:$AC$1250,$I$2:$I$1250,V159)</f>
        <v>0.0541822573222142</v>
      </c>
      <c r="AE159" s="4" t="n">
        <f aca="false">AC159/AD159</f>
        <v>9.99400359784134E-005</v>
      </c>
      <c r="AF159" s="17" t="n">
        <f aca="false">AE159-O159</f>
        <v>0</v>
      </c>
      <c r="AG159" s="4" t="n">
        <f aca="false">VLOOKUP(I159,BesoinU!$F$1:$L$99,3,0)</f>
        <v>81.9240642058651</v>
      </c>
      <c r="AH159" s="19" t="n">
        <f aca="false">VLOOKUP(J159,bibliRdtCHauff!$G$2:$K$1398,4,0)</f>
        <v>9.90196063836284</v>
      </c>
      <c r="AI159" s="19" t="n">
        <f aca="false">VLOOKUP(J159,bibliRdtCHauff!$G$2:$K$1398,3,0)</f>
        <v>0.988723648691933</v>
      </c>
      <c r="AJ159" s="4" t="n">
        <f aca="false">VLOOKUP(D159,'paramètres CI'!$A$1:$C$6,3)</f>
        <v>0.0386719666666667</v>
      </c>
      <c r="AK159" s="4" t="n">
        <f aca="false">AJ159*AG159/AI159</f>
        <v>3.20429746406745</v>
      </c>
      <c r="AL159" s="4" t="n">
        <f aca="false">AK159+AH159/R159</f>
        <v>3.93290105952337</v>
      </c>
      <c r="AM159" s="4" t="n">
        <f aca="false">AL159+Z159</f>
        <v>5.88549160136163</v>
      </c>
      <c r="AN159" s="4" t="n">
        <f aca="false">AM159^-'paramètres CI'!$B$19</f>
        <v>6.94605224607752E-007</v>
      </c>
      <c r="AO159" s="4" t="n">
        <f aca="false">SUMIFS($AN$2:$AN$1250,$I$2:$I$1250,V159)</f>
        <v>0.137868687170426</v>
      </c>
      <c r="AP159" s="5" t="n">
        <f aca="false">AN159/AO159</f>
        <v>5.03816521984516E-006</v>
      </c>
      <c r="AQ159" s="6" t="n">
        <f aca="false">AP159-O159</f>
        <v>-9.4901870758568E-005</v>
      </c>
      <c r="AR159" s="20" t="n">
        <f aca="false">VLOOKUP(I159,entreesparc!$A$13:$H$110,8,0)*AP159</f>
        <v>0.000904816975365553</v>
      </c>
      <c r="AS159" s="7" t="n">
        <f aca="false">M159*AJ159/AI159+AH159/R159</f>
        <v>4.01222084075059</v>
      </c>
      <c r="AT159" s="4" t="n">
        <f aca="false">AS159+Z159</f>
        <v>5.96481138258884</v>
      </c>
      <c r="AU159" s="4" t="n">
        <f aca="false">AT159^-'paramètres CI'!$B$19</f>
        <v>6.24059902938422E-007</v>
      </c>
      <c r="AV159" s="4" t="n">
        <f aca="false">SUMIFS($AU$2:$AU$1250,$I$2:$I$1250,V159)</f>
        <v>0.00968021621539457</v>
      </c>
      <c r="AW159" s="5" t="n">
        <f aca="false">AU159/AV159</f>
        <v>6.44675582706481E-005</v>
      </c>
      <c r="AX159" s="7" t="n">
        <f aca="false">SUMIFS($AP$2:$AP$1250,$I$2:$I$1250,V159)</f>
        <v>1</v>
      </c>
    </row>
    <row r="160" customFormat="false" ht="15.8" hidden="false" customHeight="false" outlineLevel="0" collapsed="false">
      <c r="A160" s="0" t="s">
        <v>14</v>
      </c>
      <c r="B160" s="0" t="s">
        <v>62</v>
      </c>
      <c r="C160" s="0" t="s">
        <v>40</v>
      </c>
      <c r="D160" s="0" t="s">
        <v>37</v>
      </c>
      <c r="E160" s="0" t="str">
        <f aca="false">VLOOKUP(A160,Nomenclature!$D$1:$E$9,2,0)</f>
        <v>02</v>
      </c>
      <c r="F160" s="0" t="str">
        <f aca="false">VLOOKUP(B160,Nomenclature!$J$1:$K$97,2,0)</f>
        <v>25</v>
      </c>
      <c r="G160" s="0" t="str">
        <f aca="false">VLOOKUP(C160,Nomenclature!$M$1:$N$21,2,0)</f>
        <v>03</v>
      </c>
      <c r="H160" s="0" t="str">
        <f aca="false">VLOOKUP(D160,Nomenclature!$O$25:$P$31,2,0)</f>
        <v>03</v>
      </c>
      <c r="I160" s="1" t="str">
        <f aca="false">CONCATENATE(E160,F160)</f>
        <v>0225</v>
      </c>
      <c r="J160" s="0" t="str">
        <f aca="false">CONCATENATE(E160,F160,G160,H160)</f>
        <v>02250303</v>
      </c>
      <c r="K160" s="0" t="n">
        <v>10.6809424079758</v>
      </c>
      <c r="L160" s="0" t="n">
        <v>20</v>
      </c>
      <c r="M160" s="0" t="n">
        <v>67.6814564044572</v>
      </c>
      <c r="N160" s="0" t="n">
        <v>0.406568380070769</v>
      </c>
      <c r="O160" s="0" t="n">
        <v>0.0186378288310129</v>
      </c>
      <c r="P160" s="4" t="n">
        <f aca="false">VLOOKUP(D160,'paramètres CI'!$A$1:$B$6,2,0)</f>
        <v>0.0385046990211696</v>
      </c>
      <c r="Q160" s="17" t="n">
        <f aca="false">M160*P160/N160</f>
        <v>6.40987896725863</v>
      </c>
      <c r="R160" s="9" t="n">
        <f aca="false">1/(1+0.04)*(1 - (1/(1+0.04))^L160)/(1-1/(1+0.04))</f>
        <v>13.5903263449677</v>
      </c>
      <c r="S160" s="17" t="n">
        <f aca="false">K160/R160</f>
        <v>0.78592243753814</v>
      </c>
      <c r="T160" s="17" t="n">
        <f aca="false">Q160+S160</f>
        <v>7.19580140479677</v>
      </c>
      <c r="U160" s="0" t="n">
        <f aca="false">T160 + Z160</f>
        <v>2.36847305499777</v>
      </c>
      <c r="V160" s="4" t="str">
        <f aca="false">VLOOKUP(I160,'CI ref gaz'!$I$1:$AM$97,1,0)</f>
        <v>0225</v>
      </c>
      <c r="W160" s="0" t="n">
        <f aca="false">VLOOKUP(I160,'CI ref gaz'!$I$1:$AM$97,14,0)</f>
        <v>-2</v>
      </c>
      <c r="X160" s="1" t="n">
        <f aca="false">VLOOKUP(I160,'CI ref gaz'!$I$1:$AM$97,13,0)</f>
        <v>1.63276333241239</v>
      </c>
      <c r="Y160" s="2" t="n">
        <f aca="false">VLOOKUP(I160,'CI ref gaz'!$I$1:$AM$97,7,0)</f>
        <v>0.365390284788338</v>
      </c>
      <c r="Z160" s="17" t="n">
        <f aca="false">X160*(O160/Y160)^(-1/8)-T160</f>
        <v>-4.827328349799</v>
      </c>
      <c r="AA160" s="17" t="n">
        <f aca="false">Z160^2</f>
        <v>23.3030989967731</v>
      </c>
      <c r="AB160" s="18" t="n">
        <f aca="false">Z160/U160</f>
        <v>-2.03816055226499</v>
      </c>
      <c r="AC160" s="17" t="n">
        <f aca="false">U160^-('paramètres CI'!$B$19)</f>
        <v>0.00100983963764933</v>
      </c>
      <c r="AD160" s="4" t="n">
        <f aca="false">SUMIFS($AC$2:$AC$1250,$I$2:$I$1250,V160)</f>
        <v>0.0541822573222142</v>
      </c>
      <c r="AE160" s="4" t="n">
        <f aca="false">AC160/AD160</f>
        <v>0.018637828831013</v>
      </c>
      <c r="AF160" s="17" t="n">
        <f aca="false">AE160-O160</f>
        <v>0</v>
      </c>
      <c r="AG160" s="4" t="n">
        <f aca="false">VLOOKUP(I160,BesoinU!$F$1:$L$99,3,0)</f>
        <v>81.9240642058651</v>
      </c>
      <c r="AH160" s="19" t="n">
        <f aca="false">VLOOKUP(J160,bibliRdtCHauff!$G$2:$K$1398,4,0)</f>
        <v>11.2149895283746</v>
      </c>
      <c r="AI160" s="19" t="n">
        <f aca="false">VLOOKUP(J160,bibliRdtCHauff!$G$2:$K$1398,3,0)</f>
        <v>0.472635496700769</v>
      </c>
      <c r="AJ160" s="4" t="n">
        <f aca="false">VLOOKUP(D160,'paramètres CI'!$A$1:$C$6,3)</f>
        <v>0.0763929293534506</v>
      </c>
      <c r="AK160" s="4" t="n">
        <f aca="false">AJ160*AG160/AI160</f>
        <v>13.2415345290675</v>
      </c>
      <c r="AL160" s="4" t="n">
        <f aca="false">AK160+AH160/R160</f>
        <v>14.0667530884825</v>
      </c>
      <c r="AM160" s="4" t="n">
        <f aca="false">AL160+Z160</f>
        <v>9.23942473868355</v>
      </c>
      <c r="AN160" s="4" t="n">
        <f aca="false">AM160^-'paramètres CI'!$B$19</f>
        <v>1.88295760717859E-008</v>
      </c>
      <c r="AO160" s="4" t="n">
        <f aca="false">SUMIFS($AN$2:$AN$1250,$I$2:$I$1250,V160)</f>
        <v>0.137868687170426</v>
      </c>
      <c r="AP160" s="5" t="n">
        <f aca="false">AN160/AO160</f>
        <v>1.36576161405742E-007</v>
      </c>
      <c r="AQ160" s="6" t="n">
        <f aca="false">AP160-O160</f>
        <v>-0.0186376922548515</v>
      </c>
      <c r="AR160" s="20" t="n">
        <f aca="false">VLOOKUP(I160,entreesparc!$A$13:$H$110,8,0)*AP160</f>
        <v>2.45280620777219E-005</v>
      </c>
      <c r="AS160" s="7" t="n">
        <f aca="false">M160*AJ160/AI160+AH160/R160</f>
        <v>11.7646946540719</v>
      </c>
      <c r="AT160" s="4" t="n">
        <f aca="false">AS160+Z160</f>
        <v>6.93736630427293</v>
      </c>
      <c r="AU160" s="4" t="n">
        <f aca="false">AT160^-'paramètres CI'!$B$19</f>
        <v>1.86398746510685E-007</v>
      </c>
      <c r="AV160" s="4" t="n">
        <f aca="false">SUMIFS($AU$2:$AU$1250,$I$2:$I$1250,V160)</f>
        <v>0.00968021621539457</v>
      </c>
      <c r="AW160" s="5" t="n">
        <f aca="false">AU160/AV160</f>
        <v>1.92556387546647E-005</v>
      </c>
      <c r="AX160" s="7" t="n">
        <f aca="false">SUMIFS($AP$2:$AP$1250,$I$2:$I$1250,V160)</f>
        <v>1</v>
      </c>
    </row>
    <row r="161" customFormat="false" ht="15.8" hidden="false" customHeight="false" outlineLevel="0" collapsed="false">
      <c r="A161" s="0" t="s">
        <v>14</v>
      </c>
      <c r="B161" s="0" t="s">
        <v>62</v>
      </c>
      <c r="C161" s="0" t="s">
        <v>41</v>
      </c>
      <c r="D161" s="0" t="s">
        <v>39</v>
      </c>
      <c r="E161" s="0" t="str">
        <f aca="false">VLOOKUP(A161,Nomenclature!$D$1:$E$9,2,0)</f>
        <v>02</v>
      </c>
      <c r="F161" s="0" t="str">
        <f aca="false">VLOOKUP(B161,Nomenclature!$J$1:$K$97,2,0)</f>
        <v>25</v>
      </c>
      <c r="G161" s="0" t="str">
        <f aca="false">VLOOKUP(C161,Nomenclature!$M$1:$N$21,2,0)</f>
        <v>04</v>
      </c>
      <c r="H161" s="0" t="str">
        <f aca="false">VLOOKUP(D161,Nomenclature!$O$25:$P$31,2,0)</f>
        <v>04</v>
      </c>
      <c r="I161" s="1" t="str">
        <f aca="false">CONCATENATE(E161,F161)</f>
        <v>0225</v>
      </c>
      <c r="J161" s="0" t="str">
        <f aca="false">CONCATENATE(E161,F161,G161,H161)</f>
        <v>02250404</v>
      </c>
      <c r="K161" s="0" t="n">
        <v>7.92156851069027</v>
      </c>
      <c r="L161" s="0" t="n">
        <v>20</v>
      </c>
      <c r="M161" s="0" t="n">
        <v>83.9520278774416</v>
      </c>
      <c r="N161" s="0" t="n">
        <v>0.606819682004707</v>
      </c>
      <c r="O161" s="0" t="n">
        <v>0.365390284788338</v>
      </c>
      <c r="P161" s="4" t="n">
        <f aca="false">VLOOKUP(D161,'paramètres CI'!$A$1:$B$6,2,0)</f>
        <v>0.022045059962018</v>
      </c>
      <c r="Q161" s="17" t="n">
        <f aca="false">M161*P161/N161</f>
        <v>3.04988045604764</v>
      </c>
      <c r="R161" s="9" t="n">
        <f aca="false">1/(1+0.04)*(1 - (1/(1+0.04))^L161)/(1-1/(1+0.04))</f>
        <v>13.5903263449677</v>
      </c>
      <c r="S161" s="17" t="n">
        <f aca="false">K161/R161</f>
        <v>0.582882876364741</v>
      </c>
      <c r="T161" s="17" t="n">
        <f aca="false">Q161+S161</f>
        <v>3.63276333241239</v>
      </c>
      <c r="U161" s="0" t="n">
        <f aca="false">T161 + Z161</f>
        <v>1.63276333241239</v>
      </c>
      <c r="V161" s="4" t="str">
        <f aca="false">VLOOKUP(I161,'CI ref gaz'!$I$1:$AM$97,1,0)</f>
        <v>0225</v>
      </c>
      <c r="W161" s="0" t="n">
        <f aca="false">VLOOKUP(I161,'CI ref gaz'!$I$1:$AM$97,14,0)</f>
        <v>-2</v>
      </c>
      <c r="X161" s="1" t="n">
        <f aca="false">VLOOKUP(I161,'CI ref gaz'!$I$1:$AM$97,13,0)</f>
        <v>1.63276333241239</v>
      </c>
      <c r="Y161" s="2" t="n">
        <f aca="false">VLOOKUP(I161,'CI ref gaz'!$I$1:$AM$97,7,0)</f>
        <v>0.365390284788338</v>
      </c>
      <c r="Z161" s="17" t="n">
        <f aca="false">X161*(O161/Y161)^(-1/8)-T161</f>
        <v>-2</v>
      </c>
      <c r="AA161" s="17" t="n">
        <f aca="false">Z161^2</f>
        <v>4</v>
      </c>
      <c r="AB161" s="18" t="n">
        <f aca="false">Z161/U161</f>
        <v>-1.22491726773716</v>
      </c>
      <c r="AC161" s="17" t="n">
        <f aca="false">U161^-('paramètres CI'!$B$19)</f>
        <v>0.0197976704334389</v>
      </c>
      <c r="AD161" s="4" t="n">
        <f aca="false">SUMIFS($AC$2:$AC$1250,$I$2:$I$1250,V161)</f>
        <v>0.0541822573222142</v>
      </c>
      <c r="AE161" s="4" t="n">
        <f aca="false">AC161/AD161</f>
        <v>0.365390284788338</v>
      </c>
      <c r="AF161" s="17" t="n">
        <f aca="false">AE161-O161</f>
        <v>0</v>
      </c>
      <c r="AG161" s="4" t="n">
        <f aca="false">VLOOKUP(I161,BesoinU!$F$1:$L$99,3,0)</f>
        <v>81.9240642058651</v>
      </c>
      <c r="AH161" s="19" t="n">
        <f aca="false">VLOOKUP(J161,bibliRdtCHauff!$G$2:$K$1398,4,0)</f>
        <v>8.31764693622479</v>
      </c>
      <c r="AI161" s="19" t="n">
        <f aca="false">VLOOKUP(J161,bibliRdtCHauff!$G$2:$K$1398,3,0)</f>
        <v>0.683200475342152</v>
      </c>
      <c r="AJ161" s="4" t="n">
        <f aca="false">VLOOKUP(D161,'paramètres CI'!$A$1:$C$6,3)</f>
        <v>0.0386719666666667</v>
      </c>
      <c r="AK161" s="4" t="n">
        <f aca="false">AJ161*AG161/AI161</f>
        <v>4.63724015792061</v>
      </c>
      <c r="AL161" s="4" t="n">
        <f aca="false">AK161+AH161/R161</f>
        <v>5.24926717810359</v>
      </c>
      <c r="AM161" s="4" t="n">
        <f aca="false">AL161+Z161</f>
        <v>3.24926717810359</v>
      </c>
      <c r="AN161" s="4" t="n">
        <f aca="false">AM161^-'paramètres CI'!$B$19</f>
        <v>8.04853081179742E-005</v>
      </c>
      <c r="AO161" s="4" t="n">
        <f aca="false">SUMIFS($AN$2:$AN$1250,$I$2:$I$1250,V161)</f>
        <v>0.137868687170426</v>
      </c>
      <c r="AP161" s="5" t="n">
        <f aca="false">AN161/AO161</f>
        <v>0.000583782364000338</v>
      </c>
      <c r="AQ161" s="6" t="n">
        <f aca="false">AP161-O161</f>
        <v>-0.364806502424338</v>
      </c>
      <c r="AR161" s="20" t="n">
        <f aca="false">VLOOKUP(I161,entreesparc!$A$13:$H$110,8,0)*AP161</f>
        <v>0.104842967591835</v>
      </c>
      <c r="AS161" s="7" t="n">
        <f aca="false">M161*AJ161/AI161+AH161/R161</f>
        <v>5.36405829189657</v>
      </c>
      <c r="AT161" s="4" t="n">
        <f aca="false">AS161+Z161</f>
        <v>3.36405829189657</v>
      </c>
      <c r="AU161" s="4" t="n">
        <f aca="false">AT161^-'paramètres CI'!$B$19</f>
        <v>6.09665892604532E-005</v>
      </c>
      <c r="AV161" s="4" t="n">
        <f aca="false">SUMIFS($AU$2:$AU$1250,$I$2:$I$1250,V161)</f>
        <v>0.00968021621539457</v>
      </c>
      <c r="AW161" s="5" t="n">
        <f aca="false">AU161/AV161</f>
        <v>0.00629806069450156</v>
      </c>
      <c r="AX161" s="7" t="n">
        <f aca="false">SUMIFS($AP$2:$AP$1250,$I$2:$I$1250,V161)</f>
        <v>1</v>
      </c>
    </row>
    <row r="162" customFormat="false" ht="15.8" hidden="false" customHeight="false" outlineLevel="0" collapsed="false">
      <c r="A162" s="0" t="s">
        <v>14</v>
      </c>
      <c r="B162" s="0" t="s">
        <v>62</v>
      </c>
      <c r="C162" s="0" t="s">
        <v>45</v>
      </c>
      <c r="D162" s="0" t="s">
        <v>43</v>
      </c>
      <c r="E162" s="0" t="str">
        <f aca="false">VLOOKUP(A162,Nomenclature!$D$1:$E$9,2,0)</f>
        <v>02</v>
      </c>
      <c r="F162" s="0" t="str">
        <f aca="false">VLOOKUP(B162,Nomenclature!$J$1:$K$97,2,0)</f>
        <v>25</v>
      </c>
      <c r="G162" s="0" t="str">
        <f aca="false">VLOOKUP(C162,Nomenclature!$M$1:$N$21,2,0)</f>
        <v>06</v>
      </c>
      <c r="H162" s="0" t="str">
        <f aca="false">VLOOKUP(D162,Nomenclature!$O$25:$P$31,2,0)</f>
        <v>02</v>
      </c>
      <c r="I162" s="1" t="str">
        <f aca="false">CONCATENATE(E162,F162)</f>
        <v>0225</v>
      </c>
      <c r="J162" s="0" t="str">
        <f aca="false">CONCATENATE(E162,F162,G162,H162)</f>
        <v>02250602</v>
      </c>
      <c r="K162" s="0" t="n">
        <v>10</v>
      </c>
      <c r="L162" s="0" t="n">
        <v>13</v>
      </c>
      <c r="M162" s="0" t="n">
        <v>88.0141611660272</v>
      </c>
      <c r="N162" s="0" t="n">
        <v>0.9</v>
      </c>
      <c r="O162" s="0" t="n">
        <v>0.220910094806119</v>
      </c>
      <c r="P162" s="4" t="n">
        <f aca="false">VLOOKUP(D162,'paramètres CI'!$A$1:$B$6,2,0)</f>
        <v>0.0935912806596305</v>
      </c>
      <c r="Q162" s="17" t="n">
        <f aca="false">M162*P162/N162</f>
        <v>9.15262006634622</v>
      </c>
      <c r="R162" s="9" t="n">
        <f aca="false">1/(1+0.04)*(1 - (1/(1+0.04))^L162)/(1-1/(1+0.04))</f>
        <v>9.98564784663304</v>
      </c>
      <c r="S162" s="17" t="n">
        <f aca="false">K162/R162</f>
        <v>1.00143727814033</v>
      </c>
      <c r="T162" s="17" t="n">
        <f aca="false">Q162+S162</f>
        <v>10.1540573444866</v>
      </c>
      <c r="U162" s="0" t="n">
        <f aca="false">T162 + Z162</f>
        <v>1.7387651134611</v>
      </c>
      <c r="V162" s="4" t="str">
        <f aca="false">VLOOKUP(I162,'CI ref gaz'!$I$1:$AM$97,1,0)</f>
        <v>0225</v>
      </c>
      <c r="W162" s="0" t="n">
        <f aca="false">VLOOKUP(I162,'CI ref gaz'!$I$1:$AM$97,14,0)</f>
        <v>-2</v>
      </c>
      <c r="X162" s="1" t="n">
        <f aca="false">VLOOKUP(I162,'CI ref gaz'!$I$1:$AM$97,13,0)</f>
        <v>1.63276333241239</v>
      </c>
      <c r="Y162" s="2" t="n">
        <f aca="false">VLOOKUP(I162,'CI ref gaz'!$I$1:$AM$97,7,0)</f>
        <v>0.365390284788338</v>
      </c>
      <c r="Z162" s="17" t="n">
        <f aca="false">X162*(O162/Y162)^(-1/8)-T162</f>
        <v>-8.41529223102545</v>
      </c>
      <c r="AA162" s="17" t="n">
        <f aca="false">Z162^2</f>
        <v>70.8171433335573</v>
      </c>
      <c r="AB162" s="18" t="n">
        <f aca="false">Z162/U162</f>
        <v>-4.83980968209927</v>
      </c>
      <c r="AC162" s="17" t="n">
        <f aca="false">U162^-('paramètres CI'!$B$19)</f>
        <v>0.0119694076018599</v>
      </c>
      <c r="AD162" s="4" t="n">
        <f aca="false">SUMIFS($AC$2:$AC$1250,$I$2:$I$1250,V162)</f>
        <v>0.0541822573222142</v>
      </c>
      <c r="AE162" s="4" t="n">
        <f aca="false">AC162/AD162</f>
        <v>0.220910094806119</v>
      </c>
      <c r="AF162" s="17" t="n">
        <f aca="false">AE162-O162</f>
        <v>0</v>
      </c>
      <c r="AG162" s="4" t="n">
        <f aca="false">VLOOKUP(I162,BesoinU!$F$1:$L$99,3,0)</f>
        <v>81.9240642058651</v>
      </c>
      <c r="AH162" s="19" t="n">
        <f aca="false">VLOOKUP(J162,bibliRdtCHauff!$G$2:$K$1398,4,0)</f>
        <v>10.4</v>
      </c>
      <c r="AI162" s="19" t="n">
        <f aca="false">VLOOKUP(J162,bibliRdtCHauff!$G$2:$K$1398,3,0)</f>
        <v>0.92</v>
      </c>
      <c r="AJ162" s="4" t="n">
        <f aca="false">VLOOKUP(D162,'paramètres CI'!$A$1:$C$6,3)</f>
        <v>0.09847</v>
      </c>
      <c r="AK162" s="4" t="n">
        <f aca="false">AJ162*AG162/AI162</f>
        <v>8.76854630690384</v>
      </c>
      <c r="AL162" s="4" t="n">
        <f aca="false">AK162+AH162/R162</f>
        <v>9.81004107616978</v>
      </c>
      <c r="AM162" s="4" t="n">
        <f aca="false">AL162+Z162</f>
        <v>1.39474884514433</v>
      </c>
      <c r="AN162" s="4" t="n">
        <f aca="false">AM162^-'paramètres CI'!$B$19</f>
        <v>0.0698283718762642</v>
      </c>
      <c r="AO162" s="4" t="n">
        <f aca="false">SUMIFS($AN$2:$AN$1250,$I$2:$I$1250,V162)</f>
        <v>0.137868687170426</v>
      </c>
      <c r="AP162" s="5" t="n">
        <f aca="false">AN162/AO162</f>
        <v>0.506484636282539</v>
      </c>
      <c r="AQ162" s="6" t="n">
        <f aca="false">AP162-O162</f>
        <v>0.28557454147642</v>
      </c>
      <c r="AR162" s="20" t="n">
        <f aca="false">VLOOKUP(I162,entreesparc!$A$13:$H$110,8,0)*AP162</f>
        <v>90.960871006206</v>
      </c>
      <c r="AS162" s="7" t="n">
        <f aca="false">M162*AJ162/AI162+AH162/R162</f>
        <v>10.4618800410254</v>
      </c>
      <c r="AT162" s="4" t="n">
        <f aca="false">AS162+Z162</f>
        <v>2.04658780999994</v>
      </c>
      <c r="AU162" s="4" t="n">
        <f aca="false">AT162^-'paramètres CI'!$B$19</f>
        <v>0.00324905404702436</v>
      </c>
      <c r="AV162" s="4" t="n">
        <f aca="false">SUMIFS($AU$2:$AU$1250,$I$2:$I$1250,V162)</f>
        <v>0.00968021621539457</v>
      </c>
      <c r="AW162" s="5" t="n">
        <f aca="false">AU162/AV162</f>
        <v>0.335638582313621</v>
      </c>
      <c r="AX162" s="7" t="n">
        <f aca="false">SUMIFS($AP$2:$AP$1250,$I$2:$I$1250,V162)</f>
        <v>1</v>
      </c>
    </row>
    <row r="163" customFormat="false" ht="15.8" hidden="false" customHeight="false" outlineLevel="0" collapsed="false">
      <c r="A163" s="0" t="s">
        <v>14</v>
      </c>
      <c r="B163" s="0" t="s">
        <v>62</v>
      </c>
      <c r="C163" s="0" t="s">
        <v>46</v>
      </c>
      <c r="D163" s="0" t="s">
        <v>43</v>
      </c>
      <c r="E163" s="0" t="str">
        <f aca="false">VLOOKUP(A163,Nomenclature!$D$1:$E$9,2,0)</f>
        <v>02</v>
      </c>
      <c r="F163" s="0" t="str">
        <f aca="false">VLOOKUP(B163,Nomenclature!$J$1:$K$97,2,0)</f>
        <v>25</v>
      </c>
      <c r="G163" s="0" t="str">
        <f aca="false">VLOOKUP(C163,Nomenclature!$M$1:$N$21,2,0)</f>
        <v>26</v>
      </c>
      <c r="H163" s="0" t="str">
        <f aca="false">VLOOKUP(D163,Nomenclature!$O$25:$P$31,2,0)</f>
        <v>02</v>
      </c>
      <c r="I163" s="1" t="str">
        <f aca="false">CONCATENATE(E163,F163)</f>
        <v>0225</v>
      </c>
      <c r="J163" s="0" t="str">
        <f aca="false">CONCATENATE(E163,F163,G163,H163)</f>
        <v>02252602</v>
      </c>
      <c r="K163" s="0" t="n">
        <v>12</v>
      </c>
      <c r="L163" s="0" t="n">
        <v>13</v>
      </c>
      <c r="M163" s="0" t="n">
        <v>88.0141611660272</v>
      </c>
      <c r="N163" s="0" t="n">
        <v>1</v>
      </c>
      <c r="O163" s="0" t="n">
        <v>9.99400359784132E-005</v>
      </c>
      <c r="P163" s="4" t="n">
        <f aca="false">VLOOKUP(D163,'paramètres CI'!$A$1:$B$6,2,0)</f>
        <v>0.0935912806596305</v>
      </c>
      <c r="Q163" s="17" t="n">
        <f aca="false">M163*P163/N163</f>
        <v>8.2373580597116</v>
      </c>
      <c r="R163" s="9" t="n">
        <f aca="false">1/(1+0.04)*(1 - (1/(1+0.04))^L163)/(1-1/(1+0.04))</f>
        <v>9.98564784663304</v>
      </c>
      <c r="S163" s="17" t="n">
        <f aca="false">K163/R163</f>
        <v>1.20172473376839</v>
      </c>
      <c r="T163" s="17" t="n">
        <f aca="false">Q163+S163</f>
        <v>9.43908279347999</v>
      </c>
      <c r="U163" s="0" t="n">
        <f aca="false">T163 + Z163</f>
        <v>4.55302909435189</v>
      </c>
      <c r="V163" s="4" t="str">
        <f aca="false">VLOOKUP(I163,'CI ref gaz'!$I$1:$AM$97,1,0)</f>
        <v>0225</v>
      </c>
      <c r="W163" s="0" t="n">
        <f aca="false">VLOOKUP(I163,'CI ref gaz'!$I$1:$AM$97,14,0)</f>
        <v>-2</v>
      </c>
      <c r="X163" s="1" t="n">
        <f aca="false">VLOOKUP(I163,'CI ref gaz'!$I$1:$AM$97,13,0)</f>
        <v>1.63276333241239</v>
      </c>
      <c r="Y163" s="2" t="n">
        <f aca="false">VLOOKUP(I163,'CI ref gaz'!$I$1:$AM$97,7,0)</f>
        <v>0.365390284788338</v>
      </c>
      <c r="Z163" s="17" t="n">
        <f aca="false">X163*(O163/Y163)^(-1/8)-T163</f>
        <v>-4.8860536991281</v>
      </c>
      <c r="AA163" s="17" t="n">
        <f aca="false">Z163^2</f>
        <v>23.8735207507634</v>
      </c>
      <c r="AB163" s="18" t="n">
        <f aca="false">Z163/U163</f>
        <v>-1.0731435266226</v>
      </c>
      <c r="AC163" s="17" t="n">
        <f aca="false">U163^-('paramètres CI'!$B$19)</f>
        <v>5.41497674617374E-006</v>
      </c>
      <c r="AD163" s="4" t="n">
        <f aca="false">SUMIFS($AC$2:$AC$1250,$I$2:$I$1250,V163)</f>
        <v>0.0541822573222142</v>
      </c>
      <c r="AE163" s="4" t="n">
        <f aca="false">AC163/AD163</f>
        <v>9.99400359784134E-005</v>
      </c>
      <c r="AF163" s="17" t="n">
        <f aca="false">AE163-O163</f>
        <v>0</v>
      </c>
      <c r="AG163" s="4" t="n">
        <f aca="false">VLOOKUP(I163,BesoinU!$F$1:$L$99,3,0)</f>
        <v>81.9240642058651</v>
      </c>
      <c r="AH163" s="19" t="n">
        <f aca="false">VLOOKUP(J163,bibliRdtCHauff!$G$2:$K$1398,4,0)</f>
        <v>12</v>
      </c>
      <c r="AI163" s="19" t="n">
        <f aca="false">VLOOKUP(J163,bibliRdtCHauff!$G$2:$K$1398,3,0)</f>
        <v>1</v>
      </c>
      <c r="AJ163" s="4" t="n">
        <f aca="false">VLOOKUP(D163,'paramètres CI'!$A$1:$C$6,3)</f>
        <v>0.09847</v>
      </c>
      <c r="AK163" s="4" t="n">
        <f aca="false">AJ163*AG163/AI163</f>
        <v>8.06706260235154</v>
      </c>
      <c r="AL163" s="4" t="n">
        <f aca="false">AK163+AH163/R163</f>
        <v>9.26878733611993</v>
      </c>
      <c r="AM163" s="4" t="n">
        <f aca="false">AL163+Z163</f>
        <v>4.38273363699182</v>
      </c>
      <c r="AN163" s="4" t="n">
        <f aca="false">AM163^-'paramètres CI'!$B$19</f>
        <v>7.3458048092942E-006</v>
      </c>
      <c r="AO163" s="4" t="n">
        <f aca="false">SUMIFS($AN$2:$AN$1250,$I$2:$I$1250,V163)</f>
        <v>0.137868687170426</v>
      </c>
      <c r="AP163" s="5" t="n">
        <f aca="false">AN163/AO163</f>
        <v>5.32811689155619E-005</v>
      </c>
      <c r="AQ163" s="6" t="n">
        <f aca="false">AP163-O163</f>
        <v>-4.66588670628513E-005</v>
      </c>
      <c r="AR163" s="20" t="n">
        <f aca="false">VLOOKUP(I163,entreesparc!$A$13:$H$110,8,0)*AP163</f>
        <v>0.00956890137548951</v>
      </c>
      <c r="AS163" s="7" t="n">
        <f aca="false">M163*AJ163/AI163+AH163/R163</f>
        <v>9.86847918378709</v>
      </c>
      <c r="AT163" s="4" t="n">
        <f aca="false">AS163+Z163</f>
        <v>4.98242548465898</v>
      </c>
      <c r="AU163" s="4" t="n">
        <f aca="false">AT163^-'paramètres CI'!$B$19</f>
        <v>2.63313727978207E-006</v>
      </c>
      <c r="AV163" s="4" t="n">
        <f aca="false">SUMIFS($AU$2:$AU$1250,$I$2:$I$1250,V163)</f>
        <v>0.00968021621539457</v>
      </c>
      <c r="AW163" s="5" t="n">
        <f aca="false">AU163/AV163</f>
        <v>0.000272012238279818</v>
      </c>
      <c r="AX163" s="7" t="n">
        <f aca="false">SUMIFS($AP$2:$AP$1250,$I$2:$I$1250,V163)</f>
        <v>1</v>
      </c>
    </row>
    <row r="164" customFormat="false" ht="15.8" hidden="false" customHeight="false" outlineLevel="0" collapsed="false">
      <c r="A164" s="0" t="s">
        <v>14</v>
      </c>
      <c r="B164" s="0" t="s">
        <v>62</v>
      </c>
      <c r="C164" s="0" t="s">
        <v>48</v>
      </c>
      <c r="D164" s="0" t="s">
        <v>43</v>
      </c>
      <c r="E164" s="0" t="str">
        <f aca="false">VLOOKUP(A164,Nomenclature!$D$1:$E$9,2,0)</f>
        <v>02</v>
      </c>
      <c r="F164" s="0" t="str">
        <f aca="false">VLOOKUP(B164,Nomenclature!$J$1:$K$97,2,0)</f>
        <v>25</v>
      </c>
      <c r="G164" s="0" t="str">
        <f aca="false">VLOOKUP(C164,Nomenclature!$M$1:$N$21,2,0)</f>
        <v>09</v>
      </c>
      <c r="H164" s="0" t="str">
        <f aca="false">VLOOKUP(D164,Nomenclature!$O$25:$P$31,2,0)</f>
        <v>02</v>
      </c>
      <c r="I164" s="1" t="str">
        <f aca="false">CONCATENATE(E164,F164)</f>
        <v>0225</v>
      </c>
      <c r="J164" s="0" t="str">
        <f aca="false">CONCATENATE(E164,F164,G164,H164)</f>
        <v>02250902</v>
      </c>
      <c r="K164" s="0" t="n">
        <v>65.8190467270587</v>
      </c>
      <c r="L164" s="0" t="n">
        <v>20</v>
      </c>
      <c r="M164" s="0" t="n">
        <v>100.617984552262</v>
      </c>
      <c r="N164" s="0" t="n">
        <v>2.90057209302325</v>
      </c>
      <c r="O164" s="0" t="n">
        <v>0.0995467352210556</v>
      </c>
      <c r="P164" s="4" t="n">
        <f aca="false">VLOOKUP(D164,'paramètres CI'!$A$1:$B$6,2,0)</f>
        <v>0.0935912806596305</v>
      </c>
      <c r="Q164" s="17" t="n">
        <f aca="false">M164*P164/N164</f>
        <v>3.24658920020907</v>
      </c>
      <c r="R164" s="9" t="n">
        <f aca="false">1/(1+0.04)*(1 - (1/(1+0.04))^L164)/(1-1/(1+0.04))</f>
        <v>13.5903263449677</v>
      </c>
      <c r="S164" s="17" t="n">
        <f aca="false">K164/R164</f>
        <v>4.8430806631388</v>
      </c>
      <c r="T164" s="17" t="n">
        <f aca="false">Q164+S164</f>
        <v>8.08966986334787</v>
      </c>
      <c r="U164" s="0" t="n">
        <f aca="false">T164 + Z164</f>
        <v>1.9209430321237</v>
      </c>
      <c r="V164" s="4" t="str">
        <f aca="false">VLOOKUP(I164,'CI ref gaz'!$I$1:$AM$97,1,0)</f>
        <v>0225</v>
      </c>
      <c r="W164" s="0" t="n">
        <f aca="false">VLOOKUP(I164,'CI ref gaz'!$I$1:$AM$97,14,0)</f>
        <v>-2</v>
      </c>
      <c r="X164" s="1" t="n">
        <f aca="false">VLOOKUP(I164,'CI ref gaz'!$I$1:$AM$97,13,0)</f>
        <v>1.63276333241239</v>
      </c>
      <c r="Y164" s="2" t="n">
        <f aca="false">VLOOKUP(I164,'CI ref gaz'!$I$1:$AM$97,7,0)</f>
        <v>0.365390284788338</v>
      </c>
      <c r="Z164" s="17" t="n">
        <f aca="false">X164*(O164/Y164)^(-1/8)-T164</f>
        <v>-6.16872683122418</v>
      </c>
      <c r="AA164" s="17" t="n">
        <f aca="false">Z164^2</f>
        <v>38.0531907182651</v>
      </c>
      <c r="AB164" s="18" t="n">
        <f aca="false">Z164/U164</f>
        <v>-3.21130128695402</v>
      </c>
      <c r="AC164" s="17" t="n">
        <f aca="false">U164^-('paramètres CI'!$B$19)</f>
        <v>0.00539366682333357</v>
      </c>
      <c r="AD164" s="4" t="n">
        <f aca="false">SUMIFS($AC$2:$AC$1250,$I$2:$I$1250,V164)</f>
        <v>0.0541822573222142</v>
      </c>
      <c r="AE164" s="4" t="n">
        <f aca="false">AC164/AD164</f>
        <v>0.0995467352210559</v>
      </c>
      <c r="AF164" s="17" t="n">
        <f aca="false">AE164-O164</f>
        <v>0</v>
      </c>
      <c r="AG164" s="4" t="n">
        <f aca="false">VLOOKUP(I164,BesoinU!$F$1:$L$99,3,0)</f>
        <v>81.9240642058651</v>
      </c>
      <c r="AH164" s="19" t="n">
        <f aca="false">VLOOKUP(J164,bibliRdtCHauff!$G$2:$K$1398,4,0)</f>
        <v>69.1099990634117</v>
      </c>
      <c r="AI164" s="19" t="n">
        <f aca="false">VLOOKUP(J164,bibliRdtCHauff!$G$2:$K$1398,3,0)</f>
        <v>3.01659497674418</v>
      </c>
      <c r="AJ164" s="4" t="n">
        <f aca="false">VLOOKUP(D164,'paramètres CI'!$A$1:$C$6,3)</f>
        <v>0.09847</v>
      </c>
      <c r="AK164" s="4" t="n">
        <f aca="false">AJ164*AG164/AI164</f>
        <v>2.67422795056774</v>
      </c>
      <c r="AL164" s="4" t="n">
        <f aca="false">AK164+AH164/R164</f>
        <v>7.75946264686347</v>
      </c>
      <c r="AM164" s="4" t="n">
        <f aca="false">AL164+Z164</f>
        <v>1.5907358156393</v>
      </c>
      <c r="AN164" s="4" t="n">
        <f aca="false">AM164^-'paramètres CI'!$B$19</f>
        <v>0.0243902091751616</v>
      </c>
      <c r="AO164" s="4" t="n">
        <f aca="false">SUMIFS($AN$2:$AN$1250,$I$2:$I$1250,V164)</f>
        <v>0.137868687170426</v>
      </c>
      <c r="AP164" s="5" t="n">
        <f aca="false">AN164/AO164</f>
        <v>0.176908982566954</v>
      </c>
      <c r="AQ164" s="6" t="n">
        <f aca="false">AP164-O164</f>
        <v>0.0773622473458982</v>
      </c>
      <c r="AR164" s="20" t="n">
        <f aca="false">VLOOKUP(I164,entreesparc!$A$13:$H$110,8,0)*AP164</f>
        <v>31.7715365686534</v>
      </c>
      <c r="AS164" s="7" t="n">
        <f aca="false">M164*AJ164/AI164+AH164/R164</f>
        <v>8.36968388992093</v>
      </c>
      <c r="AT164" s="4" t="n">
        <f aca="false">AS164+Z164</f>
        <v>2.20095705869675</v>
      </c>
      <c r="AU164" s="4" t="n">
        <f aca="false">AT164^-'paramètres CI'!$B$19</f>
        <v>0.0018159648774823</v>
      </c>
      <c r="AV164" s="4" t="n">
        <f aca="false">SUMIFS($AU$2:$AU$1250,$I$2:$I$1250,V164)</f>
        <v>0.00968021621539457</v>
      </c>
      <c r="AW164" s="5" t="n">
        <f aca="false">AU164/AV164</f>
        <v>0.187595487236571</v>
      </c>
      <c r="AX164" s="7" t="n">
        <f aca="false">SUMIFS($AP$2:$AP$1250,$I$2:$I$1250,V164)</f>
        <v>1</v>
      </c>
    </row>
    <row r="165" customFormat="false" ht="15.8" hidden="false" customHeight="false" outlineLevel="0" collapsed="false">
      <c r="A165" s="0" t="s">
        <v>14</v>
      </c>
      <c r="B165" s="0" t="s">
        <v>62</v>
      </c>
      <c r="C165" s="0" t="s">
        <v>49</v>
      </c>
      <c r="D165" s="0" t="s">
        <v>43</v>
      </c>
      <c r="E165" s="0" t="str">
        <f aca="false">VLOOKUP(A165,Nomenclature!$D$1:$E$9,2,0)</f>
        <v>02</v>
      </c>
      <c r="F165" s="0" t="str">
        <f aca="false">VLOOKUP(B165,Nomenclature!$J$1:$K$97,2,0)</f>
        <v>25</v>
      </c>
      <c r="G165" s="0" t="str">
        <f aca="false">VLOOKUP(C165,Nomenclature!$M$1:$N$21,2,0)</f>
        <v>29</v>
      </c>
      <c r="H165" s="0" t="str">
        <f aca="false">VLOOKUP(D165,Nomenclature!$O$25:$P$31,2,0)</f>
        <v>02</v>
      </c>
      <c r="I165" s="1" t="str">
        <f aca="false">CONCATENATE(E165,F165)</f>
        <v>0225</v>
      </c>
      <c r="J165" s="0" t="str">
        <f aca="false">CONCATENATE(E165,F165,G165,H165)</f>
        <v>02252902</v>
      </c>
      <c r="K165" s="0" t="n">
        <v>82.2738084088234</v>
      </c>
      <c r="L165" s="0" t="n">
        <v>20</v>
      </c>
      <c r="M165" s="0" t="n">
        <v>100.617984552262</v>
      </c>
      <c r="N165" s="0" t="n">
        <v>3.4806865116279</v>
      </c>
      <c r="O165" s="0" t="n">
        <v>9.99400359784132E-005</v>
      </c>
      <c r="P165" s="4" t="n">
        <f aca="false">VLOOKUP(D165,'paramètres CI'!$A$1:$B$6,2,0)</f>
        <v>0.0935912806596305</v>
      </c>
      <c r="Q165" s="17" t="n">
        <f aca="false">M165*P165/N165</f>
        <v>2.70549100017423</v>
      </c>
      <c r="R165" s="9" t="n">
        <f aca="false">1/(1+0.04)*(1 - (1/(1+0.04))^L165)/(1-1/(1+0.04))</f>
        <v>13.5903263449677</v>
      </c>
      <c r="S165" s="17" t="n">
        <f aca="false">K165/R165</f>
        <v>6.0538508289235</v>
      </c>
      <c r="T165" s="17" t="n">
        <f aca="false">Q165+S165</f>
        <v>8.75934182909773</v>
      </c>
      <c r="U165" s="0" t="n">
        <f aca="false">T165 + Z165</f>
        <v>4.55302909435189</v>
      </c>
      <c r="V165" s="4" t="str">
        <f aca="false">VLOOKUP(I165,'CI ref gaz'!$I$1:$AM$97,1,0)</f>
        <v>0225</v>
      </c>
      <c r="W165" s="0" t="n">
        <f aca="false">VLOOKUP(I165,'CI ref gaz'!$I$1:$AM$97,14,0)</f>
        <v>-2</v>
      </c>
      <c r="X165" s="1" t="n">
        <f aca="false">VLOOKUP(I165,'CI ref gaz'!$I$1:$AM$97,13,0)</f>
        <v>1.63276333241239</v>
      </c>
      <c r="Y165" s="2" t="n">
        <f aca="false">VLOOKUP(I165,'CI ref gaz'!$I$1:$AM$97,7,0)</f>
        <v>0.365390284788338</v>
      </c>
      <c r="Z165" s="17" t="n">
        <f aca="false">X165*(O165/Y165)^(-1/8)-T165</f>
        <v>-4.20631273474584</v>
      </c>
      <c r="AA165" s="17" t="n">
        <f aca="false">Z165^2</f>
        <v>17.6930668224851</v>
      </c>
      <c r="AB165" s="18" t="n">
        <f aca="false">Z165/U165</f>
        <v>-0.923849298473373</v>
      </c>
      <c r="AC165" s="17" t="n">
        <f aca="false">U165^-('paramètres CI'!$B$19)</f>
        <v>5.41497674617374E-006</v>
      </c>
      <c r="AD165" s="4" t="n">
        <f aca="false">SUMIFS($AC$2:$AC$1250,$I$2:$I$1250,V165)</f>
        <v>0.0541822573222142</v>
      </c>
      <c r="AE165" s="4" t="n">
        <f aca="false">AC165/AD165</f>
        <v>9.99400359784134E-005</v>
      </c>
      <c r="AF165" s="17" t="n">
        <f aca="false">AE165-O165</f>
        <v>0</v>
      </c>
      <c r="AG165" s="4" t="n">
        <f aca="false">VLOOKUP(I165,BesoinU!$F$1:$L$99,3,0)</f>
        <v>81.9240642058651</v>
      </c>
      <c r="AH165" s="19" t="n">
        <f aca="false">VLOOKUP(J165,bibliRdtCHauff!$G$2:$K$1398,4,0)</f>
        <v>82.2738084088234</v>
      </c>
      <c r="AI165" s="19" t="n">
        <f aca="false">VLOOKUP(J165,bibliRdtCHauff!$G$2:$K$1398,3,0)</f>
        <v>3.4806865116279</v>
      </c>
      <c r="AJ165" s="4" t="n">
        <f aca="false">VLOOKUP(D165,'paramètres CI'!$A$1:$C$6,3)</f>
        <v>0.09847</v>
      </c>
      <c r="AK165" s="4" t="n">
        <f aca="false">AJ165*AG165/AI165</f>
        <v>2.31766422382538</v>
      </c>
      <c r="AL165" s="4" t="n">
        <f aca="false">AK165+AH165/R165</f>
        <v>8.37151505274886</v>
      </c>
      <c r="AM165" s="4" t="n">
        <f aca="false">AL165+Z165</f>
        <v>4.16520231800302</v>
      </c>
      <c r="AN165" s="4" t="n">
        <f aca="false">AM165^-'paramètres CI'!$B$19</f>
        <v>1.10385286382234E-005</v>
      </c>
      <c r="AO165" s="4" t="n">
        <f aca="false">SUMIFS($AN$2:$AN$1250,$I$2:$I$1250,V165)</f>
        <v>0.137868687170426</v>
      </c>
      <c r="AP165" s="5" t="n">
        <f aca="false">AN165/AO165</f>
        <v>8.00655236861591E-005</v>
      </c>
      <c r="AQ165" s="6" t="n">
        <f aca="false">AP165-O165</f>
        <v>-1.98745122922541E-005</v>
      </c>
      <c r="AR165" s="20" t="n">
        <f aca="false">VLOOKUP(I165,entreesparc!$A$13:$H$110,8,0)*AP165</f>
        <v>0.0143791721413606</v>
      </c>
      <c r="AS165" s="7" t="n">
        <f aca="false">M165*AJ165/AI165+AH165/R165</f>
        <v>8.90037346339866</v>
      </c>
      <c r="AT165" s="4" t="n">
        <f aca="false">AS165+Z165</f>
        <v>4.69406072865281</v>
      </c>
      <c r="AU165" s="4" t="n">
        <f aca="false">AT165^-'paramètres CI'!$B$19</f>
        <v>4.24238783415037E-006</v>
      </c>
      <c r="AV165" s="4" t="n">
        <f aca="false">SUMIFS($AU$2:$AU$1250,$I$2:$I$1250,V165)</f>
        <v>0.00968021621539457</v>
      </c>
      <c r="AW165" s="5" t="n">
        <f aca="false">AU165/AV165</f>
        <v>0.000438253417046991</v>
      </c>
      <c r="AX165" s="7" t="n">
        <f aca="false">SUMIFS($AP$2:$AP$1250,$I$2:$I$1250,V165)</f>
        <v>1</v>
      </c>
    </row>
    <row r="166" customFormat="false" ht="15.8" hidden="false" customHeight="false" outlineLevel="0" collapsed="false">
      <c r="A166" s="0" t="s">
        <v>14</v>
      </c>
      <c r="B166" s="0" t="s">
        <v>62</v>
      </c>
      <c r="C166" s="0" t="s">
        <v>55</v>
      </c>
      <c r="D166" s="0" t="s">
        <v>43</v>
      </c>
      <c r="E166" s="0" t="str">
        <f aca="false">VLOOKUP(A166,Nomenclature!$D$1:$E$9,2,0)</f>
        <v>02</v>
      </c>
      <c r="F166" s="0" t="str">
        <f aca="false">VLOOKUP(B166,Nomenclature!$J$1:$K$97,2,0)</f>
        <v>25</v>
      </c>
      <c r="G166" s="0" t="str">
        <f aca="false">VLOOKUP(C166,Nomenclature!$M$1:$N$21,2,0)</f>
        <v>10</v>
      </c>
      <c r="H166" s="0" t="str">
        <f aca="false">VLOOKUP(D166,Nomenclature!$O$25:$P$31,2,0)</f>
        <v>02</v>
      </c>
      <c r="I166" s="1" t="str">
        <f aca="false">CONCATENATE(E166,F166)</f>
        <v>0225</v>
      </c>
      <c r="J166" s="0" t="str">
        <f aca="false">CONCATENATE(E166,F166,G166,H166)</f>
        <v>02251002</v>
      </c>
      <c r="K166" s="0" t="n">
        <v>27.5589399878112</v>
      </c>
      <c r="L166" s="0" t="n">
        <v>17</v>
      </c>
      <c r="M166" s="0" t="n">
        <v>95.9776201049277</v>
      </c>
      <c r="N166" s="0" t="n">
        <v>2.73805395348837</v>
      </c>
      <c r="O166" s="0" t="n">
        <v>0.140001188416076</v>
      </c>
      <c r="P166" s="4" t="n">
        <f aca="false">VLOOKUP(D166,'paramètres CI'!$A$1:$B$6,2,0)</f>
        <v>0.0935912806596305</v>
      </c>
      <c r="Q166" s="17" t="n">
        <f aca="false">M166*P166/N166</f>
        <v>3.28067617836364</v>
      </c>
      <c r="R166" s="9" t="n">
        <f aca="false">1/(1+0.04)*(1 - (1/(1+0.04))^L166)/(1-1/(1+0.04))</f>
        <v>12.1656688537057</v>
      </c>
      <c r="S166" s="17" t="n">
        <f aca="false">K166/R166</f>
        <v>2.26530413734027</v>
      </c>
      <c r="T166" s="17" t="n">
        <f aca="false">Q166+S166</f>
        <v>5.54598031570391</v>
      </c>
      <c r="U166" s="0" t="n">
        <f aca="false">T166 + Z166</f>
        <v>1.84077792655151</v>
      </c>
      <c r="V166" s="4" t="str">
        <f aca="false">VLOOKUP(I166,'CI ref gaz'!$I$1:$AM$97,1,0)</f>
        <v>0225</v>
      </c>
      <c r="W166" s="0" t="n">
        <f aca="false">VLOOKUP(I166,'CI ref gaz'!$I$1:$AM$97,14,0)</f>
        <v>-2</v>
      </c>
      <c r="X166" s="1" t="n">
        <f aca="false">VLOOKUP(I166,'CI ref gaz'!$I$1:$AM$97,13,0)</f>
        <v>1.63276333241239</v>
      </c>
      <c r="Y166" s="2" t="n">
        <f aca="false">VLOOKUP(I166,'CI ref gaz'!$I$1:$AM$97,7,0)</f>
        <v>0.365390284788338</v>
      </c>
      <c r="Z166" s="17" t="n">
        <f aca="false">X166*(O166/Y166)^(-1/8)-T166</f>
        <v>-3.7052023891524</v>
      </c>
      <c r="AA166" s="17" t="n">
        <f aca="false">Z166^2</f>
        <v>13.7285247445807</v>
      </c>
      <c r="AB166" s="18" t="n">
        <f aca="false">Z166/U166</f>
        <v>-2.0128459471989</v>
      </c>
      <c r="AC166" s="17" t="n">
        <f aca="false">U166^-('paramètres CI'!$B$19)</f>
        <v>0.00758558041617563</v>
      </c>
      <c r="AD166" s="4" t="n">
        <f aca="false">SUMIFS($AC$2:$AC$1250,$I$2:$I$1250,V166)</f>
        <v>0.0541822573222142</v>
      </c>
      <c r="AE166" s="4" t="n">
        <f aca="false">AC166/AD166</f>
        <v>0.140001188416076</v>
      </c>
      <c r="AF166" s="17" t="n">
        <f aca="false">AE166-O166</f>
        <v>0</v>
      </c>
      <c r="AG166" s="4" t="n">
        <f aca="false">VLOOKUP(I166,BesoinU!$F$1:$L$99,3,0)</f>
        <v>81.9240642058651</v>
      </c>
      <c r="AH166" s="19" t="n">
        <f aca="false">VLOOKUP(J166,bibliRdtCHauff!$G$2:$K$1398,4,0)</f>
        <v>28.9368869872017</v>
      </c>
      <c r="AI166" s="19" t="n">
        <f aca="false">VLOOKUP(J166,bibliRdtCHauff!$G$2:$K$1398,3,0)</f>
        <v>2.87237358139535</v>
      </c>
      <c r="AJ166" s="4" t="n">
        <f aca="false">VLOOKUP(D166,'paramètres CI'!$A$1:$C$6,3)</f>
        <v>0.09847</v>
      </c>
      <c r="AK166" s="4" t="n">
        <f aca="false">AJ166*AG166/AI166</f>
        <v>2.80850048705458</v>
      </c>
      <c r="AL166" s="4" t="n">
        <f aca="false">AK166+AH166/R166</f>
        <v>5.18706983126186</v>
      </c>
      <c r="AM166" s="4" t="n">
        <f aca="false">AL166+Z166</f>
        <v>1.48186744210945</v>
      </c>
      <c r="AN166" s="4" t="n">
        <f aca="false">AM166^-'paramètres CI'!$B$19</f>
        <v>0.0430056136923285</v>
      </c>
      <c r="AO166" s="4" t="n">
        <f aca="false">SUMIFS($AN$2:$AN$1250,$I$2:$I$1250,V166)</f>
        <v>0.137868687170426</v>
      </c>
      <c r="AP166" s="5" t="n">
        <f aca="false">AN166/AO166</f>
        <v>0.311931698016152</v>
      </c>
      <c r="AQ166" s="6" t="n">
        <f aca="false">AP166-O166</f>
        <v>0.171930509600076</v>
      </c>
      <c r="AR166" s="20" t="n">
        <f aca="false">VLOOKUP(I166,entreesparc!$A$13:$H$110,8,0)*AP166</f>
        <v>56.0206113145868</v>
      </c>
      <c r="AS166" s="7" t="n">
        <f aca="false">M166*AJ166/AI166+AH166/R166</f>
        <v>5.66885035533576</v>
      </c>
      <c r="AT166" s="4" t="n">
        <f aca="false">AS166+Z166</f>
        <v>1.96364796618336</v>
      </c>
      <c r="AU166" s="4" t="n">
        <f aca="false">AT166^-'paramètres CI'!$B$19</f>
        <v>0.00452367028524301</v>
      </c>
      <c r="AV166" s="4" t="n">
        <f aca="false">SUMIFS($AU$2:$AU$1250,$I$2:$I$1250,V166)</f>
        <v>0.00968021621539457</v>
      </c>
      <c r="AW166" s="5" t="n">
        <f aca="false">AU166/AV166</f>
        <v>0.467310872462638</v>
      </c>
      <c r="AX166" s="7" t="n">
        <f aca="false">SUMIFS($AP$2:$AP$1250,$I$2:$I$1250,V166)</f>
        <v>1</v>
      </c>
    </row>
    <row r="167" customFormat="false" ht="15.8" hidden="false" customHeight="false" outlineLevel="0" collapsed="false">
      <c r="A167" s="0" t="s">
        <v>14</v>
      </c>
      <c r="B167" s="0" t="s">
        <v>62</v>
      </c>
      <c r="C167" s="0" t="s">
        <v>56</v>
      </c>
      <c r="D167" s="0" t="s">
        <v>43</v>
      </c>
      <c r="E167" s="0" t="str">
        <f aca="false">VLOOKUP(A167,Nomenclature!$D$1:$E$9,2,0)</f>
        <v>02</v>
      </c>
      <c r="F167" s="0" t="str">
        <f aca="false">VLOOKUP(B167,Nomenclature!$J$1:$K$97,2,0)</f>
        <v>25</v>
      </c>
      <c r="G167" s="0" t="str">
        <f aca="false">VLOOKUP(C167,Nomenclature!$M$1:$N$21,2,0)</f>
        <v>30</v>
      </c>
      <c r="H167" s="0" t="str">
        <f aca="false">VLOOKUP(D167,Nomenclature!$O$25:$P$31,2,0)</f>
        <v>02</v>
      </c>
      <c r="I167" s="1" t="str">
        <f aca="false">CONCATENATE(E167,F167)</f>
        <v>0225</v>
      </c>
      <c r="J167" s="0" t="str">
        <f aca="false">CONCATENATE(E167,F167,G167,H167)</f>
        <v>02253002</v>
      </c>
      <c r="K167" s="0" t="n">
        <v>34.448674984764</v>
      </c>
      <c r="L167" s="0" t="n">
        <v>17</v>
      </c>
      <c r="M167" s="0" t="n">
        <v>95.9776201049277</v>
      </c>
      <c r="N167" s="0" t="n">
        <v>3.40965209302325</v>
      </c>
      <c r="O167" s="0" t="n">
        <v>9.99400359784132E-005</v>
      </c>
      <c r="P167" s="4" t="n">
        <f aca="false">VLOOKUP(D167,'paramètres CI'!$A$1:$B$6,2,0)</f>
        <v>0.0935912806596305</v>
      </c>
      <c r="Q167" s="17" t="n">
        <f aca="false">M167*P167/N167</f>
        <v>2.63448238565565</v>
      </c>
      <c r="R167" s="9" t="n">
        <f aca="false">1/(1+0.04)*(1 - (1/(1+0.04))^L167)/(1-1/(1+0.04))</f>
        <v>12.1656688537057</v>
      </c>
      <c r="S167" s="17" t="n">
        <f aca="false">K167/R167</f>
        <v>2.83163017167533</v>
      </c>
      <c r="T167" s="17" t="n">
        <f aca="false">Q167+S167</f>
        <v>5.46611255733098</v>
      </c>
      <c r="U167" s="0" t="n">
        <f aca="false">T167 + Z167</f>
        <v>4.55302909435189</v>
      </c>
      <c r="V167" s="4" t="str">
        <f aca="false">VLOOKUP(I167,'CI ref gaz'!$I$1:$AM$97,1,0)</f>
        <v>0225</v>
      </c>
      <c r="W167" s="0" t="n">
        <f aca="false">VLOOKUP(I167,'CI ref gaz'!$I$1:$AM$97,14,0)</f>
        <v>-2</v>
      </c>
      <c r="X167" s="1" t="n">
        <f aca="false">VLOOKUP(I167,'CI ref gaz'!$I$1:$AM$97,13,0)</f>
        <v>1.63276333241239</v>
      </c>
      <c r="Y167" s="2" t="n">
        <f aca="false">VLOOKUP(I167,'CI ref gaz'!$I$1:$AM$97,7,0)</f>
        <v>0.365390284788338</v>
      </c>
      <c r="Z167" s="17" t="n">
        <f aca="false">X167*(O167/Y167)^(-1/8)-T167</f>
        <v>-0.913083462979097</v>
      </c>
      <c r="AA167" s="17" t="n">
        <f aca="false">Z167^2</f>
        <v>0.8337214103659</v>
      </c>
      <c r="AB167" s="18" t="n">
        <f aca="false">Z167/U167</f>
        <v>-0.200544174890469</v>
      </c>
      <c r="AC167" s="17" t="n">
        <f aca="false">U167^-('paramètres CI'!$B$19)</f>
        <v>5.41497674617374E-006</v>
      </c>
      <c r="AD167" s="4" t="n">
        <f aca="false">SUMIFS($AC$2:$AC$1250,$I$2:$I$1250,V167)</f>
        <v>0.0541822573222142</v>
      </c>
      <c r="AE167" s="4" t="n">
        <f aca="false">AC167/AD167</f>
        <v>9.99400359784134E-005</v>
      </c>
      <c r="AF167" s="17" t="n">
        <f aca="false">AE167-O167</f>
        <v>0</v>
      </c>
      <c r="AG167" s="4" t="n">
        <f aca="false">VLOOKUP(I167,BesoinU!$F$1:$L$99,3,0)</f>
        <v>81.9240642058651</v>
      </c>
      <c r="AH167" s="19" t="n">
        <f aca="false">VLOOKUP(J167,bibliRdtCHauff!$G$2:$K$1398,4,0)</f>
        <v>34.448674984764</v>
      </c>
      <c r="AI167" s="19" t="n">
        <f aca="false">VLOOKUP(J167,bibliRdtCHauff!$G$2:$K$1398,3,0)</f>
        <v>3.40965209302325</v>
      </c>
      <c r="AJ167" s="4" t="n">
        <f aca="false">VLOOKUP(D167,'paramètres CI'!$A$1:$C$6,3)</f>
        <v>0.09847</v>
      </c>
      <c r="AK167" s="4" t="n">
        <f aca="false">AJ167*AG167/AI167</f>
        <v>2.36594889515507</v>
      </c>
      <c r="AL167" s="4" t="n">
        <f aca="false">AK167+AH167/R167</f>
        <v>5.19757906683041</v>
      </c>
      <c r="AM167" s="4" t="n">
        <f aca="false">AL167+Z167</f>
        <v>4.28449560385131</v>
      </c>
      <c r="AN167" s="4" t="n">
        <f aca="false">AM167^-'paramètres CI'!$B$19</f>
        <v>8.80648069821563E-006</v>
      </c>
      <c r="AO167" s="4" t="n">
        <f aca="false">SUMIFS($AN$2:$AN$1250,$I$2:$I$1250,V167)</f>
        <v>0.137868687170426</v>
      </c>
      <c r="AP167" s="5" t="n">
        <f aca="false">AN167/AO167</f>
        <v>6.38758581006109E-005</v>
      </c>
      <c r="AQ167" s="6" t="n">
        <f aca="false">AP167-O167</f>
        <v>-3.60641778778022E-005</v>
      </c>
      <c r="AR167" s="20" t="n">
        <f aca="false">VLOOKUP(I167,entreesparc!$A$13:$H$110,8,0)*AP167</f>
        <v>0.0114716286988402</v>
      </c>
      <c r="AS167" s="7" t="n">
        <f aca="false">M167*AJ167/AI167+AH167/R167</f>
        <v>5.60344265983813</v>
      </c>
      <c r="AT167" s="4" t="n">
        <f aca="false">AS167+Z167</f>
        <v>4.69035919685903</v>
      </c>
      <c r="AU167" s="4" t="n">
        <f aca="false">AT167^-'paramètres CI'!$B$19</f>
        <v>4.26924595037812E-006</v>
      </c>
      <c r="AV167" s="4" t="n">
        <f aca="false">SUMIFS($AU$2:$AU$1250,$I$2:$I$1250,V167)</f>
        <v>0.00968021621539457</v>
      </c>
      <c r="AW167" s="5" t="n">
        <f aca="false">AU167/AV167</f>
        <v>0.00044102795385796</v>
      </c>
      <c r="AX167" s="7" t="n">
        <f aca="false">SUMIFS($AP$2:$AP$1250,$I$2:$I$1250,V167)</f>
        <v>1</v>
      </c>
    </row>
    <row r="168" customFormat="false" ht="15.8" hidden="false" customHeight="false" outlineLevel="0" collapsed="false">
      <c r="A168" s="0" t="s">
        <v>14</v>
      </c>
      <c r="B168" s="0" t="s">
        <v>63</v>
      </c>
      <c r="C168" s="0" t="s">
        <v>32</v>
      </c>
      <c r="D168" s="0" t="s">
        <v>33</v>
      </c>
      <c r="E168" s="0" t="str">
        <f aca="false">VLOOKUP(A168,Nomenclature!$D$1:$E$9,2,0)</f>
        <v>02</v>
      </c>
      <c r="F168" s="0" t="str">
        <f aca="false">VLOOKUP(B168,Nomenclature!$J$1:$K$97,2,0)</f>
        <v>29</v>
      </c>
      <c r="G168" s="0" t="str">
        <f aca="false">VLOOKUP(C168,Nomenclature!$M$1:$N$21,2,0)</f>
        <v>01</v>
      </c>
      <c r="H168" s="0" t="str">
        <f aca="false">VLOOKUP(D168,Nomenclature!$O$25:$P$31,2,0)</f>
        <v>01</v>
      </c>
      <c r="I168" s="1" t="str">
        <f aca="false">CONCATENATE(E168,F168)</f>
        <v>0229</v>
      </c>
      <c r="J168" s="0" t="str">
        <f aca="false">CONCATENATE(E168,F168,G168,H168)</f>
        <v>02290101</v>
      </c>
      <c r="K168" s="0" t="n">
        <v>48.756423273278</v>
      </c>
      <c r="L168" s="0" t="n">
        <v>25</v>
      </c>
      <c r="M168" s="0" t="n">
        <v>141.705604403019</v>
      </c>
      <c r="N168" s="0" t="n">
        <v>0.719009165537241</v>
      </c>
      <c r="O168" s="0" t="n">
        <v>0.0131972098070873</v>
      </c>
      <c r="P168" s="4" t="n">
        <f aca="false">VLOOKUP(D168,'paramètres CI'!$A$1:$B$6,2,0)</f>
        <v>0.033584731604575</v>
      </c>
      <c r="Q168" s="17" t="n">
        <f aca="false">M168*P168/N168</f>
        <v>6.61903202191234</v>
      </c>
      <c r="R168" s="9" t="n">
        <f aca="false">1/(1+0.04)*(1 - (1/(1+0.04))^L168)/(1-1/(1+0.04))</f>
        <v>15.6220799436509</v>
      </c>
      <c r="S168" s="17" t="n">
        <f aca="false">K168/R168</f>
        <v>3.1209943521697</v>
      </c>
      <c r="T168" s="17" t="n">
        <f aca="false">Q168+S168</f>
        <v>9.74002637408204</v>
      </c>
      <c r="U168" s="0" t="n">
        <f aca="false">T168 + Z168</f>
        <v>9.39515528415123</v>
      </c>
      <c r="V168" s="4" t="str">
        <f aca="false">VLOOKUP(I168,'CI ref gaz'!$I$1:$AM$97,1,0)</f>
        <v>0229</v>
      </c>
      <c r="W168" s="0" t="n">
        <f aca="false">VLOOKUP(I168,'CI ref gaz'!$I$1:$AM$97,14,0)</f>
        <v>-2</v>
      </c>
      <c r="X168" s="1" t="n">
        <f aca="false">VLOOKUP(I168,'CI ref gaz'!$I$1:$AM$97,13,0)</f>
        <v>6.08261048580491</v>
      </c>
      <c r="Y168" s="2" t="n">
        <f aca="false">VLOOKUP(I168,'CI ref gaz'!$I$1:$AM$97,7,0)</f>
        <v>0.427556754014814</v>
      </c>
      <c r="Z168" s="17" t="n">
        <f aca="false">X168*(O168/Y168)^(-1/8)-T168</f>
        <v>-0.344871089930814</v>
      </c>
      <c r="AA168" s="17" t="n">
        <f aca="false">Z168^2</f>
        <v>0.118936068670068</v>
      </c>
      <c r="AB168" s="18" t="n">
        <f aca="false">Z168/U168</f>
        <v>-0.0367073326092417</v>
      </c>
      <c r="AC168" s="17" t="n">
        <f aca="false">U168^-('paramètres CI'!$B$19)</f>
        <v>1.64728331473581E-008</v>
      </c>
      <c r="AD168" s="4" t="n">
        <f aca="false">SUMIFS($AC$2:$AC$1250,$I$2:$I$1250,V168)</f>
        <v>1.24820574865088E-006</v>
      </c>
      <c r="AE168" s="4" t="n">
        <f aca="false">AC168/AD168</f>
        <v>0.0131972098070873</v>
      </c>
      <c r="AF168" s="17" t="n">
        <f aca="false">AE168-O168</f>
        <v>0</v>
      </c>
      <c r="AG168" s="4" t="n">
        <f aca="false">VLOOKUP(I168,BesoinU!$F$1:$L$99,3,0)</f>
        <v>107.046211115801</v>
      </c>
      <c r="AH168" s="19" t="n">
        <f aca="false">VLOOKUP(J168,bibliRdtCHauff!$G$2:$K$1398,4,0)</f>
        <v>51.1942444369419</v>
      </c>
      <c r="AI168" s="19" t="n">
        <f aca="false">VLOOKUP(J168,bibliRdtCHauff!$G$2:$K$1398,3,0)</f>
        <v>0.74776953215873</v>
      </c>
      <c r="AJ168" s="4" t="n">
        <f aca="false">VLOOKUP(D168,'paramètres CI'!$A$1:$C$6,3)</f>
        <v>0.0509473684210526</v>
      </c>
      <c r="AK168" s="4" t="n">
        <f aca="false">AJ168*AG168/AI168</f>
        <v>7.29332036309393</v>
      </c>
      <c r="AL168" s="4" t="n">
        <f aca="false">AK168+AH168/R168</f>
        <v>10.5703644328721</v>
      </c>
      <c r="AM168" s="4" t="n">
        <f aca="false">AL168+Z168</f>
        <v>10.2254933429413</v>
      </c>
      <c r="AN168" s="4" t="n">
        <f aca="false">AM168^-'paramètres CI'!$B$19</f>
        <v>8.3661536699365E-009</v>
      </c>
      <c r="AO168" s="4" t="n">
        <f aca="false">SUMIFS($AN$2:$AN$1250,$I$2:$I$1250,V168)</f>
        <v>0.000208926649083875</v>
      </c>
      <c r="AP168" s="5" t="n">
        <f aca="false">AN168/AO168</f>
        <v>4.00434971154774E-005</v>
      </c>
      <c r="AQ168" s="6" t="n">
        <f aca="false">AP168-O168</f>
        <v>-0.0131571663099718</v>
      </c>
      <c r="AR168" s="20" t="n">
        <f aca="false">VLOOKUP(I168,entreesparc!$A$13:$H$110,8,0)*AP168</f>
        <v>1.11435338598356</v>
      </c>
      <c r="AS168" s="7" t="n">
        <f aca="false">M168*AJ168/AI168+AH168/R168</f>
        <v>12.9317937277464</v>
      </c>
      <c r="AT168" s="4" t="n">
        <f aca="false">AS168+Z168</f>
        <v>12.5869226378156</v>
      </c>
      <c r="AU168" s="4" t="n">
        <f aca="false">AT168^-'paramètres CI'!$B$19</f>
        <v>1.58724327821987E-009</v>
      </c>
      <c r="AV168" s="4" t="n">
        <f aca="false">SUMIFS($AU$2:$AU$1250,$I$2:$I$1250,V168)</f>
        <v>3.76515748195933E-007</v>
      </c>
      <c r="AW168" s="5" t="n">
        <f aca="false">AU168/AV168</f>
        <v>0.00421560926953285</v>
      </c>
      <c r="AX168" s="7" t="n">
        <f aca="false">SUMIFS($AP$2:$AP$1250,$I$2:$I$1250,V168)</f>
        <v>1</v>
      </c>
    </row>
    <row r="169" customFormat="false" ht="15.8" hidden="false" customHeight="false" outlineLevel="0" collapsed="false">
      <c r="A169" s="0" t="s">
        <v>14</v>
      </c>
      <c r="B169" s="0" t="s">
        <v>63</v>
      </c>
      <c r="C169" s="0" t="s">
        <v>32</v>
      </c>
      <c r="D169" s="0" t="s">
        <v>34</v>
      </c>
      <c r="E169" s="0" t="str">
        <f aca="false">VLOOKUP(A169,Nomenclature!$D$1:$E$9,2,0)</f>
        <v>02</v>
      </c>
      <c r="F169" s="0" t="str">
        <f aca="false">VLOOKUP(B169,Nomenclature!$J$1:$K$97,2,0)</f>
        <v>29</v>
      </c>
      <c r="G169" s="0" t="str">
        <f aca="false">VLOOKUP(C169,Nomenclature!$M$1:$N$21,2,0)</f>
        <v>01</v>
      </c>
      <c r="H169" s="0" t="str">
        <f aca="false">VLOOKUP(D169,Nomenclature!$O$25:$P$31,2,0)</f>
        <v>06</v>
      </c>
      <c r="I169" s="1" t="str">
        <f aca="false">CONCATENATE(E169,F169)</f>
        <v>0229</v>
      </c>
      <c r="J169" s="0" t="str">
        <f aca="false">CONCATENATE(E169,F169,G169,H169)</f>
        <v>02290106</v>
      </c>
      <c r="K169" s="0" t="n">
        <v>49.1067579974766</v>
      </c>
      <c r="L169" s="0" t="n">
        <v>25</v>
      </c>
      <c r="M169" s="0" t="n">
        <v>132.704264912761</v>
      </c>
      <c r="N169" s="0" t="n">
        <v>0.676860227330094</v>
      </c>
      <c r="O169" s="0" t="n">
        <v>0.0539383699468397</v>
      </c>
      <c r="P169" s="4" t="n">
        <f aca="false">VLOOKUP(D169,'paramètres CI'!$A$1:$B$6,2,0)</f>
        <v>0.0424847883250769</v>
      </c>
      <c r="Q169" s="17" t="n">
        <f aca="false">M169*P169/N169</f>
        <v>8.32950789100519</v>
      </c>
      <c r="R169" s="9" t="n">
        <f aca="false">1/(1+0.04)*(1 - (1/(1+0.04))^L169)/(1-1/(1+0.04))</f>
        <v>15.6220799436509</v>
      </c>
      <c r="S169" s="17" t="n">
        <f aca="false">K169/R169</f>
        <v>3.14341996549791</v>
      </c>
      <c r="T169" s="17" t="n">
        <f aca="false">Q169+S169</f>
        <v>11.4729278565031</v>
      </c>
      <c r="U169" s="0" t="n">
        <f aca="false">T169 + Z169</f>
        <v>7.87910703917802</v>
      </c>
      <c r="V169" s="4" t="str">
        <f aca="false">VLOOKUP(I169,'CI ref gaz'!$I$1:$AM$97,1,0)</f>
        <v>0229</v>
      </c>
      <c r="W169" s="0" t="n">
        <f aca="false">VLOOKUP(I169,'CI ref gaz'!$I$1:$AM$97,14,0)</f>
        <v>-2</v>
      </c>
      <c r="X169" s="1" t="n">
        <f aca="false">VLOOKUP(I169,'CI ref gaz'!$I$1:$AM$97,13,0)</f>
        <v>6.08261048580491</v>
      </c>
      <c r="Y169" s="2" t="n">
        <f aca="false">VLOOKUP(I169,'CI ref gaz'!$I$1:$AM$97,7,0)</f>
        <v>0.427556754014814</v>
      </c>
      <c r="Z169" s="17" t="n">
        <f aca="false">X169*(O169/Y169)^(-1/8)-T169</f>
        <v>-3.59382081732508</v>
      </c>
      <c r="AA169" s="17" t="n">
        <f aca="false">Z169^2</f>
        <v>12.9155480670391</v>
      </c>
      <c r="AB169" s="18" t="n">
        <f aca="false">Z169/U169</f>
        <v>-0.45612031914977</v>
      </c>
      <c r="AC169" s="17" t="n">
        <f aca="false">U169^-('paramètres CI'!$B$19)</f>
        <v>6.73261834405029E-008</v>
      </c>
      <c r="AD169" s="4" t="n">
        <f aca="false">SUMIFS($AC$2:$AC$1250,$I$2:$I$1250,V169)</f>
        <v>1.24820574865088E-006</v>
      </c>
      <c r="AE169" s="4" t="n">
        <f aca="false">AC169/AD169</f>
        <v>0.0539383699468397</v>
      </c>
      <c r="AF169" s="17" t="n">
        <f aca="false">AE169-O169</f>
        <v>0</v>
      </c>
      <c r="AG169" s="4" t="n">
        <f aca="false">VLOOKUP(I169,BesoinU!$F$1:$L$99,3,0)</f>
        <v>107.046211115801</v>
      </c>
      <c r="AH169" s="19" t="n">
        <f aca="false">VLOOKUP(J169,bibliRdtCHauff!$G$2:$K$1398,4,0)</f>
        <v>51.5620958973504</v>
      </c>
      <c r="AI169" s="19" t="n">
        <f aca="false">VLOOKUP(J169,bibliRdtCHauff!$G$2:$K$1398,3,0)</f>
        <v>0.703934636423298</v>
      </c>
      <c r="AJ169" s="4" t="n">
        <f aca="false">VLOOKUP(D169,'paramètres CI'!$A$1:$C$6,3)</f>
        <v>0.0591</v>
      </c>
      <c r="AK169" s="4" t="n">
        <f aca="false">AJ169*AG169/AI169</f>
        <v>8.98724220914676</v>
      </c>
      <c r="AL169" s="4" t="n">
        <f aca="false">AK169+AH169/R169</f>
        <v>12.2878331729196</v>
      </c>
      <c r="AM169" s="4" t="n">
        <f aca="false">AL169+Z169</f>
        <v>8.69401235559447</v>
      </c>
      <c r="AN169" s="4" t="n">
        <f aca="false">AM169^-'paramètres CI'!$B$19</f>
        <v>3.06364172365857E-008</v>
      </c>
      <c r="AO169" s="4" t="n">
        <f aca="false">SUMIFS($AN$2:$AN$1250,$I$2:$I$1250,V169)</f>
        <v>0.000208926649083875</v>
      </c>
      <c r="AP169" s="5" t="n">
        <f aca="false">AN169/AO169</f>
        <v>0.00014663719238749</v>
      </c>
      <c r="AQ169" s="6" t="n">
        <f aca="false">AP169-O169</f>
        <v>-0.0537917327544522</v>
      </c>
      <c r="AR169" s="20" t="n">
        <f aca="false">VLOOKUP(I169,entreesparc!$A$13:$H$110,8,0)*AP169</f>
        <v>4.08070382506535</v>
      </c>
      <c r="AS169" s="7" t="n">
        <f aca="false">M169*AJ169/AI169+AH169/R169</f>
        <v>14.4419976378266</v>
      </c>
      <c r="AT169" s="4" t="n">
        <f aca="false">AS169+Z169</f>
        <v>10.8481768205015</v>
      </c>
      <c r="AU169" s="4" t="n">
        <f aca="false">AT169^-'paramètres CI'!$B$19</f>
        <v>5.21369902695794E-009</v>
      </c>
      <c r="AV169" s="4" t="n">
        <f aca="false">SUMIFS($AU$2:$AU$1250,$I$2:$I$1250,V169)</f>
        <v>3.76515748195933E-007</v>
      </c>
      <c r="AW169" s="5" t="n">
        <f aca="false">AU169/AV169</f>
        <v>0.0138472269803833</v>
      </c>
      <c r="AX169" s="7" t="n">
        <f aca="false">SUMIFS($AP$2:$AP$1250,$I$2:$I$1250,V169)</f>
        <v>1</v>
      </c>
    </row>
    <row r="170" customFormat="false" ht="15.8" hidden="false" customHeight="false" outlineLevel="0" collapsed="false">
      <c r="A170" s="0" t="s">
        <v>14</v>
      </c>
      <c r="B170" s="0" t="s">
        <v>63</v>
      </c>
      <c r="C170" s="0" t="s">
        <v>35</v>
      </c>
      <c r="D170" s="0" t="s">
        <v>33</v>
      </c>
      <c r="E170" s="0" t="str">
        <f aca="false">VLOOKUP(A170,Nomenclature!$D$1:$E$9,2,0)</f>
        <v>02</v>
      </c>
      <c r="F170" s="0" t="str">
        <f aca="false">VLOOKUP(B170,Nomenclature!$J$1:$K$97,2,0)</f>
        <v>29</v>
      </c>
      <c r="G170" s="0" t="str">
        <f aca="false">VLOOKUP(C170,Nomenclature!$M$1:$N$21,2,0)</f>
        <v>21</v>
      </c>
      <c r="H170" s="0" t="str">
        <f aca="false">VLOOKUP(D170,Nomenclature!$O$25:$P$31,2,0)</f>
        <v>01</v>
      </c>
      <c r="I170" s="1" t="str">
        <f aca="false">CONCATENATE(E170,F170)</f>
        <v>0229</v>
      </c>
      <c r="J170" s="0" t="str">
        <f aca="false">CONCATENATE(E170,F170,G170,H170)</f>
        <v>02292101</v>
      </c>
      <c r="K170" s="0" t="n">
        <v>60.9455290915975</v>
      </c>
      <c r="L170" s="0" t="n">
        <v>25</v>
      </c>
      <c r="M170" s="0" t="n">
        <v>141.705604403019</v>
      </c>
      <c r="N170" s="0" t="n">
        <v>0.862810998644689</v>
      </c>
      <c r="O170" s="0" t="n">
        <v>9.99300489657241E-005</v>
      </c>
      <c r="P170" s="4" t="n">
        <f aca="false">VLOOKUP(D170,'paramètres CI'!$A$1:$B$6,2,0)</f>
        <v>0.033584731604575</v>
      </c>
      <c r="Q170" s="17" t="n">
        <f aca="false">M170*P170/N170</f>
        <v>5.51586001826029</v>
      </c>
      <c r="R170" s="9" t="n">
        <f aca="false">1/(1+0.04)*(1 - (1/(1+0.04))^L170)/(1-1/(1+0.04))</f>
        <v>15.6220799436509</v>
      </c>
      <c r="S170" s="17" t="n">
        <f aca="false">K170/R170</f>
        <v>3.90124294021213</v>
      </c>
      <c r="T170" s="17" t="n">
        <f aca="false">Q170+S170</f>
        <v>9.41710295847242</v>
      </c>
      <c r="U170" s="0" t="n">
        <f aca="false">T170 + Z170</f>
        <v>17.2982518237824</v>
      </c>
      <c r="V170" s="4" t="str">
        <f aca="false">VLOOKUP(I170,'CI ref gaz'!$I$1:$AM$97,1,0)</f>
        <v>0229</v>
      </c>
      <c r="W170" s="0" t="n">
        <f aca="false">VLOOKUP(I170,'CI ref gaz'!$I$1:$AM$97,14,0)</f>
        <v>-2</v>
      </c>
      <c r="X170" s="1" t="n">
        <f aca="false">VLOOKUP(I170,'CI ref gaz'!$I$1:$AM$97,13,0)</f>
        <v>6.08261048580491</v>
      </c>
      <c r="Y170" s="2" t="n">
        <f aca="false">VLOOKUP(I170,'CI ref gaz'!$I$1:$AM$97,7,0)</f>
        <v>0.427556754014814</v>
      </c>
      <c r="Z170" s="17" t="n">
        <f aca="false">X170*(O170/Y170)^(-1/8)-T170</f>
        <v>7.88114886530994</v>
      </c>
      <c r="AA170" s="17" t="n">
        <f aca="false">Z170^2</f>
        <v>62.1125074371762</v>
      </c>
      <c r="AB170" s="18" t="n">
        <f aca="false">Z170/U170</f>
        <v>0.455603776936269</v>
      </c>
      <c r="AC170" s="17" t="n">
        <f aca="false">U170^-('paramètres CI'!$B$19)</f>
        <v>1.2473326158198E-010</v>
      </c>
      <c r="AD170" s="4" t="n">
        <f aca="false">SUMIFS($AC$2:$AC$1250,$I$2:$I$1250,V170)</f>
        <v>1.24820574865088E-006</v>
      </c>
      <c r="AE170" s="4" t="n">
        <f aca="false">AC170/AD170</f>
        <v>9.99300489657241E-005</v>
      </c>
      <c r="AF170" s="17" t="n">
        <f aca="false">AE170-O170</f>
        <v>0</v>
      </c>
      <c r="AG170" s="4" t="n">
        <f aca="false">VLOOKUP(I170,BesoinU!$F$1:$L$99,3,0)</f>
        <v>107.046211115801</v>
      </c>
      <c r="AH170" s="19" t="n">
        <f aca="false">VLOOKUP(J170,bibliRdtCHauff!$G$2:$K$1398,4,0)</f>
        <v>60.9455290915975</v>
      </c>
      <c r="AI170" s="19" t="n">
        <f aca="false">VLOOKUP(J170,bibliRdtCHauff!$G$2:$K$1398,3,0)</f>
        <v>0.862810998644689</v>
      </c>
      <c r="AJ170" s="4" t="n">
        <f aca="false">VLOOKUP(D170,'paramètres CI'!$A$1:$C$6,3)</f>
        <v>0.0509473684210526</v>
      </c>
      <c r="AK170" s="4" t="n">
        <f aca="false">AJ170*AG170/AI170</f>
        <v>6.32087764801474</v>
      </c>
      <c r="AL170" s="4" t="n">
        <f aca="false">AK170+AH170/R170</f>
        <v>10.2221205882269</v>
      </c>
      <c r="AM170" s="4" t="n">
        <f aca="false">AL170+Z170</f>
        <v>18.1032694535368</v>
      </c>
      <c r="AN170" s="4" t="n">
        <f aca="false">AM170^-'paramètres CI'!$B$19</f>
        <v>8.66849843513527E-011</v>
      </c>
      <c r="AO170" s="4" t="n">
        <f aca="false">SUMIFS($AN$2:$AN$1250,$I$2:$I$1250,V170)</f>
        <v>0.000208926649083875</v>
      </c>
      <c r="AP170" s="5" t="n">
        <f aca="false">AN170/AO170</f>
        <v>4.14906306741906E-007</v>
      </c>
      <c r="AQ170" s="6" t="n">
        <f aca="false">AP170-O170</f>
        <v>-9.95151426589822E-005</v>
      </c>
      <c r="AR170" s="20" t="n">
        <f aca="false">VLOOKUP(I170,entreesparc!$A$13:$H$110,8,0)*AP170</f>
        <v>0.0115462504798331</v>
      </c>
      <c r="AS170" s="7" t="n">
        <f aca="false">M170*AJ170/AI170+AH170/R170</f>
        <v>12.2686926437846</v>
      </c>
      <c r="AT170" s="4" t="n">
        <f aca="false">AS170+Z170</f>
        <v>20.1498415090945</v>
      </c>
      <c r="AU170" s="4" t="n">
        <f aca="false">AT170^-'paramètres CI'!$B$19</f>
        <v>3.67982295316101E-011</v>
      </c>
      <c r="AV170" s="4" t="n">
        <f aca="false">SUMIFS($AU$2:$AU$1250,$I$2:$I$1250,V170)</f>
        <v>3.76515748195933E-007</v>
      </c>
      <c r="AW170" s="5" t="n">
        <f aca="false">AU170/AV170</f>
        <v>9.77335734505874E-005</v>
      </c>
      <c r="AX170" s="7" t="n">
        <f aca="false">SUMIFS($AP$2:$AP$1250,$I$2:$I$1250,V170)</f>
        <v>1</v>
      </c>
    </row>
    <row r="171" customFormat="false" ht="15.8" hidden="false" customHeight="false" outlineLevel="0" collapsed="false">
      <c r="A171" s="0" t="s">
        <v>14</v>
      </c>
      <c r="B171" s="0" t="s">
        <v>63</v>
      </c>
      <c r="C171" s="0" t="s">
        <v>35</v>
      </c>
      <c r="D171" s="0" t="s">
        <v>34</v>
      </c>
      <c r="E171" s="0" t="str">
        <f aca="false">VLOOKUP(A171,Nomenclature!$D$1:$E$9,2,0)</f>
        <v>02</v>
      </c>
      <c r="F171" s="0" t="str">
        <f aca="false">VLOOKUP(B171,Nomenclature!$J$1:$K$97,2,0)</f>
        <v>29</v>
      </c>
      <c r="G171" s="0" t="str">
        <f aca="false">VLOOKUP(C171,Nomenclature!$M$1:$N$21,2,0)</f>
        <v>21</v>
      </c>
      <c r="H171" s="0" t="str">
        <f aca="false">VLOOKUP(D171,Nomenclature!$O$25:$P$31,2,0)</f>
        <v>06</v>
      </c>
      <c r="I171" s="1" t="str">
        <f aca="false">CONCATENATE(E171,F171)</f>
        <v>0229</v>
      </c>
      <c r="J171" s="0" t="str">
        <f aca="false">CONCATENATE(E171,F171,G171,H171)</f>
        <v>02292106</v>
      </c>
      <c r="K171" s="0" t="n">
        <v>61.3834474968458</v>
      </c>
      <c r="L171" s="0" t="n">
        <v>25</v>
      </c>
      <c r="M171" s="0" t="n">
        <v>132.704264912761</v>
      </c>
      <c r="N171" s="0" t="n">
        <v>0.812232272796113</v>
      </c>
      <c r="O171" s="0" t="n">
        <v>9.99300489657241E-005</v>
      </c>
      <c r="P171" s="4" t="n">
        <f aca="false">VLOOKUP(D171,'paramètres CI'!$A$1:$B$6,2,0)</f>
        <v>0.0424847883250769</v>
      </c>
      <c r="Q171" s="17" t="n">
        <f aca="false">M171*P171/N171</f>
        <v>6.94125657583766</v>
      </c>
      <c r="R171" s="9" t="n">
        <f aca="false">1/(1+0.04)*(1 - (1/(1+0.04))^L171)/(1-1/(1+0.04))</f>
        <v>15.6220799436509</v>
      </c>
      <c r="S171" s="17" t="n">
        <f aca="false">K171/R171</f>
        <v>3.92927495687239</v>
      </c>
      <c r="T171" s="17" t="n">
        <f aca="false">Q171+S171</f>
        <v>10.87053153271</v>
      </c>
      <c r="U171" s="0" t="n">
        <f aca="false">T171 + Z171</f>
        <v>17.2982518237824</v>
      </c>
      <c r="V171" s="4" t="str">
        <f aca="false">VLOOKUP(I171,'CI ref gaz'!$I$1:$AM$97,1,0)</f>
        <v>0229</v>
      </c>
      <c r="W171" s="0" t="n">
        <f aca="false">VLOOKUP(I171,'CI ref gaz'!$I$1:$AM$97,14,0)</f>
        <v>-2</v>
      </c>
      <c r="X171" s="1" t="n">
        <f aca="false">VLOOKUP(I171,'CI ref gaz'!$I$1:$AM$97,13,0)</f>
        <v>6.08261048580491</v>
      </c>
      <c r="Y171" s="2" t="n">
        <f aca="false">VLOOKUP(I171,'CI ref gaz'!$I$1:$AM$97,7,0)</f>
        <v>0.427556754014814</v>
      </c>
      <c r="Z171" s="17" t="n">
        <f aca="false">X171*(O171/Y171)^(-1/8)-T171</f>
        <v>6.42772029107231</v>
      </c>
      <c r="AA171" s="17" t="n">
        <f aca="false">Z171^2</f>
        <v>41.3155881402628</v>
      </c>
      <c r="AB171" s="18" t="n">
        <f aca="false">Z171/U171</f>
        <v>0.371582074105038</v>
      </c>
      <c r="AC171" s="17" t="n">
        <f aca="false">U171^-('paramètres CI'!$B$19)</f>
        <v>1.2473326158198E-010</v>
      </c>
      <c r="AD171" s="4" t="n">
        <f aca="false">SUMIFS($AC$2:$AC$1250,$I$2:$I$1250,V171)</f>
        <v>1.24820574865088E-006</v>
      </c>
      <c r="AE171" s="4" t="n">
        <f aca="false">AC171/AD171</f>
        <v>9.99300489657241E-005</v>
      </c>
      <c r="AF171" s="17" t="n">
        <f aca="false">AE171-O171</f>
        <v>0</v>
      </c>
      <c r="AG171" s="4" t="n">
        <f aca="false">VLOOKUP(I171,BesoinU!$F$1:$L$99,3,0)</f>
        <v>107.046211115801</v>
      </c>
      <c r="AH171" s="19" t="n">
        <f aca="false">VLOOKUP(J171,bibliRdtCHauff!$G$2:$K$1398,4,0)</f>
        <v>61.3834474968458</v>
      </c>
      <c r="AI171" s="19" t="n">
        <f aca="false">VLOOKUP(J171,bibliRdtCHauff!$G$2:$K$1398,3,0)</f>
        <v>0.812232272796113</v>
      </c>
      <c r="AJ171" s="4" t="n">
        <f aca="false">VLOOKUP(D171,'paramètres CI'!$A$1:$C$6,3)</f>
        <v>0.0591</v>
      </c>
      <c r="AK171" s="4" t="n">
        <f aca="false">AJ171*AG171/AI171</f>
        <v>7.78894324792719</v>
      </c>
      <c r="AL171" s="4" t="n">
        <f aca="false">AK171+AH171/R171</f>
        <v>11.7182182047996</v>
      </c>
      <c r="AM171" s="4" t="n">
        <f aca="false">AL171+Z171</f>
        <v>18.1459384958719</v>
      </c>
      <c r="AN171" s="4" t="n">
        <f aca="false">AM171^-'paramètres CI'!$B$19</f>
        <v>8.50676672629111E-011</v>
      </c>
      <c r="AO171" s="4" t="n">
        <f aca="false">SUMIFS($AN$2:$AN$1250,$I$2:$I$1250,V171)</f>
        <v>0.000208926649083875</v>
      </c>
      <c r="AP171" s="5" t="n">
        <f aca="false">AN171/AO171</f>
        <v>4.07165230648773E-007</v>
      </c>
      <c r="AQ171" s="6" t="n">
        <f aca="false">AP171-O171</f>
        <v>-9.95228837350753E-005</v>
      </c>
      <c r="AR171" s="20" t="n">
        <f aca="false">VLOOKUP(I171,entreesparc!$A$13:$H$110,8,0)*AP171</f>
        <v>0.011330827378033</v>
      </c>
      <c r="AS171" s="7" t="n">
        <f aca="false">M171*AJ171/AI171+AH171/R171</f>
        <v>13.5851607410524</v>
      </c>
      <c r="AT171" s="4" t="n">
        <f aca="false">AS171+Z171</f>
        <v>20.0128810321247</v>
      </c>
      <c r="AU171" s="4" t="n">
        <f aca="false">AT171^-'paramètres CI'!$B$19</f>
        <v>3.88618159389569E-011</v>
      </c>
      <c r="AV171" s="4" t="n">
        <f aca="false">SUMIFS($AU$2:$AU$1250,$I$2:$I$1250,V171)</f>
        <v>3.76515748195933E-007</v>
      </c>
      <c r="AW171" s="5" t="n">
        <f aca="false">AU171/AV171</f>
        <v>0.000103214317396184</v>
      </c>
      <c r="AX171" s="7" t="n">
        <f aca="false">SUMIFS($AP$2:$AP$1250,$I$2:$I$1250,V171)</f>
        <v>1</v>
      </c>
    </row>
    <row r="172" customFormat="false" ht="15.8" hidden="false" customHeight="false" outlineLevel="0" collapsed="false">
      <c r="A172" s="0" t="s">
        <v>14</v>
      </c>
      <c r="B172" s="0" t="s">
        <v>63</v>
      </c>
      <c r="C172" s="0" t="s">
        <v>36</v>
      </c>
      <c r="D172" s="0" t="s">
        <v>37</v>
      </c>
      <c r="E172" s="0" t="str">
        <f aca="false">VLOOKUP(A172,Nomenclature!$D$1:$E$9,2,0)</f>
        <v>02</v>
      </c>
      <c r="F172" s="0" t="str">
        <f aca="false">VLOOKUP(B172,Nomenclature!$J$1:$K$97,2,0)</f>
        <v>29</v>
      </c>
      <c r="G172" s="0" t="str">
        <f aca="false">VLOOKUP(C172,Nomenclature!$M$1:$N$21,2,0)</f>
        <v>23</v>
      </c>
      <c r="H172" s="0" t="str">
        <f aca="false">VLOOKUP(D172,Nomenclature!$O$25:$P$31,2,0)</f>
        <v>03</v>
      </c>
      <c r="I172" s="1" t="str">
        <f aca="false">CONCATENATE(E172,F172)</f>
        <v>0229</v>
      </c>
      <c r="J172" s="0" t="str">
        <f aca="false">CONCATENATE(E172,F172,G172,H172)</f>
        <v>02292303</v>
      </c>
      <c r="K172" s="0" t="n">
        <v>38.6158469831696</v>
      </c>
      <c r="L172" s="0" t="n">
        <v>20</v>
      </c>
      <c r="M172" s="0" t="n">
        <v>179.704583077321</v>
      </c>
      <c r="N172" s="0" t="n">
        <v>0.757492449422588</v>
      </c>
      <c r="O172" s="0" t="n">
        <v>9.99300489657241E-005</v>
      </c>
      <c r="P172" s="4" t="n">
        <f aca="false">VLOOKUP(D172,'paramètres CI'!$A$1:$B$6,2,0)</f>
        <v>0.0385046990211696</v>
      </c>
      <c r="Q172" s="17" t="n">
        <f aca="false">M172*P172/N172</f>
        <v>9.13470608108569</v>
      </c>
      <c r="R172" s="9" t="n">
        <f aca="false">1/(1+0.04)*(1 - (1/(1+0.04))^L172)/(1-1/(1+0.04))</f>
        <v>13.5903263449677</v>
      </c>
      <c r="S172" s="17" t="n">
        <f aca="false">K172/R172</f>
        <v>2.84142161144412</v>
      </c>
      <c r="T172" s="17" t="n">
        <f aca="false">Q172+S172</f>
        <v>11.9761276925298</v>
      </c>
      <c r="U172" s="0" t="n">
        <f aca="false">T172 + Z172</f>
        <v>17.2982518237824</v>
      </c>
      <c r="V172" s="4" t="str">
        <f aca="false">VLOOKUP(I172,'CI ref gaz'!$I$1:$AM$97,1,0)</f>
        <v>0229</v>
      </c>
      <c r="W172" s="0" t="n">
        <f aca="false">VLOOKUP(I172,'CI ref gaz'!$I$1:$AM$97,14,0)</f>
        <v>-2</v>
      </c>
      <c r="X172" s="1" t="n">
        <f aca="false">VLOOKUP(I172,'CI ref gaz'!$I$1:$AM$97,13,0)</f>
        <v>6.08261048580491</v>
      </c>
      <c r="Y172" s="2" t="n">
        <f aca="false">VLOOKUP(I172,'CI ref gaz'!$I$1:$AM$97,7,0)</f>
        <v>0.427556754014814</v>
      </c>
      <c r="Z172" s="17" t="n">
        <f aca="false">X172*(O172/Y172)^(-1/8)-T172</f>
        <v>5.32212413125255</v>
      </c>
      <c r="AA172" s="17" t="n">
        <f aca="false">Z172^2</f>
        <v>28.3250052684607</v>
      </c>
      <c r="AB172" s="18" t="n">
        <f aca="false">Z172/U172</f>
        <v>0.307668323103926</v>
      </c>
      <c r="AC172" s="17" t="n">
        <f aca="false">U172^-('paramètres CI'!$B$19)</f>
        <v>1.2473326158198E-010</v>
      </c>
      <c r="AD172" s="4" t="n">
        <f aca="false">SUMIFS($AC$2:$AC$1250,$I$2:$I$1250,V172)</f>
        <v>1.24820574865088E-006</v>
      </c>
      <c r="AE172" s="4" t="n">
        <f aca="false">AC172/AD172</f>
        <v>9.99300489657241E-005</v>
      </c>
      <c r="AF172" s="17" t="n">
        <f aca="false">AE172-O172</f>
        <v>0</v>
      </c>
      <c r="AG172" s="4" t="n">
        <f aca="false">VLOOKUP(I172,BesoinU!$F$1:$L$99,3,0)</f>
        <v>107.046211115801</v>
      </c>
      <c r="AH172" s="19" t="n">
        <f aca="false">VLOOKUP(J172,bibliRdtCHauff!$G$2:$K$1398,4,0)</f>
        <v>38.6158469831696</v>
      </c>
      <c r="AI172" s="19" t="n">
        <f aca="false">VLOOKUP(J172,bibliRdtCHauff!$G$2:$K$1398,3,0)</f>
        <v>0.757492449422588</v>
      </c>
      <c r="AJ172" s="4" t="n">
        <f aca="false">VLOOKUP(D172,'paramètres CI'!$A$1:$C$6,3)</f>
        <v>0.0763929293534506</v>
      </c>
      <c r="AK172" s="4" t="n">
        <f aca="false">AJ172*AG172/AI172</f>
        <v>10.7955843646461</v>
      </c>
      <c r="AL172" s="4" t="n">
        <f aca="false">AK172+AH172/R172</f>
        <v>13.6370059760902</v>
      </c>
      <c r="AM172" s="4" t="n">
        <f aca="false">AL172+Z172</f>
        <v>18.9591301073427</v>
      </c>
      <c r="AN172" s="4" t="n">
        <f aca="false">AM172^-'paramètres CI'!$B$19</f>
        <v>5.99035754135755E-011</v>
      </c>
      <c r="AO172" s="4" t="n">
        <f aca="false">SUMIFS($AN$2:$AN$1250,$I$2:$I$1250,V172)</f>
        <v>0.000208926649083875</v>
      </c>
      <c r="AP172" s="5" t="n">
        <f aca="false">AN172/AO172</f>
        <v>2.86720605898039E-007</v>
      </c>
      <c r="AQ172" s="6" t="n">
        <f aca="false">AP172-O172</f>
        <v>-9.9643328359826E-005</v>
      </c>
      <c r="AR172" s="20" t="n">
        <f aca="false">VLOOKUP(I172,entreesparc!$A$13:$H$110,8,0)*AP172</f>
        <v>0.00797902533568284</v>
      </c>
      <c r="AS172" s="7" t="n">
        <f aca="false">M172*AJ172/AI172+AH172/R172</f>
        <v>20.9645851228185</v>
      </c>
      <c r="AT172" s="4" t="n">
        <f aca="false">AS172+Z172</f>
        <v>26.2867092540711</v>
      </c>
      <c r="AU172" s="4" t="n">
        <f aca="false">AT172^-'paramètres CI'!$B$19</f>
        <v>4.38642014093007E-012</v>
      </c>
      <c r="AV172" s="4" t="n">
        <f aca="false">SUMIFS($AU$2:$AU$1250,$I$2:$I$1250,V172)</f>
        <v>3.76515748195933E-007</v>
      </c>
      <c r="AW172" s="5" t="n">
        <f aca="false">AU172/AV172</f>
        <v>1.16500310065316E-005</v>
      </c>
      <c r="AX172" s="7" t="n">
        <f aca="false">SUMIFS($AP$2:$AP$1250,$I$2:$I$1250,V172)</f>
        <v>1</v>
      </c>
    </row>
    <row r="173" customFormat="false" ht="15.8" hidden="false" customHeight="false" outlineLevel="0" collapsed="false">
      <c r="A173" s="0" t="s">
        <v>14</v>
      </c>
      <c r="B173" s="0" t="s">
        <v>63</v>
      </c>
      <c r="C173" s="0" t="s">
        <v>38</v>
      </c>
      <c r="D173" s="0" t="s">
        <v>39</v>
      </c>
      <c r="E173" s="0" t="str">
        <f aca="false">VLOOKUP(A173,Nomenclature!$D$1:$E$9,2,0)</f>
        <v>02</v>
      </c>
      <c r="F173" s="0" t="str">
        <f aca="false">VLOOKUP(B173,Nomenclature!$J$1:$K$97,2,0)</f>
        <v>29</v>
      </c>
      <c r="G173" s="0" t="str">
        <f aca="false">VLOOKUP(C173,Nomenclature!$M$1:$N$21,2,0)</f>
        <v>24</v>
      </c>
      <c r="H173" s="0" t="str">
        <f aca="false">VLOOKUP(D173,Nomenclature!$O$25:$P$31,2,0)</f>
        <v>04</v>
      </c>
      <c r="I173" s="1" t="str">
        <f aca="false">CONCATENATE(E173,F173)</f>
        <v>0229</v>
      </c>
      <c r="J173" s="0" t="str">
        <f aca="false">CONCATENATE(E173,F173,G173,H173)</f>
        <v>02292404</v>
      </c>
      <c r="K173" s="0" t="n">
        <v>28.0998666951511</v>
      </c>
      <c r="L173" s="0" t="n">
        <v>20</v>
      </c>
      <c r="M173" s="0" t="n">
        <v>178.878407560727</v>
      </c>
      <c r="N173" s="0" t="n">
        <v>0.985089870618627</v>
      </c>
      <c r="O173" s="0" t="n">
        <v>9.99300489657241E-005</v>
      </c>
      <c r="P173" s="4" t="n">
        <f aca="false">VLOOKUP(D173,'paramètres CI'!$A$1:$B$6,2,0)</f>
        <v>0.022045059962018</v>
      </c>
      <c r="Q173" s="17" t="n">
        <f aca="false">M173*P173/N173</f>
        <v>4.00307153509771</v>
      </c>
      <c r="R173" s="9" t="n">
        <f aca="false">1/(1+0.04)*(1 - (1/(1+0.04))^L173)/(1-1/(1+0.04))</f>
        <v>13.5903263449677</v>
      </c>
      <c r="S173" s="17" t="n">
        <f aca="false">K173/R173</f>
        <v>2.06763737543036</v>
      </c>
      <c r="T173" s="17" t="n">
        <f aca="false">Q173+S173</f>
        <v>6.07070891052807</v>
      </c>
      <c r="U173" s="0" t="n">
        <f aca="false">T173 + Z173</f>
        <v>17.2982518237824</v>
      </c>
      <c r="V173" s="4" t="str">
        <f aca="false">VLOOKUP(I173,'CI ref gaz'!$I$1:$AM$97,1,0)</f>
        <v>0229</v>
      </c>
      <c r="W173" s="0" t="n">
        <f aca="false">VLOOKUP(I173,'CI ref gaz'!$I$1:$AM$97,14,0)</f>
        <v>-2</v>
      </c>
      <c r="X173" s="1" t="n">
        <f aca="false">VLOOKUP(I173,'CI ref gaz'!$I$1:$AM$97,13,0)</f>
        <v>6.08261048580491</v>
      </c>
      <c r="Y173" s="2" t="n">
        <f aca="false">VLOOKUP(I173,'CI ref gaz'!$I$1:$AM$97,7,0)</f>
        <v>0.427556754014814</v>
      </c>
      <c r="Z173" s="17" t="n">
        <f aca="false">X173*(O173/Y173)^(-1/8)-T173</f>
        <v>11.2275429132543</v>
      </c>
      <c r="AA173" s="17" t="n">
        <f aca="false">Z173^2</f>
        <v>126.057719868967</v>
      </c>
      <c r="AB173" s="18" t="n">
        <f aca="false">Z173/U173</f>
        <v>0.649056507422224</v>
      </c>
      <c r="AC173" s="17" t="n">
        <f aca="false">U173^-('paramètres CI'!$B$19)</f>
        <v>1.2473326158198E-010</v>
      </c>
      <c r="AD173" s="4" t="n">
        <f aca="false">SUMIFS($AC$2:$AC$1250,$I$2:$I$1250,V173)</f>
        <v>1.24820574865088E-006</v>
      </c>
      <c r="AE173" s="4" t="n">
        <f aca="false">AC173/AD173</f>
        <v>9.99300489657241E-005</v>
      </c>
      <c r="AF173" s="17" t="n">
        <f aca="false">AE173-O173</f>
        <v>0</v>
      </c>
      <c r="AG173" s="4" t="n">
        <f aca="false">VLOOKUP(I173,BesoinU!$F$1:$L$99,3,0)</f>
        <v>107.046211115801</v>
      </c>
      <c r="AH173" s="19" t="n">
        <f aca="false">VLOOKUP(J173,bibliRdtCHauff!$G$2:$K$1398,4,0)</f>
        <v>28.0998666951511</v>
      </c>
      <c r="AI173" s="19" t="n">
        <f aca="false">VLOOKUP(J173,bibliRdtCHauff!$G$2:$K$1398,3,0)</f>
        <v>0.985089870618627</v>
      </c>
      <c r="AJ173" s="4" t="n">
        <f aca="false">VLOOKUP(D173,'paramètres CI'!$A$1:$C$6,3)</f>
        <v>0.0386719666666667</v>
      </c>
      <c r="AK173" s="4" t="n">
        <f aca="false">AJ173*AG173/AI173</f>
        <v>4.2023450159563</v>
      </c>
      <c r="AL173" s="4" t="n">
        <f aca="false">AK173+AH173/R173</f>
        <v>6.26998239138666</v>
      </c>
      <c r="AM173" s="4" t="n">
        <f aca="false">AL173+Z173</f>
        <v>17.497525304641</v>
      </c>
      <c r="AN173" s="4" t="n">
        <f aca="false">AM173^-'paramètres CI'!$B$19</f>
        <v>1.13811712455277E-010</v>
      </c>
      <c r="AO173" s="4" t="n">
        <f aca="false">SUMIFS($AN$2:$AN$1250,$I$2:$I$1250,V173)</f>
        <v>0.000208926649083875</v>
      </c>
      <c r="AP173" s="5" t="n">
        <f aca="false">AN173/AO173</f>
        <v>5.4474483247748E-007</v>
      </c>
      <c r="AQ173" s="6" t="n">
        <f aca="false">AP173-O173</f>
        <v>-9.93853041332466E-005</v>
      </c>
      <c r="AR173" s="20" t="n">
        <f aca="false">VLOOKUP(I173,entreesparc!$A$13:$H$110,8,0)*AP173</f>
        <v>0.0151594713822759</v>
      </c>
      <c r="AS173" s="7" t="n">
        <f aca="false">M173*AJ173/AI173+AH173/R173</f>
        <v>9.08992033752262</v>
      </c>
      <c r="AT173" s="4" t="n">
        <f aca="false">AS173+Z173</f>
        <v>20.3174632507769</v>
      </c>
      <c r="AU173" s="4" t="n">
        <f aca="false">AT173^-'paramètres CI'!$B$19</f>
        <v>3.44384928421005E-011</v>
      </c>
      <c r="AV173" s="4" t="n">
        <f aca="false">SUMIFS($AU$2:$AU$1250,$I$2:$I$1250,V173)</f>
        <v>3.76515748195933E-007</v>
      </c>
      <c r="AW173" s="5" t="n">
        <f aca="false">AU173/AV173</f>
        <v>9.14662746700818E-005</v>
      </c>
      <c r="AX173" s="7" t="n">
        <f aca="false">SUMIFS($AP$2:$AP$1250,$I$2:$I$1250,V173)</f>
        <v>1</v>
      </c>
    </row>
    <row r="174" customFormat="false" ht="15.8" hidden="false" customHeight="false" outlineLevel="0" collapsed="false">
      <c r="A174" s="0" t="s">
        <v>14</v>
      </c>
      <c r="B174" s="0" t="s">
        <v>63</v>
      </c>
      <c r="C174" s="0" t="s">
        <v>40</v>
      </c>
      <c r="D174" s="0" t="s">
        <v>37</v>
      </c>
      <c r="E174" s="0" t="str">
        <f aca="false">VLOOKUP(A174,Nomenclature!$D$1:$E$9,2,0)</f>
        <v>02</v>
      </c>
      <c r="F174" s="0" t="str">
        <f aca="false">VLOOKUP(B174,Nomenclature!$J$1:$K$97,2,0)</f>
        <v>29</v>
      </c>
      <c r="G174" s="0" t="str">
        <f aca="false">VLOOKUP(C174,Nomenclature!$M$1:$N$21,2,0)</f>
        <v>03</v>
      </c>
      <c r="H174" s="0" t="str">
        <f aca="false">VLOOKUP(D174,Nomenclature!$O$25:$P$31,2,0)</f>
        <v>03</v>
      </c>
      <c r="I174" s="1" t="str">
        <f aca="false">CONCATENATE(E174,F174)</f>
        <v>0229</v>
      </c>
      <c r="J174" s="0" t="str">
        <f aca="false">CONCATENATE(E174,F174,G174,H174)</f>
        <v>02290303</v>
      </c>
      <c r="K174" s="0" t="n">
        <v>30.8926775865357</v>
      </c>
      <c r="L174" s="0" t="n">
        <v>20</v>
      </c>
      <c r="M174" s="0" t="n">
        <v>179.704583077321</v>
      </c>
      <c r="N174" s="0" t="n">
        <v>0.525688220737511</v>
      </c>
      <c r="O174" s="0" t="n">
        <v>0.0364625172317081</v>
      </c>
      <c r="P174" s="4" t="n">
        <f aca="false">VLOOKUP(D174,'paramètres CI'!$A$1:$B$6,2,0)</f>
        <v>0.0385046990211696</v>
      </c>
      <c r="Q174" s="17" t="n">
        <f aca="false">M174*P174/N174</f>
        <v>13.162689615547</v>
      </c>
      <c r="R174" s="9" t="n">
        <f aca="false">1/(1+0.04)*(1 - (1/(1+0.04))^L174)/(1-1/(1+0.04))</f>
        <v>13.5903263449677</v>
      </c>
      <c r="S174" s="17" t="n">
        <f aca="false">K174/R174</f>
        <v>2.2731372891553</v>
      </c>
      <c r="T174" s="17" t="n">
        <f aca="false">Q174+S174</f>
        <v>15.4358269047023</v>
      </c>
      <c r="U174" s="0" t="n">
        <f aca="false">T174 + Z174</f>
        <v>8.27434065358271</v>
      </c>
      <c r="V174" s="4" t="str">
        <f aca="false">VLOOKUP(I174,'CI ref gaz'!$I$1:$AM$97,1,0)</f>
        <v>0229</v>
      </c>
      <c r="W174" s="0" t="n">
        <f aca="false">VLOOKUP(I174,'CI ref gaz'!$I$1:$AM$97,14,0)</f>
        <v>-2</v>
      </c>
      <c r="X174" s="1" t="n">
        <f aca="false">VLOOKUP(I174,'CI ref gaz'!$I$1:$AM$97,13,0)</f>
        <v>6.08261048580491</v>
      </c>
      <c r="Y174" s="2" t="n">
        <f aca="false">VLOOKUP(I174,'CI ref gaz'!$I$1:$AM$97,7,0)</f>
        <v>0.427556754014814</v>
      </c>
      <c r="Z174" s="17" t="n">
        <f aca="false">X174*(O174/Y174)^(-1/8)-T174</f>
        <v>-7.16148625111959</v>
      </c>
      <c r="AA174" s="17" t="n">
        <f aca="false">Z174^2</f>
        <v>51.2868853249749</v>
      </c>
      <c r="AB174" s="18" t="n">
        <f aca="false">Z174/U174</f>
        <v>-0.865505367852934</v>
      </c>
      <c r="AC174" s="17" t="n">
        <f aca="false">U174^-('paramètres CI'!$B$19)</f>
        <v>4.55127236188996E-008</v>
      </c>
      <c r="AD174" s="4" t="n">
        <f aca="false">SUMIFS($AC$2:$AC$1250,$I$2:$I$1250,V174)</f>
        <v>1.24820574865088E-006</v>
      </c>
      <c r="AE174" s="4" t="n">
        <f aca="false">AC174/AD174</f>
        <v>0.0364625172317081</v>
      </c>
      <c r="AF174" s="17" t="n">
        <f aca="false">AE174-O174</f>
        <v>0</v>
      </c>
      <c r="AG174" s="4" t="n">
        <f aca="false">VLOOKUP(I174,BesoinU!$F$1:$L$99,3,0)</f>
        <v>107.046211115801</v>
      </c>
      <c r="AH174" s="19" t="n">
        <f aca="false">VLOOKUP(J174,bibliRdtCHauff!$G$2:$K$1398,4,0)</f>
        <v>32.4373114658625</v>
      </c>
      <c r="AI174" s="19" t="n">
        <f aca="false">VLOOKUP(J174,bibliRdtCHauff!$G$2:$K$1398,3,0)</f>
        <v>0.572049066474526</v>
      </c>
      <c r="AJ174" s="4" t="n">
        <f aca="false">VLOOKUP(D174,'paramètres CI'!$A$1:$C$6,3)</f>
        <v>0.0763929293534506</v>
      </c>
      <c r="AK174" s="4" t="n">
        <f aca="false">AJ174*AG174/AI174</f>
        <v>14.2952311656086</v>
      </c>
      <c r="AL174" s="4" t="n">
        <f aca="false">AK174+AH174/R174</f>
        <v>16.6820253192217</v>
      </c>
      <c r="AM174" s="4" t="n">
        <f aca="false">AL174+Z174</f>
        <v>9.52053906810206</v>
      </c>
      <c r="AN174" s="4" t="n">
        <f aca="false">AM174^-'paramètres CI'!$B$19</f>
        <v>1.48152056323616E-008</v>
      </c>
      <c r="AO174" s="4" t="n">
        <f aca="false">SUMIFS($AN$2:$AN$1250,$I$2:$I$1250,V174)</f>
        <v>0.000208926649083875</v>
      </c>
      <c r="AP174" s="5" t="n">
        <f aca="false">AN174/AO174</f>
        <v>7.09110383827292E-005</v>
      </c>
      <c r="AQ174" s="6" t="n">
        <f aca="false">AP174-O174</f>
        <v>-0.0363916061933254</v>
      </c>
      <c r="AR174" s="20" t="n">
        <f aca="false">VLOOKUP(I174,entreesparc!$A$13:$H$110,8,0)*AP174</f>
        <v>1.97335301403688</v>
      </c>
      <c r="AS174" s="7" t="n">
        <f aca="false">M174*AJ174/AI174+AH174/R174</f>
        <v>26.3850144533544</v>
      </c>
      <c r="AT174" s="4" t="n">
        <f aca="false">AS174+Z174</f>
        <v>19.2235282022349</v>
      </c>
      <c r="AU174" s="4" t="n">
        <f aca="false">AT174^-'paramètres CI'!$B$19</f>
        <v>5.36210367547396E-011</v>
      </c>
      <c r="AV174" s="4" t="n">
        <f aca="false">SUMIFS($AU$2:$AU$1250,$I$2:$I$1250,V174)</f>
        <v>3.76515748195933E-007</v>
      </c>
      <c r="AW174" s="5" t="n">
        <f aca="false">AU174/AV174</f>
        <v>0.000142413795469814</v>
      </c>
      <c r="AX174" s="7" t="n">
        <f aca="false">SUMIFS($AP$2:$AP$1250,$I$2:$I$1250,V174)</f>
        <v>1</v>
      </c>
    </row>
    <row r="175" customFormat="false" ht="15.8" hidden="false" customHeight="false" outlineLevel="0" collapsed="false">
      <c r="A175" s="0" t="s">
        <v>14</v>
      </c>
      <c r="B175" s="0" t="s">
        <v>63</v>
      </c>
      <c r="C175" s="0" t="s">
        <v>41</v>
      </c>
      <c r="D175" s="0" t="s">
        <v>39</v>
      </c>
      <c r="E175" s="0" t="str">
        <f aca="false">VLOOKUP(A175,Nomenclature!$D$1:$E$9,2,0)</f>
        <v>02</v>
      </c>
      <c r="F175" s="0" t="str">
        <f aca="false">VLOOKUP(B175,Nomenclature!$J$1:$K$97,2,0)</f>
        <v>29</v>
      </c>
      <c r="G175" s="0" t="str">
        <f aca="false">VLOOKUP(C175,Nomenclature!$M$1:$N$21,2,0)</f>
        <v>04</v>
      </c>
      <c r="H175" s="0" t="str">
        <f aca="false">VLOOKUP(D175,Nomenclature!$O$25:$P$31,2,0)</f>
        <v>04</v>
      </c>
      <c r="I175" s="1" t="str">
        <f aca="false">CONCATENATE(E175,F175)</f>
        <v>0229</v>
      </c>
      <c r="J175" s="0" t="str">
        <f aca="false">CONCATENATE(E175,F175,G175,H175)</f>
        <v>02290404</v>
      </c>
      <c r="K175" s="0" t="n">
        <v>22.4798933561209</v>
      </c>
      <c r="L175" s="0" t="n">
        <v>20</v>
      </c>
      <c r="M175" s="0" t="n">
        <v>178.878407560727</v>
      </c>
      <c r="N175" s="0" t="n">
        <v>0.613422238695177</v>
      </c>
      <c r="O175" s="0" t="n">
        <v>0.427556754014814</v>
      </c>
      <c r="P175" s="4" t="n">
        <f aca="false">VLOOKUP(D175,'paramètres CI'!$A$1:$B$6,2,0)</f>
        <v>0.022045059962018</v>
      </c>
      <c r="Q175" s="17" t="n">
        <f aca="false">M175*P175/N175</f>
        <v>6.42850058546062</v>
      </c>
      <c r="R175" s="9" t="n">
        <f aca="false">1/(1+0.04)*(1 - (1/(1+0.04))^L175)/(1-1/(1+0.04))</f>
        <v>13.5903263449677</v>
      </c>
      <c r="S175" s="17" t="n">
        <f aca="false">K175/R175</f>
        <v>1.65410990034429</v>
      </c>
      <c r="T175" s="17" t="n">
        <f aca="false">Q175+S175</f>
        <v>8.08261048580491</v>
      </c>
      <c r="U175" s="0" t="n">
        <f aca="false">T175 + Z175</f>
        <v>6.08261048580491</v>
      </c>
      <c r="V175" s="4" t="str">
        <f aca="false">VLOOKUP(I175,'CI ref gaz'!$I$1:$AM$97,1,0)</f>
        <v>0229</v>
      </c>
      <c r="W175" s="0" t="n">
        <f aca="false">VLOOKUP(I175,'CI ref gaz'!$I$1:$AM$97,14,0)</f>
        <v>-2</v>
      </c>
      <c r="X175" s="1" t="n">
        <f aca="false">VLOOKUP(I175,'CI ref gaz'!$I$1:$AM$97,13,0)</f>
        <v>6.08261048580491</v>
      </c>
      <c r="Y175" s="2" t="n">
        <f aca="false">VLOOKUP(I175,'CI ref gaz'!$I$1:$AM$97,7,0)</f>
        <v>0.427556754014814</v>
      </c>
      <c r="Z175" s="17" t="n">
        <f aca="false">X175*(O175/Y175)^(-1/8)-T175</f>
        <v>-2</v>
      </c>
      <c r="AA175" s="17" t="n">
        <f aca="false">Z175^2</f>
        <v>4</v>
      </c>
      <c r="AB175" s="18" t="n">
        <f aca="false">Z175/U175</f>
        <v>-0.328806193437412</v>
      </c>
      <c r="AC175" s="17" t="n">
        <f aca="false">U175^-('paramètres CI'!$B$19)</f>
        <v>5.33678798235799E-007</v>
      </c>
      <c r="AD175" s="4" t="n">
        <f aca="false">SUMIFS($AC$2:$AC$1250,$I$2:$I$1250,V175)</f>
        <v>1.24820574865088E-006</v>
      </c>
      <c r="AE175" s="4" t="n">
        <f aca="false">AC175/AD175</f>
        <v>0.427556754014814</v>
      </c>
      <c r="AF175" s="17" t="n">
        <f aca="false">AE175-O175</f>
        <v>0</v>
      </c>
      <c r="AG175" s="4" t="n">
        <f aca="false">VLOOKUP(I175,BesoinU!$F$1:$L$99,3,0)</f>
        <v>107.046211115801</v>
      </c>
      <c r="AH175" s="19" t="n">
        <f aca="false">VLOOKUP(J175,bibliRdtCHauff!$G$2:$K$1398,4,0)</f>
        <v>23.6038880239269</v>
      </c>
      <c r="AI175" s="19" t="n">
        <f aca="false">VLOOKUP(J175,bibliRdtCHauff!$G$2:$K$1398,3,0)</f>
        <v>0.687755765079867</v>
      </c>
      <c r="AJ175" s="4" t="n">
        <f aca="false">VLOOKUP(D175,'paramètres CI'!$A$1:$C$6,3)</f>
        <v>0.0386719666666667</v>
      </c>
      <c r="AK175" s="4" t="n">
        <f aca="false">AJ175*AG175/AI175</f>
        <v>6.0191244017889</v>
      </c>
      <c r="AL175" s="4" t="n">
        <f aca="false">AK175+AH175/R175</f>
        <v>7.7559397971504</v>
      </c>
      <c r="AM175" s="4" t="n">
        <f aca="false">AL175+Z175</f>
        <v>5.7559397971504</v>
      </c>
      <c r="AN175" s="4" t="n">
        <f aca="false">AM175^-'paramètres CI'!$B$19</f>
        <v>8.29984643123206E-007</v>
      </c>
      <c r="AO175" s="4" t="n">
        <f aca="false">SUMIFS($AN$2:$AN$1250,$I$2:$I$1250,V175)</f>
        <v>0.000208926649083875</v>
      </c>
      <c r="AP175" s="5" t="n">
        <f aca="false">AN175/AO175</f>
        <v>0.00397261262152347</v>
      </c>
      <c r="AQ175" s="6" t="n">
        <f aca="false">AP175-O175</f>
        <v>-0.423584141393291</v>
      </c>
      <c r="AR175" s="20" t="n">
        <f aca="false">VLOOKUP(I175,entreesparc!$A$13:$H$110,8,0)*AP175</f>
        <v>110.552140669169</v>
      </c>
      <c r="AS175" s="7" t="n">
        <f aca="false">M175*AJ175/AI175+AH175/R175</f>
        <v>11.7950078029112</v>
      </c>
      <c r="AT175" s="4" t="n">
        <f aca="false">AS175+Z175</f>
        <v>9.7950078029112</v>
      </c>
      <c r="AU175" s="4" t="n">
        <f aca="false">AT175^-'paramètres CI'!$B$19</f>
        <v>1.18021657504227E-008</v>
      </c>
      <c r="AV175" s="4" t="n">
        <f aca="false">SUMIFS($AU$2:$AU$1250,$I$2:$I$1250,V175)</f>
        <v>3.76515748195933E-007</v>
      </c>
      <c r="AW175" s="5" t="n">
        <f aca="false">AU175/AV175</f>
        <v>0.0313457426600948</v>
      </c>
      <c r="AX175" s="7" t="n">
        <f aca="false">SUMIFS($AP$2:$AP$1250,$I$2:$I$1250,V175)</f>
        <v>1</v>
      </c>
    </row>
    <row r="176" customFormat="false" ht="15.8" hidden="false" customHeight="false" outlineLevel="0" collapsed="false">
      <c r="A176" s="0" t="s">
        <v>14</v>
      </c>
      <c r="B176" s="0" t="s">
        <v>63</v>
      </c>
      <c r="C176" s="0" t="s">
        <v>45</v>
      </c>
      <c r="D176" s="0" t="s">
        <v>43</v>
      </c>
      <c r="E176" s="0" t="str">
        <f aca="false">VLOOKUP(A176,Nomenclature!$D$1:$E$9,2,0)</f>
        <v>02</v>
      </c>
      <c r="F176" s="0" t="str">
        <f aca="false">VLOOKUP(B176,Nomenclature!$J$1:$K$97,2,0)</f>
        <v>29</v>
      </c>
      <c r="G176" s="0" t="str">
        <f aca="false">VLOOKUP(C176,Nomenclature!$M$1:$N$21,2,0)</f>
        <v>06</v>
      </c>
      <c r="H176" s="0" t="str">
        <f aca="false">VLOOKUP(D176,Nomenclature!$O$25:$P$31,2,0)</f>
        <v>02</v>
      </c>
      <c r="I176" s="1" t="str">
        <f aca="false">CONCATENATE(E176,F176)</f>
        <v>0229</v>
      </c>
      <c r="J176" s="0" t="str">
        <f aca="false">CONCATENATE(E176,F176,G176,H176)</f>
        <v>02290602</v>
      </c>
      <c r="K176" s="0" t="n">
        <v>10</v>
      </c>
      <c r="L176" s="0" t="n">
        <v>13</v>
      </c>
      <c r="M176" s="0" t="n">
        <v>145.275807293729</v>
      </c>
      <c r="N176" s="0" t="n">
        <v>0.9</v>
      </c>
      <c r="O176" s="0" t="n">
        <v>0.251717369408708</v>
      </c>
      <c r="P176" s="4" t="n">
        <f aca="false">VLOOKUP(D176,'paramètres CI'!$A$1:$B$6,2,0)</f>
        <v>0.0935912806596305</v>
      </c>
      <c r="Q176" s="17" t="n">
        <f aca="false">M176*P176/N176</f>
        <v>15.1072765038686</v>
      </c>
      <c r="R176" s="9" t="n">
        <f aca="false">1/(1+0.04)*(1 - (1/(1+0.04))^L176)/(1-1/(1+0.04))</f>
        <v>9.98564784663304</v>
      </c>
      <c r="S176" s="17" t="n">
        <f aca="false">K176/R176</f>
        <v>1.00143727814033</v>
      </c>
      <c r="T176" s="17" t="n">
        <f aca="false">Q176+S176</f>
        <v>16.108713782009</v>
      </c>
      <c r="U176" s="0" t="n">
        <f aca="false">T176 + Z176</f>
        <v>6.49905301455008</v>
      </c>
      <c r="V176" s="4" t="str">
        <f aca="false">VLOOKUP(I176,'CI ref gaz'!$I$1:$AM$97,1,0)</f>
        <v>0229</v>
      </c>
      <c r="W176" s="0" t="n">
        <f aca="false">VLOOKUP(I176,'CI ref gaz'!$I$1:$AM$97,14,0)</f>
        <v>-2</v>
      </c>
      <c r="X176" s="1" t="n">
        <f aca="false">VLOOKUP(I176,'CI ref gaz'!$I$1:$AM$97,13,0)</f>
        <v>6.08261048580491</v>
      </c>
      <c r="Y176" s="2" t="n">
        <f aca="false">VLOOKUP(I176,'CI ref gaz'!$I$1:$AM$97,7,0)</f>
        <v>0.427556754014814</v>
      </c>
      <c r="Z176" s="17" t="n">
        <f aca="false">X176*(O176/Y176)^(-1/8)-T176</f>
        <v>-9.60966076745889</v>
      </c>
      <c r="AA176" s="17" t="n">
        <f aca="false">Z176^2</f>
        <v>92.3455800656387</v>
      </c>
      <c r="AB176" s="18" t="n">
        <f aca="false">Z176/U176</f>
        <v>-1.47862476978489</v>
      </c>
      <c r="AC176" s="17" t="n">
        <f aca="false">U176^-('paramètres CI'!$B$19)</f>
        <v>3.14195067531226E-007</v>
      </c>
      <c r="AD176" s="4" t="n">
        <f aca="false">SUMIFS($AC$2:$AC$1250,$I$2:$I$1250,V176)</f>
        <v>1.24820574865088E-006</v>
      </c>
      <c r="AE176" s="4" t="n">
        <f aca="false">AC176/AD176</f>
        <v>0.251717369408708</v>
      </c>
      <c r="AF176" s="17" t="n">
        <f aca="false">AE176-O176</f>
        <v>0</v>
      </c>
      <c r="AG176" s="4" t="n">
        <f aca="false">VLOOKUP(I176,BesoinU!$F$1:$L$99,3,0)</f>
        <v>107.046211115801</v>
      </c>
      <c r="AH176" s="19" t="n">
        <f aca="false">VLOOKUP(J176,bibliRdtCHauff!$G$2:$K$1398,4,0)</f>
        <v>10.4</v>
      </c>
      <c r="AI176" s="19" t="n">
        <f aca="false">VLOOKUP(J176,bibliRdtCHauff!$G$2:$K$1398,3,0)</f>
        <v>0.92</v>
      </c>
      <c r="AJ176" s="4" t="n">
        <f aca="false">VLOOKUP(D176,'paramètres CI'!$A$1:$C$6,3)</f>
        <v>0.09847</v>
      </c>
      <c r="AK176" s="4" t="n">
        <f aca="false">AJ176*AG176/AI176</f>
        <v>11.4574352267097</v>
      </c>
      <c r="AL176" s="4" t="n">
        <f aca="false">AK176+AH176/R176</f>
        <v>12.4989299959756</v>
      </c>
      <c r="AM176" s="4" t="n">
        <f aca="false">AL176+Z176</f>
        <v>2.88926922851675</v>
      </c>
      <c r="AN176" s="4" t="n">
        <f aca="false">AM176^-'paramètres CI'!$B$19</f>
        <v>0.000205918754138613</v>
      </c>
      <c r="AO176" s="4" t="n">
        <f aca="false">SUMIFS($AN$2:$AN$1250,$I$2:$I$1250,V176)</f>
        <v>0.000208926649083875</v>
      </c>
      <c r="AP176" s="5" t="n">
        <f aca="false">AN176/AO176</f>
        <v>0.985603105403496</v>
      </c>
      <c r="AQ176" s="6" t="n">
        <f aca="false">AP176-O176</f>
        <v>0.733885735994788</v>
      </c>
      <c r="AR176" s="20" t="n">
        <f aca="false">VLOOKUP(I176,entreesparc!$A$13:$H$110,8,0)*AP176</f>
        <v>27427.9280497153</v>
      </c>
      <c r="AS176" s="7" t="n">
        <f aca="false">M176*AJ176/AI176+AH176/R176</f>
        <v>16.5907434042806</v>
      </c>
      <c r="AT176" s="4" t="n">
        <f aca="false">AS176+Z176</f>
        <v>6.98108263682171</v>
      </c>
      <c r="AU176" s="4" t="n">
        <f aca="false">AT176^-'paramètres CI'!$B$19</f>
        <v>1.77262866878961E-007</v>
      </c>
      <c r="AV176" s="4" t="n">
        <f aca="false">SUMIFS($AU$2:$AU$1250,$I$2:$I$1250,V176)</f>
        <v>3.76515748195933E-007</v>
      </c>
      <c r="AW176" s="5" t="n">
        <f aca="false">AU176/AV176</f>
        <v>0.470798015032074</v>
      </c>
      <c r="AX176" s="7" t="n">
        <f aca="false">SUMIFS($AP$2:$AP$1250,$I$2:$I$1250,V176)</f>
        <v>1</v>
      </c>
    </row>
    <row r="177" customFormat="false" ht="15.8" hidden="false" customHeight="false" outlineLevel="0" collapsed="false">
      <c r="A177" s="0" t="s">
        <v>14</v>
      </c>
      <c r="B177" s="0" t="s">
        <v>63</v>
      </c>
      <c r="C177" s="0" t="s">
        <v>46</v>
      </c>
      <c r="D177" s="0" t="s">
        <v>43</v>
      </c>
      <c r="E177" s="0" t="str">
        <f aca="false">VLOOKUP(A177,Nomenclature!$D$1:$E$9,2,0)</f>
        <v>02</v>
      </c>
      <c r="F177" s="0" t="str">
        <f aca="false">VLOOKUP(B177,Nomenclature!$J$1:$K$97,2,0)</f>
        <v>29</v>
      </c>
      <c r="G177" s="0" t="str">
        <f aca="false">VLOOKUP(C177,Nomenclature!$M$1:$N$21,2,0)</f>
        <v>26</v>
      </c>
      <c r="H177" s="0" t="str">
        <f aca="false">VLOOKUP(D177,Nomenclature!$O$25:$P$31,2,0)</f>
        <v>02</v>
      </c>
      <c r="I177" s="1" t="str">
        <f aca="false">CONCATENATE(E177,F177)</f>
        <v>0229</v>
      </c>
      <c r="J177" s="0" t="str">
        <f aca="false">CONCATENATE(E177,F177,G177,H177)</f>
        <v>02292602</v>
      </c>
      <c r="K177" s="0" t="n">
        <v>12</v>
      </c>
      <c r="L177" s="0" t="n">
        <v>13</v>
      </c>
      <c r="M177" s="0" t="n">
        <v>145.275807293729</v>
      </c>
      <c r="N177" s="0" t="n">
        <v>1</v>
      </c>
      <c r="O177" s="0" t="n">
        <v>9.99300489657241E-005</v>
      </c>
      <c r="P177" s="4" t="n">
        <f aca="false">VLOOKUP(D177,'paramètres CI'!$A$1:$B$6,2,0)</f>
        <v>0.0935912806596305</v>
      </c>
      <c r="Q177" s="17" t="n">
        <f aca="false">M177*P177/N177</f>
        <v>13.5965488534818</v>
      </c>
      <c r="R177" s="9" t="n">
        <f aca="false">1/(1+0.04)*(1 - (1/(1+0.04))^L177)/(1-1/(1+0.04))</f>
        <v>9.98564784663304</v>
      </c>
      <c r="S177" s="17" t="n">
        <f aca="false">K177/R177</f>
        <v>1.20172473376839</v>
      </c>
      <c r="T177" s="17" t="n">
        <f aca="false">Q177+S177</f>
        <v>14.7982735872502</v>
      </c>
      <c r="U177" s="0" t="n">
        <f aca="false">T177 + Z177</f>
        <v>17.2982518237824</v>
      </c>
      <c r="V177" s="4" t="str">
        <f aca="false">VLOOKUP(I177,'CI ref gaz'!$I$1:$AM$97,1,0)</f>
        <v>0229</v>
      </c>
      <c r="W177" s="0" t="n">
        <f aca="false">VLOOKUP(I177,'CI ref gaz'!$I$1:$AM$97,14,0)</f>
        <v>-2</v>
      </c>
      <c r="X177" s="1" t="n">
        <f aca="false">VLOOKUP(I177,'CI ref gaz'!$I$1:$AM$97,13,0)</f>
        <v>6.08261048580491</v>
      </c>
      <c r="Y177" s="2" t="n">
        <f aca="false">VLOOKUP(I177,'CI ref gaz'!$I$1:$AM$97,7,0)</f>
        <v>0.427556754014814</v>
      </c>
      <c r="Z177" s="17" t="n">
        <f aca="false">X177*(O177/Y177)^(-1/8)-T177</f>
        <v>2.49997823653219</v>
      </c>
      <c r="AA177" s="17" t="n">
        <f aca="false">Z177^2</f>
        <v>6.24989118313461</v>
      </c>
      <c r="AB177" s="18" t="n">
        <f aca="false">Z177/U177</f>
        <v>0.144522016559796</v>
      </c>
      <c r="AC177" s="17" t="n">
        <f aca="false">U177^-('paramètres CI'!$B$19)</f>
        <v>1.2473326158198E-010</v>
      </c>
      <c r="AD177" s="4" t="n">
        <f aca="false">SUMIFS($AC$2:$AC$1250,$I$2:$I$1250,V177)</f>
        <v>1.24820574865088E-006</v>
      </c>
      <c r="AE177" s="4" t="n">
        <f aca="false">AC177/AD177</f>
        <v>9.99300489657241E-005</v>
      </c>
      <c r="AF177" s="17" t="n">
        <f aca="false">AE177-O177</f>
        <v>0</v>
      </c>
      <c r="AG177" s="4" t="n">
        <f aca="false">VLOOKUP(I177,BesoinU!$F$1:$L$99,3,0)</f>
        <v>107.046211115801</v>
      </c>
      <c r="AH177" s="19" t="n">
        <f aca="false">VLOOKUP(J177,bibliRdtCHauff!$G$2:$K$1398,4,0)</f>
        <v>12</v>
      </c>
      <c r="AI177" s="19" t="n">
        <f aca="false">VLOOKUP(J177,bibliRdtCHauff!$G$2:$K$1398,3,0)</f>
        <v>1</v>
      </c>
      <c r="AJ177" s="4" t="n">
        <f aca="false">VLOOKUP(D177,'paramètres CI'!$A$1:$C$6,3)</f>
        <v>0.09847</v>
      </c>
      <c r="AK177" s="4" t="n">
        <f aca="false">AJ177*AG177/AI177</f>
        <v>10.5408404085729</v>
      </c>
      <c r="AL177" s="4" t="n">
        <f aca="false">AK177+AH177/R177</f>
        <v>11.7425651423413</v>
      </c>
      <c r="AM177" s="4" t="n">
        <f aca="false">AL177+Z177</f>
        <v>14.2425433788735</v>
      </c>
      <c r="AN177" s="4" t="n">
        <f aca="false">AM177^-'paramètres CI'!$B$19</f>
        <v>5.9060836401865E-010</v>
      </c>
      <c r="AO177" s="4" t="n">
        <f aca="false">SUMIFS($AN$2:$AN$1250,$I$2:$I$1250,V177)</f>
        <v>0.000208926649083875</v>
      </c>
      <c r="AP177" s="5" t="n">
        <f aca="false">AN177/AO177</f>
        <v>2.8268694616432E-006</v>
      </c>
      <c r="AQ177" s="6" t="n">
        <f aca="false">AP177-O177</f>
        <v>-9.71031795040809E-005</v>
      </c>
      <c r="AR177" s="20" t="n">
        <f aca="false">VLOOKUP(I177,entreesparc!$A$13:$H$110,8,0)*AP177</f>
        <v>0.0786677434099042</v>
      </c>
      <c r="AS177" s="7" t="n">
        <f aca="false">M177*AJ177/AI177+AH177/R177</f>
        <v>15.5070334779819</v>
      </c>
      <c r="AT177" s="4" t="n">
        <f aca="false">AS177+Z177</f>
        <v>18.0070117145141</v>
      </c>
      <c r="AU177" s="4" t="n">
        <f aca="false">AT177^-'paramètres CI'!$B$19</f>
        <v>9.04621328869392E-011</v>
      </c>
      <c r="AV177" s="4" t="n">
        <f aca="false">SUMIFS($AU$2:$AU$1250,$I$2:$I$1250,V177)</f>
        <v>3.76515748195933E-007</v>
      </c>
      <c r="AW177" s="5" t="n">
        <f aca="false">AU177/AV177</f>
        <v>0.00024026121967112</v>
      </c>
      <c r="AX177" s="7" t="n">
        <f aca="false">SUMIFS($AP$2:$AP$1250,$I$2:$I$1250,V177)</f>
        <v>1</v>
      </c>
    </row>
    <row r="178" customFormat="false" ht="15.8" hidden="false" customHeight="false" outlineLevel="0" collapsed="false">
      <c r="A178" s="0" t="s">
        <v>14</v>
      </c>
      <c r="B178" s="0" t="s">
        <v>63</v>
      </c>
      <c r="C178" s="0" t="s">
        <v>48</v>
      </c>
      <c r="D178" s="0" t="s">
        <v>43</v>
      </c>
      <c r="E178" s="0" t="str">
        <f aca="false">VLOOKUP(A178,Nomenclature!$D$1:$E$9,2,0)</f>
        <v>02</v>
      </c>
      <c r="F178" s="0" t="str">
        <f aca="false">VLOOKUP(B178,Nomenclature!$J$1:$K$97,2,0)</f>
        <v>29</v>
      </c>
      <c r="G178" s="0" t="str">
        <f aca="false">VLOOKUP(C178,Nomenclature!$M$1:$N$21,2,0)</f>
        <v>09</v>
      </c>
      <c r="H178" s="0" t="str">
        <f aca="false">VLOOKUP(D178,Nomenclature!$O$25:$P$31,2,0)</f>
        <v>02</v>
      </c>
      <c r="I178" s="1" t="str">
        <f aca="false">CONCATENATE(E178,F178)</f>
        <v>0229</v>
      </c>
      <c r="J178" s="0" t="str">
        <f aca="false">CONCATENATE(E178,F178,G178,H178)</f>
        <v>02290902</v>
      </c>
      <c r="K178" s="0" t="n">
        <v>131.205465233609</v>
      </c>
      <c r="L178" s="0" t="n">
        <v>20</v>
      </c>
      <c r="M178" s="0" t="n">
        <v>170.352956090428</v>
      </c>
      <c r="N178" s="0" t="n">
        <v>2.83163023255814</v>
      </c>
      <c r="O178" s="0" t="n">
        <v>0.0938638111455748</v>
      </c>
      <c r="P178" s="4" t="n">
        <f aca="false">VLOOKUP(D178,'paramètres CI'!$A$1:$B$6,2,0)</f>
        <v>0.0935912806596305</v>
      </c>
      <c r="Q178" s="17" t="n">
        <f aca="false">M178*P178/N178</f>
        <v>5.63052023577714</v>
      </c>
      <c r="R178" s="9" t="n">
        <f aca="false">1/(1+0.04)*(1 - (1/(1+0.04))^L178)/(1-1/(1+0.04))</f>
        <v>13.5903263449677</v>
      </c>
      <c r="S178" s="17" t="n">
        <f aca="false">K178/R178</f>
        <v>9.65432778457102</v>
      </c>
      <c r="T178" s="17" t="n">
        <f aca="false">Q178+S178</f>
        <v>15.2848480203482</v>
      </c>
      <c r="U178" s="0" t="n">
        <f aca="false">T178 + Z178</f>
        <v>7.35194001099488</v>
      </c>
      <c r="V178" s="4" t="str">
        <f aca="false">VLOOKUP(I178,'CI ref gaz'!$I$1:$AM$97,1,0)</f>
        <v>0229</v>
      </c>
      <c r="W178" s="0" t="n">
        <f aca="false">VLOOKUP(I178,'CI ref gaz'!$I$1:$AM$97,14,0)</f>
        <v>-2</v>
      </c>
      <c r="X178" s="1" t="n">
        <f aca="false">VLOOKUP(I178,'CI ref gaz'!$I$1:$AM$97,13,0)</f>
        <v>6.08261048580491</v>
      </c>
      <c r="Y178" s="2" t="n">
        <f aca="false">VLOOKUP(I178,'CI ref gaz'!$I$1:$AM$97,7,0)</f>
        <v>0.427556754014814</v>
      </c>
      <c r="Z178" s="17" t="n">
        <f aca="false">X178*(O178/Y178)^(-1/8)-T178</f>
        <v>-7.93290800935328</v>
      </c>
      <c r="AA178" s="17" t="n">
        <f aca="false">Z178^2</f>
        <v>62.9310294848615</v>
      </c>
      <c r="AB178" s="18" t="n">
        <f aca="false">Z178/U178</f>
        <v>-1.07902240734957</v>
      </c>
      <c r="AC178" s="17" t="n">
        <f aca="false">U178^-('paramètres CI'!$B$19)</f>
        <v>1.17161348662187E-007</v>
      </c>
      <c r="AD178" s="4" t="n">
        <f aca="false">SUMIFS($AC$2:$AC$1250,$I$2:$I$1250,V178)</f>
        <v>1.24820574865088E-006</v>
      </c>
      <c r="AE178" s="4" t="n">
        <f aca="false">AC178/AD178</f>
        <v>0.0938638111455748</v>
      </c>
      <c r="AF178" s="17" t="n">
        <f aca="false">AE178-O178</f>
        <v>0</v>
      </c>
      <c r="AG178" s="4" t="n">
        <f aca="false">VLOOKUP(I178,BesoinU!$F$1:$L$99,3,0)</f>
        <v>107.046211115801</v>
      </c>
      <c r="AH178" s="19" t="n">
        <f aca="false">VLOOKUP(J178,bibliRdtCHauff!$G$2:$K$1398,4,0)</f>
        <v>137.765738495289</v>
      </c>
      <c r="AI178" s="19" t="n">
        <f aca="false">VLOOKUP(J178,bibliRdtCHauff!$G$2:$K$1398,3,0)</f>
        <v>2.94489544186046</v>
      </c>
      <c r="AJ178" s="4" t="n">
        <f aca="false">VLOOKUP(D178,'paramètres CI'!$A$1:$C$6,3)</f>
        <v>0.09847</v>
      </c>
      <c r="AK178" s="4" t="n">
        <f aca="false">AJ178*AG178/AI178</f>
        <v>3.57935981656234</v>
      </c>
      <c r="AL178" s="4" t="n">
        <f aca="false">AK178+AH178/R178</f>
        <v>13.7164039903619</v>
      </c>
      <c r="AM178" s="4" t="n">
        <f aca="false">AL178+Z178</f>
        <v>5.78349598100858</v>
      </c>
      <c r="AN178" s="4" t="n">
        <f aca="false">AM178^-'paramètres CI'!$B$19</f>
        <v>7.98870703823889E-007</v>
      </c>
      <c r="AO178" s="4" t="n">
        <f aca="false">SUMIFS($AN$2:$AN$1250,$I$2:$I$1250,V178)</f>
        <v>0.000208926649083875</v>
      </c>
      <c r="AP178" s="5" t="n">
        <f aca="false">AN178/AO178</f>
        <v>0.00382368983242142</v>
      </c>
      <c r="AQ178" s="6" t="n">
        <f aca="false">AP178-O178</f>
        <v>-0.0900401213131534</v>
      </c>
      <c r="AR178" s="20" t="n">
        <f aca="false">VLOOKUP(I178,entreesparc!$A$13:$H$110,8,0)*AP178</f>
        <v>106.407831948893</v>
      </c>
      <c r="AS178" s="7" t="n">
        <f aca="false">M178*AJ178/AI178+AH178/R178</f>
        <v>15.8332245365315</v>
      </c>
      <c r="AT178" s="4" t="n">
        <f aca="false">AS178+Z178</f>
        <v>7.90031652717821</v>
      </c>
      <c r="AU178" s="4" t="n">
        <f aca="false">AT178^-'paramètres CI'!$B$19</f>
        <v>6.58937261062273E-008</v>
      </c>
      <c r="AV178" s="4" t="n">
        <f aca="false">SUMIFS($AU$2:$AU$1250,$I$2:$I$1250,V178)</f>
        <v>3.76515748195933E-007</v>
      </c>
      <c r="AW178" s="5" t="n">
        <f aca="false">AU178/AV178</f>
        <v>0.175009216538633</v>
      </c>
      <c r="AX178" s="7" t="n">
        <f aca="false">SUMIFS($AP$2:$AP$1250,$I$2:$I$1250,V178)</f>
        <v>1</v>
      </c>
    </row>
    <row r="179" customFormat="false" ht="15.8" hidden="false" customHeight="false" outlineLevel="0" collapsed="false">
      <c r="A179" s="0" t="s">
        <v>14</v>
      </c>
      <c r="B179" s="0" t="s">
        <v>63</v>
      </c>
      <c r="C179" s="0" t="s">
        <v>49</v>
      </c>
      <c r="D179" s="0" t="s">
        <v>43</v>
      </c>
      <c r="E179" s="0" t="str">
        <f aca="false">VLOOKUP(A179,Nomenclature!$D$1:$E$9,2,0)</f>
        <v>02</v>
      </c>
      <c r="F179" s="0" t="str">
        <f aca="false">VLOOKUP(B179,Nomenclature!$J$1:$K$97,2,0)</f>
        <v>29</v>
      </c>
      <c r="G179" s="0" t="str">
        <f aca="false">VLOOKUP(C179,Nomenclature!$M$1:$N$21,2,0)</f>
        <v>29</v>
      </c>
      <c r="H179" s="0" t="str">
        <f aca="false">VLOOKUP(D179,Nomenclature!$O$25:$P$31,2,0)</f>
        <v>02</v>
      </c>
      <c r="I179" s="1" t="str">
        <f aca="false">CONCATENATE(E179,F179)</f>
        <v>0229</v>
      </c>
      <c r="J179" s="0" t="str">
        <f aca="false">CONCATENATE(E179,F179,G179,H179)</f>
        <v>02292902</v>
      </c>
      <c r="K179" s="0" t="n">
        <v>164.006831542011</v>
      </c>
      <c r="L179" s="0" t="n">
        <v>20</v>
      </c>
      <c r="M179" s="0" t="n">
        <v>170.352956090428</v>
      </c>
      <c r="N179" s="0" t="n">
        <v>3.39795627906976</v>
      </c>
      <c r="O179" s="0" t="n">
        <v>9.99300489657241E-005</v>
      </c>
      <c r="P179" s="4" t="n">
        <f aca="false">VLOOKUP(D179,'paramètres CI'!$A$1:$B$6,2,0)</f>
        <v>0.0935912806596305</v>
      </c>
      <c r="Q179" s="17" t="n">
        <f aca="false">M179*P179/N179</f>
        <v>4.69210019648097</v>
      </c>
      <c r="R179" s="9" t="n">
        <f aca="false">1/(1+0.04)*(1 - (1/(1+0.04))^L179)/(1-1/(1+0.04))</f>
        <v>13.5903263449677</v>
      </c>
      <c r="S179" s="17" t="n">
        <f aca="false">K179/R179</f>
        <v>12.0679097307138</v>
      </c>
      <c r="T179" s="17" t="n">
        <f aca="false">Q179+S179</f>
        <v>16.7600099271948</v>
      </c>
      <c r="U179" s="0" t="n">
        <f aca="false">T179 + Z179</f>
        <v>17.2982518237824</v>
      </c>
      <c r="V179" s="4" t="str">
        <f aca="false">VLOOKUP(I179,'CI ref gaz'!$I$1:$AM$97,1,0)</f>
        <v>0229</v>
      </c>
      <c r="W179" s="0" t="n">
        <f aca="false">VLOOKUP(I179,'CI ref gaz'!$I$1:$AM$97,14,0)</f>
        <v>-2</v>
      </c>
      <c r="X179" s="1" t="n">
        <f aca="false">VLOOKUP(I179,'CI ref gaz'!$I$1:$AM$97,13,0)</f>
        <v>6.08261048580491</v>
      </c>
      <c r="Y179" s="2" t="n">
        <f aca="false">VLOOKUP(I179,'CI ref gaz'!$I$1:$AM$97,7,0)</f>
        <v>0.427556754014814</v>
      </c>
      <c r="Z179" s="17" t="n">
        <f aca="false">X179*(O179/Y179)^(-1/8)-T179</f>
        <v>0.538241896587596</v>
      </c>
      <c r="AA179" s="17" t="n">
        <f aca="false">Z179^2</f>
        <v>0.289704339242213</v>
      </c>
      <c r="AB179" s="18" t="n">
        <f aca="false">Z179/U179</f>
        <v>0.0311153925882614</v>
      </c>
      <c r="AC179" s="17" t="n">
        <f aca="false">U179^-('paramètres CI'!$B$19)</f>
        <v>1.2473326158198E-010</v>
      </c>
      <c r="AD179" s="4" t="n">
        <f aca="false">SUMIFS($AC$2:$AC$1250,$I$2:$I$1250,V179)</f>
        <v>1.24820574865088E-006</v>
      </c>
      <c r="AE179" s="4" t="n">
        <f aca="false">AC179/AD179</f>
        <v>9.99300489657241E-005</v>
      </c>
      <c r="AF179" s="17" t="n">
        <f aca="false">AE179-O179</f>
        <v>0</v>
      </c>
      <c r="AG179" s="4" t="n">
        <f aca="false">VLOOKUP(I179,BesoinU!$F$1:$L$99,3,0)</f>
        <v>107.046211115801</v>
      </c>
      <c r="AH179" s="19" t="n">
        <f aca="false">VLOOKUP(J179,bibliRdtCHauff!$G$2:$K$1398,4,0)</f>
        <v>164.006831542011</v>
      </c>
      <c r="AI179" s="19" t="n">
        <f aca="false">VLOOKUP(J179,bibliRdtCHauff!$G$2:$K$1398,3,0)</f>
        <v>3.39795627906976</v>
      </c>
      <c r="AJ179" s="4" t="n">
        <f aca="false">VLOOKUP(D179,'paramètres CI'!$A$1:$C$6,3)</f>
        <v>0.09847</v>
      </c>
      <c r="AK179" s="4" t="n">
        <f aca="false">AJ179*AG179/AI179</f>
        <v>3.1021118410207</v>
      </c>
      <c r="AL179" s="4" t="n">
        <f aca="false">AK179+AH179/R179</f>
        <v>15.1700215717344</v>
      </c>
      <c r="AM179" s="4" t="n">
        <f aca="false">AL179+Z179</f>
        <v>15.708263468322</v>
      </c>
      <c r="AN179" s="4" t="n">
        <f aca="false">AM179^-'paramètres CI'!$B$19</f>
        <v>2.69758156335216E-010</v>
      </c>
      <c r="AO179" s="4" t="n">
        <f aca="false">SUMIFS($AN$2:$AN$1250,$I$2:$I$1250,V179)</f>
        <v>0.000208926649083875</v>
      </c>
      <c r="AP179" s="5" t="n">
        <f aca="false">AN179/AO179</f>
        <v>1.29116202991855E-006</v>
      </c>
      <c r="AQ179" s="6" t="n">
        <f aca="false">AP179-O179</f>
        <v>-9.86388869358055E-005</v>
      </c>
      <c r="AR179" s="20" t="n">
        <f aca="false">VLOOKUP(I179,entreesparc!$A$13:$H$110,8,0)*AP179</f>
        <v>0.0359311969117956</v>
      </c>
      <c r="AS179" s="7" t="n">
        <f aca="false">M179*AJ179/AI179+AH179/R179</f>
        <v>17.0045993784148</v>
      </c>
      <c r="AT179" s="4" t="n">
        <f aca="false">AS179+Z179</f>
        <v>17.5428412750024</v>
      </c>
      <c r="AU179" s="4" t="n">
        <f aca="false">AT179^-'paramètres CI'!$B$19</f>
        <v>1.11480915947022E-010</v>
      </c>
      <c r="AV179" s="4" t="n">
        <f aca="false">SUMIFS($AU$2:$AU$1250,$I$2:$I$1250,V179)</f>
        <v>3.76515748195933E-007</v>
      </c>
      <c r="AW179" s="5" t="n">
        <f aca="false">AU179/AV179</f>
        <v>0.000296085665689099</v>
      </c>
      <c r="AX179" s="7" t="n">
        <f aca="false">SUMIFS($AP$2:$AP$1250,$I$2:$I$1250,V179)</f>
        <v>1</v>
      </c>
    </row>
    <row r="180" customFormat="false" ht="15.8" hidden="false" customHeight="false" outlineLevel="0" collapsed="false">
      <c r="A180" s="0" t="s">
        <v>14</v>
      </c>
      <c r="B180" s="0" t="s">
        <v>63</v>
      </c>
      <c r="C180" s="0" t="s">
        <v>55</v>
      </c>
      <c r="D180" s="0" t="s">
        <v>43</v>
      </c>
      <c r="E180" s="0" t="str">
        <f aca="false">VLOOKUP(A180,Nomenclature!$D$1:$E$9,2,0)</f>
        <v>02</v>
      </c>
      <c r="F180" s="0" t="str">
        <f aca="false">VLOOKUP(B180,Nomenclature!$J$1:$K$97,2,0)</f>
        <v>29</v>
      </c>
      <c r="G180" s="0" t="str">
        <f aca="false">VLOOKUP(C180,Nomenclature!$M$1:$N$21,2,0)</f>
        <v>10</v>
      </c>
      <c r="H180" s="0" t="str">
        <f aca="false">VLOOKUP(D180,Nomenclature!$O$25:$P$31,2,0)</f>
        <v>02</v>
      </c>
      <c r="I180" s="1" t="str">
        <f aca="false">CONCATENATE(E180,F180)</f>
        <v>0229</v>
      </c>
      <c r="J180" s="0" t="str">
        <f aca="false">CONCATENATE(E180,F180,G180,H180)</f>
        <v>02291002</v>
      </c>
      <c r="K180" s="0" t="n">
        <v>60.2081210623408</v>
      </c>
      <c r="L180" s="0" t="n">
        <v>17</v>
      </c>
      <c r="M180" s="0" t="n">
        <v>162.440149532629</v>
      </c>
      <c r="N180" s="0" t="n">
        <v>2.67297488372093</v>
      </c>
      <c r="O180" s="0" t="n">
        <v>0.122564458102508</v>
      </c>
      <c r="P180" s="4" t="n">
        <f aca="false">VLOOKUP(D180,'paramètres CI'!$A$1:$B$6,2,0)</f>
        <v>0.0935912806596305</v>
      </c>
      <c r="Q180" s="17" t="n">
        <f aca="false">M180*P180/N180</f>
        <v>5.6876634785798</v>
      </c>
      <c r="R180" s="9" t="n">
        <f aca="false">1/(1+0.04)*(1 - (1/(1+0.04))^L180)/(1-1/(1+0.04))</f>
        <v>12.1656688537057</v>
      </c>
      <c r="S180" s="17" t="n">
        <f aca="false">K180/R180</f>
        <v>4.949018569086</v>
      </c>
      <c r="T180" s="17" t="n">
        <f aca="false">Q180+S180</f>
        <v>10.6366820476658</v>
      </c>
      <c r="U180" s="0" t="n">
        <f aca="false">T180 + Z180</f>
        <v>7.11080319734293</v>
      </c>
      <c r="V180" s="4" t="str">
        <f aca="false">VLOOKUP(I180,'CI ref gaz'!$I$1:$AM$97,1,0)</f>
        <v>0229</v>
      </c>
      <c r="W180" s="0" t="n">
        <f aca="false">VLOOKUP(I180,'CI ref gaz'!$I$1:$AM$97,14,0)</f>
        <v>-2</v>
      </c>
      <c r="X180" s="1" t="n">
        <f aca="false">VLOOKUP(I180,'CI ref gaz'!$I$1:$AM$97,13,0)</f>
        <v>6.08261048580491</v>
      </c>
      <c r="Y180" s="2" t="n">
        <f aca="false">VLOOKUP(I180,'CI ref gaz'!$I$1:$AM$97,7,0)</f>
        <v>0.427556754014814</v>
      </c>
      <c r="Z180" s="17" t="n">
        <f aca="false">X180*(O180/Y180)^(-1/8)-T180</f>
        <v>-3.52587885032287</v>
      </c>
      <c r="AA180" s="17" t="n">
        <f aca="false">Z180^2</f>
        <v>12.4318216671542</v>
      </c>
      <c r="AB180" s="18" t="n">
        <f aca="false">Z180/U180</f>
        <v>-0.495848183738284</v>
      </c>
      <c r="AC180" s="17" t="n">
        <f aca="false">U180^-('paramètres CI'!$B$19)</f>
        <v>1.5298566118383E-007</v>
      </c>
      <c r="AD180" s="4" t="n">
        <f aca="false">SUMIFS($AC$2:$AC$1250,$I$2:$I$1250,V180)</f>
        <v>1.24820574865088E-006</v>
      </c>
      <c r="AE180" s="4" t="n">
        <f aca="false">AC180/AD180</f>
        <v>0.122564458102508</v>
      </c>
      <c r="AF180" s="17" t="n">
        <f aca="false">AE180-O180</f>
        <v>0</v>
      </c>
      <c r="AG180" s="4" t="n">
        <f aca="false">VLOOKUP(I180,BesoinU!$F$1:$L$99,3,0)</f>
        <v>107.046211115801</v>
      </c>
      <c r="AH180" s="19" t="n">
        <f aca="false">VLOOKUP(J180,bibliRdtCHauff!$G$2:$K$1398,4,0)</f>
        <v>63.2185271154578</v>
      </c>
      <c r="AI180" s="19" t="n">
        <f aca="false">VLOOKUP(J180,bibliRdtCHauff!$G$2:$K$1398,3,0)</f>
        <v>2.80410195348837</v>
      </c>
      <c r="AJ180" s="4" t="n">
        <f aca="false">VLOOKUP(D180,'paramètres CI'!$A$1:$C$6,3)</f>
        <v>0.09847</v>
      </c>
      <c r="AK180" s="4" t="n">
        <f aca="false">AJ180*AG180/AI180</f>
        <v>3.75907887210016</v>
      </c>
      <c r="AL180" s="4" t="n">
        <f aca="false">AK180+AH180/R180</f>
        <v>8.95554836964047</v>
      </c>
      <c r="AM180" s="4" t="n">
        <f aca="false">AL180+Z180</f>
        <v>5.42966951931759</v>
      </c>
      <c r="AN180" s="4" t="n">
        <f aca="false">AM180^-'paramètres CI'!$B$19</f>
        <v>1.32377088803222E-006</v>
      </c>
      <c r="AO180" s="4" t="n">
        <f aca="false">SUMIFS($AN$2:$AN$1250,$I$2:$I$1250,V180)</f>
        <v>0.000208926649083875</v>
      </c>
      <c r="AP180" s="5" t="n">
        <f aca="false">AN180/AO180</f>
        <v>0.0063360557106374</v>
      </c>
      <c r="AQ180" s="6" t="n">
        <f aca="false">AP180-O180</f>
        <v>-0.116228402391871</v>
      </c>
      <c r="AR180" s="20" t="n">
        <f aca="false">VLOOKUP(I180,entreesparc!$A$13:$H$110,8,0)*AP180</f>
        <v>176.323389402476</v>
      </c>
      <c r="AS180" s="7" t="n">
        <f aca="false">M180*AJ180/AI180+AH180/R180</f>
        <v>10.9007847434889</v>
      </c>
      <c r="AT180" s="4" t="n">
        <f aca="false">AS180+Z180</f>
        <v>7.37490589316604</v>
      </c>
      <c r="AU180" s="4" t="n">
        <f aca="false">AT180^-'paramètres CI'!$B$19</f>
        <v>1.14274186086321E-007</v>
      </c>
      <c r="AV180" s="4" t="n">
        <f aca="false">SUMIFS($AU$2:$AU$1250,$I$2:$I$1250,V180)</f>
        <v>3.76515748195933E-007</v>
      </c>
      <c r="AW180" s="5" t="n">
        <f aca="false">AU180/AV180</f>
        <v>0.303504399573892</v>
      </c>
      <c r="AX180" s="7" t="n">
        <f aca="false">SUMIFS($AP$2:$AP$1250,$I$2:$I$1250,V180)</f>
        <v>1</v>
      </c>
    </row>
    <row r="181" customFormat="false" ht="15.8" hidden="false" customHeight="false" outlineLevel="0" collapsed="false">
      <c r="A181" s="0" t="s">
        <v>14</v>
      </c>
      <c r="B181" s="0" t="s">
        <v>63</v>
      </c>
      <c r="C181" s="0" t="s">
        <v>56</v>
      </c>
      <c r="D181" s="0" t="s">
        <v>43</v>
      </c>
      <c r="E181" s="0" t="str">
        <f aca="false">VLOOKUP(A181,Nomenclature!$D$1:$E$9,2,0)</f>
        <v>02</v>
      </c>
      <c r="F181" s="0" t="str">
        <f aca="false">VLOOKUP(B181,Nomenclature!$J$1:$K$97,2,0)</f>
        <v>29</v>
      </c>
      <c r="G181" s="0" t="str">
        <f aca="false">VLOOKUP(C181,Nomenclature!$M$1:$N$21,2,0)</f>
        <v>30</v>
      </c>
      <c r="H181" s="0" t="str">
        <f aca="false">VLOOKUP(D181,Nomenclature!$O$25:$P$31,2,0)</f>
        <v>02</v>
      </c>
      <c r="I181" s="1" t="str">
        <f aca="false">CONCATENATE(E181,F181)</f>
        <v>0229</v>
      </c>
      <c r="J181" s="0" t="str">
        <f aca="false">CONCATENATE(E181,F181,G181,H181)</f>
        <v>02293002</v>
      </c>
      <c r="K181" s="0" t="n">
        <v>75.2601513279259</v>
      </c>
      <c r="L181" s="0" t="n">
        <v>17</v>
      </c>
      <c r="M181" s="0" t="n">
        <v>162.440149532629</v>
      </c>
      <c r="N181" s="0" t="n">
        <v>3.32861023255814</v>
      </c>
      <c r="O181" s="0" t="n">
        <v>9.99300489657241E-005</v>
      </c>
      <c r="P181" s="4" t="n">
        <f aca="false">VLOOKUP(D181,'paramètres CI'!$A$1:$B$6,2,0)</f>
        <v>0.0935912806596305</v>
      </c>
      <c r="Q181" s="17" t="n">
        <f aca="false">M181*P181/N181</f>
        <v>4.56736612673832</v>
      </c>
      <c r="R181" s="9" t="n">
        <f aca="false">1/(1+0.04)*(1 - (1/(1+0.04))^L181)/(1-1/(1+0.04))</f>
        <v>12.1656688537057</v>
      </c>
      <c r="S181" s="17" t="n">
        <f aca="false">K181/R181</f>
        <v>6.18627321135749</v>
      </c>
      <c r="T181" s="17" t="n">
        <f aca="false">Q181+S181</f>
        <v>10.7536393380958</v>
      </c>
      <c r="U181" s="0" t="n">
        <f aca="false">T181 + Z181</f>
        <v>17.2982518237824</v>
      </c>
      <c r="V181" s="4" t="str">
        <f aca="false">VLOOKUP(I181,'CI ref gaz'!$I$1:$AM$97,1,0)</f>
        <v>0229</v>
      </c>
      <c r="W181" s="0" t="n">
        <f aca="false">VLOOKUP(I181,'CI ref gaz'!$I$1:$AM$97,14,0)</f>
        <v>-2</v>
      </c>
      <c r="X181" s="1" t="n">
        <f aca="false">VLOOKUP(I181,'CI ref gaz'!$I$1:$AM$97,13,0)</f>
        <v>6.08261048580491</v>
      </c>
      <c r="Y181" s="2" t="n">
        <f aca="false">VLOOKUP(I181,'CI ref gaz'!$I$1:$AM$97,7,0)</f>
        <v>0.427556754014814</v>
      </c>
      <c r="Z181" s="17" t="n">
        <f aca="false">X181*(O181/Y181)^(-1/8)-T181</f>
        <v>6.54461248568655</v>
      </c>
      <c r="AA181" s="17" t="n">
        <f aca="false">Z181^2</f>
        <v>42.8319525878043</v>
      </c>
      <c r="AB181" s="18" t="n">
        <f aca="false">Z181/U181</f>
        <v>0.378339531205618</v>
      </c>
      <c r="AC181" s="17" t="n">
        <f aca="false">U181^-('paramètres CI'!$B$19)</f>
        <v>1.2473326158198E-010</v>
      </c>
      <c r="AD181" s="4" t="n">
        <f aca="false">SUMIFS($AC$2:$AC$1250,$I$2:$I$1250,V181)</f>
        <v>1.24820574865088E-006</v>
      </c>
      <c r="AE181" s="4" t="n">
        <f aca="false">AC181/AD181</f>
        <v>9.99300489657241E-005</v>
      </c>
      <c r="AF181" s="17" t="n">
        <f aca="false">AE181-O181</f>
        <v>0</v>
      </c>
      <c r="AG181" s="4" t="n">
        <f aca="false">VLOOKUP(I181,BesoinU!$F$1:$L$99,3,0)</f>
        <v>107.046211115801</v>
      </c>
      <c r="AH181" s="19" t="n">
        <f aca="false">VLOOKUP(J181,bibliRdtCHauff!$G$2:$K$1398,4,0)</f>
        <v>75.2601513279259</v>
      </c>
      <c r="AI181" s="19" t="n">
        <f aca="false">VLOOKUP(J181,bibliRdtCHauff!$G$2:$K$1398,3,0)</f>
        <v>3.32861023255814</v>
      </c>
      <c r="AJ181" s="4" t="n">
        <f aca="false">VLOOKUP(D181,'paramètres CI'!$A$1:$C$6,3)</f>
        <v>0.09847</v>
      </c>
      <c r="AK181" s="4" t="n">
        <f aca="false">AJ181*AG181/AI181</f>
        <v>3.16673917104195</v>
      </c>
      <c r="AL181" s="4" t="n">
        <f aca="false">AK181+AH181/R181</f>
        <v>9.35301238239945</v>
      </c>
      <c r="AM181" s="4" t="n">
        <f aca="false">AL181+Z181</f>
        <v>15.897624868086</v>
      </c>
      <c r="AN181" s="4" t="n">
        <f aca="false">AM181^-'paramètres CI'!$B$19</f>
        <v>2.45099283273732E-010</v>
      </c>
      <c r="AO181" s="4" t="n">
        <f aca="false">SUMIFS($AN$2:$AN$1250,$I$2:$I$1250,V181)</f>
        <v>0.000208926649083875</v>
      </c>
      <c r="AP181" s="5" t="n">
        <f aca="false">AN181/AO181</f>
        <v>1.17313556862407E-006</v>
      </c>
      <c r="AQ181" s="6" t="n">
        <f aca="false">AP181-O181</f>
        <v>-9.87569133971E-005</v>
      </c>
      <c r="AR181" s="20" t="n">
        <f aca="false">VLOOKUP(I181,entreesparc!$A$13:$H$110,8,0)*AP181</f>
        <v>0.0326466889079149</v>
      </c>
      <c r="AS181" s="7" t="n">
        <f aca="false">M181*AJ181/AI181+AH181/R181</f>
        <v>10.9917266609748</v>
      </c>
      <c r="AT181" s="4" t="n">
        <f aca="false">AS181+Z181</f>
        <v>17.5363391466614</v>
      </c>
      <c r="AU181" s="4" t="n">
        <f aca="false">AT181^-'paramètres CI'!$B$19</f>
        <v>1.11812024779846E-010</v>
      </c>
      <c r="AV181" s="4" t="n">
        <f aca="false">SUMIFS($AU$2:$AU$1250,$I$2:$I$1250,V181)</f>
        <v>3.76515748195933E-007</v>
      </c>
      <c r="AW181" s="5" t="n">
        <f aca="false">AU181/AV181</f>
        <v>0.000296965068036573</v>
      </c>
      <c r="AX181" s="7" t="n">
        <f aca="false">SUMIFS($AP$2:$AP$1250,$I$2:$I$1250,V181)</f>
        <v>1</v>
      </c>
    </row>
    <row r="182" customFormat="false" ht="15.8" hidden="false" customHeight="false" outlineLevel="0" collapsed="false">
      <c r="A182" s="0" t="s">
        <v>14</v>
      </c>
      <c r="B182" s="0" t="s">
        <v>64</v>
      </c>
      <c r="C182" s="0" t="s">
        <v>32</v>
      </c>
      <c r="D182" s="0" t="s">
        <v>33</v>
      </c>
      <c r="E182" s="0" t="str">
        <f aca="false">VLOOKUP(A182,Nomenclature!$D$1:$E$9,2,0)</f>
        <v>02</v>
      </c>
      <c r="F182" s="0" t="str">
        <f aca="false">VLOOKUP(B182,Nomenclature!$J$1:$K$97,2,0)</f>
        <v>30</v>
      </c>
      <c r="G182" s="0" t="str">
        <f aca="false">VLOOKUP(C182,Nomenclature!$M$1:$N$21,2,0)</f>
        <v>01</v>
      </c>
      <c r="H182" s="0" t="str">
        <f aca="false">VLOOKUP(D182,Nomenclature!$O$25:$P$31,2,0)</f>
        <v>01</v>
      </c>
      <c r="I182" s="1" t="str">
        <f aca="false">CONCATENATE(E182,F182)</f>
        <v>0230</v>
      </c>
      <c r="J182" s="0" t="str">
        <f aca="false">CONCATENATE(E182,F182,G182,H182)</f>
        <v>02300101</v>
      </c>
      <c r="K182" s="0" t="n">
        <v>34.1511452228886</v>
      </c>
      <c r="L182" s="0" t="n">
        <v>25</v>
      </c>
      <c r="M182" s="0" t="n">
        <v>83.8835621867833</v>
      </c>
      <c r="N182" s="0" t="n">
        <v>0.692732827952922</v>
      </c>
      <c r="O182" s="0" t="n">
        <v>0.0179498034248297</v>
      </c>
      <c r="P182" s="4" t="n">
        <f aca="false">VLOOKUP(D182,'paramètres CI'!$A$1:$B$6,2,0)</f>
        <v>0.033584731604575</v>
      </c>
      <c r="Q182" s="17" t="n">
        <f aca="false">M182*P182/N182</f>
        <v>4.06680152636024</v>
      </c>
      <c r="R182" s="9" t="n">
        <f aca="false">1/(1+0.04)*(1 - (1/(1+0.04))^L182)/(1-1/(1+0.04))</f>
        <v>15.6220799436509</v>
      </c>
      <c r="S182" s="17" t="n">
        <f aca="false">K182/R182</f>
        <v>2.18608183712235</v>
      </c>
      <c r="T182" s="17" t="n">
        <f aca="false">Q182+S182</f>
        <v>6.25288336348259</v>
      </c>
      <c r="U182" s="0" t="n">
        <f aca="false">T182 + Z182</f>
        <v>4.7198077645944</v>
      </c>
      <c r="V182" s="4" t="str">
        <f aca="false">VLOOKUP(I182,'CI ref gaz'!$I$1:$AM$97,1,0)</f>
        <v>0230</v>
      </c>
      <c r="W182" s="0" t="n">
        <f aca="false">VLOOKUP(I182,'CI ref gaz'!$I$1:$AM$97,14,0)</f>
        <v>-2</v>
      </c>
      <c r="X182" s="1" t="n">
        <f aca="false">VLOOKUP(I182,'CI ref gaz'!$I$1:$AM$97,13,0)</f>
        <v>3.17734849955265</v>
      </c>
      <c r="Y182" s="2" t="n">
        <f aca="false">VLOOKUP(I182,'CI ref gaz'!$I$1:$AM$97,7,0)</f>
        <v>0.425535076488247</v>
      </c>
      <c r="Z182" s="17" t="n">
        <f aca="false">X182*(O182/Y182)^(-1/8)-T182</f>
        <v>-1.5330755988882</v>
      </c>
      <c r="AA182" s="17" t="n">
        <f aca="false">Z182^2</f>
        <v>2.3503207919064</v>
      </c>
      <c r="AB182" s="18" t="n">
        <f aca="false">Z182/U182</f>
        <v>-0.324817381417216</v>
      </c>
      <c r="AC182" s="17" t="n">
        <f aca="false">U182^-('paramètres CI'!$B$19)</f>
        <v>4.06074311672499E-006</v>
      </c>
      <c r="AD182" s="4" t="n">
        <f aca="false">SUMIFS($AC$2:$AC$1250,$I$2:$I$1250,V182)</f>
        <v>0.000226227720750848</v>
      </c>
      <c r="AE182" s="4" t="n">
        <f aca="false">AC182/AD182</f>
        <v>0.0179498034248297</v>
      </c>
      <c r="AF182" s="17" t="n">
        <f aca="false">AE182-O182</f>
        <v>0</v>
      </c>
      <c r="AG182" s="4" t="n">
        <f aca="false">VLOOKUP(I182,BesoinU!$F$1:$L$99,3,0)</f>
        <v>67.1696801341303</v>
      </c>
      <c r="AH182" s="19" t="n">
        <f aca="false">VLOOKUP(J182,bibliRdtCHauff!$G$2:$K$1398,4,0)</f>
        <v>35.858702484033</v>
      </c>
      <c r="AI182" s="19" t="n">
        <f aca="false">VLOOKUP(J182,bibliRdtCHauff!$G$2:$K$1398,3,0)</f>
        <v>0.720442141071039</v>
      </c>
      <c r="AJ182" s="4" t="n">
        <f aca="false">VLOOKUP(D182,'paramètres CI'!$A$1:$C$6,3)</f>
        <v>0.0509473684210526</v>
      </c>
      <c r="AK182" s="4" t="n">
        <f aca="false">AJ182*AG182/AI182</f>
        <v>4.75002536002451</v>
      </c>
      <c r="AL182" s="4" t="n">
        <f aca="false">AK182+AH182/R182</f>
        <v>7.04541128900298</v>
      </c>
      <c r="AM182" s="4" t="n">
        <f aca="false">AL182+Z182</f>
        <v>5.51233569011479</v>
      </c>
      <c r="AN182" s="4" t="n">
        <f aca="false">AM182^-'paramètres CI'!$B$19</f>
        <v>1.17304518473436E-006</v>
      </c>
      <c r="AO182" s="4" t="n">
        <f aca="false">SUMIFS($AN$2:$AN$1250,$I$2:$I$1250,V182)</f>
        <v>1.05572277744256</v>
      </c>
      <c r="AP182" s="5" t="n">
        <f aca="false">AN182/AO182</f>
        <v>1.11112993846359E-006</v>
      </c>
      <c r="AQ182" s="6" t="n">
        <f aca="false">AP182-O182</f>
        <v>-0.0179486922948912</v>
      </c>
      <c r="AR182" s="20" t="n">
        <f aca="false">VLOOKUP(I182,entreesparc!$A$13:$H$110,8,0)*AP182</f>
        <v>0.1298913577547</v>
      </c>
      <c r="AS182" s="7" t="n">
        <f aca="false">M182*AJ182/AI182+AH182/R182</f>
        <v>8.22736367371026</v>
      </c>
      <c r="AT182" s="4" t="n">
        <f aca="false">AS182+Z182</f>
        <v>6.69428807482206</v>
      </c>
      <c r="AU182" s="4" t="n">
        <f aca="false">AT182^-'paramètres CI'!$B$19</f>
        <v>2.47950404372136E-007</v>
      </c>
      <c r="AV182" s="4" t="n">
        <f aca="false">SUMIFS($AU$2:$AU$1250,$I$2:$I$1250,V182)</f>
        <v>5.96595407285682E-005</v>
      </c>
      <c r="AW182" s="5" t="n">
        <f aca="false">AU182/AV182</f>
        <v>0.00415608972754636</v>
      </c>
      <c r="AX182" s="7" t="n">
        <f aca="false">SUMIFS($AP$2:$AP$1250,$I$2:$I$1250,V182)</f>
        <v>1</v>
      </c>
    </row>
    <row r="183" customFormat="false" ht="15.8" hidden="false" customHeight="false" outlineLevel="0" collapsed="false">
      <c r="A183" s="0" t="s">
        <v>14</v>
      </c>
      <c r="B183" s="0" t="s">
        <v>64</v>
      </c>
      <c r="C183" s="0" t="s">
        <v>32</v>
      </c>
      <c r="D183" s="0" t="s">
        <v>34</v>
      </c>
      <c r="E183" s="0" t="str">
        <f aca="false">VLOOKUP(A183,Nomenclature!$D$1:$E$9,2,0)</f>
        <v>02</v>
      </c>
      <c r="F183" s="0" t="str">
        <f aca="false">VLOOKUP(B183,Nomenclature!$J$1:$K$97,2,0)</f>
        <v>30</v>
      </c>
      <c r="G183" s="0" t="str">
        <f aca="false">VLOOKUP(C183,Nomenclature!$M$1:$N$21,2,0)</f>
        <v>01</v>
      </c>
      <c r="H183" s="0" t="str">
        <f aca="false">VLOOKUP(D183,Nomenclature!$O$25:$P$31,2,0)</f>
        <v>06</v>
      </c>
      <c r="I183" s="1" t="str">
        <f aca="false">CONCATENATE(E183,F183)</f>
        <v>0230</v>
      </c>
      <c r="J183" s="0" t="str">
        <f aca="false">CONCATENATE(E183,F183,G183,H183)</f>
        <v>02300106</v>
      </c>
      <c r="K183" s="0" t="n">
        <v>34.1652346387987</v>
      </c>
      <c r="L183" s="0" t="n">
        <v>25</v>
      </c>
      <c r="M183" s="0" t="n">
        <v>81.2939017370253</v>
      </c>
      <c r="N183" s="0" t="n">
        <v>0.671587901583563</v>
      </c>
      <c r="O183" s="0" t="n">
        <v>0.0383267927017996</v>
      </c>
      <c r="P183" s="4" t="n">
        <f aca="false">VLOOKUP(D183,'paramètres CI'!$A$1:$B$6,2,0)</f>
        <v>0.0424847883250769</v>
      </c>
      <c r="Q183" s="17" t="n">
        <f aca="false">M183*P183/N183</f>
        <v>5.14266888857495</v>
      </c>
      <c r="R183" s="9" t="n">
        <f aca="false">1/(1+0.04)*(1 - (1/(1+0.04))^L183)/(1-1/(1+0.04))</f>
        <v>15.6220799436509</v>
      </c>
      <c r="S183" s="17" t="n">
        <f aca="false">K183/R183</f>
        <v>2.18698372828928</v>
      </c>
      <c r="T183" s="17" t="n">
        <f aca="false">Q183+S183</f>
        <v>7.32965261686423</v>
      </c>
      <c r="U183" s="0" t="n">
        <f aca="false">T183 + Z183</f>
        <v>4.29283269277685</v>
      </c>
      <c r="V183" s="4" t="str">
        <f aca="false">VLOOKUP(I183,'CI ref gaz'!$I$1:$AM$97,1,0)</f>
        <v>0230</v>
      </c>
      <c r="W183" s="0" t="n">
        <f aca="false">VLOOKUP(I183,'CI ref gaz'!$I$1:$AM$97,14,0)</f>
        <v>-2</v>
      </c>
      <c r="X183" s="1" t="n">
        <f aca="false">VLOOKUP(I183,'CI ref gaz'!$I$1:$AM$97,13,0)</f>
        <v>3.17734849955265</v>
      </c>
      <c r="Y183" s="2" t="n">
        <f aca="false">VLOOKUP(I183,'CI ref gaz'!$I$1:$AM$97,7,0)</f>
        <v>0.425535076488247</v>
      </c>
      <c r="Z183" s="17" t="n">
        <f aca="false">X183*(O183/Y183)^(-1/8)-T183</f>
        <v>-3.03681992408738</v>
      </c>
      <c r="AA183" s="17" t="n">
        <f aca="false">Z183^2</f>
        <v>9.22227525133409</v>
      </c>
      <c r="AB183" s="18" t="n">
        <f aca="false">Z183/U183</f>
        <v>-0.707416324236712</v>
      </c>
      <c r="AC183" s="17" t="n">
        <f aca="false">U183^-('paramètres CI'!$B$19)</f>
        <v>8.67058295661837E-006</v>
      </c>
      <c r="AD183" s="4" t="n">
        <f aca="false">SUMIFS($AC$2:$AC$1250,$I$2:$I$1250,V183)</f>
        <v>0.000226227720750848</v>
      </c>
      <c r="AE183" s="4" t="n">
        <f aca="false">AC183/AD183</f>
        <v>0.0383267927017996</v>
      </c>
      <c r="AF183" s="17" t="n">
        <f aca="false">AE183-O183</f>
        <v>0</v>
      </c>
      <c r="AG183" s="4" t="n">
        <f aca="false">VLOOKUP(I183,BesoinU!$F$1:$L$99,3,0)</f>
        <v>67.1696801341303</v>
      </c>
      <c r="AH183" s="19" t="n">
        <f aca="false">VLOOKUP(J183,bibliRdtCHauff!$G$2:$K$1398,4,0)</f>
        <v>35.8734963707387</v>
      </c>
      <c r="AI183" s="19" t="n">
        <f aca="false">VLOOKUP(J183,bibliRdtCHauff!$G$2:$K$1398,3,0)</f>
        <v>0.698451417646905</v>
      </c>
      <c r="AJ183" s="4" t="n">
        <f aca="false">VLOOKUP(D183,'paramètres CI'!$A$1:$C$6,3)</f>
        <v>0.0591</v>
      </c>
      <c r="AK183" s="4" t="n">
        <f aca="false">AJ183*AG183/AI183</f>
        <v>5.68361377130736</v>
      </c>
      <c r="AL183" s="4" t="n">
        <f aca="false">AK183+AH183/R183</f>
        <v>7.9799466860111</v>
      </c>
      <c r="AM183" s="4" t="n">
        <f aca="false">AL183+Z183</f>
        <v>4.94312676192372</v>
      </c>
      <c r="AN183" s="4" t="n">
        <f aca="false">AM183^-'paramètres CI'!$B$19</f>
        <v>2.80534332255752E-006</v>
      </c>
      <c r="AO183" s="4" t="n">
        <f aca="false">SUMIFS($AN$2:$AN$1250,$I$2:$I$1250,V183)</f>
        <v>1.05572277744256</v>
      </c>
      <c r="AP183" s="5" t="n">
        <f aca="false">AN183/AO183</f>
        <v>2.65727270690638E-006</v>
      </c>
      <c r="AQ183" s="6" t="n">
        <f aca="false">AP183-O183</f>
        <v>-0.0383241354290927</v>
      </c>
      <c r="AR183" s="20" t="n">
        <f aca="false">VLOOKUP(I183,entreesparc!$A$13:$H$110,8,0)*AP183</f>
        <v>0.310635820237046</v>
      </c>
      <c r="AS183" s="7" t="n">
        <f aca="false">M183*AJ183/AI183+AH183/R183</f>
        <v>9.17507848135251</v>
      </c>
      <c r="AT183" s="4" t="n">
        <f aca="false">AS183+Z183</f>
        <v>6.13825855726512</v>
      </c>
      <c r="AU183" s="4" t="n">
        <f aca="false">AT183^-'paramètres CI'!$B$19</f>
        <v>4.9617922504025E-007</v>
      </c>
      <c r="AV183" s="4" t="n">
        <f aca="false">SUMIFS($AU$2:$AU$1250,$I$2:$I$1250,V183)</f>
        <v>5.96595407285682E-005</v>
      </c>
      <c r="AW183" s="5" t="n">
        <f aca="false">AU183/AV183</f>
        <v>0.00831684620734355</v>
      </c>
      <c r="AX183" s="7" t="n">
        <f aca="false">SUMIFS($AP$2:$AP$1250,$I$2:$I$1250,V183)</f>
        <v>1</v>
      </c>
    </row>
    <row r="184" customFormat="false" ht="15.8" hidden="false" customHeight="false" outlineLevel="0" collapsed="false">
      <c r="A184" s="0" t="s">
        <v>14</v>
      </c>
      <c r="B184" s="0" t="s">
        <v>64</v>
      </c>
      <c r="C184" s="0" t="s">
        <v>35</v>
      </c>
      <c r="D184" s="0" t="s">
        <v>33</v>
      </c>
      <c r="E184" s="0" t="str">
        <f aca="false">VLOOKUP(A184,Nomenclature!$D$1:$E$9,2,0)</f>
        <v>02</v>
      </c>
      <c r="F184" s="0" t="str">
        <f aca="false">VLOOKUP(B184,Nomenclature!$J$1:$K$97,2,0)</f>
        <v>30</v>
      </c>
      <c r="G184" s="0" t="str">
        <f aca="false">VLOOKUP(C184,Nomenclature!$M$1:$N$21,2,0)</f>
        <v>21</v>
      </c>
      <c r="H184" s="0" t="str">
        <f aca="false">VLOOKUP(D184,Nomenclature!$O$25:$P$31,2,0)</f>
        <v>01</v>
      </c>
      <c r="I184" s="1" t="str">
        <f aca="false">CONCATENATE(E184,F184)</f>
        <v>0230</v>
      </c>
      <c r="J184" s="0" t="str">
        <f aca="false">CONCATENATE(E184,F184,G184,H184)</f>
        <v>02302101</v>
      </c>
      <c r="K184" s="0" t="n">
        <v>42.6889315286107</v>
      </c>
      <c r="L184" s="0" t="n">
        <v>25</v>
      </c>
      <c r="M184" s="0" t="n">
        <v>83.8835621867833</v>
      </c>
      <c r="N184" s="0" t="n">
        <v>0.831279393543507</v>
      </c>
      <c r="O184" s="0" t="n">
        <v>9.99300489657241E-005</v>
      </c>
      <c r="P184" s="4" t="n">
        <f aca="false">VLOOKUP(D184,'paramètres CI'!$A$1:$B$6,2,0)</f>
        <v>0.033584731604575</v>
      </c>
      <c r="Q184" s="17" t="n">
        <f aca="false">M184*P184/N184</f>
        <v>3.38900127196687</v>
      </c>
      <c r="R184" s="9" t="n">
        <f aca="false">1/(1+0.04)*(1 - (1/(1+0.04))^L184)/(1-1/(1+0.04))</f>
        <v>15.6220799436509</v>
      </c>
      <c r="S184" s="17" t="n">
        <f aca="false">K184/R184</f>
        <v>2.73260229640294</v>
      </c>
      <c r="T184" s="17" t="n">
        <f aca="false">Q184+S184</f>
        <v>6.12160356836981</v>
      </c>
      <c r="U184" s="0" t="n">
        <f aca="false">T184 + Z184</f>
        <v>9.03066558035253</v>
      </c>
      <c r="V184" s="4" t="str">
        <f aca="false">VLOOKUP(I184,'CI ref gaz'!$I$1:$AM$97,1,0)</f>
        <v>0230</v>
      </c>
      <c r="W184" s="0" t="n">
        <f aca="false">VLOOKUP(I184,'CI ref gaz'!$I$1:$AM$97,14,0)</f>
        <v>-2</v>
      </c>
      <c r="X184" s="1" t="n">
        <f aca="false">VLOOKUP(I184,'CI ref gaz'!$I$1:$AM$97,13,0)</f>
        <v>3.17734849955265</v>
      </c>
      <c r="Y184" s="2" t="n">
        <f aca="false">VLOOKUP(I184,'CI ref gaz'!$I$1:$AM$97,7,0)</f>
        <v>0.425535076488247</v>
      </c>
      <c r="Z184" s="17" t="n">
        <f aca="false">X184*(O184/Y184)^(-1/8)-T184</f>
        <v>2.90906201198272</v>
      </c>
      <c r="AA184" s="17" t="n">
        <f aca="false">Z184^2</f>
        <v>8.46264178956097</v>
      </c>
      <c r="AB184" s="18" t="n">
        <f aca="false">Z184/U184</f>
        <v>0.3221315180037</v>
      </c>
      <c r="AC184" s="17" t="n">
        <f aca="false">U184^-('paramètres CI'!$B$19)</f>
        <v>2.26069472120364E-008</v>
      </c>
      <c r="AD184" s="4" t="n">
        <f aca="false">SUMIFS($AC$2:$AC$1250,$I$2:$I$1250,V184)</f>
        <v>0.000226227720750848</v>
      </c>
      <c r="AE184" s="4" t="n">
        <f aca="false">AC184/AD184</f>
        <v>9.9930048965724E-005</v>
      </c>
      <c r="AF184" s="17" t="n">
        <f aca="false">AE184-O184</f>
        <v>0</v>
      </c>
      <c r="AG184" s="4" t="n">
        <f aca="false">VLOOKUP(I184,BesoinU!$F$1:$L$99,3,0)</f>
        <v>67.1696801341303</v>
      </c>
      <c r="AH184" s="19" t="n">
        <f aca="false">VLOOKUP(J184,bibliRdtCHauff!$G$2:$K$1398,4,0)</f>
        <v>42.6889315286107</v>
      </c>
      <c r="AI184" s="19" t="n">
        <f aca="false">VLOOKUP(J184,bibliRdtCHauff!$G$2:$K$1398,3,0)</f>
        <v>0.831279393543507</v>
      </c>
      <c r="AJ184" s="4" t="n">
        <f aca="false">VLOOKUP(D184,'paramètres CI'!$A$1:$C$6,3)</f>
        <v>0.0509473684210526</v>
      </c>
      <c r="AK184" s="4" t="n">
        <f aca="false">AJ184*AG184/AI184</f>
        <v>4.11668864535458</v>
      </c>
      <c r="AL184" s="4" t="n">
        <f aca="false">AK184+AH184/R184</f>
        <v>6.84929094175751</v>
      </c>
      <c r="AM184" s="4" t="n">
        <f aca="false">AL184+Z184</f>
        <v>9.75835295374024</v>
      </c>
      <c r="AN184" s="4" t="n">
        <f aca="false">AM184^-'paramètres CI'!$B$19</f>
        <v>1.2161518986502E-008</v>
      </c>
      <c r="AO184" s="4" t="n">
        <f aca="false">SUMIFS($AN$2:$AN$1250,$I$2:$I$1250,V184)</f>
        <v>1.05572277744256</v>
      </c>
      <c r="AP184" s="5" t="n">
        <f aca="false">AN184/AO184</f>
        <v>1.15196140941116E-008</v>
      </c>
      <c r="AQ184" s="6" t="n">
        <f aca="false">AP184-O184</f>
        <v>-9.991852935163E-005</v>
      </c>
      <c r="AR184" s="20" t="n">
        <f aca="false">VLOOKUP(I184,entreesparc!$A$13:$H$110,8,0)*AP184</f>
        <v>0.00134664566554955</v>
      </c>
      <c r="AS184" s="7" t="n">
        <f aca="false">M184*AJ184/AI184+AH184/R184</f>
        <v>7.87364967517049</v>
      </c>
      <c r="AT184" s="4" t="n">
        <f aca="false">AS184+Z184</f>
        <v>10.7827116871532</v>
      </c>
      <c r="AU184" s="4" t="n">
        <f aca="false">AT184^-'paramètres CI'!$B$19</f>
        <v>5.47237759227366E-009</v>
      </c>
      <c r="AV184" s="4" t="n">
        <f aca="false">SUMIFS($AU$2:$AU$1250,$I$2:$I$1250,V184)</f>
        <v>5.96595407285682E-005</v>
      </c>
      <c r="AW184" s="5" t="n">
        <f aca="false">AU184/AV184</f>
        <v>9.17267804184284E-005</v>
      </c>
      <c r="AX184" s="7" t="n">
        <f aca="false">SUMIFS($AP$2:$AP$1250,$I$2:$I$1250,V184)</f>
        <v>1</v>
      </c>
    </row>
    <row r="185" customFormat="false" ht="15.8" hidden="false" customHeight="false" outlineLevel="0" collapsed="false">
      <c r="A185" s="0" t="s">
        <v>14</v>
      </c>
      <c r="B185" s="0" t="s">
        <v>64</v>
      </c>
      <c r="C185" s="0" t="s">
        <v>35</v>
      </c>
      <c r="D185" s="0" t="s">
        <v>34</v>
      </c>
      <c r="E185" s="0" t="str">
        <f aca="false">VLOOKUP(A185,Nomenclature!$D$1:$E$9,2,0)</f>
        <v>02</v>
      </c>
      <c r="F185" s="0" t="str">
        <f aca="false">VLOOKUP(B185,Nomenclature!$J$1:$K$97,2,0)</f>
        <v>30</v>
      </c>
      <c r="G185" s="0" t="str">
        <f aca="false">VLOOKUP(C185,Nomenclature!$M$1:$N$21,2,0)</f>
        <v>21</v>
      </c>
      <c r="H185" s="0" t="str">
        <f aca="false">VLOOKUP(D185,Nomenclature!$O$25:$P$31,2,0)</f>
        <v>06</v>
      </c>
      <c r="I185" s="1" t="str">
        <f aca="false">CONCATENATE(E185,F185)</f>
        <v>0230</v>
      </c>
      <c r="J185" s="0" t="str">
        <f aca="false">CONCATENATE(E185,F185,G185,H185)</f>
        <v>02302106</v>
      </c>
      <c r="K185" s="0" t="n">
        <v>42.7065432984984</v>
      </c>
      <c r="L185" s="0" t="n">
        <v>25</v>
      </c>
      <c r="M185" s="0" t="n">
        <v>81.2939017370253</v>
      </c>
      <c r="N185" s="0" t="n">
        <v>0.805905481900275</v>
      </c>
      <c r="O185" s="0" t="n">
        <v>9.99300489657241E-005</v>
      </c>
      <c r="P185" s="4" t="n">
        <f aca="false">VLOOKUP(D185,'paramètres CI'!$A$1:$B$6,2,0)</f>
        <v>0.0424847883250769</v>
      </c>
      <c r="Q185" s="17" t="n">
        <f aca="false">M185*P185/N185</f>
        <v>4.28555740714579</v>
      </c>
      <c r="R185" s="9" t="n">
        <f aca="false">1/(1+0.04)*(1 - (1/(1+0.04))^L185)/(1-1/(1+0.04))</f>
        <v>15.6220799436509</v>
      </c>
      <c r="S185" s="17" t="n">
        <f aca="false">K185/R185</f>
        <v>2.7337296603616</v>
      </c>
      <c r="T185" s="17" t="n">
        <f aca="false">Q185+S185</f>
        <v>7.01928706750739</v>
      </c>
      <c r="U185" s="0" t="n">
        <f aca="false">T185 + Z185</f>
        <v>9.03066558035253</v>
      </c>
      <c r="V185" s="4" t="str">
        <f aca="false">VLOOKUP(I185,'CI ref gaz'!$I$1:$AM$97,1,0)</f>
        <v>0230</v>
      </c>
      <c r="W185" s="0" t="n">
        <f aca="false">VLOOKUP(I185,'CI ref gaz'!$I$1:$AM$97,14,0)</f>
        <v>-2</v>
      </c>
      <c r="X185" s="1" t="n">
        <f aca="false">VLOOKUP(I185,'CI ref gaz'!$I$1:$AM$97,13,0)</f>
        <v>3.17734849955265</v>
      </c>
      <c r="Y185" s="2" t="n">
        <f aca="false">VLOOKUP(I185,'CI ref gaz'!$I$1:$AM$97,7,0)</f>
        <v>0.425535076488247</v>
      </c>
      <c r="Z185" s="17" t="n">
        <f aca="false">X185*(O185/Y185)^(-1/8)-T185</f>
        <v>2.01137851284514</v>
      </c>
      <c r="AA185" s="17" t="n">
        <f aca="false">Z185^2</f>
        <v>4.04564352193511</v>
      </c>
      <c r="AB185" s="18" t="n">
        <f aca="false">Z185/U185</f>
        <v>0.222727604620989</v>
      </c>
      <c r="AC185" s="17" t="n">
        <f aca="false">U185^-('paramètres CI'!$B$19)</f>
        <v>2.26069472120364E-008</v>
      </c>
      <c r="AD185" s="4" t="n">
        <f aca="false">SUMIFS($AC$2:$AC$1250,$I$2:$I$1250,V185)</f>
        <v>0.000226227720750848</v>
      </c>
      <c r="AE185" s="4" t="n">
        <f aca="false">AC185/AD185</f>
        <v>9.9930048965724E-005</v>
      </c>
      <c r="AF185" s="17" t="n">
        <f aca="false">AE185-O185</f>
        <v>0</v>
      </c>
      <c r="AG185" s="4" t="n">
        <f aca="false">VLOOKUP(I185,BesoinU!$F$1:$L$99,3,0)</f>
        <v>67.1696801341303</v>
      </c>
      <c r="AH185" s="19" t="n">
        <f aca="false">VLOOKUP(J185,bibliRdtCHauff!$G$2:$K$1398,4,0)</f>
        <v>42.7065432984984</v>
      </c>
      <c r="AI185" s="19" t="n">
        <f aca="false">VLOOKUP(J185,bibliRdtCHauff!$G$2:$K$1398,3,0)</f>
        <v>0.805905481900275</v>
      </c>
      <c r="AJ185" s="4" t="n">
        <f aca="false">VLOOKUP(D185,'paramètres CI'!$A$1:$C$6,3)</f>
        <v>0.0591</v>
      </c>
      <c r="AK185" s="4" t="n">
        <f aca="false">AJ185*AG185/AI185</f>
        <v>4.92579860179972</v>
      </c>
      <c r="AL185" s="4" t="n">
        <f aca="false">AK185+AH185/R185</f>
        <v>7.65952826216131</v>
      </c>
      <c r="AM185" s="4" t="n">
        <f aca="false">AL185+Z185</f>
        <v>9.67090677500644</v>
      </c>
      <c r="AN185" s="4" t="n">
        <f aca="false">AM185^-'paramètres CI'!$B$19</f>
        <v>1.30696038928905E-008</v>
      </c>
      <c r="AO185" s="4" t="n">
        <f aca="false">SUMIFS($AN$2:$AN$1250,$I$2:$I$1250,V185)</f>
        <v>1.05572277744256</v>
      </c>
      <c r="AP185" s="5" t="n">
        <f aca="false">AN185/AO185</f>
        <v>1.23797687917192E-008</v>
      </c>
      <c r="AQ185" s="6" t="n">
        <f aca="false">AP185-O185</f>
        <v>-9.99176691969324E-005</v>
      </c>
      <c r="AR185" s="20" t="n">
        <f aca="false">VLOOKUP(I185,entreesparc!$A$13:$H$110,8,0)*AP185</f>
        <v>0.00144719795712566</v>
      </c>
      <c r="AS185" s="7" t="n">
        <f aca="false">M185*AJ185/AI185+AH185/R185</f>
        <v>8.69530915145719</v>
      </c>
      <c r="AT185" s="4" t="n">
        <f aca="false">AS185+Z185</f>
        <v>10.7066876643023</v>
      </c>
      <c r="AU185" s="4" t="n">
        <f aca="false">AT185^-'paramètres CI'!$B$19</f>
        <v>5.79107155428713E-009</v>
      </c>
      <c r="AV185" s="4" t="n">
        <f aca="false">SUMIFS($AU$2:$AU$1250,$I$2:$I$1250,V185)</f>
        <v>5.96595407285682E-005</v>
      </c>
      <c r="AW185" s="5" t="n">
        <f aca="false">AU185/AV185</f>
        <v>9.70686579810369E-005</v>
      </c>
      <c r="AX185" s="7" t="n">
        <f aca="false">SUMIFS($AP$2:$AP$1250,$I$2:$I$1250,V185)</f>
        <v>1</v>
      </c>
    </row>
    <row r="186" customFormat="false" ht="15.8" hidden="false" customHeight="false" outlineLevel="0" collapsed="false">
      <c r="A186" s="0" t="s">
        <v>14</v>
      </c>
      <c r="B186" s="0" t="s">
        <v>64</v>
      </c>
      <c r="C186" s="0" t="s">
        <v>36</v>
      </c>
      <c r="D186" s="0" t="s">
        <v>37</v>
      </c>
      <c r="E186" s="0" t="str">
        <f aca="false">VLOOKUP(A186,Nomenclature!$D$1:$E$9,2,0)</f>
        <v>02</v>
      </c>
      <c r="F186" s="0" t="str">
        <f aca="false">VLOOKUP(B186,Nomenclature!$J$1:$K$97,2,0)</f>
        <v>30</v>
      </c>
      <c r="G186" s="0" t="str">
        <f aca="false">VLOOKUP(C186,Nomenclature!$M$1:$N$21,2,0)</f>
        <v>23</v>
      </c>
      <c r="H186" s="0" t="str">
        <f aca="false">VLOOKUP(D186,Nomenclature!$O$25:$P$31,2,0)</f>
        <v>03</v>
      </c>
      <c r="I186" s="1" t="str">
        <f aca="false">CONCATENATE(E186,F186)</f>
        <v>0230</v>
      </c>
      <c r="J186" s="0" t="str">
        <f aca="false">CONCATENATE(E186,F186,G186,H186)</f>
        <v>02302303</v>
      </c>
      <c r="K186" s="0" t="n">
        <v>29.0145646436672</v>
      </c>
      <c r="L186" s="0" t="n">
        <v>20</v>
      </c>
      <c r="M186" s="0" t="n">
        <v>111.400692046695</v>
      </c>
      <c r="N186" s="0" t="n">
        <v>0.756818940629301</v>
      </c>
      <c r="O186" s="0" t="n">
        <v>9.99300489657241E-005</v>
      </c>
      <c r="P186" s="4" t="n">
        <f aca="false">VLOOKUP(D186,'paramètres CI'!$A$1:$B$6,2,0)</f>
        <v>0.0385046990211696</v>
      </c>
      <c r="Q186" s="17" t="n">
        <f aca="false">M186*P186/N186</f>
        <v>5.66773621500709</v>
      </c>
      <c r="R186" s="9" t="n">
        <f aca="false">1/(1+0.04)*(1 - (1/(1+0.04))^L186)/(1-1/(1+0.04))</f>
        <v>13.5903263449677</v>
      </c>
      <c r="S186" s="17" t="n">
        <f aca="false">K186/R186</f>
        <v>2.13494245150418</v>
      </c>
      <c r="T186" s="17" t="n">
        <f aca="false">Q186+S186</f>
        <v>7.80267866651127</v>
      </c>
      <c r="U186" s="0" t="n">
        <f aca="false">T186 + Z186</f>
        <v>9.03066558035253</v>
      </c>
      <c r="V186" s="4" t="str">
        <f aca="false">VLOOKUP(I186,'CI ref gaz'!$I$1:$AM$97,1,0)</f>
        <v>0230</v>
      </c>
      <c r="W186" s="0" t="n">
        <f aca="false">VLOOKUP(I186,'CI ref gaz'!$I$1:$AM$97,14,0)</f>
        <v>-2</v>
      </c>
      <c r="X186" s="1" t="n">
        <f aca="false">VLOOKUP(I186,'CI ref gaz'!$I$1:$AM$97,13,0)</f>
        <v>3.17734849955265</v>
      </c>
      <c r="Y186" s="2" t="n">
        <f aca="false">VLOOKUP(I186,'CI ref gaz'!$I$1:$AM$97,7,0)</f>
        <v>0.425535076488247</v>
      </c>
      <c r="Z186" s="17" t="n">
        <f aca="false">X186*(O186/Y186)^(-1/8)-T186</f>
        <v>1.22798691384126</v>
      </c>
      <c r="AA186" s="17" t="n">
        <f aca="false">Z186^2</f>
        <v>1.50795186056538</v>
      </c>
      <c r="AB186" s="18" t="n">
        <f aca="false">Z186/U186</f>
        <v>0.135979668709349</v>
      </c>
      <c r="AC186" s="17" t="n">
        <f aca="false">U186^-('paramètres CI'!$B$19)</f>
        <v>2.26069472120364E-008</v>
      </c>
      <c r="AD186" s="4" t="n">
        <f aca="false">SUMIFS($AC$2:$AC$1250,$I$2:$I$1250,V186)</f>
        <v>0.000226227720750848</v>
      </c>
      <c r="AE186" s="4" t="n">
        <f aca="false">AC186/AD186</f>
        <v>9.9930048965724E-005</v>
      </c>
      <c r="AF186" s="17" t="n">
        <f aca="false">AE186-O186</f>
        <v>0</v>
      </c>
      <c r="AG186" s="4" t="n">
        <f aca="false">VLOOKUP(I186,BesoinU!$F$1:$L$99,3,0)</f>
        <v>67.1696801341303</v>
      </c>
      <c r="AH186" s="19" t="n">
        <f aca="false">VLOOKUP(J186,bibliRdtCHauff!$G$2:$K$1398,4,0)</f>
        <v>29.0145646436672</v>
      </c>
      <c r="AI186" s="19" t="n">
        <f aca="false">VLOOKUP(J186,bibliRdtCHauff!$G$2:$K$1398,3,0)</f>
        <v>0.756818940629301</v>
      </c>
      <c r="AJ186" s="4" t="n">
        <f aca="false">VLOOKUP(D186,'paramètres CI'!$A$1:$C$6,3)</f>
        <v>0.0763929293534506</v>
      </c>
      <c r="AK186" s="4" t="n">
        <f aca="false">AJ186*AG186/AI186</f>
        <v>6.78007427366152</v>
      </c>
      <c r="AL186" s="4" t="n">
        <f aca="false">AK186+AH186/R186</f>
        <v>8.9150167251657</v>
      </c>
      <c r="AM186" s="4" t="n">
        <f aca="false">AL186+Z186</f>
        <v>10.143003639007</v>
      </c>
      <c r="AN186" s="4" t="n">
        <f aca="false">AM186^-'paramètres CI'!$B$19</f>
        <v>8.92621513192747E-009</v>
      </c>
      <c r="AO186" s="4" t="n">
        <f aca="false">SUMIFS($AN$2:$AN$1250,$I$2:$I$1250,V186)</f>
        <v>1.05572277744256</v>
      </c>
      <c r="AP186" s="5" t="n">
        <f aca="false">AN186/AO186</f>
        <v>8.45507487633335E-009</v>
      </c>
      <c r="AQ186" s="6" t="n">
        <f aca="false">AP186-O186</f>
        <v>-9.99215938908478E-005</v>
      </c>
      <c r="AR186" s="20" t="n">
        <f aca="false">VLOOKUP(I186,entreesparc!$A$13:$H$110,8,0)*AP186</f>
        <v>0.000988400291979512</v>
      </c>
      <c r="AS186" s="7" t="n">
        <f aca="false">M186*AJ186/AI186+AH186/R186</f>
        <v>13.3796731797975</v>
      </c>
      <c r="AT186" s="4" t="n">
        <f aca="false">AS186+Z186</f>
        <v>14.6076600936387</v>
      </c>
      <c r="AU186" s="4" t="n">
        <f aca="false">AT186^-'paramètres CI'!$B$19</f>
        <v>4.82341647564101E-010</v>
      </c>
      <c r="AV186" s="4" t="n">
        <f aca="false">SUMIFS($AU$2:$AU$1250,$I$2:$I$1250,V186)</f>
        <v>5.96595407285682E-005</v>
      </c>
      <c r="AW186" s="5" t="n">
        <f aca="false">AU186/AV186</f>
        <v>8.08490380035946E-006</v>
      </c>
      <c r="AX186" s="7" t="n">
        <f aca="false">SUMIFS($AP$2:$AP$1250,$I$2:$I$1250,V186)</f>
        <v>1</v>
      </c>
    </row>
    <row r="187" customFormat="false" ht="15.8" hidden="false" customHeight="false" outlineLevel="0" collapsed="false">
      <c r="A187" s="0" t="s">
        <v>14</v>
      </c>
      <c r="B187" s="0" t="s">
        <v>64</v>
      </c>
      <c r="C187" s="0" t="s">
        <v>38</v>
      </c>
      <c r="D187" s="0" t="s">
        <v>39</v>
      </c>
      <c r="E187" s="0" t="str">
        <f aca="false">VLOOKUP(A187,Nomenclature!$D$1:$E$9,2,0)</f>
        <v>02</v>
      </c>
      <c r="F187" s="0" t="str">
        <f aca="false">VLOOKUP(B187,Nomenclature!$J$1:$K$97,2,0)</f>
        <v>30</v>
      </c>
      <c r="G187" s="0" t="str">
        <f aca="false">VLOOKUP(C187,Nomenclature!$M$1:$N$21,2,0)</f>
        <v>24</v>
      </c>
      <c r="H187" s="0" t="str">
        <f aca="false">VLOOKUP(D187,Nomenclature!$O$25:$P$31,2,0)</f>
        <v>04</v>
      </c>
      <c r="I187" s="1" t="str">
        <f aca="false">CONCATENATE(E187,F187)</f>
        <v>0230</v>
      </c>
      <c r="J187" s="0" t="str">
        <f aca="false">CONCATENATE(E187,F187,G187,H187)</f>
        <v>02302404</v>
      </c>
      <c r="K187" s="0" t="n">
        <v>20.7966362825318</v>
      </c>
      <c r="L187" s="0" t="n">
        <v>20</v>
      </c>
      <c r="M187" s="0" t="n">
        <v>109.900241712184</v>
      </c>
      <c r="N187" s="0" t="n">
        <v>0.984414425847987</v>
      </c>
      <c r="O187" s="0" t="n">
        <v>9.99300489657241E-005</v>
      </c>
      <c r="P187" s="4" t="n">
        <f aca="false">VLOOKUP(D187,'paramètres CI'!$A$1:$B$6,2,0)</f>
        <v>0.022045059962018</v>
      </c>
      <c r="Q187" s="17" t="n">
        <f aca="false">M187*P187/N187</f>
        <v>2.46111531360216</v>
      </c>
      <c r="R187" s="9" t="n">
        <f aca="false">1/(1+0.04)*(1 - (1/(1+0.04))^L187)/(1-1/(1+0.04))</f>
        <v>13.5903263449677</v>
      </c>
      <c r="S187" s="17" t="n">
        <f aca="false">K187/R187</f>
        <v>1.53025289861656</v>
      </c>
      <c r="T187" s="17" t="n">
        <f aca="false">Q187+S187</f>
        <v>3.99136821221872</v>
      </c>
      <c r="U187" s="0" t="n">
        <f aca="false">T187 + Z187</f>
        <v>9.03066558035253</v>
      </c>
      <c r="V187" s="4" t="str">
        <f aca="false">VLOOKUP(I187,'CI ref gaz'!$I$1:$AM$97,1,0)</f>
        <v>0230</v>
      </c>
      <c r="W187" s="0" t="n">
        <f aca="false">VLOOKUP(I187,'CI ref gaz'!$I$1:$AM$97,14,0)</f>
        <v>-2</v>
      </c>
      <c r="X187" s="1" t="n">
        <f aca="false">VLOOKUP(I187,'CI ref gaz'!$I$1:$AM$97,13,0)</f>
        <v>3.17734849955265</v>
      </c>
      <c r="Y187" s="2" t="n">
        <f aca="false">VLOOKUP(I187,'CI ref gaz'!$I$1:$AM$97,7,0)</f>
        <v>0.425535076488247</v>
      </c>
      <c r="Z187" s="17" t="n">
        <f aca="false">X187*(O187/Y187)^(-1/8)-T187</f>
        <v>5.03929736813381</v>
      </c>
      <c r="AA187" s="17" t="n">
        <f aca="false">Z187^2</f>
        <v>25.3945179644803</v>
      </c>
      <c r="AB187" s="18" t="n">
        <f aca="false">Z187/U187</f>
        <v>0.558020593642344</v>
      </c>
      <c r="AC187" s="17" t="n">
        <f aca="false">U187^-('paramètres CI'!$B$19)</f>
        <v>2.26069472120364E-008</v>
      </c>
      <c r="AD187" s="4" t="n">
        <f aca="false">SUMIFS($AC$2:$AC$1250,$I$2:$I$1250,V187)</f>
        <v>0.000226227720750848</v>
      </c>
      <c r="AE187" s="4" t="n">
        <f aca="false">AC187/AD187</f>
        <v>9.9930048965724E-005</v>
      </c>
      <c r="AF187" s="17" t="n">
        <f aca="false">AE187-O187</f>
        <v>0</v>
      </c>
      <c r="AG187" s="4" t="n">
        <f aca="false">VLOOKUP(I187,BesoinU!$F$1:$L$99,3,0)</f>
        <v>67.1696801341303</v>
      </c>
      <c r="AH187" s="19" t="n">
        <f aca="false">VLOOKUP(J187,bibliRdtCHauff!$G$2:$K$1398,4,0)</f>
        <v>20.7966362825318</v>
      </c>
      <c r="AI187" s="19" t="n">
        <f aca="false">VLOOKUP(J187,bibliRdtCHauff!$G$2:$K$1398,3,0)</f>
        <v>0.984414425847987</v>
      </c>
      <c r="AJ187" s="4" t="n">
        <f aca="false">VLOOKUP(D187,'paramètres CI'!$A$1:$C$6,3)</f>
        <v>0.0386719666666667</v>
      </c>
      <c r="AK187" s="4" t="n">
        <f aca="false">AJ187*AG187/AI187</f>
        <v>2.6387094326865</v>
      </c>
      <c r="AL187" s="4" t="n">
        <f aca="false">AK187+AH187/R187</f>
        <v>4.16896233130306</v>
      </c>
      <c r="AM187" s="4" t="n">
        <f aca="false">AL187+Z187</f>
        <v>9.20825969943687</v>
      </c>
      <c r="AN187" s="4" t="n">
        <f aca="false">AM187^-'paramètres CI'!$B$19</f>
        <v>1.9345480752848E-008</v>
      </c>
      <c r="AO187" s="4" t="n">
        <f aca="false">SUMIFS($AN$2:$AN$1250,$I$2:$I$1250,V187)</f>
        <v>1.05572277744256</v>
      </c>
      <c r="AP187" s="5" t="n">
        <f aca="false">AN187/AO187</f>
        <v>1.8324394591269E-008</v>
      </c>
      <c r="AQ187" s="6" t="n">
        <f aca="false">AP187-O187</f>
        <v>-9.99117245711328E-005</v>
      </c>
      <c r="AR187" s="20" t="n">
        <f aca="false">VLOOKUP(I187,entreesparc!$A$13:$H$110,8,0)*AP187</f>
        <v>0.00214212614663592</v>
      </c>
      <c r="AS187" s="7" t="n">
        <f aca="false">M187*AJ187/AI187+AH187/R187</f>
        <v>5.84759971166345</v>
      </c>
      <c r="AT187" s="4" t="n">
        <f aca="false">AS187+Z187</f>
        <v>10.8868970797973</v>
      </c>
      <c r="AU187" s="4" t="n">
        <f aca="false">AT187^-'paramètres CI'!$B$19</f>
        <v>5.06718851404522E-009</v>
      </c>
      <c r="AV187" s="4" t="n">
        <f aca="false">SUMIFS($AU$2:$AU$1250,$I$2:$I$1250,V187)</f>
        <v>5.96595407285682E-005</v>
      </c>
      <c r="AW187" s="5" t="n">
        <f aca="false">AU187/AV187</f>
        <v>8.49350908867923E-005</v>
      </c>
      <c r="AX187" s="7" t="n">
        <f aca="false">SUMIFS($AP$2:$AP$1250,$I$2:$I$1250,V187)</f>
        <v>1</v>
      </c>
    </row>
    <row r="188" customFormat="false" ht="15.8" hidden="false" customHeight="false" outlineLevel="0" collapsed="false">
      <c r="A188" s="0" t="s">
        <v>14</v>
      </c>
      <c r="B188" s="0" t="s">
        <v>64</v>
      </c>
      <c r="C188" s="0" t="s">
        <v>40</v>
      </c>
      <c r="D188" s="0" t="s">
        <v>37</v>
      </c>
      <c r="E188" s="0" t="str">
        <f aca="false">VLOOKUP(A188,Nomenclature!$D$1:$E$9,2,0)</f>
        <v>02</v>
      </c>
      <c r="F188" s="0" t="str">
        <f aca="false">VLOOKUP(B188,Nomenclature!$J$1:$K$97,2,0)</f>
        <v>30</v>
      </c>
      <c r="G188" s="0" t="str">
        <f aca="false">VLOOKUP(C188,Nomenclature!$M$1:$N$21,2,0)</f>
        <v>03</v>
      </c>
      <c r="H188" s="0" t="str">
        <f aca="false">VLOOKUP(D188,Nomenclature!$O$25:$P$31,2,0)</f>
        <v>03</v>
      </c>
      <c r="I188" s="1" t="str">
        <f aca="false">CONCATENATE(E188,F188)</f>
        <v>0230</v>
      </c>
      <c r="J188" s="0" t="str">
        <f aca="false">CONCATENATE(E188,F188,G188,H188)</f>
        <v>02300303</v>
      </c>
      <c r="K188" s="0" t="n">
        <v>23.2116517149338</v>
      </c>
      <c r="L188" s="0" t="n">
        <v>20</v>
      </c>
      <c r="M188" s="0" t="n">
        <v>111.400692046695</v>
      </c>
      <c r="N188" s="0" t="n">
        <v>0.525148973693886</v>
      </c>
      <c r="O188" s="0" t="n">
        <v>0.0386885606662912</v>
      </c>
      <c r="P188" s="4" t="n">
        <f aca="false">VLOOKUP(D188,'paramètres CI'!$A$1:$B$6,2,0)</f>
        <v>0.0385046990211696</v>
      </c>
      <c r="Q188" s="17" t="n">
        <f aca="false">M188*P188/N188</f>
        <v>8.16806341224681</v>
      </c>
      <c r="R188" s="9" t="n">
        <f aca="false">1/(1+0.04)*(1 - (1/(1+0.04))^L188)/(1-1/(1+0.04))</f>
        <v>13.5903263449677</v>
      </c>
      <c r="S188" s="17" t="n">
        <f aca="false">K188/R188</f>
        <v>1.70795396120335</v>
      </c>
      <c r="T188" s="17" t="n">
        <f aca="false">Q188+S188</f>
        <v>9.87601737345016</v>
      </c>
      <c r="U188" s="0" t="n">
        <f aca="false">T188 + Z188</f>
        <v>4.28779438169659</v>
      </c>
      <c r="V188" s="4" t="str">
        <f aca="false">VLOOKUP(I188,'CI ref gaz'!$I$1:$AM$97,1,0)</f>
        <v>0230</v>
      </c>
      <c r="W188" s="0" t="n">
        <f aca="false">VLOOKUP(I188,'CI ref gaz'!$I$1:$AM$97,14,0)</f>
        <v>-2</v>
      </c>
      <c r="X188" s="1" t="n">
        <f aca="false">VLOOKUP(I188,'CI ref gaz'!$I$1:$AM$97,13,0)</f>
        <v>3.17734849955265</v>
      </c>
      <c r="Y188" s="2" t="n">
        <f aca="false">VLOOKUP(I188,'CI ref gaz'!$I$1:$AM$97,7,0)</f>
        <v>0.425535076488247</v>
      </c>
      <c r="Z188" s="17" t="n">
        <f aca="false">X188*(O188/Y188)^(-1/8)-T188</f>
        <v>-5.58822299175357</v>
      </c>
      <c r="AA188" s="17" t="n">
        <f aca="false">Z188^2</f>
        <v>31.2282362055632</v>
      </c>
      <c r="AB188" s="18" t="n">
        <f aca="false">Z188/U188</f>
        <v>-1.30328614068066</v>
      </c>
      <c r="AC188" s="17" t="n">
        <f aca="false">U188^-('paramètres CI'!$B$19)</f>
        <v>8.75242489866597E-006</v>
      </c>
      <c r="AD188" s="4" t="n">
        <f aca="false">SUMIFS($AC$2:$AC$1250,$I$2:$I$1250,V188)</f>
        <v>0.000226227720750848</v>
      </c>
      <c r="AE188" s="4" t="n">
        <f aca="false">AC188/AD188</f>
        <v>0.0386885606662912</v>
      </c>
      <c r="AF188" s="17" t="n">
        <f aca="false">AE188-O188</f>
        <v>0</v>
      </c>
      <c r="AG188" s="4" t="n">
        <f aca="false">VLOOKUP(I188,BesoinU!$F$1:$L$99,3,0)</f>
        <v>67.1696801341303</v>
      </c>
      <c r="AH188" s="19" t="n">
        <f aca="false">VLOOKUP(J188,bibliRdtCHauff!$G$2:$K$1398,4,0)</f>
        <v>24.3722343006805</v>
      </c>
      <c r="AI188" s="19" t="n">
        <f aca="false">VLOOKUP(J188,bibliRdtCHauff!$G$2:$K$1398,3,0)</f>
        <v>0.571482967080969</v>
      </c>
      <c r="AJ188" s="4" t="n">
        <f aca="false">VLOOKUP(D188,'paramètres CI'!$A$1:$C$6,3)</f>
        <v>0.0763929293534506</v>
      </c>
      <c r="AK188" s="4" t="n">
        <f aca="false">AJ188*AG188/AI188</f>
        <v>8.97890037806407</v>
      </c>
      <c r="AL188" s="4" t="n">
        <f aca="false">AK188+AH188/R188</f>
        <v>10.7722520373276</v>
      </c>
      <c r="AM188" s="4" t="n">
        <f aca="false">AL188+Z188</f>
        <v>5.18402904557402</v>
      </c>
      <c r="AN188" s="4" t="n">
        <f aca="false">AM188^-'paramètres CI'!$B$19</f>
        <v>1.91716985029239E-006</v>
      </c>
      <c r="AO188" s="4" t="n">
        <f aca="false">SUMIFS($AN$2:$AN$1250,$I$2:$I$1250,V188)</f>
        <v>1.05572277744256</v>
      </c>
      <c r="AP188" s="5" t="n">
        <f aca="false">AN188/AO188</f>
        <v>1.81597848531472E-006</v>
      </c>
      <c r="AQ188" s="6" t="n">
        <f aca="false">AP188-O188</f>
        <v>-0.0386867446878059</v>
      </c>
      <c r="AR188" s="20" t="n">
        <f aca="false">VLOOKUP(I188,entreesparc!$A$13:$H$110,8,0)*AP188</f>
        <v>0.212288322855393</v>
      </c>
      <c r="AS188" s="7" t="n">
        <f aca="false">M188*AJ188/AI188+AH188/R188</f>
        <v>16.684828199531</v>
      </c>
      <c r="AT188" s="4" t="n">
        <f aca="false">AS188+Z188</f>
        <v>11.0966052077774</v>
      </c>
      <c r="AU188" s="4" t="n">
        <f aca="false">AT188^-'paramètres CI'!$B$19</f>
        <v>4.3498964565233E-009</v>
      </c>
      <c r="AV188" s="4" t="n">
        <f aca="false">SUMIFS($AU$2:$AU$1250,$I$2:$I$1250,V188)</f>
        <v>5.96595407285682E-005</v>
      </c>
      <c r="AW188" s="5" t="n">
        <f aca="false">AU188/AV188</f>
        <v>7.29120003842124E-005</v>
      </c>
      <c r="AX188" s="7" t="n">
        <f aca="false">SUMIFS($AP$2:$AP$1250,$I$2:$I$1250,V188)</f>
        <v>1</v>
      </c>
    </row>
    <row r="189" customFormat="false" ht="15.8" hidden="false" customHeight="false" outlineLevel="0" collapsed="false">
      <c r="A189" s="0" t="s">
        <v>14</v>
      </c>
      <c r="B189" s="0" t="s">
        <v>64</v>
      </c>
      <c r="C189" s="0" t="s">
        <v>41</v>
      </c>
      <c r="D189" s="0" t="s">
        <v>39</v>
      </c>
      <c r="E189" s="0" t="str">
        <f aca="false">VLOOKUP(A189,Nomenclature!$D$1:$E$9,2,0)</f>
        <v>02</v>
      </c>
      <c r="F189" s="0" t="str">
        <f aca="false">VLOOKUP(B189,Nomenclature!$J$1:$K$97,2,0)</f>
        <v>30</v>
      </c>
      <c r="G189" s="0" t="str">
        <f aca="false">VLOOKUP(C189,Nomenclature!$M$1:$N$21,2,0)</f>
        <v>04</v>
      </c>
      <c r="H189" s="0" t="str">
        <f aca="false">VLOOKUP(D189,Nomenclature!$O$25:$P$31,2,0)</f>
        <v>04</v>
      </c>
      <c r="I189" s="1" t="str">
        <f aca="false">CONCATENATE(E189,F189)</f>
        <v>0230</v>
      </c>
      <c r="J189" s="0" t="str">
        <f aca="false">CONCATENATE(E189,F189,G189,H189)</f>
        <v>02300404</v>
      </c>
      <c r="K189" s="0" t="n">
        <v>16.6373090260254</v>
      </c>
      <c r="L189" s="0" t="n">
        <v>20</v>
      </c>
      <c r="M189" s="0" t="n">
        <v>109.900241712184</v>
      </c>
      <c r="N189" s="0" t="n">
        <v>0.612868158085982</v>
      </c>
      <c r="O189" s="0" t="n">
        <v>0.425535076488247</v>
      </c>
      <c r="P189" s="4" t="n">
        <f aca="false">VLOOKUP(D189,'paramètres CI'!$A$1:$B$6,2,0)</f>
        <v>0.022045059962018</v>
      </c>
      <c r="Q189" s="17" t="n">
        <f aca="false">M189*P189/N189</f>
        <v>3.9531461806594</v>
      </c>
      <c r="R189" s="9" t="n">
        <f aca="false">1/(1+0.04)*(1 - (1/(1+0.04))^L189)/(1-1/(1+0.04))</f>
        <v>13.5903263449677</v>
      </c>
      <c r="S189" s="17" t="n">
        <f aca="false">K189/R189</f>
        <v>1.22420231889325</v>
      </c>
      <c r="T189" s="17" t="n">
        <f aca="false">Q189+S189</f>
        <v>5.17734849955265</v>
      </c>
      <c r="U189" s="0" t="n">
        <f aca="false">T189 + Z189</f>
        <v>3.17734849955265</v>
      </c>
      <c r="V189" s="4" t="str">
        <f aca="false">VLOOKUP(I189,'CI ref gaz'!$I$1:$AM$97,1,0)</f>
        <v>0230</v>
      </c>
      <c r="W189" s="0" t="n">
        <f aca="false">VLOOKUP(I189,'CI ref gaz'!$I$1:$AM$97,14,0)</f>
        <v>-2</v>
      </c>
      <c r="X189" s="1" t="n">
        <f aca="false">VLOOKUP(I189,'CI ref gaz'!$I$1:$AM$97,13,0)</f>
        <v>3.17734849955265</v>
      </c>
      <c r="Y189" s="2" t="n">
        <f aca="false">VLOOKUP(I189,'CI ref gaz'!$I$1:$AM$97,7,0)</f>
        <v>0.425535076488247</v>
      </c>
      <c r="Z189" s="17" t="n">
        <f aca="false">X189*(O189/Y189)^(-1/8)-T189</f>
        <v>-2</v>
      </c>
      <c r="AA189" s="17" t="n">
        <f aca="false">Z189^2</f>
        <v>4</v>
      </c>
      <c r="AB189" s="18" t="n">
        <f aca="false">Z189/U189</f>
        <v>-0.629455660995822</v>
      </c>
      <c r="AC189" s="17" t="n">
        <f aca="false">U189^-('paramètres CI'!$B$19)</f>
        <v>9.6267830453474E-005</v>
      </c>
      <c r="AD189" s="4" t="n">
        <f aca="false">SUMIFS($AC$2:$AC$1250,$I$2:$I$1250,V189)</f>
        <v>0.000226227720750848</v>
      </c>
      <c r="AE189" s="4" t="n">
        <f aca="false">AC189/AD189</f>
        <v>0.425535076488247</v>
      </c>
      <c r="AF189" s="17" t="n">
        <f aca="false">AE189-O189</f>
        <v>0</v>
      </c>
      <c r="AG189" s="4" t="n">
        <f aca="false">VLOOKUP(I189,BesoinU!$F$1:$L$99,3,0)</f>
        <v>67.1696801341303</v>
      </c>
      <c r="AH189" s="19" t="n">
        <f aca="false">VLOOKUP(J189,bibliRdtCHauff!$G$2:$K$1398,4,0)</f>
        <v>17.4691744773267</v>
      </c>
      <c r="AI189" s="19" t="n">
        <f aca="false">VLOOKUP(J189,bibliRdtCHauff!$G$2:$K$1398,3,0)</f>
        <v>0.687177411638383</v>
      </c>
      <c r="AJ189" s="4" t="n">
        <f aca="false">VLOOKUP(D189,'paramètres CI'!$A$1:$C$6,3)</f>
        <v>0.0386719666666667</v>
      </c>
      <c r="AK189" s="4" t="n">
        <f aca="false">AJ189*AG189/AI189</f>
        <v>3.78007714916667</v>
      </c>
      <c r="AL189" s="4" t="n">
        <f aca="false">AK189+AH189/R189</f>
        <v>5.06548958400458</v>
      </c>
      <c r="AM189" s="4" t="n">
        <f aca="false">AL189+Z189</f>
        <v>3.06548958400458</v>
      </c>
      <c r="AN189" s="4" t="n">
        <f aca="false">AM189^-'paramètres CI'!$B$19</f>
        <v>0.000128233424848188</v>
      </c>
      <c r="AO189" s="4" t="n">
        <f aca="false">SUMIFS($AN$2:$AN$1250,$I$2:$I$1250,V189)</f>
        <v>1.05572277744256</v>
      </c>
      <c r="AP189" s="5" t="n">
        <f aca="false">AN189/AO189</f>
        <v>0.000121465054641359</v>
      </c>
      <c r="AQ189" s="6" t="n">
        <f aca="false">AP189-O189</f>
        <v>-0.425413611433606</v>
      </c>
      <c r="AR189" s="20" t="n">
        <f aca="false">VLOOKUP(I189,entreesparc!$A$13:$H$110,8,0)*AP189</f>
        <v>14.1992941787986</v>
      </c>
      <c r="AS189" s="7" t="n">
        <f aca="false">M189*AJ189/AI189+AH189/R189</f>
        <v>7.47021771535362</v>
      </c>
      <c r="AT189" s="4" t="n">
        <f aca="false">AS189+Z189</f>
        <v>5.47021771535362</v>
      </c>
      <c r="AU189" s="4" t="n">
        <f aca="false">AT189^-'paramètres CI'!$B$19</f>
        <v>1.24727755379152E-006</v>
      </c>
      <c r="AV189" s="4" t="n">
        <f aca="false">SUMIFS($AU$2:$AU$1250,$I$2:$I$1250,V189)</f>
        <v>5.96595407285682E-005</v>
      </c>
      <c r="AW189" s="5" t="n">
        <f aca="false">AU189/AV189</f>
        <v>0.0209065899361551</v>
      </c>
      <c r="AX189" s="7" t="n">
        <f aca="false">SUMIFS($AP$2:$AP$1250,$I$2:$I$1250,V189)</f>
        <v>1</v>
      </c>
    </row>
    <row r="190" customFormat="false" ht="15.8" hidden="false" customHeight="false" outlineLevel="0" collapsed="false">
      <c r="A190" s="0" t="s">
        <v>14</v>
      </c>
      <c r="B190" s="0" t="s">
        <v>64</v>
      </c>
      <c r="C190" s="0" t="s">
        <v>45</v>
      </c>
      <c r="D190" s="0" t="s">
        <v>43</v>
      </c>
      <c r="E190" s="0" t="str">
        <f aca="false">VLOOKUP(A190,Nomenclature!$D$1:$E$9,2,0)</f>
        <v>02</v>
      </c>
      <c r="F190" s="0" t="str">
        <f aca="false">VLOOKUP(B190,Nomenclature!$J$1:$K$97,2,0)</f>
        <v>30</v>
      </c>
      <c r="G190" s="0" t="str">
        <f aca="false">VLOOKUP(C190,Nomenclature!$M$1:$N$21,2,0)</f>
        <v>06</v>
      </c>
      <c r="H190" s="0" t="str">
        <f aca="false">VLOOKUP(D190,Nomenclature!$O$25:$P$31,2,0)</f>
        <v>02</v>
      </c>
      <c r="I190" s="1" t="str">
        <f aca="false">CONCATENATE(E190,F190)</f>
        <v>0230</v>
      </c>
      <c r="J190" s="0" t="str">
        <f aca="false">CONCATENATE(E190,F190,G190,H190)</f>
        <v>02300602</v>
      </c>
      <c r="K190" s="0" t="n">
        <v>10</v>
      </c>
      <c r="L190" s="0" t="n">
        <v>13</v>
      </c>
      <c r="M190" s="0" t="n">
        <v>92.5207924164208</v>
      </c>
      <c r="N190" s="0" t="n">
        <v>0.9</v>
      </c>
      <c r="O190" s="0" t="n">
        <v>0.25632930529261</v>
      </c>
      <c r="P190" s="4" t="n">
        <f aca="false">VLOOKUP(D190,'paramètres CI'!$A$1:$B$6,2,0)</f>
        <v>0.0935912806596305</v>
      </c>
      <c r="Q190" s="17" t="n">
        <f aca="false">M190*P190/N190</f>
        <v>9.62126605544072</v>
      </c>
      <c r="R190" s="9" t="n">
        <f aca="false">1/(1+0.04)*(1 - (1/(1+0.04))^L190)/(1-1/(1+0.04))</f>
        <v>9.98564784663304</v>
      </c>
      <c r="S190" s="17" t="n">
        <f aca="false">K190/R190</f>
        <v>1.00143727814033</v>
      </c>
      <c r="T190" s="17" t="n">
        <f aca="false">Q190+S190</f>
        <v>10.6227033335811</v>
      </c>
      <c r="U190" s="0" t="n">
        <f aca="false">T190 + Z190</f>
        <v>3.38518174276981</v>
      </c>
      <c r="V190" s="4" t="str">
        <f aca="false">VLOOKUP(I190,'CI ref gaz'!$I$1:$AM$97,1,0)</f>
        <v>0230</v>
      </c>
      <c r="W190" s="0" t="n">
        <f aca="false">VLOOKUP(I190,'CI ref gaz'!$I$1:$AM$97,14,0)</f>
        <v>-2</v>
      </c>
      <c r="X190" s="1" t="n">
        <f aca="false">VLOOKUP(I190,'CI ref gaz'!$I$1:$AM$97,13,0)</f>
        <v>3.17734849955265</v>
      </c>
      <c r="Y190" s="2" t="n">
        <f aca="false">VLOOKUP(I190,'CI ref gaz'!$I$1:$AM$97,7,0)</f>
        <v>0.425535076488247</v>
      </c>
      <c r="Z190" s="17" t="n">
        <f aca="false">X190*(O190/Y190)^(-1/8)-T190</f>
        <v>-7.23752159081124</v>
      </c>
      <c r="AA190" s="17" t="n">
        <f aca="false">Z190^2</f>
        <v>52.3817187774589</v>
      </c>
      <c r="AB190" s="18" t="n">
        <f aca="false">Z190/U190</f>
        <v>-2.13800089353235</v>
      </c>
      <c r="AC190" s="17" t="n">
        <f aca="false">U190^-('paramètres CI'!$B$19)</f>
        <v>5.79887944979955E-005</v>
      </c>
      <c r="AD190" s="4" t="n">
        <f aca="false">SUMIFS($AC$2:$AC$1250,$I$2:$I$1250,V190)</f>
        <v>0.000226227720750848</v>
      </c>
      <c r="AE190" s="4" t="n">
        <f aca="false">AC190/AD190</f>
        <v>0.25632930529261</v>
      </c>
      <c r="AF190" s="17" t="n">
        <f aca="false">AE190-O190</f>
        <v>0</v>
      </c>
      <c r="AG190" s="4" t="n">
        <f aca="false">VLOOKUP(I190,BesoinU!$F$1:$L$99,3,0)</f>
        <v>67.1696801341303</v>
      </c>
      <c r="AH190" s="19" t="n">
        <f aca="false">VLOOKUP(J190,bibliRdtCHauff!$G$2:$K$1398,4,0)</f>
        <v>10.4</v>
      </c>
      <c r="AI190" s="19" t="n">
        <f aca="false">VLOOKUP(J190,bibliRdtCHauff!$G$2:$K$1398,3,0)</f>
        <v>0.92</v>
      </c>
      <c r="AJ190" s="4" t="n">
        <f aca="false">VLOOKUP(D190,'paramètres CI'!$A$1:$C$6,3)</f>
        <v>0.09847</v>
      </c>
      <c r="AK190" s="4" t="n">
        <f aca="false">AJ190*AG190/AI190</f>
        <v>7.18934609000849</v>
      </c>
      <c r="AL190" s="4" t="n">
        <f aca="false">AK190+AH190/R190</f>
        <v>8.23084085927443</v>
      </c>
      <c r="AM190" s="4" t="n">
        <f aca="false">AL190+Z190</f>
        <v>0.993319268463191</v>
      </c>
      <c r="AN190" s="4" t="n">
        <f aca="false">AM190^-'paramètres CI'!$B$19</f>
        <v>1.05508905968722</v>
      </c>
      <c r="AO190" s="4" t="n">
        <f aca="false">SUMIFS($AN$2:$AN$1250,$I$2:$I$1250,V190)</f>
        <v>1.05572277744256</v>
      </c>
      <c r="AP190" s="5" t="n">
        <f aca="false">AN190/AO190</f>
        <v>0.999399730905799</v>
      </c>
      <c r="AQ190" s="6" t="n">
        <f aca="false">AP190-O190</f>
        <v>0.743070425613189</v>
      </c>
      <c r="AR190" s="20" t="n">
        <f aca="false">VLOOKUP(I190,entreesparc!$A$13:$H$110,8,0)*AP190</f>
        <v>116830.069547523</v>
      </c>
      <c r="AS190" s="7" t="n">
        <f aca="false">M190*AJ190/AI190+AH190/R190</f>
        <v>10.9442365401844</v>
      </c>
      <c r="AT190" s="4" t="n">
        <f aca="false">AS190+Z190</f>
        <v>3.70671494937313</v>
      </c>
      <c r="AU190" s="4" t="n">
        <f aca="false">AT190^-'paramètres CI'!$B$19</f>
        <v>2.80599235493404E-005</v>
      </c>
      <c r="AV190" s="4" t="n">
        <f aca="false">SUMIFS($AU$2:$AU$1250,$I$2:$I$1250,V190)</f>
        <v>5.96595407285682E-005</v>
      </c>
      <c r="AW190" s="5" t="n">
        <f aca="false">AU190/AV190</f>
        <v>0.470334219919729</v>
      </c>
      <c r="AX190" s="7" t="n">
        <f aca="false">SUMIFS($AP$2:$AP$1250,$I$2:$I$1250,V190)</f>
        <v>1</v>
      </c>
    </row>
    <row r="191" customFormat="false" ht="15.8" hidden="false" customHeight="false" outlineLevel="0" collapsed="false">
      <c r="A191" s="0" t="s">
        <v>14</v>
      </c>
      <c r="B191" s="0" t="s">
        <v>64</v>
      </c>
      <c r="C191" s="0" t="s">
        <v>46</v>
      </c>
      <c r="D191" s="0" t="s">
        <v>43</v>
      </c>
      <c r="E191" s="0" t="str">
        <f aca="false">VLOOKUP(A191,Nomenclature!$D$1:$E$9,2,0)</f>
        <v>02</v>
      </c>
      <c r="F191" s="0" t="str">
        <f aca="false">VLOOKUP(B191,Nomenclature!$J$1:$K$97,2,0)</f>
        <v>30</v>
      </c>
      <c r="G191" s="0" t="str">
        <f aca="false">VLOOKUP(C191,Nomenclature!$M$1:$N$21,2,0)</f>
        <v>26</v>
      </c>
      <c r="H191" s="0" t="str">
        <f aca="false">VLOOKUP(D191,Nomenclature!$O$25:$P$31,2,0)</f>
        <v>02</v>
      </c>
      <c r="I191" s="1" t="str">
        <f aca="false">CONCATENATE(E191,F191)</f>
        <v>0230</v>
      </c>
      <c r="J191" s="0" t="str">
        <f aca="false">CONCATENATE(E191,F191,G191,H191)</f>
        <v>02302602</v>
      </c>
      <c r="K191" s="0" t="n">
        <v>12</v>
      </c>
      <c r="L191" s="0" t="n">
        <v>13</v>
      </c>
      <c r="M191" s="0" t="n">
        <v>92.5207924164208</v>
      </c>
      <c r="N191" s="0" t="n">
        <v>1</v>
      </c>
      <c r="O191" s="0" t="n">
        <v>9.99300489657241E-005</v>
      </c>
      <c r="P191" s="4" t="n">
        <f aca="false">VLOOKUP(D191,'paramètres CI'!$A$1:$B$6,2,0)</f>
        <v>0.0935912806596305</v>
      </c>
      <c r="Q191" s="17" t="n">
        <f aca="false">M191*P191/N191</f>
        <v>8.65913944989665</v>
      </c>
      <c r="R191" s="9" t="n">
        <f aca="false">1/(1+0.04)*(1 - (1/(1+0.04))^L191)/(1-1/(1+0.04))</f>
        <v>9.98564784663304</v>
      </c>
      <c r="S191" s="17" t="n">
        <f aca="false">K191/R191</f>
        <v>1.20172473376839</v>
      </c>
      <c r="T191" s="17" t="n">
        <f aca="false">Q191+S191</f>
        <v>9.86086418366504</v>
      </c>
      <c r="U191" s="0" t="n">
        <f aca="false">T191 + Z191</f>
        <v>9.03066558035253</v>
      </c>
      <c r="V191" s="4" t="str">
        <f aca="false">VLOOKUP(I191,'CI ref gaz'!$I$1:$AM$97,1,0)</f>
        <v>0230</v>
      </c>
      <c r="W191" s="0" t="n">
        <f aca="false">VLOOKUP(I191,'CI ref gaz'!$I$1:$AM$97,14,0)</f>
        <v>-2</v>
      </c>
      <c r="X191" s="1" t="n">
        <f aca="false">VLOOKUP(I191,'CI ref gaz'!$I$1:$AM$97,13,0)</f>
        <v>3.17734849955265</v>
      </c>
      <c r="Y191" s="2" t="n">
        <f aca="false">VLOOKUP(I191,'CI ref gaz'!$I$1:$AM$97,7,0)</f>
        <v>0.425535076488247</v>
      </c>
      <c r="Z191" s="17" t="n">
        <f aca="false">X191*(O191/Y191)^(-1/8)-T191</f>
        <v>-0.830198603312509</v>
      </c>
      <c r="AA191" s="17" t="n">
        <f aca="false">Z191^2</f>
        <v>0.68922972094204</v>
      </c>
      <c r="AB191" s="18" t="n">
        <f aca="false">Z191/U191</f>
        <v>-0.0919310537994809</v>
      </c>
      <c r="AC191" s="17" t="n">
        <f aca="false">U191^-('paramètres CI'!$B$19)</f>
        <v>2.26069472120364E-008</v>
      </c>
      <c r="AD191" s="4" t="n">
        <f aca="false">SUMIFS($AC$2:$AC$1250,$I$2:$I$1250,V191)</f>
        <v>0.000226227720750848</v>
      </c>
      <c r="AE191" s="4" t="n">
        <f aca="false">AC191/AD191</f>
        <v>9.9930048965724E-005</v>
      </c>
      <c r="AF191" s="17" t="n">
        <f aca="false">AE191-O191</f>
        <v>0</v>
      </c>
      <c r="AG191" s="4" t="n">
        <f aca="false">VLOOKUP(I191,BesoinU!$F$1:$L$99,3,0)</f>
        <v>67.1696801341303</v>
      </c>
      <c r="AH191" s="19" t="n">
        <f aca="false">VLOOKUP(J191,bibliRdtCHauff!$G$2:$K$1398,4,0)</f>
        <v>12</v>
      </c>
      <c r="AI191" s="19" t="n">
        <f aca="false">VLOOKUP(J191,bibliRdtCHauff!$G$2:$K$1398,3,0)</f>
        <v>1</v>
      </c>
      <c r="AJ191" s="4" t="n">
        <f aca="false">VLOOKUP(D191,'paramètres CI'!$A$1:$C$6,3)</f>
        <v>0.09847</v>
      </c>
      <c r="AK191" s="4" t="n">
        <f aca="false">AJ191*AG191/AI191</f>
        <v>6.61419840280781</v>
      </c>
      <c r="AL191" s="4" t="n">
        <f aca="false">AK191+AH191/R191</f>
        <v>7.8159231365762</v>
      </c>
      <c r="AM191" s="4" t="n">
        <f aca="false">AL191+Z191</f>
        <v>6.98572453326369</v>
      </c>
      <c r="AN191" s="4" t="n">
        <f aca="false">AM191^-'paramètres CI'!$B$19</f>
        <v>1.7632274993487E-007</v>
      </c>
      <c r="AO191" s="4" t="n">
        <f aca="false">SUMIFS($AN$2:$AN$1250,$I$2:$I$1250,V191)</f>
        <v>1.05572277744256</v>
      </c>
      <c r="AP191" s="5" t="n">
        <f aca="false">AN191/AO191</f>
        <v>1.67016146380779E-007</v>
      </c>
      <c r="AQ191" s="6" t="n">
        <f aca="false">AP191-O191</f>
        <v>-9.97630328193433E-005</v>
      </c>
      <c r="AR191" s="20" t="n">
        <f aca="false">VLOOKUP(I191,entreesparc!$A$13:$H$110,8,0)*AP191</f>
        <v>0.0195242277877548</v>
      </c>
      <c r="AS191" s="7" t="n">
        <f aca="false">M191*AJ191/AI191+AH191/R191</f>
        <v>10.3122471630134</v>
      </c>
      <c r="AT191" s="4" t="n">
        <f aca="false">AS191+Z191</f>
        <v>9.48204855970084</v>
      </c>
      <c r="AU191" s="4" t="n">
        <f aca="false">AT191^-'paramètres CI'!$B$19</f>
        <v>1.53032121560798E-008</v>
      </c>
      <c r="AV191" s="4" t="n">
        <f aca="false">SUMIFS($AU$2:$AU$1250,$I$2:$I$1250,V191)</f>
        <v>5.96595407285682E-005</v>
      </c>
      <c r="AW191" s="5" t="n">
        <f aca="false">AU191/AV191</f>
        <v>0.000256509050676479</v>
      </c>
      <c r="AX191" s="7" t="n">
        <f aca="false">SUMIFS($AP$2:$AP$1250,$I$2:$I$1250,V191)</f>
        <v>1</v>
      </c>
    </row>
    <row r="192" customFormat="false" ht="15.8" hidden="false" customHeight="false" outlineLevel="0" collapsed="false">
      <c r="A192" s="0" t="s">
        <v>14</v>
      </c>
      <c r="B192" s="0" t="s">
        <v>64</v>
      </c>
      <c r="C192" s="0" t="s">
        <v>48</v>
      </c>
      <c r="D192" s="0" t="s">
        <v>43</v>
      </c>
      <c r="E192" s="0" t="str">
        <f aca="false">VLOOKUP(A192,Nomenclature!$D$1:$E$9,2,0)</f>
        <v>02</v>
      </c>
      <c r="F192" s="0" t="str">
        <f aca="false">VLOOKUP(B192,Nomenclature!$J$1:$K$97,2,0)</f>
        <v>30</v>
      </c>
      <c r="G192" s="0" t="str">
        <f aca="false">VLOOKUP(C192,Nomenclature!$M$1:$N$21,2,0)</f>
        <v>09</v>
      </c>
      <c r="H192" s="0" t="str">
        <f aca="false">VLOOKUP(D192,Nomenclature!$O$25:$P$31,2,0)</f>
        <v>02</v>
      </c>
      <c r="I192" s="1" t="str">
        <f aca="false">CONCATENATE(E192,F192)</f>
        <v>0230</v>
      </c>
      <c r="J192" s="0" t="str">
        <f aca="false">CONCATENATE(E192,F192,G192,H192)</f>
        <v>02300902</v>
      </c>
      <c r="K192" s="0" t="n">
        <v>89.3944987315304</v>
      </c>
      <c r="L192" s="0" t="n">
        <v>20</v>
      </c>
      <c r="M192" s="0" t="n">
        <v>106.606762837476</v>
      </c>
      <c r="N192" s="0" t="n">
        <v>2.83163023255814</v>
      </c>
      <c r="O192" s="0" t="n">
        <v>0.096726092566643</v>
      </c>
      <c r="P192" s="4" t="n">
        <f aca="false">VLOOKUP(D192,'paramètres CI'!$A$1:$B$6,2,0)</f>
        <v>0.0935912806596305</v>
      </c>
      <c r="Q192" s="17" t="n">
        <f aca="false">M192*P192/N192</f>
        <v>3.52357569368197</v>
      </c>
      <c r="R192" s="9" t="n">
        <f aca="false">1/(1+0.04)*(1 - (1/(1+0.04))^L192)/(1-1/(1+0.04))</f>
        <v>13.5903263449677</v>
      </c>
      <c r="S192" s="17" t="n">
        <f aca="false">K192/R192</f>
        <v>6.57780368641641</v>
      </c>
      <c r="T192" s="17" t="n">
        <f aca="false">Q192+S192</f>
        <v>10.1013793800984</v>
      </c>
      <c r="U192" s="0" t="n">
        <f aca="false">T192 + Z192</f>
        <v>3.82374407465021</v>
      </c>
      <c r="V192" s="4" t="str">
        <f aca="false">VLOOKUP(I192,'CI ref gaz'!$I$1:$AM$97,1,0)</f>
        <v>0230</v>
      </c>
      <c r="W192" s="0" t="n">
        <f aca="false">VLOOKUP(I192,'CI ref gaz'!$I$1:$AM$97,14,0)</f>
        <v>-2</v>
      </c>
      <c r="X192" s="1" t="n">
        <f aca="false">VLOOKUP(I192,'CI ref gaz'!$I$1:$AM$97,13,0)</f>
        <v>3.17734849955265</v>
      </c>
      <c r="Y192" s="2" t="n">
        <f aca="false">VLOOKUP(I192,'CI ref gaz'!$I$1:$AM$97,7,0)</f>
        <v>0.425535076488247</v>
      </c>
      <c r="Z192" s="17" t="n">
        <f aca="false">X192*(O192/Y192)^(-1/8)-T192</f>
        <v>-6.27763530544816</v>
      </c>
      <c r="AA192" s="17" t="n">
        <f aca="false">Z192^2</f>
        <v>39.4087050282092</v>
      </c>
      <c r="AB192" s="18" t="n">
        <f aca="false">Z192/U192</f>
        <v>-1.64175090772058</v>
      </c>
      <c r="AC192" s="17" t="n">
        <f aca="false">U192^-('paramètres CI'!$B$19)</f>
        <v>2.18821234584872E-005</v>
      </c>
      <c r="AD192" s="4" t="n">
        <f aca="false">SUMIFS($AC$2:$AC$1250,$I$2:$I$1250,V192)</f>
        <v>0.000226227720750848</v>
      </c>
      <c r="AE192" s="4" t="n">
        <f aca="false">AC192/AD192</f>
        <v>0.0967260925666431</v>
      </c>
      <c r="AF192" s="17" t="n">
        <f aca="false">AE192-O192</f>
        <v>0</v>
      </c>
      <c r="AG192" s="4" t="n">
        <f aca="false">VLOOKUP(I192,BesoinU!$F$1:$L$99,3,0)</f>
        <v>67.1696801341303</v>
      </c>
      <c r="AH192" s="19" t="n">
        <f aca="false">VLOOKUP(J192,bibliRdtCHauff!$G$2:$K$1398,4,0)</f>
        <v>93.8642236681069</v>
      </c>
      <c r="AI192" s="19" t="n">
        <f aca="false">VLOOKUP(J192,bibliRdtCHauff!$G$2:$K$1398,3,0)</f>
        <v>2.94489544186046</v>
      </c>
      <c r="AJ192" s="4" t="n">
        <f aca="false">VLOOKUP(D192,'paramètres CI'!$A$1:$C$6,3)</f>
        <v>0.09847</v>
      </c>
      <c r="AK192" s="4" t="n">
        <f aca="false">AJ192*AG192/AI192</f>
        <v>2.24598751751581</v>
      </c>
      <c r="AL192" s="4" t="n">
        <f aca="false">AK192+AH192/R192</f>
        <v>9.15268138825303</v>
      </c>
      <c r="AM192" s="4" t="n">
        <f aca="false">AL192+Z192</f>
        <v>2.87504608280487</v>
      </c>
      <c r="AN192" s="4" t="n">
        <f aca="false">AM192^-'paramètres CI'!$B$19</f>
        <v>0.000214210876617485</v>
      </c>
      <c r="AO192" s="4" t="n">
        <f aca="false">SUMIFS($AN$2:$AN$1250,$I$2:$I$1250,V192)</f>
        <v>1.05572277744256</v>
      </c>
      <c r="AP192" s="5" t="n">
        <f aca="false">AN192/AO192</f>
        <v>0.000202904475677223</v>
      </c>
      <c r="AQ192" s="6" t="n">
        <f aca="false">AP192-O192</f>
        <v>-0.0965231880909658</v>
      </c>
      <c r="AR192" s="20" t="n">
        <f aca="false">VLOOKUP(I192,entreesparc!$A$13:$H$110,8,0)*AP192</f>
        <v>23.7195821369578</v>
      </c>
      <c r="AS192" s="7" t="n">
        <f aca="false">M192*AJ192/AI192+AH192/R192</f>
        <v>10.4713596267392</v>
      </c>
      <c r="AT192" s="4" t="n">
        <f aca="false">AS192+Z192</f>
        <v>4.19372432129102</v>
      </c>
      <c r="AU192" s="4" t="n">
        <f aca="false">AT192^-'paramètres CI'!$B$19</f>
        <v>1.04520378496202E-005</v>
      </c>
      <c r="AV192" s="4" t="n">
        <f aca="false">SUMIFS($AU$2:$AU$1250,$I$2:$I$1250,V192)</f>
        <v>5.96595407285682E-005</v>
      </c>
      <c r="AW192" s="5" t="n">
        <f aca="false">AU192/AV192</f>
        <v>0.175194742064369</v>
      </c>
      <c r="AX192" s="7" t="n">
        <f aca="false">SUMIFS($AP$2:$AP$1250,$I$2:$I$1250,V192)</f>
        <v>1</v>
      </c>
    </row>
    <row r="193" customFormat="false" ht="15.8" hidden="false" customHeight="false" outlineLevel="0" collapsed="false">
      <c r="A193" s="0" t="s">
        <v>14</v>
      </c>
      <c r="B193" s="0" t="s">
        <v>64</v>
      </c>
      <c r="C193" s="0" t="s">
        <v>49</v>
      </c>
      <c r="D193" s="0" t="s">
        <v>43</v>
      </c>
      <c r="E193" s="0" t="str">
        <f aca="false">VLOOKUP(A193,Nomenclature!$D$1:$E$9,2,0)</f>
        <v>02</v>
      </c>
      <c r="F193" s="0" t="str">
        <f aca="false">VLOOKUP(B193,Nomenclature!$J$1:$K$97,2,0)</f>
        <v>30</v>
      </c>
      <c r="G193" s="0" t="str">
        <f aca="false">VLOOKUP(C193,Nomenclature!$M$1:$N$21,2,0)</f>
        <v>29</v>
      </c>
      <c r="H193" s="0" t="str">
        <f aca="false">VLOOKUP(D193,Nomenclature!$O$25:$P$31,2,0)</f>
        <v>02</v>
      </c>
      <c r="I193" s="1" t="str">
        <f aca="false">CONCATENATE(E193,F193)</f>
        <v>0230</v>
      </c>
      <c r="J193" s="0" t="str">
        <f aca="false">CONCATENATE(E193,F193,G193,H193)</f>
        <v>02302902</v>
      </c>
      <c r="K193" s="0" t="n">
        <v>111.743123414413</v>
      </c>
      <c r="L193" s="0" t="n">
        <v>20</v>
      </c>
      <c r="M193" s="0" t="n">
        <v>106.606762837476</v>
      </c>
      <c r="N193" s="0" t="n">
        <v>3.39795627906976</v>
      </c>
      <c r="O193" s="0" t="n">
        <v>9.99300489657241E-005</v>
      </c>
      <c r="P193" s="4" t="n">
        <f aca="false">VLOOKUP(D193,'paramètres CI'!$A$1:$B$6,2,0)</f>
        <v>0.0935912806596305</v>
      </c>
      <c r="Q193" s="17" t="n">
        <f aca="false">M193*P193/N193</f>
        <v>2.93631307806831</v>
      </c>
      <c r="R193" s="9" t="n">
        <f aca="false">1/(1+0.04)*(1 - (1/(1+0.04))^L193)/(1-1/(1+0.04))</f>
        <v>13.5903263449677</v>
      </c>
      <c r="S193" s="17" t="n">
        <f aca="false">K193/R193</f>
        <v>8.22225460802051</v>
      </c>
      <c r="T193" s="17" t="n">
        <f aca="false">Q193+S193</f>
        <v>11.1585676860888</v>
      </c>
      <c r="U193" s="0" t="n">
        <f aca="false">T193 + Z193</f>
        <v>9.03066558035253</v>
      </c>
      <c r="V193" s="4" t="str">
        <f aca="false">VLOOKUP(I193,'CI ref gaz'!$I$1:$AM$97,1,0)</f>
        <v>0230</v>
      </c>
      <c r="W193" s="0" t="n">
        <f aca="false">VLOOKUP(I193,'CI ref gaz'!$I$1:$AM$97,14,0)</f>
        <v>-2</v>
      </c>
      <c r="X193" s="1" t="n">
        <f aca="false">VLOOKUP(I193,'CI ref gaz'!$I$1:$AM$97,13,0)</f>
        <v>3.17734849955265</v>
      </c>
      <c r="Y193" s="2" t="n">
        <f aca="false">VLOOKUP(I193,'CI ref gaz'!$I$1:$AM$97,7,0)</f>
        <v>0.425535076488247</v>
      </c>
      <c r="Z193" s="17" t="n">
        <f aca="false">X193*(O193/Y193)^(-1/8)-T193</f>
        <v>-2.12790210573629</v>
      </c>
      <c r="AA193" s="17" t="n">
        <f aca="false">Z193^2</f>
        <v>4.52796737159695</v>
      </c>
      <c r="AB193" s="18" t="n">
        <f aca="false">Z193/U193</f>
        <v>-0.235630705932223</v>
      </c>
      <c r="AC193" s="17" t="n">
        <f aca="false">U193^-('paramètres CI'!$B$19)</f>
        <v>2.26069472120364E-008</v>
      </c>
      <c r="AD193" s="4" t="n">
        <f aca="false">SUMIFS($AC$2:$AC$1250,$I$2:$I$1250,V193)</f>
        <v>0.000226227720750848</v>
      </c>
      <c r="AE193" s="4" t="n">
        <f aca="false">AC193/AD193</f>
        <v>9.9930048965724E-005</v>
      </c>
      <c r="AF193" s="17" t="n">
        <f aca="false">AE193-O193</f>
        <v>0</v>
      </c>
      <c r="AG193" s="4" t="n">
        <f aca="false">VLOOKUP(I193,BesoinU!$F$1:$L$99,3,0)</f>
        <v>67.1696801341303</v>
      </c>
      <c r="AH193" s="19" t="n">
        <f aca="false">VLOOKUP(J193,bibliRdtCHauff!$G$2:$K$1398,4,0)</f>
        <v>111.743123414413</v>
      </c>
      <c r="AI193" s="19" t="n">
        <f aca="false">VLOOKUP(J193,bibliRdtCHauff!$G$2:$K$1398,3,0)</f>
        <v>3.39795627906976</v>
      </c>
      <c r="AJ193" s="4" t="n">
        <f aca="false">VLOOKUP(D193,'paramètres CI'!$A$1:$C$6,3)</f>
        <v>0.09847</v>
      </c>
      <c r="AK193" s="4" t="n">
        <f aca="false">AJ193*AG193/AI193</f>
        <v>1.94652251518037</v>
      </c>
      <c r="AL193" s="4" t="n">
        <f aca="false">AK193+AH193/R193</f>
        <v>10.1687771232009</v>
      </c>
      <c r="AM193" s="4" t="n">
        <f aca="false">AL193+Z193</f>
        <v>8.04087501746458</v>
      </c>
      <c r="AN193" s="4" t="n">
        <f aca="false">AM193^-'paramètres CI'!$B$19</f>
        <v>5.72233799151995E-008</v>
      </c>
      <c r="AO193" s="4" t="n">
        <f aca="false">SUMIFS($AN$2:$AN$1250,$I$2:$I$1250,V193)</f>
        <v>1.05572277744256</v>
      </c>
      <c r="AP193" s="5" t="n">
        <f aca="false">AN193/AO193</f>
        <v>5.42030361927214E-008</v>
      </c>
      <c r="AQ193" s="6" t="n">
        <f aca="false">AP193-O193</f>
        <v>-9.98758459295314E-005</v>
      </c>
      <c r="AR193" s="20" t="n">
        <f aca="false">VLOOKUP(I193,entreesparc!$A$13:$H$110,8,0)*AP193</f>
        <v>0.00633634800195821</v>
      </c>
      <c r="AS193" s="7" t="n">
        <f aca="false">M193*AJ193/AI193+AH193/R193</f>
        <v>11.3116315965555</v>
      </c>
      <c r="AT193" s="4" t="n">
        <f aca="false">AS193+Z193</f>
        <v>9.18372949081924</v>
      </c>
      <c r="AU193" s="4" t="n">
        <f aca="false">AT193^-'paramètres CI'!$B$19</f>
        <v>1.97627481481704E-008</v>
      </c>
      <c r="AV193" s="4" t="n">
        <f aca="false">SUMIFS($AU$2:$AU$1250,$I$2:$I$1250,V193)</f>
        <v>5.96595407285682E-005</v>
      </c>
      <c r="AW193" s="5" t="n">
        <f aca="false">AU193/AV193</f>
        <v>0.000331258804657658</v>
      </c>
      <c r="AX193" s="7" t="n">
        <f aca="false">SUMIFS($AP$2:$AP$1250,$I$2:$I$1250,V193)</f>
        <v>1</v>
      </c>
    </row>
    <row r="194" customFormat="false" ht="15.8" hidden="false" customHeight="false" outlineLevel="0" collapsed="false">
      <c r="A194" s="0" t="s">
        <v>14</v>
      </c>
      <c r="B194" s="0" t="s">
        <v>64</v>
      </c>
      <c r="C194" s="0" t="s">
        <v>55</v>
      </c>
      <c r="D194" s="0" t="s">
        <v>43</v>
      </c>
      <c r="E194" s="0" t="str">
        <f aca="false">VLOOKUP(A194,Nomenclature!$D$1:$E$9,2,0)</f>
        <v>02</v>
      </c>
      <c r="F194" s="0" t="str">
        <f aca="false">VLOOKUP(B194,Nomenclature!$J$1:$K$97,2,0)</f>
        <v>30</v>
      </c>
      <c r="G194" s="0" t="str">
        <f aca="false">VLOOKUP(C194,Nomenclature!$M$1:$N$21,2,0)</f>
        <v>10</v>
      </c>
      <c r="H194" s="0" t="str">
        <f aca="false">VLOOKUP(D194,Nomenclature!$O$25:$P$31,2,0)</f>
        <v>02</v>
      </c>
      <c r="I194" s="1" t="str">
        <f aca="false">CONCATENATE(E194,F194)</f>
        <v>0230</v>
      </c>
      <c r="J194" s="0" t="str">
        <f aca="false">CONCATENATE(E194,F194,G194,H194)</f>
        <v>02301002</v>
      </c>
      <c r="K194" s="0" t="n">
        <v>43.6230906316348</v>
      </c>
      <c r="L194" s="0" t="n">
        <v>17</v>
      </c>
      <c r="M194" s="0" t="n">
        <v>98.9386870911196</v>
      </c>
      <c r="N194" s="0" t="n">
        <v>2.67297488372093</v>
      </c>
      <c r="O194" s="0" t="n">
        <v>0.125744858516819</v>
      </c>
      <c r="P194" s="4" t="n">
        <f aca="false">VLOOKUP(D194,'paramètres CI'!$A$1:$B$6,2,0)</f>
        <v>0.0935912806596305</v>
      </c>
      <c r="Q194" s="17" t="n">
        <f aca="false">M194*P194/N194</f>
        <v>3.46422949502248</v>
      </c>
      <c r="R194" s="9" t="n">
        <f aca="false">1/(1+0.04)*(1 - (1/(1+0.04))^L194)/(1-1/(1+0.04))</f>
        <v>12.1656688537057</v>
      </c>
      <c r="S194" s="17" t="n">
        <f aca="false">K194/R194</f>
        <v>3.58575357887922</v>
      </c>
      <c r="T194" s="17" t="n">
        <f aca="false">Q194+S194</f>
        <v>7.0499830739017</v>
      </c>
      <c r="U194" s="0" t="n">
        <f aca="false">T194 + Z194</f>
        <v>3.70037291044974</v>
      </c>
      <c r="V194" s="4" t="str">
        <f aca="false">VLOOKUP(I194,'CI ref gaz'!$I$1:$AM$97,1,0)</f>
        <v>0230</v>
      </c>
      <c r="W194" s="0" t="n">
        <f aca="false">VLOOKUP(I194,'CI ref gaz'!$I$1:$AM$97,14,0)</f>
        <v>-2</v>
      </c>
      <c r="X194" s="1" t="n">
        <f aca="false">VLOOKUP(I194,'CI ref gaz'!$I$1:$AM$97,13,0)</f>
        <v>3.17734849955265</v>
      </c>
      <c r="Y194" s="2" t="n">
        <f aca="false">VLOOKUP(I194,'CI ref gaz'!$I$1:$AM$97,7,0)</f>
        <v>0.425535076488247</v>
      </c>
      <c r="Z194" s="17" t="n">
        <f aca="false">X194*(O194/Y194)^(-1/8)-T194</f>
        <v>-3.34961016345196</v>
      </c>
      <c r="AA194" s="17" t="n">
        <f aca="false">Z194^2</f>
        <v>11.2198882471007</v>
      </c>
      <c r="AB194" s="18" t="n">
        <f aca="false">Z194/U194</f>
        <v>-0.905208811250554</v>
      </c>
      <c r="AC194" s="17" t="n">
        <f aca="false">U194^-('paramètres CI'!$B$19)</f>
        <v>2.84469727383978E-005</v>
      </c>
      <c r="AD194" s="4" t="n">
        <f aca="false">SUMIFS($AC$2:$AC$1250,$I$2:$I$1250,V194)</f>
        <v>0.000226227720750848</v>
      </c>
      <c r="AE194" s="4" t="n">
        <f aca="false">AC194/AD194</f>
        <v>0.125744858516819</v>
      </c>
      <c r="AF194" s="17" t="n">
        <f aca="false">AE194-O194</f>
        <v>0</v>
      </c>
      <c r="AG194" s="4" t="n">
        <f aca="false">VLOOKUP(I194,BesoinU!$F$1:$L$99,3,0)</f>
        <v>67.1696801341303</v>
      </c>
      <c r="AH194" s="19" t="n">
        <f aca="false">VLOOKUP(J194,bibliRdtCHauff!$G$2:$K$1398,4,0)</f>
        <v>45.8042451632165</v>
      </c>
      <c r="AI194" s="19" t="n">
        <f aca="false">VLOOKUP(J194,bibliRdtCHauff!$G$2:$K$1398,3,0)</f>
        <v>2.80410195348837</v>
      </c>
      <c r="AJ194" s="4" t="n">
        <f aca="false">VLOOKUP(D194,'paramètres CI'!$A$1:$C$6,3)</f>
        <v>0.09847</v>
      </c>
      <c r="AK194" s="4" t="n">
        <f aca="false">AJ194*AG194/AI194</f>
        <v>2.358758173746</v>
      </c>
      <c r="AL194" s="4" t="n">
        <f aca="false">AK194+AH194/R194</f>
        <v>6.12379943156919</v>
      </c>
      <c r="AM194" s="4" t="n">
        <f aca="false">AL194+Z194</f>
        <v>2.77418926811722</v>
      </c>
      <c r="AN194" s="4" t="n">
        <f aca="false">AM194^-'paramètres CI'!$B$19</f>
        <v>0.000285043604534061</v>
      </c>
      <c r="AO194" s="4" t="n">
        <f aca="false">SUMIFS($AN$2:$AN$1250,$I$2:$I$1250,V194)</f>
        <v>1.05572277744256</v>
      </c>
      <c r="AP194" s="5" t="n">
        <f aca="false">AN194/AO194</f>
        <v>0.000269998536192016</v>
      </c>
      <c r="AQ194" s="6" t="n">
        <f aca="false">AP194-O194</f>
        <v>-0.125474859980627</v>
      </c>
      <c r="AR194" s="20" t="n">
        <f aca="false">VLOOKUP(I194,entreesparc!$A$13:$H$110,8,0)*AP194</f>
        <v>31.5628939908288</v>
      </c>
      <c r="AS194" s="7" t="n">
        <f aca="false">M194*AJ194/AI194+AH194/R194</f>
        <v>7.23941297449442</v>
      </c>
      <c r="AT194" s="4" t="n">
        <f aca="false">AS194+Z194</f>
        <v>3.88980281104246</v>
      </c>
      <c r="AU194" s="4" t="n">
        <f aca="false">AT194^-'paramètres CI'!$B$19</f>
        <v>1.90800414259657E-005</v>
      </c>
      <c r="AV194" s="4" t="n">
        <f aca="false">SUMIFS($AU$2:$AU$1250,$I$2:$I$1250,V194)</f>
        <v>5.96595407285682E-005</v>
      </c>
      <c r="AW194" s="5" t="n">
        <f aca="false">AU194/AV194</f>
        <v>0.319815425880896</v>
      </c>
      <c r="AX194" s="7" t="n">
        <f aca="false">SUMIFS($AP$2:$AP$1250,$I$2:$I$1250,V194)</f>
        <v>1</v>
      </c>
    </row>
    <row r="195" customFormat="false" ht="15.8" hidden="false" customHeight="false" outlineLevel="0" collapsed="false">
      <c r="A195" s="0" t="s">
        <v>14</v>
      </c>
      <c r="B195" s="0" t="s">
        <v>64</v>
      </c>
      <c r="C195" s="0" t="s">
        <v>56</v>
      </c>
      <c r="D195" s="0" t="s">
        <v>43</v>
      </c>
      <c r="E195" s="0" t="str">
        <f aca="false">VLOOKUP(A195,Nomenclature!$D$1:$E$9,2,0)</f>
        <v>02</v>
      </c>
      <c r="F195" s="0" t="str">
        <f aca="false">VLOOKUP(B195,Nomenclature!$J$1:$K$97,2,0)</f>
        <v>30</v>
      </c>
      <c r="G195" s="0" t="str">
        <f aca="false">VLOOKUP(C195,Nomenclature!$M$1:$N$21,2,0)</f>
        <v>30</v>
      </c>
      <c r="H195" s="0" t="str">
        <f aca="false">VLOOKUP(D195,Nomenclature!$O$25:$P$31,2,0)</f>
        <v>02</v>
      </c>
      <c r="I195" s="1" t="str">
        <f aca="false">CONCATENATE(E195,F195)</f>
        <v>0230</v>
      </c>
      <c r="J195" s="0" t="str">
        <f aca="false">CONCATENATE(E195,F195,G195,H195)</f>
        <v>02303002</v>
      </c>
      <c r="K195" s="0" t="n">
        <v>54.5288632895435</v>
      </c>
      <c r="L195" s="0" t="n">
        <v>17</v>
      </c>
      <c r="M195" s="0" t="n">
        <v>98.9386870911196</v>
      </c>
      <c r="N195" s="0" t="n">
        <v>3.32861023255814</v>
      </c>
      <c r="O195" s="0" t="n">
        <v>9.99300489657241E-005</v>
      </c>
      <c r="P195" s="4" t="n">
        <f aca="false">VLOOKUP(D195,'paramètres CI'!$A$1:$B$6,2,0)</f>
        <v>0.0935912806596305</v>
      </c>
      <c r="Q195" s="17" t="n">
        <f aca="false">M195*P195/N195</f>
        <v>2.78188126115442</v>
      </c>
      <c r="R195" s="9" t="n">
        <f aca="false">1/(1+0.04)*(1 - (1/(1+0.04))^L195)/(1-1/(1+0.04))</f>
        <v>12.1656688537057</v>
      </c>
      <c r="S195" s="17" t="n">
        <f aca="false">K195/R195</f>
        <v>4.48219197359903</v>
      </c>
      <c r="T195" s="17" t="n">
        <f aca="false">Q195+S195</f>
        <v>7.26407323475345</v>
      </c>
      <c r="U195" s="0" t="n">
        <f aca="false">T195 + Z195</f>
        <v>9.03066558035253</v>
      </c>
      <c r="V195" s="4" t="str">
        <f aca="false">VLOOKUP(I195,'CI ref gaz'!$I$1:$AM$97,1,0)</f>
        <v>0230</v>
      </c>
      <c r="W195" s="0" t="n">
        <f aca="false">VLOOKUP(I195,'CI ref gaz'!$I$1:$AM$97,14,0)</f>
        <v>-2</v>
      </c>
      <c r="X195" s="1" t="n">
        <f aca="false">VLOOKUP(I195,'CI ref gaz'!$I$1:$AM$97,13,0)</f>
        <v>3.17734849955265</v>
      </c>
      <c r="Y195" s="2" t="n">
        <f aca="false">VLOOKUP(I195,'CI ref gaz'!$I$1:$AM$97,7,0)</f>
        <v>0.425535076488247</v>
      </c>
      <c r="Z195" s="17" t="n">
        <f aca="false">X195*(O195/Y195)^(-1/8)-T195</f>
        <v>1.76659234559908</v>
      </c>
      <c r="AA195" s="17" t="n">
        <f aca="false">Z195^2</f>
        <v>3.12084851552928</v>
      </c>
      <c r="AB195" s="18" t="n">
        <f aca="false">Z195/U195</f>
        <v>0.195621499864036</v>
      </c>
      <c r="AC195" s="17" t="n">
        <f aca="false">U195^-('paramètres CI'!$B$19)</f>
        <v>2.26069472120364E-008</v>
      </c>
      <c r="AD195" s="4" t="n">
        <f aca="false">SUMIFS($AC$2:$AC$1250,$I$2:$I$1250,V195)</f>
        <v>0.000226227720750848</v>
      </c>
      <c r="AE195" s="4" t="n">
        <f aca="false">AC195/AD195</f>
        <v>9.9930048965724E-005</v>
      </c>
      <c r="AF195" s="17" t="n">
        <f aca="false">AE195-O195</f>
        <v>0</v>
      </c>
      <c r="AG195" s="4" t="n">
        <f aca="false">VLOOKUP(I195,BesoinU!$F$1:$L$99,3,0)</f>
        <v>67.1696801341303</v>
      </c>
      <c r="AH195" s="19" t="n">
        <f aca="false">VLOOKUP(J195,bibliRdtCHauff!$G$2:$K$1398,4,0)</f>
        <v>54.5288632895435</v>
      </c>
      <c r="AI195" s="19" t="n">
        <f aca="false">VLOOKUP(J195,bibliRdtCHauff!$G$2:$K$1398,3,0)</f>
        <v>3.32861023255814</v>
      </c>
      <c r="AJ195" s="4" t="n">
        <f aca="false">VLOOKUP(D195,'paramètres CI'!$A$1:$C$6,3)</f>
        <v>0.09847</v>
      </c>
      <c r="AK195" s="4" t="n">
        <f aca="false">AJ195*AG195/AI195</f>
        <v>1.98707506757996</v>
      </c>
      <c r="AL195" s="4" t="n">
        <f aca="false">AK195+AH195/R195</f>
        <v>6.469267041179</v>
      </c>
      <c r="AM195" s="4" t="n">
        <f aca="false">AL195+Z195</f>
        <v>8.23585938677808</v>
      </c>
      <c r="AN195" s="4" t="n">
        <f aca="false">AM195^-'paramètres CI'!$B$19</f>
        <v>4.72420369123908E-008</v>
      </c>
      <c r="AO195" s="4" t="n">
        <f aca="false">SUMIFS($AN$2:$AN$1250,$I$2:$I$1250,V195)</f>
        <v>1.05572277744256</v>
      </c>
      <c r="AP195" s="5" t="n">
        <f aca="false">AN195/AO195</f>
        <v>4.47485248228066E-008</v>
      </c>
      <c r="AQ195" s="6" t="n">
        <f aca="false">AP195-O195</f>
        <v>-9.98853004409013E-005</v>
      </c>
      <c r="AR195" s="20" t="n">
        <f aca="false">VLOOKUP(I195,entreesparc!$A$13:$H$110,8,0)*AP195</f>
        <v>0.00523111334286553</v>
      </c>
      <c r="AS195" s="7" t="n">
        <f aca="false">M195*AJ195/AI195+AH195/R195</f>
        <v>7.40908693491601</v>
      </c>
      <c r="AT195" s="4" t="n">
        <f aca="false">AS195+Z195</f>
        <v>9.1756792805151</v>
      </c>
      <c r="AU195" s="4" t="n">
        <f aca="false">AT195^-'paramètres CI'!$B$19</f>
        <v>1.99018843690207E-008</v>
      </c>
      <c r="AV195" s="4" t="n">
        <f aca="false">SUMIFS($AU$2:$AU$1250,$I$2:$I$1250,V195)</f>
        <v>5.96595407285682E-005</v>
      </c>
      <c r="AW195" s="5" t="n">
        <f aca="false">AU195/AV195</f>
        <v>0.00033359097515631</v>
      </c>
      <c r="AX195" s="7" t="n">
        <f aca="false">SUMIFS($AP$2:$AP$1250,$I$2:$I$1250,V195)</f>
        <v>1</v>
      </c>
    </row>
    <row r="196" customFormat="false" ht="15.8" hidden="false" customHeight="false" outlineLevel="0" collapsed="false">
      <c r="A196" s="0" t="s">
        <v>14</v>
      </c>
      <c r="B196" s="0" t="s">
        <v>65</v>
      </c>
      <c r="C196" s="0" t="s">
        <v>32</v>
      </c>
      <c r="D196" s="0" t="s">
        <v>33</v>
      </c>
      <c r="E196" s="0" t="str">
        <f aca="false">VLOOKUP(A196,Nomenclature!$D$1:$E$9,2,0)</f>
        <v>02</v>
      </c>
      <c r="F196" s="0" t="str">
        <f aca="false">VLOOKUP(B196,Nomenclature!$J$1:$K$97,2,0)</f>
        <v>31</v>
      </c>
      <c r="G196" s="0" t="str">
        <f aca="false">VLOOKUP(C196,Nomenclature!$M$1:$N$21,2,0)</f>
        <v>01</v>
      </c>
      <c r="H196" s="0" t="str">
        <f aca="false">VLOOKUP(D196,Nomenclature!$O$25:$P$31,2,0)</f>
        <v>01</v>
      </c>
      <c r="I196" s="1" t="str">
        <f aca="false">CONCATENATE(E196,F196)</f>
        <v>0231</v>
      </c>
      <c r="J196" s="0" t="str">
        <f aca="false">CONCATENATE(E196,F196,G196,H196)</f>
        <v>02310101</v>
      </c>
      <c r="K196" s="0" t="n">
        <v>32.8960962260667</v>
      </c>
      <c r="L196" s="0" t="n">
        <v>25</v>
      </c>
      <c r="M196" s="0" t="n">
        <v>107.871961656734</v>
      </c>
      <c r="N196" s="0" t="n">
        <v>0.700614018883415</v>
      </c>
      <c r="O196" s="0" t="n">
        <v>0.0309233323384642</v>
      </c>
      <c r="P196" s="4" t="n">
        <f aca="false">VLOOKUP(D196,'paramètres CI'!$A$1:$B$6,2,0)</f>
        <v>0.033584731604575</v>
      </c>
      <c r="Q196" s="17" t="n">
        <f aca="false">M196*P196/N196</f>
        <v>5.17096544210497</v>
      </c>
      <c r="R196" s="9" t="n">
        <f aca="false">1/(1+0.04)*(1 - (1/(1+0.04))^L196)/(1-1/(1+0.04))</f>
        <v>15.6220799436509</v>
      </c>
      <c r="S196" s="17" t="n">
        <f aca="false">K196/R196</f>
        <v>2.10574368744261</v>
      </c>
      <c r="T196" s="17" t="n">
        <f aca="false">Q196+S196</f>
        <v>7.27670912954758</v>
      </c>
      <c r="U196" s="0" t="n">
        <f aca="false">T196 + Z196</f>
        <v>3.35612895371513</v>
      </c>
      <c r="V196" s="4" t="str">
        <f aca="false">VLOOKUP(I196,'CI ref gaz'!$I$1:$AM$97,1,0)</f>
        <v>0231</v>
      </c>
      <c r="W196" s="0" t="n">
        <f aca="false">VLOOKUP(I196,'CI ref gaz'!$I$1:$AM$97,14,0)</f>
        <v>-2</v>
      </c>
      <c r="X196" s="1" t="n">
        <f aca="false">VLOOKUP(I196,'CI ref gaz'!$I$1:$AM$97,13,0)</f>
        <v>2.3772275987638</v>
      </c>
      <c r="Y196" s="2" t="n">
        <f aca="false">VLOOKUP(I196,'CI ref gaz'!$I$1:$AM$97,7,0)</f>
        <v>0.488010644735801</v>
      </c>
      <c r="Z196" s="17" t="n">
        <f aca="false">X196*(O196/Y196)^(-1/8)-T196</f>
        <v>-3.92058017583245</v>
      </c>
      <c r="AA196" s="17" t="n">
        <f aca="false">Z196^2</f>
        <v>15.3709489151304</v>
      </c>
      <c r="AB196" s="18" t="n">
        <f aca="false">Z196/U196</f>
        <v>-1.16818520083756</v>
      </c>
      <c r="AC196" s="17" t="n">
        <f aca="false">U196^-('paramètres CI'!$B$19)</f>
        <v>6.21285022096924E-005</v>
      </c>
      <c r="AD196" s="4" t="n">
        <f aca="false">SUMIFS($AC$2:$AC$1250,$I$2:$I$1250,V196)</f>
        <v>0.00200911407378995</v>
      </c>
      <c r="AE196" s="4" t="n">
        <f aca="false">AC196/AD196</f>
        <v>0.0309233323384642</v>
      </c>
      <c r="AF196" s="17" t="n">
        <f aca="false">AE196-O196</f>
        <v>0</v>
      </c>
      <c r="AG196" s="4" t="n">
        <f aca="false">VLOOKUP(I196,BesoinU!$F$1:$L$99,3,0)</f>
        <v>56.4679454836059</v>
      </c>
      <c r="AH196" s="19" t="n">
        <f aca="false">VLOOKUP(J196,bibliRdtCHauff!$G$2:$K$1398,4,0)</f>
        <v>34.5409010373701</v>
      </c>
      <c r="AI196" s="19" t="n">
        <f aca="false">VLOOKUP(J196,bibliRdtCHauff!$G$2:$K$1398,3,0)</f>
        <v>0.728638579638752</v>
      </c>
      <c r="AJ196" s="4" t="n">
        <f aca="false">VLOOKUP(D196,'paramètres CI'!$A$1:$C$6,3)</f>
        <v>0.0509473684210526</v>
      </c>
      <c r="AK196" s="4" t="n">
        <f aca="false">AJ196*AG196/AI196</f>
        <v>3.94831306346626</v>
      </c>
      <c r="AL196" s="4" t="n">
        <f aca="false">AK196+AH196/R196</f>
        <v>6.159343935281</v>
      </c>
      <c r="AM196" s="4" t="n">
        <f aca="false">AL196+Z196</f>
        <v>2.23876375944856</v>
      </c>
      <c r="AN196" s="4" t="n">
        <f aca="false">AM196^-'paramètres CI'!$B$19</f>
        <v>0.00158465182695983</v>
      </c>
      <c r="AO196" s="4" t="n">
        <f aca="false">SUMIFS($AN$2:$AN$1250,$I$2:$I$1250,V196)</f>
        <v>22.9401350090821</v>
      </c>
      <c r="AP196" s="5" t="n">
        <f aca="false">AN196/AO196</f>
        <v>6.9077702739433E-005</v>
      </c>
      <c r="AQ196" s="6" t="n">
        <f aca="false">AP196-O196</f>
        <v>-0.0308542546357248</v>
      </c>
      <c r="AR196" s="20" t="n">
        <f aca="false">VLOOKUP(I196,entreesparc!$A$13:$H$110,8,0)*AP196</f>
        <v>0.198603165353033</v>
      </c>
      <c r="AS196" s="7" t="n">
        <f aca="false">M196*AJ196/AI196+AH196/R196</f>
        <v>9.75358039691952</v>
      </c>
      <c r="AT196" s="4" t="n">
        <f aca="false">AS196+Z196</f>
        <v>5.83300022108708</v>
      </c>
      <c r="AU196" s="4" t="n">
        <f aca="false">AT196^-'paramètres CI'!$B$19</f>
        <v>7.46215141122377E-007</v>
      </c>
      <c r="AV196" s="4" t="n">
        <f aca="false">SUMIFS($AU$2:$AU$1250,$I$2:$I$1250,V196)</f>
        <v>0.000367983867429594</v>
      </c>
      <c r="AW196" s="5" t="n">
        <f aca="false">AU196/AV196</f>
        <v>0.0020278474334616</v>
      </c>
      <c r="AX196" s="7" t="n">
        <f aca="false">SUMIFS($AP$2:$AP$1250,$I$2:$I$1250,V196)</f>
        <v>1</v>
      </c>
    </row>
    <row r="197" customFormat="false" ht="15.8" hidden="false" customHeight="false" outlineLevel="0" collapsed="false">
      <c r="A197" s="0" t="s">
        <v>14</v>
      </c>
      <c r="B197" s="0" t="s">
        <v>65</v>
      </c>
      <c r="C197" s="0" t="s">
        <v>32</v>
      </c>
      <c r="D197" s="0" t="s">
        <v>34</v>
      </c>
      <c r="E197" s="0" t="str">
        <f aca="false">VLOOKUP(A197,Nomenclature!$D$1:$E$9,2,0)</f>
        <v>02</v>
      </c>
      <c r="F197" s="0" t="str">
        <f aca="false">VLOOKUP(B197,Nomenclature!$J$1:$K$97,2,0)</f>
        <v>31</v>
      </c>
      <c r="G197" s="0" t="str">
        <f aca="false">VLOOKUP(C197,Nomenclature!$M$1:$N$21,2,0)</f>
        <v>01</v>
      </c>
      <c r="H197" s="0" t="str">
        <f aca="false">VLOOKUP(D197,Nomenclature!$O$25:$P$31,2,0)</f>
        <v>06</v>
      </c>
      <c r="I197" s="1" t="str">
        <f aca="false">CONCATENATE(E197,F197)</f>
        <v>0231</v>
      </c>
      <c r="J197" s="0" t="str">
        <f aca="false">CONCATENATE(E197,F197,G197,H197)</f>
        <v>02310106</v>
      </c>
      <c r="K197" s="0" t="n">
        <v>33.1527989483129</v>
      </c>
      <c r="L197" s="0" t="n">
        <v>25</v>
      </c>
      <c r="M197" s="0" t="n">
        <v>113.30868167392</v>
      </c>
      <c r="N197" s="0" t="n">
        <v>0.659609186871186</v>
      </c>
      <c r="O197" s="0" t="n">
        <v>0.0752130583279001</v>
      </c>
      <c r="P197" s="4" t="n">
        <f aca="false">VLOOKUP(D197,'paramètres CI'!$A$1:$B$6,2,0)</f>
        <v>0.0424847883250769</v>
      </c>
      <c r="Q197" s="17" t="n">
        <f aca="false">M197*P197/N197</f>
        <v>7.29810234927809</v>
      </c>
      <c r="R197" s="9" t="n">
        <f aca="false">1/(1+0.04)*(1 - (1/(1+0.04))^L197)/(1-1/(1+0.04))</f>
        <v>15.6220799436509</v>
      </c>
      <c r="S197" s="17" t="n">
        <f aca="false">K197/R197</f>
        <v>2.12217573254622</v>
      </c>
      <c r="T197" s="17" t="n">
        <f aca="false">Q197+S197</f>
        <v>9.42027808182431</v>
      </c>
      <c r="U197" s="0" t="n">
        <f aca="false">T197 + Z197</f>
        <v>3.00322430113145</v>
      </c>
      <c r="V197" s="4" t="str">
        <f aca="false">VLOOKUP(I197,'CI ref gaz'!$I$1:$AM$97,1,0)</f>
        <v>0231</v>
      </c>
      <c r="W197" s="0" t="n">
        <f aca="false">VLOOKUP(I197,'CI ref gaz'!$I$1:$AM$97,14,0)</f>
        <v>-2</v>
      </c>
      <c r="X197" s="1" t="n">
        <f aca="false">VLOOKUP(I197,'CI ref gaz'!$I$1:$AM$97,13,0)</f>
        <v>2.3772275987638</v>
      </c>
      <c r="Y197" s="2" t="n">
        <f aca="false">VLOOKUP(I197,'CI ref gaz'!$I$1:$AM$97,7,0)</f>
        <v>0.488010644735801</v>
      </c>
      <c r="Z197" s="17" t="n">
        <f aca="false">X197*(O197/Y197)^(-1/8)-T197</f>
        <v>-6.41705378069287</v>
      </c>
      <c r="AA197" s="17" t="n">
        <f aca="false">Z197^2</f>
        <v>41.1785792243046</v>
      </c>
      <c r="AB197" s="18" t="n">
        <f aca="false">Z197/U197</f>
        <v>-2.13672144910231</v>
      </c>
      <c r="AC197" s="17" t="n">
        <f aca="false">U197^-('paramètres CI'!$B$19)</f>
        <v>0.000151111614019369</v>
      </c>
      <c r="AD197" s="4" t="n">
        <f aca="false">SUMIFS($AC$2:$AC$1250,$I$2:$I$1250,V197)</f>
        <v>0.00200911407378995</v>
      </c>
      <c r="AE197" s="4" t="n">
        <f aca="false">AC197/AD197</f>
        <v>0.0752130583279001</v>
      </c>
      <c r="AF197" s="17" t="n">
        <f aca="false">AE197-O197</f>
        <v>0</v>
      </c>
      <c r="AG197" s="4" t="n">
        <f aca="false">VLOOKUP(I197,BesoinU!$F$1:$L$99,3,0)</f>
        <v>56.4679454836059</v>
      </c>
      <c r="AH197" s="19" t="n">
        <f aca="false">VLOOKUP(J197,bibliRdtCHauff!$G$2:$K$1398,4,0)</f>
        <v>34.8104388957285</v>
      </c>
      <c r="AI197" s="19" t="n">
        <f aca="false">VLOOKUP(J197,bibliRdtCHauff!$G$2:$K$1398,3,0)</f>
        <v>0.685993554346033</v>
      </c>
      <c r="AJ197" s="4" t="n">
        <f aca="false">VLOOKUP(D197,'paramètres CI'!$A$1:$C$6,3)</f>
        <v>0.0591</v>
      </c>
      <c r="AK197" s="4" t="n">
        <f aca="false">AJ197*AG197/AI197</f>
        <v>4.86484975979484</v>
      </c>
      <c r="AL197" s="4" t="n">
        <f aca="false">AK197+AH197/R197</f>
        <v>7.09313427896837</v>
      </c>
      <c r="AM197" s="4" t="n">
        <f aca="false">AL197+Z197</f>
        <v>0.676080498275499</v>
      </c>
      <c r="AN197" s="4" t="n">
        <f aca="false">AM197^-'paramètres CI'!$B$19</f>
        <v>22.9093480239045</v>
      </c>
      <c r="AO197" s="4" t="n">
        <f aca="false">SUMIFS($AN$2:$AN$1250,$I$2:$I$1250,V197)</f>
        <v>22.9401350090821</v>
      </c>
      <c r="AP197" s="5" t="n">
        <f aca="false">AN197/AO197</f>
        <v>0.998657942284761</v>
      </c>
      <c r="AQ197" s="6" t="n">
        <f aca="false">AP197-O197</f>
        <v>0.92344488395686</v>
      </c>
      <c r="AR197" s="20" t="n">
        <f aca="false">VLOOKUP(I197,entreesparc!$A$13:$H$110,8,0)*AP197</f>
        <v>2871.2105437386</v>
      </c>
      <c r="AS197" s="7" t="n">
        <f aca="false">M197*AJ197/AI197+AH197/R197</f>
        <v>11.990100857685</v>
      </c>
      <c r="AT197" s="4" t="n">
        <f aca="false">AS197+Z197</f>
        <v>5.57304707699214</v>
      </c>
      <c r="AU197" s="4" t="n">
        <f aca="false">AT197^-'paramètres CI'!$B$19</f>
        <v>1.07462838224392E-006</v>
      </c>
      <c r="AV197" s="4" t="n">
        <f aca="false">SUMIFS($AU$2:$AU$1250,$I$2:$I$1250,V197)</f>
        <v>0.000367983867429594</v>
      </c>
      <c r="AW197" s="5" t="n">
        <f aca="false">AU197/AV197</f>
        <v>0.00292031384351252</v>
      </c>
      <c r="AX197" s="7" t="n">
        <f aca="false">SUMIFS($AP$2:$AP$1250,$I$2:$I$1250,V197)</f>
        <v>1</v>
      </c>
    </row>
    <row r="198" customFormat="false" ht="15.8" hidden="false" customHeight="false" outlineLevel="0" collapsed="false">
      <c r="A198" s="0" t="s">
        <v>14</v>
      </c>
      <c r="B198" s="0" t="s">
        <v>65</v>
      </c>
      <c r="C198" s="0" t="s">
        <v>35</v>
      </c>
      <c r="D198" s="0" t="s">
        <v>33</v>
      </c>
      <c r="E198" s="0" t="str">
        <f aca="false">VLOOKUP(A198,Nomenclature!$D$1:$E$9,2,0)</f>
        <v>02</v>
      </c>
      <c r="F198" s="0" t="str">
        <f aca="false">VLOOKUP(B198,Nomenclature!$J$1:$K$97,2,0)</f>
        <v>31</v>
      </c>
      <c r="G198" s="0" t="str">
        <f aca="false">VLOOKUP(C198,Nomenclature!$M$1:$N$21,2,0)</f>
        <v>21</v>
      </c>
      <c r="H198" s="0" t="str">
        <f aca="false">VLOOKUP(D198,Nomenclature!$O$25:$P$31,2,0)</f>
        <v>01</v>
      </c>
      <c r="I198" s="1" t="str">
        <f aca="false">CONCATENATE(E198,F198)</f>
        <v>0231</v>
      </c>
      <c r="J198" s="0" t="str">
        <f aca="false">CONCATENATE(E198,F198,G198,H198)</f>
        <v>02312101</v>
      </c>
      <c r="K198" s="0" t="n">
        <v>41.1201202825834</v>
      </c>
      <c r="L198" s="0" t="n">
        <v>25</v>
      </c>
      <c r="M198" s="0" t="n">
        <v>107.871961656734</v>
      </c>
      <c r="N198" s="0" t="n">
        <v>0.840736822660098</v>
      </c>
      <c r="O198" s="0" t="n">
        <v>9.99300489657241E-005</v>
      </c>
      <c r="P198" s="4" t="n">
        <f aca="false">VLOOKUP(D198,'paramètres CI'!$A$1:$B$6,2,0)</f>
        <v>0.033584731604575</v>
      </c>
      <c r="Q198" s="17" t="n">
        <f aca="false">M198*P198/N198</f>
        <v>4.3091378684208</v>
      </c>
      <c r="R198" s="9" t="n">
        <f aca="false">1/(1+0.04)*(1 - (1/(1+0.04))^L198)/(1-1/(1+0.04))</f>
        <v>15.6220799436509</v>
      </c>
      <c r="S198" s="17" t="n">
        <f aca="false">K198/R198</f>
        <v>2.63217960930327</v>
      </c>
      <c r="T198" s="17" t="n">
        <f aca="false">Q198+S198</f>
        <v>6.94131747772407</v>
      </c>
      <c r="U198" s="0" t="n">
        <f aca="false">T198 + Z198</f>
        <v>6.87325430858906</v>
      </c>
      <c r="V198" s="4" t="str">
        <f aca="false">VLOOKUP(I198,'CI ref gaz'!$I$1:$AM$97,1,0)</f>
        <v>0231</v>
      </c>
      <c r="W198" s="0" t="n">
        <f aca="false">VLOOKUP(I198,'CI ref gaz'!$I$1:$AM$97,14,0)</f>
        <v>-2</v>
      </c>
      <c r="X198" s="1" t="n">
        <f aca="false">VLOOKUP(I198,'CI ref gaz'!$I$1:$AM$97,13,0)</f>
        <v>2.3772275987638</v>
      </c>
      <c r="Y198" s="2" t="n">
        <f aca="false">VLOOKUP(I198,'CI ref gaz'!$I$1:$AM$97,7,0)</f>
        <v>0.488010644735801</v>
      </c>
      <c r="Z198" s="17" t="n">
        <f aca="false">X198*(O198/Y198)^(-1/8)-T198</f>
        <v>-0.0680631691350184</v>
      </c>
      <c r="AA198" s="17" t="n">
        <f aca="false">Z198^2</f>
        <v>0.00463259499270212</v>
      </c>
      <c r="AB198" s="18" t="n">
        <f aca="false">Z198/U198</f>
        <v>-0.00990261178754354</v>
      </c>
      <c r="AC198" s="17" t="n">
        <f aca="false">U198^-('paramètres CI'!$B$19)</f>
        <v>2.00770867771555E-007</v>
      </c>
      <c r="AD198" s="4" t="n">
        <f aca="false">SUMIFS($AC$2:$AC$1250,$I$2:$I$1250,V198)</f>
        <v>0.00200911407378995</v>
      </c>
      <c r="AE198" s="4" t="n">
        <f aca="false">AC198/AD198</f>
        <v>9.9930048965724E-005</v>
      </c>
      <c r="AF198" s="17" t="n">
        <f aca="false">AE198-O198</f>
        <v>0</v>
      </c>
      <c r="AG198" s="4" t="n">
        <f aca="false">VLOOKUP(I198,BesoinU!$F$1:$L$99,3,0)</f>
        <v>56.4679454836059</v>
      </c>
      <c r="AH198" s="19" t="n">
        <f aca="false">VLOOKUP(J198,bibliRdtCHauff!$G$2:$K$1398,4,0)</f>
        <v>41.1201202825834</v>
      </c>
      <c r="AI198" s="19" t="n">
        <f aca="false">VLOOKUP(J198,bibliRdtCHauff!$G$2:$K$1398,3,0)</f>
        <v>0.840736822660098</v>
      </c>
      <c r="AJ198" s="4" t="n">
        <f aca="false">VLOOKUP(D198,'paramètres CI'!$A$1:$C$6,3)</f>
        <v>0.0509473684210526</v>
      </c>
      <c r="AK198" s="4" t="n">
        <f aca="false">AJ198*AG198/AI198</f>
        <v>3.42187132167076</v>
      </c>
      <c r="AL198" s="4" t="n">
        <f aca="false">AK198+AH198/R198</f>
        <v>6.05405093097402</v>
      </c>
      <c r="AM198" s="4" t="n">
        <f aca="false">AL198+Z198</f>
        <v>5.98598776183901</v>
      </c>
      <c r="AN198" s="4" t="n">
        <f aca="false">AM198^-'paramètres CI'!$B$19</f>
        <v>6.06615360505067E-007</v>
      </c>
      <c r="AO198" s="4" t="n">
        <f aca="false">SUMIFS($AN$2:$AN$1250,$I$2:$I$1250,V198)</f>
        <v>22.9401350090821</v>
      </c>
      <c r="AP198" s="5" t="n">
        <f aca="false">AN198/AO198</f>
        <v>2.64434084744883E-008</v>
      </c>
      <c r="AQ198" s="6" t="n">
        <f aca="false">AP198-O198</f>
        <v>-9.99036055572496E-005</v>
      </c>
      <c r="AR198" s="20" t="n">
        <f aca="false">VLOOKUP(I198,entreesparc!$A$13:$H$110,8,0)*AP198</f>
        <v>7.6026625343443E-005</v>
      </c>
      <c r="AS198" s="7" t="n">
        <f aca="false">M198*AJ198/AI198+AH198/R198</f>
        <v>9.16905586439407</v>
      </c>
      <c r="AT198" s="4" t="n">
        <f aca="false">AS198+Z198</f>
        <v>9.10099269525906</v>
      </c>
      <c r="AU198" s="4" t="n">
        <f aca="false">AT198^-'paramètres CI'!$B$19</f>
        <v>2.12466211332142E-008</v>
      </c>
      <c r="AV198" s="4" t="n">
        <f aca="false">SUMIFS($AU$2:$AU$1250,$I$2:$I$1250,V198)</f>
        <v>0.000367983867429594</v>
      </c>
      <c r="AW198" s="5" t="n">
        <f aca="false">AU198/AV198</f>
        <v>5.77379146581183E-005</v>
      </c>
      <c r="AX198" s="7" t="n">
        <f aca="false">SUMIFS($AP$2:$AP$1250,$I$2:$I$1250,V198)</f>
        <v>1</v>
      </c>
    </row>
    <row r="199" customFormat="false" ht="15.8" hidden="false" customHeight="false" outlineLevel="0" collapsed="false">
      <c r="A199" s="0" t="s">
        <v>14</v>
      </c>
      <c r="B199" s="0" t="s">
        <v>65</v>
      </c>
      <c r="C199" s="0" t="s">
        <v>35</v>
      </c>
      <c r="D199" s="0" t="s">
        <v>34</v>
      </c>
      <c r="E199" s="0" t="str">
        <f aca="false">VLOOKUP(A199,Nomenclature!$D$1:$E$9,2,0)</f>
        <v>02</v>
      </c>
      <c r="F199" s="0" t="str">
        <f aca="false">VLOOKUP(B199,Nomenclature!$J$1:$K$97,2,0)</f>
        <v>31</v>
      </c>
      <c r="G199" s="0" t="str">
        <f aca="false">VLOOKUP(C199,Nomenclature!$M$1:$N$21,2,0)</f>
        <v>21</v>
      </c>
      <c r="H199" s="0" t="str">
        <f aca="false">VLOOKUP(D199,Nomenclature!$O$25:$P$31,2,0)</f>
        <v>06</v>
      </c>
      <c r="I199" s="1" t="str">
        <f aca="false">CONCATENATE(E199,F199)</f>
        <v>0231</v>
      </c>
      <c r="J199" s="0" t="str">
        <f aca="false">CONCATENATE(E199,F199,G199,H199)</f>
        <v>02312106</v>
      </c>
      <c r="K199" s="0" t="n">
        <v>41.4409986853911</v>
      </c>
      <c r="L199" s="0" t="n">
        <v>25</v>
      </c>
      <c r="M199" s="0" t="n">
        <v>113.30868167392</v>
      </c>
      <c r="N199" s="0" t="n">
        <v>0.791531024245423</v>
      </c>
      <c r="O199" s="0" t="n">
        <v>9.99300489657241E-005</v>
      </c>
      <c r="P199" s="4" t="n">
        <f aca="false">VLOOKUP(D199,'paramètres CI'!$A$1:$B$6,2,0)</f>
        <v>0.0424847883250769</v>
      </c>
      <c r="Q199" s="17" t="n">
        <f aca="false">M199*P199/N199</f>
        <v>6.08175195773175</v>
      </c>
      <c r="R199" s="9" t="n">
        <f aca="false">1/(1+0.04)*(1 - (1/(1+0.04))^L199)/(1-1/(1+0.04))</f>
        <v>15.6220799436509</v>
      </c>
      <c r="S199" s="17" t="n">
        <f aca="false">K199/R199</f>
        <v>2.65271966568277</v>
      </c>
      <c r="T199" s="17" t="n">
        <f aca="false">Q199+S199</f>
        <v>8.73447162341452</v>
      </c>
      <c r="U199" s="0" t="n">
        <f aca="false">T199 + Z199</f>
        <v>6.87325430858906</v>
      </c>
      <c r="V199" s="4" t="str">
        <f aca="false">VLOOKUP(I199,'CI ref gaz'!$I$1:$AM$97,1,0)</f>
        <v>0231</v>
      </c>
      <c r="W199" s="0" t="n">
        <f aca="false">VLOOKUP(I199,'CI ref gaz'!$I$1:$AM$97,14,0)</f>
        <v>-2</v>
      </c>
      <c r="X199" s="1" t="n">
        <f aca="false">VLOOKUP(I199,'CI ref gaz'!$I$1:$AM$97,13,0)</f>
        <v>2.3772275987638</v>
      </c>
      <c r="Y199" s="2" t="n">
        <f aca="false">VLOOKUP(I199,'CI ref gaz'!$I$1:$AM$97,7,0)</f>
        <v>0.488010644735801</v>
      </c>
      <c r="Z199" s="17" t="n">
        <f aca="false">X199*(O199/Y199)^(-1/8)-T199</f>
        <v>-1.86121731482546</v>
      </c>
      <c r="AA199" s="17" t="n">
        <f aca="false">Z199^2</f>
        <v>3.4641298930061</v>
      </c>
      <c r="AB199" s="18" t="n">
        <f aca="false">Z199/U199</f>
        <v>-0.270791277502946</v>
      </c>
      <c r="AC199" s="17" t="n">
        <f aca="false">U199^-('paramètres CI'!$B$19)</f>
        <v>2.00770867771555E-007</v>
      </c>
      <c r="AD199" s="4" t="n">
        <f aca="false">SUMIFS($AC$2:$AC$1250,$I$2:$I$1250,V199)</f>
        <v>0.00200911407378995</v>
      </c>
      <c r="AE199" s="4" t="n">
        <f aca="false">AC199/AD199</f>
        <v>9.9930048965724E-005</v>
      </c>
      <c r="AF199" s="17" t="n">
        <f aca="false">AE199-O199</f>
        <v>0</v>
      </c>
      <c r="AG199" s="4" t="n">
        <f aca="false">VLOOKUP(I199,BesoinU!$F$1:$L$99,3,0)</f>
        <v>56.4679454836059</v>
      </c>
      <c r="AH199" s="19" t="n">
        <f aca="false">VLOOKUP(J199,bibliRdtCHauff!$G$2:$K$1398,4,0)</f>
        <v>41.4409986853911</v>
      </c>
      <c r="AI199" s="19" t="n">
        <f aca="false">VLOOKUP(J199,bibliRdtCHauff!$G$2:$K$1398,3,0)</f>
        <v>0.791531024245423</v>
      </c>
      <c r="AJ199" s="4" t="n">
        <f aca="false">VLOOKUP(D199,'paramètres CI'!$A$1:$C$6,3)</f>
        <v>0.0591</v>
      </c>
      <c r="AK199" s="4" t="n">
        <f aca="false">AJ199*AG199/AI199</f>
        <v>4.21620312515553</v>
      </c>
      <c r="AL199" s="4" t="n">
        <f aca="false">AK199+AH199/R199</f>
        <v>6.8689227908383</v>
      </c>
      <c r="AM199" s="4" t="n">
        <f aca="false">AL199+Z199</f>
        <v>5.00770547601284</v>
      </c>
      <c r="AN199" s="4" t="n">
        <f aca="false">AM199^-'paramètres CI'!$B$19</f>
        <v>2.52865612827087E-006</v>
      </c>
      <c r="AO199" s="4" t="n">
        <f aca="false">SUMIFS($AN$2:$AN$1250,$I$2:$I$1250,V199)</f>
        <v>22.9401350090821</v>
      </c>
      <c r="AP199" s="5" t="n">
        <f aca="false">AN199/AO199</f>
        <v>1.1022847630451E-007</v>
      </c>
      <c r="AQ199" s="6" t="n">
        <f aca="false">AP199-O199</f>
        <v>-9.98198204894196E-005</v>
      </c>
      <c r="AR199" s="20" t="n">
        <f aca="false">VLOOKUP(I199,entreesparc!$A$13:$H$110,8,0)*AP199</f>
        <v>0.000316914480909925</v>
      </c>
      <c r="AS199" s="7" t="n">
        <f aca="false">M199*AJ199/AI199+AH199/R199</f>
        <v>11.1129604923927</v>
      </c>
      <c r="AT199" s="4" t="n">
        <f aca="false">AS199+Z199</f>
        <v>9.25174317756726</v>
      </c>
      <c r="AU199" s="4" t="n">
        <f aca="false">AT199^-'paramètres CI'!$B$19</f>
        <v>1.86299398092746E-008</v>
      </c>
      <c r="AV199" s="4" t="n">
        <f aca="false">SUMIFS($AU$2:$AU$1250,$I$2:$I$1250,V199)</f>
        <v>0.000367983867429594</v>
      </c>
      <c r="AW199" s="5" t="n">
        <f aca="false">AU199/AV199</f>
        <v>5.06270558527652E-005</v>
      </c>
      <c r="AX199" s="7" t="n">
        <f aca="false">SUMIFS($AP$2:$AP$1250,$I$2:$I$1250,V199)</f>
        <v>1</v>
      </c>
    </row>
    <row r="200" customFormat="false" ht="15.8" hidden="false" customHeight="false" outlineLevel="0" collapsed="false">
      <c r="A200" s="0" t="s">
        <v>14</v>
      </c>
      <c r="B200" s="0" t="s">
        <v>65</v>
      </c>
      <c r="C200" s="0" t="s">
        <v>36</v>
      </c>
      <c r="D200" s="0" t="s">
        <v>37</v>
      </c>
      <c r="E200" s="0" t="str">
        <f aca="false">VLOOKUP(A200,Nomenclature!$D$1:$E$9,2,0)</f>
        <v>02</v>
      </c>
      <c r="F200" s="0" t="str">
        <f aca="false">VLOOKUP(B200,Nomenclature!$J$1:$K$97,2,0)</f>
        <v>31</v>
      </c>
      <c r="G200" s="0" t="str">
        <f aca="false">VLOOKUP(C200,Nomenclature!$M$1:$N$21,2,0)</f>
        <v>23</v>
      </c>
      <c r="H200" s="0" t="str">
        <f aca="false">VLOOKUP(D200,Nomenclature!$O$25:$P$31,2,0)</f>
        <v>03</v>
      </c>
      <c r="I200" s="1" t="str">
        <f aca="false">CONCATENATE(E200,F200)</f>
        <v>0231</v>
      </c>
      <c r="J200" s="0" t="str">
        <f aca="false">CONCATENATE(E200,F200,G200,H200)</f>
        <v>02312303</v>
      </c>
      <c r="K200" s="0" t="n">
        <v>28.1781196508507</v>
      </c>
      <c r="L200" s="0" t="n">
        <v>20</v>
      </c>
      <c r="M200" s="0" t="n">
        <v>86.0998062399138</v>
      </c>
      <c r="N200" s="0" t="n">
        <v>0.756655537934347</v>
      </c>
      <c r="O200" s="0" t="n">
        <v>9.99300489657241E-005</v>
      </c>
      <c r="P200" s="4" t="n">
        <f aca="false">VLOOKUP(D200,'paramètres CI'!$A$1:$B$6,2,0)</f>
        <v>0.0385046990211696</v>
      </c>
      <c r="Q200" s="17" t="n">
        <f aca="false">M200*P200/N200</f>
        <v>4.38144830618626</v>
      </c>
      <c r="R200" s="9" t="n">
        <f aca="false">1/(1+0.04)*(1 - (1/(1+0.04))^L200)/(1-1/(1+0.04))</f>
        <v>13.5903263449677</v>
      </c>
      <c r="S200" s="17" t="n">
        <f aca="false">K200/R200</f>
        <v>2.07339536487913</v>
      </c>
      <c r="T200" s="17" t="n">
        <f aca="false">Q200+S200</f>
        <v>6.45484367106539</v>
      </c>
      <c r="U200" s="0" t="n">
        <f aca="false">T200 + Z200</f>
        <v>6.87325430858906</v>
      </c>
      <c r="V200" s="4" t="str">
        <f aca="false">VLOOKUP(I200,'CI ref gaz'!$I$1:$AM$97,1,0)</f>
        <v>0231</v>
      </c>
      <c r="W200" s="0" t="n">
        <f aca="false">VLOOKUP(I200,'CI ref gaz'!$I$1:$AM$97,14,0)</f>
        <v>-2</v>
      </c>
      <c r="X200" s="1" t="n">
        <f aca="false">VLOOKUP(I200,'CI ref gaz'!$I$1:$AM$97,13,0)</f>
        <v>2.3772275987638</v>
      </c>
      <c r="Y200" s="2" t="n">
        <f aca="false">VLOOKUP(I200,'CI ref gaz'!$I$1:$AM$97,7,0)</f>
        <v>0.488010644735801</v>
      </c>
      <c r="Z200" s="17" t="n">
        <f aca="false">X200*(O200/Y200)^(-1/8)-T200</f>
        <v>0.418410637523662</v>
      </c>
      <c r="AA200" s="17" t="n">
        <f aca="false">Z200^2</f>
        <v>0.175067461592957</v>
      </c>
      <c r="AB200" s="18" t="n">
        <f aca="false">Z200/U200</f>
        <v>0.0608751864456407</v>
      </c>
      <c r="AC200" s="17" t="n">
        <f aca="false">U200^-('paramètres CI'!$B$19)</f>
        <v>2.00770867771555E-007</v>
      </c>
      <c r="AD200" s="4" t="n">
        <f aca="false">SUMIFS($AC$2:$AC$1250,$I$2:$I$1250,V200)</f>
        <v>0.00200911407378995</v>
      </c>
      <c r="AE200" s="4" t="n">
        <f aca="false">AC200/AD200</f>
        <v>9.9930048965724E-005</v>
      </c>
      <c r="AF200" s="17" t="n">
        <f aca="false">AE200-O200</f>
        <v>0</v>
      </c>
      <c r="AG200" s="4" t="n">
        <f aca="false">VLOOKUP(I200,BesoinU!$F$1:$L$99,3,0)</f>
        <v>56.4679454836059</v>
      </c>
      <c r="AH200" s="19" t="n">
        <f aca="false">VLOOKUP(J200,bibliRdtCHauff!$G$2:$K$1398,4,0)</f>
        <v>28.1781196508507</v>
      </c>
      <c r="AI200" s="19" t="n">
        <f aca="false">VLOOKUP(J200,bibliRdtCHauff!$G$2:$K$1398,3,0)</f>
        <v>0.756655537934347</v>
      </c>
      <c r="AJ200" s="4" t="n">
        <f aca="false">VLOOKUP(D200,'paramètres CI'!$A$1:$C$6,3)</f>
        <v>0.0763929293534506</v>
      </c>
      <c r="AK200" s="4" t="n">
        <f aca="false">AJ200*AG200/AI200</f>
        <v>5.70107737774583</v>
      </c>
      <c r="AL200" s="4" t="n">
        <f aca="false">AK200+AH200/R200</f>
        <v>7.77447274262495</v>
      </c>
      <c r="AM200" s="4" t="n">
        <f aca="false">AL200+Z200</f>
        <v>8.19288338014862</v>
      </c>
      <c r="AN200" s="4" t="n">
        <f aca="false">AM200^-'paramètres CI'!$B$19</f>
        <v>4.92612940013445E-008</v>
      </c>
      <c r="AO200" s="4" t="n">
        <f aca="false">SUMIFS($AN$2:$AN$1250,$I$2:$I$1250,V200)</f>
        <v>22.9401350090821</v>
      </c>
      <c r="AP200" s="5" t="n">
        <f aca="false">AN200/AO200</f>
        <v>2.14738465932488E-009</v>
      </c>
      <c r="AQ200" s="6" t="n">
        <f aca="false">AP200-O200</f>
        <v>-9.99279015810648E-005</v>
      </c>
      <c r="AR200" s="20" t="n">
        <f aca="false">VLOOKUP(I200,entreesparc!$A$13:$H$110,8,0)*AP200</f>
        <v>6.17387917749922E-006</v>
      </c>
      <c r="AS200" s="7" t="n">
        <f aca="false">M200*AJ200/AI200+AH200/R200</f>
        <v>10.7661440274842</v>
      </c>
      <c r="AT200" s="4" t="n">
        <f aca="false">AS200+Z200</f>
        <v>11.1845546650079</v>
      </c>
      <c r="AU200" s="4" t="n">
        <f aca="false">AT200^-'paramètres CI'!$B$19</f>
        <v>4.08366801069652E-009</v>
      </c>
      <c r="AV200" s="4" t="n">
        <f aca="false">SUMIFS($AU$2:$AU$1250,$I$2:$I$1250,V200)</f>
        <v>0.000367983867429594</v>
      </c>
      <c r="AW200" s="5" t="n">
        <f aca="false">AU200/AV200</f>
        <v>1.10974104360101E-005</v>
      </c>
      <c r="AX200" s="7" t="n">
        <f aca="false">SUMIFS($AP$2:$AP$1250,$I$2:$I$1250,V200)</f>
        <v>1</v>
      </c>
    </row>
    <row r="201" customFormat="false" ht="15.8" hidden="false" customHeight="false" outlineLevel="0" collapsed="false">
      <c r="A201" s="0" t="s">
        <v>14</v>
      </c>
      <c r="B201" s="0" t="s">
        <v>65</v>
      </c>
      <c r="C201" s="0" t="s">
        <v>38</v>
      </c>
      <c r="D201" s="0" t="s">
        <v>39</v>
      </c>
      <c r="E201" s="0" t="str">
        <f aca="false">VLOOKUP(A201,Nomenclature!$D$1:$E$9,2,0)</f>
        <v>02</v>
      </c>
      <c r="F201" s="0" t="str">
        <f aca="false">VLOOKUP(B201,Nomenclature!$J$1:$K$97,2,0)</f>
        <v>31</v>
      </c>
      <c r="G201" s="0" t="str">
        <f aca="false">VLOOKUP(C201,Nomenclature!$M$1:$N$21,2,0)</f>
        <v>24</v>
      </c>
      <c r="H201" s="0" t="str">
        <f aca="false">VLOOKUP(D201,Nomenclature!$O$25:$P$31,2,0)</f>
        <v>04</v>
      </c>
      <c r="I201" s="1" t="str">
        <f aca="false">CONCATENATE(E201,F201)</f>
        <v>0231</v>
      </c>
      <c r="J201" s="0" t="str">
        <f aca="false">CONCATENATE(E201,F201,G201,H201)</f>
        <v>02312404</v>
      </c>
      <c r="K201" s="0" t="n">
        <v>20.2613812921179</v>
      </c>
      <c r="L201" s="0" t="n">
        <v>20</v>
      </c>
      <c r="M201" s="0" t="n">
        <v>88.4032065134121</v>
      </c>
      <c r="N201" s="0" t="n">
        <v>0.984276466931565</v>
      </c>
      <c r="O201" s="0" t="n">
        <v>9.99300489657241E-005</v>
      </c>
      <c r="P201" s="4" t="n">
        <f aca="false">VLOOKUP(D201,'paramètres CI'!$A$1:$B$6,2,0)</f>
        <v>0.022045059962018</v>
      </c>
      <c r="Q201" s="17" t="n">
        <f aca="false">M201*P201/N201</f>
        <v>1.97998636957997</v>
      </c>
      <c r="R201" s="9" t="n">
        <f aca="false">1/(1+0.04)*(1 - (1/(1+0.04))^L201)/(1-1/(1+0.04))</f>
        <v>13.5903263449677</v>
      </c>
      <c r="S201" s="17" t="n">
        <f aca="false">K201/R201</f>
        <v>1.49086789954977</v>
      </c>
      <c r="T201" s="17" t="n">
        <f aca="false">Q201+S201</f>
        <v>3.47085426912974</v>
      </c>
      <c r="U201" s="0" t="n">
        <f aca="false">T201 + Z201</f>
        <v>6.87325430858906</v>
      </c>
      <c r="V201" s="4" t="str">
        <f aca="false">VLOOKUP(I201,'CI ref gaz'!$I$1:$AM$97,1,0)</f>
        <v>0231</v>
      </c>
      <c r="W201" s="0" t="n">
        <f aca="false">VLOOKUP(I201,'CI ref gaz'!$I$1:$AM$97,14,0)</f>
        <v>-2</v>
      </c>
      <c r="X201" s="1" t="n">
        <f aca="false">VLOOKUP(I201,'CI ref gaz'!$I$1:$AM$97,13,0)</f>
        <v>2.3772275987638</v>
      </c>
      <c r="Y201" s="2" t="n">
        <f aca="false">VLOOKUP(I201,'CI ref gaz'!$I$1:$AM$97,7,0)</f>
        <v>0.488010644735801</v>
      </c>
      <c r="Z201" s="17" t="n">
        <f aca="false">X201*(O201/Y201)^(-1/8)-T201</f>
        <v>3.40240003945932</v>
      </c>
      <c r="AA201" s="17" t="n">
        <f aca="false">Z201^2</f>
        <v>11.5763260285128</v>
      </c>
      <c r="AB201" s="18" t="n">
        <f aca="false">Z201/U201</f>
        <v>0.495020246116539</v>
      </c>
      <c r="AC201" s="17" t="n">
        <f aca="false">U201^-('paramètres CI'!$B$19)</f>
        <v>2.00770867771555E-007</v>
      </c>
      <c r="AD201" s="4" t="n">
        <f aca="false">SUMIFS($AC$2:$AC$1250,$I$2:$I$1250,V201)</f>
        <v>0.00200911407378995</v>
      </c>
      <c r="AE201" s="4" t="n">
        <f aca="false">AC201/AD201</f>
        <v>9.9930048965724E-005</v>
      </c>
      <c r="AF201" s="17" t="n">
        <f aca="false">AE201-O201</f>
        <v>0</v>
      </c>
      <c r="AG201" s="4" t="n">
        <f aca="false">VLOOKUP(I201,BesoinU!$F$1:$L$99,3,0)</f>
        <v>56.4679454836059</v>
      </c>
      <c r="AH201" s="19" t="n">
        <f aca="false">VLOOKUP(J201,bibliRdtCHauff!$G$2:$K$1398,4,0)</f>
        <v>20.2613812921179</v>
      </c>
      <c r="AI201" s="19" t="n">
        <f aca="false">VLOOKUP(J201,bibliRdtCHauff!$G$2:$K$1398,3,0)</f>
        <v>0.984276466931565</v>
      </c>
      <c r="AJ201" s="4" t="n">
        <f aca="false">VLOOKUP(D201,'paramètres CI'!$A$1:$C$6,3)</f>
        <v>0.0386719666666667</v>
      </c>
      <c r="AK201" s="4" t="n">
        <f aca="false">AJ201*AG201/AI201</f>
        <v>2.21861090744638</v>
      </c>
      <c r="AL201" s="4" t="n">
        <f aca="false">AK201+AH201/R201</f>
        <v>3.70947880699615</v>
      </c>
      <c r="AM201" s="4" t="n">
        <f aca="false">AL201+Z201</f>
        <v>7.11187884645547</v>
      </c>
      <c r="AN201" s="4" t="n">
        <f aca="false">AM201^-'paramètres CI'!$B$19</f>
        <v>1.5280065037693E-007</v>
      </c>
      <c r="AO201" s="4" t="n">
        <f aca="false">SUMIFS($AN$2:$AN$1250,$I$2:$I$1250,V201)</f>
        <v>22.9401350090821</v>
      </c>
      <c r="AP201" s="5" t="n">
        <f aca="false">AN201/AO201</f>
        <v>6.66084355285769E-009</v>
      </c>
      <c r="AQ201" s="6" t="n">
        <f aca="false">AP201-O201</f>
        <v>-9.99233881221712E-005</v>
      </c>
      <c r="AR201" s="20" t="n">
        <f aca="false">VLOOKUP(I201,entreesparc!$A$13:$H$110,8,0)*AP201</f>
        <v>1.91503851613138E-005</v>
      </c>
      <c r="AS201" s="7" t="n">
        <f aca="false">M201*AJ201/AI201+AH201/R201</f>
        <v>4.96420691594507</v>
      </c>
      <c r="AT201" s="4" t="n">
        <f aca="false">AS201+Z201</f>
        <v>8.36660695540439</v>
      </c>
      <c r="AU201" s="4" t="n">
        <f aca="false">AT201^-'paramètres CI'!$B$19</f>
        <v>4.1649046359794E-008</v>
      </c>
      <c r="AV201" s="4" t="n">
        <f aca="false">SUMIFS($AU$2:$AU$1250,$I$2:$I$1250,V201)</f>
        <v>0.000367983867429594</v>
      </c>
      <c r="AW201" s="5" t="n">
        <f aca="false">AU201/AV201</f>
        <v>0.000113181718129974</v>
      </c>
      <c r="AX201" s="7" t="n">
        <f aca="false">SUMIFS($AP$2:$AP$1250,$I$2:$I$1250,V201)</f>
        <v>1</v>
      </c>
    </row>
    <row r="202" customFormat="false" ht="15.8" hidden="false" customHeight="false" outlineLevel="0" collapsed="false">
      <c r="A202" s="0" t="s">
        <v>14</v>
      </c>
      <c r="B202" s="0" t="s">
        <v>65</v>
      </c>
      <c r="C202" s="0" t="s">
        <v>40</v>
      </c>
      <c r="D202" s="0" t="s">
        <v>37</v>
      </c>
      <c r="E202" s="0" t="str">
        <f aca="false">VLOOKUP(A202,Nomenclature!$D$1:$E$9,2,0)</f>
        <v>02</v>
      </c>
      <c r="F202" s="0" t="str">
        <f aca="false">VLOOKUP(B202,Nomenclature!$J$1:$K$97,2,0)</f>
        <v>31</v>
      </c>
      <c r="G202" s="0" t="str">
        <f aca="false">VLOOKUP(C202,Nomenclature!$M$1:$N$21,2,0)</f>
        <v>03</v>
      </c>
      <c r="H202" s="0" t="str">
        <f aca="false">VLOOKUP(D202,Nomenclature!$O$25:$P$31,2,0)</f>
        <v>03</v>
      </c>
      <c r="I202" s="1" t="str">
        <f aca="false">CONCATENATE(E202,F202)</f>
        <v>0231</v>
      </c>
      <c r="J202" s="0" t="str">
        <f aca="false">CONCATENATE(E202,F202,G202,H202)</f>
        <v>02310303</v>
      </c>
      <c r="K202" s="0" t="n">
        <v>22.5424957206806</v>
      </c>
      <c r="L202" s="0" t="n">
        <v>20</v>
      </c>
      <c r="M202" s="0" t="n">
        <v>86.0998062399138</v>
      </c>
      <c r="N202" s="0" t="n">
        <v>0.524199696154612</v>
      </c>
      <c r="O202" s="0" t="n">
        <v>0.0565290075271365</v>
      </c>
      <c r="P202" s="4" t="n">
        <f aca="false">VLOOKUP(D202,'paramètres CI'!$A$1:$B$6,2,0)</f>
        <v>0.0385046990211696</v>
      </c>
      <c r="Q202" s="17" t="n">
        <f aca="false">M202*P202/N202</f>
        <v>6.32439726571507</v>
      </c>
      <c r="R202" s="9" t="n">
        <f aca="false">1/(1+0.04)*(1 - (1/(1+0.04))^L202)/(1-1/(1+0.04))</f>
        <v>13.5903263449677</v>
      </c>
      <c r="S202" s="17" t="n">
        <f aca="false">K202/R202</f>
        <v>1.65871629190331</v>
      </c>
      <c r="T202" s="17" t="n">
        <f aca="false">Q202+S202</f>
        <v>7.98311355761839</v>
      </c>
      <c r="U202" s="0" t="n">
        <f aca="false">T202 + Z202</f>
        <v>3.11236487533088</v>
      </c>
      <c r="V202" s="4" t="str">
        <f aca="false">VLOOKUP(I202,'CI ref gaz'!$I$1:$AM$97,1,0)</f>
        <v>0231</v>
      </c>
      <c r="W202" s="0" t="n">
        <f aca="false">VLOOKUP(I202,'CI ref gaz'!$I$1:$AM$97,14,0)</f>
        <v>-2</v>
      </c>
      <c r="X202" s="1" t="n">
        <f aca="false">VLOOKUP(I202,'CI ref gaz'!$I$1:$AM$97,13,0)</f>
        <v>2.3772275987638</v>
      </c>
      <c r="Y202" s="2" t="n">
        <f aca="false">VLOOKUP(I202,'CI ref gaz'!$I$1:$AM$97,7,0)</f>
        <v>0.488010644735801</v>
      </c>
      <c r="Z202" s="17" t="n">
        <f aca="false">X202*(O202/Y202)^(-1/8)-T202</f>
        <v>-4.87074868228751</v>
      </c>
      <c r="AA202" s="17" t="n">
        <f aca="false">Z202^2</f>
        <v>23.7241927260055</v>
      </c>
      <c r="AB202" s="18" t="n">
        <f aca="false">Z202/U202</f>
        <v>-1.56496711580762</v>
      </c>
      <c r="AC202" s="17" t="n">
        <f aca="false">U202^-('paramètres CI'!$B$19)</f>
        <v>0.000113573224600148</v>
      </c>
      <c r="AD202" s="4" t="n">
        <f aca="false">SUMIFS($AC$2:$AC$1250,$I$2:$I$1250,V202)</f>
        <v>0.00200911407378995</v>
      </c>
      <c r="AE202" s="4" t="n">
        <f aca="false">AC202/AD202</f>
        <v>0.0565290075271365</v>
      </c>
      <c r="AF202" s="17" t="n">
        <f aca="false">AE202-O202</f>
        <v>0</v>
      </c>
      <c r="AG202" s="4" t="n">
        <f aca="false">VLOOKUP(I202,BesoinU!$F$1:$L$99,3,0)</f>
        <v>56.4679454836059</v>
      </c>
      <c r="AH202" s="19" t="n">
        <f aca="false">VLOOKUP(J202,bibliRdtCHauff!$G$2:$K$1398,4,0)</f>
        <v>23.6696205067146</v>
      </c>
      <c r="AI202" s="19" t="n">
        <f aca="false">VLOOKUP(J202,bibliRdtCHauff!$G$2:$K$1398,3,0)</f>
        <v>0.570690864510559</v>
      </c>
      <c r="AJ202" s="4" t="n">
        <f aca="false">VLOOKUP(D202,'paramètres CI'!$A$1:$C$6,3)</f>
        <v>0.0763929293534506</v>
      </c>
      <c r="AK202" s="4" t="n">
        <f aca="false">AJ202*AG202/AI202</f>
        <v>7.55882394186072</v>
      </c>
      <c r="AL202" s="4" t="n">
        <f aca="false">AK202+AH202/R202</f>
        <v>9.30047604835919</v>
      </c>
      <c r="AM202" s="4" t="n">
        <f aca="false">AL202+Z202</f>
        <v>4.42972736607168</v>
      </c>
      <c r="AN202" s="4" t="n">
        <f aca="false">AM202^-'paramètres CI'!$B$19</f>
        <v>6.745032053521E-006</v>
      </c>
      <c r="AO202" s="4" t="n">
        <f aca="false">SUMIFS($AN$2:$AN$1250,$I$2:$I$1250,V202)</f>
        <v>22.9401350090821</v>
      </c>
      <c r="AP202" s="5" t="n">
        <f aca="false">AN202/AO202</f>
        <v>2.94027565698746E-007</v>
      </c>
      <c r="AQ202" s="6" t="n">
        <f aca="false">AP202-O202</f>
        <v>-0.0565287134995708</v>
      </c>
      <c r="AR202" s="20" t="n">
        <f aca="false">VLOOKUP(I202,entreesparc!$A$13:$H$110,8,0)*AP202</f>
        <v>0.000845349554675961</v>
      </c>
      <c r="AS202" s="7" t="n">
        <f aca="false">M202*AJ202/AI202+AH202/R202</f>
        <v>13.2670099218413</v>
      </c>
      <c r="AT202" s="4" t="n">
        <f aca="false">AS202+Z202</f>
        <v>8.39626123955378</v>
      </c>
      <c r="AU202" s="4" t="n">
        <f aca="false">AT202^-'paramètres CI'!$B$19</f>
        <v>4.04867073656244E-008</v>
      </c>
      <c r="AV202" s="4" t="n">
        <f aca="false">SUMIFS($AU$2:$AU$1250,$I$2:$I$1250,V202)</f>
        <v>0.000367983867429594</v>
      </c>
      <c r="AW202" s="5" t="n">
        <f aca="false">AU202/AV202</f>
        <v>0.00011002304978321</v>
      </c>
      <c r="AX202" s="7" t="n">
        <f aca="false">SUMIFS($AP$2:$AP$1250,$I$2:$I$1250,V202)</f>
        <v>1</v>
      </c>
    </row>
    <row r="203" customFormat="false" ht="15.8" hidden="false" customHeight="false" outlineLevel="0" collapsed="false">
      <c r="A203" s="0" t="s">
        <v>14</v>
      </c>
      <c r="B203" s="0" t="s">
        <v>65</v>
      </c>
      <c r="C203" s="0" t="s">
        <v>41</v>
      </c>
      <c r="D203" s="0" t="s">
        <v>39</v>
      </c>
      <c r="E203" s="0" t="str">
        <f aca="false">VLOOKUP(A203,Nomenclature!$D$1:$E$9,2,0)</f>
        <v>02</v>
      </c>
      <c r="F203" s="0" t="str">
        <f aca="false">VLOOKUP(B203,Nomenclature!$J$1:$K$97,2,0)</f>
        <v>31</v>
      </c>
      <c r="G203" s="0" t="str">
        <f aca="false">VLOOKUP(C203,Nomenclature!$M$1:$N$21,2,0)</f>
        <v>04</v>
      </c>
      <c r="H203" s="0" t="str">
        <f aca="false">VLOOKUP(D203,Nomenclature!$O$25:$P$31,2,0)</f>
        <v>04</v>
      </c>
      <c r="I203" s="1" t="str">
        <f aca="false">CONCATENATE(E203,F203)</f>
        <v>0231</v>
      </c>
      <c r="J203" s="0" t="str">
        <f aca="false">CONCATENATE(E203,F203,G203,H203)</f>
        <v>02310404</v>
      </c>
      <c r="K203" s="0" t="n">
        <v>16.2091050336943</v>
      </c>
      <c r="L203" s="0" t="n">
        <v>20</v>
      </c>
      <c r="M203" s="0" t="n">
        <v>88.4032065134121</v>
      </c>
      <c r="N203" s="0" t="n">
        <v>0.611974759754725</v>
      </c>
      <c r="O203" s="0" t="n">
        <v>0.488010644735801</v>
      </c>
      <c r="P203" s="4" t="n">
        <f aca="false">VLOOKUP(D203,'paramètres CI'!$A$1:$B$6,2,0)</f>
        <v>0.022045059962018</v>
      </c>
      <c r="Q203" s="17" t="n">
        <f aca="false">M203*P203/N203</f>
        <v>3.18453327912398</v>
      </c>
      <c r="R203" s="9" t="n">
        <f aca="false">1/(1+0.04)*(1 - (1/(1+0.04))^L203)/(1-1/(1+0.04))</f>
        <v>13.5903263449677</v>
      </c>
      <c r="S203" s="17" t="n">
        <f aca="false">K203/R203</f>
        <v>1.19269431963982</v>
      </c>
      <c r="T203" s="17" t="n">
        <f aca="false">Q203+S203</f>
        <v>4.3772275987638</v>
      </c>
      <c r="U203" s="0" t="n">
        <f aca="false">T203 + Z203</f>
        <v>2.3772275987638</v>
      </c>
      <c r="V203" s="4" t="str">
        <f aca="false">VLOOKUP(I203,'CI ref gaz'!$I$1:$AM$97,1,0)</f>
        <v>0231</v>
      </c>
      <c r="W203" s="0" t="n">
        <f aca="false">VLOOKUP(I203,'CI ref gaz'!$I$1:$AM$97,14,0)</f>
        <v>-2</v>
      </c>
      <c r="X203" s="1" t="n">
        <f aca="false">VLOOKUP(I203,'CI ref gaz'!$I$1:$AM$97,13,0)</f>
        <v>2.3772275987638</v>
      </c>
      <c r="Y203" s="2" t="n">
        <f aca="false">VLOOKUP(I203,'CI ref gaz'!$I$1:$AM$97,7,0)</f>
        <v>0.488010644735801</v>
      </c>
      <c r="Z203" s="17" t="n">
        <f aca="false">X203*(O203/Y203)^(-1/8)-T203</f>
        <v>-2</v>
      </c>
      <c r="AA203" s="17" t="n">
        <f aca="false">Z203^2</f>
        <v>4</v>
      </c>
      <c r="AB203" s="18" t="n">
        <f aca="false">Z203/U203</f>
        <v>-0.841316162171444</v>
      </c>
      <c r="AC203" s="17" t="n">
        <f aca="false">U203^-('paramètres CI'!$B$19)</f>
        <v>0.000980469054498007</v>
      </c>
      <c r="AD203" s="4" t="n">
        <f aca="false">SUMIFS($AC$2:$AC$1250,$I$2:$I$1250,V203)</f>
        <v>0.00200911407378995</v>
      </c>
      <c r="AE203" s="4" t="n">
        <f aca="false">AC203/AD203</f>
        <v>0.488010644735801</v>
      </c>
      <c r="AF203" s="17" t="n">
        <f aca="false">AE203-O203</f>
        <v>0</v>
      </c>
      <c r="AG203" s="4" t="n">
        <f aca="false">VLOOKUP(I203,BesoinU!$F$1:$L$99,3,0)</f>
        <v>56.4679454836059</v>
      </c>
      <c r="AH203" s="19" t="n">
        <f aca="false">VLOOKUP(J203,bibliRdtCHauff!$G$2:$K$1398,4,0)</f>
        <v>17.019560285379</v>
      </c>
      <c r="AI203" s="19" t="n">
        <f aca="false">VLOOKUP(J203,bibliRdtCHauff!$G$2:$K$1398,3,0)</f>
        <v>0.686435101190093</v>
      </c>
      <c r="AJ203" s="4" t="n">
        <f aca="false">VLOOKUP(D203,'paramètres CI'!$A$1:$C$6,3)</f>
        <v>0.0386719666666667</v>
      </c>
      <c r="AK203" s="4" t="n">
        <f aca="false">AJ203*AG203/AI203</f>
        <v>3.18125705065369</v>
      </c>
      <c r="AL203" s="4" t="n">
        <f aca="false">AK203+AH203/R203</f>
        <v>4.43358608627549</v>
      </c>
      <c r="AM203" s="4" t="n">
        <f aca="false">AL203+Z203</f>
        <v>2.43358608627549</v>
      </c>
      <c r="AN203" s="4" t="n">
        <f aca="false">AM203^-'paramètres CI'!$B$19</f>
        <v>0.000812879723192963</v>
      </c>
      <c r="AO203" s="4" t="n">
        <f aca="false">SUMIFS($AN$2:$AN$1250,$I$2:$I$1250,V203)</f>
        <v>22.9401350090821</v>
      </c>
      <c r="AP203" s="5" t="n">
        <f aca="false">AN203/AO203</f>
        <v>3.54348273395575E-005</v>
      </c>
      <c r="AQ203" s="6" t="n">
        <f aca="false">AP203-O203</f>
        <v>-0.487975209908462</v>
      </c>
      <c r="AR203" s="20" t="n">
        <f aca="false">VLOOKUP(I203,entreesparc!$A$13:$H$110,8,0)*AP203</f>
        <v>0.101877575459049</v>
      </c>
      <c r="AS203" s="7" t="n">
        <f aca="false">M203*AJ203/AI203+AH203/R203</f>
        <v>6.23273555851957</v>
      </c>
      <c r="AT203" s="4" t="n">
        <f aca="false">AS203+Z203</f>
        <v>4.23273555851957</v>
      </c>
      <c r="AU203" s="4" t="n">
        <f aca="false">AT203^-'paramètres CI'!$B$19</f>
        <v>9.70579036786262E-006</v>
      </c>
      <c r="AV203" s="4" t="n">
        <f aca="false">SUMIFS($AU$2:$AU$1250,$I$2:$I$1250,V203)</f>
        <v>0.000367983867429594</v>
      </c>
      <c r="AW203" s="5" t="n">
        <f aca="false">AU203/AV203</f>
        <v>0.026375586613779</v>
      </c>
      <c r="AX203" s="7" t="n">
        <f aca="false">SUMIFS($AP$2:$AP$1250,$I$2:$I$1250,V203)</f>
        <v>1</v>
      </c>
    </row>
    <row r="204" customFormat="false" ht="15.8" hidden="false" customHeight="false" outlineLevel="0" collapsed="false">
      <c r="A204" s="0" t="s">
        <v>14</v>
      </c>
      <c r="B204" s="0" t="s">
        <v>65</v>
      </c>
      <c r="C204" s="0" t="s">
        <v>45</v>
      </c>
      <c r="D204" s="0" t="s">
        <v>43</v>
      </c>
      <c r="E204" s="0" t="str">
        <f aca="false">VLOOKUP(A204,Nomenclature!$D$1:$E$9,2,0)</f>
        <v>02</v>
      </c>
      <c r="F204" s="0" t="str">
        <f aca="false">VLOOKUP(B204,Nomenclature!$J$1:$K$97,2,0)</f>
        <v>31</v>
      </c>
      <c r="G204" s="0" t="str">
        <f aca="false">VLOOKUP(C204,Nomenclature!$M$1:$N$21,2,0)</f>
        <v>06</v>
      </c>
      <c r="H204" s="0" t="str">
        <f aca="false">VLOOKUP(D204,Nomenclature!$O$25:$P$31,2,0)</f>
        <v>02</v>
      </c>
      <c r="I204" s="1" t="str">
        <f aca="false">CONCATENATE(E204,F204)</f>
        <v>0231</v>
      </c>
      <c r="J204" s="0" t="str">
        <f aca="false">CONCATENATE(E204,F204,G204,H204)</f>
        <v>02310602</v>
      </c>
      <c r="K204" s="0" t="n">
        <v>10</v>
      </c>
      <c r="L204" s="0" t="n">
        <v>13</v>
      </c>
      <c r="M204" s="0" t="n">
        <v>69.8572268540823</v>
      </c>
      <c r="N204" s="0" t="n">
        <v>0.9</v>
      </c>
      <c r="O204" s="0" t="n">
        <v>0.146047719600401</v>
      </c>
      <c r="P204" s="4" t="n">
        <f aca="false">VLOOKUP(D204,'paramètres CI'!$A$1:$B$6,2,0)</f>
        <v>0.0935912806596305</v>
      </c>
      <c r="Q204" s="17" t="n">
        <f aca="false">M204*P204/N204</f>
        <v>7.26447480511543</v>
      </c>
      <c r="R204" s="9" t="n">
        <f aca="false">1/(1+0.04)*(1 - (1/(1+0.04))^L204)/(1-1/(1+0.04))</f>
        <v>9.98564784663304</v>
      </c>
      <c r="S204" s="17" t="n">
        <f aca="false">K204/R204</f>
        <v>1.00143727814033</v>
      </c>
      <c r="T204" s="17" t="n">
        <f aca="false">Q204+S204</f>
        <v>8.26591208325576</v>
      </c>
      <c r="U204" s="0" t="n">
        <f aca="false">T204 + Z204</f>
        <v>2.76415618085945</v>
      </c>
      <c r="V204" s="4" t="str">
        <f aca="false">VLOOKUP(I204,'CI ref gaz'!$I$1:$AM$97,1,0)</f>
        <v>0231</v>
      </c>
      <c r="W204" s="0" t="n">
        <f aca="false">VLOOKUP(I204,'CI ref gaz'!$I$1:$AM$97,14,0)</f>
        <v>-2</v>
      </c>
      <c r="X204" s="1" t="n">
        <f aca="false">VLOOKUP(I204,'CI ref gaz'!$I$1:$AM$97,13,0)</f>
        <v>2.3772275987638</v>
      </c>
      <c r="Y204" s="2" t="n">
        <f aca="false">VLOOKUP(I204,'CI ref gaz'!$I$1:$AM$97,7,0)</f>
        <v>0.488010644735801</v>
      </c>
      <c r="Z204" s="17" t="n">
        <f aca="false">X204*(O204/Y204)^(-1/8)-T204</f>
        <v>-5.50175590239631</v>
      </c>
      <c r="AA204" s="17" t="n">
        <f aca="false">Z204^2</f>
        <v>30.2693180095526</v>
      </c>
      <c r="AB204" s="18" t="n">
        <f aca="false">Z204/U204</f>
        <v>-1.9903925619303</v>
      </c>
      <c r="AC204" s="17" t="n">
        <f aca="false">U204^-('paramètres CI'!$B$19)</f>
        <v>0.000293426528894095</v>
      </c>
      <c r="AD204" s="4" t="n">
        <f aca="false">SUMIFS($AC$2:$AC$1250,$I$2:$I$1250,V204)</f>
        <v>0.00200911407378995</v>
      </c>
      <c r="AE204" s="4" t="n">
        <f aca="false">AC204/AD204</f>
        <v>0.146047719600401</v>
      </c>
      <c r="AF204" s="17" t="n">
        <f aca="false">AE204-O204</f>
        <v>0</v>
      </c>
      <c r="AG204" s="4" t="n">
        <f aca="false">VLOOKUP(I204,BesoinU!$F$1:$L$99,3,0)</f>
        <v>56.4679454836059</v>
      </c>
      <c r="AH204" s="19" t="n">
        <f aca="false">VLOOKUP(J204,bibliRdtCHauff!$G$2:$K$1398,4,0)</f>
        <v>10.4</v>
      </c>
      <c r="AI204" s="19" t="n">
        <f aca="false">VLOOKUP(J204,bibliRdtCHauff!$G$2:$K$1398,3,0)</f>
        <v>0.919999999999999</v>
      </c>
      <c r="AJ204" s="4" t="n">
        <f aca="false">VLOOKUP(D204,'paramètres CI'!$A$1:$C$6,3)</f>
        <v>0.09847</v>
      </c>
      <c r="AK204" s="4" t="n">
        <f aca="false">AJ204*AG204/AI204</f>
        <v>6.04391151279422</v>
      </c>
      <c r="AL204" s="4" t="n">
        <f aca="false">AK204+AH204/R204</f>
        <v>7.08540628206016</v>
      </c>
      <c r="AM204" s="4" t="n">
        <f aca="false">AL204+Z204</f>
        <v>1.58365037966385</v>
      </c>
      <c r="AN204" s="4" t="n">
        <f aca="false">AM204^-'paramètres CI'!$B$19</f>
        <v>0.0252769998651452</v>
      </c>
      <c r="AO204" s="4" t="n">
        <f aca="false">SUMIFS($AN$2:$AN$1250,$I$2:$I$1250,V204)</f>
        <v>22.9401350090821</v>
      </c>
      <c r="AP204" s="5" t="n">
        <f aca="false">AN204/AO204</f>
        <v>0.00110186796438373</v>
      </c>
      <c r="AQ204" s="6" t="n">
        <f aca="false">AP204-O204</f>
        <v>-0.144945851636017</v>
      </c>
      <c r="AR204" s="20" t="n">
        <f aca="false">VLOOKUP(I204,entreesparc!$A$13:$H$110,8,0)*AP204</f>
        <v>3.16794648416688</v>
      </c>
      <c r="AS204" s="7" t="n">
        <f aca="false">M204*AJ204/AI204+AH204/R204</f>
        <v>8.51849599570234</v>
      </c>
      <c r="AT204" s="4" t="n">
        <f aca="false">AS204+Z204</f>
        <v>3.01674009330604</v>
      </c>
      <c r="AU204" s="4" t="n">
        <f aca="false">AT204^-'paramètres CI'!$B$19</f>
        <v>0.000145779628181387</v>
      </c>
      <c r="AV204" s="4" t="n">
        <f aca="false">SUMIFS($AU$2:$AU$1250,$I$2:$I$1250,V204)</f>
        <v>0.000367983867429594</v>
      </c>
      <c r="AW204" s="5" t="n">
        <f aca="false">AU204/AV204</f>
        <v>0.39615766093137</v>
      </c>
      <c r="AX204" s="7" t="n">
        <f aca="false">SUMIFS($AP$2:$AP$1250,$I$2:$I$1250,V204)</f>
        <v>1</v>
      </c>
    </row>
    <row r="205" customFormat="false" ht="15.8" hidden="false" customHeight="false" outlineLevel="0" collapsed="false">
      <c r="A205" s="0" t="s">
        <v>14</v>
      </c>
      <c r="B205" s="0" t="s">
        <v>65</v>
      </c>
      <c r="C205" s="0" t="s">
        <v>46</v>
      </c>
      <c r="D205" s="0" t="s">
        <v>43</v>
      </c>
      <c r="E205" s="0" t="str">
        <f aca="false">VLOOKUP(A205,Nomenclature!$D$1:$E$9,2,0)</f>
        <v>02</v>
      </c>
      <c r="F205" s="0" t="str">
        <f aca="false">VLOOKUP(B205,Nomenclature!$J$1:$K$97,2,0)</f>
        <v>31</v>
      </c>
      <c r="G205" s="0" t="str">
        <f aca="false">VLOOKUP(C205,Nomenclature!$M$1:$N$21,2,0)</f>
        <v>26</v>
      </c>
      <c r="H205" s="0" t="str">
        <f aca="false">VLOOKUP(D205,Nomenclature!$O$25:$P$31,2,0)</f>
        <v>02</v>
      </c>
      <c r="I205" s="1" t="str">
        <f aca="false">CONCATENATE(E205,F205)</f>
        <v>0231</v>
      </c>
      <c r="J205" s="0" t="str">
        <f aca="false">CONCATENATE(E205,F205,G205,H205)</f>
        <v>02312602</v>
      </c>
      <c r="K205" s="0" t="n">
        <v>12</v>
      </c>
      <c r="L205" s="0" t="n">
        <v>13</v>
      </c>
      <c r="M205" s="0" t="n">
        <v>69.8572268540823</v>
      </c>
      <c r="N205" s="0" t="n">
        <v>1</v>
      </c>
      <c r="O205" s="0" t="n">
        <v>9.99300489657241E-005</v>
      </c>
      <c r="P205" s="4" t="n">
        <f aca="false">VLOOKUP(D205,'paramètres CI'!$A$1:$B$6,2,0)</f>
        <v>0.0935912806596305</v>
      </c>
      <c r="Q205" s="17" t="n">
        <f aca="false">M205*P205/N205</f>
        <v>6.53802732460389</v>
      </c>
      <c r="R205" s="9" t="n">
        <f aca="false">1/(1+0.04)*(1 - (1/(1+0.04))^L205)/(1-1/(1+0.04))</f>
        <v>9.98564784663304</v>
      </c>
      <c r="S205" s="17" t="n">
        <f aca="false">K205/R205</f>
        <v>1.20172473376839</v>
      </c>
      <c r="T205" s="17" t="n">
        <f aca="false">Q205+S205</f>
        <v>7.73975205837228</v>
      </c>
      <c r="U205" s="0" t="n">
        <f aca="false">T205 + Z205</f>
        <v>6.87325430858906</v>
      </c>
      <c r="V205" s="4" t="str">
        <f aca="false">VLOOKUP(I205,'CI ref gaz'!$I$1:$AM$97,1,0)</f>
        <v>0231</v>
      </c>
      <c r="W205" s="0" t="n">
        <f aca="false">VLOOKUP(I205,'CI ref gaz'!$I$1:$AM$97,14,0)</f>
        <v>-2</v>
      </c>
      <c r="X205" s="1" t="n">
        <f aca="false">VLOOKUP(I205,'CI ref gaz'!$I$1:$AM$97,13,0)</f>
        <v>2.3772275987638</v>
      </c>
      <c r="Y205" s="2" t="n">
        <f aca="false">VLOOKUP(I205,'CI ref gaz'!$I$1:$AM$97,7,0)</f>
        <v>0.488010644735801</v>
      </c>
      <c r="Z205" s="17" t="n">
        <f aca="false">X205*(O205/Y205)^(-1/8)-T205</f>
        <v>-0.866497749783223</v>
      </c>
      <c r="AA205" s="17" t="n">
        <f aca="false">Z205^2</f>
        <v>0.750818350379389</v>
      </c>
      <c r="AB205" s="18" t="n">
        <f aca="false">Z205/U205</f>
        <v>-0.126068047373195</v>
      </c>
      <c r="AC205" s="17" t="n">
        <f aca="false">U205^-('paramètres CI'!$B$19)</f>
        <v>2.00770867771555E-007</v>
      </c>
      <c r="AD205" s="4" t="n">
        <f aca="false">SUMIFS($AC$2:$AC$1250,$I$2:$I$1250,V205)</f>
        <v>0.00200911407378995</v>
      </c>
      <c r="AE205" s="4" t="n">
        <f aca="false">AC205/AD205</f>
        <v>9.9930048965724E-005</v>
      </c>
      <c r="AF205" s="17" t="n">
        <f aca="false">AE205-O205</f>
        <v>0</v>
      </c>
      <c r="AG205" s="4" t="n">
        <f aca="false">VLOOKUP(I205,BesoinU!$F$1:$L$99,3,0)</f>
        <v>56.4679454836059</v>
      </c>
      <c r="AH205" s="19" t="n">
        <f aca="false">VLOOKUP(J205,bibliRdtCHauff!$G$2:$K$1398,4,0)</f>
        <v>12</v>
      </c>
      <c r="AI205" s="19" t="n">
        <f aca="false">VLOOKUP(J205,bibliRdtCHauff!$G$2:$K$1398,3,0)</f>
        <v>1</v>
      </c>
      <c r="AJ205" s="4" t="n">
        <f aca="false">VLOOKUP(D205,'paramètres CI'!$A$1:$C$6,3)</f>
        <v>0.09847</v>
      </c>
      <c r="AK205" s="4" t="n">
        <f aca="false">AJ205*AG205/AI205</f>
        <v>5.56039859177067</v>
      </c>
      <c r="AL205" s="4" t="n">
        <f aca="false">AK205+AH205/R205</f>
        <v>6.76212332553907</v>
      </c>
      <c r="AM205" s="4" t="n">
        <f aca="false">AL205+Z205</f>
        <v>5.89562557575584</v>
      </c>
      <c r="AN205" s="4" t="n">
        <f aca="false">AM205^-'paramètres CI'!$B$19</f>
        <v>6.85110851587997E-007</v>
      </c>
      <c r="AO205" s="4" t="n">
        <f aca="false">SUMIFS($AN$2:$AN$1250,$I$2:$I$1250,V205)</f>
        <v>22.9401350090821</v>
      </c>
      <c r="AP205" s="5" t="n">
        <f aca="false">AN205/AO205</f>
        <v>2.98651621412323E-008</v>
      </c>
      <c r="AQ205" s="6" t="n">
        <f aca="false">AP205-O205</f>
        <v>-9.99001838035828E-005</v>
      </c>
      <c r="AR205" s="20" t="n">
        <f aca="false">VLOOKUP(I205,entreesparc!$A$13:$H$110,8,0)*AP205</f>
        <v>8.58644034154371E-005</v>
      </c>
      <c r="AS205" s="7" t="n">
        <f aca="false">M205*AJ205/AI205+AH205/R205</f>
        <v>8.08056586208988</v>
      </c>
      <c r="AT205" s="4" t="n">
        <f aca="false">AS205+Z205</f>
        <v>7.21406811230665</v>
      </c>
      <c r="AU205" s="4" t="n">
        <f aca="false">AT205^-'paramètres CI'!$B$19</f>
        <v>1.36319533909237E-007</v>
      </c>
      <c r="AV205" s="4" t="n">
        <f aca="false">SUMIFS($AU$2:$AU$1250,$I$2:$I$1250,V205)</f>
        <v>0.000367983867429594</v>
      </c>
      <c r="AW205" s="5" t="n">
        <f aca="false">AU205/AV205</f>
        <v>0.000370449756021761</v>
      </c>
      <c r="AX205" s="7" t="n">
        <f aca="false">SUMIFS($AP$2:$AP$1250,$I$2:$I$1250,V205)</f>
        <v>1</v>
      </c>
    </row>
    <row r="206" customFormat="false" ht="15.8" hidden="false" customHeight="false" outlineLevel="0" collapsed="false">
      <c r="A206" s="0" t="s">
        <v>14</v>
      </c>
      <c r="B206" s="0" t="s">
        <v>65</v>
      </c>
      <c r="C206" s="0" t="s">
        <v>48</v>
      </c>
      <c r="D206" s="0" t="s">
        <v>43</v>
      </c>
      <c r="E206" s="0" t="str">
        <f aca="false">VLOOKUP(A206,Nomenclature!$D$1:$E$9,2,0)</f>
        <v>02</v>
      </c>
      <c r="F206" s="0" t="str">
        <f aca="false">VLOOKUP(B206,Nomenclature!$J$1:$K$97,2,0)</f>
        <v>31</v>
      </c>
      <c r="G206" s="0" t="str">
        <f aca="false">VLOOKUP(C206,Nomenclature!$M$1:$N$21,2,0)</f>
        <v>09</v>
      </c>
      <c r="H206" s="0" t="str">
        <f aca="false">VLOOKUP(D206,Nomenclature!$O$25:$P$31,2,0)</f>
        <v>02</v>
      </c>
      <c r="I206" s="1" t="str">
        <f aca="false">CONCATENATE(E206,F206)</f>
        <v>0231</v>
      </c>
      <c r="J206" s="0" t="str">
        <f aca="false">CONCATENATE(E206,F206,G206,H206)</f>
        <v>02310902</v>
      </c>
      <c r="K206" s="0" t="n">
        <v>86.3722723975094</v>
      </c>
      <c r="L206" s="0" t="n">
        <v>20</v>
      </c>
      <c r="M206" s="0" t="n">
        <v>84.254890855854</v>
      </c>
      <c r="N206" s="0" t="n">
        <v>2.83163023255814</v>
      </c>
      <c r="O206" s="0" t="n">
        <v>0.0923364923564422</v>
      </c>
      <c r="P206" s="4" t="n">
        <f aca="false">VLOOKUP(D206,'paramètres CI'!$A$1:$B$6,2,0)</f>
        <v>0.0935912806596305</v>
      </c>
      <c r="Q206" s="17" t="n">
        <f aca="false">M206*P206/N206</f>
        <v>2.7847997405766</v>
      </c>
      <c r="R206" s="9" t="n">
        <f aca="false">1/(1+0.04)*(1 - (1/(1+0.04))^L206)/(1-1/(1+0.04))</f>
        <v>13.5903263449677</v>
      </c>
      <c r="S206" s="17" t="n">
        <f aca="false">K206/R206</f>
        <v>6.35542298286987</v>
      </c>
      <c r="T206" s="17" t="n">
        <f aca="false">Q206+S206</f>
        <v>9.14022272344647</v>
      </c>
      <c r="U206" s="0" t="n">
        <f aca="false">T206 + Z206</f>
        <v>2.92720240923339</v>
      </c>
      <c r="V206" s="4" t="str">
        <f aca="false">VLOOKUP(I206,'CI ref gaz'!$I$1:$AM$97,1,0)</f>
        <v>0231</v>
      </c>
      <c r="W206" s="0" t="n">
        <f aca="false">VLOOKUP(I206,'CI ref gaz'!$I$1:$AM$97,14,0)</f>
        <v>-2</v>
      </c>
      <c r="X206" s="1" t="n">
        <f aca="false">VLOOKUP(I206,'CI ref gaz'!$I$1:$AM$97,13,0)</f>
        <v>2.3772275987638</v>
      </c>
      <c r="Y206" s="2" t="n">
        <f aca="false">VLOOKUP(I206,'CI ref gaz'!$I$1:$AM$97,7,0)</f>
        <v>0.488010644735801</v>
      </c>
      <c r="Z206" s="17" t="n">
        <f aca="false">X206*(O206/Y206)^(-1/8)-T206</f>
        <v>-6.21302031421308</v>
      </c>
      <c r="AA206" s="17" t="n">
        <f aca="false">Z206^2</f>
        <v>38.6016214248244</v>
      </c>
      <c r="AB206" s="18" t="n">
        <f aca="false">Z206/U206</f>
        <v>-2.12251134209753</v>
      </c>
      <c r="AC206" s="17" t="n">
        <f aca="false">U206^-('paramètres CI'!$B$19)</f>
        <v>0.000185514546317727</v>
      </c>
      <c r="AD206" s="4" t="n">
        <f aca="false">SUMIFS($AC$2:$AC$1250,$I$2:$I$1250,V206)</f>
        <v>0.00200911407378995</v>
      </c>
      <c r="AE206" s="4" t="n">
        <f aca="false">AC206/AD206</f>
        <v>0.0923364923564422</v>
      </c>
      <c r="AF206" s="17" t="n">
        <f aca="false">AE206-O206</f>
        <v>0</v>
      </c>
      <c r="AG206" s="4" t="n">
        <f aca="false">VLOOKUP(I206,BesoinU!$F$1:$L$99,3,0)</f>
        <v>56.4679454836059</v>
      </c>
      <c r="AH206" s="19" t="n">
        <f aca="false">VLOOKUP(J206,bibliRdtCHauff!$G$2:$K$1398,4,0)</f>
        <v>90.6908860173849</v>
      </c>
      <c r="AI206" s="19" t="n">
        <f aca="false">VLOOKUP(J206,bibliRdtCHauff!$G$2:$K$1398,3,0)</f>
        <v>2.94489544186046</v>
      </c>
      <c r="AJ206" s="4" t="n">
        <f aca="false">VLOOKUP(D206,'paramètres CI'!$A$1:$C$6,3)</f>
        <v>0.09847</v>
      </c>
      <c r="AK206" s="4" t="n">
        <f aca="false">AJ206*AG206/AI206</f>
        <v>1.88814805195863</v>
      </c>
      <c r="AL206" s="4" t="n">
        <f aca="false">AK206+AH206/R206</f>
        <v>8.56134218397198</v>
      </c>
      <c r="AM206" s="4" t="n">
        <f aca="false">AL206+Z206</f>
        <v>2.3483218697589</v>
      </c>
      <c r="AN206" s="4" t="n">
        <f aca="false">AM206^-'paramètres CI'!$B$19</f>
        <v>0.00108128211250372</v>
      </c>
      <c r="AO206" s="4" t="n">
        <f aca="false">SUMIFS($AN$2:$AN$1250,$I$2:$I$1250,V206)</f>
        <v>22.9401350090821</v>
      </c>
      <c r="AP206" s="5" t="n">
        <f aca="false">AN206/AO206</f>
        <v>4.71349498194163E-005</v>
      </c>
      <c r="AQ206" s="6" t="n">
        <f aca="false">AP206-O206</f>
        <v>-0.0922893574066228</v>
      </c>
      <c r="AR206" s="20" t="n">
        <f aca="false">VLOOKUP(I206,entreesparc!$A$13:$H$110,8,0)*AP206</f>
        <v>0.135516235509503</v>
      </c>
      <c r="AS206" s="7" t="n">
        <f aca="false">M206*AJ206/AI206+AH206/R206</f>
        <v>9.49046872337695</v>
      </c>
      <c r="AT206" s="4" t="n">
        <f aca="false">AS206+Z206</f>
        <v>3.27744840916386</v>
      </c>
      <c r="AU206" s="4" t="n">
        <f aca="false">AT206^-'paramètres CI'!$B$19</f>
        <v>7.51126504759073E-005</v>
      </c>
      <c r="AV206" s="4" t="n">
        <f aca="false">SUMIFS($AU$2:$AU$1250,$I$2:$I$1250,V206)</f>
        <v>0.000367983867429594</v>
      </c>
      <c r="AW206" s="5" t="n">
        <f aca="false">AU206/AV206</f>
        <v>0.204119411539906</v>
      </c>
      <c r="AX206" s="7" t="n">
        <f aca="false">SUMIFS($AP$2:$AP$1250,$I$2:$I$1250,V206)</f>
        <v>1</v>
      </c>
    </row>
    <row r="207" customFormat="false" ht="15.8" hidden="false" customHeight="false" outlineLevel="0" collapsed="false">
      <c r="A207" s="0" t="s">
        <v>14</v>
      </c>
      <c r="B207" s="0" t="s">
        <v>65</v>
      </c>
      <c r="C207" s="0" t="s">
        <v>49</v>
      </c>
      <c r="D207" s="0" t="s">
        <v>43</v>
      </c>
      <c r="E207" s="0" t="str">
        <f aca="false">VLOOKUP(A207,Nomenclature!$D$1:$E$9,2,0)</f>
        <v>02</v>
      </c>
      <c r="F207" s="0" t="str">
        <f aca="false">VLOOKUP(B207,Nomenclature!$J$1:$K$97,2,0)</f>
        <v>31</v>
      </c>
      <c r="G207" s="0" t="str">
        <f aca="false">VLOOKUP(C207,Nomenclature!$M$1:$N$21,2,0)</f>
        <v>29</v>
      </c>
      <c r="H207" s="0" t="str">
        <f aca="false">VLOOKUP(D207,Nomenclature!$O$25:$P$31,2,0)</f>
        <v>02</v>
      </c>
      <c r="I207" s="1" t="str">
        <f aca="false">CONCATENATE(E207,F207)</f>
        <v>0231</v>
      </c>
      <c r="J207" s="0" t="str">
        <f aca="false">CONCATENATE(E207,F207,G207,H207)</f>
        <v>02312902</v>
      </c>
      <c r="K207" s="0" t="n">
        <v>107.965340496887</v>
      </c>
      <c r="L207" s="0" t="n">
        <v>20</v>
      </c>
      <c r="M207" s="0" t="n">
        <v>84.254890855854</v>
      </c>
      <c r="N207" s="0" t="n">
        <v>3.39795627906976</v>
      </c>
      <c r="O207" s="0" t="n">
        <v>9.99300489657241E-005</v>
      </c>
      <c r="P207" s="4" t="n">
        <f aca="false">VLOOKUP(D207,'paramètres CI'!$A$1:$B$6,2,0)</f>
        <v>0.0935912806596305</v>
      </c>
      <c r="Q207" s="17" t="n">
        <f aca="false">M207*P207/N207</f>
        <v>2.3206664504805</v>
      </c>
      <c r="R207" s="9" t="n">
        <f aca="false">1/(1+0.04)*(1 - (1/(1+0.04))^L207)/(1-1/(1+0.04))</f>
        <v>13.5903263449677</v>
      </c>
      <c r="S207" s="17" t="n">
        <f aca="false">K207/R207</f>
        <v>7.94427872858735</v>
      </c>
      <c r="T207" s="17" t="n">
        <f aca="false">Q207+S207</f>
        <v>10.2649451790679</v>
      </c>
      <c r="U207" s="0" t="n">
        <f aca="false">T207 + Z207</f>
        <v>6.87325430858906</v>
      </c>
      <c r="V207" s="4" t="str">
        <f aca="false">VLOOKUP(I207,'CI ref gaz'!$I$1:$AM$97,1,0)</f>
        <v>0231</v>
      </c>
      <c r="W207" s="0" t="n">
        <f aca="false">VLOOKUP(I207,'CI ref gaz'!$I$1:$AM$97,14,0)</f>
        <v>-2</v>
      </c>
      <c r="X207" s="1" t="n">
        <f aca="false">VLOOKUP(I207,'CI ref gaz'!$I$1:$AM$97,13,0)</f>
        <v>2.3772275987638</v>
      </c>
      <c r="Y207" s="2" t="n">
        <f aca="false">VLOOKUP(I207,'CI ref gaz'!$I$1:$AM$97,7,0)</f>
        <v>0.488010644735801</v>
      </c>
      <c r="Z207" s="17" t="n">
        <f aca="false">X207*(O207/Y207)^(-1/8)-T207</f>
        <v>-3.3916908704788</v>
      </c>
      <c r="AA207" s="17" t="n">
        <f aca="false">Z207^2</f>
        <v>11.5035669608892</v>
      </c>
      <c r="AB207" s="18" t="n">
        <f aca="false">Z207/U207</f>
        <v>-0.49346215318127</v>
      </c>
      <c r="AC207" s="17" t="n">
        <f aca="false">U207^-('paramètres CI'!$B$19)</f>
        <v>2.00770867771555E-007</v>
      </c>
      <c r="AD207" s="4" t="n">
        <f aca="false">SUMIFS($AC$2:$AC$1250,$I$2:$I$1250,V207)</f>
        <v>0.00200911407378995</v>
      </c>
      <c r="AE207" s="4" t="n">
        <f aca="false">AC207/AD207</f>
        <v>9.9930048965724E-005</v>
      </c>
      <c r="AF207" s="17" t="n">
        <f aca="false">AE207-O207</f>
        <v>0</v>
      </c>
      <c r="AG207" s="4" t="n">
        <f aca="false">VLOOKUP(I207,BesoinU!$F$1:$L$99,3,0)</f>
        <v>56.4679454836059</v>
      </c>
      <c r="AH207" s="19" t="n">
        <f aca="false">VLOOKUP(J207,bibliRdtCHauff!$G$2:$K$1398,4,0)</f>
        <v>107.965340496887</v>
      </c>
      <c r="AI207" s="19" t="n">
        <f aca="false">VLOOKUP(J207,bibliRdtCHauff!$G$2:$K$1398,3,0)</f>
        <v>3.39795627906976</v>
      </c>
      <c r="AJ207" s="4" t="n">
        <f aca="false">VLOOKUP(D207,'paramètres CI'!$A$1:$C$6,3)</f>
        <v>0.09847</v>
      </c>
      <c r="AK207" s="4" t="n">
        <f aca="false">AJ207*AG207/AI207</f>
        <v>1.63639497836415</v>
      </c>
      <c r="AL207" s="4" t="n">
        <f aca="false">AK207+AH207/R207</f>
        <v>9.58067370695148</v>
      </c>
      <c r="AM207" s="4" t="n">
        <f aca="false">AL207+Z207</f>
        <v>6.18898283647268</v>
      </c>
      <c r="AN207" s="4" t="n">
        <f aca="false">AM207^-'paramètres CI'!$B$19</f>
        <v>4.6456423666921E-007</v>
      </c>
      <c r="AO207" s="4" t="n">
        <f aca="false">SUMIFS($AN$2:$AN$1250,$I$2:$I$1250,V207)</f>
        <v>22.9401350090821</v>
      </c>
      <c r="AP207" s="5" t="n">
        <f aca="false">AN207/AO207</f>
        <v>2.02511552998832E-008</v>
      </c>
      <c r="AQ207" s="6" t="n">
        <f aca="false">AP207-O207</f>
        <v>-9.99097978104242E-005</v>
      </c>
      <c r="AR207" s="20" t="n">
        <f aca="false">VLOOKUP(I207,entreesparc!$A$13:$H$110,8,0)*AP207</f>
        <v>5.82234698768688E-005</v>
      </c>
      <c r="AS207" s="7" t="n">
        <f aca="false">M207*AJ207/AI207+AH207/R207</f>
        <v>10.3859167077691</v>
      </c>
      <c r="AT207" s="4" t="n">
        <f aca="false">AS207+Z207</f>
        <v>6.99422583729032</v>
      </c>
      <c r="AU207" s="4" t="n">
        <f aca="false">AT207^-'paramètres CI'!$B$19</f>
        <v>1.74615499476555E-007</v>
      </c>
      <c r="AV207" s="4" t="n">
        <f aca="false">SUMIFS($AU$2:$AU$1250,$I$2:$I$1250,V207)</f>
        <v>0.000367983867429594</v>
      </c>
      <c r="AW207" s="5" t="n">
        <f aca="false">AU207/AV207</f>
        <v>0.000474519442105607</v>
      </c>
      <c r="AX207" s="7" t="n">
        <f aca="false">SUMIFS($AP$2:$AP$1250,$I$2:$I$1250,V207)</f>
        <v>1</v>
      </c>
    </row>
    <row r="208" customFormat="false" ht="15.8" hidden="false" customHeight="false" outlineLevel="0" collapsed="false">
      <c r="A208" s="0" t="s">
        <v>14</v>
      </c>
      <c r="B208" s="0" t="s">
        <v>65</v>
      </c>
      <c r="C208" s="0" t="s">
        <v>55</v>
      </c>
      <c r="D208" s="0" t="s">
        <v>43</v>
      </c>
      <c r="E208" s="0" t="str">
        <f aca="false">VLOOKUP(A208,Nomenclature!$D$1:$E$9,2,0)</f>
        <v>02</v>
      </c>
      <c r="F208" s="0" t="str">
        <f aca="false">VLOOKUP(B208,Nomenclature!$J$1:$K$97,2,0)</f>
        <v>31</v>
      </c>
      <c r="G208" s="0" t="str">
        <f aca="false">VLOOKUP(C208,Nomenclature!$M$1:$N$21,2,0)</f>
        <v>10</v>
      </c>
      <c r="H208" s="0" t="str">
        <f aca="false">VLOOKUP(D208,Nomenclature!$O$25:$P$31,2,0)</f>
        <v>02</v>
      </c>
      <c r="I208" s="1" t="str">
        <f aca="false">CONCATENATE(E208,F208)</f>
        <v>0231</v>
      </c>
      <c r="J208" s="0" t="str">
        <f aca="false">CONCATENATE(E208,F208,G208,H208)</f>
        <v>02311002</v>
      </c>
      <c r="K208" s="0" t="n">
        <v>42.4755500612198</v>
      </c>
      <c r="L208" s="0" t="n">
        <v>17</v>
      </c>
      <c r="M208" s="0" t="n">
        <v>81.3582842100875</v>
      </c>
      <c r="N208" s="0" t="n">
        <v>2.67297488372093</v>
      </c>
      <c r="O208" s="0" t="n">
        <v>0.110240234771095</v>
      </c>
      <c r="P208" s="4" t="n">
        <f aca="false">VLOOKUP(D208,'paramètres CI'!$A$1:$B$6,2,0)</f>
        <v>0.0935912806596305</v>
      </c>
      <c r="Q208" s="17" t="n">
        <f aca="false">M208*P208/N208</f>
        <v>2.84867099121133</v>
      </c>
      <c r="R208" s="9" t="n">
        <f aca="false">1/(1+0.04)*(1 - (1/(1+0.04))^L208)/(1-1/(1+0.04))</f>
        <v>12.1656688537057</v>
      </c>
      <c r="S208" s="17" t="n">
        <f aca="false">K208/R208</f>
        <v>3.49142743995383</v>
      </c>
      <c r="T208" s="17" t="n">
        <f aca="false">Q208+S208</f>
        <v>6.34009843116516</v>
      </c>
      <c r="U208" s="0" t="n">
        <f aca="false">T208 + Z208</f>
        <v>2.86306962418871</v>
      </c>
      <c r="V208" s="4" t="str">
        <f aca="false">VLOOKUP(I208,'CI ref gaz'!$I$1:$AM$97,1,0)</f>
        <v>0231</v>
      </c>
      <c r="W208" s="0" t="n">
        <f aca="false">VLOOKUP(I208,'CI ref gaz'!$I$1:$AM$97,14,0)</f>
        <v>-2</v>
      </c>
      <c r="X208" s="1" t="n">
        <f aca="false">VLOOKUP(I208,'CI ref gaz'!$I$1:$AM$97,13,0)</f>
        <v>2.3772275987638</v>
      </c>
      <c r="Y208" s="2" t="n">
        <f aca="false">VLOOKUP(I208,'CI ref gaz'!$I$1:$AM$97,7,0)</f>
        <v>0.488010644735801</v>
      </c>
      <c r="Z208" s="17" t="n">
        <f aca="false">X208*(O208/Y208)^(-1/8)-T208</f>
        <v>-3.47702880697645</v>
      </c>
      <c r="AA208" s="17" t="n">
        <f aca="false">Z208^2</f>
        <v>12.089729324544</v>
      </c>
      <c r="AB208" s="18" t="n">
        <f aca="false">Z208/U208</f>
        <v>-1.21444088456693</v>
      </c>
      <c r="AC208" s="17" t="n">
        <f aca="false">U208^-('paramètres CI'!$B$19)</f>
        <v>0.000221485207176516</v>
      </c>
      <c r="AD208" s="4" t="n">
        <f aca="false">SUMIFS($AC$2:$AC$1250,$I$2:$I$1250,V208)</f>
        <v>0.00200911407378995</v>
      </c>
      <c r="AE208" s="4" t="n">
        <f aca="false">AC208/AD208</f>
        <v>0.110240234771095</v>
      </c>
      <c r="AF208" s="17" t="n">
        <f aca="false">AE208-O208</f>
        <v>0</v>
      </c>
      <c r="AG208" s="4" t="n">
        <f aca="false">VLOOKUP(I208,BesoinU!$F$1:$L$99,3,0)</f>
        <v>56.4679454836059</v>
      </c>
      <c r="AH208" s="19" t="n">
        <f aca="false">VLOOKUP(J208,bibliRdtCHauff!$G$2:$K$1398,4,0)</f>
        <v>44.5993275642808</v>
      </c>
      <c r="AI208" s="19" t="n">
        <f aca="false">VLOOKUP(J208,bibliRdtCHauff!$G$2:$K$1398,3,0)</f>
        <v>2.80410195348837</v>
      </c>
      <c r="AJ208" s="4" t="n">
        <f aca="false">VLOOKUP(D208,'paramètres CI'!$A$1:$C$6,3)</f>
        <v>0.09847</v>
      </c>
      <c r="AK208" s="4" t="n">
        <f aca="false">AJ208*AG208/AI208</f>
        <v>1.98295164869216</v>
      </c>
      <c r="AL208" s="4" t="n">
        <f aca="false">AK208+AH208/R208</f>
        <v>5.64895046064369</v>
      </c>
      <c r="AM208" s="4" t="n">
        <f aca="false">AL208+Z208</f>
        <v>2.17192165366724</v>
      </c>
      <c r="AN208" s="4" t="n">
        <f aca="false">AM208^-'paramètres CI'!$B$19</f>
        <v>0.00201951349037913</v>
      </c>
      <c r="AO208" s="4" t="n">
        <f aca="false">SUMIFS($AN$2:$AN$1250,$I$2:$I$1250,V208)</f>
        <v>22.9401350090821</v>
      </c>
      <c r="AP208" s="5" t="n">
        <f aca="false">AN208/AO208</f>
        <v>8.80340717079302E-005</v>
      </c>
      <c r="AQ208" s="6" t="n">
        <f aca="false">AP208-O208</f>
        <v>-0.110152200699387</v>
      </c>
      <c r="AR208" s="20" t="n">
        <f aca="false">VLOOKUP(I208,entreesparc!$A$13:$H$110,8,0)*AP208</f>
        <v>0.253104035119139</v>
      </c>
      <c r="AS208" s="7" t="n">
        <f aca="false">M208*AJ208/AI208+AH208/R208</f>
        <v>6.52300985472085</v>
      </c>
      <c r="AT208" s="4" t="n">
        <f aca="false">AS208+Z208</f>
        <v>3.04598104774441</v>
      </c>
      <c r="AU208" s="4" t="n">
        <f aca="false">AT208^-'paramètres CI'!$B$19</f>
        <v>0.000134952963397676</v>
      </c>
      <c r="AV208" s="4" t="n">
        <f aca="false">SUMIFS($AU$2:$AU$1250,$I$2:$I$1250,V208)</f>
        <v>0.000367983867429594</v>
      </c>
      <c r="AW208" s="5" t="n">
        <f aca="false">AU208/AV208</f>
        <v>0.366736086395136</v>
      </c>
      <c r="AX208" s="7" t="n">
        <f aca="false">SUMIFS($AP$2:$AP$1250,$I$2:$I$1250,V208)</f>
        <v>1</v>
      </c>
    </row>
    <row r="209" customFormat="false" ht="15.8" hidden="false" customHeight="false" outlineLevel="0" collapsed="false">
      <c r="A209" s="0" t="s">
        <v>14</v>
      </c>
      <c r="B209" s="0" t="s">
        <v>65</v>
      </c>
      <c r="C209" s="0" t="s">
        <v>56</v>
      </c>
      <c r="D209" s="0" t="s">
        <v>43</v>
      </c>
      <c r="E209" s="0" t="str">
        <f aca="false">VLOOKUP(A209,Nomenclature!$D$1:$E$9,2,0)</f>
        <v>02</v>
      </c>
      <c r="F209" s="0" t="str">
        <f aca="false">VLOOKUP(B209,Nomenclature!$J$1:$K$97,2,0)</f>
        <v>31</v>
      </c>
      <c r="G209" s="0" t="str">
        <f aca="false">VLOOKUP(C209,Nomenclature!$M$1:$N$21,2,0)</f>
        <v>30</v>
      </c>
      <c r="H209" s="0" t="str">
        <f aca="false">VLOOKUP(D209,Nomenclature!$O$25:$P$31,2,0)</f>
        <v>02</v>
      </c>
      <c r="I209" s="1" t="str">
        <f aca="false">CONCATENATE(E209,F209)</f>
        <v>0231</v>
      </c>
      <c r="J209" s="0" t="str">
        <f aca="false">CONCATENATE(E209,F209,G209,H209)</f>
        <v>02313002</v>
      </c>
      <c r="K209" s="0" t="n">
        <v>53.0944375765247</v>
      </c>
      <c r="L209" s="0" t="n">
        <v>17</v>
      </c>
      <c r="M209" s="0" t="n">
        <v>81.3582842100875</v>
      </c>
      <c r="N209" s="0" t="n">
        <v>3.32861023255814</v>
      </c>
      <c r="O209" s="0" t="n">
        <v>9.99300489657241E-005</v>
      </c>
      <c r="P209" s="4" t="n">
        <f aca="false">VLOOKUP(D209,'paramètres CI'!$A$1:$B$6,2,0)</f>
        <v>0.0935912806596305</v>
      </c>
      <c r="Q209" s="17" t="n">
        <f aca="false">M209*P209/N209</f>
        <v>2.28756912930606</v>
      </c>
      <c r="R209" s="9" t="n">
        <f aca="false">1/(1+0.04)*(1 - (1/(1+0.04))^L209)/(1-1/(1+0.04))</f>
        <v>12.1656688537057</v>
      </c>
      <c r="S209" s="17" t="n">
        <f aca="false">K209/R209</f>
        <v>4.36428429994228</v>
      </c>
      <c r="T209" s="17" t="n">
        <f aca="false">Q209+S209</f>
        <v>6.65185342924834</v>
      </c>
      <c r="U209" s="0" t="n">
        <f aca="false">T209 + Z209</f>
        <v>6.87325430858906</v>
      </c>
      <c r="V209" s="4" t="str">
        <f aca="false">VLOOKUP(I209,'CI ref gaz'!$I$1:$AM$97,1,0)</f>
        <v>0231</v>
      </c>
      <c r="W209" s="0" t="n">
        <f aca="false">VLOOKUP(I209,'CI ref gaz'!$I$1:$AM$97,14,0)</f>
        <v>-2</v>
      </c>
      <c r="X209" s="1" t="n">
        <f aca="false">VLOOKUP(I209,'CI ref gaz'!$I$1:$AM$97,13,0)</f>
        <v>2.3772275987638</v>
      </c>
      <c r="Y209" s="2" t="n">
        <f aca="false">VLOOKUP(I209,'CI ref gaz'!$I$1:$AM$97,7,0)</f>
        <v>0.488010644735801</v>
      </c>
      <c r="Z209" s="17" t="n">
        <f aca="false">X209*(O209/Y209)^(-1/8)-T209</f>
        <v>0.221400879340711</v>
      </c>
      <c r="AA209" s="17" t="n">
        <f aca="false">Z209^2</f>
        <v>0.0490183493728402</v>
      </c>
      <c r="AB209" s="18" t="n">
        <f aca="false">Z209/U209</f>
        <v>0.0322119434841864</v>
      </c>
      <c r="AC209" s="17" t="n">
        <f aca="false">U209^-('paramètres CI'!$B$19)</f>
        <v>2.00770867771555E-007</v>
      </c>
      <c r="AD209" s="4" t="n">
        <f aca="false">SUMIFS($AC$2:$AC$1250,$I$2:$I$1250,V209)</f>
        <v>0.00200911407378995</v>
      </c>
      <c r="AE209" s="4" t="n">
        <f aca="false">AC209/AD209</f>
        <v>9.9930048965724E-005</v>
      </c>
      <c r="AF209" s="17" t="n">
        <f aca="false">AE209-O209</f>
        <v>0</v>
      </c>
      <c r="AG209" s="4" t="n">
        <f aca="false">VLOOKUP(I209,BesoinU!$F$1:$L$99,3,0)</f>
        <v>56.4679454836059</v>
      </c>
      <c r="AH209" s="19" t="n">
        <f aca="false">VLOOKUP(J209,bibliRdtCHauff!$G$2:$K$1398,4,0)</f>
        <v>53.0944375765247</v>
      </c>
      <c r="AI209" s="19" t="n">
        <f aca="false">VLOOKUP(J209,bibliRdtCHauff!$G$2:$K$1398,3,0)</f>
        <v>3.32861023255814</v>
      </c>
      <c r="AJ209" s="4" t="n">
        <f aca="false">VLOOKUP(D209,'paramètres CI'!$A$1:$C$6,3)</f>
        <v>0.09847</v>
      </c>
      <c r="AK209" s="4" t="n">
        <f aca="false">AJ209*AG209/AI209</f>
        <v>1.67048654041339</v>
      </c>
      <c r="AL209" s="4" t="n">
        <f aca="false">AK209+AH209/R209</f>
        <v>6.03477084035568</v>
      </c>
      <c r="AM209" s="4" t="n">
        <f aca="false">AL209+Z209</f>
        <v>6.2561717196964</v>
      </c>
      <c r="AN209" s="4" t="n">
        <f aca="false">AM209^-'paramètres CI'!$B$19</f>
        <v>4.26118818314813E-007</v>
      </c>
      <c r="AO209" s="4" t="n">
        <f aca="false">SUMIFS($AN$2:$AN$1250,$I$2:$I$1250,V209)</f>
        <v>22.9401350090821</v>
      </c>
      <c r="AP209" s="5" t="n">
        <f aca="false">AN209/AO209</f>
        <v>1.85752532906241E-008</v>
      </c>
      <c r="AQ209" s="6" t="n">
        <f aca="false">AP209-O209</f>
        <v>-9.99114737124335E-005</v>
      </c>
      <c r="AR209" s="20" t="n">
        <f aca="false">VLOOKUP(I209,entreesparc!$A$13:$H$110,8,0)*AP209</f>
        <v>5.34051358752898E-005</v>
      </c>
      <c r="AS209" s="7" t="n">
        <f aca="false">M209*AJ209/AI209+AH209/R209</f>
        <v>6.77109966324493</v>
      </c>
      <c r="AT209" s="4" t="n">
        <f aca="false">AS209+Z209</f>
        <v>6.99250054258564</v>
      </c>
      <c r="AU209" s="4" t="n">
        <f aca="false">AT209^-'paramètres CI'!$B$19</f>
        <v>1.74960467329827E-007</v>
      </c>
      <c r="AV209" s="4" t="n">
        <f aca="false">SUMIFS($AU$2:$AU$1250,$I$2:$I$1250,V209)</f>
        <v>0.000367983867429594</v>
      </c>
      <c r="AW209" s="5" t="n">
        <f aca="false">AU209/AV209</f>
        <v>0.000475456895846943</v>
      </c>
      <c r="AX209" s="7" t="n">
        <f aca="false">SUMIFS($AP$2:$AP$1250,$I$2:$I$1250,V209)</f>
        <v>1</v>
      </c>
    </row>
    <row r="210" customFormat="false" ht="15.8" hidden="false" customHeight="false" outlineLevel="0" collapsed="false">
      <c r="A210" s="0" t="s">
        <v>14</v>
      </c>
      <c r="B210" s="0" t="s">
        <v>66</v>
      </c>
      <c r="C210" s="0" t="s">
        <v>32</v>
      </c>
      <c r="D210" s="0" t="s">
        <v>34</v>
      </c>
      <c r="E210" s="0" t="str">
        <f aca="false">VLOOKUP(A210,Nomenclature!$D$1:$E$9,2,0)</f>
        <v>02</v>
      </c>
      <c r="F210" s="0" t="str">
        <f aca="false">VLOOKUP(B210,Nomenclature!$J$1:$K$97,2,0)</f>
        <v>37</v>
      </c>
      <c r="G210" s="0" t="str">
        <f aca="false">VLOOKUP(C210,Nomenclature!$M$1:$N$21,2,0)</f>
        <v>01</v>
      </c>
      <c r="H210" s="0" t="str">
        <f aca="false">VLOOKUP(D210,Nomenclature!$O$25:$P$31,2,0)</f>
        <v>06</v>
      </c>
      <c r="I210" s="1" t="str">
        <f aca="false">CONCATENATE(E210,F210)</f>
        <v>0237</v>
      </c>
      <c r="J210" s="0" t="str">
        <f aca="false">CONCATENATE(E210,F210,G210,H210)</f>
        <v>02370106</v>
      </c>
      <c r="K210" s="0" t="n">
        <v>25.3687560436288</v>
      </c>
      <c r="L210" s="0" t="n">
        <v>25</v>
      </c>
      <c r="M210" s="0" t="n">
        <v>119.363921400134</v>
      </c>
      <c r="N210" s="0" t="n">
        <v>0.7</v>
      </c>
      <c r="O210" s="0" t="n">
        <v>0.143300808041904</v>
      </c>
      <c r="P210" s="4" t="n">
        <f aca="false">VLOOKUP(D210,'paramètres CI'!$A$1:$B$6,2,0)</f>
        <v>0.0424847883250769</v>
      </c>
      <c r="Q210" s="17" t="n">
        <f aca="false">M210*P210/N210</f>
        <v>7.24450133476545</v>
      </c>
      <c r="R210" s="9" t="n">
        <f aca="false">1/(1+0.04)*(1 - (1/(1+0.04))^L210)/(1-1/(1+0.04))</f>
        <v>15.6220799436509</v>
      </c>
      <c r="S210" s="17" t="n">
        <f aca="false">K210/R210</f>
        <v>1.62390386780341</v>
      </c>
      <c r="T210" s="17" t="n">
        <f aca="false">Q210+S210</f>
        <v>8.86840520256886</v>
      </c>
      <c r="U210" s="0" t="n">
        <f aca="false">T210 + Z210</f>
        <v>2.21063031487794</v>
      </c>
      <c r="V210" s="4" t="str">
        <f aca="false">VLOOKUP(I210,'CI ref gaz'!$I$1:$AM$97,1,0)</f>
        <v>0237</v>
      </c>
      <c r="W210" s="0" t="n">
        <f aca="false">VLOOKUP(I210,'CI ref gaz'!$I$1:$AM$97,14,0)</f>
        <v>-2</v>
      </c>
      <c r="X210" s="1" t="n">
        <f aca="false">VLOOKUP(I210,'CI ref gaz'!$I$1:$AM$97,13,0)</f>
        <v>1.98188194408341</v>
      </c>
      <c r="Y210" s="2" t="n">
        <f aca="false">VLOOKUP(I210,'CI ref gaz'!$I$1:$AM$97,7,0)</f>
        <v>0.34336447577171</v>
      </c>
      <c r="Z210" s="17" t="n">
        <f aca="false">X210*(O210/Y210)^(-1/8)-T210</f>
        <v>-6.65777488769092</v>
      </c>
      <c r="AA210" s="17" t="n">
        <f aca="false">Z210^2</f>
        <v>44.3259664551679</v>
      </c>
      <c r="AB210" s="18" t="n">
        <f aca="false">Z210/U210</f>
        <v>-3.01170885194278</v>
      </c>
      <c r="AC210" s="17" t="n">
        <f aca="false">U210^-('paramètres CI'!$B$19)</f>
        <v>0.00175335973726847</v>
      </c>
      <c r="AD210" s="4" t="n">
        <f aca="false">SUMIFS($AC$2:$AC$1250,$I$2:$I$1250,V210)</f>
        <v>0.0122355188447769</v>
      </c>
      <c r="AE210" s="4" t="n">
        <f aca="false">AC210/AD210</f>
        <v>0.143300808041904</v>
      </c>
      <c r="AF210" s="17" t="n">
        <f aca="false">AE210-O210</f>
        <v>0</v>
      </c>
      <c r="AG210" s="4" t="n">
        <f aca="false">VLOOKUP(I210,BesoinU!$F$1:$L$99,3,0)</f>
        <v>81.9240642058651</v>
      </c>
      <c r="AH210" s="19" t="n">
        <f aca="false">VLOOKUP(J210,bibliRdtCHauff!$G$2:$K$1398,4,0)</f>
        <v>26.6371938458102</v>
      </c>
      <c r="AI210" s="19" t="n">
        <f aca="false">VLOOKUP(J210,bibliRdtCHauff!$G$2:$K$1398,3,0)</f>
        <v>0.728</v>
      </c>
      <c r="AJ210" s="4" t="n">
        <f aca="false">VLOOKUP(D210,'paramètres CI'!$A$1:$C$6,3)</f>
        <v>0.0591</v>
      </c>
      <c r="AK210" s="4" t="n">
        <f aca="false">AJ210*AG210/AI210</f>
        <v>6.65070356396515</v>
      </c>
      <c r="AL210" s="4" t="n">
        <f aca="false">AK210+AH210/R210</f>
        <v>8.35580262515873</v>
      </c>
      <c r="AM210" s="4" t="n">
        <f aca="false">AL210+Z210</f>
        <v>1.6980277374678</v>
      </c>
      <c r="AN210" s="4" t="n">
        <f aca="false">AM210^-'paramètres CI'!$B$19</f>
        <v>0.0144691079995707</v>
      </c>
      <c r="AO210" s="4" t="n">
        <f aca="false">SUMIFS($AN$2:$AN$1250,$I$2:$I$1250,V210)</f>
        <v>0.018994305106473</v>
      </c>
      <c r="AP210" s="5" t="n">
        <f aca="false">AN210/AO210</f>
        <v>0.761760323342379</v>
      </c>
      <c r="AQ210" s="6" t="n">
        <f aca="false">AP210-O210</f>
        <v>0.618459515300475</v>
      </c>
      <c r="AR210" s="20" t="n">
        <f aca="false">VLOOKUP(I210,entreesparc!$A$13:$H$110,8,0)*AP210</f>
        <v>1567.62787525993</v>
      </c>
      <c r="AS210" s="7" t="n">
        <f aca="false">M210*AJ210/AI210+AH210/R210</f>
        <v>11.3952196034297</v>
      </c>
      <c r="AT210" s="4" t="n">
        <f aca="false">AS210+Z210</f>
        <v>4.73744471573881</v>
      </c>
      <c r="AU210" s="4" t="n">
        <f aca="false">AT210^-'paramètres CI'!$B$19</f>
        <v>3.94136595080486E-006</v>
      </c>
      <c r="AV210" s="4" t="n">
        <f aca="false">SUMIFS($AU$2:$AU$1250,$I$2:$I$1250,V210)</f>
        <v>0.00266748461872841</v>
      </c>
      <c r="AW210" s="5" t="n">
        <f aca="false">AU210/AV210</f>
        <v>0.00147755901688524</v>
      </c>
      <c r="AX210" s="7" t="n">
        <f aca="false">SUMIFS($AP$2:$AP$1250,$I$2:$I$1250,V210)</f>
        <v>1</v>
      </c>
    </row>
    <row r="211" customFormat="false" ht="15.8" hidden="false" customHeight="false" outlineLevel="0" collapsed="false">
      <c r="A211" s="0" t="s">
        <v>14</v>
      </c>
      <c r="B211" s="0" t="s">
        <v>66</v>
      </c>
      <c r="C211" s="0" t="s">
        <v>35</v>
      </c>
      <c r="D211" s="0" t="s">
        <v>34</v>
      </c>
      <c r="E211" s="0" t="str">
        <f aca="false">VLOOKUP(A211,Nomenclature!$D$1:$E$9,2,0)</f>
        <v>02</v>
      </c>
      <c r="F211" s="0" t="str">
        <f aca="false">VLOOKUP(B211,Nomenclature!$J$1:$K$97,2,0)</f>
        <v>37</v>
      </c>
      <c r="G211" s="0" t="str">
        <f aca="false">VLOOKUP(C211,Nomenclature!$M$1:$N$21,2,0)</f>
        <v>21</v>
      </c>
      <c r="H211" s="0" t="str">
        <f aca="false">VLOOKUP(D211,Nomenclature!$O$25:$P$31,2,0)</f>
        <v>06</v>
      </c>
      <c r="I211" s="1" t="str">
        <f aca="false">CONCATENATE(E211,F211)</f>
        <v>0237</v>
      </c>
      <c r="J211" s="0" t="str">
        <f aca="false">CONCATENATE(E211,F211,G211,H211)</f>
        <v>02372106</v>
      </c>
      <c r="K211" s="0" t="n">
        <v>31.7109450545359</v>
      </c>
      <c r="L211" s="0" t="n">
        <v>25</v>
      </c>
      <c r="M211" s="0" t="n">
        <v>119.363921400134</v>
      </c>
      <c r="N211" s="0" t="n">
        <v>0.84</v>
      </c>
      <c r="O211" s="0" t="n">
        <v>9.99400359784133E-005</v>
      </c>
      <c r="P211" s="4" t="n">
        <f aca="false">VLOOKUP(D211,'paramètres CI'!$A$1:$B$6,2,0)</f>
        <v>0.0424847883250769</v>
      </c>
      <c r="Q211" s="17" t="n">
        <f aca="false">M211*P211/N211</f>
        <v>6.03708444563788</v>
      </c>
      <c r="R211" s="9" t="n">
        <f aca="false">1/(1+0.04)*(1 - (1/(1+0.04))^L211)/(1-1/(1+0.04))</f>
        <v>15.6220799436509</v>
      </c>
      <c r="S211" s="17" t="n">
        <f aca="false">K211/R211</f>
        <v>2.02987983475426</v>
      </c>
      <c r="T211" s="17" t="n">
        <f aca="false">Q211+S211</f>
        <v>8.06696428039214</v>
      </c>
      <c r="U211" s="0" t="n">
        <f aca="false">T211 + Z211</f>
        <v>5.48377671994295</v>
      </c>
      <c r="V211" s="4" t="str">
        <f aca="false">VLOOKUP(I211,'CI ref gaz'!$I$1:$AM$97,1,0)</f>
        <v>0237</v>
      </c>
      <c r="W211" s="0" t="n">
        <f aca="false">VLOOKUP(I211,'CI ref gaz'!$I$1:$AM$97,14,0)</f>
        <v>-2</v>
      </c>
      <c r="X211" s="1" t="n">
        <f aca="false">VLOOKUP(I211,'CI ref gaz'!$I$1:$AM$97,13,0)</f>
        <v>1.98188194408341</v>
      </c>
      <c r="Y211" s="2" t="n">
        <f aca="false">VLOOKUP(I211,'CI ref gaz'!$I$1:$AM$97,7,0)</f>
        <v>0.34336447577171</v>
      </c>
      <c r="Z211" s="17" t="n">
        <f aca="false">X211*(O211/Y211)^(-1/8)-T211</f>
        <v>-2.58318756044919</v>
      </c>
      <c r="AA211" s="17" t="n">
        <f aca="false">Z211^2</f>
        <v>6.67285797245942</v>
      </c>
      <c r="AB211" s="18" t="n">
        <f aca="false">Z211/U211</f>
        <v>-0.471059945065754</v>
      </c>
      <c r="AC211" s="17" t="n">
        <f aca="false">U211^-('paramètres CI'!$B$19)</f>
        <v>1.22281819356156E-006</v>
      </c>
      <c r="AD211" s="4" t="n">
        <f aca="false">SUMIFS($AC$2:$AC$1250,$I$2:$I$1250,V211)</f>
        <v>0.0122355188447769</v>
      </c>
      <c r="AE211" s="4" t="n">
        <f aca="false">AC211/AD211</f>
        <v>9.99400359784133E-005</v>
      </c>
      <c r="AF211" s="17" t="n">
        <f aca="false">AE211-O211</f>
        <v>0</v>
      </c>
      <c r="AG211" s="4" t="n">
        <f aca="false">VLOOKUP(I211,BesoinU!$F$1:$L$99,3,0)</f>
        <v>81.9240642058651</v>
      </c>
      <c r="AH211" s="19" t="n">
        <f aca="false">VLOOKUP(J211,bibliRdtCHauff!$G$2:$K$1398,4,0)</f>
        <v>31.7109450545359</v>
      </c>
      <c r="AI211" s="19" t="n">
        <f aca="false">VLOOKUP(J211,bibliRdtCHauff!$G$2:$K$1398,3,0)</f>
        <v>0.84</v>
      </c>
      <c r="AJ211" s="4" t="n">
        <f aca="false">VLOOKUP(D211,'paramètres CI'!$A$1:$C$6,3)</f>
        <v>0.0591</v>
      </c>
      <c r="AK211" s="4" t="n">
        <f aca="false">AJ211*AG211/AI211</f>
        <v>5.76394308876979</v>
      </c>
      <c r="AL211" s="4" t="n">
        <f aca="false">AK211+AH211/R211</f>
        <v>7.79382292352405</v>
      </c>
      <c r="AM211" s="4" t="n">
        <f aca="false">AL211+Z211</f>
        <v>5.21063536307487</v>
      </c>
      <c r="AN211" s="4" t="n">
        <f aca="false">AM211^-'paramètres CI'!$B$19</f>
        <v>1.84024030904671E-006</v>
      </c>
      <c r="AO211" s="4" t="n">
        <f aca="false">SUMIFS($AN$2:$AN$1250,$I$2:$I$1250,V211)</f>
        <v>0.018994305106473</v>
      </c>
      <c r="AP211" s="5" t="n">
        <f aca="false">AN211/AO211</f>
        <v>9.68837922067275E-005</v>
      </c>
      <c r="AQ211" s="6" t="n">
        <f aca="false">AP211-O211</f>
        <v>-3.0562437716858E-006</v>
      </c>
      <c r="AR211" s="20" t="n">
        <f aca="false">VLOOKUP(I211,entreesparc!$A$13:$H$110,8,0)*AP211</f>
        <v>0.19937732206603</v>
      </c>
      <c r="AS211" s="7" t="n">
        <f aca="false">M211*AJ211/AI211+AH211/R211</f>
        <v>10.4279843046923</v>
      </c>
      <c r="AT211" s="4" t="n">
        <f aca="false">AS211+Z211</f>
        <v>7.84479674424307</v>
      </c>
      <c r="AU211" s="4" t="n">
        <f aca="false">AT211^-'paramètres CI'!$B$19</f>
        <v>6.9718243157952E-008</v>
      </c>
      <c r="AV211" s="4" t="n">
        <f aca="false">SUMIFS($AU$2:$AU$1250,$I$2:$I$1250,V211)</f>
        <v>0.00266748461872841</v>
      </c>
      <c r="AW211" s="5" t="n">
        <f aca="false">AU211/AV211</f>
        <v>2.61363243365904E-005</v>
      </c>
      <c r="AX211" s="7" t="n">
        <f aca="false">SUMIFS($AP$2:$AP$1250,$I$2:$I$1250,V211)</f>
        <v>1</v>
      </c>
    </row>
    <row r="212" customFormat="false" ht="15.8" hidden="false" customHeight="false" outlineLevel="0" collapsed="false">
      <c r="A212" s="0" t="s">
        <v>14</v>
      </c>
      <c r="B212" s="0" t="s">
        <v>66</v>
      </c>
      <c r="C212" s="0" t="s">
        <v>36</v>
      </c>
      <c r="D212" s="0" t="s">
        <v>37</v>
      </c>
      <c r="E212" s="0" t="str">
        <f aca="false">VLOOKUP(A212,Nomenclature!$D$1:$E$9,2,0)</f>
        <v>02</v>
      </c>
      <c r="F212" s="0" t="str">
        <f aca="false">VLOOKUP(B212,Nomenclature!$J$1:$K$97,2,0)</f>
        <v>37</v>
      </c>
      <c r="G212" s="0" t="str">
        <f aca="false">VLOOKUP(C212,Nomenclature!$M$1:$N$21,2,0)</f>
        <v>23</v>
      </c>
      <c r="H212" s="0" t="str">
        <f aca="false">VLOOKUP(D212,Nomenclature!$O$25:$P$31,2,0)</f>
        <v>03</v>
      </c>
      <c r="I212" s="1" t="str">
        <f aca="false">CONCATENATE(E212,F212)</f>
        <v>0237</v>
      </c>
      <c r="J212" s="0" t="str">
        <f aca="false">CONCATENATE(E212,F212,G212,H212)</f>
        <v>02372303</v>
      </c>
      <c r="K212" s="0" t="n">
        <v>16.9681074654706</v>
      </c>
      <c r="L212" s="0" t="n">
        <v>20</v>
      </c>
      <c r="M212" s="0" t="n">
        <v>96.3970278711018</v>
      </c>
      <c r="N212" s="0" t="n">
        <v>0.766407066544978</v>
      </c>
      <c r="O212" s="0" t="n">
        <v>9.99400359784133E-005</v>
      </c>
      <c r="P212" s="4" t="n">
        <f aca="false">VLOOKUP(D212,'paramètres CI'!$A$1:$B$6,2,0)</f>
        <v>0.0385046990211696</v>
      </c>
      <c r="Q212" s="17" t="n">
        <f aca="false">M212*P212/N212</f>
        <v>4.84303799734634</v>
      </c>
      <c r="R212" s="9" t="n">
        <f aca="false">1/(1+0.04)*(1 - (1/(1+0.04))^L212)/(1-1/(1+0.04))</f>
        <v>13.5903263449677</v>
      </c>
      <c r="S212" s="17" t="n">
        <f aca="false">K212/R212</f>
        <v>1.2485430470736</v>
      </c>
      <c r="T212" s="17" t="n">
        <f aca="false">Q212+S212</f>
        <v>6.09158104441994</v>
      </c>
      <c r="U212" s="0" t="n">
        <f aca="false">T212 + Z212</f>
        <v>5.48377671994295</v>
      </c>
      <c r="V212" s="4" t="str">
        <f aca="false">VLOOKUP(I212,'CI ref gaz'!$I$1:$AM$97,1,0)</f>
        <v>0237</v>
      </c>
      <c r="W212" s="0" t="n">
        <f aca="false">VLOOKUP(I212,'CI ref gaz'!$I$1:$AM$97,14,0)</f>
        <v>-2</v>
      </c>
      <c r="X212" s="1" t="n">
        <f aca="false">VLOOKUP(I212,'CI ref gaz'!$I$1:$AM$97,13,0)</f>
        <v>1.98188194408341</v>
      </c>
      <c r="Y212" s="2" t="n">
        <f aca="false">VLOOKUP(I212,'CI ref gaz'!$I$1:$AM$97,7,0)</f>
        <v>0.34336447577171</v>
      </c>
      <c r="Z212" s="17" t="n">
        <f aca="false">X212*(O212/Y212)^(-1/8)-T212</f>
        <v>-0.60780432447699</v>
      </c>
      <c r="AA212" s="17" t="n">
        <f aca="false">Z212^2</f>
        <v>0.36942609685293</v>
      </c>
      <c r="AB212" s="18" t="n">
        <f aca="false">Z212/U212</f>
        <v>-0.110836811109865</v>
      </c>
      <c r="AC212" s="17" t="n">
        <f aca="false">U212^-('paramètres CI'!$B$19)</f>
        <v>1.22281819356156E-006</v>
      </c>
      <c r="AD212" s="4" t="n">
        <f aca="false">SUMIFS($AC$2:$AC$1250,$I$2:$I$1250,V212)</f>
        <v>0.0122355188447769</v>
      </c>
      <c r="AE212" s="4" t="n">
        <f aca="false">AC212/AD212</f>
        <v>9.99400359784133E-005</v>
      </c>
      <c r="AF212" s="17" t="n">
        <f aca="false">AE212-O212</f>
        <v>0</v>
      </c>
      <c r="AG212" s="4" t="n">
        <f aca="false">VLOOKUP(I212,BesoinU!$F$1:$L$99,3,0)</f>
        <v>81.9240642058651</v>
      </c>
      <c r="AH212" s="19" t="n">
        <f aca="false">VLOOKUP(J212,bibliRdtCHauff!$G$2:$K$1398,4,0)</f>
        <v>16.9681074654706</v>
      </c>
      <c r="AI212" s="19" t="n">
        <f aca="false">VLOOKUP(J212,bibliRdtCHauff!$G$2:$K$1398,3,0)</f>
        <v>0.766407066544978</v>
      </c>
      <c r="AJ212" s="4" t="n">
        <f aca="false">VLOOKUP(D212,'paramètres CI'!$A$1:$C$6,3)</f>
        <v>0.0763929293534506</v>
      </c>
      <c r="AK212" s="4" t="n">
        <f aca="false">AJ212*AG212/AI212</f>
        <v>8.16592059548673</v>
      </c>
      <c r="AL212" s="4" t="n">
        <f aca="false">AK212+AH212/R212</f>
        <v>9.41446364256033</v>
      </c>
      <c r="AM212" s="4" t="n">
        <f aca="false">AL212+Z212</f>
        <v>8.80665931808334</v>
      </c>
      <c r="AN212" s="4" t="n">
        <f aca="false">AM212^-'paramètres CI'!$B$19</f>
        <v>2.76382429842063E-008</v>
      </c>
      <c r="AO212" s="4" t="n">
        <f aca="false">SUMIFS($AN$2:$AN$1250,$I$2:$I$1250,V212)</f>
        <v>0.018994305106473</v>
      </c>
      <c r="AP212" s="5" t="n">
        <f aca="false">AN212/AO212</f>
        <v>1.45508050067005E-006</v>
      </c>
      <c r="AQ212" s="6" t="n">
        <f aca="false">AP212-O212</f>
        <v>-9.84849554777432E-005</v>
      </c>
      <c r="AR212" s="20" t="n">
        <f aca="false">VLOOKUP(I212,entreesparc!$A$13:$H$110,8,0)*AP212</f>
        <v>0.00299441265671211</v>
      </c>
      <c r="AS212" s="7" t="n">
        <f aca="false">M212*AJ212/AI212+AH212/R212</f>
        <v>10.8570809396551</v>
      </c>
      <c r="AT212" s="4" t="n">
        <f aca="false">AS212+Z212</f>
        <v>10.2492766151782</v>
      </c>
      <c r="AU212" s="4" t="n">
        <f aca="false">AT212^-'paramètres CI'!$B$19</f>
        <v>8.21210105806731E-009</v>
      </c>
      <c r="AV212" s="4" t="n">
        <f aca="false">SUMIFS($AU$2:$AU$1250,$I$2:$I$1250,V212)</f>
        <v>0.00266748461872841</v>
      </c>
      <c r="AW212" s="5" t="n">
        <f aca="false">AU212/AV212</f>
        <v>3.07859359353382E-006</v>
      </c>
      <c r="AX212" s="7" t="n">
        <f aca="false">SUMIFS($AP$2:$AP$1250,$I$2:$I$1250,V212)</f>
        <v>1</v>
      </c>
    </row>
    <row r="213" customFormat="false" ht="15.8" hidden="false" customHeight="false" outlineLevel="0" collapsed="false">
      <c r="A213" s="0" t="s">
        <v>14</v>
      </c>
      <c r="B213" s="0" t="s">
        <v>66</v>
      </c>
      <c r="C213" s="0" t="s">
        <v>38</v>
      </c>
      <c r="D213" s="0" t="s">
        <v>39</v>
      </c>
      <c r="E213" s="0" t="str">
        <f aca="false">VLOOKUP(A213,Nomenclature!$D$1:$E$9,2,0)</f>
        <v>02</v>
      </c>
      <c r="F213" s="0" t="str">
        <f aca="false">VLOOKUP(B213,Nomenclature!$J$1:$K$97,2,0)</f>
        <v>37</v>
      </c>
      <c r="G213" s="0" t="str">
        <f aca="false">VLOOKUP(C213,Nomenclature!$M$1:$N$21,2,0)</f>
        <v>24</v>
      </c>
      <c r="H213" s="0" t="str">
        <f aca="false">VLOOKUP(D213,Nomenclature!$O$25:$P$31,2,0)</f>
        <v>04</v>
      </c>
      <c r="I213" s="1" t="str">
        <f aca="false">CONCATENATE(E213,F213)</f>
        <v>0237</v>
      </c>
      <c r="J213" s="0" t="str">
        <f aca="false">CONCATENATE(E213,F213,G213,H213)</f>
        <v>02372404</v>
      </c>
      <c r="K213" s="0" t="n">
        <v>12.5304656849695</v>
      </c>
      <c r="L213" s="0" t="n">
        <v>20</v>
      </c>
      <c r="M213" s="0" t="n">
        <v>97.7665393598231</v>
      </c>
      <c r="N213" s="0" t="n">
        <v>0.990807302183952</v>
      </c>
      <c r="O213" s="0" t="n">
        <v>9.99400359784133E-005</v>
      </c>
      <c r="P213" s="4" t="n">
        <f aca="false">VLOOKUP(D213,'paramètres CI'!$A$1:$B$6,2,0)</f>
        <v>0.022045059962018</v>
      </c>
      <c r="Q213" s="17" t="n">
        <f aca="false">M213*P213/N213</f>
        <v>2.17526578348344</v>
      </c>
      <c r="R213" s="9" t="n">
        <f aca="false">1/(1+0.04)*(1 - (1/(1+0.04))^L213)/(1-1/(1+0.04))</f>
        <v>13.5903263449677</v>
      </c>
      <c r="S213" s="17" t="n">
        <f aca="false">K213/R213</f>
        <v>0.922013597532878</v>
      </c>
      <c r="T213" s="17" t="n">
        <f aca="false">Q213+S213</f>
        <v>3.09727938101632</v>
      </c>
      <c r="U213" s="0" t="n">
        <f aca="false">T213 + Z213</f>
        <v>5.48377671994295</v>
      </c>
      <c r="V213" s="4" t="str">
        <f aca="false">VLOOKUP(I213,'CI ref gaz'!$I$1:$AM$97,1,0)</f>
        <v>0237</v>
      </c>
      <c r="W213" s="0" t="n">
        <f aca="false">VLOOKUP(I213,'CI ref gaz'!$I$1:$AM$97,14,0)</f>
        <v>-2</v>
      </c>
      <c r="X213" s="1" t="n">
        <f aca="false">VLOOKUP(I213,'CI ref gaz'!$I$1:$AM$97,13,0)</f>
        <v>1.98188194408341</v>
      </c>
      <c r="Y213" s="2" t="n">
        <f aca="false">VLOOKUP(I213,'CI ref gaz'!$I$1:$AM$97,7,0)</f>
        <v>0.34336447577171</v>
      </c>
      <c r="Z213" s="17" t="n">
        <f aca="false">X213*(O213/Y213)^(-1/8)-T213</f>
        <v>2.38649733892663</v>
      </c>
      <c r="AA213" s="17" t="n">
        <f aca="false">Z213^2</f>
        <v>5.69536954870388</v>
      </c>
      <c r="AB213" s="18" t="n">
        <f aca="false">Z213/U213</f>
        <v>0.435192288235882</v>
      </c>
      <c r="AC213" s="17" t="n">
        <f aca="false">U213^-('paramètres CI'!$B$19)</f>
        <v>1.22281819356156E-006</v>
      </c>
      <c r="AD213" s="4" t="n">
        <f aca="false">SUMIFS($AC$2:$AC$1250,$I$2:$I$1250,V213)</f>
        <v>0.0122355188447769</v>
      </c>
      <c r="AE213" s="4" t="n">
        <f aca="false">AC213/AD213</f>
        <v>9.99400359784133E-005</v>
      </c>
      <c r="AF213" s="17" t="n">
        <f aca="false">AE213-O213</f>
        <v>0</v>
      </c>
      <c r="AG213" s="4" t="n">
        <f aca="false">VLOOKUP(I213,BesoinU!$F$1:$L$99,3,0)</f>
        <v>81.9240642058651</v>
      </c>
      <c r="AH213" s="19" t="n">
        <f aca="false">VLOOKUP(J213,bibliRdtCHauff!$G$2:$K$1398,4,0)</f>
        <v>12.5304656849695</v>
      </c>
      <c r="AI213" s="19" t="n">
        <f aca="false">VLOOKUP(J213,bibliRdtCHauff!$G$2:$K$1398,3,0)</f>
        <v>0.990807302183952</v>
      </c>
      <c r="AJ213" s="4" t="n">
        <f aca="false">VLOOKUP(D213,'paramètres CI'!$A$1:$C$6,3)</f>
        <v>0.0386719666666667</v>
      </c>
      <c r="AK213" s="4" t="n">
        <f aca="false">AJ213*AG213/AI213</f>
        <v>3.19755887263221</v>
      </c>
      <c r="AL213" s="4" t="n">
        <f aca="false">AK213+AH213/R213</f>
        <v>4.11957247016508</v>
      </c>
      <c r="AM213" s="4" t="n">
        <f aca="false">AL213+Z213</f>
        <v>6.50606980909171</v>
      </c>
      <c r="AN213" s="4" t="n">
        <f aca="false">AM213^-'paramètres CI'!$B$19</f>
        <v>3.11494403991591E-007</v>
      </c>
      <c r="AO213" s="4" t="n">
        <f aca="false">SUMIFS($AN$2:$AN$1250,$I$2:$I$1250,V213)</f>
        <v>0.018994305106473</v>
      </c>
      <c r="AP213" s="5" t="n">
        <f aca="false">AN213/AO213</f>
        <v>1.63993577151416E-005</v>
      </c>
      <c r="AQ213" s="6" t="n">
        <f aca="false">AP213-O213</f>
        <v>-8.35406782632717E-005</v>
      </c>
      <c r="AR213" s="20" t="n">
        <f aca="false">VLOOKUP(I213,entreesparc!$A$13:$H$110,8,0)*AP213</f>
        <v>0.0337482663547182</v>
      </c>
      <c r="AS213" s="7" t="n">
        <f aca="false">M213*AJ213/AI213+AH213/R213</f>
        <v>4.73791639003823</v>
      </c>
      <c r="AT213" s="4" t="n">
        <f aca="false">AS213+Z213</f>
        <v>7.12441372896486</v>
      </c>
      <c r="AU213" s="4" t="n">
        <f aca="false">AT213^-'paramètres CI'!$B$19</f>
        <v>1.50663115926216E-007</v>
      </c>
      <c r="AV213" s="4" t="n">
        <f aca="false">SUMIFS($AU$2:$AU$1250,$I$2:$I$1250,V213)</f>
        <v>0.00266748461872841</v>
      </c>
      <c r="AW213" s="5" t="n">
        <f aca="false">AU213/AV213</f>
        <v>5.6481343835466E-005</v>
      </c>
      <c r="AX213" s="7" t="n">
        <f aca="false">SUMIFS($AP$2:$AP$1250,$I$2:$I$1250,V213)</f>
        <v>1</v>
      </c>
    </row>
    <row r="214" customFormat="false" ht="15.8" hidden="false" customHeight="false" outlineLevel="0" collapsed="false">
      <c r="A214" s="0" t="s">
        <v>14</v>
      </c>
      <c r="B214" s="0" t="s">
        <v>66</v>
      </c>
      <c r="C214" s="0" t="s">
        <v>40</v>
      </c>
      <c r="D214" s="0" t="s">
        <v>37</v>
      </c>
      <c r="E214" s="0" t="str">
        <f aca="false">VLOOKUP(A214,Nomenclature!$D$1:$E$9,2,0)</f>
        <v>02</v>
      </c>
      <c r="F214" s="0" t="str">
        <f aca="false">VLOOKUP(B214,Nomenclature!$J$1:$K$97,2,0)</f>
        <v>37</v>
      </c>
      <c r="G214" s="0" t="str">
        <f aca="false">VLOOKUP(C214,Nomenclature!$M$1:$N$21,2,0)</f>
        <v>03</v>
      </c>
      <c r="H214" s="0" t="str">
        <f aca="false">VLOOKUP(D214,Nomenclature!$O$25:$P$31,2,0)</f>
        <v>03</v>
      </c>
      <c r="I214" s="1" t="str">
        <f aca="false">CONCATENATE(E214,F214)</f>
        <v>0237</v>
      </c>
      <c r="J214" s="0" t="str">
        <f aca="false">CONCATENATE(E214,F214,G214,H214)</f>
        <v>02370303</v>
      </c>
      <c r="K214" s="0" t="n">
        <v>13.5744859723765</v>
      </c>
      <c r="L214" s="0" t="n">
        <v>20</v>
      </c>
      <c r="M214" s="0" t="n">
        <v>96.3970278711018</v>
      </c>
      <c r="N214" s="0" t="n">
        <v>0.576295955274993</v>
      </c>
      <c r="O214" s="0" t="n">
        <v>0.0397799814853785</v>
      </c>
      <c r="P214" s="4" t="n">
        <f aca="false">VLOOKUP(D214,'paramètres CI'!$A$1:$B$6,2,0)</f>
        <v>0.0385046990211696</v>
      </c>
      <c r="Q214" s="17" t="n">
        <f aca="false">M214*P214/N214</f>
        <v>6.440681234594</v>
      </c>
      <c r="R214" s="9" t="n">
        <f aca="false">1/(1+0.04)*(1 - (1/(1+0.04))^L214)/(1-1/(1+0.04))</f>
        <v>13.5903263449677</v>
      </c>
      <c r="S214" s="17" t="n">
        <f aca="false">K214/R214</f>
        <v>0.998834437658883</v>
      </c>
      <c r="T214" s="17" t="n">
        <f aca="false">Q214+S214</f>
        <v>7.43951567225289</v>
      </c>
      <c r="U214" s="0" t="n">
        <f aca="false">T214 + Z214</f>
        <v>2.59471181349452</v>
      </c>
      <c r="V214" s="4" t="str">
        <f aca="false">VLOOKUP(I214,'CI ref gaz'!$I$1:$AM$97,1,0)</f>
        <v>0237</v>
      </c>
      <c r="W214" s="0" t="n">
        <f aca="false">VLOOKUP(I214,'CI ref gaz'!$I$1:$AM$97,14,0)</f>
        <v>-2</v>
      </c>
      <c r="X214" s="1" t="n">
        <f aca="false">VLOOKUP(I214,'CI ref gaz'!$I$1:$AM$97,13,0)</f>
        <v>1.98188194408341</v>
      </c>
      <c r="Y214" s="2" t="n">
        <f aca="false">VLOOKUP(I214,'CI ref gaz'!$I$1:$AM$97,7,0)</f>
        <v>0.34336447577171</v>
      </c>
      <c r="Z214" s="17" t="n">
        <f aca="false">X214*(O214/Y214)^(-1/8)-T214</f>
        <v>-4.84480385875837</v>
      </c>
      <c r="AA214" s="17" t="n">
        <f aca="false">Z214^2</f>
        <v>23.47212442984</v>
      </c>
      <c r="AB214" s="18" t="n">
        <f aca="false">Z214/U214</f>
        <v>-1.8671837980471</v>
      </c>
      <c r="AC214" s="17" t="n">
        <f aca="false">U214^-('paramètres CI'!$B$19)</f>
        <v>0.000486728713109225</v>
      </c>
      <c r="AD214" s="4" t="n">
        <f aca="false">SUMIFS($AC$2:$AC$1250,$I$2:$I$1250,V214)</f>
        <v>0.0122355188447769</v>
      </c>
      <c r="AE214" s="4" t="n">
        <f aca="false">AC214/AD214</f>
        <v>0.0397799814853785</v>
      </c>
      <c r="AF214" s="17" t="n">
        <f aca="false">AE214-O214</f>
        <v>0</v>
      </c>
      <c r="AG214" s="4" t="n">
        <f aca="false">VLOOKUP(I214,BesoinU!$F$1:$L$99,3,0)</f>
        <v>81.9240642058651</v>
      </c>
      <c r="AH214" s="19" t="n">
        <f aca="false">VLOOKUP(J214,bibliRdtCHauff!$G$2:$K$1398,4,0)</f>
        <v>14.2532102709953</v>
      </c>
      <c r="AI214" s="19" t="n">
        <f aca="false">VLOOKUP(J214,bibliRdtCHauff!$G$2:$K$1398,3,0)</f>
        <v>0.61431817752899</v>
      </c>
      <c r="AJ214" s="4" t="n">
        <f aca="false">VLOOKUP(D214,'paramètres CI'!$A$1:$C$6,3)</f>
        <v>0.0763929293534506</v>
      </c>
      <c r="AK214" s="4" t="n">
        <f aca="false">AJ214*AG214/AI214</f>
        <v>10.187585974421</v>
      </c>
      <c r="AL214" s="4" t="n">
        <f aca="false">AK214+AH214/R214</f>
        <v>11.2363621339628</v>
      </c>
      <c r="AM214" s="4" t="n">
        <f aca="false">AL214+Z214</f>
        <v>6.39155827520445</v>
      </c>
      <c r="AN214" s="4" t="n">
        <f aca="false">AM214^-'paramètres CI'!$B$19</f>
        <v>3.59042596765105E-007</v>
      </c>
      <c r="AO214" s="4" t="n">
        <f aca="false">SUMIFS($AN$2:$AN$1250,$I$2:$I$1250,V214)</f>
        <v>0.018994305106473</v>
      </c>
      <c r="AP214" s="5" t="n">
        <f aca="false">AN214/AO214</f>
        <v>1.89026444901503E-005</v>
      </c>
      <c r="AQ214" s="6" t="n">
        <f aca="false">AP214-O214</f>
        <v>-0.0397610788408883</v>
      </c>
      <c r="AR214" s="20" t="n">
        <f aca="false">VLOOKUP(I214,entreesparc!$A$13:$H$110,8,0)*AP214</f>
        <v>0.0388997845002877</v>
      </c>
      <c r="AS214" s="7" t="n">
        <f aca="false">M214*AJ214/AI214+AH214/R214</f>
        <v>13.0361332155556</v>
      </c>
      <c r="AT214" s="4" t="n">
        <f aca="false">AS214+Z214</f>
        <v>8.19132935679727</v>
      </c>
      <c r="AU214" s="4" t="n">
        <f aca="false">AT214^-'paramètres CI'!$B$19</f>
        <v>4.9336108770807E-008</v>
      </c>
      <c r="AV214" s="4" t="n">
        <f aca="false">SUMIFS($AU$2:$AU$1250,$I$2:$I$1250,V214)</f>
        <v>0.00266748461872841</v>
      </c>
      <c r="AW214" s="5" t="n">
        <f aca="false">AU214/AV214</f>
        <v>1.8495367667509E-005</v>
      </c>
      <c r="AX214" s="7" t="n">
        <f aca="false">SUMIFS($AP$2:$AP$1250,$I$2:$I$1250,V214)</f>
        <v>1</v>
      </c>
    </row>
    <row r="215" customFormat="false" ht="15.8" hidden="false" customHeight="false" outlineLevel="0" collapsed="false">
      <c r="A215" s="0" t="s">
        <v>14</v>
      </c>
      <c r="B215" s="0" t="s">
        <v>66</v>
      </c>
      <c r="C215" s="0" t="s">
        <v>41</v>
      </c>
      <c r="D215" s="0" t="s">
        <v>39</v>
      </c>
      <c r="E215" s="0" t="str">
        <f aca="false">VLOOKUP(A215,Nomenclature!$D$1:$E$9,2,0)</f>
        <v>02</v>
      </c>
      <c r="F215" s="0" t="str">
        <f aca="false">VLOOKUP(B215,Nomenclature!$J$1:$K$97,2,0)</f>
        <v>37</v>
      </c>
      <c r="G215" s="0" t="str">
        <f aca="false">VLOOKUP(C215,Nomenclature!$M$1:$N$21,2,0)</f>
        <v>04</v>
      </c>
      <c r="H215" s="0" t="str">
        <f aca="false">VLOOKUP(D215,Nomenclature!$O$25:$P$31,2,0)</f>
        <v>04</v>
      </c>
      <c r="I215" s="1" t="str">
        <f aca="false">CONCATENATE(E215,F215)</f>
        <v>0237</v>
      </c>
      <c r="J215" s="0" t="str">
        <f aca="false">CONCATENATE(E215,F215,G215,H215)</f>
        <v>02370404</v>
      </c>
      <c r="K215" s="0" t="n">
        <v>10.0243725479756</v>
      </c>
      <c r="L215" s="0" t="n">
        <v>20</v>
      </c>
      <c r="M215" s="0" t="n">
        <v>97.7665393598231</v>
      </c>
      <c r="N215" s="0" t="n">
        <v>0.664330809165609</v>
      </c>
      <c r="O215" s="0" t="n">
        <v>0.34336447577171</v>
      </c>
      <c r="P215" s="4" t="n">
        <f aca="false">VLOOKUP(D215,'paramètres CI'!$A$1:$B$6,2,0)</f>
        <v>0.022045059962018</v>
      </c>
      <c r="Q215" s="17" t="n">
        <f aca="false">M215*P215/N215</f>
        <v>3.2442710660571</v>
      </c>
      <c r="R215" s="9" t="n">
        <f aca="false">1/(1+0.04)*(1 - (1/(1+0.04))^L215)/(1-1/(1+0.04))</f>
        <v>13.5903263449677</v>
      </c>
      <c r="S215" s="17" t="n">
        <f aca="false">K215/R215</f>
        <v>0.737610878026303</v>
      </c>
      <c r="T215" s="17" t="n">
        <f aca="false">Q215+S215</f>
        <v>3.98188194408341</v>
      </c>
      <c r="U215" s="0" t="n">
        <f aca="false">T215 + Z215</f>
        <v>1.98188194408341</v>
      </c>
      <c r="V215" s="4" t="str">
        <f aca="false">VLOOKUP(I215,'CI ref gaz'!$I$1:$AM$97,1,0)</f>
        <v>0237</v>
      </c>
      <c r="W215" s="0" t="n">
        <f aca="false">VLOOKUP(I215,'CI ref gaz'!$I$1:$AM$97,14,0)</f>
        <v>-2</v>
      </c>
      <c r="X215" s="1" t="n">
        <f aca="false">VLOOKUP(I215,'CI ref gaz'!$I$1:$AM$97,13,0)</f>
        <v>1.98188194408341</v>
      </c>
      <c r="Y215" s="2" t="n">
        <f aca="false">VLOOKUP(I215,'CI ref gaz'!$I$1:$AM$97,7,0)</f>
        <v>0.34336447577171</v>
      </c>
      <c r="Z215" s="17" t="n">
        <f aca="false">X215*(O215/Y215)^(-1/8)-T215</f>
        <v>-2</v>
      </c>
      <c r="AA215" s="17" t="n">
        <f aca="false">Z215^2</f>
        <v>4</v>
      </c>
      <c r="AB215" s="18" t="n">
        <f aca="false">Z215/U215</f>
        <v>-1.00914184418032</v>
      </c>
      <c r="AC215" s="17" t="n">
        <f aca="false">U215^-('paramètres CI'!$B$19)</f>
        <v>0.0042012425139317</v>
      </c>
      <c r="AD215" s="4" t="n">
        <f aca="false">SUMIFS($AC$2:$AC$1250,$I$2:$I$1250,V215)</f>
        <v>0.0122355188447769</v>
      </c>
      <c r="AE215" s="4" t="n">
        <f aca="false">AC215/AD215</f>
        <v>0.34336447577171</v>
      </c>
      <c r="AF215" s="17" t="n">
        <f aca="false">AE215-O215</f>
        <v>0</v>
      </c>
      <c r="AG215" s="4" t="n">
        <f aca="false">VLOOKUP(I215,BesoinU!$F$1:$L$99,3,0)</f>
        <v>81.9240642058651</v>
      </c>
      <c r="AH215" s="19" t="n">
        <f aca="false">VLOOKUP(J215,bibliRdtCHauff!$G$2:$K$1398,4,0)</f>
        <v>10.5255911753744</v>
      </c>
      <c r="AI215" s="19" t="n">
        <f aca="false">VLOOKUP(J215,bibliRdtCHauff!$G$2:$K$1398,3,0)</f>
        <v>0.729626107769277</v>
      </c>
      <c r="AJ215" s="4" t="n">
        <f aca="false">VLOOKUP(D215,'paramètres CI'!$A$1:$C$6,3)</f>
        <v>0.0386719666666667</v>
      </c>
      <c r="AK215" s="4" t="n">
        <f aca="false">AJ215*AG215/AI215</f>
        <v>4.34217559710585</v>
      </c>
      <c r="AL215" s="4" t="n">
        <f aca="false">AK215+AH215/R215</f>
        <v>5.11666701903347</v>
      </c>
      <c r="AM215" s="4" t="n">
        <f aca="false">AL215+Z215</f>
        <v>3.11666701903347</v>
      </c>
      <c r="AN215" s="4" t="n">
        <f aca="false">AM215^-'paramètres CI'!$B$19</f>
        <v>0.000112325085532968</v>
      </c>
      <c r="AO215" s="4" t="n">
        <f aca="false">SUMIFS($AN$2:$AN$1250,$I$2:$I$1250,V215)</f>
        <v>0.018994305106473</v>
      </c>
      <c r="AP215" s="5" t="n">
        <f aca="false">AN215/AO215</f>
        <v>0.00591361910337481</v>
      </c>
      <c r="AQ215" s="6" t="n">
        <f aca="false">AP215-O215</f>
        <v>-0.337450856668335</v>
      </c>
      <c r="AR215" s="20" t="n">
        <f aca="false">VLOOKUP(I215,entreesparc!$A$13:$H$110,8,0)*AP215</f>
        <v>12.1696468903032</v>
      </c>
      <c r="AS215" s="7" t="n">
        <f aca="false">M215*AJ215/AI215+AH215/R215</f>
        <v>5.95635691574574</v>
      </c>
      <c r="AT215" s="4" t="n">
        <f aca="false">AS215+Z215</f>
        <v>3.95635691574574</v>
      </c>
      <c r="AU215" s="4" t="n">
        <f aca="false">AT215^-'paramètres CI'!$B$19</f>
        <v>1.66585152058058E-005</v>
      </c>
      <c r="AV215" s="4" t="n">
        <f aca="false">SUMIFS($AU$2:$AU$1250,$I$2:$I$1250,V215)</f>
        <v>0.00266748461872841</v>
      </c>
      <c r="AW215" s="5" t="n">
        <f aca="false">AU215/AV215</f>
        <v>0.00624502765221076</v>
      </c>
      <c r="AX215" s="7" t="n">
        <f aca="false">SUMIFS($AP$2:$AP$1250,$I$2:$I$1250,V215)</f>
        <v>1</v>
      </c>
    </row>
    <row r="216" customFormat="false" ht="15.8" hidden="false" customHeight="false" outlineLevel="0" collapsed="false">
      <c r="A216" s="0" t="s">
        <v>14</v>
      </c>
      <c r="B216" s="0" t="s">
        <v>66</v>
      </c>
      <c r="C216" s="0" t="s">
        <v>45</v>
      </c>
      <c r="D216" s="0" t="s">
        <v>43</v>
      </c>
      <c r="E216" s="0" t="str">
        <f aca="false">VLOOKUP(A216,Nomenclature!$D$1:$E$9,2,0)</f>
        <v>02</v>
      </c>
      <c r="F216" s="0" t="str">
        <f aca="false">VLOOKUP(B216,Nomenclature!$J$1:$K$97,2,0)</f>
        <v>37</v>
      </c>
      <c r="G216" s="0" t="str">
        <f aca="false">VLOOKUP(C216,Nomenclature!$M$1:$N$21,2,0)</f>
        <v>06</v>
      </c>
      <c r="H216" s="0" t="str">
        <f aca="false">VLOOKUP(D216,Nomenclature!$O$25:$P$31,2,0)</f>
        <v>02</v>
      </c>
      <c r="I216" s="1" t="str">
        <f aca="false">CONCATENATE(E216,F216)</f>
        <v>0237</v>
      </c>
      <c r="J216" s="0" t="str">
        <f aca="false">CONCATENATE(E216,F216,G216,H216)</f>
        <v>02370602</v>
      </c>
      <c r="K216" s="0" t="n">
        <v>10</v>
      </c>
      <c r="L216" s="0" t="n">
        <v>13</v>
      </c>
      <c r="M216" s="0" t="n">
        <v>75.425880309509</v>
      </c>
      <c r="N216" s="0" t="n">
        <v>0.9</v>
      </c>
      <c r="O216" s="0" t="n">
        <v>0.216587556499879</v>
      </c>
      <c r="P216" s="4" t="n">
        <f aca="false">VLOOKUP(D216,'paramètres CI'!$A$1:$B$6,2,0)</f>
        <v>0.0935912806596305</v>
      </c>
      <c r="Q216" s="17" t="n">
        <f aca="false">M216*P216/N216</f>
        <v>7.84356081449661</v>
      </c>
      <c r="R216" s="9" t="n">
        <f aca="false">1/(1+0.04)*(1 - (1/(1+0.04))^L216)/(1-1/(1+0.04))</f>
        <v>9.98564784663304</v>
      </c>
      <c r="S216" s="17" t="n">
        <f aca="false">K216/R216</f>
        <v>1.00143727814033</v>
      </c>
      <c r="T216" s="17" t="n">
        <f aca="false">Q216+S216</f>
        <v>8.84499809263694</v>
      </c>
      <c r="U216" s="0" t="n">
        <f aca="false">T216 + Z216</f>
        <v>2.09938946489851</v>
      </c>
      <c r="V216" s="4" t="str">
        <f aca="false">VLOOKUP(I216,'CI ref gaz'!$I$1:$AM$97,1,0)</f>
        <v>0237</v>
      </c>
      <c r="W216" s="0" t="n">
        <f aca="false">VLOOKUP(I216,'CI ref gaz'!$I$1:$AM$97,14,0)</f>
        <v>-2</v>
      </c>
      <c r="X216" s="1" t="n">
        <f aca="false">VLOOKUP(I216,'CI ref gaz'!$I$1:$AM$97,13,0)</f>
        <v>1.98188194408341</v>
      </c>
      <c r="Y216" s="2" t="n">
        <f aca="false">VLOOKUP(I216,'CI ref gaz'!$I$1:$AM$97,7,0)</f>
        <v>0.34336447577171</v>
      </c>
      <c r="Z216" s="17" t="n">
        <f aca="false">X216*(O216/Y216)^(-1/8)-T216</f>
        <v>-6.74560862773843</v>
      </c>
      <c r="AA216" s="17" t="n">
        <f aca="false">Z216^2</f>
        <v>45.5032357586192</v>
      </c>
      <c r="AB216" s="18" t="n">
        <f aca="false">Z216/U216</f>
        <v>-3.21312874077156</v>
      </c>
      <c r="AC216" s="17" t="n">
        <f aca="false">U216^-('paramètres CI'!$B$19)</f>
        <v>0.00265006112909845</v>
      </c>
      <c r="AD216" s="4" t="n">
        <f aca="false">SUMIFS($AC$2:$AC$1250,$I$2:$I$1250,V216)</f>
        <v>0.0122355188447769</v>
      </c>
      <c r="AE216" s="4" t="n">
        <f aca="false">AC216/AD216</f>
        <v>0.216587556499879</v>
      </c>
      <c r="AF216" s="17" t="n">
        <f aca="false">AE216-O216</f>
        <v>0</v>
      </c>
      <c r="AG216" s="4" t="n">
        <f aca="false">VLOOKUP(I216,BesoinU!$F$1:$L$99,3,0)</f>
        <v>81.9240642058651</v>
      </c>
      <c r="AH216" s="19" t="n">
        <f aca="false">VLOOKUP(J216,bibliRdtCHauff!$G$2:$K$1398,4,0)</f>
        <v>10.4</v>
      </c>
      <c r="AI216" s="19" t="n">
        <f aca="false">VLOOKUP(J216,bibliRdtCHauff!$G$2:$K$1398,3,0)</f>
        <v>0.92</v>
      </c>
      <c r="AJ216" s="4" t="n">
        <f aca="false">VLOOKUP(D216,'paramètres CI'!$A$1:$C$6,3)</f>
        <v>0.09847</v>
      </c>
      <c r="AK216" s="4" t="n">
        <f aca="false">AJ216*AG216/AI216</f>
        <v>8.76854630690384</v>
      </c>
      <c r="AL216" s="4" t="n">
        <f aca="false">AK216+AH216/R216</f>
        <v>9.81004107616978</v>
      </c>
      <c r="AM216" s="4" t="n">
        <f aca="false">AL216+Z216</f>
        <v>3.06443244843135</v>
      </c>
      <c r="AN216" s="4" t="n">
        <f aca="false">AM216^-'paramètres CI'!$B$19</f>
        <v>0.000128587745342271</v>
      </c>
      <c r="AO216" s="4" t="n">
        <f aca="false">SUMIFS($AN$2:$AN$1250,$I$2:$I$1250,V216)</f>
        <v>0.018994305106473</v>
      </c>
      <c r="AP216" s="5" t="n">
        <f aca="false">AN216/AO216</f>
        <v>0.00676980519273907</v>
      </c>
      <c r="AQ216" s="6" t="n">
        <f aca="false">AP216-O216</f>
        <v>-0.20981775130714</v>
      </c>
      <c r="AR216" s="20" t="n">
        <f aca="false">VLOOKUP(I216,entreesparc!$A$13:$H$110,8,0)*AP216</f>
        <v>13.9315937113297</v>
      </c>
      <c r="AS216" s="7" t="n">
        <f aca="false">M216*AJ216/AI216+AH216/R216</f>
        <v>9.11452350195871</v>
      </c>
      <c r="AT216" s="4" t="n">
        <f aca="false">AS216+Z216</f>
        <v>2.36891487422028</v>
      </c>
      <c r="AU216" s="4" t="n">
        <f aca="false">AT216^-'paramètres CI'!$B$19</f>
        <v>0.00100833388349711</v>
      </c>
      <c r="AV216" s="4" t="n">
        <f aca="false">SUMIFS($AU$2:$AU$1250,$I$2:$I$1250,V216)</f>
        <v>0.00266748461872841</v>
      </c>
      <c r="AW216" s="5" t="n">
        <f aca="false">AU216/AV216</f>
        <v>0.378009258766703</v>
      </c>
      <c r="AX216" s="7" t="n">
        <f aca="false">SUMIFS($AP$2:$AP$1250,$I$2:$I$1250,V216)</f>
        <v>1</v>
      </c>
    </row>
    <row r="217" customFormat="false" ht="15.8" hidden="false" customHeight="false" outlineLevel="0" collapsed="false">
      <c r="A217" s="0" t="s">
        <v>14</v>
      </c>
      <c r="B217" s="0" t="s">
        <v>66</v>
      </c>
      <c r="C217" s="0" t="s">
        <v>46</v>
      </c>
      <c r="D217" s="0" t="s">
        <v>43</v>
      </c>
      <c r="E217" s="0" t="str">
        <f aca="false">VLOOKUP(A217,Nomenclature!$D$1:$E$9,2,0)</f>
        <v>02</v>
      </c>
      <c r="F217" s="0" t="str">
        <f aca="false">VLOOKUP(B217,Nomenclature!$J$1:$K$97,2,0)</f>
        <v>37</v>
      </c>
      <c r="G217" s="0" t="str">
        <f aca="false">VLOOKUP(C217,Nomenclature!$M$1:$N$21,2,0)</f>
        <v>26</v>
      </c>
      <c r="H217" s="0" t="str">
        <f aca="false">VLOOKUP(D217,Nomenclature!$O$25:$P$31,2,0)</f>
        <v>02</v>
      </c>
      <c r="I217" s="1" t="str">
        <f aca="false">CONCATENATE(E217,F217)</f>
        <v>0237</v>
      </c>
      <c r="J217" s="0" t="str">
        <f aca="false">CONCATENATE(E217,F217,G217,H217)</f>
        <v>02372602</v>
      </c>
      <c r="K217" s="0" t="n">
        <v>12</v>
      </c>
      <c r="L217" s="0" t="n">
        <v>13</v>
      </c>
      <c r="M217" s="0" t="n">
        <v>75.425880309509</v>
      </c>
      <c r="N217" s="0" t="n">
        <v>1</v>
      </c>
      <c r="O217" s="0" t="n">
        <v>9.99400359784133E-005</v>
      </c>
      <c r="P217" s="4" t="n">
        <f aca="false">VLOOKUP(D217,'paramètres CI'!$A$1:$B$6,2,0)</f>
        <v>0.0935912806596305</v>
      </c>
      <c r="Q217" s="17" t="n">
        <f aca="false">M217*P217/N217</f>
        <v>7.05920473304695</v>
      </c>
      <c r="R217" s="9" t="n">
        <f aca="false">1/(1+0.04)*(1 - (1/(1+0.04))^L217)/(1-1/(1+0.04))</f>
        <v>9.98564784663304</v>
      </c>
      <c r="S217" s="17" t="n">
        <f aca="false">K217/R217</f>
        <v>1.20172473376839</v>
      </c>
      <c r="T217" s="17" t="n">
        <f aca="false">Q217+S217</f>
        <v>8.26092946681534</v>
      </c>
      <c r="U217" s="0" t="n">
        <f aca="false">T217 + Z217</f>
        <v>5.48377671994295</v>
      </c>
      <c r="V217" s="4" t="str">
        <f aca="false">VLOOKUP(I217,'CI ref gaz'!$I$1:$AM$97,1,0)</f>
        <v>0237</v>
      </c>
      <c r="W217" s="0" t="n">
        <f aca="false">VLOOKUP(I217,'CI ref gaz'!$I$1:$AM$97,14,0)</f>
        <v>-2</v>
      </c>
      <c r="X217" s="1" t="n">
        <f aca="false">VLOOKUP(I217,'CI ref gaz'!$I$1:$AM$97,13,0)</f>
        <v>1.98188194408341</v>
      </c>
      <c r="Y217" s="2" t="n">
        <f aca="false">VLOOKUP(I217,'CI ref gaz'!$I$1:$AM$97,7,0)</f>
        <v>0.34336447577171</v>
      </c>
      <c r="Z217" s="17" t="n">
        <f aca="false">X217*(O217/Y217)^(-1/8)-T217</f>
        <v>-2.77715274687239</v>
      </c>
      <c r="AA217" s="17" t="n">
        <f aca="false">Z217^2</f>
        <v>7.71257737946088</v>
      </c>
      <c r="AB217" s="18" t="n">
        <f aca="false">Z217/U217</f>
        <v>-0.506430675190088</v>
      </c>
      <c r="AC217" s="17" t="n">
        <f aca="false">U217^-('paramètres CI'!$B$19)</f>
        <v>1.22281819356156E-006</v>
      </c>
      <c r="AD217" s="4" t="n">
        <f aca="false">SUMIFS($AC$2:$AC$1250,$I$2:$I$1250,V217)</f>
        <v>0.0122355188447769</v>
      </c>
      <c r="AE217" s="4" t="n">
        <f aca="false">AC217/AD217</f>
        <v>9.99400359784133E-005</v>
      </c>
      <c r="AF217" s="17" t="n">
        <f aca="false">AE217-O217</f>
        <v>0</v>
      </c>
      <c r="AG217" s="4" t="n">
        <f aca="false">VLOOKUP(I217,BesoinU!$F$1:$L$99,3,0)</f>
        <v>81.9240642058651</v>
      </c>
      <c r="AH217" s="19" t="n">
        <f aca="false">VLOOKUP(J217,bibliRdtCHauff!$G$2:$K$1398,4,0)</f>
        <v>12</v>
      </c>
      <c r="AI217" s="19" t="n">
        <f aca="false">VLOOKUP(J217,bibliRdtCHauff!$G$2:$K$1398,3,0)</f>
        <v>1</v>
      </c>
      <c r="AJ217" s="4" t="n">
        <f aca="false">VLOOKUP(D217,'paramètres CI'!$A$1:$C$6,3)</f>
        <v>0.09847</v>
      </c>
      <c r="AK217" s="4" t="n">
        <f aca="false">AJ217*AG217/AI217</f>
        <v>8.06706260235154</v>
      </c>
      <c r="AL217" s="4" t="n">
        <f aca="false">AK217+AH217/R217</f>
        <v>9.26878733611993</v>
      </c>
      <c r="AM217" s="4" t="n">
        <f aca="false">AL217+Z217</f>
        <v>6.49163458924753</v>
      </c>
      <c r="AN217" s="4" t="n">
        <f aca="false">AM217^-'paramètres CI'!$B$19</f>
        <v>3.17078996426331E-007</v>
      </c>
      <c r="AO217" s="4" t="n">
        <f aca="false">SUMIFS($AN$2:$AN$1250,$I$2:$I$1250,V217)</f>
        <v>0.018994305106473</v>
      </c>
      <c r="AP217" s="5" t="n">
        <f aca="false">AN217/AO217</f>
        <v>1.66933717579526E-005</v>
      </c>
      <c r="AQ217" s="6" t="n">
        <f aca="false">AP217-O217</f>
        <v>-8.32466642204607E-005</v>
      </c>
      <c r="AR217" s="20" t="n">
        <f aca="false">VLOOKUP(I217,entreesparc!$A$13:$H$110,8,0)*AP217</f>
        <v>0.0343533183574349</v>
      </c>
      <c r="AS217" s="7" t="n">
        <f aca="false">M217*AJ217/AI217+AH217/R217</f>
        <v>8.62891116784574</v>
      </c>
      <c r="AT217" s="4" t="n">
        <f aca="false">AS217+Z217</f>
        <v>5.85175842097335</v>
      </c>
      <c r="AU217" s="4" t="n">
        <f aca="false">AT217^-'paramètres CI'!$B$19</f>
        <v>7.27292132775961E-007</v>
      </c>
      <c r="AV217" s="4" t="n">
        <f aca="false">SUMIFS($AU$2:$AU$1250,$I$2:$I$1250,V217)</f>
        <v>0.00266748461872841</v>
      </c>
      <c r="AW217" s="5" t="n">
        <f aca="false">AU217/AV217</f>
        <v>0.000272650919022978</v>
      </c>
      <c r="AX217" s="7" t="n">
        <f aca="false">SUMIFS($AP$2:$AP$1250,$I$2:$I$1250,V217)</f>
        <v>1</v>
      </c>
    </row>
    <row r="218" customFormat="false" ht="15.8" hidden="false" customHeight="false" outlineLevel="0" collapsed="false">
      <c r="A218" s="0" t="s">
        <v>14</v>
      </c>
      <c r="B218" s="0" t="s">
        <v>66</v>
      </c>
      <c r="C218" s="0" t="s">
        <v>48</v>
      </c>
      <c r="D218" s="0" t="s">
        <v>43</v>
      </c>
      <c r="E218" s="0" t="str">
        <f aca="false">VLOOKUP(A218,Nomenclature!$D$1:$E$9,2,0)</f>
        <v>02</v>
      </c>
      <c r="F218" s="0" t="str">
        <f aca="false">VLOOKUP(B218,Nomenclature!$J$1:$K$97,2,0)</f>
        <v>37</v>
      </c>
      <c r="G218" s="0" t="str">
        <f aca="false">VLOOKUP(C218,Nomenclature!$M$1:$N$21,2,0)</f>
        <v>09</v>
      </c>
      <c r="H218" s="0" t="str">
        <f aca="false">VLOOKUP(D218,Nomenclature!$O$25:$P$31,2,0)</f>
        <v>02</v>
      </c>
      <c r="I218" s="1" t="str">
        <f aca="false">CONCATENATE(E218,F218)</f>
        <v>0237</v>
      </c>
      <c r="J218" s="0" t="str">
        <f aca="false">CONCATENATE(E218,F218,G218,H218)</f>
        <v>02370902</v>
      </c>
      <c r="K218" s="0" t="n">
        <v>69.9768987273415</v>
      </c>
      <c r="L218" s="0" t="n">
        <v>20</v>
      </c>
      <c r="M218" s="0" t="n">
        <v>89.0341638815793</v>
      </c>
      <c r="N218" s="0" t="n">
        <v>2.86171395348837</v>
      </c>
      <c r="O218" s="0" t="n">
        <v>0.110503011491179</v>
      </c>
      <c r="P218" s="4" t="n">
        <f aca="false">VLOOKUP(D218,'paramètres CI'!$A$1:$B$6,2,0)</f>
        <v>0.0935912806596305</v>
      </c>
      <c r="Q218" s="17" t="n">
        <f aca="false">M218*P218/N218</f>
        <v>2.9118289093775</v>
      </c>
      <c r="R218" s="9" t="n">
        <f aca="false">1/(1+0.04)*(1 - (1/(1+0.04))^L218)/(1-1/(1+0.04))</f>
        <v>13.5903263449677</v>
      </c>
      <c r="S218" s="17" t="n">
        <f aca="false">K218/R218</f>
        <v>5.149022690927</v>
      </c>
      <c r="T218" s="17" t="n">
        <f aca="false">Q218+S218</f>
        <v>8.0608516003045</v>
      </c>
      <c r="U218" s="0" t="n">
        <f aca="false">T218 + Z218</f>
        <v>2.28362840833272</v>
      </c>
      <c r="V218" s="4" t="str">
        <f aca="false">VLOOKUP(I218,'CI ref gaz'!$I$1:$AM$97,1,0)</f>
        <v>0237</v>
      </c>
      <c r="W218" s="0" t="n">
        <f aca="false">VLOOKUP(I218,'CI ref gaz'!$I$1:$AM$97,14,0)</f>
        <v>-2</v>
      </c>
      <c r="X218" s="1" t="n">
        <f aca="false">VLOOKUP(I218,'CI ref gaz'!$I$1:$AM$97,13,0)</f>
        <v>1.98188194408341</v>
      </c>
      <c r="Y218" s="2" t="n">
        <f aca="false">VLOOKUP(I218,'CI ref gaz'!$I$1:$AM$97,7,0)</f>
        <v>0.34336447577171</v>
      </c>
      <c r="Z218" s="17" t="n">
        <f aca="false">X218*(O218/Y218)^(-1/8)-T218</f>
        <v>-5.77722319197178</v>
      </c>
      <c r="AA218" s="17" t="n">
        <f aca="false">Z218^2</f>
        <v>33.3763078098566</v>
      </c>
      <c r="AB218" s="18" t="n">
        <f aca="false">Z218/U218</f>
        <v>-2.52984380947937</v>
      </c>
      <c r="AC218" s="17" t="n">
        <f aca="false">U218^-('paramètres CI'!$B$19)</f>
        <v>0.00135206167950492</v>
      </c>
      <c r="AD218" s="4" t="n">
        <f aca="false">SUMIFS($AC$2:$AC$1250,$I$2:$I$1250,V218)</f>
        <v>0.0122355188447769</v>
      </c>
      <c r="AE218" s="4" t="n">
        <f aca="false">AC218/AD218</f>
        <v>0.110503011491179</v>
      </c>
      <c r="AF218" s="17" t="n">
        <f aca="false">AE218-O218</f>
        <v>0</v>
      </c>
      <c r="AG218" s="4" t="n">
        <f aca="false">VLOOKUP(I218,BesoinU!$F$1:$L$99,3,0)</f>
        <v>81.9240642058651</v>
      </c>
      <c r="AH218" s="19" t="n">
        <f aca="false">VLOOKUP(J218,bibliRdtCHauff!$G$2:$K$1398,4,0)</f>
        <v>73.4757436637086</v>
      </c>
      <c r="AI218" s="19" t="n">
        <f aca="false">VLOOKUP(J218,bibliRdtCHauff!$G$2:$K$1398,3,0)</f>
        <v>2.9761825116279</v>
      </c>
      <c r="AJ218" s="4" t="n">
        <f aca="false">VLOOKUP(D218,'paramètres CI'!$A$1:$C$6,3)</f>
        <v>0.09847</v>
      </c>
      <c r="AK218" s="4" t="n">
        <f aca="false">AJ218*AG218/AI218</f>
        <v>2.71054028804808</v>
      </c>
      <c r="AL218" s="4" t="n">
        <f aca="false">AK218+AH218/R218</f>
        <v>8.11701411352141</v>
      </c>
      <c r="AM218" s="4" t="n">
        <f aca="false">AL218+Z218</f>
        <v>2.33979092154964</v>
      </c>
      <c r="AN218" s="4" t="n">
        <f aca="false">AM218^-'paramètres CI'!$B$19</f>
        <v>0.00111322663186078</v>
      </c>
      <c r="AO218" s="4" t="n">
        <f aca="false">SUMIFS($AN$2:$AN$1250,$I$2:$I$1250,V218)</f>
        <v>0.018994305106473</v>
      </c>
      <c r="AP218" s="5" t="n">
        <f aca="false">AN218/AO218</f>
        <v>0.0586084421420299</v>
      </c>
      <c r="AQ218" s="6" t="n">
        <f aca="false">AP218-O218</f>
        <v>-0.0518945693491492</v>
      </c>
      <c r="AR218" s="20" t="n">
        <f aca="false">VLOOKUP(I218,entreesparc!$A$13:$H$110,8,0)*AP218</f>
        <v>120.610413554068</v>
      </c>
      <c r="AS218" s="7" t="n">
        <f aca="false">M218*AJ218/AI218+AH218/R218</f>
        <v>8.35225893212114</v>
      </c>
      <c r="AT218" s="4" t="n">
        <f aca="false">AS218+Z218</f>
        <v>2.57503574014936</v>
      </c>
      <c r="AU218" s="4" t="n">
        <f aca="false">AT218^-'paramètres CI'!$B$19</f>
        <v>0.0005172897945179</v>
      </c>
      <c r="AV218" s="4" t="n">
        <f aca="false">SUMIFS($AU$2:$AU$1250,$I$2:$I$1250,V218)</f>
        <v>0.00266748461872841</v>
      </c>
      <c r="AW218" s="5" t="n">
        <f aca="false">AU218/AV218</f>
        <v>0.193924190185018</v>
      </c>
      <c r="AX218" s="7" t="n">
        <f aca="false">SUMIFS($AP$2:$AP$1250,$I$2:$I$1250,V218)</f>
        <v>1</v>
      </c>
    </row>
    <row r="219" customFormat="false" ht="15.8" hidden="false" customHeight="false" outlineLevel="0" collapsed="false">
      <c r="A219" s="0" t="s">
        <v>14</v>
      </c>
      <c r="B219" s="0" t="s">
        <v>66</v>
      </c>
      <c r="C219" s="0" t="s">
        <v>49</v>
      </c>
      <c r="D219" s="0" t="s">
        <v>43</v>
      </c>
      <c r="E219" s="0" t="str">
        <f aca="false">VLOOKUP(A219,Nomenclature!$D$1:$E$9,2,0)</f>
        <v>02</v>
      </c>
      <c r="F219" s="0" t="str">
        <f aca="false">VLOOKUP(B219,Nomenclature!$J$1:$K$97,2,0)</f>
        <v>37</v>
      </c>
      <c r="G219" s="0" t="str">
        <f aca="false">VLOOKUP(C219,Nomenclature!$M$1:$N$21,2,0)</f>
        <v>29</v>
      </c>
      <c r="H219" s="0" t="str">
        <f aca="false">VLOOKUP(D219,Nomenclature!$O$25:$P$31,2,0)</f>
        <v>02</v>
      </c>
      <c r="I219" s="1" t="str">
        <f aca="false">CONCATENATE(E219,F219)</f>
        <v>0237</v>
      </c>
      <c r="J219" s="0" t="str">
        <f aca="false">CONCATENATE(E219,F219,G219,H219)</f>
        <v>02372902</v>
      </c>
      <c r="K219" s="0" t="n">
        <v>87.4711234091769</v>
      </c>
      <c r="L219" s="0" t="n">
        <v>20</v>
      </c>
      <c r="M219" s="0" t="n">
        <v>89.0341638815793</v>
      </c>
      <c r="N219" s="0" t="n">
        <v>3.43405674418604</v>
      </c>
      <c r="O219" s="0" t="n">
        <v>9.99400359784133E-005</v>
      </c>
      <c r="P219" s="4" t="n">
        <f aca="false">VLOOKUP(D219,'paramètres CI'!$A$1:$B$6,2,0)</f>
        <v>0.0935912806596305</v>
      </c>
      <c r="Q219" s="17" t="n">
        <f aca="false">M219*P219/N219</f>
        <v>2.42652409114792</v>
      </c>
      <c r="R219" s="9" t="n">
        <f aca="false">1/(1+0.04)*(1 - (1/(1+0.04))^L219)/(1-1/(1+0.04))</f>
        <v>13.5903263449677</v>
      </c>
      <c r="S219" s="17" t="n">
        <f aca="false">K219/R219</f>
        <v>6.43627836365875</v>
      </c>
      <c r="T219" s="17" t="n">
        <f aca="false">Q219+S219</f>
        <v>8.86280245480667</v>
      </c>
      <c r="U219" s="0" t="n">
        <f aca="false">T219 + Z219</f>
        <v>5.48377671994295</v>
      </c>
      <c r="V219" s="4" t="str">
        <f aca="false">VLOOKUP(I219,'CI ref gaz'!$I$1:$AM$97,1,0)</f>
        <v>0237</v>
      </c>
      <c r="W219" s="0" t="n">
        <f aca="false">VLOOKUP(I219,'CI ref gaz'!$I$1:$AM$97,14,0)</f>
        <v>-2</v>
      </c>
      <c r="X219" s="1" t="n">
        <f aca="false">VLOOKUP(I219,'CI ref gaz'!$I$1:$AM$97,13,0)</f>
        <v>1.98188194408341</v>
      </c>
      <c r="Y219" s="2" t="n">
        <f aca="false">VLOOKUP(I219,'CI ref gaz'!$I$1:$AM$97,7,0)</f>
        <v>0.34336447577171</v>
      </c>
      <c r="Z219" s="17" t="n">
        <f aca="false">X219*(O219/Y219)^(-1/8)-T219</f>
        <v>-3.37902573486372</v>
      </c>
      <c r="AA219" s="17" t="n">
        <f aca="false">Z219^2</f>
        <v>11.4178149168713</v>
      </c>
      <c r="AB219" s="18" t="n">
        <f aca="false">Z219/U219</f>
        <v>-0.616185871057653</v>
      </c>
      <c r="AC219" s="17" t="n">
        <f aca="false">U219^-('paramètres CI'!$B$19)</f>
        <v>1.22281819356156E-006</v>
      </c>
      <c r="AD219" s="4" t="n">
        <f aca="false">SUMIFS($AC$2:$AC$1250,$I$2:$I$1250,V219)</f>
        <v>0.0122355188447769</v>
      </c>
      <c r="AE219" s="4" t="n">
        <f aca="false">AC219/AD219</f>
        <v>9.99400359784133E-005</v>
      </c>
      <c r="AF219" s="17" t="n">
        <f aca="false">AE219-O219</f>
        <v>0</v>
      </c>
      <c r="AG219" s="4" t="n">
        <f aca="false">VLOOKUP(I219,BesoinU!$F$1:$L$99,3,0)</f>
        <v>81.9240642058651</v>
      </c>
      <c r="AH219" s="19" t="n">
        <f aca="false">VLOOKUP(J219,bibliRdtCHauff!$G$2:$K$1398,4,0)</f>
        <v>87.4711234091769</v>
      </c>
      <c r="AI219" s="19" t="n">
        <f aca="false">VLOOKUP(J219,bibliRdtCHauff!$G$2:$K$1398,3,0)</f>
        <v>3.43405674418604</v>
      </c>
      <c r="AJ219" s="4" t="n">
        <f aca="false">VLOOKUP(D219,'paramètres CI'!$A$1:$C$6,3)</f>
        <v>0.09847</v>
      </c>
      <c r="AK219" s="4" t="n">
        <f aca="false">AJ219*AG219/AI219</f>
        <v>2.34913491630833</v>
      </c>
      <c r="AL219" s="4" t="n">
        <f aca="false">AK219+AH219/R219</f>
        <v>8.78541327996707</v>
      </c>
      <c r="AM219" s="4" t="n">
        <f aca="false">AL219+Z219</f>
        <v>5.40638754510334</v>
      </c>
      <c r="AN219" s="4" t="n">
        <f aca="false">AM219^-'paramètres CI'!$B$19</f>
        <v>1.37006953224874E-006</v>
      </c>
      <c r="AO219" s="4" t="n">
        <f aca="false">SUMIFS($AN$2:$AN$1250,$I$2:$I$1250,V219)</f>
        <v>0.018994305106473</v>
      </c>
      <c r="AP219" s="5" t="n">
        <f aca="false">AN219/AO219</f>
        <v>7.21305425267619E-005</v>
      </c>
      <c r="AQ219" s="6" t="n">
        <f aca="false">AP219-O219</f>
        <v>-2.78094934516514E-005</v>
      </c>
      <c r="AR219" s="20" t="n">
        <f aca="false">VLOOKUP(I219,entreesparc!$A$13:$H$110,8,0)*AP219</f>
        <v>0.148437567116175</v>
      </c>
      <c r="AS219" s="7" t="n">
        <f aca="false">M219*AJ219/AI219+AH219/R219</f>
        <v>8.9892921227535</v>
      </c>
      <c r="AT219" s="4" t="n">
        <f aca="false">AS219+Z219</f>
        <v>5.61026638788977</v>
      </c>
      <c r="AU219" s="4" t="n">
        <f aca="false">AT219^-'paramètres CI'!$B$19</f>
        <v>1.01890134589596E-006</v>
      </c>
      <c r="AV219" s="4" t="n">
        <f aca="false">SUMIFS($AU$2:$AU$1250,$I$2:$I$1250,V219)</f>
        <v>0.00266748461872841</v>
      </c>
      <c r="AW219" s="5" t="n">
        <f aca="false">AU219/AV219</f>
        <v>0.000381970842021826</v>
      </c>
      <c r="AX219" s="7" t="n">
        <f aca="false">SUMIFS($AP$2:$AP$1250,$I$2:$I$1250,V219)</f>
        <v>1</v>
      </c>
    </row>
    <row r="220" customFormat="false" ht="15.8" hidden="false" customHeight="false" outlineLevel="0" collapsed="false">
      <c r="A220" s="0" t="s">
        <v>14</v>
      </c>
      <c r="B220" s="0" t="s">
        <v>66</v>
      </c>
      <c r="C220" s="0" t="s">
        <v>55</v>
      </c>
      <c r="D220" s="0" t="s">
        <v>43</v>
      </c>
      <c r="E220" s="0" t="str">
        <f aca="false">VLOOKUP(A220,Nomenclature!$D$1:$E$9,2,0)</f>
        <v>02</v>
      </c>
      <c r="F220" s="0" t="str">
        <f aca="false">VLOOKUP(B220,Nomenclature!$J$1:$K$97,2,0)</f>
        <v>37</v>
      </c>
      <c r="G220" s="0" t="str">
        <f aca="false">VLOOKUP(C220,Nomenclature!$M$1:$N$21,2,0)</f>
        <v>10</v>
      </c>
      <c r="H220" s="0" t="str">
        <f aca="false">VLOOKUP(D220,Nomenclature!$O$25:$P$31,2,0)</f>
        <v>02</v>
      </c>
      <c r="I220" s="1" t="str">
        <f aca="false">CONCATENATE(E220,F220)</f>
        <v>0237</v>
      </c>
      <c r="J220" s="0" t="str">
        <f aca="false">CONCATENATE(E220,F220,G220,H220)</f>
        <v>02371002</v>
      </c>
      <c r="K220" s="0" t="n">
        <v>30.0742924018444</v>
      </c>
      <c r="L220" s="0" t="n">
        <v>17</v>
      </c>
      <c r="M220" s="0" t="n">
        <v>90.1321702312352</v>
      </c>
      <c r="N220" s="0" t="n">
        <v>2.70137302325581</v>
      </c>
      <c r="O220" s="0" t="n">
        <v>0.145864526494079</v>
      </c>
      <c r="P220" s="4" t="n">
        <f aca="false">VLOOKUP(D220,'paramètres CI'!$A$1:$B$6,2,0)</f>
        <v>0.0935912806596305</v>
      </c>
      <c r="Q220" s="17" t="n">
        <f aca="false">M220*P220/N220</f>
        <v>3.12270285071782</v>
      </c>
      <c r="R220" s="9" t="n">
        <f aca="false">1/(1+0.04)*(1 - (1/(1+0.04))^L220)/(1-1/(1+0.04))</f>
        <v>12.1656688537057</v>
      </c>
      <c r="S220" s="17" t="n">
        <f aca="false">K220/R220</f>
        <v>2.47206238830704</v>
      </c>
      <c r="T220" s="17" t="n">
        <f aca="false">Q220+S220</f>
        <v>5.59476523902486</v>
      </c>
      <c r="U220" s="0" t="n">
        <f aca="false">T220 + Z220</f>
        <v>2.2057357917594</v>
      </c>
      <c r="V220" s="4" t="str">
        <f aca="false">VLOOKUP(I220,'CI ref gaz'!$I$1:$AM$97,1,0)</f>
        <v>0237</v>
      </c>
      <c r="W220" s="0" t="n">
        <f aca="false">VLOOKUP(I220,'CI ref gaz'!$I$1:$AM$97,14,0)</f>
        <v>-2</v>
      </c>
      <c r="X220" s="1" t="n">
        <f aca="false">VLOOKUP(I220,'CI ref gaz'!$I$1:$AM$97,13,0)</f>
        <v>1.98188194408341</v>
      </c>
      <c r="Y220" s="2" t="n">
        <f aca="false">VLOOKUP(I220,'CI ref gaz'!$I$1:$AM$97,7,0)</f>
        <v>0.34336447577171</v>
      </c>
      <c r="Z220" s="17" t="n">
        <f aca="false">X220*(O220/Y220)^(-1/8)-T220</f>
        <v>-3.38902944726545</v>
      </c>
      <c r="AA220" s="17" t="n">
        <f aca="false">Z220^2</f>
        <v>11.4855205944324</v>
      </c>
      <c r="AB220" s="18" t="n">
        <f aca="false">Z220/U220</f>
        <v>-1.5364621002782</v>
      </c>
      <c r="AC220" s="17" t="n">
        <f aca="false">U220^-('paramètres CI'!$B$19)</f>
        <v>0.00178472816270276</v>
      </c>
      <c r="AD220" s="4" t="n">
        <f aca="false">SUMIFS($AC$2:$AC$1250,$I$2:$I$1250,V220)</f>
        <v>0.0122355188447769</v>
      </c>
      <c r="AE220" s="4" t="n">
        <f aca="false">AC220/AD220</f>
        <v>0.145864526494079</v>
      </c>
      <c r="AF220" s="17" t="n">
        <f aca="false">AE220-O220</f>
        <v>0</v>
      </c>
      <c r="AG220" s="4" t="n">
        <f aca="false">VLOOKUP(I220,BesoinU!$F$1:$L$99,3,0)</f>
        <v>81.9240642058651</v>
      </c>
      <c r="AH220" s="19" t="n">
        <f aca="false">VLOOKUP(J220,bibliRdtCHauff!$G$2:$K$1398,4,0)</f>
        <v>31.5780070219366</v>
      </c>
      <c r="AI220" s="19" t="n">
        <f aca="false">VLOOKUP(J220,bibliRdtCHauff!$G$2:$K$1398,3,0)</f>
        <v>2.83389320930232</v>
      </c>
      <c r="AJ220" s="4" t="n">
        <f aca="false">VLOOKUP(D220,'paramètres CI'!$A$1:$C$6,3)</f>
        <v>0.09847</v>
      </c>
      <c r="AK220" s="4" t="n">
        <f aca="false">AJ220*AG220/AI220</f>
        <v>2.84663606090421</v>
      </c>
      <c r="AL220" s="4" t="n">
        <f aca="false">AK220+AH220/R220</f>
        <v>5.44230156862661</v>
      </c>
      <c r="AM220" s="4" t="n">
        <f aca="false">AL220+Z220</f>
        <v>2.05327212136115</v>
      </c>
      <c r="AN220" s="4" t="n">
        <f aca="false">AM220^-'paramètres CI'!$B$19</f>
        <v>0.0031653950297077</v>
      </c>
      <c r="AO220" s="4" t="n">
        <f aca="false">SUMIFS($AN$2:$AN$1250,$I$2:$I$1250,V220)</f>
        <v>0.018994305106473</v>
      </c>
      <c r="AP220" s="5" t="n">
        <f aca="false">AN220/AO220</f>
        <v>0.166649688523166</v>
      </c>
      <c r="AQ220" s="6" t="n">
        <f aca="false">AP220-O220</f>
        <v>0.020785162029087</v>
      </c>
      <c r="AR220" s="20" t="n">
        <f aca="false">VLOOKUP(I220,entreesparc!$A$13:$H$110,8,0)*AP220</f>
        <v>342.948679692367</v>
      </c>
      <c r="AS220" s="7" t="n">
        <f aca="false">M220*AJ220/AI220+AH220/R220</f>
        <v>5.72751069283252</v>
      </c>
      <c r="AT220" s="4" t="n">
        <f aca="false">AS220+Z220</f>
        <v>2.33848124556706</v>
      </c>
      <c r="AU220" s="4" t="n">
        <f aca="false">AT220^-'paramètres CI'!$B$19</f>
        <v>0.00111822415674166</v>
      </c>
      <c r="AV220" s="4" t="n">
        <f aca="false">SUMIFS($AU$2:$AU$1250,$I$2:$I$1250,V220)</f>
        <v>0.00266748461872841</v>
      </c>
      <c r="AW220" s="5" t="n">
        <f aca="false">AU220/AV220</f>
        <v>0.419205475034646</v>
      </c>
      <c r="AX220" s="7" t="n">
        <f aca="false">SUMIFS($AP$2:$AP$1250,$I$2:$I$1250,V220)</f>
        <v>1</v>
      </c>
    </row>
    <row r="221" customFormat="false" ht="15.8" hidden="false" customHeight="false" outlineLevel="0" collapsed="false">
      <c r="A221" s="0" t="s">
        <v>14</v>
      </c>
      <c r="B221" s="0" t="s">
        <v>66</v>
      </c>
      <c r="C221" s="0" t="s">
        <v>56</v>
      </c>
      <c r="D221" s="0" t="s">
        <v>43</v>
      </c>
      <c r="E221" s="0" t="str">
        <f aca="false">VLOOKUP(A221,Nomenclature!$D$1:$E$9,2,0)</f>
        <v>02</v>
      </c>
      <c r="F221" s="0" t="str">
        <f aca="false">VLOOKUP(B221,Nomenclature!$J$1:$K$97,2,0)</f>
        <v>37</v>
      </c>
      <c r="G221" s="0" t="str">
        <f aca="false">VLOOKUP(C221,Nomenclature!$M$1:$N$21,2,0)</f>
        <v>30</v>
      </c>
      <c r="H221" s="0" t="str">
        <f aca="false">VLOOKUP(D221,Nomenclature!$O$25:$P$31,2,0)</f>
        <v>02</v>
      </c>
      <c r="I221" s="1" t="str">
        <f aca="false">CONCATENATE(E221,F221)</f>
        <v>0237</v>
      </c>
      <c r="J221" s="0" t="str">
        <f aca="false">CONCATENATE(E221,F221,G221,H221)</f>
        <v>02373002</v>
      </c>
      <c r="K221" s="0" t="n">
        <v>37.5928655023054</v>
      </c>
      <c r="L221" s="0" t="n">
        <v>17</v>
      </c>
      <c r="M221" s="0" t="n">
        <v>90.1321702312352</v>
      </c>
      <c r="N221" s="0" t="n">
        <v>3.36397395348837</v>
      </c>
      <c r="O221" s="0" t="n">
        <v>9.99400359784133E-005</v>
      </c>
      <c r="P221" s="4" t="n">
        <f aca="false">VLOOKUP(D221,'paramètres CI'!$A$1:$B$6,2,0)</f>
        <v>0.0935912806596305</v>
      </c>
      <c r="Q221" s="17" t="n">
        <f aca="false">M221*P221/N221</f>
        <v>2.50762501648552</v>
      </c>
      <c r="R221" s="9" t="n">
        <f aca="false">1/(1+0.04)*(1 - (1/(1+0.04))^L221)/(1-1/(1+0.04))</f>
        <v>12.1656688537057</v>
      </c>
      <c r="S221" s="17" t="n">
        <f aca="false">K221/R221</f>
        <v>3.0900779853838</v>
      </c>
      <c r="T221" s="17" t="n">
        <f aca="false">Q221+S221</f>
        <v>5.59770300186932</v>
      </c>
      <c r="U221" s="0" t="n">
        <f aca="false">T221 + Z221</f>
        <v>5.48377671994295</v>
      </c>
      <c r="V221" s="4" t="str">
        <f aca="false">VLOOKUP(I221,'CI ref gaz'!$I$1:$AM$97,1,0)</f>
        <v>0237</v>
      </c>
      <c r="W221" s="0" t="n">
        <f aca="false">VLOOKUP(I221,'CI ref gaz'!$I$1:$AM$97,14,0)</f>
        <v>-2</v>
      </c>
      <c r="X221" s="1" t="n">
        <f aca="false">VLOOKUP(I221,'CI ref gaz'!$I$1:$AM$97,13,0)</f>
        <v>1.98188194408341</v>
      </c>
      <c r="Y221" s="2" t="n">
        <f aca="false">VLOOKUP(I221,'CI ref gaz'!$I$1:$AM$97,7,0)</f>
        <v>0.34336447577171</v>
      </c>
      <c r="Z221" s="17" t="n">
        <f aca="false">X221*(O221/Y221)^(-1/8)-T221</f>
        <v>-0.113926281926369</v>
      </c>
      <c r="AA221" s="17" t="n">
        <f aca="false">Z221^2</f>
        <v>0.0129791977135664</v>
      </c>
      <c r="AB221" s="18" t="n">
        <f aca="false">Z221/U221</f>
        <v>-0.0207751496358433</v>
      </c>
      <c r="AC221" s="17" t="n">
        <f aca="false">U221^-('paramètres CI'!$B$19)</f>
        <v>1.22281819356156E-006</v>
      </c>
      <c r="AD221" s="4" t="n">
        <f aca="false">SUMIFS($AC$2:$AC$1250,$I$2:$I$1250,V221)</f>
        <v>0.0122355188447769</v>
      </c>
      <c r="AE221" s="4" t="n">
        <f aca="false">AC221/AD221</f>
        <v>9.99400359784133E-005</v>
      </c>
      <c r="AF221" s="17" t="n">
        <f aca="false">AE221-O221</f>
        <v>0</v>
      </c>
      <c r="AG221" s="4" t="n">
        <f aca="false">VLOOKUP(I221,BesoinU!$F$1:$L$99,3,0)</f>
        <v>81.9240642058651</v>
      </c>
      <c r="AH221" s="19" t="n">
        <f aca="false">VLOOKUP(J221,bibliRdtCHauff!$G$2:$K$1398,4,0)</f>
        <v>37.5928655023054</v>
      </c>
      <c r="AI221" s="19" t="n">
        <f aca="false">VLOOKUP(J221,bibliRdtCHauff!$G$2:$K$1398,3,0)</f>
        <v>3.36397395348837</v>
      </c>
      <c r="AJ221" s="4" t="n">
        <f aca="false">VLOOKUP(D221,'paramètres CI'!$A$1:$C$6,3)</f>
        <v>0.09847</v>
      </c>
      <c r="AK221" s="4" t="n">
        <f aca="false">AJ221*AG221/AI221</f>
        <v>2.39807522706475</v>
      </c>
      <c r="AL221" s="4" t="n">
        <f aca="false">AK221+AH221/R221</f>
        <v>5.48815321244856</v>
      </c>
      <c r="AM221" s="4" t="n">
        <f aca="false">AL221+Z221</f>
        <v>5.37422693052219</v>
      </c>
      <c r="AN221" s="4" t="n">
        <f aca="false">AM221^-'paramètres CI'!$B$19</f>
        <v>1.43705037714097E-006</v>
      </c>
      <c r="AO221" s="4" t="n">
        <f aca="false">SUMIFS($AN$2:$AN$1250,$I$2:$I$1250,V221)</f>
        <v>0.018994305106473</v>
      </c>
      <c r="AP221" s="5" t="n">
        <f aca="false">AN221/AO221</f>
        <v>7.56569071142931E-005</v>
      </c>
      <c r="AQ221" s="6" t="n">
        <f aca="false">AP221-O221</f>
        <v>-2.42831288641202E-005</v>
      </c>
      <c r="AR221" s="20" t="n">
        <f aca="false">VLOOKUP(I221,entreesparc!$A$13:$H$110,8,0)*AP221</f>
        <v>0.155694478845954</v>
      </c>
      <c r="AS221" s="7" t="n">
        <f aca="false">M221*AJ221/AI221+AH221/R221</f>
        <v>5.7284202928402</v>
      </c>
      <c r="AT221" s="4" t="n">
        <f aca="false">AS221+Z221</f>
        <v>5.61449401091383</v>
      </c>
      <c r="AU221" s="4" t="n">
        <f aca="false">AT221^-'paramètres CI'!$B$19</f>
        <v>1.01277976755573E-006</v>
      </c>
      <c r="AV221" s="4" t="n">
        <f aca="false">SUMIFS($AU$2:$AU$1250,$I$2:$I$1250,V221)</f>
        <v>0.00266748461872841</v>
      </c>
      <c r="AW221" s="5" t="n">
        <f aca="false">AU221/AV221</f>
        <v>0.000379675954059866</v>
      </c>
      <c r="AX221" s="7" t="n">
        <f aca="false">SUMIFS($AP$2:$AP$1250,$I$2:$I$1250,V221)</f>
        <v>1</v>
      </c>
    </row>
    <row r="222" customFormat="false" ht="15.8" hidden="false" customHeight="false" outlineLevel="0" collapsed="false">
      <c r="A222" s="0" t="s">
        <v>14</v>
      </c>
      <c r="B222" s="0" t="s">
        <v>67</v>
      </c>
      <c r="C222" s="0" t="s">
        <v>32</v>
      </c>
      <c r="D222" s="0" t="s">
        <v>33</v>
      </c>
      <c r="E222" s="0" t="str">
        <f aca="false">VLOOKUP(A222,Nomenclature!$D$1:$E$9,2,0)</f>
        <v>02</v>
      </c>
      <c r="F222" s="0" t="str">
        <f aca="false">VLOOKUP(B222,Nomenclature!$J$1:$K$97,2,0)</f>
        <v>38</v>
      </c>
      <c r="G222" s="0" t="str">
        <f aca="false">VLOOKUP(C222,Nomenclature!$M$1:$N$21,2,0)</f>
        <v>01</v>
      </c>
      <c r="H222" s="0" t="str">
        <f aca="false">VLOOKUP(D222,Nomenclature!$O$25:$P$31,2,0)</f>
        <v>01</v>
      </c>
      <c r="I222" s="1" t="str">
        <f aca="false">CONCATENATE(E222,F222)</f>
        <v>0238</v>
      </c>
      <c r="J222" s="0" t="str">
        <f aca="false">CONCATENATE(E222,F222,G222,H222)</f>
        <v>02380101</v>
      </c>
      <c r="K222" s="0" t="n">
        <v>21.5606035803345</v>
      </c>
      <c r="L222" s="0" t="n">
        <v>25</v>
      </c>
      <c r="M222" s="0" t="n">
        <v>71.8478313678962</v>
      </c>
      <c r="N222" s="0" t="n">
        <v>0.6275</v>
      </c>
      <c r="O222" s="0" t="n">
        <v>0.0138232278943847</v>
      </c>
      <c r="P222" s="4" t="n">
        <f aca="false">VLOOKUP(D222,'paramètres CI'!$A$1:$B$6,2,0)</f>
        <v>0.033584731604575</v>
      </c>
      <c r="Q222" s="17" t="n">
        <f aca="false">M222*P222/N222</f>
        <v>3.84540260216981</v>
      </c>
      <c r="R222" s="9" t="n">
        <f aca="false">1/(1+0.04)*(1 - (1/(1+0.04))^L222)/(1-1/(1+0.04))</f>
        <v>15.6220799436509</v>
      </c>
      <c r="S222" s="17" t="n">
        <f aca="false">K222/R222</f>
        <v>1.38013655403787</v>
      </c>
      <c r="T222" s="17" t="n">
        <f aca="false">Q222+S222</f>
        <v>5.22553915620768</v>
      </c>
      <c r="U222" s="0" t="n">
        <f aca="false">T222 + Z222</f>
        <v>1.19053393799732</v>
      </c>
      <c r="V222" s="4" t="str">
        <f aca="false">VLOOKUP(I222,'CI ref gaz'!$I$1:$AM$97,1,0)</f>
        <v>0238</v>
      </c>
      <c r="W222" s="0" t="n">
        <f aca="false">VLOOKUP(I222,'CI ref gaz'!$I$1:$AM$97,14,0)</f>
        <v>-2</v>
      </c>
      <c r="X222" s="1" t="n">
        <f aca="false">VLOOKUP(I222,'CI ref gaz'!$I$1:$AM$97,13,0)</f>
        <v>0.789439772643947</v>
      </c>
      <c r="Y222" s="2" t="n">
        <f aca="false">VLOOKUP(I222,'CI ref gaz'!$I$1:$AM$97,7,0)</f>
        <v>0.369821101091327</v>
      </c>
      <c r="Z222" s="17" t="n">
        <f aca="false">X222*(O222/Y222)^(-1/8)-T222</f>
        <v>-4.03500521821037</v>
      </c>
      <c r="AA222" s="17" t="n">
        <f aca="false">Z222^2</f>
        <v>16.2812671109849</v>
      </c>
      <c r="AB222" s="18" t="n">
        <f aca="false">Z222/U222</f>
        <v>-3.38923997832262</v>
      </c>
      <c r="AC222" s="17" t="n">
        <f aca="false">U222^-('paramètres CI'!$B$19)</f>
        <v>0.247779720555392</v>
      </c>
      <c r="AD222" s="4" t="n">
        <f aca="false">SUMIFS($AC$2:$AC$1250,$I$2:$I$1250,V222)</f>
        <v>17.9248813987973</v>
      </c>
      <c r="AE222" s="4" t="n">
        <f aca="false">AC222/AD222</f>
        <v>0.0138232278943847</v>
      </c>
      <c r="AF222" s="17" t="n">
        <f aca="false">AE222-O222</f>
        <v>0</v>
      </c>
      <c r="AG222" s="4" t="n">
        <f aca="false">VLOOKUP(I222,BesoinU!$F$1:$L$99,3,0)</f>
        <v>52.3494909937619</v>
      </c>
      <c r="AH222" s="19" t="n">
        <f aca="false">VLOOKUP(J222,bibliRdtCHauff!$G$2:$K$1398,4,0)</f>
        <v>22.6386337593512</v>
      </c>
      <c r="AI222" s="19" t="n">
        <f aca="false">VLOOKUP(J222,bibliRdtCHauff!$G$2:$K$1398,3,0)</f>
        <v>0.6526</v>
      </c>
      <c r="AJ222" s="4" t="n">
        <f aca="false">VLOOKUP(D222,'paramètres CI'!$A$1:$C$6,3)</f>
        <v>0.0509473684210526</v>
      </c>
      <c r="AK222" s="4" t="n">
        <f aca="false">AJ222*AG222/AI222</f>
        <v>4.0868354341308</v>
      </c>
      <c r="AL222" s="4" t="n">
        <f aca="false">AK222+AH222/R222</f>
        <v>5.53597881587057</v>
      </c>
      <c r="AM222" s="4" t="n">
        <f aca="false">AL222+Z222</f>
        <v>1.5009735976602</v>
      </c>
      <c r="AN222" s="4" t="n">
        <f aca="false">AM222^-'paramètres CI'!$B$19</f>
        <v>0.0388164287217497</v>
      </c>
      <c r="AO222" s="4" t="n">
        <f aca="false">SUMIFS($AN$2:$AN$1250,$I$2:$I$1250,V222)</f>
        <v>1951.38153467131</v>
      </c>
      <c r="AP222" s="5" t="n">
        <f aca="false">AN222/AO222</f>
        <v>1.98917679767262E-005</v>
      </c>
      <c r="AQ222" s="6" t="n">
        <f aca="false">AP222-O222</f>
        <v>-0.013803336126408</v>
      </c>
      <c r="AR222" s="20" t="n">
        <f aca="false">VLOOKUP(I222,entreesparc!$A$13:$H$110,8,0)*AP222</f>
        <v>0.461303954536881</v>
      </c>
      <c r="AS222" s="7" t="n">
        <f aca="false">M222*AJ222/AI222+AH222/R222</f>
        <v>7.05818097743984</v>
      </c>
      <c r="AT222" s="4" t="n">
        <f aca="false">AS222+Z222</f>
        <v>3.02317575922947</v>
      </c>
      <c r="AU222" s="4" t="n">
        <f aca="false">AT222^-'paramètres CI'!$B$19</f>
        <v>0.000143315389090256</v>
      </c>
      <c r="AV222" s="4" t="n">
        <f aca="false">SUMIFS($AU$2:$AU$1250,$I$2:$I$1250,V222)</f>
        <v>2.08828723489649</v>
      </c>
      <c r="AW222" s="5" t="n">
        <f aca="false">AU222/AV222</f>
        <v>6.86281976422464E-005</v>
      </c>
      <c r="AX222" s="7" t="n">
        <f aca="false">SUMIFS($AP$2:$AP$1250,$I$2:$I$1250,V222)</f>
        <v>1</v>
      </c>
    </row>
    <row r="223" customFormat="false" ht="15.8" hidden="false" customHeight="false" outlineLevel="0" collapsed="false">
      <c r="A223" s="0" t="s">
        <v>14</v>
      </c>
      <c r="B223" s="0" t="s">
        <v>67</v>
      </c>
      <c r="C223" s="0" t="s">
        <v>32</v>
      </c>
      <c r="D223" s="0" t="s">
        <v>34</v>
      </c>
      <c r="E223" s="0" t="str">
        <f aca="false">VLOOKUP(A223,Nomenclature!$D$1:$E$9,2,0)</f>
        <v>02</v>
      </c>
      <c r="F223" s="0" t="str">
        <f aca="false">VLOOKUP(B223,Nomenclature!$J$1:$K$97,2,0)</f>
        <v>38</v>
      </c>
      <c r="G223" s="0" t="str">
        <f aca="false">VLOOKUP(C223,Nomenclature!$M$1:$N$21,2,0)</f>
        <v>01</v>
      </c>
      <c r="H223" s="0" t="str">
        <f aca="false">VLOOKUP(D223,Nomenclature!$O$25:$P$31,2,0)</f>
        <v>06</v>
      </c>
      <c r="I223" s="1" t="str">
        <f aca="false">CONCATENATE(E223,F223)</f>
        <v>0238</v>
      </c>
      <c r="J223" s="0" t="str">
        <f aca="false">CONCATENATE(E223,F223,G223,H223)</f>
        <v>02380106</v>
      </c>
      <c r="K223" s="0" t="n">
        <v>21.5806950650445</v>
      </c>
      <c r="L223" s="0" t="n">
        <v>25</v>
      </c>
      <c r="M223" s="0" t="n">
        <v>90.4253170597834</v>
      </c>
      <c r="N223" s="0" t="n">
        <v>0.616666666666667</v>
      </c>
      <c r="O223" s="0" t="n">
        <v>0.0854046966145258</v>
      </c>
      <c r="P223" s="4" t="n">
        <f aca="false">VLOOKUP(D223,'paramètres CI'!$A$1:$B$6,2,0)</f>
        <v>0.0424847883250769</v>
      </c>
      <c r="Q223" s="17" t="n">
        <f aca="false">M223*P223/N223</f>
        <v>6.22978452083167</v>
      </c>
      <c r="R223" s="9" t="n">
        <f aca="false">1/(1+0.04)*(1 - (1/(1+0.04))^L223)/(1-1/(1+0.04))</f>
        <v>15.6220799436509</v>
      </c>
      <c r="S223" s="17" t="n">
        <f aca="false">K223/R223</f>
        <v>1.38142264940946</v>
      </c>
      <c r="T223" s="17" t="n">
        <f aca="false">Q223+S223</f>
        <v>7.61120717024113</v>
      </c>
      <c r="U223" s="0" t="n">
        <f aca="false">T223 + Z223</f>
        <v>0.948162433343146</v>
      </c>
      <c r="V223" s="4" t="str">
        <f aca="false">VLOOKUP(I223,'CI ref gaz'!$I$1:$AM$97,1,0)</f>
        <v>0238</v>
      </c>
      <c r="W223" s="0" t="n">
        <f aca="false">VLOOKUP(I223,'CI ref gaz'!$I$1:$AM$97,14,0)</f>
        <v>-2</v>
      </c>
      <c r="X223" s="1" t="n">
        <f aca="false">VLOOKUP(I223,'CI ref gaz'!$I$1:$AM$97,13,0)</f>
        <v>0.789439772643947</v>
      </c>
      <c r="Y223" s="2" t="n">
        <f aca="false">VLOOKUP(I223,'CI ref gaz'!$I$1:$AM$97,7,0)</f>
        <v>0.369821101091327</v>
      </c>
      <c r="Z223" s="17" t="n">
        <f aca="false">X223*(O223/Y223)^(-1/8)-T223</f>
        <v>-6.66304473689799</v>
      </c>
      <c r="AA223" s="17" t="n">
        <f aca="false">Z223^2</f>
        <v>44.396165165904</v>
      </c>
      <c r="AB223" s="18" t="n">
        <f aca="false">Z223/U223</f>
        <v>-7.02732411935433</v>
      </c>
      <c r="AC223" s="17" t="n">
        <f aca="false">U223^-('paramètres CI'!$B$19)</f>
        <v>1.53086905771564</v>
      </c>
      <c r="AD223" s="4" t="n">
        <f aca="false">SUMIFS($AC$2:$AC$1250,$I$2:$I$1250,V223)</f>
        <v>17.9248813987973</v>
      </c>
      <c r="AE223" s="4" t="n">
        <f aca="false">AC223/AD223</f>
        <v>0.0854046966145261</v>
      </c>
      <c r="AF223" s="17" t="n">
        <f aca="false">AE223-O223</f>
        <v>0</v>
      </c>
      <c r="AG223" s="4" t="n">
        <f aca="false">VLOOKUP(I223,BesoinU!$F$1:$L$99,3,0)</f>
        <v>52.3494909937619</v>
      </c>
      <c r="AH223" s="19" t="n">
        <f aca="false">VLOOKUP(J223,bibliRdtCHauff!$G$2:$K$1398,4,0)</f>
        <v>22.6597298182967</v>
      </c>
      <c r="AI223" s="19" t="n">
        <f aca="false">VLOOKUP(J223,bibliRdtCHauff!$G$2:$K$1398,3,0)</f>
        <v>0.641333333333333</v>
      </c>
      <c r="AJ223" s="4" t="n">
        <f aca="false">VLOOKUP(D223,'paramètres CI'!$A$1:$C$6,3)</f>
        <v>0.0591</v>
      </c>
      <c r="AK223" s="4" t="n">
        <f aca="false">AJ223*AG223/AI223</f>
        <v>4.82409810457068</v>
      </c>
      <c r="AL223" s="4" t="n">
        <f aca="false">AK223+AH223/R223</f>
        <v>6.2745918864506</v>
      </c>
      <c r="AM223" s="4" t="n">
        <f aca="false">AL223+Z223</f>
        <v>-0.388452850447384</v>
      </c>
      <c r="AN223" s="4" t="n">
        <f aca="false">AM223^-'paramètres CI'!$B$19</f>
        <v>1928.82798710579</v>
      </c>
      <c r="AO223" s="4" t="n">
        <f aca="false">SUMIFS($AN$2:$AN$1250,$I$2:$I$1250,V223)</f>
        <v>1951.38153467131</v>
      </c>
      <c r="AP223" s="5" t="n">
        <f aca="false">AN223/AO223</f>
        <v>0.988442266586621</v>
      </c>
      <c r="AQ223" s="6" t="n">
        <f aca="false">AP223-O223</f>
        <v>0.903037569972095</v>
      </c>
      <c r="AR223" s="20" t="n">
        <f aca="false">VLOOKUP(I223,entreesparc!$A$13:$H$110,8,0)*AP223</f>
        <v>22922.6646390257</v>
      </c>
      <c r="AS223" s="7" t="n">
        <f aca="false">M223*AJ223/AI223+AH223/R223</f>
        <v>9.78334654419781</v>
      </c>
      <c r="AT223" s="4" t="n">
        <f aca="false">AS223+Z223</f>
        <v>3.12030180729982</v>
      </c>
      <c r="AU223" s="4" t="n">
        <f aca="false">AT223^-'paramètres CI'!$B$19</f>
        <v>0.000111282578202006</v>
      </c>
      <c r="AV223" s="4" t="n">
        <f aca="false">SUMIFS($AU$2:$AU$1250,$I$2:$I$1250,V223)</f>
        <v>2.08828723489649</v>
      </c>
      <c r="AW223" s="5" t="n">
        <f aca="false">AU223/AV223</f>
        <v>5.32889232584532E-005</v>
      </c>
      <c r="AX223" s="7" t="n">
        <f aca="false">SUMIFS($AP$2:$AP$1250,$I$2:$I$1250,V223)</f>
        <v>1</v>
      </c>
    </row>
    <row r="224" customFormat="false" ht="15.8" hidden="false" customHeight="false" outlineLevel="0" collapsed="false">
      <c r="A224" s="0" t="s">
        <v>14</v>
      </c>
      <c r="B224" s="0" t="s">
        <v>67</v>
      </c>
      <c r="C224" s="0" t="s">
        <v>35</v>
      </c>
      <c r="D224" s="0" t="s">
        <v>33</v>
      </c>
      <c r="E224" s="0" t="str">
        <f aca="false">VLOOKUP(A224,Nomenclature!$D$1:$E$9,2,0)</f>
        <v>02</v>
      </c>
      <c r="F224" s="0" t="str">
        <f aca="false">VLOOKUP(B224,Nomenclature!$J$1:$K$97,2,0)</f>
        <v>38</v>
      </c>
      <c r="G224" s="0" t="str">
        <f aca="false">VLOOKUP(C224,Nomenclature!$M$1:$N$21,2,0)</f>
        <v>21</v>
      </c>
      <c r="H224" s="0" t="str">
        <f aca="false">VLOOKUP(D224,Nomenclature!$O$25:$P$31,2,0)</f>
        <v>01</v>
      </c>
      <c r="I224" s="1" t="str">
        <f aca="false">CONCATENATE(E224,F224)</f>
        <v>0238</v>
      </c>
      <c r="J224" s="0" t="str">
        <f aca="false">CONCATENATE(E224,F224,G224,H224)</f>
        <v>02382101</v>
      </c>
      <c r="K224" s="0" t="n">
        <v>26.9507544754181</v>
      </c>
      <c r="L224" s="0" t="n">
        <v>25</v>
      </c>
      <c r="M224" s="0" t="n">
        <v>71.8478313678962</v>
      </c>
      <c r="N224" s="0" t="n">
        <v>0.753</v>
      </c>
      <c r="O224" s="0" t="n">
        <v>9.99300489657242E-005</v>
      </c>
      <c r="P224" s="4" t="n">
        <f aca="false">VLOOKUP(D224,'paramètres CI'!$A$1:$B$6,2,0)</f>
        <v>0.033584731604575</v>
      </c>
      <c r="Q224" s="17" t="n">
        <f aca="false">M224*P224/N224</f>
        <v>3.20450216847484</v>
      </c>
      <c r="R224" s="9" t="n">
        <f aca="false">1/(1+0.04)*(1 - (1/(1+0.04))^L224)/(1-1/(1+0.04))</f>
        <v>15.6220799436509</v>
      </c>
      <c r="S224" s="17" t="n">
        <f aca="false">K224/R224</f>
        <v>1.72517069254734</v>
      </c>
      <c r="T224" s="17" t="n">
        <f aca="false">Q224+S224</f>
        <v>4.92967286102218</v>
      </c>
      <c r="U224" s="0" t="n">
        <f aca="false">T224 + Z224</f>
        <v>2.20473273876619</v>
      </c>
      <c r="V224" s="4" t="str">
        <f aca="false">VLOOKUP(I224,'CI ref gaz'!$I$1:$AM$97,1,0)</f>
        <v>0238</v>
      </c>
      <c r="W224" s="0" t="n">
        <f aca="false">VLOOKUP(I224,'CI ref gaz'!$I$1:$AM$97,14,0)</f>
        <v>-2</v>
      </c>
      <c r="X224" s="1" t="n">
        <f aca="false">VLOOKUP(I224,'CI ref gaz'!$I$1:$AM$97,13,0)</f>
        <v>0.789439772643947</v>
      </c>
      <c r="Y224" s="2" t="n">
        <f aca="false">VLOOKUP(I224,'CI ref gaz'!$I$1:$AM$97,7,0)</f>
        <v>0.369821101091327</v>
      </c>
      <c r="Z224" s="17" t="n">
        <f aca="false">X224*(O224/Y224)^(-1/8)-T224</f>
        <v>-2.72494012225599</v>
      </c>
      <c r="AA224" s="17" t="n">
        <f aca="false">Z224^2</f>
        <v>7.4252986698805</v>
      </c>
      <c r="AB224" s="18" t="n">
        <f aca="false">Z224/U224</f>
        <v>-1.23595031467665</v>
      </c>
      <c r="AC224" s="17" t="n">
        <f aca="false">U224^-('paramètres CI'!$B$19)</f>
        <v>0.00179123427588661</v>
      </c>
      <c r="AD224" s="4" t="n">
        <f aca="false">SUMIFS($AC$2:$AC$1250,$I$2:$I$1250,V224)</f>
        <v>17.9248813987973</v>
      </c>
      <c r="AE224" s="4" t="n">
        <f aca="false">AC224/AD224</f>
        <v>9.99300489657243E-005</v>
      </c>
      <c r="AF224" s="17" t="n">
        <f aca="false">AE224-O224</f>
        <v>0</v>
      </c>
      <c r="AG224" s="4" t="n">
        <f aca="false">VLOOKUP(I224,BesoinU!$F$1:$L$99,3,0)</f>
        <v>52.3494909937619</v>
      </c>
      <c r="AH224" s="19" t="n">
        <f aca="false">VLOOKUP(J224,bibliRdtCHauff!$G$2:$K$1398,4,0)</f>
        <v>26.9507544754181</v>
      </c>
      <c r="AI224" s="19" t="n">
        <f aca="false">VLOOKUP(J224,bibliRdtCHauff!$G$2:$K$1398,3,0)</f>
        <v>0.753</v>
      </c>
      <c r="AJ224" s="4" t="n">
        <f aca="false">VLOOKUP(D224,'paramètres CI'!$A$1:$C$6,3)</f>
        <v>0.0509473684210526</v>
      </c>
      <c r="AK224" s="4" t="n">
        <f aca="false">AJ224*AG224/AI224</f>
        <v>3.54192404291336</v>
      </c>
      <c r="AL224" s="4" t="n">
        <f aca="false">AK224+AH224/R224</f>
        <v>5.2670947354607</v>
      </c>
      <c r="AM224" s="4" t="n">
        <f aca="false">AL224+Z224</f>
        <v>2.54215461320471</v>
      </c>
      <c r="AN224" s="4" t="n">
        <f aca="false">AM224^-'paramètres CI'!$B$19</f>
        <v>0.000573303132018428</v>
      </c>
      <c r="AO224" s="4" t="n">
        <f aca="false">SUMIFS($AN$2:$AN$1250,$I$2:$I$1250,V224)</f>
        <v>1951.38153467131</v>
      </c>
      <c r="AP224" s="5" t="n">
        <f aca="false">AN224/AO224</f>
        <v>2.93793459573242E-007</v>
      </c>
      <c r="AQ224" s="6" t="n">
        <f aca="false">AP224-O224</f>
        <v>-9.9636255506151E-005</v>
      </c>
      <c r="AR224" s="20" t="n">
        <f aca="false">VLOOKUP(I224,entreesparc!$A$13:$H$110,8,0)*AP224</f>
        <v>0.00681327496262667</v>
      </c>
      <c r="AS224" s="7" t="n">
        <f aca="false">M224*AJ224/AI224+AH224/R224</f>
        <v>6.58633660882073</v>
      </c>
      <c r="AT224" s="4" t="n">
        <f aca="false">AS224+Z224</f>
        <v>3.86139648656474</v>
      </c>
      <c r="AU224" s="4" t="n">
        <f aca="false">AT224^-'paramètres CI'!$B$19</f>
        <v>2.02322798415374E-005</v>
      </c>
      <c r="AV224" s="4" t="n">
        <f aca="false">SUMIFS($AU$2:$AU$1250,$I$2:$I$1250,V224)</f>
        <v>2.08828723489649</v>
      </c>
      <c r="AW224" s="5" t="n">
        <f aca="false">AU224/AV224</f>
        <v>9.68845640745407E-006</v>
      </c>
      <c r="AX224" s="7" t="n">
        <f aca="false">SUMIFS($AP$2:$AP$1250,$I$2:$I$1250,V224)</f>
        <v>1</v>
      </c>
    </row>
    <row r="225" customFormat="false" ht="15.8" hidden="false" customHeight="false" outlineLevel="0" collapsed="false">
      <c r="A225" s="0" t="s">
        <v>14</v>
      </c>
      <c r="B225" s="0" t="s">
        <v>67</v>
      </c>
      <c r="C225" s="0" t="s">
        <v>35</v>
      </c>
      <c r="D225" s="0" t="s">
        <v>34</v>
      </c>
      <c r="E225" s="0" t="str">
        <f aca="false">VLOOKUP(A225,Nomenclature!$D$1:$E$9,2,0)</f>
        <v>02</v>
      </c>
      <c r="F225" s="0" t="str">
        <f aca="false">VLOOKUP(B225,Nomenclature!$J$1:$K$97,2,0)</f>
        <v>38</v>
      </c>
      <c r="G225" s="0" t="str">
        <f aca="false">VLOOKUP(C225,Nomenclature!$M$1:$N$21,2,0)</f>
        <v>21</v>
      </c>
      <c r="H225" s="0" t="str">
        <f aca="false">VLOOKUP(D225,Nomenclature!$O$25:$P$31,2,0)</f>
        <v>06</v>
      </c>
      <c r="I225" s="1" t="str">
        <f aca="false">CONCATENATE(E225,F225)</f>
        <v>0238</v>
      </c>
      <c r="J225" s="0" t="str">
        <f aca="false">CONCATENATE(E225,F225,G225,H225)</f>
        <v>02382106</v>
      </c>
      <c r="K225" s="0" t="n">
        <v>26.9758688313056</v>
      </c>
      <c r="L225" s="0" t="n">
        <v>25</v>
      </c>
      <c r="M225" s="0" t="n">
        <v>90.4253170597834</v>
      </c>
      <c r="N225" s="0" t="n">
        <v>0.74</v>
      </c>
      <c r="O225" s="0" t="n">
        <v>9.99300489657242E-005</v>
      </c>
      <c r="P225" s="4" t="n">
        <f aca="false">VLOOKUP(D225,'paramètres CI'!$A$1:$B$6,2,0)</f>
        <v>0.0424847883250769</v>
      </c>
      <c r="Q225" s="17" t="n">
        <f aca="false">M225*P225/N225</f>
        <v>5.19148710069306</v>
      </c>
      <c r="R225" s="9" t="n">
        <f aca="false">1/(1+0.04)*(1 - (1/(1+0.04))^L225)/(1-1/(1+0.04))</f>
        <v>15.6220799436509</v>
      </c>
      <c r="S225" s="17" t="n">
        <f aca="false">K225/R225</f>
        <v>1.72677831176182</v>
      </c>
      <c r="T225" s="17" t="n">
        <f aca="false">Q225+S225</f>
        <v>6.91826541245488</v>
      </c>
      <c r="U225" s="0" t="n">
        <f aca="false">T225 + Z225</f>
        <v>2.20473273876619</v>
      </c>
      <c r="V225" s="4" t="str">
        <f aca="false">VLOOKUP(I225,'CI ref gaz'!$I$1:$AM$97,1,0)</f>
        <v>0238</v>
      </c>
      <c r="W225" s="0" t="n">
        <f aca="false">VLOOKUP(I225,'CI ref gaz'!$I$1:$AM$97,14,0)</f>
        <v>-2</v>
      </c>
      <c r="X225" s="1" t="n">
        <f aca="false">VLOOKUP(I225,'CI ref gaz'!$I$1:$AM$97,13,0)</f>
        <v>0.789439772643947</v>
      </c>
      <c r="Y225" s="2" t="n">
        <f aca="false">VLOOKUP(I225,'CI ref gaz'!$I$1:$AM$97,7,0)</f>
        <v>0.369821101091327</v>
      </c>
      <c r="Z225" s="17" t="n">
        <f aca="false">X225*(O225/Y225)^(-1/8)-T225</f>
        <v>-4.71353267368869</v>
      </c>
      <c r="AA225" s="17" t="n">
        <f aca="false">Z225^2</f>
        <v>22.2173902659308</v>
      </c>
      <c r="AB225" s="18" t="n">
        <f aca="false">Z225/U225</f>
        <v>-2.13791567150514</v>
      </c>
      <c r="AC225" s="17" t="n">
        <f aca="false">U225^-('paramètres CI'!$B$19)</f>
        <v>0.00179123427588661</v>
      </c>
      <c r="AD225" s="4" t="n">
        <f aca="false">SUMIFS($AC$2:$AC$1250,$I$2:$I$1250,V225)</f>
        <v>17.9248813987973</v>
      </c>
      <c r="AE225" s="4" t="n">
        <f aca="false">AC225/AD225</f>
        <v>9.99300489657241E-005</v>
      </c>
      <c r="AF225" s="17" t="n">
        <f aca="false">AE225-O225</f>
        <v>0</v>
      </c>
      <c r="AG225" s="4" t="n">
        <f aca="false">VLOOKUP(I225,BesoinU!$F$1:$L$99,3,0)</f>
        <v>52.3494909937619</v>
      </c>
      <c r="AH225" s="19" t="n">
        <f aca="false">VLOOKUP(J225,bibliRdtCHauff!$G$2:$K$1398,4,0)</f>
        <v>26.9758688313056</v>
      </c>
      <c r="AI225" s="19" t="n">
        <f aca="false">VLOOKUP(J225,bibliRdtCHauff!$G$2:$K$1398,3,0)</f>
        <v>0.74</v>
      </c>
      <c r="AJ225" s="4" t="n">
        <f aca="false">VLOOKUP(D225,'paramètres CI'!$A$1:$C$6,3)</f>
        <v>0.0591</v>
      </c>
      <c r="AK225" s="4" t="n">
        <f aca="false">AJ225*AG225/AI225</f>
        <v>4.18088502396125</v>
      </c>
      <c r="AL225" s="4" t="n">
        <f aca="false">AK225+AH225/R225</f>
        <v>5.90766333572307</v>
      </c>
      <c r="AM225" s="4" t="n">
        <f aca="false">AL225+Z225</f>
        <v>1.19413066203438</v>
      </c>
      <c r="AN225" s="4" t="n">
        <f aca="false">AM225^-'paramètres CI'!$B$19</f>
        <v>0.24187177965322</v>
      </c>
      <c r="AO225" s="4" t="n">
        <f aca="false">SUMIFS($AN$2:$AN$1250,$I$2:$I$1250,V225)</f>
        <v>1951.38153467131</v>
      </c>
      <c r="AP225" s="5" t="n">
        <f aca="false">AN225/AO225</f>
        <v>0.00012394899477921</v>
      </c>
      <c r="AQ225" s="6" t="n">
        <f aca="false">AP225-O225</f>
        <v>2.40189458134853E-005</v>
      </c>
      <c r="AR225" s="20" t="n">
        <f aca="false">VLOOKUP(I225,entreesparc!$A$13:$H$110,8,0)*AP225</f>
        <v>2.87446352277083</v>
      </c>
      <c r="AS225" s="7" t="n">
        <f aca="false">M225*AJ225/AI225+AH225/R225</f>
        <v>8.94858403910397</v>
      </c>
      <c r="AT225" s="4" t="n">
        <f aca="false">AS225+Z225</f>
        <v>4.23505136541528</v>
      </c>
      <c r="AU225" s="4" t="n">
        <f aca="false">AT225^-'paramètres CI'!$B$19</f>
        <v>9.66341304799356E-006</v>
      </c>
      <c r="AV225" s="4" t="n">
        <f aca="false">SUMIFS($AU$2:$AU$1250,$I$2:$I$1250,V225)</f>
        <v>2.08828723489649</v>
      </c>
      <c r="AW225" s="5" t="n">
        <f aca="false">AU225/AV225</f>
        <v>4.62743481189386E-006</v>
      </c>
      <c r="AX225" s="7" t="n">
        <f aca="false">SUMIFS($AP$2:$AP$1250,$I$2:$I$1250,V225)</f>
        <v>1</v>
      </c>
    </row>
    <row r="226" customFormat="false" ht="15.8" hidden="false" customHeight="false" outlineLevel="0" collapsed="false">
      <c r="A226" s="0" t="s">
        <v>14</v>
      </c>
      <c r="B226" s="0" t="s">
        <v>67</v>
      </c>
      <c r="C226" s="0" t="s">
        <v>36</v>
      </c>
      <c r="D226" s="0" t="s">
        <v>37</v>
      </c>
      <c r="E226" s="0" t="str">
        <f aca="false">VLOOKUP(A226,Nomenclature!$D$1:$E$9,2,0)</f>
        <v>02</v>
      </c>
      <c r="F226" s="0" t="str">
        <f aca="false">VLOOKUP(B226,Nomenclature!$J$1:$K$97,2,0)</f>
        <v>38</v>
      </c>
      <c r="G226" s="0" t="str">
        <f aca="false">VLOOKUP(C226,Nomenclature!$M$1:$N$21,2,0)</f>
        <v>23</v>
      </c>
      <c r="H226" s="0" t="str">
        <f aca="false">VLOOKUP(D226,Nomenclature!$O$25:$P$31,2,0)</f>
        <v>03</v>
      </c>
      <c r="I226" s="1" t="str">
        <f aca="false">CONCATENATE(E226,F226)</f>
        <v>0238</v>
      </c>
      <c r="J226" s="0" t="str">
        <f aca="false">CONCATENATE(E226,F226,G226,H226)</f>
        <v>02382303</v>
      </c>
      <c r="K226" s="0" t="n">
        <v>12.4843825824403</v>
      </c>
      <c r="L226" s="0" t="n">
        <v>20</v>
      </c>
      <c r="M226" s="0" t="n">
        <v>66.6664741304854</v>
      </c>
      <c r="N226" s="0" t="n">
        <v>0.761834183123975</v>
      </c>
      <c r="O226" s="0" t="n">
        <v>9.99300489657242E-005</v>
      </c>
      <c r="P226" s="4" t="n">
        <f aca="false">VLOOKUP(D226,'paramètres CI'!$A$1:$B$6,2,0)</f>
        <v>0.0385046990211696</v>
      </c>
      <c r="Q226" s="17" t="n">
        <f aca="false">M226*P226/N226</f>
        <v>3.3694635631481</v>
      </c>
      <c r="R226" s="9" t="n">
        <f aca="false">1/(1+0.04)*(1 - (1/(1+0.04))^L226)/(1-1/(1+0.04))</f>
        <v>13.5903263449677</v>
      </c>
      <c r="S226" s="17" t="n">
        <f aca="false">K226/R226</f>
        <v>0.918622722188206</v>
      </c>
      <c r="T226" s="17" t="n">
        <f aca="false">Q226+S226</f>
        <v>4.2880862853363</v>
      </c>
      <c r="U226" s="0" t="n">
        <f aca="false">T226 + Z226</f>
        <v>2.20473273876619</v>
      </c>
      <c r="V226" s="4" t="str">
        <f aca="false">VLOOKUP(I226,'CI ref gaz'!$I$1:$AM$97,1,0)</f>
        <v>0238</v>
      </c>
      <c r="W226" s="0" t="n">
        <f aca="false">VLOOKUP(I226,'CI ref gaz'!$I$1:$AM$97,14,0)</f>
        <v>-2</v>
      </c>
      <c r="X226" s="1" t="n">
        <f aca="false">VLOOKUP(I226,'CI ref gaz'!$I$1:$AM$97,13,0)</f>
        <v>0.789439772643947</v>
      </c>
      <c r="Y226" s="2" t="n">
        <f aca="false">VLOOKUP(I226,'CI ref gaz'!$I$1:$AM$97,7,0)</f>
        <v>0.369821101091327</v>
      </c>
      <c r="Z226" s="17" t="n">
        <f aca="false">X226*(O226/Y226)^(-1/8)-T226</f>
        <v>-2.08335354657011</v>
      </c>
      <c r="AA226" s="17" t="n">
        <f aca="false">Z226^2</f>
        <v>4.34036200000626</v>
      </c>
      <c r="AB226" s="18" t="n">
        <f aca="false">Z226/U226</f>
        <v>-0.944946074387226</v>
      </c>
      <c r="AC226" s="17" t="n">
        <f aca="false">U226^-('paramètres CI'!$B$19)</f>
        <v>0.00179123427588661</v>
      </c>
      <c r="AD226" s="4" t="n">
        <f aca="false">SUMIFS($AC$2:$AC$1250,$I$2:$I$1250,V226)</f>
        <v>17.9248813987973</v>
      </c>
      <c r="AE226" s="4" t="n">
        <f aca="false">AC226/AD226</f>
        <v>9.99300489657243E-005</v>
      </c>
      <c r="AF226" s="17" t="n">
        <f aca="false">AE226-O226</f>
        <v>0</v>
      </c>
      <c r="AG226" s="4" t="n">
        <f aca="false">VLOOKUP(I226,BesoinU!$F$1:$L$99,3,0)</f>
        <v>52.3494909937619</v>
      </c>
      <c r="AH226" s="19" t="n">
        <f aca="false">VLOOKUP(J226,bibliRdtCHauff!$G$2:$K$1398,4,0)</f>
        <v>12.4843825824403</v>
      </c>
      <c r="AI226" s="19" t="n">
        <f aca="false">VLOOKUP(J226,bibliRdtCHauff!$G$2:$K$1398,3,0)</f>
        <v>0.761834183123975</v>
      </c>
      <c r="AJ226" s="4" t="n">
        <f aca="false">VLOOKUP(D226,'paramètres CI'!$A$1:$C$6,3)</f>
        <v>0.0763929293534506</v>
      </c>
      <c r="AK226" s="4" t="n">
        <f aca="false">AJ226*AG226/AI226</f>
        <v>5.24934566571524</v>
      </c>
      <c r="AL226" s="4" t="n">
        <f aca="false">AK226+AH226/R226</f>
        <v>6.16796838790345</v>
      </c>
      <c r="AM226" s="4" t="n">
        <f aca="false">AL226+Z226</f>
        <v>4.08461484133334</v>
      </c>
      <c r="AN226" s="4" t="n">
        <f aca="false">AM226^-'paramètres CI'!$B$19</f>
        <v>1.29059836896022E-005</v>
      </c>
      <c r="AO226" s="4" t="n">
        <f aca="false">SUMIFS($AN$2:$AN$1250,$I$2:$I$1250,V226)</f>
        <v>1951.38153467131</v>
      </c>
      <c r="AP226" s="5" t="n">
        <f aca="false">AN226/AO226</f>
        <v>6.61376745669371E-009</v>
      </c>
      <c r="AQ226" s="6" t="n">
        <f aca="false">AP226-O226</f>
        <v>-9.99234351982675E-005</v>
      </c>
      <c r="AR226" s="20" t="n">
        <f aca="false">VLOOKUP(I226,entreesparc!$A$13:$H$110,8,0)*AP226</f>
        <v>0.000153377873989372</v>
      </c>
      <c r="AS226" s="7" t="n">
        <f aca="false">M226*AJ226/AI226+AH226/R226</f>
        <v>7.60360399673551</v>
      </c>
      <c r="AT226" s="4" t="n">
        <f aca="false">AS226+Z226</f>
        <v>5.52025045016539</v>
      </c>
      <c r="AU226" s="4" t="n">
        <f aca="false">AT226^-'paramètres CI'!$B$19</f>
        <v>1.15965751128565E-006</v>
      </c>
      <c r="AV226" s="4" t="n">
        <f aca="false">SUMIFS($AU$2:$AU$1250,$I$2:$I$1250,V226)</f>
        <v>2.08828723489649</v>
      </c>
      <c r="AW226" s="5" t="n">
        <f aca="false">AU226/AV226</f>
        <v>5.55315136685751E-007</v>
      </c>
      <c r="AX226" s="7" t="n">
        <f aca="false">SUMIFS($AP$2:$AP$1250,$I$2:$I$1250,V226)</f>
        <v>1</v>
      </c>
    </row>
    <row r="227" customFormat="false" ht="15.8" hidden="false" customHeight="false" outlineLevel="0" collapsed="false">
      <c r="A227" s="0" t="s">
        <v>14</v>
      </c>
      <c r="B227" s="0" t="s">
        <v>67</v>
      </c>
      <c r="C227" s="0" t="s">
        <v>38</v>
      </c>
      <c r="D227" s="0" t="s">
        <v>39</v>
      </c>
      <c r="E227" s="0" t="str">
        <f aca="false">VLOOKUP(A227,Nomenclature!$D$1:$E$9,2,0)</f>
        <v>02</v>
      </c>
      <c r="F227" s="0" t="str">
        <f aca="false">VLOOKUP(B227,Nomenclature!$J$1:$K$97,2,0)</f>
        <v>38</v>
      </c>
      <c r="G227" s="0" t="str">
        <f aca="false">VLOOKUP(C227,Nomenclature!$M$1:$N$21,2,0)</f>
        <v>24</v>
      </c>
      <c r="H227" s="0" t="str">
        <f aca="false">VLOOKUP(D227,Nomenclature!$O$25:$P$31,2,0)</f>
        <v>04</v>
      </c>
      <c r="I227" s="1" t="str">
        <f aca="false">CONCATENATE(E227,F227)</f>
        <v>0238</v>
      </c>
      <c r="J227" s="0" t="str">
        <f aca="false">CONCATENATE(E227,F227,G227,H227)</f>
        <v>02382404</v>
      </c>
      <c r="K227" s="0" t="n">
        <v>9.3027715414817</v>
      </c>
      <c r="L227" s="0" t="n">
        <v>20</v>
      </c>
      <c r="M227" s="0" t="n">
        <v>63.8326329479935</v>
      </c>
      <c r="N227" s="0" t="n">
        <v>0.987567162789052</v>
      </c>
      <c r="O227" s="0" t="n">
        <v>9.99300489657242E-005</v>
      </c>
      <c r="P227" s="4" t="n">
        <f aca="false">VLOOKUP(D227,'paramètres CI'!$A$1:$B$6,2,0)</f>
        <v>0.022045059962018</v>
      </c>
      <c r="Q227" s="17" t="n">
        <f aca="false">M227*P227/N227</f>
        <v>1.42490989361964</v>
      </c>
      <c r="R227" s="9" t="n">
        <f aca="false">1/(1+0.04)*(1 - (1/(1+0.04))^L227)/(1-1/(1+0.04))</f>
        <v>13.5903263449677</v>
      </c>
      <c r="S227" s="17" t="n">
        <f aca="false">K227/R227</f>
        <v>0.684514212929581</v>
      </c>
      <c r="T227" s="17" t="n">
        <f aca="false">Q227+S227</f>
        <v>2.10942410654922</v>
      </c>
      <c r="U227" s="0" t="n">
        <f aca="false">T227 + Z227</f>
        <v>2.20473273876619</v>
      </c>
      <c r="V227" s="4" t="str">
        <f aca="false">VLOOKUP(I227,'CI ref gaz'!$I$1:$AM$97,1,0)</f>
        <v>0238</v>
      </c>
      <c r="W227" s="0" t="n">
        <f aca="false">VLOOKUP(I227,'CI ref gaz'!$I$1:$AM$97,14,0)</f>
        <v>-2</v>
      </c>
      <c r="X227" s="1" t="n">
        <f aca="false">VLOOKUP(I227,'CI ref gaz'!$I$1:$AM$97,13,0)</f>
        <v>0.789439772643947</v>
      </c>
      <c r="Y227" s="2" t="n">
        <f aca="false">VLOOKUP(I227,'CI ref gaz'!$I$1:$AM$97,7,0)</f>
        <v>0.369821101091327</v>
      </c>
      <c r="Z227" s="17" t="n">
        <f aca="false">X227*(O227/Y227)^(-1/8)-T227</f>
        <v>0.0953086322169696</v>
      </c>
      <c r="AA227" s="17" t="n">
        <f aca="false">Z227^2</f>
        <v>0.00908373537506958</v>
      </c>
      <c r="AB227" s="18" t="n">
        <f aca="false">Z227/U227</f>
        <v>0.0432291091528427</v>
      </c>
      <c r="AC227" s="17" t="n">
        <f aca="false">U227^-('paramètres CI'!$B$19)</f>
        <v>0.00179123427588661</v>
      </c>
      <c r="AD227" s="4" t="n">
        <f aca="false">SUMIFS($AC$2:$AC$1250,$I$2:$I$1250,V227)</f>
        <v>17.9248813987973</v>
      </c>
      <c r="AE227" s="4" t="n">
        <f aca="false">AC227/AD227</f>
        <v>9.99300489657243E-005</v>
      </c>
      <c r="AF227" s="17" t="n">
        <f aca="false">AE227-O227</f>
        <v>0</v>
      </c>
      <c r="AG227" s="4" t="n">
        <f aca="false">VLOOKUP(I227,BesoinU!$F$1:$L$99,3,0)</f>
        <v>52.3494909937619</v>
      </c>
      <c r="AH227" s="19" t="n">
        <f aca="false">VLOOKUP(J227,bibliRdtCHauff!$G$2:$K$1398,4,0)</f>
        <v>9.3027715414817</v>
      </c>
      <c r="AI227" s="19" t="n">
        <f aca="false">VLOOKUP(J227,bibliRdtCHauff!$G$2:$K$1398,3,0)</f>
        <v>0.987567162789052</v>
      </c>
      <c r="AJ227" s="4" t="n">
        <f aca="false">VLOOKUP(D227,'paramètres CI'!$A$1:$C$6,3)</f>
        <v>0.0386719666666667</v>
      </c>
      <c r="AK227" s="4" t="n">
        <f aca="false">AJ227*AG227/AI227</f>
        <v>2.04994439569085</v>
      </c>
      <c r="AL227" s="4" t="n">
        <f aca="false">AK227+AH227/R227</f>
        <v>2.73445860862043</v>
      </c>
      <c r="AM227" s="4" t="n">
        <f aca="false">AL227+Z227</f>
        <v>2.8297672408374</v>
      </c>
      <c r="AN227" s="4" t="n">
        <f aca="false">AM227^-'paramètres CI'!$B$19</f>
        <v>0.000243217199255479</v>
      </c>
      <c r="AO227" s="4" t="n">
        <f aca="false">SUMIFS($AN$2:$AN$1250,$I$2:$I$1250,V227)</f>
        <v>1951.38153467131</v>
      </c>
      <c r="AP227" s="5" t="n">
        <f aca="false">AN227/AO227</f>
        <v>1.24638465074154E-007</v>
      </c>
      <c r="AQ227" s="6" t="n">
        <f aca="false">AP227-O227</f>
        <v>-9.980541050065E-005</v>
      </c>
      <c r="AR227" s="20" t="n">
        <f aca="false">VLOOKUP(I227,entreesparc!$A$13:$H$110,8,0)*AP227</f>
        <v>0.00289045281914537</v>
      </c>
      <c r="AS227" s="7" t="n">
        <f aca="false">M227*AJ227/AI227+AH227/R227</f>
        <v>3.18412491954606</v>
      </c>
      <c r="AT227" s="4" t="n">
        <f aca="false">AS227+Z227</f>
        <v>3.27943355176303</v>
      </c>
      <c r="AU227" s="4" t="n">
        <f aca="false">AT227^-'paramètres CI'!$B$19</f>
        <v>7.47496761016612E-005</v>
      </c>
      <c r="AV227" s="4" t="n">
        <f aca="false">SUMIFS($AU$2:$AU$1250,$I$2:$I$1250,V227)</f>
        <v>2.08828723489649</v>
      </c>
      <c r="AW227" s="5" t="n">
        <f aca="false">AU227/AV227</f>
        <v>3.57947292175861E-005</v>
      </c>
      <c r="AX227" s="7" t="n">
        <f aca="false">SUMIFS($AP$2:$AP$1250,$I$2:$I$1250,V227)</f>
        <v>1</v>
      </c>
    </row>
    <row r="228" customFormat="false" ht="15.8" hidden="false" customHeight="false" outlineLevel="0" collapsed="false">
      <c r="A228" s="0" t="s">
        <v>14</v>
      </c>
      <c r="B228" s="0" t="s">
        <v>67</v>
      </c>
      <c r="C228" s="0" t="s">
        <v>40</v>
      </c>
      <c r="D228" s="0" t="s">
        <v>37</v>
      </c>
      <c r="E228" s="0" t="str">
        <f aca="false">VLOOKUP(A228,Nomenclature!$D$1:$E$9,2,0)</f>
        <v>02</v>
      </c>
      <c r="F228" s="0" t="str">
        <f aca="false">VLOOKUP(B228,Nomenclature!$J$1:$K$97,2,0)</f>
        <v>38</v>
      </c>
      <c r="G228" s="0" t="str">
        <f aca="false">VLOOKUP(C228,Nomenclature!$M$1:$N$21,2,0)</f>
        <v>03</v>
      </c>
      <c r="H228" s="0" t="str">
        <f aca="false">VLOOKUP(D228,Nomenclature!$O$25:$P$31,2,0)</f>
        <v>03</v>
      </c>
      <c r="I228" s="1" t="str">
        <f aca="false">CONCATENATE(E228,F228)</f>
        <v>0238</v>
      </c>
      <c r="J228" s="0" t="str">
        <f aca="false">CONCATENATE(E228,F228,G228,H228)</f>
        <v>02380303</v>
      </c>
      <c r="K228" s="0" t="n">
        <v>9.9875060659522</v>
      </c>
      <c r="L228" s="0" t="n">
        <v>20</v>
      </c>
      <c r="M228" s="0" t="n">
        <v>66.6664741304854</v>
      </c>
      <c r="N228" s="0" t="n">
        <v>0.544916427367622</v>
      </c>
      <c r="O228" s="0" t="n">
        <v>0.0417889915193202</v>
      </c>
      <c r="P228" s="4" t="n">
        <f aca="false">VLOOKUP(D228,'paramètres CI'!$A$1:$B$6,2,0)</f>
        <v>0.0385046990211696</v>
      </c>
      <c r="Q228" s="17" t="n">
        <f aca="false">M228*P228/N228</f>
        <v>4.71076369196179</v>
      </c>
      <c r="R228" s="9" t="n">
        <f aca="false">1/(1+0.04)*(1 - (1/(1+0.04))^L228)/(1-1/(1+0.04))</f>
        <v>13.5903263449677</v>
      </c>
      <c r="S228" s="17" t="n">
        <f aca="false">K228/R228</f>
        <v>0.734898177750562</v>
      </c>
      <c r="T228" s="17" t="n">
        <f aca="false">Q228+S228</f>
        <v>5.44566186971236</v>
      </c>
      <c r="U228" s="0" t="n">
        <f aca="false">T228 + Z228</f>
        <v>1.03677669715189</v>
      </c>
      <c r="V228" s="4" t="str">
        <f aca="false">VLOOKUP(I228,'CI ref gaz'!$I$1:$AM$97,1,0)</f>
        <v>0238</v>
      </c>
      <c r="W228" s="0" t="n">
        <f aca="false">VLOOKUP(I228,'CI ref gaz'!$I$1:$AM$97,14,0)</f>
        <v>-2</v>
      </c>
      <c r="X228" s="1" t="n">
        <f aca="false">VLOOKUP(I228,'CI ref gaz'!$I$1:$AM$97,13,0)</f>
        <v>0.789439772643947</v>
      </c>
      <c r="Y228" s="2" t="n">
        <f aca="false">VLOOKUP(I228,'CI ref gaz'!$I$1:$AM$97,7,0)</f>
        <v>0.369821101091327</v>
      </c>
      <c r="Z228" s="17" t="n">
        <f aca="false">X228*(O228/Y228)^(-1/8)-T228</f>
        <v>-4.40888517256047</v>
      </c>
      <c r="AA228" s="17" t="n">
        <f aca="false">Z228^2</f>
        <v>19.4382684648235</v>
      </c>
      <c r="AB228" s="18" t="n">
        <f aca="false">Z228/U228</f>
        <v>-4.25249254219547</v>
      </c>
      <c r="AC228" s="17" t="n">
        <f aca="false">U228^-('paramètres CI'!$B$19)</f>
        <v>0.749062716759162</v>
      </c>
      <c r="AD228" s="4" t="n">
        <f aca="false">SUMIFS($AC$2:$AC$1250,$I$2:$I$1250,V228)</f>
        <v>17.9248813987973</v>
      </c>
      <c r="AE228" s="4" t="n">
        <f aca="false">AC228/AD228</f>
        <v>0.0417889915193203</v>
      </c>
      <c r="AF228" s="17" t="n">
        <f aca="false">AE228-O228</f>
        <v>0</v>
      </c>
      <c r="AG228" s="4" t="n">
        <f aca="false">VLOOKUP(I228,BesoinU!$F$1:$L$99,3,0)</f>
        <v>52.3494909937619</v>
      </c>
      <c r="AH228" s="19" t="n">
        <f aca="false">VLOOKUP(J228,bibliRdtCHauff!$G$2:$K$1398,4,0)</f>
        <v>10.4868813692498</v>
      </c>
      <c r="AI228" s="19" t="n">
        <f aca="false">VLOOKUP(J228,bibliRdtCHauff!$G$2:$K$1398,3,0)</f>
        <v>0.588299978518893</v>
      </c>
      <c r="AJ228" s="4" t="n">
        <f aca="false">VLOOKUP(D228,'paramètres CI'!$A$1:$C$6,3)</f>
        <v>0.0763929293534506</v>
      </c>
      <c r="AK228" s="4" t="n">
        <f aca="false">AJ228*AG228/AI228</f>
        <v>6.7977751371737</v>
      </c>
      <c r="AL228" s="4" t="n">
        <f aca="false">AK228+AH228/R228</f>
        <v>7.56941822381179</v>
      </c>
      <c r="AM228" s="4" t="n">
        <f aca="false">AL228+Z228</f>
        <v>3.16053305125132</v>
      </c>
      <c r="AN228" s="4" t="n">
        <f aca="false">AM228^-'paramètres CI'!$B$19</f>
        <v>0.000100442452760094</v>
      </c>
      <c r="AO228" s="4" t="n">
        <f aca="false">SUMIFS($AN$2:$AN$1250,$I$2:$I$1250,V228)</f>
        <v>1951.38153467131</v>
      </c>
      <c r="AP228" s="5" t="n">
        <f aca="false">AN228/AO228</f>
        <v>5.14724829437376E-008</v>
      </c>
      <c r="AQ228" s="6" t="n">
        <f aca="false">AP228-O228</f>
        <v>-0.0417889400468373</v>
      </c>
      <c r="AR228" s="20" t="n">
        <f aca="false">VLOOKUP(I228,entreesparc!$A$13:$H$110,8,0)*AP228</f>
        <v>0.00119368273144749</v>
      </c>
      <c r="AS228" s="7" t="n">
        <f aca="false">M228*AJ228/AI228+AH228/R228</f>
        <v>9.4285314674869</v>
      </c>
      <c r="AT228" s="4" t="n">
        <f aca="false">AS228+Z228</f>
        <v>5.01964629492644</v>
      </c>
      <c r="AU228" s="4" t="n">
        <f aca="false">AT228^-'paramètres CI'!$B$19</f>
        <v>2.48093320470898E-006</v>
      </c>
      <c r="AV228" s="4" t="n">
        <f aca="false">SUMIFS($AU$2:$AU$1250,$I$2:$I$1250,V228)</f>
        <v>2.08828723489649</v>
      </c>
      <c r="AW228" s="5" t="n">
        <f aca="false">AU228/AV228</f>
        <v>1.18802297081127E-006</v>
      </c>
      <c r="AX228" s="7" t="n">
        <f aca="false">SUMIFS($AP$2:$AP$1250,$I$2:$I$1250,V228)</f>
        <v>1</v>
      </c>
    </row>
    <row r="229" customFormat="false" ht="15.8" hidden="false" customHeight="false" outlineLevel="0" collapsed="false">
      <c r="A229" s="0" t="s">
        <v>14</v>
      </c>
      <c r="B229" s="0" t="s">
        <v>67</v>
      </c>
      <c r="C229" s="0" t="s">
        <v>41</v>
      </c>
      <c r="D229" s="0" t="s">
        <v>39</v>
      </c>
      <c r="E229" s="0" t="str">
        <f aca="false">VLOOKUP(A229,Nomenclature!$D$1:$E$9,2,0)</f>
        <v>02</v>
      </c>
      <c r="F229" s="0" t="str">
        <f aca="false">VLOOKUP(B229,Nomenclature!$J$1:$K$97,2,0)</f>
        <v>38</v>
      </c>
      <c r="G229" s="0" t="str">
        <f aca="false">VLOOKUP(C229,Nomenclature!$M$1:$N$21,2,0)</f>
        <v>04</v>
      </c>
      <c r="H229" s="0" t="str">
        <f aca="false">VLOOKUP(D229,Nomenclature!$O$25:$P$31,2,0)</f>
        <v>04</v>
      </c>
      <c r="I229" s="1" t="str">
        <f aca="false">CONCATENATE(E229,F229)</f>
        <v>0238</v>
      </c>
      <c r="J229" s="0" t="str">
        <f aca="false">CONCATENATE(E229,F229,G229,H229)</f>
        <v>02380404</v>
      </c>
      <c r="K229" s="0" t="n">
        <v>7.44221723318536</v>
      </c>
      <c r="L229" s="0" t="n">
        <v>20</v>
      </c>
      <c r="M229" s="0" t="n">
        <v>63.8326329479935</v>
      </c>
      <c r="N229" s="0" t="n">
        <v>0.627699345511063</v>
      </c>
      <c r="O229" s="0" t="n">
        <v>0.369821101091327</v>
      </c>
      <c r="P229" s="4" t="n">
        <f aca="false">VLOOKUP(D229,'paramètres CI'!$A$1:$B$6,2,0)</f>
        <v>0.022045059962018</v>
      </c>
      <c r="Q229" s="17" t="n">
        <f aca="false">M229*P229/N229</f>
        <v>2.24182840230028</v>
      </c>
      <c r="R229" s="9" t="n">
        <f aca="false">1/(1+0.04)*(1 - (1/(1+0.04))^L229)/(1-1/(1+0.04))</f>
        <v>13.5903263449677</v>
      </c>
      <c r="S229" s="17" t="n">
        <f aca="false">K229/R229</f>
        <v>0.547611370343665</v>
      </c>
      <c r="T229" s="17" t="n">
        <f aca="false">Q229+S229</f>
        <v>2.78943977264395</v>
      </c>
      <c r="U229" s="0" t="n">
        <f aca="false">T229 + Z229</f>
        <v>0.789439772643947</v>
      </c>
      <c r="V229" s="4" t="str">
        <f aca="false">VLOOKUP(I229,'CI ref gaz'!$I$1:$AM$97,1,0)</f>
        <v>0238</v>
      </c>
      <c r="W229" s="0" t="n">
        <f aca="false">VLOOKUP(I229,'CI ref gaz'!$I$1:$AM$97,14,0)</f>
        <v>-2</v>
      </c>
      <c r="X229" s="1" t="n">
        <f aca="false">VLOOKUP(I229,'CI ref gaz'!$I$1:$AM$97,13,0)</f>
        <v>0.789439772643947</v>
      </c>
      <c r="Y229" s="2" t="n">
        <f aca="false">VLOOKUP(I229,'CI ref gaz'!$I$1:$AM$97,7,0)</f>
        <v>0.369821101091327</v>
      </c>
      <c r="Z229" s="17" t="n">
        <f aca="false">X229*(O229/Y229)^(-1/8)-T229</f>
        <v>-2</v>
      </c>
      <c r="AA229" s="17" t="n">
        <f aca="false">Z229^2</f>
        <v>4</v>
      </c>
      <c r="AB229" s="18" t="n">
        <f aca="false">Z229/U229</f>
        <v>-2.53344215645699</v>
      </c>
      <c r="AC229" s="17" t="n">
        <f aca="false">U229^-('paramètres CI'!$B$19)</f>
        <v>6.62899937583466</v>
      </c>
      <c r="AD229" s="4" t="n">
        <f aca="false">SUMIFS($AC$2:$AC$1250,$I$2:$I$1250,V229)</f>
        <v>17.9248813987973</v>
      </c>
      <c r="AE229" s="4" t="n">
        <f aca="false">AC229/AD229</f>
        <v>0.369821101091327</v>
      </c>
      <c r="AF229" s="17" t="n">
        <f aca="false">AE229-O229</f>
        <v>0</v>
      </c>
      <c r="AG229" s="4" t="n">
        <f aca="false">VLOOKUP(I229,BesoinU!$F$1:$L$99,3,0)</f>
        <v>52.3494909937619</v>
      </c>
      <c r="AH229" s="19" t="n">
        <f aca="false">VLOOKUP(J229,bibliRdtCHauff!$G$2:$K$1398,4,0)</f>
        <v>7.81432809484462</v>
      </c>
      <c r="AI229" s="19" t="n">
        <f aca="false">VLOOKUP(J229,bibliRdtCHauff!$G$2:$K$1398,3,0)</f>
        <v>0.699672908966661</v>
      </c>
      <c r="AJ229" s="4" t="n">
        <f aca="false">VLOOKUP(D229,'paramètres CI'!$A$1:$C$6,3)</f>
        <v>0.0386719666666667</v>
      </c>
      <c r="AK229" s="4" t="n">
        <f aca="false">AJ229*AG229/AI229</f>
        <v>2.89343455317947</v>
      </c>
      <c r="AL229" s="4" t="n">
        <f aca="false">AK229+AH229/R229</f>
        <v>3.46842649204031</v>
      </c>
      <c r="AM229" s="4" t="n">
        <f aca="false">AL229+Z229</f>
        <v>1.46842649204031</v>
      </c>
      <c r="AN229" s="4" t="n">
        <f aca="false">AM229^-'paramètres CI'!$B$19</f>
        <v>0.0462575164085325</v>
      </c>
      <c r="AO229" s="4" t="n">
        <f aca="false">SUMIFS($AN$2:$AN$1250,$I$2:$I$1250,V229)</f>
        <v>1951.38153467131</v>
      </c>
      <c r="AP229" s="5" t="n">
        <f aca="false">AN229/AO229</f>
        <v>2.370500877796E-005</v>
      </c>
      <c r="AQ229" s="6" t="n">
        <f aca="false">AP229-O229</f>
        <v>-0.369797396082549</v>
      </c>
      <c r="AR229" s="20" t="n">
        <f aca="false">VLOOKUP(I229,entreesparc!$A$13:$H$110,8,0)*AP229</f>
        <v>0.549735664743267</v>
      </c>
      <c r="AS229" s="7" t="n">
        <f aca="false">M229*AJ229/AI229+AH229/R229</f>
        <v>4.1031168983596</v>
      </c>
      <c r="AT229" s="4" t="n">
        <f aca="false">AS229+Z229</f>
        <v>2.1031168983596</v>
      </c>
      <c r="AU229" s="4" t="n">
        <f aca="false">AT229^-'paramètres CI'!$B$19</f>
        <v>0.00261271895881743</v>
      </c>
      <c r="AV229" s="4" t="n">
        <f aca="false">SUMIFS($AU$2:$AU$1250,$I$2:$I$1250,V229)</f>
        <v>2.08828723489649</v>
      </c>
      <c r="AW229" s="5" t="n">
        <f aca="false">AU229/AV229</f>
        <v>0.00125113007212676</v>
      </c>
      <c r="AX229" s="7" t="n">
        <f aca="false">SUMIFS($AP$2:$AP$1250,$I$2:$I$1250,V229)</f>
        <v>1</v>
      </c>
    </row>
    <row r="230" customFormat="false" ht="15.8" hidden="false" customHeight="false" outlineLevel="0" collapsed="false">
      <c r="A230" s="0" t="s">
        <v>14</v>
      </c>
      <c r="B230" s="0" t="s">
        <v>67</v>
      </c>
      <c r="C230" s="0" t="s">
        <v>45</v>
      </c>
      <c r="D230" s="0" t="s">
        <v>43</v>
      </c>
      <c r="E230" s="0" t="str">
        <f aca="false">VLOOKUP(A230,Nomenclature!$D$1:$E$9,2,0)</f>
        <v>02</v>
      </c>
      <c r="F230" s="0" t="str">
        <f aca="false">VLOOKUP(B230,Nomenclature!$J$1:$K$97,2,0)</f>
        <v>38</v>
      </c>
      <c r="G230" s="0" t="str">
        <f aca="false">VLOOKUP(C230,Nomenclature!$M$1:$N$21,2,0)</f>
        <v>06</v>
      </c>
      <c r="H230" s="0" t="str">
        <f aca="false">VLOOKUP(D230,Nomenclature!$O$25:$P$31,2,0)</f>
        <v>02</v>
      </c>
      <c r="I230" s="1" t="str">
        <f aca="false">CONCATENATE(E230,F230)</f>
        <v>0238</v>
      </c>
      <c r="J230" s="0" t="str">
        <f aca="false">CONCATENATE(E230,F230,G230,H230)</f>
        <v>02380602</v>
      </c>
      <c r="K230" s="0" t="n">
        <v>10</v>
      </c>
      <c r="L230" s="0" t="n">
        <v>13</v>
      </c>
      <c r="M230" s="0" t="n">
        <v>53.7571572893234</v>
      </c>
      <c r="N230" s="0" t="n">
        <v>0.9</v>
      </c>
      <c r="O230" s="0" t="n">
        <v>0.223336740509181</v>
      </c>
      <c r="P230" s="4" t="n">
        <f aca="false">VLOOKUP(D230,'paramètres CI'!$A$1:$B$6,2,0)</f>
        <v>0.0935912806596305</v>
      </c>
      <c r="Q230" s="17" t="n">
        <f aca="false">M230*P230/N230</f>
        <v>5.59022355036552</v>
      </c>
      <c r="R230" s="9" t="n">
        <f aca="false">1/(1+0.04)*(1 - (1/(1+0.04))^L230)/(1-1/(1+0.04))</f>
        <v>9.98564784663304</v>
      </c>
      <c r="S230" s="17" t="n">
        <f aca="false">K230/R230</f>
        <v>1.00143727814033</v>
      </c>
      <c r="T230" s="17" t="n">
        <f aca="false">Q230+S230</f>
        <v>6.59166082850585</v>
      </c>
      <c r="U230" s="0" t="n">
        <f aca="false">T230 + Z230</f>
        <v>0.840810142714214</v>
      </c>
      <c r="V230" s="4" t="str">
        <f aca="false">VLOOKUP(I230,'CI ref gaz'!$I$1:$AM$97,1,0)</f>
        <v>0238</v>
      </c>
      <c r="W230" s="0" t="n">
        <f aca="false">VLOOKUP(I230,'CI ref gaz'!$I$1:$AM$97,14,0)</f>
        <v>-2</v>
      </c>
      <c r="X230" s="1" t="n">
        <f aca="false">VLOOKUP(I230,'CI ref gaz'!$I$1:$AM$97,13,0)</f>
        <v>0.789439772643947</v>
      </c>
      <c r="Y230" s="2" t="n">
        <f aca="false">VLOOKUP(I230,'CI ref gaz'!$I$1:$AM$97,7,0)</f>
        <v>0.369821101091327</v>
      </c>
      <c r="Z230" s="17" t="n">
        <f aca="false">X230*(O230/Y230)^(-1/8)-T230</f>
        <v>-5.75085068579163</v>
      </c>
      <c r="AA230" s="17" t="n">
        <f aca="false">Z230^2</f>
        <v>33.0722836102701</v>
      </c>
      <c r="AB230" s="18" t="n">
        <f aca="false">Z230/U230</f>
        <v>-6.83965427346933</v>
      </c>
      <c r="AC230" s="17" t="n">
        <f aca="false">U230^-('paramètres CI'!$B$19)</f>
        <v>4.00328458562103</v>
      </c>
      <c r="AD230" s="4" t="n">
        <f aca="false">SUMIFS($AC$2:$AC$1250,$I$2:$I$1250,V230)</f>
        <v>17.9248813987973</v>
      </c>
      <c r="AE230" s="4" t="n">
        <f aca="false">AC230/AD230</f>
        <v>0.223336740509181</v>
      </c>
      <c r="AF230" s="17" t="n">
        <f aca="false">AE230-O230</f>
        <v>0</v>
      </c>
      <c r="AG230" s="4" t="n">
        <f aca="false">VLOOKUP(I230,BesoinU!$F$1:$L$99,3,0)</f>
        <v>52.3494909937619</v>
      </c>
      <c r="AH230" s="19" t="n">
        <f aca="false">VLOOKUP(J230,bibliRdtCHauff!$G$2:$K$1398,4,0)</f>
        <v>10.4</v>
      </c>
      <c r="AI230" s="19" t="n">
        <f aca="false">VLOOKUP(J230,bibliRdtCHauff!$G$2:$K$1398,3,0)</f>
        <v>0.92</v>
      </c>
      <c r="AJ230" s="4" t="n">
        <f aca="false">VLOOKUP(D230,'paramètres CI'!$A$1:$C$6,3)</f>
        <v>0.09847</v>
      </c>
      <c r="AK230" s="4" t="n">
        <f aca="false">AJ230*AG230/AI230</f>
        <v>5.60310258495189</v>
      </c>
      <c r="AL230" s="4" t="n">
        <f aca="false">AK230+AH230/R230</f>
        <v>6.64459735421782</v>
      </c>
      <c r="AM230" s="4" t="n">
        <f aca="false">AL230+Z230</f>
        <v>0.893746668426192</v>
      </c>
      <c r="AN230" s="4" t="n">
        <f aca="false">AM230^-'paramètres CI'!$B$19</f>
        <v>2.45631755834567</v>
      </c>
      <c r="AO230" s="4" t="n">
        <f aca="false">SUMIFS($AN$2:$AN$1250,$I$2:$I$1250,V230)</f>
        <v>1951.38153467131</v>
      </c>
      <c r="AP230" s="5" t="n">
        <f aca="false">AN230/AO230</f>
        <v>0.00125875822575076</v>
      </c>
      <c r="AQ230" s="6" t="n">
        <f aca="false">AP230-O230</f>
        <v>-0.22207798228343</v>
      </c>
      <c r="AR230" s="20" t="n">
        <f aca="false">VLOOKUP(I230,entreesparc!$A$13:$H$110,8,0)*AP230</f>
        <v>29.1914800144487</v>
      </c>
      <c r="AS230" s="7" t="n">
        <f aca="false">M230*AJ230/AI230+AH230/R230</f>
        <v>6.79526355000472</v>
      </c>
      <c r="AT230" s="4" t="n">
        <f aca="false">AS230+Z230</f>
        <v>1.04441286421308</v>
      </c>
      <c r="AU230" s="4" t="n">
        <f aca="false">AT230^-'paramètres CI'!$B$19</f>
        <v>0.70635382341043</v>
      </c>
      <c r="AV230" s="4" t="n">
        <f aca="false">SUMIFS($AU$2:$AU$1250,$I$2:$I$1250,V230)</f>
        <v>2.08828723489649</v>
      </c>
      <c r="AW230" s="5" t="n">
        <f aca="false">AU230/AV230</f>
        <v>0.338245530407336</v>
      </c>
      <c r="AX230" s="7" t="n">
        <f aca="false">SUMIFS($AP$2:$AP$1250,$I$2:$I$1250,V230)</f>
        <v>1</v>
      </c>
    </row>
    <row r="231" customFormat="false" ht="15.8" hidden="false" customHeight="false" outlineLevel="0" collapsed="false">
      <c r="A231" s="0" t="s">
        <v>14</v>
      </c>
      <c r="B231" s="0" t="s">
        <v>67</v>
      </c>
      <c r="C231" s="0" t="s">
        <v>46</v>
      </c>
      <c r="D231" s="0" t="s">
        <v>43</v>
      </c>
      <c r="E231" s="0" t="str">
        <f aca="false">VLOOKUP(A231,Nomenclature!$D$1:$E$9,2,0)</f>
        <v>02</v>
      </c>
      <c r="F231" s="0" t="str">
        <f aca="false">VLOOKUP(B231,Nomenclature!$J$1:$K$97,2,0)</f>
        <v>38</v>
      </c>
      <c r="G231" s="0" t="str">
        <f aca="false">VLOOKUP(C231,Nomenclature!$M$1:$N$21,2,0)</f>
        <v>26</v>
      </c>
      <c r="H231" s="0" t="str">
        <f aca="false">VLOOKUP(D231,Nomenclature!$O$25:$P$31,2,0)</f>
        <v>02</v>
      </c>
      <c r="I231" s="1" t="str">
        <f aca="false">CONCATENATE(E231,F231)</f>
        <v>0238</v>
      </c>
      <c r="J231" s="0" t="str">
        <f aca="false">CONCATENATE(E231,F231,G231,H231)</f>
        <v>02382602</v>
      </c>
      <c r="K231" s="0" t="n">
        <v>12</v>
      </c>
      <c r="L231" s="0" t="n">
        <v>13</v>
      </c>
      <c r="M231" s="0" t="n">
        <v>53.7571572893234</v>
      </c>
      <c r="N231" s="0" t="n">
        <v>1</v>
      </c>
      <c r="O231" s="0" t="n">
        <v>9.99300489657242E-005</v>
      </c>
      <c r="P231" s="4" t="n">
        <f aca="false">VLOOKUP(D231,'paramètres CI'!$A$1:$B$6,2,0)</f>
        <v>0.0935912806596305</v>
      </c>
      <c r="Q231" s="17" t="n">
        <f aca="false">M231*P231/N231</f>
        <v>5.03120119532897</v>
      </c>
      <c r="R231" s="9" t="n">
        <f aca="false">1/(1+0.04)*(1 - (1/(1+0.04))^L231)/(1-1/(1+0.04))</f>
        <v>9.98564784663304</v>
      </c>
      <c r="S231" s="17" t="n">
        <f aca="false">K231/R231</f>
        <v>1.20172473376839</v>
      </c>
      <c r="T231" s="17" t="n">
        <f aca="false">Q231+S231</f>
        <v>6.23292592909736</v>
      </c>
      <c r="U231" s="0" t="n">
        <f aca="false">T231 + Z231</f>
        <v>2.20473273876619</v>
      </c>
      <c r="V231" s="4" t="str">
        <f aca="false">VLOOKUP(I231,'CI ref gaz'!$I$1:$AM$97,1,0)</f>
        <v>0238</v>
      </c>
      <c r="W231" s="0" t="n">
        <f aca="false">VLOOKUP(I231,'CI ref gaz'!$I$1:$AM$97,14,0)</f>
        <v>-2</v>
      </c>
      <c r="X231" s="1" t="n">
        <f aca="false">VLOOKUP(I231,'CI ref gaz'!$I$1:$AM$97,13,0)</f>
        <v>0.789439772643947</v>
      </c>
      <c r="Y231" s="2" t="n">
        <f aca="false">VLOOKUP(I231,'CI ref gaz'!$I$1:$AM$97,7,0)</f>
        <v>0.369821101091327</v>
      </c>
      <c r="Z231" s="17" t="n">
        <f aca="false">X231*(O231/Y231)^(-1/8)-T231</f>
        <v>-4.02819319033116</v>
      </c>
      <c r="AA231" s="17" t="n">
        <f aca="false">Z231^2</f>
        <v>16.2263403786303</v>
      </c>
      <c r="AB231" s="18" t="n">
        <f aca="false">Z231/U231</f>
        <v>-1.82706643735213</v>
      </c>
      <c r="AC231" s="17" t="n">
        <f aca="false">U231^-('paramètres CI'!$B$19)</f>
        <v>0.00179123427588661</v>
      </c>
      <c r="AD231" s="4" t="n">
        <f aca="false">SUMIFS($AC$2:$AC$1250,$I$2:$I$1250,V231)</f>
        <v>17.9248813987973</v>
      </c>
      <c r="AE231" s="4" t="n">
        <f aca="false">AC231/AD231</f>
        <v>9.99300489657241E-005</v>
      </c>
      <c r="AF231" s="17" t="n">
        <f aca="false">AE231-O231</f>
        <v>0</v>
      </c>
      <c r="AG231" s="4" t="n">
        <f aca="false">VLOOKUP(I231,BesoinU!$F$1:$L$99,3,0)</f>
        <v>52.3494909937619</v>
      </c>
      <c r="AH231" s="19" t="n">
        <f aca="false">VLOOKUP(J231,bibliRdtCHauff!$G$2:$K$1398,4,0)</f>
        <v>12</v>
      </c>
      <c r="AI231" s="19" t="n">
        <f aca="false">VLOOKUP(J231,bibliRdtCHauff!$G$2:$K$1398,3,0)</f>
        <v>1</v>
      </c>
      <c r="AJ231" s="4" t="n">
        <f aca="false">VLOOKUP(D231,'paramètres CI'!$A$1:$C$6,3)</f>
        <v>0.09847</v>
      </c>
      <c r="AK231" s="4" t="n">
        <f aca="false">AJ231*AG231/AI231</f>
        <v>5.15485437815573</v>
      </c>
      <c r="AL231" s="4" t="n">
        <f aca="false">AK231+AH231/R231</f>
        <v>6.35657911192413</v>
      </c>
      <c r="AM231" s="4" t="n">
        <f aca="false">AL231+Z231</f>
        <v>2.32838592159296</v>
      </c>
      <c r="AN231" s="4" t="n">
        <f aca="false">AM231^-'paramètres CI'!$B$19</f>
        <v>0.00115760470283379</v>
      </c>
      <c r="AO231" s="4" t="n">
        <f aca="false">SUMIFS($AN$2:$AN$1250,$I$2:$I$1250,V231)</f>
        <v>1951.38153467131</v>
      </c>
      <c r="AP231" s="5" t="n">
        <f aca="false">AN231/AO231</f>
        <v>5.93223151016836E-007</v>
      </c>
      <c r="AQ231" s="6" t="n">
        <f aca="false">AP231-O231</f>
        <v>-9.93368258147074E-005</v>
      </c>
      <c r="AR231" s="20" t="n">
        <f aca="false">VLOOKUP(I231,entreesparc!$A$13:$H$110,8,0)*AP231</f>
        <v>0.0137572580681154</v>
      </c>
      <c r="AS231" s="7" t="n">
        <f aca="false">M231*AJ231/AI231+AH231/R231</f>
        <v>6.49519201204807</v>
      </c>
      <c r="AT231" s="4" t="n">
        <f aca="false">AS231+Z231</f>
        <v>2.4669988217169</v>
      </c>
      <c r="AU231" s="4" t="n">
        <f aca="false">AT231^-'paramètres CI'!$B$19</f>
        <v>0.000728867295093955</v>
      </c>
      <c r="AV231" s="4" t="n">
        <f aca="false">SUMIFS($AU$2:$AU$1250,$I$2:$I$1250,V231)</f>
        <v>2.08828723489649</v>
      </c>
      <c r="AW231" s="5" t="n">
        <f aca="false">AU231/AV231</f>
        <v>0.000349026361371253</v>
      </c>
      <c r="AX231" s="7" t="n">
        <f aca="false">SUMIFS($AP$2:$AP$1250,$I$2:$I$1250,V231)</f>
        <v>1</v>
      </c>
    </row>
    <row r="232" customFormat="false" ht="15.8" hidden="false" customHeight="false" outlineLevel="0" collapsed="false">
      <c r="A232" s="0" t="s">
        <v>14</v>
      </c>
      <c r="B232" s="0" t="s">
        <v>67</v>
      </c>
      <c r="C232" s="0" t="s">
        <v>48</v>
      </c>
      <c r="D232" s="0" t="s">
        <v>43</v>
      </c>
      <c r="E232" s="0" t="str">
        <f aca="false">VLOOKUP(A232,Nomenclature!$D$1:$E$9,2,0)</f>
        <v>02</v>
      </c>
      <c r="F232" s="0" t="str">
        <f aca="false">VLOOKUP(B232,Nomenclature!$J$1:$K$97,2,0)</f>
        <v>38</v>
      </c>
      <c r="G232" s="0" t="str">
        <f aca="false">VLOOKUP(C232,Nomenclature!$M$1:$N$21,2,0)</f>
        <v>09</v>
      </c>
      <c r="H232" s="0" t="str">
        <f aca="false">VLOOKUP(D232,Nomenclature!$O$25:$P$31,2,0)</f>
        <v>02</v>
      </c>
      <c r="I232" s="1" t="str">
        <f aca="false">CONCATENATE(E232,F232)</f>
        <v>0238</v>
      </c>
      <c r="J232" s="0" t="str">
        <f aca="false">CONCATENATE(E232,F232,G232,H232)</f>
        <v>02380902</v>
      </c>
      <c r="K232" s="0" t="n">
        <v>59.5614747794185</v>
      </c>
      <c r="L232" s="0" t="n">
        <v>20</v>
      </c>
      <c r="M232" s="0" t="n">
        <v>63.1218855965995</v>
      </c>
      <c r="N232" s="0" t="n">
        <v>2.83163023255814</v>
      </c>
      <c r="O232" s="0" t="n">
        <v>0.114408091115264</v>
      </c>
      <c r="P232" s="4" t="n">
        <f aca="false">VLOOKUP(D232,'paramètres CI'!$A$1:$B$6,2,0)</f>
        <v>0.0935912806596305</v>
      </c>
      <c r="Q232" s="17" t="n">
        <f aca="false">M232*P232/N232</f>
        <v>2.08630987291704</v>
      </c>
      <c r="R232" s="9" t="n">
        <f aca="false">1/(1+0.04)*(1 - (1/(1+0.04))^L232)/(1-1/(1+0.04))</f>
        <v>13.5903263449677</v>
      </c>
      <c r="S232" s="17" t="n">
        <f aca="false">K232/R232</f>
        <v>4.3826375664241</v>
      </c>
      <c r="T232" s="17" t="n">
        <f aca="false">Q232+S232</f>
        <v>6.46894743934114</v>
      </c>
      <c r="U232" s="0" t="n">
        <f aca="false">T232 + Z232</f>
        <v>0.914136123734217</v>
      </c>
      <c r="V232" s="4" t="str">
        <f aca="false">VLOOKUP(I232,'CI ref gaz'!$I$1:$AM$97,1,0)</f>
        <v>0238</v>
      </c>
      <c r="W232" s="0" t="n">
        <f aca="false">VLOOKUP(I232,'CI ref gaz'!$I$1:$AM$97,14,0)</f>
        <v>-2</v>
      </c>
      <c r="X232" s="1" t="n">
        <f aca="false">VLOOKUP(I232,'CI ref gaz'!$I$1:$AM$97,13,0)</f>
        <v>0.789439772643947</v>
      </c>
      <c r="Y232" s="2" t="n">
        <f aca="false">VLOOKUP(I232,'CI ref gaz'!$I$1:$AM$97,7,0)</f>
        <v>0.369821101091327</v>
      </c>
      <c r="Z232" s="17" t="n">
        <f aca="false">X232*(O232/Y232)^(-1/8)-T232</f>
        <v>-5.55481131560693</v>
      </c>
      <c r="AA232" s="17" t="n">
        <f aca="false">Z232^2</f>
        <v>30.8559287519948</v>
      </c>
      <c r="AB232" s="18" t="n">
        <f aca="false">Z232/U232</f>
        <v>-6.07656909226571</v>
      </c>
      <c r="AC232" s="17" t="n">
        <f aca="false">U232^-('paramètres CI'!$B$19)</f>
        <v>2.05075146430389</v>
      </c>
      <c r="AD232" s="4" t="n">
        <f aca="false">SUMIFS($AC$2:$AC$1250,$I$2:$I$1250,V232)</f>
        <v>17.9248813987973</v>
      </c>
      <c r="AE232" s="4" t="n">
        <f aca="false">AC232/AD232</f>
        <v>0.114408091115264</v>
      </c>
      <c r="AF232" s="17" t="n">
        <f aca="false">AE232-O232</f>
        <v>-4.57966997657877E-016</v>
      </c>
      <c r="AG232" s="4" t="n">
        <f aca="false">VLOOKUP(I232,BesoinU!$F$1:$L$99,3,0)</f>
        <v>52.3494909937619</v>
      </c>
      <c r="AH232" s="19" t="n">
        <f aca="false">VLOOKUP(J232,bibliRdtCHauff!$G$2:$K$1398,4,0)</f>
        <v>62.5395485183894</v>
      </c>
      <c r="AI232" s="19" t="n">
        <f aca="false">VLOOKUP(J232,bibliRdtCHauff!$G$2:$K$1398,3,0)</f>
        <v>2.94489544186046</v>
      </c>
      <c r="AJ232" s="4" t="n">
        <f aca="false">VLOOKUP(D232,'paramètres CI'!$A$1:$C$6,3)</f>
        <v>0.09847</v>
      </c>
      <c r="AK232" s="4" t="n">
        <f aca="false">AJ232*AG232/AI232</f>
        <v>1.75043714791419</v>
      </c>
      <c r="AL232" s="4" t="n">
        <f aca="false">AK232+AH232/R232</f>
        <v>6.35220659265949</v>
      </c>
      <c r="AM232" s="4" t="n">
        <f aca="false">AL232+Z232</f>
        <v>0.797395277052566</v>
      </c>
      <c r="AN232" s="4" t="n">
        <f aca="false">AM232^-'paramètres CI'!$B$19</f>
        <v>6.11801768203236</v>
      </c>
      <c r="AO232" s="4" t="n">
        <f aca="false">SUMIFS($AN$2:$AN$1250,$I$2:$I$1250,V232)</f>
        <v>1951.38153467131</v>
      </c>
      <c r="AP232" s="5" t="n">
        <f aca="false">AN232/AO232</f>
        <v>0.00313522372397711</v>
      </c>
      <c r="AQ232" s="6" t="n">
        <f aca="false">AP232-O232</f>
        <v>-0.111272867391287</v>
      </c>
      <c r="AR232" s="20" t="n">
        <f aca="false">VLOOKUP(I232,entreesparc!$A$13:$H$110,8,0)*AP232</f>
        <v>72.7080219274966</v>
      </c>
      <c r="AS232" s="7" t="n">
        <f aca="false">M232*AJ232/AI232+AH232/R232</f>
        <v>6.71240875177971</v>
      </c>
      <c r="AT232" s="4" t="n">
        <f aca="false">AS232+Z232</f>
        <v>1.15759743617278</v>
      </c>
      <c r="AU232" s="4" t="n">
        <f aca="false">AT232^-'paramètres CI'!$B$19</f>
        <v>0.310126980009966</v>
      </c>
      <c r="AV232" s="4" t="n">
        <f aca="false">SUMIFS($AU$2:$AU$1250,$I$2:$I$1250,V232)</f>
        <v>2.08828723489649</v>
      </c>
      <c r="AW232" s="5" t="n">
        <f aca="false">AU232/AV232</f>
        <v>0.148507817711838</v>
      </c>
      <c r="AX232" s="7" t="n">
        <f aca="false">SUMIFS($AP$2:$AP$1250,$I$2:$I$1250,V232)</f>
        <v>1</v>
      </c>
    </row>
    <row r="233" customFormat="false" ht="15.8" hidden="false" customHeight="false" outlineLevel="0" collapsed="false">
      <c r="A233" s="0" t="s">
        <v>14</v>
      </c>
      <c r="B233" s="0" t="s">
        <v>67</v>
      </c>
      <c r="C233" s="0" t="s">
        <v>49</v>
      </c>
      <c r="D233" s="0" t="s">
        <v>43</v>
      </c>
      <c r="E233" s="0" t="str">
        <f aca="false">VLOOKUP(A233,Nomenclature!$D$1:$E$9,2,0)</f>
        <v>02</v>
      </c>
      <c r="F233" s="0" t="str">
        <f aca="false">VLOOKUP(B233,Nomenclature!$J$1:$K$97,2,0)</f>
        <v>38</v>
      </c>
      <c r="G233" s="0" t="str">
        <f aca="false">VLOOKUP(C233,Nomenclature!$M$1:$N$21,2,0)</f>
        <v>29</v>
      </c>
      <c r="H233" s="0" t="str">
        <f aca="false">VLOOKUP(D233,Nomenclature!$O$25:$P$31,2,0)</f>
        <v>02</v>
      </c>
      <c r="I233" s="1" t="str">
        <f aca="false">CONCATENATE(E233,F233)</f>
        <v>0238</v>
      </c>
      <c r="J233" s="0" t="str">
        <f aca="false">CONCATENATE(E233,F233,G233,H233)</f>
        <v>02382902</v>
      </c>
      <c r="K233" s="0" t="n">
        <v>74.4518434742731</v>
      </c>
      <c r="L233" s="0" t="n">
        <v>20</v>
      </c>
      <c r="M233" s="0" t="n">
        <v>63.1218855965995</v>
      </c>
      <c r="N233" s="0" t="n">
        <v>3.39795627906976</v>
      </c>
      <c r="O233" s="0" t="n">
        <v>9.99300489657242E-005</v>
      </c>
      <c r="P233" s="4" t="n">
        <f aca="false">VLOOKUP(D233,'paramètres CI'!$A$1:$B$6,2,0)</f>
        <v>0.0935912806596305</v>
      </c>
      <c r="Q233" s="17" t="n">
        <f aca="false">M233*P233/N233</f>
        <v>1.73859156076421</v>
      </c>
      <c r="R233" s="9" t="n">
        <f aca="false">1/(1+0.04)*(1 - (1/(1+0.04))^L233)/(1-1/(1+0.04))</f>
        <v>13.5903263449677</v>
      </c>
      <c r="S233" s="17" t="n">
        <f aca="false">K233/R233</f>
        <v>5.47829695803013</v>
      </c>
      <c r="T233" s="17" t="n">
        <f aca="false">Q233+S233</f>
        <v>7.21688851879434</v>
      </c>
      <c r="U233" s="0" t="n">
        <f aca="false">T233 + Z233</f>
        <v>2.20473273876619</v>
      </c>
      <c r="V233" s="4" t="str">
        <f aca="false">VLOOKUP(I233,'CI ref gaz'!$I$1:$AM$97,1,0)</f>
        <v>0238</v>
      </c>
      <c r="W233" s="0" t="n">
        <f aca="false">VLOOKUP(I233,'CI ref gaz'!$I$1:$AM$97,14,0)</f>
        <v>-2</v>
      </c>
      <c r="X233" s="1" t="n">
        <f aca="false">VLOOKUP(I233,'CI ref gaz'!$I$1:$AM$97,13,0)</f>
        <v>0.789439772643947</v>
      </c>
      <c r="Y233" s="2" t="n">
        <f aca="false">VLOOKUP(I233,'CI ref gaz'!$I$1:$AM$97,7,0)</f>
        <v>0.369821101091327</v>
      </c>
      <c r="Z233" s="17" t="n">
        <f aca="false">X233*(O233/Y233)^(-1/8)-T233</f>
        <v>-5.01215578002814</v>
      </c>
      <c r="AA233" s="17" t="n">
        <f aca="false">Z233^2</f>
        <v>25.1217055632695</v>
      </c>
      <c r="AB233" s="18" t="n">
        <f aca="false">Z233/U233</f>
        <v>-2.27336206874355</v>
      </c>
      <c r="AC233" s="17" t="n">
        <f aca="false">U233^-('paramètres CI'!$B$19)</f>
        <v>0.00179123427588661</v>
      </c>
      <c r="AD233" s="4" t="n">
        <f aca="false">SUMIFS($AC$2:$AC$1250,$I$2:$I$1250,V233)</f>
        <v>17.9248813987973</v>
      </c>
      <c r="AE233" s="4" t="n">
        <f aca="false">AC233/AD233</f>
        <v>9.99300489657241E-005</v>
      </c>
      <c r="AF233" s="17" t="n">
        <f aca="false">AE233-O233</f>
        <v>0</v>
      </c>
      <c r="AG233" s="4" t="n">
        <f aca="false">VLOOKUP(I233,BesoinU!$F$1:$L$99,3,0)</f>
        <v>52.3494909937619</v>
      </c>
      <c r="AH233" s="19" t="n">
        <f aca="false">VLOOKUP(J233,bibliRdtCHauff!$G$2:$K$1398,4,0)</f>
        <v>74.4518434742731</v>
      </c>
      <c r="AI233" s="19" t="n">
        <f aca="false">VLOOKUP(J233,bibliRdtCHauff!$G$2:$K$1398,3,0)</f>
        <v>3.39795627906976</v>
      </c>
      <c r="AJ233" s="4" t="n">
        <f aca="false">VLOOKUP(D233,'paramètres CI'!$A$1:$C$6,3)</f>
        <v>0.09847</v>
      </c>
      <c r="AK233" s="4" t="n">
        <f aca="false">AJ233*AG233/AI233</f>
        <v>1.5170455281923</v>
      </c>
      <c r="AL233" s="4" t="n">
        <f aca="false">AK233+AH233/R233</f>
        <v>6.99534248622242</v>
      </c>
      <c r="AM233" s="4" t="n">
        <f aca="false">AL233+Z233</f>
        <v>1.98318670619428</v>
      </c>
      <c r="AN233" s="4" t="n">
        <f aca="false">AM233^-'paramètres CI'!$B$19</f>
        <v>0.00417918098581078</v>
      </c>
      <c r="AO233" s="4" t="n">
        <f aca="false">SUMIFS($AN$2:$AN$1250,$I$2:$I$1250,V233)</f>
        <v>1951.38153467131</v>
      </c>
      <c r="AP233" s="5" t="n">
        <f aca="false">AN233/AO233</f>
        <v>2.14165241986607E-006</v>
      </c>
      <c r="AQ233" s="6" t="n">
        <f aca="false">AP233-O233</f>
        <v>-9.77883965458581E-005</v>
      </c>
      <c r="AR233" s="20" t="n">
        <f aca="false">VLOOKUP(I233,entreesparc!$A$13:$H$110,8,0)*AP233</f>
        <v>0.0496664113357658</v>
      </c>
      <c r="AS233" s="7" t="n">
        <f aca="false">M233*AJ233/AI233+AH233/R233</f>
        <v>7.30751769079327</v>
      </c>
      <c r="AT233" s="4" t="n">
        <f aca="false">AS233+Z233</f>
        <v>2.29536191076513</v>
      </c>
      <c r="AU233" s="4" t="n">
        <f aca="false">AT233^-'paramètres CI'!$B$19</f>
        <v>0.00129774879573749</v>
      </c>
      <c r="AV233" s="4" t="n">
        <f aca="false">SUMIFS($AU$2:$AU$1250,$I$2:$I$1250,V233)</f>
        <v>2.08828723489649</v>
      </c>
      <c r="AW233" s="5" t="n">
        <f aca="false">AU233/AV233</f>
        <v>0.000621441712639599</v>
      </c>
      <c r="AX233" s="7" t="n">
        <f aca="false">SUMIFS($AP$2:$AP$1250,$I$2:$I$1250,V233)</f>
        <v>1</v>
      </c>
    </row>
    <row r="234" customFormat="false" ht="15.8" hidden="false" customHeight="false" outlineLevel="0" collapsed="false">
      <c r="A234" s="0" t="s">
        <v>14</v>
      </c>
      <c r="B234" s="0" t="s">
        <v>67</v>
      </c>
      <c r="C234" s="0" t="s">
        <v>55</v>
      </c>
      <c r="D234" s="0" t="s">
        <v>43</v>
      </c>
      <c r="E234" s="0" t="str">
        <f aca="false">VLOOKUP(A234,Nomenclature!$D$1:$E$9,2,0)</f>
        <v>02</v>
      </c>
      <c r="F234" s="0" t="str">
        <f aca="false">VLOOKUP(B234,Nomenclature!$J$1:$K$97,2,0)</f>
        <v>38</v>
      </c>
      <c r="G234" s="0" t="str">
        <f aca="false">VLOOKUP(C234,Nomenclature!$M$1:$N$21,2,0)</f>
        <v>10</v>
      </c>
      <c r="H234" s="0" t="str">
        <f aca="false">VLOOKUP(D234,Nomenclature!$O$25:$P$31,2,0)</f>
        <v>02</v>
      </c>
      <c r="I234" s="1" t="str">
        <f aca="false">CONCATENATE(E234,F234)</f>
        <v>0238</v>
      </c>
      <c r="J234" s="0" t="str">
        <f aca="false">CONCATENATE(E234,F234,G234,H234)</f>
        <v>02381002</v>
      </c>
      <c r="K234" s="0" t="n">
        <v>25.0049030881081</v>
      </c>
      <c r="L234" s="0" t="n">
        <v>17</v>
      </c>
      <c r="M234" s="0" t="n">
        <v>60.0600596347148</v>
      </c>
      <c r="N234" s="0" t="n">
        <v>2.67297488372093</v>
      </c>
      <c r="O234" s="0" t="n">
        <v>0.150717640913237</v>
      </c>
      <c r="P234" s="4" t="n">
        <f aca="false">VLOOKUP(D234,'paramètres CI'!$A$1:$B$6,2,0)</f>
        <v>0.0935912806596305</v>
      </c>
      <c r="Q234" s="17" t="n">
        <f aca="false">M234*P234/N234</f>
        <v>2.10293704289576</v>
      </c>
      <c r="R234" s="9" t="n">
        <f aca="false">1/(1+0.04)*(1 - (1/(1+0.04))^L234)/(1-1/(1+0.04))</f>
        <v>12.1656688537057</v>
      </c>
      <c r="S234" s="17" t="n">
        <f aca="false">K234/R234</f>
        <v>2.05536607882365</v>
      </c>
      <c r="T234" s="17" t="n">
        <f aca="false">Q234+S234</f>
        <v>4.15830312171941</v>
      </c>
      <c r="U234" s="0" t="n">
        <f aca="false">T234 + Z234</f>
        <v>0.883176394380654</v>
      </c>
      <c r="V234" s="4" t="str">
        <f aca="false">VLOOKUP(I234,'CI ref gaz'!$I$1:$AM$97,1,0)</f>
        <v>0238</v>
      </c>
      <c r="W234" s="0" t="n">
        <f aca="false">VLOOKUP(I234,'CI ref gaz'!$I$1:$AM$97,14,0)</f>
        <v>-2</v>
      </c>
      <c r="X234" s="1" t="n">
        <f aca="false">VLOOKUP(I234,'CI ref gaz'!$I$1:$AM$97,13,0)</f>
        <v>0.789439772643947</v>
      </c>
      <c r="Y234" s="2" t="n">
        <f aca="false">VLOOKUP(I234,'CI ref gaz'!$I$1:$AM$97,7,0)</f>
        <v>0.369821101091327</v>
      </c>
      <c r="Z234" s="17" t="n">
        <f aca="false">X234*(O234/Y234)^(-1/8)-T234</f>
        <v>-3.27512672733876</v>
      </c>
      <c r="AA234" s="17" t="n">
        <f aca="false">Z234^2</f>
        <v>10.7264550801287</v>
      </c>
      <c r="AB234" s="18" t="n">
        <f aca="false">Z234/U234</f>
        <v>-3.70834948508277</v>
      </c>
      <c r="AC234" s="17" t="n">
        <f aca="false">U234^-('paramètres CI'!$B$19)</f>
        <v>2.70159583807629</v>
      </c>
      <c r="AD234" s="4" t="n">
        <f aca="false">SUMIFS($AC$2:$AC$1250,$I$2:$I$1250,V234)</f>
        <v>17.9248813987973</v>
      </c>
      <c r="AE234" s="4" t="n">
        <f aca="false">AC234/AD234</f>
        <v>0.150717640913237</v>
      </c>
      <c r="AF234" s="17" t="n">
        <f aca="false">AE234-O234</f>
        <v>0</v>
      </c>
      <c r="AG234" s="4" t="n">
        <f aca="false">VLOOKUP(I234,BesoinU!$F$1:$L$99,3,0)</f>
        <v>52.3494909937619</v>
      </c>
      <c r="AH234" s="19" t="n">
        <f aca="false">VLOOKUP(J234,bibliRdtCHauff!$G$2:$K$1398,4,0)</f>
        <v>26.2551482425135</v>
      </c>
      <c r="AI234" s="19" t="n">
        <f aca="false">VLOOKUP(J234,bibliRdtCHauff!$G$2:$K$1398,3,0)</f>
        <v>2.80410195348837</v>
      </c>
      <c r="AJ234" s="4" t="n">
        <f aca="false">VLOOKUP(D234,'paramètres CI'!$A$1:$C$6,3)</f>
        <v>0.09847</v>
      </c>
      <c r="AK234" s="4" t="n">
        <f aca="false">AJ234*AG234/AI234</f>
        <v>1.83832630327259</v>
      </c>
      <c r="AL234" s="4" t="n">
        <f aca="false">AK234+AH234/R234</f>
        <v>3.99646068603743</v>
      </c>
      <c r="AM234" s="4" t="n">
        <f aca="false">AL234+Z234</f>
        <v>0.72133395869867</v>
      </c>
      <c r="AN234" s="4" t="n">
        <f aca="false">AM234^-'paramètres CI'!$B$19</f>
        <v>13.6429715712011</v>
      </c>
      <c r="AO234" s="4" t="n">
        <f aca="false">SUMIFS($AN$2:$AN$1250,$I$2:$I$1250,V234)</f>
        <v>1951.38153467131</v>
      </c>
      <c r="AP234" s="5" t="n">
        <f aca="false">AN234/AO234</f>
        <v>0.00699144238520178</v>
      </c>
      <c r="AQ234" s="6" t="n">
        <f aca="false">AP234-O234</f>
        <v>-0.143726198528035</v>
      </c>
      <c r="AR234" s="20" t="n">
        <f aca="false">VLOOKUP(I234,entreesparc!$A$13:$H$110,8,0)*AP234</f>
        <v>162.136418642318</v>
      </c>
      <c r="AS234" s="7" t="n">
        <f aca="false">M234*AJ234/AI234+AH234/R234</f>
        <v>4.26722819259335</v>
      </c>
      <c r="AT234" s="4" t="n">
        <f aca="false">AS234+Z234</f>
        <v>0.99210146525459</v>
      </c>
      <c r="AU234" s="4" t="n">
        <f aca="false">AT234^-'paramètres CI'!$B$19</f>
        <v>1.0654946455395</v>
      </c>
      <c r="AV234" s="4" t="n">
        <f aca="false">SUMIFS($AU$2:$AU$1250,$I$2:$I$1250,V234)</f>
        <v>2.08828723489649</v>
      </c>
      <c r="AW234" s="5" t="n">
        <f aca="false">AU234/AV234</f>
        <v>0.510224181680789</v>
      </c>
      <c r="AX234" s="7" t="n">
        <f aca="false">SUMIFS($AP$2:$AP$1250,$I$2:$I$1250,V234)</f>
        <v>1</v>
      </c>
    </row>
    <row r="235" customFormat="false" ht="15.8" hidden="false" customHeight="false" outlineLevel="0" collapsed="false">
      <c r="A235" s="0" t="s">
        <v>14</v>
      </c>
      <c r="B235" s="0" t="s">
        <v>67</v>
      </c>
      <c r="C235" s="0" t="s">
        <v>56</v>
      </c>
      <c r="D235" s="0" t="s">
        <v>43</v>
      </c>
      <c r="E235" s="0" t="str">
        <f aca="false">VLOOKUP(A235,Nomenclature!$D$1:$E$9,2,0)</f>
        <v>02</v>
      </c>
      <c r="F235" s="0" t="str">
        <f aca="false">VLOOKUP(B235,Nomenclature!$J$1:$K$97,2,0)</f>
        <v>38</v>
      </c>
      <c r="G235" s="0" t="str">
        <f aca="false">VLOOKUP(C235,Nomenclature!$M$1:$N$21,2,0)</f>
        <v>30</v>
      </c>
      <c r="H235" s="0" t="str">
        <f aca="false">VLOOKUP(D235,Nomenclature!$O$25:$P$31,2,0)</f>
        <v>02</v>
      </c>
      <c r="I235" s="1" t="str">
        <f aca="false">CONCATENATE(E235,F235)</f>
        <v>0238</v>
      </c>
      <c r="J235" s="0" t="str">
        <f aca="false">CONCATENATE(E235,F235,G235,H235)</f>
        <v>02383002</v>
      </c>
      <c r="K235" s="0" t="n">
        <v>31.2561288601351</v>
      </c>
      <c r="L235" s="0" t="n">
        <v>17</v>
      </c>
      <c r="M235" s="0" t="n">
        <v>60.0600596347148</v>
      </c>
      <c r="N235" s="0" t="n">
        <v>3.32861023255814</v>
      </c>
      <c r="O235" s="0" t="n">
        <v>9.99300489657242E-005</v>
      </c>
      <c r="P235" s="4" t="n">
        <f aca="false">VLOOKUP(D235,'paramètres CI'!$A$1:$B$6,2,0)</f>
        <v>0.0935912806596305</v>
      </c>
      <c r="Q235" s="17" t="n">
        <f aca="false">M235*P235/N235</f>
        <v>1.68872217081023</v>
      </c>
      <c r="R235" s="9" t="n">
        <f aca="false">1/(1+0.04)*(1 - (1/(1+0.04))^L235)/(1-1/(1+0.04))</f>
        <v>12.1656688537057</v>
      </c>
      <c r="S235" s="17" t="n">
        <f aca="false">K235/R235</f>
        <v>2.56920759852956</v>
      </c>
      <c r="T235" s="17" t="n">
        <f aca="false">Q235+S235</f>
        <v>4.25792976933979</v>
      </c>
      <c r="U235" s="0" t="n">
        <f aca="false">T235 + Z235</f>
        <v>2.20473273876619</v>
      </c>
      <c r="V235" s="4" t="str">
        <f aca="false">VLOOKUP(I235,'CI ref gaz'!$I$1:$AM$97,1,0)</f>
        <v>0238</v>
      </c>
      <c r="W235" s="0" t="n">
        <f aca="false">VLOOKUP(I235,'CI ref gaz'!$I$1:$AM$97,14,0)</f>
        <v>-2</v>
      </c>
      <c r="X235" s="1" t="n">
        <f aca="false">VLOOKUP(I235,'CI ref gaz'!$I$1:$AM$97,13,0)</f>
        <v>0.789439772643947</v>
      </c>
      <c r="Y235" s="2" t="n">
        <f aca="false">VLOOKUP(I235,'CI ref gaz'!$I$1:$AM$97,7,0)</f>
        <v>0.369821101091327</v>
      </c>
      <c r="Z235" s="17" t="n">
        <f aca="false">X235*(O235/Y235)^(-1/8)-T235</f>
        <v>-2.0531970305736</v>
      </c>
      <c r="AA235" s="17" t="n">
        <f aca="false">Z235^2</f>
        <v>4.21561804635625</v>
      </c>
      <c r="AB235" s="18" t="n">
        <f aca="false">Z235/U235</f>
        <v>-0.931267992020931</v>
      </c>
      <c r="AC235" s="17" t="n">
        <f aca="false">U235^-('paramètres CI'!$B$19)</f>
        <v>0.00179123427588661</v>
      </c>
      <c r="AD235" s="4" t="n">
        <f aca="false">SUMIFS($AC$2:$AC$1250,$I$2:$I$1250,V235)</f>
        <v>17.9248813987973</v>
      </c>
      <c r="AE235" s="4" t="n">
        <f aca="false">AC235/AD235</f>
        <v>9.99300489657243E-005</v>
      </c>
      <c r="AF235" s="17" t="n">
        <f aca="false">AE235-O235</f>
        <v>0</v>
      </c>
      <c r="AG235" s="4" t="n">
        <f aca="false">VLOOKUP(I235,BesoinU!$F$1:$L$99,3,0)</f>
        <v>52.3494909937619</v>
      </c>
      <c r="AH235" s="19" t="n">
        <f aca="false">VLOOKUP(J235,bibliRdtCHauff!$G$2:$K$1398,4,0)</f>
        <v>31.2561288601351</v>
      </c>
      <c r="AI235" s="19" t="n">
        <f aca="false">VLOOKUP(J235,bibliRdtCHauff!$G$2:$K$1398,3,0)</f>
        <v>3.32861023255814</v>
      </c>
      <c r="AJ235" s="4" t="n">
        <f aca="false">VLOOKUP(D235,'paramètres CI'!$A$1:$C$6,3)</f>
        <v>0.09847</v>
      </c>
      <c r="AK235" s="4" t="n">
        <f aca="false">AJ235*AG235/AI235</f>
        <v>1.54865064336297</v>
      </c>
      <c r="AL235" s="4" t="n">
        <f aca="false">AK235+AH235/R235</f>
        <v>4.11785824189253</v>
      </c>
      <c r="AM235" s="4" t="n">
        <f aca="false">AL235+Z235</f>
        <v>2.06466121131893</v>
      </c>
      <c r="AN235" s="4" t="n">
        <f aca="false">AM235^-'paramètres CI'!$B$19</f>
        <v>0.00302837470276298</v>
      </c>
      <c r="AO235" s="4" t="n">
        <f aca="false">SUMIFS($AN$2:$AN$1250,$I$2:$I$1250,V235)</f>
        <v>1951.38153467131</v>
      </c>
      <c r="AP235" s="5" t="n">
        <f aca="false">AN235/AO235</f>
        <v>1.55191316969855E-006</v>
      </c>
      <c r="AQ235" s="6" t="n">
        <f aca="false">AP235-O235</f>
        <v>-9.83781357960256E-005</v>
      </c>
      <c r="AR235" s="20" t="n">
        <f aca="false">VLOOKUP(I235,entreesparc!$A$13:$H$110,8,0)*AP235</f>
        <v>0.0359899473549776</v>
      </c>
      <c r="AS235" s="7" t="n">
        <f aca="false">M235*AJ235/AI235+AH235/R235</f>
        <v>4.345959353476</v>
      </c>
      <c r="AT235" s="4" t="n">
        <f aca="false">AS235+Z235</f>
        <v>2.2927623229024</v>
      </c>
      <c r="AU235" s="4" t="n">
        <f aca="false">AT235^-'paramètres CI'!$B$19</f>
        <v>0.00130956695994449</v>
      </c>
      <c r="AV235" s="4" t="n">
        <f aca="false">SUMIFS($AU$2:$AU$1250,$I$2:$I$1250,V235)</f>
        <v>2.08828723489649</v>
      </c>
      <c r="AW235" s="5" t="n">
        <f aca="false">AU235/AV235</f>
        <v>0.000627100974454505</v>
      </c>
      <c r="AX235" s="7" t="n">
        <f aca="false">SUMIFS($AP$2:$AP$1250,$I$2:$I$1250,V235)</f>
        <v>1</v>
      </c>
    </row>
    <row r="236" customFormat="false" ht="15.8" hidden="false" customHeight="false" outlineLevel="0" collapsed="false">
      <c r="A236" s="0" t="s">
        <v>14</v>
      </c>
      <c r="B236" s="0" t="s">
        <v>68</v>
      </c>
      <c r="C236" s="0" t="s">
        <v>32</v>
      </c>
      <c r="D236" s="0" t="s">
        <v>34</v>
      </c>
      <c r="E236" s="0" t="str">
        <f aca="false">VLOOKUP(A236,Nomenclature!$D$1:$E$9,2,0)</f>
        <v>02</v>
      </c>
      <c r="F236" s="0" t="str">
        <f aca="false">VLOOKUP(B236,Nomenclature!$J$1:$K$97,2,0)</f>
        <v>39</v>
      </c>
      <c r="G236" s="0" t="str">
        <f aca="false">VLOOKUP(C236,Nomenclature!$M$1:$N$21,2,0)</f>
        <v>01</v>
      </c>
      <c r="H236" s="0" t="str">
        <f aca="false">VLOOKUP(D236,Nomenclature!$O$25:$P$31,2,0)</f>
        <v>06</v>
      </c>
      <c r="I236" s="1" t="str">
        <f aca="false">CONCATENATE(E236,F236)</f>
        <v>0239</v>
      </c>
      <c r="J236" s="0" t="str">
        <f aca="false">CONCATENATE(E236,F236,G236,H236)</f>
        <v>02390106</v>
      </c>
      <c r="K236" s="0" t="n">
        <v>25.8157327279217</v>
      </c>
      <c r="L236" s="0" t="n">
        <v>25</v>
      </c>
      <c r="M236" s="0" t="n">
        <v>85.8820668520965</v>
      </c>
      <c r="N236" s="0" t="n">
        <v>0.7</v>
      </c>
      <c r="O236" s="0" t="n">
        <v>0.067017709786183</v>
      </c>
      <c r="P236" s="4" t="n">
        <f aca="false">VLOOKUP(D236,'paramètres CI'!$A$1:$B$6,2,0)</f>
        <v>0.0424847883250769</v>
      </c>
      <c r="Q236" s="17" t="n">
        <f aca="false">M236*P236/N236</f>
        <v>5.21240204447347</v>
      </c>
      <c r="R236" s="9" t="n">
        <f aca="false">1/(1+0.04)*(1 - (1/(1+0.04))^L236)/(1-1/(1+0.04))</f>
        <v>15.6220799436509</v>
      </c>
      <c r="S236" s="17" t="n">
        <f aca="false">K236/R236</f>
        <v>1.65251572268478</v>
      </c>
      <c r="T236" s="17" t="n">
        <f aca="false">Q236+S236</f>
        <v>6.86491776715825</v>
      </c>
      <c r="U236" s="0" t="n">
        <f aca="false">T236 + Z236</f>
        <v>2.46467795213096</v>
      </c>
      <c r="V236" s="4" t="str">
        <f aca="false">VLOOKUP(I236,'CI ref gaz'!$I$1:$AM$97,1,0)</f>
        <v>0239</v>
      </c>
      <c r="W236" s="0" t="n">
        <f aca="false">VLOOKUP(I236,'CI ref gaz'!$I$1:$AM$97,14,0)</f>
        <v>-2</v>
      </c>
      <c r="X236" s="1" t="n">
        <f aca="false">VLOOKUP(I236,'CI ref gaz'!$I$1:$AM$97,13,0)</f>
        <v>2.002761637762</v>
      </c>
      <c r="Y236" s="2" t="n">
        <f aca="false">VLOOKUP(I236,'CI ref gaz'!$I$1:$AM$97,7,0)</f>
        <v>0.352563144529151</v>
      </c>
      <c r="Z236" s="17" t="n">
        <f aca="false">X236*(O236/Y236)^(-1/8)-T236</f>
        <v>-4.40023981502728</v>
      </c>
      <c r="AA236" s="17" t="n">
        <f aca="false">Z236^2</f>
        <v>19.3621104297513</v>
      </c>
      <c r="AB236" s="18" t="n">
        <f aca="false">Z236/U236</f>
        <v>-1.78532039499231</v>
      </c>
      <c r="AC236" s="17" t="n">
        <f aca="false">U236^-('paramètres CI'!$B$19)</f>
        <v>0.000734376141761726</v>
      </c>
      <c r="AD236" s="4" t="n">
        <f aca="false">SUMIFS($AC$2:$AC$1250,$I$2:$I$1250,V236)</f>
        <v>0.0109579414770323</v>
      </c>
      <c r="AE236" s="4" t="n">
        <f aca="false">AC236/AD236</f>
        <v>0.0670177097861831</v>
      </c>
      <c r="AF236" s="17" t="n">
        <f aca="false">AE236-O236</f>
        <v>0</v>
      </c>
      <c r="AG236" s="4" t="n">
        <f aca="false">VLOOKUP(I236,BesoinU!$F$1:$L$99,3,0)</f>
        <v>81.9240642058651</v>
      </c>
      <c r="AH236" s="19" t="n">
        <f aca="false">VLOOKUP(J236,bibliRdtCHauff!$G$2:$K$1398,4,0)</f>
        <v>27.1065193643178</v>
      </c>
      <c r="AI236" s="19" t="n">
        <f aca="false">VLOOKUP(J236,bibliRdtCHauff!$G$2:$K$1398,3,0)</f>
        <v>0.728</v>
      </c>
      <c r="AJ236" s="4" t="n">
        <f aca="false">VLOOKUP(D236,'paramètres CI'!$A$1:$C$6,3)</f>
        <v>0.0591</v>
      </c>
      <c r="AK236" s="4" t="n">
        <f aca="false">AJ236*AG236/AI236</f>
        <v>6.65070356396515</v>
      </c>
      <c r="AL236" s="4" t="n">
        <f aca="false">AK236+AH236/R236</f>
        <v>8.38584507278417</v>
      </c>
      <c r="AM236" s="4" t="n">
        <f aca="false">AL236+Z236</f>
        <v>3.98560525775689</v>
      </c>
      <c r="AN236" s="4" t="n">
        <f aca="false">AM236^-'paramètres CI'!$B$19</f>
        <v>1.57052818643732E-005</v>
      </c>
      <c r="AO236" s="4" t="n">
        <f aca="false">SUMIFS($AN$2:$AN$1250,$I$2:$I$1250,V236)</f>
        <v>0.000791142760411847</v>
      </c>
      <c r="AP236" s="5" t="n">
        <f aca="false">AN236/AO236</f>
        <v>0.0198513879545551</v>
      </c>
      <c r="AQ236" s="6" t="n">
        <f aca="false">AP236-O236</f>
        <v>-0.0471663218316279</v>
      </c>
      <c r="AR236" s="20" t="n">
        <f aca="false">VLOOKUP(I236,entreesparc!$A$13:$H$110,8,0)*AP236</f>
        <v>6.6656751666234</v>
      </c>
      <c r="AS236" s="7" t="n">
        <f aca="false">M236*AJ236/AI236+AH236/R236</f>
        <v>8.70716094694938</v>
      </c>
      <c r="AT236" s="4" t="n">
        <f aca="false">AS236+Z236</f>
        <v>4.3069211319221</v>
      </c>
      <c r="AU236" s="4" t="n">
        <f aca="false">AT236^-'paramètres CI'!$B$19</f>
        <v>8.44626391669937E-006</v>
      </c>
      <c r="AV236" s="4" t="n">
        <f aca="false">SUMIFS($AU$2:$AU$1250,$I$2:$I$1250,V236)</f>
        <v>0.0028239205377077</v>
      </c>
      <c r="AW236" s="5" t="n">
        <f aca="false">AU236/AV236</f>
        <v>0.00299097081660647</v>
      </c>
      <c r="AX236" s="7" t="n">
        <f aca="false">SUMIFS($AP$2:$AP$1250,$I$2:$I$1250,V236)</f>
        <v>1</v>
      </c>
    </row>
    <row r="237" customFormat="false" ht="15.8" hidden="false" customHeight="false" outlineLevel="0" collapsed="false">
      <c r="A237" s="0" t="s">
        <v>14</v>
      </c>
      <c r="B237" s="0" t="s">
        <v>68</v>
      </c>
      <c r="C237" s="0" t="s">
        <v>35</v>
      </c>
      <c r="D237" s="0" t="s">
        <v>34</v>
      </c>
      <c r="E237" s="0" t="str">
        <f aca="false">VLOOKUP(A237,Nomenclature!$D$1:$E$9,2,0)</f>
        <v>02</v>
      </c>
      <c r="F237" s="0" t="str">
        <f aca="false">VLOOKUP(B237,Nomenclature!$J$1:$K$97,2,0)</f>
        <v>39</v>
      </c>
      <c r="G237" s="0" t="str">
        <f aca="false">VLOOKUP(C237,Nomenclature!$M$1:$N$21,2,0)</f>
        <v>21</v>
      </c>
      <c r="H237" s="0" t="str">
        <f aca="false">VLOOKUP(D237,Nomenclature!$O$25:$P$31,2,0)</f>
        <v>06</v>
      </c>
      <c r="I237" s="1" t="str">
        <f aca="false">CONCATENATE(E237,F237)</f>
        <v>0239</v>
      </c>
      <c r="J237" s="0" t="str">
        <f aca="false">CONCATENATE(E237,F237,G237,H237)</f>
        <v>02392106</v>
      </c>
      <c r="K237" s="0" t="n">
        <v>32.2696659099021</v>
      </c>
      <c r="L237" s="0" t="n">
        <v>25</v>
      </c>
      <c r="M237" s="0" t="n">
        <v>85.8820668520965</v>
      </c>
      <c r="N237" s="0" t="n">
        <v>0.84</v>
      </c>
      <c r="O237" s="0" t="n">
        <v>9.99400359784133E-005</v>
      </c>
      <c r="P237" s="4" t="n">
        <f aca="false">VLOOKUP(D237,'paramètres CI'!$A$1:$B$6,2,0)</f>
        <v>0.0424847883250769</v>
      </c>
      <c r="Q237" s="17" t="n">
        <f aca="false">M237*P237/N237</f>
        <v>4.34366837039456</v>
      </c>
      <c r="R237" s="9" t="n">
        <f aca="false">1/(1+0.04)*(1 - (1/(1+0.04))^L237)/(1-1/(1+0.04))</f>
        <v>15.6220799436509</v>
      </c>
      <c r="S237" s="17" t="n">
        <f aca="false">K237/R237</f>
        <v>2.06564465335598</v>
      </c>
      <c r="T237" s="17" t="n">
        <f aca="false">Q237+S237</f>
        <v>6.40931302375054</v>
      </c>
      <c r="U237" s="0" t="n">
        <f aca="false">T237 + Z237</f>
        <v>5.5598930839584</v>
      </c>
      <c r="V237" s="4" t="str">
        <f aca="false">VLOOKUP(I237,'CI ref gaz'!$I$1:$AM$97,1,0)</f>
        <v>0239</v>
      </c>
      <c r="W237" s="0" t="n">
        <f aca="false">VLOOKUP(I237,'CI ref gaz'!$I$1:$AM$97,14,0)</f>
        <v>-2</v>
      </c>
      <c r="X237" s="1" t="n">
        <f aca="false">VLOOKUP(I237,'CI ref gaz'!$I$1:$AM$97,13,0)</f>
        <v>2.002761637762</v>
      </c>
      <c r="Y237" s="2" t="n">
        <f aca="false">VLOOKUP(I237,'CI ref gaz'!$I$1:$AM$97,7,0)</f>
        <v>0.352563144529151</v>
      </c>
      <c r="Z237" s="17" t="n">
        <f aca="false">X237*(O237/Y237)^(-1/8)-T237</f>
        <v>-0.849419939792137</v>
      </c>
      <c r="AA237" s="17" t="n">
        <f aca="false">Z237^2</f>
        <v>0.721514234116477</v>
      </c>
      <c r="AB237" s="18" t="n">
        <f aca="false">Z237/U237</f>
        <v>-0.152776308278825</v>
      </c>
      <c r="AC237" s="17" t="n">
        <f aca="false">U237^-('paramètres CI'!$B$19)</f>
        <v>1.09513706546395E-006</v>
      </c>
      <c r="AD237" s="4" t="n">
        <f aca="false">SUMIFS($AC$2:$AC$1250,$I$2:$I$1250,V237)</f>
        <v>0.0109579414770323</v>
      </c>
      <c r="AE237" s="4" t="n">
        <f aca="false">AC237/AD237</f>
        <v>9.99400359784131E-005</v>
      </c>
      <c r="AF237" s="17" t="n">
        <f aca="false">AE237-O237</f>
        <v>0</v>
      </c>
      <c r="AG237" s="4" t="n">
        <f aca="false">VLOOKUP(I237,BesoinU!$F$1:$L$99,3,0)</f>
        <v>81.9240642058651</v>
      </c>
      <c r="AH237" s="19" t="n">
        <f aca="false">VLOOKUP(J237,bibliRdtCHauff!$G$2:$K$1398,4,0)</f>
        <v>32.2696659099021</v>
      </c>
      <c r="AI237" s="19" t="n">
        <f aca="false">VLOOKUP(J237,bibliRdtCHauff!$G$2:$K$1398,3,0)</f>
        <v>0.84</v>
      </c>
      <c r="AJ237" s="4" t="n">
        <f aca="false">VLOOKUP(D237,'paramètres CI'!$A$1:$C$6,3)</f>
        <v>0.0591</v>
      </c>
      <c r="AK237" s="4" t="n">
        <f aca="false">AJ237*AG237/AI237</f>
        <v>5.76394308876979</v>
      </c>
      <c r="AL237" s="4" t="n">
        <f aca="false">AK237+AH237/R237</f>
        <v>7.82958774212577</v>
      </c>
      <c r="AM237" s="4" t="n">
        <f aca="false">AL237+Z237</f>
        <v>6.98016780233363</v>
      </c>
      <c r="AN237" s="4" t="n">
        <f aca="false">AM237^-'paramètres CI'!$B$19</f>
        <v>1.77448811511282E-007</v>
      </c>
      <c r="AO237" s="4" t="n">
        <f aca="false">SUMIFS($AN$2:$AN$1250,$I$2:$I$1250,V237)</f>
        <v>0.000791142760411847</v>
      </c>
      <c r="AP237" s="5" t="n">
        <f aca="false">AN237/AO237</f>
        <v>0.000224294299828904</v>
      </c>
      <c r="AQ237" s="6" t="n">
        <f aca="false">AP237-O237</f>
        <v>0.000124354263850491</v>
      </c>
      <c r="AR237" s="20" t="n">
        <f aca="false">VLOOKUP(I237,entreesparc!$A$13:$H$110,8,0)*AP237</f>
        <v>0.0753132701757335</v>
      </c>
      <c r="AS237" s="7" t="n">
        <f aca="false">M237*AJ237/AI237+AH237/R237</f>
        <v>8.10806149973562</v>
      </c>
      <c r="AT237" s="4" t="n">
        <f aca="false">AS237+Z237</f>
        <v>7.25864155994349</v>
      </c>
      <c r="AU237" s="4" t="n">
        <f aca="false">AT237^-'paramètres CI'!$B$19</f>
        <v>1.29764886800638E-007</v>
      </c>
      <c r="AV237" s="4" t="n">
        <f aca="false">SUMIFS($AU$2:$AU$1250,$I$2:$I$1250,V237)</f>
        <v>0.0028239205377077</v>
      </c>
      <c r="AW237" s="5" t="n">
        <f aca="false">AU237/AV237</f>
        <v>4.59520319597852E-005</v>
      </c>
      <c r="AX237" s="7" t="n">
        <f aca="false">SUMIFS($AP$2:$AP$1250,$I$2:$I$1250,V237)</f>
        <v>1</v>
      </c>
    </row>
    <row r="238" customFormat="false" ht="15.8" hidden="false" customHeight="false" outlineLevel="0" collapsed="false">
      <c r="A238" s="0" t="s">
        <v>14</v>
      </c>
      <c r="B238" s="0" t="s">
        <v>68</v>
      </c>
      <c r="C238" s="0" t="s">
        <v>36</v>
      </c>
      <c r="D238" s="0" t="s">
        <v>37</v>
      </c>
      <c r="E238" s="0" t="str">
        <f aca="false">VLOOKUP(A238,Nomenclature!$D$1:$E$9,2,0)</f>
        <v>02</v>
      </c>
      <c r="F238" s="0" t="str">
        <f aca="false">VLOOKUP(B238,Nomenclature!$J$1:$K$97,2,0)</f>
        <v>39</v>
      </c>
      <c r="G238" s="0" t="str">
        <f aca="false">VLOOKUP(C238,Nomenclature!$M$1:$N$21,2,0)</f>
        <v>23</v>
      </c>
      <c r="H238" s="0" t="str">
        <f aca="false">VLOOKUP(D238,Nomenclature!$O$25:$P$31,2,0)</f>
        <v>03</v>
      </c>
      <c r="I238" s="1" t="str">
        <f aca="false">CONCATENATE(E238,F238)</f>
        <v>0239</v>
      </c>
      <c r="J238" s="0" t="str">
        <f aca="false">CONCATENATE(E238,F238,G238,H238)</f>
        <v>02392303</v>
      </c>
      <c r="K238" s="0" t="n">
        <v>17.2216293397872</v>
      </c>
      <c r="L238" s="0" t="n">
        <v>20</v>
      </c>
      <c r="M238" s="0" t="n">
        <v>79.5442480241867</v>
      </c>
      <c r="N238" s="0" t="n">
        <v>0.754640940200166</v>
      </c>
      <c r="O238" s="0" t="n">
        <v>9.99400359784133E-005</v>
      </c>
      <c r="P238" s="4" t="n">
        <f aca="false">VLOOKUP(D238,'paramètres CI'!$A$1:$B$6,2,0)</f>
        <v>0.0385046990211696</v>
      </c>
      <c r="Q238" s="17" t="n">
        <f aca="false">M238*P238/N238</f>
        <v>4.05865513766609</v>
      </c>
      <c r="R238" s="9" t="n">
        <f aca="false">1/(1+0.04)*(1 - (1/(1+0.04))^L238)/(1-1/(1+0.04))</f>
        <v>13.5903263449677</v>
      </c>
      <c r="S238" s="17" t="n">
        <f aca="false">K238/R238</f>
        <v>1.26719763033241</v>
      </c>
      <c r="T238" s="17" t="n">
        <f aca="false">Q238+S238</f>
        <v>5.3258527679985</v>
      </c>
      <c r="U238" s="0" t="n">
        <f aca="false">T238 + Z238</f>
        <v>5.5598930839584</v>
      </c>
      <c r="V238" s="4" t="str">
        <f aca="false">VLOOKUP(I238,'CI ref gaz'!$I$1:$AM$97,1,0)</f>
        <v>0239</v>
      </c>
      <c r="W238" s="0" t="n">
        <f aca="false">VLOOKUP(I238,'CI ref gaz'!$I$1:$AM$97,14,0)</f>
        <v>-2</v>
      </c>
      <c r="X238" s="1" t="n">
        <f aca="false">VLOOKUP(I238,'CI ref gaz'!$I$1:$AM$97,13,0)</f>
        <v>2.002761637762</v>
      </c>
      <c r="Y238" s="2" t="n">
        <f aca="false">VLOOKUP(I238,'CI ref gaz'!$I$1:$AM$97,7,0)</f>
        <v>0.352563144529151</v>
      </c>
      <c r="Z238" s="17" t="n">
        <f aca="false">X238*(O238/Y238)^(-1/8)-T238</f>
        <v>0.234040315959898</v>
      </c>
      <c r="AA238" s="17" t="n">
        <f aca="false">Z238^2</f>
        <v>0.0547748694946091</v>
      </c>
      <c r="AB238" s="18" t="n">
        <f aca="false">Z238/U238</f>
        <v>0.0420943914614401</v>
      </c>
      <c r="AC238" s="17" t="n">
        <f aca="false">U238^-('paramètres CI'!$B$19)</f>
        <v>1.09513706546395E-006</v>
      </c>
      <c r="AD238" s="4" t="n">
        <f aca="false">SUMIFS($AC$2:$AC$1250,$I$2:$I$1250,V238)</f>
        <v>0.0109579414770323</v>
      </c>
      <c r="AE238" s="4" t="n">
        <f aca="false">AC238/AD238</f>
        <v>9.99400359784131E-005</v>
      </c>
      <c r="AF238" s="17" t="n">
        <f aca="false">AE238-O238</f>
        <v>0</v>
      </c>
      <c r="AG238" s="4" t="n">
        <f aca="false">VLOOKUP(I238,BesoinU!$F$1:$L$99,3,0)</f>
        <v>81.9240642058651</v>
      </c>
      <c r="AH238" s="19" t="n">
        <f aca="false">VLOOKUP(J238,bibliRdtCHauff!$G$2:$K$1398,4,0)</f>
        <v>17.2216293397872</v>
      </c>
      <c r="AI238" s="19" t="n">
        <f aca="false">VLOOKUP(J238,bibliRdtCHauff!$G$2:$K$1398,3,0)</f>
        <v>0.754640940200166</v>
      </c>
      <c r="AJ238" s="4" t="n">
        <f aca="false">VLOOKUP(D238,'paramètres CI'!$A$1:$C$6,3)</f>
        <v>0.0763929293534506</v>
      </c>
      <c r="AK238" s="4" t="n">
        <f aca="false">AJ238*AG238/AI238</f>
        <v>8.29324108438402</v>
      </c>
      <c r="AL238" s="4" t="n">
        <f aca="false">AK238+AH238/R238</f>
        <v>9.56043871471643</v>
      </c>
      <c r="AM238" s="4" t="n">
        <f aca="false">AL238+Z238</f>
        <v>9.79447903067633</v>
      </c>
      <c r="AN238" s="4" t="n">
        <f aca="false">AM238^-'paramètres CI'!$B$19</f>
        <v>1.1807263999641E-008</v>
      </c>
      <c r="AO238" s="4" t="n">
        <f aca="false">SUMIFS($AN$2:$AN$1250,$I$2:$I$1250,V238)</f>
        <v>0.000791142760411847</v>
      </c>
      <c r="AP238" s="5" t="n">
        <f aca="false">AN238/AO238</f>
        <v>1.4924315294871E-005</v>
      </c>
      <c r="AQ238" s="6" t="n">
        <f aca="false">AP238-O238</f>
        <v>-8.50157206835423E-005</v>
      </c>
      <c r="AR238" s="20" t="n">
        <f aca="false">VLOOKUP(I238,entreesparc!$A$13:$H$110,8,0)*AP238</f>
        <v>0.00501126863610827</v>
      </c>
      <c r="AS238" s="7" t="n">
        <f aca="false">M238*AJ238/AI238+AH238/R238</f>
        <v>9.31952794542669</v>
      </c>
      <c r="AT238" s="4" t="n">
        <f aca="false">AS238+Z238</f>
        <v>9.55356826138659</v>
      </c>
      <c r="AU238" s="4" t="n">
        <f aca="false">AT238^-'paramètres CI'!$B$19</f>
        <v>1.44103693300913E-008</v>
      </c>
      <c r="AV238" s="4" t="n">
        <f aca="false">SUMIFS($AU$2:$AU$1250,$I$2:$I$1250,V238)</f>
        <v>0.0028239205377077</v>
      </c>
      <c r="AW238" s="5" t="n">
        <f aca="false">AU238/AV238</f>
        <v>5.1029655890349E-006</v>
      </c>
      <c r="AX238" s="7" t="n">
        <f aca="false">SUMIFS($AP$2:$AP$1250,$I$2:$I$1250,V238)</f>
        <v>1</v>
      </c>
    </row>
    <row r="239" customFormat="false" ht="15.8" hidden="false" customHeight="false" outlineLevel="0" collapsed="false">
      <c r="A239" s="0" t="s">
        <v>14</v>
      </c>
      <c r="B239" s="0" t="s">
        <v>68</v>
      </c>
      <c r="C239" s="0" t="s">
        <v>38</v>
      </c>
      <c r="D239" s="0" t="s">
        <v>39</v>
      </c>
      <c r="E239" s="0" t="str">
        <f aca="false">VLOOKUP(A239,Nomenclature!$D$1:$E$9,2,0)</f>
        <v>02</v>
      </c>
      <c r="F239" s="0" t="str">
        <f aca="false">VLOOKUP(B239,Nomenclature!$J$1:$K$97,2,0)</f>
        <v>39</v>
      </c>
      <c r="G239" s="0" t="str">
        <f aca="false">VLOOKUP(C239,Nomenclature!$M$1:$N$21,2,0)</f>
        <v>24</v>
      </c>
      <c r="H239" s="0" t="str">
        <f aca="false">VLOOKUP(D239,Nomenclature!$O$25:$P$31,2,0)</f>
        <v>04</v>
      </c>
      <c r="I239" s="1" t="str">
        <f aca="false">CONCATENATE(E239,F239)</f>
        <v>0239</v>
      </c>
      <c r="J239" s="0" t="str">
        <f aca="false">CONCATENATE(E239,F239,G239,H239)</f>
        <v>02392404</v>
      </c>
      <c r="K239" s="0" t="n">
        <v>12.683926369216</v>
      </c>
      <c r="L239" s="0" t="n">
        <v>20</v>
      </c>
      <c r="M239" s="0" t="n">
        <v>98.1509335452532</v>
      </c>
      <c r="N239" s="0" t="n">
        <v>0.990797516492237</v>
      </c>
      <c r="O239" s="0" t="n">
        <v>9.99400359784133E-005</v>
      </c>
      <c r="P239" s="4" t="n">
        <f aca="false">VLOOKUP(D239,'paramètres CI'!$A$1:$B$6,2,0)</f>
        <v>0.022045059962018</v>
      </c>
      <c r="Q239" s="17" t="n">
        <f aca="false">M239*P239/N239</f>
        <v>2.18383996660946</v>
      </c>
      <c r="R239" s="9" t="n">
        <f aca="false">1/(1+0.04)*(1 - (1/(1+0.04))^L239)/(1-1/(1+0.04))</f>
        <v>13.5903263449677</v>
      </c>
      <c r="S239" s="17" t="n">
        <f aca="false">K239/R239</f>
        <v>0.933305503286365</v>
      </c>
      <c r="T239" s="17" t="n">
        <f aca="false">Q239+S239</f>
        <v>3.11714546989583</v>
      </c>
      <c r="U239" s="0" t="n">
        <f aca="false">T239 + Z239</f>
        <v>5.5598930839584</v>
      </c>
      <c r="V239" s="4" t="str">
        <f aca="false">VLOOKUP(I239,'CI ref gaz'!$I$1:$AM$97,1,0)</f>
        <v>0239</v>
      </c>
      <c r="W239" s="0" t="n">
        <f aca="false">VLOOKUP(I239,'CI ref gaz'!$I$1:$AM$97,14,0)</f>
        <v>-2</v>
      </c>
      <c r="X239" s="1" t="n">
        <f aca="false">VLOOKUP(I239,'CI ref gaz'!$I$1:$AM$97,13,0)</f>
        <v>2.002761637762</v>
      </c>
      <c r="Y239" s="2" t="n">
        <f aca="false">VLOOKUP(I239,'CI ref gaz'!$I$1:$AM$97,7,0)</f>
        <v>0.352563144529151</v>
      </c>
      <c r="Z239" s="17" t="n">
        <f aca="false">X239*(O239/Y239)^(-1/8)-T239</f>
        <v>2.44274761406257</v>
      </c>
      <c r="AA239" s="17" t="n">
        <f aca="false">Z239^2</f>
        <v>5.96701590600839</v>
      </c>
      <c r="AB239" s="18" t="n">
        <f aca="false">Z239/U239</f>
        <v>0.439351544566653</v>
      </c>
      <c r="AC239" s="17" t="n">
        <f aca="false">U239^-('paramètres CI'!$B$19)</f>
        <v>1.09513706546395E-006</v>
      </c>
      <c r="AD239" s="4" t="n">
        <f aca="false">SUMIFS($AC$2:$AC$1250,$I$2:$I$1250,V239)</f>
        <v>0.0109579414770323</v>
      </c>
      <c r="AE239" s="4" t="n">
        <f aca="false">AC239/AD239</f>
        <v>9.99400359784131E-005</v>
      </c>
      <c r="AF239" s="17" t="n">
        <f aca="false">AE239-O239</f>
        <v>0</v>
      </c>
      <c r="AG239" s="4" t="n">
        <f aca="false">VLOOKUP(I239,BesoinU!$F$1:$L$99,3,0)</f>
        <v>81.9240642058651</v>
      </c>
      <c r="AH239" s="19" t="n">
        <f aca="false">VLOOKUP(J239,bibliRdtCHauff!$G$2:$K$1398,4,0)</f>
        <v>12.683926369216</v>
      </c>
      <c r="AI239" s="19" t="n">
        <f aca="false">VLOOKUP(J239,bibliRdtCHauff!$G$2:$K$1398,3,0)</f>
        <v>0.990797516492237</v>
      </c>
      <c r="AJ239" s="4" t="n">
        <f aca="false">VLOOKUP(D239,'paramètres CI'!$A$1:$C$6,3)</f>
        <v>0.0386719666666667</v>
      </c>
      <c r="AK239" s="4" t="n">
        <f aca="false">AJ239*AG239/AI239</f>
        <v>3.19759045358073</v>
      </c>
      <c r="AL239" s="4" t="n">
        <f aca="false">AK239+AH239/R239</f>
        <v>4.1308959568671</v>
      </c>
      <c r="AM239" s="4" t="n">
        <f aca="false">AL239+Z239</f>
        <v>6.57364357092967</v>
      </c>
      <c r="AN239" s="4" t="n">
        <f aca="false">AM239^-'paramètres CI'!$B$19</f>
        <v>2.86781267400351E-007</v>
      </c>
      <c r="AO239" s="4" t="n">
        <f aca="false">SUMIFS($AN$2:$AN$1250,$I$2:$I$1250,V239)</f>
        <v>0.000791142760411847</v>
      </c>
      <c r="AP239" s="5" t="n">
        <f aca="false">AN239/AO239</f>
        <v>0.00036248990921823</v>
      </c>
      <c r="AQ239" s="6" t="n">
        <f aca="false">AP239-O239</f>
        <v>0.000262549873239817</v>
      </c>
      <c r="AR239" s="20" t="n">
        <f aca="false">VLOOKUP(I239,entreesparc!$A$13:$H$110,8,0)*AP239</f>
        <v>0.121716425650384</v>
      </c>
      <c r="AS239" s="7" t="n">
        <f aca="false">M239*AJ239/AI239+AH239/R239</f>
        <v>4.76424933104473</v>
      </c>
      <c r="AT239" s="4" t="n">
        <f aca="false">AS239+Z239</f>
        <v>7.2069969451073</v>
      </c>
      <c r="AU239" s="4" t="n">
        <f aca="false">AT239^-'paramètres CI'!$B$19</f>
        <v>1.37393218192525E-007</v>
      </c>
      <c r="AV239" s="4" t="n">
        <f aca="false">SUMIFS($AU$2:$AU$1250,$I$2:$I$1250,V239)</f>
        <v>0.0028239205377077</v>
      </c>
      <c r="AW239" s="5" t="n">
        <f aca="false">AU239/AV239</f>
        <v>4.86533584631432E-005</v>
      </c>
      <c r="AX239" s="7" t="n">
        <f aca="false">SUMIFS($AP$2:$AP$1250,$I$2:$I$1250,V239)</f>
        <v>1</v>
      </c>
    </row>
    <row r="240" customFormat="false" ht="15.8" hidden="false" customHeight="false" outlineLevel="0" collapsed="false">
      <c r="A240" s="0" t="s">
        <v>14</v>
      </c>
      <c r="B240" s="0" t="s">
        <v>68</v>
      </c>
      <c r="C240" s="0" t="s">
        <v>40</v>
      </c>
      <c r="D240" s="0" t="s">
        <v>37</v>
      </c>
      <c r="E240" s="0" t="str">
        <f aca="false">VLOOKUP(A240,Nomenclature!$D$1:$E$9,2,0)</f>
        <v>02</v>
      </c>
      <c r="F240" s="0" t="str">
        <f aca="false">VLOOKUP(B240,Nomenclature!$J$1:$K$97,2,0)</f>
        <v>39</v>
      </c>
      <c r="G240" s="0" t="str">
        <f aca="false">VLOOKUP(C240,Nomenclature!$M$1:$N$21,2,0)</f>
        <v>03</v>
      </c>
      <c r="H240" s="0" t="str">
        <f aca="false">VLOOKUP(D240,Nomenclature!$O$25:$P$31,2,0)</f>
        <v>03</v>
      </c>
      <c r="I240" s="1" t="str">
        <f aca="false">CONCATENATE(E240,F240)</f>
        <v>0239</v>
      </c>
      <c r="J240" s="0" t="str">
        <f aca="false">CONCATENATE(E240,F240,G240,H240)</f>
        <v>02390303</v>
      </c>
      <c r="K240" s="0" t="n">
        <v>13.7773034718298</v>
      </c>
      <c r="L240" s="0" t="n">
        <v>20</v>
      </c>
      <c r="M240" s="0" t="n">
        <v>79.5442480241867</v>
      </c>
      <c r="N240" s="0" t="n">
        <v>0.520176749852936</v>
      </c>
      <c r="O240" s="0" t="n">
        <v>0.0519733723493216</v>
      </c>
      <c r="P240" s="4" t="n">
        <f aca="false">VLOOKUP(D240,'paramètres CI'!$A$1:$B$6,2,0)</f>
        <v>0.0385046990211696</v>
      </c>
      <c r="Q240" s="17" t="n">
        <f aca="false">M240*P240/N240</f>
        <v>5.88805118626024</v>
      </c>
      <c r="R240" s="9" t="n">
        <f aca="false">1/(1+0.04)*(1 - (1/(1+0.04))^L240)/(1-1/(1+0.04))</f>
        <v>13.5903263449677</v>
      </c>
      <c r="S240" s="17" t="n">
        <f aca="false">K240/R240</f>
        <v>1.01375810426593</v>
      </c>
      <c r="T240" s="17" t="n">
        <f aca="false">Q240+S240</f>
        <v>6.90180929052617</v>
      </c>
      <c r="U240" s="0" t="n">
        <f aca="false">T240 + Z240</f>
        <v>2.54425868531505</v>
      </c>
      <c r="V240" s="4" t="str">
        <f aca="false">VLOOKUP(I240,'CI ref gaz'!$I$1:$AM$97,1,0)</f>
        <v>0239</v>
      </c>
      <c r="W240" s="0" t="n">
        <f aca="false">VLOOKUP(I240,'CI ref gaz'!$I$1:$AM$97,14,0)</f>
        <v>-2</v>
      </c>
      <c r="X240" s="1" t="n">
        <f aca="false">VLOOKUP(I240,'CI ref gaz'!$I$1:$AM$97,13,0)</f>
        <v>2.002761637762</v>
      </c>
      <c r="Y240" s="2" t="n">
        <f aca="false">VLOOKUP(I240,'CI ref gaz'!$I$1:$AM$97,7,0)</f>
        <v>0.352563144529151</v>
      </c>
      <c r="Z240" s="17" t="n">
        <f aca="false">X240*(O240/Y240)^(-1/8)-T240</f>
        <v>-4.35755060521111</v>
      </c>
      <c r="AA240" s="17" t="n">
        <f aca="false">Z240^2</f>
        <v>18.9882472769757</v>
      </c>
      <c r="AB240" s="18" t="n">
        <f aca="false">Z240/U240</f>
        <v>-1.71269951061267</v>
      </c>
      <c r="AC240" s="17" t="n">
        <f aca="false">U240^-('paramètres CI'!$B$19)</f>
        <v>0.000569521172567872</v>
      </c>
      <c r="AD240" s="4" t="n">
        <f aca="false">SUMIFS($AC$2:$AC$1250,$I$2:$I$1250,V240)</f>
        <v>0.0109579414770323</v>
      </c>
      <c r="AE240" s="4" t="n">
        <f aca="false">AC240/AD240</f>
        <v>0.0519733723493216</v>
      </c>
      <c r="AF240" s="17" t="n">
        <f aca="false">AE240-O240</f>
        <v>0</v>
      </c>
      <c r="AG240" s="4" t="n">
        <f aca="false">VLOOKUP(I240,BesoinU!$F$1:$L$99,3,0)</f>
        <v>81.9240642058651</v>
      </c>
      <c r="AH240" s="19" t="n">
        <f aca="false">VLOOKUP(J240,bibliRdtCHauff!$G$2:$K$1398,4,0)</f>
        <v>14.4661686454213</v>
      </c>
      <c r="AI240" s="19" t="n">
        <f aca="false">VLOOKUP(J240,bibliRdtCHauff!$G$2:$K$1398,3,0)</f>
        <v>0.567069587922382</v>
      </c>
      <c r="AJ240" s="4" t="n">
        <f aca="false">VLOOKUP(D240,'paramètres CI'!$A$1:$C$6,3)</f>
        <v>0.0763929293534506</v>
      </c>
      <c r="AK240" s="4" t="n">
        <f aca="false">AJ240*AG240/AI240</f>
        <v>11.0364219533544</v>
      </c>
      <c r="AL240" s="4" t="n">
        <f aca="false">AK240+AH240/R240</f>
        <v>12.1008679628336</v>
      </c>
      <c r="AM240" s="4" t="n">
        <f aca="false">AL240+Z240</f>
        <v>7.7433173576225</v>
      </c>
      <c r="AN240" s="4" t="n">
        <f aca="false">AM240^-'paramètres CI'!$B$19</f>
        <v>7.73719473301377E-008</v>
      </c>
      <c r="AO240" s="4" t="n">
        <f aca="false">SUMIFS($AN$2:$AN$1250,$I$2:$I$1250,V240)</f>
        <v>0.000791142760411847</v>
      </c>
      <c r="AP240" s="5" t="n">
        <f aca="false">AN240/AO240</f>
        <v>9.77977063075949E-005</v>
      </c>
      <c r="AQ240" s="6" t="n">
        <f aca="false">AP240-O240</f>
        <v>-0.051875574643014</v>
      </c>
      <c r="AR240" s="20" t="n">
        <f aca="false">VLOOKUP(I240,entreesparc!$A$13:$H$110,8,0)*AP240</f>
        <v>0.0328383961756025</v>
      </c>
      <c r="AS240" s="7" t="n">
        <f aca="false">M240*AJ240/AI240+AH240/R240</f>
        <v>11.7802703971852</v>
      </c>
      <c r="AT240" s="4" t="n">
        <f aca="false">AS240+Z240</f>
        <v>7.42271979197411</v>
      </c>
      <c r="AU240" s="4" t="n">
        <f aca="false">AT240^-'paramètres CI'!$B$19</f>
        <v>1.08516423104484E-007</v>
      </c>
      <c r="AV240" s="4" t="n">
        <f aca="false">SUMIFS($AU$2:$AU$1250,$I$2:$I$1250,V240)</f>
        <v>0.0028239205377077</v>
      </c>
      <c r="AW240" s="5" t="n">
        <f aca="false">AU240/AV240</f>
        <v>3.84275767166492E-005</v>
      </c>
      <c r="AX240" s="7" t="n">
        <f aca="false">SUMIFS($AP$2:$AP$1250,$I$2:$I$1250,V240)</f>
        <v>1</v>
      </c>
    </row>
    <row r="241" customFormat="false" ht="15.8" hidden="false" customHeight="false" outlineLevel="0" collapsed="false">
      <c r="A241" s="0" t="s">
        <v>14</v>
      </c>
      <c r="B241" s="0" t="s">
        <v>68</v>
      </c>
      <c r="C241" s="0" t="s">
        <v>41</v>
      </c>
      <c r="D241" s="0" t="s">
        <v>39</v>
      </c>
      <c r="E241" s="0" t="str">
        <f aca="false">VLOOKUP(A241,Nomenclature!$D$1:$E$9,2,0)</f>
        <v>02</v>
      </c>
      <c r="F241" s="0" t="str">
        <f aca="false">VLOOKUP(B241,Nomenclature!$J$1:$K$97,2,0)</f>
        <v>39</v>
      </c>
      <c r="G241" s="0" t="str">
        <f aca="false">VLOOKUP(C241,Nomenclature!$M$1:$N$21,2,0)</f>
        <v>04</v>
      </c>
      <c r="H241" s="0" t="str">
        <f aca="false">VLOOKUP(D241,Nomenclature!$O$25:$P$31,2,0)</f>
        <v>04</v>
      </c>
      <c r="I241" s="1" t="str">
        <f aca="false">CONCATENATE(E241,F241)</f>
        <v>0239</v>
      </c>
      <c r="J241" s="0" t="str">
        <f aca="false">CONCATENATE(E241,F241,G241,H241)</f>
        <v>02390404</v>
      </c>
      <c r="K241" s="0" t="n">
        <v>10.1471410953728</v>
      </c>
      <c r="L241" s="0" t="n">
        <v>20</v>
      </c>
      <c r="M241" s="0" t="n">
        <v>98.1509335452532</v>
      </c>
      <c r="N241" s="0" t="n">
        <v>0.664516373055231</v>
      </c>
      <c r="O241" s="0" t="n">
        <v>0.352563144529151</v>
      </c>
      <c r="P241" s="4" t="n">
        <f aca="false">VLOOKUP(D241,'paramètres CI'!$A$1:$B$6,2,0)</f>
        <v>0.022045059962018</v>
      </c>
      <c r="Q241" s="17" t="n">
        <f aca="false">M241*P241/N241</f>
        <v>3.25611723513291</v>
      </c>
      <c r="R241" s="9" t="n">
        <f aca="false">1/(1+0.04)*(1 - (1/(1+0.04))^L241)/(1-1/(1+0.04))</f>
        <v>13.5903263449677</v>
      </c>
      <c r="S241" s="17" t="n">
        <f aca="false">K241/R241</f>
        <v>0.746644402629092</v>
      </c>
      <c r="T241" s="17" t="n">
        <f aca="false">Q241+S241</f>
        <v>4.002761637762</v>
      </c>
      <c r="U241" s="0" t="n">
        <f aca="false">T241 + Z241</f>
        <v>2.002761637762</v>
      </c>
      <c r="V241" s="4" t="str">
        <f aca="false">VLOOKUP(I241,'CI ref gaz'!$I$1:$AM$97,1,0)</f>
        <v>0239</v>
      </c>
      <c r="W241" s="0" t="n">
        <f aca="false">VLOOKUP(I241,'CI ref gaz'!$I$1:$AM$97,14,0)</f>
        <v>-2</v>
      </c>
      <c r="X241" s="1" t="n">
        <f aca="false">VLOOKUP(I241,'CI ref gaz'!$I$1:$AM$97,13,0)</f>
        <v>2.002761637762</v>
      </c>
      <c r="Y241" s="2" t="n">
        <f aca="false">VLOOKUP(I241,'CI ref gaz'!$I$1:$AM$97,7,0)</f>
        <v>0.352563144529151</v>
      </c>
      <c r="Z241" s="17" t="n">
        <f aca="false">X241*(O241/Y241)^(-1/8)-T241</f>
        <v>-2</v>
      </c>
      <c r="AA241" s="17" t="n">
        <f aca="false">Z241^2</f>
        <v>4</v>
      </c>
      <c r="AB241" s="18" t="n">
        <f aca="false">Z241/U241</f>
        <v>-0.99862108515066</v>
      </c>
      <c r="AC241" s="17" t="n">
        <f aca="false">U241^-('paramètres CI'!$B$19)</f>
        <v>0.0038633663047089</v>
      </c>
      <c r="AD241" s="4" t="n">
        <f aca="false">SUMIFS($AC$2:$AC$1250,$I$2:$I$1250,V241)</f>
        <v>0.0109579414770323</v>
      </c>
      <c r="AE241" s="4" t="n">
        <f aca="false">AC241/AD241</f>
        <v>0.352563144529151</v>
      </c>
      <c r="AF241" s="17" t="n">
        <f aca="false">AE241-O241</f>
        <v>0</v>
      </c>
      <c r="AG241" s="4" t="n">
        <f aca="false">VLOOKUP(I241,BesoinU!$F$1:$L$99,3,0)</f>
        <v>81.9240642058651</v>
      </c>
      <c r="AH241" s="19" t="n">
        <f aca="false">VLOOKUP(J241,bibliRdtCHauff!$G$2:$K$1398,4,0)</f>
        <v>10.6544981501414</v>
      </c>
      <c r="AI241" s="19" t="n">
        <f aca="false">VLOOKUP(J241,bibliRdtCHauff!$G$2:$K$1398,3,0)</f>
        <v>0.729772601742632</v>
      </c>
      <c r="AJ241" s="4" t="n">
        <f aca="false">VLOOKUP(D241,'paramètres CI'!$A$1:$C$6,3)</f>
        <v>0.0386719666666667</v>
      </c>
      <c r="AK241" s="4" t="n">
        <f aca="false">AJ241*AG241/AI241</f>
        <v>4.34130395221989</v>
      </c>
      <c r="AL241" s="4" t="n">
        <f aca="false">AK241+AH241/R241</f>
        <v>5.12528057498043</v>
      </c>
      <c r="AM241" s="4" t="n">
        <f aca="false">AL241+Z241</f>
        <v>3.12528057498043</v>
      </c>
      <c r="AN241" s="4" t="n">
        <f aca="false">AM241^-'paramètres CI'!$B$19</f>
        <v>0.000109872219840014</v>
      </c>
      <c r="AO241" s="4" t="n">
        <f aca="false">SUMIFS($AN$2:$AN$1250,$I$2:$I$1250,V241)</f>
        <v>0.000791142760411847</v>
      </c>
      <c r="AP241" s="5" t="n">
        <f aca="false">AN241/AO241</f>
        <v>0.138877867987843</v>
      </c>
      <c r="AQ241" s="6" t="n">
        <f aca="false">AP241-O241</f>
        <v>-0.213685276541308</v>
      </c>
      <c r="AR241" s="20" t="n">
        <f aca="false">VLOOKUP(I241,entreesparc!$A$13:$H$110,8,0)*AP241</f>
        <v>46.632243446119</v>
      </c>
      <c r="AS241" s="7" t="n">
        <f aca="false">M241*AJ241/AI241+AH241/R241</f>
        <v>5.98517165433679</v>
      </c>
      <c r="AT241" s="4" t="n">
        <f aca="false">AS241+Z241</f>
        <v>3.98517165433679</v>
      </c>
      <c r="AU241" s="4" t="n">
        <f aca="false">AT241^-'paramètres CI'!$B$19</f>
        <v>1.57189574766311E-005</v>
      </c>
      <c r="AV241" s="4" t="n">
        <f aca="false">SUMIFS($AU$2:$AU$1250,$I$2:$I$1250,V241)</f>
        <v>0.0028239205377077</v>
      </c>
      <c r="AW241" s="5" t="n">
        <f aca="false">AU241/AV241</f>
        <v>0.00556635969983449</v>
      </c>
      <c r="AX241" s="7" t="n">
        <f aca="false">SUMIFS($AP$2:$AP$1250,$I$2:$I$1250,V241)</f>
        <v>1</v>
      </c>
    </row>
    <row r="242" customFormat="false" ht="15.8" hidden="false" customHeight="false" outlineLevel="0" collapsed="false">
      <c r="A242" s="0" t="s">
        <v>14</v>
      </c>
      <c r="B242" s="0" t="s">
        <v>68</v>
      </c>
      <c r="C242" s="0" t="s">
        <v>45</v>
      </c>
      <c r="D242" s="0" t="s">
        <v>43</v>
      </c>
      <c r="E242" s="0" t="str">
        <f aca="false">VLOOKUP(A242,Nomenclature!$D$1:$E$9,2,0)</f>
        <v>02</v>
      </c>
      <c r="F242" s="0" t="str">
        <f aca="false">VLOOKUP(B242,Nomenclature!$J$1:$K$97,2,0)</f>
        <v>39</v>
      </c>
      <c r="G242" s="0" t="str">
        <f aca="false">VLOOKUP(C242,Nomenclature!$M$1:$N$21,2,0)</f>
        <v>06</v>
      </c>
      <c r="H242" s="0" t="str">
        <f aca="false">VLOOKUP(D242,Nomenclature!$O$25:$P$31,2,0)</f>
        <v>02</v>
      </c>
      <c r="I242" s="1" t="str">
        <f aca="false">CONCATENATE(E242,F242)</f>
        <v>0239</v>
      </c>
      <c r="J242" s="0" t="str">
        <f aca="false">CONCATENATE(E242,F242,G242,H242)</f>
        <v>02390602</v>
      </c>
      <c r="K242" s="0" t="n">
        <v>10</v>
      </c>
      <c r="L242" s="0" t="n">
        <v>13</v>
      </c>
      <c r="M242" s="0" t="n">
        <v>61.5959856705013</v>
      </c>
      <c r="N242" s="0" t="n">
        <v>0.9</v>
      </c>
      <c r="O242" s="0" t="n">
        <v>0.237936380385077</v>
      </c>
      <c r="P242" s="4" t="n">
        <f aca="false">VLOOKUP(D242,'paramètres CI'!$A$1:$B$6,2,0)</f>
        <v>0.0935912806596305</v>
      </c>
      <c r="Q242" s="17" t="n">
        <f aca="false">M242*P242/N242</f>
        <v>6.40538575821607</v>
      </c>
      <c r="R242" s="9" t="n">
        <f aca="false">1/(1+0.04)*(1 - (1/(1+0.04))^L242)/(1-1/(1+0.04))</f>
        <v>9.98564784663304</v>
      </c>
      <c r="S242" s="17" t="n">
        <f aca="false">K242/R242</f>
        <v>1.00143727814033</v>
      </c>
      <c r="T242" s="17" t="n">
        <f aca="false">Q242+S242</f>
        <v>7.4068230363564</v>
      </c>
      <c r="U242" s="0" t="n">
        <f aca="false">T242 + Z242</f>
        <v>2.10366349944642</v>
      </c>
      <c r="V242" s="4" t="str">
        <f aca="false">VLOOKUP(I242,'CI ref gaz'!$I$1:$AM$97,1,0)</f>
        <v>0239</v>
      </c>
      <c r="W242" s="0" t="n">
        <f aca="false">VLOOKUP(I242,'CI ref gaz'!$I$1:$AM$97,14,0)</f>
        <v>-2</v>
      </c>
      <c r="X242" s="1" t="n">
        <f aca="false">VLOOKUP(I242,'CI ref gaz'!$I$1:$AM$97,13,0)</f>
        <v>2.002761637762</v>
      </c>
      <c r="Y242" s="2" t="n">
        <f aca="false">VLOOKUP(I242,'CI ref gaz'!$I$1:$AM$97,7,0)</f>
        <v>0.352563144529151</v>
      </c>
      <c r="Z242" s="17" t="n">
        <f aca="false">X242*(O242/Y242)^(-1/8)-T242</f>
        <v>-5.30315953690998</v>
      </c>
      <c r="AA242" s="17" t="n">
        <f aca="false">Z242^2</f>
        <v>28.1235010739192</v>
      </c>
      <c r="AB242" s="18" t="n">
        <f aca="false">Z242/U242</f>
        <v>-2.52091626740945</v>
      </c>
      <c r="AC242" s="17" t="n">
        <f aca="false">U242^-('paramètres CI'!$B$19)</f>
        <v>0.00260729293151655</v>
      </c>
      <c r="AD242" s="4" t="n">
        <f aca="false">SUMIFS($AC$2:$AC$1250,$I$2:$I$1250,V242)</f>
        <v>0.0109579414770323</v>
      </c>
      <c r="AE242" s="4" t="n">
        <f aca="false">AC242/AD242</f>
        <v>0.237936380385077</v>
      </c>
      <c r="AF242" s="17" t="n">
        <f aca="false">AE242-O242</f>
        <v>0</v>
      </c>
      <c r="AG242" s="4" t="n">
        <f aca="false">VLOOKUP(I242,BesoinU!$F$1:$L$99,3,0)</f>
        <v>81.9240642058651</v>
      </c>
      <c r="AH242" s="19" t="n">
        <f aca="false">VLOOKUP(J242,bibliRdtCHauff!$G$2:$K$1398,4,0)</f>
        <v>10.4</v>
      </c>
      <c r="AI242" s="19" t="n">
        <f aca="false">VLOOKUP(J242,bibliRdtCHauff!$G$2:$K$1398,3,0)</f>
        <v>0.92</v>
      </c>
      <c r="AJ242" s="4" t="n">
        <f aca="false">VLOOKUP(D242,'paramètres CI'!$A$1:$C$6,3)</f>
        <v>0.09847</v>
      </c>
      <c r="AK242" s="4" t="n">
        <f aca="false">AJ242*AG242/AI242</f>
        <v>8.76854630690384</v>
      </c>
      <c r="AL242" s="4" t="n">
        <f aca="false">AK242+AH242/R242</f>
        <v>9.81004107616978</v>
      </c>
      <c r="AM242" s="4" t="n">
        <f aca="false">AL242+Z242</f>
        <v>4.50688153925981</v>
      </c>
      <c r="AN242" s="4" t="n">
        <f aca="false">AM242^-'paramètres CI'!$B$19</f>
        <v>5.87476982679404E-006</v>
      </c>
      <c r="AO242" s="4" t="n">
        <f aca="false">SUMIFS($AN$2:$AN$1250,$I$2:$I$1250,V242)</f>
        <v>0.000791142760411847</v>
      </c>
      <c r="AP242" s="5" t="n">
        <f aca="false">AN242/AO242</f>
        <v>0.00742567602304266</v>
      </c>
      <c r="AQ242" s="6" t="n">
        <f aca="false">AP242-O242</f>
        <v>-0.230510704362034</v>
      </c>
      <c r="AR242" s="20" t="n">
        <f aca="false">VLOOKUP(I242,entreesparc!$A$13:$H$110,8,0)*AP242</f>
        <v>2.49338456210205</v>
      </c>
      <c r="AS242" s="7" t="n">
        <f aca="false">M242*AJ242/AI242+AH242/R242</f>
        <v>7.6342738007597</v>
      </c>
      <c r="AT242" s="4" t="n">
        <f aca="false">AS242+Z242</f>
        <v>2.33111426384973</v>
      </c>
      <c r="AU242" s="4" t="n">
        <f aca="false">AT242^-'paramètres CI'!$B$19</f>
        <v>0.00114681009098177</v>
      </c>
      <c r="AV242" s="4" t="n">
        <f aca="false">SUMIFS($AU$2:$AU$1250,$I$2:$I$1250,V242)</f>
        <v>0.0028239205377077</v>
      </c>
      <c r="AW242" s="5" t="n">
        <f aca="false">AU242/AV242</f>
        <v>0.406105651936185</v>
      </c>
      <c r="AX242" s="7" t="n">
        <f aca="false">SUMIFS($AP$2:$AP$1250,$I$2:$I$1250,V242)</f>
        <v>1</v>
      </c>
    </row>
    <row r="243" customFormat="false" ht="15.8" hidden="false" customHeight="false" outlineLevel="0" collapsed="false">
      <c r="A243" s="0" t="s">
        <v>14</v>
      </c>
      <c r="B243" s="0" t="s">
        <v>68</v>
      </c>
      <c r="C243" s="0" t="s">
        <v>46</v>
      </c>
      <c r="D243" s="0" t="s">
        <v>43</v>
      </c>
      <c r="E243" s="0" t="str">
        <f aca="false">VLOOKUP(A243,Nomenclature!$D$1:$E$9,2,0)</f>
        <v>02</v>
      </c>
      <c r="F243" s="0" t="str">
        <f aca="false">VLOOKUP(B243,Nomenclature!$J$1:$K$97,2,0)</f>
        <v>39</v>
      </c>
      <c r="G243" s="0" t="str">
        <f aca="false">VLOOKUP(C243,Nomenclature!$M$1:$N$21,2,0)</f>
        <v>26</v>
      </c>
      <c r="H243" s="0" t="str">
        <f aca="false">VLOOKUP(D243,Nomenclature!$O$25:$P$31,2,0)</f>
        <v>02</v>
      </c>
      <c r="I243" s="1" t="str">
        <f aca="false">CONCATENATE(E243,F243)</f>
        <v>0239</v>
      </c>
      <c r="J243" s="0" t="str">
        <f aca="false">CONCATENATE(E243,F243,G243,H243)</f>
        <v>02392602</v>
      </c>
      <c r="K243" s="0" t="n">
        <v>12</v>
      </c>
      <c r="L243" s="0" t="n">
        <v>13</v>
      </c>
      <c r="M243" s="0" t="n">
        <v>61.5959856705013</v>
      </c>
      <c r="N243" s="0" t="n">
        <v>1</v>
      </c>
      <c r="O243" s="0" t="n">
        <v>9.99400359784133E-005</v>
      </c>
      <c r="P243" s="4" t="n">
        <f aca="false">VLOOKUP(D243,'paramètres CI'!$A$1:$B$6,2,0)</f>
        <v>0.0935912806596305</v>
      </c>
      <c r="Q243" s="17" t="n">
        <f aca="false">M243*P243/N243</f>
        <v>5.76484718239446</v>
      </c>
      <c r="R243" s="9" t="n">
        <f aca="false">1/(1+0.04)*(1 - (1/(1+0.04))^L243)/(1-1/(1+0.04))</f>
        <v>9.98564784663304</v>
      </c>
      <c r="S243" s="17" t="n">
        <f aca="false">K243/R243</f>
        <v>1.20172473376839</v>
      </c>
      <c r="T243" s="17" t="n">
        <f aca="false">Q243+S243</f>
        <v>6.96657191616285</v>
      </c>
      <c r="U243" s="0" t="n">
        <f aca="false">T243 + Z243</f>
        <v>5.5598930839584</v>
      </c>
      <c r="V243" s="4" t="str">
        <f aca="false">VLOOKUP(I243,'CI ref gaz'!$I$1:$AM$97,1,0)</f>
        <v>0239</v>
      </c>
      <c r="W243" s="0" t="n">
        <f aca="false">VLOOKUP(I243,'CI ref gaz'!$I$1:$AM$97,14,0)</f>
        <v>-2</v>
      </c>
      <c r="X243" s="1" t="n">
        <f aca="false">VLOOKUP(I243,'CI ref gaz'!$I$1:$AM$97,13,0)</f>
        <v>2.002761637762</v>
      </c>
      <c r="Y243" s="2" t="n">
        <f aca="false">VLOOKUP(I243,'CI ref gaz'!$I$1:$AM$97,7,0)</f>
        <v>0.352563144529151</v>
      </c>
      <c r="Z243" s="17" t="n">
        <f aca="false">X243*(O243/Y243)^(-1/8)-T243</f>
        <v>-1.40667883220445</v>
      </c>
      <c r="AA243" s="17" t="n">
        <f aca="false">Z243^2</f>
        <v>1.97874533697208</v>
      </c>
      <c r="AB243" s="18" t="n">
        <f aca="false">Z243/U243</f>
        <v>-0.253004655118828</v>
      </c>
      <c r="AC243" s="17" t="n">
        <f aca="false">U243^-('paramètres CI'!$B$19)</f>
        <v>1.09513706546395E-006</v>
      </c>
      <c r="AD243" s="4" t="n">
        <f aca="false">SUMIFS($AC$2:$AC$1250,$I$2:$I$1250,V243)</f>
        <v>0.0109579414770323</v>
      </c>
      <c r="AE243" s="4" t="n">
        <f aca="false">AC243/AD243</f>
        <v>9.99400359784131E-005</v>
      </c>
      <c r="AF243" s="17" t="n">
        <f aca="false">AE243-O243</f>
        <v>0</v>
      </c>
      <c r="AG243" s="4" t="n">
        <f aca="false">VLOOKUP(I243,BesoinU!$F$1:$L$99,3,0)</f>
        <v>81.9240642058651</v>
      </c>
      <c r="AH243" s="19" t="n">
        <f aca="false">VLOOKUP(J243,bibliRdtCHauff!$G$2:$K$1398,4,0)</f>
        <v>12</v>
      </c>
      <c r="AI243" s="19" t="n">
        <f aca="false">VLOOKUP(J243,bibliRdtCHauff!$G$2:$K$1398,3,0)</f>
        <v>1</v>
      </c>
      <c r="AJ243" s="4" t="n">
        <f aca="false">VLOOKUP(D243,'paramètres CI'!$A$1:$C$6,3)</f>
        <v>0.09847</v>
      </c>
      <c r="AK243" s="4" t="n">
        <f aca="false">AJ243*AG243/AI243</f>
        <v>8.06706260235154</v>
      </c>
      <c r="AL243" s="4" t="n">
        <f aca="false">AK243+AH243/R243</f>
        <v>9.26878733611993</v>
      </c>
      <c r="AM243" s="4" t="n">
        <f aca="false">AL243+Z243</f>
        <v>7.86210850391548</v>
      </c>
      <c r="AN243" s="4" t="n">
        <f aca="false">AM243^-'paramètres CI'!$B$19</f>
        <v>6.84995525581816E-008</v>
      </c>
      <c r="AO243" s="4" t="n">
        <f aca="false">SUMIFS($AN$2:$AN$1250,$I$2:$I$1250,V243)</f>
        <v>0.000791142760411847</v>
      </c>
      <c r="AP243" s="5" t="n">
        <f aca="false">AN243/AO243</f>
        <v>8.65830492116525E-005</v>
      </c>
      <c r="AQ243" s="6" t="n">
        <f aca="false">AP243-O243</f>
        <v>-1.33569867667608E-005</v>
      </c>
      <c r="AR243" s="20" t="n">
        <f aca="false">VLOOKUP(I243,entreesparc!$A$13:$H$110,8,0)*AP243</f>
        <v>0.0290727521068981</v>
      </c>
      <c r="AS243" s="7" t="n">
        <f aca="false">M243*AJ243/AI243+AH243/R243</f>
        <v>7.26708144274265</v>
      </c>
      <c r="AT243" s="4" t="n">
        <f aca="false">AS243+Z243</f>
        <v>5.8604026105382</v>
      </c>
      <c r="AU243" s="4" t="n">
        <f aca="false">AT243^-'paramètres CI'!$B$19</f>
        <v>7.18754165918734E-007</v>
      </c>
      <c r="AV243" s="4" t="n">
        <f aca="false">SUMIFS($AU$2:$AU$1250,$I$2:$I$1250,V243)</f>
        <v>0.0028239205377077</v>
      </c>
      <c r="AW243" s="5" t="n">
        <f aca="false">AU243/AV243</f>
        <v>0.000254523509539747</v>
      </c>
      <c r="AX243" s="7" t="n">
        <f aca="false">SUMIFS($AP$2:$AP$1250,$I$2:$I$1250,V243)</f>
        <v>1</v>
      </c>
    </row>
    <row r="244" customFormat="false" ht="15.8" hidden="false" customHeight="false" outlineLevel="0" collapsed="false">
      <c r="A244" s="0" t="s">
        <v>14</v>
      </c>
      <c r="B244" s="0" t="s">
        <v>68</v>
      </c>
      <c r="C244" s="0" t="s">
        <v>48</v>
      </c>
      <c r="D244" s="0" t="s">
        <v>43</v>
      </c>
      <c r="E244" s="0" t="str">
        <f aca="false">VLOOKUP(A244,Nomenclature!$D$1:$E$9,2,0)</f>
        <v>02</v>
      </c>
      <c r="F244" s="0" t="str">
        <f aca="false">VLOOKUP(B244,Nomenclature!$J$1:$K$97,2,0)</f>
        <v>39</v>
      </c>
      <c r="G244" s="0" t="str">
        <f aca="false">VLOOKUP(C244,Nomenclature!$M$1:$N$21,2,0)</f>
        <v>09</v>
      </c>
      <c r="H244" s="0" t="str">
        <f aca="false">VLOOKUP(D244,Nomenclature!$O$25:$P$31,2,0)</f>
        <v>02</v>
      </c>
      <c r="I244" s="1" t="str">
        <f aca="false">CONCATENATE(E244,F244)</f>
        <v>0239</v>
      </c>
      <c r="J244" s="0" t="str">
        <f aca="false">CONCATENATE(E244,F244,G244,H244)</f>
        <v>02390902</v>
      </c>
      <c r="K244" s="0" t="n">
        <v>71.1796735942275</v>
      </c>
      <c r="L244" s="0" t="n">
        <v>20</v>
      </c>
      <c r="M244" s="0" t="n">
        <v>74.3101425823345</v>
      </c>
      <c r="N244" s="0" t="n">
        <v>2.81846860465116</v>
      </c>
      <c r="O244" s="0" t="n">
        <v>0.126358575563624</v>
      </c>
      <c r="P244" s="4" t="n">
        <f aca="false">VLOOKUP(D244,'paramètres CI'!$A$1:$B$6,2,0)</f>
        <v>0.0935912806596305</v>
      </c>
      <c r="Q244" s="17" t="n">
        <f aca="false">M244*P244/N244</f>
        <v>2.46757455406931</v>
      </c>
      <c r="R244" s="9" t="n">
        <f aca="false">1/(1+0.04)*(1 - (1/(1+0.04))^L244)/(1-1/(1+0.04))</f>
        <v>13.5903263449677</v>
      </c>
      <c r="S244" s="17" t="n">
        <f aca="false">K244/R244</f>
        <v>5.23752497088375</v>
      </c>
      <c r="T244" s="17" t="n">
        <f aca="false">Q244+S244</f>
        <v>7.70509952495306</v>
      </c>
      <c r="U244" s="0" t="n">
        <f aca="false">T244 + Z244</f>
        <v>2.27684406381157</v>
      </c>
      <c r="V244" s="4" t="str">
        <f aca="false">VLOOKUP(I244,'CI ref gaz'!$I$1:$AM$97,1,0)</f>
        <v>0239</v>
      </c>
      <c r="W244" s="0" t="n">
        <f aca="false">VLOOKUP(I244,'CI ref gaz'!$I$1:$AM$97,14,0)</f>
        <v>-2</v>
      </c>
      <c r="X244" s="1" t="n">
        <f aca="false">VLOOKUP(I244,'CI ref gaz'!$I$1:$AM$97,13,0)</f>
        <v>2.002761637762</v>
      </c>
      <c r="Y244" s="2" t="n">
        <f aca="false">VLOOKUP(I244,'CI ref gaz'!$I$1:$AM$97,7,0)</f>
        <v>0.352563144529151</v>
      </c>
      <c r="Z244" s="17" t="n">
        <f aca="false">X244*(O244/Y244)^(-1/8)-T244</f>
        <v>-5.42825546114148</v>
      </c>
      <c r="AA244" s="17" t="n">
        <f aca="false">Z244^2</f>
        <v>29.4659573514123</v>
      </c>
      <c r="AB244" s="18" t="n">
        <f aca="false">Z244/U244</f>
        <v>-2.38411384750445</v>
      </c>
      <c r="AC244" s="17" t="n">
        <f aca="false">U244^-('paramètres CI'!$B$19)</f>
        <v>0.00138462987614735</v>
      </c>
      <c r="AD244" s="4" t="n">
        <f aca="false">SUMIFS($AC$2:$AC$1250,$I$2:$I$1250,V244)</f>
        <v>0.0109579414770323</v>
      </c>
      <c r="AE244" s="4" t="n">
        <f aca="false">AC244/AD244</f>
        <v>0.126358575563624</v>
      </c>
      <c r="AF244" s="17" t="n">
        <f aca="false">AE244-O244</f>
        <v>0</v>
      </c>
      <c r="AG244" s="4" t="n">
        <f aca="false">VLOOKUP(I244,BesoinU!$F$1:$L$99,3,0)</f>
        <v>81.9240642058651</v>
      </c>
      <c r="AH244" s="19" t="n">
        <f aca="false">VLOOKUP(J244,bibliRdtCHauff!$G$2:$K$1398,4,0)</f>
        <v>74.7386572739389</v>
      </c>
      <c r="AI244" s="19" t="n">
        <f aca="false">VLOOKUP(J244,bibliRdtCHauff!$G$2:$K$1398,3,0)</f>
        <v>2.93120734883721</v>
      </c>
      <c r="AJ244" s="4" t="n">
        <f aca="false">VLOOKUP(D244,'paramètres CI'!$A$1:$C$6,3)</f>
        <v>0.09847</v>
      </c>
      <c r="AK244" s="4" t="n">
        <f aca="false">AJ244*AG244/AI244</f>
        <v>2.75212963202746</v>
      </c>
      <c r="AL244" s="4" t="n">
        <f aca="false">AK244+AH244/R244</f>
        <v>8.25153085145539</v>
      </c>
      <c r="AM244" s="4" t="n">
        <f aca="false">AL244+Z244</f>
        <v>2.82327539031391</v>
      </c>
      <c r="AN244" s="4" t="n">
        <f aca="false">AM244^-'paramètres CI'!$B$19</f>
        <v>0.000247727408648638</v>
      </c>
      <c r="AO244" s="4" t="n">
        <f aca="false">SUMIFS($AN$2:$AN$1250,$I$2:$I$1250,V244)</f>
        <v>0.000791142760411847</v>
      </c>
      <c r="AP244" s="5" t="n">
        <f aca="false">AN244/AO244</f>
        <v>0.313126051383795</v>
      </c>
      <c r="AQ244" s="6" t="n">
        <f aca="false">AP244-O244</f>
        <v>0.186767475820171</v>
      </c>
      <c r="AR244" s="20" t="n">
        <f aca="false">VLOOKUP(I244,entreesparc!$A$13:$H$110,8,0)*AP244</f>
        <v>105.141088850308</v>
      </c>
      <c r="AS244" s="7" t="n">
        <f aca="false">M244*AJ244/AI244+AH244/R244</f>
        <v>7.99575131318203</v>
      </c>
      <c r="AT244" s="4" t="n">
        <f aca="false">AS244+Z244</f>
        <v>2.56749585204055</v>
      </c>
      <c r="AU244" s="4" t="n">
        <f aca="false">AT244^-'paramètres CI'!$B$19</f>
        <v>0.000529568317784367</v>
      </c>
      <c r="AV244" s="4" t="n">
        <f aca="false">SUMIFS($AU$2:$AU$1250,$I$2:$I$1250,V244)</f>
        <v>0.0028239205377077</v>
      </c>
      <c r="AW244" s="5" t="n">
        <f aca="false">AU244/AV244</f>
        <v>0.187529468592711</v>
      </c>
      <c r="AX244" s="7" t="n">
        <f aca="false">SUMIFS($AP$2:$AP$1250,$I$2:$I$1250,V244)</f>
        <v>1</v>
      </c>
    </row>
    <row r="245" customFormat="false" ht="15.8" hidden="false" customHeight="false" outlineLevel="0" collapsed="false">
      <c r="A245" s="0" t="s">
        <v>14</v>
      </c>
      <c r="B245" s="0" t="s">
        <v>68</v>
      </c>
      <c r="C245" s="0" t="s">
        <v>49</v>
      </c>
      <c r="D245" s="0" t="s">
        <v>43</v>
      </c>
      <c r="E245" s="0" t="str">
        <f aca="false">VLOOKUP(A245,Nomenclature!$D$1:$E$9,2,0)</f>
        <v>02</v>
      </c>
      <c r="F245" s="0" t="str">
        <f aca="false">VLOOKUP(B245,Nomenclature!$J$1:$K$97,2,0)</f>
        <v>39</v>
      </c>
      <c r="G245" s="0" t="str">
        <f aca="false">VLOOKUP(C245,Nomenclature!$M$1:$N$21,2,0)</f>
        <v>29</v>
      </c>
      <c r="H245" s="0" t="str">
        <f aca="false">VLOOKUP(D245,Nomenclature!$O$25:$P$31,2,0)</f>
        <v>02</v>
      </c>
      <c r="I245" s="1" t="str">
        <f aca="false">CONCATENATE(E245,F245)</f>
        <v>0239</v>
      </c>
      <c r="J245" s="0" t="str">
        <f aca="false">CONCATENATE(E245,F245,G245,H245)</f>
        <v>02392902</v>
      </c>
      <c r="K245" s="0" t="n">
        <v>88.9745919927844</v>
      </c>
      <c r="L245" s="0" t="n">
        <v>20</v>
      </c>
      <c r="M245" s="0" t="n">
        <v>74.3101425823345</v>
      </c>
      <c r="N245" s="0" t="n">
        <v>3.38216232558139</v>
      </c>
      <c r="O245" s="0" t="n">
        <v>9.99400359784133E-005</v>
      </c>
      <c r="P245" s="4" t="n">
        <f aca="false">VLOOKUP(D245,'paramètres CI'!$A$1:$B$6,2,0)</f>
        <v>0.0935912806596305</v>
      </c>
      <c r="Q245" s="17" t="n">
        <f aca="false">M245*P245/N245</f>
        <v>2.05631212839109</v>
      </c>
      <c r="R245" s="9" t="n">
        <f aca="false">1/(1+0.04)*(1 - (1/(1+0.04))^L245)/(1-1/(1+0.04))</f>
        <v>13.5903263449677</v>
      </c>
      <c r="S245" s="17" t="n">
        <f aca="false">K245/R245</f>
        <v>6.54690621360469</v>
      </c>
      <c r="T245" s="17" t="n">
        <f aca="false">Q245+S245</f>
        <v>8.60321834199578</v>
      </c>
      <c r="U245" s="0" t="n">
        <f aca="false">T245 + Z245</f>
        <v>5.5598930839584</v>
      </c>
      <c r="V245" s="4" t="str">
        <f aca="false">VLOOKUP(I245,'CI ref gaz'!$I$1:$AM$97,1,0)</f>
        <v>0239</v>
      </c>
      <c r="W245" s="0" t="n">
        <f aca="false">VLOOKUP(I245,'CI ref gaz'!$I$1:$AM$97,14,0)</f>
        <v>-2</v>
      </c>
      <c r="X245" s="1" t="n">
        <f aca="false">VLOOKUP(I245,'CI ref gaz'!$I$1:$AM$97,13,0)</f>
        <v>2.002761637762</v>
      </c>
      <c r="Y245" s="2" t="n">
        <f aca="false">VLOOKUP(I245,'CI ref gaz'!$I$1:$AM$97,7,0)</f>
        <v>0.352563144529151</v>
      </c>
      <c r="Z245" s="17" t="n">
        <f aca="false">X245*(O245/Y245)^(-1/8)-T245</f>
        <v>-3.04332525803738</v>
      </c>
      <c r="AA245" s="17" t="n">
        <f aca="false">Z245^2</f>
        <v>9.26182862620828</v>
      </c>
      <c r="AB245" s="18" t="n">
        <f aca="false">Z245/U245</f>
        <v>-0.547371183596693</v>
      </c>
      <c r="AC245" s="17" t="n">
        <f aca="false">U245^-('paramètres CI'!$B$19)</f>
        <v>1.09513706546395E-006</v>
      </c>
      <c r="AD245" s="4" t="n">
        <f aca="false">SUMIFS($AC$2:$AC$1250,$I$2:$I$1250,V245)</f>
        <v>0.0109579414770323</v>
      </c>
      <c r="AE245" s="4" t="n">
        <f aca="false">AC245/AD245</f>
        <v>9.99400359784131E-005</v>
      </c>
      <c r="AF245" s="17" t="n">
        <f aca="false">AE245-O245</f>
        <v>0</v>
      </c>
      <c r="AG245" s="4" t="n">
        <f aca="false">VLOOKUP(I245,BesoinU!$F$1:$L$99,3,0)</f>
        <v>81.9240642058651</v>
      </c>
      <c r="AH245" s="19" t="n">
        <f aca="false">VLOOKUP(J245,bibliRdtCHauff!$G$2:$K$1398,4,0)</f>
        <v>88.9745919927844</v>
      </c>
      <c r="AI245" s="19" t="n">
        <f aca="false">VLOOKUP(J245,bibliRdtCHauff!$G$2:$K$1398,3,0)</f>
        <v>3.38216232558139</v>
      </c>
      <c r="AJ245" s="4" t="n">
        <f aca="false">VLOOKUP(D245,'paramètres CI'!$A$1:$C$6,3)</f>
        <v>0.09847</v>
      </c>
      <c r="AK245" s="4" t="n">
        <f aca="false">AJ245*AG245/AI245</f>
        <v>2.3851790144238</v>
      </c>
      <c r="AL245" s="4" t="n">
        <f aca="false">AK245+AH245/R245</f>
        <v>8.93208522802848</v>
      </c>
      <c r="AM245" s="4" t="n">
        <f aca="false">AL245+Z245</f>
        <v>5.8887599699911</v>
      </c>
      <c r="AN245" s="4" t="n">
        <f aca="false">AM245^-'paramètres CI'!$B$19</f>
        <v>6.91527061094316E-007</v>
      </c>
      <c r="AO245" s="4" t="n">
        <f aca="false">SUMIFS($AN$2:$AN$1250,$I$2:$I$1250,V245)</f>
        <v>0.000791142760411847</v>
      </c>
      <c r="AP245" s="5" t="n">
        <f aca="false">AN245/AO245</f>
        <v>0.000874086316272837</v>
      </c>
      <c r="AQ245" s="6" t="n">
        <f aca="false">AP245-O245</f>
        <v>0.000774146280294424</v>
      </c>
      <c r="AR245" s="20" t="n">
        <f aca="false">VLOOKUP(I245,entreesparc!$A$13:$H$110,8,0)*AP245</f>
        <v>0.293499651772624</v>
      </c>
      <c r="AS245" s="7" t="n">
        <f aca="false">M245*AJ245/AI245+AH245/R245</f>
        <v>8.71040962819157</v>
      </c>
      <c r="AT245" s="4" t="n">
        <f aca="false">AS245+Z245</f>
        <v>5.66708437015419</v>
      </c>
      <c r="AU245" s="4" t="n">
        <f aca="false">AT245^-'paramètres CI'!$B$19</f>
        <v>9.39988570862617E-007</v>
      </c>
      <c r="AV245" s="4" t="n">
        <f aca="false">SUMIFS($AU$2:$AU$1250,$I$2:$I$1250,V245)</f>
        <v>0.0028239205377077</v>
      </c>
      <c r="AW245" s="5" t="n">
        <f aca="false">AU245/AV245</f>
        <v>0.000332866508922962</v>
      </c>
      <c r="AX245" s="7" t="n">
        <f aca="false">SUMIFS($AP$2:$AP$1250,$I$2:$I$1250,V245)</f>
        <v>1</v>
      </c>
    </row>
    <row r="246" customFormat="false" ht="15.8" hidden="false" customHeight="false" outlineLevel="0" collapsed="false">
      <c r="A246" s="0" t="s">
        <v>14</v>
      </c>
      <c r="B246" s="0" t="s">
        <v>68</v>
      </c>
      <c r="C246" s="0" t="s">
        <v>55</v>
      </c>
      <c r="D246" s="0" t="s">
        <v>43</v>
      </c>
      <c r="E246" s="0" t="str">
        <f aca="false">VLOOKUP(A246,Nomenclature!$D$1:$E$9,2,0)</f>
        <v>02</v>
      </c>
      <c r="F246" s="0" t="str">
        <f aca="false">VLOOKUP(B246,Nomenclature!$J$1:$K$97,2,0)</f>
        <v>39</v>
      </c>
      <c r="G246" s="0" t="str">
        <f aca="false">VLOOKUP(C246,Nomenclature!$M$1:$N$21,2,0)</f>
        <v>10</v>
      </c>
      <c r="H246" s="0" t="str">
        <f aca="false">VLOOKUP(D246,Nomenclature!$O$25:$P$31,2,0)</f>
        <v>02</v>
      </c>
      <c r="I246" s="1" t="str">
        <f aca="false">CONCATENATE(E246,F246)</f>
        <v>0239</v>
      </c>
      <c r="J246" s="0" t="str">
        <f aca="false">CONCATENATE(E246,F246,G246,H246)</f>
        <v>02391002</v>
      </c>
      <c r="K246" s="0" t="n">
        <v>30.6102780976116</v>
      </c>
      <c r="L246" s="0" t="n">
        <v>17</v>
      </c>
      <c r="M246" s="0" t="n">
        <v>73.0511615443369</v>
      </c>
      <c r="N246" s="0" t="n">
        <v>2.66055069767441</v>
      </c>
      <c r="O246" s="0" t="n">
        <v>0.163551177170774</v>
      </c>
      <c r="P246" s="4" t="n">
        <f aca="false">VLOOKUP(D246,'paramètres CI'!$A$1:$B$6,2,0)</f>
        <v>0.0935912806596305</v>
      </c>
      <c r="Q246" s="17" t="n">
        <f aca="false">M246*P246/N246</f>
        <v>2.56975060410772</v>
      </c>
      <c r="R246" s="9" t="n">
        <f aca="false">1/(1+0.04)*(1 - (1/(1+0.04))^L246)/(1-1/(1+0.04))</f>
        <v>12.1656688537057</v>
      </c>
      <c r="S246" s="17" t="n">
        <f aca="false">K246/R246</f>
        <v>2.51611962036001</v>
      </c>
      <c r="T246" s="17" t="n">
        <f aca="false">Q246+S246</f>
        <v>5.08587022446773</v>
      </c>
      <c r="U246" s="0" t="n">
        <f aca="false">T246 + Z246</f>
        <v>2.20458662681804</v>
      </c>
      <c r="V246" s="4" t="str">
        <f aca="false">VLOOKUP(I246,'CI ref gaz'!$I$1:$AM$97,1,0)</f>
        <v>0239</v>
      </c>
      <c r="W246" s="0" t="n">
        <f aca="false">VLOOKUP(I246,'CI ref gaz'!$I$1:$AM$97,14,0)</f>
        <v>-2</v>
      </c>
      <c r="X246" s="1" t="n">
        <f aca="false">VLOOKUP(I246,'CI ref gaz'!$I$1:$AM$97,13,0)</f>
        <v>2.002761637762</v>
      </c>
      <c r="Y246" s="2" t="n">
        <f aca="false">VLOOKUP(I246,'CI ref gaz'!$I$1:$AM$97,7,0)</f>
        <v>0.352563144529151</v>
      </c>
      <c r="Z246" s="17" t="n">
        <f aca="false">X246*(O246/Y246)^(-1/8)-T246</f>
        <v>-2.88128359764969</v>
      </c>
      <c r="AA246" s="17" t="n">
        <f aca="false">Z246^2</f>
        <v>8.30179517008515</v>
      </c>
      <c r="AB246" s="18" t="n">
        <f aca="false">Z246/U246</f>
        <v>-1.30694959435926</v>
      </c>
      <c r="AC246" s="17" t="n">
        <f aca="false">U246^-('paramètres CI'!$B$19)</f>
        <v>0.00179218422793707</v>
      </c>
      <c r="AD246" s="4" t="n">
        <f aca="false">SUMIFS($AC$2:$AC$1250,$I$2:$I$1250,V246)</f>
        <v>0.0109579414770323</v>
      </c>
      <c r="AE246" s="4" t="n">
        <f aca="false">AC246/AD246</f>
        <v>0.163551177170774</v>
      </c>
      <c r="AF246" s="17" t="n">
        <f aca="false">AE246-O246</f>
        <v>0</v>
      </c>
      <c r="AG246" s="4" t="n">
        <f aca="false">VLOOKUP(I246,BesoinU!$F$1:$L$99,3,0)</f>
        <v>81.9240642058651</v>
      </c>
      <c r="AH246" s="19" t="n">
        <f aca="false">VLOOKUP(J246,bibliRdtCHauff!$G$2:$K$1398,4,0)</f>
        <v>32.1407920024921</v>
      </c>
      <c r="AI246" s="19" t="n">
        <f aca="false">VLOOKUP(J246,bibliRdtCHauff!$G$2:$K$1398,3,0)</f>
        <v>2.79106827906976</v>
      </c>
      <c r="AJ246" s="4" t="n">
        <f aca="false">VLOOKUP(D246,'paramètres CI'!$A$1:$C$6,3)</f>
        <v>0.09847</v>
      </c>
      <c r="AK246" s="4" t="n">
        <f aca="false">AJ246*AG246/AI246</f>
        <v>2.89031359886338</v>
      </c>
      <c r="AL246" s="4" t="n">
        <f aca="false">AK246+AH246/R246</f>
        <v>5.53223920024139</v>
      </c>
      <c r="AM246" s="4" t="n">
        <f aca="false">AL246+Z246</f>
        <v>2.65095560259169</v>
      </c>
      <c r="AN246" s="4" t="n">
        <f aca="false">AM246^-'paramètres CI'!$B$19</f>
        <v>0.000409996703730654</v>
      </c>
      <c r="AO246" s="4" t="n">
        <f aca="false">SUMIFS($AN$2:$AN$1250,$I$2:$I$1250,V246)</f>
        <v>0.000791142760411847</v>
      </c>
      <c r="AP246" s="5" t="n">
        <f aca="false">AN246/AO246</f>
        <v>0.518233527811366</v>
      </c>
      <c r="AQ246" s="6" t="n">
        <f aca="false">AP246-O246</f>
        <v>0.354682350640592</v>
      </c>
      <c r="AR246" s="20" t="n">
        <f aca="false">VLOOKUP(I246,entreesparc!$A$13:$H$110,8,0)*AP246</f>
        <v>174.011830545643</v>
      </c>
      <c r="AS246" s="7" t="n">
        <f aca="false">M246*AJ246/AI246+AH246/R246</f>
        <v>5.21919966207148</v>
      </c>
      <c r="AT246" s="4" t="n">
        <f aca="false">AS246+Z246</f>
        <v>2.33791606442178</v>
      </c>
      <c r="AU246" s="4" t="n">
        <f aca="false">AT246^-'paramètres CI'!$B$19</f>
        <v>0.00112038859444288</v>
      </c>
      <c r="AV246" s="4" t="n">
        <f aca="false">SUMIFS($AU$2:$AU$1250,$I$2:$I$1250,V246)</f>
        <v>0.0028239205377077</v>
      </c>
      <c r="AW246" s="5" t="n">
        <f aca="false">AU246/AV246</f>
        <v>0.39674933465102</v>
      </c>
      <c r="AX246" s="7" t="n">
        <f aca="false">SUMIFS($AP$2:$AP$1250,$I$2:$I$1250,V246)</f>
        <v>1</v>
      </c>
    </row>
    <row r="247" customFormat="false" ht="15.8" hidden="false" customHeight="false" outlineLevel="0" collapsed="false">
      <c r="A247" s="0" t="s">
        <v>14</v>
      </c>
      <c r="B247" s="0" t="s">
        <v>68</v>
      </c>
      <c r="C247" s="0" t="s">
        <v>56</v>
      </c>
      <c r="D247" s="0" t="s">
        <v>43</v>
      </c>
      <c r="E247" s="0" t="str">
        <f aca="false">VLOOKUP(A247,Nomenclature!$D$1:$E$9,2,0)</f>
        <v>02</v>
      </c>
      <c r="F247" s="0" t="str">
        <f aca="false">VLOOKUP(B247,Nomenclature!$J$1:$K$97,2,0)</f>
        <v>39</v>
      </c>
      <c r="G247" s="0" t="str">
        <f aca="false">VLOOKUP(C247,Nomenclature!$M$1:$N$21,2,0)</f>
        <v>30</v>
      </c>
      <c r="H247" s="0" t="str">
        <f aca="false">VLOOKUP(D247,Nomenclature!$O$25:$P$31,2,0)</f>
        <v>02</v>
      </c>
      <c r="I247" s="1" t="str">
        <f aca="false">CONCATENATE(E247,F247)</f>
        <v>0239</v>
      </c>
      <c r="J247" s="0" t="str">
        <f aca="false">CONCATENATE(E247,F247,G247,H247)</f>
        <v>02393002</v>
      </c>
      <c r="K247" s="0" t="n">
        <v>38.2628476220144</v>
      </c>
      <c r="L247" s="0" t="n">
        <v>17</v>
      </c>
      <c r="M247" s="0" t="n">
        <v>73.0511615443369</v>
      </c>
      <c r="N247" s="0" t="n">
        <v>3.31313860465116</v>
      </c>
      <c r="O247" s="0" t="n">
        <v>9.99400359784133E-005</v>
      </c>
      <c r="P247" s="4" t="n">
        <f aca="false">VLOOKUP(D247,'paramètres CI'!$A$1:$B$6,2,0)</f>
        <v>0.0935912806596305</v>
      </c>
      <c r="Q247" s="17" t="n">
        <f aca="false">M247*P247/N247</f>
        <v>2.06358760632892</v>
      </c>
      <c r="R247" s="9" t="n">
        <f aca="false">1/(1+0.04)*(1 - (1/(1+0.04))^L247)/(1-1/(1+0.04))</f>
        <v>12.1656688537057</v>
      </c>
      <c r="S247" s="17" t="n">
        <f aca="false">K247/R247</f>
        <v>3.14514952545</v>
      </c>
      <c r="T247" s="17" t="n">
        <f aca="false">Q247+S247</f>
        <v>5.20873713177892</v>
      </c>
      <c r="U247" s="0" t="n">
        <f aca="false">T247 + Z247</f>
        <v>5.5598930839584</v>
      </c>
      <c r="V247" s="4" t="str">
        <f aca="false">VLOOKUP(I247,'CI ref gaz'!$I$1:$AM$97,1,0)</f>
        <v>0239</v>
      </c>
      <c r="W247" s="0" t="n">
        <f aca="false">VLOOKUP(I247,'CI ref gaz'!$I$1:$AM$97,14,0)</f>
        <v>-2</v>
      </c>
      <c r="X247" s="1" t="n">
        <f aca="false">VLOOKUP(I247,'CI ref gaz'!$I$1:$AM$97,13,0)</f>
        <v>2.002761637762</v>
      </c>
      <c r="Y247" s="2" t="n">
        <f aca="false">VLOOKUP(I247,'CI ref gaz'!$I$1:$AM$97,7,0)</f>
        <v>0.352563144529151</v>
      </c>
      <c r="Z247" s="17" t="n">
        <f aca="false">X247*(O247/Y247)^(-1/8)-T247</f>
        <v>0.351155952179477</v>
      </c>
      <c r="AA247" s="17" t="n">
        <f aca="false">Z247^2</f>
        <v>0.123310502751075</v>
      </c>
      <c r="AB247" s="18" t="n">
        <f aca="false">Z247/U247</f>
        <v>0.0631587598676393</v>
      </c>
      <c r="AC247" s="17" t="n">
        <f aca="false">U247^-('paramètres CI'!$B$19)</f>
        <v>1.09513706546395E-006</v>
      </c>
      <c r="AD247" s="4" t="n">
        <f aca="false">SUMIFS($AC$2:$AC$1250,$I$2:$I$1250,V247)</f>
        <v>0.0109579414770323</v>
      </c>
      <c r="AE247" s="4" t="n">
        <f aca="false">AC247/AD247</f>
        <v>9.99400359784131E-005</v>
      </c>
      <c r="AF247" s="17" t="n">
        <f aca="false">AE247-O247</f>
        <v>0</v>
      </c>
      <c r="AG247" s="4" t="n">
        <f aca="false">VLOOKUP(I247,BesoinU!$F$1:$L$99,3,0)</f>
        <v>81.9240642058651</v>
      </c>
      <c r="AH247" s="19" t="n">
        <f aca="false">VLOOKUP(J247,bibliRdtCHauff!$G$2:$K$1398,4,0)</f>
        <v>38.2628476220144</v>
      </c>
      <c r="AI247" s="19" t="n">
        <f aca="false">VLOOKUP(J247,bibliRdtCHauff!$G$2:$K$1398,3,0)</f>
        <v>3.31313860465116</v>
      </c>
      <c r="AJ247" s="4" t="n">
        <f aca="false">VLOOKUP(D247,'paramètres CI'!$A$1:$C$6,3)</f>
        <v>0.09847</v>
      </c>
      <c r="AK247" s="4" t="n">
        <f aca="false">AJ247*AG247/AI247</f>
        <v>2.43487024389096</v>
      </c>
      <c r="AL247" s="4" t="n">
        <f aca="false">AK247+AH247/R247</f>
        <v>5.58001976934097</v>
      </c>
      <c r="AM247" s="4" t="n">
        <f aca="false">AL247+Z247</f>
        <v>5.93117572152045</v>
      </c>
      <c r="AN247" s="4" t="n">
        <f aca="false">AM247^-'paramètres CI'!$B$19</f>
        <v>6.52940597480037E-007</v>
      </c>
      <c r="AO247" s="4" t="n">
        <f aca="false">SUMIFS($AN$2:$AN$1250,$I$2:$I$1250,V247)</f>
        <v>0.000791142760411847</v>
      </c>
      <c r="AP247" s="5" t="n">
        <f aca="false">AN247/AO247</f>
        <v>0.000825313243263623</v>
      </c>
      <c r="AQ247" s="6" t="n">
        <f aca="false">AP247-O247</f>
        <v>0.00072537320728521</v>
      </c>
      <c r="AR247" s="20" t="n">
        <f aca="false">VLOOKUP(I247,entreesparc!$A$13:$H$110,8,0)*AP247</f>
        <v>0.27712268799046</v>
      </c>
      <c r="AS247" s="7" t="n">
        <f aca="false">M247*AJ247/AI247+AH247/R247</f>
        <v>5.31630767354935</v>
      </c>
      <c r="AT247" s="4" t="n">
        <f aca="false">AS247+Z247</f>
        <v>5.66746362572883</v>
      </c>
      <c r="AU247" s="4" t="n">
        <f aca="false">AT247^-'paramètres CI'!$B$19</f>
        <v>9.39485471142143E-007</v>
      </c>
      <c r="AV247" s="4" t="n">
        <f aca="false">SUMIFS($AU$2:$AU$1250,$I$2:$I$1250,V247)</f>
        <v>0.0028239205377077</v>
      </c>
      <c r="AW247" s="5" t="n">
        <f aca="false">AU247/AV247</f>
        <v>0.000332688352450868</v>
      </c>
      <c r="AX247" s="7" t="n">
        <f aca="false">SUMIFS($AP$2:$AP$1250,$I$2:$I$1250,V247)</f>
        <v>1</v>
      </c>
    </row>
    <row r="248" customFormat="false" ht="15.8" hidden="false" customHeight="false" outlineLevel="0" collapsed="false">
      <c r="A248" s="0" t="s">
        <v>14</v>
      </c>
      <c r="B248" s="0" t="s">
        <v>69</v>
      </c>
      <c r="C248" s="0" t="s">
        <v>38</v>
      </c>
      <c r="D248" s="0" t="s">
        <v>39</v>
      </c>
      <c r="E248" s="0" t="str">
        <f aca="false">VLOOKUP(A248,Nomenclature!$D$1:$E$9,2,0)</f>
        <v>02</v>
      </c>
      <c r="F248" s="0" t="str">
        <f aca="false">VLOOKUP(B248,Nomenclature!$J$1:$K$97,2,0)</f>
        <v>40</v>
      </c>
      <c r="G248" s="0" t="str">
        <f aca="false">VLOOKUP(C248,Nomenclature!$M$1:$N$21,2,0)</f>
        <v>24</v>
      </c>
      <c r="H248" s="0" t="str">
        <f aca="false">VLOOKUP(D248,Nomenclature!$O$25:$P$31,2,0)</f>
        <v>04</v>
      </c>
      <c r="I248" s="1" t="str">
        <f aca="false">CONCATENATE(E248,F248)</f>
        <v>0240</v>
      </c>
      <c r="J248" s="0" t="str">
        <f aca="false">CONCATENATE(E248,F248,G248,H248)</f>
        <v>02402404</v>
      </c>
      <c r="K248" s="0" t="n">
        <v>9.29276540117716</v>
      </c>
      <c r="L248" s="0" t="n">
        <v>20</v>
      </c>
      <c r="M248" s="0" t="n">
        <v>73.1416226421315</v>
      </c>
      <c r="N248" s="0" t="n">
        <v>0.992334403709151</v>
      </c>
      <c r="O248" s="0" t="n">
        <v>9.99900009999E-005</v>
      </c>
      <c r="P248" s="4" t="n">
        <f aca="false">VLOOKUP(D248,'paramètres CI'!$A$1:$B$6,2,0)</f>
        <v>0.022045059962018</v>
      </c>
      <c r="Q248" s="17" t="n">
        <f aca="false">M248*P248/N248</f>
        <v>1.62486703155529</v>
      </c>
      <c r="R248" s="9" t="n">
        <f aca="false">1/(1+0.04)*(1 - (1/(1+0.04))^L248)/(1-1/(1+0.04))</f>
        <v>13.5903263449677</v>
      </c>
      <c r="S248" s="17" t="n">
        <f aca="false">K248/R248</f>
        <v>0.683777943611939</v>
      </c>
      <c r="T248" s="17" t="n">
        <f aca="false">Q248+S248</f>
        <v>2.30864497516723</v>
      </c>
      <c r="U248" s="0" t="n">
        <f aca="false">T248 + Z248</f>
        <v>3.08929034449165</v>
      </c>
      <c r="V248" s="4" t="str">
        <f aca="false">VLOOKUP(I248,'CI ref gaz'!$I$1:$AM$97,1,0)</f>
        <v>0240</v>
      </c>
      <c r="W248" s="0" t="n">
        <f aca="false">VLOOKUP(I248,'CI ref gaz'!$I$1:$AM$97,14,0)</f>
        <v>-2</v>
      </c>
      <c r="X248" s="1" t="n">
        <f aca="false">VLOOKUP(I248,'CI ref gaz'!$I$1:$AM$97,13,0)</f>
        <v>0.976919384215984</v>
      </c>
      <c r="Y248" s="2" t="n">
        <f aca="false">VLOOKUP(I248,'CI ref gaz'!$I$1:$AM$97,7,0)</f>
        <v>0.999900009999</v>
      </c>
      <c r="Z248" s="17" t="n">
        <f aca="false">X248*(O248/Y248)^(-1/8)-T248</f>
        <v>0.780645369324424</v>
      </c>
      <c r="AA248" s="17" t="n">
        <f aca="false">Z248^2</f>
        <v>0.609407192647666</v>
      </c>
      <c r="AB248" s="18" t="n">
        <f aca="false">Z248/U248</f>
        <v>0.252694076073604</v>
      </c>
      <c r="AC248" s="17" t="n">
        <f aca="false">U248^-('paramètres CI'!$B$19)</f>
        <v>0.000120539721487521</v>
      </c>
      <c r="AD248" s="4" t="n">
        <f aca="false">SUMIFS($AC$2:$AC$1250,$I$2:$I$1250,V248)</f>
        <v>1.20551775459669</v>
      </c>
      <c r="AE248" s="4" t="n">
        <f aca="false">AC248/AD248</f>
        <v>9.99900009998999E-005</v>
      </c>
      <c r="AF248" s="17" t="n">
        <f aca="false">AE248-O248</f>
        <v>0</v>
      </c>
      <c r="AG248" s="4" t="n">
        <f aca="false">VLOOKUP(I248,BesoinU!$F$1:$L$99,3,0)</f>
        <v>81.9240642058651</v>
      </c>
      <c r="AH248" s="19" t="n">
        <f aca="false">VLOOKUP(J248,bibliRdtCHauff!$G$2:$K$1398,4,0)</f>
        <v>9.29276540117716</v>
      </c>
      <c r="AI248" s="19" t="n">
        <f aca="false">VLOOKUP(J248,bibliRdtCHauff!$G$2:$K$1398,3,0)</f>
        <v>0.992334403709151</v>
      </c>
      <c r="AJ248" s="4" t="n">
        <f aca="false">VLOOKUP(D248,'paramètres CI'!$A$1:$C$6,3)</f>
        <v>0.0386719666666667</v>
      </c>
      <c r="AK248" s="4" t="n">
        <f aca="false">AJ248*AG248/AI248</f>
        <v>3.1926381553689</v>
      </c>
      <c r="AL248" s="4" t="n">
        <f aca="false">AK248+AH248/R248</f>
        <v>3.87641609898083</v>
      </c>
      <c r="AM248" s="4" t="n">
        <f aca="false">AL248+Z248</f>
        <v>4.65706146830526</v>
      </c>
      <c r="AN248" s="4" t="n">
        <f aca="false">AM248^-'paramètres CI'!$B$19</f>
        <v>4.51964410853005E-006</v>
      </c>
      <c r="AO248" s="4" t="n">
        <f aca="false">SUMIFS($AN$2:$AN$1250,$I$2:$I$1250,V248)</f>
        <v>0.000194586634410035</v>
      </c>
      <c r="AP248" s="5" t="n">
        <f aca="false">AN248/AO248</f>
        <v>0.0232268990222947</v>
      </c>
      <c r="AQ248" s="6" t="n">
        <f aca="false">AP248-O248</f>
        <v>0.0231269090212948</v>
      </c>
      <c r="AR248" s="20" t="n">
        <f aca="false">VLOOKUP(I248,entreesparc!$A$13:$H$110,8,0)*AP248</f>
        <v>1.68716884467589</v>
      </c>
      <c r="AS248" s="7" t="n">
        <f aca="false">M248*AJ248/AI248+AH248/R248</f>
        <v>3.53415820070061</v>
      </c>
      <c r="AT248" s="4" t="n">
        <f aca="false">AS248+Z248</f>
        <v>4.31480357002503</v>
      </c>
      <c r="AU248" s="4" t="n">
        <f aca="false">AT248^-'paramètres CI'!$B$19</f>
        <v>8.32361079681905E-006</v>
      </c>
      <c r="AV248" s="4" t="n">
        <f aca="false">SUMIFS($AU$2:$AU$1250,$I$2:$I$1250,V248)</f>
        <v>0.000771981201392353</v>
      </c>
      <c r="AW248" s="5" t="n">
        <f aca="false">AU248/AV248</f>
        <v>0.0107821418213377</v>
      </c>
      <c r="AX248" s="7" t="n">
        <f aca="false">SUMIFS($AP$2:$AP$1250,$I$2:$I$1250,V248)</f>
        <v>1</v>
      </c>
    </row>
    <row r="249" customFormat="false" ht="15.8" hidden="false" customHeight="false" outlineLevel="0" collapsed="false">
      <c r="A249" s="0" t="s">
        <v>14</v>
      </c>
      <c r="B249" s="0" t="s">
        <v>69</v>
      </c>
      <c r="C249" s="0" t="s">
        <v>41</v>
      </c>
      <c r="D249" s="0" t="s">
        <v>39</v>
      </c>
      <c r="E249" s="0" t="str">
        <f aca="false">VLOOKUP(A249,Nomenclature!$D$1:$E$9,2,0)</f>
        <v>02</v>
      </c>
      <c r="F249" s="0" t="str">
        <f aca="false">VLOOKUP(B249,Nomenclature!$J$1:$K$97,2,0)</f>
        <v>40</v>
      </c>
      <c r="G249" s="0" t="str">
        <f aca="false">VLOOKUP(C249,Nomenclature!$M$1:$N$21,2,0)</f>
        <v>04</v>
      </c>
      <c r="H249" s="0" t="str">
        <f aca="false">VLOOKUP(D249,Nomenclature!$O$25:$P$31,2,0)</f>
        <v>04</v>
      </c>
      <c r="I249" s="1" t="str">
        <f aca="false">CONCATENATE(E249,F249)</f>
        <v>0240</v>
      </c>
      <c r="J249" s="0" t="str">
        <f aca="false">CONCATENATE(E249,F249,G249,H249)</f>
        <v>02400404</v>
      </c>
      <c r="K249" s="0" t="n">
        <v>7.43421232094173</v>
      </c>
      <c r="L249" s="0" t="n">
        <v>20</v>
      </c>
      <c r="M249" s="0" t="n">
        <v>73.1416226421315</v>
      </c>
      <c r="N249" s="0" t="n">
        <v>0.663571928112542</v>
      </c>
      <c r="O249" s="0" t="n">
        <v>0.999900009999</v>
      </c>
      <c r="P249" s="4" t="n">
        <f aca="false">VLOOKUP(D249,'paramètres CI'!$A$1:$B$6,2,0)</f>
        <v>0.022045059962018</v>
      </c>
      <c r="Q249" s="17" t="n">
        <f aca="false">M249*P249/N249</f>
        <v>2.42989702932643</v>
      </c>
      <c r="R249" s="9" t="n">
        <f aca="false">1/(1+0.04)*(1 - (1/(1+0.04))^L249)/(1-1/(1+0.04))</f>
        <v>13.5903263449677</v>
      </c>
      <c r="S249" s="17" t="n">
        <f aca="false">K249/R249</f>
        <v>0.547022354889551</v>
      </c>
      <c r="T249" s="17" t="n">
        <f aca="false">Q249+S249</f>
        <v>2.97691938421598</v>
      </c>
      <c r="U249" s="0" t="n">
        <f aca="false">T249 + Z249</f>
        <v>0.976919384215984</v>
      </c>
      <c r="V249" s="4" t="str">
        <f aca="false">VLOOKUP(I249,'CI ref gaz'!$I$1:$AM$97,1,0)</f>
        <v>0240</v>
      </c>
      <c r="W249" s="0" t="n">
        <f aca="false">VLOOKUP(I249,'CI ref gaz'!$I$1:$AM$97,14,0)</f>
        <v>-2</v>
      </c>
      <c r="X249" s="1" t="n">
        <f aca="false">VLOOKUP(I249,'CI ref gaz'!$I$1:$AM$97,13,0)</f>
        <v>0.976919384215984</v>
      </c>
      <c r="Y249" s="2" t="n">
        <f aca="false">VLOOKUP(I249,'CI ref gaz'!$I$1:$AM$97,7,0)</f>
        <v>0.999900009999</v>
      </c>
      <c r="Z249" s="17" t="n">
        <f aca="false">X249*(O249/Y249)^(-1/8)-T249</f>
        <v>-2</v>
      </c>
      <c r="AA249" s="17" t="n">
        <f aca="false">Z249^2</f>
        <v>4</v>
      </c>
      <c r="AB249" s="18" t="n">
        <f aca="false">Z249/U249</f>
        <v>-2.0472518329699</v>
      </c>
      <c r="AC249" s="17" t="n">
        <f aca="false">U249^-('paramètres CI'!$B$19)</f>
        <v>1.20539721487521</v>
      </c>
      <c r="AD249" s="4" t="n">
        <f aca="false">SUMIFS($AC$2:$AC$1250,$I$2:$I$1250,V249)</f>
        <v>1.20551775459669</v>
      </c>
      <c r="AE249" s="4" t="n">
        <f aca="false">AC249/AD249</f>
        <v>0.999900009999</v>
      </c>
      <c r="AF249" s="17" t="n">
        <f aca="false">AE249-O249</f>
        <v>0</v>
      </c>
      <c r="AG249" s="4" t="n">
        <f aca="false">VLOOKUP(I249,BesoinU!$F$1:$L$99,3,0)</f>
        <v>81.9240642058651</v>
      </c>
      <c r="AH249" s="19" t="n">
        <f aca="false">VLOOKUP(J249,bibliRdtCHauff!$G$2:$K$1398,4,0)</f>
        <v>7.80592293698882</v>
      </c>
      <c r="AI249" s="19" t="n">
        <f aca="false">VLOOKUP(J249,bibliRdtCHauff!$G$2:$K$1398,3,0)</f>
        <v>0.729324423231864</v>
      </c>
      <c r="AJ249" s="4" t="n">
        <f aca="false">VLOOKUP(D249,'paramètres CI'!$A$1:$C$6,3)</f>
        <v>0.0386719666666667</v>
      </c>
      <c r="AK249" s="4" t="n">
        <f aca="false">AJ249*AG249/AI249</f>
        <v>4.34397173500368</v>
      </c>
      <c r="AL249" s="4" t="n">
        <f aca="false">AK249+AH249/R249</f>
        <v>4.91834520763771</v>
      </c>
      <c r="AM249" s="4" t="n">
        <f aca="false">AL249+Z249</f>
        <v>2.91834520763771</v>
      </c>
      <c r="AN249" s="4" t="n">
        <f aca="false">AM249^-'paramètres CI'!$B$19</f>
        <v>0.000190066990301505</v>
      </c>
      <c r="AO249" s="4" t="n">
        <f aca="false">SUMIFS($AN$2:$AN$1250,$I$2:$I$1250,V249)</f>
        <v>0.000194586634410035</v>
      </c>
      <c r="AP249" s="5" t="n">
        <f aca="false">AN249/AO249</f>
        <v>0.976773100977705</v>
      </c>
      <c r="AQ249" s="6" t="n">
        <f aca="false">AP249-O249</f>
        <v>-0.0231269090212947</v>
      </c>
      <c r="AR249" s="20" t="n">
        <f aca="false">VLOOKUP(I249,entreesparc!$A$13:$H$110,8,0)*AP249</f>
        <v>70.9514060704016</v>
      </c>
      <c r="AS249" s="7" t="n">
        <f aca="false">M249*AJ249/AI249+AH249/R249</f>
        <v>4.45266179352739</v>
      </c>
      <c r="AT249" s="4" t="n">
        <f aca="false">AS249+Z249</f>
        <v>2.45266179352739</v>
      </c>
      <c r="AU249" s="4" t="n">
        <f aca="false">AT249^-'paramètres CI'!$B$19</f>
        <v>0.000763657590595534</v>
      </c>
      <c r="AV249" s="4" t="n">
        <f aca="false">SUMIFS($AU$2:$AU$1250,$I$2:$I$1250,V249)</f>
        <v>0.000771981201392353</v>
      </c>
      <c r="AW249" s="5" t="n">
        <f aca="false">AU249/AV249</f>
        <v>0.989217858178662</v>
      </c>
      <c r="AX249" s="7" t="n">
        <f aca="false">SUMIFS($AP$2:$AP$1250,$I$2:$I$1250,V249)</f>
        <v>1</v>
      </c>
    </row>
    <row r="250" customFormat="false" ht="15.8" hidden="false" customHeight="false" outlineLevel="0" collapsed="false">
      <c r="A250" s="0" t="s">
        <v>14</v>
      </c>
      <c r="B250" s="0" t="s">
        <v>70</v>
      </c>
      <c r="C250" s="0" t="s">
        <v>32</v>
      </c>
      <c r="D250" s="0" t="s">
        <v>33</v>
      </c>
      <c r="E250" s="0" t="str">
        <f aca="false">VLOOKUP(A250,Nomenclature!$D$1:$E$9,2,0)</f>
        <v>02</v>
      </c>
      <c r="F250" s="0" t="str">
        <f aca="false">VLOOKUP(B250,Nomenclature!$J$1:$K$97,2,0)</f>
        <v>53</v>
      </c>
      <c r="G250" s="0" t="str">
        <f aca="false">VLOOKUP(C250,Nomenclature!$M$1:$N$21,2,0)</f>
        <v>01</v>
      </c>
      <c r="H250" s="0" t="str">
        <f aca="false">VLOOKUP(D250,Nomenclature!$O$25:$P$31,2,0)</f>
        <v>01</v>
      </c>
      <c r="I250" s="1" t="str">
        <f aca="false">CONCATENATE(E250,F250)</f>
        <v>0253</v>
      </c>
      <c r="J250" s="0" t="str">
        <f aca="false">CONCATENATE(E250,F250,G250,H250)</f>
        <v>02530101</v>
      </c>
      <c r="K250" s="0" t="n">
        <v>30.5258255329691</v>
      </c>
      <c r="L250" s="0" t="n">
        <v>25</v>
      </c>
      <c r="M250" s="0" t="n">
        <v>164.548964514246</v>
      </c>
      <c r="N250" s="0" t="n">
        <v>0.660410744613746</v>
      </c>
      <c r="O250" s="0" t="n">
        <v>0.0183454789212092</v>
      </c>
      <c r="P250" s="4" t="n">
        <f aca="false">VLOOKUP(D250,'paramètres CI'!$A$1:$B$6,2,0)</f>
        <v>0.033584731604575</v>
      </c>
      <c r="Q250" s="17" t="n">
        <f aca="false">M250*P250/N250</f>
        <v>8.36802377019754</v>
      </c>
      <c r="R250" s="9" t="n">
        <f aca="false">1/(1+0.04)*(1 - (1/(1+0.04))^L250)/(1-1/(1+0.04))</f>
        <v>15.6220799436509</v>
      </c>
      <c r="S250" s="17" t="n">
        <f aca="false">K250/R250</f>
        <v>1.95401800804223</v>
      </c>
      <c r="T250" s="17" t="n">
        <f aca="false">Q250+S250</f>
        <v>10.3220417782398</v>
      </c>
      <c r="U250" s="0" t="n">
        <f aca="false">T250 + Z250</f>
        <v>6.42089814148504</v>
      </c>
      <c r="V250" s="4" t="str">
        <f aca="false">VLOOKUP(I250,'CI ref gaz'!$I$1:$AM$97,1,0)</f>
        <v>0253</v>
      </c>
      <c r="W250" s="0" t="n">
        <f aca="false">VLOOKUP(I250,'CI ref gaz'!$I$1:$AM$97,14,0)</f>
        <v>-2</v>
      </c>
      <c r="X250" s="1" t="n">
        <f aca="false">VLOOKUP(I250,'CI ref gaz'!$I$1:$AM$97,13,0)</f>
        <v>4.22817182707069</v>
      </c>
      <c r="Y250" s="2" t="n">
        <f aca="false">VLOOKUP(I250,'CI ref gaz'!$I$1:$AM$97,7,0)</f>
        <v>0.518888771425183</v>
      </c>
      <c r="Z250" s="17" t="n">
        <f aca="false">X250*(O250/Y250)^(-1/8)-T250</f>
        <v>-3.90114363675473</v>
      </c>
      <c r="AA250" s="17" t="n">
        <f aca="false">Z250^2</f>
        <v>15.2189216745919</v>
      </c>
      <c r="AB250" s="18" t="n">
        <f aca="false">Z250/U250</f>
        <v>-0.607569774631632</v>
      </c>
      <c r="AC250" s="17" t="n">
        <f aca="false">U250^-('paramètres CI'!$B$19)</f>
        <v>3.46125627420517E-007</v>
      </c>
      <c r="AD250" s="4" t="n">
        <f aca="false">SUMIFS($AC$2:$AC$1250,$I$2:$I$1250,V250)</f>
        <v>1.88670804892622E-005</v>
      </c>
      <c r="AE250" s="4" t="n">
        <f aca="false">AC250/AD250</f>
        <v>0.0183454789212092</v>
      </c>
      <c r="AF250" s="17" t="n">
        <f aca="false">AE250-O250</f>
        <v>0</v>
      </c>
      <c r="AG250" s="4" t="n">
        <f aca="false">VLOOKUP(I250,BesoinU!$F$1:$L$99,3,0)</f>
        <v>90.6970420547183</v>
      </c>
      <c r="AH250" s="19" t="n">
        <f aca="false">VLOOKUP(J250,bibliRdtCHauff!$G$2:$K$1398,4,0)</f>
        <v>32.0521168096175</v>
      </c>
      <c r="AI250" s="19" t="n">
        <f aca="false">VLOOKUP(J250,bibliRdtCHauff!$G$2:$K$1398,3,0)</f>
        <v>0.686827174398296</v>
      </c>
      <c r="AJ250" s="4" t="n">
        <f aca="false">VLOOKUP(D250,'paramètres CI'!$A$1:$C$6,3)</f>
        <v>0.0509473684210526</v>
      </c>
      <c r="AK250" s="4" t="n">
        <f aca="false">AJ250*AG250/AI250</f>
        <v>6.72771228120018</v>
      </c>
      <c r="AL250" s="4" t="n">
        <f aca="false">AK250+AH250/R250</f>
        <v>8.77943118964451</v>
      </c>
      <c r="AM250" s="4" t="n">
        <f aca="false">AL250+Z250</f>
        <v>4.87828755288978</v>
      </c>
      <c r="AN250" s="4" t="n">
        <f aca="false">AM250^-'paramètres CI'!$B$19</f>
        <v>3.1178902839475E-006</v>
      </c>
      <c r="AO250" s="4" t="n">
        <f aca="false">SUMIFS($AN$2:$AN$1250,$I$2:$I$1250,V250)</f>
        <v>0.0196733855078272</v>
      </c>
      <c r="AP250" s="5" t="n">
        <f aca="false">AN250/AO250</f>
        <v>0.000158482650721556</v>
      </c>
      <c r="AQ250" s="6" t="n">
        <f aca="false">AP250-O250</f>
        <v>-0.0181869962704876</v>
      </c>
      <c r="AR250" s="20" t="n">
        <f aca="false">VLOOKUP(I250,entreesparc!$A$13:$H$110,8,0)*AP250</f>
        <v>1.78834207142406</v>
      </c>
      <c r="AS250" s="7" t="n">
        <f aca="false">M250*AJ250/AI250+AH250/R250</f>
        <v>14.2576085862288</v>
      </c>
      <c r="AT250" s="4" t="n">
        <f aca="false">AS250+Z250</f>
        <v>10.356464949474</v>
      </c>
      <c r="AU250" s="4" t="n">
        <f aca="false">AT250^-'paramètres CI'!$B$19</f>
        <v>7.55627373795124E-009</v>
      </c>
      <c r="AV250" s="4" t="n">
        <f aca="false">SUMIFS($AU$2:$AU$1250,$I$2:$I$1250,V250)</f>
        <v>4.64108098578018E-006</v>
      </c>
      <c r="AW250" s="5" t="n">
        <f aca="false">AU250/AV250</f>
        <v>0.00162812796439082</v>
      </c>
      <c r="AX250" s="7" t="n">
        <f aca="false">SUMIFS($AP$2:$AP$1250,$I$2:$I$1250,V250)</f>
        <v>1</v>
      </c>
    </row>
    <row r="251" customFormat="false" ht="15.8" hidden="false" customHeight="false" outlineLevel="0" collapsed="false">
      <c r="A251" s="0" t="s">
        <v>14</v>
      </c>
      <c r="B251" s="0" t="s">
        <v>70</v>
      </c>
      <c r="C251" s="0" t="s">
        <v>32</v>
      </c>
      <c r="D251" s="0" t="s">
        <v>34</v>
      </c>
      <c r="E251" s="0" t="str">
        <f aca="false">VLOOKUP(A251,Nomenclature!$D$1:$E$9,2,0)</f>
        <v>02</v>
      </c>
      <c r="F251" s="0" t="str">
        <f aca="false">VLOOKUP(B251,Nomenclature!$J$1:$K$97,2,0)</f>
        <v>53</v>
      </c>
      <c r="G251" s="0" t="str">
        <f aca="false">VLOOKUP(C251,Nomenclature!$M$1:$N$21,2,0)</f>
        <v>01</v>
      </c>
      <c r="H251" s="0" t="str">
        <f aca="false">VLOOKUP(D251,Nomenclature!$O$25:$P$31,2,0)</f>
        <v>06</v>
      </c>
      <c r="I251" s="1" t="str">
        <f aca="false">CONCATENATE(E251,F251)</f>
        <v>0253</v>
      </c>
      <c r="J251" s="0" t="str">
        <f aca="false">CONCATENATE(E251,F251,G251,H251)</f>
        <v>02530106</v>
      </c>
      <c r="K251" s="0" t="n">
        <v>30.6827900887839</v>
      </c>
      <c r="L251" s="0" t="n">
        <v>25</v>
      </c>
      <c r="M251" s="0" t="n">
        <v>187.929968324071</v>
      </c>
      <c r="N251" s="0" t="n">
        <v>0.686636949113994</v>
      </c>
      <c r="O251" s="0" t="n">
        <v>0.0503450208502998</v>
      </c>
      <c r="P251" s="4" t="n">
        <f aca="false">VLOOKUP(D251,'paramètres CI'!$A$1:$B$6,2,0)</f>
        <v>0.0424847883250769</v>
      </c>
      <c r="Q251" s="17" t="n">
        <f aca="false">M251*P251/N251</f>
        <v>11.6279278802124</v>
      </c>
      <c r="R251" s="9" t="n">
        <f aca="false">1/(1+0.04)*(1 - (1/(1+0.04))^L251)/(1-1/(1+0.04))</f>
        <v>15.6220799436509</v>
      </c>
      <c r="S251" s="17" t="n">
        <f aca="false">K251/R251</f>
        <v>1.96406561734784</v>
      </c>
      <c r="T251" s="17" t="n">
        <f aca="false">Q251+S251</f>
        <v>13.5919934975602</v>
      </c>
      <c r="U251" s="0" t="n">
        <f aca="false">T251 + Z251</f>
        <v>5.65968612303816</v>
      </c>
      <c r="V251" s="4" t="str">
        <f aca="false">VLOOKUP(I251,'CI ref gaz'!$I$1:$AM$97,1,0)</f>
        <v>0253</v>
      </c>
      <c r="W251" s="0" t="n">
        <f aca="false">VLOOKUP(I251,'CI ref gaz'!$I$1:$AM$97,14,0)</f>
        <v>-2</v>
      </c>
      <c r="X251" s="1" t="n">
        <f aca="false">VLOOKUP(I251,'CI ref gaz'!$I$1:$AM$97,13,0)</f>
        <v>4.22817182707069</v>
      </c>
      <c r="Y251" s="2" t="n">
        <f aca="false">VLOOKUP(I251,'CI ref gaz'!$I$1:$AM$97,7,0)</f>
        <v>0.518888771425183</v>
      </c>
      <c r="Z251" s="17" t="n">
        <f aca="false">X251*(O251/Y251)^(-1/8)-T251</f>
        <v>-7.93230737452204</v>
      </c>
      <c r="AA251" s="17" t="n">
        <f aca="false">Z251^2</f>
        <v>62.9215002838968</v>
      </c>
      <c r="AB251" s="18" t="n">
        <f aca="false">Z251/U251</f>
        <v>-1.40154545712933</v>
      </c>
      <c r="AC251" s="17" t="n">
        <f aca="false">U251^-('paramètres CI'!$B$19)</f>
        <v>9.49863560616191E-007</v>
      </c>
      <c r="AD251" s="4" t="n">
        <f aca="false">SUMIFS($AC$2:$AC$1250,$I$2:$I$1250,V251)</f>
        <v>1.88670804892622E-005</v>
      </c>
      <c r="AE251" s="4" t="n">
        <f aca="false">AC251/AD251</f>
        <v>0.0503450208502997</v>
      </c>
      <c r="AF251" s="17" t="n">
        <f aca="false">AE251-O251</f>
        <v>0</v>
      </c>
      <c r="AG251" s="4" t="n">
        <f aca="false">VLOOKUP(I251,BesoinU!$F$1:$L$99,3,0)</f>
        <v>90.6970420547183</v>
      </c>
      <c r="AH251" s="19" t="n">
        <f aca="false">VLOOKUP(J251,bibliRdtCHauff!$G$2:$K$1398,4,0)</f>
        <v>32.2169295932231</v>
      </c>
      <c r="AI251" s="19" t="n">
        <f aca="false">VLOOKUP(J251,bibliRdtCHauff!$G$2:$K$1398,3,0)</f>
        <v>0.714102427078554</v>
      </c>
      <c r="AJ251" s="4" t="n">
        <f aca="false">VLOOKUP(D251,'paramètres CI'!$A$1:$C$6,3)</f>
        <v>0.0591</v>
      </c>
      <c r="AK251" s="4" t="n">
        <f aca="false">AJ251*AG251/AI251</f>
        <v>7.50619936605286</v>
      </c>
      <c r="AL251" s="4" t="n">
        <f aca="false">AK251+AH251/R251</f>
        <v>9.56846826426808</v>
      </c>
      <c r="AM251" s="4" t="n">
        <f aca="false">AL251+Z251</f>
        <v>1.63616088974604</v>
      </c>
      <c r="AN251" s="4" t="n">
        <f aca="false">AM251^-'paramètres CI'!$B$19</f>
        <v>0.0194711652347798</v>
      </c>
      <c r="AO251" s="4" t="n">
        <f aca="false">SUMIFS($AN$2:$AN$1250,$I$2:$I$1250,V251)</f>
        <v>0.0196733855078272</v>
      </c>
      <c r="AP251" s="5" t="n">
        <f aca="false">AN251/AO251</f>
        <v>0.989721124868573</v>
      </c>
      <c r="AQ251" s="6" t="n">
        <f aca="false">AP251-O251</f>
        <v>0.939376104018273</v>
      </c>
      <c r="AR251" s="20" t="n">
        <f aca="false">VLOOKUP(I251,entreesparc!$A$13:$H$110,8,0)*AP251</f>
        <v>11168.1620576206</v>
      </c>
      <c r="AS251" s="7" t="n">
        <f aca="false">M251*AJ251/AI251+AH251/R251</f>
        <v>17.6155854908934</v>
      </c>
      <c r="AT251" s="4" t="n">
        <f aca="false">AS251+Z251</f>
        <v>9.68327811637131</v>
      </c>
      <c r="AU251" s="4" t="n">
        <f aca="false">AT251^-'paramètres CI'!$B$19</f>
        <v>1.29366180439014E-008</v>
      </c>
      <c r="AV251" s="4" t="n">
        <f aca="false">SUMIFS($AU$2:$AU$1250,$I$2:$I$1250,V251)</f>
        <v>4.64108098578018E-006</v>
      </c>
      <c r="AW251" s="5" t="n">
        <f aca="false">AU251/AV251</f>
        <v>0.00278741484657087</v>
      </c>
      <c r="AX251" s="7" t="n">
        <f aca="false">SUMIFS($AP$2:$AP$1250,$I$2:$I$1250,V251)</f>
        <v>1</v>
      </c>
    </row>
    <row r="252" customFormat="false" ht="15.8" hidden="false" customHeight="false" outlineLevel="0" collapsed="false">
      <c r="A252" s="0" t="s">
        <v>14</v>
      </c>
      <c r="B252" s="0" t="s">
        <v>70</v>
      </c>
      <c r="C252" s="0" t="s">
        <v>35</v>
      </c>
      <c r="D252" s="0" t="s">
        <v>33</v>
      </c>
      <c r="E252" s="0" t="str">
        <f aca="false">VLOOKUP(A252,Nomenclature!$D$1:$E$9,2,0)</f>
        <v>02</v>
      </c>
      <c r="F252" s="0" t="str">
        <f aca="false">VLOOKUP(B252,Nomenclature!$J$1:$K$97,2,0)</f>
        <v>53</v>
      </c>
      <c r="G252" s="0" t="str">
        <f aca="false">VLOOKUP(C252,Nomenclature!$M$1:$N$21,2,0)</f>
        <v>21</v>
      </c>
      <c r="H252" s="0" t="str">
        <f aca="false">VLOOKUP(D252,Nomenclature!$O$25:$P$31,2,0)</f>
        <v>01</v>
      </c>
      <c r="I252" s="1" t="str">
        <f aca="false">CONCATENATE(E252,F252)</f>
        <v>0253</v>
      </c>
      <c r="J252" s="0" t="str">
        <f aca="false">CONCATENATE(E252,F252,G252,H252)</f>
        <v>02532101</v>
      </c>
      <c r="K252" s="0" t="n">
        <v>38.1572819162113</v>
      </c>
      <c r="L252" s="0" t="n">
        <v>25</v>
      </c>
      <c r="M252" s="0" t="n">
        <v>164.548964514246</v>
      </c>
      <c r="N252" s="0" t="n">
        <v>0.792492893536496</v>
      </c>
      <c r="O252" s="0" t="n">
        <v>9.99300489657242E-005</v>
      </c>
      <c r="P252" s="4" t="n">
        <f aca="false">VLOOKUP(D252,'paramètres CI'!$A$1:$B$6,2,0)</f>
        <v>0.033584731604575</v>
      </c>
      <c r="Q252" s="17" t="n">
        <f aca="false">M252*P252/N252</f>
        <v>6.97335314183128</v>
      </c>
      <c r="R252" s="9" t="n">
        <f aca="false">1/(1+0.04)*(1 - (1/(1+0.04))^L252)/(1-1/(1+0.04))</f>
        <v>15.6220799436509</v>
      </c>
      <c r="S252" s="17" t="n">
        <f aca="false">K252/R252</f>
        <v>2.44252251005278</v>
      </c>
      <c r="T252" s="17" t="n">
        <f aca="false">Q252+S252</f>
        <v>9.41587565188406</v>
      </c>
      <c r="U252" s="0" t="n">
        <f aca="false">T252 + Z252</f>
        <v>12.318984242247</v>
      </c>
      <c r="V252" s="4" t="str">
        <f aca="false">VLOOKUP(I252,'CI ref gaz'!$I$1:$AM$97,1,0)</f>
        <v>0253</v>
      </c>
      <c r="W252" s="0" t="n">
        <f aca="false">VLOOKUP(I252,'CI ref gaz'!$I$1:$AM$97,14,0)</f>
        <v>-2</v>
      </c>
      <c r="X252" s="1" t="n">
        <f aca="false">VLOOKUP(I252,'CI ref gaz'!$I$1:$AM$97,13,0)</f>
        <v>4.22817182707069</v>
      </c>
      <c r="Y252" s="2" t="n">
        <f aca="false">VLOOKUP(I252,'CI ref gaz'!$I$1:$AM$97,7,0)</f>
        <v>0.518888771425183</v>
      </c>
      <c r="Z252" s="17" t="n">
        <f aca="false">X252*(O252/Y252)^(-1/8)-T252</f>
        <v>2.90310859036297</v>
      </c>
      <c r="AA252" s="17" t="n">
        <f aca="false">Z252^2</f>
        <v>8.42803948743927</v>
      </c>
      <c r="AB252" s="18" t="n">
        <f aca="false">Z252/U252</f>
        <v>0.235661360813092</v>
      </c>
      <c r="AC252" s="17" t="n">
        <f aca="false">U252^-('paramètres CI'!$B$19)</f>
        <v>1.88538827713223E-009</v>
      </c>
      <c r="AD252" s="4" t="n">
        <f aca="false">SUMIFS($AC$2:$AC$1250,$I$2:$I$1250,V252)</f>
        <v>1.88670804892622E-005</v>
      </c>
      <c r="AE252" s="4" t="n">
        <f aca="false">AC252/AD252</f>
        <v>9.9930048965724E-005</v>
      </c>
      <c r="AF252" s="17" t="n">
        <f aca="false">AE252-O252</f>
        <v>0</v>
      </c>
      <c r="AG252" s="4" t="n">
        <f aca="false">VLOOKUP(I252,BesoinU!$F$1:$L$99,3,0)</f>
        <v>90.6970420547183</v>
      </c>
      <c r="AH252" s="19" t="n">
        <f aca="false">VLOOKUP(J252,bibliRdtCHauff!$G$2:$K$1398,4,0)</f>
        <v>38.1572819162113</v>
      </c>
      <c r="AI252" s="19" t="n">
        <f aca="false">VLOOKUP(J252,bibliRdtCHauff!$G$2:$K$1398,3,0)</f>
        <v>0.792492893536496</v>
      </c>
      <c r="AJ252" s="4" t="n">
        <f aca="false">VLOOKUP(D252,'paramètres CI'!$A$1:$C$6,3)</f>
        <v>0.0509473684210526</v>
      </c>
      <c r="AK252" s="4" t="n">
        <f aca="false">AJ252*AG252/AI252</f>
        <v>5.83068397704015</v>
      </c>
      <c r="AL252" s="4" t="n">
        <f aca="false">AK252+AH252/R252</f>
        <v>8.27320648709293</v>
      </c>
      <c r="AM252" s="4" t="n">
        <f aca="false">AL252+Z252</f>
        <v>11.1763150774559</v>
      </c>
      <c r="AN252" s="4" t="n">
        <f aca="false">AM252^-'paramètres CI'!$B$19</f>
        <v>4.10781528300054E-009</v>
      </c>
      <c r="AO252" s="4" t="n">
        <f aca="false">SUMIFS($AN$2:$AN$1250,$I$2:$I$1250,V252)</f>
        <v>0.0196733855078272</v>
      </c>
      <c r="AP252" s="5" t="n">
        <f aca="false">AN252/AO252</f>
        <v>2.08800629732296E-007</v>
      </c>
      <c r="AQ252" s="6" t="n">
        <f aca="false">AP252-O252</f>
        <v>-9.97212483359919E-005</v>
      </c>
      <c r="AR252" s="20" t="n">
        <f aca="false">VLOOKUP(I252,entreesparc!$A$13:$H$110,8,0)*AP252</f>
        <v>0.00235613771595829</v>
      </c>
      <c r="AS252" s="7" t="n">
        <f aca="false">M252*AJ252/AI252+AH252/R252</f>
        <v>13.0209602307993</v>
      </c>
      <c r="AT252" s="4" t="n">
        <f aca="false">AS252+Z252</f>
        <v>15.9240688211622</v>
      </c>
      <c r="AU252" s="4" t="n">
        <f aca="false">AT252^-'paramètres CI'!$B$19</f>
        <v>2.41861996255399E-010</v>
      </c>
      <c r="AV252" s="4" t="n">
        <f aca="false">SUMIFS($AU$2:$AU$1250,$I$2:$I$1250,V252)</f>
        <v>4.64108098578018E-006</v>
      </c>
      <c r="AW252" s="5" t="n">
        <f aca="false">AU252/AV252</f>
        <v>5.21132893385055E-005</v>
      </c>
      <c r="AX252" s="7" t="n">
        <f aca="false">SUMIFS($AP$2:$AP$1250,$I$2:$I$1250,V252)</f>
        <v>1</v>
      </c>
    </row>
    <row r="253" customFormat="false" ht="15.8" hidden="false" customHeight="false" outlineLevel="0" collapsed="false">
      <c r="A253" s="0" t="s">
        <v>14</v>
      </c>
      <c r="B253" s="0" t="s">
        <v>70</v>
      </c>
      <c r="C253" s="0" t="s">
        <v>35</v>
      </c>
      <c r="D253" s="0" t="s">
        <v>34</v>
      </c>
      <c r="E253" s="0" t="str">
        <f aca="false">VLOOKUP(A253,Nomenclature!$D$1:$E$9,2,0)</f>
        <v>02</v>
      </c>
      <c r="F253" s="0" t="str">
        <f aca="false">VLOOKUP(B253,Nomenclature!$J$1:$K$97,2,0)</f>
        <v>53</v>
      </c>
      <c r="G253" s="0" t="str">
        <f aca="false">VLOOKUP(C253,Nomenclature!$M$1:$N$21,2,0)</f>
        <v>21</v>
      </c>
      <c r="H253" s="0" t="str">
        <f aca="false">VLOOKUP(D253,Nomenclature!$O$25:$P$31,2,0)</f>
        <v>06</v>
      </c>
      <c r="I253" s="1" t="str">
        <f aca="false">CONCATENATE(E253,F253)</f>
        <v>0253</v>
      </c>
      <c r="J253" s="0" t="str">
        <f aca="false">CONCATENATE(E253,F253,G253,H253)</f>
        <v>02532106</v>
      </c>
      <c r="K253" s="0" t="n">
        <v>38.3534876109799</v>
      </c>
      <c r="L253" s="0" t="n">
        <v>25</v>
      </c>
      <c r="M253" s="0" t="n">
        <v>187.929968324071</v>
      </c>
      <c r="N253" s="0" t="n">
        <v>0.823964338936793</v>
      </c>
      <c r="O253" s="0" t="n">
        <v>9.99300489657242E-005</v>
      </c>
      <c r="P253" s="4" t="n">
        <f aca="false">VLOOKUP(D253,'paramètres CI'!$A$1:$B$6,2,0)</f>
        <v>0.0424847883250769</v>
      </c>
      <c r="Q253" s="17" t="n">
        <f aca="false">M253*P253/N253</f>
        <v>9.68993990017697</v>
      </c>
      <c r="R253" s="9" t="n">
        <f aca="false">1/(1+0.04)*(1 - (1/(1+0.04))^L253)/(1-1/(1+0.04))</f>
        <v>15.6220799436509</v>
      </c>
      <c r="S253" s="17" t="n">
        <f aca="false">K253/R253</f>
        <v>2.4550820216848</v>
      </c>
      <c r="T253" s="17" t="n">
        <f aca="false">Q253+S253</f>
        <v>12.1450219218618</v>
      </c>
      <c r="U253" s="0" t="n">
        <f aca="false">T253 + Z253</f>
        <v>12.318984242247</v>
      </c>
      <c r="V253" s="4" t="str">
        <f aca="false">VLOOKUP(I253,'CI ref gaz'!$I$1:$AM$97,1,0)</f>
        <v>0253</v>
      </c>
      <c r="W253" s="0" t="n">
        <f aca="false">VLOOKUP(I253,'CI ref gaz'!$I$1:$AM$97,14,0)</f>
        <v>-2</v>
      </c>
      <c r="X253" s="1" t="n">
        <f aca="false">VLOOKUP(I253,'CI ref gaz'!$I$1:$AM$97,13,0)</f>
        <v>4.22817182707069</v>
      </c>
      <c r="Y253" s="2" t="n">
        <f aca="false">VLOOKUP(I253,'CI ref gaz'!$I$1:$AM$97,7,0)</f>
        <v>0.518888771425183</v>
      </c>
      <c r="Z253" s="17" t="n">
        <f aca="false">X253*(O253/Y253)^(-1/8)-T253</f>
        <v>0.173962320385256</v>
      </c>
      <c r="AA253" s="17" t="n">
        <f aca="false">Z253^2</f>
        <v>0.0302628889138223</v>
      </c>
      <c r="AB253" s="18" t="n">
        <f aca="false">Z253/U253</f>
        <v>0.014121482499236</v>
      </c>
      <c r="AC253" s="17" t="n">
        <f aca="false">U253^-('paramètres CI'!$B$19)</f>
        <v>1.88538827713223E-009</v>
      </c>
      <c r="AD253" s="4" t="n">
        <f aca="false">SUMIFS($AC$2:$AC$1250,$I$2:$I$1250,V253)</f>
        <v>1.88670804892622E-005</v>
      </c>
      <c r="AE253" s="4" t="n">
        <f aca="false">AC253/AD253</f>
        <v>9.9930048965724E-005</v>
      </c>
      <c r="AF253" s="17" t="n">
        <f aca="false">AE253-O253</f>
        <v>0</v>
      </c>
      <c r="AG253" s="4" t="n">
        <f aca="false">VLOOKUP(I253,BesoinU!$F$1:$L$99,3,0)</f>
        <v>90.6970420547183</v>
      </c>
      <c r="AH253" s="19" t="n">
        <f aca="false">VLOOKUP(J253,bibliRdtCHauff!$G$2:$K$1398,4,0)</f>
        <v>38.3534876109799</v>
      </c>
      <c r="AI253" s="19" t="n">
        <f aca="false">VLOOKUP(J253,bibliRdtCHauff!$G$2:$K$1398,3,0)</f>
        <v>0.823964338936793</v>
      </c>
      <c r="AJ253" s="4" t="n">
        <f aca="false">VLOOKUP(D253,'paramètres CI'!$A$1:$C$6,3)</f>
        <v>0.0591</v>
      </c>
      <c r="AK253" s="4" t="n">
        <f aca="false">AJ253*AG253/AI253</f>
        <v>6.50537278391248</v>
      </c>
      <c r="AL253" s="4" t="n">
        <f aca="false">AK253+AH253/R253</f>
        <v>8.96045480559727</v>
      </c>
      <c r="AM253" s="4" t="n">
        <f aca="false">AL253+Z253</f>
        <v>9.13441712598253</v>
      </c>
      <c r="AN253" s="4" t="n">
        <f aca="false">AM253^-'paramètres CI'!$B$19</f>
        <v>2.06325677890984E-008</v>
      </c>
      <c r="AO253" s="4" t="n">
        <f aca="false">SUMIFS($AN$2:$AN$1250,$I$2:$I$1250,V253)</f>
        <v>0.0196733855078272</v>
      </c>
      <c r="AP253" s="5" t="n">
        <f aca="false">AN253/AO253</f>
        <v>1.04875532383024E-006</v>
      </c>
      <c r="AQ253" s="6" t="n">
        <f aca="false">AP253-O253</f>
        <v>-9.8881293641894E-005</v>
      </c>
      <c r="AR253" s="20" t="n">
        <f aca="false">VLOOKUP(I253,entreesparc!$A$13:$H$110,8,0)*AP253</f>
        <v>0.0118343128392695</v>
      </c>
      <c r="AS253" s="7" t="n">
        <f aca="false">M253*AJ253/AI253+AH253/R253</f>
        <v>15.9346230686725</v>
      </c>
      <c r="AT253" s="4" t="n">
        <f aca="false">AS253+Z253</f>
        <v>16.1085853890578</v>
      </c>
      <c r="AU253" s="4" t="n">
        <f aca="false">AT253^-'paramètres CI'!$B$19</f>
        <v>2.20567119459704E-010</v>
      </c>
      <c r="AV253" s="4" t="n">
        <f aca="false">SUMIFS($AU$2:$AU$1250,$I$2:$I$1250,V253)</f>
        <v>4.64108098578018E-006</v>
      </c>
      <c r="AW253" s="5" t="n">
        <f aca="false">AU253/AV253</f>
        <v>4.75249451874466E-005</v>
      </c>
      <c r="AX253" s="7" t="n">
        <f aca="false">SUMIFS($AP$2:$AP$1250,$I$2:$I$1250,V253)</f>
        <v>1</v>
      </c>
    </row>
    <row r="254" customFormat="false" ht="15.8" hidden="false" customHeight="false" outlineLevel="0" collapsed="false">
      <c r="A254" s="0" t="s">
        <v>14</v>
      </c>
      <c r="B254" s="0" t="s">
        <v>70</v>
      </c>
      <c r="C254" s="0" t="s">
        <v>36</v>
      </c>
      <c r="D254" s="0" t="s">
        <v>37</v>
      </c>
      <c r="E254" s="0" t="str">
        <f aca="false">VLOOKUP(A254,Nomenclature!$D$1:$E$9,2,0)</f>
        <v>02</v>
      </c>
      <c r="F254" s="0" t="str">
        <f aca="false">VLOOKUP(B254,Nomenclature!$J$1:$K$97,2,0)</f>
        <v>53</v>
      </c>
      <c r="G254" s="0" t="str">
        <f aca="false">VLOOKUP(C254,Nomenclature!$M$1:$N$21,2,0)</f>
        <v>23</v>
      </c>
      <c r="H254" s="0" t="str">
        <f aca="false">VLOOKUP(D254,Nomenclature!$O$25:$P$31,2,0)</f>
        <v>03</v>
      </c>
      <c r="I254" s="1" t="str">
        <f aca="false">CONCATENATE(E254,F254)</f>
        <v>0253</v>
      </c>
      <c r="J254" s="0" t="str">
        <f aca="false">CONCATENATE(E254,F254,G254,H254)</f>
        <v>02532303</v>
      </c>
      <c r="K254" s="0" t="n">
        <v>24.9821343918007</v>
      </c>
      <c r="L254" s="0" t="n">
        <v>20</v>
      </c>
      <c r="M254" s="0" t="n">
        <v>142.56953394517</v>
      </c>
      <c r="N254" s="0" t="n">
        <v>0.754205893077403</v>
      </c>
      <c r="O254" s="0" t="n">
        <v>9.99300489657242E-005</v>
      </c>
      <c r="P254" s="4" t="n">
        <f aca="false">VLOOKUP(D254,'paramètres CI'!$A$1:$B$6,2,0)</f>
        <v>0.0385046990211696</v>
      </c>
      <c r="Q254" s="17" t="n">
        <f aca="false">M254*P254/N254</f>
        <v>7.27864505506297</v>
      </c>
      <c r="R254" s="9" t="n">
        <f aca="false">1/(1+0.04)*(1 - (1/(1+0.04))^L254)/(1-1/(1+0.04))</f>
        <v>13.5903263449677</v>
      </c>
      <c r="S254" s="17" t="n">
        <f aca="false">K254/R254</f>
        <v>1.83822917549373</v>
      </c>
      <c r="T254" s="17" t="n">
        <f aca="false">Q254+S254</f>
        <v>9.1168742305567</v>
      </c>
      <c r="U254" s="0" t="n">
        <f aca="false">T254 + Z254</f>
        <v>12.318984242247</v>
      </c>
      <c r="V254" s="4" t="str">
        <f aca="false">VLOOKUP(I254,'CI ref gaz'!$I$1:$AM$97,1,0)</f>
        <v>0253</v>
      </c>
      <c r="W254" s="0" t="n">
        <f aca="false">VLOOKUP(I254,'CI ref gaz'!$I$1:$AM$97,14,0)</f>
        <v>-2</v>
      </c>
      <c r="X254" s="1" t="n">
        <f aca="false">VLOOKUP(I254,'CI ref gaz'!$I$1:$AM$97,13,0)</f>
        <v>4.22817182707069</v>
      </c>
      <c r="Y254" s="2" t="n">
        <f aca="false">VLOOKUP(I254,'CI ref gaz'!$I$1:$AM$97,7,0)</f>
        <v>0.518888771425183</v>
      </c>
      <c r="Z254" s="17" t="n">
        <f aca="false">X254*(O254/Y254)^(-1/8)-T254</f>
        <v>3.20211001169032</v>
      </c>
      <c r="AA254" s="17" t="n">
        <f aca="false">Z254^2</f>
        <v>10.2535085269674</v>
      </c>
      <c r="AB254" s="18" t="n">
        <f aca="false">Z254/U254</f>
        <v>0.259932957841518</v>
      </c>
      <c r="AC254" s="17" t="n">
        <f aca="false">U254^-('paramètres CI'!$B$19)</f>
        <v>1.88538827713223E-009</v>
      </c>
      <c r="AD254" s="4" t="n">
        <f aca="false">SUMIFS($AC$2:$AC$1250,$I$2:$I$1250,V254)</f>
        <v>1.88670804892622E-005</v>
      </c>
      <c r="AE254" s="4" t="n">
        <f aca="false">AC254/AD254</f>
        <v>9.9930048965724E-005</v>
      </c>
      <c r="AF254" s="17" t="n">
        <f aca="false">AE254-O254</f>
        <v>0</v>
      </c>
      <c r="AG254" s="4" t="n">
        <f aca="false">VLOOKUP(I254,BesoinU!$F$1:$L$99,3,0)</f>
        <v>90.6970420547183</v>
      </c>
      <c r="AH254" s="19" t="n">
        <f aca="false">VLOOKUP(J254,bibliRdtCHauff!$G$2:$K$1398,4,0)</f>
        <v>24.9821343918007</v>
      </c>
      <c r="AI254" s="19" t="n">
        <f aca="false">VLOOKUP(J254,bibliRdtCHauff!$G$2:$K$1398,3,0)</f>
        <v>0.754205893077403</v>
      </c>
      <c r="AJ254" s="4" t="n">
        <f aca="false">VLOOKUP(D254,'paramètres CI'!$A$1:$C$6,3)</f>
        <v>0.0763929293534506</v>
      </c>
      <c r="AK254" s="4" t="n">
        <f aca="false">AJ254*AG254/AI254</f>
        <v>9.18663297363278</v>
      </c>
      <c r="AL254" s="4" t="n">
        <f aca="false">AK254+AH254/R254</f>
        <v>11.0248621491265</v>
      </c>
      <c r="AM254" s="4" t="n">
        <f aca="false">AL254+Z254</f>
        <v>14.2269721608168</v>
      </c>
      <c r="AN254" s="4" t="n">
        <f aca="false">AM254^-'paramètres CI'!$B$19</f>
        <v>5.95799516564568E-010</v>
      </c>
      <c r="AO254" s="4" t="n">
        <f aca="false">SUMIFS($AN$2:$AN$1250,$I$2:$I$1250,V254)</f>
        <v>0.0196733855078272</v>
      </c>
      <c r="AP254" s="5" t="n">
        <f aca="false">AN254/AO254</f>
        <v>3.02845443824361E-008</v>
      </c>
      <c r="AQ254" s="6" t="n">
        <f aca="false">AP254-O254</f>
        <v>-9.98997644213418E-005</v>
      </c>
      <c r="AR254" s="20" t="n">
        <f aca="false">VLOOKUP(I254,entreesparc!$A$13:$H$110,8,0)*AP254</f>
        <v>0.000341735354541576</v>
      </c>
      <c r="AS254" s="7" t="n">
        <f aca="false">M254*AJ254/AI254+AH254/R254</f>
        <v>16.2789865795333</v>
      </c>
      <c r="AT254" s="4" t="n">
        <f aca="false">AS254+Z254</f>
        <v>19.4810965912236</v>
      </c>
      <c r="AU254" s="4" t="n">
        <f aca="false">AT254^-'paramètres CI'!$B$19</f>
        <v>4.82050794081914E-011</v>
      </c>
      <c r="AV254" s="4" t="n">
        <f aca="false">SUMIFS($AU$2:$AU$1250,$I$2:$I$1250,V254)</f>
        <v>4.64108098578018E-006</v>
      </c>
      <c r="AW254" s="5" t="n">
        <f aca="false">AU254/AV254</f>
        <v>1.03866059557864E-005</v>
      </c>
      <c r="AX254" s="7" t="n">
        <f aca="false">SUMIFS($AP$2:$AP$1250,$I$2:$I$1250,V254)</f>
        <v>1</v>
      </c>
    </row>
    <row r="255" customFormat="false" ht="15.8" hidden="false" customHeight="false" outlineLevel="0" collapsed="false">
      <c r="A255" s="0" t="s">
        <v>14</v>
      </c>
      <c r="B255" s="0" t="s">
        <v>70</v>
      </c>
      <c r="C255" s="0" t="s">
        <v>38</v>
      </c>
      <c r="D255" s="0" t="s">
        <v>39</v>
      </c>
      <c r="E255" s="0" t="str">
        <f aca="false">VLOOKUP(A255,Nomenclature!$D$1:$E$9,2,0)</f>
        <v>02</v>
      </c>
      <c r="F255" s="0" t="str">
        <f aca="false">VLOOKUP(B255,Nomenclature!$J$1:$K$97,2,0)</f>
        <v>53</v>
      </c>
      <c r="G255" s="0" t="str">
        <f aca="false">VLOOKUP(C255,Nomenclature!$M$1:$N$21,2,0)</f>
        <v>24</v>
      </c>
      <c r="H255" s="0" t="str">
        <f aca="false">VLOOKUP(D255,Nomenclature!$O$25:$P$31,2,0)</f>
        <v>04</v>
      </c>
      <c r="I255" s="1" t="str">
        <f aca="false">CONCATENATE(E255,F255)</f>
        <v>0253</v>
      </c>
      <c r="J255" s="0" t="str">
        <f aca="false">CONCATENATE(E255,F255,G255,H255)</f>
        <v>02532404</v>
      </c>
      <c r="K255" s="0" t="n">
        <v>18.0675110461821</v>
      </c>
      <c r="L255" s="0" t="n">
        <v>20</v>
      </c>
      <c r="M255" s="0" t="n">
        <v>142.760701233343</v>
      </c>
      <c r="N255" s="0" t="n">
        <v>0.981803553628876</v>
      </c>
      <c r="O255" s="0" t="n">
        <v>9.99300489657242E-005</v>
      </c>
      <c r="P255" s="4" t="n">
        <f aca="false">VLOOKUP(D255,'paramètres CI'!$A$1:$B$6,2,0)</f>
        <v>0.022045059962018</v>
      </c>
      <c r="Q255" s="17" t="n">
        <f aca="false">M255*P255/N255</f>
        <v>3.2054968708113</v>
      </c>
      <c r="R255" s="9" t="n">
        <f aca="false">1/(1+0.04)*(1 - (1/(1+0.04))^L255)/(1-1/(1+0.04))</f>
        <v>13.5903263449677</v>
      </c>
      <c r="S255" s="17" t="n">
        <f aca="false">K255/R255</f>
        <v>1.32943908685992</v>
      </c>
      <c r="T255" s="17" t="n">
        <f aca="false">Q255+S255</f>
        <v>4.53493595767122</v>
      </c>
      <c r="U255" s="0" t="n">
        <f aca="false">T255 + Z255</f>
        <v>12.318984242247</v>
      </c>
      <c r="V255" s="4" t="str">
        <f aca="false">VLOOKUP(I255,'CI ref gaz'!$I$1:$AM$97,1,0)</f>
        <v>0253</v>
      </c>
      <c r="W255" s="0" t="n">
        <f aca="false">VLOOKUP(I255,'CI ref gaz'!$I$1:$AM$97,14,0)</f>
        <v>-2</v>
      </c>
      <c r="X255" s="1" t="n">
        <f aca="false">VLOOKUP(I255,'CI ref gaz'!$I$1:$AM$97,13,0)</f>
        <v>4.22817182707069</v>
      </c>
      <c r="Y255" s="2" t="n">
        <f aca="false">VLOOKUP(I255,'CI ref gaz'!$I$1:$AM$97,7,0)</f>
        <v>0.518888771425183</v>
      </c>
      <c r="Z255" s="17" t="n">
        <f aca="false">X255*(O255/Y255)^(-1/8)-T255</f>
        <v>7.78404828457581</v>
      </c>
      <c r="AA255" s="17" t="n">
        <f aca="false">Z255^2</f>
        <v>60.5914076966076</v>
      </c>
      <c r="AB255" s="18" t="n">
        <f aca="false">Z255/U255</f>
        <v>0.631874197702194</v>
      </c>
      <c r="AC255" s="17" t="n">
        <f aca="false">U255^-('paramètres CI'!$B$19)</f>
        <v>1.88538827713223E-009</v>
      </c>
      <c r="AD255" s="4" t="n">
        <f aca="false">SUMIFS($AC$2:$AC$1250,$I$2:$I$1250,V255)</f>
        <v>1.88670804892622E-005</v>
      </c>
      <c r="AE255" s="4" t="n">
        <f aca="false">AC255/AD255</f>
        <v>9.9930048965724E-005</v>
      </c>
      <c r="AF255" s="17" t="n">
        <f aca="false">AE255-O255</f>
        <v>0</v>
      </c>
      <c r="AG255" s="4" t="n">
        <f aca="false">VLOOKUP(I255,BesoinU!$F$1:$L$99,3,0)</f>
        <v>90.6970420547183</v>
      </c>
      <c r="AH255" s="19" t="n">
        <f aca="false">VLOOKUP(J255,bibliRdtCHauff!$G$2:$K$1398,4,0)</f>
        <v>18.0675110461821</v>
      </c>
      <c r="AI255" s="19" t="n">
        <f aca="false">VLOOKUP(J255,bibliRdtCHauff!$G$2:$K$1398,3,0)</f>
        <v>0.981803553628876</v>
      </c>
      <c r="AJ255" s="4" t="n">
        <f aca="false">VLOOKUP(D255,'paramètres CI'!$A$1:$C$6,3)</f>
        <v>0.0386719666666667</v>
      </c>
      <c r="AK255" s="4" t="n">
        <f aca="false">AJ255*AG255/AI255</f>
        <v>3.57243867588521</v>
      </c>
      <c r="AL255" s="4" t="n">
        <f aca="false">AK255+AH255/R255</f>
        <v>4.90187776274512</v>
      </c>
      <c r="AM255" s="4" t="n">
        <f aca="false">AL255+Z255</f>
        <v>12.6859260473209</v>
      </c>
      <c r="AN255" s="4" t="n">
        <f aca="false">AM255^-'paramètres CI'!$B$19</f>
        <v>1.49081102978426E-009</v>
      </c>
      <c r="AO255" s="4" t="n">
        <f aca="false">SUMIFS($AN$2:$AN$1250,$I$2:$I$1250,V255)</f>
        <v>0.0196733855078272</v>
      </c>
      <c r="AP255" s="5" t="n">
        <f aca="false">AN255/AO255</f>
        <v>7.57780621536202E-008</v>
      </c>
      <c r="AQ255" s="6" t="n">
        <f aca="false">AP255-O255</f>
        <v>-9.98542709035706E-005</v>
      </c>
      <c r="AR255" s="20" t="n">
        <f aca="false">VLOOKUP(I255,entreesparc!$A$13:$H$110,8,0)*AP255</f>
        <v>0.000855091052700785</v>
      </c>
      <c r="AS255" s="7" t="n">
        <f aca="false">M255*AJ255/AI255+AH255/R255</f>
        <v>6.95259766985756</v>
      </c>
      <c r="AT255" s="4" t="n">
        <f aca="false">AS255+Z255</f>
        <v>14.7366459544334</v>
      </c>
      <c r="AU255" s="4" t="n">
        <f aca="false">AT255^-'paramètres CI'!$B$19</f>
        <v>4.49583953124635E-010</v>
      </c>
      <c r="AV255" s="4" t="n">
        <f aca="false">SUMIFS($AU$2:$AU$1250,$I$2:$I$1250,V255)</f>
        <v>4.64108098578018E-006</v>
      </c>
      <c r="AW255" s="5" t="n">
        <f aca="false">AU255/AV255</f>
        <v>9.68705253155711E-005</v>
      </c>
      <c r="AX255" s="7" t="n">
        <f aca="false">SUMIFS($AP$2:$AP$1250,$I$2:$I$1250,V255)</f>
        <v>1</v>
      </c>
    </row>
    <row r="256" customFormat="false" ht="15.8" hidden="false" customHeight="false" outlineLevel="0" collapsed="false">
      <c r="A256" s="0" t="s">
        <v>14</v>
      </c>
      <c r="B256" s="0" t="s">
        <v>70</v>
      </c>
      <c r="C256" s="0" t="s">
        <v>40</v>
      </c>
      <c r="D256" s="0" t="s">
        <v>37</v>
      </c>
      <c r="E256" s="0" t="str">
        <f aca="false">VLOOKUP(A256,Nomenclature!$D$1:$E$9,2,0)</f>
        <v>02</v>
      </c>
      <c r="F256" s="0" t="str">
        <f aca="false">VLOOKUP(B256,Nomenclature!$J$1:$K$97,2,0)</f>
        <v>53</v>
      </c>
      <c r="G256" s="0" t="str">
        <f aca="false">VLOOKUP(C256,Nomenclature!$M$1:$N$21,2,0)</f>
        <v>03</v>
      </c>
      <c r="H256" s="0" t="str">
        <f aca="false">VLOOKUP(D256,Nomenclature!$O$25:$P$31,2,0)</f>
        <v>03</v>
      </c>
      <c r="I256" s="1" t="str">
        <f aca="false">CONCATENATE(E256,F256)</f>
        <v>0253</v>
      </c>
      <c r="J256" s="0" t="str">
        <f aca="false">CONCATENATE(E256,F256,G256,H256)</f>
        <v>02530303</v>
      </c>
      <c r="K256" s="0" t="n">
        <v>19.9857075134405</v>
      </c>
      <c r="L256" s="0" t="n">
        <v>20</v>
      </c>
      <c r="M256" s="0" t="n">
        <v>142.56953394517</v>
      </c>
      <c r="N256" s="0" t="n">
        <v>0.521636977683193</v>
      </c>
      <c r="O256" s="0" t="n">
        <v>0.03406034616033</v>
      </c>
      <c r="P256" s="4" t="n">
        <f aca="false">VLOOKUP(D256,'paramètres CI'!$A$1:$B$6,2,0)</f>
        <v>0.0385046990211696</v>
      </c>
      <c r="Q256" s="17" t="n">
        <f aca="false">M256*P256/N256</f>
        <v>10.5237880537702</v>
      </c>
      <c r="R256" s="9" t="n">
        <f aca="false">1/(1+0.04)*(1 - (1/(1+0.04))^L256)/(1-1/(1+0.04))</f>
        <v>13.5903263449677</v>
      </c>
      <c r="S256" s="17" t="n">
        <f aca="false">K256/R256</f>
        <v>1.47058334039498</v>
      </c>
      <c r="T256" s="17" t="n">
        <f aca="false">Q256+S256</f>
        <v>11.9943713941652</v>
      </c>
      <c r="U256" s="0" t="n">
        <f aca="false">T256 + Z256</f>
        <v>5.94300068127286</v>
      </c>
      <c r="V256" s="4" t="str">
        <f aca="false">VLOOKUP(I256,'CI ref gaz'!$I$1:$AM$97,1,0)</f>
        <v>0253</v>
      </c>
      <c r="W256" s="0" t="n">
        <f aca="false">VLOOKUP(I256,'CI ref gaz'!$I$1:$AM$97,14,0)</f>
        <v>-2</v>
      </c>
      <c r="X256" s="1" t="n">
        <f aca="false">VLOOKUP(I256,'CI ref gaz'!$I$1:$AM$97,13,0)</f>
        <v>4.22817182707069</v>
      </c>
      <c r="Y256" s="2" t="n">
        <f aca="false">VLOOKUP(I256,'CI ref gaz'!$I$1:$AM$97,7,0)</f>
        <v>0.518888771425183</v>
      </c>
      <c r="Z256" s="17" t="n">
        <f aca="false">X256*(O256/Y256)^(-1/8)-T256</f>
        <v>-6.05137071289235</v>
      </c>
      <c r="AA256" s="17" t="n">
        <f aca="false">Z256^2</f>
        <v>36.6190875048512</v>
      </c>
      <c r="AB256" s="18" t="n">
        <f aca="false">Z256/U256</f>
        <v>-1.01823490142967</v>
      </c>
      <c r="AC256" s="17" t="n">
        <f aca="false">U256^-('paramètres CI'!$B$19)</f>
        <v>6.42619292499079E-007</v>
      </c>
      <c r="AD256" s="4" t="n">
        <f aca="false">SUMIFS($AC$2:$AC$1250,$I$2:$I$1250,V256)</f>
        <v>1.88670804892622E-005</v>
      </c>
      <c r="AE256" s="4" t="n">
        <f aca="false">AC256/AD256</f>
        <v>0.0340603461603299</v>
      </c>
      <c r="AF256" s="17" t="n">
        <f aca="false">AE256-O256</f>
        <v>0</v>
      </c>
      <c r="AG256" s="4" t="n">
        <f aca="false">VLOOKUP(I256,BesoinU!$F$1:$L$99,3,0)</f>
        <v>90.6970420547183</v>
      </c>
      <c r="AH256" s="19" t="n">
        <f aca="false">VLOOKUP(J256,bibliRdtCHauff!$G$2:$K$1398,4,0)</f>
        <v>20.9849928891126</v>
      </c>
      <c r="AI256" s="19" t="n">
        <f aca="false">VLOOKUP(J256,bibliRdtCHauff!$G$2:$K$1398,3,0)</f>
        <v>0.568150760762035</v>
      </c>
      <c r="AJ256" s="4" t="n">
        <f aca="false">VLOOKUP(D256,'paramètres CI'!$A$1:$C$6,3)</f>
        <v>0.0763929293534506</v>
      </c>
      <c r="AK256" s="4" t="n">
        <f aca="false">AJ256*AG256/AI256</f>
        <v>12.1950249911837</v>
      </c>
      <c r="AL256" s="4" t="n">
        <f aca="false">AK256+AH256/R256</f>
        <v>13.7391374985984</v>
      </c>
      <c r="AM256" s="4" t="n">
        <f aca="false">AL256+Z256</f>
        <v>7.68776678570606</v>
      </c>
      <c r="AN256" s="4" t="n">
        <f aca="false">AM256^-'paramètres CI'!$B$19</f>
        <v>8.19593297894679E-008</v>
      </c>
      <c r="AO256" s="4" t="n">
        <f aca="false">SUMIFS($AN$2:$AN$1250,$I$2:$I$1250,V256)</f>
        <v>0.0196733855078272</v>
      </c>
      <c r="AP256" s="5" t="n">
        <f aca="false">AN256/AO256</f>
        <v>4.16600029297753E-006</v>
      </c>
      <c r="AQ256" s="6" t="n">
        <f aca="false">AP256-O256</f>
        <v>-0.034056180160037</v>
      </c>
      <c r="AR256" s="20" t="n">
        <f aca="false">VLOOKUP(I256,entreesparc!$A$13:$H$110,8,0)*AP256</f>
        <v>0.0470097740009804</v>
      </c>
      <c r="AS256" s="7" t="n">
        <f aca="false">M256*AJ256/AI256+AH256/R256</f>
        <v>20.7138559748348</v>
      </c>
      <c r="AT256" s="4" t="n">
        <f aca="false">AS256+Z256</f>
        <v>14.6624852619424</v>
      </c>
      <c r="AU256" s="4" t="n">
        <f aca="false">AT256^-'paramètres CI'!$B$19</f>
        <v>4.68100700753127E-010</v>
      </c>
      <c r="AV256" s="4" t="n">
        <f aca="false">SUMIFS($AU$2:$AU$1250,$I$2:$I$1250,V256)</f>
        <v>4.64108098578018E-006</v>
      </c>
      <c r="AW256" s="5" t="n">
        <f aca="false">AU256/AV256</f>
        <v>0.000100860274187704</v>
      </c>
      <c r="AX256" s="7" t="n">
        <f aca="false">SUMIFS($AP$2:$AP$1250,$I$2:$I$1250,V256)</f>
        <v>1</v>
      </c>
    </row>
    <row r="257" customFormat="false" ht="15.8" hidden="false" customHeight="false" outlineLevel="0" collapsed="false">
      <c r="A257" s="0" t="s">
        <v>14</v>
      </c>
      <c r="B257" s="0" t="s">
        <v>70</v>
      </c>
      <c r="C257" s="0" t="s">
        <v>41</v>
      </c>
      <c r="D257" s="0" t="s">
        <v>39</v>
      </c>
      <c r="E257" s="0" t="str">
        <f aca="false">VLOOKUP(A257,Nomenclature!$D$1:$E$9,2,0)</f>
        <v>02</v>
      </c>
      <c r="F257" s="0" t="str">
        <f aca="false">VLOOKUP(B257,Nomenclature!$J$1:$K$97,2,0)</f>
        <v>53</v>
      </c>
      <c r="G257" s="0" t="str">
        <f aca="false">VLOOKUP(C257,Nomenclature!$M$1:$N$21,2,0)</f>
        <v>04</v>
      </c>
      <c r="H257" s="0" t="str">
        <f aca="false">VLOOKUP(D257,Nomenclature!$O$25:$P$31,2,0)</f>
        <v>04</v>
      </c>
      <c r="I257" s="1" t="str">
        <f aca="false">CONCATENATE(E257,F257)</f>
        <v>0253</v>
      </c>
      <c r="J257" s="0" t="str">
        <f aca="false">CONCATENATE(E257,F257,G257,H257)</f>
        <v>02530404</v>
      </c>
      <c r="K257" s="0" t="n">
        <v>14.4540088369457</v>
      </c>
      <c r="L257" s="0" t="n">
        <v>20</v>
      </c>
      <c r="M257" s="0" t="n">
        <v>142.760701233343</v>
      </c>
      <c r="N257" s="0" t="n">
        <v>0.609370656337584</v>
      </c>
      <c r="O257" s="0" t="n">
        <v>0.518888771425183</v>
      </c>
      <c r="P257" s="4" t="n">
        <f aca="false">VLOOKUP(D257,'paramètres CI'!$A$1:$B$6,2,0)</f>
        <v>0.022045059962018</v>
      </c>
      <c r="Q257" s="17" t="n">
        <f aca="false">M257*P257/N257</f>
        <v>5.16462055758275</v>
      </c>
      <c r="R257" s="9" t="n">
        <f aca="false">1/(1+0.04)*(1 - (1/(1+0.04))^L257)/(1-1/(1+0.04))</f>
        <v>13.5903263449677</v>
      </c>
      <c r="S257" s="17" t="n">
        <f aca="false">K257/R257</f>
        <v>1.06355126948794</v>
      </c>
      <c r="T257" s="17" t="n">
        <f aca="false">Q257+S257</f>
        <v>6.22817182707069</v>
      </c>
      <c r="U257" s="0" t="n">
        <f aca="false">T257 + Z257</f>
        <v>4.22817182707069</v>
      </c>
      <c r="V257" s="4" t="str">
        <f aca="false">VLOOKUP(I257,'CI ref gaz'!$I$1:$AM$97,1,0)</f>
        <v>0253</v>
      </c>
      <c r="W257" s="0" t="n">
        <f aca="false">VLOOKUP(I257,'CI ref gaz'!$I$1:$AM$97,14,0)</f>
        <v>-2</v>
      </c>
      <c r="X257" s="1" t="n">
        <f aca="false">VLOOKUP(I257,'CI ref gaz'!$I$1:$AM$97,13,0)</f>
        <v>4.22817182707069</v>
      </c>
      <c r="Y257" s="2" t="n">
        <f aca="false">VLOOKUP(I257,'CI ref gaz'!$I$1:$AM$97,7,0)</f>
        <v>0.518888771425183</v>
      </c>
      <c r="Z257" s="17" t="n">
        <f aca="false">X257*(O257/Y257)^(-1/8)-T257</f>
        <v>-2</v>
      </c>
      <c r="AA257" s="17" t="n">
        <f aca="false">Z257^2</f>
        <v>4</v>
      </c>
      <c r="AB257" s="18" t="n">
        <f aca="false">Z257/U257</f>
        <v>-0.473017673310977</v>
      </c>
      <c r="AC257" s="17" t="n">
        <f aca="false">U257^-('paramètres CI'!$B$19)</f>
        <v>9.78991621545332E-006</v>
      </c>
      <c r="AD257" s="4" t="n">
        <f aca="false">SUMIFS($AC$2:$AC$1250,$I$2:$I$1250,V257)</f>
        <v>1.88670804892622E-005</v>
      </c>
      <c r="AE257" s="4" t="n">
        <f aca="false">AC257/AD257</f>
        <v>0.518888771425183</v>
      </c>
      <c r="AF257" s="17" t="n">
        <f aca="false">AE257-O257</f>
        <v>0</v>
      </c>
      <c r="AG257" s="4" t="n">
        <f aca="false">VLOOKUP(I257,BesoinU!$F$1:$L$99,3,0)</f>
        <v>90.6970420547183</v>
      </c>
      <c r="AH257" s="19" t="n">
        <f aca="false">VLOOKUP(J257,bibliRdtCHauff!$G$2:$K$1398,4,0)</f>
        <v>15.1767092787929</v>
      </c>
      <c r="AI257" s="19" t="n">
        <f aca="false">VLOOKUP(J257,bibliRdtCHauff!$G$2:$K$1398,3,0)</f>
        <v>0.683857235795842</v>
      </c>
      <c r="AJ257" s="4" t="n">
        <f aca="false">VLOOKUP(D257,'paramètres CI'!$A$1:$C$6,3)</f>
        <v>0.0386719666666667</v>
      </c>
      <c r="AK257" s="4" t="n">
        <f aca="false">AJ257*AG257/AI257</f>
        <v>5.12889650575027</v>
      </c>
      <c r="AL257" s="4" t="n">
        <f aca="false">AK257+AH257/R257</f>
        <v>6.24562533871259</v>
      </c>
      <c r="AM257" s="4" t="n">
        <f aca="false">AL257+Z257</f>
        <v>4.24562533871259</v>
      </c>
      <c r="AN257" s="4" t="n">
        <f aca="false">AM257^-'paramètres CI'!$B$19</f>
        <v>9.47254478715241E-006</v>
      </c>
      <c r="AO257" s="4" t="n">
        <f aca="false">SUMIFS($AN$2:$AN$1250,$I$2:$I$1250,V257)</f>
        <v>0.0196733855078272</v>
      </c>
      <c r="AP257" s="5" t="n">
        <f aca="false">AN257/AO257</f>
        <v>0.000481490325261186</v>
      </c>
      <c r="AQ257" s="6" t="n">
        <f aca="false">AP257-O257</f>
        <v>-0.518407281099922</v>
      </c>
      <c r="AR257" s="20" t="n">
        <f aca="false">VLOOKUP(I257,entreesparc!$A$13:$H$110,8,0)*AP257</f>
        <v>5.43320926125269</v>
      </c>
      <c r="AS257" s="7" t="n">
        <f aca="false">M257*AJ257/AI257+AH257/R257</f>
        <v>9.18981308274862</v>
      </c>
      <c r="AT257" s="4" t="n">
        <f aca="false">AS257+Z257</f>
        <v>7.18981308274862</v>
      </c>
      <c r="AU257" s="4" t="n">
        <f aca="false">AT257^-'paramètres CI'!$B$19</f>
        <v>1.40042288886842E-007</v>
      </c>
      <c r="AV257" s="4" t="n">
        <f aca="false">SUMIFS($AU$2:$AU$1250,$I$2:$I$1250,V257)</f>
        <v>4.64108098578018E-006</v>
      </c>
      <c r="AW257" s="5" t="n">
        <f aca="false">AU257/AV257</f>
        <v>0.0301744979921527</v>
      </c>
      <c r="AX257" s="7" t="n">
        <f aca="false">SUMIFS($AP$2:$AP$1250,$I$2:$I$1250,V257)</f>
        <v>1</v>
      </c>
    </row>
    <row r="258" customFormat="false" ht="15.8" hidden="false" customHeight="false" outlineLevel="0" collapsed="false">
      <c r="A258" s="0" t="s">
        <v>14</v>
      </c>
      <c r="B258" s="0" t="s">
        <v>70</v>
      </c>
      <c r="C258" s="0" t="s">
        <v>45</v>
      </c>
      <c r="D258" s="0" t="s">
        <v>43</v>
      </c>
      <c r="E258" s="0" t="str">
        <f aca="false">VLOOKUP(A258,Nomenclature!$D$1:$E$9,2,0)</f>
        <v>02</v>
      </c>
      <c r="F258" s="0" t="str">
        <f aca="false">VLOOKUP(B258,Nomenclature!$J$1:$K$97,2,0)</f>
        <v>53</v>
      </c>
      <c r="G258" s="0" t="str">
        <f aca="false">VLOOKUP(C258,Nomenclature!$M$1:$N$21,2,0)</f>
        <v>06</v>
      </c>
      <c r="H258" s="0" t="str">
        <f aca="false">VLOOKUP(D258,Nomenclature!$O$25:$P$31,2,0)</f>
        <v>02</v>
      </c>
      <c r="I258" s="1" t="str">
        <f aca="false">CONCATENATE(E258,F258)</f>
        <v>0253</v>
      </c>
      <c r="J258" s="0" t="str">
        <f aca="false">CONCATENATE(E258,F258,G258,H258)</f>
        <v>02530602</v>
      </c>
      <c r="K258" s="0" t="n">
        <v>10</v>
      </c>
      <c r="L258" s="0" t="n">
        <v>13</v>
      </c>
      <c r="M258" s="0" t="n">
        <v>111.693472202338</v>
      </c>
      <c r="N258" s="0" t="n">
        <v>0.9</v>
      </c>
      <c r="O258" s="0" t="n">
        <v>0.171800263069944</v>
      </c>
      <c r="P258" s="4" t="n">
        <f aca="false">VLOOKUP(D258,'paramètres CI'!$A$1:$B$6,2,0)</f>
        <v>0.0935912806596305</v>
      </c>
      <c r="Q258" s="17" t="n">
        <f aca="false">M258*P258/N258</f>
        <v>11.6150390052641</v>
      </c>
      <c r="R258" s="9" t="n">
        <f aca="false">1/(1+0.04)*(1 - (1/(1+0.04))^L258)/(1-1/(1+0.04))</f>
        <v>9.98564784663304</v>
      </c>
      <c r="S258" s="17" t="n">
        <f aca="false">K258/R258</f>
        <v>1.00143727814033</v>
      </c>
      <c r="T258" s="17" t="n">
        <f aca="false">Q258+S258</f>
        <v>12.6164762834044</v>
      </c>
      <c r="U258" s="0" t="n">
        <f aca="false">T258 + Z258</f>
        <v>4.85466128564761</v>
      </c>
      <c r="V258" s="4" t="str">
        <f aca="false">VLOOKUP(I258,'CI ref gaz'!$I$1:$AM$97,1,0)</f>
        <v>0253</v>
      </c>
      <c r="W258" s="0" t="n">
        <f aca="false">VLOOKUP(I258,'CI ref gaz'!$I$1:$AM$97,14,0)</f>
        <v>-2</v>
      </c>
      <c r="X258" s="1" t="n">
        <f aca="false">VLOOKUP(I258,'CI ref gaz'!$I$1:$AM$97,13,0)</f>
        <v>4.22817182707069</v>
      </c>
      <c r="Y258" s="2" t="n">
        <f aca="false">VLOOKUP(I258,'CI ref gaz'!$I$1:$AM$97,7,0)</f>
        <v>0.518888771425183</v>
      </c>
      <c r="Z258" s="17" t="n">
        <f aca="false">X258*(O258/Y258)^(-1/8)-T258</f>
        <v>-7.76181499775677</v>
      </c>
      <c r="AA258" s="17" t="n">
        <f aca="false">Z258^2</f>
        <v>60.245772059402</v>
      </c>
      <c r="AB258" s="18" t="n">
        <f aca="false">Z258/U258</f>
        <v>-1.59883759979381</v>
      </c>
      <c r="AC258" s="17" t="n">
        <f aca="false">U258^-('paramètres CI'!$B$19)</f>
        <v>3.24136939141706E-006</v>
      </c>
      <c r="AD258" s="4" t="n">
        <f aca="false">SUMIFS($AC$2:$AC$1250,$I$2:$I$1250,V258)</f>
        <v>1.88670804892622E-005</v>
      </c>
      <c r="AE258" s="4" t="n">
        <f aca="false">AC258/AD258</f>
        <v>0.171800263069944</v>
      </c>
      <c r="AF258" s="17" t="n">
        <f aca="false">AE258-O258</f>
        <v>0</v>
      </c>
      <c r="AG258" s="4" t="n">
        <f aca="false">VLOOKUP(I258,BesoinU!$F$1:$L$99,3,0)</f>
        <v>90.6970420547183</v>
      </c>
      <c r="AH258" s="19" t="n">
        <f aca="false">VLOOKUP(J258,bibliRdtCHauff!$G$2:$K$1398,4,0)</f>
        <v>10.4</v>
      </c>
      <c r="AI258" s="19" t="n">
        <f aca="false">VLOOKUP(J258,bibliRdtCHauff!$G$2:$K$1398,3,0)</f>
        <v>0.92</v>
      </c>
      <c r="AJ258" s="4" t="n">
        <f aca="false">VLOOKUP(D258,'paramètres CI'!$A$1:$C$6,3)</f>
        <v>0.09847</v>
      </c>
      <c r="AK258" s="4" t="n">
        <f aca="false">AJ258*AG258/AI258</f>
        <v>9.70754101209577</v>
      </c>
      <c r="AL258" s="4" t="n">
        <f aca="false">AK258+AH258/R258</f>
        <v>10.7490357813617</v>
      </c>
      <c r="AM258" s="4" t="n">
        <f aca="false">AL258+Z258</f>
        <v>2.98722078360494</v>
      </c>
      <c r="AN258" s="4" t="n">
        <f aca="false">AM258^-'paramètres CI'!$B$19</f>
        <v>0.000157710795457315</v>
      </c>
      <c r="AO258" s="4" t="n">
        <f aca="false">SUMIFS($AN$2:$AN$1250,$I$2:$I$1250,V258)</f>
        <v>0.0196733855078272</v>
      </c>
      <c r="AP258" s="5" t="n">
        <f aca="false">AN258/AO258</f>
        <v>0.00801645428005104</v>
      </c>
      <c r="AQ258" s="6" t="n">
        <f aca="false">AP258-O258</f>
        <v>-0.163783808789893</v>
      </c>
      <c r="AR258" s="20" t="n">
        <f aca="false">VLOOKUP(I258,entreesparc!$A$13:$H$110,8,0)*AP258</f>
        <v>90.4588760182367</v>
      </c>
      <c r="AS258" s="7" t="n">
        <f aca="false">M258*AJ258/AI258+AH258/R258</f>
        <v>12.9963384733575</v>
      </c>
      <c r="AT258" s="4" t="n">
        <f aca="false">AS258+Z258</f>
        <v>5.23452347560071</v>
      </c>
      <c r="AU258" s="4" t="n">
        <f aca="false">AT258^-'paramètres CI'!$B$19</f>
        <v>1.77411915589816E-006</v>
      </c>
      <c r="AV258" s="4" t="n">
        <f aca="false">SUMIFS($AU$2:$AU$1250,$I$2:$I$1250,V258)</f>
        <v>4.64108098578018E-006</v>
      </c>
      <c r="AW258" s="5" t="n">
        <f aca="false">AU258/AV258</f>
        <v>0.382264209854102</v>
      </c>
      <c r="AX258" s="7" t="n">
        <f aca="false">SUMIFS($AP$2:$AP$1250,$I$2:$I$1250,V258)</f>
        <v>1</v>
      </c>
    </row>
    <row r="259" customFormat="false" ht="15.8" hidden="false" customHeight="false" outlineLevel="0" collapsed="false">
      <c r="A259" s="0" t="s">
        <v>14</v>
      </c>
      <c r="B259" s="0" t="s">
        <v>70</v>
      </c>
      <c r="C259" s="0" t="s">
        <v>46</v>
      </c>
      <c r="D259" s="0" t="s">
        <v>43</v>
      </c>
      <c r="E259" s="0" t="str">
        <f aca="false">VLOOKUP(A259,Nomenclature!$D$1:$E$9,2,0)</f>
        <v>02</v>
      </c>
      <c r="F259" s="0" t="str">
        <f aca="false">VLOOKUP(B259,Nomenclature!$J$1:$K$97,2,0)</f>
        <v>53</v>
      </c>
      <c r="G259" s="0" t="str">
        <f aca="false">VLOOKUP(C259,Nomenclature!$M$1:$N$21,2,0)</f>
        <v>26</v>
      </c>
      <c r="H259" s="0" t="str">
        <f aca="false">VLOOKUP(D259,Nomenclature!$O$25:$P$31,2,0)</f>
        <v>02</v>
      </c>
      <c r="I259" s="1" t="str">
        <f aca="false">CONCATENATE(E259,F259)</f>
        <v>0253</v>
      </c>
      <c r="J259" s="0" t="str">
        <f aca="false">CONCATENATE(E259,F259,G259,H259)</f>
        <v>02532602</v>
      </c>
      <c r="K259" s="0" t="n">
        <v>12</v>
      </c>
      <c r="L259" s="0" t="n">
        <v>13</v>
      </c>
      <c r="M259" s="0" t="n">
        <v>111.693472202338</v>
      </c>
      <c r="N259" s="0" t="n">
        <v>1</v>
      </c>
      <c r="O259" s="0" t="n">
        <v>9.99300489657242E-005</v>
      </c>
      <c r="P259" s="4" t="n">
        <f aca="false">VLOOKUP(D259,'paramètres CI'!$A$1:$B$6,2,0)</f>
        <v>0.0935912806596305</v>
      </c>
      <c r="Q259" s="17" t="n">
        <f aca="false">M259*P259/N259</f>
        <v>10.4535351047376</v>
      </c>
      <c r="R259" s="9" t="n">
        <f aca="false">1/(1+0.04)*(1 - (1/(1+0.04))^L259)/(1-1/(1+0.04))</f>
        <v>9.98564784663304</v>
      </c>
      <c r="S259" s="17" t="n">
        <f aca="false">K259/R259</f>
        <v>1.20172473376839</v>
      </c>
      <c r="T259" s="17" t="n">
        <f aca="false">Q259+S259</f>
        <v>11.655259838506</v>
      </c>
      <c r="U259" s="0" t="n">
        <f aca="false">T259 + Z259</f>
        <v>12.318984242247</v>
      </c>
      <c r="V259" s="4" t="str">
        <f aca="false">VLOOKUP(I259,'CI ref gaz'!$I$1:$AM$97,1,0)</f>
        <v>0253</v>
      </c>
      <c r="W259" s="0" t="n">
        <f aca="false">VLOOKUP(I259,'CI ref gaz'!$I$1:$AM$97,14,0)</f>
        <v>-2</v>
      </c>
      <c r="X259" s="1" t="n">
        <f aca="false">VLOOKUP(I259,'CI ref gaz'!$I$1:$AM$97,13,0)</f>
        <v>4.22817182707069</v>
      </c>
      <c r="Y259" s="2" t="n">
        <f aca="false">VLOOKUP(I259,'CI ref gaz'!$I$1:$AM$97,7,0)</f>
        <v>0.518888771425183</v>
      </c>
      <c r="Z259" s="17" t="n">
        <f aca="false">X259*(O259/Y259)^(-1/8)-T259</f>
        <v>0.663724403740989</v>
      </c>
      <c r="AA259" s="17" t="n">
        <f aca="false">Z259^2</f>
        <v>0.440530084121332</v>
      </c>
      <c r="AB259" s="18" t="n">
        <f aca="false">Z259/U259</f>
        <v>0.0538781762107298</v>
      </c>
      <c r="AC259" s="17" t="n">
        <f aca="false">U259^-('paramètres CI'!$B$19)</f>
        <v>1.88538827713223E-009</v>
      </c>
      <c r="AD259" s="4" t="n">
        <f aca="false">SUMIFS($AC$2:$AC$1250,$I$2:$I$1250,V259)</f>
        <v>1.88670804892622E-005</v>
      </c>
      <c r="AE259" s="4" t="n">
        <f aca="false">AC259/AD259</f>
        <v>9.9930048965724E-005</v>
      </c>
      <c r="AF259" s="17" t="n">
        <f aca="false">AE259-O259</f>
        <v>0</v>
      </c>
      <c r="AG259" s="4" t="n">
        <f aca="false">VLOOKUP(I259,BesoinU!$F$1:$L$99,3,0)</f>
        <v>90.6970420547183</v>
      </c>
      <c r="AH259" s="19" t="n">
        <f aca="false">VLOOKUP(J259,bibliRdtCHauff!$G$2:$K$1398,4,0)</f>
        <v>12</v>
      </c>
      <c r="AI259" s="19" t="n">
        <f aca="false">VLOOKUP(J259,bibliRdtCHauff!$G$2:$K$1398,3,0)</f>
        <v>1</v>
      </c>
      <c r="AJ259" s="4" t="n">
        <f aca="false">VLOOKUP(D259,'paramètres CI'!$A$1:$C$6,3)</f>
        <v>0.09847</v>
      </c>
      <c r="AK259" s="4" t="n">
        <f aca="false">AJ259*AG259/AI259</f>
        <v>8.93093773112811</v>
      </c>
      <c r="AL259" s="4" t="n">
        <f aca="false">AK259+AH259/R259</f>
        <v>10.1326624648965</v>
      </c>
      <c r="AM259" s="4" t="n">
        <f aca="false">AL259+Z259</f>
        <v>10.7963868686375</v>
      </c>
      <c r="AN259" s="4" t="n">
        <f aca="false">AM259^-'paramètres CI'!$B$19</f>
        <v>5.41717035987315E-009</v>
      </c>
      <c r="AO259" s="4" t="n">
        <f aca="false">SUMIFS($AN$2:$AN$1250,$I$2:$I$1250,V259)</f>
        <v>0.0196733855078272</v>
      </c>
      <c r="AP259" s="5" t="n">
        <f aca="false">AN259/AO259</f>
        <v>2.75355269062251E-007</v>
      </c>
      <c r="AQ259" s="6" t="n">
        <f aca="false">AP259-O259</f>
        <v>-9.9654693696662E-005</v>
      </c>
      <c r="AR259" s="20" t="n">
        <f aca="false">VLOOKUP(I259,entreesparc!$A$13:$H$110,8,0)*AP259</f>
        <v>0.00310715027802938</v>
      </c>
      <c r="AS259" s="7" t="n">
        <f aca="false">M259*AJ259/AI259+AH259/R259</f>
        <v>12.2001809415326</v>
      </c>
      <c r="AT259" s="4" t="n">
        <f aca="false">AS259+Z259</f>
        <v>12.8639053452736</v>
      </c>
      <c r="AU259" s="4" t="n">
        <f aca="false">AT259^-'paramètres CI'!$B$19</f>
        <v>1.333574595289E-009</v>
      </c>
      <c r="AV259" s="4" t="n">
        <f aca="false">SUMIFS($AU$2:$AU$1250,$I$2:$I$1250,V259)</f>
        <v>4.64108098578018E-006</v>
      </c>
      <c r="AW259" s="5" t="n">
        <f aca="false">AU259/AV259</f>
        <v>0.000287341375721506</v>
      </c>
      <c r="AX259" s="7" t="n">
        <f aca="false">SUMIFS($AP$2:$AP$1250,$I$2:$I$1250,V259)</f>
        <v>1</v>
      </c>
    </row>
    <row r="260" customFormat="false" ht="15.8" hidden="false" customHeight="false" outlineLevel="0" collapsed="false">
      <c r="A260" s="0" t="s">
        <v>14</v>
      </c>
      <c r="B260" s="0" t="s">
        <v>70</v>
      </c>
      <c r="C260" s="0" t="s">
        <v>48</v>
      </c>
      <c r="D260" s="0" t="s">
        <v>43</v>
      </c>
      <c r="E260" s="0" t="str">
        <f aca="false">VLOOKUP(A260,Nomenclature!$D$1:$E$9,2,0)</f>
        <v>02</v>
      </c>
      <c r="F260" s="0" t="str">
        <f aca="false">VLOOKUP(B260,Nomenclature!$J$1:$K$97,2,0)</f>
        <v>53</v>
      </c>
      <c r="G260" s="0" t="str">
        <f aca="false">VLOOKUP(C260,Nomenclature!$M$1:$N$21,2,0)</f>
        <v>09</v>
      </c>
      <c r="H260" s="0" t="str">
        <f aca="false">VLOOKUP(D260,Nomenclature!$O$25:$P$31,2,0)</f>
        <v>02</v>
      </c>
      <c r="I260" s="1" t="str">
        <f aca="false">CONCATENATE(E260,F260)</f>
        <v>0253</v>
      </c>
      <c r="J260" s="0" t="str">
        <f aca="false">CONCATENATE(E260,F260,G260,H260)</f>
        <v>02530902</v>
      </c>
      <c r="K260" s="0" t="n">
        <v>81.4879499032674</v>
      </c>
      <c r="L260" s="0" t="n">
        <v>20</v>
      </c>
      <c r="M260" s="0" t="n">
        <v>130.740950725223</v>
      </c>
      <c r="N260" s="0" t="n">
        <v>2.83163023255814</v>
      </c>
      <c r="O260" s="0" t="n">
        <v>0.0891563129241756</v>
      </c>
      <c r="P260" s="4" t="n">
        <f aca="false">VLOOKUP(D260,'paramètres CI'!$A$1:$B$6,2,0)</f>
        <v>0.0935912806596305</v>
      </c>
      <c r="Q260" s="17" t="n">
        <f aca="false">M260*P260/N260</f>
        <v>4.32126090205531</v>
      </c>
      <c r="R260" s="9" t="n">
        <f aca="false">1/(1+0.04)*(1 - (1/(1+0.04))^L260)/(1-1/(1+0.04))</f>
        <v>13.5903263449677</v>
      </c>
      <c r="S260" s="17" t="n">
        <f aca="false">K260/R260</f>
        <v>5.99602598457405</v>
      </c>
      <c r="T260" s="17" t="n">
        <f aca="false">Q260+S260</f>
        <v>10.3172868866294</v>
      </c>
      <c r="U260" s="0" t="n">
        <f aca="false">T260 + Z260</f>
        <v>5.26948168935163</v>
      </c>
      <c r="V260" s="4" t="str">
        <f aca="false">VLOOKUP(I260,'CI ref gaz'!$I$1:$AM$97,1,0)</f>
        <v>0253</v>
      </c>
      <c r="W260" s="0" t="n">
        <f aca="false">VLOOKUP(I260,'CI ref gaz'!$I$1:$AM$97,14,0)</f>
        <v>-2</v>
      </c>
      <c r="X260" s="1" t="n">
        <f aca="false">VLOOKUP(I260,'CI ref gaz'!$I$1:$AM$97,13,0)</f>
        <v>4.22817182707069</v>
      </c>
      <c r="Y260" s="2" t="n">
        <f aca="false">VLOOKUP(I260,'CI ref gaz'!$I$1:$AM$97,7,0)</f>
        <v>0.518888771425183</v>
      </c>
      <c r="Z260" s="17" t="n">
        <f aca="false">X260*(O260/Y260)^(-1/8)-T260</f>
        <v>-5.04780519727773</v>
      </c>
      <c r="AA260" s="17" t="n">
        <f aca="false">Z260^2</f>
        <v>25.480337309664</v>
      </c>
      <c r="AB260" s="18" t="n">
        <f aca="false">Z260/U260</f>
        <v>-0.957932012075901</v>
      </c>
      <c r="AC260" s="17" t="n">
        <f aca="false">U260^-('paramètres CI'!$B$19)</f>
        <v>1.68211933206627E-006</v>
      </c>
      <c r="AD260" s="4" t="n">
        <f aca="false">SUMIFS($AC$2:$AC$1250,$I$2:$I$1250,V260)</f>
        <v>1.88670804892622E-005</v>
      </c>
      <c r="AE260" s="4" t="n">
        <f aca="false">AC260/AD260</f>
        <v>0.0891563129241756</v>
      </c>
      <c r="AF260" s="17" t="n">
        <f aca="false">AE260-O260</f>
        <v>0</v>
      </c>
      <c r="AG260" s="4" t="n">
        <f aca="false">VLOOKUP(I260,BesoinU!$F$1:$L$99,3,0)</f>
        <v>90.6970420547183</v>
      </c>
      <c r="AH260" s="19" t="n">
        <f aca="false">VLOOKUP(J260,bibliRdtCHauff!$G$2:$K$1398,4,0)</f>
        <v>85.5623473984308</v>
      </c>
      <c r="AI260" s="19" t="n">
        <f aca="false">VLOOKUP(J260,bibliRdtCHauff!$G$2:$K$1398,3,0)</f>
        <v>2.94489544186046</v>
      </c>
      <c r="AJ260" s="4" t="n">
        <f aca="false">VLOOKUP(D260,'paramètres CI'!$A$1:$C$6,3)</f>
        <v>0.09847</v>
      </c>
      <c r="AK260" s="4" t="n">
        <f aca="false">AJ260*AG260/AI260</f>
        <v>3.03268415040431</v>
      </c>
      <c r="AL260" s="4" t="n">
        <f aca="false">AK260+AH260/R260</f>
        <v>9.32851143420705</v>
      </c>
      <c r="AM260" s="4" t="n">
        <f aca="false">AL260+Z260</f>
        <v>4.28070623692932</v>
      </c>
      <c r="AN260" s="4" t="n">
        <f aca="false">AM260^-'paramètres CI'!$B$19</f>
        <v>8.86903965066445E-006</v>
      </c>
      <c r="AO260" s="4" t="n">
        <f aca="false">SUMIFS($AN$2:$AN$1250,$I$2:$I$1250,V260)</f>
        <v>0.0196733855078272</v>
      </c>
      <c r="AP260" s="5" t="n">
        <f aca="false">AN260/AO260</f>
        <v>0.000450814103507291</v>
      </c>
      <c r="AQ260" s="6" t="n">
        <f aca="false">AP260-O260</f>
        <v>-0.0887054988206683</v>
      </c>
      <c r="AR260" s="20" t="n">
        <f aca="false">VLOOKUP(I260,entreesparc!$A$13:$H$110,8,0)*AP260</f>
        <v>5.08705416033121</v>
      </c>
      <c r="AS260" s="7" t="n">
        <f aca="false">M260*AJ260/AI260+AH260/R260</f>
        <v>10.6674804280582</v>
      </c>
      <c r="AT260" s="4" t="n">
        <f aca="false">AS260+Z260</f>
        <v>5.61967523078043</v>
      </c>
      <c r="AU260" s="4" t="n">
        <f aca="false">AT260^-'paramètres CI'!$B$19</f>
        <v>1.00533373902478E-006</v>
      </c>
      <c r="AV260" s="4" t="n">
        <f aca="false">SUMIFS($AU$2:$AU$1250,$I$2:$I$1250,V260)</f>
        <v>4.64108098578018E-006</v>
      </c>
      <c r="AW260" s="5" t="n">
        <f aca="false">AU260/AV260</f>
        <v>0.216616288770875</v>
      </c>
      <c r="AX260" s="7" t="n">
        <f aca="false">SUMIFS($AP$2:$AP$1250,$I$2:$I$1250,V260)</f>
        <v>1</v>
      </c>
    </row>
    <row r="261" customFormat="false" ht="15.8" hidden="false" customHeight="false" outlineLevel="0" collapsed="false">
      <c r="A261" s="0" t="s">
        <v>14</v>
      </c>
      <c r="B261" s="0" t="s">
        <v>70</v>
      </c>
      <c r="C261" s="0" t="s">
        <v>49</v>
      </c>
      <c r="D261" s="0" t="s">
        <v>43</v>
      </c>
      <c r="E261" s="0" t="str">
        <f aca="false">VLOOKUP(A261,Nomenclature!$D$1:$E$9,2,0)</f>
        <v>02</v>
      </c>
      <c r="F261" s="0" t="str">
        <f aca="false">VLOOKUP(B261,Nomenclature!$J$1:$K$97,2,0)</f>
        <v>53</v>
      </c>
      <c r="G261" s="0" t="str">
        <f aca="false">VLOOKUP(C261,Nomenclature!$M$1:$N$21,2,0)</f>
        <v>29</v>
      </c>
      <c r="H261" s="0" t="str">
        <f aca="false">VLOOKUP(D261,Nomenclature!$O$25:$P$31,2,0)</f>
        <v>02</v>
      </c>
      <c r="I261" s="1" t="str">
        <f aca="false">CONCATENATE(E261,F261)</f>
        <v>0253</v>
      </c>
      <c r="J261" s="0" t="str">
        <f aca="false">CONCATENATE(E261,F261,G261,H261)</f>
        <v>02532902</v>
      </c>
      <c r="K261" s="0" t="n">
        <v>101.859937379084</v>
      </c>
      <c r="L261" s="0" t="n">
        <v>20</v>
      </c>
      <c r="M261" s="0" t="n">
        <v>130.740950725223</v>
      </c>
      <c r="N261" s="0" t="n">
        <v>3.39795627906976</v>
      </c>
      <c r="O261" s="0" t="n">
        <v>9.99300489657242E-005</v>
      </c>
      <c r="P261" s="4" t="n">
        <f aca="false">VLOOKUP(D261,'paramètres CI'!$A$1:$B$6,2,0)</f>
        <v>0.0935912806596305</v>
      </c>
      <c r="Q261" s="17" t="n">
        <f aca="false">M261*P261/N261</f>
        <v>3.60105075171276</v>
      </c>
      <c r="R261" s="9" t="n">
        <f aca="false">1/(1+0.04)*(1 - (1/(1+0.04))^L261)/(1-1/(1+0.04))</f>
        <v>13.5903263449677</v>
      </c>
      <c r="S261" s="17" t="n">
        <f aca="false">K261/R261</f>
        <v>7.49503248071754</v>
      </c>
      <c r="T261" s="17" t="n">
        <f aca="false">Q261+S261</f>
        <v>11.0960832324303</v>
      </c>
      <c r="U261" s="0" t="n">
        <f aca="false">T261 + Z261</f>
        <v>12.318984242247</v>
      </c>
      <c r="V261" s="4" t="str">
        <f aca="false">VLOOKUP(I261,'CI ref gaz'!$I$1:$AM$97,1,0)</f>
        <v>0253</v>
      </c>
      <c r="W261" s="0" t="n">
        <f aca="false">VLOOKUP(I261,'CI ref gaz'!$I$1:$AM$97,14,0)</f>
        <v>-2</v>
      </c>
      <c r="X261" s="1" t="n">
        <f aca="false">VLOOKUP(I261,'CI ref gaz'!$I$1:$AM$97,13,0)</f>
        <v>4.22817182707069</v>
      </c>
      <c r="Y261" s="2" t="n">
        <f aca="false">VLOOKUP(I261,'CI ref gaz'!$I$1:$AM$97,7,0)</f>
        <v>0.518888771425183</v>
      </c>
      <c r="Z261" s="17" t="n">
        <f aca="false">X261*(O261/Y261)^(-1/8)-T261</f>
        <v>1.22290100981672</v>
      </c>
      <c r="AA261" s="17" t="n">
        <f aca="false">Z261^2</f>
        <v>1.49548687981076</v>
      </c>
      <c r="AB261" s="18" t="n">
        <f aca="false">Z261/U261</f>
        <v>0.0992696301715264</v>
      </c>
      <c r="AC261" s="17" t="n">
        <f aca="false">U261^-('paramètres CI'!$B$19)</f>
        <v>1.88538827713223E-009</v>
      </c>
      <c r="AD261" s="4" t="n">
        <f aca="false">SUMIFS($AC$2:$AC$1250,$I$2:$I$1250,V261)</f>
        <v>1.88670804892622E-005</v>
      </c>
      <c r="AE261" s="4" t="n">
        <f aca="false">AC261/AD261</f>
        <v>9.9930048965724E-005</v>
      </c>
      <c r="AF261" s="17" t="n">
        <f aca="false">AE261-O261</f>
        <v>0</v>
      </c>
      <c r="AG261" s="4" t="n">
        <f aca="false">VLOOKUP(I261,BesoinU!$F$1:$L$99,3,0)</f>
        <v>90.6970420547183</v>
      </c>
      <c r="AH261" s="19" t="n">
        <f aca="false">VLOOKUP(J261,bibliRdtCHauff!$G$2:$K$1398,4,0)</f>
        <v>101.859937379084</v>
      </c>
      <c r="AI261" s="19" t="n">
        <f aca="false">VLOOKUP(J261,bibliRdtCHauff!$G$2:$K$1398,3,0)</f>
        <v>3.39795627906976</v>
      </c>
      <c r="AJ261" s="4" t="n">
        <f aca="false">VLOOKUP(D261,'paramètres CI'!$A$1:$C$6,3)</f>
        <v>0.09847</v>
      </c>
      <c r="AK261" s="4" t="n">
        <f aca="false">AJ261*AG261/AI261</f>
        <v>2.62832626368374</v>
      </c>
      <c r="AL261" s="4" t="n">
        <f aca="false">AK261+AH261/R261</f>
        <v>10.1233587444013</v>
      </c>
      <c r="AM261" s="4" t="n">
        <f aca="false">AL261+Z261</f>
        <v>11.346259754218</v>
      </c>
      <c r="AN261" s="4" t="n">
        <f aca="false">AM261^-'paramètres CI'!$B$19</f>
        <v>3.64064410015853E-009</v>
      </c>
      <c r="AO261" s="4" t="n">
        <f aca="false">SUMIFS($AN$2:$AN$1250,$I$2:$I$1250,V261)</f>
        <v>0.0196733855078272</v>
      </c>
      <c r="AP261" s="5" t="n">
        <f aca="false">AN261/AO261</f>
        <v>1.8505427541742E-007</v>
      </c>
      <c r="AQ261" s="6" t="n">
        <f aca="false">AP261-O261</f>
        <v>-9.97449946903068E-005</v>
      </c>
      <c r="AR261" s="20" t="n">
        <f aca="false">VLOOKUP(I261,entreesparc!$A$13:$H$110,8,0)*AP261</f>
        <v>0.00208818028168464</v>
      </c>
      <c r="AS261" s="7" t="n">
        <f aca="false">M261*AJ261/AI261+AH261/R261</f>
        <v>11.2837985390722</v>
      </c>
      <c r="AT261" s="4" t="n">
        <f aca="false">AS261+Z261</f>
        <v>12.5066995488889</v>
      </c>
      <c r="AU261" s="4" t="n">
        <f aca="false">AT261^-'paramètres CI'!$B$19</f>
        <v>1.6705453329663E-009</v>
      </c>
      <c r="AV261" s="4" t="n">
        <f aca="false">SUMIFS($AU$2:$AU$1250,$I$2:$I$1250,V261)</f>
        <v>4.64108098578018E-006</v>
      </c>
      <c r="AW261" s="5" t="n">
        <f aca="false">AU261/AV261</f>
        <v>0.000359947464412858</v>
      </c>
      <c r="AX261" s="7" t="n">
        <f aca="false">SUMIFS($AP$2:$AP$1250,$I$2:$I$1250,V261)</f>
        <v>1</v>
      </c>
    </row>
    <row r="262" customFormat="false" ht="15.8" hidden="false" customHeight="false" outlineLevel="0" collapsed="false">
      <c r="A262" s="0" t="s">
        <v>14</v>
      </c>
      <c r="B262" s="0" t="s">
        <v>70</v>
      </c>
      <c r="C262" s="0" t="s">
        <v>55</v>
      </c>
      <c r="D262" s="0" t="s">
        <v>43</v>
      </c>
      <c r="E262" s="0" t="str">
        <f aca="false">VLOOKUP(A262,Nomenclature!$D$1:$E$9,2,0)</f>
        <v>02</v>
      </c>
      <c r="F262" s="0" t="str">
        <f aca="false">VLOOKUP(B262,Nomenclature!$J$1:$K$97,2,0)</f>
        <v>53</v>
      </c>
      <c r="G262" s="0" t="str">
        <f aca="false">VLOOKUP(C262,Nomenclature!$M$1:$N$21,2,0)</f>
        <v>10</v>
      </c>
      <c r="H262" s="0" t="str">
        <f aca="false">VLOOKUP(D262,Nomenclature!$O$25:$P$31,2,0)</f>
        <v>02</v>
      </c>
      <c r="I262" s="1" t="str">
        <f aca="false">CONCATENATE(E262,F262)</f>
        <v>0253</v>
      </c>
      <c r="J262" s="0" t="str">
        <f aca="false">CONCATENATE(E262,F262,G262,H262)</f>
        <v>02531002</v>
      </c>
      <c r="K262" s="0" t="n">
        <v>37.9111916854524</v>
      </c>
      <c r="L262" s="0" t="n">
        <v>17</v>
      </c>
      <c r="M262" s="0" t="n">
        <v>132.357751555374</v>
      </c>
      <c r="N262" s="0" t="n">
        <v>2.67297488372093</v>
      </c>
      <c r="O262" s="0" t="n">
        <v>0.116704296306099</v>
      </c>
      <c r="P262" s="4" t="n">
        <f aca="false">VLOOKUP(D262,'paramètres CI'!$A$1:$B$6,2,0)</f>
        <v>0.0935912806596305</v>
      </c>
      <c r="Q262" s="17" t="n">
        <f aca="false">M262*P262/N262</f>
        <v>4.63436134351271</v>
      </c>
      <c r="R262" s="9" t="n">
        <f aca="false">1/(1+0.04)*(1 - (1/(1+0.04))^L262)/(1-1/(1+0.04))</f>
        <v>12.1656688537057</v>
      </c>
      <c r="S262" s="17" t="n">
        <f aca="false">K262/R262</f>
        <v>3.11624392718075</v>
      </c>
      <c r="T262" s="17" t="n">
        <f aca="false">Q262+S262</f>
        <v>7.75060527069345</v>
      </c>
      <c r="U262" s="0" t="n">
        <f aca="false">T262 + Z262</f>
        <v>5.09508057781471</v>
      </c>
      <c r="V262" s="4" t="str">
        <f aca="false">VLOOKUP(I262,'CI ref gaz'!$I$1:$AM$97,1,0)</f>
        <v>0253</v>
      </c>
      <c r="W262" s="0" t="n">
        <f aca="false">VLOOKUP(I262,'CI ref gaz'!$I$1:$AM$97,14,0)</f>
        <v>-2</v>
      </c>
      <c r="X262" s="1" t="n">
        <f aca="false">VLOOKUP(I262,'CI ref gaz'!$I$1:$AM$97,13,0)</f>
        <v>4.22817182707069</v>
      </c>
      <c r="Y262" s="2" t="n">
        <f aca="false">VLOOKUP(I262,'CI ref gaz'!$I$1:$AM$97,7,0)</f>
        <v>0.518888771425183</v>
      </c>
      <c r="Z262" s="17" t="n">
        <f aca="false">X262*(O262/Y262)^(-1/8)-T262</f>
        <v>-2.65552469287875</v>
      </c>
      <c r="AA262" s="17" t="n">
        <f aca="false">Z262^2</f>
        <v>7.05181139448878</v>
      </c>
      <c r="AB262" s="18" t="n">
        <f aca="false">Z262/U262</f>
        <v>-0.521193855979744</v>
      </c>
      <c r="AC262" s="17" t="n">
        <f aca="false">U262^-('paramètres CI'!$B$19)</f>
        <v>2.20186935184988E-006</v>
      </c>
      <c r="AD262" s="4" t="n">
        <f aca="false">SUMIFS($AC$2:$AC$1250,$I$2:$I$1250,V262)</f>
        <v>1.88670804892622E-005</v>
      </c>
      <c r="AE262" s="4" t="n">
        <f aca="false">AC262/AD262</f>
        <v>0.116704296306099</v>
      </c>
      <c r="AF262" s="17" t="n">
        <f aca="false">AE262-O262</f>
        <v>0</v>
      </c>
      <c r="AG262" s="4" t="n">
        <f aca="false">VLOOKUP(I262,BesoinU!$F$1:$L$99,3,0)</f>
        <v>90.6970420547183</v>
      </c>
      <c r="AH262" s="19" t="n">
        <f aca="false">VLOOKUP(J262,bibliRdtCHauff!$G$2:$K$1398,4,0)</f>
        <v>39.806751269725</v>
      </c>
      <c r="AI262" s="19" t="n">
        <f aca="false">VLOOKUP(J262,bibliRdtCHauff!$G$2:$K$1398,3,0)</f>
        <v>2.80410195348837</v>
      </c>
      <c r="AJ262" s="4" t="n">
        <f aca="false">VLOOKUP(D262,'paramètres CI'!$A$1:$C$6,3)</f>
        <v>0.09847</v>
      </c>
      <c r="AK262" s="4" t="n">
        <f aca="false">AJ262*AG262/AI262</f>
        <v>3.18495471251244</v>
      </c>
      <c r="AL262" s="4" t="n">
        <f aca="false">AK262+AH262/R262</f>
        <v>6.45701083605222</v>
      </c>
      <c r="AM262" s="4" t="n">
        <f aca="false">AL262+Z262</f>
        <v>3.80148614317347</v>
      </c>
      <c r="AN262" s="4" t="n">
        <f aca="false">AM262^-'paramètres CI'!$B$19</f>
        <v>2.29283448900712E-005</v>
      </c>
      <c r="AO262" s="4" t="n">
        <f aca="false">SUMIFS($AN$2:$AN$1250,$I$2:$I$1250,V262)</f>
        <v>0.0196733855078272</v>
      </c>
      <c r="AP262" s="5" t="n">
        <f aca="false">AN262/AO262</f>
        <v>0.00116544988563097</v>
      </c>
      <c r="AQ262" s="6" t="n">
        <f aca="false">AP262-O262</f>
        <v>-0.115538846420468</v>
      </c>
      <c r="AR262" s="20" t="n">
        <f aca="false">VLOOKUP(I262,entreesparc!$A$13:$H$110,8,0)*AP262</f>
        <v>13.1511118290927</v>
      </c>
      <c r="AS262" s="7" t="n">
        <f aca="false">M262*AJ262/AI262+AH262/R262</f>
        <v>7.91998548268594</v>
      </c>
      <c r="AT262" s="4" t="n">
        <f aca="false">AS262+Z262</f>
        <v>5.26446078980719</v>
      </c>
      <c r="AU262" s="4" t="n">
        <f aca="false">AT262^-'paramètres CI'!$B$19</f>
        <v>1.69499662209789E-006</v>
      </c>
      <c r="AV262" s="4" t="n">
        <f aca="false">SUMIFS($AU$2:$AU$1250,$I$2:$I$1250,V262)</f>
        <v>4.64108098578018E-006</v>
      </c>
      <c r="AW262" s="5" t="n">
        <f aca="false">AU262/AV262</f>
        <v>0.365215911398917</v>
      </c>
      <c r="AX262" s="7" t="n">
        <f aca="false">SUMIFS($AP$2:$AP$1250,$I$2:$I$1250,V262)</f>
        <v>1</v>
      </c>
    </row>
    <row r="263" customFormat="false" ht="15.8" hidden="false" customHeight="false" outlineLevel="0" collapsed="false">
      <c r="A263" s="0" t="s">
        <v>14</v>
      </c>
      <c r="B263" s="0" t="s">
        <v>70</v>
      </c>
      <c r="C263" s="0" t="s">
        <v>56</v>
      </c>
      <c r="D263" s="0" t="s">
        <v>43</v>
      </c>
      <c r="E263" s="0" t="str">
        <f aca="false">VLOOKUP(A263,Nomenclature!$D$1:$E$9,2,0)</f>
        <v>02</v>
      </c>
      <c r="F263" s="0" t="str">
        <f aca="false">VLOOKUP(B263,Nomenclature!$J$1:$K$97,2,0)</f>
        <v>53</v>
      </c>
      <c r="G263" s="0" t="str">
        <f aca="false">VLOOKUP(C263,Nomenclature!$M$1:$N$21,2,0)</f>
        <v>30</v>
      </c>
      <c r="H263" s="0" t="str">
        <f aca="false">VLOOKUP(D263,Nomenclature!$O$25:$P$31,2,0)</f>
        <v>02</v>
      </c>
      <c r="I263" s="1" t="str">
        <f aca="false">CONCATENATE(E263,F263)</f>
        <v>0253</v>
      </c>
      <c r="J263" s="0" t="str">
        <f aca="false">CONCATENATE(E263,F263,G263,H263)</f>
        <v>02533002</v>
      </c>
      <c r="K263" s="0" t="n">
        <v>47.3889896068154</v>
      </c>
      <c r="L263" s="0" t="n">
        <v>17</v>
      </c>
      <c r="M263" s="0" t="n">
        <v>132.357751555374</v>
      </c>
      <c r="N263" s="0" t="n">
        <v>3.32861023255814</v>
      </c>
      <c r="O263" s="0" t="n">
        <v>9.99300489657242E-005</v>
      </c>
      <c r="P263" s="4" t="n">
        <f aca="false">VLOOKUP(D263,'paramètres CI'!$A$1:$B$6,2,0)</f>
        <v>0.0935912806596305</v>
      </c>
      <c r="Q263" s="17" t="n">
        <f aca="false">M263*P263/N263</f>
        <v>3.72153259403293</v>
      </c>
      <c r="R263" s="9" t="n">
        <f aca="false">1/(1+0.04)*(1 - (1/(1+0.04))^L263)/(1-1/(1+0.04))</f>
        <v>12.1656688537057</v>
      </c>
      <c r="S263" s="17" t="n">
        <f aca="false">K263/R263</f>
        <v>3.89530490897592</v>
      </c>
      <c r="T263" s="17" t="n">
        <f aca="false">Q263+S263</f>
        <v>7.61683750300885</v>
      </c>
      <c r="U263" s="0" t="n">
        <f aca="false">T263 + Z263</f>
        <v>12.318984242247</v>
      </c>
      <c r="V263" s="4" t="str">
        <f aca="false">VLOOKUP(I263,'CI ref gaz'!$I$1:$AM$97,1,0)</f>
        <v>0253</v>
      </c>
      <c r="W263" s="0" t="n">
        <f aca="false">VLOOKUP(I263,'CI ref gaz'!$I$1:$AM$97,14,0)</f>
        <v>-2</v>
      </c>
      <c r="X263" s="1" t="n">
        <f aca="false">VLOOKUP(I263,'CI ref gaz'!$I$1:$AM$97,13,0)</f>
        <v>4.22817182707069</v>
      </c>
      <c r="Y263" s="2" t="n">
        <f aca="false">VLOOKUP(I263,'CI ref gaz'!$I$1:$AM$97,7,0)</f>
        <v>0.518888771425183</v>
      </c>
      <c r="Z263" s="17" t="n">
        <f aca="false">X263*(O263/Y263)^(-1/8)-T263</f>
        <v>4.70214673923818</v>
      </c>
      <c r="AA263" s="17" t="n">
        <f aca="false">Z263^2</f>
        <v>22.1101839573282</v>
      </c>
      <c r="AB263" s="18" t="n">
        <f aca="false">Z263/U263</f>
        <v>0.381699225096215</v>
      </c>
      <c r="AC263" s="17" t="n">
        <f aca="false">U263^-('paramètres CI'!$B$19)</f>
        <v>1.88538827713223E-009</v>
      </c>
      <c r="AD263" s="4" t="n">
        <f aca="false">SUMIFS($AC$2:$AC$1250,$I$2:$I$1250,V263)</f>
        <v>1.88670804892622E-005</v>
      </c>
      <c r="AE263" s="4" t="n">
        <f aca="false">AC263/AD263</f>
        <v>9.9930048965724E-005</v>
      </c>
      <c r="AF263" s="17" t="n">
        <f aca="false">AE263-O263</f>
        <v>0</v>
      </c>
      <c r="AG263" s="4" t="n">
        <f aca="false">VLOOKUP(I263,BesoinU!$F$1:$L$99,3,0)</f>
        <v>90.6970420547183</v>
      </c>
      <c r="AH263" s="19" t="n">
        <f aca="false">VLOOKUP(J263,bibliRdtCHauff!$G$2:$K$1398,4,0)</f>
        <v>47.3889896068154</v>
      </c>
      <c r="AI263" s="19" t="n">
        <f aca="false">VLOOKUP(J263,bibliRdtCHauff!$G$2:$K$1398,3,0)</f>
        <v>3.32861023255814</v>
      </c>
      <c r="AJ263" s="4" t="n">
        <f aca="false">VLOOKUP(D263,'paramètres CI'!$A$1:$C$6,3)</f>
        <v>0.09847</v>
      </c>
      <c r="AK263" s="4" t="n">
        <f aca="false">AJ263*AG263/AI263</f>
        <v>2.68308306084381</v>
      </c>
      <c r="AL263" s="4" t="n">
        <f aca="false">AK263+AH263/R263</f>
        <v>6.57838796981974</v>
      </c>
      <c r="AM263" s="4" t="n">
        <f aca="false">AL263+Z263</f>
        <v>11.2805347090579</v>
      </c>
      <c r="AN263" s="4" t="n">
        <f aca="false">AM263^-'paramètres CI'!$B$19</f>
        <v>3.81384036423145E-009</v>
      </c>
      <c r="AO263" s="4" t="n">
        <f aca="false">SUMIFS($AN$2:$AN$1250,$I$2:$I$1250,V263)</f>
        <v>0.0196733855078272</v>
      </c>
      <c r="AP263" s="5" t="n">
        <f aca="false">AN263/AO263</f>
        <v>1.93857857495554E-007</v>
      </c>
      <c r="AQ263" s="6" t="n">
        <f aca="false">AP263-O263</f>
        <v>-9.97361911082286E-005</v>
      </c>
      <c r="AR263" s="20" t="n">
        <f aca="false">VLOOKUP(I263,entreesparc!$A$13:$H$110,8,0)*AP263</f>
        <v>0.00218752122618475</v>
      </c>
      <c r="AS263" s="7" t="n">
        <f aca="false">M263*AJ263/AI263+AH263/R263</f>
        <v>7.81083327819602</v>
      </c>
      <c r="AT263" s="4" t="n">
        <f aca="false">AS263+Z263</f>
        <v>12.5129800174342</v>
      </c>
      <c r="AU263" s="4" t="n">
        <f aca="false">AT263^-'paramètres CI'!$B$19</f>
        <v>1.66384931340211E-009</v>
      </c>
      <c r="AV263" s="4" t="n">
        <f aca="false">SUMIFS($AU$2:$AU$1250,$I$2:$I$1250,V263)</f>
        <v>4.64108098578018E-006</v>
      </c>
      <c r="AW263" s="5" t="n">
        <f aca="false">AU263/AV263</f>
        <v>0.000358504692872196</v>
      </c>
      <c r="AX263" s="7" t="n">
        <f aca="false">SUMIFS($AP$2:$AP$1250,$I$2:$I$1250,V263)</f>
        <v>1</v>
      </c>
    </row>
    <row r="264" customFormat="false" ht="15.8" hidden="false" customHeight="false" outlineLevel="0" collapsed="false">
      <c r="A264" s="0" t="s">
        <v>14</v>
      </c>
      <c r="B264" s="0" t="s">
        <v>71</v>
      </c>
      <c r="C264" s="0" t="s">
        <v>32</v>
      </c>
      <c r="D264" s="0" t="s">
        <v>34</v>
      </c>
      <c r="E264" s="0" t="str">
        <f aca="false">VLOOKUP(A264,Nomenclature!$D$1:$E$9,2,0)</f>
        <v>02</v>
      </c>
      <c r="F264" s="0" t="str">
        <f aca="false">VLOOKUP(B264,Nomenclature!$J$1:$K$97,2,0)</f>
        <v>54</v>
      </c>
      <c r="G264" s="0" t="str">
        <f aca="false">VLOOKUP(C264,Nomenclature!$M$1:$N$21,2,0)</f>
        <v>01</v>
      </c>
      <c r="H264" s="0" t="str">
        <f aca="false">VLOOKUP(D264,Nomenclature!$O$25:$P$31,2,0)</f>
        <v>06</v>
      </c>
      <c r="I264" s="1" t="str">
        <f aca="false">CONCATENATE(E264,F264)</f>
        <v>0254</v>
      </c>
      <c r="J264" s="0" t="str">
        <f aca="false">CONCATENATE(E264,F264,G264,H264)</f>
        <v>02540106</v>
      </c>
      <c r="K264" s="0" t="n">
        <v>28.735300087943</v>
      </c>
      <c r="L264" s="0" t="n">
        <v>25</v>
      </c>
      <c r="M264" s="0" t="n">
        <v>165.395474205129</v>
      </c>
      <c r="N264" s="0" t="n">
        <v>0.649588348750569</v>
      </c>
      <c r="O264" s="0" t="n">
        <v>0.0159487647885483</v>
      </c>
      <c r="P264" s="4" t="n">
        <f aca="false">VLOOKUP(D264,'paramètres CI'!$A$1:$B$6,2,0)</f>
        <v>0.0424847883250769</v>
      </c>
      <c r="Q264" s="17" t="n">
        <f aca="false">M264*P264/N264</f>
        <v>10.8172994867382</v>
      </c>
      <c r="R264" s="9" t="n">
        <f aca="false">1/(1+0.04)*(1 - (1/(1+0.04))^L264)/(1-1/(1+0.04))</f>
        <v>15.6220799436509</v>
      </c>
      <c r="S264" s="17" t="n">
        <f aca="false">K264/R264</f>
        <v>1.83940295988702</v>
      </c>
      <c r="T264" s="17" t="n">
        <f aca="false">Q264+S264</f>
        <v>12.6567024466252</v>
      </c>
      <c r="U264" s="0" t="n">
        <f aca="false">T264 + Z264</f>
        <v>5.45164747875595</v>
      </c>
      <c r="V264" s="4" t="str">
        <f aca="false">VLOOKUP(I264,'CI ref gaz'!$I$1:$AM$97,1,0)</f>
        <v>0254</v>
      </c>
      <c r="W264" s="0" t="n">
        <f aca="false">VLOOKUP(I264,'CI ref gaz'!$I$1:$AM$97,14,0)</f>
        <v>-2</v>
      </c>
      <c r="X264" s="1" t="n">
        <f aca="false">VLOOKUP(I264,'CI ref gaz'!$I$1:$AM$97,13,0)</f>
        <v>3.65862369074647</v>
      </c>
      <c r="Y264" s="2" t="n">
        <f aca="false">VLOOKUP(I264,'CI ref gaz'!$I$1:$AM$97,7,0)</f>
        <v>0.387620945535529</v>
      </c>
      <c r="Z264" s="17" t="n">
        <f aca="false">X264*(O264/Y264)^(-1/8)-T264</f>
        <v>-7.20505496786924</v>
      </c>
      <c r="AA264" s="17" t="n">
        <f aca="false">Z264^2</f>
        <v>51.9128170900173</v>
      </c>
      <c r="AB264" s="18" t="n">
        <f aca="false">Z264/U264</f>
        <v>-1.32162891968822</v>
      </c>
      <c r="AC264" s="17" t="n">
        <f aca="false">U264^-('paramètres CI'!$B$19)</f>
        <v>1.2816748979104E-006</v>
      </c>
      <c r="AD264" s="4" t="n">
        <f aca="false">SUMIFS($AC$2:$AC$1250,$I$2:$I$1250,V264)</f>
        <v>8.03620164259169E-005</v>
      </c>
      <c r="AE264" s="4" t="n">
        <f aca="false">AC264/AD264</f>
        <v>0.0159487647885483</v>
      </c>
      <c r="AF264" s="17" t="n">
        <f aca="false">AE264-O264</f>
        <v>0</v>
      </c>
      <c r="AG264" s="4" t="n">
        <f aca="false">VLOOKUP(I264,BesoinU!$F$1:$L$99,3,0)</f>
        <v>83.70489104253</v>
      </c>
      <c r="AH264" s="19" t="n">
        <f aca="false">VLOOKUP(J264,bibliRdtCHauff!$G$2:$K$1398,4,0)</f>
        <v>30.1720650923402</v>
      </c>
      <c r="AI264" s="19" t="n">
        <f aca="false">VLOOKUP(J264,bibliRdtCHauff!$G$2:$K$1398,3,0)</f>
        <v>0.675571882700592</v>
      </c>
      <c r="AJ264" s="4" t="n">
        <f aca="false">VLOOKUP(D264,'paramètres CI'!$A$1:$C$6,3)</f>
        <v>0.0591</v>
      </c>
      <c r="AK264" s="4" t="n">
        <f aca="false">AJ264*AG264/AI264</f>
        <v>7.32262426440559</v>
      </c>
      <c r="AL264" s="4" t="n">
        <f aca="false">AK264+AH264/R264</f>
        <v>9.25399737228696</v>
      </c>
      <c r="AM264" s="4" t="n">
        <f aca="false">AL264+Z264</f>
        <v>2.04894240441771</v>
      </c>
      <c r="AN264" s="4" t="n">
        <f aca="false">AM264^-'paramètres CI'!$B$19</f>
        <v>0.00321930404476839</v>
      </c>
      <c r="AO264" s="4" t="n">
        <f aca="false">SUMIFS($AN$2:$AN$1250,$I$2:$I$1250,V264)</f>
        <v>0.00759230018292044</v>
      </c>
      <c r="AP264" s="5" t="n">
        <f aca="false">AN264/AO264</f>
        <v>0.424022228732539</v>
      </c>
      <c r="AQ264" s="6" t="n">
        <f aca="false">AP264-O264</f>
        <v>0.408073463943991</v>
      </c>
      <c r="AR264" s="20" t="n">
        <f aca="false">VLOOKUP(I264,entreesparc!$A$13:$H$110,8,0)*AP264</f>
        <v>19135.9226904707</v>
      </c>
      <c r="AS264" s="7" t="n">
        <f aca="false">M264*AJ264/AI264+AH264/R264</f>
        <v>16.4004070860987</v>
      </c>
      <c r="AT264" s="4" t="n">
        <f aca="false">AS264+Z264</f>
        <v>9.19535211822946</v>
      </c>
      <c r="AU264" s="4" t="n">
        <f aca="false">AT264^-'paramètres CI'!$B$19</f>
        <v>1.95637941764956E-008</v>
      </c>
      <c r="AV264" s="4" t="n">
        <f aca="false">SUMIFS($AU$2:$AU$1250,$I$2:$I$1250,V264)</f>
        <v>2.4887363725557E-005</v>
      </c>
      <c r="AW264" s="5" t="n">
        <f aca="false">AU264/AV264</f>
        <v>0.000786093472664818</v>
      </c>
      <c r="AX264" s="7" t="n">
        <f aca="false">SUMIFS($AP$2:$AP$1250,$I$2:$I$1250,V264)</f>
        <v>1</v>
      </c>
    </row>
    <row r="265" customFormat="false" ht="15.8" hidden="false" customHeight="false" outlineLevel="0" collapsed="false">
      <c r="A265" s="0" t="s">
        <v>14</v>
      </c>
      <c r="B265" s="0" t="s">
        <v>71</v>
      </c>
      <c r="C265" s="0" t="s">
        <v>32</v>
      </c>
      <c r="D265" s="0" t="s">
        <v>33</v>
      </c>
      <c r="E265" s="0" t="str">
        <f aca="false">VLOOKUP(A265,Nomenclature!$D$1:$E$9,2,0)</f>
        <v>02</v>
      </c>
      <c r="F265" s="0" t="str">
        <f aca="false">VLOOKUP(B265,Nomenclature!$J$1:$K$97,2,0)</f>
        <v>54</v>
      </c>
      <c r="G265" s="0" t="str">
        <f aca="false">VLOOKUP(C265,Nomenclature!$M$1:$N$21,2,0)</f>
        <v>01</v>
      </c>
      <c r="H265" s="0" t="str">
        <f aca="false">VLOOKUP(D265,Nomenclature!$O$25:$P$31,2,0)</f>
        <v>01</v>
      </c>
      <c r="I265" s="1" t="str">
        <f aca="false">CONCATENATE(E265,F265)</f>
        <v>0254</v>
      </c>
      <c r="J265" s="0" t="str">
        <f aca="false">CONCATENATE(E265,F265,G265,H265)</f>
        <v>02540101</v>
      </c>
      <c r="K265" s="0" t="n">
        <v>28.67925949</v>
      </c>
      <c r="L265" s="0" t="n">
        <v>25</v>
      </c>
      <c r="M265" s="0" t="n">
        <v>151.795299133309</v>
      </c>
      <c r="N265" s="0" t="n">
        <v>0.692375954400716</v>
      </c>
      <c r="O265" s="0" t="n">
        <v>0.0263724581265019</v>
      </c>
      <c r="P265" s="4" t="n">
        <f aca="false">VLOOKUP(D265,'paramètres CI'!$A$1:$B$6,2,0)</f>
        <v>0.033584731604575</v>
      </c>
      <c r="Q265" s="17" t="n">
        <f aca="false">M265*P265/N265</f>
        <v>7.36305810134744</v>
      </c>
      <c r="R265" s="9" t="n">
        <f aca="false">1/(1+0.04)*(1 - (1/(1+0.04))^L265)/(1-1/(1+0.04))</f>
        <v>15.6220799436509</v>
      </c>
      <c r="S265" s="17" t="n">
        <f aca="false">K265/R265</f>
        <v>1.83581569121696</v>
      </c>
      <c r="T265" s="17" t="n">
        <f aca="false">Q265+S265</f>
        <v>9.1988737925644</v>
      </c>
      <c r="U265" s="0" t="n">
        <f aca="false">T265 + Z265</f>
        <v>5.11946785466008</v>
      </c>
      <c r="V265" s="4" t="str">
        <f aca="false">VLOOKUP(I265,'CI ref gaz'!$I$1:$AM$97,1,0)</f>
        <v>0254</v>
      </c>
      <c r="W265" s="0" t="n">
        <f aca="false">VLOOKUP(I265,'CI ref gaz'!$I$1:$AM$97,14,0)</f>
        <v>-2</v>
      </c>
      <c r="X265" s="1" t="n">
        <f aca="false">VLOOKUP(I265,'CI ref gaz'!$I$1:$AM$97,13,0)</f>
        <v>3.65862369074647</v>
      </c>
      <c r="Y265" s="2" t="n">
        <f aca="false">VLOOKUP(I265,'CI ref gaz'!$I$1:$AM$97,7,0)</f>
        <v>0.387620945535529</v>
      </c>
      <c r="Z265" s="17" t="n">
        <f aca="false">X265*(O265/Y265)^(-1/8)-T265</f>
        <v>-4.07940593790432</v>
      </c>
      <c r="AA265" s="17" t="n">
        <f aca="false">Z265^2</f>
        <v>16.641552806209</v>
      </c>
      <c r="AB265" s="18" t="n">
        <f aca="false">Z265/U265</f>
        <v>-0.796841791709068</v>
      </c>
      <c r="AC265" s="17" t="n">
        <f aca="false">U265^-('paramètres CI'!$B$19)</f>
        <v>2.11934391315375E-006</v>
      </c>
      <c r="AD265" s="4" t="n">
        <f aca="false">SUMIFS($AC$2:$AC$1250,$I$2:$I$1250,V265)</f>
        <v>8.03620164259169E-005</v>
      </c>
      <c r="AE265" s="4" t="n">
        <f aca="false">AC265/AD265</f>
        <v>0.0263724581265019</v>
      </c>
      <c r="AF265" s="17" t="n">
        <f aca="false">AE265-O265</f>
        <v>0</v>
      </c>
      <c r="AG265" s="4" t="n">
        <f aca="false">VLOOKUP(I265,BesoinU!$F$1:$L$99,3,0)</f>
        <v>83.70489104253</v>
      </c>
      <c r="AH265" s="19" t="n">
        <f aca="false">VLOOKUP(J265,bibliRdtCHauff!$G$2:$K$1398,4,0)</f>
        <v>30.1132224645</v>
      </c>
      <c r="AI265" s="19" t="n">
        <f aca="false">VLOOKUP(J265,bibliRdtCHauff!$G$2:$K$1398,3,0)</f>
        <v>0.720070992576745</v>
      </c>
      <c r="AJ265" s="4" t="n">
        <f aca="false">VLOOKUP(D265,'paramètres CI'!$A$1:$C$6,3)</f>
        <v>0.0509473684210526</v>
      </c>
      <c r="AK265" s="4" t="n">
        <f aca="false">AJ265*AG265/AI265</f>
        <v>5.9223937174963</v>
      </c>
      <c r="AL265" s="4" t="n">
        <f aca="false">AK265+AH265/R265</f>
        <v>7.85000019327411</v>
      </c>
      <c r="AM265" s="4" t="n">
        <f aca="false">AL265+Z265</f>
        <v>3.77059425536979</v>
      </c>
      <c r="AN265" s="4" t="n">
        <f aca="false">AM265^-'paramètres CI'!$B$19</f>
        <v>2.44749372924668E-005</v>
      </c>
      <c r="AO265" s="4" t="n">
        <f aca="false">SUMIFS($AN$2:$AN$1250,$I$2:$I$1250,V265)</f>
        <v>0.00759230018292044</v>
      </c>
      <c r="AP265" s="5" t="n">
        <f aca="false">AN265/AO265</f>
        <v>0.00322365247721967</v>
      </c>
      <c r="AQ265" s="6" t="n">
        <f aca="false">AP265-O265</f>
        <v>-0.0231488056492822</v>
      </c>
      <c r="AR265" s="20" t="n">
        <f aca="false">VLOOKUP(I265,entreesparc!$A$13:$H$110,8,0)*AP265</f>
        <v>145.481912043651</v>
      </c>
      <c r="AS265" s="7" t="n">
        <f aca="false">M265*AJ265/AI265+AH265/R265</f>
        <v>12.6676183763465</v>
      </c>
      <c r="AT265" s="4" t="n">
        <f aca="false">AS265+Z265</f>
        <v>8.58821243844222</v>
      </c>
      <c r="AU265" s="4" t="n">
        <f aca="false">AT265^-'paramètres CI'!$B$19</f>
        <v>3.37891892271175E-008</v>
      </c>
      <c r="AV265" s="4" t="n">
        <f aca="false">SUMIFS($AU$2:$AU$1250,$I$2:$I$1250,V265)</f>
        <v>2.4887363725557E-005</v>
      </c>
      <c r="AW265" s="5" t="n">
        <f aca="false">AU265/AV265</f>
        <v>0.00135768455026914</v>
      </c>
      <c r="AX265" s="7" t="n">
        <f aca="false">SUMIFS($AP$2:$AP$1250,$I$2:$I$1250,V265)</f>
        <v>1</v>
      </c>
    </row>
    <row r="266" customFormat="false" ht="15.8" hidden="false" customHeight="false" outlineLevel="0" collapsed="false">
      <c r="A266" s="0" t="s">
        <v>14</v>
      </c>
      <c r="B266" s="0" t="s">
        <v>71</v>
      </c>
      <c r="C266" s="0" t="s">
        <v>35</v>
      </c>
      <c r="D266" s="0" t="s">
        <v>33</v>
      </c>
      <c r="E266" s="0" t="str">
        <f aca="false">VLOOKUP(A266,Nomenclature!$D$1:$E$9,2,0)</f>
        <v>02</v>
      </c>
      <c r="F266" s="0" t="str">
        <f aca="false">VLOOKUP(B266,Nomenclature!$J$1:$K$97,2,0)</f>
        <v>54</v>
      </c>
      <c r="G266" s="0" t="str">
        <f aca="false">VLOOKUP(C266,Nomenclature!$M$1:$N$21,2,0)</f>
        <v>21</v>
      </c>
      <c r="H266" s="0" t="str">
        <f aca="false">VLOOKUP(D266,Nomenclature!$O$25:$P$31,2,0)</f>
        <v>01</v>
      </c>
      <c r="I266" s="1" t="str">
        <f aca="false">CONCATENATE(E266,F266)</f>
        <v>0254</v>
      </c>
      <c r="J266" s="0" t="str">
        <f aca="false">CONCATENATE(E266,F266,G266,H266)</f>
        <v>02542101</v>
      </c>
      <c r="K266" s="0" t="n">
        <v>35.8490743625</v>
      </c>
      <c r="L266" s="0" t="n">
        <v>25</v>
      </c>
      <c r="M266" s="0" t="n">
        <v>151.795299133309</v>
      </c>
      <c r="N266" s="0" t="n">
        <v>0.83085114528086</v>
      </c>
      <c r="O266" s="0" t="n">
        <v>9.99300489657242E-005</v>
      </c>
      <c r="P266" s="4" t="n">
        <f aca="false">VLOOKUP(D266,'paramètres CI'!$A$1:$B$6,2,0)</f>
        <v>0.033584731604575</v>
      </c>
      <c r="Q266" s="17" t="n">
        <f aca="false">M266*P266/N266</f>
        <v>6.13588175112286</v>
      </c>
      <c r="R266" s="9" t="n">
        <f aca="false">1/(1+0.04)*(1 - (1/(1+0.04))^L266)/(1-1/(1+0.04))</f>
        <v>15.6220799436509</v>
      </c>
      <c r="S266" s="17" t="n">
        <f aca="false">K266/R266</f>
        <v>2.2947696140212</v>
      </c>
      <c r="T266" s="17" t="n">
        <f aca="false">Q266+S266</f>
        <v>8.43065136514406</v>
      </c>
      <c r="U266" s="0" t="n">
        <f aca="false">T266 + Z266</f>
        <v>10.2779531638445</v>
      </c>
      <c r="V266" s="4" t="str">
        <f aca="false">VLOOKUP(I266,'CI ref gaz'!$I$1:$AM$97,1,0)</f>
        <v>0254</v>
      </c>
      <c r="W266" s="0" t="n">
        <f aca="false">VLOOKUP(I266,'CI ref gaz'!$I$1:$AM$97,14,0)</f>
        <v>-2</v>
      </c>
      <c r="X266" s="1" t="n">
        <f aca="false">VLOOKUP(I266,'CI ref gaz'!$I$1:$AM$97,13,0)</f>
        <v>3.65862369074647</v>
      </c>
      <c r="Y266" s="2" t="n">
        <f aca="false">VLOOKUP(I266,'CI ref gaz'!$I$1:$AM$97,7,0)</f>
        <v>0.387620945535529</v>
      </c>
      <c r="Z266" s="17" t="n">
        <f aca="false">X266*(O266/Y266)^(-1/8)-T266</f>
        <v>1.84730179870042</v>
      </c>
      <c r="AA266" s="17" t="n">
        <f aca="false">Z266^2</f>
        <v>3.41252393548179</v>
      </c>
      <c r="AB266" s="18" t="n">
        <f aca="false">Z266/U266</f>
        <v>0.179734405212003</v>
      </c>
      <c r="AC266" s="17" t="n">
        <f aca="false">U266^-('paramètres CI'!$B$19)</f>
        <v>8.03058023642621E-009</v>
      </c>
      <c r="AD266" s="4" t="n">
        <f aca="false">SUMIFS($AC$2:$AC$1250,$I$2:$I$1250,V266)</f>
        <v>8.03620164259169E-005</v>
      </c>
      <c r="AE266" s="4" t="n">
        <f aca="false">AC266/AD266</f>
        <v>9.99300489657242E-005</v>
      </c>
      <c r="AF266" s="17" t="n">
        <f aca="false">AE266-O266</f>
        <v>0</v>
      </c>
      <c r="AG266" s="4" t="n">
        <f aca="false">VLOOKUP(I266,BesoinU!$F$1:$L$99,3,0)</f>
        <v>83.70489104253</v>
      </c>
      <c r="AH266" s="19" t="n">
        <f aca="false">VLOOKUP(J266,bibliRdtCHauff!$G$2:$K$1398,4,0)</f>
        <v>35.8490743625</v>
      </c>
      <c r="AI266" s="19" t="n">
        <f aca="false">VLOOKUP(J266,bibliRdtCHauff!$G$2:$K$1398,3,0)</f>
        <v>0.83085114528086</v>
      </c>
      <c r="AJ266" s="4" t="n">
        <f aca="false">VLOOKUP(D266,'paramètres CI'!$A$1:$C$6,3)</f>
        <v>0.0509473684210526</v>
      </c>
      <c r="AK266" s="4" t="n">
        <f aca="false">AJ266*AG266/AI266</f>
        <v>5.13274122183013</v>
      </c>
      <c r="AL266" s="4" t="n">
        <f aca="false">AK266+AH266/R266</f>
        <v>7.42751083585132</v>
      </c>
      <c r="AM266" s="4" t="n">
        <f aca="false">AL266+Z266</f>
        <v>9.27481263455174</v>
      </c>
      <c r="AN266" s="4" t="n">
        <f aca="false">AM266^-'paramètres CI'!$B$19</f>
        <v>1.82624416069539E-008</v>
      </c>
      <c r="AO266" s="4" t="n">
        <f aca="false">SUMIFS($AN$2:$AN$1250,$I$2:$I$1250,V266)</f>
        <v>0.00759230018292044</v>
      </c>
      <c r="AP266" s="5" t="n">
        <f aca="false">AN266/AO266</f>
        <v>2.40538982481711E-006</v>
      </c>
      <c r="AQ266" s="6" t="n">
        <f aca="false">AP266-O266</f>
        <v>-9.75246591409071E-005</v>
      </c>
      <c r="AR266" s="20" t="n">
        <f aca="false">VLOOKUP(I266,entreesparc!$A$13:$H$110,8,0)*AP266</f>
        <v>0.108554105443324</v>
      </c>
      <c r="AS266" s="7" t="n">
        <f aca="false">M266*AJ266/AI266+AH266/R266</f>
        <v>11.6027799278474</v>
      </c>
      <c r="AT266" s="4" t="n">
        <f aca="false">AS266+Z266</f>
        <v>13.4500817265478</v>
      </c>
      <c r="AU266" s="4" t="n">
        <f aca="false">AT266^-'paramètres CI'!$B$19</f>
        <v>9.33685499394454E-010</v>
      </c>
      <c r="AV266" s="4" t="n">
        <f aca="false">SUMIFS($AU$2:$AU$1250,$I$2:$I$1250,V266)</f>
        <v>2.4887363725557E-005</v>
      </c>
      <c r="AW266" s="5" t="n">
        <f aca="false">AU266/AV266</f>
        <v>3.7516448495332E-005</v>
      </c>
      <c r="AX266" s="7" t="n">
        <f aca="false">SUMIFS($AP$2:$AP$1250,$I$2:$I$1250,V266)</f>
        <v>1</v>
      </c>
    </row>
    <row r="267" customFormat="false" ht="15.8" hidden="false" customHeight="false" outlineLevel="0" collapsed="false">
      <c r="A267" s="0" t="s">
        <v>14</v>
      </c>
      <c r="B267" s="0" t="s">
        <v>71</v>
      </c>
      <c r="C267" s="0" t="s">
        <v>35</v>
      </c>
      <c r="D267" s="0" t="s">
        <v>34</v>
      </c>
      <c r="E267" s="0" t="str">
        <f aca="false">VLOOKUP(A267,Nomenclature!$D$1:$E$9,2,0)</f>
        <v>02</v>
      </c>
      <c r="F267" s="0" t="str">
        <f aca="false">VLOOKUP(B267,Nomenclature!$J$1:$K$97,2,0)</f>
        <v>54</v>
      </c>
      <c r="G267" s="0" t="str">
        <f aca="false">VLOOKUP(C267,Nomenclature!$M$1:$N$21,2,0)</f>
        <v>21</v>
      </c>
      <c r="H267" s="0" t="str">
        <f aca="false">VLOOKUP(D267,Nomenclature!$O$25:$P$31,2,0)</f>
        <v>06</v>
      </c>
      <c r="I267" s="1" t="str">
        <f aca="false">CONCATENATE(E267,F267)</f>
        <v>0254</v>
      </c>
      <c r="J267" s="0" t="str">
        <f aca="false">CONCATENATE(E267,F267,G267,H267)</f>
        <v>02542106</v>
      </c>
      <c r="K267" s="0" t="n">
        <v>35.9191251099288</v>
      </c>
      <c r="L267" s="0" t="n">
        <v>25</v>
      </c>
      <c r="M267" s="0" t="n">
        <v>165.395474205129</v>
      </c>
      <c r="N267" s="0" t="n">
        <v>0.779506018500683</v>
      </c>
      <c r="O267" s="0" t="n">
        <v>9.99300489657242E-005</v>
      </c>
      <c r="P267" s="4" t="n">
        <f aca="false">VLOOKUP(D267,'paramètres CI'!$A$1:$B$6,2,0)</f>
        <v>0.0424847883250769</v>
      </c>
      <c r="Q267" s="17" t="n">
        <f aca="false">M267*P267/N267</f>
        <v>9.01441623894848</v>
      </c>
      <c r="R267" s="9" t="n">
        <f aca="false">1/(1+0.04)*(1 - (1/(1+0.04))^L267)/(1-1/(1+0.04))</f>
        <v>15.6220799436509</v>
      </c>
      <c r="S267" s="17" t="n">
        <f aca="false">K267/R267</f>
        <v>2.29925369985877</v>
      </c>
      <c r="T267" s="17" t="n">
        <f aca="false">Q267+S267</f>
        <v>11.3136699388073</v>
      </c>
      <c r="U267" s="0" t="n">
        <f aca="false">T267 + Z267</f>
        <v>10.2779531638445</v>
      </c>
      <c r="V267" s="4" t="str">
        <f aca="false">VLOOKUP(I267,'CI ref gaz'!$I$1:$AM$97,1,0)</f>
        <v>0254</v>
      </c>
      <c r="W267" s="0" t="n">
        <f aca="false">VLOOKUP(I267,'CI ref gaz'!$I$1:$AM$97,14,0)</f>
        <v>-2</v>
      </c>
      <c r="X267" s="1" t="n">
        <f aca="false">VLOOKUP(I267,'CI ref gaz'!$I$1:$AM$97,13,0)</f>
        <v>3.65862369074647</v>
      </c>
      <c r="Y267" s="2" t="n">
        <f aca="false">VLOOKUP(I267,'CI ref gaz'!$I$1:$AM$97,7,0)</f>
        <v>0.387620945535529</v>
      </c>
      <c r="Z267" s="17" t="n">
        <f aca="false">X267*(O267/Y267)^(-1/8)-T267</f>
        <v>-1.03571677496278</v>
      </c>
      <c r="AA267" s="17" t="n">
        <f aca="false">Z267^2</f>
        <v>1.07270923793929</v>
      </c>
      <c r="AB267" s="18" t="n">
        <f aca="false">Z267/U267</f>
        <v>-0.100770723358245</v>
      </c>
      <c r="AC267" s="17" t="n">
        <f aca="false">U267^-('paramètres CI'!$B$19)</f>
        <v>8.03058023642621E-009</v>
      </c>
      <c r="AD267" s="4" t="n">
        <f aca="false">SUMIFS($AC$2:$AC$1250,$I$2:$I$1250,V267)</f>
        <v>8.03620164259169E-005</v>
      </c>
      <c r="AE267" s="4" t="n">
        <f aca="false">AC267/AD267</f>
        <v>9.99300489657242E-005</v>
      </c>
      <c r="AF267" s="17" t="n">
        <f aca="false">AE267-O267</f>
        <v>0</v>
      </c>
      <c r="AG267" s="4" t="n">
        <f aca="false">VLOOKUP(I267,BesoinU!$F$1:$L$99,3,0)</f>
        <v>83.70489104253</v>
      </c>
      <c r="AH267" s="19" t="n">
        <f aca="false">VLOOKUP(J267,bibliRdtCHauff!$G$2:$K$1398,4,0)</f>
        <v>35.9191251099288</v>
      </c>
      <c r="AI267" s="19" t="n">
        <f aca="false">VLOOKUP(J267,bibliRdtCHauff!$G$2:$K$1398,3,0)</f>
        <v>0.779506018500683</v>
      </c>
      <c r="AJ267" s="4" t="n">
        <f aca="false">VLOOKUP(D267,'paramètres CI'!$A$1:$C$6,3)</f>
        <v>0.0591</v>
      </c>
      <c r="AK267" s="4" t="n">
        <f aca="false">AJ267*AG267/AI267</f>
        <v>6.34627436248485</v>
      </c>
      <c r="AL267" s="4" t="n">
        <f aca="false">AK267+AH267/R267</f>
        <v>8.64552806234362</v>
      </c>
      <c r="AM267" s="4" t="n">
        <f aca="false">AL267+Z267</f>
        <v>7.60981128738084</v>
      </c>
      <c r="AN267" s="4" t="n">
        <f aca="false">AM267^-'paramètres CI'!$B$19</f>
        <v>8.89219348448796E-008</v>
      </c>
      <c r="AO267" s="4" t="n">
        <f aca="false">SUMIFS($AN$2:$AN$1250,$I$2:$I$1250,V267)</f>
        <v>0.00759230018292044</v>
      </c>
      <c r="AP267" s="5" t="n">
        <f aca="false">AN267/AO267</f>
        <v>1.17121205303391E-005</v>
      </c>
      <c r="AQ267" s="6" t="n">
        <f aca="false">AP267-O267</f>
        <v>-8.82179284353851E-005</v>
      </c>
      <c r="AR267" s="20" t="n">
        <f aca="false">VLOOKUP(I267,entreesparc!$A$13:$H$110,8,0)*AP267</f>
        <v>0.528562461642579</v>
      </c>
      <c r="AS267" s="7" t="n">
        <f aca="false">M267*AJ267/AI267+AH267/R267</f>
        <v>14.8390831476471</v>
      </c>
      <c r="AT267" s="4" t="n">
        <f aca="false">AS267+Z267</f>
        <v>13.8033663726844</v>
      </c>
      <c r="AU267" s="4" t="n">
        <f aca="false">AT267^-'paramètres CI'!$B$19</f>
        <v>7.58786992878723E-010</v>
      </c>
      <c r="AV267" s="4" t="n">
        <f aca="false">SUMIFS($AU$2:$AU$1250,$I$2:$I$1250,V267)</f>
        <v>2.4887363725557E-005</v>
      </c>
      <c r="AW267" s="5" t="n">
        <f aca="false">AU267/AV267</f>
        <v>3.04888457148845E-005</v>
      </c>
      <c r="AX267" s="7" t="n">
        <f aca="false">SUMIFS($AP$2:$AP$1250,$I$2:$I$1250,V267)</f>
        <v>1</v>
      </c>
    </row>
    <row r="268" customFormat="false" ht="15.8" hidden="false" customHeight="false" outlineLevel="0" collapsed="false">
      <c r="A268" s="0" t="s">
        <v>14</v>
      </c>
      <c r="B268" s="0" t="s">
        <v>71</v>
      </c>
      <c r="C268" s="0" t="s">
        <v>36</v>
      </c>
      <c r="D268" s="0" t="s">
        <v>37</v>
      </c>
      <c r="E268" s="0" t="str">
        <f aca="false">VLOOKUP(A268,Nomenclature!$D$1:$E$9,2,0)</f>
        <v>02</v>
      </c>
      <c r="F268" s="0" t="str">
        <f aca="false">VLOOKUP(B268,Nomenclature!$J$1:$K$97,2,0)</f>
        <v>54</v>
      </c>
      <c r="G268" s="0" t="str">
        <f aca="false">VLOOKUP(C268,Nomenclature!$M$1:$N$21,2,0)</f>
        <v>23</v>
      </c>
      <c r="H268" s="0" t="str">
        <f aca="false">VLOOKUP(D268,Nomenclature!$O$25:$P$31,2,0)</f>
        <v>03</v>
      </c>
      <c r="I268" s="1" t="str">
        <f aca="false">CONCATENATE(E268,F268)</f>
        <v>0254</v>
      </c>
      <c r="J268" s="0" t="str">
        <f aca="false">CONCATENATE(E268,F268,G268,H268)</f>
        <v>02542303</v>
      </c>
      <c r="K268" s="0" t="n">
        <v>22.5548069270979</v>
      </c>
      <c r="L268" s="0" t="n">
        <v>20</v>
      </c>
      <c r="M268" s="0" t="n">
        <v>133.421049579506</v>
      </c>
      <c r="N268" s="0" t="n">
        <v>0.755009135385139</v>
      </c>
      <c r="O268" s="0" t="n">
        <v>9.99300489657242E-005</v>
      </c>
      <c r="P268" s="4" t="n">
        <f aca="false">VLOOKUP(D268,'paramètres CI'!$A$1:$B$6,2,0)</f>
        <v>0.0385046990211696</v>
      </c>
      <c r="Q268" s="17" t="n">
        <f aca="false">M268*P268/N268</f>
        <v>6.80433800913788</v>
      </c>
      <c r="R268" s="9" t="n">
        <f aca="false">1/(1+0.04)*(1 - (1/(1+0.04))^L268)/(1-1/(1+0.04))</f>
        <v>13.5903263449677</v>
      </c>
      <c r="S268" s="17" t="n">
        <f aca="false">K268/R268</f>
        <v>1.65962217202015</v>
      </c>
      <c r="T268" s="17" t="n">
        <f aca="false">Q268+S268</f>
        <v>8.46396018115803</v>
      </c>
      <c r="U268" s="0" t="n">
        <f aca="false">T268 + Z268</f>
        <v>10.2779531638445</v>
      </c>
      <c r="V268" s="4" t="str">
        <f aca="false">VLOOKUP(I268,'CI ref gaz'!$I$1:$AM$97,1,0)</f>
        <v>0254</v>
      </c>
      <c r="W268" s="0" t="n">
        <f aca="false">VLOOKUP(I268,'CI ref gaz'!$I$1:$AM$97,14,0)</f>
        <v>-2</v>
      </c>
      <c r="X268" s="1" t="n">
        <f aca="false">VLOOKUP(I268,'CI ref gaz'!$I$1:$AM$97,13,0)</f>
        <v>3.65862369074647</v>
      </c>
      <c r="Y268" s="2" t="n">
        <f aca="false">VLOOKUP(I268,'CI ref gaz'!$I$1:$AM$97,7,0)</f>
        <v>0.387620945535529</v>
      </c>
      <c r="Z268" s="17" t="n">
        <f aca="false">X268*(O268/Y268)^(-1/8)-T268</f>
        <v>1.81399298268645</v>
      </c>
      <c r="AA268" s="17" t="n">
        <f aca="false">Z268^2</f>
        <v>3.29057054123568</v>
      </c>
      <c r="AB268" s="18" t="n">
        <f aca="false">Z268/U268</f>
        <v>0.176493602740638</v>
      </c>
      <c r="AC268" s="17" t="n">
        <f aca="false">U268^-('paramètres CI'!$B$19)</f>
        <v>8.03058023642621E-009</v>
      </c>
      <c r="AD268" s="4" t="n">
        <f aca="false">SUMIFS($AC$2:$AC$1250,$I$2:$I$1250,V268)</f>
        <v>8.03620164259169E-005</v>
      </c>
      <c r="AE268" s="4" t="n">
        <f aca="false">AC268/AD268</f>
        <v>9.99300489657242E-005</v>
      </c>
      <c r="AF268" s="17" t="n">
        <f aca="false">AE268-O268</f>
        <v>0</v>
      </c>
      <c r="AG268" s="4" t="n">
        <f aca="false">VLOOKUP(I268,BesoinU!$F$1:$L$99,3,0)</f>
        <v>83.70489104253</v>
      </c>
      <c r="AH268" s="19" t="n">
        <f aca="false">VLOOKUP(J268,bibliRdtCHauff!$G$2:$K$1398,4,0)</f>
        <v>22.5548069270979</v>
      </c>
      <c r="AI268" s="19" t="n">
        <f aca="false">VLOOKUP(J268,bibliRdtCHauff!$G$2:$K$1398,3,0)</f>
        <v>0.755009135385139</v>
      </c>
      <c r="AJ268" s="4" t="n">
        <f aca="false">VLOOKUP(D268,'paramètres CI'!$A$1:$C$6,3)</f>
        <v>0.0763929293534506</v>
      </c>
      <c r="AK268" s="4" t="n">
        <f aca="false">AJ268*AG268/AI268</f>
        <v>8.4693833865843</v>
      </c>
      <c r="AL268" s="4" t="n">
        <f aca="false">AK268+AH268/R268</f>
        <v>10.1290055586044</v>
      </c>
      <c r="AM268" s="4" t="n">
        <f aca="false">AL268+Z268</f>
        <v>11.9429985412909</v>
      </c>
      <c r="AN268" s="4" t="n">
        <f aca="false">AM268^-'paramètres CI'!$B$19</f>
        <v>2.41597794805487E-009</v>
      </c>
      <c r="AO268" s="4" t="n">
        <f aca="false">SUMIFS($AN$2:$AN$1250,$I$2:$I$1250,V268)</f>
        <v>0.00759230018292044</v>
      </c>
      <c r="AP268" s="5" t="n">
        <f aca="false">AN268/AO268</f>
        <v>3.18214228869642E-007</v>
      </c>
      <c r="AQ268" s="6" t="n">
        <f aca="false">AP268-O268</f>
        <v>-9.96118347368546E-005</v>
      </c>
      <c r="AR268" s="20" t="n">
        <f aca="false">VLOOKUP(I268,entreesparc!$A$13:$H$110,8,0)*AP268</f>
        <v>0.0143608576863035</v>
      </c>
      <c r="AS268" s="7" t="n">
        <f aca="false">M268*AJ268/AI268+AH268/R268</f>
        <v>15.1593592441963</v>
      </c>
      <c r="AT268" s="4" t="n">
        <f aca="false">AS268+Z268</f>
        <v>16.9733522268828</v>
      </c>
      <c r="AU268" s="4" t="n">
        <f aca="false">AT268^-'paramètres CI'!$B$19</f>
        <v>1.4516402800914E-010</v>
      </c>
      <c r="AV268" s="4" t="n">
        <f aca="false">SUMIFS($AU$2:$AU$1250,$I$2:$I$1250,V268)</f>
        <v>2.4887363725557E-005</v>
      </c>
      <c r="AW268" s="5" t="n">
        <f aca="false">AU268/AV268</f>
        <v>5.83284069819216E-006</v>
      </c>
      <c r="AX268" s="7" t="n">
        <f aca="false">SUMIFS($AP$2:$AP$1250,$I$2:$I$1250,V268)</f>
        <v>1</v>
      </c>
    </row>
    <row r="269" customFormat="false" ht="15.8" hidden="false" customHeight="false" outlineLevel="0" collapsed="false">
      <c r="A269" s="0" t="s">
        <v>14</v>
      </c>
      <c r="B269" s="0" t="s">
        <v>71</v>
      </c>
      <c r="C269" s="0" t="s">
        <v>38</v>
      </c>
      <c r="D269" s="0" t="s">
        <v>39</v>
      </c>
      <c r="E269" s="0" t="str">
        <f aca="false">VLOOKUP(A269,Nomenclature!$D$1:$E$9,2,0)</f>
        <v>02</v>
      </c>
      <c r="F269" s="0" t="str">
        <f aca="false">VLOOKUP(B269,Nomenclature!$J$1:$K$97,2,0)</f>
        <v>54</v>
      </c>
      <c r="G269" s="0" t="str">
        <f aca="false">VLOOKUP(C269,Nomenclature!$M$1:$N$21,2,0)</f>
        <v>24</v>
      </c>
      <c r="H269" s="0" t="str">
        <f aca="false">VLOOKUP(D269,Nomenclature!$O$25:$P$31,2,0)</f>
        <v>04</v>
      </c>
      <c r="I269" s="1" t="str">
        <f aca="false">CONCATENATE(E269,F269)</f>
        <v>0254</v>
      </c>
      <c r="J269" s="0" t="str">
        <f aca="false">CONCATENATE(E269,F269,G269,H269)</f>
        <v>02542404</v>
      </c>
      <c r="K269" s="0" t="n">
        <v>16.3975767285925</v>
      </c>
      <c r="L269" s="0" t="n">
        <v>20</v>
      </c>
      <c r="M269" s="0" t="n">
        <v>130.043676915367</v>
      </c>
      <c r="N269" s="0" t="n">
        <v>0.982603523081288</v>
      </c>
      <c r="O269" s="0" t="n">
        <v>9.99300489657242E-005</v>
      </c>
      <c r="P269" s="4" t="n">
        <f aca="false">VLOOKUP(D269,'paramètres CI'!$A$1:$B$6,2,0)</f>
        <v>0.022045059962018</v>
      </c>
      <c r="Q269" s="17" t="n">
        <f aca="false">M269*P269/N269</f>
        <v>2.9175762023432</v>
      </c>
      <c r="R269" s="9" t="n">
        <f aca="false">1/(1+0.04)*(1 - (1/(1+0.04))^L269)/(1-1/(1+0.04))</f>
        <v>13.5903263449677</v>
      </c>
      <c r="S269" s="17" t="n">
        <f aca="false">K269/R269</f>
        <v>1.20656239683783</v>
      </c>
      <c r="T269" s="17" t="n">
        <f aca="false">Q269+S269</f>
        <v>4.12413859918103</v>
      </c>
      <c r="U269" s="0" t="n">
        <f aca="false">T269 + Z269</f>
        <v>10.2779531638445</v>
      </c>
      <c r="V269" s="4" t="str">
        <f aca="false">VLOOKUP(I269,'CI ref gaz'!$I$1:$AM$97,1,0)</f>
        <v>0254</v>
      </c>
      <c r="W269" s="0" t="n">
        <f aca="false">VLOOKUP(I269,'CI ref gaz'!$I$1:$AM$97,14,0)</f>
        <v>-2</v>
      </c>
      <c r="X269" s="1" t="n">
        <f aca="false">VLOOKUP(I269,'CI ref gaz'!$I$1:$AM$97,13,0)</f>
        <v>3.65862369074647</v>
      </c>
      <c r="Y269" s="2" t="n">
        <f aca="false">VLOOKUP(I269,'CI ref gaz'!$I$1:$AM$97,7,0)</f>
        <v>0.387620945535529</v>
      </c>
      <c r="Z269" s="17" t="n">
        <f aca="false">X269*(O269/Y269)^(-1/8)-T269</f>
        <v>6.15381456466344</v>
      </c>
      <c r="AA269" s="17" t="n">
        <f aca="false">Z269^2</f>
        <v>37.8694336962639</v>
      </c>
      <c r="AB269" s="18" t="n">
        <f aca="false">Z269/U269</f>
        <v>0.598739307969526</v>
      </c>
      <c r="AC269" s="17" t="n">
        <f aca="false">U269^-('paramètres CI'!$B$19)</f>
        <v>8.03058023642621E-009</v>
      </c>
      <c r="AD269" s="4" t="n">
        <f aca="false">SUMIFS($AC$2:$AC$1250,$I$2:$I$1250,V269)</f>
        <v>8.03620164259169E-005</v>
      </c>
      <c r="AE269" s="4" t="n">
        <f aca="false">AC269/AD269</f>
        <v>9.99300489657242E-005</v>
      </c>
      <c r="AF269" s="17" t="n">
        <f aca="false">AE269-O269</f>
        <v>0</v>
      </c>
      <c r="AG269" s="4" t="n">
        <f aca="false">VLOOKUP(I269,BesoinU!$F$1:$L$99,3,0)</f>
        <v>83.70489104253</v>
      </c>
      <c r="AH269" s="19" t="n">
        <f aca="false">VLOOKUP(J269,bibliRdtCHauff!$G$2:$K$1398,4,0)</f>
        <v>16.3975767285925</v>
      </c>
      <c r="AI269" s="19" t="n">
        <f aca="false">VLOOKUP(J269,bibliRdtCHauff!$G$2:$K$1398,3,0)</f>
        <v>0.982603523081288</v>
      </c>
      <c r="AJ269" s="4" t="n">
        <f aca="false">VLOOKUP(D269,'paramètres CI'!$A$1:$C$6,3)</f>
        <v>0.0386719666666667</v>
      </c>
      <c r="AK269" s="4" t="n">
        <f aca="false">AJ269*AG269/AI269</f>
        <v>3.29434271320631</v>
      </c>
      <c r="AL269" s="4" t="n">
        <f aca="false">AK269+AH269/R269</f>
        <v>4.50090511004414</v>
      </c>
      <c r="AM269" s="4" t="n">
        <f aca="false">AL269+Z269</f>
        <v>10.6547196747076</v>
      </c>
      <c r="AN269" s="4" t="n">
        <f aca="false">AM269^-'paramètres CI'!$B$19</f>
        <v>6.0209327518486E-009</v>
      </c>
      <c r="AO269" s="4" t="n">
        <f aca="false">SUMIFS($AN$2:$AN$1250,$I$2:$I$1250,V269)</f>
        <v>0.00759230018292044</v>
      </c>
      <c r="AP269" s="5" t="n">
        <f aca="false">AN269/AO269</f>
        <v>7.93031440642089E-007</v>
      </c>
      <c r="AQ269" s="6" t="n">
        <f aca="false">AP269-O269</f>
        <v>-9.91370175250821E-005</v>
      </c>
      <c r="AR269" s="20" t="n">
        <f aca="false">VLOOKUP(I269,entreesparc!$A$13:$H$110,8,0)*AP269</f>
        <v>0.0357891339437581</v>
      </c>
      <c r="AS269" s="7" t="n">
        <f aca="false">M269*AJ269/AI269+AH269/R269</f>
        <v>6.32464371931423</v>
      </c>
      <c r="AT269" s="4" t="n">
        <f aca="false">AS269+Z269</f>
        <v>12.4784582839777</v>
      </c>
      <c r="AU269" s="4" t="n">
        <f aca="false">AT269^-'paramètres CI'!$B$19</f>
        <v>1.70103225220553E-009</v>
      </c>
      <c r="AV269" s="4" t="n">
        <f aca="false">SUMIFS($AU$2:$AU$1250,$I$2:$I$1250,V269)</f>
        <v>2.4887363725557E-005</v>
      </c>
      <c r="AW269" s="5" t="n">
        <f aca="false">AU269/AV269</f>
        <v>6.83492342123294E-005</v>
      </c>
      <c r="AX269" s="7" t="n">
        <f aca="false">SUMIFS($AP$2:$AP$1250,$I$2:$I$1250,V269)</f>
        <v>1</v>
      </c>
    </row>
    <row r="270" customFormat="false" ht="15.8" hidden="false" customHeight="false" outlineLevel="0" collapsed="false">
      <c r="A270" s="0" t="s">
        <v>14</v>
      </c>
      <c r="B270" s="0" t="s">
        <v>71</v>
      </c>
      <c r="C270" s="0" t="s">
        <v>40</v>
      </c>
      <c r="D270" s="0" t="s">
        <v>37</v>
      </c>
      <c r="E270" s="0" t="str">
        <f aca="false">VLOOKUP(A270,Nomenclature!$D$1:$E$9,2,0)</f>
        <v>02</v>
      </c>
      <c r="F270" s="0" t="str">
        <f aca="false">VLOOKUP(B270,Nomenclature!$J$1:$K$97,2,0)</f>
        <v>54</v>
      </c>
      <c r="G270" s="0" t="str">
        <f aca="false">VLOOKUP(C270,Nomenclature!$M$1:$N$21,2,0)</f>
        <v>03</v>
      </c>
      <c r="H270" s="0" t="str">
        <f aca="false">VLOOKUP(D270,Nomenclature!$O$25:$P$31,2,0)</f>
        <v>03</v>
      </c>
      <c r="I270" s="1" t="str">
        <f aca="false">CONCATENATE(E270,F270)</f>
        <v>0254</v>
      </c>
      <c r="J270" s="0" t="str">
        <f aca="false">CONCATENATE(E270,F270,G270,H270)</f>
        <v>02540303</v>
      </c>
      <c r="K270" s="0" t="n">
        <v>18.0438455416783</v>
      </c>
      <c r="L270" s="0" t="n">
        <v>20</v>
      </c>
      <c r="M270" s="0" t="n">
        <v>133.421049579506</v>
      </c>
      <c r="N270" s="0" t="n">
        <v>0.523098269881419</v>
      </c>
      <c r="O270" s="0" t="n">
        <v>0.0472075906359741</v>
      </c>
      <c r="P270" s="4" t="n">
        <f aca="false">VLOOKUP(D270,'paramètres CI'!$A$1:$B$6,2,0)</f>
        <v>0.0385046990211696</v>
      </c>
      <c r="Q270" s="17" t="n">
        <f aca="false">M270*P270/N270</f>
        <v>9.82097944677203</v>
      </c>
      <c r="R270" s="9" t="n">
        <f aca="false">1/(1+0.04)*(1 - (1/(1+0.04))^L270)/(1-1/(1+0.04))</f>
        <v>13.5903263449677</v>
      </c>
      <c r="S270" s="17" t="n">
        <f aca="false">K270/R270</f>
        <v>1.32769773761612</v>
      </c>
      <c r="T270" s="17" t="n">
        <f aca="false">Q270+S270</f>
        <v>11.1486771843882</v>
      </c>
      <c r="U270" s="0" t="n">
        <f aca="false">T270 + Z270</f>
        <v>4.76011195695654</v>
      </c>
      <c r="V270" s="4" t="str">
        <f aca="false">VLOOKUP(I270,'CI ref gaz'!$I$1:$AM$97,1,0)</f>
        <v>0254</v>
      </c>
      <c r="W270" s="0" t="n">
        <f aca="false">VLOOKUP(I270,'CI ref gaz'!$I$1:$AM$97,14,0)</f>
        <v>-2</v>
      </c>
      <c r="X270" s="1" t="n">
        <f aca="false">VLOOKUP(I270,'CI ref gaz'!$I$1:$AM$97,13,0)</f>
        <v>3.65862369074647</v>
      </c>
      <c r="Y270" s="2" t="n">
        <f aca="false">VLOOKUP(I270,'CI ref gaz'!$I$1:$AM$97,7,0)</f>
        <v>0.387620945535529</v>
      </c>
      <c r="Z270" s="17" t="n">
        <f aca="false">X270*(O270/Y270)^(-1/8)-T270</f>
        <v>-6.38856522743161</v>
      </c>
      <c r="AA270" s="17" t="n">
        <f aca="false">Z270^2</f>
        <v>40.8137656651483</v>
      </c>
      <c r="AB270" s="18" t="n">
        <f aca="false">Z270/U270</f>
        <v>-1.34210398520044</v>
      </c>
      <c r="AC270" s="17" t="n">
        <f aca="false">U270^-('paramètres CI'!$B$19)</f>
        <v>3.79369717411611E-006</v>
      </c>
      <c r="AD270" s="4" t="n">
        <f aca="false">SUMIFS($AC$2:$AC$1250,$I$2:$I$1250,V270)</f>
        <v>8.03620164259169E-005</v>
      </c>
      <c r="AE270" s="4" t="n">
        <f aca="false">AC270/AD270</f>
        <v>0.0472075906359741</v>
      </c>
      <c r="AF270" s="17" t="n">
        <f aca="false">AE270-O270</f>
        <v>0</v>
      </c>
      <c r="AG270" s="4" t="n">
        <f aca="false">VLOOKUP(I270,BesoinU!$F$1:$L$99,3,0)</f>
        <v>83.70489104253</v>
      </c>
      <c r="AH270" s="19" t="n">
        <f aca="false">VLOOKUP(J270,bibliRdtCHauff!$G$2:$K$1398,4,0)</f>
        <v>18.9460378187622</v>
      </c>
      <c r="AI270" s="19" t="n">
        <f aca="false">VLOOKUP(J270,bibliRdtCHauff!$G$2:$K$1398,3,0)</f>
        <v>0.569480442982163</v>
      </c>
      <c r="AJ270" s="4" t="n">
        <f aca="false">VLOOKUP(D270,'paramètres CI'!$A$1:$C$6,3)</f>
        <v>0.0763929293534506</v>
      </c>
      <c r="AK270" s="4" t="n">
        <f aca="false">AJ270*AG270/AI270</f>
        <v>11.228588982731</v>
      </c>
      <c r="AL270" s="4" t="n">
        <f aca="false">AK270+AH270/R270</f>
        <v>12.6226716072279</v>
      </c>
      <c r="AM270" s="4" t="n">
        <f aca="false">AL270+Z270</f>
        <v>6.23410637979629</v>
      </c>
      <c r="AN270" s="4" t="n">
        <f aca="false">AM270^-'paramètres CI'!$B$19</f>
        <v>4.3833518125721E-007</v>
      </c>
      <c r="AO270" s="4" t="n">
        <f aca="false">SUMIFS($AN$2:$AN$1250,$I$2:$I$1250,V270)</f>
        <v>0.00759230018292044</v>
      </c>
      <c r="AP270" s="5" t="n">
        <f aca="false">AN270/AO270</f>
        <v>5.77341741891719E-005</v>
      </c>
      <c r="AQ270" s="6" t="n">
        <f aca="false">AP270-O270</f>
        <v>-0.0471498564617849</v>
      </c>
      <c r="AR270" s="20" t="n">
        <f aca="false">VLOOKUP(I270,entreesparc!$A$13:$H$110,8,0)*AP270</f>
        <v>2.60551598246289</v>
      </c>
      <c r="AS270" s="7" t="n">
        <f aca="false">M270*AJ270/AI270+AH270/R270</f>
        <v>19.291843540423</v>
      </c>
      <c r="AT270" s="4" t="n">
        <f aca="false">AS270+Z270</f>
        <v>12.9032783129914</v>
      </c>
      <c r="AU270" s="4" t="n">
        <f aca="false">AT270^-'paramètres CI'!$B$19</f>
        <v>1.30136607801508E-009</v>
      </c>
      <c r="AV270" s="4" t="n">
        <f aca="false">SUMIFS($AU$2:$AU$1250,$I$2:$I$1250,V270)</f>
        <v>2.4887363725557E-005</v>
      </c>
      <c r="AW270" s="5" t="n">
        <f aca="false">AU270/AV270</f>
        <v>5.22902342074382E-005</v>
      </c>
      <c r="AX270" s="7" t="n">
        <f aca="false">SUMIFS($AP$2:$AP$1250,$I$2:$I$1250,V270)</f>
        <v>1</v>
      </c>
    </row>
    <row r="271" customFormat="false" ht="15.8" hidden="false" customHeight="false" outlineLevel="0" collapsed="false">
      <c r="A271" s="0" t="s">
        <v>14</v>
      </c>
      <c r="B271" s="0" t="s">
        <v>71</v>
      </c>
      <c r="C271" s="0" t="s">
        <v>41</v>
      </c>
      <c r="D271" s="0" t="s">
        <v>39</v>
      </c>
      <c r="E271" s="0" t="str">
        <f aca="false">VLOOKUP(A271,Nomenclature!$D$1:$E$9,2,0)</f>
        <v>02</v>
      </c>
      <c r="F271" s="0" t="str">
        <f aca="false">VLOOKUP(B271,Nomenclature!$J$1:$K$97,2,0)</f>
        <v>54</v>
      </c>
      <c r="G271" s="0" t="str">
        <f aca="false">VLOOKUP(C271,Nomenclature!$M$1:$N$21,2,0)</f>
        <v>04</v>
      </c>
      <c r="H271" s="0" t="str">
        <f aca="false">VLOOKUP(D271,Nomenclature!$O$25:$P$31,2,0)</f>
        <v>04</v>
      </c>
      <c r="I271" s="1" t="str">
        <f aca="false">CONCATENATE(E271,F271)</f>
        <v>0254</v>
      </c>
      <c r="J271" s="0" t="str">
        <f aca="false">CONCATENATE(E271,F271,G271,H271)</f>
        <v>02540404</v>
      </c>
      <c r="K271" s="0" t="n">
        <v>13.118061382874</v>
      </c>
      <c r="L271" s="0" t="n">
        <v>20</v>
      </c>
      <c r="M271" s="0" t="n">
        <v>130.043676915367</v>
      </c>
      <c r="N271" s="0" t="n">
        <v>0.610823001484362</v>
      </c>
      <c r="O271" s="0" t="n">
        <v>0.387620945535529</v>
      </c>
      <c r="P271" s="4" t="n">
        <f aca="false">VLOOKUP(D271,'paramètres CI'!$A$1:$B$6,2,0)</f>
        <v>0.022045059962018</v>
      </c>
      <c r="Q271" s="17" t="n">
        <f aca="false">M271*P271/N271</f>
        <v>4.6933737732762</v>
      </c>
      <c r="R271" s="9" t="n">
        <f aca="false">1/(1+0.04)*(1 - (1/(1+0.04))^L271)/(1-1/(1+0.04))</f>
        <v>13.5903263449677</v>
      </c>
      <c r="S271" s="17" t="n">
        <f aca="false">K271/R271</f>
        <v>0.965249917470264</v>
      </c>
      <c r="T271" s="17" t="n">
        <f aca="false">Q271+S271</f>
        <v>5.65862369074647</v>
      </c>
      <c r="U271" s="0" t="n">
        <f aca="false">T271 + Z271</f>
        <v>3.65862369074647</v>
      </c>
      <c r="V271" s="4" t="str">
        <f aca="false">VLOOKUP(I271,'CI ref gaz'!$I$1:$AM$97,1,0)</f>
        <v>0254</v>
      </c>
      <c r="W271" s="0" t="n">
        <f aca="false">VLOOKUP(I271,'CI ref gaz'!$I$1:$AM$97,14,0)</f>
        <v>-2</v>
      </c>
      <c r="X271" s="1" t="n">
        <f aca="false">VLOOKUP(I271,'CI ref gaz'!$I$1:$AM$97,13,0)</f>
        <v>3.65862369074647</v>
      </c>
      <c r="Y271" s="2" t="n">
        <f aca="false">VLOOKUP(I271,'CI ref gaz'!$I$1:$AM$97,7,0)</f>
        <v>0.387620945535529</v>
      </c>
      <c r="Z271" s="17" t="n">
        <f aca="false">X271*(O271/Y271)^(-1/8)-T271</f>
        <v>-2</v>
      </c>
      <c r="AA271" s="17" t="n">
        <f aca="false">Z271^2</f>
        <v>4</v>
      </c>
      <c r="AB271" s="18" t="n">
        <f aca="false">Z271/U271</f>
        <v>-0.546653651497004</v>
      </c>
      <c r="AC271" s="17" t="n">
        <f aca="false">U271^-('paramètres CI'!$B$19)</f>
        <v>3.11500007921556E-005</v>
      </c>
      <c r="AD271" s="4" t="n">
        <f aca="false">SUMIFS($AC$2:$AC$1250,$I$2:$I$1250,V271)</f>
        <v>8.03620164259169E-005</v>
      </c>
      <c r="AE271" s="4" t="n">
        <f aca="false">AC271/AD271</f>
        <v>0.387620945535529</v>
      </c>
      <c r="AF271" s="17" t="n">
        <f aca="false">AE271-O271</f>
        <v>0</v>
      </c>
      <c r="AG271" s="4" t="n">
        <f aca="false">VLOOKUP(I271,BesoinU!$F$1:$L$99,3,0)</f>
        <v>83.70489104253</v>
      </c>
      <c r="AH271" s="19" t="n">
        <f aca="false">VLOOKUP(J271,bibliRdtCHauff!$G$2:$K$1398,4,0)</f>
        <v>13.7739644520177</v>
      </c>
      <c r="AI271" s="19" t="n">
        <f aca="false">VLOOKUP(J271,bibliRdtCHauff!$G$2:$K$1398,3,0)</f>
        <v>0.685179105803747</v>
      </c>
      <c r="AJ271" s="4" t="n">
        <f aca="false">VLOOKUP(D271,'paramètres CI'!$A$1:$C$6,3)</f>
        <v>0.0386719666666667</v>
      </c>
      <c r="AK271" s="4" t="n">
        <f aca="false">AJ271*AG271/AI271</f>
        <v>4.72435999407264</v>
      </c>
      <c r="AL271" s="4" t="n">
        <f aca="false">AK271+AH271/R271</f>
        <v>5.73787240741642</v>
      </c>
      <c r="AM271" s="4" t="n">
        <f aca="false">AL271+Z271</f>
        <v>3.73787240741642</v>
      </c>
      <c r="AN271" s="4" t="n">
        <f aca="false">AM271^-'paramètres CI'!$B$19</f>
        <v>2.62424403710726E-005</v>
      </c>
      <c r="AO271" s="4" t="n">
        <f aca="false">SUMIFS($AN$2:$AN$1250,$I$2:$I$1250,V271)</f>
        <v>0.00759230018292044</v>
      </c>
      <c r="AP271" s="5" t="n">
        <f aca="false">AN271/AO271</f>
        <v>0.00345645453140899</v>
      </c>
      <c r="AQ271" s="6" t="n">
        <f aca="false">AP271-O271</f>
        <v>-0.38416449100412</v>
      </c>
      <c r="AR271" s="20" t="n">
        <f aca="false">VLOOKUP(I271,entreesparc!$A$13:$H$110,8,0)*AP271</f>
        <v>155.988158672432</v>
      </c>
      <c r="AS271" s="7" t="n">
        <f aca="false">M271*AJ271/AI271+AH271/R271</f>
        <v>8.35326445231254</v>
      </c>
      <c r="AT271" s="4" t="n">
        <f aca="false">AS271+Z271</f>
        <v>6.35326445231254</v>
      </c>
      <c r="AU271" s="4" t="n">
        <f aca="false">AT271^-'paramètres CI'!$B$19</f>
        <v>3.7672508150751E-007</v>
      </c>
      <c r="AV271" s="4" t="n">
        <f aca="false">SUMIFS($AU$2:$AU$1250,$I$2:$I$1250,V271)</f>
        <v>2.4887363725557E-005</v>
      </c>
      <c r="AW271" s="5" t="n">
        <f aca="false">AU271/AV271</f>
        <v>0.0151372031872001</v>
      </c>
      <c r="AX271" s="7" t="n">
        <f aca="false">SUMIFS($AP$2:$AP$1250,$I$2:$I$1250,V271)</f>
        <v>1</v>
      </c>
    </row>
    <row r="272" customFormat="false" ht="15.8" hidden="false" customHeight="false" outlineLevel="0" collapsed="false">
      <c r="A272" s="0" t="s">
        <v>14</v>
      </c>
      <c r="B272" s="0" t="s">
        <v>71</v>
      </c>
      <c r="C272" s="0" t="s">
        <v>45</v>
      </c>
      <c r="D272" s="0" t="s">
        <v>43</v>
      </c>
      <c r="E272" s="0" t="str">
        <f aca="false">VLOOKUP(A272,Nomenclature!$D$1:$E$9,2,0)</f>
        <v>02</v>
      </c>
      <c r="F272" s="0" t="str">
        <f aca="false">VLOOKUP(B272,Nomenclature!$J$1:$K$97,2,0)</f>
        <v>54</v>
      </c>
      <c r="G272" s="0" t="str">
        <f aca="false">VLOOKUP(C272,Nomenclature!$M$1:$N$21,2,0)</f>
        <v>06</v>
      </c>
      <c r="H272" s="0" t="str">
        <f aca="false">VLOOKUP(D272,Nomenclature!$O$25:$P$31,2,0)</f>
        <v>02</v>
      </c>
      <c r="I272" s="1" t="str">
        <f aca="false">CONCATENATE(E272,F272)</f>
        <v>0254</v>
      </c>
      <c r="J272" s="0" t="str">
        <f aca="false">CONCATENATE(E272,F272,G272,H272)</f>
        <v>02540602</v>
      </c>
      <c r="K272" s="0" t="n">
        <v>10</v>
      </c>
      <c r="L272" s="0" t="n">
        <v>13</v>
      </c>
      <c r="M272" s="0" t="n">
        <v>104.757923243993</v>
      </c>
      <c r="N272" s="0" t="n">
        <v>0.9</v>
      </c>
      <c r="O272" s="0" t="n">
        <v>0.237471569967356</v>
      </c>
      <c r="P272" s="4" t="n">
        <f aca="false">VLOOKUP(D272,'paramètres CI'!$A$1:$B$6,2,0)</f>
        <v>0.0935912806596305</v>
      </c>
      <c r="Q272" s="17" t="n">
        <f aca="false">M272*P272/N272</f>
        <v>10.8938091062762</v>
      </c>
      <c r="R272" s="9" t="n">
        <f aca="false">1/(1+0.04)*(1 - (1/(1+0.04))^L272)/(1-1/(1+0.04))</f>
        <v>9.98564784663304</v>
      </c>
      <c r="S272" s="17" t="n">
        <f aca="false">K272/R272</f>
        <v>1.00143727814033</v>
      </c>
      <c r="T272" s="17" t="n">
        <f aca="false">Q272+S272</f>
        <v>11.8952463844165</v>
      </c>
      <c r="U272" s="0" t="n">
        <f aca="false">T272 + Z272</f>
        <v>3.88970973560425</v>
      </c>
      <c r="V272" s="4" t="str">
        <f aca="false">VLOOKUP(I272,'CI ref gaz'!$I$1:$AM$97,1,0)</f>
        <v>0254</v>
      </c>
      <c r="W272" s="0" t="n">
        <f aca="false">VLOOKUP(I272,'CI ref gaz'!$I$1:$AM$97,14,0)</f>
        <v>-2</v>
      </c>
      <c r="X272" s="1" t="n">
        <f aca="false">VLOOKUP(I272,'CI ref gaz'!$I$1:$AM$97,13,0)</f>
        <v>3.65862369074647</v>
      </c>
      <c r="Y272" s="2" t="n">
        <f aca="false">VLOOKUP(I272,'CI ref gaz'!$I$1:$AM$97,7,0)</f>
        <v>0.387620945535529</v>
      </c>
      <c r="Z272" s="17" t="n">
        <f aca="false">X272*(O272/Y272)^(-1/8)-T272</f>
        <v>-8.00553664881227</v>
      </c>
      <c r="AA272" s="17" t="n">
        <f aca="false">Z272^2</f>
        <v>64.0886170354765</v>
      </c>
      <c r="AB272" s="18" t="n">
        <f aca="false">Z272/U272</f>
        <v>-2.05813214686279</v>
      </c>
      <c r="AC272" s="17" t="n">
        <f aca="false">U272^-('paramètres CI'!$B$19)</f>
        <v>1.9083694206405E-005</v>
      </c>
      <c r="AD272" s="4" t="n">
        <f aca="false">SUMIFS($AC$2:$AC$1250,$I$2:$I$1250,V272)</f>
        <v>8.03620164259169E-005</v>
      </c>
      <c r="AE272" s="4" t="n">
        <f aca="false">AC272/AD272</f>
        <v>0.237471569967356</v>
      </c>
      <c r="AF272" s="17" t="n">
        <f aca="false">AE272-O272</f>
        <v>0</v>
      </c>
      <c r="AG272" s="4" t="n">
        <f aca="false">VLOOKUP(I272,BesoinU!$F$1:$L$99,3,0)</f>
        <v>83.70489104253</v>
      </c>
      <c r="AH272" s="19" t="n">
        <f aca="false">VLOOKUP(J272,bibliRdtCHauff!$G$2:$K$1398,4,0)</f>
        <v>10.4</v>
      </c>
      <c r="AI272" s="19" t="n">
        <f aca="false">VLOOKUP(J272,bibliRdtCHauff!$G$2:$K$1398,3,0)</f>
        <v>0.92</v>
      </c>
      <c r="AJ272" s="4" t="n">
        <f aca="false">VLOOKUP(D272,'paramètres CI'!$A$1:$C$6,3)</f>
        <v>0.09847</v>
      </c>
      <c r="AK272" s="4" t="n">
        <f aca="false">AJ272*AG272/AI272</f>
        <v>8.95915284886731</v>
      </c>
      <c r="AL272" s="4" t="n">
        <f aca="false">AK272+AH272/R272</f>
        <v>10.0006476181333</v>
      </c>
      <c r="AM272" s="4" t="n">
        <f aca="false">AL272+Z272</f>
        <v>1.99511096932098</v>
      </c>
      <c r="AN272" s="4" t="n">
        <f aca="false">AM272^-'paramètres CI'!$B$19</f>
        <v>0.00398348832448404</v>
      </c>
      <c r="AO272" s="4" t="n">
        <f aca="false">SUMIFS($AN$2:$AN$1250,$I$2:$I$1250,V272)</f>
        <v>0.00759230018292044</v>
      </c>
      <c r="AP272" s="5" t="n">
        <f aca="false">AN272/AO272</f>
        <v>0.524674766343572</v>
      </c>
      <c r="AQ272" s="6" t="n">
        <f aca="false">AP272-O272</f>
        <v>0.287203196376216</v>
      </c>
      <c r="AR272" s="20" t="n">
        <f aca="false">VLOOKUP(I272,entreesparc!$A$13:$H$110,8,0)*AP272</f>
        <v>23678.3241208904</v>
      </c>
      <c r="AS272" s="7" t="n">
        <f aca="false">M272*AJ272/AI272+AH272/R272</f>
        <v>12.2540085756094</v>
      </c>
      <c r="AT272" s="4" t="n">
        <f aca="false">AS272+Z272</f>
        <v>4.24847192679714</v>
      </c>
      <c r="AU272" s="4" t="n">
        <f aca="false">AT272^-'paramètres CI'!$B$19</f>
        <v>9.42188886347971E-006</v>
      </c>
      <c r="AV272" s="4" t="n">
        <f aca="false">SUMIFS($AU$2:$AU$1250,$I$2:$I$1250,V272)</f>
        <v>2.4887363725557E-005</v>
      </c>
      <c r="AW272" s="5" t="n">
        <f aca="false">AU272/AV272</f>
        <v>0.378581233728838</v>
      </c>
      <c r="AX272" s="7" t="n">
        <f aca="false">SUMIFS($AP$2:$AP$1250,$I$2:$I$1250,V272)</f>
        <v>1</v>
      </c>
    </row>
    <row r="273" customFormat="false" ht="15.8" hidden="false" customHeight="false" outlineLevel="0" collapsed="false">
      <c r="A273" s="0" t="s">
        <v>14</v>
      </c>
      <c r="B273" s="0" t="s">
        <v>71</v>
      </c>
      <c r="C273" s="0" t="s">
        <v>46</v>
      </c>
      <c r="D273" s="0" t="s">
        <v>43</v>
      </c>
      <c r="E273" s="0" t="str">
        <f aca="false">VLOOKUP(A273,Nomenclature!$D$1:$E$9,2,0)</f>
        <v>02</v>
      </c>
      <c r="F273" s="0" t="str">
        <f aca="false">VLOOKUP(B273,Nomenclature!$J$1:$K$97,2,0)</f>
        <v>54</v>
      </c>
      <c r="G273" s="0" t="str">
        <f aca="false">VLOOKUP(C273,Nomenclature!$M$1:$N$21,2,0)</f>
        <v>26</v>
      </c>
      <c r="H273" s="0" t="str">
        <f aca="false">VLOOKUP(D273,Nomenclature!$O$25:$P$31,2,0)</f>
        <v>02</v>
      </c>
      <c r="I273" s="1" t="str">
        <f aca="false">CONCATENATE(E273,F273)</f>
        <v>0254</v>
      </c>
      <c r="J273" s="0" t="str">
        <f aca="false">CONCATENATE(E273,F273,G273,H273)</f>
        <v>02542602</v>
      </c>
      <c r="K273" s="0" t="n">
        <v>12</v>
      </c>
      <c r="L273" s="0" t="n">
        <v>13</v>
      </c>
      <c r="M273" s="0" t="n">
        <v>104.757923243993</v>
      </c>
      <c r="N273" s="0" t="n">
        <v>1</v>
      </c>
      <c r="O273" s="0" t="n">
        <v>9.99300489657242E-005</v>
      </c>
      <c r="P273" s="4" t="n">
        <f aca="false">VLOOKUP(D273,'paramètres CI'!$A$1:$B$6,2,0)</f>
        <v>0.0935912806596305</v>
      </c>
      <c r="Q273" s="17" t="n">
        <f aca="false">M273*P273/N273</f>
        <v>9.80442819564857</v>
      </c>
      <c r="R273" s="9" t="n">
        <f aca="false">1/(1+0.04)*(1 - (1/(1+0.04))^L273)/(1-1/(1+0.04))</f>
        <v>9.98564784663304</v>
      </c>
      <c r="S273" s="17" t="n">
        <f aca="false">K273/R273</f>
        <v>1.20172473376839</v>
      </c>
      <c r="T273" s="17" t="n">
        <f aca="false">Q273+S273</f>
        <v>11.006152929417</v>
      </c>
      <c r="U273" s="0" t="n">
        <f aca="false">T273 + Z273</f>
        <v>10.2779531638445</v>
      </c>
      <c r="V273" s="4" t="str">
        <f aca="false">VLOOKUP(I273,'CI ref gaz'!$I$1:$AM$97,1,0)</f>
        <v>0254</v>
      </c>
      <c r="W273" s="0" t="n">
        <f aca="false">VLOOKUP(I273,'CI ref gaz'!$I$1:$AM$97,14,0)</f>
        <v>-2</v>
      </c>
      <c r="X273" s="1" t="n">
        <f aca="false">VLOOKUP(I273,'CI ref gaz'!$I$1:$AM$97,13,0)</f>
        <v>3.65862369074647</v>
      </c>
      <c r="Y273" s="2" t="n">
        <f aca="false">VLOOKUP(I273,'CI ref gaz'!$I$1:$AM$97,7,0)</f>
        <v>0.387620945535529</v>
      </c>
      <c r="Z273" s="17" t="n">
        <f aca="false">X273*(O273/Y273)^(-1/8)-T273</f>
        <v>-0.728199765572489</v>
      </c>
      <c r="AA273" s="17" t="n">
        <f aca="false">Z273^2</f>
        <v>0.530274898579828</v>
      </c>
      <c r="AB273" s="18" t="n">
        <f aca="false">Z273/U273</f>
        <v>-0.0708506600452444</v>
      </c>
      <c r="AC273" s="17" t="n">
        <f aca="false">U273^-('paramètres CI'!$B$19)</f>
        <v>8.03058023642621E-009</v>
      </c>
      <c r="AD273" s="4" t="n">
        <f aca="false">SUMIFS($AC$2:$AC$1250,$I$2:$I$1250,V273)</f>
        <v>8.03620164259169E-005</v>
      </c>
      <c r="AE273" s="4" t="n">
        <f aca="false">AC273/AD273</f>
        <v>9.99300489657242E-005</v>
      </c>
      <c r="AF273" s="17" t="n">
        <f aca="false">AE273-O273</f>
        <v>0</v>
      </c>
      <c r="AG273" s="4" t="n">
        <f aca="false">VLOOKUP(I273,BesoinU!$F$1:$L$99,3,0)</f>
        <v>83.70489104253</v>
      </c>
      <c r="AH273" s="19" t="n">
        <f aca="false">VLOOKUP(J273,bibliRdtCHauff!$G$2:$K$1398,4,0)</f>
        <v>12</v>
      </c>
      <c r="AI273" s="19" t="n">
        <f aca="false">VLOOKUP(J273,bibliRdtCHauff!$G$2:$K$1398,3,0)</f>
        <v>1</v>
      </c>
      <c r="AJ273" s="4" t="n">
        <f aca="false">VLOOKUP(D273,'paramètres CI'!$A$1:$C$6,3)</f>
        <v>0.09847</v>
      </c>
      <c r="AK273" s="4" t="n">
        <f aca="false">AJ273*AG273/AI273</f>
        <v>8.24242062095793</v>
      </c>
      <c r="AL273" s="4" t="n">
        <f aca="false">AK273+AH273/R273</f>
        <v>9.44414535472632</v>
      </c>
      <c r="AM273" s="4" t="n">
        <f aca="false">AL273+Z273</f>
        <v>8.71594558915383</v>
      </c>
      <c r="AN273" s="4" t="n">
        <f aca="false">AM273^-'paramètres CI'!$B$19</f>
        <v>3.00250622597101E-008</v>
      </c>
      <c r="AO273" s="4" t="n">
        <f aca="false">SUMIFS($AN$2:$AN$1250,$I$2:$I$1250,V273)</f>
        <v>0.00759230018292044</v>
      </c>
      <c r="AP273" s="5" t="n">
        <f aca="false">AN273/AO273</f>
        <v>3.95467269948759E-006</v>
      </c>
      <c r="AQ273" s="6" t="n">
        <f aca="false">AP273-O273</f>
        <v>-9.59753762662366E-005</v>
      </c>
      <c r="AR273" s="20" t="n">
        <f aca="false">VLOOKUP(I273,entreesparc!$A$13:$H$110,8,0)*AP273</f>
        <v>0.17847250902321</v>
      </c>
      <c r="AS273" s="7" t="n">
        <f aca="false">M273*AJ273/AI273+AH273/R273</f>
        <v>11.5172374356044</v>
      </c>
      <c r="AT273" s="4" t="n">
        <f aca="false">AS273+Z273</f>
        <v>10.7890376700319</v>
      </c>
      <c r="AU273" s="4" t="n">
        <f aca="false">AT273^-'paramètres CI'!$B$19</f>
        <v>5.44676106639368E-009</v>
      </c>
      <c r="AV273" s="4" t="n">
        <f aca="false">SUMIFS($AU$2:$AU$1250,$I$2:$I$1250,V273)</f>
        <v>2.4887363725557E-005</v>
      </c>
      <c r="AW273" s="5" t="n">
        <f aca="false">AU273/AV273</f>
        <v>0.000218856489841885</v>
      </c>
      <c r="AX273" s="7" t="n">
        <f aca="false">SUMIFS($AP$2:$AP$1250,$I$2:$I$1250,V273)</f>
        <v>1</v>
      </c>
    </row>
    <row r="274" customFormat="false" ht="15.8" hidden="false" customHeight="false" outlineLevel="0" collapsed="false">
      <c r="A274" s="0" t="s">
        <v>14</v>
      </c>
      <c r="B274" s="0" t="s">
        <v>71</v>
      </c>
      <c r="C274" s="0" t="s">
        <v>48</v>
      </c>
      <c r="D274" s="0" t="s">
        <v>43</v>
      </c>
      <c r="E274" s="0" t="str">
        <f aca="false">VLOOKUP(A274,Nomenclature!$D$1:$E$9,2,0)</f>
        <v>02</v>
      </c>
      <c r="F274" s="0" t="str">
        <f aca="false">VLOOKUP(B274,Nomenclature!$J$1:$K$97,2,0)</f>
        <v>54</v>
      </c>
      <c r="G274" s="0" t="str">
        <f aca="false">VLOOKUP(C274,Nomenclature!$M$1:$N$21,2,0)</f>
        <v>09</v>
      </c>
      <c r="H274" s="0" t="str">
        <f aca="false">VLOOKUP(D274,Nomenclature!$O$25:$P$31,2,0)</f>
        <v>02</v>
      </c>
      <c r="I274" s="1" t="str">
        <f aca="false">CONCATENATE(E274,F274)</f>
        <v>0254</v>
      </c>
      <c r="J274" s="0" t="str">
        <f aca="false">CONCATENATE(E274,F274,G274,H274)</f>
        <v>02540902</v>
      </c>
      <c r="K274" s="0" t="n">
        <v>77.1264721362345</v>
      </c>
      <c r="L274" s="0" t="n">
        <v>20</v>
      </c>
      <c r="M274" s="0" t="n">
        <v>122.832792420401</v>
      </c>
      <c r="N274" s="0" t="n">
        <v>2.83163023255814</v>
      </c>
      <c r="O274" s="0" t="n">
        <v>0.123313182368527</v>
      </c>
      <c r="P274" s="4" t="n">
        <f aca="false">VLOOKUP(D274,'paramètres CI'!$A$1:$B$6,2,0)</f>
        <v>0.0935912806596305</v>
      </c>
      <c r="Q274" s="17" t="n">
        <f aca="false">M274*P274/N274</f>
        <v>4.0598797884843</v>
      </c>
      <c r="R274" s="9" t="n">
        <f aca="false">1/(1+0.04)*(1 - (1/(1+0.04))^L274)/(1-1/(1+0.04))</f>
        <v>13.5903263449677</v>
      </c>
      <c r="S274" s="17" t="n">
        <f aca="false">K274/R274</f>
        <v>5.67510081645636</v>
      </c>
      <c r="T274" s="17" t="n">
        <f aca="false">Q274+S274</f>
        <v>9.73498060494066</v>
      </c>
      <c r="U274" s="0" t="n">
        <f aca="false">T274 + Z274</f>
        <v>4.22174948032659</v>
      </c>
      <c r="V274" s="4" t="str">
        <f aca="false">VLOOKUP(I274,'CI ref gaz'!$I$1:$AM$97,1,0)</f>
        <v>0254</v>
      </c>
      <c r="W274" s="0" t="n">
        <f aca="false">VLOOKUP(I274,'CI ref gaz'!$I$1:$AM$97,14,0)</f>
        <v>-2</v>
      </c>
      <c r="X274" s="1" t="n">
        <f aca="false">VLOOKUP(I274,'CI ref gaz'!$I$1:$AM$97,13,0)</f>
        <v>3.65862369074647</v>
      </c>
      <c r="Y274" s="2" t="n">
        <f aca="false">VLOOKUP(I274,'CI ref gaz'!$I$1:$AM$97,7,0)</f>
        <v>0.387620945535529</v>
      </c>
      <c r="Z274" s="17" t="n">
        <f aca="false">X274*(O274/Y274)^(-1/8)-T274</f>
        <v>-5.51323112461407</v>
      </c>
      <c r="AA274" s="17" t="n">
        <f aca="false">Z274^2</f>
        <v>30.3957174334133</v>
      </c>
      <c r="AB274" s="18" t="n">
        <f aca="false">Z274/U274</f>
        <v>-1.3059114829778</v>
      </c>
      <c r="AC274" s="17" t="n">
        <f aca="false">U274^-('paramètres CI'!$B$19)</f>
        <v>9.90969598703167E-006</v>
      </c>
      <c r="AD274" s="4" t="n">
        <f aca="false">SUMIFS($AC$2:$AC$1250,$I$2:$I$1250,V274)</f>
        <v>8.03620164259169E-005</v>
      </c>
      <c r="AE274" s="4" t="n">
        <f aca="false">AC274/AD274</f>
        <v>0.123313182368527</v>
      </c>
      <c r="AF274" s="17" t="n">
        <f aca="false">AE274-O274</f>
        <v>0</v>
      </c>
      <c r="AG274" s="4" t="n">
        <f aca="false">VLOOKUP(I274,BesoinU!$F$1:$L$99,3,0)</f>
        <v>83.70489104253</v>
      </c>
      <c r="AH274" s="19" t="n">
        <f aca="false">VLOOKUP(J274,bibliRdtCHauff!$G$2:$K$1398,4,0)</f>
        <v>80.9827957430462</v>
      </c>
      <c r="AI274" s="19" t="n">
        <f aca="false">VLOOKUP(J274,bibliRdtCHauff!$G$2:$K$1398,3,0)</f>
        <v>2.94489544186046</v>
      </c>
      <c r="AJ274" s="4" t="n">
        <f aca="false">VLOOKUP(D274,'paramètres CI'!$A$1:$C$6,3)</f>
        <v>0.09847</v>
      </c>
      <c r="AK274" s="4" t="n">
        <f aca="false">AJ274*AG274/AI274</f>
        <v>2.79888396164949</v>
      </c>
      <c r="AL274" s="4" t="n">
        <f aca="false">AK274+AH274/R274</f>
        <v>8.75773981892866</v>
      </c>
      <c r="AM274" s="4" t="n">
        <f aca="false">AL274+Z274</f>
        <v>3.24450869431459</v>
      </c>
      <c r="AN274" s="4" t="n">
        <f aca="false">AM274^-'paramètres CI'!$B$19</f>
        <v>8.1434505175235E-005</v>
      </c>
      <c r="AO274" s="4" t="n">
        <f aca="false">SUMIFS($AN$2:$AN$1250,$I$2:$I$1250,V274)</f>
        <v>0.00759230018292044</v>
      </c>
      <c r="AP274" s="5" t="n">
        <f aca="false">AN274/AO274</f>
        <v>0.010725933276246</v>
      </c>
      <c r="AQ274" s="6" t="n">
        <f aca="false">AP274-O274</f>
        <v>-0.112587249092281</v>
      </c>
      <c r="AR274" s="20" t="n">
        <f aca="false">VLOOKUP(I274,entreesparc!$A$13:$H$110,8,0)*AP274</f>
        <v>484.056297168462</v>
      </c>
      <c r="AS274" s="7" t="n">
        <f aca="false">M274*AJ274/AI274+AH274/R274</f>
        <v>10.0660798006853</v>
      </c>
      <c r="AT274" s="4" t="n">
        <f aca="false">AS274+Z274</f>
        <v>4.55284867607124</v>
      </c>
      <c r="AU274" s="4" t="n">
        <f aca="false">AT274^-'paramètres CI'!$B$19</f>
        <v>5.4166936427816E-006</v>
      </c>
      <c r="AV274" s="4" t="n">
        <f aca="false">SUMIFS($AU$2:$AU$1250,$I$2:$I$1250,V274)</f>
        <v>2.4887363725557E-005</v>
      </c>
      <c r="AW274" s="5" t="n">
        <f aca="false">AU274/AV274</f>
        <v>0.217648349681133</v>
      </c>
      <c r="AX274" s="7" t="n">
        <f aca="false">SUMIFS($AP$2:$AP$1250,$I$2:$I$1250,V274)</f>
        <v>1</v>
      </c>
    </row>
    <row r="275" customFormat="false" ht="15.8" hidden="false" customHeight="false" outlineLevel="0" collapsed="false">
      <c r="A275" s="0" t="s">
        <v>14</v>
      </c>
      <c r="B275" s="0" t="s">
        <v>71</v>
      </c>
      <c r="C275" s="0" t="s">
        <v>49</v>
      </c>
      <c r="D275" s="0" t="s">
        <v>43</v>
      </c>
      <c r="E275" s="0" t="str">
        <f aca="false">VLOOKUP(A275,Nomenclature!$D$1:$E$9,2,0)</f>
        <v>02</v>
      </c>
      <c r="F275" s="0" t="str">
        <f aca="false">VLOOKUP(B275,Nomenclature!$J$1:$K$97,2,0)</f>
        <v>54</v>
      </c>
      <c r="G275" s="0" t="str">
        <f aca="false">VLOOKUP(C275,Nomenclature!$M$1:$N$21,2,0)</f>
        <v>29</v>
      </c>
      <c r="H275" s="0" t="str">
        <f aca="false">VLOOKUP(D275,Nomenclature!$O$25:$P$31,2,0)</f>
        <v>02</v>
      </c>
      <c r="I275" s="1" t="str">
        <f aca="false">CONCATENATE(E275,F275)</f>
        <v>0254</v>
      </c>
      <c r="J275" s="0" t="str">
        <f aca="false">CONCATENATE(E275,F275,G275,H275)</f>
        <v>02542902</v>
      </c>
      <c r="K275" s="0" t="n">
        <v>96.4080901702931</v>
      </c>
      <c r="L275" s="0" t="n">
        <v>20</v>
      </c>
      <c r="M275" s="0" t="n">
        <v>122.832792420401</v>
      </c>
      <c r="N275" s="0" t="n">
        <v>3.39795627906976</v>
      </c>
      <c r="O275" s="0" t="n">
        <v>9.99300489657242E-005</v>
      </c>
      <c r="P275" s="4" t="n">
        <f aca="false">VLOOKUP(D275,'paramètres CI'!$A$1:$B$6,2,0)</f>
        <v>0.0935912806596305</v>
      </c>
      <c r="Q275" s="17" t="n">
        <f aca="false">M275*P275/N275</f>
        <v>3.38323315707025</v>
      </c>
      <c r="R275" s="9" t="n">
        <f aca="false">1/(1+0.04)*(1 - (1/(1+0.04))^L275)/(1-1/(1+0.04))</f>
        <v>13.5903263449677</v>
      </c>
      <c r="S275" s="17" t="n">
        <f aca="false">K275/R275</f>
        <v>7.09387602057045</v>
      </c>
      <c r="T275" s="17" t="n">
        <f aca="false">Q275+S275</f>
        <v>10.4771091776407</v>
      </c>
      <c r="U275" s="0" t="n">
        <f aca="false">T275 + Z275</f>
        <v>10.2779531638445</v>
      </c>
      <c r="V275" s="4" t="str">
        <f aca="false">VLOOKUP(I275,'CI ref gaz'!$I$1:$AM$97,1,0)</f>
        <v>0254</v>
      </c>
      <c r="W275" s="0" t="n">
        <f aca="false">VLOOKUP(I275,'CI ref gaz'!$I$1:$AM$97,14,0)</f>
        <v>-2</v>
      </c>
      <c r="X275" s="1" t="n">
        <f aca="false">VLOOKUP(I275,'CI ref gaz'!$I$1:$AM$97,13,0)</f>
        <v>3.65862369074647</v>
      </c>
      <c r="Y275" s="2" t="n">
        <f aca="false">VLOOKUP(I275,'CI ref gaz'!$I$1:$AM$97,7,0)</f>
        <v>0.387620945535529</v>
      </c>
      <c r="Z275" s="17" t="n">
        <f aca="false">X275*(O275/Y275)^(-1/8)-T275</f>
        <v>-0.19915601379623</v>
      </c>
      <c r="AA275" s="17" t="n">
        <f aca="false">Z275^2</f>
        <v>0.0396631178312043</v>
      </c>
      <c r="AB275" s="18" t="n">
        <f aca="false">Z275/U275</f>
        <v>-0.0193770112221192</v>
      </c>
      <c r="AC275" s="17" t="n">
        <f aca="false">U275^-('paramètres CI'!$B$19)</f>
        <v>8.03058023642621E-009</v>
      </c>
      <c r="AD275" s="4" t="n">
        <f aca="false">SUMIFS($AC$2:$AC$1250,$I$2:$I$1250,V275)</f>
        <v>8.03620164259169E-005</v>
      </c>
      <c r="AE275" s="4" t="n">
        <f aca="false">AC275/AD275</f>
        <v>9.99300489657242E-005</v>
      </c>
      <c r="AF275" s="17" t="n">
        <f aca="false">AE275-O275</f>
        <v>0</v>
      </c>
      <c r="AG275" s="4" t="n">
        <f aca="false">VLOOKUP(I275,BesoinU!$F$1:$L$99,3,0)</f>
        <v>83.70489104253</v>
      </c>
      <c r="AH275" s="19" t="n">
        <f aca="false">VLOOKUP(J275,bibliRdtCHauff!$G$2:$K$1398,4,0)</f>
        <v>96.4080901702931</v>
      </c>
      <c r="AI275" s="19" t="n">
        <f aca="false">VLOOKUP(J275,bibliRdtCHauff!$G$2:$K$1398,3,0)</f>
        <v>3.39795627906976</v>
      </c>
      <c r="AJ275" s="4" t="n">
        <f aca="false">VLOOKUP(D275,'paramètres CI'!$A$1:$C$6,3)</f>
        <v>0.09847</v>
      </c>
      <c r="AK275" s="4" t="n">
        <f aca="false">AJ275*AG275/AI275</f>
        <v>2.42569943342956</v>
      </c>
      <c r="AL275" s="4" t="n">
        <f aca="false">AK275+AH275/R275</f>
        <v>9.519575454</v>
      </c>
      <c r="AM275" s="4" t="n">
        <f aca="false">AL275+Z275</f>
        <v>9.32041944020377</v>
      </c>
      <c r="AN275" s="4" t="n">
        <f aca="false">AM275^-'paramètres CI'!$B$19</f>
        <v>1.75596697478145E-008</v>
      </c>
      <c r="AO275" s="4" t="n">
        <f aca="false">SUMIFS($AN$2:$AN$1250,$I$2:$I$1250,V275)</f>
        <v>0.00759230018292044</v>
      </c>
      <c r="AP275" s="5" t="n">
        <f aca="false">AN275/AO275</f>
        <v>2.3128260638741E-006</v>
      </c>
      <c r="AQ275" s="6" t="n">
        <f aca="false">AP275-O275</f>
        <v>-9.76172229018501E-005</v>
      </c>
      <c r="AR275" s="20" t="n">
        <f aca="false">VLOOKUP(I275,entreesparc!$A$13:$H$110,8,0)*AP275</f>
        <v>0.104376746679282</v>
      </c>
      <c r="AS275" s="7" t="n">
        <f aca="false">M275*AJ275/AI275+AH275/R275</f>
        <v>10.6534701048558</v>
      </c>
      <c r="AT275" s="4" t="n">
        <f aca="false">AS275+Z275</f>
        <v>10.4543140910595</v>
      </c>
      <c r="AU275" s="4" t="n">
        <f aca="false">AT275^-'paramètres CI'!$B$19</f>
        <v>7.00867058636297E-009</v>
      </c>
      <c r="AV275" s="4" t="n">
        <f aca="false">SUMIFS($AU$2:$AU$1250,$I$2:$I$1250,V275)</f>
        <v>2.4887363725557E-005</v>
      </c>
      <c r="AW275" s="5" t="n">
        <f aca="false">AU275/AV275</f>
        <v>0.000281615628864929</v>
      </c>
      <c r="AX275" s="7" t="n">
        <f aca="false">SUMIFS($AP$2:$AP$1250,$I$2:$I$1250,V275)</f>
        <v>1</v>
      </c>
    </row>
    <row r="276" customFormat="false" ht="15.8" hidden="false" customHeight="false" outlineLevel="0" collapsed="false">
      <c r="A276" s="0" t="s">
        <v>14</v>
      </c>
      <c r="B276" s="0" t="s">
        <v>71</v>
      </c>
      <c r="C276" s="0" t="s">
        <v>55</v>
      </c>
      <c r="D276" s="0" t="s">
        <v>43</v>
      </c>
      <c r="E276" s="0" t="str">
        <f aca="false">VLOOKUP(A276,Nomenclature!$D$1:$E$9,2,0)</f>
        <v>02</v>
      </c>
      <c r="F276" s="0" t="str">
        <f aca="false">VLOOKUP(B276,Nomenclature!$J$1:$K$97,2,0)</f>
        <v>54</v>
      </c>
      <c r="G276" s="0" t="str">
        <f aca="false">VLOOKUP(C276,Nomenclature!$M$1:$N$21,2,0)</f>
        <v>10</v>
      </c>
      <c r="H276" s="0" t="str">
        <f aca="false">VLOOKUP(D276,Nomenclature!$O$25:$P$31,2,0)</f>
        <v>02</v>
      </c>
      <c r="I276" s="1" t="str">
        <f aca="false">CONCATENATE(E276,F276)</f>
        <v>0254</v>
      </c>
      <c r="J276" s="0" t="str">
        <f aca="false">CONCATENATE(E276,F276,G276,H276)</f>
        <v>02541002</v>
      </c>
      <c r="K276" s="0" t="n">
        <v>35.0166952550237</v>
      </c>
      <c r="L276" s="0" t="n">
        <v>17</v>
      </c>
      <c r="M276" s="0" t="n">
        <v>124.373840642565</v>
      </c>
      <c r="N276" s="0" t="n">
        <v>2.67297488372093</v>
      </c>
      <c r="O276" s="0" t="n">
        <v>0.161365978234803</v>
      </c>
      <c r="P276" s="4" t="n">
        <f aca="false">VLOOKUP(D276,'paramètres CI'!$A$1:$B$6,2,0)</f>
        <v>0.0935912806596305</v>
      </c>
      <c r="Q276" s="17" t="n">
        <f aca="false">M276*P276/N276</f>
        <v>4.35481346913761</v>
      </c>
      <c r="R276" s="9" t="n">
        <f aca="false">1/(1+0.04)*(1 - (1/(1+0.04))^L276)/(1-1/(1+0.04))</f>
        <v>12.1656688537057</v>
      </c>
      <c r="S276" s="17" t="n">
        <f aca="false">K276/R276</f>
        <v>2.87832059840733</v>
      </c>
      <c r="T276" s="17" t="n">
        <f aca="false">Q276+S276</f>
        <v>7.23313406754494</v>
      </c>
      <c r="U276" s="0" t="n">
        <f aca="false">T276 + Z276</f>
        <v>4.08217999353058</v>
      </c>
      <c r="V276" s="4" t="str">
        <f aca="false">VLOOKUP(I276,'CI ref gaz'!$I$1:$AM$97,1,0)</f>
        <v>0254</v>
      </c>
      <c r="W276" s="0" t="n">
        <f aca="false">VLOOKUP(I276,'CI ref gaz'!$I$1:$AM$97,14,0)</f>
        <v>-2</v>
      </c>
      <c r="X276" s="1" t="n">
        <f aca="false">VLOOKUP(I276,'CI ref gaz'!$I$1:$AM$97,13,0)</f>
        <v>3.65862369074647</v>
      </c>
      <c r="Y276" s="2" t="n">
        <f aca="false">VLOOKUP(I276,'CI ref gaz'!$I$1:$AM$97,7,0)</f>
        <v>0.387620945535529</v>
      </c>
      <c r="Z276" s="17" t="n">
        <f aca="false">X276*(O276/Y276)^(-1/8)-T276</f>
        <v>-3.15095407401436</v>
      </c>
      <c r="AA276" s="17" t="n">
        <f aca="false">Z276^2</f>
        <v>9.92851157654769</v>
      </c>
      <c r="AB276" s="18" t="n">
        <f aca="false">Z276/U276</f>
        <v>-0.77188024021674</v>
      </c>
      <c r="AC276" s="17" t="n">
        <f aca="false">U276^-('paramètres CI'!$B$19)</f>
        <v>1.29676953934894E-005</v>
      </c>
      <c r="AD276" s="4" t="n">
        <f aca="false">SUMIFS($AC$2:$AC$1250,$I$2:$I$1250,V276)</f>
        <v>8.03620164259169E-005</v>
      </c>
      <c r="AE276" s="4" t="n">
        <f aca="false">AC276/AD276</f>
        <v>0.161365978234803</v>
      </c>
      <c r="AF276" s="17" t="n">
        <f aca="false">AE276-O276</f>
        <v>0</v>
      </c>
      <c r="AG276" s="4" t="n">
        <f aca="false">VLOOKUP(I276,BesoinU!$F$1:$L$99,3,0)</f>
        <v>83.70489104253</v>
      </c>
      <c r="AH276" s="19" t="n">
        <f aca="false">VLOOKUP(J276,bibliRdtCHauff!$G$2:$K$1398,4,0)</f>
        <v>36.7675300177749</v>
      </c>
      <c r="AI276" s="19" t="n">
        <f aca="false">VLOOKUP(J276,bibliRdtCHauff!$G$2:$K$1398,3,0)</f>
        <v>2.80410195348837</v>
      </c>
      <c r="AJ276" s="4" t="n">
        <f aca="false">VLOOKUP(D276,'paramètres CI'!$A$1:$C$6,3)</f>
        <v>0.09847</v>
      </c>
      <c r="AK276" s="4" t="n">
        <f aca="false">AJ276*AG276/AI276</f>
        <v>2.93941545552727</v>
      </c>
      <c r="AL276" s="4" t="n">
        <f aca="false">AK276+AH276/R276</f>
        <v>5.96165208385498</v>
      </c>
      <c r="AM276" s="4" t="n">
        <f aca="false">AL276+Z276</f>
        <v>2.81069800984062</v>
      </c>
      <c r="AN276" s="4" t="n">
        <f aca="false">AM276^-'paramètres CI'!$B$19</f>
        <v>0.000256735846413692</v>
      </c>
      <c r="AO276" s="4" t="n">
        <f aca="false">SUMIFS($AN$2:$AN$1250,$I$2:$I$1250,V276)</f>
        <v>0.00759230018292044</v>
      </c>
      <c r="AP276" s="5" t="n">
        <f aca="false">AN276/AO276</f>
        <v>0.0338152918388609</v>
      </c>
      <c r="AQ276" s="6" t="n">
        <f aca="false">AP276-O276</f>
        <v>-0.127550686395942</v>
      </c>
      <c r="AR276" s="20" t="n">
        <f aca="false">VLOOKUP(I276,entreesparc!$A$13:$H$110,8,0)*AP276</f>
        <v>1526.06813165994</v>
      </c>
      <c r="AS276" s="7" t="n">
        <f aca="false">M276*AJ276/AI276+AH276/R276</f>
        <v>7.38979968103258</v>
      </c>
      <c r="AT276" s="4" t="n">
        <f aca="false">AS276+Z276</f>
        <v>4.23884560701822</v>
      </c>
      <c r="AU276" s="4" t="n">
        <f aca="false">AT276^-'paramètres CI'!$B$19</f>
        <v>9.59443075590476E-006</v>
      </c>
      <c r="AV276" s="4" t="n">
        <f aca="false">SUMIFS($AU$2:$AU$1250,$I$2:$I$1250,V276)</f>
        <v>2.4887363725557E-005</v>
      </c>
      <c r="AW276" s="5" t="n">
        <f aca="false">AU276/AV276</f>
        <v>0.385514145319143</v>
      </c>
      <c r="AX276" s="7" t="n">
        <f aca="false">SUMIFS($AP$2:$AP$1250,$I$2:$I$1250,V276)</f>
        <v>1</v>
      </c>
    </row>
    <row r="277" customFormat="false" ht="15.8" hidden="false" customHeight="false" outlineLevel="0" collapsed="false">
      <c r="A277" s="0" t="s">
        <v>14</v>
      </c>
      <c r="B277" s="0" t="s">
        <v>71</v>
      </c>
      <c r="C277" s="0" t="s">
        <v>56</v>
      </c>
      <c r="D277" s="0" t="s">
        <v>43</v>
      </c>
      <c r="E277" s="0" t="str">
        <f aca="false">VLOOKUP(A277,Nomenclature!$D$1:$E$9,2,0)</f>
        <v>02</v>
      </c>
      <c r="F277" s="0" t="str">
        <f aca="false">VLOOKUP(B277,Nomenclature!$J$1:$K$97,2,0)</f>
        <v>54</v>
      </c>
      <c r="G277" s="0" t="str">
        <f aca="false">VLOOKUP(C277,Nomenclature!$M$1:$N$21,2,0)</f>
        <v>30</v>
      </c>
      <c r="H277" s="0" t="str">
        <f aca="false">VLOOKUP(D277,Nomenclature!$O$25:$P$31,2,0)</f>
        <v>02</v>
      </c>
      <c r="I277" s="1" t="str">
        <f aca="false">CONCATENATE(E277,F277)</f>
        <v>0254</v>
      </c>
      <c r="J277" s="0" t="str">
        <f aca="false">CONCATENATE(E277,F277,G277,H277)</f>
        <v>02543002</v>
      </c>
      <c r="K277" s="0" t="n">
        <v>43.7708690687796</v>
      </c>
      <c r="L277" s="0" t="n">
        <v>17</v>
      </c>
      <c r="M277" s="0" t="n">
        <v>124.373840642565</v>
      </c>
      <c r="N277" s="0" t="n">
        <v>3.32861023255814</v>
      </c>
      <c r="O277" s="0" t="n">
        <v>9.99300489657242E-005</v>
      </c>
      <c r="P277" s="4" t="n">
        <f aca="false">VLOOKUP(D277,'paramètres CI'!$A$1:$B$6,2,0)</f>
        <v>0.0935912806596305</v>
      </c>
      <c r="Q277" s="17" t="n">
        <f aca="false">M277*P277/N277</f>
        <v>3.49704717976202</v>
      </c>
      <c r="R277" s="9" t="n">
        <f aca="false">1/(1+0.04)*(1 - (1/(1+0.04))^L277)/(1-1/(1+0.04))</f>
        <v>12.1656688537057</v>
      </c>
      <c r="S277" s="17" t="n">
        <f aca="false">K277/R277</f>
        <v>3.59790074800916</v>
      </c>
      <c r="T277" s="17" t="n">
        <f aca="false">Q277+S277</f>
        <v>7.09494792777118</v>
      </c>
      <c r="U277" s="0" t="n">
        <f aca="false">T277 + Z277</f>
        <v>10.2779531638445</v>
      </c>
      <c r="V277" s="4" t="str">
        <f aca="false">VLOOKUP(I277,'CI ref gaz'!$I$1:$AM$97,1,0)</f>
        <v>0254</v>
      </c>
      <c r="W277" s="0" t="n">
        <f aca="false">VLOOKUP(I277,'CI ref gaz'!$I$1:$AM$97,14,0)</f>
        <v>-2</v>
      </c>
      <c r="X277" s="1" t="n">
        <f aca="false">VLOOKUP(I277,'CI ref gaz'!$I$1:$AM$97,13,0)</f>
        <v>3.65862369074647</v>
      </c>
      <c r="Y277" s="2" t="n">
        <f aca="false">VLOOKUP(I277,'CI ref gaz'!$I$1:$AM$97,7,0)</f>
        <v>0.387620945535529</v>
      </c>
      <c r="Z277" s="17" t="n">
        <f aca="false">X277*(O277/Y277)^(-1/8)-T277</f>
        <v>3.18300523607329</v>
      </c>
      <c r="AA277" s="17" t="n">
        <f aca="false">Z277^2</f>
        <v>10.13152233287</v>
      </c>
      <c r="AB277" s="18" t="n">
        <f aca="false">Z277/U277</f>
        <v>0.309692521977079</v>
      </c>
      <c r="AC277" s="17" t="n">
        <f aca="false">U277^-('paramètres CI'!$B$19)</f>
        <v>8.03058023642621E-009</v>
      </c>
      <c r="AD277" s="4" t="n">
        <f aca="false">SUMIFS($AC$2:$AC$1250,$I$2:$I$1250,V277)</f>
        <v>8.03620164259169E-005</v>
      </c>
      <c r="AE277" s="4" t="n">
        <f aca="false">AC277/AD277</f>
        <v>9.99300489657242E-005</v>
      </c>
      <c r="AF277" s="17" t="n">
        <f aca="false">AE277-O277</f>
        <v>0</v>
      </c>
      <c r="AG277" s="4" t="n">
        <f aca="false">VLOOKUP(I277,BesoinU!$F$1:$L$99,3,0)</f>
        <v>83.70489104253</v>
      </c>
      <c r="AH277" s="19" t="n">
        <f aca="false">VLOOKUP(J277,bibliRdtCHauff!$G$2:$K$1398,4,0)</f>
        <v>43.7708690687796</v>
      </c>
      <c r="AI277" s="19" t="n">
        <f aca="false">VLOOKUP(J277,bibliRdtCHauff!$G$2:$K$1398,3,0)</f>
        <v>3.32861023255814</v>
      </c>
      <c r="AJ277" s="4" t="n">
        <f aca="false">VLOOKUP(D277,'paramètres CI'!$A$1:$C$6,3)</f>
        <v>0.09847</v>
      </c>
      <c r="AK277" s="4" t="n">
        <f aca="false">AJ277*AG277/AI277</f>
        <v>2.47623483829267</v>
      </c>
      <c r="AL277" s="4" t="n">
        <f aca="false">AK277+AH277/R277</f>
        <v>6.07413558630184</v>
      </c>
      <c r="AM277" s="4" t="n">
        <f aca="false">AL277+Z277</f>
        <v>9.25714082237513</v>
      </c>
      <c r="AN277" s="4" t="n">
        <f aca="false">AM277^-'paramètres CI'!$B$19</f>
        <v>1.85432151300742E-008</v>
      </c>
      <c r="AO277" s="4" t="n">
        <f aca="false">SUMIFS($AN$2:$AN$1250,$I$2:$I$1250,V277)</f>
        <v>0.00759230018292044</v>
      </c>
      <c r="AP277" s="5" t="n">
        <f aca="false">AN277/AO277</f>
        <v>2.44237117649653E-006</v>
      </c>
      <c r="AQ277" s="6" t="n">
        <f aca="false">AP277-O277</f>
        <v>-9.74876777892277E-005</v>
      </c>
      <c r="AR277" s="20" t="n">
        <f aca="false">VLOOKUP(I277,entreesparc!$A$13:$H$110,8,0)*AP277</f>
        <v>0.110223056358566</v>
      </c>
      <c r="AS277" s="7" t="n">
        <f aca="false">M277*AJ277/AI277+AH277/R277</f>
        <v>7.27724174392418</v>
      </c>
      <c r="AT277" s="4" t="n">
        <f aca="false">AS277+Z277</f>
        <v>10.4602469799975</v>
      </c>
      <c r="AU277" s="4" t="n">
        <f aca="false">AT277^-'paramètres CI'!$B$19</f>
        <v>6.9769319766021E-009</v>
      </c>
      <c r="AV277" s="4" t="n">
        <f aca="false">SUMIFS($AU$2:$AU$1250,$I$2:$I$1250,V277)</f>
        <v>2.4887363725557E-005</v>
      </c>
      <c r="AW277" s="5" t="n">
        <f aca="false">AU277/AV277</f>
        <v>0.000280340338717252</v>
      </c>
      <c r="AX277" s="7" t="n">
        <f aca="false">SUMIFS($AP$2:$AP$1250,$I$2:$I$1250,V277)</f>
        <v>1</v>
      </c>
    </row>
    <row r="278" customFormat="false" ht="15.8" hidden="false" customHeight="false" outlineLevel="0" collapsed="false">
      <c r="A278" s="0" t="s">
        <v>14</v>
      </c>
      <c r="B278" s="0" t="s">
        <v>72</v>
      </c>
      <c r="C278" s="0" t="s">
        <v>32</v>
      </c>
      <c r="D278" s="0" t="s">
        <v>33</v>
      </c>
      <c r="E278" s="0" t="str">
        <f aca="false">VLOOKUP(A278,Nomenclature!$D$1:$E$9,2,0)</f>
        <v>02</v>
      </c>
      <c r="F278" s="0" t="str">
        <f aca="false">VLOOKUP(B278,Nomenclature!$J$1:$K$97,2,0)</f>
        <v>55</v>
      </c>
      <c r="G278" s="0" t="str">
        <f aca="false">VLOOKUP(C278,Nomenclature!$M$1:$N$21,2,0)</f>
        <v>01</v>
      </c>
      <c r="H278" s="0" t="str">
        <f aca="false">VLOOKUP(D278,Nomenclature!$O$25:$P$31,2,0)</f>
        <v>01</v>
      </c>
      <c r="I278" s="1" t="str">
        <f aca="false">CONCATENATE(E278,F278)</f>
        <v>0255</v>
      </c>
      <c r="J278" s="0" t="str">
        <f aca="false">CONCATENATE(E278,F278,G278,H278)</f>
        <v>02550101</v>
      </c>
      <c r="K278" s="0" t="n">
        <v>25.8952413057325</v>
      </c>
      <c r="L278" s="0" t="n">
        <v>25</v>
      </c>
      <c r="M278" s="0" t="n">
        <v>134.946856404224</v>
      </c>
      <c r="N278" s="0" t="n">
        <v>0.684212278429666</v>
      </c>
      <c r="O278" s="0" t="n">
        <v>0.0249152847041379</v>
      </c>
      <c r="P278" s="4" t="n">
        <f aca="false">VLOOKUP(D278,'paramètres CI'!$A$1:$B$6,2,0)</f>
        <v>0.033584731604575</v>
      </c>
      <c r="Q278" s="17" t="n">
        <f aca="false">M278*P278/N278</f>
        <v>6.62390035387661</v>
      </c>
      <c r="R278" s="9" t="n">
        <f aca="false">1/(1+0.04)*(1 - (1/(1+0.04))^L278)/(1-1/(1+0.04))</f>
        <v>15.6220799436509</v>
      </c>
      <c r="S278" s="17" t="n">
        <f aca="false">K278/R278</f>
        <v>1.65760522280881</v>
      </c>
      <c r="T278" s="17" t="n">
        <f aca="false">Q278+S278</f>
        <v>8.28150557668542</v>
      </c>
      <c r="U278" s="0" t="n">
        <f aca="false">T278 + Z278</f>
        <v>3.95830583431486</v>
      </c>
      <c r="V278" s="4" t="str">
        <f aca="false">VLOOKUP(I278,'CI ref gaz'!$I$1:$AM$97,1,0)</f>
        <v>0255</v>
      </c>
      <c r="W278" s="0" t="n">
        <f aca="false">VLOOKUP(I278,'CI ref gaz'!$I$1:$AM$97,14,0)</f>
        <v>-2</v>
      </c>
      <c r="X278" s="1" t="n">
        <f aca="false">VLOOKUP(I278,'CI ref gaz'!$I$1:$AM$97,13,0)</f>
        <v>2.89855426631932</v>
      </c>
      <c r="Y278" s="2" t="n">
        <f aca="false">VLOOKUP(I278,'CI ref gaz'!$I$1:$AM$97,7,0)</f>
        <v>0.301362452334253</v>
      </c>
      <c r="Z278" s="17" t="n">
        <f aca="false">X278*(O278/Y278)^(-1/8)-T278</f>
        <v>-4.32319974237056</v>
      </c>
      <c r="AA278" s="17" t="n">
        <f aca="false">Z278^2</f>
        <v>18.6900560124329</v>
      </c>
      <c r="AB278" s="18" t="n">
        <f aca="false">Z278/U278</f>
        <v>-1.09218436455627</v>
      </c>
      <c r="AC278" s="17" t="n">
        <f aca="false">U278^-('paramètres CI'!$B$19)</f>
        <v>1.65930120368913E-005</v>
      </c>
      <c r="AD278" s="4" t="n">
        <f aca="false">SUMIFS($AC$2:$AC$1250,$I$2:$I$1250,V278)</f>
        <v>0.000665977219764041</v>
      </c>
      <c r="AE278" s="4" t="n">
        <f aca="false">AC278/AD278</f>
        <v>0.0249152847041379</v>
      </c>
      <c r="AF278" s="17" t="n">
        <f aca="false">AE278-O278</f>
        <v>0</v>
      </c>
      <c r="AG278" s="4" t="n">
        <f aca="false">VLOOKUP(I278,BesoinU!$F$1:$L$99,3,0)</f>
        <v>74.7275315362003</v>
      </c>
      <c r="AH278" s="19" t="n">
        <f aca="false">VLOOKUP(J278,bibliRdtCHauff!$G$2:$K$1398,4,0)</f>
        <v>27.1900033710191</v>
      </c>
      <c r="AI278" s="19" t="n">
        <f aca="false">VLOOKUP(J278,bibliRdtCHauff!$G$2:$K$1398,3,0)</f>
        <v>0.711580769566853</v>
      </c>
      <c r="AJ278" s="4" t="n">
        <f aca="false">VLOOKUP(D278,'paramètres CI'!$A$1:$C$6,3)</f>
        <v>0.0509473684210526</v>
      </c>
      <c r="AK278" s="4" t="n">
        <f aca="false">AJ278*AG278/AI278</f>
        <v>5.35030068714208</v>
      </c>
      <c r="AL278" s="4" t="n">
        <f aca="false">AK278+AH278/R278</f>
        <v>7.09078617109133</v>
      </c>
      <c r="AM278" s="4" t="n">
        <f aca="false">AL278+Z278</f>
        <v>2.76758642872077</v>
      </c>
      <c r="AN278" s="4" t="n">
        <f aca="false">AM278^-'paramètres CI'!$B$19</f>
        <v>0.0002905296504217</v>
      </c>
      <c r="AO278" s="4" t="n">
        <f aca="false">SUMIFS($AN$2:$AN$1250,$I$2:$I$1250,V278)</f>
        <v>121341.088980994</v>
      </c>
      <c r="AP278" s="5" t="n">
        <f aca="false">AN278/AO278</f>
        <v>2.39432209535556E-009</v>
      </c>
      <c r="AQ278" s="6" t="n">
        <f aca="false">AP278-O278</f>
        <v>-0.0249152823098158</v>
      </c>
      <c r="AR278" s="20" t="n">
        <f aca="false">VLOOKUP(I278,entreesparc!$A$13:$H$110,8,0)*AP278</f>
        <v>7.26837887769084E-005</v>
      </c>
      <c r="AS278" s="7" t="n">
        <f aca="false">M278*AJ278/AI278+AH278/R278</f>
        <v>11.4023362597563</v>
      </c>
      <c r="AT278" s="4" t="n">
        <f aca="false">AS278+Z278</f>
        <v>7.07913651738575</v>
      </c>
      <c r="AU278" s="4" t="n">
        <f aca="false">AT278^-'paramètres CI'!$B$19</f>
        <v>1.58546879828443E-007</v>
      </c>
      <c r="AV278" s="4" t="n">
        <f aca="false">SUMIFS($AU$2:$AU$1250,$I$2:$I$1250,V278)</f>
        <v>0.000211186348282893</v>
      </c>
      <c r="AW278" s="5" t="n">
        <f aca="false">AU278/AV278</f>
        <v>0.000750743980932246</v>
      </c>
      <c r="AX278" s="7" t="n">
        <f aca="false">SUMIFS($AP$2:$AP$1250,$I$2:$I$1250,V278)</f>
        <v>1</v>
      </c>
    </row>
    <row r="279" customFormat="false" ht="15.8" hidden="false" customHeight="false" outlineLevel="0" collapsed="false">
      <c r="A279" s="0" t="s">
        <v>14</v>
      </c>
      <c r="B279" s="0" t="s">
        <v>72</v>
      </c>
      <c r="C279" s="0" t="s">
        <v>32</v>
      </c>
      <c r="D279" s="0" t="s">
        <v>34</v>
      </c>
      <c r="E279" s="0" t="str">
        <f aca="false">VLOOKUP(A279,Nomenclature!$D$1:$E$9,2,0)</f>
        <v>02</v>
      </c>
      <c r="F279" s="0" t="str">
        <f aca="false">VLOOKUP(B279,Nomenclature!$J$1:$K$97,2,0)</f>
        <v>55</v>
      </c>
      <c r="G279" s="0" t="str">
        <f aca="false">VLOOKUP(C279,Nomenclature!$M$1:$N$21,2,0)</f>
        <v>01</v>
      </c>
      <c r="H279" s="0" t="str">
        <f aca="false">VLOOKUP(D279,Nomenclature!$O$25:$P$31,2,0)</f>
        <v>06</v>
      </c>
      <c r="I279" s="1" t="str">
        <f aca="false">CONCATENATE(E279,F279)</f>
        <v>0255</v>
      </c>
      <c r="J279" s="0" t="str">
        <f aca="false">CONCATENATE(E279,F279,G279,H279)</f>
        <v>02550106</v>
      </c>
      <c r="K279" s="0" t="n">
        <v>25.9844620495916</v>
      </c>
      <c r="L279" s="0" t="n">
        <v>25</v>
      </c>
      <c r="M279" s="0" t="n">
        <v>154.352649489736</v>
      </c>
      <c r="N279" s="0" t="n">
        <v>0.620586105453722</v>
      </c>
      <c r="O279" s="0" t="n">
        <v>0.0296977204267382</v>
      </c>
      <c r="P279" s="4" t="n">
        <f aca="false">VLOOKUP(D279,'paramètres CI'!$A$1:$B$6,2,0)</f>
        <v>0.0424847883250769</v>
      </c>
      <c r="Q279" s="17" t="n">
        <f aca="false">M279*P279/N279</f>
        <v>10.5668489567484</v>
      </c>
      <c r="R279" s="9" t="n">
        <f aca="false">1/(1+0.04)*(1 - (1/(1+0.04))^L279)/(1-1/(1+0.04))</f>
        <v>15.6220799436509</v>
      </c>
      <c r="S279" s="17" t="n">
        <f aca="false">K279/R279</f>
        <v>1.6633164177445</v>
      </c>
      <c r="T279" s="17" t="n">
        <f aca="false">Q279+S279</f>
        <v>12.2301653744929</v>
      </c>
      <c r="U279" s="0" t="n">
        <f aca="false">T279 + Z279</f>
        <v>3.87237304968297</v>
      </c>
      <c r="V279" s="4" t="str">
        <f aca="false">VLOOKUP(I279,'CI ref gaz'!$I$1:$AM$97,1,0)</f>
        <v>0255</v>
      </c>
      <c r="W279" s="0" t="n">
        <f aca="false">VLOOKUP(I279,'CI ref gaz'!$I$1:$AM$97,14,0)</f>
        <v>-2</v>
      </c>
      <c r="X279" s="1" t="n">
        <f aca="false">VLOOKUP(I279,'CI ref gaz'!$I$1:$AM$97,13,0)</f>
        <v>2.89855426631932</v>
      </c>
      <c r="Y279" s="2" t="n">
        <f aca="false">VLOOKUP(I279,'CI ref gaz'!$I$1:$AM$97,7,0)</f>
        <v>0.301362452334253</v>
      </c>
      <c r="Z279" s="17" t="n">
        <f aca="false">X279*(O279/Y279)^(-1/8)-T279</f>
        <v>-8.35779232480995</v>
      </c>
      <c r="AA279" s="17" t="n">
        <f aca="false">Z279^2</f>
        <v>69.8526925446522</v>
      </c>
      <c r="AB279" s="18" t="n">
        <f aca="false">Z279/U279</f>
        <v>-2.15831280136974</v>
      </c>
      <c r="AC279" s="17" t="n">
        <f aca="false">U279^-('paramètres CI'!$B$19)</f>
        <v>1.97780052831288E-005</v>
      </c>
      <c r="AD279" s="4" t="n">
        <f aca="false">SUMIFS($AC$2:$AC$1250,$I$2:$I$1250,V279)</f>
        <v>0.000665977219764041</v>
      </c>
      <c r="AE279" s="4" t="n">
        <f aca="false">AC279/AD279</f>
        <v>0.0296977204267382</v>
      </c>
      <c r="AF279" s="17" t="n">
        <f aca="false">AE279-O279</f>
        <v>0</v>
      </c>
      <c r="AG279" s="4" t="n">
        <f aca="false">VLOOKUP(I279,BesoinU!$F$1:$L$99,3,0)</f>
        <v>74.7275315362003</v>
      </c>
      <c r="AH279" s="19" t="n">
        <f aca="false">VLOOKUP(J279,bibliRdtCHauff!$G$2:$K$1398,4,0)</f>
        <v>27.2836851520711</v>
      </c>
      <c r="AI279" s="19" t="n">
        <f aca="false">VLOOKUP(J279,bibliRdtCHauff!$G$2:$K$1398,3,0)</f>
        <v>0.645409549671871</v>
      </c>
      <c r="AJ279" s="4" t="n">
        <f aca="false">VLOOKUP(D279,'paramètres CI'!$A$1:$C$6,3)</f>
        <v>0.0591</v>
      </c>
      <c r="AK279" s="4" t="n">
        <f aca="false">AJ279*AG279/AI279</f>
        <v>6.84278241007551</v>
      </c>
      <c r="AL279" s="4" t="n">
        <f aca="false">AK279+AH279/R279</f>
        <v>8.58926464870723</v>
      </c>
      <c r="AM279" s="4" t="n">
        <f aca="false">AL279+Z279</f>
        <v>0.231472323897281</v>
      </c>
      <c r="AN279" s="4" t="n">
        <f aca="false">AM279^-'paramètres CI'!$B$19</f>
        <v>121340.959672418</v>
      </c>
      <c r="AO279" s="4" t="n">
        <f aca="false">SUMIFS($AN$2:$AN$1250,$I$2:$I$1250,V279)</f>
        <v>121341.088980994</v>
      </c>
      <c r="AP279" s="5" t="n">
        <f aca="false">AN279/AO279</f>
        <v>0.99999893433809</v>
      </c>
      <c r="AQ279" s="6" t="n">
        <f aca="false">AP279-O279</f>
        <v>0.970301213911352</v>
      </c>
      <c r="AR279" s="20" t="n">
        <f aca="false">VLOOKUP(I279,entreesparc!$A$13:$H$110,8,0)*AP279</f>
        <v>30356.6973973773</v>
      </c>
      <c r="AS279" s="7" t="n">
        <f aca="false">M279*AJ279/AI279+AH279/R279</f>
        <v>15.8805178900738</v>
      </c>
      <c r="AT279" s="4" t="n">
        <f aca="false">AS279+Z279</f>
        <v>7.52272556526384</v>
      </c>
      <c r="AU279" s="4" t="n">
        <f aca="false">AT279^-'paramètres CI'!$B$19</f>
        <v>9.74985709592452E-008</v>
      </c>
      <c r="AV279" s="4" t="n">
        <f aca="false">SUMIFS($AU$2:$AU$1250,$I$2:$I$1250,V279)</f>
        <v>0.000211186348282893</v>
      </c>
      <c r="AW279" s="5" t="n">
        <f aca="false">AU279/AV279</f>
        <v>0.000461670802833533</v>
      </c>
      <c r="AX279" s="7" t="n">
        <f aca="false">SUMIFS($AP$2:$AP$1250,$I$2:$I$1250,V279)</f>
        <v>1</v>
      </c>
    </row>
    <row r="280" customFormat="false" ht="15.8" hidden="false" customHeight="false" outlineLevel="0" collapsed="false">
      <c r="A280" s="0" t="s">
        <v>14</v>
      </c>
      <c r="B280" s="0" t="s">
        <v>72</v>
      </c>
      <c r="C280" s="0" t="s">
        <v>35</v>
      </c>
      <c r="D280" s="0" t="s">
        <v>33</v>
      </c>
      <c r="E280" s="0" t="str">
        <f aca="false">VLOOKUP(A280,Nomenclature!$D$1:$E$9,2,0)</f>
        <v>02</v>
      </c>
      <c r="F280" s="0" t="str">
        <f aca="false">VLOOKUP(B280,Nomenclature!$J$1:$K$97,2,0)</f>
        <v>55</v>
      </c>
      <c r="G280" s="0" t="str">
        <f aca="false">VLOOKUP(C280,Nomenclature!$M$1:$N$21,2,0)</f>
        <v>21</v>
      </c>
      <c r="H280" s="0" t="str">
        <f aca="false">VLOOKUP(D280,Nomenclature!$O$25:$P$31,2,0)</f>
        <v>01</v>
      </c>
      <c r="I280" s="1" t="str">
        <f aca="false">CONCATENATE(E280,F280)</f>
        <v>0255</v>
      </c>
      <c r="J280" s="0" t="str">
        <f aca="false">CONCATENATE(E280,F280,G280,H280)</f>
        <v>02552101</v>
      </c>
      <c r="K280" s="0" t="n">
        <v>32.3690516321656</v>
      </c>
      <c r="L280" s="0" t="n">
        <v>25</v>
      </c>
      <c r="M280" s="0" t="n">
        <v>134.946856404224</v>
      </c>
      <c r="N280" s="0" t="n">
        <v>0.8210547341156</v>
      </c>
      <c r="O280" s="0" t="n">
        <v>9.99300489657242E-005</v>
      </c>
      <c r="P280" s="4" t="n">
        <f aca="false">VLOOKUP(D280,'paramètres CI'!$A$1:$B$6,2,0)</f>
        <v>0.033584731604575</v>
      </c>
      <c r="Q280" s="17" t="n">
        <f aca="false">M280*P280/N280</f>
        <v>5.51991696156383</v>
      </c>
      <c r="R280" s="9" t="n">
        <f aca="false">1/(1+0.04)*(1 - (1/(1+0.04))^L280)/(1-1/(1+0.04))</f>
        <v>15.6220799436509</v>
      </c>
      <c r="S280" s="17" t="n">
        <f aca="false">K280/R280</f>
        <v>2.07200652851101</v>
      </c>
      <c r="T280" s="17" t="n">
        <f aca="false">Q280+S280</f>
        <v>7.59192349007484</v>
      </c>
      <c r="U280" s="0" t="n">
        <f aca="false">T280 + Z280</f>
        <v>7.89051892342361</v>
      </c>
      <c r="V280" s="4" t="str">
        <f aca="false">VLOOKUP(I280,'CI ref gaz'!$I$1:$AM$97,1,0)</f>
        <v>0255</v>
      </c>
      <c r="W280" s="0" t="n">
        <f aca="false">VLOOKUP(I280,'CI ref gaz'!$I$1:$AM$97,14,0)</f>
        <v>-2</v>
      </c>
      <c r="X280" s="1" t="n">
        <f aca="false">VLOOKUP(I280,'CI ref gaz'!$I$1:$AM$97,13,0)</f>
        <v>2.89855426631932</v>
      </c>
      <c r="Y280" s="2" t="n">
        <f aca="false">VLOOKUP(I280,'CI ref gaz'!$I$1:$AM$97,7,0)</f>
        <v>0.301362452334253</v>
      </c>
      <c r="Z280" s="17" t="n">
        <f aca="false">X280*(O280/Y280)^(-1/8)-T280</f>
        <v>0.298595433348767</v>
      </c>
      <c r="AA280" s="17" t="n">
        <f aca="false">Z280^2</f>
        <v>0.0891592328167381</v>
      </c>
      <c r="AB280" s="18" t="n">
        <f aca="false">Z280/U280</f>
        <v>0.0378423062217573</v>
      </c>
      <c r="AC280" s="17" t="n">
        <f aca="false">U280^-('paramètres CI'!$B$19)</f>
        <v>6.65511361810774E-008</v>
      </c>
      <c r="AD280" s="4" t="n">
        <f aca="false">SUMIFS($AC$2:$AC$1250,$I$2:$I$1250,V280)</f>
        <v>0.000665977219764041</v>
      </c>
      <c r="AE280" s="4" t="n">
        <f aca="false">AC280/AD280</f>
        <v>9.99300489657242E-005</v>
      </c>
      <c r="AF280" s="17" t="n">
        <f aca="false">AE280-O280</f>
        <v>0</v>
      </c>
      <c r="AG280" s="4" t="n">
        <f aca="false">VLOOKUP(I280,BesoinU!$F$1:$L$99,3,0)</f>
        <v>74.7275315362003</v>
      </c>
      <c r="AH280" s="19" t="n">
        <f aca="false">VLOOKUP(J280,bibliRdtCHauff!$G$2:$K$1398,4,0)</f>
        <v>32.3690516321656</v>
      </c>
      <c r="AI280" s="19" t="n">
        <f aca="false">VLOOKUP(J280,bibliRdtCHauff!$G$2:$K$1398,3,0)</f>
        <v>0.8210547341156</v>
      </c>
      <c r="AJ280" s="4" t="n">
        <f aca="false">VLOOKUP(D280,'paramètres CI'!$A$1:$C$6,3)</f>
        <v>0.0509473684210526</v>
      </c>
      <c r="AK280" s="4" t="n">
        <f aca="false">AJ280*AG280/AI280</f>
        <v>4.6369272621898</v>
      </c>
      <c r="AL280" s="4" t="n">
        <f aca="false">AK280+AH280/R280</f>
        <v>6.70893379070081</v>
      </c>
      <c r="AM280" s="4" t="n">
        <f aca="false">AL280+Z280</f>
        <v>7.00752922404958</v>
      </c>
      <c r="AN280" s="4" t="n">
        <f aca="false">AM280^-'paramètres CI'!$B$19</f>
        <v>1.71981074949082E-007</v>
      </c>
      <c r="AO280" s="4" t="n">
        <f aca="false">SUMIFS($AN$2:$AN$1250,$I$2:$I$1250,V280)</f>
        <v>121341.088980994</v>
      </c>
      <c r="AP280" s="5" t="n">
        <f aca="false">AN280/AO280</f>
        <v>1.41733584553555E-012</v>
      </c>
      <c r="AQ280" s="6" t="n">
        <f aca="false">AP280-O280</f>
        <v>-9.99300475483884E-005</v>
      </c>
      <c r="AR280" s="20" t="n">
        <f aca="false">VLOOKUP(I280,entreesparc!$A$13:$H$110,8,0)*AP280</f>
        <v>4.30256812242082E-008</v>
      </c>
      <c r="AS280" s="7" t="n">
        <f aca="false">M280*AJ280/AI280+AH280/R280</f>
        <v>10.4456105342105</v>
      </c>
      <c r="AT280" s="4" t="n">
        <f aca="false">AS280+Z280</f>
        <v>10.7442059675592</v>
      </c>
      <c r="AU280" s="4" t="n">
        <f aca="false">AT280^-'paramètres CI'!$B$19</f>
        <v>5.63125765001563E-009</v>
      </c>
      <c r="AV280" s="4" t="n">
        <f aca="false">SUMIFS($AU$2:$AU$1250,$I$2:$I$1250,V280)</f>
        <v>0.000211186348282893</v>
      </c>
      <c r="AW280" s="5" t="n">
        <f aca="false">AU280/AV280</f>
        <v>2.66648753378335E-005</v>
      </c>
      <c r="AX280" s="7" t="n">
        <f aca="false">SUMIFS($AP$2:$AP$1250,$I$2:$I$1250,V280)</f>
        <v>1</v>
      </c>
    </row>
    <row r="281" customFormat="false" ht="15.8" hidden="false" customHeight="false" outlineLevel="0" collapsed="false">
      <c r="A281" s="0" t="s">
        <v>14</v>
      </c>
      <c r="B281" s="0" t="s">
        <v>72</v>
      </c>
      <c r="C281" s="0" t="s">
        <v>35</v>
      </c>
      <c r="D281" s="0" t="s">
        <v>34</v>
      </c>
      <c r="E281" s="0" t="str">
        <f aca="false">VLOOKUP(A281,Nomenclature!$D$1:$E$9,2,0)</f>
        <v>02</v>
      </c>
      <c r="F281" s="0" t="str">
        <f aca="false">VLOOKUP(B281,Nomenclature!$J$1:$K$97,2,0)</f>
        <v>55</v>
      </c>
      <c r="G281" s="0" t="str">
        <f aca="false">VLOOKUP(C281,Nomenclature!$M$1:$N$21,2,0)</f>
        <v>21</v>
      </c>
      <c r="H281" s="0" t="str">
        <f aca="false">VLOOKUP(D281,Nomenclature!$O$25:$P$31,2,0)</f>
        <v>06</v>
      </c>
      <c r="I281" s="1" t="str">
        <f aca="false">CONCATENATE(E281,F281)</f>
        <v>0255</v>
      </c>
      <c r="J281" s="0" t="str">
        <f aca="false">CONCATENATE(E281,F281,G281,H281)</f>
        <v>02552106</v>
      </c>
      <c r="K281" s="0" t="n">
        <v>32.4805775619894</v>
      </c>
      <c r="L281" s="0" t="n">
        <v>25</v>
      </c>
      <c r="M281" s="0" t="n">
        <v>154.352649489736</v>
      </c>
      <c r="N281" s="0" t="n">
        <v>0.744703326544467</v>
      </c>
      <c r="O281" s="0" t="n">
        <v>9.99300489657242E-005</v>
      </c>
      <c r="P281" s="4" t="n">
        <f aca="false">VLOOKUP(D281,'paramètres CI'!$A$1:$B$6,2,0)</f>
        <v>0.0424847883250769</v>
      </c>
      <c r="Q281" s="17" t="n">
        <f aca="false">M281*P281/N281</f>
        <v>8.80570746395701</v>
      </c>
      <c r="R281" s="9" t="n">
        <f aca="false">1/(1+0.04)*(1 - (1/(1+0.04))^L281)/(1-1/(1+0.04))</f>
        <v>15.6220799436509</v>
      </c>
      <c r="S281" s="17" t="n">
        <f aca="false">K281/R281</f>
        <v>2.07914552218062</v>
      </c>
      <c r="T281" s="17" t="n">
        <f aca="false">Q281+S281</f>
        <v>10.8848529861376</v>
      </c>
      <c r="U281" s="0" t="n">
        <f aca="false">T281 + Z281</f>
        <v>7.89051892342361</v>
      </c>
      <c r="V281" s="4" t="str">
        <f aca="false">VLOOKUP(I281,'CI ref gaz'!$I$1:$AM$97,1,0)</f>
        <v>0255</v>
      </c>
      <c r="W281" s="0" t="n">
        <f aca="false">VLOOKUP(I281,'CI ref gaz'!$I$1:$AM$97,14,0)</f>
        <v>-2</v>
      </c>
      <c r="X281" s="1" t="n">
        <f aca="false">VLOOKUP(I281,'CI ref gaz'!$I$1:$AM$97,13,0)</f>
        <v>2.89855426631932</v>
      </c>
      <c r="Y281" s="2" t="n">
        <f aca="false">VLOOKUP(I281,'CI ref gaz'!$I$1:$AM$97,7,0)</f>
        <v>0.301362452334253</v>
      </c>
      <c r="Z281" s="17" t="n">
        <f aca="false">X281*(O281/Y281)^(-1/8)-T281</f>
        <v>-2.99433406271402</v>
      </c>
      <c r="AA281" s="17" t="n">
        <f aca="false">Z281^2</f>
        <v>8.96603647912947</v>
      </c>
      <c r="AB281" s="18" t="n">
        <f aca="false">Z281/U281</f>
        <v>-0.379485061980539</v>
      </c>
      <c r="AC281" s="17" t="n">
        <f aca="false">U281^-('paramètres CI'!$B$19)</f>
        <v>6.65511361810774E-008</v>
      </c>
      <c r="AD281" s="4" t="n">
        <f aca="false">SUMIFS($AC$2:$AC$1250,$I$2:$I$1250,V281)</f>
        <v>0.000665977219764041</v>
      </c>
      <c r="AE281" s="4" t="n">
        <f aca="false">AC281/AD281</f>
        <v>9.99300489657242E-005</v>
      </c>
      <c r="AF281" s="17" t="n">
        <f aca="false">AE281-O281</f>
        <v>0</v>
      </c>
      <c r="AG281" s="4" t="n">
        <f aca="false">VLOOKUP(I281,BesoinU!$F$1:$L$99,3,0)</f>
        <v>74.7275315362003</v>
      </c>
      <c r="AH281" s="19" t="n">
        <f aca="false">VLOOKUP(J281,bibliRdtCHauff!$G$2:$K$1398,4,0)</f>
        <v>32.4805775619894</v>
      </c>
      <c r="AI281" s="19" t="n">
        <f aca="false">VLOOKUP(J281,bibliRdtCHauff!$G$2:$K$1398,3,0)</f>
        <v>0.744703326544467</v>
      </c>
      <c r="AJ281" s="4" t="n">
        <f aca="false">VLOOKUP(D281,'paramètres CI'!$A$1:$C$6,3)</f>
        <v>0.0591</v>
      </c>
      <c r="AK281" s="4" t="n">
        <f aca="false">AJ281*AG281/AI281</f>
        <v>5.93041142206544</v>
      </c>
      <c r="AL281" s="4" t="n">
        <f aca="false">AK281+AH281/R281</f>
        <v>8.00955694424606</v>
      </c>
      <c r="AM281" s="4" t="n">
        <f aca="false">AL281+Z281</f>
        <v>5.01522288153204</v>
      </c>
      <c r="AN281" s="4" t="n">
        <f aca="false">AM281^-'paramètres CI'!$B$19</f>
        <v>2.49849275169121E-006</v>
      </c>
      <c r="AO281" s="4" t="n">
        <f aca="false">SUMIFS($AN$2:$AN$1250,$I$2:$I$1250,V281)</f>
        <v>121341.088980994</v>
      </c>
      <c r="AP281" s="5" t="n">
        <f aca="false">AN281/AO281</f>
        <v>2.05906570698616E-011</v>
      </c>
      <c r="AQ281" s="6" t="n">
        <f aca="false">AP281-O281</f>
        <v>-9.99300283750671E-005</v>
      </c>
      <c r="AR281" s="20" t="n">
        <f aca="false">VLOOKUP(I281,entreesparc!$A$13:$H$110,8,0)*AP281</f>
        <v>6.2506501199093E-007</v>
      </c>
      <c r="AS281" s="7" t="n">
        <f aca="false">M281*AJ281/AI281+AH281/R281</f>
        <v>14.3286430867637</v>
      </c>
      <c r="AT281" s="4" t="n">
        <f aca="false">AS281+Z281</f>
        <v>11.3343090240497</v>
      </c>
      <c r="AU281" s="4" t="n">
        <f aca="false">AT281^-'paramètres CI'!$B$19</f>
        <v>3.67146680332216E-009</v>
      </c>
      <c r="AV281" s="4" t="n">
        <f aca="false">SUMIFS($AU$2:$AU$1250,$I$2:$I$1250,V281)</f>
        <v>0.000211186348282893</v>
      </c>
      <c r="AW281" s="5" t="n">
        <f aca="false">AU281/AV281</f>
        <v>1.73849627742229E-005</v>
      </c>
      <c r="AX281" s="7" t="n">
        <f aca="false">SUMIFS($AP$2:$AP$1250,$I$2:$I$1250,V281)</f>
        <v>1</v>
      </c>
    </row>
    <row r="282" customFormat="false" ht="15.8" hidden="false" customHeight="false" outlineLevel="0" collapsed="false">
      <c r="A282" s="0" t="s">
        <v>14</v>
      </c>
      <c r="B282" s="0" t="s">
        <v>72</v>
      </c>
      <c r="C282" s="0" t="s">
        <v>36</v>
      </c>
      <c r="D282" s="0" t="s">
        <v>37</v>
      </c>
      <c r="E282" s="0" t="str">
        <f aca="false">VLOOKUP(A282,Nomenclature!$D$1:$E$9,2,0)</f>
        <v>02</v>
      </c>
      <c r="F282" s="0" t="str">
        <f aca="false">VLOOKUP(B282,Nomenclature!$J$1:$K$97,2,0)</f>
        <v>55</v>
      </c>
      <c r="G282" s="0" t="str">
        <f aca="false">VLOOKUP(C282,Nomenclature!$M$1:$N$21,2,0)</f>
        <v>23</v>
      </c>
      <c r="H282" s="0" t="str">
        <f aca="false">VLOOKUP(D282,Nomenclature!$O$25:$P$31,2,0)</f>
        <v>03</v>
      </c>
      <c r="I282" s="1" t="str">
        <f aca="false">CONCATENATE(E282,F282)</f>
        <v>0255</v>
      </c>
      <c r="J282" s="0" t="str">
        <f aca="false">CONCATENATE(E282,F282,G282,H282)</f>
        <v>02552303</v>
      </c>
      <c r="K282" s="0" t="n">
        <v>18.1489982135864</v>
      </c>
      <c r="L282" s="0" t="n">
        <v>20</v>
      </c>
      <c r="M282" s="0" t="n">
        <v>113.328905777362</v>
      </c>
      <c r="N282" s="0" t="n">
        <v>0.7625007083061</v>
      </c>
      <c r="O282" s="0" t="n">
        <v>9.99300489657242E-005</v>
      </c>
      <c r="P282" s="4" t="n">
        <f aca="false">VLOOKUP(D282,'paramètres CI'!$A$1:$B$6,2,0)</f>
        <v>0.0385046990211696</v>
      </c>
      <c r="Q282" s="17" t="n">
        <f aca="false">M282*P282/N282</f>
        <v>5.72287390663517</v>
      </c>
      <c r="R282" s="9" t="n">
        <f aca="false">1/(1+0.04)*(1 - (1/(1+0.04))^L282)/(1-1/(1+0.04))</f>
        <v>13.5903263449677</v>
      </c>
      <c r="S282" s="17" t="n">
        <f aca="false">K282/R282</f>
        <v>1.33543505526685</v>
      </c>
      <c r="T282" s="17" t="n">
        <f aca="false">Q282+S282</f>
        <v>7.05830896190202</v>
      </c>
      <c r="U282" s="0" t="n">
        <f aca="false">T282 + Z282</f>
        <v>7.89051892342361</v>
      </c>
      <c r="V282" s="4" t="str">
        <f aca="false">VLOOKUP(I282,'CI ref gaz'!$I$1:$AM$97,1,0)</f>
        <v>0255</v>
      </c>
      <c r="W282" s="0" t="n">
        <f aca="false">VLOOKUP(I282,'CI ref gaz'!$I$1:$AM$97,14,0)</f>
        <v>-2</v>
      </c>
      <c r="X282" s="1" t="n">
        <f aca="false">VLOOKUP(I282,'CI ref gaz'!$I$1:$AM$97,13,0)</f>
        <v>2.89855426631932</v>
      </c>
      <c r="Y282" s="2" t="n">
        <f aca="false">VLOOKUP(I282,'CI ref gaz'!$I$1:$AM$97,7,0)</f>
        <v>0.301362452334253</v>
      </c>
      <c r="Z282" s="17" t="n">
        <f aca="false">X282*(O282/Y282)^(-1/8)-T282</f>
        <v>0.832209961521595</v>
      </c>
      <c r="AA282" s="17" t="n">
        <f aca="false">Z282^2</f>
        <v>0.692573420055774</v>
      </c>
      <c r="AB282" s="18" t="n">
        <f aca="false">Z282/U282</f>
        <v>0.105469611010135</v>
      </c>
      <c r="AC282" s="17" t="n">
        <f aca="false">U282^-('paramètres CI'!$B$19)</f>
        <v>6.65511361810774E-008</v>
      </c>
      <c r="AD282" s="4" t="n">
        <f aca="false">SUMIFS($AC$2:$AC$1250,$I$2:$I$1250,V282)</f>
        <v>0.000665977219764041</v>
      </c>
      <c r="AE282" s="4" t="n">
        <f aca="false">AC282/AD282</f>
        <v>9.99300489657242E-005</v>
      </c>
      <c r="AF282" s="17" t="n">
        <f aca="false">AE282-O282</f>
        <v>0</v>
      </c>
      <c r="AG282" s="4" t="n">
        <f aca="false">VLOOKUP(I282,BesoinU!$F$1:$L$99,3,0)</f>
        <v>74.7275315362003</v>
      </c>
      <c r="AH282" s="19" t="n">
        <f aca="false">VLOOKUP(J282,bibliRdtCHauff!$G$2:$K$1398,4,0)</f>
        <v>18.1489982135864</v>
      </c>
      <c r="AI282" s="19" t="n">
        <f aca="false">VLOOKUP(J282,bibliRdtCHauff!$G$2:$K$1398,3,0)</f>
        <v>0.7625007083061</v>
      </c>
      <c r="AJ282" s="4" t="n">
        <f aca="false">VLOOKUP(D282,'paramètres CI'!$A$1:$C$6,3)</f>
        <v>0.0763929293534506</v>
      </c>
      <c r="AK282" s="4" t="n">
        <f aca="false">AJ282*AG282/AI282</f>
        <v>7.48675375014997</v>
      </c>
      <c r="AL282" s="4" t="n">
        <f aca="false">AK282+AH282/R282</f>
        <v>8.82218880541681</v>
      </c>
      <c r="AM282" s="4" t="n">
        <f aca="false">AL282+Z282</f>
        <v>9.65439876693841</v>
      </c>
      <c r="AN282" s="4" t="n">
        <f aca="false">AM282^-'paramètres CI'!$B$19</f>
        <v>1.32494587010526E-008</v>
      </c>
      <c r="AO282" s="4" t="n">
        <f aca="false">SUMIFS($AN$2:$AN$1250,$I$2:$I$1250,V282)</f>
        <v>121341.088980994</v>
      </c>
      <c r="AP282" s="5" t="n">
        <f aca="false">AN282/AO282</f>
        <v>1.09191855885914E-013</v>
      </c>
      <c r="AQ282" s="6" t="n">
        <f aca="false">AP282-O282</f>
        <v>-9.99300488565323E-005</v>
      </c>
      <c r="AR282" s="20" t="n">
        <f aca="false">VLOOKUP(I282,entreesparc!$A$13:$H$110,8,0)*AP282</f>
        <v>3.31470765974441E-009</v>
      </c>
      <c r="AS282" s="7" t="n">
        <f aca="false">M282*AJ282/AI282+AH282/R282</f>
        <v>12.6895584002623</v>
      </c>
      <c r="AT282" s="4" t="n">
        <f aca="false">AS282+Z282</f>
        <v>13.5217683617839</v>
      </c>
      <c r="AU282" s="4" t="n">
        <f aca="false">AT282^-'paramètres CI'!$B$19</f>
        <v>8.94812546883148E-010</v>
      </c>
      <c r="AV282" s="4" t="n">
        <f aca="false">SUMIFS($AU$2:$AU$1250,$I$2:$I$1250,V282)</f>
        <v>0.000211186348282893</v>
      </c>
      <c r="AW282" s="5" t="n">
        <f aca="false">AU282/AV282</f>
        <v>4.23707571137368E-006</v>
      </c>
      <c r="AX282" s="7" t="n">
        <f aca="false">SUMIFS($AP$2:$AP$1250,$I$2:$I$1250,V282)</f>
        <v>1</v>
      </c>
    </row>
    <row r="283" customFormat="false" ht="15.8" hidden="false" customHeight="false" outlineLevel="0" collapsed="false">
      <c r="A283" s="0" t="s">
        <v>14</v>
      </c>
      <c r="B283" s="0" t="s">
        <v>72</v>
      </c>
      <c r="C283" s="0" t="s">
        <v>38</v>
      </c>
      <c r="D283" s="0" t="s">
        <v>39</v>
      </c>
      <c r="E283" s="0" t="str">
        <f aca="false">VLOOKUP(A283,Nomenclature!$D$1:$E$9,2,0)</f>
        <v>02</v>
      </c>
      <c r="F283" s="0" t="str">
        <f aca="false">VLOOKUP(B283,Nomenclature!$J$1:$K$97,2,0)</f>
        <v>55</v>
      </c>
      <c r="G283" s="0" t="str">
        <f aca="false">VLOOKUP(C283,Nomenclature!$M$1:$N$21,2,0)</f>
        <v>24</v>
      </c>
      <c r="H283" s="0" t="str">
        <f aca="false">VLOOKUP(D283,Nomenclature!$O$25:$P$31,2,0)</f>
        <v>04</v>
      </c>
      <c r="I283" s="1" t="str">
        <f aca="false">CONCATENATE(E283,F283)</f>
        <v>0255</v>
      </c>
      <c r="J283" s="0" t="str">
        <f aca="false">CONCATENATE(E283,F283,G283,H283)</f>
        <v>02552404</v>
      </c>
      <c r="K283" s="0" t="n">
        <v>13.3628422949428</v>
      </c>
      <c r="L283" s="0" t="n">
        <v>20</v>
      </c>
      <c r="M283" s="0" t="n">
        <v>114.769679826888</v>
      </c>
      <c r="N283" s="0" t="n">
        <v>0.990096728379375</v>
      </c>
      <c r="O283" s="0" t="n">
        <v>9.99300489657242E-005</v>
      </c>
      <c r="P283" s="4" t="n">
        <f aca="false">VLOOKUP(D283,'paramètres CI'!$A$1:$B$6,2,0)</f>
        <v>0.022045059962018</v>
      </c>
      <c r="Q283" s="17" t="n">
        <f aca="false">M283*P283/N283</f>
        <v>2.55541140687002</v>
      </c>
      <c r="R283" s="9" t="n">
        <f aca="false">1/(1+0.04)*(1 - (1/(1+0.04))^L283)/(1-1/(1+0.04))</f>
        <v>13.5903263449677</v>
      </c>
      <c r="S283" s="17" t="n">
        <f aca="false">K283/R283</f>
        <v>0.983261325427324</v>
      </c>
      <c r="T283" s="17" t="n">
        <f aca="false">Q283+S283</f>
        <v>3.53867273229735</v>
      </c>
      <c r="U283" s="0" t="n">
        <f aca="false">T283 + Z283</f>
        <v>7.89051892342361</v>
      </c>
      <c r="V283" s="4" t="str">
        <f aca="false">VLOOKUP(I283,'CI ref gaz'!$I$1:$AM$97,1,0)</f>
        <v>0255</v>
      </c>
      <c r="W283" s="0" t="n">
        <f aca="false">VLOOKUP(I283,'CI ref gaz'!$I$1:$AM$97,14,0)</f>
        <v>-2</v>
      </c>
      <c r="X283" s="1" t="n">
        <f aca="false">VLOOKUP(I283,'CI ref gaz'!$I$1:$AM$97,13,0)</f>
        <v>2.89855426631932</v>
      </c>
      <c r="Y283" s="2" t="n">
        <f aca="false">VLOOKUP(I283,'CI ref gaz'!$I$1:$AM$97,7,0)</f>
        <v>0.301362452334253</v>
      </c>
      <c r="Z283" s="17" t="n">
        <f aca="false">X283*(O283/Y283)^(-1/8)-T283</f>
        <v>4.35184619112626</v>
      </c>
      <c r="AA283" s="17" t="n">
        <f aca="false">Z283^2</f>
        <v>18.9385652712202</v>
      </c>
      <c r="AB283" s="18" t="n">
        <f aca="false">Z283/U283</f>
        <v>0.551528515850519</v>
      </c>
      <c r="AC283" s="17" t="n">
        <f aca="false">U283^-('paramètres CI'!$B$19)</f>
        <v>6.65511361810774E-008</v>
      </c>
      <c r="AD283" s="4" t="n">
        <f aca="false">SUMIFS($AC$2:$AC$1250,$I$2:$I$1250,V283)</f>
        <v>0.000665977219764041</v>
      </c>
      <c r="AE283" s="4" t="n">
        <f aca="false">AC283/AD283</f>
        <v>9.99300489657242E-005</v>
      </c>
      <c r="AF283" s="17" t="n">
        <f aca="false">AE283-O283</f>
        <v>0</v>
      </c>
      <c r="AG283" s="4" t="n">
        <f aca="false">VLOOKUP(I283,BesoinU!$F$1:$L$99,3,0)</f>
        <v>74.7275315362003</v>
      </c>
      <c r="AH283" s="19" t="n">
        <f aca="false">VLOOKUP(J283,bibliRdtCHauff!$G$2:$K$1398,4,0)</f>
        <v>13.3628422949428</v>
      </c>
      <c r="AI283" s="19" t="n">
        <f aca="false">VLOOKUP(J283,bibliRdtCHauff!$G$2:$K$1398,3,0)</f>
        <v>0.990096728379375</v>
      </c>
      <c r="AJ283" s="4" t="n">
        <f aca="false">VLOOKUP(D283,'paramètres CI'!$A$1:$C$6,3)</f>
        <v>0.0386719666666667</v>
      </c>
      <c r="AK283" s="4" t="n">
        <f aca="false">AJ283*AG283/AI283</f>
        <v>2.91876594055658</v>
      </c>
      <c r="AL283" s="4" t="n">
        <f aca="false">AK283+AH283/R283</f>
        <v>3.90202726598391</v>
      </c>
      <c r="AM283" s="4" t="n">
        <f aca="false">AL283+Z283</f>
        <v>8.25387345711017</v>
      </c>
      <c r="AN283" s="4" t="n">
        <f aca="false">AM283^-'paramètres CI'!$B$19</f>
        <v>4.64234646947151E-008</v>
      </c>
      <c r="AO283" s="4" t="n">
        <f aca="false">SUMIFS($AN$2:$AN$1250,$I$2:$I$1250,V283)</f>
        <v>121341.088980994</v>
      </c>
      <c r="AP283" s="5" t="n">
        <f aca="false">AN283/AO283</f>
        <v>3.82586517762227E-013</v>
      </c>
      <c r="AQ283" s="6" t="n">
        <f aca="false">AP283-O283</f>
        <v>-9.99300485831377E-005</v>
      </c>
      <c r="AR283" s="20" t="n">
        <f aca="false">VLOOKUP(I283,entreesparc!$A$13:$H$110,8,0)*AP283</f>
        <v>1.16140755247021E-008</v>
      </c>
      <c r="AS283" s="7" t="n">
        <f aca="false">M283*AJ283/AI283+AH283/R283</f>
        <v>5.46602458015931</v>
      </c>
      <c r="AT283" s="4" t="n">
        <f aca="false">AS283+Z283</f>
        <v>9.81787077128557</v>
      </c>
      <c r="AU283" s="4" t="n">
        <f aca="false">AT283^-'paramètres CI'!$B$19</f>
        <v>1.15840789606378E-008</v>
      </c>
      <c r="AV283" s="4" t="n">
        <f aca="false">SUMIFS($AU$2:$AU$1250,$I$2:$I$1250,V283)</f>
        <v>0.000211186348282893</v>
      </c>
      <c r="AW283" s="5" t="n">
        <f aca="false">AU283/AV283</f>
        <v>5.48524043093945E-005</v>
      </c>
      <c r="AX283" s="7" t="n">
        <f aca="false">SUMIFS($AP$2:$AP$1250,$I$2:$I$1250,V283)</f>
        <v>1</v>
      </c>
    </row>
    <row r="284" customFormat="false" ht="15.8" hidden="false" customHeight="false" outlineLevel="0" collapsed="false">
      <c r="A284" s="0" t="s">
        <v>14</v>
      </c>
      <c r="B284" s="0" t="s">
        <v>72</v>
      </c>
      <c r="C284" s="0" t="s">
        <v>40</v>
      </c>
      <c r="D284" s="0" t="s">
        <v>37</v>
      </c>
      <c r="E284" s="0" t="str">
        <f aca="false">VLOOKUP(A284,Nomenclature!$D$1:$E$9,2,0)</f>
        <v>02</v>
      </c>
      <c r="F284" s="0" t="str">
        <f aca="false">VLOOKUP(B284,Nomenclature!$J$1:$K$97,2,0)</f>
        <v>55</v>
      </c>
      <c r="G284" s="0" t="str">
        <f aca="false">VLOOKUP(C284,Nomenclature!$M$1:$N$21,2,0)</f>
        <v>03</v>
      </c>
      <c r="H284" s="0" t="str">
        <f aca="false">VLOOKUP(D284,Nomenclature!$O$25:$P$31,2,0)</f>
        <v>03</v>
      </c>
      <c r="I284" s="1" t="str">
        <f aca="false">CONCATENATE(E284,F284)</f>
        <v>0255</v>
      </c>
      <c r="J284" s="0" t="str">
        <f aca="false">CONCATENATE(E284,F284,G284,H284)</f>
        <v>02550303</v>
      </c>
      <c r="K284" s="0" t="n">
        <v>14.5191985708692</v>
      </c>
      <c r="L284" s="0" t="n">
        <v>20</v>
      </c>
      <c r="M284" s="0" t="n">
        <v>113.328905777362</v>
      </c>
      <c r="N284" s="0" t="n">
        <v>0.527579062834811</v>
      </c>
      <c r="O284" s="0" t="n">
        <v>0.0505493227095069</v>
      </c>
      <c r="P284" s="4" t="n">
        <f aca="false">VLOOKUP(D284,'paramètres CI'!$A$1:$B$6,2,0)</f>
        <v>0.0385046990211696</v>
      </c>
      <c r="Q284" s="17" t="n">
        <f aca="false">M284*P284/N284</f>
        <v>8.27116865462517</v>
      </c>
      <c r="R284" s="9" t="n">
        <f aca="false">1/(1+0.04)*(1 - (1/(1+0.04))^L284)/(1-1/(1+0.04))</f>
        <v>13.5903263449677</v>
      </c>
      <c r="S284" s="17" t="n">
        <f aca="false">K284/R284</f>
        <v>1.06834804421348</v>
      </c>
      <c r="T284" s="17" t="n">
        <f aca="false">Q284+S284</f>
        <v>9.33951669883865</v>
      </c>
      <c r="U284" s="0" t="n">
        <f aca="false">T284 + Z284</f>
        <v>3.6232905442295</v>
      </c>
      <c r="V284" s="4" t="str">
        <f aca="false">VLOOKUP(I284,'CI ref gaz'!$I$1:$AM$97,1,0)</f>
        <v>0255</v>
      </c>
      <c r="W284" s="0" t="n">
        <f aca="false">VLOOKUP(I284,'CI ref gaz'!$I$1:$AM$97,14,0)</f>
        <v>-2</v>
      </c>
      <c r="X284" s="1" t="n">
        <f aca="false">VLOOKUP(I284,'CI ref gaz'!$I$1:$AM$97,13,0)</f>
        <v>2.89855426631932</v>
      </c>
      <c r="Y284" s="2" t="n">
        <f aca="false">VLOOKUP(I284,'CI ref gaz'!$I$1:$AM$97,7,0)</f>
        <v>0.301362452334253</v>
      </c>
      <c r="Z284" s="17" t="n">
        <f aca="false">X284*(O284/Y284)^(-1/8)-T284</f>
        <v>-5.71622615460914</v>
      </c>
      <c r="AA284" s="17" t="n">
        <f aca="false">Z284^2</f>
        <v>32.6752414506376</v>
      </c>
      <c r="AB284" s="18" t="n">
        <f aca="false">Z284/U284</f>
        <v>-1.57763394484411</v>
      </c>
      <c r="AC284" s="17" t="n">
        <f aca="false">U284^-('paramètres CI'!$B$19)</f>
        <v>3.36646973990327E-005</v>
      </c>
      <c r="AD284" s="4" t="n">
        <f aca="false">SUMIFS($AC$2:$AC$1250,$I$2:$I$1250,V284)</f>
        <v>0.000665977219764041</v>
      </c>
      <c r="AE284" s="4" t="n">
        <f aca="false">AC284/AD284</f>
        <v>0.0505493227095069</v>
      </c>
      <c r="AF284" s="17" t="n">
        <f aca="false">AE284-O284</f>
        <v>0</v>
      </c>
      <c r="AG284" s="4" t="n">
        <f aca="false">VLOOKUP(I284,BesoinU!$F$1:$L$99,3,0)</f>
        <v>74.7275315362003</v>
      </c>
      <c r="AH284" s="19" t="n">
        <f aca="false">VLOOKUP(J284,bibliRdtCHauff!$G$2:$K$1398,4,0)</f>
        <v>15.2451584994126</v>
      </c>
      <c r="AI284" s="19" t="n">
        <f aca="false">VLOOKUP(J284,bibliRdtCHauff!$G$2:$K$1398,3,0)</f>
        <v>0.574563391929069</v>
      </c>
      <c r="AJ284" s="4" t="n">
        <f aca="false">VLOOKUP(D284,'paramètres CI'!$A$1:$C$6,3)</f>
        <v>0.0763929293534506</v>
      </c>
      <c r="AK284" s="4" t="n">
        <f aca="false">AJ284*AG284/AI284</f>
        <v>9.93564003135697</v>
      </c>
      <c r="AL284" s="4" t="n">
        <f aca="false">AK284+AH284/R284</f>
        <v>11.0574054777811</v>
      </c>
      <c r="AM284" s="4" t="n">
        <f aca="false">AL284+Z284</f>
        <v>5.34117932317198</v>
      </c>
      <c r="AN284" s="4" t="n">
        <f aca="false">AM284^-'paramètres CI'!$B$19</f>
        <v>1.50974196627763E-006</v>
      </c>
      <c r="AO284" s="4" t="n">
        <f aca="false">SUMIFS($AN$2:$AN$1250,$I$2:$I$1250,V284)</f>
        <v>121341.088980994</v>
      </c>
      <c r="AP284" s="5" t="n">
        <f aca="false">AN284/AO284</f>
        <v>1.24421329902034E-011</v>
      </c>
      <c r="AQ284" s="6" t="n">
        <f aca="false">AP284-O284</f>
        <v>-0.0505493226970648</v>
      </c>
      <c r="AR284" s="20" t="n">
        <f aca="false">VLOOKUP(I284,entreesparc!$A$13:$H$110,8,0)*AP284</f>
        <v>3.77702468664662E-007</v>
      </c>
      <c r="AS284" s="7" t="n">
        <f aca="false">M284*AJ284/AI284+AH284/R284</f>
        <v>16.1897757206023</v>
      </c>
      <c r="AT284" s="4" t="n">
        <f aca="false">AS284+Z284</f>
        <v>10.4735495659932</v>
      </c>
      <c r="AU284" s="4" t="n">
        <f aca="false">AT284^-'paramètres CI'!$B$19</f>
        <v>6.90635441286457E-009</v>
      </c>
      <c r="AV284" s="4" t="n">
        <f aca="false">SUMIFS($AU$2:$AU$1250,$I$2:$I$1250,V284)</f>
        <v>0.000211186348282893</v>
      </c>
      <c r="AW284" s="5" t="n">
        <f aca="false">AU284/AV284</f>
        <v>3.27026555883869E-005</v>
      </c>
      <c r="AX284" s="7" t="n">
        <f aca="false">SUMIFS($AP$2:$AP$1250,$I$2:$I$1250,V284)</f>
        <v>1</v>
      </c>
    </row>
    <row r="285" customFormat="false" ht="15.8" hidden="false" customHeight="false" outlineLevel="0" collapsed="false">
      <c r="A285" s="0" t="s">
        <v>14</v>
      </c>
      <c r="B285" s="0" t="s">
        <v>72</v>
      </c>
      <c r="C285" s="0" t="s">
        <v>41</v>
      </c>
      <c r="D285" s="0" t="s">
        <v>39</v>
      </c>
      <c r="E285" s="0" t="str">
        <f aca="false">VLOOKUP(A285,Nomenclature!$D$1:$E$9,2,0)</f>
        <v>02</v>
      </c>
      <c r="F285" s="0" t="str">
        <f aca="false">VLOOKUP(B285,Nomenclature!$J$1:$K$97,2,0)</f>
        <v>55</v>
      </c>
      <c r="G285" s="0" t="str">
        <f aca="false">VLOOKUP(C285,Nomenclature!$M$1:$N$21,2,0)</f>
        <v>04</v>
      </c>
      <c r="H285" s="0" t="str">
        <f aca="false">VLOOKUP(D285,Nomenclature!$O$25:$P$31,2,0)</f>
        <v>04</v>
      </c>
      <c r="I285" s="1" t="str">
        <f aca="false">CONCATENATE(E285,F285)</f>
        <v>0255</v>
      </c>
      <c r="J285" s="0" t="str">
        <f aca="false">CONCATENATE(E285,F285,G285,H285)</f>
        <v>02550404</v>
      </c>
      <c r="K285" s="0" t="n">
        <v>10.6902738359543</v>
      </c>
      <c r="L285" s="0" t="n">
        <v>20</v>
      </c>
      <c r="M285" s="0" t="n">
        <v>114.769679826888</v>
      </c>
      <c r="N285" s="0" t="n">
        <v>0.615305979741019</v>
      </c>
      <c r="O285" s="0" t="n">
        <v>0.301362452334253</v>
      </c>
      <c r="P285" s="4" t="n">
        <f aca="false">VLOOKUP(D285,'paramètres CI'!$A$1:$B$6,2,0)</f>
        <v>0.022045059962018</v>
      </c>
      <c r="Q285" s="17" t="n">
        <f aca="false">M285*P285/N285</f>
        <v>4.11194520597746</v>
      </c>
      <c r="R285" s="9" t="n">
        <f aca="false">1/(1+0.04)*(1 - (1/(1+0.04))^L285)/(1-1/(1+0.04))</f>
        <v>13.5903263449677</v>
      </c>
      <c r="S285" s="17" t="n">
        <f aca="false">K285/R285</f>
        <v>0.786609060341864</v>
      </c>
      <c r="T285" s="17" t="n">
        <f aca="false">Q285+S285</f>
        <v>4.89855426631932</v>
      </c>
      <c r="U285" s="0" t="n">
        <f aca="false">T285 + Z285</f>
        <v>2.89855426631932</v>
      </c>
      <c r="V285" s="4" t="str">
        <f aca="false">VLOOKUP(I285,'CI ref gaz'!$I$1:$AM$97,1,0)</f>
        <v>0255</v>
      </c>
      <c r="W285" s="0" t="n">
        <f aca="false">VLOOKUP(I285,'CI ref gaz'!$I$1:$AM$97,14,0)</f>
        <v>-2</v>
      </c>
      <c r="X285" s="1" t="n">
        <f aca="false">VLOOKUP(I285,'CI ref gaz'!$I$1:$AM$97,13,0)</f>
        <v>2.89855426631932</v>
      </c>
      <c r="Y285" s="2" t="n">
        <f aca="false">VLOOKUP(I285,'CI ref gaz'!$I$1:$AM$97,7,0)</f>
        <v>0.301362452334253</v>
      </c>
      <c r="Z285" s="17" t="n">
        <f aca="false">X285*(O285/Y285)^(-1/8)-T285</f>
        <v>-2</v>
      </c>
      <c r="AA285" s="17" t="n">
        <f aca="false">Z285^2</f>
        <v>4</v>
      </c>
      <c r="AB285" s="18" t="n">
        <f aca="false">Z285/U285</f>
        <v>-0.689999156903715</v>
      </c>
      <c r="AC285" s="17" t="n">
        <f aca="false">U285^-('paramètres CI'!$B$19)</f>
        <v>0.000200700528146839</v>
      </c>
      <c r="AD285" s="4" t="n">
        <f aca="false">SUMIFS($AC$2:$AC$1250,$I$2:$I$1250,V285)</f>
        <v>0.000665977219764041</v>
      </c>
      <c r="AE285" s="4" t="n">
        <f aca="false">AC285/AD285</f>
        <v>0.301362452334253</v>
      </c>
      <c r="AF285" s="17" t="n">
        <f aca="false">AE285-O285</f>
        <v>0</v>
      </c>
      <c r="AG285" s="4" t="n">
        <f aca="false">VLOOKUP(I285,BesoinU!$F$1:$L$99,3,0)</f>
        <v>74.7275315362003</v>
      </c>
      <c r="AH285" s="19" t="n">
        <f aca="false">VLOOKUP(J285,bibliRdtCHauff!$G$2:$K$1398,4,0)</f>
        <v>11.224787527752</v>
      </c>
      <c r="AI285" s="19" t="n">
        <f aca="false">VLOOKUP(J285,bibliRdtCHauff!$G$2:$K$1398,3,0)</f>
        <v>0.69026412946869</v>
      </c>
      <c r="AJ285" s="4" t="n">
        <f aca="false">VLOOKUP(D285,'paramètres CI'!$A$1:$C$6,3)</f>
        <v>0.0386719666666667</v>
      </c>
      <c r="AK285" s="4" t="n">
        <f aca="false">AJ285*AG285/AI285</f>
        <v>4.18660116508532</v>
      </c>
      <c r="AL285" s="4" t="n">
        <f aca="false">AK285+AH285/R285</f>
        <v>5.01254067844428</v>
      </c>
      <c r="AM285" s="4" t="n">
        <f aca="false">AL285+Z285</f>
        <v>3.01254067844428</v>
      </c>
      <c r="AN285" s="4" t="n">
        <f aca="false">AM285^-'paramètres CI'!$B$19</f>
        <v>0.00014741329057524</v>
      </c>
      <c r="AO285" s="4" t="n">
        <f aca="false">SUMIFS($AN$2:$AN$1250,$I$2:$I$1250,V285)</f>
        <v>121341.088980994</v>
      </c>
      <c r="AP285" s="5" t="n">
        <f aca="false">AN285/AO285</f>
        <v>1.21486704803127E-009</v>
      </c>
      <c r="AQ285" s="6" t="n">
        <f aca="false">AP285-O285</f>
        <v>-0.301362451119386</v>
      </c>
      <c r="AR285" s="20" t="n">
        <f aca="false">VLOOKUP(I285,entreesparc!$A$13:$H$110,8,0)*AP285</f>
        <v>3.68793906560922E-005</v>
      </c>
      <c r="AS285" s="7" t="n">
        <f aca="false">M285*AJ285/AI285+AH285/R285</f>
        <v>7.25589732679151</v>
      </c>
      <c r="AT285" s="4" t="n">
        <f aca="false">AS285+Z285</f>
        <v>5.25589732679151</v>
      </c>
      <c r="AU285" s="4" t="n">
        <f aca="false">AT285^-'paramètres CI'!$B$19</f>
        <v>1.71721636237685E-006</v>
      </c>
      <c r="AV285" s="4" t="n">
        <f aca="false">SUMIFS($AU$2:$AU$1250,$I$2:$I$1250,V285)</f>
        <v>0.000211186348282893</v>
      </c>
      <c r="AW285" s="5" t="n">
        <f aca="false">AU285/AV285</f>
        <v>0.00813128488815277</v>
      </c>
      <c r="AX285" s="7" t="n">
        <f aca="false">SUMIFS($AP$2:$AP$1250,$I$2:$I$1250,V285)</f>
        <v>1</v>
      </c>
    </row>
    <row r="286" customFormat="false" ht="15.8" hidden="false" customHeight="false" outlineLevel="0" collapsed="false">
      <c r="A286" s="0" t="s">
        <v>14</v>
      </c>
      <c r="B286" s="0" t="s">
        <v>72</v>
      </c>
      <c r="C286" s="0" t="s">
        <v>45</v>
      </c>
      <c r="D286" s="0" t="s">
        <v>43</v>
      </c>
      <c r="E286" s="0" t="str">
        <f aca="false">VLOOKUP(A286,Nomenclature!$D$1:$E$9,2,0)</f>
        <v>02</v>
      </c>
      <c r="F286" s="0" t="str">
        <f aca="false">VLOOKUP(B286,Nomenclature!$J$1:$K$97,2,0)</f>
        <v>55</v>
      </c>
      <c r="G286" s="0" t="str">
        <f aca="false">VLOOKUP(C286,Nomenclature!$M$1:$N$21,2,0)</f>
        <v>06</v>
      </c>
      <c r="H286" s="0" t="str">
        <f aca="false">VLOOKUP(D286,Nomenclature!$O$25:$P$31,2,0)</f>
        <v>02</v>
      </c>
      <c r="I286" s="1" t="str">
        <f aca="false">CONCATENATE(E286,F286)</f>
        <v>0255</v>
      </c>
      <c r="J286" s="0" t="str">
        <f aca="false">CONCATENATE(E286,F286,G286,H286)</f>
        <v>02550602</v>
      </c>
      <c r="K286" s="0" t="n">
        <v>10</v>
      </c>
      <c r="L286" s="0" t="n">
        <v>13</v>
      </c>
      <c r="M286" s="0" t="n">
        <v>93.0814507712618</v>
      </c>
      <c r="N286" s="0" t="n">
        <v>0.9</v>
      </c>
      <c r="O286" s="0" t="n">
        <v>0.271113193386548</v>
      </c>
      <c r="P286" s="4" t="n">
        <f aca="false">VLOOKUP(D286,'paramètres CI'!$A$1:$B$6,2,0)</f>
        <v>0.0935912806596305</v>
      </c>
      <c r="Q286" s="17" t="n">
        <f aca="false">M286*P286/N286</f>
        <v>9.6795690925986</v>
      </c>
      <c r="R286" s="9" t="n">
        <f aca="false">1/(1+0.04)*(1 - (1/(1+0.04))^L286)/(1-1/(1+0.04))</f>
        <v>9.98564784663304</v>
      </c>
      <c r="S286" s="17" t="n">
        <f aca="false">K286/R286</f>
        <v>1.00143727814033</v>
      </c>
      <c r="T286" s="17" t="n">
        <f aca="false">Q286+S286</f>
        <v>10.6810063707389</v>
      </c>
      <c r="U286" s="0" t="n">
        <f aca="false">T286 + Z286</f>
        <v>2.93713390542451</v>
      </c>
      <c r="V286" s="4" t="str">
        <f aca="false">VLOOKUP(I286,'CI ref gaz'!$I$1:$AM$97,1,0)</f>
        <v>0255</v>
      </c>
      <c r="W286" s="0" t="n">
        <f aca="false">VLOOKUP(I286,'CI ref gaz'!$I$1:$AM$97,14,0)</f>
        <v>-2</v>
      </c>
      <c r="X286" s="1" t="n">
        <f aca="false">VLOOKUP(I286,'CI ref gaz'!$I$1:$AM$97,13,0)</f>
        <v>2.89855426631932</v>
      </c>
      <c r="Y286" s="2" t="n">
        <f aca="false">VLOOKUP(I286,'CI ref gaz'!$I$1:$AM$97,7,0)</f>
        <v>0.301362452334253</v>
      </c>
      <c r="Z286" s="17" t="n">
        <f aca="false">X286*(O286/Y286)^(-1/8)-T286</f>
        <v>-7.74387246531442</v>
      </c>
      <c r="AA286" s="17" t="n">
        <f aca="false">Z286^2</f>
        <v>59.9675607590548</v>
      </c>
      <c r="AB286" s="18" t="n">
        <f aca="false">Z286/U286</f>
        <v>-2.63654048969728</v>
      </c>
      <c r="AC286" s="17" t="n">
        <f aca="false">U286^-('paramètres CI'!$B$19)</f>
        <v>0.000180555210772924</v>
      </c>
      <c r="AD286" s="4" t="n">
        <f aca="false">SUMIFS($AC$2:$AC$1250,$I$2:$I$1250,V286)</f>
        <v>0.000665977219764041</v>
      </c>
      <c r="AE286" s="4" t="n">
        <f aca="false">AC286/AD286</f>
        <v>0.271113193386548</v>
      </c>
      <c r="AF286" s="17" t="n">
        <f aca="false">AE286-O286</f>
        <v>0</v>
      </c>
      <c r="AG286" s="4" t="n">
        <f aca="false">VLOOKUP(I286,BesoinU!$F$1:$L$99,3,0)</f>
        <v>74.7275315362003</v>
      </c>
      <c r="AH286" s="19" t="n">
        <f aca="false">VLOOKUP(J286,bibliRdtCHauff!$G$2:$K$1398,4,0)</f>
        <v>10.4</v>
      </c>
      <c r="AI286" s="19" t="n">
        <f aca="false">VLOOKUP(J286,bibliRdtCHauff!$G$2:$K$1398,3,0)</f>
        <v>0.92</v>
      </c>
      <c r="AJ286" s="4" t="n">
        <f aca="false">VLOOKUP(D286,'paramètres CI'!$A$1:$C$6,3)</f>
        <v>0.09847</v>
      </c>
      <c r="AK286" s="4" t="n">
        <f aca="false">AJ286*AG286/AI286</f>
        <v>7.99828264170614</v>
      </c>
      <c r="AL286" s="4" t="n">
        <f aca="false">AK286+AH286/R286</f>
        <v>9.03977741097208</v>
      </c>
      <c r="AM286" s="4" t="n">
        <f aca="false">AL286+Z286</f>
        <v>1.29590494565766</v>
      </c>
      <c r="AN286" s="4" t="n">
        <f aca="false">AM286^-'paramètres CI'!$B$19</f>
        <v>0.125723024901129</v>
      </c>
      <c r="AO286" s="4" t="n">
        <f aca="false">SUMIFS($AN$2:$AN$1250,$I$2:$I$1250,V286)</f>
        <v>121341.088980994</v>
      </c>
      <c r="AP286" s="5" t="n">
        <f aca="false">AN286/AO286</f>
        <v>1.0361125481643E-006</v>
      </c>
      <c r="AQ286" s="6" t="n">
        <f aca="false">AP286-O286</f>
        <v>-0.271112157274</v>
      </c>
      <c r="AR286" s="20" t="n">
        <f aca="false">VLOOKUP(I286,entreesparc!$A$13:$H$110,8,0)*AP286</f>
        <v>0.031452988612501</v>
      </c>
      <c r="AS286" s="7" t="n">
        <f aca="false">M286*AJ286/AI286+AH286/R286</f>
        <v>11.00424526649</v>
      </c>
      <c r="AT286" s="4" t="n">
        <f aca="false">AS286+Z286</f>
        <v>3.2603728011756</v>
      </c>
      <c r="AU286" s="4" t="n">
        <f aca="false">AT286^-'paramètres CI'!$B$19</f>
        <v>7.83180576495354E-005</v>
      </c>
      <c r="AV286" s="4" t="n">
        <f aca="false">SUMIFS($AU$2:$AU$1250,$I$2:$I$1250,V286)</f>
        <v>0.000211186348282893</v>
      </c>
      <c r="AW286" s="5" t="n">
        <f aca="false">AU286/AV286</f>
        <v>0.370848107779321</v>
      </c>
      <c r="AX286" s="7" t="n">
        <f aca="false">SUMIFS($AP$2:$AP$1250,$I$2:$I$1250,V286)</f>
        <v>1</v>
      </c>
    </row>
    <row r="287" customFormat="false" ht="15.8" hidden="false" customHeight="false" outlineLevel="0" collapsed="false">
      <c r="A287" s="0" t="s">
        <v>14</v>
      </c>
      <c r="B287" s="0" t="s">
        <v>72</v>
      </c>
      <c r="C287" s="0" t="s">
        <v>46</v>
      </c>
      <c r="D287" s="0" t="s">
        <v>43</v>
      </c>
      <c r="E287" s="0" t="str">
        <f aca="false">VLOOKUP(A287,Nomenclature!$D$1:$E$9,2,0)</f>
        <v>02</v>
      </c>
      <c r="F287" s="0" t="str">
        <f aca="false">VLOOKUP(B287,Nomenclature!$J$1:$K$97,2,0)</f>
        <v>55</v>
      </c>
      <c r="G287" s="0" t="str">
        <f aca="false">VLOOKUP(C287,Nomenclature!$M$1:$N$21,2,0)</f>
        <v>26</v>
      </c>
      <c r="H287" s="0" t="str">
        <f aca="false">VLOOKUP(D287,Nomenclature!$O$25:$P$31,2,0)</f>
        <v>02</v>
      </c>
      <c r="I287" s="1" t="str">
        <f aca="false">CONCATENATE(E287,F287)</f>
        <v>0255</v>
      </c>
      <c r="J287" s="0" t="str">
        <f aca="false">CONCATENATE(E287,F287,G287,H287)</f>
        <v>02552602</v>
      </c>
      <c r="K287" s="0" t="n">
        <v>12</v>
      </c>
      <c r="L287" s="0" t="n">
        <v>13</v>
      </c>
      <c r="M287" s="0" t="n">
        <v>93.0814507712618</v>
      </c>
      <c r="N287" s="0" t="n">
        <v>1</v>
      </c>
      <c r="O287" s="0" t="n">
        <v>9.99300489657242E-005</v>
      </c>
      <c r="P287" s="4" t="n">
        <f aca="false">VLOOKUP(D287,'paramètres CI'!$A$1:$B$6,2,0)</f>
        <v>0.0935912806596305</v>
      </c>
      <c r="Q287" s="17" t="n">
        <f aca="false">M287*P287/N287</f>
        <v>8.71161218333874</v>
      </c>
      <c r="R287" s="9" t="n">
        <f aca="false">1/(1+0.04)*(1 - (1/(1+0.04))^L287)/(1-1/(1+0.04))</f>
        <v>9.98564784663304</v>
      </c>
      <c r="S287" s="17" t="n">
        <f aca="false">K287/R287</f>
        <v>1.20172473376839</v>
      </c>
      <c r="T287" s="17" t="n">
        <f aca="false">Q287+S287</f>
        <v>9.91333691710713</v>
      </c>
      <c r="U287" s="0" t="n">
        <f aca="false">T287 + Z287</f>
        <v>7.89051892342361</v>
      </c>
      <c r="V287" s="4" t="str">
        <f aca="false">VLOOKUP(I287,'CI ref gaz'!$I$1:$AM$97,1,0)</f>
        <v>0255</v>
      </c>
      <c r="W287" s="0" t="n">
        <f aca="false">VLOOKUP(I287,'CI ref gaz'!$I$1:$AM$97,14,0)</f>
        <v>-2</v>
      </c>
      <c r="X287" s="1" t="n">
        <f aca="false">VLOOKUP(I287,'CI ref gaz'!$I$1:$AM$97,13,0)</f>
        <v>2.89855426631932</v>
      </c>
      <c r="Y287" s="2" t="n">
        <f aca="false">VLOOKUP(I287,'CI ref gaz'!$I$1:$AM$97,7,0)</f>
        <v>0.301362452334253</v>
      </c>
      <c r="Z287" s="17" t="n">
        <f aca="false">X287*(O287/Y287)^(-1/8)-T287</f>
        <v>-2.02281799368352</v>
      </c>
      <c r="AA287" s="17" t="n">
        <f aca="false">Z287^2</f>
        <v>4.09179263556981</v>
      </c>
      <c r="AB287" s="18" t="n">
        <f aca="false">Z287/U287</f>
        <v>-0.256360578222381</v>
      </c>
      <c r="AC287" s="17" t="n">
        <f aca="false">U287^-('paramètres CI'!$B$19)</f>
        <v>6.65511361810774E-008</v>
      </c>
      <c r="AD287" s="4" t="n">
        <f aca="false">SUMIFS($AC$2:$AC$1250,$I$2:$I$1250,V287)</f>
        <v>0.000665977219764041</v>
      </c>
      <c r="AE287" s="4" t="n">
        <f aca="false">AC287/AD287</f>
        <v>9.99300489657242E-005</v>
      </c>
      <c r="AF287" s="17" t="n">
        <f aca="false">AE287-O287</f>
        <v>0</v>
      </c>
      <c r="AG287" s="4" t="n">
        <f aca="false">VLOOKUP(I287,BesoinU!$F$1:$L$99,3,0)</f>
        <v>74.7275315362003</v>
      </c>
      <c r="AH287" s="19" t="n">
        <f aca="false">VLOOKUP(J287,bibliRdtCHauff!$G$2:$K$1398,4,0)</f>
        <v>12</v>
      </c>
      <c r="AI287" s="19" t="n">
        <f aca="false">VLOOKUP(J287,bibliRdtCHauff!$G$2:$K$1398,3,0)</f>
        <v>1</v>
      </c>
      <c r="AJ287" s="4" t="n">
        <f aca="false">VLOOKUP(D287,'paramètres CI'!$A$1:$C$6,3)</f>
        <v>0.09847</v>
      </c>
      <c r="AK287" s="4" t="n">
        <f aca="false">AJ287*AG287/AI287</f>
        <v>7.35842003036964</v>
      </c>
      <c r="AL287" s="4" t="n">
        <f aca="false">AK287+AH287/R287</f>
        <v>8.56014476413804</v>
      </c>
      <c r="AM287" s="4" t="n">
        <f aca="false">AL287+Z287</f>
        <v>6.53732677045452</v>
      </c>
      <c r="AN287" s="4" t="n">
        <f aca="false">AM287^-'paramètres CI'!$B$19</f>
        <v>2.99777096627378E-007</v>
      </c>
      <c r="AO287" s="4" t="n">
        <f aca="false">SUMIFS($AN$2:$AN$1250,$I$2:$I$1250,V287)</f>
        <v>121341.088980994</v>
      </c>
      <c r="AP287" s="5" t="n">
        <f aca="false">AN287/AO287</f>
        <v>2.47053243995801E-012</v>
      </c>
      <c r="AQ287" s="6" t="n">
        <f aca="false">AP287-O287</f>
        <v>-9.99300464951918E-005</v>
      </c>
      <c r="AR287" s="20" t="n">
        <f aca="false">VLOOKUP(I287,entreesparc!$A$13:$H$110,8,0)*AP287</f>
        <v>7.49972856119602E-008</v>
      </c>
      <c r="AS287" s="7" t="n">
        <f aca="false">M287*AJ287/AI287+AH287/R287</f>
        <v>10.3674551912145</v>
      </c>
      <c r="AT287" s="4" t="n">
        <f aca="false">AS287+Z287</f>
        <v>8.34463719753103</v>
      </c>
      <c r="AU287" s="4" t="n">
        <f aca="false">AT287^-'paramètres CI'!$B$19</f>
        <v>4.25344013076801E-008</v>
      </c>
      <c r="AV287" s="4" t="n">
        <f aca="false">SUMIFS($AU$2:$AU$1250,$I$2:$I$1250,V287)</f>
        <v>0.000211186348282893</v>
      </c>
      <c r="AW287" s="5" t="n">
        <f aca="false">AU287/AV287</f>
        <v>0.000201406964292519</v>
      </c>
      <c r="AX287" s="7" t="n">
        <f aca="false">SUMIFS($AP$2:$AP$1250,$I$2:$I$1250,V287)</f>
        <v>1</v>
      </c>
    </row>
    <row r="288" customFormat="false" ht="15.8" hidden="false" customHeight="false" outlineLevel="0" collapsed="false">
      <c r="A288" s="0" t="s">
        <v>14</v>
      </c>
      <c r="B288" s="0" t="s">
        <v>72</v>
      </c>
      <c r="C288" s="0" t="s">
        <v>48</v>
      </c>
      <c r="D288" s="0" t="s">
        <v>43</v>
      </c>
      <c r="E288" s="0" t="str">
        <f aca="false">VLOOKUP(A288,Nomenclature!$D$1:$E$9,2,0)</f>
        <v>02</v>
      </c>
      <c r="F288" s="0" t="str">
        <f aca="false">VLOOKUP(B288,Nomenclature!$J$1:$K$97,2,0)</f>
        <v>55</v>
      </c>
      <c r="G288" s="0" t="str">
        <f aca="false">VLOOKUP(C288,Nomenclature!$M$1:$N$21,2,0)</f>
        <v>09</v>
      </c>
      <c r="H288" s="0" t="str">
        <f aca="false">VLOOKUP(D288,Nomenclature!$O$25:$P$31,2,0)</f>
        <v>02</v>
      </c>
      <c r="I288" s="1" t="str">
        <f aca="false">CONCATENATE(E288,F288)</f>
        <v>0255</v>
      </c>
      <c r="J288" s="0" t="str">
        <f aca="false">CONCATENATE(E288,F288,G288,H288)</f>
        <v>02550902</v>
      </c>
      <c r="K288" s="0" t="n">
        <v>70.9845637665783</v>
      </c>
      <c r="L288" s="0" t="n">
        <v>20</v>
      </c>
      <c r="M288" s="0" t="n">
        <v>107.412249128189</v>
      </c>
      <c r="N288" s="0" t="n">
        <v>2.83163023255814</v>
      </c>
      <c r="O288" s="0" t="n">
        <v>0.138774870980324</v>
      </c>
      <c r="P288" s="4" t="n">
        <f aca="false">VLOOKUP(D288,'paramètres CI'!$A$1:$B$6,2,0)</f>
        <v>0.0935912806596305</v>
      </c>
      <c r="Q288" s="17" t="n">
        <f aca="false">M288*P288/N288</f>
        <v>3.55019869432478</v>
      </c>
      <c r="R288" s="9" t="n">
        <f aca="false">1/(1+0.04)*(1 - (1/(1+0.04))^L288)/(1-1/(1+0.04))</f>
        <v>13.5903263449677</v>
      </c>
      <c r="S288" s="17" t="n">
        <f aca="false">K288/R288</f>
        <v>5.22316844825901</v>
      </c>
      <c r="T288" s="17" t="n">
        <f aca="false">Q288+S288</f>
        <v>8.77336714258379</v>
      </c>
      <c r="U288" s="0" t="n">
        <f aca="false">T288 + Z288</f>
        <v>3.19358679752428</v>
      </c>
      <c r="V288" s="4" t="str">
        <f aca="false">VLOOKUP(I288,'CI ref gaz'!$I$1:$AM$97,1,0)</f>
        <v>0255</v>
      </c>
      <c r="W288" s="0" t="n">
        <f aca="false">VLOOKUP(I288,'CI ref gaz'!$I$1:$AM$97,14,0)</f>
        <v>-2</v>
      </c>
      <c r="X288" s="1" t="n">
        <f aca="false">VLOOKUP(I288,'CI ref gaz'!$I$1:$AM$97,13,0)</f>
        <v>2.89855426631932</v>
      </c>
      <c r="Y288" s="2" t="n">
        <f aca="false">VLOOKUP(I288,'CI ref gaz'!$I$1:$AM$97,7,0)</f>
        <v>0.301362452334253</v>
      </c>
      <c r="Z288" s="17" t="n">
        <f aca="false">X288*(O288/Y288)^(-1/8)-T288</f>
        <v>-5.57978034505951</v>
      </c>
      <c r="AA288" s="17" t="n">
        <f aca="false">Z288^2</f>
        <v>31.1339486991124</v>
      </c>
      <c r="AB288" s="18" t="n">
        <f aca="false">Z288/U288</f>
        <v>-1.74718293217677</v>
      </c>
      <c r="AC288" s="17" t="n">
        <f aca="false">U288^-('paramètres CI'!$B$19)</f>
        <v>9.24209027485897E-005</v>
      </c>
      <c r="AD288" s="4" t="n">
        <f aca="false">SUMIFS($AC$2:$AC$1250,$I$2:$I$1250,V288)</f>
        <v>0.000665977219764041</v>
      </c>
      <c r="AE288" s="4" t="n">
        <f aca="false">AC288/AD288</f>
        <v>0.138774870980324</v>
      </c>
      <c r="AF288" s="17" t="n">
        <f aca="false">AE288-O288</f>
        <v>0</v>
      </c>
      <c r="AG288" s="4" t="n">
        <f aca="false">VLOOKUP(I288,BesoinU!$F$1:$L$99,3,0)</f>
        <v>74.7275315362003</v>
      </c>
      <c r="AH288" s="19" t="n">
        <f aca="false">VLOOKUP(J288,bibliRdtCHauff!$G$2:$K$1398,4,0)</f>
        <v>74.5337919549073</v>
      </c>
      <c r="AI288" s="19" t="n">
        <f aca="false">VLOOKUP(J288,bibliRdtCHauff!$G$2:$K$1398,3,0)</f>
        <v>2.94489544186046</v>
      </c>
      <c r="AJ288" s="4" t="n">
        <f aca="false">VLOOKUP(D288,'paramètres CI'!$A$1:$C$6,3)</f>
        <v>0.09847</v>
      </c>
      <c r="AK288" s="4" t="n">
        <f aca="false">AJ288*AG288/AI288</f>
        <v>2.49870332432615</v>
      </c>
      <c r="AL288" s="4" t="n">
        <f aca="false">AK288+AH288/R288</f>
        <v>7.9830301949981</v>
      </c>
      <c r="AM288" s="4" t="n">
        <f aca="false">AL288+Z288</f>
        <v>2.40324984993859</v>
      </c>
      <c r="AN288" s="4" t="n">
        <f aca="false">AM288^-'paramètres CI'!$B$19</f>
        <v>0.000898687309652864</v>
      </c>
      <c r="AO288" s="4" t="n">
        <f aca="false">SUMIFS($AN$2:$AN$1250,$I$2:$I$1250,V288)</f>
        <v>121341.088980994</v>
      </c>
      <c r="AP288" s="5" t="n">
        <f aca="false">AN288/AO288</f>
        <v>7.40629012974843E-009</v>
      </c>
      <c r="AQ288" s="6" t="n">
        <f aca="false">AP288-O288</f>
        <v>-0.138774863574034</v>
      </c>
      <c r="AR288" s="20" t="n">
        <f aca="false">VLOOKUP(I288,entreesparc!$A$13:$H$110,8,0)*AP288</f>
        <v>0.000224830747899519</v>
      </c>
      <c r="AS288" s="7" t="n">
        <f aca="false">M288*AJ288/AI288+AH288/R288</f>
        <v>9.07592609056505</v>
      </c>
      <c r="AT288" s="4" t="n">
        <f aca="false">AS288+Z288</f>
        <v>3.49614574550554</v>
      </c>
      <c r="AU288" s="4" t="n">
        <f aca="false">AT288^-'paramètres CI'!$B$19</f>
        <v>4.48005935773269E-005</v>
      </c>
      <c r="AV288" s="4" t="n">
        <f aca="false">SUMIFS($AU$2:$AU$1250,$I$2:$I$1250,V288)</f>
        <v>0.000211186348282893</v>
      </c>
      <c r="AW288" s="5" t="n">
        <f aca="false">AU288/AV288</f>
        <v>0.212137734951099</v>
      </c>
      <c r="AX288" s="7" t="n">
        <f aca="false">SUMIFS($AP$2:$AP$1250,$I$2:$I$1250,V288)</f>
        <v>1</v>
      </c>
    </row>
    <row r="289" customFormat="false" ht="15.8" hidden="false" customHeight="false" outlineLevel="0" collapsed="false">
      <c r="A289" s="0" t="s">
        <v>14</v>
      </c>
      <c r="B289" s="0" t="s">
        <v>72</v>
      </c>
      <c r="C289" s="0" t="s">
        <v>49</v>
      </c>
      <c r="D289" s="0" t="s">
        <v>43</v>
      </c>
      <c r="E289" s="0" t="str">
        <f aca="false">VLOOKUP(A289,Nomenclature!$D$1:$E$9,2,0)</f>
        <v>02</v>
      </c>
      <c r="F289" s="0" t="str">
        <f aca="false">VLOOKUP(B289,Nomenclature!$J$1:$K$97,2,0)</f>
        <v>55</v>
      </c>
      <c r="G289" s="0" t="str">
        <f aca="false">VLOOKUP(C289,Nomenclature!$M$1:$N$21,2,0)</f>
        <v>29</v>
      </c>
      <c r="H289" s="0" t="str">
        <f aca="false">VLOOKUP(D289,Nomenclature!$O$25:$P$31,2,0)</f>
        <v>02</v>
      </c>
      <c r="I289" s="1" t="str">
        <f aca="false">CONCATENATE(E289,F289)</f>
        <v>0255</v>
      </c>
      <c r="J289" s="0" t="str">
        <f aca="false">CONCATENATE(E289,F289,G289,H289)</f>
        <v>02552902</v>
      </c>
      <c r="K289" s="0" t="n">
        <v>88.7307047082229</v>
      </c>
      <c r="L289" s="0" t="n">
        <v>20</v>
      </c>
      <c r="M289" s="0" t="n">
        <v>107.412249128189</v>
      </c>
      <c r="N289" s="0" t="n">
        <v>3.39795627906976</v>
      </c>
      <c r="O289" s="0" t="n">
        <v>9.99300489657242E-005</v>
      </c>
      <c r="P289" s="4" t="n">
        <f aca="false">VLOOKUP(D289,'paramètres CI'!$A$1:$B$6,2,0)</f>
        <v>0.0935912806596305</v>
      </c>
      <c r="Q289" s="17" t="n">
        <f aca="false">M289*P289/N289</f>
        <v>2.95849891193732</v>
      </c>
      <c r="R289" s="9" t="n">
        <f aca="false">1/(1+0.04)*(1 - (1/(1+0.04))^L289)/(1-1/(1+0.04))</f>
        <v>13.5903263449677</v>
      </c>
      <c r="S289" s="17" t="n">
        <f aca="false">K289/R289</f>
        <v>6.52896056032376</v>
      </c>
      <c r="T289" s="17" t="n">
        <f aca="false">Q289+S289</f>
        <v>9.48745947226109</v>
      </c>
      <c r="U289" s="0" t="n">
        <f aca="false">T289 + Z289</f>
        <v>7.89051892342361</v>
      </c>
      <c r="V289" s="4" t="str">
        <f aca="false">VLOOKUP(I289,'CI ref gaz'!$I$1:$AM$97,1,0)</f>
        <v>0255</v>
      </c>
      <c r="W289" s="0" t="n">
        <f aca="false">VLOOKUP(I289,'CI ref gaz'!$I$1:$AM$97,14,0)</f>
        <v>-2</v>
      </c>
      <c r="X289" s="1" t="n">
        <f aca="false">VLOOKUP(I289,'CI ref gaz'!$I$1:$AM$97,13,0)</f>
        <v>2.89855426631932</v>
      </c>
      <c r="Y289" s="2" t="n">
        <f aca="false">VLOOKUP(I289,'CI ref gaz'!$I$1:$AM$97,7,0)</f>
        <v>0.301362452334253</v>
      </c>
      <c r="Z289" s="17" t="n">
        <f aca="false">X289*(O289/Y289)^(-1/8)-T289</f>
        <v>-1.59694054883747</v>
      </c>
      <c r="AA289" s="17" t="n">
        <f aca="false">Z289^2</f>
        <v>2.55021911652133</v>
      </c>
      <c r="AB289" s="18" t="n">
        <f aca="false">Z289/U289</f>
        <v>-0.202387265569674</v>
      </c>
      <c r="AC289" s="17" t="n">
        <f aca="false">U289^-('paramètres CI'!$B$19)</f>
        <v>6.65511361810774E-008</v>
      </c>
      <c r="AD289" s="4" t="n">
        <f aca="false">SUMIFS($AC$2:$AC$1250,$I$2:$I$1250,V289)</f>
        <v>0.000665977219764041</v>
      </c>
      <c r="AE289" s="4" t="n">
        <f aca="false">AC289/AD289</f>
        <v>9.99300489657242E-005</v>
      </c>
      <c r="AF289" s="17" t="n">
        <f aca="false">AE289-O289</f>
        <v>0</v>
      </c>
      <c r="AG289" s="4" t="n">
        <f aca="false">VLOOKUP(I289,BesoinU!$F$1:$L$99,3,0)</f>
        <v>74.7275315362003</v>
      </c>
      <c r="AH289" s="19" t="n">
        <f aca="false">VLOOKUP(J289,bibliRdtCHauff!$G$2:$K$1398,4,0)</f>
        <v>88.7307047082229</v>
      </c>
      <c r="AI289" s="19" t="n">
        <f aca="false">VLOOKUP(J289,bibliRdtCHauff!$G$2:$K$1398,3,0)</f>
        <v>3.39795627906976</v>
      </c>
      <c r="AJ289" s="4" t="n">
        <f aca="false">VLOOKUP(D289,'paramètres CI'!$A$1:$C$6,3)</f>
        <v>0.09847</v>
      </c>
      <c r="AK289" s="4" t="n">
        <f aca="false">AJ289*AG289/AI289</f>
        <v>2.16554288108266</v>
      </c>
      <c r="AL289" s="4" t="n">
        <f aca="false">AK289+AH289/R289</f>
        <v>8.69450344140641</v>
      </c>
      <c r="AM289" s="4" t="n">
        <f aca="false">AL289+Z289</f>
        <v>7.09756289256893</v>
      </c>
      <c r="AN289" s="4" t="n">
        <f aca="false">AM289^-'paramètres CI'!$B$19</f>
        <v>1.55283747518737E-007</v>
      </c>
      <c r="AO289" s="4" t="n">
        <f aca="false">SUMIFS($AN$2:$AN$1250,$I$2:$I$1250,V289)</f>
        <v>121341.088980994</v>
      </c>
      <c r="AP289" s="5" t="n">
        <f aca="false">AN289/AO289</f>
        <v>1.27972930540502E-012</v>
      </c>
      <c r="AQ289" s="6" t="n">
        <f aca="false">AP289-O289</f>
        <v>-9.99300476859949E-005</v>
      </c>
      <c r="AR289" s="20" t="n">
        <f aca="false">VLOOKUP(I289,entreesparc!$A$13:$H$110,8,0)*AP289</f>
        <v>3.88483966739926E-008</v>
      </c>
      <c r="AS289" s="7" t="n">
        <f aca="false">M289*AJ289/AI289+AH289/R289</f>
        <v>9.6416798842311</v>
      </c>
      <c r="AT289" s="4" t="n">
        <f aca="false">AS289+Z289</f>
        <v>8.04473933539363</v>
      </c>
      <c r="AU289" s="4" t="n">
        <f aca="false">AT289^-'paramètres CI'!$B$19</f>
        <v>5.70038497005693E-008</v>
      </c>
      <c r="AV289" s="4" t="n">
        <f aca="false">SUMIFS($AU$2:$AU$1250,$I$2:$I$1250,V289)</f>
        <v>0.000211186348282893</v>
      </c>
      <c r="AW289" s="5" t="n">
        <f aca="false">AU289/AV289</f>
        <v>0.00026992203882521</v>
      </c>
      <c r="AX289" s="7" t="n">
        <f aca="false">SUMIFS($AP$2:$AP$1250,$I$2:$I$1250,V289)</f>
        <v>1</v>
      </c>
    </row>
    <row r="290" customFormat="false" ht="15.8" hidden="false" customHeight="false" outlineLevel="0" collapsed="false">
      <c r="A290" s="0" t="s">
        <v>14</v>
      </c>
      <c r="B290" s="0" t="s">
        <v>72</v>
      </c>
      <c r="C290" s="0" t="s">
        <v>55</v>
      </c>
      <c r="D290" s="0" t="s">
        <v>43</v>
      </c>
      <c r="E290" s="0" t="str">
        <f aca="false">VLOOKUP(A290,Nomenclature!$D$1:$E$9,2,0)</f>
        <v>02</v>
      </c>
      <c r="F290" s="0" t="str">
        <f aca="false">VLOOKUP(B290,Nomenclature!$J$1:$K$97,2,0)</f>
        <v>55</v>
      </c>
      <c r="G290" s="0" t="str">
        <f aca="false">VLOOKUP(C290,Nomenclature!$M$1:$N$21,2,0)</f>
        <v>10</v>
      </c>
      <c r="H290" s="0" t="str">
        <f aca="false">VLOOKUP(D290,Nomenclature!$O$25:$P$31,2,0)</f>
        <v>02</v>
      </c>
      <c r="I290" s="1" t="str">
        <f aca="false">CONCATENATE(E290,F290)</f>
        <v>0255</v>
      </c>
      <c r="J290" s="0" t="str">
        <f aca="false">CONCATENATE(E290,F290,G290,H290)</f>
        <v>02551002</v>
      </c>
      <c r="K290" s="0" t="n">
        <v>30.8510880889322</v>
      </c>
      <c r="L290" s="0" t="n">
        <v>17</v>
      </c>
      <c r="M290" s="0" t="n">
        <v>105.46536770578</v>
      </c>
      <c r="N290" s="0" t="n">
        <v>2.67297488372093</v>
      </c>
      <c r="O290" s="0" t="n">
        <v>0.182887645115732</v>
      </c>
      <c r="P290" s="4" t="n">
        <f aca="false">VLOOKUP(D290,'paramètres CI'!$A$1:$B$6,2,0)</f>
        <v>0.0935912806596305</v>
      </c>
      <c r="Q290" s="17" t="n">
        <f aca="false">M290*P290/N290</f>
        <v>3.69275405052901</v>
      </c>
      <c r="R290" s="9" t="n">
        <f aca="false">1/(1+0.04)*(1 - (1/(1+0.04))^L290)/(1-1/(1+0.04))</f>
        <v>12.1656688537057</v>
      </c>
      <c r="S290" s="17" t="n">
        <f aca="false">K290/R290</f>
        <v>2.53591384575085</v>
      </c>
      <c r="T290" s="17" t="n">
        <f aca="false">Q290+S290</f>
        <v>6.22866789627986</v>
      </c>
      <c r="U290" s="0" t="n">
        <f aca="false">T290 + Z290</f>
        <v>3.08527963303001</v>
      </c>
      <c r="V290" s="4" t="str">
        <f aca="false">VLOOKUP(I290,'CI ref gaz'!$I$1:$AM$97,1,0)</f>
        <v>0255</v>
      </c>
      <c r="W290" s="0" t="n">
        <f aca="false">VLOOKUP(I290,'CI ref gaz'!$I$1:$AM$97,14,0)</f>
        <v>-2</v>
      </c>
      <c r="X290" s="1" t="n">
        <f aca="false">VLOOKUP(I290,'CI ref gaz'!$I$1:$AM$97,13,0)</f>
        <v>2.89855426631932</v>
      </c>
      <c r="Y290" s="2" t="n">
        <f aca="false">VLOOKUP(I290,'CI ref gaz'!$I$1:$AM$97,7,0)</f>
        <v>0.301362452334253</v>
      </c>
      <c r="Z290" s="17" t="n">
        <f aca="false">X290*(O290/Y290)^(-1/8)-T290</f>
        <v>-3.14338826324985</v>
      </c>
      <c r="AA290" s="17" t="n">
        <f aca="false">Z290^2</f>
        <v>9.88088977353691</v>
      </c>
      <c r="AB290" s="18" t="n">
        <f aca="false">Z290/U290</f>
        <v>-1.01883415350678</v>
      </c>
      <c r="AC290" s="17" t="n">
        <f aca="false">U290^-('paramètres CI'!$B$19)</f>
        <v>0.000121799005423368</v>
      </c>
      <c r="AD290" s="4" t="n">
        <f aca="false">SUMIFS($AC$2:$AC$1250,$I$2:$I$1250,V290)</f>
        <v>0.000665977219764041</v>
      </c>
      <c r="AE290" s="4" t="n">
        <f aca="false">AC290/AD290</f>
        <v>0.182887645115732</v>
      </c>
      <c r="AF290" s="17" t="n">
        <f aca="false">AE290-O290</f>
        <v>0</v>
      </c>
      <c r="AG290" s="4" t="n">
        <f aca="false">VLOOKUP(I290,BesoinU!$F$1:$L$99,3,0)</f>
        <v>74.7275315362003</v>
      </c>
      <c r="AH290" s="19" t="n">
        <f aca="false">VLOOKUP(J290,bibliRdtCHauff!$G$2:$K$1398,4,0)</f>
        <v>32.3936424933788</v>
      </c>
      <c r="AI290" s="19" t="n">
        <f aca="false">VLOOKUP(J290,bibliRdtCHauff!$G$2:$K$1398,3,0)</f>
        <v>2.80410195348837</v>
      </c>
      <c r="AJ290" s="4" t="n">
        <f aca="false">VLOOKUP(D290,'paramètres CI'!$A$1:$C$6,3)</f>
        <v>0.09847</v>
      </c>
      <c r="AK290" s="4" t="n">
        <f aca="false">AJ290*AG290/AI290</f>
        <v>2.62416279879396</v>
      </c>
      <c r="AL290" s="4" t="n">
        <f aca="false">AK290+AH290/R290</f>
        <v>5.28687233683235</v>
      </c>
      <c r="AM290" s="4" t="n">
        <f aca="false">AL290+Z290</f>
        <v>2.1434840735825</v>
      </c>
      <c r="AN290" s="4" t="n">
        <f aca="false">AM290^-'paramètres CI'!$B$19</f>
        <v>0.00224407781404279</v>
      </c>
      <c r="AO290" s="4" t="n">
        <f aca="false">SUMIFS($AN$2:$AN$1250,$I$2:$I$1250,V290)</f>
        <v>121341.088980994</v>
      </c>
      <c r="AP290" s="5" t="n">
        <f aca="false">AN290/AO290</f>
        <v>1.84939646816116E-008</v>
      </c>
      <c r="AQ290" s="6" t="n">
        <f aca="false">AP290-O290</f>
        <v>-0.182887626621767</v>
      </c>
      <c r="AR290" s="20" t="n">
        <f aca="false">VLOOKUP(I290,entreesparc!$A$13:$H$110,8,0)*AP290</f>
        <v>0.000561416287797418</v>
      </c>
      <c r="AS290" s="7" t="n">
        <f aca="false">M290*AJ290/AI290+AH290/R290</f>
        <v>6.36627486135653</v>
      </c>
      <c r="AT290" s="4" t="n">
        <f aca="false">AS290+Z290</f>
        <v>3.22288659810667</v>
      </c>
      <c r="AU290" s="4" t="n">
        <f aca="false">AT290^-'paramètres CI'!$B$19</f>
        <v>8.59092255406857E-005</v>
      </c>
      <c r="AV290" s="4" t="n">
        <f aca="false">SUMIFS($AU$2:$AU$1250,$I$2:$I$1250,V290)</f>
        <v>0.000211186348282893</v>
      </c>
      <c r="AW290" s="5" t="n">
        <f aca="false">AU290/AV290</f>
        <v>0.406793461031898</v>
      </c>
      <c r="AX290" s="7" t="n">
        <f aca="false">SUMIFS($AP$2:$AP$1250,$I$2:$I$1250,V290)</f>
        <v>1</v>
      </c>
    </row>
    <row r="291" customFormat="false" ht="15.8" hidden="false" customHeight="false" outlineLevel="0" collapsed="false">
      <c r="A291" s="0" t="s">
        <v>14</v>
      </c>
      <c r="B291" s="0" t="s">
        <v>72</v>
      </c>
      <c r="C291" s="0" t="s">
        <v>56</v>
      </c>
      <c r="D291" s="0" t="s">
        <v>43</v>
      </c>
      <c r="E291" s="0" t="str">
        <f aca="false">VLOOKUP(A291,Nomenclature!$D$1:$E$9,2,0)</f>
        <v>02</v>
      </c>
      <c r="F291" s="0" t="str">
        <f aca="false">VLOOKUP(B291,Nomenclature!$J$1:$K$97,2,0)</f>
        <v>55</v>
      </c>
      <c r="G291" s="0" t="str">
        <f aca="false">VLOOKUP(C291,Nomenclature!$M$1:$N$21,2,0)</f>
        <v>30</v>
      </c>
      <c r="H291" s="0" t="str">
        <f aca="false">VLOOKUP(D291,Nomenclature!$O$25:$P$31,2,0)</f>
        <v>02</v>
      </c>
      <c r="I291" s="1" t="str">
        <f aca="false">CONCATENATE(E291,F291)</f>
        <v>0255</v>
      </c>
      <c r="J291" s="0" t="str">
        <f aca="false">CONCATENATE(E291,F291,G291,H291)</f>
        <v>02553002</v>
      </c>
      <c r="K291" s="0" t="n">
        <v>38.5638601111652</v>
      </c>
      <c r="L291" s="0" t="n">
        <v>17</v>
      </c>
      <c r="M291" s="0" t="n">
        <v>105.46536770578</v>
      </c>
      <c r="N291" s="0" t="n">
        <v>3.32861023255814</v>
      </c>
      <c r="O291" s="0" t="n">
        <v>9.99300489657242E-005</v>
      </c>
      <c r="P291" s="4" t="n">
        <f aca="false">VLOOKUP(D291,'paramètres CI'!$A$1:$B$6,2,0)</f>
        <v>0.0935912806596305</v>
      </c>
      <c r="Q291" s="17" t="n">
        <f aca="false">M291*P291/N291</f>
        <v>2.96539340421269</v>
      </c>
      <c r="R291" s="9" t="n">
        <f aca="false">1/(1+0.04)*(1 - (1/(1+0.04))^L291)/(1-1/(1+0.04))</f>
        <v>12.1656688537057</v>
      </c>
      <c r="S291" s="17" t="n">
        <f aca="false">K291/R291</f>
        <v>3.16989230718856</v>
      </c>
      <c r="T291" s="17" t="n">
        <f aca="false">Q291+S291</f>
        <v>6.13528571140125</v>
      </c>
      <c r="U291" s="0" t="n">
        <f aca="false">T291 + Z291</f>
        <v>7.89051892342361</v>
      </c>
      <c r="V291" s="4" t="str">
        <f aca="false">VLOOKUP(I291,'CI ref gaz'!$I$1:$AM$97,1,0)</f>
        <v>0255</v>
      </c>
      <c r="W291" s="0" t="n">
        <f aca="false">VLOOKUP(I291,'CI ref gaz'!$I$1:$AM$97,14,0)</f>
        <v>-2</v>
      </c>
      <c r="X291" s="1" t="n">
        <f aca="false">VLOOKUP(I291,'CI ref gaz'!$I$1:$AM$97,13,0)</f>
        <v>2.89855426631932</v>
      </c>
      <c r="Y291" s="2" t="n">
        <f aca="false">VLOOKUP(I291,'CI ref gaz'!$I$1:$AM$97,7,0)</f>
        <v>0.301362452334253</v>
      </c>
      <c r="Z291" s="17" t="n">
        <f aca="false">X291*(O291/Y291)^(-1/8)-T291</f>
        <v>1.75523321202236</v>
      </c>
      <c r="AA291" s="17" t="n">
        <f aca="false">Z291^2</f>
        <v>3.08084362858633</v>
      </c>
      <c r="AB291" s="18" t="n">
        <f aca="false">Z291/U291</f>
        <v>0.222448387622748</v>
      </c>
      <c r="AC291" s="17" t="n">
        <f aca="false">U291^-('paramètres CI'!$B$19)</f>
        <v>6.65511361810774E-008</v>
      </c>
      <c r="AD291" s="4" t="n">
        <f aca="false">SUMIFS($AC$2:$AC$1250,$I$2:$I$1250,V291)</f>
        <v>0.000665977219764041</v>
      </c>
      <c r="AE291" s="4" t="n">
        <f aca="false">AC291/AD291</f>
        <v>9.99300489657242E-005</v>
      </c>
      <c r="AF291" s="17" t="n">
        <f aca="false">AE291-O291</f>
        <v>0</v>
      </c>
      <c r="AG291" s="4" t="n">
        <f aca="false">VLOOKUP(I291,BesoinU!$F$1:$L$99,3,0)</f>
        <v>74.7275315362003</v>
      </c>
      <c r="AH291" s="19" t="n">
        <f aca="false">VLOOKUP(J291,bibliRdtCHauff!$G$2:$K$1398,4,0)</f>
        <v>38.5638601111652</v>
      </c>
      <c r="AI291" s="19" t="n">
        <f aca="false">VLOOKUP(J291,bibliRdtCHauff!$G$2:$K$1398,3,0)</f>
        <v>3.32861023255814</v>
      </c>
      <c r="AJ291" s="4" t="n">
        <f aca="false">VLOOKUP(D291,'paramètres CI'!$A$1:$C$6,3)</f>
        <v>0.09847</v>
      </c>
      <c r="AK291" s="4" t="n">
        <f aca="false">AJ291*AG291/AI291</f>
        <v>2.21065835777188</v>
      </c>
      <c r="AL291" s="4" t="n">
        <f aca="false">AK291+AH291/R291</f>
        <v>5.38055066496044</v>
      </c>
      <c r="AM291" s="4" t="n">
        <f aca="false">AL291+Z291</f>
        <v>7.1357838769828</v>
      </c>
      <c r="AN291" s="4" t="n">
        <f aca="false">AM291^-'paramètres CI'!$B$19</f>
        <v>1.4875326128224E-007</v>
      </c>
      <c r="AO291" s="4" t="n">
        <f aca="false">SUMIFS($AN$2:$AN$1250,$I$2:$I$1250,V291)</f>
        <v>121341.088980994</v>
      </c>
      <c r="AP291" s="5" t="n">
        <f aca="false">AN291/AO291</f>
        <v>1.22591005677837E-012</v>
      </c>
      <c r="AQ291" s="6" t="n">
        <f aca="false">AP291-O291</f>
        <v>-9.99300477398142E-005</v>
      </c>
      <c r="AR291" s="20" t="n">
        <f aca="false">VLOOKUP(I291,entreesparc!$A$13:$H$110,8,0)*AP291</f>
        <v>3.72146202882259E-008</v>
      </c>
      <c r="AS291" s="7" t="n">
        <f aca="false">M291*AJ291/AI291+AH291/R291</f>
        <v>6.28986551895353</v>
      </c>
      <c r="AT291" s="4" t="n">
        <f aca="false">AS291+Z291</f>
        <v>8.04509873097589</v>
      </c>
      <c r="AU291" s="4" t="n">
        <f aca="false">AT291^-'paramètres CI'!$B$19</f>
        <v>5.69834807982016E-008</v>
      </c>
      <c r="AV291" s="4" t="n">
        <f aca="false">SUMIFS($AU$2:$AU$1250,$I$2:$I$1250,V291)</f>
        <v>0.000211186348282893</v>
      </c>
      <c r="AW291" s="5" t="n">
        <f aca="false">AU291/AV291</f>
        <v>0.000269825588924289</v>
      </c>
      <c r="AX291" s="7" t="n">
        <f aca="false">SUMIFS($AP$2:$AP$1250,$I$2:$I$1250,V291)</f>
        <v>1</v>
      </c>
    </row>
    <row r="292" customFormat="false" ht="15.8" hidden="false" customHeight="false" outlineLevel="0" collapsed="false">
      <c r="A292" s="0" t="s">
        <v>14</v>
      </c>
      <c r="B292" s="0" t="s">
        <v>73</v>
      </c>
      <c r="C292" s="0" t="s">
        <v>32</v>
      </c>
      <c r="D292" s="0" t="s">
        <v>33</v>
      </c>
      <c r="E292" s="0" t="str">
        <f aca="false">VLOOKUP(A292,Nomenclature!$D$1:$E$9,2,0)</f>
        <v>02</v>
      </c>
      <c r="F292" s="0" t="str">
        <f aca="false">VLOOKUP(B292,Nomenclature!$J$1:$K$97,2,0)</f>
        <v>56</v>
      </c>
      <c r="G292" s="0" t="str">
        <f aca="false">VLOOKUP(C292,Nomenclature!$M$1:$N$21,2,0)</f>
        <v>01</v>
      </c>
      <c r="H292" s="0" t="str">
        <f aca="false">VLOOKUP(D292,Nomenclature!$O$25:$P$31,2,0)</f>
        <v>01</v>
      </c>
      <c r="I292" s="1" t="str">
        <f aca="false">CONCATENATE(E292,F292)</f>
        <v>0256</v>
      </c>
      <c r="J292" s="0" t="str">
        <f aca="false">CONCATENATE(E292,F292,G292,H292)</f>
        <v>02560101</v>
      </c>
      <c r="K292" s="0" t="n">
        <v>30.8740399799469</v>
      </c>
      <c r="L292" s="0" t="n">
        <v>25</v>
      </c>
      <c r="M292" s="0" t="n">
        <v>133.184940067256</v>
      </c>
      <c r="N292" s="0" t="n">
        <v>0.703613015462689</v>
      </c>
      <c r="O292" s="0" t="n">
        <v>0.0177324814162354</v>
      </c>
      <c r="P292" s="4" t="n">
        <f aca="false">VLOOKUP(D292,'paramètres CI'!$A$1:$B$6,2,0)</f>
        <v>0.033584731604575</v>
      </c>
      <c r="Q292" s="17" t="n">
        <f aca="false">M292*P292/N292</f>
        <v>6.35715992687942</v>
      </c>
      <c r="R292" s="9" t="n">
        <f aca="false">1/(1+0.04)*(1 - (1/(1+0.04))^L292)/(1-1/(1+0.04))</f>
        <v>15.6220799436509</v>
      </c>
      <c r="S292" s="17" t="n">
        <f aca="false">K292/R292</f>
        <v>1.97630789826388</v>
      </c>
      <c r="T292" s="17" t="n">
        <f aca="false">Q292+S292</f>
        <v>8.3334678251433</v>
      </c>
      <c r="U292" s="0" t="n">
        <f aca="false">T292 + Z292</f>
        <v>6.1381268584905</v>
      </c>
      <c r="V292" s="4" t="str">
        <f aca="false">VLOOKUP(I292,'CI ref gaz'!$I$1:$AM$97,1,0)</f>
        <v>0256</v>
      </c>
      <c r="W292" s="0" t="n">
        <f aca="false">VLOOKUP(I292,'CI ref gaz'!$I$1:$AM$97,14,0)</f>
        <v>-2</v>
      </c>
      <c r="X292" s="1" t="n">
        <f aca="false">VLOOKUP(I292,'CI ref gaz'!$I$1:$AM$97,13,0)</f>
        <v>4.12999105236422</v>
      </c>
      <c r="Y292" s="2" t="n">
        <f aca="false">VLOOKUP(I292,'CI ref gaz'!$I$1:$AM$97,7,0)</f>
        <v>0.422146804697137</v>
      </c>
      <c r="Z292" s="17" t="n">
        <f aca="false">X292*(O292/Y292)^(-1/8)-T292</f>
        <v>-2.1953409666528</v>
      </c>
      <c r="AA292" s="17" t="n">
        <f aca="false">Z292^2</f>
        <v>4.81952195986404</v>
      </c>
      <c r="AB292" s="18" t="n">
        <f aca="false">Z292/U292</f>
        <v>-0.357656499656099</v>
      </c>
      <c r="AC292" s="17" t="n">
        <f aca="false">U292^-('paramètres CI'!$B$19)</f>
        <v>4.96264399041835E-007</v>
      </c>
      <c r="AD292" s="4" t="n">
        <f aca="false">SUMIFS($AC$2:$AC$1250,$I$2:$I$1250,V292)</f>
        <v>2.79861790007273E-005</v>
      </c>
      <c r="AE292" s="4" t="n">
        <f aca="false">AC292/AD292</f>
        <v>0.0177324814162354</v>
      </c>
      <c r="AF292" s="17" t="n">
        <f aca="false">AE292-O292</f>
        <v>0</v>
      </c>
      <c r="AG292" s="4" t="n">
        <f aca="false">VLOOKUP(I292,BesoinU!$F$1:$L$99,3,0)</f>
        <v>87.9850536498042</v>
      </c>
      <c r="AH292" s="19" t="n">
        <f aca="false">VLOOKUP(J292,bibliRdtCHauff!$G$2:$K$1398,4,0)</f>
        <v>32.4177419789443</v>
      </c>
      <c r="AI292" s="19" t="n">
        <f aca="false">VLOOKUP(J292,bibliRdtCHauff!$G$2:$K$1398,3,0)</f>
        <v>0.731757536081197</v>
      </c>
      <c r="AJ292" s="4" t="n">
        <f aca="false">VLOOKUP(D292,'paramètres CI'!$A$1:$C$6,3)</f>
        <v>0.0509473684210526</v>
      </c>
      <c r="AK292" s="4" t="n">
        <f aca="false">AJ292*AG292/AI292</f>
        <v>6.12580905944405</v>
      </c>
      <c r="AL292" s="4" t="n">
        <f aca="false">AK292+AH292/R292</f>
        <v>8.20093235262112</v>
      </c>
      <c r="AM292" s="4" t="n">
        <f aca="false">AL292+Z292</f>
        <v>6.00559138596832</v>
      </c>
      <c r="AN292" s="4" t="n">
        <f aca="false">AM292^-'paramètres CI'!$B$19</f>
        <v>5.90954114178101E-007</v>
      </c>
      <c r="AO292" s="4" t="n">
        <f aca="false">SUMIFS($AN$2:$AN$1250,$I$2:$I$1250,V292)</f>
        <v>0.00264563404508115</v>
      </c>
      <c r="AP292" s="5" t="n">
        <f aca="false">AN292/AO292</f>
        <v>0.000223369560607531</v>
      </c>
      <c r="AQ292" s="6" t="n">
        <f aca="false">AP292-O292</f>
        <v>-0.0175091118556279</v>
      </c>
      <c r="AR292" s="20" t="n">
        <f aca="false">VLOOKUP(I292,entreesparc!$A$13:$H$110,8,0)*AP292</f>
        <v>2.63611215056288</v>
      </c>
      <c r="AS292" s="7" t="n">
        <f aca="false">M292*AJ292/AI292+AH292/R292</f>
        <v>11.3478972314961</v>
      </c>
      <c r="AT292" s="4" t="n">
        <f aca="false">AS292+Z292</f>
        <v>9.15255626484334</v>
      </c>
      <c r="AU292" s="4" t="n">
        <f aca="false">AT292^-'paramètres CI'!$B$19</f>
        <v>2.03077000946019E-008</v>
      </c>
      <c r="AV292" s="4" t="n">
        <f aca="false">SUMIFS($AU$2:$AU$1250,$I$2:$I$1250,V292)</f>
        <v>8.45362243510896E-006</v>
      </c>
      <c r="AW292" s="5" t="n">
        <f aca="false">AU292/AV292</f>
        <v>0.00240224829657183</v>
      </c>
      <c r="AX292" s="7" t="n">
        <f aca="false">SUMIFS($AP$2:$AP$1250,$I$2:$I$1250,V292)</f>
        <v>1</v>
      </c>
    </row>
    <row r="293" customFormat="false" ht="15.8" hidden="false" customHeight="false" outlineLevel="0" collapsed="false">
      <c r="A293" s="0" t="s">
        <v>14</v>
      </c>
      <c r="B293" s="0" t="s">
        <v>73</v>
      </c>
      <c r="C293" s="0" t="s">
        <v>32</v>
      </c>
      <c r="D293" s="0" t="s">
        <v>34</v>
      </c>
      <c r="E293" s="0" t="str">
        <f aca="false">VLOOKUP(A293,Nomenclature!$D$1:$E$9,2,0)</f>
        <v>02</v>
      </c>
      <c r="F293" s="0" t="str">
        <f aca="false">VLOOKUP(B293,Nomenclature!$J$1:$K$97,2,0)</f>
        <v>56</v>
      </c>
      <c r="G293" s="0" t="str">
        <f aca="false">VLOOKUP(C293,Nomenclature!$M$1:$N$21,2,0)</f>
        <v>01</v>
      </c>
      <c r="H293" s="0" t="str">
        <f aca="false">VLOOKUP(D293,Nomenclature!$O$25:$P$31,2,0)</f>
        <v>06</v>
      </c>
      <c r="I293" s="1" t="str">
        <f aca="false">CONCATENATE(E293,F293)</f>
        <v>0256</v>
      </c>
      <c r="J293" s="0" t="str">
        <f aca="false">CONCATENATE(E293,F293,G293,H293)</f>
        <v>02560106</v>
      </c>
      <c r="K293" s="0" t="n">
        <v>31.1410584407985</v>
      </c>
      <c r="L293" s="0" t="n">
        <v>25</v>
      </c>
      <c r="M293" s="0" t="n">
        <v>135.469213415896</v>
      </c>
      <c r="N293" s="0" t="n">
        <v>0.637288873631747</v>
      </c>
      <c r="O293" s="0" t="n">
        <v>0.0633191268130047</v>
      </c>
      <c r="P293" s="4" t="n">
        <f aca="false">VLOOKUP(D293,'paramètres CI'!$A$1:$B$6,2,0)</f>
        <v>0.0424847883250769</v>
      </c>
      <c r="Q293" s="17" t="n">
        <f aca="false">M293*P293/N293</f>
        <v>9.03103928951492</v>
      </c>
      <c r="R293" s="9" t="n">
        <f aca="false">1/(1+0.04)*(1 - (1/(1+0.04))^L293)/(1-1/(1+0.04))</f>
        <v>15.6220799436509</v>
      </c>
      <c r="S293" s="17" t="n">
        <f aca="false">K293/R293</f>
        <v>1.9934002740432</v>
      </c>
      <c r="T293" s="17" t="n">
        <f aca="false">Q293+S293</f>
        <v>11.0244395635581</v>
      </c>
      <c r="U293" s="0" t="n">
        <f aca="false">T293 + Z293</f>
        <v>5.23528325801792</v>
      </c>
      <c r="V293" s="4" t="str">
        <f aca="false">VLOOKUP(I293,'CI ref gaz'!$I$1:$AM$97,1,0)</f>
        <v>0256</v>
      </c>
      <c r="W293" s="0" t="n">
        <f aca="false">VLOOKUP(I293,'CI ref gaz'!$I$1:$AM$97,14,0)</f>
        <v>-2</v>
      </c>
      <c r="X293" s="1" t="n">
        <f aca="false">VLOOKUP(I293,'CI ref gaz'!$I$1:$AM$97,13,0)</f>
        <v>4.12999105236422</v>
      </c>
      <c r="Y293" s="2" t="n">
        <f aca="false">VLOOKUP(I293,'CI ref gaz'!$I$1:$AM$97,7,0)</f>
        <v>0.422146804697137</v>
      </c>
      <c r="Z293" s="17" t="n">
        <f aca="false">X293*(O293/Y293)^(-1/8)-T293</f>
        <v>-5.7891563055402</v>
      </c>
      <c r="AA293" s="17" t="n">
        <f aca="false">Z293^2</f>
        <v>33.5143307299758</v>
      </c>
      <c r="AB293" s="18" t="n">
        <f aca="false">Z293/U293</f>
        <v>-1.10579619482365</v>
      </c>
      <c r="AC293" s="17" t="n">
        <f aca="false">U293^-('paramètres CI'!$B$19)</f>
        <v>1.7720604171585E-006</v>
      </c>
      <c r="AD293" s="4" t="n">
        <f aca="false">SUMIFS($AC$2:$AC$1250,$I$2:$I$1250,V293)</f>
        <v>2.79861790007273E-005</v>
      </c>
      <c r="AE293" s="4" t="n">
        <f aca="false">AC293/AD293</f>
        <v>0.0633191268130047</v>
      </c>
      <c r="AF293" s="17" t="n">
        <f aca="false">AE293-O293</f>
        <v>0</v>
      </c>
      <c r="AG293" s="4" t="n">
        <f aca="false">VLOOKUP(I293,BesoinU!$F$1:$L$99,3,0)</f>
        <v>87.9850536498042</v>
      </c>
      <c r="AH293" s="19" t="n">
        <f aca="false">VLOOKUP(J293,bibliRdtCHauff!$G$2:$K$1398,4,0)</f>
        <v>32.6981113628385</v>
      </c>
      <c r="AI293" s="19" t="n">
        <f aca="false">VLOOKUP(J293,bibliRdtCHauff!$G$2:$K$1398,3,0)</f>
        <v>0.662780428577016</v>
      </c>
      <c r="AJ293" s="4" t="n">
        <f aca="false">VLOOKUP(D293,'paramètres CI'!$A$1:$C$6,3)</f>
        <v>0.0591</v>
      </c>
      <c r="AK293" s="4" t="n">
        <f aca="false">AJ293*AG293/AI293</f>
        <v>7.84560986791298</v>
      </c>
      <c r="AL293" s="4" t="n">
        <f aca="false">AK293+AH293/R293</f>
        <v>9.93868015565834</v>
      </c>
      <c r="AM293" s="4" t="n">
        <f aca="false">AL293+Z293</f>
        <v>4.14952385011815</v>
      </c>
      <c r="AN293" s="4" t="n">
        <f aca="false">AM293^-'paramètres CI'!$B$19</f>
        <v>1.13766364243831E-005</v>
      </c>
      <c r="AO293" s="4" t="n">
        <f aca="false">SUMIFS($AN$2:$AN$1250,$I$2:$I$1250,V293)</f>
        <v>0.00264563404508115</v>
      </c>
      <c r="AP293" s="5" t="n">
        <f aca="false">AN293/AO293</f>
        <v>0.004300154983844</v>
      </c>
      <c r="AQ293" s="6" t="n">
        <f aca="false">AP293-O293</f>
        <v>-0.0590189718291607</v>
      </c>
      <c r="AR293" s="20" t="n">
        <f aca="false">VLOOKUP(I293,entreesparc!$A$13:$H$110,8,0)*AP293</f>
        <v>50.7485924733137</v>
      </c>
      <c r="AS293" s="7" t="n">
        <f aca="false">M293*AJ293/AI293+AH293/R293</f>
        <v>14.1728333098201</v>
      </c>
      <c r="AT293" s="4" t="n">
        <f aca="false">AS293+Z293</f>
        <v>8.38367700427986</v>
      </c>
      <c r="AU293" s="4" t="n">
        <f aca="false">AT293^-'paramètres CI'!$B$19</f>
        <v>4.09754466154695E-008</v>
      </c>
      <c r="AV293" s="4" t="n">
        <f aca="false">SUMIFS($AU$2:$AU$1250,$I$2:$I$1250,V293)</f>
        <v>8.45362243510896E-006</v>
      </c>
      <c r="AW293" s="5" t="n">
        <f aca="false">AU293/AV293</f>
        <v>0.00484708737940476</v>
      </c>
      <c r="AX293" s="7" t="n">
        <f aca="false">SUMIFS($AP$2:$AP$1250,$I$2:$I$1250,V293)</f>
        <v>1</v>
      </c>
    </row>
    <row r="294" customFormat="false" ht="15.8" hidden="false" customHeight="false" outlineLevel="0" collapsed="false">
      <c r="A294" s="0" t="s">
        <v>14</v>
      </c>
      <c r="B294" s="0" t="s">
        <v>73</v>
      </c>
      <c r="C294" s="0" t="s">
        <v>35</v>
      </c>
      <c r="D294" s="0" t="s">
        <v>33</v>
      </c>
      <c r="E294" s="0" t="str">
        <f aca="false">VLOOKUP(A294,Nomenclature!$D$1:$E$9,2,0)</f>
        <v>02</v>
      </c>
      <c r="F294" s="0" t="str">
        <f aca="false">VLOOKUP(B294,Nomenclature!$J$1:$K$97,2,0)</f>
        <v>56</v>
      </c>
      <c r="G294" s="0" t="str">
        <f aca="false">VLOOKUP(C294,Nomenclature!$M$1:$N$21,2,0)</f>
        <v>21</v>
      </c>
      <c r="H294" s="0" t="str">
        <f aca="false">VLOOKUP(D294,Nomenclature!$O$25:$P$31,2,0)</f>
        <v>01</v>
      </c>
      <c r="I294" s="1" t="str">
        <f aca="false">CONCATENATE(E294,F294)</f>
        <v>0256</v>
      </c>
      <c r="J294" s="0" t="str">
        <f aca="false">CONCATENATE(E294,F294,G294,H294)</f>
        <v>02562101</v>
      </c>
      <c r="K294" s="0" t="n">
        <v>38.5925499749336</v>
      </c>
      <c r="L294" s="0" t="n">
        <v>25</v>
      </c>
      <c r="M294" s="0" t="n">
        <v>133.184940067256</v>
      </c>
      <c r="N294" s="0" t="n">
        <v>0.844335618555227</v>
      </c>
      <c r="O294" s="0" t="n">
        <v>9.99300489657243E-005</v>
      </c>
      <c r="P294" s="4" t="n">
        <f aca="false">VLOOKUP(D294,'paramètres CI'!$A$1:$B$6,2,0)</f>
        <v>0.033584731604575</v>
      </c>
      <c r="Q294" s="17" t="n">
        <f aca="false">M294*P294/N294</f>
        <v>5.29763327239952</v>
      </c>
      <c r="R294" s="9" t="n">
        <f aca="false">1/(1+0.04)*(1 - (1/(1+0.04))^L294)/(1-1/(1+0.04))</f>
        <v>15.6220799436509</v>
      </c>
      <c r="S294" s="17" t="n">
        <f aca="false">K294/R294</f>
        <v>2.47038487282984</v>
      </c>
      <c r="T294" s="17" t="n">
        <f aca="false">Q294+S294</f>
        <v>7.76801814522936</v>
      </c>
      <c r="U294" s="0" t="n">
        <f aca="false">T294 + Z294</f>
        <v>11.726543975197</v>
      </c>
      <c r="V294" s="4" t="str">
        <f aca="false">VLOOKUP(I294,'CI ref gaz'!$I$1:$AM$97,1,0)</f>
        <v>0256</v>
      </c>
      <c r="W294" s="0" t="n">
        <f aca="false">VLOOKUP(I294,'CI ref gaz'!$I$1:$AM$97,14,0)</f>
        <v>-2</v>
      </c>
      <c r="X294" s="1" t="n">
        <f aca="false">VLOOKUP(I294,'CI ref gaz'!$I$1:$AM$97,13,0)</f>
        <v>4.12999105236422</v>
      </c>
      <c r="Y294" s="2" t="n">
        <f aca="false">VLOOKUP(I294,'CI ref gaz'!$I$1:$AM$97,7,0)</f>
        <v>0.422146804697137</v>
      </c>
      <c r="Z294" s="17" t="n">
        <f aca="false">X294*(O294/Y294)^(-1/8)-T294</f>
        <v>3.95852582996766</v>
      </c>
      <c r="AA294" s="17" t="n">
        <f aca="false">Z294^2</f>
        <v>15.6699267465212</v>
      </c>
      <c r="AB294" s="18" t="n">
        <f aca="false">Z294/U294</f>
        <v>0.337569691320853</v>
      </c>
      <c r="AC294" s="17" t="n">
        <f aca="false">U294^-('paramètres CI'!$B$19)</f>
        <v>2.79666023790621E-009</v>
      </c>
      <c r="AD294" s="4" t="n">
        <f aca="false">SUMIFS($AC$2:$AC$1250,$I$2:$I$1250,V294)</f>
        <v>2.79861790007273E-005</v>
      </c>
      <c r="AE294" s="4" t="n">
        <f aca="false">AC294/AD294</f>
        <v>9.99300489657243E-005</v>
      </c>
      <c r="AF294" s="17" t="n">
        <f aca="false">AE294-O294</f>
        <v>0</v>
      </c>
      <c r="AG294" s="4" t="n">
        <f aca="false">VLOOKUP(I294,BesoinU!$F$1:$L$99,3,0)</f>
        <v>87.9850536498042</v>
      </c>
      <c r="AH294" s="19" t="n">
        <f aca="false">VLOOKUP(J294,bibliRdtCHauff!$G$2:$K$1398,4,0)</f>
        <v>38.5925499749336</v>
      </c>
      <c r="AI294" s="19" t="n">
        <f aca="false">VLOOKUP(J294,bibliRdtCHauff!$G$2:$K$1398,3,0)</f>
        <v>0.844335618555227</v>
      </c>
      <c r="AJ294" s="4" t="n">
        <f aca="false">VLOOKUP(D294,'paramètres CI'!$A$1:$C$6,3)</f>
        <v>0.0509473684210526</v>
      </c>
      <c r="AK294" s="4" t="n">
        <f aca="false">AJ294*AG294/AI294</f>
        <v>5.30903451818485</v>
      </c>
      <c r="AL294" s="4" t="n">
        <f aca="false">AK294+AH294/R294</f>
        <v>7.77941939101468</v>
      </c>
      <c r="AM294" s="4" t="n">
        <f aca="false">AL294+Z294</f>
        <v>11.7379452209823</v>
      </c>
      <c r="AN294" s="4" t="n">
        <f aca="false">AM294^-'paramètres CI'!$B$19</f>
        <v>2.77500246205675E-009</v>
      </c>
      <c r="AO294" s="4" t="n">
        <f aca="false">SUMIFS($AN$2:$AN$1250,$I$2:$I$1250,V294)</f>
        <v>0.00264563404508115</v>
      </c>
      <c r="AP294" s="5" t="n">
        <f aca="false">AN294/AO294</f>
        <v>1.04889883285866E-006</v>
      </c>
      <c r="AQ294" s="6" t="n">
        <f aca="false">AP294-O294</f>
        <v>-9.88811501328656E-005</v>
      </c>
      <c r="AR294" s="20" t="n">
        <f aca="false">VLOOKUP(I294,entreesparc!$A$13:$H$110,8,0)*AP294</f>
        <v>0.0123786560285543</v>
      </c>
      <c r="AS294" s="7" t="n">
        <f aca="false">M294*AJ294/AI294+AH294/R294</f>
        <v>10.5067889527064</v>
      </c>
      <c r="AT294" s="4" t="n">
        <f aca="false">AS294+Z294</f>
        <v>14.465314782674</v>
      </c>
      <c r="AU294" s="4" t="n">
        <f aca="false">AT294^-'paramètres CI'!$B$19</f>
        <v>5.2164721025407E-010</v>
      </c>
      <c r="AV294" s="4" t="n">
        <f aca="false">SUMIFS($AU$2:$AU$1250,$I$2:$I$1250,V294)</f>
        <v>8.45362243510896E-006</v>
      </c>
      <c r="AW294" s="5" t="n">
        <f aca="false">AU294/AV294</f>
        <v>6.17069444795173E-005</v>
      </c>
      <c r="AX294" s="7" t="n">
        <f aca="false">SUMIFS($AP$2:$AP$1250,$I$2:$I$1250,V294)</f>
        <v>1</v>
      </c>
    </row>
    <row r="295" customFormat="false" ht="15.8" hidden="false" customHeight="false" outlineLevel="0" collapsed="false">
      <c r="A295" s="0" t="s">
        <v>14</v>
      </c>
      <c r="B295" s="0" t="s">
        <v>73</v>
      </c>
      <c r="C295" s="0" t="s">
        <v>35</v>
      </c>
      <c r="D295" s="0" t="s">
        <v>34</v>
      </c>
      <c r="E295" s="0" t="str">
        <f aca="false">VLOOKUP(A295,Nomenclature!$D$1:$E$9,2,0)</f>
        <v>02</v>
      </c>
      <c r="F295" s="0" t="str">
        <f aca="false">VLOOKUP(B295,Nomenclature!$J$1:$K$97,2,0)</f>
        <v>56</v>
      </c>
      <c r="G295" s="0" t="str">
        <f aca="false">VLOOKUP(C295,Nomenclature!$M$1:$N$21,2,0)</f>
        <v>21</v>
      </c>
      <c r="H295" s="0" t="str">
        <f aca="false">VLOOKUP(D295,Nomenclature!$O$25:$P$31,2,0)</f>
        <v>06</v>
      </c>
      <c r="I295" s="1" t="str">
        <f aca="false">CONCATENATE(E295,F295)</f>
        <v>0256</v>
      </c>
      <c r="J295" s="0" t="str">
        <f aca="false">CONCATENATE(E295,F295,G295,H295)</f>
        <v>02562106</v>
      </c>
      <c r="K295" s="0" t="n">
        <v>38.9263230509982</v>
      </c>
      <c r="L295" s="0" t="n">
        <v>25</v>
      </c>
      <c r="M295" s="0" t="n">
        <v>135.469213415896</v>
      </c>
      <c r="N295" s="0" t="n">
        <v>0.764746648358096</v>
      </c>
      <c r="O295" s="0" t="n">
        <v>9.99300489657243E-005</v>
      </c>
      <c r="P295" s="4" t="n">
        <f aca="false">VLOOKUP(D295,'paramètres CI'!$A$1:$B$6,2,0)</f>
        <v>0.0424847883250769</v>
      </c>
      <c r="Q295" s="17" t="n">
        <f aca="false">M295*P295/N295</f>
        <v>7.52586607459577</v>
      </c>
      <c r="R295" s="9" t="n">
        <f aca="false">1/(1+0.04)*(1 - (1/(1+0.04))^L295)/(1-1/(1+0.04))</f>
        <v>15.6220799436509</v>
      </c>
      <c r="S295" s="17" t="n">
        <f aca="false">K295/R295</f>
        <v>2.49175034255401</v>
      </c>
      <c r="T295" s="17" t="n">
        <f aca="false">Q295+S295</f>
        <v>10.0176164171498</v>
      </c>
      <c r="U295" s="0" t="n">
        <f aca="false">T295 + Z295</f>
        <v>11.726543975197</v>
      </c>
      <c r="V295" s="4" t="str">
        <f aca="false">VLOOKUP(I295,'CI ref gaz'!$I$1:$AM$97,1,0)</f>
        <v>0256</v>
      </c>
      <c r="W295" s="0" t="n">
        <f aca="false">VLOOKUP(I295,'CI ref gaz'!$I$1:$AM$97,14,0)</f>
        <v>-2</v>
      </c>
      <c r="X295" s="1" t="n">
        <f aca="false">VLOOKUP(I295,'CI ref gaz'!$I$1:$AM$97,13,0)</f>
        <v>4.12999105236422</v>
      </c>
      <c r="Y295" s="2" t="n">
        <f aca="false">VLOOKUP(I295,'CI ref gaz'!$I$1:$AM$97,7,0)</f>
        <v>0.422146804697137</v>
      </c>
      <c r="Z295" s="17" t="n">
        <f aca="false">X295*(O295/Y295)^(-1/8)-T295</f>
        <v>1.70892755804724</v>
      </c>
      <c r="AA295" s="17" t="n">
        <f aca="false">Z295^2</f>
        <v>2.92043339865329</v>
      </c>
      <c r="AB295" s="18" t="n">
        <f aca="false">Z295/U295</f>
        <v>0.145731560949399</v>
      </c>
      <c r="AC295" s="17" t="n">
        <f aca="false">U295^-('paramètres CI'!$B$19)</f>
        <v>2.79666023790621E-009</v>
      </c>
      <c r="AD295" s="4" t="n">
        <f aca="false">SUMIFS($AC$2:$AC$1250,$I$2:$I$1250,V295)</f>
        <v>2.79861790007273E-005</v>
      </c>
      <c r="AE295" s="4" t="n">
        <f aca="false">AC295/AD295</f>
        <v>9.99300489657243E-005</v>
      </c>
      <c r="AF295" s="17" t="n">
        <f aca="false">AE295-O295</f>
        <v>0</v>
      </c>
      <c r="AG295" s="4" t="n">
        <f aca="false">VLOOKUP(I295,BesoinU!$F$1:$L$99,3,0)</f>
        <v>87.9850536498042</v>
      </c>
      <c r="AH295" s="19" t="n">
        <f aca="false">VLOOKUP(J295,bibliRdtCHauff!$G$2:$K$1398,4,0)</f>
        <v>38.9263230509982</v>
      </c>
      <c r="AI295" s="19" t="n">
        <f aca="false">VLOOKUP(J295,bibliRdtCHauff!$G$2:$K$1398,3,0)</f>
        <v>0.764746648358096</v>
      </c>
      <c r="AJ295" s="4" t="n">
        <f aca="false">VLOOKUP(D295,'paramètres CI'!$A$1:$C$6,3)</f>
        <v>0.0591</v>
      </c>
      <c r="AK295" s="4" t="n">
        <f aca="false">AJ295*AG295/AI295</f>
        <v>6.79952855219124</v>
      </c>
      <c r="AL295" s="4" t="n">
        <f aca="false">AK295+AH295/R295</f>
        <v>9.29127889474525</v>
      </c>
      <c r="AM295" s="4" t="n">
        <f aca="false">AL295+Z295</f>
        <v>11.0002064527925</v>
      </c>
      <c r="AN295" s="4" t="n">
        <f aca="false">AM295^-'paramètres CI'!$B$19</f>
        <v>4.66437341215135E-009</v>
      </c>
      <c r="AO295" s="4" t="n">
        <f aca="false">SUMIFS($AN$2:$AN$1250,$I$2:$I$1250,V295)</f>
        <v>0.00264563404508115</v>
      </c>
      <c r="AP295" s="5" t="n">
        <f aca="false">AN295/AO295</f>
        <v>1.76304558101054E-006</v>
      </c>
      <c r="AQ295" s="6" t="n">
        <f aca="false">AP295-O295</f>
        <v>-9.81670033847137E-005</v>
      </c>
      <c r="AR295" s="20" t="n">
        <f aca="false">VLOOKUP(I295,entreesparc!$A$13:$H$110,8,0)*AP295</f>
        <v>0.0208067109298928</v>
      </c>
      <c r="AS295" s="7" t="n">
        <f aca="false">M295*AJ295/AI295+AH295/R295</f>
        <v>12.9608782950187</v>
      </c>
      <c r="AT295" s="4" t="n">
        <f aca="false">AS295+Z295</f>
        <v>14.669805853066</v>
      </c>
      <c r="AU295" s="4" t="n">
        <f aca="false">AT295^-'paramètres CI'!$B$19</f>
        <v>4.66235212042141E-010</v>
      </c>
      <c r="AV295" s="4" t="n">
        <f aca="false">SUMIFS($AU$2:$AU$1250,$I$2:$I$1250,V295)</f>
        <v>8.45362243510896E-006</v>
      </c>
      <c r="AW295" s="5" t="n">
        <f aca="false">AU295/AV295</f>
        <v>5.51521215456473E-005</v>
      </c>
      <c r="AX295" s="7" t="n">
        <f aca="false">SUMIFS($AP$2:$AP$1250,$I$2:$I$1250,V295)</f>
        <v>1</v>
      </c>
    </row>
    <row r="296" customFormat="false" ht="15.8" hidden="false" customHeight="false" outlineLevel="0" collapsed="false">
      <c r="A296" s="0" t="s">
        <v>14</v>
      </c>
      <c r="B296" s="0" t="s">
        <v>73</v>
      </c>
      <c r="C296" s="0" t="s">
        <v>36</v>
      </c>
      <c r="D296" s="0" t="s">
        <v>37</v>
      </c>
      <c r="E296" s="0" t="str">
        <f aca="false">VLOOKUP(A296,Nomenclature!$D$1:$E$9,2,0)</f>
        <v>02</v>
      </c>
      <c r="F296" s="0" t="str">
        <f aca="false">VLOOKUP(B296,Nomenclature!$J$1:$K$97,2,0)</f>
        <v>56</v>
      </c>
      <c r="G296" s="0" t="str">
        <f aca="false">VLOOKUP(C296,Nomenclature!$M$1:$N$21,2,0)</f>
        <v>23</v>
      </c>
      <c r="H296" s="0" t="str">
        <f aca="false">VLOOKUP(D296,Nomenclature!$O$25:$P$31,2,0)</f>
        <v>03</v>
      </c>
      <c r="I296" s="1" t="str">
        <f aca="false">CONCATENATE(E296,F296)</f>
        <v>0256</v>
      </c>
      <c r="J296" s="0" t="str">
        <f aca="false">CONCATENATE(E296,F296,G296,H296)</f>
        <v>02562303</v>
      </c>
      <c r="K296" s="0" t="n">
        <v>25.2895126281697</v>
      </c>
      <c r="L296" s="0" t="n">
        <v>20</v>
      </c>
      <c r="M296" s="0" t="n">
        <v>145.245343366975</v>
      </c>
      <c r="N296" s="0" t="n">
        <v>0.754216465033923</v>
      </c>
      <c r="O296" s="0" t="n">
        <v>9.99300489657243E-005</v>
      </c>
      <c r="P296" s="4" t="n">
        <f aca="false">VLOOKUP(D296,'paramètres CI'!$A$1:$B$6,2,0)</f>
        <v>0.0385046990211696</v>
      </c>
      <c r="Q296" s="17" t="n">
        <f aca="false">M296*P296/N296</f>
        <v>7.41515001309373</v>
      </c>
      <c r="R296" s="9" t="n">
        <f aca="false">1/(1+0.04)*(1 - (1/(1+0.04))^L296)/(1-1/(1+0.04))</f>
        <v>13.5903263449677</v>
      </c>
      <c r="S296" s="17" t="n">
        <f aca="false">K296/R296</f>
        <v>1.86084660413869</v>
      </c>
      <c r="T296" s="17" t="n">
        <f aca="false">Q296+S296</f>
        <v>9.27599661723242</v>
      </c>
      <c r="U296" s="0" t="n">
        <f aca="false">T296 + Z296</f>
        <v>11.726543975197</v>
      </c>
      <c r="V296" s="4" t="str">
        <f aca="false">VLOOKUP(I296,'CI ref gaz'!$I$1:$AM$97,1,0)</f>
        <v>0256</v>
      </c>
      <c r="W296" s="0" t="n">
        <f aca="false">VLOOKUP(I296,'CI ref gaz'!$I$1:$AM$97,14,0)</f>
        <v>-2</v>
      </c>
      <c r="X296" s="1" t="n">
        <f aca="false">VLOOKUP(I296,'CI ref gaz'!$I$1:$AM$97,13,0)</f>
        <v>4.12999105236422</v>
      </c>
      <c r="Y296" s="2" t="n">
        <f aca="false">VLOOKUP(I296,'CI ref gaz'!$I$1:$AM$97,7,0)</f>
        <v>0.422146804697137</v>
      </c>
      <c r="Z296" s="17" t="n">
        <f aca="false">X296*(O296/Y296)^(-1/8)-T296</f>
        <v>2.45054735796459</v>
      </c>
      <c r="AA296" s="17" t="n">
        <f aca="false">Z296^2</f>
        <v>6.00518235362725</v>
      </c>
      <c r="AB296" s="18" t="n">
        <f aca="false">Z296/U296</f>
        <v>0.208974388630425</v>
      </c>
      <c r="AC296" s="17" t="n">
        <f aca="false">U296^-('paramètres CI'!$B$19)</f>
        <v>2.79666023790621E-009</v>
      </c>
      <c r="AD296" s="4" t="n">
        <f aca="false">SUMIFS($AC$2:$AC$1250,$I$2:$I$1250,V296)</f>
        <v>2.79861790007273E-005</v>
      </c>
      <c r="AE296" s="4" t="n">
        <f aca="false">AC296/AD296</f>
        <v>9.99300489657243E-005</v>
      </c>
      <c r="AF296" s="17" t="n">
        <f aca="false">AE296-O296</f>
        <v>0</v>
      </c>
      <c r="AG296" s="4" t="n">
        <f aca="false">VLOOKUP(I296,BesoinU!$F$1:$L$99,3,0)</f>
        <v>87.9850536498042</v>
      </c>
      <c r="AH296" s="19" t="n">
        <f aca="false">VLOOKUP(J296,bibliRdtCHauff!$G$2:$K$1398,4,0)</f>
        <v>25.2895126281697</v>
      </c>
      <c r="AI296" s="19" t="n">
        <f aca="false">VLOOKUP(J296,bibliRdtCHauff!$G$2:$K$1398,3,0)</f>
        <v>0.754216465033923</v>
      </c>
      <c r="AJ296" s="4" t="n">
        <f aca="false">VLOOKUP(D296,'paramètres CI'!$A$1:$C$6,3)</f>
        <v>0.0763929293534506</v>
      </c>
      <c r="AK296" s="4" t="n">
        <f aca="false">AJ296*AG296/AI296</f>
        <v>8.91181285378958</v>
      </c>
      <c r="AL296" s="4" t="n">
        <f aca="false">AK296+AH296/R296</f>
        <v>10.7726594579283</v>
      </c>
      <c r="AM296" s="4" t="n">
        <f aca="false">AL296+Z296</f>
        <v>13.2232068158929</v>
      </c>
      <c r="AN296" s="4" t="n">
        <f aca="false">AM296^-'paramètres CI'!$B$19</f>
        <v>1.06980759268402E-009</v>
      </c>
      <c r="AO296" s="4" t="n">
        <f aca="false">SUMIFS($AN$2:$AN$1250,$I$2:$I$1250,V296)</f>
        <v>0.00264563404508115</v>
      </c>
      <c r="AP296" s="5" t="n">
        <f aca="false">AN296/AO296</f>
        <v>4.04367185504376E-007</v>
      </c>
      <c r="AQ296" s="6" t="n">
        <f aca="false">AP296-O296</f>
        <v>-9.95256817802199E-005</v>
      </c>
      <c r="AR296" s="20" t="n">
        <f aca="false">VLOOKUP(I296,entreesparc!$A$13:$H$110,8,0)*AP296</f>
        <v>0.0047721688134129</v>
      </c>
      <c r="AS296" s="7" t="n">
        <f aca="false">M296*AJ296/AI296+AH296/R296</f>
        <v>16.5724284498783</v>
      </c>
      <c r="AT296" s="4" t="n">
        <f aca="false">AS296+Z296</f>
        <v>19.0229758078429</v>
      </c>
      <c r="AU296" s="4" t="n">
        <f aca="false">AT296^-'paramètres CI'!$B$19</f>
        <v>5.83139359102243E-011</v>
      </c>
      <c r="AV296" s="4" t="n">
        <f aca="false">SUMIFS($AU$2:$AU$1250,$I$2:$I$1250,V296)</f>
        <v>8.45362243510896E-006</v>
      </c>
      <c r="AW296" s="5" t="n">
        <f aca="false">AU296/AV296</f>
        <v>6.89810035376541E-006</v>
      </c>
      <c r="AX296" s="7" t="n">
        <f aca="false">SUMIFS($AP$2:$AP$1250,$I$2:$I$1250,V296)</f>
        <v>1</v>
      </c>
    </row>
    <row r="297" customFormat="false" ht="15.8" hidden="false" customHeight="false" outlineLevel="0" collapsed="false">
      <c r="A297" s="0" t="s">
        <v>14</v>
      </c>
      <c r="B297" s="0" t="s">
        <v>73</v>
      </c>
      <c r="C297" s="0" t="s">
        <v>38</v>
      </c>
      <c r="D297" s="0" t="s">
        <v>39</v>
      </c>
      <c r="E297" s="0" t="str">
        <f aca="false">VLOOKUP(A297,Nomenclature!$D$1:$E$9,2,0)</f>
        <v>02</v>
      </c>
      <c r="F297" s="0" t="str">
        <f aca="false">VLOOKUP(B297,Nomenclature!$J$1:$K$97,2,0)</f>
        <v>56</v>
      </c>
      <c r="G297" s="0" t="str">
        <f aca="false">VLOOKUP(C297,Nomenclature!$M$1:$N$21,2,0)</f>
        <v>24</v>
      </c>
      <c r="H297" s="0" t="str">
        <f aca="false">VLOOKUP(D297,Nomenclature!$O$25:$P$31,2,0)</f>
        <v>04</v>
      </c>
      <c r="I297" s="1" t="str">
        <f aca="false">CONCATENATE(E297,F297)</f>
        <v>0256</v>
      </c>
      <c r="J297" s="0" t="str">
        <f aca="false">CONCATENATE(E297,F297,G297,H297)</f>
        <v>02562404</v>
      </c>
      <c r="K297" s="0" t="n">
        <v>18.2749370361447</v>
      </c>
      <c r="L297" s="0" t="n">
        <v>20</v>
      </c>
      <c r="M297" s="0" t="n">
        <v>139.783973856326</v>
      </c>
      <c r="N297" s="0" t="n">
        <v>0.981810997448415</v>
      </c>
      <c r="O297" s="0" t="n">
        <v>9.99300489657243E-005</v>
      </c>
      <c r="P297" s="4" t="n">
        <f aca="false">VLOOKUP(D297,'paramètres CI'!$A$1:$B$6,2,0)</f>
        <v>0.022045059962018</v>
      </c>
      <c r="Q297" s="17" t="n">
        <f aca="false">M297*P297/N297</f>
        <v>3.1386347203284</v>
      </c>
      <c r="R297" s="9" t="n">
        <f aca="false">1/(1+0.04)*(1 - (1/(1+0.04))^L297)/(1-1/(1+0.04))</f>
        <v>13.5903263449677</v>
      </c>
      <c r="S297" s="17" t="n">
        <f aca="false">K297/R297</f>
        <v>1.34470185426501</v>
      </c>
      <c r="T297" s="17" t="n">
        <f aca="false">Q297+S297</f>
        <v>4.48333657459341</v>
      </c>
      <c r="U297" s="0" t="n">
        <f aca="false">T297 + Z297</f>
        <v>11.726543975197</v>
      </c>
      <c r="V297" s="4" t="str">
        <f aca="false">VLOOKUP(I297,'CI ref gaz'!$I$1:$AM$97,1,0)</f>
        <v>0256</v>
      </c>
      <c r="W297" s="0" t="n">
        <f aca="false">VLOOKUP(I297,'CI ref gaz'!$I$1:$AM$97,14,0)</f>
        <v>-2</v>
      </c>
      <c r="X297" s="1" t="n">
        <f aca="false">VLOOKUP(I297,'CI ref gaz'!$I$1:$AM$97,13,0)</f>
        <v>4.12999105236422</v>
      </c>
      <c r="Y297" s="2" t="n">
        <f aca="false">VLOOKUP(I297,'CI ref gaz'!$I$1:$AM$97,7,0)</f>
        <v>0.422146804697137</v>
      </c>
      <c r="Z297" s="17" t="n">
        <f aca="false">X297*(O297/Y297)^(-1/8)-T297</f>
        <v>7.2432074006036</v>
      </c>
      <c r="AA297" s="17" t="n">
        <f aca="false">Z297^2</f>
        <v>52.4640534481588</v>
      </c>
      <c r="AB297" s="18" t="n">
        <f aca="false">Z297/U297</f>
        <v>0.617676223781177</v>
      </c>
      <c r="AC297" s="17" t="n">
        <f aca="false">U297^-('paramètres CI'!$B$19)</f>
        <v>2.79666023790621E-009</v>
      </c>
      <c r="AD297" s="4" t="n">
        <f aca="false">SUMIFS($AC$2:$AC$1250,$I$2:$I$1250,V297)</f>
        <v>2.79861790007273E-005</v>
      </c>
      <c r="AE297" s="4" t="n">
        <f aca="false">AC297/AD297</f>
        <v>9.99300489657243E-005</v>
      </c>
      <c r="AF297" s="17" t="n">
        <f aca="false">AE297-O297</f>
        <v>0</v>
      </c>
      <c r="AG297" s="4" t="n">
        <f aca="false">VLOOKUP(I297,BesoinU!$F$1:$L$99,3,0)</f>
        <v>87.9850536498042</v>
      </c>
      <c r="AH297" s="19" t="n">
        <f aca="false">VLOOKUP(J297,bibliRdtCHauff!$G$2:$K$1398,4,0)</f>
        <v>18.2749370361447</v>
      </c>
      <c r="AI297" s="19" t="n">
        <f aca="false">VLOOKUP(J297,bibliRdtCHauff!$G$2:$K$1398,3,0)</f>
        <v>0.981810997448415</v>
      </c>
      <c r="AJ297" s="4" t="n">
        <f aca="false">VLOOKUP(D297,'paramètres CI'!$A$1:$C$6,3)</f>
        <v>0.0386719666666667</v>
      </c>
      <c r="AK297" s="4" t="n">
        <f aca="false">AJ297*AG297/AI297</f>
        <v>3.46559069999507</v>
      </c>
      <c r="AL297" s="4" t="n">
        <f aca="false">AK297+AH297/R297</f>
        <v>4.81029255426008</v>
      </c>
      <c r="AM297" s="4" t="n">
        <f aca="false">AL297+Z297</f>
        <v>12.0534999548637</v>
      </c>
      <c r="AN297" s="4" t="n">
        <f aca="false">AM297^-'paramètres CI'!$B$19</f>
        <v>2.2443709317471E-009</v>
      </c>
      <c r="AO297" s="4" t="n">
        <f aca="false">SUMIFS($AN$2:$AN$1250,$I$2:$I$1250,V297)</f>
        <v>0.00264563404508115</v>
      </c>
      <c r="AP297" s="5" t="n">
        <f aca="false">AN297/AO297</f>
        <v>8.48330076459332E-007</v>
      </c>
      <c r="AQ297" s="6" t="n">
        <f aca="false">AP297-O297</f>
        <v>-9.9081718889265E-005</v>
      </c>
      <c r="AR297" s="20" t="n">
        <f aca="false">VLOOKUP(I297,entreesparc!$A$13:$H$110,8,0)*AP297</f>
        <v>0.010011629230769</v>
      </c>
      <c r="AS297" s="7" t="n">
        <f aca="false">M297*AJ297/AI297+AH297/R297</f>
        <v>6.85056926821203</v>
      </c>
      <c r="AT297" s="4" t="n">
        <f aca="false">AS297+Z297</f>
        <v>14.0937766688156</v>
      </c>
      <c r="AU297" s="4" t="n">
        <f aca="false">AT297^-'paramètres CI'!$B$19</f>
        <v>6.42363590913544E-010</v>
      </c>
      <c r="AV297" s="4" t="n">
        <f aca="false">SUMIFS($AU$2:$AU$1250,$I$2:$I$1250,V297)</f>
        <v>8.45362243510896E-006</v>
      </c>
      <c r="AW297" s="5" t="n">
        <f aca="false">AU297/AV297</f>
        <v>7.59867850550939E-005</v>
      </c>
      <c r="AX297" s="7" t="n">
        <f aca="false">SUMIFS($AP$2:$AP$1250,$I$2:$I$1250,V297)</f>
        <v>1</v>
      </c>
    </row>
    <row r="298" customFormat="false" ht="15.8" hidden="false" customHeight="false" outlineLevel="0" collapsed="false">
      <c r="A298" s="0" t="s">
        <v>14</v>
      </c>
      <c r="B298" s="0" t="s">
        <v>73</v>
      </c>
      <c r="C298" s="0" t="s">
        <v>40</v>
      </c>
      <c r="D298" s="0" t="s">
        <v>37</v>
      </c>
      <c r="E298" s="0" t="str">
        <f aca="false">VLOOKUP(A298,Nomenclature!$D$1:$E$9,2,0)</f>
        <v>02</v>
      </c>
      <c r="F298" s="0" t="str">
        <f aca="false">VLOOKUP(B298,Nomenclature!$J$1:$K$97,2,0)</f>
        <v>56</v>
      </c>
      <c r="G298" s="0" t="str">
        <f aca="false">VLOOKUP(C298,Nomenclature!$M$1:$N$21,2,0)</f>
        <v>03</v>
      </c>
      <c r="H298" s="0" t="str">
        <f aca="false">VLOOKUP(D298,Nomenclature!$O$25:$P$31,2,0)</f>
        <v>03</v>
      </c>
      <c r="I298" s="1" t="str">
        <f aca="false">CONCATENATE(E298,F298)</f>
        <v>0256</v>
      </c>
      <c r="J298" s="0" t="str">
        <f aca="false">CONCATENATE(E298,F298,G298,H298)</f>
        <v>02560303</v>
      </c>
      <c r="K298" s="0" t="n">
        <v>20.2316101025358</v>
      </c>
      <c r="L298" s="0" t="n">
        <v>20</v>
      </c>
      <c r="M298" s="0" t="n">
        <v>145.245343366975</v>
      </c>
      <c r="N298" s="0" t="n">
        <v>0.521972851272404</v>
      </c>
      <c r="O298" s="0" t="n">
        <v>0.00475745955284684</v>
      </c>
      <c r="P298" s="4" t="n">
        <f aca="false">VLOOKUP(D298,'paramètres CI'!$A$1:$B$6,2,0)</f>
        <v>0.0385046990211696</v>
      </c>
      <c r="Q298" s="17" t="n">
        <f aca="false">M298*P298/N298</f>
        <v>10.714404431071</v>
      </c>
      <c r="R298" s="9" t="n">
        <f aca="false">1/(1+0.04)*(1 - (1/(1+0.04))^L298)/(1-1/(1+0.04))</f>
        <v>13.5903263449677</v>
      </c>
      <c r="S298" s="17" t="n">
        <f aca="false">K298/R298</f>
        <v>1.48867728331096</v>
      </c>
      <c r="T298" s="17" t="n">
        <f aca="false">Q298+S298</f>
        <v>12.203081714382</v>
      </c>
      <c r="U298" s="0" t="n">
        <f aca="false">T298 + Z298</f>
        <v>7.23536027280929</v>
      </c>
      <c r="V298" s="4" t="str">
        <f aca="false">VLOOKUP(I298,'CI ref gaz'!$I$1:$AM$97,1,0)</f>
        <v>0256</v>
      </c>
      <c r="W298" s="0" t="n">
        <f aca="false">VLOOKUP(I298,'CI ref gaz'!$I$1:$AM$97,14,0)</f>
        <v>-2</v>
      </c>
      <c r="X298" s="1" t="n">
        <f aca="false">VLOOKUP(I298,'CI ref gaz'!$I$1:$AM$97,13,0)</f>
        <v>4.12999105236422</v>
      </c>
      <c r="Y298" s="2" t="n">
        <f aca="false">VLOOKUP(I298,'CI ref gaz'!$I$1:$AM$97,7,0)</f>
        <v>0.422146804697137</v>
      </c>
      <c r="Z298" s="17" t="n">
        <f aca="false">X298*(O298/Y298)^(-1/8)-T298</f>
        <v>-4.96772144157266</v>
      </c>
      <c r="AA298" s="17" t="n">
        <f aca="false">Z298^2</f>
        <v>24.6782563210607</v>
      </c>
      <c r="AB298" s="18" t="n">
        <f aca="false">Z298/U298</f>
        <v>-0.686589368637456</v>
      </c>
      <c r="AC298" s="17" t="n">
        <f aca="false">U298^-('paramètres CI'!$B$19)</f>
        <v>1.33143114634692E-007</v>
      </c>
      <c r="AD298" s="4" t="n">
        <f aca="false">SUMIFS($AC$2:$AC$1250,$I$2:$I$1250,V298)</f>
        <v>2.79861790007273E-005</v>
      </c>
      <c r="AE298" s="4" t="n">
        <f aca="false">AC298/AD298</f>
        <v>0.00475745955284684</v>
      </c>
      <c r="AF298" s="17" t="n">
        <f aca="false">AE298-O298</f>
        <v>0</v>
      </c>
      <c r="AG298" s="4" t="n">
        <f aca="false">VLOOKUP(I298,BesoinU!$F$1:$L$99,3,0)</f>
        <v>87.9850536498042</v>
      </c>
      <c r="AH298" s="19" t="n">
        <f aca="false">VLOOKUP(J298,bibliRdtCHauff!$G$2:$K$1398,4,0)</f>
        <v>21.2431906076626</v>
      </c>
      <c r="AI298" s="19" t="n">
        <f aca="false">VLOOKUP(J298,bibliRdtCHauff!$G$2:$K$1398,3,0)</f>
        <v>0.568421574024708</v>
      </c>
      <c r="AJ298" s="4" t="n">
        <f aca="false">VLOOKUP(D298,'paramètres CI'!$A$1:$C$6,3)</f>
        <v>0.0763929293534506</v>
      </c>
      <c r="AK298" s="4" t="n">
        <f aca="false">AJ298*AG298/AI298</f>
        <v>11.8247376503287</v>
      </c>
      <c r="AL298" s="4" t="n">
        <f aca="false">AK298+AH298/R298</f>
        <v>13.3878487978052</v>
      </c>
      <c r="AM298" s="4" t="n">
        <f aca="false">AL298+Z298</f>
        <v>8.42012735623252</v>
      </c>
      <c r="AN298" s="4" t="n">
        <f aca="false">AM298^-'paramètres CI'!$B$19</f>
        <v>3.95777150376285E-008</v>
      </c>
      <c r="AO298" s="4" t="n">
        <f aca="false">SUMIFS($AN$2:$AN$1250,$I$2:$I$1250,V298)</f>
        <v>0.00264563404508115</v>
      </c>
      <c r="AP298" s="5" t="n">
        <f aca="false">AN298/AO298</f>
        <v>1.49596332535911E-005</v>
      </c>
      <c r="AQ298" s="6" t="n">
        <f aca="false">AP298-O298</f>
        <v>-0.00474249991959325</v>
      </c>
      <c r="AR298" s="20" t="n">
        <f aca="false">VLOOKUP(I298,entreesparc!$A$13:$H$110,8,0)*AP298</f>
        <v>0.176547202226203</v>
      </c>
      <c r="AS298" s="7" t="n">
        <f aca="false">M298*AJ298/AI298+AH298/R298</f>
        <v>21.0833365607869</v>
      </c>
      <c r="AT298" s="4" t="n">
        <f aca="false">AS298+Z298</f>
        <v>16.1156151192142</v>
      </c>
      <c r="AU298" s="4" t="n">
        <f aca="false">AT298^-'paramètres CI'!$B$19</f>
        <v>2.19798591712946E-010</v>
      </c>
      <c r="AV298" s="4" t="n">
        <f aca="false">SUMIFS($AU$2:$AU$1250,$I$2:$I$1250,V298)</f>
        <v>8.45362243510896E-006</v>
      </c>
      <c r="AW298" s="5" t="n">
        <f aca="false">AU298/AV298</f>
        <v>2.60005214806015E-005</v>
      </c>
      <c r="AX298" s="7" t="n">
        <f aca="false">SUMIFS($AP$2:$AP$1250,$I$2:$I$1250,V298)</f>
        <v>1</v>
      </c>
    </row>
    <row r="299" customFormat="false" ht="15.8" hidden="false" customHeight="false" outlineLevel="0" collapsed="false">
      <c r="A299" s="0" t="s">
        <v>14</v>
      </c>
      <c r="B299" s="0" t="s">
        <v>73</v>
      </c>
      <c r="C299" s="0" t="s">
        <v>41</v>
      </c>
      <c r="D299" s="0" t="s">
        <v>39</v>
      </c>
      <c r="E299" s="0" t="str">
        <f aca="false">VLOOKUP(A299,Nomenclature!$D$1:$E$9,2,0)</f>
        <v>02</v>
      </c>
      <c r="F299" s="0" t="str">
        <f aca="false">VLOOKUP(B299,Nomenclature!$J$1:$K$97,2,0)</f>
        <v>56</v>
      </c>
      <c r="G299" s="0" t="str">
        <f aca="false">VLOOKUP(C299,Nomenclature!$M$1:$N$21,2,0)</f>
        <v>04</v>
      </c>
      <c r="H299" s="0" t="str">
        <f aca="false">VLOOKUP(D299,Nomenclature!$O$25:$P$31,2,0)</f>
        <v>04</v>
      </c>
      <c r="I299" s="1" t="str">
        <f aca="false">CONCATENATE(E299,F299)</f>
        <v>0256</v>
      </c>
      <c r="J299" s="0" t="str">
        <f aca="false">CONCATENATE(E299,F299,G299,H299)</f>
        <v>02560404</v>
      </c>
      <c r="K299" s="0" t="n">
        <v>14.6199496289157</v>
      </c>
      <c r="L299" s="0" t="n">
        <v>20</v>
      </c>
      <c r="M299" s="0" t="n">
        <v>139.783973856326</v>
      </c>
      <c r="N299" s="0" t="n">
        <v>0.609696501386005</v>
      </c>
      <c r="O299" s="0" t="n">
        <v>0.422146804697137</v>
      </c>
      <c r="P299" s="4" t="n">
        <f aca="false">VLOOKUP(D299,'paramètres CI'!$A$1:$B$6,2,0)</f>
        <v>0.022045059962018</v>
      </c>
      <c r="Q299" s="17" t="n">
        <f aca="false">M299*P299/N299</f>
        <v>5.05422956895221</v>
      </c>
      <c r="R299" s="9" t="n">
        <f aca="false">1/(1+0.04)*(1 - (1/(1+0.04))^L299)/(1-1/(1+0.04))</f>
        <v>13.5903263449677</v>
      </c>
      <c r="S299" s="17" t="n">
        <f aca="false">K299/R299</f>
        <v>1.07576148341201</v>
      </c>
      <c r="T299" s="17" t="n">
        <f aca="false">Q299+S299</f>
        <v>6.12999105236422</v>
      </c>
      <c r="U299" s="0" t="n">
        <f aca="false">T299 + Z299</f>
        <v>4.12999105236422</v>
      </c>
      <c r="V299" s="4" t="str">
        <f aca="false">VLOOKUP(I299,'CI ref gaz'!$I$1:$AM$97,1,0)</f>
        <v>0256</v>
      </c>
      <c r="W299" s="0" t="n">
        <f aca="false">VLOOKUP(I299,'CI ref gaz'!$I$1:$AM$97,14,0)</f>
        <v>-2</v>
      </c>
      <c r="X299" s="1" t="n">
        <f aca="false">VLOOKUP(I299,'CI ref gaz'!$I$1:$AM$97,13,0)</f>
        <v>4.12999105236422</v>
      </c>
      <c r="Y299" s="2" t="n">
        <f aca="false">VLOOKUP(I299,'CI ref gaz'!$I$1:$AM$97,7,0)</f>
        <v>0.422146804697137</v>
      </c>
      <c r="Z299" s="17" t="n">
        <f aca="false">X299*(O299/Y299)^(-1/8)-T299</f>
        <v>-2</v>
      </c>
      <c r="AA299" s="17" t="n">
        <f aca="false">Z299^2</f>
        <v>4</v>
      </c>
      <c r="AB299" s="18" t="n">
        <f aca="false">Z299/U299</f>
        <v>-0.484262550364388</v>
      </c>
      <c r="AC299" s="17" t="n">
        <f aca="false">U299^-('paramètres CI'!$B$19)</f>
        <v>1.18142760408392E-005</v>
      </c>
      <c r="AD299" s="4" t="n">
        <f aca="false">SUMIFS($AC$2:$AC$1250,$I$2:$I$1250,V299)</f>
        <v>2.79861790007273E-005</v>
      </c>
      <c r="AE299" s="4" t="n">
        <f aca="false">AC299/AD299</f>
        <v>0.422146804697137</v>
      </c>
      <c r="AF299" s="17" t="n">
        <f aca="false">AE299-O299</f>
        <v>0</v>
      </c>
      <c r="AG299" s="4" t="n">
        <f aca="false">VLOOKUP(I299,BesoinU!$F$1:$L$99,3,0)</f>
        <v>87.9850536498042</v>
      </c>
      <c r="AH299" s="19" t="n">
        <f aca="false">VLOOKUP(J299,bibliRdtCHauff!$G$2:$K$1398,4,0)</f>
        <v>15.3509471103615</v>
      </c>
      <c r="AI299" s="19" t="n">
        <f aca="false">VLOOKUP(J299,bibliRdtCHauff!$G$2:$K$1398,3,0)</f>
        <v>0.684119400598487</v>
      </c>
      <c r="AJ299" s="4" t="n">
        <f aca="false">VLOOKUP(D299,'paramètres CI'!$A$1:$C$6,3)</f>
        <v>0.0386719666666667</v>
      </c>
      <c r="AK299" s="4" t="n">
        <f aca="false">AJ299*AG299/AI299</f>
        <v>4.97362749679874</v>
      </c>
      <c r="AL299" s="4" t="n">
        <f aca="false">AK299+AH299/R299</f>
        <v>6.10317705438135</v>
      </c>
      <c r="AM299" s="4" t="n">
        <f aca="false">AL299+Z299</f>
        <v>4.10317705438135</v>
      </c>
      <c r="AN299" s="4" t="n">
        <f aca="false">AM299^-'paramètres CI'!$B$19</f>
        <v>1.24462333923321E-005</v>
      </c>
      <c r="AO299" s="4" t="n">
        <f aca="false">SUMIFS($AN$2:$AN$1250,$I$2:$I$1250,V299)</f>
        <v>0.00264563404508115</v>
      </c>
      <c r="AP299" s="5" t="n">
        <f aca="false">AN299/AO299</f>
        <v>0.0047044425571528</v>
      </c>
      <c r="AQ299" s="6" t="n">
        <f aca="false">AP299-O299</f>
        <v>-0.417442362139984</v>
      </c>
      <c r="AR299" s="20" t="n">
        <f aca="false">VLOOKUP(I299,entreesparc!$A$13:$H$110,8,0)*AP299</f>
        <v>55.5198217375977</v>
      </c>
      <c r="AS299" s="7" t="n">
        <f aca="false">M299*AJ299/AI299+AH299/R299</f>
        <v>9.03127135172698</v>
      </c>
      <c r="AT299" s="4" t="n">
        <f aca="false">AS299+Z299</f>
        <v>7.03127135172698</v>
      </c>
      <c r="AU299" s="4" t="n">
        <f aca="false">AT299^-'paramètres CI'!$B$19</f>
        <v>1.67389854221912E-007</v>
      </c>
      <c r="AV299" s="4" t="n">
        <f aca="false">SUMIFS($AU$2:$AU$1250,$I$2:$I$1250,V299)</f>
        <v>8.45362243510896E-006</v>
      </c>
      <c r="AW299" s="5" t="n">
        <f aca="false">AU299/AV299</f>
        <v>0.0198009617186971</v>
      </c>
      <c r="AX299" s="7" t="n">
        <f aca="false">SUMIFS($AP$2:$AP$1250,$I$2:$I$1250,V299)</f>
        <v>1</v>
      </c>
    </row>
    <row r="300" customFormat="false" ht="15.8" hidden="false" customHeight="false" outlineLevel="0" collapsed="false">
      <c r="A300" s="0" t="s">
        <v>14</v>
      </c>
      <c r="B300" s="0" t="s">
        <v>73</v>
      </c>
      <c r="C300" s="0" t="s">
        <v>45</v>
      </c>
      <c r="D300" s="0" t="s">
        <v>43</v>
      </c>
      <c r="E300" s="0" t="str">
        <f aca="false">VLOOKUP(A300,Nomenclature!$D$1:$E$9,2,0)</f>
        <v>02</v>
      </c>
      <c r="F300" s="0" t="str">
        <f aca="false">VLOOKUP(B300,Nomenclature!$J$1:$K$97,2,0)</f>
        <v>56</v>
      </c>
      <c r="G300" s="0" t="str">
        <f aca="false">VLOOKUP(C300,Nomenclature!$M$1:$N$21,2,0)</f>
        <v>06</v>
      </c>
      <c r="H300" s="0" t="str">
        <f aca="false">VLOOKUP(D300,Nomenclature!$O$25:$P$31,2,0)</f>
        <v>02</v>
      </c>
      <c r="I300" s="1" t="str">
        <f aca="false">CONCATENATE(E300,F300)</f>
        <v>0256</v>
      </c>
      <c r="J300" s="0" t="str">
        <f aca="false">CONCATENATE(E300,F300,G300,H300)</f>
        <v>02560602</v>
      </c>
      <c r="K300" s="0" t="n">
        <v>10</v>
      </c>
      <c r="L300" s="0" t="n">
        <v>13</v>
      </c>
      <c r="M300" s="0" t="n">
        <v>113.20119966569</v>
      </c>
      <c r="N300" s="0" t="n">
        <v>0.9</v>
      </c>
      <c r="O300" s="0" t="n">
        <v>0.243293578812585</v>
      </c>
      <c r="P300" s="4" t="n">
        <f aca="false">VLOOKUP(D300,'paramètres CI'!$A$1:$B$6,2,0)</f>
        <v>0.0935912806596305</v>
      </c>
      <c r="Q300" s="17" t="n">
        <f aca="false">M300*P300/N300</f>
        <v>11.7718280543538</v>
      </c>
      <c r="R300" s="9" t="n">
        <f aca="false">1/(1+0.04)*(1 - (1/(1+0.04))^L300)/(1-1/(1+0.04))</f>
        <v>9.98564784663304</v>
      </c>
      <c r="S300" s="17" t="n">
        <f aca="false">K300/R300</f>
        <v>1.00143727814033</v>
      </c>
      <c r="T300" s="17" t="n">
        <f aca="false">Q300+S300</f>
        <v>12.7732653324942</v>
      </c>
      <c r="U300" s="0" t="n">
        <f aca="false">T300 + Z300</f>
        <v>4.42451547281638</v>
      </c>
      <c r="V300" s="4" t="str">
        <f aca="false">VLOOKUP(I300,'CI ref gaz'!$I$1:$AM$97,1,0)</f>
        <v>0256</v>
      </c>
      <c r="W300" s="0" t="n">
        <f aca="false">VLOOKUP(I300,'CI ref gaz'!$I$1:$AM$97,14,0)</f>
        <v>-2</v>
      </c>
      <c r="X300" s="1" t="n">
        <f aca="false">VLOOKUP(I300,'CI ref gaz'!$I$1:$AM$97,13,0)</f>
        <v>4.12999105236422</v>
      </c>
      <c r="Y300" s="2" t="n">
        <f aca="false">VLOOKUP(I300,'CI ref gaz'!$I$1:$AM$97,7,0)</f>
        <v>0.422146804697137</v>
      </c>
      <c r="Z300" s="17" t="n">
        <f aca="false">X300*(O300/Y300)^(-1/8)-T300</f>
        <v>-8.34874985967779</v>
      </c>
      <c r="AA300" s="17" t="n">
        <f aca="false">Z300^2</f>
        <v>69.70162421947</v>
      </c>
      <c r="AB300" s="18" t="n">
        <f aca="false">Z300/U300</f>
        <v>-1.88692974653866</v>
      </c>
      <c r="AC300" s="17" t="n">
        <f aca="false">U300^-('paramètres CI'!$B$19)</f>
        <v>6.80885764637657E-006</v>
      </c>
      <c r="AD300" s="4" t="n">
        <f aca="false">SUMIFS($AC$2:$AC$1250,$I$2:$I$1250,V300)</f>
        <v>2.79861790007273E-005</v>
      </c>
      <c r="AE300" s="4" t="n">
        <f aca="false">AC300/AD300</f>
        <v>0.243293578812585</v>
      </c>
      <c r="AF300" s="17" t="n">
        <f aca="false">AE300-O300</f>
        <v>0</v>
      </c>
      <c r="AG300" s="4" t="n">
        <f aca="false">VLOOKUP(I300,BesoinU!$F$1:$L$99,3,0)</f>
        <v>87.9850536498042</v>
      </c>
      <c r="AH300" s="19" t="n">
        <f aca="false">VLOOKUP(J300,bibliRdtCHauff!$G$2:$K$1398,4,0)</f>
        <v>10.4</v>
      </c>
      <c r="AI300" s="19" t="n">
        <f aca="false">VLOOKUP(J300,bibliRdtCHauff!$G$2:$K$1398,3,0)</f>
        <v>0.92</v>
      </c>
      <c r="AJ300" s="4" t="n">
        <f aca="false">VLOOKUP(D300,'paramètres CI'!$A$1:$C$6,3)</f>
        <v>0.09847</v>
      </c>
      <c r="AK300" s="4" t="n">
        <f aca="false">AJ300*AG300/AI300</f>
        <v>9.41726981836546</v>
      </c>
      <c r="AL300" s="4" t="n">
        <f aca="false">AK300+AH300/R300</f>
        <v>10.4587645876314</v>
      </c>
      <c r="AM300" s="4" t="n">
        <f aca="false">AL300+Z300</f>
        <v>2.1100147279536</v>
      </c>
      <c r="AN300" s="4" t="n">
        <f aca="false">AM300^-'paramètres CI'!$B$19</f>
        <v>0.00254516596152285</v>
      </c>
      <c r="AO300" s="4" t="n">
        <f aca="false">SUMIFS($AN$2:$AN$1250,$I$2:$I$1250,V300)</f>
        <v>0.00264563404508115</v>
      </c>
      <c r="AP300" s="5" t="n">
        <f aca="false">AN300/AO300</f>
        <v>0.962024950599238</v>
      </c>
      <c r="AQ300" s="6" t="n">
        <f aca="false">AP300-O300</f>
        <v>0.718731371786653</v>
      </c>
      <c r="AR300" s="20" t="n">
        <f aca="false">VLOOKUP(I300,entreesparc!$A$13:$H$110,8,0)*AP300</f>
        <v>11353.4075749702</v>
      </c>
      <c r="AS300" s="7" t="n">
        <f aca="false">M300*AJ300/AI300+AH300/R300</f>
        <v>13.1577144769621</v>
      </c>
      <c r="AT300" s="4" t="n">
        <f aca="false">AS300+Z300</f>
        <v>4.80896461728434</v>
      </c>
      <c r="AU300" s="4" t="n">
        <f aca="false">AT300^-'paramètres CI'!$B$19</f>
        <v>3.49612817568035E-006</v>
      </c>
      <c r="AV300" s="4" t="n">
        <f aca="false">SUMIFS($AU$2:$AU$1250,$I$2:$I$1250,V300)</f>
        <v>8.45362243510896E-006</v>
      </c>
      <c r="AW300" s="5" t="n">
        <f aca="false">AU300/AV300</f>
        <v>0.413565687670233</v>
      </c>
      <c r="AX300" s="7" t="n">
        <f aca="false">SUMIFS($AP$2:$AP$1250,$I$2:$I$1250,V300)</f>
        <v>1</v>
      </c>
    </row>
    <row r="301" customFormat="false" ht="15.8" hidden="false" customHeight="false" outlineLevel="0" collapsed="false">
      <c r="A301" s="0" t="s">
        <v>14</v>
      </c>
      <c r="B301" s="0" t="s">
        <v>73</v>
      </c>
      <c r="C301" s="0" t="s">
        <v>46</v>
      </c>
      <c r="D301" s="0" t="s">
        <v>43</v>
      </c>
      <c r="E301" s="0" t="str">
        <f aca="false">VLOOKUP(A301,Nomenclature!$D$1:$E$9,2,0)</f>
        <v>02</v>
      </c>
      <c r="F301" s="0" t="str">
        <f aca="false">VLOOKUP(B301,Nomenclature!$J$1:$K$97,2,0)</f>
        <v>56</v>
      </c>
      <c r="G301" s="0" t="str">
        <f aca="false">VLOOKUP(C301,Nomenclature!$M$1:$N$21,2,0)</f>
        <v>26</v>
      </c>
      <c r="H301" s="0" t="str">
        <f aca="false">VLOOKUP(D301,Nomenclature!$O$25:$P$31,2,0)</f>
        <v>02</v>
      </c>
      <c r="I301" s="1" t="str">
        <f aca="false">CONCATENATE(E301,F301)</f>
        <v>0256</v>
      </c>
      <c r="J301" s="0" t="str">
        <f aca="false">CONCATENATE(E301,F301,G301,H301)</f>
        <v>02562602</v>
      </c>
      <c r="K301" s="0" t="n">
        <v>12</v>
      </c>
      <c r="L301" s="0" t="n">
        <v>13</v>
      </c>
      <c r="M301" s="0" t="n">
        <v>113.20119966569</v>
      </c>
      <c r="N301" s="0" t="n">
        <v>1</v>
      </c>
      <c r="O301" s="0" t="n">
        <v>9.99300489657243E-005</v>
      </c>
      <c r="P301" s="4" t="n">
        <f aca="false">VLOOKUP(D301,'paramètres CI'!$A$1:$B$6,2,0)</f>
        <v>0.0935912806596305</v>
      </c>
      <c r="Q301" s="17" t="n">
        <f aca="false">M301*P301/N301</f>
        <v>10.5946452489185</v>
      </c>
      <c r="R301" s="9" t="n">
        <f aca="false">1/(1+0.04)*(1 - (1/(1+0.04))^L301)/(1-1/(1+0.04))</f>
        <v>9.98564784663304</v>
      </c>
      <c r="S301" s="17" t="n">
        <f aca="false">K301/R301</f>
        <v>1.20172473376839</v>
      </c>
      <c r="T301" s="17" t="n">
        <f aca="false">Q301+S301</f>
        <v>11.7963699826868</v>
      </c>
      <c r="U301" s="0" t="n">
        <f aca="false">T301 + Z301</f>
        <v>11.726543975197</v>
      </c>
      <c r="V301" s="4" t="str">
        <f aca="false">VLOOKUP(I301,'CI ref gaz'!$I$1:$AM$97,1,0)</f>
        <v>0256</v>
      </c>
      <c r="W301" s="0" t="n">
        <f aca="false">VLOOKUP(I301,'CI ref gaz'!$I$1:$AM$97,14,0)</f>
        <v>-2</v>
      </c>
      <c r="X301" s="1" t="n">
        <f aca="false">VLOOKUP(I301,'CI ref gaz'!$I$1:$AM$97,13,0)</f>
        <v>4.12999105236422</v>
      </c>
      <c r="Y301" s="2" t="n">
        <f aca="false">VLOOKUP(I301,'CI ref gaz'!$I$1:$AM$97,7,0)</f>
        <v>0.422146804697137</v>
      </c>
      <c r="Z301" s="17" t="n">
        <f aca="false">X301*(O301/Y301)^(-1/8)-T301</f>
        <v>-0.06982600748983</v>
      </c>
      <c r="AA301" s="17" t="n">
        <f aca="false">Z301^2</f>
        <v>0.0048756713219698</v>
      </c>
      <c r="AB301" s="18" t="n">
        <f aca="false">Z301/U301</f>
        <v>-0.00595452570147863</v>
      </c>
      <c r="AC301" s="17" t="n">
        <f aca="false">U301^-('paramètres CI'!$B$19)</f>
        <v>2.79666023790621E-009</v>
      </c>
      <c r="AD301" s="4" t="n">
        <f aca="false">SUMIFS($AC$2:$AC$1250,$I$2:$I$1250,V301)</f>
        <v>2.79861790007273E-005</v>
      </c>
      <c r="AE301" s="4" t="n">
        <f aca="false">AC301/AD301</f>
        <v>9.99300489657243E-005</v>
      </c>
      <c r="AF301" s="17" t="n">
        <f aca="false">AE301-O301</f>
        <v>0</v>
      </c>
      <c r="AG301" s="4" t="n">
        <f aca="false">VLOOKUP(I301,BesoinU!$F$1:$L$99,3,0)</f>
        <v>87.9850536498042</v>
      </c>
      <c r="AH301" s="19" t="n">
        <f aca="false">VLOOKUP(J301,bibliRdtCHauff!$G$2:$K$1398,4,0)</f>
        <v>12</v>
      </c>
      <c r="AI301" s="19" t="n">
        <f aca="false">VLOOKUP(J301,bibliRdtCHauff!$G$2:$K$1398,3,0)</f>
        <v>1</v>
      </c>
      <c r="AJ301" s="4" t="n">
        <f aca="false">VLOOKUP(D301,'paramètres CI'!$A$1:$C$6,3)</f>
        <v>0.09847</v>
      </c>
      <c r="AK301" s="4" t="n">
        <f aca="false">AJ301*AG301/AI301</f>
        <v>8.66388823289622</v>
      </c>
      <c r="AL301" s="4" t="n">
        <f aca="false">AK301+AH301/R301</f>
        <v>9.86561296666461</v>
      </c>
      <c r="AM301" s="4" t="n">
        <f aca="false">AL301+Z301</f>
        <v>9.79578695917478</v>
      </c>
      <c r="AN301" s="4" t="n">
        <f aca="false">AM301^-'paramètres CI'!$B$19</f>
        <v>1.1794657892756E-008</v>
      </c>
      <c r="AO301" s="4" t="n">
        <f aca="false">SUMIFS($AN$2:$AN$1250,$I$2:$I$1250,V301)</f>
        <v>0.00264563404508115</v>
      </c>
      <c r="AP301" s="5" t="n">
        <f aca="false">AN301/AO301</f>
        <v>4.45815925096862E-006</v>
      </c>
      <c r="AQ301" s="6" t="n">
        <f aca="false">AP301-O301</f>
        <v>-9.54718897147557E-005</v>
      </c>
      <c r="AR301" s="20" t="n">
        <f aca="false">VLOOKUP(I301,entreesparc!$A$13:$H$110,8,0)*AP301</f>
        <v>0.0526132913484653</v>
      </c>
      <c r="AS301" s="7" t="n">
        <f aca="false">M301*AJ301/AI301+AH301/R301</f>
        <v>12.3486468648489</v>
      </c>
      <c r="AT301" s="4" t="n">
        <f aca="false">AS301+Z301</f>
        <v>12.2788208573591</v>
      </c>
      <c r="AU301" s="4" t="n">
        <f aca="false">AT301^-'paramètres CI'!$B$19</f>
        <v>1.93529285866842E-009</v>
      </c>
      <c r="AV301" s="4" t="n">
        <f aca="false">SUMIFS($AU$2:$AU$1250,$I$2:$I$1250,V301)</f>
        <v>8.45362243510896E-006</v>
      </c>
      <c r="AW301" s="5" t="n">
        <f aca="false">AU301/AV301</f>
        <v>0.000228930600286914</v>
      </c>
      <c r="AX301" s="7" t="n">
        <f aca="false">SUMIFS($AP$2:$AP$1250,$I$2:$I$1250,V301)</f>
        <v>1</v>
      </c>
    </row>
    <row r="302" customFormat="false" ht="15.8" hidden="false" customHeight="false" outlineLevel="0" collapsed="false">
      <c r="A302" s="0" t="s">
        <v>14</v>
      </c>
      <c r="B302" s="0" t="s">
        <v>73</v>
      </c>
      <c r="C302" s="0" t="s">
        <v>48</v>
      </c>
      <c r="D302" s="0" t="s">
        <v>43</v>
      </c>
      <c r="E302" s="0" t="str">
        <f aca="false">VLOOKUP(A302,Nomenclature!$D$1:$E$9,2,0)</f>
        <v>02</v>
      </c>
      <c r="F302" s="0" t="str">
        <f aca="false">VLOOKUP(B302,Nomenclature!$J$1:$K$97,2,0)</f>
        <v>56</v>
      </c>
      <c r="G302" s="0" t="str">
        <f aca="false">VLOOKUP(C302,Nomenclature!$M$1:$N$21,2,0)</f>
        <v>09</v>
      </c>
      <c r="H302" s="0" t="str">
        <f aca="false">VLOOKUP(D302,Nomenclature!$O$25:$P$31,2,0)</f>
        <v>02</v>
      </c>
      <c r="I302" s="1" t="str">
        <f aca="false">CONCATENATE(E302,F302)</f>
        <v>0256</v>
      </c>
      <c r="J302" s="0" t="str">
        <f aca="false">CONCATENATE(E302,F302,G302,H302)</f>
        <v>02560902</v>
      </c>
      <c r="K302" s="0" t="n">
        <v>82.6935334299357</v>
      </c>
      <c r="L302" s="0" t="n">
        <v>20</v>
      </c>
      <c r="M302" s="0" t="n">
        <v>130.899733992324</v>
      </c>
      <c r="N302" s="0" t="n">
        <v>2.83163023255814</v>
      </c>
      <c r="O302" s="0" t="n">
        <v>0.100171907256742</v>
      </c>
      <c r="P302" s="4" t="n">
        <f aca="false">VLOOKUP(D302,'paramètres CI'!$A$1:$B$6,2,0)</f>
        <v>0.0935912806596305</v>
      </c>
      <c r="Q302" s="17" t="n">
        <f aca="false">M302*P302/N302</f>
        <v>4.32650901995729</v>
      </c>
      <c r="R302" s="9" t="n">
        <f aca="false">1/(1+0.04)*(1 - (1/(1+0.04))^L302)/(1-1/(1+0.04))</f>
        <v>13.5903263449677</v>
      </c>
      <c r="S302" s="17" t="n">
        <f aca="false">K302/R302</f>
        <v>6.08473493063366</v>
      </c>
      <c r="T302" s="17" t="n">
        <f aca="false">Q302+S302</f>
        <v>10.411243950591</v>
      </c>
      <c r="U302" s="0" t="n">
        <f aca="false">T302 + Z302</f>
        <v>4.94354857894433</v>
      </c>
      <c r="V302" s="4" t="str">
        <f aca="false">VLOOKUP(I302,'CI ref gaz'!$I$1:$AM$97,1,0)</f>
        <v>0256</v>
      </c>
      <c r="W302" s="0" t="n">
        <f aca="false">VLOOKUP(I302,'CI ref gaz'!$I$1:$AM$97,14,0)</f>
        <v>-2</v>
      </c>
      <c r="X302" s="1" t="n">
        <f aca="false">VLOOKUP(I302,'CI ref gaz'!$I$1:$AM$97,13,0)</f>
        <v>4.12999105236422</v>
      </c>
      <c r="Y302" s="2" t="n">
        <f aca="false">VLOOKUP(I302,'CI ref gaz'!$I$1:$AM$97,7,0)</f>
        <v>0.422146804697137</v>
      </c>
      <c r="Z302" s="17" t="n">
        <f aca="false">X302*(O302/Y302)^(-1/8)-T302</f>
        <v>-5.46769537164662</v>
      </c>
      <c r="AA302" s="17" t="n">
        <f aca="false">Z302^2</f>
        <v>29.8956926771259</v>
      </c>
      <c r="AB302" s="18" t="n">
        <f aca="false">Z302/U302</f>
        <v>-1.10602642703558</v>
      </c>
      <c r="AC302" s="17" t="n">
        <f aca="false">U302^-('paramètres CI'!$B$19)</f>
        <v>2.80342892733144E-006</v>
      </c>
      <c r="AD302" s="4" t="n">
        <f aca="false">SUMIFS($AC$2:$AC$1250,$I$2:$I$1250,V302)</f>
        <v>2.79861790007273E-005</v>
      </c>
      <c r="AE302" s="4" t="n">
        <f aca="false">AC302/AD302</f>
        <v>0.100171907256742</v>
      </c>
      <c r="AF302" s="17" t="n">
        <f aca="false">AE302-O302</f>
        <v>0</v>
      </c>
      <c r="AG302" s="4" t="n">
        <f aca="false">VLOOKUP(I302,BesoinU!$F$1:$L$99,3,0)</f>
        <v>87.9850536498042</v>
      </c>
      <c r="AH302" s="19" t="n">
        <f aca="false">VLOOKUP(J302,bibliRdtCHauff!$G$2:$K$1398,4,0)</f>
        <v>86.8282101014325</v>
      </c>
      <c r="AI302" s="19" t="n">
        <f aca="false">VLOOKUP(J302,bibliRdtCHauff!$G$2:$K$1398,3,0)</f>
        <v>2.94489544186046</v>
      </c>
      <c r="AJ302" s="4" t="n">
        <f aca="false">VLOOKUP(D302,'paramètres CI'!$A$1:$C$6,3)</f>
        <v>0.09847</v>
      </c>
      <c r="AK302" s="4" t="n">
        <f aca="false">AJ302*AG302/AI302</f>
        <v>2.94200198409175</v>
      </c>
      <c r="AL302" s="4" t="n">
        <f aca="false">AK302+AH302/R302</f>
        <v>9.33097366125708</v>
      </c>
      <c r="AM302" s="4" t="n">
        <f aca="false">AL302+Z302</f>
        <v>3.86327828961046</v>
      </c>
      <c r="AN302" s="4" t="n">
        <f aca="false">AM302^-'paramètres CI'!$B$19</f>
        <v>2.01535729669488E-005</v>
      </c>
      <c r="AO302" s="4" t="n">
        <f aca="false">SUMIFS($AN$2:$AN$1250,$I$2:$I$1250,V302)</f>
        <v>0.00264563404508115</v>
      </c>
      <c r="AP302" s="5" t="n">
        <f aca="false">AN302/AO302</f>
        <v>0.00761767221903535</v>
      </c>
      <c r="AQ302" s="6" t="n">
        <f aca="false">AP302-O302</f>
        <v>-0.0925542350377067</v>
      </c>
      <c r="AR302" s="20" t="n">
        <f aca="false">VLOOKUP(I302,entreesparc!$A$13:$H$110,8,0)*AP302</f>
        <v>89.9005139329955</v>
      </c>
      <c r="AS302" s="7" t="n">
        <f aca="false">M302*AJ302/AI302+AH302/R302</f>
        <v>10.7659341400774</v>
      </c>
      <c r="AT302" s="4" t="n">
        <f aca="false">AS302+Z302</f>
        <v>5.2982387684308</v>
      </c>
      <c r="AU302" s="4" t="n">
        <f aca="false">AT302^-'paramètres CI'!$B$19</f>
        <v>1.61045202113095E-006</v>
      </c>
      <c r="AV302" s="4" t="n">
        <f aca="false">SUMIFS($AU$2:$AU$1250,$I$2:$I$1250,V302)</f>
        <v>8.45362243510896E-006</v>
      </c>
      <c r="AW302" s="5" t="n">
        <f aca="false">AU302/AV302</f>
        <v>0.19050437058113</v>
      </c>
      <c r="AX302" s="7" t="n">
        <f aca="false">SUMIFS($AP$2:$AP$1250,$I$2:$I$1250,V302)</f>
        <v>1</v>
      </c>
    </row>
    <row r="303" customFormat="false" ht="15.8" hidden="false" customHeight="false" outlineLevel="0" collapsed="false">
      <c r="A303" s="0" t="s">
        <v>14</v>
      </c>
      <c r="B303" s="0" t="s">
        <v>73</v>
      </c>
      <c r="C303" s="0" t="s">
        <v>49</v>
      </c>
      <c r="D303" s="0" t="s">
        <v>43</v>
      </c>
      <c r="E303" s="0" t="str">
        <f aca="false">VLOOKUP(A303,Nomenclature!$D$1:$E$9,2,0)</f>
        <v>02</v>
      </c>
      <c r="F303" s="0" t="str">
        <f aca="false">VLOOKUP(B303,Nomenclature!$J$1:$K$97,2,0)</f>
        <v>56</v>
      </c>
      <c r="G303" s="0" t="str">
        <f aca="false">VLOOKUP(C303,Nomenclature!$M$1:$N$21,2,0)</f>
        <v>29</v>
      </c>
      <c r="H303" s="0" t="str">
        <f aca="false">VLOOKUP(D303,Nomenclature!$O$25:$P$31,2,0)</f>
        <v>02</v>
      </c>
      <c r="I303" s="1" t="str">
        <f aca="false">CONCATENATE(E303,F303)</f>
        <v>0256</v>
      </c>
      <c r="J303" s="0" t="str">
        <f aca="false">CONCATENATE(E303,F303,G303,H303)</f>
        <v>02562902</v>
      </c>
      <c r="K303" s="0" t="n">
        <v>103.36691678742</v>
      </c>
      <c r="L303" s="0" t="n">
        <v>20</v>
      </c>
      <c r="M303" s="0" t="n">
        <v>130.899733992324</v>
      </c>
      <c r="N303" s="0" t="n">
        <v>3.39795627906976</v>
      </c>
      <c r="O303" s="0" t="n">
        <v>9.99300489657243E-005</v>
      </c>
      <c r="P303" s="4" t="n">
        <f aca="false">VLOOKUP(D303,'paramètres CI'!$A$1:$B$6,2,0)</f>
        <v>0.0935912806596305</v>
      </c>
      <c r="Q303" s="17" t="n">
        <f aca="false">M303*P303/N303</f>
        <v>3.60542418329775</v>
      </c>
      <c r="R303" s="9" t="n">
        <f aca="false">1/(1+0.04)*(1 - (1/(1+0.04))^L303)/(1-1/(1+0.04))</f>
        <v>13.5903263449677</v>
      </c>
      <c r="S303" s="17" t="n">
        <f aca="false">K303/R303</f>
        <v>7.6059186632921</v>
      </c>
      <c r="T303" s="17" t="n">
        <f aca="false">Q303+S303</f>
        <v>11.2113428465899</v>
      </c>
      <c r="U303" s="0" t="n">
        <f aca="false">T303 + Z303</f>
        <v>11.726543975197</v>
      </c>
      <c r="V303" s="4" t="str">
        <f aca="false">VLOOKUP(I303,'CI ref gaz'!$I$1:$AM$97,1,0)</f>
        <v>0256</v>
      </c>
      <c r="W303" s="0" t="n">
        <f aca="false">VLOOKUP(I303,'CI ref gaz'!$I$1:$AM$97,14,0)</f>
        <v>-2</v>
      </c>
      <c r="X303" s="1" t="n">
        <f aca="false">VLOOKUP(I303,'CI ref gaz'!$I$1:$AM$97,13,0)</f>
        <v>4.12999105236422</v>
      </c>
      <c r="Y303" s="2" t="n">
        <f aca="false">VLOOKUP(I303,'CI ref gaz'!$I$1:$AM$97,7,0)</f>
        <v>0.422146804697137</v>
      </c>
      <c r="Z303" s="17" t="n">
        <f aca="false">X303*(O303/Y303)^(-1/8)-T303</f>
        <v>0.515201128607163</v>
      </c>
      <c r="AA303" s="17" t="n">
        <f aca="false">Z303^2</f>
        <v>0.265432202918095</v>
      </c>
      <c r="AB303" s="18" t="n">
        <f aca="false">Z303/U303</f>
        <v>0.043934609352668</v>
      </c>
      <c r="AC303" s="17" t="n">
        <f aca="false">U303^-('paramètres CI'!$B$19)</f>
        <v>2.79666023790621E-009</v>
      </c>
      <c r="AD303" s="4" t="n">
        <f aca="false">SUMIFS($AC$2:$AC$1250,$I$2:$I$1250,V303)</f>
        <v>2.79861790007273E-005</v>
      </c>
      <c r="AE303" s="4" t="n">
        <f aca="false">AC303/AD303</f>
        <v>9.99300489657243E-005</v>
      </c>
      <c r="AF303" s="17" t="n">
        <f aca="false">AE303-O303</f>
        <v>0</v>
      </c>
      <c r="AG303" s="4" t="n">
        <f aca="false">VLOOKUP(I303,BesoinU!$F$1:$L$99,3,0)</f>
        <v>87.9850536498042</v>
      </c>
      <c r="AH303" s="19" t="n">
        <f aca="false">VLOOKUP(J303,bibliRdtCHauff!$G$2:$K$1398,4,0)</f>
        <v>103.36691678742</v>
      </c>
      <c r="AI303" s="19" t="n">
        <f aca="false">VLOOKUP(J303,bibliRdtCHauff!$G$2:$K$1398,3,0)</f>
        <v>3.39795627906976</v>
      </c>
      <c r="AJ303" s="4" t="n">
        <f aca="false">VLOOKUP(D303,'paramètres CI'!$A$1:$C$6,3)</f>
        <v>0.09847</v>
      </c>
      <c r="AK303" s="4" t="n">
        <f aca="false">AJ303*AG303/AI303</f>
        <v>2.54973505287952</v>
      </c>
      <c r="AL303" s="4" t="n">
        <f aca="false">AK303+AH303/R303</f>
        <v>10.1556537161716</v>
      </c>
      <c r="AM303" s="4" t="n">
        <f aca="false">AL303+Z303</f>
        <v>10.6708548447788</v>
      </c>
      <c r="AN303" s="4" t="n">
        <f aca="false">AM303^-'paramètres CI'!$B$19</f>
        <v>5.94848405734893E-009</v>
      </c>
      <c r="AO303" s="4" t="n">
        <f aca="false">SUMIFS($AN$2:$AN$1250,$I$2:$I$1250,V303)</f>
        <v>0.00264563404508115</v>
      </c>
      <c r="AP303" s="5" t="n">
        <f aca="false">AN303/AO303</f>
        <v>2.24841529704705E-006</v>
      </c>
      <c r="AQ303" s="6" t="n">
        <f aca="false">AP303-O303</f>
        <v>-9.76816336686772E-005</v>
      </c>
      <c r="AR303" s="20" t="n">
        <f aca="false">VLOOKUP(I303,entreesparc!$A$13:$H$110,8,0)*AP303</f>
        <v>0.0265348370115268</v>
      </c>
      <c r="AS303" s="7" t="n">
        <f aca="false">M303*AJ303/AI303+AH303/R303</f>
        <v>11.3992861311492</v>
      </c>
      <c r="AT303" s="4" t="n">
        <f aca="false">AS303+Z303</f>
        <v>11.9144872597564</v>
      </c>
      <c r="AU303" s="4" t="n">
        <f aca="false">AT303^-'paramètres CI'!$B$19</f>
        <v>2.46261852607955E-009</v>
      </c>
      <c r="AV303" s="4" t="n">
        <f aca="false">SUMIFS($AU$2:$AU$1250,$I$2:$I$1250,V303)</f>
        <v>8.45362243510896E-006</v>
      </c>
      <c r="AW303" s="5" t="n">
        <f aca="false">AU303/AV303</f>
        <v>0.00029130926357108</v>
      </c>
      <c r="AX303" s="7" t="n">
        <f aca="false">SUMIFS($AP$2:$AP$1250,$I$2:$I$1250,V303)</f>
        <v>1</v>
      </c>
    </row>
    <row r="304" customFormat="false" ht="15.8" hidden="false" customHeight="false" outlineLevel="0" collapsed="false">
      <c r="A304" s="0" t="s">
        <v>14</v>
      </c>
      <c r="B304" s="0" t="s">
        <v>73</v>
      </c>
      <c r="C304" s="0" t="s">
        <v>55</v>
      </c>
      <c r="D304" s="0" t="s">
        <v>43</v>
      </c>
      <c r="E304" s="0" t="str">
        <f aca="false">VLOOKUP(A304,Nomenclature!$D$1:$E$9,2,0)</f>
        <v>02</v>
      </c>
      <c r="F304" s="0" t="str">
        <f aca="false">VLOOKUP(B304,Nomenclature!$J$1:$K$97,2,0)</f>
        <v>56</v>
      </c>
      <c r="G304" s="0" t="str">
        <f aca="false">VLOOKUP(C304,Nomenclature!$M$1:$N$21,2,0)</f>
        <v>10</v>
      </c>
      <c r="H304" s="0" t="str">
        <f aca="false">VLOOKUP(D304,Nomenclature!$O$25:$P$31,2,0)</f>
        <v>02</v>
      </c>
      <c r="I304" s="1" t="str">
        <f aca="false">CONCATENATE(E304,F304)</f>
        <v>0256</v>
      </c>
      <c r="J304" s="0" t="str">
        <f aca="false">CONCATENATE(E304,F304,G304,H304)</f>
        <v>02561002</v>
      </c>
      <c r="K304" s="0" t="n">
        <v>38.4323873283894</v>
      </c>
      <c r="L304" s="0" t="n">
        <v>17</v>
      </c>
      <c r="M304" s="0" t="n">
        <v>130.091052233815</v>
      </c>
      <c r="N304" s="0" t="n">
        <v>2.67297488372093</v>
      </c>
      <c r="O304" s="0" t="n">
        <v>0.147879131108689</v>
      </c>
      <c r="P304" s="4" t="n">
        <f aca="false">VLOOKUP(D304,'paramètres CI'!$A$1:$B$6,2,0)</f>
        <v>0.0935912806596305</v>
      </c>
      <c r="Q304" s="17" t="n">
        <f aca="false">M304*P304/N304</f>
        <v>4.55499535557656</v>
      </c>
      <c r="R304" s="9" t="n">
        <f aca="false">1/(1+0.04)*(1 - (1/(1+0.04))^L304)/(1-1/(1+0.04))</f>
        <v>12.1656688537057</v>
      </c>
      <c r="S304" s="17" t="n">
        <f aca="false">K304/R304</f>
        <v>3.15908543874944</v>
      </c>
      <c r="T304" s="17" t="n">
        <f aca="false">Q304+S304</f>
        <v>7.714080794326</v>
      </c>
      <c r="U304" s="0" t="n">
        <f aca="false">T304 + Z304</f>
        <v>4.70862048594045</v>
      </c>
      <c r="V304" s="4" t="str">
        <f aca="false">VLOOKUP(I304,'CI ref gaz'!$I$1:$AM$97,1,0)</f>
        <v>0256</v>
      </c>
      <c r="W304" s="0" t="n">
        <f aca="false">VLOOKUP(I304,'CI ref gaz'!$I$1:$AM$97,14,0)</f>
        <v>-2</v>
      </c>
      <c r="X304" s="1" t="n">
        <f aca="false">VLOOKUP(I304,'CI ref gaz'!$I$1:$AM$97,13,0)</f>
        <v>4.12999105236422</v>
      </c>
      <c r="Y304" s="2" t="n">
        <f aca="false">VLOOKUP(I304,'CI ref gaz'!$I$1:$AM$97,7,0)</f>
        <v>0.422146804697137</v>
      </c>
      <c r="Z304" s="17" t="n">
        <f aca="false">X304*(O304/Y304)^(-1/8)-T304</f>
        <v>-3.00546030838554</v>
      </c>
      <c r="AA304" s="17" t="n">
        <f aca="false">Z304^2</f>
        <v>9.03279166528092</v>
      </c>
      <c r="AB304" s="18" t="n">
        <f aca="false">Z304/U304</f>
        <v>-0.638288925038574</v>
      </c>
      <c r="AC304" s="17" t="n">
        <f aca="false">U304^-('paramètres CI'!$B$19)</f>
        <v>4.1385718336798E-006</v>
      </c>
      <c r="AD304" s="4" t="n">
        <f aca="false">SUMIFS($AC$2:$AC$1250,$I$2:$I$1250,V304)</f>
        <v>2.79861790007273E-005</v>
      </c>
      <c r="AE304" s="4" t="n">
        <f aca="false">AC304/AD304</f>
        <v>0.147879131108689</v>
      </c>
      <c r="AF304" s="17" t="n">
        <f aca="false">AE304-O304</f>
        <v>0</v>
      </c>
      <c r="AG304" s="4" t="n">
        <f aca="false">VLOOKUP(I304,BesoinU!$F$1:$L$99,3,0)</f>
        <v>87.9850536498042</v>
      </c>
      <c r="AH304" s="19" t="n">
        <f aca="false">VLOOKUP(J304,bibliRdtCHauff!$G$2:$K$1398,4,0)</f>
        <v>40.3540066948089</v>
      </c>
      <c r="AI304" s="19" t="n">
        <f aca="false">VLOOKUP(J304,bibliRdtCHauff!$G$2:$K$1398,3,0)</f>
        <v>2.80410195348837</v>
      </c>
      <c r="AJ304" s="4" t="n">
        <f aca="false">VLOOKUP(D304,'paramètres CI'!$A$1:$C$6,3)</f>
        <v>0.09847</v>
      </c>
      <c r="AK304" s="4" t="n">
        <f aca="false">AJ304*AG304/AI304</f>
        <v>3.08971940985175</v>
      </c>
      <c r="AL304" s="4" t="n">
        <f aca="false">AK304+AH304/R304</f>
        <v>6.40675912053867</v>
      </c>
      <c r="AM304" s="4" t="n">
        <f aca="false">AL304+Z304</f>
        <v>3.40129881215313</v>
      </c>
      <c r="AN304" s="4" t="n">
        <f aca="false">AM304^-'paramètres CI'!$B$19</f>
        <v>5.58266670835371E-005</v>
      </c>
      <c r="AO304" s="4" t="n">
        <f aca="false">SUMIFS($AN$2:$AN$1250,$I$2:$I$1250,V304)</f>
        <v>0.00264563404508115</v>
      </c>
      <c r="AP304" s="5" t="n">
        <f aca="false">AN304/AO304</f>
        <v>0.0211014320696893</v>
      </c>
      <c r="AQ304" s="6" t="n">
        <f aca="false">AP304-O304</f>
        <v>-0.126777699039</v>
      </c>
      <c r="AR304" s="20" t="n">
        <f aca="false">VLOOKUP(I304,entreesparc!$A$13:$H$110,8,0)*AP304</f>
        <v>249.030088620364</v>
      </c>
      <c r="AS304" s="7" t="n">
        <f aca="false">M304*AJ304/AI304+AH304/R304</f>
        <v>7.88537072216379</v>
      </c>
      <c r="AT304" s="4" t="n">
        <f aca="false">AS304+Z304</f>
        <v>4.87991041377824</v>
      </c>
      <c r="AU304" s="4" t="n">
        <f aca="false">AT304^-'paramètres CI'!$B$19</f>
        <v>3.10960485873709E-006</v>
      </c>
      <c r="AV304" s="4" t="n">
        <f aca="false">SUMIFS($AU$2:$AU$1250,$I$2:$I$1250,V304)</f>
        <v>8.45362243510896E-006</v>
      </c>
      <c r="AW304" s="5" t="n">
        <f aca="false">AU304/AV304</f>
        <v>0.367842884231795</v>
      </c>
      <c r="AX304" s="7" t="n">
        <f aca="false">SUMIFS($AP$2:$AP$1250,$I$2:$I$1250,V304)</f>
        <v>1</v>
      </c>
    </row>
    <row r="305" customFormat="false" ht="15.8" hidden="false" customHeight="false" outlineLevel="0" collapsed="false">
      <c r="A305" s="0" t="s">
        <v>14</v>
      </c>
      <c r="B305" s="0" t="s">
        <v>73</v>
      </c>
      <c r="C305" s="0" t="s">
        <v>56</v>
      </c>
      <c r="D305" s="0" t="s">
        <v>43</v>
      </c>
      <c r="E305" s="0" t="str">
        <f aca="false">VLOOKUP(A305,Nomenclature!$D$1:$E$9,2,0)</f>
        <v>02</v>
      </c>
      <c r="F305" s="0" t="str">
        <f aca="false">VLOOKUP(B305,Nomenclature!$J$1:$K$97,2,0)</f>
        <v>56</v>
      </c>
      <c r="G305" s="0" t="str">
        <f aca="false">VLOOKUP(C305,Nomenclature!$M$1:$N$21,2,0)</f>
        <v>30</v>
      </c>
      <c r="H305" s="0" t="str">
        <f aca="false">VLOOKUP(D305,Nomenclature!$O$25:$P$31,2,0)</f>
        <v>02</v>
      </c>
      <c r="I305" s="1" t="str">
        <f aca="false">CONCATENATE(E305,F305)</f>
        <v>0256</v>
      </c>
      <c r="J305" s="0" t="str">
        <f aca="false">CONCATENATE(E305,F305,G305,H305)</f>
        <v>02563002</v>
      </c>
      <c r="K305" s="0" t="n">
        <v>48.0404841604868</v>
      </c>
      <c r="L305" s="0" t="n">
        <v>17</v>
      </c>
      <c r="M305" s="0" t="n">
        <v>130.091052233815</v>
      </c>
      <c r="N305" s="0" t="n">
        <v>3.32861023255814</v>
      </c>
      <c r="O305" s="0" t="n">
        <v>9.99300489657243E-005</v>
      </c>
      <c r="P305" s="4" t="n">
        <f aca="false">VLOOKUP(D305,'paramètres CI'!$A$1:$B$6,2,0)</f>
        <v>0.0935912806596305</v>
      </c>
      <c r="Q305" s="17" t="n">
        <f aca="false">M305*P305/N305</f>
        <v>3.65779930069026</v>
      </c>
      <c r="R305" s="9" t="n">
        <f aca="false">1/(1+0.04)*(1 - (1/(1+0.04))^L305)/(1-1/(1+0.04))</f>
        <v>12.1656688537057</v>
      </c>
      <c r="S305" s="17" t="n">
        <f aca="false">K305/R305</f>
        <v>3.94885679843681</v>
      </c>
      <c r="T305" s="17" t="n">
        <f aca="false">Q305+S305</f>
        <v>7.60665609912707</v>
      </c>
      <c r="U305" s="0" t="n">
        <f aca="false">T305 + Z305</f>
        <v>11.726543975197</v>
      </c>
      <c r="V305" s="4" t="str">
        <f aca="false">VLOOKUP(I305,'CI ref gaz'!$I$1:$AM$97,1,0)</f>
        <v>0256</v>
      </c>
      <c r="W305" s="0" t="n">
        <f aca="false">VLOOKUP(I305,'CI ref gaz'!$I$1:$AM$97,14,0)</f>
        <v>-2</v>
      </c>
      <c r="X305" s="1" t="n">
        <f aca="false">VLOOKUP(I305,'CI ref gaz'!$I$1:$AM$97,13,0)</f>
        <v>4.12999105236422</v>
      </c>
      <c r="Y305" s="2" t="n">
        <f aca="false">VLOOKUP(I305,'CI ref gaz'!$I$1:$AM$97,7,0)</f>
        <v>0.422146804697137</v>
      </c>
      <c r="Z305" s="17" t="n">
        <f aca="false">X305*(O305/Y305)^(-1/8)-T305</f>
        <v>4.11988787606994</v>
      </c>
      <c r="AA305" s="17" t="n">
        <f aca="false">Z305^2</f>
        <v>16.9734761113881</v>
      </c>
      <c r="AB305" s="18" t="n">
        <f aca="false">Z305/U305</f>
        <v>0.351330100734196</v>
      </c>
      <c r="AC305" s="17" t="n">
        <f aca="false">U305^-('paramètres CI'!$B$19)</f>
        <v>2.79666023790621E-009</v>
      </c>
      <c r="AD305" s="4" t="n">
        <f aca="false">SUMIFS($AC$2:$AC$1250,$I$2:$I$1250,V305)</f>
        <v>2.79861790007273E-005</v>
      </c>
      <c r="AE305" s="4" t="n">
        <f aca="false">AC305/AD305</f>
        <v>9.99300489657243E-005</v>
      </c>
      <c r="AF305" s="17" t="n">
        <f aca="false">AE305-O305</f>
        <v>0</v>
      </c>
      <c r="AG305" s="4" t="n">
        <f aca="false">VLOOKUP(I305,BesoinU!$F$1:$L$99,3,0)</f>
        <v>87.9850536498042</v>
      </c>
      <c r="AH305" s="19" t="n">
        <f aca="false">VLOOKUP(J305,bibliRdtCHauff!$G$2:$K$1398,4,0)</f>
        <v>48.0404841604868</v>
      </c>
      <c r="AI305" s="19" t="n">
        <f aca="false">VLOOKUP(J305,bibliRdtCHauff!$G$2:$K$1398,3,0)</f>
        <v>3.32861023255814</v>
      </c>
      <c r="AJ305" s="4" t="n">
        <f aca="false">VLOOKUP(D305,'paramètres CI'!$A$1:$C$6,3)</f>
        <v>0.09847</v>
      </c>
      <c r="AK305" s="4" t="n">
        <f aca="false">AJ305*AG305/AI305</f>
        <v>2.60285453314783</v>
      </c>
      <c r="AL305" s="4" t="n">
        <f aca="false">AK305+AH305/R305</f>
        <v>6.55171133158465</v>
      </c>
      <c r="AM305" s="4" t="n">
        <f aca="false">AL305+Z305</f>
        <v>10.6715992076546</v>
      </c>
      <c r="AN305" s="4" t="n">
        <f aca="false">AM305^-'paramètres CI'!$B$19</f>
        <v>5.9451655295123E-009</v>
      </c>
      <c r="AO305" s="4" t="n">
        <f aca="false">SUMIFS($AN$2:$AN$1250,$I$2:$I$1250,V305)</f>
        <v>0.00264563404508115</v>
      </c>
      <c r="AP305" s="5" t="n">
        <f aca="false">AN305/AO305</f>
        <v>2.24716095582673E-006</v>
      </c>
      <c r="AQ305" s="6" t="n">
        <f aca="false">AP305-O305</f>
        <v>-9.76828880098976E-005</v>
      </c>
      <c r="AR305" s="20" t="n">
        <f aca="false">VLOOKUP(I305,entreesparc!$A$13:$H$110,8,0)*AP305</f>
        <v>0.0265200338121883</v>
      </c>
      <c r="AS305" s="7" t="n">
        <f aca="false">M305*AJ305/AI305+AH305/R305</f>
        <v>7.79732958992338</v>
      </c>
      <c r="AT305" s="4" t="n">
        <f aca="false">AS305+Z305</f>
        <v>11.9172174659933</v>
      </c>
      <c r="AU305" s="4" t="n">
        <f aca="false">AT305^-'paramètres CI'!$B$19</f>
        <v>2.45810870301052E-009</v>
      </c>
      <c r="AV305" s="4" t="n">
        <f aca="false">SUMIFS($AU$2:$AU$1250,$I$2:$I$1250,V305)</f>
        <v>8.45362243510896E-006</v>
      </c>
      <c r="AW305" s="5" t="n">
        <f aca="false">AU305/AV305</f>
        <v>0.000290775785396055</v>
      </c>
      <c r="AX305" s="7" t="n">
        <f aca="false">SUMIFS($AP$2:$AP$1250,$I$2:$I$1250,V305)</f>
        <v>1</v>
      </c>
    </row>
    <row r="306" customFormat="false" ht="15.8" hidden="false" customHeight="false" outlineLevel="0" collapsed="false">
      <c r="A306" s="0" t="s">
        <v>14</v>
      </c>
      <c r="B306" s="0" t="s">
        <v>74</v>
      </c>
      <c r="C306" s="0" t="s">
        <v>32</v>
      </c>
      <c r="D306" s="0" t="s">
        <v>33</v>
      </c>
      <c r="E306" s="0" t="str">
        <f aca="false">VLOOKUP(A306,Nomenclature!$D$1:$E$9,2,0)</f>
        <v>02</v>
      </c>
      <c r="F306" s="0" t="str">
        <f aca="false">VLOOKUP(B306,Nomenclature!$J$1:$K$97,2,0)</f>
        <v>57</v>
      </c>
      <c r="G306" s="0" t="str">
        <f aca="false">VLOOKUP(C306,Nomenclature!$M$1:$N$21,2,0)</f>
        <v>01</v>
      </c>
      <c r="H306" s="0" t="str">
        <f aca="false">VLOOKUP(D306,Nomenclature!$O$25:$P$31,2,0)</f>
        <v>01</v>
      </c>
      <c r="I306" s="1" t="str">
        <f aca="false">CONCATENATE(E306,F306)</f>
        <v>0257</v>
      </c>
      <c r="J306" s="0" t="str">
        <f aca="false">CONCATENATE(E306,F306,G306,H306)</f>
        <v>02570101</v>
      </c>
      <c r="K306" s="0" t="n">
        <v>28.7261433556372</v>
      </c>
      <c r="L306" s="0" t="n">
        <v>25</v>
      </c>
      <c r="M306" s="0" t="n">
        <v>114.674567344035</v>
      </c>
      <c r="N306" s="0" t="n">
        <v>0.664292086597526</v>
      </c>
      <c r="O306" s="0" t="n">
        <v>0.0209622152218304</v>
      </c>
      <c r="P306" s="4" t="n">
        <f aca="false">VLOOKUP(D306,'paramètres CI'!$A$1:$B$6,2,0)</f>
        <v>0.033584731604575</v>
      </c>
      <c r="Q306" s="17" t="n">
        <f aca="false">M306*P306/N306</f>
        <v>5.7976222264613</v>
      </c>
      <c r="R306" s="9" t="n">
        <f aca="false">1/(1+0.04)*(1 - (1/(1+0.04))^L306)/(1-1/(1+0.04))</f>
        <v>15.6220799436509</v>
      </c>
      <c r="S306" s="17" t="n">
        <f aca="false">K306/R306</f>
        <v>1.83881681947941</v>
      </c>
      <c r="T306" s="17" t="n">
        <f aca="false">Q306+S306</f>
        <v>7.63643904594071</v>
      </c>
      <c r="U306" s="0" t="n">
        <f aca="false">T306 + Z306</f>
        <v>5.2569424813941</v>
      </c>
      <c r="V306" s="4" t="str">
        <f aca="false">VLOOKUP(I306,'CI ref gaz'!$I$1:$AM$97,1,0)</f>
        <v>0257</v>
      </c>
      <c r="W306" s="0" t="n">
        <f aca="false">VLOOKUP(I306,'CI ref gaz'!$I$1:$AM$97,14,0)</f>
        <v>-2</v>
      </c>
      <c r="X306" s="1" t="n">
        <f aca="false">VLOOKUP(I306,'CI ref gaz'!$I$1:$AM$97,13,0)</f>
        <v>3.66010523668573</v>
      </c>
      <c r="Y306" s="2" t="n">
        <f aca="false">VLOOKUP(I306,'CI ref gaz'!$I$1:$AM$97,7,0)</f>
        <v>0.379624643362474</v>
      </c>
      <c r="Z306" s="17" t="n">
        <f aca="false">X306*(O306/Y306)^(-1/8)-T306</f>
        <v>-2.37949656454661</v>
      </c>
      <c r="AA306" s="17" t="n">
        <f aca="false">Z306^2</f>
        <v>5.66200390068912</v>
      </c>
      <c r="AB306" s="18" t="n">
        <f aca="false">Z306/U306</f>
        <v>-0.452638881435047</v>
      </c>
      <c r="AC306" s="17" t="n">
        <f aca="false">U306^-('paramètres CI'!$B$19)</f>
        <v>1.71448700673786E-006</v>
      </c>
      <c r="AD306" s="4" t="n">
        <f aca="false">SUMIFS($AC$2:$AC$1250,$I$2:$I$1250,V306)</f>
        <v>8.17894000512102E-005</v>
      </c>
      <c r="AE306" s="4" t="n">
        <f aca="false">AC306/AD306</f>
        <v>0.0209622152218304</v>
      </c>
      <c r="AF306" s="17" t="n">
        <f aca="false">AE306-O306</f>
        <v>0</v>
      </c>
      <c r="AG306" s="4" t="n">
        <f aca="false">VLOOKUP(I306,BesoinU!$F$1:$L$99,3,0)</f>
        <v>81.191097317593</v>
      </c>
      <c r="AH306" s="19" t="n">
        <f aca="false">VLOOKUP(J306,bibliRdtCHauff!$G$2:$K$1398,4,0)</f>
        <v>30.1624505234191</v>
      </c>
      <c r="AI306" s="19" t="n">
        <f aca="false">VLOOKUP(J306,bibliRdtCHauff!$G$2:$K$1398,3,0)</f>
        <v>0.690863770061427</v>
      </c>
      <c r="AJ306" s="4" t="n">
        <f aca="false">VLOOKUP(D306,'paramètres CI'!$A$1:$C$6,3)</f>
        <v>0.0509473684210526</v>
      </c>
      <c r="AK306" s="4" t="n">
        <f aca="false">AJ306*AG306/AI306</f>
        <v>5.98739277814664</v>
      </c>
      <c r="AL306" s="4" t="n">
        <f aca="false">AK306+AH306/R306</f>
        <v>7.91815043860002</v>
      </c>
      <c r="AM306" s="4" t="n">
        <f aca="false">AL306+Z306</f>
        <v>5.53865387405341</v>
      </c>
      <c r="AN306" s="4" t="n">
        <f aca="false">AM306^-'paramètres CI'!$B$19</f>
        <v>1.12918784408922E-006</v>
      </c>
      <c r="AO306" s="4" t="n">
        <f aca="false">SUMIFS($AN$2:$AN$1250,$I$2:$I$1250,V306)</f>
        <v>0.0183617097867314</v>
      </c>
      <c r="AP306" s="5" t="n">
        <f aca="false">AN306/AO306</f>
        <v>6.14968789510657E-005</v>
      </c>
      <c r="AQ306" s="6" t="n">
        <f aca="false">AP306-O306</f>
        <v>-0.0209007183428793</v>
      </c>
      <c r="AR306" s="20" t="n">
        <f aca="false">VLOOKUP(I306,entreesparc!$A$13:$H$110,8,0)*AP306</f>
        <v>0.519649947664399</v>
      </c>
      <c r="AS306" s="7" t="n">
        <f aca="false">M306*AJ306/AI306+AH306/R306</f>
        <v>10.3873705039404</v>
      </c>
      <c r="AT306" s="4" t="n">
        <f aca="false">AS306+Z306</f>
        <v>8.00787393939384</v>
      </c>
      <c r="AU306" s="4" t="n">
        <f aca="false">AT306^-'paramètres CI'!$B$19</f>
        <v>5.91373932893465E-008</v>
      </c>
      <c r="AV306" s="4" t="n">
        <f aca="false">SUMIFS($AU$2:$AU$1250,$I$2:$I$1250,V306)</f>
        <v>2.48482531587682E-005</v>
      </c>
      <c r="AW306" s="5" t="n">
        <f aca="false">AU306/AV306</f>
        <v>0.00237994167684495</v>
      </c>
      <c r="AX306" s="7" t="n">
        <f aca="false">SUMIFS($AP$2:$AP$1250,$I$2:$I$1250,V306)</f>
        <v>1</v>
      </c>
    </row>
    <row r="307" customFormat="false" ht="15.8" hidden="false" customHeight="false" outlineLevel="0" collapsed="false">
      <c r="A307" s="0" t="s">
        <v>14</v>
      </c>
      <c r="B307" s="0" t="s">
        <v>74</v>
      </c>
      <c r="C307" s="0" t="s">
        <v>32</v>
      </c>
      <c r="D307" s="0" t="s">
        <v>34</v>
      </c>
      <c r="E307" s="0" t="str">
        <f aca="false">VLOOKUP(A307,Nomenclature!$D$1:$E$9,2,0)</f>
        <v>02</v>
      </c>
      <c r="F307" s="0" t="str">
        <f aca="false">VLOOKUP(B307,Nomenclature!$J$1:$K$97,2,0)</f>
        <v>57</v>
      </c>
      <c r="G307" s="0" t="str">
        <f aca="false">VLOOKUP(C307,Nomenclature!$M$1:$N$21,2,0)</f>
        <v>01</v>
      </c>
      <c r="H307" s="0" t="str">
        <f aca="false">VLOOKUP(D307,Nomenclature!$O$25:$P$31,2,0)</f>
        <v>06</v>
      </c>
      <c r="I307" s="1" t="str">
        <f aca="false">CONCATENATE(E307,F307)</f>
        <v>0257</v>
      </c>
      <c r="J307" s="0" t="str">
        <f aca="false">CONCATENATE(E307,F307,G307,H307)</f>
        <v>02570106</v>
      </c>
      <c r="K307" s="0" t="n">
        <v>28.8633036616381</v>
      </c>
      <c r="L307" s="0" t="n">
        <v>25</v>
      </c>
      <c r="M307" s="0" t="n">
        <v>125.076256857053</v>
      </c>
      <c r="N307" s="0" t="n">
        <v>0.644980103207555</v>
      </c>
      <c r="O307" s="0" t="n">
        <v>0.0621825052826723</v>
      </c>
      <c r="P307" s="4" t="n">
        <f aca="false">VLOOKUP(D307,'paramètres CI'!$A$1:$B$6,2,0)</f>
        <v>0.0424847883250769</v>
      </c>
      <c r="Q307" s="17" t="n">
        <f aca="false">M307*P307/N307</f>
        <v>8.2387631349224</v>
      </c>
      <c r="R307" s="9" t="n">
        <f aca="false">1/(1+0.04)*(1 - (1/(1+0.04))^L307)/(1-1/(1+0.04))</f>
        <v>15.6220799436509</v>
      </c>
      <c r="S307" s="17" t="n">
        <f aca="false">K307/R307</f>
        <v>1.84759671988292</v>
      </c>
      <c r="T307" s="17" t="n">
        <f aca="false">Q307+S307</f>
        <v>10.0863598548053</v>
      </c>
      <c r="U307" s="0" t="n">
        <f aca="false">T307 + Z307</f>
        <v>4.58885510893078</v>
      </c>
      <c r="V307" s="4" t="str">
        <f aca="false">VLOOKUP(I307,'CI ref gaz'!$I$1:$AM$97,1,0)</f>
        <v>0257</v>
      </c>
      <c r="W307" s="0" t="n">
        <f aca="false">VLOOKUP(I307,'CI ref gaz'!$I$1:$AM$97,14,0)</f>
        <v>-2</v>
      </c>
      <c r="X307" s="1" t="n">
        <f aca="false">VLOOKUP(I307,'CI ref gaz'!$I$1:$AM$97,13,0)</f>
        <v>3.66010523668573</v>
      </c>
      <c r="Y307" s="2" t="n">
        <f aca="false">VLOOKUP(I307,'CI ref gaz'!$I$1:$AM$97,7,0)</f>
        <v>0.379624643362474</v>
      </c>
      <c r="Z307" s="17" t="n">
        <f aca="false">X307*(O307/Y307)^(-1/8)-T307</f>
        <v>-5.49750474587455</v>
      </c>
      <c r="AA307" s="17" t="n">
        <f aca="false">Z307^2</f>
        <v>30.2225584309131</v>
      </c>
      <c r="AB307" s="18" t="n">
        <f aca="false">Z307/U307</f>
        <v>-1.19801227438525</v>
      </c>
      <c r="AC307" s="17" t="n">
        <f aca="false">U307^-('paramètres CI'!$B$19)</f>
        <v>5.08586980075097E-006</v>
      </c>
      <c r="AD307" s="4" t="n">
        <f aca="false">SUMIFS($AC$2:$AC$1250,$I$2:$I$1250,V307)</f>
        <v>8.17894000512102E-005</v>
      </c>
      <c r="AE307" s="4" t="n">
        <f aca="false">AC307/AD307</f>
        <v>0.0621825052826723</v>
      </c>
      <c r="AF307" s="17" t="n">
        <f aca="false">AE307-O307</f>
        <v>0</v>
      </c>
      <c r="AG307" s="4" t="n">
        <f aca="false">VLOOKUP(I307,BesoinU!$F$1:$L$99,3,0)</f>
        <v>81.191097317593</v>
      </c>
      <c r="AH307" s="19" t="n">
        <f aca="false">VLOOKUP(J307,bibliRdtCHauff!$G$2:$K$1398,4,0)</f>
        <v>30.30646884472</v>
      </c>
      <c r="AI307" s="19" t="n">
        <f aca="false">VLOOKUP(J307,bibliRdtCHauff!$G$2:$K$1398,3,0)</f>
        <v>0.670779307335857</v>
      </c>
      <c r="AJ307" s="4" t="n">
        <f aca="false">VLOOKUP(D307,'paramètres CI'!$A$1:$C$6,3)</f>
        <v>0.0591</v>
      </c>
      <c r="AK307" s="4" t="n">
        <f aca="false">AJ307*AG307/AI307</f>
        <v>7.15346135307541</v>
      </c>
      <c r="AL307" s="4" t="n">
        <f aca="false">AK307+AH307/R307</f>
        <v>9.09343790895247</v>
      </c>
      <c r="AM307" s="4" t="n">
        <f aca="false">AL307+Z307</f>
        <v>3.59593316307793</v>
      </c>
      <c r="AN307" s="4" t="n">
        <f aca="false">AM307^-'paramètres CI'!$B$19</f>
        <v>3.57690258139789E-005</v>
      </c>
      <c r="AO307" s="4" t="n">
        <f aca="false">SUMIFS($AN$2:$AN$1250,$I$2:$I$1250,V307)</f>
        <v>0.0183617097867314</v>
      </c>
      <c r="AP307" s="5" t="n">
        <f aca="false">AN307/AO307</f>
        <v>0.00194802260951899</v>
      </c>
      <c r="AQ307" s="6" t="n">
        <f aca="false">AP307-O307</f>
        <v>-0.0602344826731533</v>
      </c>
      <c r="AR307" s="20" t="n">
        <f aca="false">VLOOKUP(I307,entreesparc!$A$13:$H$110,8,0)*AP307</f>
        <v>16.4608328804964</v>
      </c>
      <c r="AS307" s="7" t="n">
        <f aca="false">M307*AJ307/AI307+AH307/R307</f>
        <v>12.9600046029717</v>
      </c>
      <c r="AT307" s="4" t="n">
        <f aca="false">AS307+Z307</f>
        <v>7.46249985709712</v>
      </c>
      <c r="AU307" s="4" t="n">
        <f aca="false">AT307^-'paramètres CI'!$B$19</f>
        <v>1.03974134387127E-007</v>
      </c>
      <c r="AV307" s="4" t="n">
        <f aca="false">SUMIFS($AU$2:$AU$1250,$I$2:$I$1250,V307)</f>
        <v>2.48482531587682E-005</v>
      </c>
      <c r="AW307" s="5" t="n">
        <f aca="false">AU307/AV307</f>
        <v>0.00418436393587844</v>
      </c>
      <c r="AX307" s="7" t="n">
        <f aca="false">SUMIFS($AP$2:$AP$1250,$I$2:$I$1250,V307)</f>
        <v>1</v>
      </c>
    </row>
    <row r="308" customFormat="false" ht="15.8" hidden="false" customHeight="false" outlineLevel="0" collapsed="false">
      <c r="A308" s="0" t="s">
        <v>14</v>
      </c>
      <c r="B308" s="0" t="s">
        <v>74</v>
      </c>
      <c r="C308" s="0" t="s">
        <v>35</v>
      </c>
      <c r="D308" s="0" t="s">
        <v>33</v>
      </c>
      <c r="E308" s="0" t="str">
        <f aca="false">VLOOKUP(A308,Nomenclature!$D$1:$E$9,2,0)</f>
        <v>02</v>
      </c>
      <c r="F308" s="0" t="str">
        <f aca="false">VLOOKUP(B308,Nomenclature!$J$1:$K$97,2,0)</f>
        <v>57</v>
      </c>
      <c r="G308" s="0" t="str">
        <f aca="false">VLOOKUP(C308,Nomenclature!$M$1:$N$21,2,0)</f>
        <v>21</v>
      </c>
      <c r="H308" s="0" t="str">
        <f aca="false">VLOOKUP(D308,Nomenclature!$O$25:$P$31,2,0)</f>
        <v>01</v>
      </c>
      <c r="I308" s="1" t="str">
        <f aca="false">CONCATENATE(E308,F308)</f>
        <v>0257</v>
      </c>
      <c r="J308" s="0" t="str">
        <f aca="false">CONCATENATE(E308,F308,G308,H308)</f>
        <v>02572101</v>
      </c>
      <c r="K308" s="0" t="n">
        <v>35.9076791945465</v>
      </c>
      <c r="L308" s="0" t="n">
        <v>25</v>
      </c>
      <c r="M308" s="0" t="n">
        <v>114.674567344035</v>
      </c>
      <c r="N308" s="0" t="n">
        <v>0.797150503917031</v>
      </c>
      <c r="O308" s="0" t="n">
        <v>9.99300489657241E-005</v>
      </c>
      <c r="P308" s="4" t="n">
        <f aca="false">VLOOKUP(D308,'paramètres CI'!$A$1:$B$6,2,0)</f>
        <v>0.033584731604575</v>
      </c>
      <c r="Q308" s="17" t="n">
        <f aca="false">M308*P308/N308</f>
        <v>4.83135185538442</v>
      </c>
      <c r="R308" s="9" t="n">
        <f aca="false">1/(1+0.04)*(1 - (1/(1+0.04))^L308)/(1-1/(1+0.04))</f>
        <v>15.6220799436509</v>
      </c>
      <c r="S308" s="17" t="n">
        <f aca="false">K308/R308</f>
        <v>2.29852102434926</v>
      </c>
      <c r="T308" s="17" t="n">
        <f aca="false">Q308+S308</f>
        <v>7.12987287973368</v>
      </c>
      <c r="U308" s="0" t="n">
        <f aca="false">T308 + Z308</f>
        <v>10.2553588048506</v>
      </c>
      <c r="V308" s="4" t="str">
        <f aca="false">VLOOKUP(I308,'CI ref gaz'!$I$1:$AM$97,1,0)</f>
        <v>0257</v>
      </c>
      <c r="W308" s="0" t="n">
        <f aca="false">VLOOKUP(I308,'CI ref gaz'!$I$1:$AM$97,14,0)</f>
        <v>-2</v>
      </c>
      <c r="X308" s="1" t="n">
        <f aca="false">VLOOKUP(I308,'CI ref gaz'!$I$1:$AM$97,13,0)</f>
        <v>3.66010523668573</v>
      </c>
      <c r="Y308" s="2" t="n">
        <f aca="false">VLOOKUP(I308,'CI ref gaz'!$I$1:$AM$97,7,0)</f>
        <v>0.379624643362474</v>
      </c>
      <c r="Z308" s="17" t="n">
        <f aca="false">X308*(O308/Y308)^(-1/8)-T308</f>
        <v>3.12548592511696</v>
      </c>
      <c r="AA308" s="17" t="n">
        <f aca="false">Z308^2</f>
        <v>9.76866226810423</v>
      </c>
      <c r="AB308" s="18" t="n">
        <f aca="false">Z308/U308</f>
        <v>0.304766121263222</v>
      </c>
      <c r="AC308" s="17" t="n">
        <f aca="false">U308^-('paramètres CI'!$B$19)</f>
        <v>8.17321875199464E-009</v>
      </c>
      <c r="AD308" s="4" t="n">
        <f aca="false">SUMIFS($AC$2:$AC$1250,$I$2:$I$1250,V308)</f>
        <v>8.17894000512102E-005</v>
      </c>
      <c r="AE308" s="4" t="n">
        <f aca="false">AC308/AD308</f>
        <v>9.99300489657242E-005</v>
      </c>
      <c r="AF308" s="17" t="n">
        <f aca="false">AE308-O308</f>
        <v>0</v>
      </c>
      <c r="AG308" s="4" t="n">
        <f aca="false">VLOOKUP(I308,BesoinU!$F$1:$L$99,3,0)</f>
        <v>81.191097317593</v>
      </c>
      <c r="AH308" s="19" t="n">
        <f aca="false">VLOOKUP(J308,bibliRdtCHauff!$G$2:$K$1398,4,0)</f>
        <v>35.9076791945465</v>
      </c>
      <c r="AI308" s="19" t="n">
        <f aca="false">VLOOKUP(J308,bibliRdtCHauff!$G$2:$K$1398,3,0)</f>
        <v>0.797150503917031</v>
      </c>
      <c r="AJ308" s="4" t="n">
        <f aca="false">VLOOKUP(D308,'paramètres CI'!$A$1:$C$6,3)</f>
        <v>0.0509473684210526</v>
      </c>
      <c r="AK308" s="4" t="n">
        <f aca="false">AJ308*AG308/AI308</f>
        <v>5.18907374106042</v>
      </c>
      <c r="AL308" s="4" t="n">
        <f aca="false">AK308+AH308/R308</f>
        <v>7.48759476540968</v>
      </c>
      <c r="AM308" s="4" t="n">
        <f aca="false">AL308+Z308</f>
        <v>10.6130806905266</v>
      </c>
      <c r="AN308" s="4" t="n">
        <f aca="false">AM308^-'paramètres CI'!$B$19</f>
        <v>6.21252673618555E-009</v>
      </c>
      <c r="AO308" s="4" t="n">
        <f aca="false">SUMIFS($AN$2:$AN$1250,$I$2:$I$1250,V308)</f>
        <v>0.0183617097867314</v>
      </c>
      <c r="AP308" s="5" t="n">
        <f aca="false">AN308/AO308</f>
        <v>3.38341407654469E-007</v>
      </c>
      <c r="AQ308" s="6" t="n">
        <f aca="false">AP308-O308</f>
        <v>-9.95917075580696E-005</v>
      </c>
      <c r="AR308" s="20" t="n">
        <f aca="false">VLOOKUP(I308,entreesparc!$A$13:$H$110,8,0)*AP308</f>
        <v>0.00285899215991509</v>
      </c>
      <c r="AS308" s="7" t="n">
        <f aca="false">M308*AJ308/AI308+AH308/R308</f>
        <v>9.62758548870472</v>
      </c>
      <c r="AT308" s="4" t="n">
        <f aca="false">AS308+Z308</f>
        <v>12.7530714138217</v>
      </c>
      <c r="AU308" s="4" t="n">
        <f aca="false">AT308^-'paramètres CI'!$B$19</f>
        <v>1.42916268038068E-009</v>
      </c>
      <c r="AV308" s="4" t="n">
        <f aca="false">SUMIFS($AU$2:$AU$1250,$I$2:$I$1250,V308)</f>
        <v>2.48482531587682E-005</v>
      </c>
      <c r="AW308" s="5" t="n">
        <f aca="false">AU308/AV308</f>
        <v>5.75156197600301E-005</v>
      </c>
      <c r="AX308" s="7" t="n">
        <f aca="false">SUMIFS($AP$2:$AP$1250,$I$2:$I$1250,V308)</f>
        <v>1</v>
      </c>
    </row>
    <row r="309" customFormat="false" ht="15.8" hidden="false" customHeight="false" outlineLevel="0" collapsed="false">
      <c r="A309" s="0" t="s">
        <v>14</v>
      </c>
      <c r="B309" s="0" t="s">
        <v>74</v>
      </c>
      <c r="C309" s="0" t="s">
        <v>35</v>
      </c>
      <c r="D309" s="0" t="s">
        <v>34</v>
      </c>
      <c r="E309" s="0" t="str">
        <f aca="false">VLOOKUP(A309,Nomenclature!$D$1:$E$9,2,0)</f>
        <v>02</v>
      </c>
      <c r="F309" s="0" t="str">
        <f aca="false">VLOOKUP(B309,Nomenclature!$J$1:$K$97,2,0)</f>
        <v>57</v>
      </c>
      <c r="G309" s="0" t="str">
        <f aca="false">VLOOKUP(C309,Nomenclature!$M$1:$N$21,2,0)</f>
        <v>21</v>
      </c>
      <c r="H309" s="0" t="str">
        <f aca="false">VLOOKUP(D309,Nomenclature!$O$25:$P$31,2,0)</f>
        <v>06</v>
      </c>
      <c r="I309" s="1" t="str">
        <f aca="false">CONCATENATE(E309,F309)</f>
        <v>0257</v>
      </c>
      <c r="J309" s="0" t="str">
        <f aca="false">CONCATENATE(E309,F309,G309,H309)</f>
        <v>02572106</v>
      </c>
      <c r="K309" s="0" t="n">
        <v>36.0791295770476</v>
      </c>
      <c r="L309" s="0" t="n">
        <v>25</v>
      </c>
      <c r="M309" s="0" t="n">
        <v>125.076256857053</v>
      </c>
      <c r="N309" s="0" t="n">
        <v>0.773976123849066</v>
      </c>
      <c r="O309" s="0" t="n">
        <v>9.99300489657241E-005</v>
      </c>
      <c r="P309" s="4" t="n">
        <f aca="false">VLOOKUP(D309,'paramètres CI'!$A$1:$B$6,2,0)</f>
        <v>0.0424847883250769</v>
      </c>
      <c r="Q309" s="17" t="n">
        <f aca="false">M309*P309/N309</f>
        <v>6.86563594576867</v>
      </c>
      <c r="R309" s="9" t="n">
        <f aca="false">1/(1+0.04)*(1 - (1/(1+0.04))^L309)/(1-1/(1+0.04))</f>
        <v>15.6220799436509</v>
      </c>
      <c r="S309" s="17" t="n">
        <f aca="false">K309/R309</f>
        <v>2.30949589985365</v>
      </c>
      <c r="T309" s="17" t="n">
        <f aca="false">Q309+S309</f>
        <v>9.17513184562232</v>
      </c>
      <c r="U309" s="0" t="n">
        <f aca="false">T309 + Z309</f>
        <v>10.2553588048506</v>
      </c>
      <c r="V309" s="4" t="str">
        <f aca="false">VLOOKUP(I309,'CI ref gaz'!$I$1:$AM$97,1,0)</f>
        <v>0257</v>
      </c>
      <c r="W309" s="0" t="n">
        <f aca="false">VLOOKUP(I309,'CI ref gaz'!$I$1:$AM$97,14,0)</f>
        <v>-2</v>
      </c>
      <c r="X309" s="1" t="n">
        <f aca="false">VLOOKUP(I309,'CI ref gaz'!$I$1:$AM$97,13,0)</f>
        <v>3.66010523668573</v>
      </c>
      <c r="Y309" s="2" t="n">
        <f aca="false">VLOOKUP(I309,'CI ref gaz'!$I$1:$AM$97,7,0)</f>
        <v>0.379624643362474</v>
      </c>
      <c r="Z309" s="17" t="n">
        <f aca="false">X309*(O309/Y309)^(-1/8)-T309</f>
        <v>1.08022695922833</v>
      </c>
      <c r="AA309" s="17" t="n">
        <f aca="false">Z309^2</f>
        <v>1.16689028344368</v>
      </c>
      <c r="AB309" s="18" t="n">
        <f aca="false">Z309/U309</f>
        <v>0.105332926890612</v>
      </c>
      <c r="AC309" s="17" t="n">
        <f aca="false">U309^-('paramètres CI'!$B$19)</f>
        <v>8.17321875199464E-009</v>
      </c>
      <c r="AD309" s="4" t="n">
        <f aca="false">SUMIFS($AC$2:$AC$1250,$I$2:$I$1250,V309)</f>
        <v>8.17894000512102E-005</v>
      </c>
      <c r="AE309" s="4" t="n">
        <f aca="false">AC309/AD309</f>
        <v>9.99300489657242E-005</v>
      </c>
      <c r="AF309" s="17" t="n">
        <f aca="false">AE309-O309</f>
        <v>0</v>
      </c>
      <c r="AG309" s="4" t="n">
        <f aca="false">VLOOKUP(I309,BesoinU!$F$1:$L$99,3,0)</f>
        <v>81.191097317593</v>
      </c>
      <c r="AH309" s="19" t="n">
        <f aca="false">VLOOKUP(J309,bibliRdtCHauff!$G$2:$K$1398,4,0)</f>
        <v>36.0791295770476</v>
      </c>
      <c r="AI309" s="19" t="n">
        <f aca="false">VLOOKUP(J309,bibliRdtCHauff!$G$2:$K$1398,3,0)</f>
        <v>0.773976123849066</v>
      </c>
      <c r="AJ309" s="4" t="n">
        <f aca="false">VLOOKUP(D309,'paramètres CI'!$A$1:$C$6,3)</f>
        <v>0.0591</v>
      </c>
      <c r="AK309" s="4" t="n">
        <f aca="false">AJ309*AG309/AI309</f>
        <v>6.19966650599869</v>
      </c>
      <c r="AL309" s="4" t="n">
        <f aca="false">AK309+AH309/R309</f>
        <v>8.50916240585233</v>
      </c>
      <c r="AM309" s="4" t="n">
        <f aca="false">AL309+Z309</f>
        <v>9.58938936508066</v>
      </c>
      <c r="AN309" s="4" t="n">
        <f aca="false">AM309^-'paramètres CI'!$B$19</f>
        <v>1.39853189790911E-008</v>
      </c>
      <c r="AO309" s="4" t="n">
        <f aca="false">SUMIFS($AN$2:$AN$1250,$I$2:$I$1250,V309)</f>
        <v>0.0183617097867314</v>
      </c>
      <c r="AP309" s="5" t="n">
        <f aca="false">AN309/AO309</f>
        <v>7.61656683474936E-007</v>
      </c>
      <c r="AQ309" s="6" t="n">
        <f aca="false">AP309-O309</f>
        <v>-9.91683922822492E-005</v>
      </c>
      <c r="AR309" s="20" t="n">
        <f aca="false">VLOOKUP(I309,entreesparc!$A$13:$H$110,8,0)*AP309</f>
        <v>0.00643601533048421</v>
      </c>
      <c r="AS309" s="7" t="n">
        <f aca="false">M309*AJ309/AI309+AH309/R309</f>
        <v>11.8601868740023</v>
      </c>
      <c r="AT309" s="4" t="n">
        <f aca="false">AS309+Z309</f>
        <v>12.9404138332306</v>
      </c>
      <c r="AU309" s="4" t="n">
        <f aca="false">AT309^-'paramètres CI'!$B$19</f>
        <v>1.27178786856935E-009</v>
      </c>
      <c r="AV309" s="4" t="n">
        <f aca="false">SUMIFS($AU$2:$AU$1250,$I$2:$I$1250,V309)</f>
        <v>2.48482531587682E-005</v>
      </c>
      <c r="AW309" s="5" t="n">
        <f aca="false">AU309/AV309</f>
        <v>5.11821841335585E-005</v>
      </c>
      <c r="AX309" s="7" t="n">
        <f aca="false">SUMIFS($AP$2:$AP$1250,$I$2:$I$1250,V309)</f>
        <v>1</v>
      </c>
    </row>
    <row r="310" customFormat="false" ht="15.8" hidden="false" customHeight="false" outlineLevel="0" collapsed="false">
      <c r="A310" s="0" t="s">
        <v>14</v>
      </c>
      <c r="B310" s="0" t="s">
        <v>74</v>
      </c>
      <c r="C310" s="0" t="s">
        <v>36</v>
      </c>
      <c r="D310" s="0" t="s">
        <v>37</v>
      </c>
      <c r="E310" s="0" t="str">
        <f aca="false">VLOOKUP(A310,Nomenclature!$D$1:$E$9,2,0)</f>
        <v>02</v>
      </c>
      <c r="F310" s="0" t="str">
        <f aca="false">VLOOKUP(B310,Nomenclature!$J$1:$K$97,2,0)</f>
        <v>57</v>
      </c>
      <c r="G310" s="0" t="str">
        <f aca="false">VLOOKUP(C310,Nomenclature!$M$1:$N$21,2,0)</f>
        <v>23</v>
      </c>
      <c r="H310" s="0" t="str">
        <f aca="false">VLOOKUP(D310,Nomenclature!$O$25:$P$31,2,0)</f>
        <v>03</v>
      </c>
      <c r="I310" s="1" t="str">
        <f aca="false">CONCATENATE(E310,F310)</f>
        <v>0257</v>
      </c>
      <c r="J310" s="0" t="str">
        <f aca="false">CONCATENATE(E310,F310,G310,H310)</f>
        <v>02572303</v>
      </c>
      <c r="K310" s="0" t="n">
        <v>22.642373519764</v>
      </c>
      <c r="L310" s="0" t="n">
        <v>20</v>
      </c>
      <c r="M310" s="0" t="n">
        <v>135.155876509973</v>
      </c>
      <c r="N310" s="0" t="n">
        <v>0.754990906044746</v>
      </c>
      <c r="O310" s="0" t="n">
        <v>9.99300489657241E-005</v>
      </c>
      <c r="P310" s="4" t="n">
        <f aca="false">VLOOKUP(D310,'paramètres CI'!$A$1:$B$6,2,0)</f>
        <v>0.0385046990211696</v>
      </c>
      <c r="Q310" s="17" t="n">
        <f aca="false">M310*P310/N310</f>
        <v>6.89297884821204</v>
      </c>
      <c r="R310" s="9" t="n">
        <f aca="false">1/(1+0.04)*(1 - (1/(1+0.04))^L310)/(1-1/(1+0.04))</f>
        <v>13.5903263449677</v>
      </c>
      <c r="S310" s="17" t="n">
        <f aca="false">K310/R310</f>
        <v>1.66606547517883</v>
      </c>
      <c r="T310" s="17" t="n">
        <f aca="false">Q310+S310</f>
        <v>8.55904432339087</v>
      </c>
      <c r="U310" s="0" t="n">
        <f aca="false">T310 + Z310</f>
        <v>10.2553588048506</v>
      </c>
      <c r="V310" s="4" t="str">
        <f aca="false">VLOOKUP(I310,'CI ref gaz'!$I$1:$AM$97,1,0)</f>
        <v>0257</v>
      </c>
      <c r="W310" s="0" t="n">
        <f aca="false">VLOOKUP(I310,'CI ref gaz'!$I$1:$AM$97,14,0)</f>
        <v>-2</v>
      </c>
      <c r="X310" s="1" t="n">
        <f aca="false">VLOOKUP(I310,'CI ref gaz'!$I$1:$AM$97,13,0)</f>
        <v>3.66010523668573</v>
      </c>
      <c r="Y310" s="2" t="n">
        <f aca="false">VLOOKUP(I310,'CI ref gaz'!$I$1:$AM$97,7,0)</f>
        <v>0.379624643362474</v>
      </c>
      <c r="Z310" s="17" t="n">
        <f aca="false">X310*(O310/Y310)^(-1/8)-T310</f>
        <v>1.69631448145978</v>
      </c>
      <c r="AA310" s="17" t="n">
        <f aca="false">Z310^2</f>
        <v>2.87748282001015</v>
      </c>
      <c r="AB310" s="18" t="n">
        <f aca="false">Z310/U310</f>
        <v>0.165407618956973</v>
      </c>
      <c r="AC310" s="17" t="n">
        <f aca="false">U310^-('paramètres CI'!$B$19)</f>
        <v>8.17321875199464E-009</v>
      </c>
      <c r="AD310" s="4" t="n">
        <f aca="false">SUMIFS($AC$2:$AC$1250,$I$2:$I$1250,V310)</f>
        <v>8.17894000512102E-005</v>
      </c>
      <c r="AE310" s="4" t="n">
        <f aca="false">AC310/AD310</f>
        <v>9.99300489657242E-005</v>
      </c>
      <c r="AF310" s="17" t="n">
        <f aca="false">AE310-O310</f>
        <v>0</v>
      </c>
      <c r="AG310" s="4" t="n">
        <f aca="false">VLOOKUP(I310,BesoinU!$F$1:$L$99,3,0)</f>
        <v>81.191097317593</v>
      </c>
      <c r="AH310" s="19" t="n">
        <f aca="false">VLOOKUP(J310,bibliRdtCHauff!$G$2:$K$1398,4,0)</f>
        <v>22.642373519764</v>
      </c>
      <c r="AI310" s="19" t="n">
        <f aca="false">VLOOKUP(J310,bibliRdtCHauff!$G$2:$K$1398,3,0)</f>
        <v>0.754990906044746</v>
      </c>
      <c r="AJ310" s="4" t="n">
        <f aca="false">VLOOKUP(D310,'paramètres CI'!$A$1:$C$6,3)</f>
        <v>0.0763929293534506</v>
      </c>
      <c r="AK310" s="4" t="n">
        <f aca="false">AJ310*AG310/AI310</f>
        <v>8.21523241121585</v>
      </c>
      <c r="AL310" s="4" t="n">
        <f aca="false">AK310+AH310/R310</f>
        <v>9.88129788639468</v>
      </c>
      <c r="AM310" s="4" t="n">
        <f aca="false">AL310+Z310</f>
        <v>11.5776123678545</v>
      </c>
      <c r="AN310" s="4" t="n">
        <f aca="false">AM310^-'paramètres CI'!$B$19</f>
        <v>3.09776138471284E-009</v>
      </c>
      <c r="AO310" s="4" t="n">
        <f aca="false">SUMIFS($AN$2:$AN$1250,$I$2:$I$1250,V310)</f>
        <v>0.0183617097867314</v>
      </c>
      <c r="AP310" s="5" t="n">
        <f aca="false">AN310/AO310</f>
        <v>1.68707675956808E-007</v>
      </c>
      <c r="AQ310" s="6" t="n">
        <f aca="false">AP310-O310</f>
        <v>-9.97613412897673E-005</v>
      </c>
      <c r="AR310" s="20" t="n">
        <f aca="false">VLOOKUP(I310,entreesparc!$A$13:$H$110,8,0)*AP310</f>
        <v>0.0014255834845098</v>
      </c>
      <c r="AS310" s="7" t="n">
        <f aca="false">M310*AJ310/AI310+AH310/R310</f>
        <v>15.3416650661998</v>
      </c>
      <c r="AT310" s="4" t="n">
        <f aca="false">AS310+Z310</f>
        <v>17.0379795476596</v>
      </c>
      <c r="AU310" s="4" t="n">
        <f aca="false">AT310^-'paramètres CI'!$B$19</f>
        <v>1.40817055631462E-010</v>
      </c>
      <c r="AV310" s="4" t="n">
        <f aca="false">SUMIFS($AU$2:$AU$1250,$I$2:$I$1250,V310)</f>
        <v>2.48482531587682E-005</v>
      </c>
      <c r="AW310" s="5" t="n">
        <f aca="false">AU310/AV310</f>
        <v>5.66708068900096E-006</v>
      </c>
      <c r="AX310" s="7" t="n">
        <f aca="false">SUMIFS($AP$2:$AP$1250,$I$2:$I$1250,V310)</f>
        <v>1</v>
      </c>
    </row>
    <row r="311" customFormat="false" ht="15.8" hidden="false" customHeight="false" outlineLevel="0" collapsed="false">
      <c r="A311" s="0" t="s">
        <v>14</v>
      </c>
      <c r="B311" s="0" t="s">
        <v>74</v>
      </c>
      <c r="C311" s="0" t="s">
        <v>38</v>
      </c>
      <c r="D311" s="0" t="s">
        <v>39</v>
      </c>
      <c r="E311" s="0" t="str">
        <f aca="false">VLOOKUP(A311,Nomenclature!$D$1:$E$9,2,0)</f>
        <v>02</v>
      </c>
      <c r="F311" s="0" t="str">
        <f aca="false">VLOOKUP(B311,Nomenclature!$J$1:$K$97,2,0)</f>
        <v>57</v>
      </c>
      <c r="G311" s="0" t="str">
        <f aca="false">VLOOKUP(C311,Nomenclature!$M$1:$N$21,2,0)</f>
        <v>24</v>
      </c>
      <c r="H311" s="0" t="str">
        <f aca="false">VLOOKUP(D311,Nomenclature!$O$25:$P$31,2,0)</f>
        <v>04</v>
      </c>
      <c r="I311" s="1" t="str">
        <f aca="false">CONCATENATE(E311,F311)</f>
        <v>0257</v>
      </c>
      <c r="J311" s="0" t="str">
        <f aca="false">CONCATENATE(E311,F311,G311,H311)</f>
        <v>02572404</v>
      </c>
      <c r="K311" s="0" t="n">
        <v>16.4614859424868</v>
      </c>
      <c r="L311" s="0" t="n">
        <v>20</v>
      </c>
      <c r="M311" s="0" t="n">
        <v>130.055185085662</v>
      </c>
      <c r="N311" s="0" t="n">
        <v>0.982585748025649</v>
      </c>
      <c r="O311" s="0" t="n">
        <v>9.99300489657241E-005</v>
      </c>
      <c r="P311" s="4" t="n">
        <f aca="false">VLOOKUP(D311,'paramètres CI'!$A$1:$B$6,2,0)</f>
        <v>0.022045059962018</v>
      </c>
      <c r="Q311" s="17" t="n">
        <f aca="false">M311*P311/N311</f>
        <v>2.91788717610213</v>
      </c>
      <c r="R311" s="9" t="n">
        <f aca="false">1/(1+0.04)*(1 - (1/(1+0.04))^L311)/(1-1/(1+0.04))</f>
        <v>13.5903263449677</v>
      </c>
      <c r="S311" s="17" t="n">
        <f aca="false">K311/R311</f>
        <v>1.2112649486583</v>
      </c>
      <c r="T311" s="17" t="n">
        <f aca="false">Q311+S311</f>
        <v>4.12915212476043</v>
      </c>
      <c r="U311" s="0" t="n">
        <f aca="false">T311 + Z311</f>
        <v>10.2553588048506</v>
      </c>
      <c r="V311" s="4" t="str">
        <f aca="false">VLOOKUP(I311,'CI ref gaz'!$I$1:$AM$97,1,0)</f>
        <v>0257</v>
      </c>
      <c r="W311" s="0" t="n">
        <f aca="false">VLOOKUP(I311,'CI ref gaz'!$I$1:$AM$97,14,0)</f>
        <v>-2</v>
      </c>
      <c r="X311" s="1" t="n">
        <f aca="false">VLOOKUP(I311,'CI ref gaz'!$I$1:$AM$97,13,0)</f>
        <v>3.66010523668573</v>
      </c>
      <c r="Y311" s="2" t="n">
        <f aca="false">VLOOKUP(I311,'CI ref gaz'!$I$1:$AM$97,7,0)</f>
        <v>0.379624643362474</v>
      </c>
      <c r="Z311" s="17" t="n">
        <f aca="false">X311*(O311/Y311)^(-1/8)-T311</f>
        <v>6.12620668009021</v>
      </c>
      <c r="AA311" s="17" t="n">
        <f aca="false">Z311^2</f>
        <v>37.5304082871819</v>
      </c>
      <c r="AB311" s="18" t="n">
        <f aca="false">Z311/U311</f>
        <v>0.597366391236609</v>
      </c>
      <c r="AC311" s="17" t="n">
        <f aca="false">U311^-('paramètres CI'!$B$19)</f>
        <v>8.17321875199464E-009</v>
      </c>
      <c r="AD311" s="4" t="n">
        <f aca="false">SUMIFS($AC$2:$AC$1250,$I$2:$I$1250,V311)</f>
        <v>8.17894000512102E-005</v>
      </c>
      <c r="AE311" s="4" t="n">
        <f aca="false">AC311/AD311</f>
        <v>9.99300489657242E-005</v>
      </c>
      <c r="AF311" s="17" t="n">
        <f aca="false">AE311-O311</f>
        <v>0</v>
      </c>
      <c r="AG311" s="4" t="n">
        <f aca="false">VLOOKUP(I311,BesoinU!$F$1:$L$99,3,0)</f>
        <v>81.191097317593</v>
      </c>
      <c r="AH311" s="19" t="n">
        <f aca="false">VLOOKUP(J311,bibliRdtCHauff!$G$2:$K$1398,4,0)</f>
        <v>16.4614859424868</v>
      </c>
      <c r="AI311" s="19" t="n">
        <f aca="false">VLOOKUP(J311,bibliRdtCHauff!$G$2:$K$1398,3,0)</f>
        <v>0.982585748025649</v>
      </c>
      <c r="AJ311" s="4" t="n">
        <f aca="false">VLOOKUP(D311,'paramètres CI'!$A$1:$C$6,3)</f>
        <v>0.0386719666666667</v>
      </c>
      <c r="AK311" s="4" t="n">
        <f aca="false">AJ311*AG311/AI311</f>
        <v>3.19546606024463</v>
      </c>
      <c r="AL311" s="4" t="n">
        <f aca="false">AK311+AH311/R311</f>
        <v>4.40673100890293</v>
      </c>
      <c r="AM311" s="4" t="n">
        <f aca="false">AL311+Z311</f>
        <v>10.5329376889931</v>
      </c>
      <c r="AN311" s="4" t="n">
        <f aca="false">AM311^-'paramètres CI'!$B$19</f>
        <v>6.60091104458293E-009</v>
      </c>
      <c r="AO311" s="4" t="n">
        <f aca="false">SUMIFS($AN$2:$AN$1250,$I$2:$I$1250,V311)</f>
        <v>0.0183617097867314</v>
      </c>
      <c r="AP311" s="5" t="n">
        <f aca="false">AN311/AO311</f>
        <v>3.59493267307432E-007</v>
      </c>
      <c r="AQ311" s="6" t="n">
        <f aca="false">AP311-O311</f>
        <v>-9.95705556984167E-005</v>
      </c>
      <c r="AR311" s="20" t="n">
        <f aca="false">VLOOKUP(I311,entreesparc!$A$13:$H$110,8,0)*AP311</f>
        <v>0.00303772582817837</v>
      </c>
      <c r="AS311" s="7" t="n">
        <f aca="false">M311*AJ311/AI311+AH311/R311</f>
        <v>6.32989178867287</v>
      </c>
      <c r="AT311" s="4" t="n">
        <f aca="false">AS311+Z311</f>
        <v>12.4560984687631</v>
      </c>
      <c r="AU311" s="4" t="n">
        <f aca="false">AT311^-'paramètres CI'!$B$19</f>
        <v>1.7256143263834E-009</v>
      </c>
      <c r="AV311" s="4" t="n">
        <f aca="false">SUMIFS($AU$2:$AU$1250,$I$2:$I$1250,V311)</f>
        <v>2.48482531587682E-005</v>
      </c>
      <c r="AW311" s="5" t="n">
        <f aca="false">AU311/AV311</f>
        <v>6.94461021206429E-005</v>
      </c>
      <c r="AX311" s="7" t="n">
        <f aca="false">SUMIFS($AP$2:$AP$1250,$I$2:$I$1250,V311)</f>
        <v>1</v>
      </c>
    </row>
    <row r="312" customFormat="false" ht="15.8" hidden="false" customHeight="false" outlineLevel="0" collapsed="false">
      <c r="A312" s="0" t="s">
        <v>14</v>
      </c>
      <c r="B312" s="0" t="s">
        <v>74</v>
      </c>
      <c r="C312" s="0" t="s">
        <v>40</v>
      </c>
      <c r="D312" s="0" t="s">
        <v>37</v>
      </c>
      <c r="E312" s="0" t="str">
        <f aca="false">VLOOKUP(A312,Nomenclature!$D$1:$E$9,2,0)</f>
        <v>02</v>
      </c>
      <c r="F312" s="0" t="str">
        <f aca="false">VLOOKUP(B312,Nomenclature!$J$1:$K$97,2,0)</f>
        <v>57</v>
      </c>
      <c r="G312" s="0" t="str">
        <f aca="false">VLOOKUP(C312,Nomenclature!$M$1:$N$21,2,0)</f>
        <v>03</v>
      </c>
      <c r="H312" s="0" t="str">
        <f aca="false">VLOOKUP(D312,Nomenclature!$O$25:$P$31,2,0)</f>
        <v>03</v>
      </c>
      <c r="I312" s="1" t="str">
        <f aca="false">CONCATENATE(E312,F312)</f>
        <v>0257</v>
      </c>
      <c r="J312" s="0" t="str">
        <f aca="false">CONCATENATE(E312,F312,G312,H312)</f>
        <v>02570303</v>
      </c>
      <c r="K312" s="0" t="n">
        <v>18.1138988158112</v>
      </c>
      <c r="L312" s="0" t="n">
        <v>20</v>
      </c>
      <c r="M312" s="0" t="n">
        <v>135.155876509973</v>
      </c>
      <c r="N312" s="0" t="n">
        <v>0.523449438930963</v>
      </c>
      <c r="O312" s="0" t="n">
        <v>0.0239655304179838</v>
      </c>
      <c r="P312" s="4" t="n">
        <f aca="false">VLOOKUP(D312,'paramètres CI'!$A$1:$B$6,2,0)</f>
        <v>0.0385046990211696</v>
      </c>
      <c r="Q312" s="17" t="n">
        <f aca="false">M312*P312/N312</f>
        <v>9.94200386686295</v>
      </c>
      <c r="R312" s="9" t="n">
        <f aca="false">1/(1+0.04)*(1 - (1/(1+0.04))^L312)/(1-1/(1+0.04))</f>
        <v>13.5903263449677</v>
      </c>
      <c r="S312" s="17" t="n">
        <f aca="false">K312/R312</f>
        <v>1.33285238014307</v>
      </c>
      <c r="T312" s="17" t="n">
        <f aca="false">Q312+S312</f>
        <v>11.274856247006</v>
      </c>
      <c r="U312" s="0" t="n">
        <f aca="false">T312 + Z312</f>
        <v>5.16968988161971</v>
      </c>
      <c r="V312" s="4" t="str">
        <f aca="false">VLOOKUP(I312,'CI ref gaz'!$I$1:$AM$97,1,0)</f>
        <v>0257</v>
      </c>
      <c r="W312" s="0" t="n">
        <f aca="false">VLOOKUP(I312,'CI ref gaz'!$I$1:$AM$97,14,0)</f>
        <v>-2</v>
      </c>
      <c r="X312" s="1" t="n">
        <f aca="false">VLOOKUP(I312,'CI ref gaz'!$I$1:$AM$97,13,0)</f>
        <v>3.66010523668573</v>
      </c>
      <c r="Y312" s="2" t="n">
        <f aca="false">VLOOKUP(I312,'CI ref gaz'!$I$1:$AM$97,7,0)</f>
        <v>0.379624643362474</v>
      </c>
      <c r="Z312" s="17" t="n">
        <f aca="false">X312*(O312/Y312)^(-1/8)-T312</f>
        <v>-6.10516636538631</v>
      </c>
      <c r="AA312" s="17" t="n">
        <f aca="false">Z312^2</f>
        <v>37.2730563490443</v>
      </c>
      <c r="AB312" s="18" t="n">
        <f aca="false">Z312/U312</f>
        <v>-1.18095408142229</v>
      </c>
      <c r="AC312" s="17" t="n">
        <f aca="false">U312^-('paramètres CI'!$B$19)</f>
        <v>1.96012635479592E-006</v>
      </c>
      <c r="AD312" s="4" t="n">
        <f aca="false">SUMIFS($AC$2:$AC$1250,$I$2:$I$1250,V312)</f>
        <v>8.17894000512102E-005</v>
      </c>
      <c r="AE312" s="4" t="n">
        <f aca="false">AC312/AD312</f>
        <v>0.0239655304179838</v>
      </c>
      <c r="AF312" s="17" t="n">
        <f aca="false">AE312-O312</f>
        <v>0</v>
      </c>
      <c r="AG312" s="4" t="n">
        <f aca="false">VLOOKUP(I312,BesoinU!$F$1:$L$99,3,0)</f>
        <v>81.191097317593</v>
      </c>
      <c r="AH312" s="19" t="n">
        <f aca="false">VLOOKUP(J312,bibliRdtCHauff!$G$2:$K$1398,4,0)</f>
        <v>19.0195937566018</v>
      </c>
      <c r="AI312" s="19" t="n">
        <f aca="false">VLOOKUP(J312,bibliRdtCHauff!$G$2:$K$1398,3,0)</f>
        <v>0.56975773235372</v>
      </c>
      <c r="AJ312" s="4" t="n">
        <f aca="false">VLOOKUP(D312,'paramètres CI'!$A$1:$C$6,3)</f>
        <v>0.0763929293534506</v>
      </c>
      <c r="AK312" s="4" t="n">
        <f aca="false">AJ312*AG312/AI312</f>
        <v>10.8860756235624</v>
      </c>
      <c r="AL312" s="4" t="n">
        <f aca="false">AK312+AH312/R312</f>
        <v>12.2855706227126</v>
      </c>
      <c r="AM312" s="4" t="n">
        <f aca="false">AL312+Z312</f>
        <v>6.1804042573263</v>
      </c>
      <c r="AN312" s="4" t="n">
        <f aca="false">AM312^-'paramètres CI'!$B$19</f>
        <v>4.69747995842396E-007</v>
      </c>
      <c r="AO312" s="4" t="n">
        <f aca="false">SUMIFS($AN$2:$AN$1250,$I$2:$I$1250,V312)</f>
        <v>0.0183617097867314</v>
      </c>
      <c r="AP312" s="5" t="n">
        <f aca="false">AN312/AO312</f>
        <v>2.55830203885396E-005</v>
      </c>
      <c r="AQ312" s="6" t="n">
        <f aca="false">AP312-O312</f>
        <v>-0.0239399473975953</v>
      </c>
      <c r="AR312" s="20" t="n">
        <f aca="false">VLOOKUP(I312,entreesparc!$A$13:$H$110,8,0)*AP312</f>
        <v>0.216177071629608</v>
      </c>
      <c r="AS312" s="7" t="n">
        <f aca="false">M312*AJ312/AI312+AH312/R312</f>
        <v>19.5211504671274</v>
      </c>
      <c r="AT312" s="4" t="n">
        <f aca="false">AS312+Z312</f>
        <v>13.4159841017411</v>
      </c>
      <c r="AU312" s="4" t="n">
        <f aca="false">AT312^-'paramètres CI'!$B$19</f>
        <v>9.52839429494017E-010</v>
      </c>
      <c r="AV312" s="4" t="n">
        <f aca="false">SUMIFS($AU$2:$AU$1250,$I$2:$I$1250,V312)</f>
        <v>2.48482531587682E-005</v>
      </c>
      <c r="AW312" s="5" t="n">
        <f aca="false">AU312/AV312</f>
        <v>3.8346334585608E-005</v>
      </c>
      <c r="AX312" s="7" t="n">
        <f aca="false">SUMIFS($AP$2:$AP$1250,$I$2:$I$1250,V312)</f>
        <v>1</v>
      </c>
    </row>
    <row r="313" customFormat="false" ht="15.8" hidden="false" customHeight="false" outlineLevel="0" collapsed="false">
      <c r="A313" s="0" t="s">
        <v>14</v>
      </c>
      <c r="B313" s="0" t="s">
        <v>74</v>
      </c>
      <c r="C313" s="0" t="s">
        <v>41</v>
      </c>
      <c r="D313" s="0" t="s">
        <v>39</v>
      </c>
      <c r="E313" s="0" t="str">
        <f aca="false">VLOOKUP(A313,Nomenclature!$D$1:$E$9,2,0)</f>
        <v>02</v>
      </c>
      <c r="F313" s="0" t="str">
        <f aca="false">VLOOKUP(B313,Nomenclature!$J$1:$K$97,2,0)</f>
        <v>57</v>
      </c>
      <c r="G313" s="0" t="str">
        <f aca="false">VLOOKUP(C313,Nomenclature!$M$1:$N$21,2,0)</f>
        <v>04</v>
      </c>
      <c r="H313" s="0" t="str">
        <f aca="false">VLOOKUP(D313,Nomenclature!$O$25:$P$31,2,0)</f>
        <v>04</v>
      </c>
      <c r="I313" s="1" t="str">
        <f aca="false">CONCATENATE(E313,F313)</f>
        <v>0257</v>
      </c>
      <c r="J313" s="0" t="str">
        <f aca="false">CONCATENATE(E313,F313,G313,H313)</f>
        <v>02570404</v>
      </c>
      <c r="K313" s="0" t="n">
        <v>13.1691887539894</v>
      </c>
      <c r="L313" s="0" t="n">
        <v>20</v>
      </c>
      <c r="M313" s="0" t="n">
        <v>130.055185085662</v>
      </c>
      <c r="N313" s="0" t="n">
        <v>0.611174023585893</v>
      </c>
      <c r="O313" s="0" t="n">
        <v>0.379624643362474</v>
      </c>
      <c r="P313" s="4" t="n">
        <f aca="false">VLOOKUP(D313,'paramètres CI'!$A$1:$B$6,2,0)</f>
        <v>0.022045059962018</v>
      </c>
      <c r="Q313" s="17" t="n">
        <f aca="false">M313*P313/N313</f>
        <v>4.6910932777591</v>
      </c>
      <c r="R313" s="9" t="n">
        <f aca="false">1/(1+0.04)*(1 - (1/(1+0.04))^L313)/(1-1/(1+0.04))</f>
        <v>13.5903263449677</v>
      </c>
      <c r="S313" s="17" t="n">
        <f aca="false">K313/R313</f>
        <v>0.969011958926636</v>
      </c>
      <c r="T313" s="17" t="n">
        <f aca="false">Q313+S313</f>
        <v>5.66010523668573</v>
      </c>
      <c r="U313" s="0" t="n">
        <f aca="false">T313 + Z313</f>
        <v>3.66010523668573</v>
      </c>
      <c r="V313" s="4" t="str">
        <f aca="false">VLOOKUP(I313,'CI ref gaz'!$I$1:$AM$97,1,0)</f>
        <v>0257</v>
      </c>
      <c r="W313" s="0" t="n">
        <f aca="false">VLOOKUP(I313,'CI ref gaz'!$I$1:$AM$97,14,0)</f>
        <v>-2</v>
      </c>
      <c r="X313" s="1" t="n">
        <f aca="false">VLOOKUP(I313,'CI ref gaz'!$I$1:$AM$97,13,0)</f>
        <v>3.66010523668573</v>
      </c>
      <c r="Y313" s="2" t="n">
        <f aca="false">VLOOKUP(I313,'CI ref gaz'!$I$1:$AM$97,7,0)</f>
        <v>0.379624643362474</v>
      </c>
      <c r="Z313" s="17" t="n">
        <f aca="false">X313*(O313/Y313)^(-1/8)-T313</f>
        <v>-2</v>
      </c>
      <c r="AA313" s="17" t="n">
        <f aca="false">Z313^2</f>
        <v>4</v>
      </c>
      <c r="AB313" s="18" t="n">
        <f aca="false">Z313/U313</f>
        <v>-0.546432375756229</v>
      </c>
      <c r="AC313" s="17" t="n">
        <f aca="false">U313^-('paramètres CI'!$B$19)</f>
        <v>3.10492718252714E-005</v>
      </c>
      <c r="AD313" s="4" t="n">
        <f aca="false">SUMIFS($AC$2:$AC$1250,$I$2:$I$1250,V313)</f>
        <v>8.17894000512102E-005</v>
      </c>
      <c r="AE313" s="4" t="n">
        <f aca="false">AC313/AD313</f>
        <v>0.379624643362474</v>
      </c>
      <c r="AF313" s="17" t="n">
        <f aca="false">AE313-O313</f>
        <v>0</v>
      </c>
      <c r="AG313" s="4" t="n">
        <f aca="false">VLOOKUP(I313,BesoinU!$F$1:$L$99,3,0)</f>
        <v>81.191097317593</v>
      </c>
      <c r="AH313" s="19" t="n">
        <f aca="false">VLOOKUP(J313,bibliRdtCHauff!$G$2:$K$1398,4,0)</f>
        <v>13.8276481916889</v>
      </c>
      <c r="AI313" s="19" t="n">
        <f aca="false">VLOOKUP(J313,bibliRdtCHauff!$G$2:$K$1398,3,0)</f>
        <v>0.685456368473844</v>
      </c>
      <c r="AJ313" s="4" t="n">
        <f aca="false">VLOOKUP(D313,'paramètres CI'!$A$1:$C$6,3)</f>
        <v>0.0386719666666667</v>
      </c>
      <c r="AK313" s="4" t="n">
        <f aca="false">AJ313*AG313/AI313</f>
        <v>4.58062621270381</v>
      </c>
      <c r="AL313" s="4" t="n">
        <f aca="false">AK313+AH313/R313</f>
        <v>5.59808876957677</v>
      </c>
      <c r="AM313" s="4" t="n">
        <f aca="false">AL313+Z313</f>
        <v>3.59808876957677</v>
      </c>
      <c r="AN313" s="4" t="n">
        <f aca="false">AM313^-'paramètres CI'!$B$19</f>
        <v>3.55979517394185E-005</v>
      </c>
      <c r="AO313" s="4" t="n">
        <f aca="false">SUMIFS($AN$2:$AN$1250,$I$2:$I$1250,V313)</f>
        <v>0.0183617097867314</v>
      </c>
      <c r="AP313" s="5" t="n">
        <f aca="false">AN313/AO313</f>
        <v>0.00193870571710824</v>
      </c>
      <c r="AQ313" s="6" t="n">
        <f aca="false">AP313-O313</f>
        <v>-0.377685937645366</v>
      </c>
      <c r="AR313" s="20" t="n">
        <f aca="false">VLOOKUP(I313,entreesparc!$A$13:$H$110,8,0)*AP313</f>
        <v>16.3821049395631</v>
      </c>
      <c r="AS313" s="7" t="n">
        <f aca="false">M313*AJ313/AI313+AH313/R313</f>
        <v>8.3548949796805</v>
      </c>
      <c r="AT313" s="4" t="n">
        <f aca="false">AS313+Z313</f>
        <v>6.3548949796805</v>
      </c>
      <c r="AU313" s="4" t="n">
        <f aca="false">AT313^-'paramètres CI'!$B$19</f>
        <v>3.75952500094225E-007</v>
      </c>
      <c r="AV313" s="4" t="n">
        <f aca="false">SUMIFS($AU$2:$AU$1250,$I$2:$I$1250,V313)</f>
        <v>2.48482531587682E-005</v>
      </c>
      <c r="AW313" s="5" t="n">
        <f aca="false">AU313/AV313</f>
        <v>0.0151299368085182</v>
      </c>
      <c r="AX313" s="7" t="n">
        <f aca="false">SUMIFS($AP$2:$AP$1250,$I$2:$I$1250,V313)</f>
        <v>1</v>
      </c>
    </row>
    <row r="314" customFormat="false" ht="15.8" hidden="false" customHeight="false" outlineLevel="0" collapsed="false">
      <c r="A314" s="0" t="s">
        <v>14</v>
      </c>
      <c r="B314" s="0" t="s">
        <v>74</v>
      </c>
      <c r="C314" s="0" t="s">
        <v>45</v>
      </c>
      <c r="D314" s="0" t="s">
        <v>43</v>
      </c>
      <c r="E314" s="0" t="str">
        <f aca="false">VLOOKUP(A314,Nomenclature!$D$1:$E$9,2,0)</f>
        <v>02</v>
      </c>
      <c r="F314" s="0" t="str">
        <f aca="false">VLOOKUP(B314,Nomenclature!$J$1:$K$97,2,0)</f>
        <v>57</v>
      </c>
      <c r="G314" s="0" t="str">
        <f aca="false">VLOOKUP(C314,Nomenclature!$M$1:$N$21,2,0)</f>
        <v>06</v>
      </c>
      <c r="H314" s="0" t="str">
        <f aca="false">VLOOKUP(D314,Nomenclature!$O$25:$P$31,2,0)</f>
        <v>02</v>
      </c>
      <c r="I314" s="1" t="str">
        <f aca="false">CONCATENATE(E314,F314)</f>
        <v>0257</v>
      </c>
      <c r="J314" s="0" t="str">
        <f aca="false">CONCATENATE(E314,F314,G314,H314)</f>
        <v>02570602</v>
      </c>
      <c r="K314" s="0" t="n">
        <v>10</v>
      </c>
      <c r="L314" s="0" t="n">
        <v>13</v>
      </c>
      <c r="M314" s="0" t="n">
        <v>105.251262526922</v>
      </c>
      <c r="N314" s="0" t="n">
        <v>0.9</v>
      </c>
      <c r="O314" s="0" t="n">
        <v>0.244300032477148</v>
      </c>
      <c r="P314" s="4" t="n">
        <f aca="false">VLOOKUP(D314,'paramètres CI'!$A$1:$B$6,2,0)</f>
        <v>0.0935912806596305</v>
      </c>
      <c r="Q314" s="17" t="n">
        <f aca="false">M314*P314/N314</f>
        <v>10.9451116121529</v>
      </c>
      <c r="R314" s="9" t="n">
        <f aca="false">1/(1+0.04)*(1 - (1/(1+0.04))^L314)/(1-1/(1+0.04))</f>
        <v>9.98564784663304</v>
      </c>
      <c r="S314" s="17" t="n">
        <f aca="false">K314/R314</f>
        <v>1.00143727814033</v>
      </c>
      <c r="T314" s="17" t="n">
        <f aca="false">Q314+S314</f>
        <v>11.9465488902932</v>
      </c>
      <c r="U314" s="0" t="n">
        <f aca="false">T314 + Z314</f>
        <v>3.86742973132334</v>
      </c>
      <c r="V314" s="4" t="str">
        <f aca="false">VLOOKUP(I314,'CI ref gaz'!$I$1:$AM$97,1,0)</f>
        <v>0257</v>
      </c>
      <c r="W314" s="0" t="n">
        <f aca="false">VLOOKUP(I314,'CI ref gaz'!$I$1:$AM$97,14,0)</f>
        <v>-2</v>
      </c>
      <c r="X314" s="1" t="n">
        <f aca="false">VLOOKUP(I314,'CI ref gaz'!$I$1:$AM$97,13,0)</f>
        <v>3.66010523668573</v>
      </c>
      <c r="Y314" s="2" t="n">
        <f aca="false">VLOOKUP(I314,'CI ref gaz'!$I$1:$AM$97,7,0)</f>
        <v>0.379624643362474</v>
      </c>
      <c r="Z314" s="17" t="n">
        <f aca="false">X314*(O314/Y314)^(-1/8)-T314</f>
        <v>-8.07911915896988</v>
      </c>
      <c r="AA314" s="17" t="n">
        <f aca="false">Z314^2</f>
        <v>65.2721663848342</v>
      </c>
      <c r="AB314" s="18" t="n">
        <f aca="false">Z314/U314</f>
        <v>-2.08901511345764</v>
      </c>
      <c r="AC314" s="17" t="n">
        <f aca="false">U314^-('paramètres CI'!$B$19)</f>
        <v>1.99811530887971E-005</v>
      </c>
      <c r="AD314" s="4" t="n">
        <f aca="false">SUMIFS($AC$2:$AC$1250,$I$2:$I$1250,V314)</f>
        <v>8.17894000512102E-005</v>
      </c>
      <c r="AE314" s="4" t="n">
        <f aca="false">AC314/AD314</f>
        <v>0.244300032477148</v>
      </c>
      <c r="AF314" s="17" t="n">
        <f aca="false">AE314-O314</f>
        <v>0</v>
      </c>
      <c r="AG314" s="4" t="n">
        <f aca="false">VLOOKUP(I314,BesoinU!$F$1:$L$99,3,0)</f>
        <v>81.191097317593</v>
      </c>
      <c r="AH314" s="19" t="n">
        <f aca="false">VLOOKUP(J314,bibliRdtCHauff!$G$2:$K$1398,4,0)</f>
        <v>10.4</v>
      </c>
      <c r="AI314" s="19" t="n">
        <f aca="false">VLOOKUP(J314,bibliRdtCHauff!$G$2:$K$1398,3,0)</f>
        <v>0.92</v>
      </c>
      <c r="AJ314" s="4" t="n">
        <f aca="false">VLOOKUP(D314,'paramètres CI'!$A$1:$C$6,3)</f>
        <v>0.09847</v>
      </c>
      <c r="AK314" s="4" t="n">
        <f aca="false">AJ314*AG314/AI314</f>
        <v>8.69009494876455</v>
      </c>
      <c r="AL314" s="4" t="n">
        <f aca="false">AK314+AH314/R314</f>
        <v>9.73158971803049</v>
      </c>
      <c r="AM314" s="4" t="n">
        <f aca="false">AL314+Z314</f>
        <v>1.6524705590606</v>
      </c>
      <c r="AN314" s="4" t="n">
        <f aca="false">AM314^-'paramètres CI'!$B$19</f>
        <v>0.0179858163424188</v>
      </c>
      <c r="AO314" s="4" t="n">
        <f aca="false">SUMIFS($AN$2:$AN$1250,$I$2:$I$1250,V314)</f>
        <v>0.0183617097867314</v>
      </c>
      <c r="AP314" s="5" t="n">
        <f aca="false">AN314/AO314</f>
        <v>0.979528407284587</v>
      </c>
      <c r="AQ314" s="6" t="n">
        <f aca="false">AP314-O314</f>
        <v>0.735228374807439</v>
      </c>
      <c r="AR314" s="20" t="n">
        <f aca="false">VLOOKUP(I314,entreesparc!$A$13:$H$110,8,0)*AP314</f>
        <v>8277.03607505446</v>
      </c>
      <c r="AS314" s="7" t="n">
        <f aca="false">M314*AJ314/AI314+AH314/R314</f>
        <v>12.3068119660333</v>
      </c>
      <c r="AT314" s="4" t="n">
        <f aca="false">AS314+Z314</f>
        <v>4.22769280706346</v>
      </c>
      <c r="AU314" s="4" t="n">
        <f aca="false">AT314^-'paramètres CI'!$B$19</f>
        <v>9.79879373064881E-006</v>
      </c>
      <c r="AV314" s="4" t="n">
        <f aca="false">SUMIFS($AU$2:$AU$1250,$I$2:$I$1250,V314)</f>
        <v>2.48482531587682E-005</v>
      </c>
      <c r="AW314" s="5" t="n">
        <f aca="false">AU314/AV314</f>
        <v>0.394345375831424</v>
      </c>
      <c r="AX314" s="7" t="n">
        <f aca="false">SUMIFS($AP$2:$AP$1250,$I$2:$I$1250,V314)</f>
        <v>1</v>
      </c>
    </row>
    <row r="315" customFormat="false" ht="15.8" hidden="false" customHeight="false" outlineLevel="0" collapsed="false">
      <c r="A315" s="0" t="s">
        <v>14</v>
      </c>
      <c r="B315" s="0" t="s">
        <v>74</v>
      </c>
      <c r="C315" s="0" t="s">
        <v>46</v>
      </c>
      <c r="D315" s="0" t="s">
        <v>43</v>
      </c>
      <c r="E315" s="0" t="str">
        <f aca="false">VLOOKUP(A315,Nomenclature!$D$1:$E$9,2,0)</f>
        <v>02</v>
      </c>
      <c r="F315" s="0" t="str">
        <f aca="false">VLOOKUP(B315,Nomenclature!$J$1:$K$97,2,0)</f>
        <v>57</v>
      </c>
      <c r="G315" s="0" t="str">
        <f aca="false">VLOOKUP(C315,Nomenclature!$M$1:$N$21,2,0)</f>
        <v>26</v>
      </c>
      <c r="H315" s="0" t="str">
        <f aca="false">VLOOKUP(D315,Nomenclature!$O$25:$P$31,2,0)</f>
        <v>02</v>
      </c>
      <c r="I315" s="1" t="str">
        <f aca="false">CONCATENATE(E315,F315)</f>
        <v>0257</v>
      </c>
      <c r="J315" s="0" t="str">
        <f aca="false">CONCATENATE(E315,F315,G315,H315)</f>
        <v>02572602</v>
      </c>
      <c r="K315" s="0" t="n">
        <v>12</v>
      </c>
      <c r="L315" s="0" t="n">
        <v>13</v>
      </c>
      <c r="M315" s="0" t="n">
        <v>105.251262526922</v>
      </c>
      <c r="N315" s="0" t="n">
        <v>1</v>
      </c>
      <c r="O315" s="0" t="n">
        <v>9.99300489657241E-005</v>
      </c>
      <c r="P315" s="4" t="n">
        <f aca="false">VLOOKUP(D315,'paramètres CI'!$A$1:$B$6,2,0)</f>
        <v>0.0935912806596305</v>
      </c>
      <c r="Q315" s="17" t="n">
        <f aca="false">M315*P315/N315</f>
        <v>9.8506004509376</v>
      </c>
      <c r="R315" s="9" t="n">
        <f aca="false">1/(1+0.04)*(1 - (1/(1+0.04))^L315)/(1-1/(1+0.04))</f>
        <v>9.98564784663304</v>
      </c>
      <c r="S315" s="17" t="n">
        <f aca="false">K315/R315</f>
        <v>1.20172473376839</v>
      </c>
      <c r="T315" s="17" t="n">
        <f aca="false">Q315+S315</f>
        <v>11.052325184706</v>
      </c>
      <c r="U315" s="0" t="n">
        <f aca="false">T315 + Z315</f>
        <v>10.2553588048506</v>
      </c>
      <c r="V315" s="4" t="str">
        <f aca="false">VLOOKUP(I315,'CI ref gaz'!$I$1:$AM$97,1,0)</f>
        <v>0257</v>
      </c>
      <c r="W315" s="0" t="n">
        <f aca="false">VLOOKUP(I315,'CI ref gaz'!$I$1:$AM$97,14,0)</f>
        <v>-2</v>
      </c>
      <c r="X315" s="1" t="n">
        <f aca="false">VLOOKUP(I315,'CI ref gaz'!$I$1:$AM$97,13,0)</f>
        <v>3.66010523668573</v>
      </c>
      <c r="Y315" s="2" t="n">
        <f aca="false">VLOOKUP(I315,'CI ref gaz'!$I$1:$AM$97,7,0)</f>
        <v>0.379624643362474</v>
      </c>
      <c r="Z315" s="17" t="n">
        <f aca="false">X315*(O315/Y315)^(-1/8)-T315</f>
        <v>-0.796966379855348</v>
      </c>
      <c r="AA315" s="17" t="n">
        <f aca="false">Z315^2</f>
        <v>0.635155410619739</v>
      </c>
      <c r="AB315" s="18" t="n">
        <f aca="false">Z315/U315</f>
        <v>-0.0777121888196047</v>
      </c>
      <c r="AC315" s="17" t="n">
        <f aca="false">U315^-('paramètres CI'!$B$19)</f>
        <v>8.17321875199464E-009</v>
      </c>
      <c r="AD315" s="4" t="n">
        <f aca="false">SUMIFS($AC$2:$AC$1250,$I$2:$I$1250,V315)</f>
        <v>8.17894000512102E-005</v>
      </c>
      <c r="AE315" s="4" t="n">
        <f aca="false">AC315/AD315</f>
        <v>9.99300489657242E-005</v>
      </c>
      <c r="AF315" s="17" t="n">
        <f aca="false">AE315-O315</f>
        <v>0</v>
      </c>
      <c r="AG315" s="4" t="n">
        <f aca="false">VLOOKUP(I315,BesoinU!$F$1:$L$99,3,0)</f>
        <v>81.191097317593</v>
      </c>
      <c r="AH315" s="19" t="n">
        <f aca="false">VLOOKUP(J315,bibliRdtCHauff!$G$2:$K$1398,4,0)</f>
        <v>12</v>
      </c>
      <c r="AI315" s="19" t="n">
        <f aca="false">VLOOKUP(J315,bibliRdtCHauff!$G$2:$K$1398,3,0)</f>
        <v>1</v>
      </c>
      <c r="AJ315" s="4" t="n">
        <f aca="false">VLOOKUP(D315,'paramètres CI'!$A$1:$C$6,3)</f>
        <v>0.09847</v>
      </c>
      <c r="AK315" s="4" t="n">
        <f aca="false">AJ315*AG315/AI315</f>
        <v>7.99488735286338</v>
      </c>
      <c r="AL315" s="4" t="n">
        <f aca="false">AK315+AH315/R315</f>
        <v>9.19661208663177</v>
      </c>
      <c r="AM315" s="4" t="n">
        <f aca="false">AL315+Z315</f>
        <v>8.39964570677643</v>
      </c>
      <c r="AN315" s="4" t="n">
        <f aca="false">AM315^-'paramètres CI'!$B$19</f>
        <v>4.03563848705454E-008</v>
      </c>
      <c r="AO315" s="4" t="n">
        <f aca="false">SUMIFS($AN$2:$AN$1250,$I$2:$I$1250,V315)</f>
        <v>0.0183617097867314</v>
      </c>
      <c r="AP315" s="5" t="n">
        <f aca="false">AN315/AO315</f>
        <v>2.19785550143636E-006</v>
      </c>
      <c r="AQ315" s="6" t="n">
        <f aca="false">AP315-O315</f>
        <v>-9.77321934642877E-005</v>
      </c>
      <c r="AR315" s="20" t="n">
        <f aca="false">VLOOKUP(I315,entreesparc!$A$13:$H$110,8,0)*AP315</f>
        <v>0.0185719261818818</v>
      </c>
      <c r="AS315" s="7" t="n">
        <f aca="false">M315*AJ315/AI315+AH315/R315</f>
        <v>11.5658165547944</v>
      </c>
      <c r="AT315" s="4" t="n">
        <f aca="false">AS315+Z315</f>
        <v>10.7688501749391</v>
      </c>
      <c r="AU315" s="4" t="n">
        <f aca="false">AT315^-'paramètres CI'!$B$19</f>
        <v>5.52898385862027E-009</v>
      </c>
      <c r="AV315" s="4" t="n">
        <f aca="false">SUMIFS($AU$2:$AU$1250,$I$2:$I$1250,V315)</f>
        <v>2.48482531587682E-005</v>
      </c>
      <c r="AW315" s="5" t="n">
        <f aca="false">AU315/AV315</f>
        <v>0.000222509961698022</v>
      </c>
      <c r="AX315" s="7" t="n">
        <f aca="false">SUMIFS($AP$2:$AP$1250,$I$2:$I$1250,V315)</f>
        <v>1</v>
      </c>
    </row>
    <row r="316" customFormat="false" ht="15.8" hidden="false" customHeight="false" outlineLevel="0" collapsed="false">
      <c r="A316" s="0" t="s">
        <v>14</v>
      </c>
      <c r="B316" s="0" t="s">
        <v>74</v>
      </c>
      <c r="C316" s="0" t="s">
        <v>48</v>
      </c>
      <c r="D316" s="0" t="s">
        <v>43</v>
      </c>
      <c r="E316" s="0" t="str">
        <f aca="false">VLOOKUP(A316,Nomenclature!$D$1:$E$9,2,0)</f>
        <v>02</v>
      </c>
      <c r="F316" s="0" t="str">
        <f aca="false">VLOOKUP(B316,Nomenclature!$J$1:$K$97,2,0)</f>
        <v>57</v>
      </c>
      <c r="G316" s="0" t="str">
        <f aca="false">VLOOKUP(C316,Nomenclature!$M$1:$N$21,2,0)</f>
        <v>09</v>
      </c>
      <c r="H316" s="0" t="str">
        <f aca="false">VLOOKUP(D316,Nomenclature!$O$25:$P$31,2,0)</f>
        <v>02</v>
      </c>
      <c r="I316" s="1" t="str">
        <f aca="false">CONCATENATE(E316,F316)</f>
        <v>0257</v>
      </c>
      <c r="J316" s="0" t="str">
        <f aca="false">CONCATENATE(E316,F316,G316,H316)</f>
        <v>02570902</v>
      </c>
      <c r="K316" s="0" t="n">
        <v>77.417229440295</v>
      </c>
      <c r="L316" s="0" t="n">
        <v>20</v>
      </c>
      <c r="M316" s="0" t="n">
        <v>121.67897818319</v>
      </c>
      <c r="N316" s="0" t="n">
        <v>2.83163023255814</v>
      </c>
      <c r="O316" s="0" t="n">
        <v>0.112099331241649</v>
      </c>
      <c r="P316" s="4" t="n">
        <f aca="false">VLOOKUP(D316,'paramètres CI'!$A$1:$B$6,2,0)</f>
        <v>0.0935912806596305</v>
      </c>
      <c r="Q316" s="17" t="n">
        <f aca="false">M316*P316/N316</f>
        <v>4.02174382325047</v>
      </c>
      <c r="R316" s="9" t="n">
        <f aca="false">1/(1+0.04)*(1 - (1/(1+0.04))^L316)/(1-1/(1+0.04))</f>
        <v>13.5903263449677</v>
      </c>
      <c r="S316" s="17" t="n">
        <f aca="false">K316/R316</f>
        <v>5.69649524780997</v>
      </c>
      <c r="T316" s="17" t="n">
        <f aca="false">Q316+S316</f>
        <v>9.71823907106044</v>
      </c>
      <c r="U316" s="0" t="n">
        <f aca="false">T316 + Z316</f>
        <v>4.26297214078159</v>
      </c>
      <c r="V316" s="4" t="str">
        <f aca="false">VLOOKUP(I316,'CI ref gaz'!$I$1:$AM$97,1,0)</f>
        <v>0257</v>
      </c>
      <c r="W316" s="0" t="n">
        <f aca="false">VLOOKUP(I316,'CI ref gaz'!$I$1:$AM$97,14,0)</f>
        <v>-2</v>
      </c>
      <c r="X316" s="1" t="n">
        <f aca="false">VLOOKUP(I316,'CI ref gaz'!$I$1:$AM$97,13,0)</f>
        <v>3.66010523668573</v>
      </c>
      <c r="Y316" s="2" t="n">
        <f aca="false">VLOOKUP(I316,'CI ref gaz'!$I$1:$AM$97,7,0)</f>
        <v>0.379624643362474</v>
      </c>
      <c r="Z316" s="17" t="n">
        <f aca="false">X316*(O316/Y316)^(-1/8)-T316</f>
        <v>-5.45526693027885</v>
      </c>
      <c r="AA316" s="17" t="n">
        <f aca="false">Z316^2</f>
        <v>29.759937280594</v>
      </c>
      <c r="AB316" s="18" t="n">
        <f aca="false">Z316/U316</f>
        <v>-1.27968627289191</v>
      </c>
      <c r="AC316" s="17" t="n">
        <f aca="false">U316^-('paramètres CI'!$B$19)</f>
        <v>9.16853704839635E-006</v>
      </c>
      <c r="AD316" s="4" t="n">
        <f aca="false">SUMIFS($AC$2:$AC$1250,$I$2:$I$1250,V316)</f>
        <v>8.17894000512102E-005</v>
      </c>
      <c r="AE316" s="4" t="n">
        <f aca="false">AC316/AD316</f>
        <v>0.112099331241649</v>
      </c>
      <c r="AF316" s="17" t="n">
        <f aca="false">AE316-O316</f>
        <v>0</v>
      </c>
      <c r="AG316" s="4" t="n">
        <f aca="false">VLOOKUP(I316,BesoinU!$F$1:$L$99,3,0)</f>
        <v>81.191097317593</v>
      </c>
      <c r="AH316" s="19" t="n">
        <f aca="false">VLOOKUP(J316,bibliRdtCHauff!$G$2:$K$1398,4,0)</f>
        <v>81.2880909123097</v>
      </c>
      <c r="AI316" s="19" t="n">
        <f aca="false">VLOOKUP(J316,bibliRdtCHauff!$G$2:$K$1398,3,0)</f>
        <v>2.94489544186046</v>
      </c>
      <c r="AJ316" s="4" t="n">
        <f aca="false">VLOOKUP(D316,'paramètres CI'!$A$1:$C$6,3)</f>
        <v>0.09847</v>
      </c>
      <c r="AK316" s="4" t="n">
        <f aca="false">AJ316*AG316/AI316</f>
        <v>2.71482893389673</v>
      </c>
      <c r="AL316" s="4" t="n">
        <f aca="false">AK316+AH316/R316</f>
        <v>8.69614894409719</v>
      </c>
      <c r="AM316" s="4" t="n">
        <f aca="false">AL316+Z316</f>
        <v>3.24088201381834</v>
      </c>
      <c r="AN316" s="4" t="n">
        <f aca="false">AM316^-'paramètres CI'!$B$19</f>
        <v>8.21663954508759E-005</v>
      </c>
      <c r="AO316" s="4" t="n">
        <f aca="false">SUMIFS($AN$2:$AN$1250,$I$2:$I$1250,V316)</f>
        <v>0.0183617097867314</v>
      </c>
      <c r="AP316" s="5" t="n">
        <f aca="false">AN316/AO316</f>
        <v>0.00447487714408008</v>
      </c>
      <c r="AQ316" s="6" t="n">
        <f aca="false">AP316-O316</f>
        <v>-0.107624454097569</v>
      </c>
      <c r="AR316" s="20" t="n">
        <f aca="false">VLOOKUP(I316,entreesparc!$A$13:$H$110,8,0)*AP316</f>
        <v>37.8128079569074</v>
      </c>
      <c r="AS316" s="7" t="n">
        <f aca="false">M316*AJ316/AI316+AH316/R316</f>
        <v>10.0499632670657</v>
      </c>
      <c r="AT316" s="4" t="n">
        <f aca="false">AS316+Z316</f>
        <v>4.59469633678684</v>
      </c>
      <c r="AU316" s="4" t="n">
        <f aca="false">AT316^-'paramètres CI'!$B$19</f>
        <v>5.03437412493987E-006</v>
      </c>
      <c r="AV316" s="4" t="n">
        <f aca="false">SUMIFS($AU$2:$AU$1250,$I$2:$I$1250,V316)</f>
        <v>2.48482531587682E-005</v>
      </c>
      <c r="AW316" s="5" t="n">
        <f aca="false">AU316/AV316</f>
        <v>0.202604750232247</v>
      </c>
      <c r="AX316" s="7" t="n">
        <f aca="false">SUMIFS($AP$2:$AP$1250,$I$2:$I$1250,V316)</f>
        <v>1</v>
      </c>
    </row>
    <row r="317" customFormat="false" ht="15.8" hidden="false" customHeight="false" outlineLevel="0" collapsed="false">
      <c r="A317" s="0" t="s">
        <v>14</v>
      </c>
      <c r="B317" s="0" t="s">
        <v>74</v>
      </c>
      <c r="C317" s="0" t="s">
        <v>49</v>
      </c>
      <c r="D317" s="0" t="s">
        <v>43</v>
      </c>
      <c r="E317" s="0" t="str">
        <f aca="false">VLOOKUP(A317,Nomenclature!$D$1:$E$9,2,0)</f>
        <v>02</v>
      </c>
      <c r="F317" s="0" t="str">
        <f aca="false">VLOOKUP(B317,Nomenclature!$J$1:$K$97,2,0)</f>
        <v>57</v>
      </c>
      <c r="G317" s="0" t="str">
        <f aca="false">VLOOKUP(C317,Nomenclature!$M$1:$N$21,2,0)</f>
        <v>29</v>
      </c>
      <c r="H317" s="0" t="str">
        <f aca="false">VLOOKUP(D317,Nomenclature!$O$25:$P$31,2,0)</f>
        <v>02</v>
      </c>
      <c r="I317" s="1" t="str">
        <f aca="false">CONCATENATE(E317,F317)</f>
        <v>0257</v>
      </c>
      <c r="J317" s="0" t="str">
        <f aca="false">CONCATENATE(E317,F317,G317,H317)</f>
        <v>02572902</v>
      </c>
      <c r="K317" s="0" t="n">
        <v>96.7715368003687</v>
      </c>
      <c r="L317" s="0" t="n">
        <v>20</v>
      </c>
      <c r="M317" s="0" t="n">
        <v>121.67897818319</v>
      </c>
      <c r="N317" s="0" t="n">
        <v>3.39795627906976</v>
      </c>
      <c r="O317" s="0" t="n">
        <v>9.99300489657241E-005</v>
      </c>
      <c r="P317" s="4" t="n">
        <f aca="false">VLOOKUP(D317,'paramètres CI'!$A$1:$B$6,2,0)</f>
        <v>0.0935912806596305</v>
      </c>
      <c r="Q317" s="17" t="n">
        <f aca="false">M317*P317/N317</f>
        <v>3.35145318604206</v>
      </c>
      <c r="R317" s="9" t="n">
        <f aca="false">1/(1+0.04)*(1 - (1/(1+0.04))^L317)/(1-1/(1+0.04))</f>
        <v>13.5903263449677</v>
      </c>
      <c r="S317" s="17" t="n">
        <f aca="false">K317/R317</f>
        <v>7.12061905976246</v>
      </c>
      <c r="T317" s="17" t="n">
        <f aca="false">Q317+S317</f>
        <v>10.4720722458045</v>
      </c>
      <c r="U317" s="0" t="n">
        <f aca="false">T317 + Z317</f>
        <v>10.2553588048506</v>
      </c>
      <c r="V317" s="4" t="str">
        <f aca="false">VLOOKUP(I317,'CI ref gaz'!$I$1:$AM$97,1,0)</f>
        <v>0257</v>
      </c>
      <c r="W317" s="0" t="n">
        <f aca="false">VLOOKUP(I317,'CI ref gaz'!$I$1:$AM$97,14,0)</f>
        <v>-2</v>
      </c>
      <c r="X317" s="1" t="n">
        <f aca="false">VLOOKUP(I317,'CI ref gaz'!$I$1:$AM$97,13,0)</f>
        <v>3.66010523668573</v>
      </c>
      <c r="Y317" s="2" t="n">
        <f aca="false">VLOOKUP(I317,'CI ref gaz'!$I$1:$AM$97,7,0)</f>
        <v>0.379624643362474</v>
      </c>
      <c r="Z317" s="17" t="n">
        <f aca="false">X317*(O317/Y317)^(-1/8)-T317</f>
        <v>-0.21671344095388</v>
      </c>
      <c r="AA317" s="17" t="n">
        <f aca="false">Z317^2</f>
        <v>0.0469647154900708</v>
      </c>
      <c r="AB317" s="18" t="n">
        <f aca="false">Z317/U317</f>
        <v>-0.0211317268442502</v>
      </c>
      <c r="AC317" s="17" t="n">
        <f aca="false">U317^-('paramètres CI'!$B$19)</f>
        <v>8.17321875199464E-009</v>
      </c>
      <c r="AD317" s="4" t="n">
        <f aca="false">SUMIFS($AC$2:$AC$1250,$I$2:$I$1250,V317)</f>
        <v>8.17894000512102E-005</v>
      </c>
      <c r="AE317" s="4" t="n">
        <f aca="false">AC317/AD317</f>
        <v>9.99300489657242E-005</v>
      </c>
      <c r="AF317" s="17" t="n">
        <f aca="false">AE317-O317</f>
        <v>0</v>
      </c>
      <c r="AG317" s="4" t="n">
        <f aca="false">VLOOKUP(I317,BesoinU!$F$1:$L$99,3,0)</f>
        <v>81.191097317593</v>
      </c>
      <c r="AH317" s="19" t="n">
        <f aca="false">VLOOKUP(J317,bibliRdtCHauff!$G$2:$K$1398,4,0)</f>
        <v>96.7715368003687</v>
      </c>
      <c r="AI317" s="19" t="n">
        <f aca="false">VLOOKUP(J317,bibliRdtCHauff!$G$2:$K$1398,3,0)</f>
        <v>3.39795627906976</v>
      </c>
      <c r="AJ317" s="4" t="n">
        <f aca="false">VLOOKUP(D317,'paramètres CI'!$A$1:$C$6,3)</f>
        <v>0.09847</v>
      </c>
      <c r="AK317" s="4" t="n">
        <f aca="false">AJ317*AG317/AI317</f>
        <v>2.3528517427105</v>
      </c>
      <c r="AL317" s="4" t="n">
        <f aca="false">AK317+AH317/R317</f>
        <v>9.47347080247295</v>
      </c>
      <c r="AM317" s="4" t="n">
        <f aca="false">AL317+Z317</f>
        <v>9.25675736151907</v>
      </c>
      <c r="AN317" s="4" t="n">
        <f aca="false">AM317^-'paramètres CI'!$B$19</f>
        <v>1.85493612375306E-008</v>
      </c>
      <c r="AO317" s="4" t="n">
        <f aca="false">SUMIFS($AN$2:$AN$1250,$I$2:$I$1250,V317)</f>
        <v>0.0183617097867314</v>
      </c>
      <c r="AP317" s="5" t="n">
        <f aca="false">AN317/AO317</f>
        <v>1.01021971553732E-006</v>
      </c>
      <c r="AQ317" s="6" t="n">
        <f aca="false">AP317-O317</f>
        <v>-9.89198292501868E-005</v>
      </c>
      <c r="AR317" s="20" t="n">
        <f aca="false">VLOOKUP(I317,entreesparc!$A$13:$H$110,8,0)*AP317</f>
        <v>0.00853637828882719</v>
      </c>
      <c r="AS317" s="7" t="n">
        <f aca="false">M317*AJ317/AI317+AH317/R317</f>
        <v>10.6467765490456</v>
      </c>
      <c r="AT317" s="4" t="n">
        <f aca="false">AS317+Z317</f>
        <v>10.4300631080918</v>
      </c>
      <c r="AU317" s="4" t="n">
        <f aca="false">AT317^-'paramètres CI'!$B$19</f>
        <v>7.14010355634004E-009</v>
      </c>
      <c r="AV317" s="4" t="n">
        <f aca="false">SUMIFS($AU$2:$AU$1250,$I$2:$I$1250,V317)</f>
        <v>2.48482531587682E-005</v>
      </c>
      <c r="AW317" s="5" t="n">
        <f aca="false">AU317/AV317</f>
        <v>0.000287348310189786</v>
      </c>
      <c r="AX317" s="7" t="n">
        <f aca="false">SUMIFS($AP$2:$AP$1250,$I$2:$I$1250,V317)</f>
        <v>1</v>
      </c>
    </row>
    <row r="318" customFormat="false" ht="15.8" hidden="false" customHeight="false" outlineLevel="0" collapsed="false">
      <c r="A318" s="0" t="s">
        <v>14</v>
      </c>
      <c r="B318" s="0" t="s">
        <v>74</v>
      </c>
      <c r="C318" s="0" t="s">
        <v>55</v>
      </c>
      <c r="D318" s="0" t="s">
        <v>43</v>
      </c>
      <c r="E318" s="0" t="str">
        <f aca="false">VLOOKUP(A318,Nomenclature!$D$1:$E$9,2,0)</f>
        <v>02</v>
      </c>
      <c r="F318" s="0" t="str">
        <f aca="false">VLOOKUP(B318,Nomenclature!$J$1:$K$97,2,0)</f>
        <v>57</v>
      </c>
      <c r="G318" s="0" t="str">
        <f aca="false">VLOOKUP(C318,Nomenclature!$M$1:$N$21,2,0)</f>
        <v>10</v>
      </c>
      <c r="H318" s="0" t="str">
        <f aca="false">VLOOKUP(D318,Nomenclature!$O$25:$P$31,2,0)</f>
        <v>02</v>
      </c>
      <c r="I318" s="1" t="str">
        <f aca="false">CONCATENATE(E318,F318)</f>
        <v>0257</v>
      </c>
      <c r="J318" s="0" t="str">
        <f aca="false">CONCATENATE(E318,F318,G318,H318)</f>
        <v>02571002</v>
      </c>
      <c r="K318" s="0" t="n">
        <v>35.1771075841041</v>
      </c>
      <c r="L318" s="0" t="n">
        <v>17</v>
      </c>
      <c r="M318" s="0" t="n">
        <v>120.55830240337</v>
      </c>
      <c r="N318" s="0" t="n">
        <v>2.67297488372093</v>
      </c>
      <c r="O318" s="0" t="n">
        <v>0.156166231653482</v>
      </c>
      <c r="P318" s="4" t="n">
        <f aca="false">VLOOKUP(D318,'paramètres CI'!$A$1:$B$6,2,0)</f>
        <v>0.0935912806596305</v>
      </c>
      <c r="Q318" s="17" t="n">
        <f aca="false">M318*P318/N318</f>
        <v>4.2212165871067</v>
      </c>
      <c r="R318" s="9" t="n">
        <f aca="false">1/(1+0.04)*(1 - (1/(1+0.04))^L318)/(1-1/(1+0.04))</f>
        <v>12.1656688537057</v>
      </c>
      <c r="S318" s="17" t="n">
        <f aca="false">K318/R318</f>
        <v>2.89150625478261</v>
      </c>
      <c r="T318" s="17" t="n">
        <f aca="false">Q318+S318</f>
        <v>7.11272284188931</v>
      </c>
      <c r="U318" s="0" t="n">
        <f aca="false">T318 + Z318</f>
        <v>4.08991687036081</v>
      </c>
      <c r="V318" s="4" t="str">
        <f aca="false">VLOOKUP(I318,'CI ref gaz'!$I$1:$AM$97,1,0)</f>
        <v>0257</v>
      </c>
      <c r="W318" s="0" t="n">
        <f aca="false">VLOOKUP(I318,'CI ref gaz'!$I$1:$AM$97,14,0)</f>
        <v>-2</v>
      </c>
      <c r="X318" s="1" t="n">
        <f aca="false">VLOOKUP(I318,'CI ref gaz'!$I$1:$AM$97,13,0)</f>
        <v>3.66010523668573</v>
      </c>
      <c r="Y318" s="2" t="n">
        <f aca="false">VLOOKUP(I318,'CI ref gaz'!$I$1:$AM$97,7,0)</f>
        <v>0.379624643362474</v>
      </c>
      <c r="Z318" s="17" t="n">
        <f aca="false">X318*(O318/Y318)^(-1/8)-T318</f>
        <v>-3.0228059715285</v>
      </c>
      <c r="AA318" s="17" t="n">
        <f aca="false">Z318^2</f>
        <v>9.13735594150836</v>
      </c>
      <c r="AB318" s="18" t="n">
        <f aca="false">Z318/U318</f>
        <v>-0.739087386698358</v>
      </c>
      <c r="AC318" s="17" t="n">
        <f aca="false">U318^-('paramètres CI'!$B$19)</f>
        <v>1.27727423951966E-005</v>
      </c>
      <c r="AD318" s="4" t="n">
        <f aca="false">SUMIFS($AC$2:$AC$1250,$I$2:$I$1250,V318)</f>
        <v>8.17894000512102E-005</v>
      </c>
      <c r="AE318" s="4" t="n">
        <f aca="false">AC318/AD318</f>
        <v>0.156166231653482</v>
      </c>
      <c r="AF318" s="17" t="n">
        <f aca="false">AE318-O318</f>
        <v>0</v>
      </c>
      <c r="AG318" s="4" t="n">
        <f aca="false">VLOOKUP(I318,BesoinU!$F$1:$L$99,3,0)</f>
        <v>81.191097317593</v>
      </c>
      <c r="AH318" s="19" t="n">
        <f aca="false">VLOOKUP(J318,bibliRdtCHauff!$G$2:$K$1398,4,0)</f>
        <v>36.9359629633094</v>
      </c>
      <c r="AI318" s="19" t="n">
        <f aca="false">VLOOKUP(J318,bibliRdtCHauff!$G$2:$K$1398,3,0)</f>
        <v>2.80410195348837</v>
      </c>
      <c r="AJ318" s="4" t="n">
        <f aca="false">VLOOKUP(D318,'paramètres CI'!$A$1:$C$6,3)</f>
        <v>0.09847</v>
      </c>
      <c r="AK318" s="4" t="n">
        <f aca="false">AJ318*AG318/AI318</f>
        <v>2.85114003894101</v>
      </c>
      <c r="AL318" s="4" t="n">
        <f aca="false">AK318+AH318/R318</f>
        <v>5.88722160646276</v>
      </c>
      <c r="AM318" s="4" t="n">
        <f aca="false">AL318+Z318</f>
        <v>2.86441563493426</v>
      </c>
      <c r="AN318" s="4" t="n">
        <f aca="false">AM318^-'paramètres CI'!$B$19</f>
        <v>0.000220653954582263</v>
      </c>
      <c r="AO318" s="4" t="n">
        <f aca="false">SUMIFS($AN$2:$AN$1250,$I$2:$I$1250,V318)</f>
        <v>0.0183617097867314</v>
      </c>
      <c r="AP318" s="5" t="n">
        <f aca="false">AN318/AO318</f>
        <v>0.0120170701500638</v>
      </c>
      <c r="AQ318" s="6" t="n">
        <f aca="false">AP318-O318</f>
        <v>-0.144149161503418</v>
      </c>
      <c r="AR318" s="20" t="n">
        <f aca="false">VLOOKUP(I318,entreesparc!$A$13:$H$110,8,0)*AP318</f>
        <v>101.544500811644</v>
      </c>
      <c r="AS318" s="7" t="n">
        <f aca="false">M318*AJ318/AI318+AH318/R318</f>
        <v>7.26965660672158</v>
      </c>
      <c r="AT318" s="4" t="n">
        <f aca="false">AS318+Z318</f>
        <v>4.24685063519308</v>
      </c>
      <c r="AU318" s="4" t="n">
        <f aca="false">AT318^-'paramètres CI'!$B$19</f>
        <v>9.45070279092702E-006</v>
      </c>
      <c r="AV318" s="4" t="n">
        <f aca="false">SUMIFS($AU$2:$AU$1250,$I$2:$I$1250,V318)</f>
        <v>2.48482531587682E-005</v>
      </c>
      <c r="AW318" s="5" t="n">
        <f aca="false">AU318/AV318</f>
        <v>0.38033670739515</v>
      </c>
      <c r="AX318" s="7" t="n">
        <f aca="false">SUMIFS($AP$2:$AP$1250,$I$2:$I$1250,V318)</f>
        <v>1</v>
      </c>
    </row>
    <row r="319" customFormat="false" ht="15.8" hidden="false" customHeight="false" outlineLevel="0" collapsed="false">
      <c r="A319" s="0" t="s">
        <v>14</v>
      </c>
      <c r="B319" s="0" t="s">
        <v>74</v>
      </c>
      <c r="C319" s="0" t="s">
        <v>56</v>
      </c>
      <c r="D319" s="0" t="s">
        <v>43</v>
      </c>
      <c r="E319" s="0" t="str">
        <f aca="false">VLOOKUP(A319,Nomenclature!$D$1:$E$9,2,0)</f>
        <v>02</v>
      </c>
      <c r="F319" s="0" t="str">
        <f aca="false">VLOOKUP(B319,Nomenclature!$J$1:$K$97,2,0)</f>
        <v>57</v>
      </c>
      <c r="G319" s="0" t="str">
        <f aca="false">VLOOKUP(C319,Nomenclature!$M$1:$N$21,2,0)</f>
        <v>30</v>
      </c>
      <c r="H319" s="0" t="str">
        <f aca="false">VLOOKUP(D319,Nomenclature!$O$25:$P$31,2,0)</f>
        <v>02</v>
      </c>
      <c r="I319" s="1" t="str">
        <f aca="false">CONCATENATE(E319,F319)</f>
        <v>0257</v>
      </c>
      <c r="J319" s="0" t="str">
        <f aca="false">CONCATENATE(E319,F319,G319,H319)</f>
        <v>02573002</v>
      </c>
      <c r="K319" s="0" t="n">
        <v>43.9713844801302</v>
      </c>
      <c r="L319" s="0" t="n">
        <v>17</v>
      </c>
      <c r="M319" s="0" t="n">
        <v>120.55830240337</v>
      </c>
      <c r="N319" s="0" t="n">
        <v>3.32861023255814</v>
      </c>
      <c r="O319" s="0" t="n">
        <v>9.99300489657241E-005</v>
      </c>
      <c r="P319" s="4" t="n">
        <f aca="false">VLOOKUP(D319,'paramètres CI'!$A$1:$B$6,2,0)</f>
        <v>0.0935912806596305</v>
      </c>
      <c r="Q319" s="17" t="n">
        <f aca="false">M319*P319/N319</f>
        <v>3.38976483510084</v>
      </c>
      <c r="R319" s="9" t="n">
        <f aca="false">1/(1+0.04)*(1 - (1/(1+0.04))^L319)/(1-1/(1+0.04))</f>
        <v>12.1656688537057</v>
      </c>
      <c r="S319" s="17" t="n">
        <f aca="false">K319/R319</f>
        <v>3.61438281847827</v>
      </c>
      <c r="T319" s="17" t="n">
        <f aca="false">Q319+S319</f>
        <v>7.00414765357911</v>
      </c>
      <c r="U319" s="0" t="n">
        <f aca="false">T319 + Z319</f>
        <v>10.2553588048506</v>
      </c>
      <c r="V319" s="4" t="str">
        <f aca="false">VLOOKUP(I319,'CI ref gaz'!$I$1:$AM$97,1,0)</f>
        <v>0257</v>
      </c>
      <c r="W319" s="0" t="n">
        <f aca="false">VLOOKUP(I319,'CI ref gaz'!$I$1:$AM$97,14,0)</f>
        <v>-2</v>
      </c>
      <c r="X319" s="1" t="n">
        <f aca="false">VLOOKUP(I319,'CI ref gaz'!$I$1:$AM$97,13,0)</f>
        <v>3.66010523668573</v>
      </c>
      <c r="Y319" s="2" t="n">
        <f aca="false">VLOOKUP(I319,'CI ref gaz'!$I$1:$AM$97,7,0)</f>
        <v>0.379624643362474</v>
      </c>
      <c r="Z319" s="17" t="n">
        <f aca="false">X319*(O319/Y319)^(-1/8)-T319</f>
        <v>3.25121115127154</v>
      </c>
      <c r="AA319" s="17" t="n">
        <f aca="false">Z319^2</f>
        <v>10.5703739501524</v>
      </c>
      <c r="AB319" s="18" t="n">
        <f aca="false">Z319/U319</f>
        <v>0.317025587611207</v>
      </c>
      <c r="AC319" s="17" t="n">
        <f aca="false">U319^-('paramètres CI'!$B$19)</f>
        <v>8.17321875199464E-009</v>
      </c>
      <c r="AD319" s="4" t="n">
        <f aca="false">SUMIFS($AC$2:$AC$1250,$I$2:$I$1250,V319)</f>
        <v>8.17894000512102E-005</v>
      </c>
      <c r="AE319" s="4" t="n">
        <f aca="false">AC319/AD319</f>
        <v>9.99300489657242E-005</v>
      </c>
      <c r="AF319" s="17" t="n">
        <f aca="false">AE319-O319</f>
        <v>0</v>
      </c>
      <c r="AG319" s="4" t="n">
        <f aca="false">VLOOKUP(I319,BesoinU!$F$1:$L$99,3,0)</f>
        <v>81.191097317593</v>
      </c>
      <c r="AH319" s="19" t="n">
        <f aca="false">VLOOKUP(J319,bibliRdtCHauff!$G$2:$K$1398,4,0)</f>
        <v>43.9713844801302</v>
      </c>
      <c r="AI319" s="19" t="n">
        <f aca="false">VLOOKUP(J319,bibliRdtCHauff!$G$2:$K$1398,3,0)</f>
        <v>3.32861023255814</v>
      </c>
      <c r="AJ319" s="4" t="n">
        <f aca="false">VLOOKUP(D319,'paramètres CI'!$A$1:$C$6,3)</f>
        <v>0.09847</v>
      </c>
      <c r="AK319" s="4" t="n">
        <f aca="false">AJ319*AG319/AI319</f>
        <v>2.4018694873503</v>
      </c>
      <c r="AL319" s="4" t="n">
        <f aca="false">AK319+AH319/R319</f>
        <v>6.01625230582858</v>
      </c>
      <c r="AM319" s="4" t="n">
        <f aca="false">AL319+Z319</f>
        <v>9.26746345710011</v>
      </c>
      <c r="AN319" s="4" t="n">
        <f aca="false">AM319^-'paramètres CI'!$B$19</f>
        <v>1.8378621859158E-008</v>
      </c>
      <c r="AO319" s="4" t="n">
        <f aca="false">SUMIFS($AN$2:$AN$1250,$I$2:$I$1250,V319)</f>
        <v>0.0183617097867314</v>
      </c>
      <c r="AP319" s="5" t="n">
        <f aca="false">AN319/AO319</f>
        <v>1.00092105106894E-006</v>
      </c>
      <c r="AQ319" s="6" t="n">
        <f aca="false">AP319-O319</f>
        <v>-9.89291279146551E-005</v>
      </c>
      <c r="AR319" s="20" t="n">
        <f aca="false">VLOOKUP(I319,entreesparc!$A$13:$H$110,8,0)*AP319</f>
        <v>0.00845780437439835</v>
      </c>
      <c r="AS319" s="7" t="n">
        <f aca="false">M319*AJ319/AI319+AH319/R319</f>
        <v>7.18084906362237</v>
      </c>
      <c r="AT319" s="4" t="n">
        <f aca="false">AS319+Z319</f>
        <v>10.4320602148939</v>
      </c>
      <c r="AU319" s="4" t="n">
        <f aca="false">AT319^-'paramètres CI'!$B$19</f>
        <v>7.12917570637888E-009</v>
      </c>
      <c r="AV319" s="4" t="n">
        <f aca="false">SUMIFS($AU$2:$AU$1250,$I$2:$I$1250,V319)</f>
        <v>2.48482531587682E-005</v>
      </c>
      <c r="AW319" s="5" t="n">
        <f aca="false">AU319/AV319</f>
        <v>0.000286908526761496</v>
      </c>
      <c r="AX319" s="7" t="n">
        <f aca="false">SUMIFS($AP$2:$AP$1250,$I$2:$I$1250,V319)</f>
        <v>1</v>
      </c>
    </row>
    <row r="320" customFormat="false" ht="15.8" hidden="false" customHeight="false" outlineLevel="0" collapsed="false">
      <c r="A320" s="0" t="s">
        <v>14</v>
      </c>
      <c r="B320" s="0" t="s">
        <v>75</v>
      </c>
      <c r="C320" s="0" t="s">
        <v>32</v>
      </c>
      <c r="D320" s="0" t="s">
        <v>33</v>
      </c>
      <c r="E320" s="0" t="str">
        <f aca="false">VLOOKUP(A320,Nomenclature!$D$1:$E$9,2,0)</f>
        <v>02</v>
      </c>
      <c r="F320" s="0" t="str">
        <f aca="false">VLOOKUP(B320,Nomenclature!$J$1:$K$97,2,0)</f>
        <v>58</v>
      </c>
      <c r="G320" s="0" t="str">
        <f aca="false">VLOOKUP(C320,Nomenclature!$M$1:$N$21,2,0)</f>
        <v>01</v>
      </c>
      <c r="H320" s="0" t="str">
        <f aca="false">VLOOKUP(D320,Nomenclature!$O$25:$P$31,2,0)</f>
        <v>01</v>
      </c>
      <c r="I320" s="1" t="str">
        <f aca="false">CONCATENATE(E320,F320)</f>
        <v>0258</v>
      </c>
      <c r="J320" s="0" t="str">
        <f aca="false">CONCATENATE(E320,F320,G320,H320)</f>
        <v>02580101</v>
      </c>
      <c r="K320" s="0" t="n">
        <v>26.1177011388709</v>
      </c>
      <c r="L320" s="0" t="n">
        <v>25</v>
      </c>
      <c r="M320" s="0" t="n">
        <v>93.0773117089222</v>
      </c>
      <c r="N320" s="0" t="n">
        <v>0.84</v>
      </c>
      <c r="O320" s="0" t="n">
        <v>0.0032721868936286</v>
      </c>
      <c r="P320" s="4" t="n">
        <f aca="false">VLOOKUP(D320,'paramètres CI'!$A$1:$B$6,2,0)</f>
        <v>0.033584731604575</v>
      </c>
      <c r="Q320" s="17" t="n">
        <f aca="false">M320*P320/N320</f>
        <v>3.72140063359466</v>
      </c>
      <c r="R320" s="9" t="n">
        <f aca="false">1/(1+0.04)*(1 - (1/(1+0.04))^L320)/(1-1/(1+0.04))</f>
        <v>15.6220799436509</v>
      </c>
      <c r="S320" s="17" t="n">
        <f aca="false">K320/R320</f>
        <v>1.67184531336915</v>
      </c>
      <c r="T320" s="17" t="n">
        <f aca="false">Q320+S320</f>
        <v>5.39324594696381</v>
      </c>
      <c r="U320" s="0" t="n">
        <f aca="false">T320 + Z320</f>
        <v>5.99642099661963</v>
      </c>
      <c r="V320" s="4" t="str">
        <f aca="false">VLOOKUP(I320,'CI ref gaz'!$I$1:$AM$97,1,0)</f>
        <v>0258</v>
      </c>
      <c r="W320" s="0" t="n">
        <f aca="false">VLOOKUP(I320,'CI ref gaz'!$I$1:$AM$97,14,0)</f>
        <v>-2</v>
      </c>
      <c r="X320" s="1" t="n">
        <f aca="false">VLOOKUP(I320,'CI ref gaz'!$I$1:$AM$97,13,0)</f>
        <v>3.3844655085772</v>
      </c>
      <c r="Y320" s="2" t="n">
        <f aca="false">VLOOKUP(I320,'CI ref gaz'!$I$1:$AM$97,7,0)</f>
        <v>0.317727122906979</v>
      </c>
      <c r="Z320" s="17" t="n">
        <f aca="false">X320*(O320/Y320)^(-1/8)-T320</f>
        <v>0.603175049655812</v>
      </c>
      <c r="AA320" s="17" t="n">
        <f aca="false">Z320^2</f>
        <v>0.363820140527291</v>
      </c>
      <c r="AB320" s="18" t="n">
        <f aca="false">Z320/U320</f>
        <v>0.100589176443055</v>
      </c>
      <c r="AC320" s="17" t="n">
        <f aca="false">U320^-('paramètres CI'!$B$19)</f>
        <v>5.98222950533524E-007</v>
      </c>
      <c r="AD320" s="4" t="n">
        <f aca="false">SUMIFS($AC$2:$AC$1250,$I$2:$I$1250,V320)</f>
        <v>0.000182820532561373</v>
      </c>
      <c r="AE320" s="4" t="n">
        <f aca="false">AC320/AD320</f>
        <v>0.0032721868936286</v>
      </c>
      <c r="AF320" s="17" t="n">
        <f aca="false">AE320-O320</f>
        <v>0</v>
      </c>
      <c r="AG320" s="4" t="n">
        <f aca="false">VLOOKUP(I320,BesoinU!$F$1:$L$99,3,0)</f>
        <v>76.0198003413271</v>
      </c>
      <c r="AH320" s="19" t="n">
        <f aca="false">VLOOKUP(J320,bibliRdtCHauff!$G$2:$K$1398,4,0)</f>
        <v>27.4235861958144</v>
      </c>
      <c r="AI320" s="19" t="n">
        <f aca="false">VLOOKUP(J320,bibliRdtCHauff!$G$2:$K$1398,3,0)</f>
        <v>0.8736</v>
      </c>
      <c r="AJ320" s="4" t="n">
        <f aca="false">VLOOKUP(D320,'paramètres CI'!$A$1:$C$6,3)</f>
        <v>0.0509473684210526</v>
      </c>
      <c r="AK320" s="4" t="n">
        <f aca="false">AJ320*AG320/AI320</f>
        <v>4.43338916584759</v>
      </c>
      <c r="AL320" s="4" t="n">
        <f aca="false">AK320+AH320/R320</f>
        <v>6.18882674488519</v>
      </c>
      <c r="AM320" s="4" t="n">
        <f aca="false">AL320+Z320</f>
        <v>6.792001794541</v>
      </c>
      <c r="AN320" s="4" t="n">
        <f aca="false">AM320^-'paramètres CI'!$B$19</f>
        <v>2.20809454142994E-007</v>
      </c>
      <c r="AO320" s="4" t="n">
        <f aca="false">SUMIFS($AN$2:$AN$1250,$I$2:$I$1250,V320)</f>
        <v>2.61232336839621</v>
      </c>
      <c r="AP320" s="5" t="n">
        <f aca="false">AN320/AO320</f>
        <v>8.45260800459617E-008</v>
      </c>
      <c r="AQ320" s="6" t="n">
        <f aca="false">AP320-O320</f>
        <v>-0.00327210236754855</v>
      </c>
      <c r="AR320" s="20" t="n">
        <f aca="false">VLOOKUP(I320,entreesparc!$A$13:$H$110,8,0)*AP320</f>
        <v>0.000149386949035298</v>
      </c>
      <c r="AS320" s="7" t="n">
        <f aca="false">M320*AJ320/AI320+AH320/R320</f>
        <v>7.18360160293368</v>
      </c>
      <c r="AT320" s="4" t="n">
        <f aca="false">AS320+Z320</f>
        <v>7.78677665258949</v>
      </c>
      <c r="AU320" s="4" t="n">
        <f aca="false">AT320^-'paramètres CI'!$B$19</f>
        <v>7.39840762452484E-008</v>
      </c>
      <c r="AV320" s="4" t="n">
        <f aca="false">SUMIFS($AU$2:$AU$1250,$I$2:$I$1250,V320)</f>
        <v>5.21211971486272E-005</v>
      </c>
      <c r="AW320" s="5" t="n">
        <f aca="false">AU320/AV320</f>
        <v>0.0014194623357226</v>
      </c>
      <c r="AX320" s="7" t="n">
        <f aca="false">SUMIFS($AP$2:$AP$1250,$I$2:$I$1250,V320)</f>
        <v>1</v>
      </c>
    </row>
    <row r="321" customFormat="false" ht="15.8" hidden="false" customHeight="false" outlineLevel="0" collapsed="false">
      <c r="A321" s="0" t="s">
        <v>14</v>
      </c>
      <c r="B321" s="0" t="s">
        <v>75</v>
      </c>
      <c r="C321" s="0" t="s">
        <v>32</v>
      </c>
      <c r="D321" s="0" t="s">
        <v>34</v>
      </c>
      <c r="E321" s="0" t="str">
        <f aca="false">VLOOKUP(A321,Nomenclature!$D$1:$E$9,2,0)</f>
        <v>02</v>
      </c>
      <c r="F321" s="0" t="str">
        <f aca="false">VLOOKUP(B321,Nomenclature!$J$1:$K$97,2,0)</f>
        <v>58</v>
      </c>
      <c r="G321" s="0" t="str">
        <f aca="false">VLOOKUP(C321,Nomenclature!$M$1:$N$21,2,0)</f>
        <v>01</v>
      </c>
      <c r="H321" s="0" t="str">
        <f aca="false">VLOOKUP(D321,Nomenclature!$O$25:$P$31,2,0)</f>
        <v>06</v>
      </c>
      <c r="I321" s="1" t="str">
        <f aca="false">CONCATENATE(E321,F321)</f>
        <v>0258</v>
      </c>
      <c r="J321" s="0" t="str">
        <f aca="false">CONCATENATE(E321,F321,G321,H321)</f>
        <v>02580106</v>
      </c>
      <c r="K321" s="0" t="n">
        <v>26.1114202070814</v>
      </c>
      <c r="L321" s="0" t="n">
        <v>25</v>
      </c>
      <c r="M321" s="0" t="n">
        <v>112.836151818645</v>
      </c>
      <c r="N321" s="0" t="n">
        <v>0.685</v>
      </c>
      <c r="O321" s="0" t="n">
        <v>0.15241472933226</v>
      </c>
      <c r="P321" s="4" t="n">
        <f aca="false">VLOOKUP(D321,'paramètres CI'!$A$1:$B$6,2,0)</f>
        <v>0.0424847883250769</v>
      </c>
      <c r="Q321" s="17" t="n">
        <f aca="false">M321*P321/N321</f>
        <v>6.99827740938887</v>
      </c>
      <c r="R321" s="9" t="n">
        <f aca="false">1/(1+0.04)*(1 - (1/(1+0.04))^L321)/(1-1/(1+0.04))</f>
        <v>15.6220799436509</v>
      </c>
      <c r="S321" s="17" t="n">
        <f aca="false">K321/R321</f>
        <v>1.67144325859718</v>
      </c>
      <c r="T321" s="17" t="n">
        <f aca="false">Q321+S321</f>
        <v>8.66972066798605</v>
      </c>
      <c r="U321" s="0" t="n">
        <f aca="false">T321 + Z321</f>
        <v>3.70995388544543</v>
      </c>
      <c r="V321" s="4" t="str">
        <f aca="false">VLOOKUP(I321,'CI ref gaz'!$I$1:$AM$97,1,0)</f>
        <v>0258</v>
      </c>
      <c r="W321" s="0" t="n">
        <f aca="false">VLOOKUP(I321,'CI ref gaz'!$I$1:$AM$97,14,0)</f>
        <v>-2</v>
      </c>
      <c r="X321" s="1" t="n">
        <f aca="false">VLOOKUP(I321,'CI ref gaz'!$I$1:$AM$97,13,0)</f>
        <v>3.3844655085772</v>
      </c>
      <c r="Y321" s="2" t="n">
        <f aca="false">VLOOKUP(I321,'CI ref gaz'!$I$1:$AM$97,7,0)</f>
        <v>0.317727122906979</v>
      </c>
      <c r="Z321" s="17" t="n">
        <f aca="false">X321*(O321/Y321)^(-1/8)-T321</f>
        <v>-4.95976678254063</v>
      </c>
      <c r="AA321" s="17" t="n">
        <f aca="false">Z321^2</f>
        <v>24.5992865371934</v>
      </c>
      <c r="AB321" s="18" t="n">
        <f aca="false">Z321/U321</f>
        <v>-1.33688097903275</v>
      </c>
      <c r="AC321" s="17" t="n">
        <f aca="false">U321^-('paramètres CI'!$B$19)</f>
        <v>2.78645419867212E-005</v>
      </c>
      <c r="AD321" s="4" t="n">
        <f aca="false">SUMIFS($AC$2:$AC$1250,$I$2:$I$1250,V321)</f>
        <v>0.000182820532561373</v>
      </c>
      <c r="AE321" s="4" t="n">
        <f aca="false">AC321/AD321</f>
        <v>0.15241472933226</v>
      </c>
      <c r="AF321" s="17" t="n">
        <f aca="false">AE321-O321</f>
        <v>0</v>
      </c>
      <c r="AG321" s="4" t="n">
        <f aca="false">VLOOKUP(I321,BesoinU!$F$1:$L$99,3,0)</f>
        <v>76.0198003413271</v>
      </c>
      <c r="AH321" s="19" t="n">
        <f aca="false">VLOOKUP(J321,bibliRdtCHauff!$G$2:$K$1398,4,0)</f>
        <v>27.4169912174355</v>
      </c>
      <c r="AI321" s="19" t="n">
        <f aca="false">VLOOKUP(J321,bibliRdtCHauff!$G$2:$K$1398,3,0)</f>
        <v>0.7124</v>
      </c>
      <c r="AJ321" s="4" t="n">
        <f aca="false">VLOOKUP(D321,'paramètres CI'!$A$1:$C$6,3)</f>
        <v>0.0591</v>
      </c>
      <c r="AK321" s="4" t="n">
        <f aca="false">AJ321*AG321/AI321</f>
        <v>6.3065275128754</v>
      </c>
      <c r="AL321" s="4" t="n">
        <f aca="false">AK321+AH321/R321</f>
        <v>8.06154293440243</v>
      </c>
      <c r="AM321" s="4" t="n">
        <f aca="false">AL321+Z321</f>
        <v>3.1017761518618</v>
      </c>
      <c r="AN321" s="4" t="n">
        <f aca="false">AM321^-'paramètres CI'!$B$19</f>
        <v>0.000116712233325449</v>
      </c>
      <c r="AO321" s="4" t="n">
        <f aca="false">SUMIFS($AN$2:$AN$1250,$I$2:$I$1250,V321)</f>
        <v>2.61232336839621</v>
      </c>
      <c r="AP321" s="5" t="n">
        <f aca="false">AN321/AO321</f>
        <v>4.46775597299436E-005</v>
      </c>
      <c r="AQ321" s="6" t="n">
        <f aca="false">AP321-O321</f>
        <v>-0.15237005177253</v>
      </c>
      <c r="AR321" s="20" t="n">
        <f aca="false">VLOOKUP(I321,entreesparc!$A$13:$H$110,8,0)*AP321</f>
        <v>0.0789607696792445</v>
      </c>
      <c r="AS321" s="7" t="n">
        <f aca="false">M321*AJ321/AI321+AH321/R321</f>
        <v>11.1157910707156</v>
      </c>
      <c r="AT321" s="4" t="n">
        <f aca="false">AS321+Z321</f>
        <v>6.15602428817495</v>
      </c>
      <c r="AU321" s="4" t="n">
        <f aca="false">AT321^-'paramètres CI'!$B$19</f>
        <v>4.8483883930079E-007</v>
      </c>
      <c r="AV321" s="4" t="n">
        <f aca="false">SUMIFS($AU$2:$AU$1250,$I$2:$I$1250,V321)</f>
        <v>5.21211971486272E-005</v>
      </c>
      <c r="AW321" s="5" t="n">
        <f aca="false">AU321/AV321</f>
        <v>0.0093021431936461</v>
      </c>
      <c r="AX321" s="7" t="n">
        <f aca="false">SUMIFS($AP$2:$AP$1250,$I$2:$I$1250,V321)</f>
        <v>1</v>
      </c>
    </row>
    <row r="322" customFormat="false" ht="15.8" hidden="false" customHeight="false" outlineLevel="0" collapsed="false">
      <c r="A322" s="0" t="s">
        <v>14</v>
      </c>
      <c r="B322" s="0" t="s">
        <v>75</v>
      </c>
      <c r="C322" s="0" t="s">
        <v>35</v>
      </c>
      <c r="D322" s="0" t="s">
        <v>33</v>
      </c>
      <c r="E322" s="0" t="str">
        <f aca="false">VLOOKUP(A322,Nomenclature!$D$1:$E$9,2,0)</f>
        <v>02</v>
      </c>
      <c r="F322" s="0" t="str">
        <f aca="false">VLOOKUP(B322,Nomenclature!$J$1:$K$97,2,0)</f>
        <v>58</v>
      </c>
      <c r="G322" s="0" t="str">
        <f aca="false">VLOOKUP(C322,Nomenclature!$M$1:$N$21,2,0)</f>
        <v>21</v>
      </c>
      <c r="H322" s="0" t="str">
        <f aca="false">VLOOKUP(D322,Nomenclature!$O$25:$P$31,2,0)</f>
        <v>01</v>
      </c>
      <c r="I322" s="1" t="str">
        <f aca="false">CONCATENATE(E322,F322)</f>
        <v>0258</v>
      </c>
      <c r="J322" s="0" t="str">
        <f aca="false">CONCATENATE(E322,F322,G322,H322)</f>
        <v>02582101</v>
      </c>
      <c r="K322" s="0" t="n">
        <v>32.6471264235886</v>
      </c>
      <c r="L322" s="0" t="n">
        <v>25</v>
      </c>
      <c r="M322" s="0" t="n">
        <v>93.0773117089222</v>
      </c>
      <c r="N322" s="0" t="n">
        <v>1.008</v>
      </c>
      <c r="O322" s="0" t="n">
        <v>9.99300489657242E-005</v>
      </c>
      <c r="P322" s="4" t="n">
        <f aca="false">VLOOKUP(D322,'paramètres CI'!$A$1:$B$6,2,0)</f>
        <v>0.033584731604575</v>
      </c>
      <c r="Q322" s="17" t="n">
        <f aca="false">M322*P322/N322</f>
        <v>3.10116719466222</v>
      </c>
      <c r="R322" s="9" t="n">
        <f aca="false">1/(1+0.04)*(1 - (1/(1+0.04))^L322)/(1-1/(1+0.04))</f>
        <v>15.6220799436509</v>
      </c>
      <c r="S322" s="17" t="n">
        <f aca="false">K322/R322</f>
        <v>2.08980664171143</v>
      </c>
      <c r="T322" s="17" t="n">
        <f aca="false">Q322+S322</f>
        <v>5.19097383637365</v>
      </c>
      <c r="U322" s="0" t="n">
        <f aca="false">T322 + Z322</f>
        <v>9.27437957177014</v>
      </c>
      <c r="V322" s="4" t="str">
        <f aca="false">VLOOKUP(I322,'CI ref gaz'!$I$1:$AM$97,1,0)</f>
        <v>0258</v>
      </c>
      <c r="W322" s="0" t="n">
        <f aca="false">VLOOKUP(I322,'CI ref gaz'!$I$1:$AM$97,14,0)</f>
        <v>-2</v>
      </c>
      <c r="X322" s="1" t="n">
        <f aca="false">VLOOKUP(I322,'CI ref gaz'!$I$1:$AM$97,13,0)</f>
        <v>3.3844655085772</v>
      </c>
      <c r="Y322" s="2" t="n">
        <f aca="false">VLOOKUP(I322,'CI ref gaz'!$I$1:$AM$97,7,0)</f>
        <v>0.317727122906979</v>
      </c>
      <c r="Z322" s="17" t="n">
        <f aca="false">X322*(O322/Y322)^(-1/8)-T322</f>
        <v>4.08340573539649</v>
      </c>
      <c r="AA322" s="17" t="n">
        <f aca="false">Z322^2</f>
        <v>16.674202399869</v>
      </c>
      <c r="AB322" s="18" t="n">
        <f aca="false">Z322/U322</f>
        <v>0.44028883051388</v>
      </c>
      <c r="AC322" s="17" t="n">
        <f aca="false">U322^-('paramètres CI'!$B$19)</f>
        <v>1.82692647707978E-008</v>
      </c>
      <c r="AD322" s="4" t="n">
        <f aca="false">SUMIFS($AC$2:$AC$1250,$I$2:$I$1250,V322)</f>
        <v>0.000182820532561373</v>
      </c>
      <c r="AE322" s="4" t="n">
        <f aca="false">AC322/AD322</f>
        <v>9.99300489657242E-005</v>
      </c>
      <c r="AF322" s="17" t="n">
        <f aca="false">AE322-O322</f>
        <v>0</v>
      </c>
      <c r="AG322" s="4" t="n">
        <f aca="false">VLOOKUP(I322,BesoinU!$F$1:$L$99,3,0)</f>
        <v>76.0198003413271</v>
      </c>
      <c r="AH322" s="19" t="n">
        <f aca="false">VLOOKUP(J322,bibliRdtCHauff!$G$2:$K$1398,4,0)</f>
        <v>32.6471264235886</v>
      </c>
      <c r="AI322" s="19" t="n">
        <f aca="false">VLOOKUP(J322,bibliRdtCHauff!$G$2:$K$1398,3,0)</f>
        <v>1.008</v>
      </c>
      <c r="AJ322" s="4" t="n">
        <f aca="false">VLOOKUP(D322,'paramètres CI'!$A$1:$C$6,3)</f>
        <v>0.0509473684210526</v>
      </c>
      <c r="AK322" s="4" t="n">
        <f aca="false">AJ322*AG322/AI322</f>
        <v>3.84227061040124</v>
      </c>
      <c r="AL322" s="4" t="n">
        <f aca="false">AK322+AH322/R322</f>
        <v>5.93207725211267</v>
      </c>
      <c r="AM322" s="4" t="n">
        <f aca="false">AL322+Z322</f>
        <v>10.0154829875092</v>
      </c>
      <c r="AN322" s="4" t="n">
        <f aca="false">AM322^-'paramètres CI'!$B$19</f>
        <v>9.87699466731648E-009</v>
      </c>
      <c r="AO322" s="4" t="n">
        <f aca="false">SUMIFS($AN$2:$AN$1250,$I$2:$I$1250,V322)</f>
        <v>2.61232336839621</v>
      </c>
      <c r="AP322" s="5" t="n">
        <f aca="false">AN322/AO322</f>
        <v>3.78092344416774E-009</v>
      </c>
      <c r="AQ322" s="6" t="n">
        <f aca="false">AP322-O322</f>
        <v>-9.992626804228E-005</v>
      </c>
      <c r="AR322" s="20" t="n">
        <f aca="false">VLOOKUP(I322,entreesparc!$A$13:$H$110,8,0)*AP322</f>
        <v>6.68220527384122E-006</v>
      </c>
      <c r="AS322" s="7" t="n">
        <f aca="false">M322*AJ322/AI322+AH322/R322</f>
        <v>6.79421546242136</v>
      </c>
      <c r="AT322" s="4" t="n">
        <f aca="false">AS322+Z322</f>
        <v>10.8776211978179</v>
      </c>
      <c r="AU322" s="4" t="n">
        <f aca="false">AT322^-'paramètres CI'!$B$19</f>
        <v>5.10186018822555E-009</v>
      </c>
      <c r="AV322" s="4" t="n">
        <f aca="false">SUMIFS($AU$2:$AU$1250,$I$2:$I$1250,V322)</f>
        <v>5.21211971486272E-005</v>
      </c>
      <c r="AW322" s="5" t="n">
        <f aca="false">AU322/AV322</f>
        <v>9.78845549858965E-005</v>
      </c>
      <c r="AX322" s="7" t="n">
        <f aca="false">SUMIFS($AP$2:$AP$1250,$I$2:$I$1250,V322)</f>
        <v>1</v>
      </c>
    </row>
    <row r="323" customFormat="false" ht="15.8" hidden="false" customHeight="false" outlineLevel="0" collapsed="false">
      <c r="A323" s="0" t="s">
        <v>14</v>
      </c>
      <c r="B323" s="0" t="s">
        <v>75</v>
      </c>
      <c r="C323" s="0" t="s">
        <v>35</v>
      </c>
      <c r="D323" s="0" t="s">
        <v>34</v>
      </c>
      <c r="E323" s="0" t="str">
        <f aca="false">VLOOKUP(A323,Nomenclature!$D$1:$E$9,2,0)</f>
        <v>02</v>
      </c>
      <c r="F323" s="0" t="str">
        <f aca="false">VLOOKUP(B323,Nomenclature!$J$1:$K$97,2,0)</f>
        <v>58</v>
      </c>
      <c r="G323" s="0" t="str">
        <f aca="false">VLOOKUP(C323,Nomenclature!$M$1:$N$21,2,0)</f>
        <v>21</v>
      </c>
      <c r="H323" s="0" t="str">
        <f aca="false">VLOOKUP(D323,Nomenclature!$O$25:$P$31,2,0)</f>
        <v>06</v>
      </c>
      <c r="I323" s="1" t="str">
        <f aca="false">CONCATENATE(E323,F323)</f>
        <v>0258</v>
      </c>
      <c r="J323" s="0" t="str">
        <f aca="false">CONCATENATE(E323,F323,G323,H323)</f>
        <v>02582106</v>
      </c>
      <c r="K323" s="0" t="n">
        <v>32.6392752588518</v>
      </c>
      <c r="L323" s="0" t="n">
        <v>25</v>
      </c>
      <c r="M323" s="0" t="n">
        <v>112.836151818645</v>
      </c>
      <c r="N323" s="0" t="n">
        <v>0.822</v>
      </c>
      <c r="O323" s="0" t="n">
        <v>9.99300489657242E-005</v>
      </c>
      <c r="P323" s="4" t="n">
        <f aca="false">VLOOKUP(D323,'paramètres CI'!$A$1:$B$6,2,0)</f>
        <v>0.0424847883250769</v>
      </c>
      <c r="Q323" s="17" t="n">
        <f aca="false">M323*P323/N323</f>
        <v>5.8318978411574</v>
      </c>
      <c r="R323" s="9" t="n">
        <f aca="false">1/(1+0.04)*(1 - (1/(1+0.04))^L323)/(1-1/(1+0.04))</f>
        <v>15.6220799436509</v>
      </c>
      <c r="S323" s="17" t="n">
        <f aca="false">K323/R323</f>
        <v>2.08930407324647</v>
      </c>
      <c r="T323" s="17" t="n">
        <f aca="false">Q323+S323</f>
        <v>7.92120191440386</v>
      </c>
      <c r="U323" s="0" t="n">
        <f aca="false">T323 + Z323</f>
        <v>9.27437957177014</v>
      </c>
      <c r="V323" s="4" t="str">
        <f aca="false">VLOOKUP(I323,'CI ref gaz'!$I$1:$AM$97,1,0)</f>
        <v>0258</v>
      </c>
      <c r="W323" s="0" t="n">
        <f aca="false">VLOOKUP(I323,'CI ref gaz'!$I$1:$AM$97,14,0)</f>
        <v>-2</v>
      </c>
      <c r="X323" s="1" t="n">
        <f aca="false">VLOOKUP(I323,'CI ref gaz'!$I$1:$AM$97,13,0)</f>
        <v>3.3844655085772</v>
      </c>
      <c r="Y323" s="2" t="n">
        <f aca="false">VLOOKUP(I323,'CI ref gaz'!$I$1:$AM$97,7,0)</f>
        <v>0.317727122906979</v>
      </c>
      <c r="Z323" s="17" t="n">
        <f aca="false">X323*(O323/Y323)^(-1/8)-T323</f>
        <v>1.35317765736628</v>
      </c>
      <c r="AA323" s="17" t="n">
        <f aca="false">Z323^2</f>
        <v>1.83108977239529</v>
      </c>
      <c r="AB323" s="18" t="n">
        <f aca="false">Z323/U323</f>
        <v>0.145904925164499</v>
      </c>
      <c r="AC323" s="17" t="n">
        <f aca="false">U323^-('paramètres CI'!$B$19)</f>
        <v>1.82692647707978E-008</v>
      </c>
      <c r="AD323" s="4" t="n">
        <f aca="false">SUMIFS($AC$2:$AC$1250,$I$2:$I$1250,V323)</f>
        <v>0.000182820532561373</v>
      </c>
      <c r="AE323" s="4" t="n">
        <f aca="false">AC323/AD323</f>
        <v>9.99300489657242E-005</v>
      </c>
      <c r="AF323" s="17" t="n">
        <f aca="false">AE323-O323</f>
        <v>0</v>
      </c>
      <c r="AG323" s="4" t="n">
        <f aca="false">VLOOKUP(I323,BesoinU!$F$1:$L$99,3,0)</f>
        <v>76.0198003413271</v>
      </c>
      <c r="AH323" s="19" t="n">
        <f aca="false">VLOOKUP(J323,bibliRdtCHauff!$G$2:$K$1398,4,0)</f>
        <v>32.6392752588518</v>
      </c>
      <c r="AI323" s="19" t="n">
        <f aca="false">VLOOKUP(J323,bibliRdtCHauff!$G$2:$K$1398,3,0)</f>
        <v>0.822</v>
      </c>
      <c r="AJ323" s="4" t="n">
        <f aca="false">VLOOKUP(D323,'paramètres CI'!$A$1:$C$6,3)</f>
        <v>0.0591</v>
      </c>
      <c r="AK323" s="4" t="n">
        <f aca="false">AJ323*AG323/AI323</f>
        <v>5.46565717782534</v>
      </c>
      <c r="AL323" s="4" t="n">
        <f aca="false">AK323+AH323/R323</f>
        <v>7.55496125107181</v>
      </c>
      <c r="AM323" s="4" t="n">
        <f aca="false">AL323+Z323</f>
        <v>8.90813890843809</v>
      </c>
      <c r="AN323" s="4" t="n">
        <f aca="false">AM323^-'paramètres CI'!$B$19</f>
        <v>2.52176234507609E-008</v>
      </c>
      <c r="AO323" s="4" t="n">
        <f aca="false">SUMIFS($AN$2:$AN$1250,$I$2:$I$1250,V323)</f>
        <v>2.61232336839621</v>
      </c>
      <c r="AP323" s="5" t="n">
        <f aca="false">AN323/AO323</f>
        <v>9.65333149633874E-009</v>
      </c>
      <c r="AQ323" s="6" t="n">
        <f aca="false">AP323-O323</f>
        <v>-9.99203956342279E-005</v>
      </c>
      <c r="AR323" s="20" t="n">
        <f aca="false">VLOOKUP(I323,entreesparc!$A$13:$H$110,8,0)*AP323</f>
        <v>1.70607904623076E-005</v>
      </c>
      <c r="AS323" s="7" t="n">
        <f aca="false">M323*AJ323/AI323+AH323/R323</f>
        <v>10.2019763025432</v>
      </c>
      <c r="AT323" s="4" t="n">
        <f aca="false">AS323+Z323</f>
        <v>11.5551539599095</v>
      </c>
      <c r="AU323" s="4" t="n">
        <f aca="false">AT323^-'paramètres CI'!$B$19</f>
        <v>3.14625637941878E-009</v>
      </c>
      <c r="AV323" s="4" t="n">
        <f aca="false">SUMIFS($AU$2:$AU$1250,$I$2:$I$1250,V323)</f>
        <v>5.21211971486272E-005</v>
      </c>
      <c r="AW323" s="5" t="n">
        <f aca="false">AU323/AV323</f>
        <v>6.03642385735502E-005</v>
      </c>
      <c r="AX323" s="7" t="n">
        <f aca="false">SUMIFS($AP$2:$AP$1250,$I$2:$I$1250,V323)</f>
        <v>1</v>
      </c>
    </row>
    <row r="324" customFormat="false" ht="15.8" hidden="false" customHeight="false" outlineLevel="0" collapsed="false">
      <c r="A324" s="0" t="s">
        <v>14</v>
      </c>
      <c r="B324" s="0" t="s">
        <v>75</v>
      </c>
      <c r="C324" s="0" t="s">
        <v>36</v>
      </c>
      <c r="D324" s="0" t="s">
        <v>37</v>
      </c>
      <c r="E324" s="0" t="str">
        <f aca="false">VLOOKUP(A324,Nomenclature!$D$1:$E$9,2,0)</f>
        <v>02</v>
      </c>
      <c r="F324" s="0" t="str">
        <f aca="false">VLOOKUP(B324,Nomenclature!$J$1:$K$97,2,0)</f>
        <v>58</v>
      </c>
      <c r="G324" s="0" t="str">
        <f aca="false">VLOOKUP(C324,Nomenclature!$M$1:$N$21,2,0)</f>
        <v>23</v>
      </c>
      <c r="H324" s="0" t="str">
        <f aca="false">VLOOKUP(D324,Nomenclature!$O$25:$P$31,2,0)</f>
        <v>03</v>
      </c>
      <c r="I324" s="1" t="str">
        <f aca="false">CONCATENATE(E324,F324)</f>
        <v>0258</v>
      </c>
      <c r="J324" s="0" t="str">
        <f aca="false">CONCATENATE(E324,F324,G324,H324)</f>
        <v>02582303</v>
      </c>
      <c r="K324" s="0" t="n">
        <v>18.2812825405657</v>
      </c>
      <c r="L324" s="0" t="n">
        <v>20</v>
      </c>
      <c r="M324" s="0" t="n">
        <v>120.106033443803</v>
      </c>
      <c r="N324" s="0" t="n">
        <v>0.763718224222217</v>
      </c>
      <c r="O324" s="0" t="n">
        <v>9.99300489657242E-005</v>
      </c>
      <c r="P324" s="4" t="n">
        <f aca="false">VLOOKUP(D324,'paramètres CI'!$A$1:$B$6,2,0)</f>
        <v>0.0385046990211696</v>
      </c>
      <c r="Q324" s="17" t="n">
        <f aca="false">M324*P324/N324</f>
        <v>6.05543578993415</v>
      </c>
      <c r="R324" s="9" t="n">
        <f aca="false">1/(1+0.04)*(1 - (1/(1+0.04))^L324)/(1-1/(1+0.04))</f>
        <v>13.5903263449677</v>
      </c>
      <c r="S324" s="17" t="n">
        <f aca="false">K324/R324</f>
        <v>1.34516876758703</v>
      </c>
      <c r="T324" s="17" t="n">
        <f aca="false">Q324+S324</f>
        <v>7.40060455752118</v>
      </c>
      <c r="U324" s="0" t="n">
        <f aca="false">T324 + Z324</f>
        <v>9.27437957177014</v>
      </c>
      <c r="V324" s="4" t="str">
        <f aca="false">VLOOKUP(I324,'CI ref gaz'!$I$1:$AM$97,1,0)</f>
        <v>0258</v>
      </c>
      <c r="W324" s="0" t="n">
        <f aca="false">VLOOKUP(I324,'CI ref gaz'!$I$1:$AM$97,14,0)</f>
        <v>-2</v>
      </c>
      <c r="X324" s="1" t="n">
        <f aca="false">VLOOKUP(I324,'CI ref gaz'!$I$1:$AM$97,13,0)</f>
        <v>3.3844655085772</v>
      </c>
      <c r="Y324" s="2" t="n">
        <f aca="false">VLOOKUP(I324,'CI ref gaz'!$I$1:$AM$97,7,0)</f>
        <v>0.317727122906979</v>
      </c>
      <c r="Z324" s="17" t="n">
        <f aca="false">X324*(O324/Y324)^(-1/8)-T324</f>
        <v>1.87377501424897</v>
      </c>
      <c r="AA324" s="17" t="n">
        <f aca="false">Z324^2</f>
        <v>3.51103280402372</v>
      </c>
      <c r="AB324" s="18" t="n">
        <f aca="false">Z324/U324</f>
        <v>0.202037775114625</v>
      </c>
      <c r="AC324" s="17" t="n">
        <f aca="false">U324^-('paramètres CI'!$B$19)</f>
        <v>1.82692647707978E-008</v>
      </c>
      <c r="AD324" s="4" t="n">
        <f aca="false">SUMIFS($AC$2:$AC$1250,$I$2:$I$1250,V324)</f>
        <v>0.000182820532561373</v>
      </c>
      <c r="AE324" s="4" t="n">
        <f aca="false">AC324/AD324</f>
        <v>9.99300489657242E-005</v>
      </c>
      <c r="AF324" s="17" t="n">
        <f aca="false">AE324-O324</f>
        <v>0</v>
      </c>
      <c r="AG324" s="4" t="n">
        <f aca="false">VLOOKUP(I324,BesoinU!$F$1:$L$99,3,0)</f>
        <v>76.0198003413271</v>
      </c>
      <c r="AH324" s="19" t="n">
        <f aca="false">VLOOKUP(J324,bibliRdtCHauff!$G$2:$K$1398,4,0)</f>
        <v>18.2812825405657</v>
      </c>
      <c r="AI324" s="19" t="n">
        <f aca="false">VLOOKUP(J324,bibliRdtCHauff!$G$2:$K$1398,3,0)</f>
        <v>0.763718224222217</v>
      </c>
      <c r="AJ324" s="4" t="n">
        <f aca="false">VLOOKUP(D324,'paramètres CI'!$A$1:$C$6,3)</f>
        <v>0.0763929293534506</v>
      </c>
      <c r="AK324" s="4" t="n">
        <f aca="false">AJ324*AG324/AI324</f>
        <v>7.604080998398</v>
      </c>
      <c r="AL324" s="4" t="n">
        <f aca="false">AK324+AH324/R324</f>
        <v>8.94924976598502</v>
      </c>
      <c r="AM324" s="4" t="n">
        <f aca="false">AL324+Z324</f>
        <v>10.823024780234</v>
      </c>
      <c r="AN324" s="4" t="n">
        <f aca="false">AM324^-'paramètres CI'!$B$19</f>
        <v>5.31142162676294E-009</v>
      </c>
      <c r="AO324" s="4" t="n">
        <f aca="false">SUMIFS($AN$2:$AN$1250,$I$2:$I$1250,V324)</f>
        <v>2.61232336839621</v>
      </c>
      <c r="AP324" s="5" t="n">
        <f aca="false">AN324/AO324</f>
        <v>2.0332175147305E-009</v>
      </c>
      <c r="AQ324" s="6" t="n">
        <f aca="false">AP324-O324</f>
        <v>-9.99280157482095E-005</v>
      </c>
      <c r="AR324" s="20" t="n">
        <f aca="false">VLOOKUP(I324,entreesparc!$A$13:$H$110,8,0)*AP324</f>
        <v>3.59340171797345E-006</v>
      </c>
      <c r="AS324" s="7" t="n">
        <f aca="false">M324*AJ324/AI324+AH324/R324</f>
        <v>13.3590914903816</v>
      </c>
      <c r="AT324" s="4" t="n">
        <f aca="false">AS324+Z324</f>
        <v>15.2328665046306</v>
      </c>
      <c r="AU324" s="4" t="n">
        <f aca="false">AT324^-'paramètres CI'!$B$19</f>
        <v>3.44942662480533E-010</v>
      </c>
      <c r="AV324" s="4" t="n">
        <f aca="false">SUMIFS($AU$2:$AU$1250,$I$2:$I$1250,V324)</f>
        <v>5.21211971486272E-005</v>
      </c>
      <c r="AW324" s="5" t="n">
        <f aca="false">AU324/AV324</f>
        <v>6.61808786733937E-006</v>
      </c>
      <c r="AX324" s="7" t="n">
        <f aca="false">SUMIFS($AP$2:$AP$1250,$I$2:$I$1250,V324)</f>
        <v>1</v>
      </c>
    </row>
    <row r="325" customFormat="false" ht="15.8" hidden="false" customHeight="false" outlineLevel="0" collapsed="false">
      <c r="A325" s="0" t="s">
        <v>14</v>
      </c>
      <c r="B325" s="0" t="s">
        <v>75</v>
      </c>
      <c r="C325" s="0" t="s">
        <v>38</v>
      </c>
      <c r="D325" s="0" t="s">
        <v>39</v>
      </c>
      <c r="E325" s="0" t="str">
        <f aca="false">VLOOKUP(A325,Nomenclature!$D$1:$E$9,2,0)</f>
        <v>02</v>
      </c>
      <c r="F325" s="0" t="str">
        <f aca="false">VLOOKUP(B325,Nomenclature!$J$1:$K$97,2,0)</f>
        <v>58</v>
      </c>
      <c r="G325" s="0" t="str">
        <f aca="false">VLOOKUP(C325,Nomenclature!$M$1:$N$21,2,0)</f>
        <v>24</v>
      </c>
      <c r="H325" s="0" t="str">
        <f aca="false">VLOOKUP(D325,Nomenclature!$O$25:$P$31,2,0)</f>
        <v>04</v>
      </c>
      <c r="I325" s="1" t="str">
        <f aca="false">CONCATENATE(E325,F325)</f>
        <v>0258</v>
      </c>
      <c r="J325" s="0" t="str">
        <f aca="false">CONCATENATE(E325,F325,G325,H325)</f>
        <v>02582404</v>
      </c>
      <c r="K325" s="0" t="n">
        <v>13.4610981492437</v>
      </c>
      <c r="L325" s="0" t="n">
        <v>20</v>
      </c>
      <c r="M325" s="0" t="n">
        <v>129.26062430771</v>
      </c>
      <c r="N325" s="0" t="n">
        <v>0.99092357134619</v>
      </c>
      <c r="O325" s="0" t="n">
        <v>9.99300489657242E-005</v>
      </c>
      <c r="P325" s="4" t="n">
        <f aca="false">VLOOKUP(D325,'paramètres CI'!$A$1:$B$6,2,0)</f>
        <v>0.022045059962018</v>
      </c>
      <c r="Q325" s="17" t="n">
        <f aca="false">M325*P325/N325</f>
        <v>2.87565892667197</v>
      </c>
      <c r="R325" s="9" t="n">
        <f aca="false">1/(1+0.04)*(1 - (1/(1+0.04))^L325)/(1-1/(1+0.04))</f>
        <v>13.5903263449677</v>
      </c>
      <c r="S325" s="17" t="n">
        <f aca="false">K325/R325</f>
        <v>0.990491163166819</v>
      </c>
      <c r="T325" s="17" t="n">
        <f aca="false">Q325+S325</f>
        <v>3.86615008983879</v>
      </c>
      <c r="U325" s="0" t="n">
        <f aca="false">T325 + Z325</f>
        <v>9.27437957177014</v>
      </c>
      <c r="V325" s="4" t="str">
        <f aca="false">VLOOKUP(I325,'CI ref gaz'!$I$1:$AM$97,1,0)</f>
        <v>0258</v>
      </c>
      <c r="W325" s="0" t="n">
        <f aca="false">VLOOKUP(I325,'CI ref gaz'!$I$1:$AM$97,14,0)</f>
        <v>-2</v>
      </c>
      <c r="X325" s="1" t="n">
        <f aca="false">VLOOKUP(I325,'CI ref gaz'!$I$1:$AM$97,13,0)</f>
        <v>3.3844655085772</v>
      </c>
      <c r="Y325" s="2" t="n">
        <f aca="false">VLOOKUP(I325,'CI ref gaz'!$I$1:$AM$97,7,0)</f>
        <v>0.317727122906979</v>
      </c>
      <c r="Z325" s="17" t="n">
        <f aca="false">X325*(O325/Y325)^(-1/8)-T325</f>
        <v>5.40822948193135</v>
      </c>
      <c r="AA325" s="17" t="n">
        <f aca="false">Z325^2</f>
        <v>29.2489461292314</v>
      </c>
      <c r="AB325" s="18" t="n">
        <f aca="false">Z325/U325</f>
        <v>0.58313652574596</v>
      </c>
      <c r="AC325" s="17" t="n">
        <f aca="false">U325^-('paramètres CI'!$B$19)</f>
        <v>1.82692647707978E-008</v>
      </c>
      <c r="AD325" s="4" t="n">
        <f aca="false">SUMIFS($AC$2:$AC$1250,$I$2:$I$1250,V325)</f>
        <v>0.000182820532561373</v>
      </c>
      <c r="AE325" s="4" t="n">
        <f aca="false">AC325/AD325</f>
        <v>9.99300489657242E-005</v>
      </c>
      <c r="AF325" s="17" t="n">
        <f aca="false">AE325-O325</f>
        <v>0</v>
      </c>
      <c r="AG325" s="4" t="n">
        <f aca="false">VLOOKUP(I325,BesoinU!$F$1:$L$99,3,0)</f>
        <v>76.0198003413271</v>
      </c>
      <c r="AH325" s="19" t="n">
        <f aca="false">VLOOKUP(J325,bibliRdtCHauff!$G$2:$K$1398,4,0)</f>
        <v>13.4610981492437</v>
      </c>
      <c r="AI325" s="19" t="n">
        <f aca="false">VLOOKUP(J325,bibliRdtCHauff!$G$2:$K$1398,3,0)</f>
        <v>0.99092357134619</v>
      </c>
      <c r="AJ325" s="4" t="n">
        <f aca="false">VLOOKUP(D325,'paramètres CI'!$A$1:$C$6,3)</f>
        <v>0.0386719666666667</v>
      </c>
      <c r="AK325" s="4" t="n">
        <f aca="false">AJ325*AG325/AI325</f>
        <v>2.96676279565399</v>
      </c>
      <c r="AL325" s="4" t="n">
        <f aca="false">AK325+AH325/R325</f>
        <v>3.95725395882081</v>
      </c>
      <c r="AM325" s="4" t="n">
        <f aca="false">AL325+Z325</f>
        <v>9.36548344075216</v>
      </c>
      <c r="AN325" s="4" t="n">
        <f aca="false">AM325^-'paramètres CI'!$B$19</f>
        <v>1.68950078334333E-008</v>
      </c>
      <c r="AO325" s="4" t="n">
        <f aca="false">SUMIFS($AN$2:$AN$1250,$I$2:$I$1250,V325)</f>
        <v>2.61232336839621</v>
      </c>
      <c r="AP325" s="5" t="n">
        <f aca="false">AN325/AO325</f>
        <v>6.46742590822732E-009</v>
      </c>
      <c r="AQ325" s="6" t="n">
        <f aca="false">AP325-O325</f>
        <v>-9.9923581539816E-005</v>
      </c>
      <c r="AR325" s="20" t="n">
        <f aca="false">VLOOKUP(I325,entreesparc!$A$13:$H$110,8,0)*AP325</f>
        <v>1.14301884580069E-005</v>
      </c>
      <c r="AS325" s="7" t="n">
        <f aca="false">M325*AJ325/AI325+AH325/R325</f>
        <v>6.03504020719588</v>
      </c>
      <c r="AT325" s="4" t="n">
        <f aca="false">AS325+Z325</f>
        <v>11.4432696891272</v>
      </c>
      <c r="AU325" s="4" t="n">
        <f aca="false">AT325^-'paramètres CI'!$B$19</f>
        <v>3.40093971477116E-009</v>
      </c>
      <c r="AV325" s="4" t="n">
        <f aca="false">SUMIFS($AU$2:$AU$1250,$I$2:$I$1250,V325)</f>
        <v>5.21211971486272E-005</v>
      </c>
      <c r="AW325" s="5" t="n">
        <f aca="false">AU325/AV325</f>
        <v>6.52506062950385E-005</v>
      </c>
      <c r="AX325" s="7" t="n">
        <f aca="false">SUMIFS($AP$2:$AP$1250,$I$2:$I$1250,V325)</f>
        <v>1</v>
      </c>
    </row>
    <row r="326" customFormat="false" ht="15.8" hidden="false" customHeight="false" outlineLevel="0" collapsed="false">
      <c r="A326" s="0" t="s">
        <v>14</v>
      </c>
      <c r="B326" s="0" t="s">
        <v>75</v>
      </c>
      <c r="C326" s="0" t="s">
        <v>40</v>
      </c>
      <c r="D326" s="0" t="s">
        <v>37</v>
      </c>
      <c r="E326" s="0" t="str">
        <f aca="false">VLOOKUP(A326,Nomenclature!$D$1:$E$9,2,0)</f>
        <v>02</v>
      </c>
      <c r="F326" s="0" t="str">
        <f aca="false">VLOOKUP(B326,Nomenclature!$J$1:$K$97,2,0)</f>
        <v>58</v>
      </c>
      <c r="G326" s="0" t="str">
        <f aca="false">VLOOKUP(C326,Nomenclature!$M$1:$N$21,2,0)</f>
        <v>03</v>
      </c>
      <c r="H326" s="0" t="str">
        <f aca="false">VLOOKUP(D326,Nomenclature!$O$25:$P$31,2,0)</f>
        <v>03</v>
      </c>
      <c r="I326" s="1" t="str">
        <f aca="false">CONCATENATE(E326,F326)</f>
        <v>0258</v>
      </c>
      <c r="J326" s="0" t="str">
        <f aca="false">CONCATENATE(E326,F326,G326,H326)</f>
        <v>02580303</v>
      </c>
      <c r="K326" s="0" t="n">
        <v>14.6250260324526</v>
      </c>
      <c r="L326" s="0" t="n">
        <v>20</v>
      </c>
      <c r="M326" s="0" t="n">
        <v>120.106033443803</v>
      </c>
      <c r="N326" s="0" t="n">
        <v>0.53259541583478</v>
      </c>
      <c r="O326" s="0" t="n">
        <v>0.0336421969105189</v>
      </c>
      <c r="P326" s="4" t="n">
        <f aca="false">VLOOKUP(D326,'paramètres CI'!$A$1:$B$6,2,0)</f>
        <v>0.0385046990211696</v>
      </c>
      <c r="Q326" s="17" t="n">
        <f aca="false">M326*P326/N326</f>
        <v>8.68322657477549</v>
      </c>
      <c r="R326" s="9" t="n">
        <f aca="false">1/(1+0.04)*(1 - (1/(1+0.04))^L326)/(1-1/(1+0.04))</f>
        <v>13.5903263449677</v>
      </c>
      <c r="S326" s="17" t="n">
        <f aca="false">K326/R326</f>
        <v>1.07613501406963</v>
      </c>
      <c r="T326" s="17" t="n">
        <f aca="false">Q326+S326</f>
        <v>9.75936158884512</v>
      </c>
      <c r="U326" s="0" t="n">
        <f aca="false">T326 + Z326</f>
        <v>4.48111753581222</v>
      </c>
      <c r="V326" s="4" t="str">
        <f aca="false">VLOOKUP(I326,'CI ref gaz'!$I$1:$AM$97,1,0)</f>
        <v>0258</v>
      </c>
      <c r="W326" s="0" t="n">
        <f aca="false">VLOOKUP(I326,'CI ref gaz'!$I$1:$AM$97,14,0)</f>
        <v>-2</v>
      </c>
      <c r="X326" s="1" t="n">
        <f aca="false">VLOOKUP(I326,'CI ref gaz'!$I$1:$AM$97,13,0)</f>
        <v>3.3844655085772</v>
      </c>
      <c r="Y326" s="2" t="n">
        <f aca="false">VLOOKUP(I326,'CI ref gaz'!$I$1:$AM$97,7,0)</f>
        <v>0.317727122906979</v>
      </c>
      <c r="Z326" s="17" t="n">
        <f aca="false">X326*(O326/Y326)^(-1/8)-T326</f>
        <v>-5.2782440530329</v>
      </c>
      <c r="AA326" s="17" t="n">
        <f aca="false">Z326^2</f>
        <v>27.8598602833772</v>
      </c>
      <c r="AB326" s="18" t="n">
        <f aca="false">Z326/U326</f>
        <v>-1.17788565259675</v>
      </c>
      <c r="AC326" s="17" t="n">
        <f aca="false">U326^-('paramètres CI'!$B$19)</f>
        <v>6.15048435571563E-006</v>
      </c>
      <c r="AD326" s="4" t="n">
        <f aca="false">SUMIFS($AC$2:$AC$1250,$I$2:$I$1250,V326)</f>
        <v>0.000182820532561373</v>
      </c>
      <c r="AE326" s="4" t="n">
        <f aca="false">AC326/AD326</f>
        <v>0.0336421969105189</v>
      </c>
      <c r="AF326" s="17" t="n">
        <f aca="false">AE326-O326</f>
        <v>0</v>
      </c>
      <c r="AG326" s="4" t="n">
        <f aca="false">VLOOKUP(I326,BesoinU!$F$1:$L$99,3,0)</f>
        <v>76.0198003413271</v>
      </c>
      <c r="AH326" s="19" t="n">
        <f aca="false">VLOOKUP(J326,bibliRdtCHauff!$G$2:$K$1398,4,0)</f>
        <v>15.3562773340752</v>
      </c>
      <c r="AI326" s="19" t="n">
        <f aca="false">VLOOKUP(J326,bibliRdtCHauff!$G$2:$K$1398,3,0)</f>
        <v>0.578819977512267</v>
      </c>
      <c r="AJ326" s="4" t="n">
        <f aca="false">VLOOKUP(D326,'paramètres CI'!$A$1:$C$6,3)</f>
        <v>0.0763929293534506</v>
      </c>
      <c r="AK326" s="4" t="n">
        <f aca="false">AJ326*AG326/AI326</f>
        <v>10.0331285417932</v>
      </c>
      <c r="AL326" s="4" t="n">
        <f aca="false">AK326+AH326/R326</f>
        <v>11.1630703065663</v>
      </c>
      <c r="AM326" s="4" t="n">
        <f aca="false">AL326+Z326</f>
        <v>5.8848262535334</v>
      </c>
      <c r="AN326" s="4" t="n">
        <f aca="false">AM326^-'paramètres CI'!$B$19</f>
        <v>6.95233738661592E-007</v>
      </c>
      <c r="AO326" s="4" t="n">
        <f aca="false">SUMIFS($AN$2:$AN$1250,$I$2:$I$1250,V326)</f>
        <v>2.61232336839621</v>
      </c>
      <c r="AP326" s="5" t="n">
        <f aca="false">AN326/AO326</f>
        <v>2.66136170993417E-007</v>
      </c>
      <c r="AQ326" s="6" t="n">
        <f aca="false">AP326-O326</f>
        <v>-0.0336419307743479</v>
      </c>
      <c r="AR326" s="20" t="n">
        <f aca="false">VLOOKUP(I326,entreesparc!$A$13:$H$110,8,0)*AP326</f>
        <v>0.000470355073736113</v>
      </c>
      <c r="AS326" s="7" t="n">
        <f aca="false">M326*AJ326/AI326+AH326/R326</f>
        <v>16.9815918187852</v>
      </c>
      <c r="AT326" s="4" t="n">
        <f aca="false">AS326+Z326</f>
        <v>11.7033477657523</v>
      </c>
      <c r="AU326" s="4" t="n">
        <f aca="false">AT326^-'paramètres CI'!$B$19</f>
        <v>2.84131325590761E-009</v>
      </c>
      <c r="AV326" s="4" t="n">
        <f aca="false">SUMIFS($AU$2:$AU$1250,$I$2:$I$1250,V326)</f>
        <v>5.21211971486272E-005</v>
      </c>
      <c r="AW326" s="5" t="n">
        <f aca="false">AU326/AV326</f>
        <v>5.45135839417772E-005</v>
      </c>
      <c r="AX326" s="7" t="n">
        <f aca="false">SUMIFS($AP$2:$AP$1250,$I$2:$I$1250,V326)</f>
        <v>1</v>
      </c>
    </row>
    <row r="327" customFormat="false" ht="15.8" hidden="false" customHeight="false" outlineLevel="0" collapsed="false">
      <c r="A327" s="0" t="s">
        <v>14</v>
      </c>
      <c r="B327" s="0" t="s">
        <v>75</v>
      </c>
      <c r="C327" s="0" t="s">
        <v>41</v>
      </c>
      <c r="D327" s="0" t="s">
        <v>39</v>
      </c>
      <c r="E327" s="0" t="str">
        <f aca="false">VLOOKUP(A327,Nomenclature!$D$1:$E$9,2,0)</f>
        <v>02</v>
      </c>
      <c r="F327" s="0" t="str">
        <f aca="false">VLOOKUP(B327,Nomenclature!$J$1:$K$97,2,0)</f>
        <v>58</v>
      </c>
      <c r="G327" s="0" t="str">
        <f aca="false">VLOOKUP(C327,Nomenclature!$M$1:$N$21,2,0)</f>
        <v>04</v>
      </c>
      <c r="H327" s="0" t="str">
        <f aca="false">VLOOKUP(D327,Nomenclature!$O$25:$P$31,2,0)</f>
        <v>04</v>
      </c>
      <c r="I327" s="1" t="str">
        <f aca="false">CONCATENATE(E327,F327)</f>
        <v>0258</v>
      </c>
      <c r="J327" s="0" t="str">
        <f aca="false">CONCATENATE(E327,F327,G327,H327)</f>
        <v>02580404</v>
      </c>
      <c r="K327" s="0" t="n">
        <v>10.7688785193949</v>
      </c>
      <c r="L327" s="0" t="n">
        <v>20</v>
      </c>
      <c r="M327" s="0" t="n">
        <v>129.26062430771</v>
      </c>
      <c r="N327" s="0" t="n">
        <v>0.620538583648709</v>
      </c>
      <c r="O327" s="0" t="n">
        <v>0.317727122906979</v>
      </c>
      <c r="P327" s="4" t="n">
        <f aca="false">VLOOKUP(D327,'paramètres CI'!$A$1:$B$6,2,0)</f>
        <v>0.022045059962018</v>
      </c>
      <c r="Q327" s="17" t="n">
        <f aca="false">M327*P327/N327</f>
        <v>4.59207257804375</v>
      </c>
      <c r="R327" s="9" t="n">
        <f aca="false">1/(1+0.04)*(1 - (1/(1+0.04))^L327)/(1-1/(1+0.04))</f>
        <v>13.5903263449677</v>
      </c>
      <c r="S327" s="17" t="n">
        <f aca="false">K327/R327</f>
        <v>0.792392930533451</v>
      </c>
      <c r="T327" s="17" t="n">
        <f aca="false">Q327+S327</f>
        <v>5.3844655085772</v>
      </c>
      <c r="U327" s="0" t="n">
        <f aca="false">T327 + Z327</f>
        <v>3.3844655085772</v>
      </c>
      <c r="V327" s="4" t="str">
        <f aca="false">VLOOKUP(I327,'CI ref gaz'!$I$1:$AM$97,1,0)</f>
        <v>0258</v>
      </c>
      <c r="W327" s="0" t="n">
        <f aca="false">VLOOKUP(I327,'CI ref gaz'!$I$1:$AM$97,14,0)</f>
        <v>-2</v>
      </c>
      <c r="X327" s="1" t="n">
        <f aca="false">VLOOKUP(I327,'CI ref gaz'!$I$1:$AM$97,13,0)</f>
        <v>3.3844655085772</v>
      </c>
      <c r="Y327" s="2" t="n">
        <f aca="false">VLOOKUP(I327,'CI ref gaz'!$I$1:$AM$97,7,0)</f>
        <v>0.317727122906979</v>
      </c>
      <c r="Z327" s="17" t="n">
        <f aca="false">X327*(O327/Y327)^(-1/8)-T327</f>
        <v>-2</v>
      </c>
      <c r="AA327" s="17" t="n">
        <f aca="false">Z327^2</f>
        <v>4</v>
      </c>
      <c r="AB327" s="18" t="n">
        <f aca="false">Z327/U327</f>
        <v>-0.590935258442266</v>
      </c>
      <c r="AC327" s="17" t="n">
        <f aca="false">U327^-('paramètres CI'!$B$19)</f>
        <v>5.80870418190466E-005</v>
      </c>
      <c r="AD327" s="4" t="n">
        <f aca="false">SUMIFS($AC$2:$AC$1250,$I$2:$I$1250,V327)</f>
        <v>0.000182820532561373</v>
      </c>
      <c r="AE327" s="4" t="n">
        <f aca="false">AC327/AD327</f>
        <v>0.317727122906979</v>
      </c>
      <c r="AF327" s="17" t="n">
        <f aca="false">AE327-O327</f>
        <v>0</v>
      </c>
      <c r="AG327" s="4" t="n">
        <f aca="false">VLOOKUP(I327,BesoinU!$F$1:$L$99,3,0)</f>
        <v>76.0198003413271</v>
      </c>
      <c r="AH327" s="19" t="n">
        <f aca="false">VLOOKUP(J327,bibliRdtCHauff!$G$2:$K$1398,4,0)</f>
        <v>11.3073224453647</v>
      </c>
      <c r="AI327" s="19" t="n">
        <f aca="false">VLOOKUP(J327,bibliRdtCHauff!$G$2:$K$1398,3,0)</f>
        <v>0.694615581188205</v>
      </c>
      <c r="AJ327" s="4" t="n">
        <f aca="false">VLOOKUP(D327,'paramètres CI'!$A$1:$C$6,3)</f>
        <v>0.0386719666666667</v>
      </c>
      <c r="AK327" s="4" t="n">
        <f aca="false">AJ327*AG327/AI327</f>
        <v>4.2323196663363</v>
      </c>
      <c r="AL327" s="4" t="n">
        <f aca="false">AK327+AH327/R327</f>
        <v>5.06433224339643</v>
      </c>
      <c r="AM327" s="4" t="n">
        <f aca="false">AL327+Z327</f>
        <v>3.06433224339642</v>
      </c>
      <c r="AN327" s="4" t="n">
        <f aca="false">AM327^-'paramètres CI'!$B$19</f>
        <v>0.000128621388206844</v>
      </c>
      <c r="AO327" s="4" t="n">
        <f aca="false">SUMIFS($AN$2:$AN$1250,$I$2:$I$1250,V327)</f>
        <v>2.61232336839621</v>
      </c>
      <c r="AP327" s="5" t="n">
        <f aca="false">AN327/AO327</f>
        <v>4.92363961379747E-005</v>
      </c>
      <c r="AQ327" s="6" t="n">
        <f aca="false">AP327-O327</f>
        <v>-0.317677886510841</v>
      </c>
      <c r="AR327" s="20" t="n">
        <f aca="false">VLOOKUP(I327,entreesparc!$A$13:$H$110,8,0)*AP327</f>
        <v>0.0870178174185517</v>
      </c>
      <c r="AS327" s="7" t="n">
        <f aca="false">M327*AJ327/AI327+AH327/R327</f>
        <v>8.02845718601842</v>
      </c>
      <c r="AT327" s="4" t="n">
        <f aca="false">AS327+Z327</f>
        <v>6.02845718601842</v>
      </c>
      <c r="AU327" s="4" t="n">
        <f aca="false">AT327^-'paramètres CI'!$B$19</f>
        <v>5.73258565705242E-007</v>
      </c>
      <c r="AV327" s="4" t="n">
        <f aca="false">SUMIFS($AU$2:$AU$1250,$I$2:$I$1250,V327)</f>
        <v>5.21211971486272E-005</v>
      </c>
      <c r="AW327" s="5" t="n">
        <f aca="false">AU327/AV327</f>
        <v>0.0109985686643105</v>
      </c>
      <c r="AX327" s="7" t="n">
        <f aca="false">SUMIFS($AP$2:$AP$1250,$I$2:$I$1250,V327)</f>
        <v>1</v>
      </c>
    </row>
    <row r="328" customFormat="false" ht="15.8" hidden="false" customHeight="false" outlineLevel="0" collapsed="false">
      <c r="A328" s="0" t="s">
        <v>14</v>
      </c>
      <c r="B328" s="0" t="s">
        <v>75</v>
      </c>
      <c r="C328" s="0" t="s">
        <v>45</v>
      </c>
      <c r="D328" s="0" t="s">
        <v>43</v>
      </c>
      <c r="E328" s="0" t="str">
        <f aca="false">VLOOKUP(A328,Nomenclature!$D$1:$E$9,2,0)</f>
        <v>02</v>
      </c>
      <c r="F328" s="0" t="str">
        <f aca="false">VLOOKUP(B328,Nomenclature!$J$1:$K$97,2,0)</f>
        <v>58</v>
      </c>
      <c r="G328" s="0" t="str">
        <f aca="false">VLOOKUP(C328,Nomenclature!$M$1:$N$21,2,0)</f>
        <v>06</v>
      </c>
      <c r="H328" s="0" t="str">
        <f aca="false">VLOOKUP(D328,Nomenclature!$O$25:$P$31,2,0)</f>
        <v>02</v>
      </c>
      <c r="I328" s="1" t="str">
        <f aca="false">CONCATENATE(E328,F328)</f>
        <v>0258</v>
      </c>
      <c r="J328" s="0" t="str">
        <f aca="false">CONCATENATE(E328,F328,G328,H328)</f>
        <v>02580602</v>
      </c>
      <c r="K328" s="0" t="n">
        <v>10</v>
      </c>
      <c r="L328" s="0" t="n">
        <v>13</v>
      </c>
      <c r="M328" s="0" t="n">
        <v>103.999637762328</v>
      </c>
      <c r="N328" s="0" t="n">
        <v>0.9</v>
      </c>
      <c r="O328" s="0" t="n">
        <v>0.229301028351667</v>
      </c>
      <c r="P328" s="4" t="n">
        <f aca="false">VLOOKUP(D328,'paramètres CI'!$A$1:$B$6,2,0)</f>
        <v>0.0935912806596305</v>
      </c>
      <c r="Q328" s="17" t="n">
        <f aca="false">M328*P328/N328</f>
        <v>10.814954762571</v>
      </c>
      <c r="R328" s="9" t="n">
        <f aca="false">1/(1+0.04)*(1 - (1/(1+0.04))^L328)/(1-1/(1+0.04))</f>
        <v>9.98564784663304</v>
      </c>
      <c r="S328" s="17" t="n">
        <f aca="false">K328/R328</f>
        <v>1.00143727814033</v>
      </c>
      <c r="T328" s="17" t="n">
        <f aca="false">Q328+S328</f>
        <v>11.8163920407114</v>
      </c>
      <c r="U328" s="0" t="n">
        <f aca="false">T328 + Z328</f>
        <v>3.52530038552863</v>
      </c>
      <c r="V328" s="4" t="str">
        <f aca="false">VLOOKUP(I328,'CI ref gaz'!$I$1:$AM$97,1,0)</f>
        <v>0258</v>
      </c>
      <c r="W328" s="0" t="n">
        <f aca="false">VLOOKUP(I328,'CI ref gaz'!$I$1:$AM$97,14,0)</f>
        <v>-2</v>
      </c>
      <c r="X328" s="1" t="n">
        <f aca="false">VLOOKUP(I328,'CI ref gaz'!$I$1:$AM$97,13,0)</f>
        <v>3.3844655085772</v>
      </c>
      <c r="Y328" s="2" t="n">
        <f aca="false">VLOOKUP(I328,'CI ref gaz'!$I$1:$AM$97,7,0)</f>
        <v>0.317727122906979</v>
      </c>
      <c r="Z328" s="17" t="n">
        <f aca="false">X328*(O328/Y328)^(-1/8)-T328</f>
        <v>-8.29109165518274</v>
      </c>
      <c r="AA328" s="17" t="n">
        <f aca="false">Z328^2</f>
        <v>68.7422008346409</v>
      </c>
      <c r="AB328" s="18" t="n">
        <f aca="false">Z328/U328</f>
        <v>-2.35188232163639</v>
      </c>
      <c r="AC328" s="17" t="n">
        <f aca="false">U328^-('paramètres CI'!$B$19)</f>
        <v>4.19209361201223E-005</v>
      </c>
      <c r="AD328" s="4" t="n">
        <f aca="false">SUMIFS($AC$2:$AC$1250,$I$2:$I$1250,V328)</f>
        <v>0.000182820532561373</v>
      </c>
      <c r="AE328" s="4" t="n">
        <f aca="false">AC328/AD328</f>
        <v>0.229301028351667</v>
      </c>
      <c r="AF328" s="17" t="n">
        <f aca="false">AE328-O328</f>
        <v>0</v>
      </c>
      <c r="AG328" s="4" t="n">
        <f aca="false">VLOOKUP(I328,BesoinU!$F$1:$L$99,3,0)</f>
        <v>76.0198003413271</v>
      </c>
      <c r="AH328" s="19" t="n">
        <f aca="false">VLOOKUP(J328,bibliRdtCHauff!$G$2:$K$1398,4,0)</f>
        <v>10.4</v>
      </c>
      <c r="AI328" s="19" t="n">
        <f aca="false">VLOOKUP(J328,bibliRdtCHauff!$G$2:$K$1398,3,0)</f>
        <v>0.92</v>
      </c>
      <c r="AJ328" s="4" t="n">
        <f aca="false">VLOOKUP(D328,'paramètres CI'!$A$1:$C$6,3)</f>
        <v>0.09847</v>
      </c>
      <c r="AK328" s="4" t="n">
        <f aca="false">AJ328*AG328/AI328</f>
        <v>8.13659754305487</v>
      </c>
      <c r="AL328" s="4" t="n">
        <f aca="false">AK328+AH328/R328</f>
        <v>9.17809231232081</v>
      </c>
      <c r="AM328" s="4" t="n">
        <f aca="false">AL328+Z328</f>
        <v>0.887000657138065</v>
      </c>
      <c r="AN328" s="4" t="n">
        <f aca="false">AM328^-'paramètres CI'!$B$19</f>
        <v>2.60980745490312</v>
      </c>
      <c r="AO328" s="4" t="n">
        <f aca="false">SUMIFS($AN$2:$AN$1250,$I$2:$I$1250,V328)</f>
        <v>2.61232336839621</v>
      </c>
      <c r="AP328" s="5" t="n">
        <f aca="false">AN328/AO328</f>
        <v>0.99903690579676</v>
      </c>
      <c r="AQ328" s="6" t="n">
        <f aca="false">AP328-O328</f>
        <v>0.769735877445093</v>
      </c>
      <c r="AR328" s="20" t="n">
        <f aca="false">VLOOKUP(I328,entreesparc!$A$13:$H$110,8,0)*AP328</f>
        <v>1765.64529254747</v>
      </c>
      <c r="AS328" s="7" t="n">
        <f aca="false">M328*AJ328/AI328+AH328/R328</f>
        <v>12.1728473023708</v>
      </c>
      <c r="AT328" s="4" t="n">
        <f aca="false">AS328+Z328</f>
        <v>3.88175564718802</v>
      </c>
      <c r="AU328" s="4" t="n">
        <f aca="false">AT328^-'paramètres CI'!$B$19</f>
        <v>1.93987815326658E-005</v>
      </c>
      <c r="AV328" s="4" t="n">
        <f aca="false">SUMIFS($AU$2:$AU$1250,$I$2:$I$1250,V328)</f>
        <v>5.21211971486272E-005</v>
      </c>
      <c r="AW328" s="5" t="n">
        <f aca="false">AU328/AV328</f>
        <v>0.372186031670548</v>
      </c>
      <c r="AX328" s="7" t="n">
        <f aca="false">SUMIFS($AP$2:$AP$1250,$I$2:$I$1250,V328)</f>
        <v>1</v>
      </c>
    </row>
    <row r="329" customFormat="false" ht="15.8" hidden="false" customHeight="false" outlineLevel="0" collapsed="false">
      <c r="A329" s="0" t="s">
        <v>14</v>
      </c>
      <c r="B329" s="0" t="s">
        <v>75</v>
      </c>
      <c r="C329" s="0" t="s">
        <v>46</v>
      </c>
      <c r="D329" s="0" t="s">
        <v>43</v>
      </c>
      <c r="E329" s="0" t="str">
        <f aca="false">VLOOKUP(A329,Nomenclature!$D$1:$E$9,2,0)</f>
        <v>02</v>
      </c>
      <c r="F329" s="0" t="str">
        <f aca="false">VLOOKUP(B329,Nomenclature!$J$1:$K$97,2,0)</f>
        <v>58</v>
      </c>
      <c r="G329" s="0" t="str">
        <f aca="false">VLOOKUP(C329,Nomenclature!$M$1:$N$21,2,0)</f>
        <v>26</v>
      </c>
      <c r="H329" s="0" t="str">
        <f aca="false">VLOOKUP(D329,Nomenclature!$O$25:$P$31,2,0)</f>
        <v>02</v>
      </c>
      <c r="I329" s="1" t="str">
        <f aca="false">CONCATENATE(E329,F329)</f>
        <v>0258</v>
      </c>
      <c r="J329" s="0" t="str">
        <f aca="false">CONCATENATE(E329,F329,G329,H329)</f>
        <v>02582602</v>
      </c>
      <c r="K329" s="0" t="n">
        <v>12</v>
      </c>
      <c r="L329" s="0" t="n">
        <v>13</v>
      </c>
      <c r="M329" s="0" t="n">
        <v>103.999637762328</v>
      </c>
      <c r="N329" s="0" t="n">
        <v>1</v>
      </c>
      <c r="O329" s="0" t="n">
        <v>9.99300489657242E-005</v>
      </c>
      <c r="P329" s="4" t="n">
        <f aca="false">VLOOKUP(D329,'paramètres CI'!$A$1:$B$6,2,0)</f>
        <v>0.0935912806596305</v>
      </c>
      <c r="Q329" s="17" t="n">
        <f aca="false">M329*P329/N329</f>
        <v>9.73345928631394</v>
      </c>
      <c r="R329" s="9" t="n">
        <f aca="false">1/(1+0.04)*(1 - (1/(1+0.04))^L329)/(1-1/(1+0.04))</f>
        <v>9.98564784663304</v>
      </c>
      <c r="S329" s="17" t="n">
        <f aca="false">K329/R329</f>
        <v>1.20172473376839</v>
      </c>
      <c r="T329" s="17" t="n">
        <f aca="false">Q329+S329</f>
        <v>10.9351840200823</v>
      </c>
      <c r="U329" s="0" t="n">
        <f aca="false">T329 + Z329</f>
        <v>9.27437957177014</v>
      </c>
      <c r="V329" s="4" t="str">
        <f aca="false">VLOOKUP(I329,'CI ref gaz'!$I$1:$AM$97,1,0)</f>
        <v>0258</v>
      </c>
      <c r="W329" s="0" t="n">
        <f aca="false">VLOOKUP(I329,'CI ref gaz'!$I$1:$AM$97,14,0)</f>
        <v>-2</v>
      </c>
      <c r="X329" s="1" t="n">
        <f aca="false">VLOOKUP(I329,'CI ref gaz'!$I$1:$AM$97,13,0)</f>
        <v>3.3844655085772</v>
      </c>
      <c r="Y329" s="2" t="n">
        <f aca="false">VLOOKUP(I329,'CI ref gaz'!$I$1:$AM$97,7,0)</f>
        <v>0.317727122906979</v>
      </c>
      <c r="Z329" s="17" t="n">
        <f aca="false">X329*(O329/Y329)^(-1/8)-T329</f>
        <v>-1.66080444831219</v>
      </c>
      <c r="AA329" s="17" t="n">
        <f aca="false">Z329^2</f>
        <v>2.75827141553356</v>
      </c>
      <c r="AB329" s="18" t="n">
        <f aca="false">Z329/U329</f>
        <v>-0.179074452955046</v>
      </c>
      <c r="AC329" s="17" t="n">
        <f aca="false">U329^-('paramètres CI'!$B$19)</f>
        <v>1.82692647707978E-008</v>
      </c>
      <c r="AD329" s="4" t="n">
        <f aca="false">SUMIFS($AC$2:$AC$1250,$I$2:$I$1250,V329)</f>
        <v>0.000182820532561373</v>
      </c>
      <c r="AE329" s="4" t="n">
        <f aca="false">AC329/AD329</f>
        <v>9.99300489657242E-005</v>
      </c>
      <c r="AF329" s="17" t="n">
        <f aca="false">AE329-O329</f>
        <v>0</v>
      </c>
      <c r="AG329" s="4" t="n">
        <f aca="false">VLOOKUP(I329,BesoinU!$F$1:$L$99,3,0)</f>
        <v>76.0198003413271</v>
      </c>
      <c r="AH329" s="19" t="n">
        <f aca="false">VLOOKUP(J329,bibliRdtCHauff!$G$2:$K$1398,4,0)</f>
        <v>12</v>
      </c>
      <c r="AI329" s="19" t="n">
        <f aca="false">VLOOKUP(J329,bibliRdtCHauff!$G$2:$K$1398,3,0)</f>
        <v>1</v>
      </c>
      <c r="AJ329" s="4" t="n">
        <f aca="false">VLOOKUP(D329,'paramètres CI'!$A$1:$C$6,3)</f>
        <v>0.09847</v>
      </c>
      <c r="AK329" s="4" t="n">
        <f aca="false">AJ329*AG329/AI329</f>
        <v>7.48566973961048</v>
      </c>
      <c r="AL329" s="4" t="n">
        <f aca="false">AK329+AH329/R329</f>
        <v>8.68739447337887</v>
      </c>
      <c r="AM329" s="4" t="n">
        <f aca="false">AL329+Z329</f>
        <v>7.02659002506668</v>
      </c>
      <c r="AN329" s="4" t="n">
        <f aca="false">AM329^-'paramètres CI'!$B$19</f>
        <v>1.68284098786667E-007</v>
      </c>
      <c r="AO329" s="4" t="n">
        <f aca="false">SUMIFS($AN$2:$AN$1250,$I$2:$I$1250,V329)</f>
        <v>2.61232336839621</v>
      </c>
      <c r="AP329" s="5" t="n">
        <f aca="false">AN329/AO329</f>
        <v>6.44193214448723E-008</v>
      </c>
      <c r="AQ329" s="6" t="n">
        <f aca="false">AP329-O329</f>
        <v>-9.98656296442793E-005</v>
      </c>
      <c r="AR329" s="20" t="n">
        <f aca="false">VLOOKUP(I329,entreesparc!$A$13:$H$110,8,0)*AP329</f>
        <v>0.000113851321205725</v>
      </c>
      <c r="AS329" s="7" t="n">
        <f aca="false">M329*AJ329/AI329+AH329/R329</f>
        <v>11.4425690642248</v>
      </c>
      <c r="AT329" s="4" t="n">
        <f aca="false">AS329+Z329</f>
        <v>9.78176461591264</v>
      </c>
      <c r="AU329" s="4" t="n">
        <f aca="false">AT329^-'paramètres CI'!$B$19</f>
        <v>1.19306014072852E-008</v>
      </c>
      <c r="AV329" s="4" t="n">
        <f aca="false">SUMIFS($AU$2:$AU$1250,$I$2:$I$1250,V329)</f>
        <v>5.21211971486272E-005</v>
      </c>
      <c r="AW329" s="5" t="n">
        <f aca="false">AU329/AV329</f>
        <v>0.000228901139267087</v>
      </c>
      <c r="AX329" s="7" t="n">
        <f aca="false">SUMIFS($AP$2:$AP$1250,$I$2:$I$1250,V329)</f>
        <v>1</v>
      </c>
    </row>
    <row r="330" customFormat="false" ht="15.8" hidden="false" customHeight="false" outlineLevel="0" collapsed="false">
      <c r="A330" s="0" t="s">
        <v>14</v>
      </c>
      <c r="B330" s="0" t="s">
        <v>75</v>
      </c>
      <c r="C330" s="0" t="s">
        <v>48</v>
      </c>
      <c r="D330" s="0" t="s">
        <v>43</v>
      </c>
      <c r="E330" s="0" t="str">
        <f aca="false">VLOOKUP(A330,Nomenclature!$D$1:$E$9,2,0)</f>
        <v>02</v>
      </c>
      <c r="F330" s="0" t="str">
        <f aca="false">VLOOKUP(B330,Nomenclature!$J$1:$K$97,2,0)</f>
        <v>58</v>
      </c>
      <c r="G330" s="0" t="str">
        <f aca="false">VLOOKUP(C330,Nomenclature!$M$1:$N$21,2,0)</f>
        <v>09</v>
      </c>
      <c r="H330" s="0" t="str">
        <f aca="false">VLOOKUP(D330,Nomenclature!$O$25:$P$31,2,0)</f>
        <v>02</v>
      </c>
      <c r="I330" s="1" t="str">
        <f aca="false">CONCATENATE(E330,F330)</f>
        <v>0258</v>
      </c>
      <c r="J330" s="0" t="str">
        <f aca="false">CONCATENATE(E330,F330,G330,H330)</f>
        <v>02580902</v>
      </c>
      <c r="K330" s="0" t="n">
        <v>71.3655284098846</v>
      </c>
      <c r="L330" s="0" t="n">
        <v>20</v>
      </c>
      <c r="M330" s="0" t="n">
        <v>126.162375661661</v>
      </c>
      <c r="N330" s="0" t="n">
        <v>2.83861395348837</v>
      </c>
      <c r="O330" s="0" t="n">
        <v>0.111905729486979</v>
      </c>
      <c r="P330" s="4" t="n">
        <f aca="false">VLOOKUP(D330,'paramètres CI'!$A$1:$B$6,2,0)</f>
        <v>0.0935912806596305</v>
      </c>
      <c r="Q330" s="17" t="n">
        <f aca="false">M330*P330/N330</f>
        <v>4.15967035416203</v>
      </c>
      <c r="R330" s="9" t="n">
        <f aca="false">1/(1+0.04)*(1 - (1/(1+0.04))^L330)/(1-1/(1+0.04))</f>
        <v>13.5903263449677</v>
      </c>
      <c r="S330" s="17" t="n">
        <f aca="false">K330/R330</f>
        <v>5.25120049352681</v>
      </c>
      <c r="T330" s="17" t="n">
        <f aca="false">Q330+S330</f>
        <v>9.41087084768884</v>
      </c>
      <c r="U330" s="0" t="n">
        <f aca="false">T330 + Z330</f>
        <v>3.85602941746154</v>
      </c>
      <c r="V330" s="4" t="str">
        <f aca="false">VLOOKUP(I330,'CI ref gaz'!$I$1:$AM$97,1,0)</f>
        <v>0258</v>
      </c>
      <c r="W330" s="0" t="n">
        <f aca="false">VLOOKUP(I330,'CI ref gaz'!$I$1:$AM$97,14,0)</f>
        <v>-2</v>
      </c>
      <c r="X330" s="1" t="n">
        <f aca="false">VLOOKUP(I330,'CI ref gaz'!$I$1:$AM$97,13,0)</f>
        <v>3.3844655085772</v>
      </c>
      <c r="Y330" s="2" t="n">
        <f aca="false">VLOOKUP(I330,'CI ref gaz'!$I$1:$AM$97,7,0)</f>
        <v>0.317727122906979</v>
      </c>
      <c r="Z330" s="17" t="n">
        <f aca="false">X330*(O330/Y330)^(-1/8)-T330</f>
        <v>-5.5548414302273</v>
      </c>
      <c r="AA330" s="17" t="n">
        <f aca="false">Z330^2</f>
        <v>30.8562633149696</v>
      </c>
      <c r="AB330" s="18" t="n">
        <f aca="false">Z330/U330</f>
        <v>-1.440559920283</v>
      </c>
      <c r="AC330" s="17" t="n">
        <f aca="false">U330^-('paramètres CI'!$B$19)</f>
        <v>2.04586650614784E-005</v>
      </c>
      <c r="AD330" s="4" t="n">
        <f aca="false">SUMIFS($AC$2:$AC$1250,$I$2:$I$1250,V330)</f>
        <v>0.000182820532561373</v>
      </c>
      <c r="AE330" s="4" t="n">
        <f aca="false">AC330/AD330</f>
        <v>0.111905729486979</v>
      </c>
      <c r="AF330" s="17" t="n">
        <f aca="false">AE330-O330</f>
        <v>0</v>
      </c>
      <c r="AG330" s="4" t="n">
        <f aca="false">VLOOKUP(I330,BesoinU!$F$1:$L$99,3,0)</f>
        <v>76.0198003413271</v>
      </c>
      <c r="AH330" s="19" t="n">
        <f aca="false">VLOOKUP(J330,bibliRdtCHauff!$G$2:$K$1398,4,0)</f>
        <v>74.9338048303788</v>
      </c>
      <c r="AI330" s="19" t="n">
        <f aca="false">VLOOKUP(J330,bibliRdtCHauff!$G$2:$K$1398,3,0)</f>
        <v>2.9521585116279</v>
      </c>
      <c r="AJ330" s="4" t="n">
        <f aca="false">VLOOKUP(D330,'paramètres CI'!$A$1:$C$6,3)</f>
        <v>0.09847</v>
      </c>
      <c r="AK330" s="4" t="n">
        <f aca="false">AJ330*AG330/AI330</f>
        <v>2.53565982657302</v>
      </c>
      <c r="AL330" s="4" t="n">
        <f aca="false">AK330+AH330/R330</f>
        <v>8.04942034477616</v>
      </c>
      <c r="AM330" s="4" t="n">
        <f aca="false">AL330+Z330</f>
        <v>2.49457891454886</v>
      </c>
      <c r="AN330" s="4" t="n">
        <f aca="false">AM330^-'paramètres CI'!$B$19</f>
        <v>0.000666840583482733</v>
      </c>
      <c r="AO330" s="4" t="n">
        <f aca="false">SUMIFS($AN$2:$AN$1250,$I$2:$I$1250,V330)</f>
        <v>2.61232336839621</v>
      </c>
      <c r="AP330" s="5" t="n">
        <f aca="false">AN330/AO330</f>
        <v>0.000255267242773289</v>
      </c>
      <c r="AQ330" s="6" t="n">
        <f aca="false">AP330-O330</f>
        <v>-0.111650462244206</v>
      </c>
      <c r="AR330" s="20" t="n">
        <f aca="false">VLOOKUP(I330,entreesparc!$A$13:$H$110,8,0)*AP330</f>
        <v>0.451145901546825</v>
      </c>
      <c r="AS330" s="7" t="n">
        <f aca="false">M330*AJ330/AI330+AH330/R330</f>
        <v>9.72193873169387</v>
      </c>
      <c r="AT330" s="4" t="n">
        <f aca="false">AS330+Z330</f>
        <v>4.16709730146657</v>
      </c>
      <c r="AU330" s="4" t="n">
        <f aca="false">AT330^-'paramètres CI'!$B$19</f>
        <v>1.09984344149032E-005</v>
      </c>
      <c r="AV330" s="4" t="n">
        <f aca="false">SUMIFS($AU$2:$AU$1250,$I$2:$I$1250,V330)</f>
        <v>5.21211971486272E-005</v>
      </c>
      <c r="AW330" s="5" t="n">
        <f aca="false">AU330/AV330</f>
        <v>0.211016534857025</v>
      </c>
      <c r="AX330" s="7" t="n">
        <f aca="false">SUMIFS($AP$2:$AP$1250,$I$2:$I$1250,V330)</f>
        <v>1</v>
      </c>
    </row>
    <row r="331" customFormat="false" ht="15.8" hidden="false" customHeight="false" outlineLevel="0" collapsed="false">
      <c r="A331" s="0" t="s">
        <v>14</v>
      </c>
      <c r="B331" s="0" t="s">
        <v>75</v>
      </c>
      <c r="C331" s="0" t="s">
        <v>49</v>
      </c>
      <c r="D331" s="0" t="s">
        <v>43</v>
      </c>
      <c r="E331" s="0" t="str">
        <f aca="false">VLOOKUP(A331,Nomenclature!$D$1:$E$9,2,0)</f>
        <v>02</v>
      </c>
      <c r="F331" s="0" t="str">
        <f aca="false">VLOOKUP(B331,Nomenclature!$J$1:$K$97,2,0)</f>
        <v>58</v>
      </c>
      <c r="G331" s="0" t="str">
        <f aca="false">VLOOKUP(C331,Nomenclature!$M$1:$N$21,2,0)</f>
        <v>29</v>
      </c>
      <c r="H331" s="0" t="str">
        <f aca="false">VLOOKUP(D331,Nomenclature!$O$25:$P$31,2,0)</f>
        <v>02</v>
      </c>
      <c r="I331" s="1" t="str">
        <f aca="false">CONCATENATE(E331,F331)</f>
        <v>0258</v>
      </c>
      <c r="J331" s="0" t="str">
        <f aca="false">CONCATENATE(E331,F331,G331,H331)</f>
        <v>02582902</v>
      </c>
      <c r="K331" s="0" t="n">
        <v>89.2069105123557</v>
      </c>
      <c r="L331" s="0" t="n">
        <v>20</v>
      </c>
      <c r="M331" s="0" t="n">
        <v>126.162375661661</v>
      </c>
      <c r="N331" s="0" t="n">
        <v>3.40633674418604</v>
      </c>
      <c r="O331" s="0" t="n">
        <v>9.99300489657242E-005</v>
      </c>
      <c r="P331" s="4" t="n">
        <f aca="false">VLOOKUP(D331,'paramètres CI'!$A$1:$B$6,2,0)</f>
        <v>0.0935912806596305</v>
      </c>
      <c r="Q331" s="17" t="n">
        <f aca="false">M331*P331/N331</f>
        <v>3.46639196180169</v>
      </c>
      <c r="R331" s="9" t="n">
        <f aca="false">1/(1+0.04)*(1 - (1/(1+0.04))^L331)/(1-1/(1+0.04))</f>
        <v>13.5903263449677</v>
      </c>
      <c r="S331" s="17" t="n">
        <f aca="false">K331/R331</f>
        <v>6.5640006169085</v>
      </c>
      <c r="T331" s="17" t="n">
        <f aca="false">Q331+S331</f>
        <v>10.0303925787102</v>
      </c>
      <c r="U331" s="0" t="n">
        <f aca="false">T331 + Z331</f>
        <v>9.27437957177014</v>
      </c>
      <c r="V331" s="4" t="str">
        <f aca="false">VLOOKUP(I331,'CI ref gaz'!$I$1:$AM$97,1,0)</f>
        <v>0258</v>
      </c>
      <c r="W331" s="0" t="n">
        <f aca="false">VLOOKUP(I331,'CI ref gaz'!$I$1:$AM$97,14,0)</f>
        <v>-2</v>
      </c>
      <c r="X331" s="1" t="n">
        <f aca="false">VLOOKUP(I331,'CI ref gaz'!$I$1:$AM$97,13,0)</f>
        <v>3.3844655085772</v>
      </c>
      <c r="Y331" s="2" t="n">
        <f aca="false">VLOOKUP(I331,'CI ref gaz'!$I$1:$AM$97,7,0)</f>
        <v>0.317727122906979</v>
      </c>
      <c r="Z331" s="17" t="n">
        <f aca="false">X331*(O331/Y331)^(-1/8)-T331</f>
        <v>-0.756013006940053</v>
      </c>
      <c r="AA331" s="17" t="n">
        <f aca="false">Z331^2</f>
        <v>0.571555666662541</v>
      </c>
      <c r="AB331" s="18" t="n">
        <f aca="false">Z331/U331</f>
        <v>-0.0815162891587106</v>
      </c>
      <c r="AC331" s="17" t="n">
        <f aca="false">U331^-('paramètres CI'!$B$19)</f>
        <v>1.82692647707978E-008</v>
      </c>
      <c r="AD331" s="4" t="n">
        <f aca="false">SUMIFS($AC$2:$AC$1250,$I$2:$I$1250,V331)</f>
        <v>0.000182820532561373</v>
      </c>
      <c r="AE331" s="4" t="n">
        <f aca="false">AC331/AD331</f>
        <v>9.99300489657242E-005</v>
      </c>
      <c r="AF331" s="17" t="n">
        <f aca="false">AE331-O331</f>
        <v>0</v>
      </c>
      <c r="AG331" s="4" t="n">
        <f aca="false">VLOOKUP(I331,BesoinU!$F$1:$L$99,3,0)</f>
        <v>76.0198003413271</v>
      </c>
      <c r="AH331" s="19" t="n">
        <f aca="false">VLOOKUP(J331,bibliRdtCHauff!$G$2:$K$1398,4,0)</f>
        <v>89.2069105123557</v>
      </c>
      <c r="AI331" s="19" t="n">
        <f aca="false">VLOOKUP(J331,bibliRdtCHauff!$G$2:$K$1398,3,0)</f>
        <v>3.40633674418604</v>
      </c>
      <c r="AJ331" s="4" t="n">
        <f aca="false">VLOOKUP(D331,'paramètres CI'!$A$1:$C$6,3)</f>
        <v>0.09847</v>
      </c>
      <c r="AK331" s="4" t="n">
        <f aca="false">AJ331*AG331/AI331</f>
        <v>2.19757184969662</v>
      </c>
      <c r="AL331" s="4" t="n">
        <f aca="false">AK331+AH331/R331</f>
        <v>8.76157246660511</v>
      </c>
      <c r="AM331" s="4" t="n">
        <f aca="false">AL331+Z331</f>
        <v>8.00555945966506</v>
      </c>
      <c r="AN331" s="4" t="n">
        <f aca="false">AM331^-'paramètres CI'!$B$19</f>
        <v>5.92743090188268E-008</v>
      </c>
      <c r="AO331" s="4" t="n">
        <f aca="false">SUMIFS($AN$2:$AN$1250,$I$2:$I$1250,V331)</f>
        <v>2.61232336839621</v>
      </c>
      <c r="AP331" s="5" t="n">
        <f aca="false">AN331/AO331</f>
        <v>2.26902648178725E-008</v>
      </c>
      <c r="AQ331" s="6" t="n">
        <f aca="false">AP331-O331</f>
        <v>-9.99073587009063E-005</v>
      </c>
      <c r="AR331" s="20" t="n">
        <f aca="false">VLOOKUP(I331,entreesparc!$A$13:$H$110,8,0)*AP331</f>
        <v>4.01015808624013E-005</v>
      </c>
      <c r="AS331" s="7" t="n">
        <f aca="false">M331*AJ331/AI331+AH331/R331</f>
        <v>10.2110884019338</v>
      </c>
      <c r="AT331" s="4" t="n">
        <f aca="false">AS331+Z331</f>
        <v>9.45507539499374</v>
      </c>
      <c r="AU331" s="4" t="n">
        <f aca="false">AT331^-'paramètres CI'!$B$19</f>
        <v>1.56559717805024E-008</v>
      </c>
      <c r="AV331" s="4" t="n">
        <f aca="false">SUMIFS($AU$2:$AU$1250,$I$2:$I$1250,V331)</f>
        <v>5.21211971486272E-005</v>
      </c>
      <c r="AW331" s="5" t="n">
        <f aca="false">AU331/AV331</f>
        <v>0.000300376289052961</v>
      </c>
      <c r="AX331" s="7" t="n">
        <f aca="false">SUMIFS($AP$2:$AP$1250,$I$2:$I$1250,V331)</f>
        <v>1</v>
      </c>
    </row>
    <row r="332" customFormat="false" ht="15.8" hidden="false" customHeight="false" outlineLevel="0" collapsed="false">
      <c r="A332" s="0" t="s">
        <v>14</v>
      </c>
      <c r="B332" s="0" t="s">
        <v>75</v>
      </c>
      <c r="C332" s="0" t="s">
        <v>55</v>
      </c>
      <c r="D332" s="0" t="s">
        <v>43</v>
      </c>
      <c r="E332" s="0" t="str">
        <f aca="false">VLOOKUP(A332,Nomenclature!$D$1:$E$9,2,0)</f>
        <v>02</v>
      </c>
      <c r="F332" s="0" t="str">
        <f aca="false">VLOOKUP(B332,Nomenclature!$J$1:$K$97,2,0)</f>
        <v>58</v>
      </c>
      <c r="G332" s="0" t="str">
        <f aca="false">VLOOKUP(C332,Nomenclature!$M$1:$N$21,2,0)</f>
        <v>10</v>
      </c>
      <c r="H332" s="0" t="str">
        <f aca="false">VLOOKUP(D332,Nomenclature!$O$25:$P$31,2,0)</f>
        <v>02</v>
      </c>
      <c r="I332" s="1" t="str">
        <f aca="false">CONCATENATE(E332,F332)</f>
        <v>0258</v>
      </c>
      <c r="J332" s="0" t="str">
        <f aca="false">CONCATENATE(E332,F332,G332,H332)</f>
        <v>02581002</v>
      </c>
      <c r="K332" s="0" t="n">
        <v>31.0464435633832</v>
      </c>
      <c r="L332" s="0" t="n">
        <v>17</v>
      </c>
      <c r="M332" s="0" t="n">
        <v>122.226702479515</v>
      </c>
      <c r="N332" s="0" t="n">
        <v>2.67956730897009</v>
      </c>
      <c r="O332" s="0" t="n">
        <v>0.151037495775208</v>
      </c>
      <c r="P332" s="4" t="n">
        <f aca="false">VLOOKUP(D332,'paramètres CI'!$A$1:$B$6,2,0)</f>
        <v>0.0935912806596305</v>
      </c>
      <c r="Q332" s="17" t="n">
        <f aca="false">M332*P332/N332</f>
        <v>4.26910478328616</v>
      </c>
      <c r="R332" s="9" t="n">
        <f aca="false">1/(1+0.04)*(1 - (1/(1+0.04))^L332)/(1-1/(1+0.04))</f>
        <v>12.1656688537057</v>
      </c>
      <c r="S332" s="17" t="n">
        <f aca="false">K332/R332</f>
        <v>2.55197177703274</v>
      </c>
      <c r="T332" s="17" t="n">
        <f aca="false">Q332+S332</f>
        <v>6.8210765603189</v>
      </c>
      <c r="U332" s="0" t="n">
        <f aca="false">T332 + Z332</f>
        <v>3.71416575759799</v>
      </c>
      <c r="V332" s="4" t="str">
        <f aca="false">VLOOKUP(I332,'CI ref gaz'!$I$1:$AM$97,1,0)</f>
        <v>0258</v>
      </c>
      <c r="W332" s="0" t="n">
        <f aca="false">VLOOKUP(I332,'CI ref gaz'!$I$1:$AM$97,14,0)</f>
        <v>-2</v>
      </c>
      <c r="X332" s="1" t="n">
        <f aca="false">VLOOKUP(I332,'CI ref gaz'!$I$1:$AM$97,13,0)</f>
        <v>3.3844655085772</v>
      </c>
      <c r="Y332" s="2" t="n">
        <f aca="false">VLOOKUP(I332,'CI ref gaz'!$I$1:$AM$97,7,0)</f>
        <v>0.317727122906979</v>
      </c>
      <c r="Z332" s="17" t="n">
        <f aca="false">X332*(O332/Y332)^(-1/8)-T332</f>
        <v>-3.10691080272091</v>
      </c>
      <c r="AA332" s="17" t="n">
        <f aca="false">Z332^2</f>
        <v>9.65289473606388</v>
      </c>
      <c r="AB332" s="18" t="n">
        <f aca="false">Z332/U332</f>
        <v>-0.83650300107505</v>
      </c>
      <c r="AC332" s="17" t="n">
        <f aca="false">U332^-('paramètres CI'!$B$19)</f>
        <v>2.76127554143596E-005</v>
      </c>
      <c r="AD332" s="4" t="n">
        <f aca="false">SUMIFS($AC$2:$AC$1250,$I$2:$I$1250,V332)</f>
        <v>0.000182820532561373</v>
      </c>
      <c r="AE332" s="4" t="n">
        <f aca="false">AC332/AD332</f>
        <v>0.151037495775208</v>
      </c>
      <c r="AF332" s="17" t="n">
        <f aca="false">AE332-O332</f>
        <v>0</v>
      </c>
      <c r="AG332" s="4" t="n">
        <f aca="false">VLOOKUP(I332,BesoinU!$F$1:$L$99,3,0)</f>
        <v>76.0198003413271</v>
      </c>
      <c r="AH332" s="19" t="n">
        <f aca="false">VLOOKUP(J332,bibliRdtCHauff!$G$2:$K$1398,4,0)</f>
        <v>32.5987657415523</v>
      </c>
      <c r="AI332" s="19" t="n">
        <f aca="false">VLOOKUP(J332,bibliRdtCHauff!$G$2:$K$1398,3,0)</f>
        <v>2.81101778073089</v>
      </c>
      <c r="AJ332" s="4" t="n">
        <f aca="false">VLOOKUP(D332,'paramètres CI'!$A$1:$C$6,3)</f>
        <v>0.09847</v>
      </c>
      <c r="AK332" s="4" t="n">
        <f aca="false">AJ332*AG332/AI332</f>
        <v>2.66297488081493</v>
      </c>
      <c r="AL332" s="4" t="n">
        <f aca="false">AK332+AH332/R332</f>
        <v>5.3425452466993</v>
      </c>
      <c r="AM332" s="4" t="n">
        <f aca="false">AL332+Z332</f>
        <v>2.23563444397839</v>
      </c>
      <c r="AN332" s="4" t="n">
        <f aca="false">AM332^-'paramètres CI'!$B$19</f>
        <v>0.00160248385728559</v>
      </c>
      <c r="AO332" s="4" t="n">
        <f aca="false">SUMIFS($AN$2:$AN$1250,$I$2:$I$1250,V332)</f>
        <v>2.61232336839621</v>
      </c>
      <c r="AP332" s="5" t="n">
        <f aca="false">AN332/AO332</f>
        <v>0.000613432424435804</v>
      </c>
      <c r="AQ332" s="6" t="n">
        <f aca="false">AP332-O332</f>
        <v>-0.150424063350772</v>
      </c>
      <c r="AR332" s="20" t="n">
        <f aca="false">VLOOKUP(I332,entreesparc!$A$13:$H$110,8,0)*AP332</f>
        <v>1.08414820935694</v>
      </c>
      <c r="AS332" s="7" t="n">
        <f aca="false">M332*AJ332/AI332+AH332/R332</f>
        <v>6.96117380349353</v>
      </c>
      <c r="AT332" s="4" t="n">
        <f aca="false">AS332+Z332</f>
        <v>3.85426300077262</v>
      </c>
      <c r="AU332" s="4" t="n">
        <f aca="false">AT332^-'paramètres CI'!$B$19</f>
        <v>2.05337954795547E-005</v>
      </c>
      <c r="AV332" s="4" t="n">
        <f aca="false">SUMIFS($AU$2:$AU$1250,$I$2:$I$1250,V332)</f>
        <v>5.21211971486272E-005</v>
      </c>
      <c r="AW332" s="5" t="n">
        <f aca="false">AU332/AV332</f>
        <v>0.393962468302506</v>
      </c>
      <c r="AX332" s="7" t="n">
        <f aca="false">SUMIFS($AP$2:$AP$1250,$I$2:$I$1250,V332)</f>
        <v>1</v>
      </c>
    </row>
    <row r="333" customFormat="false" ht="15.8" hidden="false" customHeight="false" outlineLevel="0" collapsed="false">
      <c r="A333" s="0" t="s">
        <v>14</v>
      </c>
      <c r="B333" s="0" t="s">
        <v>75</v>
      </c>
      <c r="C333" s="0" t="s">
        <v>56</v>
      </c>
      <c r="D333" s="0" t="s">
        <v>43</v>
      </c>
      <c r="E333" s="0" t="str">
        <f aca="false">VLOOKUP(A333,Nomenclature!$D$1:$E$9,2,0)</f>
        <v>02</v>
      </c>
      <c r="F333" s="0" t="str">
        <f aca="false">VLOOKUP(B333,Nomenclature!$J$1:$K$97,2,0)</f>
        <v>58</v>
      </c>
      <c r="G333" s="0" t="str">
        <f aca="false">VLOOKUP(C333,Nomenclature!$M$1:$N$21,2,0)</f>
        <v>30</v>
      </c>
      <c r="H333" s="0" t="str">
        <f aca="false">VLOOKUP(D333,Nomenclature!$O$25:$P$31,2,0)</f>
        <v>02</v>
      </c>
      <c r="I333" s="1" t="str">
        <f aca="false">CONCATENATE(E333,F333)</f>
        <v>0258</v>
      </c>
      <c r="J333" s="0" t="str">
        <f aca="false">CONCATENATE(E333,F333,G333,H333)</f>
        <v>02583002</v>
      </c>
      <c r="K333" s="0" t="n">
        <v>38.808054454229</v>
      </c>
      <c r="L333" s="0" t="n">
        <v>17</v>
      </c>
      <c r="M333" s="0" t="n">
        <v>122.226702479515</v>
      </c>
      <c r="N333" s="0" t="n">
        <v>3.33681966777408</v>
      </c>
      <c r="O333" s="0" t="n">
        <v>9.99300489657242E-005</v>
      </c>
      <c r="P333" s="4" t="n">
        <f aca="false">VLOOKUP(D333,'paramètres CI'!$A$1:$B$6,2,0)</f>
        <v>0.0935912806596305</v>
      </c>
      <c r="Q333" s="17" t="n">
        <f aca="false">M333*P333/N333</f>
        <v>3.4282205077904</v>
      </c>
      <c r="R333" s="9" t="n">
        <f aca="false">1/(1+0.04)*(1 - (1/(1+0.04))^L333)/(1-1/(1+0.04))</f>
        <v>12.1656688537057</v>
      </c>
      <c r="S333" s="17" t="n">
        <f aca="false">K333/R333</f>
        <v>3.18996472129092</v>
      </c>
      <c r="T333" s="17" t="n">
        <f aca="false">Q333+S333</f>
        <v>6.61818522908132</v>
      </c>
      <c r="U333" s="0" t="n">
        <f aca="false">T333 + Z333</f>
        <v>9.27437957177014</v>
      </c>
      <c r="V333" s="4" t="str">
        <f aca="false">VLOOKUP(I333,'CI ref gaz'!$I$1:$AM$97,1,0)</f>
        <v>0258</v>
      </c>
      <c r="W333" s="0" t="n">
        <f aca="false">VLOOKUP(I333,'CI ref gaz'!$I$1:$AM$97,14,0)</f>
        <v>-2</v>
      </c>
      <c r="X333" s="1" t="n">
        <f aca="false">VLOOKUP(I333,'CI ref gaz'!$I$1:$AM$97,13,0)</f>
        <v>3.3844655085772</v>
      </c>
      <c r="Y333" s="2" t="n">
        <f aca="false">VLOOKUP(I333,'CI ref gaz'!$I$1:$AM$97,7,0)</f>
        <v>0.317727122906979</v>
      </c>
      <c r="Z333" s="17" t="n">
        <f aca="false">X333*(O333/Y333)^(-1/8)-T333</f>
        <v>2.65619434268883</v>
      </c>
      <c r="AA333" s="17" t="n">
        <f aca="false">Z333^2</f>
        <v>7.05536838613212</v>
      </c>
      <c r="AB333" s="18" t="n">
        <f aca="false">Z333/U333</f>
        <v>0.286401297481278</v>
      </c>
      <c r="AC333" s="17" t="n">
        <f aca="false">U333^-('paramètres CI'!$B$19)</f>
        <v>1.82692647707978E-008</v>
      </c>
      <c r="AD333" s="4" t="n">
        <f aca="false">SUMIFS($AC$2:$AC$1250,$I$2:$I$1250,V333)</f>
        <v>0.000182820532561373</v>
      </c>
      <c r="AE333" s="4" t="n">
        <f aca="false">AC333/AD333</f>
        <v>9.99300489657242E-005</v>
      </c>
      <c r="AF333" s="17" t="n">
        <f aca="false">AE333-O333</f>
        <v>0</v>
      </c>
      <c r="AG333" s="4" t="n">
        <f aca="false">VLOOKUP(I333,BesoinU!$F$1:$L$99,3,0)</f>
        <v>76.0198003413271</v>
      </c>
      <c r="AH333" s="19" t="n">
        <f aca="false">VLOOKUP(J333,bibliRdtCHauff!$G$2:$K$1398,4,0)</f>
        <v>38.808054454229</v>
      </c>
      <c r="AI333" s="19" t="n">
        <f aca="false">VLOOKUP(J333,bibliRdtCHauff!$G$2:$K$1398,3,0)</f>
        <v>3.33681966777408</v>
      </c>
      <c r="AJ333" s="4" t="n">
        <f aca="false">VLOOKUP(D333,'paramètres CI'!$A$1:$C$6,3)</f>
        <v>0.09847</v>
      </c>
      <c r="AK333" s="4" t="n">
        <f aca="false">AJ333*AG333/AI333</f>
        <v>2.2433545965653</v>
      </c>
      <c r="AL333" s="4" t="n">
        <f aca="false">AK333+AH333/R333</f>
        <v>5.43331931785623</v>
      </c>
      <c r="AM333" s="4" t="n">
        <f aca="false">AL333+Z333</f>
        <v>8.08951366054505</v>
      </c>
      <c r="AN333" s="4" t="n">
        <f aca="false">AM333^-'paramètres CI'!$B$19</f>
        <v>5.45281418076854E-008</v>
      </c>
      <c r="AO333" s="4" t="n">
        <f aca="false">SUMIFS($AN$2:$AN$1250,$I$2:$I$1250,V333)</f>
        <v>2.61232336839621</v>
      </c>
      <c r="AP333" s="5" t="n">
        <f aca="false">AN333/AO333</f>
        <v>2.08734272591842E-008</v>
      </c>
      <c r="AQ333" s="6" t="n">
        <f aca="false">AP333-O333</f>
        <v>-9.9909175538465E-005</v>
      </c>
      <c r="AR333" s="20" t="n">
        <f aca="false">VLOOKUP(I333,entreesparc!$A$13:$H$110,8,0)*AP333</f>
        <v>3.68905977003098E-005</v>
      </c>
      <c r="AS333" s="7" t="n">
        <f aca="false">M333*AJ333/AI333+AH333/R333</f>
        <v>6.79689125357985</v>
      </c>
      <c r="AT333" s="4" t="n">
        <f aca="false">AS333+Z333</f>
        <v>9.45308559626868</v>
      </c>
      <c r="AU333" s="4" t="n">
        <f aca="false">AT333^-'paramètres CI'!$B$19</f>
        <v>1.5682354863629E-008</v>
      </c>
      <c r="AV333" s="4" t="n">
        <f aca="false">SUMIFS($AU$2:$AU$1250,$I$2:$I$1250,V333)</f>
        <v>5.21211971486272E-005</v>
      </c>
      <c r="AW333" s="5" t="n">
        <f aca="false">AU333/AV333</f>
        <v>0.000300882476258357</v>
      </c>
      <c r="AX333" s="7" t="n">
        <f aca="false">SUMIFS($AP$2:$AP$1250,$I$2:$I$1250,V333)</f>
        <v>1</v>
      </c>
    </row>
    <row r="334" customFormat="false" ht="15.8" hidden="false" customHeight="false" outlineLevel="0" collapsed="false">
      <c r="A334" s="0" t="s">
        <v>14</v>
      </c>
      <c r="B334" s="0" t="s">
        <v>76</v>
      </c>
      <c r="C334" s="0" t="s">
        <v>32</v>
      </c>
      <c r="D334" s="0" t="s">
        <v>33</v>
      </c>
      <c r="E334" s="0" t="str">
        <f aca="false">VLOOKUP(A334,Nomenclature!$D$1:$E$9,2,0)</f>
        <v>02</v>
      </c>
      <c r="F334" s="0" t="str">
        <f aca="false">VLOOKUP(B334,Nomenclature!$J$1:$K$97,2,0)</f>
        <v>62</v>
      </c>
      <c r="G334" s="0" t="str">
        <f aca="false">VLOOKUP(C334,Nomenclature!$M$1:$N$21,2,0)</f>
        <v>01</v>
      </c>
      <c r="H334" s="0" t="str">
        <f aca="false">VLOOKUP(D334,Nomenclature!$O$25:$P$31,2,0)</f>
        <v>01</v>
      </c>
      <c r="I334" s="1" t="str">
        <f aca="false">CONCATENATE(E334,F334)</f>
        <v>0262</v>
      </c>
      <c r="J334" s="0" t="str">
        <f aca="false">CONCATENATE(E334,F334,G334,H334)</f>
        <v>02620101</v>
      </c>
      <c r="K334" s="0" t="n">
        <v>36.9780054219126</v>
      </c>
      <c r="L334" s="0" t="n">
        <v>25</v>
      </c>
      <c r="M334" s="0" t="n">
        <v>173.79971904829</v>
      </c>
      <c r="N334" s="0" t="n">
        <v>0.703925876906615</v>
      </c>
      <c r="O334" s="0" t="n">
        <v>0.0617248088149537</v>
      </c>
      <c r="P334" s="4" t="n">
        <f aca="false">VLOOKUP(D334,'paramètres CI'!$A$1:$B$6,2,0)</f>
        <v>0.033584731604575</v>
      </c>
      <c r="Q334" s="17" t="n">
        <f aca="false">M334*P334/N334</f>
        <v>8.2920902735356</v>
      </c>
      <c r="R334" s="9" t="n">
        <f aca="false">1/(1+0.04)*(1 - (1/(1+0.04))^L334)/(1-1/(1+0.04))</f>
        <v>15.6220799436509</v>
      </c>
      <c r="S334" s="17" t="n">
        <f aca="false">K334/R334</f>
        <v>2.36703470698479</v>
      </c>
      <c r="T334" s="17" t="n">
        <f aca="false">Q334+S334</f>
        <v>10.6591249805204</v>
      </c>
      <c r="U334" s="0" t="n">
        <f aca="false">T334 + Z334</f>
        <v>7.55744643610088</v>
      </c>
      <c r="V334" s="4" t="str">
        <f aca="false">VLOOKUP(I334,'CI ref gaz'!$I$1:$AM$97,1,0)</f>
        <v>0262</v>
      </c>
      <c r="W334" s="0" t="n">
        <f aca="false">VLOOKUP(I334,'CI ref gaz'!$I$1:$AM$97,14,0)</f>
        <v>-2</v>
      </c>
      <c r="X334" s="1" t="n">
        <f aca="false">VLOOKUP(I334,'CI ref gaz'!$I$1:$AM$97,13,0)</f>
        <v>5.89420606483885</v>
      </c>
      <c r="Y334" s="2" t="n">
        <f aca="false">VLOOKUP(I334,'CI ref gaz'!$I$1:$AM$97,7,0)</f>
        <v>0.450876765476642</v>
      </c>
      <c r="Z334" s="17" t="n">
        <f aca="false">X334*(O334/Y334)^(-1/8)-T334</f>
        <v>-3.1016785444195</v>
      </c>
      <c r="AA334" s="17" t="n">
        <f aca="false">Z334^2</f>
        <v>9.62040979291229</v>
      </c>
      <c r="AB334" s="18" t="n">
        <f aca="false">Z334/U334</f>
        <v>-0.410413566360618</v>
      </c>
      <c r="AC334" s="17" t="n">
        <f aca="false">U334^-('paramètres CI'!$B$19)</f>
        <v>9.3972196433965E-008</v>
      </c>
      <c r="AD334" s="4" t="n">
        <f aca="false">SUMIFS($AC$2:$AC$1250,$I$2:$I$1250,V334)</f>
        <v>1.52243803161362E-006</v>
      </c>
      <c r="AE334" s="4" t="n">
        <f aca="false">AC334/AD334</f>
        <v>0.0617248088149536</v>
      </c>
      <c r="AF334" s="17" t="n">
        <f aca="false">AE334-O334</f>
        <v>0</v>
      </c>
      <c r="AG334" s="4" t="n">
        <f aca="false">VLOOKUP(I334,BesoinU!$F$1:$L$99,3,0)</f>
        <v>87.3223312674024</v>
      </c>
      <c r="AH334" s="19" t="n">
        <f aca="false">VLOOKUP(J334,bibliRdtCHauff!$G$2:$K$1398,4,0)</f>
        <v>38.8269056930082</v>
      </c>
      <c r="AI334" s="19" t="n">
        <f aca="false">VLOOKUP(J334,bibliRdtCHauff!$G$2:$K$1398,3,0)</f>
        <v>0.732082911982879</v>
      </c>
      <c r="AJ334" s="4" t="n">
        <f aca="false">VLOOKUP(D334,'paramètres CI'!$A$1:$C$6,3)</f>
        <v>0.0509473684210526</v>
      </c>
      <c r="AK334" s="4" t="n">
        <f aca="false">AJ334*AG334/AI334</f>
        <v>6.07696602344626</v>
      </c>
      <c r="AL334" s="4" t="n">
        <f aca="false">AK334+AH334/R334</f>
        <v>8.56235246578028</v>
      </c>
      <c r="AM334" s="4" t="n">
        <f aca="false">AL334+Z334</f>
        <v>5.46067392136078</v>
      </c>
      <c r="AN334" s="4" t="n">
        <f aca="false">AM334^-'paramètres CI'!$B$19</f>
        <v>1.26482385860918E-006</v>
      </c>
      <c r="AO334" s="4" t="n">
        <f aca="false">SUMIFS($AN$2:$AN$1250,$I$2:$I$1250,V334)</f>
        <v>0.000115600884144796</v>
      </c>
      <c r="AP334" s="5" t="n">
        <f aca="false">AN334/AO334</f>
        <v>0.010941299177478</v>
      </c>
      <c r="AQ334" s="6" t="n">
        <f aca="false">AP334-O334</f>
        <v>-0.0507835096374757</v>
      </c>
      <c r="AR334" s="20" t="n">
        <f aca="false">VLOOKUP(I334,entreesparc!$A$13:$H$110,8,0)*AP334</f>
        <v>223.067613824862</v>
      </c>
      <c r="AS334" s="7" t="n">
        <f aca="false">M334*AJ334/AI334+AH334/R334</f>
        <v>14.5805168884818</v>
      </c>
      <c r="AT334" s="4" t="n">
        <f aca="false">AS334+Z334</f>
        <v>11.4788383440623</v>
      </c>
      <c r="AU334" s="4" t="n">
        <f aca="false">AT334^-'paramètres CI'!$B$19</f>
        <v>3.31754239753527E-009</v>
      </c>
      <c r="AV334" s="4" t="n">
        <f aca="false">SUMIFS($AU$2:$AU$1250,$I$2:$I$1250,V334)</f>
        <v>4.11135402604411E-007</v>
      </c>
      <c r="AW334" s="5" t="n">
        <f aca="false">AU334/AV334</f>
        <v>0.00806922093431921</v>
      </c>
      <c r="AX334" s="7" t="n">
        <f aca="false">SUMIFS($AP$2:$AP$1250,$I$2:$I$1250,V334)</f>
        <v>1</v>
      </c>
    </row>
    <row r="335" customFormat="false" ht="15.8" hidden="false" customHeight="false" outlineLevel="0" collapsed="false">
      <c r="A335" s="0" t="s">
        <v>14</v>
      </c>
      <c r="B335" s="0" t="s">
        <v>76</v>
      </c>
      <c r="C335" s="0" t="s">
        <v>32</v>
      </c>
      <c r="D335" s="0" t="s">
        <v>34</v>
      </c>
      <c r="E335" s="0" t="str">
        <f aca="false">VLOOKUP(A335,Nomenclature!$D$1:$E$9,2,0)</f>
        <v>02</v>
      </c>
      <c r="F335" s="0" t="str">
        <f aca="false">VLOOKUP(B335,Nomenclature!$J$1:$K$97,2,0)</f>
        <v>62</v>
      </c>
      <c r="G335" s="0" t="str">
        <f aca="false">VLOOKUP(C335,Nomenclature!$M$1:$N$21,2,0)</f>
        <v>01</v>
      </c>
      <c r="H335" s="0" t="str">
        <f aca="false">VLOOKUP(D335,Nomenclature!$O$25:$P$31,2,0)</f>
        <v>06</v>
      </c>
      <c r="I335" s="1" t="str">
        <f aca="false">CONCATENATE(E335,F335)</f>
        <v>0262</v>
      </c>
      <c r="J335" s="0" t="str">
        <f aca="false">CONCATENATE(E335,F335,G335,H335)</f>
        <v>02620106</v>
      </c>
      <c r="K335" s="0" t="n">
        <v>36.9889106391166</v>
      </c>
      <c r="L335" s="0" t="n">
        <v>25</v>
      </c>
      <c r="M335" s="0" t="n">
        <v>183.500935937303</v>
      </c>
      <c r="N335" s="0" t="n">
        <v>0.690991690960993</v>
      </c>
      <c r="O335" s="0" t="n">
        <v>0.101183534883165</v>
      </c>
      <c r="P335" s="4" t="n">
        <f aca="false">VLOOKUP(D335,'paramètres CI'!$A$1:$B$6,2,0)</f>
        <v>0.0424847883250769</v>
      </c>
      <c r="Q335" s="17" t="n">
        <f aca="false">M335*P335/N335</f>
        <v>11.2823330913105</v>
      </c>
      <c r="R335" s="9" t="n">
        <f aca="false">1/(1+0.04)*(1 - (1/(1+0.04))^L335)/(1-1/(1+0.04))</f>
        <v>15.6220799436509</v>
      </c>
      <c r="S335" s="17" t="n">
        <f aca="false">K335/R335</f>
        <v>2.36773277134263</v>
      </c>
      <c r="T335" s="17" t="n">
        <f aca="false">Q335+S335</f>
        <v>13.6500658626532</v>
      </c>
      <c r="U335" s="0" t="n">
        <f aca="false">T335 + Z335</f>
        <v>7.10466845440145</v>
      </c>
      <c r="V335" s="4" t="str">
        <f aca="false">VLOOKUP(I335,'CI ref gaz'!$I$1:$AM$97,1,0)</f>
        <v>0262</v>
      </c>
      <c r="W335" s="0" t="n">
        <f aca="false">VLOOKUP(I335,'CI ref gaz'!$I$1:$AM$97,14,0)</f>
        <v>-2</v>
      </c>
      <c r="X335" s="1" t="n">
        <f aca="false">VLOOKUP(I335,'CI ref gaz'!$I$1:$AM$97,13,0)</f>
        <v>5.89420606483885</v>
      </c>
      <c r="Y335" s="2" t="n">
        <f aca="false">VLOOKUP(I335,'CI ref gaz'!$I$1:$AM$97,7,0)</f>
        <v>0.450876765476642</v>
      </c>
      <c r="Z335" s="17" t="n">
        <f aca="false">X335*(O335/Y335)^(-1/8)-T335</f>
        <v>-6.5453974082517</v>
      </c>
      <c r="AA335" s="17" t="n">
        <f aca="false">Z335^2</f>
        <v>42.8422272319481</v>
      </c>
      <c r="AB335" s="18" t="n">
        <f aca="false">Z335/U335</f>
        <v>-0.921281190003557</v>
      </c>
      <c r="AC335" s="17" t="n">
        <f aca="false">U335^-('paramètres CI'!$B$19)</f>
        <v>1.54045661679234E-007</v>
      </c>
      <c r="AD335" s="4" t="n">
        <f aca="false">SUMIFS($AC$2:$AC$1250,$I$2:$I$1250,V335)</f>
        <v>1.52243803161362E-006</v>
      </c>
      <c r="AE335" s="4" t="n">
        <f aca="false">AC335/AD335</f>
        <v>0.101183534883165</v>
      </c>
      <c r="AF335" s="17" t="n">
        <f aca="false">AE335-O335</f>
        <v>0</v>
      </c>
      <c r="AG335" s="4" t="n">
        <f aca="false">VLOOKUP(I335,BesoinU!$F$1:$L$99,3,0)</f>
        <v>87.3223312674024</v>
      </c>
      <c r="AH335" s="19" t="n">
        <f aca="false">VLOOKUP(J335,bibliRdtCHauff!$G$2:$K$1398,4,0)</f>
        <v>38.8383561710724</v>
      </c>
      <c r="AI335" s="19" t="n">
        <f aca="false">VLOOKUP(J335,bibliRdtCHauff!$G$2:$K$1398,3,0)</f>
        <v>0.718631358599432</v>
      </c>
      <c r="AJ335" s="4" t="n">
        <f aca="false">VLOOKUP(D335,'paramètres CI'!$A$1:$C$6,3)</f>
        <v>0.0591</v>
      </c>
      <c r="AK335" s="4" t="n">
        <f aca="false">AJ335*AG335/AI335</f>
        <v>7.1813590043739</v>
      </c>
      <c r="AL335" s="4" t="n">
        <f aca="false">AK335+AH335/R335</f>
        <v>9.66747841428366</v>
      </c>
      <c r="AM335" s="4" t="n">
        <f aca="false">AL335+Z335</f>
        <v>3.12208100603196</v>
      </c>
      <c r="AN335" s="4" t="n">
        <f aca="false">AM335^-'paramètres CI'!$B$19</f>
        <v>0.000110776250890789</v>
      </c>
      <c r="AO335" s="4" t="n">
        <f aca="false">SUMIFS($AN$2:$AN$1250,$I$2:$I$1250,V335)</f>
        <v>0.000115600884144796</v>
      </c>
      <c r="AP335" s="5" t="n">
        <f aca="false">AN335/AO335</f>
        <v>0.958264737422216</v>
      </c>
      <c r="AQ335" s="6" t="n">
        <f aca="false">AP335-O335</f>
        <v>0.857081202539051</v>
      </c>
      <c r="AR335" s="20" t="n">
        <f aca="false">VLOOKUP(I335,entreesparc!$A$13:$H$110,8,0)*AP335</f>
        <v>19536.7867126136</v>
      </c>
      <c r="AS335" s="7" t="n">
        <f aca="false">M335*AJ335/AI335+AH335/R335</f>
        <v>17.5771743494418</v>
      </c>
      <c r="AT335" s="4" t="n">
        <f aca="false">AS335+Z335</f>
        <v>11.0317769411901</v>
      </c>
      <c r="AU335" s="4" t="n">
        <f aca="false">AT335^-'paramètres CI'!$B$19</f>
        <v>4.55864973387982E-009</v>
      </c>
      <c r="AV335" s="4" t="n">
        <f aca="false">SUMIFS($AU$2:$AU$1250,$I$2:$I$1250,V335)</f>
        <v>4.11135402604411E-007</v>
      </c>
      <c r="AW335" s="5" t="n">
        <f aca="false">AU335/AV335</f>
        <v>0.011087952302337</v>
      </c>
      <c r="AX335" s="7" t="n">
        <f aca="false">SUMIFS($AP$2:$AP$1250,$I$2:$I$1250,V335)</f>
        <v>1</v>
      </c>
    </row>
    <row r="336" customFormat="false" ht="15.8" hidden="false" customHeight="false" outlineLevel="0" collapsed="false">
      <c r="A336" s="0" t="s">
        <v>14</v>
      </c>
      <c r="B336" s="0" t="s">
        <v>76</v>
      </c>
      <c r="C336" s="0" t="s">
        <v>35</v>
      </c>
      <c r="D336" s="0" t="s">
        <v>33</v>
      </c>
      <c r="E336" s="0" t="str">
        <f aca="false">VLOOKUP(A336,Nomenclature!$D$1:$E$9,2,0)</f>
        <v>02</v>
      </c>
      <c r="F336" s="0" t="str">
        <f aca="false">VLOOKUP(B336,Nomenclature!$J$1:$K$97,2,0)</f>
        <v>62</v>
      </c>
      <c r="G336" s="0" t="str">
        <f aca="false">VLOOKUP(C336,Nomenclature!$M$1:$N$21,2,0)</f>
        <v>21</v>
      </c>
      <c r="H336" s="0" t="str">
        <f aca="false">VLOOKUP(D336,Nomenclature!$O$25:$P$31,2,0)</f>
        <v>01</v>
      </c>
      <c r="I336" s="1" t="str">
        <f aca="false">CONCATENATE(E336,F336)</f>
        <v>0262</v>
      </c>
      <c r="J336" s="0" t="str">
        <f aca="false">CONCATENATE(E336,F336,G336,H336)</f>
        <v>02622101</v>
      </c>
      <c r="K336" s="0" t="n">
        <v>46.2225067773907</v>
      </c>
      <c r="L336" s="0" t="n">
        <v>25</v>
      </c>
      <c r="M336" s="0" t="n">
        <v>173.79971904829</v>
      </c>
      <c r="N336" s="0" t="n">
        <v>0.844711052287937</v>
      </c>
      <c r="O336" s="0" t="n">
        <v>9.99300489657242E-005</v>
      </c>
      <c r="P336" s="4" t="n">
        <f aca="false">VLOOKUP(D336,'paramètres CI'!$A$1:$B$6,2,0)</f>
        <v>0.033584731604575</v>
      </c>
      <c r="Q336" s="17" t="n">
        <f aca="false">M336*P336/N336</f>
        <v>6.91007522794634</v>
      </c>
      <c r="R336" s="9" t="n">
        <f aca="false">1/(1+0.04)*(1 - (1/(1+0.04))^L336)/(1-1/(1+0.04))</f>
        <v>15.6220799436509</v>
      </c>
      <c r="S336" s="17" t="n">
        <f aca="false">K336/R336</f>
        <v>2.95879338373098</v>
      </c>
      <c r="T336" s="17" t="n">
        <f aca="false">Q336+S336</f>
        <v>9.86886861167732</v>
      </c>
      <c r="U336" s="0" t="n">
        <f aca="false">T336 + Z336</f>
        <v>16.8740967327292</v>
      </c>
      <c r="V336" s="4" t="str">
        <f aca="false">VLOOKUP(I336,'CI ref gaz'!$I$1:$AM$97,1,0)</f>
        <v>0262</v>
      </c>
      <c r="W336" s="0" t="n">
        <f aca="false">VLOOKUP(I336,'CI ref gaz'!$I$1:$AM$97,14,0)</f>
        <v>-2</v>
      </c>
      <c r="X336" s="1" t="n">
        <f aca="false">VLOOKUP(I336,'CI ref gaz'!$I$1:$AM$97,13,0)</f>
        <v>5.89420606483885</v>
      </c>
      <c r="Y336" s="2" t="n">
        <f aca="false">VLOOKUP(I336,'CI ref gaz'!$I$1:$AM$97,7,0)</f>
        <v>0.450876765476642</v>
      </c>
      <c r="Z336" s="17" t="n">
        <f aca="false">X336*(O336/Y336)^(-1/8)-T336</f>
        <v>7.0052281210519</v>
      </c>
      <c r="AA336" s="17" t="n">
        <f aca="false">Z336^2</f>
        <v>49.0732210279763</v>
      </c>
      <c r="AB336" s="18" t="n">
        <f aca="false">Z336/U336</f>
        <v>0.415146850940144</v>
      </c>
      <c r="AC336" s="17" t="n">
        <f aca="false">U336^-('paramètres CI'!$B$19)</f>
        <v>1.5213730704643E-010</v>
      </c>
      <c r="AD336" s="4" t="n">
        <f aca="false">SUMIFS($AC$2:$AC$1250,$I$2:$I$1250,V336)</f>
        <v>1.52243803161362E-006</v>
      </c>
      <c r="AE336" s="4" t="n">
        <f aca="false">AC336/AD336</f>
        <v>9.99300489657241E-005</v>
      </c>
      <c r="AF336" s="17" t="n">
        <f aca="false">AE336-O336</f>
        <v>0</v>
      </c>
      <c r="AG336" s="4" t="n">
        <f aca="false">VLOOKUP(I336,BesoinU!$F$1:$L$99,3,0)</f>
        <v>87.3223312674024</v>
      </c>
      <c r="AH336" s="19" t="n">
        <f aca="false">VLOOKUP(J336,bibliRdtCHauff!$G$2:$K$1398,4,0)</f>
        <v>46.2225067773907</v>
      </c>
      <c r="AI336" s="19" t="n">
        <f aca="false">VLOOKUP(J336,bibliRdtCHauff!$G$2:$K$1398,3,0)</f>
        <v>0.844711052287937</v>
      </c>
      <c r="AJ336" s="4" t="n">
        <f aca="false">VLOOKUP(D336,'paramètres CI'!$A$1:$C$6,3)</f>
        <v>0.0509473684210526</v>
      </c>
      <c r="AK336" s="4" t="n">
        <f aca="false">AJ336*AG336/AI336</f>
        <v>5.26670388698676</v>
      </c>
      <c r="AL336" s="4" t="n">
        <f aca="false">AK336+AH336/R336</f>
        <v>8.22549727071774</v>
      </c>
      <c r="AM336" s="4" t="n">
        <f aca="false">AL336+Z336</f>
        <v>15.2307253917696</v>
      </c>
      <c r="AN336" s="4" t="n">
        <f aca="false">AM336^-'paramètres CI'!$B$19</f>
        <v>3.45330785643171E-010</v>
      </c>
      <c r="AO336" s="4" t="n">
        <f aca="false">SUMIFS($AN$2:$AN$1250,$I$2:$I$1250,V336)</f>
        <v>0.000115600884144796</v>
      </c>
      <c r="AP336" s="5" t="n">
        <f aca="false">AN336/AO336</f>
        <v>2.98726768569199E-006</v>
      </c>
      <c r="AQ336" s="6" t="n">
        <f aca="false">AP336-O336</f>
        <v>-9.69427812800322E-005</v>
      </c>
      <c r="AR336" s="20" t="n">
        <f aca="false">VLOOKUP(I336,entreesparc!$A$13:$H$110,8,0)*AP336</f>
        <v>0.0609034323707278</v>
      </c>
      <c r="AS336" s="7" t="n">
        <f aca="false">M336*AJ336/AI336+AH336/R336</f>
        <v>13.4412397703924</v>
      </c>
      <c r="AT336" s="4" t="n">
        <f aca="false">AS336+Z336</f>
        <v>20.4464678914443</v>
      </c>
      <c r="AU336" s="4" t="n">
        <f aca="false">AT336^-'paramètres CI'!$B$19</f>
        <v>3.27381128348414E-011</v>
      </c>
      <c r="AV336" s="4" t="n">
        <f aca="false">SUMIFS($AU$2:$AU$1250,$I$2:$I$1250,V336)</f>
        <v>4.11135402604411E-007</v>
      </c>
      <c r="AW336" s="5" t="n">
        <f aca="false">AU336/AV336</f>
        <v>7.96285423912802E-005</v>
      </c>
      <c r="AX336" s="7" t="n">
        <f aca="false">SUMIFS($AP$2:$AP$1250,$I$2:$I$1250,V336)</f>
        <v>1</v>
      </c>
    </row>
    <row r="337" customFormat="false" ht="15.8" hidden="false" customHeight="false" outlineLevel="0" collapsed="false">
      <c r="A337" s="0" t="s">
        <v>14</v>
      </c>
      <c r="B337" s="0" t="s">
        <v>76</v>
      </c>
      <c r="C337" s="0" t="s">
        <v>35</v>
      </c>
      <c r="D337" s="0" t="s">
        <v>34</v>
      </c>
      <c r="E337" s="0" t="str">
        <f aca="false">VLOOKUP(A337,Nomenclature!$D$1:$E$9,2,0)</f>
        <v>02</v>
      </c>
      <c r="F337" s="0" t="str">
        <f aca="false">VLOOKUP(B337,Nomenclature!$J$1:$K$97,2,0)</f>
        <v>62</v>
      </c>
      <c r="G337" s="0" t="str">
        <f aca="false">VLOOKUP(C337,Nomenclature!$M$1:$N$21,2,0)</f>
        <v>21</v>
      </c>
      <c r="H337" s="0" t="str">
        <f aca="false">VLOOKUP(D337,Nomenclature!$O$25:$P$31,2,0)</f>
        <v>06</v>
      </c>
      <c r="I337" s="1" t="str">
        <f aca="false">CONCATENATE(E337,F337)</f>
        <v>0262</v>
      </c>
      <c r="J337" s="0" t="str">
        <f aca="false">CONCATENATE(E337,F337,G337,H337)</f>
        <v>02622106</v>
      </c>
      <c r="K337" s="0" t="n">
        <v>46.2361382988958</v>
      </c>
      <c r="L337" s="0" t="n">
        <v>25</v>
      </c>
      <c r="M337" s="0" t="n">
        <v>183.500935937303</v>
      </c>
      <c r="N337" s="0" t="n">
        <v>0.829190029153191</v>
      </c>
      <c r="O337" s="0" t="n">
        <v>9.99300489657242E-005</v>
      </c>
      <c r="P337" s="4" t="n">
        <f aca="false">VLOOKUP(D337,'paramètres CI'!$A$1:$B$6,2,0)</f>
        <v>0.0424847883250769</v>
      </c>
      <c r="Q337" s="17" t="n">
        <f aca="false">M337*P337/N337</f>
        <v>9.40194424275877</v>
      </c>
      <c r="R337" s="9" t="n">
        <f aca="false">1/(1+0.04)*(1 - (1/(1+0.04))^L337)/(1-1/(1+0.04))</f>
        <v>15.6220799436509</v>
      </c>
      <c r="S337" s="17" t="n">
        <f aca="false">K337/R337</f>
        <v>2.95966596417829</v>
      </c>
      <c r="T337" s="17" t="n">
        <f aca="false">Q337+S337</f>
        <v>12.3616102069371</v>
      </c>
      <c r="U337" s="0" t="n">
        <f aca="false">T337 + Z337</f>
        <v>16.8740967327292</v>
      </c>
      <c r="V337" s="4" t="str">
        <f aca="false">VLOOKUP(I337,'CI ref gaz'!$I$1:$AM$97,1,0)</f>
        <v>0262</v>
      </c>
      <c r="W337" s="0" t="n">
        <f aca="false">VLOOKUP(I337,'CI ref gaz'!$I$1:$AM$97,14,0)</f>
        <v>-2</v>
      </c>
      <c r="X337" s="1" t="n">
        <f aca="false">VLOOKUP(I337,'CI ref gaz'!$I$1:$AM$97,13,0)</f>
        <v>5.89420606483885</v>
      </c>
      <c r="Y337" s="2" t="n">
        <f aca="false">VLOOKUP(I337,'CI ref gaz'!$I$1:$AM$97,7,0)</f>
        <v>0.450876765476642</v>
      </c>
      <c r="Z337" s="17" t="n">
        <f aca="false">X337*(O337/Y337)^(-1/8)-T337</f>
        <v>4.51248652579216</v>
      </c>
      <c r="AA337" s="17" t="n">
        <f aca="false">Z337^2</f>
        <v>20.3625346454558</v>
      </c>
      <c r="AB337" s="18" t="n">
        <f aca="false">Z337/U337</f>
        <v>0.267420923162049</v>
      </c>
      <c r="AC337" s="17" t="n">
        <f aca="false">U337^-('paramètres CI'!$B$19)</f>
        <v>1.5213730704643E-010</v>
      </c>
      <c r="AD337" s="4" t="n">
        <f aca="false">SUMIFS($AC$2:$AC$1250,$I$2:$I$1250,V337)</f>
        <v>1.52243803161362E-006</v>
      </c>
      <c r="AE337" s="4" t="n">
        <f aca="false">AC337/AD337</f>
        <v>9.99300489657241E-005</v>
      </c>
      <c r="AF337" s="17" t="n">
        <f aca="false">AE337-O337</f>
        <v>0</v>
      </c>
      <c r="AG337" s="4" t="n">
        <f aca="false">VLOOKUP(I337,BesoinU!$F$1:$L$99,3,0)</f>
        <v>87.3223312674024</v>
      </c>
      <c r="AH337" s="19" t="n">
        <f aca="false">VLOOKUP(J337,bibliRdtCHauff!$G$2:$K$1398,4,0)</f>
        <v>46.2361382988958</v>
      </c>
      <c r="AI337" s="19" t="n">
        <f aca="false">VLOOKUP(J337,bibliRdtCHauff!$G$2:$K$1398,3,0)</f>
        <v>0.829190029153191</v>
      </c>
      <c r="AJ337" s="4" t="n">
        <f aca="false">VLOOKUP(D337,'paramètres CI'!$A$1:$C$6,3)</f>
        <v>0.0591</v>
      </c>
      <c r="AK337" s="4" t="n">
        <f aca="false">AJ337*AG337/AI337</f>
        <v>6.22384447045738</v>
      </c>
      <c r="AL337" s="4" t="n">
        <f aca="false">AK337+AH337/R337</f>
        <v>9.18351043463567</v>
      </c>
      <c r="AM337" s="4" t="n">
        <f aca="false">AL337+Z337</f>
        <v>13.6959969604278</v>
      </c>
      <c r="AN337" s="4" t="n">
        <f aca="false">AM337^-'paramètres CI'!$B$19</f>
        <v>8.07701319570003E-010</v>
      </c>
      <c r="AO337" s="4" t="n">
        <f aca="false">SUMIFS($AN$2:$AN$1250,$I$2:$I$1250,V337)</f>
        <v>0.000115600884144796</v>
      </c>
      <c r="AP337" s="5" t="n">
        <f aca="false">AN337/AO337</f>
        <v>6.98698219780325E-006</v>
      </c>
      <c r="AQ337" s="6" t="n">
        <f aca="false">AP337-O337</f>
        <v>-9.2943066767921E-005</v>
      </c>
      <c r="AR337" s="20" t="n">
        <f aca="false">VLOOKUP(I337,entreesparc!$A$13:$H$110,8,0)*AP337</f>
        <v>0.142448298087761</v>
      </c>
      <c r="AS337" s="7" t="n">
        <f aca="false">M337*AJ337/AI337+AH337/R337</f>
        <v>16.0385802451061</v>
      </c>
      <c r="AT337" s="4" t="n">
        <f aca="false">AS337+Z337</f>
        <v>20.5510667708982</v>
      </c>
      <c r="AU337" s="4" t="n">
        <f aca="false">AT337^-'paramètres CI'!$B$19</f>
        <v>3.14286001521385E-011</v>
      </c>
      <c r="AV337" s="4" t="n">
        <f aca="false">SUMIFS($AU$2:$AU$1250,$I$2:$I$1250,V337)</f>
        <v>4.11135402604411E-007</v>
      </c>
      <c r="AW337" s="5" t="n">
        <f aca="false">AU337/AV337</f>
        <v>7.64434294712846E-005</v>
      </c>
      <c r="AX337" s="7" t="n">
        <f aca="false">SUMIFS($AP$2:$AP$1250,$I$2:$I$1250,V337)</f>
        <v>1</v>
      </c>
    </row>
    <row r="338" customFormat="false" ht="15.8" hidden="false" customHeight="false" outlineLevel="0" collapsed="false">
      <c r="A338" s="0" t="s">
        <v>14</v>
      </c>
      <c r="B338" s="0" t="s">
        <v>76</v>
      </c>
      <c r="C338" s="0" t="s">
        <v>36</v>
      </c>
      <c r="D338" s="0" t="s">
        <v>37</v>
      </c>
      <c r="E338" s="0" t="str">
        <f aca="false">VLOOKUP(A338,Nomenclature!$D$1:$E$9,2,0)</f>
        <v>02</v>
      </c>
      <c r="F338" s="0" t="str">
        <f aca="false">VLOOKUP(B338,Nomenclature!$J$1:$K$97,2,0)</f>
        <v>62</v>
      </c>
      <c r="G338" s="0" t="str">
        <f aca="false">VLOOKUP(C338,Nomenclature!$M$1:$N$21,2,0)</f>
        <v>23</v>
      </c>
      <c r="H338" s="0" t="str">
        <f aca="false">VLOOKUP(D338,Nomenclature!$O$25:$P$31,2,0)</f>
        <v>03</v>
      </c>
      <c r="I338" s="1" t="str">
        <f aca="false">CONCATENATE(E338,F338)</f>
        <v>0262</v>
      </c>
      <c r="J338" s="0" t="str">
        <f aca="false">CONCATENATE(E338,F338,G338,H338)</f>
        <v>02622303</v>
      </c>
      <c r="K338" s="0" t="n">
        <v>50.194</v>
      </c>
      <c r="L338" s="0" t="n">
        <v>20</v>
      </c>
      <c r="M338" s="0" t="n">
        <v>133.068879519955</v>
      </c>
      <c r="N338" s="0" t="n">
        <v>0.747392581912613</v>
      </c>
      <c r="O338" s="0" t="n">
        <v>9.99300489657242E-005</v>
      </c>
      <c r="P338" s="4" t="n">
        <f aca="false">VLOOKUP(D338,'paramètres CI'!$A$1:$B$6,2,0)</f>
        <v>0.0385046990211696</v>
      </c>
      <c r="Q338" s="17" t="n">
        <f aca="false">M338*P338/N338</f>
        <v>6.85553653996426</v>
      </c>
      <c r="R338" s="9" t="n">
        <f aca="false">1/(1+0.04)*(1 - (1/(1+0.04))^L338)/(1-1/(1+0.04))</f>
        <v>13.5903263449677</v>
      </c>
      <c r="S338" s="17" t="n">
        <f aca="false">K338/R338</f>
        <v>3.6933623759952</v>
      </c>
      <c r="T338" s="17" t="n">
        <f aca="false">Q338+S338</f>
        <v>10.5488989159595</v>
      </c>
      <c r="U338" s="0" t="n">
        <f aca="false">T338 + Z338</f>
        <v>16.8740967327292</v>
      </c>
      <c r="V338" s="4" t="str">
        <f aca="false">VLOOKUP(I338,'CI ref gaz'!$I$1:$AM$97,1,0)</f>
        <v>0262</v>
      </c>
      <c r="W338" s="0" t="n">
        <f aca="false">VLOOKUP(I338,'CI ref gaz'!$I$1:$AM$97,14,0)</f>
        <v>-2</v>
      </c>
      <c r="X338" s="1" t="n">
        <f aca="false">VLOOKUP(I338,'CI ref gaz'!$I$1:$AM$97,13,0)</f>
        <v>5.89420606483885</v>
      </c>
      <c r="Y338" s="2" t="n">
        <f aca="false">VLOOKUP(I338,'CI ref gaz'!$I$1:$AM$97,7,0)</f>
        <v>0.450876765476642</v>
      </c>
      <c r="Z338" s="17" t="n">
        <f aca="false">X338*(O338/Y338)^(-1/8)-T338</f>
        <v>6.32519781676976</v>
      </c>
      <c r="AA338" s="17" t="n">
        <f aca="false">Z338^2</f>
        <v>40.008127421269</v>
      </c>
      <c r="AB338" s="18" t="n">
        <f aca="false">Z338/U338</f>
        <v>0.374846601685134</v>
      </c>
      <c r="AC338" s="17" t="n">
        <f aca="false">U338^-('paramètres CI'!$B$19)</f>
        <v>1.5213730704643E-010</v>
      </c>
      <c r="AD338" s="4" t="n">
        <f aca="false">SUMIFS($AC$2:$AC$1250,$I$2:$I$1250,V338)</f>
        <v>1.52243803161362E-006</v>
      </c>
      <c r="AE338" s="4" t="n">
        <f aca="false">AC338/AD338</f>
        <v>9.99300489657241E-005</v>
      </c>
      <c r="AF338" s="17" t="n">
        <f aca="false">AE338-O338</f>
        <v>0</v>
      </c>
      <c r="AG338" s="4" t="n">
        <f aca="false">VLOOKUP(I338,BesoinU!$F$1:$L$99,3,0)</f>
        <v>87.3223312674024</v>
      </c>
      <c r="AH338" s="19" t="n">
        <f aca="false">VLOOKUP(J338,bibliRdtCHauff!$G$2:$K$1398,4,0)</f>
        <v>50.194</v>
      </c>
      <c r="AI338" s="19" t="n">
        <f aca="false">VLOOKUP(J338,bibliRdtCHauff!$G$2:$K$1398,3,0)</f>
        <v>0.747392581912613</v>
      </c>
      <c r="AJ338" s="4" t="n">
        <f aca="false">VLOOKUP(D338,'paramètres CI'!$A$1:$C$6,3)</f>
        <v>0.0763929293534506</v>
      </c>
      <c r="AK338" s="4" t="n">
        <f aca="false">AJ338*AG338/AI338</f>
        <v>8.92544138773543</v>
      </c>
      <c r="AL338" s="4" t="n">
        <f aca="false">AK338+AH338/R338</f>
        <v>12.6188037637306</v>
      </c>
      <c r="AM338" s="4" t="n">
        <f aca="false">AL338+Z338</f>
        <v>18.9440015805004</v>
      </c>
      <c r="AN338" s="4" t="n">
        <f aca="false">AM338^-'paramètres CI'!$B$19</f>
        <v>6.02873549170808E-011</v>
      </c>
      <c r="AO338" s="4" t="n">
        <f aca="false">SUMIFS($AN$2:$AN$1250,$I$2:$I$1250,V338)</f>
        <v>0.000115600884144796</v>
      </c>
      <c r="AP338" s="5" t="n">
        <f aca="false">AN338/AO338</f>
        <v>5.21512922354193E-007</v>
      </c>
      <c r="AQ338" s="6" t="n">
        <f aca="false">AP338-O338</f>
        <v>-9.940853604337E-005</v>
      </c>
      <c r="AR338" s="20" t="n">
        <f aca="false">VLOOKUP(I338,entreesparc!$A$13:$H$110,8,0)*AP338</f>
        <v>0.010632434163563</v>
      </c>
      <c r="AS338" s="7" t="n">
        <f aca="false">M338*AJ338/AI338+AH338/R338</f>
        <v>17.2946768100998</v>
      </c>
      <c r="AT338" s="4" t="n">
        <f aca="false">AS338+Z338</f>
        <v>23.6198746268696</v>
      </c>
      <c r="AU338" s="4" t="n">
        <f aca="false">AT338^-'paramètres CI'!$B$19</f>
        <v>1.03223669901772E-011</v>
      </c>
      <c r="AV338" s="4" t="n">
        <f aca="false">SUMIFS($AU$2:$AU$1250,$I$2:$I$1250,V338)</f>
        <v>4.11135402604411E-007</v>
      </c>
      <c r="AW338" s="5" t="n">
        <f aca="false">AU338/AV338</f>
        <v>2.51069767399945E-005</v>
      </c>
      <c r="AX338" s="7" t="n">
        <f aca="false">SUMIFS($AP$2:$AP$1250,$I$2:$I$1250,V338)</f>
        <v>1</v>
      </c>
    </row>
    <row r="339" customFormat="false" ht="15.8" hidden="false" customHeight="false" outlineLevel="0" collapsed="false">
      <c r="A339" s="0" t="s">
        <v>14</v>
      </c>
      <c r="B339" s="0" t="s">
        <v>76</v>
      </c>
      <c r="C339" s="0" t="s">
        <v>38</v>
      </c>
      <c r="D339" s="0" t="s">
        <v>39</v>
      </c>
      <c r="E339" s="0" t="str">
        <f aca="false">VLOOKUP(A339,Nomenclature!$D$1:$E$9,2,0)</f>
        <v>02</v>
      </c>
      <c r="F339" s="0" t="str">
        <f aca="false">VLOOKUP(B339,Nomenclature!$J$1:$K$97,2,0)</f>
        <v>62</v>
      </c>
      <c r="G339" s="0" t="str">
        <f aca="false">VLOOKUP(C339,Nomenclature!$M$1:$N$21,2,0)</f>
        <v>24</v>
      </c>
      <c r="H339" s="0" t="str">
        <f aca="false">VLOOKUP(D339,Nomenclature!$O$25:$P$31,2,0)</f>
        <v>04</v>
      </c>
      <c r="I339" s="1" t="str">
        <f aca="false">CONCATENATE(E339,F339)</f>
        <v>0262</v>
      </c>
      <c r="J339" s="0" t="str">
        <f aca="false">CONCATENATE(E339,F339,G339,H339)</f>
        <v>02622404</v>
      </c>
      <c r="K339" s="0" t="n">
        <v>50.194</v>
      </c>
      <c r="L339" s="0" t="n">
        <v>20</v>
      </c>
      <c r="M339" s="0" t="n">
        <v>133.883883422471</v>
      </c>
      <c r="N339" s="0" t="n">
        <v>0.974998744269499</v>
      </c>
      <c r="O339" s="0" t="n">
        <v>9.99300489657242E-005</v>
      </c>
      <c r="P339" s="4" t="n">
        <f aca="false">VLOOKUP(D339,'paramètres CI'!$A$1:$B$6,2,0)</f>
        <v>0.022045059962018</v>
      </c>
      <c r="Q339" s="17" t="n">
        <f aca="false">M339*P339/N339</f>
        <v>3.02716106594326</v>
      </c>
      <c r="R339" s="9" t="n">
        <f aca="false">1/(1+0.04)*(1 - (1/(1+0.04))^L339)/(1-1/(1+0.04))</f>
        <v>13.5903263449677</v>
      </c>
      <c r="S339" s="17" t="n">
        <f aca="false">K339/R339</f>
        <v>3.6933623759952</v>
      </c>
      <c r="T339" s="17" t="n">
        <f aca="false">Q339+S339</f>
        <v>6.72052344193846</v>
      </c>
      <c r="U339" s="0" t="n">
        <f aca="false">T339 + Z339</f>
        <v>16.8740967327292</v>
      </c>
      <c r="V339" s="4" t="str">
        <f aca="false">VLOOKUP(I339,'CI ref gaz'!$I$1:$AM$97,1,0)</f>
        <v>0262</v>
      </c>
      <c r="W339" s="0" t="n">
        <f aca="false">VLOOKUP(I339,'CI ref gaz'!$I$1:$AM$97,14,0)</f>
        <v>-2</v>
      </c>
      <c r="X339" s="1" t="n">
        <f aca="false">VLOOKUP(I339,'CI ref gaz'!$I$1:$AM$97,13,0)</f>
        <v>5.89420606483885</v>
      </c>
      <c r="Y339" s="2" t="n">
        <f aca="false">VLOOKUP(I339,'CI ref gaz'!$I$1:$AM$97,7,0)</f>
        <v>0.450876765476642</v>
      </c>
      <c r="Z339" s="17" t="n">
        <f aca="false">X339*(O339/Y339)^(-1/8)-T339</f>
        <v>10.1535732907908</v>
      </c>
      <c r="AA339" s="17" t="n">
        <f aca="false">Z339^2</f>
        <v>103.09505057146</v>
      </c>
      <c r="AB339" s="18" t="n">
        <f aca="false">Z339/U339</f>
        <v>0.601725440574058</v>
      </c>
      <c r="AC339" s="17" t="n">
        <f aca="false">U339^-('paramètres CI'!$B$19)</f>
        <v>1.5213730704643E-010</v>
      </c>
      <c r="AD339" s="4" t="n">
        <f aca="false">SUMIFS($AC$2:$AC$1250,$I$2:$I$1250,V339)</f>
        <v>1.52243803161362E-006</v>
      </c>
      <c r="AE339" s="4" t="n">
        <f aca="false">AC339/AD339</f>
        <v>9.99300489657241E-005</v>
      </c>
      <c r="AF339" s="17" t="n">
        <f aca="false">AE339-O339</f>
        <v>0</v>
      </c>
      <c r="AG339" s="4" t="n">
        <f aca="false">VLOOKUP(I339,BesoinU!$F$1:$L$99,3,0)</f>
        <v>87.3223312674024</v>
      </c>
      <c r="AH339" s="19" t="n">
        <f aca="false">VLOOKUP(J339,bibliRdtCHauff!$G$2:$K$1398,4,0)</f>
        <v>50.194</v>
      </c>
      <c r="AI339" s="19" t="n">
        <f aca="false">VLOOKUP(J339,bibliRdtCHauff!$G$2:$K$1398,3,0)</f>
        <v>0.974998744269499</v>
      </c>
      <c r="AJ339" s="4" t="n">
        <f aca="false">VLOOKUP(D339,'paramètres CI'!$A$1:$C$6,3)</f>
        <v>0.0386719666666667</v>
      </c>
      <c r="AK339" s="4" t="n">
        <f aca="false">AJ339*AG339/AI339</f>
        <v>3.46351859823032</v>
      </c>
      <c r="AL339" s="4" t="n">
        <f aca="false">AK339+AH339/R339</f>
        <v>7.15688097422551</v>
      </c>
      <c r="AM339" s="4" t="n">
        <f aca="false">AL339+Z339</f>
        <v>17.3104542650163</v>
      </c>
      <c r="AN339" s="4" t="n">
        <f aca="false">AM339^-'paramètres CI'!$B$19</f>
        <v>1.24031581387402E-010</v>
      </c>
      <c r="AO339" s="4" t="n">
        <f aca="false">SUMIFS($AN$2:$AN$1250,$I$2:$I$1250,V339)</f>
        <v>0.000115600884144796</v>
      </c>
      <c r="AP339" s="5" t="n">
        <f aca="false">AN339/AO339</f>
        <v>1.07292934915659E-006</v>
      </c>
      <c r="AQ339" s="6" t="n">
        <f aca="false">AP339-O339</f>
        <v>-9.88571196165676E-005</v>
      </c>
      <c r="AR339" s="20" t="n">
        <f aca="false">VLOOKUP(I339,entreesparc!$A$13:$H$110,8,0)*AP339</f>
        <v>0.0218745311536385</v>
      </c>
      <c r="AS339" s="7" t="n">
        <f aca="false">M339*AJ339/AI339+AH339/R339</f>
        <v>9.00368006342656</v>
      </c>
      <c r="AT339" s="4" t="n">
        <f aca="false">AS339+Z339</f>
        <v>19.1572533542173</v>
      </c>
      <c r="AU339" s="4" t="n">
        <f aca="false">AT339^-'paramètres CI'!$B$19</f>
        <v>5.51231538389668E-011</v>
      </c>
      <c r="AV339" s="4" t="n">
        <f aca="false">SUMIFS($AU$2:$AU$1250,$I$2:$I$1250,V339)</f>
        <v>4.11135402604411E-007</v>
      </c>
      <c r="AW339" s="5" t="n">
        <f aca="false">AU339/AV339</f>
        <v>0.000134075425005435</v>
      </c>
      <c r="AX339" s="7" t="n">
        <f aca="false">SUMIFS($AP$2:$AP$1250,$I$2:$I$1250,V339)</f>
        <v>1</v>
      </c>
    </row>
    <row r="340" customFormat="false" ht="15.8" hidden="false" customHeight="false" outlineLevel="0" collapsed="false">
      <c r="A340" s="0" t="s">
        <v>14</v>
      </c>
      <c r="B340" s="0" t="s">
        <v>76</v>
      </c>
      <c r="C340" s="0" t="s">
        <v>40</v>
      </c>
      <c r="D340" s="0" t="s">
        <v>37</v>
      </c>
      <c r="E340" s="0" t="str">
        <f aca="false">VLOOKUP(A340,Nomenclature!$D$1:$E$9,2,0)</f>
        <v>02</v>
      </c>
      <c r="F340" s="0" t="str">
        <f aca="false">VLOOKUP(B340,Nomenclature!$J$1:$K$97,2,0)</f>
        <v>62</v>
      </c>
      <c r="G340" s="0" t="str">
        <f aca="false">VLOOKUP(C340,Nomenclature!$M$1:$N$21,2,0)</f>
        <v>03</v>
      </c>
      <c r="H340" s="0" t="str">
        <f aca="false">VLOOKUP(D340,Nomenclature!$O$25:$P$31,2,0)</f>
        <v>03</v>
      </c>
      <c r="I340" s="1" t="str">
        <f aca="false">CONCATENATE(E340,F340)</f>
        <v>0262</v>
      </c>
      <c r="J340" s="0" t="str">
        <f aca="false">CONCATENATE(E340,F340,G340,H340)</f>
        <v>02620303</v>
      </c>
      <c r="K340" s="0" t="n">
        <v>40.1552</v>
      </c>
      <c r="L340" s="0" t="n">
        <v>20</v>
      </c>
      <c r="M340" s="0" t="n">
        <v>133.068879519955</v>
      </c>
      <c r="N340" s="0" t="n">
        <v>0.509774421630622</v>
      </c>
      <c r="O340" s="0" t="n">
        <v>0.0309426829268968</v>
      </c>
      <c r="P340" s="4" t="n">
        <f aca="false">VLOOKUP(D340,'paramètres CI'!$A$1:$B$6,2,0)</f>
        <v>0.0385046990211696</v>
      </c>
      <c r="Q340" s="17" t="n">
        <f aca="false">M340*P340/N340</f>
        <v>10.0510675655531</v>
      </c>
      <c r="R340" s="9" t="n">
        <f aca="false">1/(1+0.04)*(1 - (1/(1+0.04))^L340)/(1-1/(1+0.04))</f>
        <v>13.5903263449677</v>
      </c>
      <c r="S340" s="17" t="n">
        <f aca="false">K340/R340</f>
        <v>2.95468990079616</v>
      </c>
      <c r="T340" s="17" t="n">
        <f aca="false">Q340+S340</f>
        <v>13.0057574663493</v>
      </c>
      <c r="U340" s="0" t="n">
        <f aca="false">T340 + Z340</f>
        <v>8.2387780082739</v>
      </c>
      <c r="V340" s="4" t="str">
        <f aca="false">VLOOKUP(I340,'CI ref gaz'!$I$1:$AM$97,1,0)</f>
        <v>0262</v>
      </c>
      <c r="W340" s="0" t="n">
        <f aca="false">VLOOKUP(I340,'CI ref gaz'!$I$1:$AM$97,14,0)</f>
        <v>-2</v>
      </c>
      <c r="X340" s="1" t="n">
        <f aca="false">VLOOKUP(I340,'CI ref gaz'!$I$1:$AM$97,13,0)</f>
        <v>5.89420606483885</v>
      </c>
      <c r="Y340" s="2" t="n">
        <f aca="false">VLOOKUP(I340,'CI ref gaz'!$I$1:$AM$97,7,0)</f>
        <v>0.450876765476642</v>
      </c>
      <c r="Z340" s="17" t="n">
        <f aca="false">X340*(O340/Y340)^(-1/8)-T340</f>
        <v>-4.76697945807538</v>
      </c>
      <c r="AA340" s="17" t="n">
        <f aca="false">Z340^2</f>
        <v>22.7240931537126</v>
      </c>
      <c r="AB340" s="18" t="n">
        <f aca="false">Z340/U340</f>
        <v>-0.578602731289528</v>
      </c>
      <c r="AC340" s="17" t="n">
        <f aca="false">U340^-('paramètres CI'!$B$19)</f>
        <v>4.71083172880691E-008</v>
      </c>
      <c r="AD340" s="4" t="n">
        <f aca="false">SUMIFS($AC$2:$AC$1250,$I$2:$I$1250,V340)</f>
        <v>1.52243803161362E-006</v>
      </c>
      <c r="AE340" s="4" t="n">
        <f aca="false">AC340/AD340</f>
        <v>0.0309426829268968</v>
      </c>
      <c r="AF340" s="17" t="n">
        <f aca="false">AE340-O340</f>
        <v>0</v>
      </c>
      <c r="AG340" s="4" t="n">
        <f aca="false">VLOOKUP(I340,BesoinU!$F$1:$L$99,3,0)</f>
        <v>87.3223312674024</v>
      </c>
      <c r="AH340" s="19" t="n">
        <f aca="false">VLOOKUP(J340,bibliRdtCHauff!$G$2:$K$1398,4,0)</f>
        <v>42.16296</v>
      </c>
      <c r="AI340" s="19" t="n">
        <f aca="false">VLOOKUP(J340,bibliRdtCHauff!$G$2:$K$1398,3,0)</f>
        <v>0.557298053687021</v>
      </c>
      <c r="AJ340" s="4" t="n">
        <f aca="false">VLOOKUP(D340,'paramètres CI'!$A$1:$C$6,3)</f>
        <v>0.0763929293534506</v>
      </c>
      <c r="AK340" s="4" t="n">
        <f aca="false">AJ340*AG340/AI340</f>
        <v>11.9699120414219</v>
      </c>
      <c r="AL340" s="4" t="n">
        <f aca="false">AK340+AH340/R340</f>
        <v>15.0723364372579</v>
      </c>
      <c r="AM340" s="4" t="n">
        <f aca="false">AL340+Z340</f>
        <v>10.3053569791825</v>
      </c>
      <c r="AN340" s="4" t="n">
        <f aca="false">AM340^-'paramètres CI'!$B$19</f>
        <v>7.86132365456992E-009</v>
      </c>
      <c r="AO340" s="4" t="n">
        <f aca="false">SUMIFS($AN$2:$AN$1250,$I$2:$I$1250,V340)</f>
        <v>0.000115600884144796</v>
      </c>
      <c r="AP340" s="5" t="n">
        <f aca="false">AN340/AO340</f>
        <v>6.8004009767981E-005</v>
      </c>
      <c r="AQ340" s="6" t="n">
        <f aca="false">AP340-O340</f>
        <v>-0.0308746789171288</v>
      </c>
      <c r="AR340" s="20" t="n">
        <f aca="false">VLOOKUP(I340,entreesparc!$A$13:$H$110,8,0)*AP340</f>
        <v>1.38644341438827</v>
      </c>
      <c r="AS340" s="7" t="n">
        <f aca="false">M340*AJ340/AI340+AH340/R340</f>
        <v>21.3431511399127</v>
      </c>
      <c r="AT340" s="4" t="n">
        <f aca="false">AS340+Z340</f>
        <v>16.5761716818373</v>
      </c>
      <c r="AU340" s="4" t="n">
        <f aca="false">AT340^-'paramètres CI'!$B$19</f>
        <v>1.7543898694251E-010</v>
      </c>
      <c r="AV340" s="4" t="n">
        <f aca="false">SUMIFS($AU$2:$AU$1250,$I$2:$I$1250,V340)</f>
        <v>4.11135402604411E-007</v>
      </c>
      <c r="AW340" s="5" t="n">
        <f aca="false">AU340/AV340</f>
        <v>0.000426718268072174</v>
      </c>
      <c r="AX340" s="7" t="n">
        <f aca="false">SUMIFS($AP$2:$AP$1250,$I$2:$I$1250,V340)</f>
        <v>1</v>
      </c>
    </row>
    <row r="341" customFormat="false" ht="15.8" hidden="false" customHeight="false" outlineLevel="0" collapsed="false">
      <c r="A341" s="0" t="s">
        <v>14</v>
      </c>
      <c r="B341" s="0" t="s">
        <v>76</v>
      </c>
      <c r="C341" s="0" t="s">
        <v>41</v>
      </c>
      <c r="D341" s="0" t="s">
        <v>39</v>
      </c>
      <c r="E341" s="0" t="str">
        <f aca="false">VLOOKUP(A341,Nomenclature!$D$1:$E$9,2,0)</f>
        <v>02</v>
      </c>
      <c r="F341" s="0" t="str">
        <f aca="false">VLOOKUP(B341,Nomenclature!$J$1:$K$97,2,0)</f>
        <v>62</v>
      </c>
      <c r="G341" s="0" t="str">
        <f aca="false">VLOOKUP(C341,Nomenclature!$M$1:$N$21,2,0)</f>
        <v>04</v>
      </c>
      <c r="H341" s="0" t="str">
        <f aca="false">VLOOKUP(D341,Nomenclature!$O$25:$P$31,2,0)</f>
        <v>04</v>
      </c>
      <c r="I341" s="1" t="str">
        <f aca="false">CONCATENATE(E341,F341)</f>
        <v>0262</v>
      </c>
      <c r="J341" s="0" t="str">
        <f aca="false">CONCATENATE(E341,F341,G341,H341)</f>
        <v>02620404</v>
      </c>
      <c r="K341" s="0" t="n">
        <v>40.1552</v>
      </c>
      <c r="L341" s="0" t="n">
        <v>20</v>
      </c>
      <c r="M341" s="0" t="n">
        <v>133.883883422471</v>
      </c>
      <c r="N341" s="0" t="n">
        <v>0.597523753334697</v>
      </c>
      <c r="O341" s="0" t="n">
        <v>0.450876765476642</v>
      </c>
      <c r="P341" s="4" t="n">
        <f aca="false">VLOOKUP(D341,'paramètres CI'!$A$1:$B$6,2,0)</f>
        <v>0.022045059962018</v>
      </c>
      <c r="Q341" s="17" t="n">
        <f aca="false">M341*P341/N341</f>
        <v>4.93951616404269</v>
      </c>
      <c r="R341" s="9" t="n">
        <f aca="false">1/(1+0.04)*(1 - (1/(1+0.04))^L341)/(1-1/(1+0.04))</f>
        <v>13.5903263449677</v>
      </c>
      <c r="S341" s="17" t="n">
        <f aca="false">K341/R341</f>
        <v>2.95468990079616</v>
      </c>
      <c r="T341" s="17" t="n">
        <f aca="false">Q341+S341</f>
        <v>7.89420606483885</v>
      </c>
      <c r="U341" s="0" t="n">
        <f aca="false">T341 + Z341</f>
        <v>5.89420606483885</v>
      </c>
      <c r="V341" s="4" t="str">
        <f aca="false">VLOOKUP(I341,'CI ref gaz'!$I$1:$AM$97,1,0)</f>
        <v>0262</v>
      </c>
      <c r="W341" s="0" t="n">
        <f aca="false">VLOOKUP(I341,'CI ref gaz'!$I$1:$AM$97,14,0)</f>
        <v>-2</v>
      </c>
      <c r="X341" s="1" t="n">
        <f aca="false">VLOOKUP(I341,'CI ref gaz'!$I$1:$AM$97,13,0)</f>
        <v>5.89420606483885</v>
      </c>
      <c r="Y341" s="2" t="n">
        <f aca="false">VLOOKUP(I341,'CI ref gaz'!$I$1:$AM$97,7,0)</f>
        <v>0.450876765476642</v>
      </c>
      <c r="Z341" s="17" t="n">
        <f aca="false">X341*(O341/Y341)^(-1/8)-T341</f>
        <v>-2</v>
      </c>
      <c r="AA341" s="17" t="n">
        <f aca="false">Z341^2</f>
        <v>4</v>
      </c>
      <c r="AB341" s="18" t="n">
        <f aca="false">Z341/U341</f>
        <v>-0.339316267195127</v>
      </c>
      <c r="AC341" s="17" t="n">
        <f aca="false">U341^-('paramètres CI'!$B$19)</f>
        <v>6.86431935332574E-007</v>
      </c>
      <c r="AD341" s="4" t="n">
        <f aca="false">SUMIFS($AC$2:$AC$1250,$I$2:$I$1250,V341)</f>
        <v>1.52243803161362E-006</v>
      </c>
      <c r="AE341" s="4" t="n">
        <f aca="false">AC341/AD341</f>
        <v>0.450876765476642</v>
      </c>
      <c r="AF341" s="17" t="n">
        <f aca="false">AE341-O341</f>
        <v>0</v>
      </c>
      <c r="AG341" s="4" t="n">
        <f aca="false">VLOOKUP(I341,BesoinU!$F$1:$L$99,3,0)</f>
        <v>87.3223312674024</v>
      </c>
      <c r="AH341" s="19" t="n">
        <f aca="false">VLOOKUP(J341,bibliRdtCHauff!$G$2:$K$1398,4,0)</f>
        <v>42.16296</v>
      </c>
      <c r="AI341" s="19" t="n">
        <f aca="false">VLOOKUP(J341,bibliRdtCHauff!$G$2:$K$1398,3,0)</f>
        <v>0.673018751521657</v>
      </c>
      <c r="AJ341" s="4" t="n">
        <f aca="false">VLOOKUP(D341,'paramètres CI'!$A$1:$C$6,3)</f>
        <v>0.0386719666666667</v>
      </c>
      <c r="AK341" s="4" t="n">
        <f aca="false">AJ341*AG341/AI341</f>
        <v>5.01758127302334</v>
      </c>
      <c r="AL341" s="4" t="n">
        <f aca="false">AK341+AH341/R341</f>
        <v>8.1200056688593</v>
      </c>
      <c r="AM341" s="4" t="n">
        <f aca="false">AL341+Z341</f>
        <v>6.1200056688593</v>
      </c>
      <c r="AN341" s="4" t="n">
        <f aca="false">AM341^-'paramètres CI'!$B$19</f>
        <v>5.08142365052079E-007</v>
      </c>
      <c r="AO341" s="4" t="n">
        <f aca="false">SUMIFS($AN$2:$AN$1250,$I$2:$I$1250,V341)</f>
        <v>0.000115600884144796</v>
      </c>
      <c r="AP341" s="5" t="n">
        <f aca="false">AN341/AO341</f>
        <v>0.00439566158002396</v>
      </c>
      <c r="AQ341" s="6" t="n">
        <f aca="false">AP341-O341</f>
        <v>-0.446481103896618</v>
      </c>
      <c r="AR341" s="20" t="n">
        <f aca="false">VLOOKUP(I341,entreesparc!$A$13:$H$110,8,0)*AP341</f>
        <v>89.617304483907</v>
      </c>
      <c r="AS341" s="7" t="n">
        <f aca="false">M341*AJ341/AI341+AH341/R341</f>
        <v>10.79545384741</v>
      </c>
      <c r="AT341" s="4" t="n">
        <f aca="false">AS341+Z341</f>
        <v>8.79545384740999</v>
      </c>
      <c r="AU341" s="4" t="n">
        <f aca="false">AT341^-'paramètres CI'!$B$19</f>
        <v>2.7921192797865E-008</v>
      </c>
      <c r="AV341" s="4" t="n">
        <f aca="false">SUMIFS($AU$2:$AU$1250,$I$2:$I$1250,V341)</f>
        <v>4.11135402604411E-007</v>
      </c>
      <c r="AW341" s="5" t="n">
        <f aca="false">AU341/AV341</f>
        <v>0.0679124021453594</v>
      </c>
      <c r="AX341" s="7" t="n">
        <f aca="false">SUMIFS($AP$2:$AP$1250,$I$2:$I$1250,V341)</f>
        <v>1</v>
      </c>
    </row>
    <row r="342" customFormat="false" ht="15.8" hidden="false" customHeight="false" outlineLevel="0" collapsed="false">
      <c r="A342" s="0" t="s">
        <v>14</v>
      </c>
      <c r="B342" s="0" t="s">
        <v>76</v>
      </c>
      <c r="C342" s="0" t="s">
        <v>45</v>
      </c>
      <c r="D342" s="0" t="s">
        <v>43</v>
      </c>
      <c r="E342" s="0" t="str">
        <f aca="false">VLOOKUP(A342,Nomenclature!$D$1:$E$9,2,0)</f>
        <v>02</v>
      </c>
      <c r="F342" s="0" t="str">
        <f aca="false">VLOOKUP(B342,Nomenclature!$J$1:$K$97,2,0)</f>
        <v>62</v>
      </c>
      <c r="G342" s="0" t="str">
        <f aca="false">VLOOKUP(C342,Nomenclature!$M$1:$N$21,2,0)</f>
        <v>06</v>
      </c>
      <c r="H342" s="0" t="str">
        <f aca="false">VLOOKUP(D342,Nomenclature!$O$25:$P$31,2,0)</f>
        <v>02</v>
      </c>
      <c r="I342" s="1" t="str">
        <f aca="false">CONCATENATE(E342,F342)</f>
        <v>0262</v>
      </c>
      <c r="J342" s="0" t="str">
        <f aca="false">CONCATENATE(E342,F342,G342,H342)</f>
        <v>02620602</v>
      </c>
      <c r="K342" s="0" t="n">
        <v>10</v>
      </c>
      <c r="L342" s="0" t="n">
        <v>13</v>
      </c>
      <c r="M342" s="0" t="n">
        <v>105.452692458718</v>
      </c>
      <c r="N342" s="0" t="n">
        <v>0.9</v>
      </c>
      <c r="O342" s="0" t="n">
        <v>0.161815007314343</v>
      </c>
      <c r="P342" s="4" t="n">
        <f aca="false">VLOOKUP(D342,'paramètres CI'!$A$1:$B$6,2,0)</f>
        <v>0.0935912806596305</v>
      </c>
      <c r="Q342" s="17" t="n">
        <f aca="false">M342*P342/N342</f>
        <v>10.9660583735751</v>
      </c>
      <c r="R342" s="9" t="n">
        <f aca="false">1/(1+0.04)*(1 - (1/(1+0.04))^L342)/(1-1/(1+0.04))</f>
        <v>9.98564784663304</v>
      </c>
      <c r="S342" s="17" t="n">
        <f aca="false">K342/R342</f>
        <v>1.00143727814033</v>
      </c>
      <c r="T342" s="17" t="n">
        <f aca="false">Q342+S342</f>
        <v>11.9674956517154</v>
      </c>
      <c r="U342" s="0" t="n">
        <f aca="false">T342 + Z342</f>
        <v>6.69969754801843</v>
      </c>
      <c r="V342" s="4" t="str">
        <f aca="false">VLOOKUP(I342,'CI ref gaz'!$I$1:$AM$97,1,0)</f>
        <v>0262</v>
      </c>
      <c r="W342" s="0" t="n">
        <f aca="false">VLOOKUP(I342,'CI ref gaz'!$I$1:$AM$97,14,0)</f>
        <v>-2</v>
      </c>
      <c r="X342" s="1" t="n">
        <f aca="false">VLOOKUP(I342,'CI ref gaz'!$I$1:$AM$97,13,0)</f>
        <v>5.89420606483885</v>
      </c>
      <c r="Y342" s="2" t="n">
        <f aca="false">VLOOKUP(I342,'CI ref gaz'!$I$1:$AM$97,7,0)</f>
        <v>0.450876765476642</v>
      </c>
      <c r="Z342" s="17" t="n">
        <f aca="false">X342*(O342/Y342)^(-1/8)-T342</f>
        <v>-5.26779810369698</v>
      </c>
      <c r="AA342" s="17" t="n">
        <f aca="false">Z342^2</f>
        <v>27.7496968613135</v>
      </c>
      <c r="AB342" s="18" t="n">
        <f aca="false">Z342/U342</f>
        <v>-0.786274016989773</v>
      </c>
      <c r="AC342" s="17" t="n">
        <f aca="false">U342^-('paramètres CI'!$B$19)</f>
        <v>2.46353321221192E-007</v>
      </c>
      <c r="AD342" s="4" t="n">
        <f aca="false">SUMIFS($AC$2:$AC$1250,$I$2:$I$1250,V342)</f>
        <v>1.52243803161362E-006</v>
      </c>
      <c r="AE342" s="4" t="n">
        <f aca="false">AC342/AD342</f>
        <v>0.161815007314343</v>
      </c>
      <c r="AF342" s="17" t="n">
        <f aca="false">AE342-O342</f>
        <v>0</v>
      </c>
      <c r="AG342" s="4" t="n">
        <f aca="false">VLOOKUP(I342,BesoinU!$F$1:$L$99,3,0)</f>
        <v>87.3223312674024</v>
      </c>
      <c r="AH342" s="19" t="n">
        <f aca="false">VLOOKUP(J342,bibliRdtCHauff!$G$2:$K$1398,4,0)</f>
        <v>10.4</v>
      </c>
      <c r="AI342" s="19" t="n">
        <f aca="false">VLOOKUP(J342,bibliRdtCHauff!$G$2:$K$1398,3,0)</f>
        <v>0.92</v>
      </c>
      <c r="AJ342" s="4" t="n">
        <f aca="false">VLOOKUP(D342,'paramètres CI'!$A$1:$C$6,3)</f>
        <v>0.09847</v>
      </c>
      <c r="AK342" s="4" t="n">
        <f aca="false">AJ342*AG342/AI342</f>
        <v>9.34633691293599</v>
      </c>
      <c r="AL342" s="4" t="n">
        <f aca="false">AK342+AH342/R342</f>
        <v>10.3878316822019</v>
      </c>
      <c r="AM342" s="4" t="n">
        <f aca="false">AL342+Z342</f>
        <v>5.12003357850495</v>
      </c>
      <c r="AN342" s="4" t="n">
        <f aca="false">AM342^-'paramètres CI'!$B$19</f>
        <v>2.11747126946138E-006</v>
      </c>
      <c r="AO342" s="4" t="n">
        <f aca="false">SUMIFS($AN$2:$AN$1250,$I$2:$I$1250,V342)</f>
        <v>0.000115600884144796</v>
      </c>
      <c r="AP342" s="5" t="n">
        <f aca="false">AN342/AO342</f>
        <v>0.018317085419599</v>
      </c>
      <c r="AQ342" s="6" t="n">
        <f aca="false">AP342-O342</f>
        <v>-0.143497921894744</v>
      </c>
      <c r="AR342" s="20" t="n">
        <f aca="false">VLOOKUP(I342,entreesparc!$A$13:$H$110,8,0)*AP342</f>
        <v>373.442721060657</v>
      </c>
      <c r="AS342" s="7" t="n">
        <f aca="false">M342*AJ342/AI342+AH342/R342</f>
        <v>12.3283715371029</v>
      </c>
      <c r="AT342" s="4" t="n">
        <f aca="false">AS342+Z342</f>
        <v>7.06057343340587</v>
      </c>
      <c r="AU342" s="4" t="n">
        <f aca="false">AT342^-'paramètres CI'!$B$19</f>
        <v>1.61912435646245E-007</v>
      </c>
      <c r="AV342" s="4" t="n">
        <f aca="false">SUMIFS($AU$2:$AU$1250,$I$2:$I$1250,V342)</f>
        <v>4.11135402604411E-007</v>
      </c>
      <c r="AW342" s="5" t="n">
        <f aca="false">AU342/AV342</f>
        <v>0.393817790004417</v>
      </c>
      <c r="AX342" s="7" t="n">
        <f aca="false">SUMIFS($AP$2:$AP$1250,$I$2:$I$1250,V342)</f>
        <v>1</v>
      </c>
    </row>
    <row r="343" customFormat="false" ht="15.8" hidden="false" customHeight="false" outlineLevel="0" collapsed="false">
      <c r="A343" s="0" t="s">
        <v>14</v>
      </c>
      <c r="B343" s="0" t="s">
        <v>76</v>
      </c>
      <c r="C343" s="0" t="s">
        <v>46</v>
      </c>
      <c r="D343" s="0" t="s">
        <v>43</v>
      </c>
      <c r="E343" s="0" t="str">
        <f aca="false">VLOOKUP(A343,Nomenclature!$D$1:$E$9,2,0)</f>
        <v>02</v>
      </c>
      <c r="F343" s="0" t="str">
        <f aca="false">VLOOKUP(B343,Nomenclature!$J$1:$K$97,2,0)</f>
        <v>62</v>
      </c>
      <c r="G343" s="0" t="str">
        <f aca="false">VLOOKUP(C343,Nomenclature!$M$1:$N$21,2,0)</f>
        <v>26</v>
      </c>
      <c r="H343" s="0" t="str">
        <f aca="false">VLOOKUP(D343,Nomenclature!$O$25:$P$31,2,0)</f>
        <v>02</v>
      </c>
      <c r="I343" s="1" t="str">
        <f aca="false">CONCATENATE(E343,F343)</f>
        <v>0262</v>
      </c>
      <c r="J343" s="0" t="str">
        <f aca="false">CONCATENATE(E343,F343,G343,H343)</f>
        <v>02622602</v>
      </c>
      <c r="K343" s="0" t="n">
        <v>12</v>
      </c>
      <c r="L343" s="0" t="n">
        <v>13</v>
      </c>
      <c r="M343" s="0" t="n">
        <v>105.452692458718</v>
      </c>
      <c r="N343" s="0" t="n">
        <v>1</v>
      </c>
      <c r="O343" s="0" t="n">
        <v>9.99300489657242E-005</v>
      </c>
      <c r="P343" s="4" t="n">
        <f aca="false">VLOOKUP(D343,'paramètres CI'!$A$1:$B$6,2,0)</f>
        <v>0.0935912806596305</v>
      </c>
      <c r="Q343" s="17" t="n">
        <f aca="false">M343*P343/N343</f>
        <v>9.86945253621757</v>
      </c>
      <c r="R343" s="9" t="n">
        <f aca="false">1/(1+0.04)*(1 - (1/(1+0.04))^L343)/(1-1/(1+0.04))</f>
        <v>9.98564784663304</v>
      </c>
      <c r="S343" s="17" t="n">
        <f aca="false">K343/R343</f>
        <v>1.20172473376839</v>
      </c>
      <c r="T343" s="17" t="n">
        <f aca="false">Q343+S343</f>
        <v>11.071177269986</v>
      </c>
      <c r="U343" s="0" t="n">
        <f aca="false">T343 + Z343</f>
        <v>16.8740967327292</v>
      </c>
      <c r="V343" s="4" t="str">
        <f aca="false">VLOOKUP(I343,'CI ref gaz'!$I$1:$AM$97,1,0)</f>
        <v>0262</v>
      </c>
      <c r="W343" s="0" t="n">
        <f aca="false">VLOOKUP(I343,'CI ref gaz'!$I$1:$AM$97,14,0)</f>
        <v>-2</v>
      </c>
      <c r="X343" s="1" t="n">
        <f aca="false">VLOOKUP(I343,'CI ref gaz'!$I$1:$AM$97,13,0)</f>
        <v>5.89420606483885</v>
      </c>
      <c r="Y343" s="2" t="n">
        <f aca="false">VLOOKUP(I343,'CI ref gaz'!$I$1:$AM$97,7,0)</f>
        <v>0.450876765476642</v>
      </c>
      <c r="Z343" s="17" t="n">
        <f aca="false">X343*(O343/Y343)^(-1/8)-T343</f>
        <v>5.80291946274325</v>
      </c>
      <c r="AA343" s="17" t="n">
        <f aca="false">Z343^2</f>
        <v>33.6738742910845</v>
      </c>
      <c r="AB343" s="18" t="n">
        <f aca="false">Z343/U343</f>
        <v>0.3438951165598</v>
      </c>
      <c r="AC343" s="17" t="n">
        <f aca="false">U343^-('paramètres CI'!$B$19)</f>
        <v>1.5213730704643E-010</v>
      </c>
      <c r="AD343" s="4" t="n">
        <f aca="false">SUMIFS($AC$2:$AC$1250,$I$2:$I$1250,V343)</f>
        <v>1.52243803161362E-006</v>
      </c>
      <c r="AE343" s="4" t="n">
        <f aca="false">AC343/AD343</f>
        <v>9.99300489657241E-005</v>
      </c>
      <c r="AF343" s="17" t="n">
        <f aca="false">AE343-O343</f>
        <v>0</v>
      </c>
      <c r="AG343" s="4" t="n">
        <f aca="false">VLOOKUP(I343,BesoinU!$F$1:$L$99,3,0)</f>
        <v>87.3223312674024</v>
      </c>
      <c r="AH343" s="19" t="n">
        <f aca="false">VLOOKUP(J343,bibliRdtCHauff!$G$2:$K$1398,4,0)</f>
        <v>12</v>
      </c>
      <c r="AI343" s="19" t="n">
        <f aca="false">VLOOKUP(J343,bibliRdtCHauff!$G$2:$K$1398,3,0)</f>
        <v>1</v>
      </c>
      <c r="AJ343" s="4" t="n">
        <f aca="false">VLOOKUP(D343,'paramètres CI'!$A$1:$C$6,3)</f>
        <v>0.09847</v>
      </c>
      <c r="AK343" s="4" t="n">
        <f aca="false">AJ343*AG343/AI343</f>
        <v>8.59862995990112</v>
      </c>
      <c r="AL343" s="4" t="n">
        <f aca="false">AK343+AH343/R343</f>
        <v>9.80035469366951</v>
      </c>
      <c r="AM343" s="4" t="n">
        <f aca="false">AL343+Z343</f>
        <v>15.6032741564128</v>
      </c>
      <c r="AN343" s="4" t="n">
        <f aca="false">AM343^-'paramètres CI'!$B$19</f>
        <v>2.84625682846629E-010</v>
      </c>
      <c r="AO343" s="4" t="n">
        <f aca="false">SUMIFS($AN$2:$AN$1250,$I$2:$I$1250,V343)</f>
        <v>0.000115600884144796</v>
      </c>
      <c r="AP343" s="5" t="n">
        <f aca="false">AN343/AO343</f>
        <v>2.46214105499507E-006</v>
      </c>
      <c r="AQ343" s="6" t="n">
        <f aca="false">AP343-O343</f>
        <v>-9.74679079107291E-005</v>
      </c>
      <c r="AR343" s="20" t="n">
        <f aca="false">VLOOKUP(I343,entreesparc!$A$13:$H$110,8,0)*AP343</f>
        <v>0.0501973231084406</v>
      </c>
      <c r="AS343" s="7" t="n">
        <f aca="false">M343*AJ343/AI343+AH343/R343</f>
        <v>11.5856513601784</v>
      </c>
      <c r="AT343" s="4" t="n">
        <f aca="false">AS343+Z343</f>
        <v>17.3885708229216</v>
      </c>
      <c r="AU343" s="4" t="n">
        <f aca="false">AT343^-'paramètres CI'!$B$19</f>
        <v>1.1964344006099E-010</v>
      </c>
      <c r="AV343" s="4" t="n">
        <f aca="false">SUMIFS($AU$2:$AU$1250,$I$2:$I$1250,V343)</f>
        <v>4.11135402604411E-007</v>
      </c>
      <c r="AW343" s="5" t="n">
        <f aca="false">AU343/AV343</f>
        <v>0.000291007389057443</v>
      </c>
      <c r="AX343" s="7" t="n">
        <f aca="false">SUMIFS($AP$2:$AP$1250,$I$2:$I$1250,V343)</f>
        <v>1</v>
      </c>
    </row>
    <row r="344" customFormat="false" ht="15.8" hidden="false" customHeight="false" outlineLevel="0" collapsed="false">
      <c r="A344" s="0" t="s">
        <v>14</v>
      </c>
      <c r="B344" s="0" t="s">
        <v>76</v>
      </c>
      <c r="C344" s="0" t="s">
        <v>48</v>
      </c>
      <c r="D344" s="0" t="s">
        <v>43</v>
      </c>
      <c r="E344" s="0" t="str">
        <f aca="false">VLOOKUP(A344,Nomenclature!$D$1:$E$9,2,0)</f>
        <v>02</v>
      </c>
      <c r="F344" s="0" t="str">
        <f aca="false">VLOOKUP(B344,Nomenclature!$J$1:$K$97,2,0)</f>
        <v>62</v>
      </c>
      <c r="G344" s="0" t="str">
        <f aca="false">VLOOKUP(C344,Nomenclature!$M$1:$N$21,2,0)</f>
        <v>09</v>
      </c>
      <c r="H344" s="0" t="str">
        <f aca="false">VLOOKUP(D344,Nomenclature!$O$25:$P$31,2,0)</f>
        <v>02</v>
      </c>
      <c r="I344" s="1" t="str">
        <f aca="false">CONCATENATE(E344,F344)</f>
        <v>0262</v>
      </c>
      <c r="J344" s="0" t="str">
        <f aca="false">CONCATENATE(E344,F344,G344,H344)</f>
        <v>02620902</v>
      </c>
      <c r="K344" s="0" t="n">
        <v>68.8544414701044</v>
      </c>
      <c r="L344" s="0" t="n">
        <v>20</v>
      </c>
      <c r="M344" s="0" t="n">
        <v>128.602331937925</v>
      </c>
      <c r="N344" s="0" t="n">
        <v>2.83163023255814</v>
      </c>
      <c r="O344" s="0" t="n">
        <v>0.0832916126818753</v>
      </c>
      <c r="P344" s="4" t="n">
        <f aca="false">VLOOKUP(D344,'paramètres CI'!$A$1:$B$6,2,0)</f>
        <v>0.0935912806596305</v>
      </c>
      <c r="Q344" s="17" t="n">
        <f aca="false">M344*P344/N344</f>
        <v>4.25057509398455</v>
      </c>
      <c r="R344" s="9" t="n">
        <f aca="false">1/(1+0.04)*(1 - (1/(1+0.04))^L344)/(1-1/(1+0.04))</f>
        <v>13.5903263449677</v>
      </c>
      <c r="S344" s="17" t="n">
        <f aca="false">K344/R344</f>
        <v>5.06643032127042</v>
      </c>
      <c r="T344" s="17" t="n">
        <f aca="false">Q344+S344</f>
        <v>9.31700541525496</v>
      </c>
      <c r="U344" s="0" t="n">
        <f aca="false">T344 + Z344</f>
        <v>7.27959785046261</v>
      </c>
      <c r="V344" s="4" t="str">
        <f aca="false">VLOOKUP(I344,'CI ref gaz'!$I$1:$AM$97,1,0)</f>
        <v>0262</v>
      </c>
      <c r="W344" s="0" t="n">
        <f aca="false">VLOOKUP(I344,'CI ref gaz'!$I$1:$AM$97,14,0)</f>
        <v>-2</v>
      </c>
      <c r="X344" s="1" t="n">
        <f aca="false">VLOOKUP(I344,'CI ref gaz'!$I$1:$AM$97,13,0)</f>
        <v>5.89420606483885</v>
      </c>
      <c r="Y344" s="2" t="n">
        <f aca="false">VLOOKUP(I344,'CI ref gaz'!$I$1:$AM$97,7,0)</f>
        <v>0.450876765476642</v>
      </c>
      <c r="Z344" s="17" t="n">
        <f aca="false">X344*(O344/Y344)^(-1/8)-T344</f>
        <v>-2.03740756479236</v>
      </c>
      <c r="AA344" s="17" t="n">
        <f aca="false">Z344^2</f>
        <v>4.15102958507313</v>
      </c>
      <c r="AB344" s="18" t="n">
        <f aca="false">Z344/U344</f>
        <v>-0.279879137095861</v>
      </c>
      <c r="AC344" s="17" t="n">
        <f aca="false">U344^-('paramètres CI'!$B$19)</f>
        <v>1.26806318861318E-007</v>
      </c>
      <c r="AD344" s="4" t="n">
        <f aca="false">SUMIFS($AC$2:$AC$1250,$I$2:$I$1250,V344)</f>
        <v>1.52243803161362E-006</v>
      </c>
      <c r="AE344" s="4" t="n">
        <f aca="false">AC344/AD344</f>
        <v>0.0832916126818752</v>
      </c>
      <c r="AF344" s="17" t="n">
        <f aca="false">AE344-O344</f>
        <v>0</v>
      </c>
      <c r="AG344" s="4" t="n">
        <f aca="false">VLOOKUP(I344,BesoinU!$F$1:$L$99,3,0)</f>
        <v>87.3223312674024</v>
      </c>
      <c r="AH344" s="19" t="n">
        <f aca="false">VLOOKUP(J344,bibliRdtCHauff!$G$2:$K$1398,4,0)</f>
        <v>72.2971635436096</v>
      </c>
      <c r="AI344" s="19" t="n">
        <f aca="false">VLOOKUP(J344,bibliRdtCHauff!$G$2:$K$1398,3,0)</f>
        <v>2.94489544186046</v>
      </c>
      <c r="AJ344" s="4" t="n">
        <f aca="false">VLOOKUP(D344,'paramètres CI'!$A$1:$C$6,3)</f>
        <v>0.09847</v>
      </c>
      <c r="AK344" s="4" t="n">
        <f aca="false">AJ344*AG344/AI344</f>
        <v>2.91984219122865</v>
      </c>
      <c r="AL344" s="4" t="n">
        <f aca="false">AK344+AH344/R344</f>
        <v>8.23959402856258</v>
      </c>
      <c r="AM344" s="4" t="n">
        <f aca="false">AL344+Z344</f>
        <v>6.20218646377022</v>
      </c>
      <c r="AN344" s="4" t="n">
        <f aca="false">AM344^-'paramètres CI'!$B$19</f>
        <v>4.56710976514118E-007</v>
      </c>
      <c r="AO344" s="4" t="n">
        <f aca="false">SUMIFS($AN$2:$AN$1250,$I$2:$I$1250,V344)</f>
        <v>0.000115600884144796</v>
      </c>
      <c r="AP344" s="5" t="n">
        <f aca="false">AN344/AO344</f>
        <v>0.00395075677744874</v>
      </c>
      <c r="AQ344" s="6" t="n">
        <f aca="false">AP344-O344</f>
        <v>-0.0793408559044265</v>
      </c>
      <c r="AR344" s="20" t="n">
        <f aca="false">VLOOKUP(I344,entreesparc!$A$13:$H$110,8,0)*AP344</f>
        <v>80.5467315035098</v>
      </c>
      <c r="AS344" s="7" t="n">
        <f aca="false">M344*AJ344/AI344+AH344/R344</f>
        <v>9.61989487328743</v>
      </c>
      <c r="AT344" s="4" t="n">
        <f aca="false">AS344+Z344</f>
        <v>7.58248730849507</v>
      </c>
      <c r="AU344" s="4" t="n">
        <f aca="false">AT344^-'paramètres CI'!$B$19</f>
        <v>9.15179879542917E-008</v>
      </c>
      <c r="AV344" s="4" t="n">
        <f aca="false">SUMIFS($AU$2:$AU$1250,$I$2:$I$1250,V344)</f>
        <v>4.11135402604411E-007</v>
      </c>
      <c r="AW344" s="5" t="n">
        <f aca="false">AU344/AV344</f>
        <v>0.222598169300319</v>
      </c>
      <c r="AX344" s="7" t="n">
        <f aca="false">SUMIFS($AP$2:$AP$1250,$I$2:$I$1250,V344)</f>
        <v>1</v>
      </c>
    </row>
    <row r="345" customFormat="false" ht="15.8" hidden="false" customHeight="false" outlineLevel="0" collapsed="false">
      <c r="A345" s="0" t="s">
        <v>14</v>
      </c>
      <c r="B345" s="0" t="s">
        <v>76</v>
      </c>
      <c r="C345" s="0" t="s">
        <v>49</v>
      </c>
      <c r="D345" s="0" t="s">
        <v>43</v>
      </c>
      <c r="E345" s="0" t="str">
        <f aca="false">VLOOKUP(A345,Nomenclature!$D$1:$E$9,2,0)</f>
        <v>02</v>
      </c>
      <c r="F345" s="0" t="str">
        <f aca="false">VLOOKUP(B345,Nomenclature!$J$1:$K$97,2,0)</f>
        <v>62</v>
      </c>
      <c r="G345" s="0" t="str">
        <f aca="false">VLOOKUP(C345,Nomenclature!$M$1:$N$21,2,0)</f>
        <v>29</v>
      </c>
      <c r="H345" s="0" t="str">
        <f aca="false">VLOOKUP(D345,Nomenclature!$O$25:$P$31,2,0)</f>
        <v>02</v>
      </c>
      <c r="I345" s="1" t="str">
        <f aca="false">CONCATENATE(E345,F345)</f>
        <v>0262</v>
      </c>
      <c r="J345" s="0" t="str">
        <f aca="false">CONCATENATE(E345,F345,G345,H345)</f>
        <v>02622902</v>
      </c>
      <c r="K345" s="0" t="n">
        <v>86.0680518376305</v>
      </c>
      <c r="L345" s="0" t="n">
        <v>20</v>
      </c>
      <c r="M345" s="0" t="n">
        <v>128.602331937925</v>
      </c>
      <c r="N345" s="0" t="n">
        <v>3.39795627906976</v>
      </c>
      <c r="O345" s="0" t="n">
        <v>9.99300489657242E-005</v>
      </c>
      <c r="P345" s="4" t="n">
        <f aca="false">VLOOKUP(D345,'paramètres CI'!$A$1:$B$6,2,0)</f>
        <v>0.0935912806596305</v>
      </c>
      <c r="Q345" s="17" t="n">
        <f aca="false">M345*P345/N345</f>
        <v>3.5421459116538</v>
      </c>
      <c r="R345" s="9" t="n">
        <f aca="false">1/(1+0.04)*(1 - (1/(1+0.04))^L345)/(1-1/(1+0.04))</f>
        <v>13.5903263449677</v>
      </c>
      <c r="S345" s="17" t="n">
        <f aca="false">K345/R345</f>
        <v>6.33303790158802</v>
      </c>
      <c r="T345" s="17" t="n">
        <f aca="false">Q345+S345</f>
        <v>9.87518381324182</v>
      </c>
      <c r="U345" s="0" t="n">
        <f aca="false">T345 + Z345</f>
        <v>16.8740967327292</v>
      </c>
      <c r="V345" s="4" t="str">
        <f aca="false">VLOOKUP(I345,'CI ref gaz'!$I$1:$AM$97,1,0)</f>
        <v>0262</v>
      </c>
      <c r="W345" s="0" t="n">
        <f aca="false">VLOOKUP(I345,'CI ref gaz'!$I$1:$AM$97,14,0)</f>
        <v>-2</v>
      </c>
      <c r="X345" s="1" t="n">
        <f aca="false">VLOOKUP(I345,'CI ref gaz'!$I$1:$AM$97,13,0)</f>
        <v>5.89420606483885</v>
      </c>
      <c r="Y345" s="2" t="n">
        <f aca="false">VLOOKUP(I345,'CI ref gaz'!$I$1:$AM$97,7,0)</f>
        <v>0.450876765476642</v>
      </c>
      <c r="Z345" s="17" t="n">
        <f aca="false">X345*(O345/Y345)^(-1/8)-T345</f>
        <v>6.9989129194874</v>
      </c>
      <c r="AA345" s="17" t="n">
        <f aca="false">Z345^2</f>
        <v>48.9847820545677</v>
      </c>
      <c r="AB345" s="18" t="n">
        <f aca="false">Z345/U345</f>
        <v>0.414772596740673</v>
      </c>
      <c r="AC345" s="17" t="n">
        <f aca="false">U345^-('paramètres CI'!$B$19)</f>
        <v>1.5213730704643E-010</v>
      </c>
      <c r="AD345" s="4" t="n">
        <f aca="false">SUMIFS($AC$2:$AC$1250,$I$2:$I$1250,V345)</f>
        <v>1.52243803161362E-006</v>
      </c>
      <c r="AE345" s="4" t="n">
        <f aca="false">AC345/AD345</f>
        <v>9.99300489657241E-005</v>
      </c>
      <c r="AF345" s="17" t="n">
        <f aca="false">AE345-O345</f>
        <v>0</v>
      </c>
      <c r="AG345" s="4" t="n">
        <f aca="false">VLOOKUP(I345,BesoinU!$F$1:$L$99,3,0)</f>
        <v>87.3223312674024</v>
      </c>
      <c r="AH345" s="19" t="n">
        <f aca="false">VLOOKUP(J345,bibliRdtCHauff!$G$2:$K$1398,4,0)</f>
        <v>86.0680518376305</v>
      </c>
      <c r="AI345" s="19" t="n">
        <f aca="false">VLOOKUP(J345,bibliRdtCHauff!$G$2:$K$1398,3,0)</f>
        <v>3.39795627906976</v>
      </c>
      <c r="AJ345" s="4" t="n">
        <f aca="false">VLOOKUP(D345,'paramètres CI'!$A$1:$C$6,3)</f>
        <v>0.09847</v>
      </c>
      <c r="AK345" s="4" t="n">
        <f aca="false">AJ345*AG345/AI345</f>
        <v>2.53052989906483</v>
      </c>
      <c r="AL345" s="4" t="n">
        <f aca="false">AK345+AH345/R345</f>
        <v>8.86356780065285</v>
      </c>
      <c r="AM345" s="4" t="n">
        <f aca="false">AL345+Z345</f>
        <v>15.8624807201402</v>
      </c>
      <c r="AN345" s="4" t="n">
        <f aca="false">AM345^-'paramètres CI'!$B$19</f>
        <v>2.49477361374667E-010</v>
      </c>
      <c r="AO345" s="4" t="n">
        <f aca="false">SUMIFS($AN$2:$AN$1250,$I$2:$I$1250,V345)</f>
        <v>0.000115600884144796</v>
      </c>
      <c r="AP345" s="5" t="n">
        <f aca="false">AN345/AO345</f>
        <v>2.15809215664981E-006</v>
      </c>
      <c r="AQ345" s="6" t="n">
        <f aca="false">AP345-O345</f>
        <v>-9.77719568090744E-005</v>
      </c>
      <c r="AR345" s="20" t="n">
        <f aca="false">VLOOKUP(I345,entreesparc!$A$13:$H$110,8,0)*AP345</f>
        <v>0.0439984740376132</v>
      </c>
      <c r="AS345" s="7" t="n">
        <f aca="false">M345*AJ345/AI345+AH345/R345</f>
        <v>10.0598285327477</v>
      </c>
      <c r="AT345" s="4" t="n">
        <f aca="false">AS345+Z345</f>
        <v>17.0587414522351</v>
      </c>
      <c r="AU345" s="4" t="n">
        <f aca="false">AT345^-'paramètres CI'!$B$19</f>
        <v>1.39451793606114E-010</v>
      </c>
      <c r="AV345" s="4" t="n">
        <f aca="false">SUMIFS($AU$2:$AU$1250,$I$2:$I$1250,V345)</f>
        <v>4.11135402604411E-007</v>
      </c>
      <c r="AW345" s="5" t="n">
        <f aca="false">AU345/AV345</f>
        <v>0.00033918702384356</v>
      </c>
      <c r="AX345" s="7" t="n">
        <f aca="false">SUMIFS($AP$2:$AP$1250,$I$2:$I$1250,V345)</f>
        <v>1</v>
      </c>
    </row>
    <row r="346" customFormat="false" ht="15.8" hidden="false" customHeight="false" outlineLevel="0" collapsed="false">
      <c r="A346" s="0" t="s">
        <v>14</v>
      </c>
      <c r="B346" s="0" t="s">
        <v>76</v>
      </c>
      <c r="C346" s="0" t="s">
        <v>55</v>
      </c>
      <c r="D346" s="0" t="s">
        <v>43</v>
      </c>
      <c r="E346" s="0" t="str">
        <f aca="false">VLOOKUP(A346,Nomenclature!$D$1:$E$9,2,0)</f>
        <v>02</v>
      </c>
      <c r="F346" s="0" t="str">
        <f aca="false">VLOOKUP(B346,Nomenclature!$J$1:$K$97,2,0)</f>
        <v>62</v>
      </c>
      <c r="G346" s="0" t="str">
        <f aca="false">VLOOKUP(C346,Nomenclature!$M$1:$N$21,2,0)</f>
        <v>10</v>
      </c>
      <c r="H346" s="0" t="str">
        <f aca="false">VLOOKUP(D346,Nomenclature!$O$25:$P$31,2,0)</f>
        <v>02</v>
      </c>
      <c r="I346" s="1" t="str">
        <f aca="false">CONCATENATE(E346,F346)</f>
        <v>0262</v>
      </c>
      <c r="J346" s="0" t="str">
        <f aca="false">CONCATENATE(E346,F346,G346,H346)</f>
        <v>02621002</v>
      </c>
      <c r="K346" s="0" t="n">
        <v>66.5287</v>
      </c>
      <c r="L346" s="0" t="n">
        <v>17</v>
      </c>
      <c r="M346" s="0" t="n">
        <v>119.693896167109</v>
      </c>
      <c r="N346" s="0" t="n">
        <v>2.67297488372093</v>
      </c>
      <c r="O346" s="0" t="n">
        <v>0.109466077559365</v>
      </c>
      <c r="P346" s="4" t="n">
        <f aca="false">VLOOKUP(D346,'paramètres CI'!$A$1:$B$6,2,0)</f>
        <v>0.0935912806596305</v>
      </c>
      <c r="Q346" s="17" t="n">
        <f aca="false">M346*P346/N346</f>
        <v>4.19095035185154</v>
      </c>
      <c r="R346" s="9" t="n">
        <f aca="false">1/(1+0.04)*(1 - (1/(1+0.04))^L346)/(1-1/(1+0.04))</f>
        <v>12.1656688537057</v>
      </c>
      <c r="S346" s="17" t="n">
        <f aca="false">K346/R346</f>
        <v>5.46856081650908</v>
      </c>
      <c r="T346" s="17" t="n">
        <f aca="false">Q346+S346</f>
        <v>9.65951116836062</v>
      </c>
      <c r="U346" s="0" t="n">
        <f aca="false">T346 + Z346</f>
        <v>7.03513770012125</v>
      </c>
      <c r="V346" s="4" t="str">
        <f aca="false">VLOOKUP(I346,'CI ref gaz'!$I$1:$AM$97,1,0)</f>
        <v>0262</v>
      </c>
      <c r="W346" s="0" t="n">
        <f aca="false">VLOOKUP(I346,'CI ref gaz'!$I$1:$AM$97,14,0)</f>
        <v>-2</v>
      </c>
      <c r="X346" s="1" t="n">
        <f aca="false">VLOOKUP(I346,'CI ref gaz'!$I$1:$AM$97,13,0)</f>
        <v>5.89420606483885</v>
      </c>
      <c r="Y346" s="2" t="n">
        <f aca="false">VLOOKUP(I346,'CI ref gaz'!$I$1:$AM$97,7,0)</f>
        <v>0.450876765476642</v>
      </c>
      <c r="Z346" s="17" t="n">
        <f aca="false">X346*(O346/Y346)^(-1/8)-T346</f>
        <v>-2.62437346823937</v>
      </c>
      <c r="AA346" s="17" t="n">
        <f aca="false">Z346^2</f>
        <v>6.88733610079874</v>
      </c>
      <c r="AB346" s="18" t="n">
        <f aca="false">Z346/U346</f>
        <v>-0.373037967429428</v>
      </c>
      <c r="AC346" s="17" t="n">
        <f aca="false">U346^-('paramètres CI'!$B$19)</f>
        <v>1.66655319647943E-007</v>
      </c>
      <c r="AD346" s="4" t="n">
        <f aca="false">SUMIFS($AC$2:$AC$1250,$I$2:$I$1250,V346)</f>
        <v>1.52243803161362E-006</v>
      </c>
      <c r="AE346" s="4" t="n">
        <f aca="false">AC346/AD346</f>
        <v>0.109466077559365</v>
      </c>
      <c r="AF346" s="17" t="n">
        <f aca="false">AE346-O346</f>
        <v>0</v>
      </c>
      <c r="AG346" s="4" t="n">
        <f aca="false">VLOOKUP(I346,BesoinU!$F$1:$L$99,3,0)</f>
        <v>87.3223312674024</v>
      </c>
      <c r="AH346" s="19" t="n">
        <f aca="false">VLOOKUP(J346,bibliRdtCHauff!$G$2:$K$1398,4,0)</f>
        <v>69.855135</v>
      </c>
      <c r="AI346" s="19" t="n">
        <f aca="false">VLOOKUP(J346,bibliRdtCHauff!$G$2:$K$1398,3,0)</f>
        <v>2.80410195348837</v>
      </c>
      <c r="AJ346" s="4" t="n">
        <f aca="false">VLOOKUP(D346,'paramètres CI'!$A$1:$C$6,3)</f>
        <v>0.09847</v>
      </c>
      <c r="AK346" s="4" t="n">
        <f aca="false">AJ346*AG346/AI346</f>
        <v>3.06644697750886</v>
      </c>
      <c r="AL346" s="4" t="n">
        <f aca="false">AK346+AH346/R346</f>
        <v>8.8084358348434</v>
      </c>
      <c r="AM346" s="4" t="n">
        <f aca="false">AL346+Z346</f>
        <v>6.18406236660403</v>
      </c>
      <c r="AN346" s="4" t="n">
        <f aca="false">AM346^-'paramètres CI'!$B$19</f>
        <v>4.67529601679707E-007</v>
      </c>
      <c r="AO346" s="4" t="n">
        <f aca="false">SUMIFS($AN$2:$AN$1250,$I$2:$I$1250,V346)</f>
        <v>0.000115600884144796</v>
      </c>
      <c r="AP346" s="5" t="n">
        <f aca="false">AN346/AO346</f>
        <v>0.00404434278455954</v>
      </c>
      <c r="AQ346" s="6" t="n">
        <f aca="false">AP346-O346</f>
        <v>-0.105421734774805</v>
      </c>
      <c r="AR346" s="20" t="n">
        <f aca="false">VLOOKUP(I346,entreesparc!$A$13:$H$110,8,0)*AP346</f>
        <v>82.4547322769987</v>
      </c>
      <c r="AS346" s="7" t="n">
        <f aca="false">M346*AJ346/AI346+AH346/R346</f>
        <v>9.94520905084884</v>
      </c>
      <c r="AT346" s="4" t="n">
        <f aca="false">AS346+Z346</f>
        <v>7.32083558260947</v>
      </c>
      <c r="AU346" s="4" t="n">
        <f aca="false">AT346^-'paramètres CI'!$B$19</f>
        <v>1.21203392024023E-007</v>
      </c>
      <c r="AV346" s="4" t="n">
        <f aca="false">SUMIFS($AU$2:$AU$1250,$I$2:$I$1250,V346)</f>
        <v>4.11135402604411E-007</v>
      </c>
      <c r="AW346" s="5" t="n">
        <f aca="false">AU346/AV346</f>
        <v>0.294801642612721</v>
      </c>
      <c r="AX346" s="7" t="n">
        <f aca="false">SUMIFS($AP$2:$AP$1250,$I$2:$I$1250,V346)</f>
        <v>1</v>
      </c>
    </row>
    <row r="347" customFormat="false" ht="15.8" hidden="false" customHeight="false" outlineLevel="0" collapsed="false">
      <c r="A347" s="0" t="s">
        <v>14</v>
      </c>
      <c r="B347" s="0" t="s">
        <v>76</v>
      </c>
      <c r="C347" s="0" t="s">
        <v>56</v>
      </c>
      <c r="D347" s="0" t="s">
        <v>43</v>
      </c>
      <c r="E347" s="0" t="str">
        <f aca="false">VLOOKUP(A347,Nomenclature!$D$1:$E$9,2,0)</f>
        <v>02</v>
      </c>
      <c r="F347" s="0" t="str">
        <f aca="false">VLOOKUP(B347,Nomenclature!$J$1:$K$97,2,0)</f>
        <v>62</v>
      </c>
      <c r="G347" s="0" t="str">
        <f aca="false">VLOOKUP(C347,Nomenclature!$M$1:$N$21,2,0)</f>
        <v>30</v>
      </c>
      <c r="H347" s="0" t="str">
        <f aca="false">VLOOKUP(D347,Nomenclature!$O$25:$P$31,2,0)</f>
        <v>02</v>
      </c>
      <c r="I347" s="1" t="str">
        <f aca="false">CONCATENATE(E347,F347)</f>
        <v>0262</v>
      </c>
      <c r="J347" s="0" t="str">
        <f aca="false">CONCATENATE(E347,F347,G347,H347)</f>
        <v>02623002</v>
      </c>
      <c r="K347" s="0" t="n">
        <v>83.160875</v>
      </c>
      <c r="L347" s="0" t="n">
        <v>17</v>
      </c>
      <c r="M347" s="0" t="n">
        <v>119.693896167109</v>
      </c>
      <c r="N347" s="0" t="n">
        <v>3.32861023255814</v>
      </c>
      <c r="O347" s="0" t="n">
        <v>9.99300489657242E-005</v>
      </c>
      <c r="P347" s="4" t="n">
        <f aca="false">VLOOKUP(D347,'paramètres CI'!$A$1:$B$6,2,0)</f>
        <v>0.0935912806596305</v>
      </c>
      <c r="Q347" s="17" t="n">
        <f aca="false">M347*P347/N347</f>
        <v>3.3654601310323</v>
      </c>
      <c r="R347" s="9" t="n">
        <f aca="false">1/(1+0.04)*(1 - (1/(1+0.04))^L347)/(1-1/(1+0.04))</f>
        <v>12.1656688537057</v>
      </c>
      <c r="S347" s="17" t="n">
        <f aca="false">K347/R347</f>
        <v>6.83570102063635</v>
      </c>
      <c r="T347" s="17" t="n">
        <f aca="false">Q347+S347</f>
        <v>10.2011611516686</v>
      </c>
      <c r="U347" s="0" t="n">
        <f aca="false">T347 + Z347</f>
        <v>16.8740967327292</v>
      </c>
      <c r="V347" s="4" t="str">
        <f aca="false">VLOOKUP(I347,'CI ref gaz'!$I$1:$AM$97,1,0)</f>
        <v>0262</v>
      </c>
      <c r="W347" s="0" t="n">
        <f aca="false">VLOOKUP(I347,'CI ref gaz'!$I$1:$AM$97,14,0)</f>
        <v>-2</v>
      </c>
      <c r="X347" s="1" t="n">
        <f aca="false">VLOOKUP(I347,'CI ref gaz'!$I$1:$AM$97,13,0)</f>
        <v>5.89420606483885</v>
      </c>
      <c r="Y347" s="2" t="n">
        <f aca="false">VLOOKUP(I347,'CI ref gaz'!$I$1:$AM$97,7,0)</f>
        <v>0.450876765476642</v>
      </c>
      <c r="Z347" s="17" t="n">
        <f aca="false">X347*(O347/Y347)^(-1/8)-T347</f>
        <v>6.67293558106057</v>
      </c>
      <c r="AA347" s="17" t="n">
        <f aca="false">Z347^2</f>
        <v>44.5280692689842</v>
      </c>
      <c r="AB347" s="18" t="n">
        <f aca="false">Z347/U347</f>
        <v>0.395454387085364</v>
      </c>
      <c r="AC347" s="17" t="n">
        <f aca="false">U347^-('paramètres CI'!$B$19)</f>
        <v>1.5213730704643E-010</v>
      </c>
      <c r="AD347" s="4" t="n">
        <f aca="false">SUMIFS($AC$2:$AC$1250,$I$2:$I$1250,V347)</f>
        <v>1.52243803161362E-006</v>
      </c>
      <c r="AE347" s="4" t="n">
        <f aca="false">AC347/AD347</f>
        <v>9.99300489657241E-005</v>
      </c>
      <c r="AF347" s="17" t="n">
        <f aca="false">AE347-O347</f>
        <v>0</v>
      </c>
      <c r="AG347" s="4" t="n">
        <f aca="false">VLOOKUP(I347,BesoinU!$F$1:$L$99,3,0)</f>
        <v>87.3223312674024</v>
      </c>
      <c r="AH347" s="19" t="n">
        <f aca="false">VLOOKUP(J347,bibliRdtCHauff!$G$2:$K$1398,4,0)</f>
        <v>83.160875</v>
      </c>
      <c r="AI347" s="19" t="n">
        <f aca="false">VLOOKUP(J347,bibliRdtCHauff!$G$2:$K$1398,3,0)</f>
        <v>3.32861023255814</v>
      </c>
      <c r="AJ347" s="4" t="n">
        <f aca="false">VLOOKUP(D347,'paramètres CI'!$A$1:$C$6,3)</f>
        <v>0.09847</v>
      </c>
      <c r="AK347" s="4" t="n">
        <f aca="false">AJ347*AG347/AI347</f>
        <v>2.58324927196201</v>
      </c>
      <c r="AL347" s="4" t="n">
        <f aca="false">AK347+AH347/R347</f>
        <v>9.41895029259837</v>
      </c>
      <c r="AM347" s="4" t="n">
        <f aca="false">AL347+Z347</f>
        <v>16.0918858736589</v>
      </c>
      <c r="AN347" s="4" t="n">
        <f aca="false">AM347^-'paramètres CI'!$B$19</f>
        <v>2.2240495023121E-010</v>
      </c>
      <c r="AO347" s="4" t="n">
        <f aca="false">SUMIFS($AN$2:$AN$1250,$I$2:$I$1250,V347)</f>
        <v>0.000115600884144796</v>
      </c>
      <c r="AP347" s="5" t="n">
        <f aca="false">AN347/AO347</f>
        <v>1.9239035399819E-006</v>
      </c>
      <c r="AQ347" s="6" t="n">
        <f aca="false">AP347-O347</f>
        <v>-9.80061454257423E-005</v>
      </c>
      <c r="AR347" s="20" t="n">
        <f aca="false">VLOOKUP(I347,entreesparc!$A$13:$H$110,8,0)*AP347</f>
        <v>0.0392239134431465</v>
      </c>
      <c r="AS347" s="7" t="n">
        <f aca="false">M347*AJ347/AI347+AH347/R347</f>
        <v>10.3765956078999</v>
      </c>
      <c r="AT347" s="4" t="n">
        <f aca="false">AS347+Z347</f>
        <v>17.0495311889605</v>
      </c>
      <c r="AU347" s="4" t="n">
        <f aca="false">AT347^-'paramètres CI'!$B$19</f>
        <v>1.40055596145626E-010</v>
      </c>
      <c r="AV347" s="4" t="n">
        <f aca="false">SUMIFS($AU$2:$AU$1250,$I$2:$I$1250,V347)</f>
        <v>4.11135402604411E-007</v>
      </c>
      <c r="AW347" s="5" t="n">
        <f aca="false">AU347/AV347</f>
        <v>0.00034065564594637</v>
      </c>
      <c r="AX347" s="7" t="n">
        <f aca="false">SUMIFS($AP$2:$AP$1250,$I$2:$I$1250,V347)</f>
        <v>1</v>
      </c>
    </row>
    <row r="348" customFormat="false" ht="15.8" hidden="false" customHeight="false" outlineLevel="0" collapsed="false">
      <c r="A348" s="0" t="s">
        <v>14</v>
      </c>
      <c r="B348" s="0" t="s">
        <v>77</v>
      </c>
      <c r="C348" s="0" t="s">
        <v>32</v>
      </c>
      <c r="D348" s="0" t="s">
        <v>33</v>
      </c>
      <c r="E348" s="0" t="str">
        <f aca="false">VLOOKUP(A348,Nomenclature!$D$1:$E$9,2,0)</f>
        <v>02</v>
      </c>
      <c r="F348" s="0" t="str">
        <f aca="false">VLOOKUP(B348,Nomenclature!$J$1:$K$97,2,0)</f>
        <v>67</v>
      </c>
      <c r="G348" s="0" t="str">
        <f aca="false">VLOOKUP(C348,Nomenclature!$M$1:$N$21,2,0)</f>
        <v>01</v>
      </c>
      <c r="H348" s="0" t="str">
        <f aca="false">VLOOKUP(D348,Nomenclature!$O$25:$P$31,2,0)</f>
        <v>01</v>
      </c>
      <c r="I348" s="1" t="str">
        <f aca="false">CONCATENATE(E348,F348)</f>
        <v>0267</v>
      </c>
      <c r="J348" s="0" t="str">
        <f aca="false">CONCATENATE(E348,F348,G348,H348)</f>
        <v>02670101</v>
      </c>
      <c r="K348" s="0" t="n">
        <v>43.3627731086876</v>
      </c>
      <c r="L348" s="0" t="n">
        <v>25</v>
      </c>
      <c r="M348" s="0" t="n">
        <v>248.480283046184</v>
      </c>
      <c r="N348" s="0" t="n">
        <v>0.68625326270954</v>
      </c>
      <c r="O348" s="0" t="n">
        <v>0.0505409114254885</v>
      </c>
      <c r="P348" s="4" t="n">
        <f aca="false">VLOOKUP(D348,'paramètres CI'!$A$1:$B$6,2,0)</f>
        <v>0.033584731604575</v>
      </c>
      <c r="Q348" s="17" t="n">
        <f aca="false">M348*P348/N348</f>
        <v>12.1604428985674</v>
      </c>
      <c r="R348" s="9" t="n">
        <f aca="false">1/(1+0.04)*(1 - (1/(1+0.04))^L348)/(1-1/(1+0.04))</f>
        <v>15.6220799436509</v>
      </c>
      <c r="S348" s="17" t="n">
        <f aca="false">K348/R348</f>
        <v>2.77573621855079</v>
      </c>
      <c r="T348" s="17" t="n">
        <f aca="false">Q348+S348</f>
        <v>14.9361791171182</v>
      </c>
      <c r="U348" s="0" t="n">
        <f aca="false">T348 + Z348</f>
        <v>8.75790065039132</v>
      </c>
      <c r="V348" s="4" t="str">
        <f aca="false">VLOOKUP(I348,'CI ref gaz'!$I$1:$AM$97,1,0)</f>
        <v>0267</v>
      </c>
      <c r="W348" s="0" t="n">
        <f aca="false">VLOOKUP(I348,'CI ref gaz'!$I$1:$AM$97,14,0)</f>
        <v>-2</v>
      </c>
      <c r="X348" s="1" t="n">
        <f aca="false">VLOOKUP(I348,'CI ref gaz'!$I$1:$AM$97,13,0)</f>
        <v>7.30193369976716</v>
      </c>
      <c r="Y348" s="2" t="n">
        <f aca="false">VLOOKUP(I348,'CI ref gaz'!$I$1:$AM$97,7,0)</f>
        <v>0.216441283640691</v>
      </c>
      <c r="Z348" s="17" t="n">
        <f aca="false">X348*(O348/Y348)^(-1/8)-T348</f>
        <v>-6.17827846672684</v>
      </c>
      <c r="AA348" s="17" t="n">
        <f aca="false">Z348^2</f>
        <v>38.1711248124206</v>
      </c>
      <c r="AB348" s="18" t="n">
        <f aca="false">Z348/U348</f>
        <v>-0.705451992818711</v>
      </c>
      <c r="AC348" s="17" t="n">
        <f aca="false">U348^-('paramètres CI'!$B$19)</f>
        <v>2.88934822321322E-008</v>
      </c>
      <c r="AD348" s="4" t="n">
        <f aca="false">SUMIFS($AC$2:$AC$1250,$I$2:$I$1250,V348)</f>
        <v>5.7168502540223E-007</v>
      </c>
      <c r="AE348" s="4" t="n">
        <f aca="false">AC348/AD348</f>
        <v>0.0505409114254885</v>
      </c>
      <c r="AF348" s="17" t="n">
        <f aca="false">AE348-O348</f>
        <v>0</v>
      </c>
      <c r="AG348" s="4" t="n">
        <f aca="false">VLOOKUP(I348,BesoinU!$F$1:$L$99,3,0)</f>
        <v>130.149755855825</v>
      </c>
      <c r="AH348" s="19" t="n">
        <f aca="false">VLOOKUP(J348,bibliRdtCHauff!$G$2:$K$1398,4,0)</f>
        <v>45.5309117641219</v>
      </c>
      <c r="AI348" s="19" t="n">
        <f aca="false">VLOOKUP(J348,bibliRdtCHauff!$G$2:$K$1398,3,0)</f>
        <v>0.713703393217922</v>
      </c>
      <c r="AJ348" s="4" t="n">
        <f aca="false">VLOOKUP(D348,'paramètres CI'!$A$1:$C$6,3)</f>
        <v>0.0509473684210526</v>
      </c>
      <c r="AK348" s="4" t="n">
        <f aca="false">AJ348*AG348/AI348</f>
        <v>9.29067680566866</v>
      </c>
      <c r="AL348" s="4" t="n">
        <f aca="false">AK348+AH348/R348</f>
        <v>12.205199835147</v>
      </c>
      <c r="AM348" s="4" t="n">
        <f aca="false">AL348+Z348</f>
        <v>6.02692136842013</v>
      </c>
      <c r="AN348" s="4" t="n">
        <f aca="false">AM348^-'paramètres CI'!$B$19</f>
        <v>5.7442825905934E-007</v>
      </c>
      <c r="AO348" s="4" t="n">
        <f aca="false">SUMIFS($AN$2:$AN$1250,$I$2:$I$1250,V348)</f>
        <v>0.000858635891715922</v>
      </c>
      <c r="AP348" s="5" t="n">
        <f aca="false">AN348/AO348</f>
        <v>0.000669000987032334</v>
      </c>
      <c r="AQ348" s="6" t="n">
        <f aca="false">AP348-O348</f>
        <v>-0.0498719104384562</v>
      </c>
      <c r="AR348" s="20" t="n">
        <f aca="false">VLOOKUP(I348,entreesparc!$A$13:$H$110,8,0)*AP348</f>
        <v>3.16497865271993</v>
      </c>
      <c r="AS348" s="7" t="n">
        <f aca="false">M348*AJ348/AI348+AH348/R348</f>
        <v>20.652166770589</v>
      </c>
      <c r="AT348" s="4" t="n">
        <f aca="false">AS348+Z348</f>
        <v>14.4738883038622</v>
      </c>
      <c r="AU348" s="4" t="n">
        <f aca="false">AT348^-'paramètres CI'!$B$19</f>
        <v>5.19180372212328E-010</v>
      </c>
      <c r="AV348" s="4" t="n">
        <f aca="false">SUMIFS($AU$2:$AU$1250,$I$2:$I$1250,V348)</f>
        <v>2.30969436466439E-007</v>
      </c>
      <c r="AW348" s="5" t="n">
        <f aca="false">AU348/AV348</f>
        <v>0.00224783148868169</v>
      </c>
      <c r="AX348" s="7" t="n">
        <f aca="false">SUMIFS($AP$2:$AP$1250,$I$2:$I$1250,V348)</f>
        <v>1</v>
      </c>
    </row>
    <row r="349" customFormat="false" ht="15.8" hidden="false" customHeight="false" outlineLevel="0" collapsed="false">
      <c r="A349" s="0" t="s">
        <v>14</v>
      </c>
      <c r="B349" s="0" t="s">
        <v>77</v>
      </c>
      <c r="C349" s="0" t="s">
        <v>32</v>
      </c>
      <c r="D349" s="0" t="s">
        <v>34</v>
      </c>
      <c r="E349" s="0" t="str">
        <f aca="false">VLOOKUP(A349,Nomenclature!$D$1:$E$9,2,0)</f>
        <v>02</v>
      </c>
      <c r="F349" s="0" t="str">
        <f aca="false">VLOOKUP(B349,Nomenclature!$J$1:$K$97,2,0)</f>
        <v>67</v>
      </c>
      <c r="G349" s="0" t="str">
        <f aca="false">VLOOKUP(C349,Nomenclature!$M$1:$N$21,2,0)</f>
        <v>01</v>
      </c>
      <c r="H349" s="0" t="str">
        <f aca="false">VLOOKUP(D349,Nomenclature!$O$25:$P$31,2,0)</f>
        <v>06</v>
      </c>
      <c r="I349" s="1" t="str">
        <f aca="false">CONCATENATE(E349,F349)</f>
        <v>0267</v>
      </c>
      <c r="J349" s="0" t="str">
        <f aca="false">CONCATENATE(E349,F349,G349,H349)</f>
        <v>02670106</v>
      </c>
      <c r="K349" s="0" t="n">
        <v>43.6234537530813</v>
      </c>
      <c r="L349" s="0" t="n">
        <v>25</v>
      </c>
      <c r="M349" s="0" t="n">
        <v>274.055412490485</v>
      </c>
      <c r="N349" s="0" t="n">
        <v>0.688439238479469</v>
      </c>
      <c r="O349" s="0" t="n">
        <v>0.0674426019713892</v>
      </c>
      <c r="P349" s="4" t="n">
        <f aca="false">VLOOKUP(D349,'paramètres CI'!$A$1:$B$6,2,0)</f>
        <v>0.0424847883250769</v>
      </c>
      <c r="Q349" s="17" t="n">
        <f aca="false">M349*P349/N349</f>
        <v>16.9124383652445</v>
      </c>
      <c r="R349" s="9" t="n">
        <f aca="false">1/(1+0.04)*(1 - (1/(1+0.04))^L349)/(1-1/(1+0.04))</f>
        <v>15.6220799436509</v>
      </c>
      <c r="S349" s="17" t="n">
        <f aca="false">K349/R349</f>
        <v>2.79242289825887</v>
      </c>
      <c r="T349" s="17" t="n">
        <f aca="false">Q349+S349</f>
        <v>19.7048612635034</v>
      </c>
      <c r="U349" s="0" t="n">
        <f aca="false">T349 + Z349</f>
        <v>8.44770244601023</v>
      </c>
      <c r="V349" s="4" t="str">
        <f aca="false">VLOOKUP(I349,'CI ref gaz'!$I$1:$AM$97,1,0)</f>
        <v>0267</v>
      </c>
      <c r="W349" s="0" t="n">
        <f aca="false">VLOOKUP(I349,'CI ref gaz'!$I$1:$AM$97,14,0)</f>
        <v>-2</v>
      </c>
      <c r="X349" s="1" t="n">
        <f aca="false">VLOOKUP(I349,'CI ref gaz'!$I$1:$AM$97,13,0)</f>
        <v>7.30193369976716</v>
      </c>
      <c r="Y349" s="2" t="n">
        <f aca="false">VLOOKUP(I349,'CI ref gaz'!$I$1:$AM$97,7,0)</f>
        <v>0.216441283640691</v>
      </c>
      <c r="Z349" s="17" t="n">
        <f aca="false">X349*(O349/Y349)^(-1/8)-T349</f>
        <v>-11.2571588174932</v>
      </c>
      <c r="AA349" s="17" t="n">
        <f aca="false">Z349^2</f>
        <v>126.723624642264</v>
      </c>
      <c r="AB349" s="18" t="n">
        <f aca="false">Z349/U349</f>
        <v>-1.33257046983347</v>
      </c>
      <c r="AC349" s="17" t="n">
        <f aca="false">U349^-('paramètres CI'!$B$19)</f>
        <v>3.85559256212061E-008</v>
      </c>
      <c r="AD349" s="4" t="n">
        <f aca="false">SUMIFS($AC$2:$AC$1250,$I$2:$I$1250,V349)</f>
        <v>5.7168502540223E-007</v>
      </c>
      <c r="AE349" s="4" t="n">
        <f aca="false">AC349/AD349</f>
        <v>0.0674426019713893</v>
      </c>
      <c r="AF349" s="17" t="n">
        <f aca="false">AE349-O349</f>
        <v>0</v>
      </c>
      <c r="AG349" s="4" t="n">
        <f aca="false">VLOOKUP(I349,BesoinU!$F$1:$L$99,3,0)</f>
        <v>130.149755855825</v>
      </c>
      <c r="AH349" s="19" t="n">
        <f aca="false">VLOOKUP(J349,bibliRdtCHauff!$G$2:$K$1398,4,0)</f>
        <v>45.8046264407353</v>
      </c>
      <c r="AI349" s="19" t="n">
        <f aca="false">VLOOKUP(J349,bibliRdtCHauff!$G$2:$K$1398,3,0)</f>
        <v>0.715976808018648</v>
      </c>
      <c r="AJ349" s="4" t="n">
        <f aca="false">VLOOKUP(D349,'paramètres CI'!$A$1:$C$6,3)</f>
        <v>0.0591</v>
      </c>
      <c r="AK349" s="4" t="n">
        <f aca="false">AJ349*AG349/AI349</f>
        <v>10.7431560421143</v>
      </c>
      <c r="AL349" s="4" t="n">
        <f aca="false">AK349+AH349/R349</f>
        <v>13.6752000852861</v>
      </c>
      <c r="AM349" s="4" t="n">
        <f aca="false">AL349+Z349</f>
        <v>2.41804126779293</v>
      </c>
      <c r="AN349" s="4" t="n">
        <f aca="false">AM349^-'paramètres CI'!$B$19</f>
        <v>0.000855638527752768</v>
      </c>
      <c r="AO349" s="4" t="n">
        <f aca="false">SUMIFS($AN$2:$AN$1250,$I$2:$I$1250,V349)</f>
        <v>0.000858635891715922</v>
      </c>
      <c r="AP349" s="5" t="n">
        <f aca="false">AN349/AO349</f>
        <v>0.996509155985591</v>
      </c>
      <c r="AQ349" s="6" t="n">
        <f aca="false">AP349-O349</f>
        <v>0.929066554014202</v>
      </c>
      <c r="AR349" s="20" t="n">
        <f aca="false">VLOOKUP(I349,entreesparc!$A$13:$H$110,8,0)*AP349</f>
        <v>4714.38797112255</v>
      </c>
      <c r="AS349" s="7" t="n">
        <f aca="false">M349*AJ349/AI349+AH349/R349</f>
        <v>25.5538310854217</v>
      </c>
      <c r="AT349" s="4" t="n">
        <f aca="false">AS349+Z349</f>
        <v>14.2966722679285</v>
      </c>
      <c r="AU349" s="4" t="n">
        <f aca="false">AT349^-'paramètres CI'!$B$19</f>
        <v>5.72954726781151E-010</v>
      </c>
      <c r="AV349" s="4" t="n">
        <f aca="false">SUMIFS($AU$2:$AU$1250,$I$2:$I$1250,V349)</f>
        <v>2.30969436466439E-007</v>
      </c>
      <c r="AW349" s="5" t="n">
        <f aca="false">AU349/AV349</f>
        <v>0.00248065170676555</v>
      </c>
      <c r="AX349" s="7" t="n">
        <f aca="false">SUMIFS($AP$2:$AP$1250,$I$2:$I$1250,V349)</f>
        <v>1</v>
      </c>
    </row>
    <row r="350" customFormat="false" ht="15.8" hidden="false" customHeight="false" outlineLevel="0" collapsed="false">
      <c r="A350" s="0" t="s">
        <v>14</v>
      </c>
      <c r="B350" s="0" t="s">
        <v>77</v>
      </c>
      <c r="C350" s="0" t="s">
        <v>35</v>
      </c>
      <c r="D350" s="0" t="s">
        <v>33</v>
      </c>
      <c r="E350" s="0" t="str">
        <f aca="false">VLOOKUP(A350,Nomenclature!$D$1:$E$9,2,0)</f>
        <v>02</v>
      </c>
      <c r="F350" s="0" t="str">
        <f aca="false">VLOOKUP(B350,Nomenclature!$J$1:$K$97,2,0)</f>
        <v>67</v>
      </c>
      <c r="G350" s="0" t="str">
        <f aca="false">VLOOKUP(C350,Nomenclature!$M$1:$N$21,2,0)</f>
        <v>21</v>
      </c>
      <c r="H350" s="0" t="str">
        <f aca="false">VLOOKUP(D350,Nomenclature!$O$25:$P$31,2,0)</f>
        <v>01</v>
      </c>
      <c r="I350" s="1" t="str">
        <f aca="false">CONCATENATE(E350,F350)</f>
        <v>0267</v>
      </c>
      <c r="J350" s="0" t="str">
        <f aca="false">CONCATENATE(E350,F350,G350,H350)</f>
        <v>02672101</v>
      </c>
      <c r="K350" s="0" t="n">
        <v>54.2034663858594</v>
      </c>
      <c r="L350" s="0" t="n">
        <v>25</v>
      </c>
      <c r="M350" s="0" t="n">
        <v>248.480283046184</v>
      </c>
      <c r="N350" s="0" t="n">
        <v>0.823503915251448</v>
      </c>
      <c r="O350" s="0" t="n">
        <v>9.99300489657243E-005</v>
      </c>
      <c r="P350" s="4" t="n">
        <f aca="false">VLOOKUP(D350,'paramètres CI'!$A$1:$B$6,2,0)</f>
        <v>0.033584731604575</v>
      </c>
      <c r="Q350" s="17" t="n">
        <f aca="false">M350*P350/N350</f>
        <v>10.1337024154728</v>
      </c>
      <c r="R350" s="9" t="n">
        <f aca="false">1/(1+0.04)*(1 - (1/(1+0.04))^L350)/(1-1/(1+0.04))</f>
        <v>15.6220799436509</v>
      </c>
      <c r="S350" s="17" t="n">
        <f aca="false">K350/R350</f>
        <v>3.46967027318848</v>
      </c>
      <c r="T350" s="17" t="n">
        <f aca="false">Q350+S350</f>
        <v>13.6033726886613</v>
      </c>
      <c r="U350" s="0" t="n">
        <f aca="false">T350 + Z350</f>
        <v>19.071874726339</v>
      </c>
      <c r="V350" s="4" t="str">
        <f aca="false">VLOOKUP(I350,'CI ref gaz'!$I$1:$AM$97,1,0)</f>
        <v>0267</v>
      </c>
      <c r="W350" s="0" t="n">
        <f aca="false">VLOOKUP(I350,'CI ref gaz'!$I$1:$AM$97,14,0)</f>
        <v>-2</v>
      </c>
      <c r="X350" s="1" t="n">
        <f aca="false">VLOOKUP(I350,'CI ref gaz'!$I$1:$AM$97,13,0)</f>
        <v>7.30193369976716</v>
      </c>
      <c r="Y350" s="2" t="n">
        <f aca="false">VLOOKUP(I350,'CI ref gaz'!$I$1:$AM$97,7,0)</f>
        <v>0.216441283640691</v>
      </c>
      <c r="Z350" s="17" t="n">
        <f aca="false">X350*(O350/Y350)^(-1/8)-T350</f>
        <v>5.46850203767775</v>
      </c>
      <c r="AA350" s="17" t="n">
        <f aca="false">Z350^2</f>
        <v>29.9045145360857</v>
      </c>
      <c r="AB350" s="18" t="n">
        <f aca="false">Z350/U350</f>
        <v>0.286731226800978</v>
      </c>
      <c r="AC350" s="17" t="n">
        <f aca="false">U350^-('paramètres CI'!$B$19)</f>
        <v>5.71285125814162E-011</v>
      </c>
      <c r="AD350" s="4" t="n">
        <f aca="false">SUMIFS($AC$2:$AC$1250,$I$2:$I$1250,V350)</f>
        <v>5.7168502540223E-007</v>
      </c>
      <c r="AE350" s="4" t="n">
        <f aca="false">AC350/AD350</f>
        <v>9.99300489657243E-005</v>
      </c>
      <c r="AF350" s="17" t="n">
        <f aca="false">AE350-O350</f>
        <v>0</v>
      </c>
      <c r="AG350" s="4" t="n">
        <f aca="false">VLOOKUP(I350,BesoinU!$F$1:$L$99,3,0)</f>
        <v>130.149755855825</v>
      </c>
      <c r="AH350" s="19" t="n">
        <f aca="false">VLOOKUP(J350,bibliRdtCHauff!$G$2:$K$1398,4,0)</f>
        <v>54.2034663858594</v>
      </c>
      <c r="AI350" s="19" t="n">
        <f aca="false">VLOOKUP(J350,bibliRdtCHauff!$G$2:$K$1398,3,0)</f>
        <v>0.823503915251448</v>
      </c>
      <c r="AJ350" s="4" t="n">
        <f aca="false">VLOOKUP(D350,'paramètres CI'!$A$1:$C$6,3)</f>
        <v>0.0509473684210526</v>
      </c>
      <c r="AK350" s="4" t="n">
        <f aca="false">AJ350*AG350/AI350</f>
        <v>8.05191989824617</v>
      </c>
      <c r="AL350" s="4" t="n">
        <f aca="false">AK350+AH350/R350</f>
        <v>11.5215901714346</v>
      </c>
      <c r="AM350" s="4" t="n">
        <f aca="false">AL350+Z350</f>
        <v>16.9900922091124</v>
      </c>
      <c r="AN350" s="4" t="n">
        <f aca="false">AM350^-'paramètres CI'!$B$19</f>
        <v>1.44023749421041E-010</v>
      </c>
      <c r="AO350" s="4" t="n">
        <f aca="false">SUMIFS($AN$2:$AN$1250,$I$2:$I$1250,V350)</f>
        <v>0.000858635891715922</v>
      </c>
      <c r="AP350" s="5" t="n">
        <f aca="false">AN350/AO350</f>
        <v>1.67735533548709E-007</v>
      </c>
      <c r="AQ350" s="6" t="n">
        <f aca="false">AP350-O350</f>
        <v>-9.97623134321756E-005</v>
      </c>
      <c r="AR350" s="20" t="n">
        <f aca="false">VLOOKUP(I350,entreesparc!$A$13:$H$110,8,0)*AP350</f>
        <v>0.000793540507823783</v>
      </c>
      <c r="AS350" s="7" t="n">
        <f aca="false">M350*AJ350/AI350+AH350/R350</f>
        <v>18.8422948488178</v>
      </c>
      <c r="AT350" s="4" t="n">
        <f aca="false">AS350+Z350</f>
        <v>24.3107968864955</v>
      </c>
      <c r="AU350" s="4" t="n">
        <f aca="false">AT350^-'paramètres CI'!$B$19</f>
        <v>8.19608476085157E-012</v>
      </c>
      <c r="AV350" s="4" t="n">
        <f aca="false">SUMIFS($AU$2:$AU$1250,$I$2:$I$1250,V350)</f>
        <v>2.30969436466439E-007</v>
      </c>
      <c r="AW350" s="5" t="n">
        <f aca="false">AU350/AV350</f>
        <v>3.54855814961582E-005</v>
      </c>
      <c r="AX350" s="7" t="n">
        <f aca="false">SUMIFS($AP$2:$AP$1250,$I$2:$I$1250,V350)</f>
        <v>1</v>
      </c>
    </row>
    <row r="351" customFormat="false" ht="15.8" hidden="false" customHeight="false" outlineLevel="0" collapsed="false">
      <c r="A351" s="0" t="s">
        <v>14</v>
      </c>
      <c r="B351" s="0" t="s">
        <v>77</v>
      </c>
      <c r="C351" s="0" t="s">
        <v>35</v>
      </c>
      <c r="D351" s="0" t="s">
        <v>34</v>
      </c>
      <c r="E351" s="0" t="str">
        <f aca="false">VLOOKUP(A351,Nomenclature!$D$1:$E$9,2,0)</f>
        <v>02</v>
      </c>
      <c r="F351" s="0" t="str">
        <f aca="false">VLOOKUP(B351,Nomenclature!$J$1:$K$97,2,0)</f>
        <v>67</v>
      </c>
      <c r="G351" s="0" t="str">
        <f aca="false">VLOOKUP(C351,Nomenclature!$M$1:$N$21,2,0)</f>
        <v>21</v>
      </c>
      <c r="H351" s="0" t="str">
        <f aca="false">VLOOKUP(D351,Nomenclature!$O$25:$P$31,2,0)</f>
        <v>06</v>
      </c>
      <c r="I351" s="1" t="str">
        <f aca="false">CONCATENATE(E351,F351)</f>
        <v>0267</v>
      </c>
      <c r="J351" s="0" t="str">
        <f aca="false">CONCATENATE(E351,F351,G351,H351)</f>
        <v>02672106</v>
      </c>
      <c r="K351" s="0" t="n">
        <v>54.5293171913516</v>
      </c>
      <c r="L351" s="0" t="n">
        <v>25</v>
      </c>
      <c r="M351" s="0" t="n">
        <v>274.055412490485</v>
      </c>
      <c r="N351" s="0" t="n">
        <v>0.826127086175363</v>
      </c>
      <c r="O351" s="0" t="n">
        <v>9.99300489657243E-005</v>
      </c>
      <c r="P351" s="4" t="n">
        <f aca="false">VLOOKUP(D351,'paramètres CI'!$A$1:$B$6,2,0)</f>
        <v>0.0424847883250769</v>
      </c>
      <c r="Q351" s="17" t="n">
        <f aca="false">M351*P351/N351</f>
        <v>14.0936986377038</v>
      </c>
      <c r="R351" s="9" t="n">
        <f aca="false">1/(1+0.04)*(1 - (1/(1+0.04))^L351)/(1-1/(1+0.04))</f>
        <v>15.6220799436509</v>
      </c>
      <c r="S351" s="17" t="n">
        <f aca="false">K351/R351</f>
        <v>3.49052862282358</v>
      </c>
      <c r="T351" s="17" t="n">
        <f aca="false">Q351+S351</f>
        <v>17.5842272605274</v>
      </c>
      <c r="U351" s="0" t="n">
        <f aca="false">T351 + Z351</f>
        <v>19.071874726339</v>
      </c>
      <c r="V351" s="4" t="str">
        <f aca="false">VLOOKUP(I351,'CI ref gaz'!$I$1:$AM$97,1,0)</f>
        <v>0267</v>
      </c>
      <c r="W351" s="0" t="n">
        <f aca="false">VLOOKUP(I351,'CI ref gaz'!$I$1:$AM$97,14,0)</f>
        <v>-2</v>
      </c>
      <c r="X351" s="1" t="n">
        <f aca="false">VLOOKUP(I351,'CI ref gaz'!$I$1:$AM$97,13,0)</f>
        <v>7.30193369976716</v>
      </c>
      <c r="Y351" s="2" t="n">
        <f aca="false">VLOOKUP(I351,'CI ref gaz'!$I$1:$AM$97,7,0)</f>
        <v>0.216441283640691</v>
      </c>
      <c r="Z351" s="17" t="n">
        <f aca="false">X351*(O351/Y351)^(-1/8)-T351</f>
        <v>1.48764746581168</v>
      </c>
      <c r="AA351" s="17" t="n">
        <f aca="false">Z351^2</f>
        <v>2.21309498253592</v>
      </c>
      <c r="AB351" s="18" t="n">
        <f aca="false">Z351/U351</f>
        <v>0.0780021621973629</v>
      </c>
      <c r="AC351" s="17" t="n">
        <f aca="false">U351^-('paramètres CI'!$B$19)</f>
        <v>5.71285125814162E-011</v>
      </c>
      <c r="AD351" s="4" t="n">
        <f aca="false">SUMIFS($AC$2:$AC$1250,$I$2:$I$1250,V351)</f>
        <v>5.7168502540223E-007</v>
      </c>
      <c r="AE351" s="4" t="n">
        <f aca="false">AC351/AD351</f>
        <v>9.99300489657243E-005</v>
      </c>
      <c r="AF351" s="17" t="n">
        <f aca="false">AE351-O351</f>
        <v>0</v>
      </c>
      <c r="AG351" s="4" t="n">
        <f aca="false">VLOOKUP(I351,BesoinU!$F$1:$L$99,3,0)</f>
        <v>130.149755855825</v>
      </c>
      <c r="AH351" s="19" t="n">
        <f aca="false">VLOOKUP(J351,bibliRdtCHauff!$G$2:$K$1398,4,0)</f>
        <v>54.5293171913516</v>
      </c>
      <c r="AI351" s="19" t="n">
        <f aca="false">VLOOKUP(J351,bibliRdtCHauff!$G$2:$K$1398,3,0)</f>
        <v>0.826127086175363</v>
      </c>
      <c r="AJ351" s="4" t="n">
        <f aca="false">VLOOKUP(D351,'paramètres CI'!$A$1:$C$6,3)</f>
        <v>0.0591</v>
      </c>
      <c r="AK351" s="4" t="n">
        <f aca="false">AJ351*AG351/AI351</f>
        <v>9.31073523649907</v>
      </c>
      <c r="AL351" s="4" t="n">
        <f aca="false">AK351+AH351/R351</f>
        <v>12.8012638593227</v>
      </c>
      <c r="AM351" s="4" t="n">
        <f aca="false">AL351+Z351</f>
        <v>14.2889113251343</v>
      </c>
      <c r="AN351" s="4" t="n">
        <f aca="false">AM351^-'paramètres CI'!$B$19</f>
        <v>5.75449042037392E-010</v>
      </c>
      <c r="AO351" s="4" t="n">
        <f aca="false">SUMIFS($AN$2:$AN$1250,$I$2:$I$1250,V351)</f>
        <v>0.000858635891715922</v>
      </c>
      <c r="AP351" s="5" t="n">
        <f aca="false">AN351/AO351</f>
        <v>6.70189829693001E-007</v>
      </c>
      <c r="AQ351" s="6" t="n">
        <f aca="false">AP351-O351</f>
        <v>-9.92598591360313E-005</v>
      </c>
      <c r="AR351" s="20" t="n">
        <f aca="false">VLOOKUP(I351,entreesparc!$A$13:$H$110,8,0)*AP351</f>
        <v>0.00317060295180975</v>
      </c>
      <c r="AS351" s="7" t="n">
        <f aca="false">M351*AJ351/AI351+AH351/R351</f>
        <v>23.0960773927735</v>
      </c>
      <c r="AT351" s="4" t="n">
        <f aca="false">AS351+Z351</f>
        <v>24.5837248585851</v>
      </c>
      <c r="AU351" s="4" t="n">
        <f aca="false">AT351^-'paramètres CI'!$B$19</f>
        <v>7.49580891429191E-012</v>
      </c>
      <c r="AV351" s="4" t="n">
        <f aca="false">SUMIFS($AU$2:$AU$1250,$I$2:$I$1250,V351)</f>
        <v>2.30969436466439E-007</v>
      </c>
      <c r="AW351" s="5" t="n">
        <f aca="false">AU351/AV351</f>
        <v>3.24536831754407E-005</v>
      </c>
      <c r="AX351" s="7" t="n">
        <f aca="false">SUMIFS($AP$2:$AP$1250,$I$2:$I$1250,V351)</f>
        <v>1</v>
      </c>
    </row>
    <row r="352" customFormat="false" ht="15.8" hidden="false" customHeight="false" outlineLevel="0" collapsed="false">
      <c r="A352" s="0" t="s">
        <v>14</v>
      </c>
      <c r="B352" s="0" t="s">
        <v>77</v>
      </c>
      <c r="C352" s="0" t="s">
        <v>36</v>
      </c>
      <c r="D352" s="0" t="s">
        <v>37</v>
      </c>
      <c r="E352" s="0" t="str">
        <f aca="false">VLOOKUP(A352,Nomenclature!$D$1:$E$9,2,0)</f>
        <v>02</v>
      </c>
      <c r="F352" s="0" t="str">
        <f aca="false">VLOOKUP(B352,Nomenclature!$J$1:$K$97,2,0)</f>
        <v>67</v>
      </c>
      <c r="G352" s="0" t="str">
        <f aca="false">VLOOKUP(C352,Nomenclature!$M$1:$N$21,2,0)</f>
        <v>23</v>
      </c>
      <c r="H352" s="0" t="str">
        <f aca="false">VLOOKUP(D352,Nomenclature!$O$25:$P$31,2,0)</f>
        <v>03</v>
      </c>
      <c r="I352" s="1" t="str">
        <f aca="false">CONCATENATE(E352,F352)</f>
        <v>0267</v>
      </c>
      <c r="J352" s="0" t="str">
        <f aca="false">CONCATENATE(E352,F352,G352,H352)</f>
        <v>02672303</v>
      </c>
      <c r="K352" s="0" t="n">
        <v>38.1040692689214</v>
      </c>
      <c r="L352" s="0" t="n">
        <v>20</v>
      </c>
      <c r="M352" s="0" t="n">
        <v>197.1354542275</v>
      </c>
      <c r="N352" s="0" t="n">
        <v>0.75177960704484</v>
      </c>
      <c r="O352" s="0" t="n">
        <v>9.99300489657243E-005</v>
      </c>
      <c r="P352" s="4" t="n">
        <f aca="false">VLOOKUP(D352,'paramètres CI'!$A$1:$B$6,2,0)</f>
        <v>0.0385046990211696</v>
      </c>
      <c r="Q352" s="17" t="n">
        <f aca="false">M352*P352/N352</f>
        <v>10.0968970963038</v>
      </c>
      <c r="R352" s="9" t="n">
        <f aca="false">1/(1+0.04)*(1 - (1/(1+0.04))^L352)/(1-1/(1+0.04))</f>
        <v>13.5903263449677</v>
      </c>
      <c r="S352" s="17" t="n">
        <f aca="false">K352/R352</f>
        <v>2.80376411145056</v>
      </c>
      <c r="T352" s="17" t="n">
        <f aca="false">Q352+S352</f>
        <v>12.9006612077543</v>
      </c>
      <c r="U352" s="0" t="n">
        <f aca="false">T352 + Z352</f>
        <v>19.071874726339</v>
      </c>
      <c r="V352" s="4" t="str">
        <f aca="false">VLOOKUP(I352,'CI ref gaz'!$I$1:$AM$97,1,0)</f>
        <v>0267</v>
      </c>
      <c r="W352" s="0" t="n">
        <f aca="false">VLOOKUP(I352,'CI ref gaz'!$I$1:$AM$97,14,0)</f>
        <v>-2</v>
      </c>
      <c r="X352" s="1" t="n">
        <f aca="false">VLOOKUP(I352,'CI ref gaz'!$I$1:$AM$97,13,0)</f>
        <v>7.30193369976716</v>
      </c>
      <c r="Y352" s="2" t="n">
        <f aca="false">VLOOKUP(I352,'CI ref gaz'!$I$1:$AM$97,7,0)</f>
        <v>0.216441283640691</v>
      </c>
      <c r="Z352" s="17" t="n">
        <f aca="false">X352*(O352/Y352)^(-1/8)-T352</f>
        <v>6.1712135185847</v>
      </c>
      <c r="AA352" s="17" t="n">
        <f aca="false">Z352^2</f>
        <v>38.0838762919625</v>
      </c>
      <c r="AB352" s="18" t="n">
        <f aca="false">Z352/U352</f>
        <v>0.323576659721973</v>
      </c>
      <c r="AC352" s="17" t="n">
        <f aca="false">U352^-('paramètres CI'!$B$19)</f>
        <v>5.71285125814162E-011</v>
      </c>
      <c r="AD352" s="4" t="n">
        <f aca="false">SUMIFS($AC$2:$AC$1250,$I$2:$I$1250,V352)</f>
        <v>5.7168502540223E-007</v>
      </c>
      <c r="AE352" s="4" t="n">
        <f aca="false">AC352/AD352</f>
        <v>9.99300489657243E-005</v>
      </c>
      <c r="AF352" s="17" t="n">
        <f aca="false">AE352-O352</f>
        <v>0</v>
      </c>
      <c r="AG352" s="4" t="n">
        <f aca="false">VLOOKUP(I352,BesoinU!$F$1:$L$99,3,0)</f>
        <v>130.149755855825</v>
      </c>
      <c r="AH352" s="19" t="n">
        <f aca="false">VLOOKUP(J352,bibliRdtCHauff!$G$2:$K$1398,4,0)</f>
        <v>38.1040692689214</v>
      </c>
      <c r="AI352" s="19" t="n">
        <f aca="false">VLOOKUP(J352,bibliRdtCHauff!$G$2:$K$1398,3,0)</f>
        <v>0.75177960704484</v>
      </c>
      <c r="AJ352" s="4" t="n">
        <f aca="false">VLOOKUP(D352,'paramètres CI'!$A$1:$C$6,3)</f>
        <v>0.0763929293534506</v>
      </c>
      <c r="AK352" s="4" t="n">
        <f aca="false">AJ352*AG352/AI352</f>
        <v>13.2253136574771</v>
      </c>
      <c r="AL352" s="4" t="n">
        <f aca="false">AK352+AH352/R352</f>
        <v>16.0290777689276</v>
      </c>
      <c r="AM352" s="4" t="n">
        <f aca="false">AL352+Z352</f>
        <v>22.2002912875123</v>
      </c>
      <c r="AN352" s="4" t="n">
        <f aca="false">AM352^-'paramètres CI'!$B$19</f>
        <v>1.69484746244389E-011</v>
      </c>
      <c r="AO352" s="4" t="n">
        <f aca="false">SUMIFS($AN$2:$AN$1250,$I$2:$I$1250,V352)</f>
        <v>0.000858635891715922</v>
      </c>
      <c r="AP352" s="5" t="n">
        <f aca="false">AN352/AO352</f>
        <v>1.97388378333086E-008</v>
      </c>
      <c r="AQ352" s="6" t="n">
        <f aca="false">AP352-O352</f>
        <v>-9.9910310127891E-005</v>
      </c>
      <c r="AR352" s="20" t="n">
        <f aca="false">VLOOKUP(I352,entreesparc!$A$13:$H$110,8,0)*AP352</f>
        <v>9.33825234683887E-005</v>
      </c>
      <c r="AS352" s="7" t="n">
        <f aca="false">M352*AJ352/AI352+AH352/R352</f>
        <v>22.8359047637622</v>
      </c>
      <c r="AT352" s="4" t="n">
        <f aca="false">AS352+Z352</f>
        <v>29.0071182823469</v>
      </c>
      <c r="AU352" s="4" t="n">
        <f aca="false">AT352^-'paramètres CI'!$B$19</f>
        <v>1.99509377230766E-012</v>
      </c>
      <c r="AV352" s="4" t="n">
        <f aca="false">SUMIFS($AU$2:$AU$1250,$I$2:$I$1250,V352)</f>
        <v>2.30969436466439E-007</v>
      </c>
      <c r="AW352" s="5" t="n">
        <f aca="false">AU352/AV352</f>
        <v>8.63791245642822E-006</v>
      </c>
      <c r="AX352" s="7" t="n">
        <f aca="false">SUMIFS($AP$2:$AP$1250,$I$2:$I$1250,V352)</f>
        <v>1</v>
      </c>
    </row>
    <row r="353" customFormat="false" ht="15.8" hidden="false" customHeight="false" outlineLevel="0" collapsed="false">
      <c r="A353" s="0" t="s">
        <v>14</v>
      </c>
      <c r="B353" s="0" t="s">
        <v>77</v>
      </c>
      <c r="C353" s="0" t="s">
        <v>38</v>
      </c>
      <c r="D353" s="0" t="s">
        <v>39</v>
      </c>
      <c r="E353" s="0" t="str">
        <f aca="false">VLOOKUP(A353,Nomenclature!$D$1:$E$9,2,0)</f>
        <v>02</v>
      </c>
      <c r="F353" s="0" t="str">
        <f aca="false">VLOOKUP(B353,Nomenclature!$J$1:$K$97,2,0)</f>
        <v>67</v>
      </c>
      <c r="G353" s="0" t="str">
        <f aca="false">VLOOKUP(C353,Nomenclature!$M$1:$N$21,2,0)</f>
        <v>24</v>
      </c>
      <c r="H353" s="0" t="str">
        <f aca="false">VLOOKUP(D353,Nomenclature!$O$25:$P$31,2,0)</f>
        <v>04</v>
      </c>
      <c r="I353" s="1" t="str">
        <f aca="false">CONCATENATE(E353,F353)</f>
        <v>0267</v>
      </c>
      <c r="J353" s="0" t="str">
        <f aca="false">CONCATENATE(E353,F353,G353,H353)</f>
        <v>02672404</v>
      </c>
      <c r="K353" s="0" t="n">
        <v>26.5273635420682</v>
      </c>
      <c r="L353" s="0" t="n">
        <v>20</v>
      </c>
      <c r="M353" s="0" t="n">
        <v>211.627264875026</v>
      </c>
      <c r="N353" s="0" t="n">
        <v>0.979378944549163</v>
      </c>
      <c r="O353" s="0" t="n">
        <v>9.99300489657243E-005</v>
      </c>
      <c r="P353" s="4" t="n">
        <f aca="false">VLOOKUP(D353,'paramètres CI'!$A$1:$B$6,2,0)</f>
        <v>0.022045059962018</v>
      </c>
      <c r="Q353" s="17" t="n">
        <f aca="false">M353*P353/N353</f>
        <v>4.76356549192039</v>
      </c>
      <c r="R353" s="9" t="n">
        <f aca="false">1/(1+0.04)*(1 - (1/(1+0.04))^L353)/(1-1/(1+0.04))</f>
        <v>13.5903263449677</v>
      </c>
      <c r="S353" s="17" t="n">
        <f aca="false">K353/R353</f>
        <v>1.95192984102924</v>
      </c>
      <c r="T353" s="17" t="n">
        <f aca="false">Q353+S353</f>
        <v>6.71549533294963</v>
      </c>
      <c r="U353" s="0" t="n">
        <f aca="false">T353 + Z353</f>
        <v>19.071874726339</v>
      </c>
      <c r="V353" s="4" t="str">
        <f aca="false">VLOOKUP(I353,'CI ref gaz'!$I$1:$AM$97,1,0)</f>
        <v>0267</v>
      </c>
      <c r="W353" s="0" t="n">
        <f aca="false">VLOOKUP(I353,'CI ref gaz'!$I$1:$AM$97,14,0)</f>
        <v>-2</v>
      </c>
      <c r="X353" s="1" t="n">
        <f aca="false">VLOOKUP(I353,'CI ref gaz'!$I$1:$AM$97,13,0)</f>
        <v>7.30193369976716</v>
      </c>
      <c r="Y353" s="2" t="n">
        <f aca="false">VLOOKUP(I353,'CI ref gaz'!$I$1:$AM$97,7,0)</f>
        <v>0.216441283640691</v>
      </c>
      <c r="Z353" s="17" t="n">
        <f aca="false">X353*(O353/Y353)^(-1/8)-T353</f>
        <v>12.3563793933894</v>
      </c>
      <c r="AA353" s="17" t="n">
        <f aca="false">Z353^2</f>
        <v>152.680111713379</v>
      </c>
      <c r="AB353" s="18" t="n">
        <f aca="false">Z353/U353</f>
        <v>0.647884886551019</v>
      </c>
      <c r="AC353" s="17" t="n">
        <f aca="false">U353^-('paramètres CI'!$B$19)</f>
        <v>5.71285125814162E-011</v>
      </c>
      <c r="AD353" s="4" t="n">
        <f aca="false">SUMIFS($AC$2:$AC$1250,$I$2:$I$1250,V353)</f>
        <v>5.7168502540223E-007</v>
      </c>
      <c r="AE353" s="4" t="n">
        <f aca="false">AC353/AD353</f>
        <v>9.99300489657243E-005</v>
      </c>
      <c r="AF353" s="17" t="n">
        <f aca="false">AE353-O353</f>
        <v>0</v>
      </c>
      <c r="AG353" s="4" t="n">
        <f aca="false">VLOOKUP(I353,BesoinU!$F$1:$L$99,3,0)</f>
        <v>130.149755855825</v>
      </c>
      <c r="AH353" s="19" t="n">
        <f aca="false">VLOOKUP(J353,bibliRdtCHauff!$G$2:$K$1398,4,0)</f>
        <v>26.5273635420682</v>
      </c>
      <c r="AI353" s="19" t="n">
        <f aca="false">VLOOKUP(J353,bibliRdtCHauff!$G$2:$K$1398,3,0)</f>
        <v>0.979378944549163</v>
      </c>
      <c r="AJ353" s="4" t="n">
        <f aca="false">VLOOKUP(D353,'paramètres CI'!$A$1:$C$6,3)</f>
        <v>0.0386719666666667</v>
      </c>
      <c r="AK353" s="4" t="n">
        <f aca="false">AJ353*AG353/AI353</f>
        <v>5.13912112175148</v>
      </c>
      <c r="AL353" s="4" t="n">
        <f aca="false">AK353+AH353/R353</f>
        <v>7.09105096278071</v>
      </c>
      <c r="AM353" s="4" t="n">
        <f aca="false">AL353+Z353</f>
        <v>19.4474303561701</v>
      </c>
      <c r="AN353" s="4" t="n">
        <f aca="false">AM353^-'paramètres CI'!$B$19</f>
        <v>4.88767365519474E-011</v>
      </c>
      <c r="AO353" s="4" t="n">
        <f aca="false">SUMIFS($AN$2:$AN$1250,$I$2:$I$1250,V353)</f>
        <v>0.000858635891715922</v>
      </c>
      <c r="AP353" s="5" t="n">
        <f aca="false">AN353/AO353</f>
        <v>5.69237054070391E-008</v>
      </c>
      <c r="AQ353" s="6" t="n">
        <f aca="false">AP353-O353</f>
        <v>-9.98731252603172E-005</v>
      </c>
      <c r="AR353" s="20" t="n">
        <f aca="false">VLOOKUP(I353,entreesparc!$A$13:$H$110,8,0)*AP353</f>
        <v>0.00026930051814451</v>
      </c>
      <c r="AS353" s="7" t="n">
        <f aca="false">M353*AJ353/AI353+AH353/R353</f>
        <v>10.308289326348</v>
      </c>
      <c r="AT353" s="4" t="n">
        <f aca="false">AS353+Z353</f>
        <v>22.6646687197374</v>
      </c>
      <c r="AU353" s="4" t="n">
        <f aca="false">AT353^-'paramètres CI'!$B$19</f>
        <v>1.436167173146E-011</v>
      </c>
      <c r="AV353" s="4" t="n">
        <f aca="false">SUMIFS($AU$2:$AU$1250,$I$2:$I$1250,V353)</f>
        <v>2.30969436466439E-007</v>
      </c>
      <c r="AW353" s="5" t="n">
        <f aca="false">AU353/AV353</f>
        <v>6.21799661079693E-005</v>
      </c>
      <c r="AX353" s="7" t="n">
        <f aca="false">SUMIFS($AP$2:$AP$1250,$I$2:$I$1250,V353)</f>
        <v>1</v>
      </c>
    </row>
    <row r="354" customFormat="false" ht="15.8" hidden="false" customHeight="false" outlineLevel="0" collapsed="false">
      <c r="A354" s="0" t="s">
        <v>14</v>
      </c>
      <c r="B354" s="0" t="s">
        <v>77</v>
      </c>
      <c r="C354" s="0" t="s">
        <v>40</v>
      </c>
      <c r="D354" s="0" t="s">
        <v>37</v>
      </c>
      <c r="E354" s="0" t="str">
        <f aca="false">VLOOKUP(A354,Nomenclature!$D$1:$E$9,2,0)</f>
        <v>02</v>
      </c>
      <c r="F354" s="0" t="str">
        <f aca="false">VLOOKUP(B354,Nomenclature!$J$1:$K$97,2,0)</f>
        <v>67</v>
      </c>
      <c r="G354" s="0" t="str">
        <f aca="false">VLOOKUP(C354,Nomenclature!$M$1:$N$21,2,0)</f>
        <v>03</v>
      </c>
      <c r="H354" s="0" t="str">
        <f aca="false">VLOOKUP(D354,Nomenclature!$O$25:$P$31,2,0)</f>
        <v>03</v>
      </c>
      <c r="I354" s="1" t="str">
        <f aca="false">CONCATENATE(E354,F354)</f>
        <v>0267</v>
      </c>
      <c r="J354" s="0" t="str">
        <f aca="false">CONCATENATE(E354,F354,G354,H354)</f>
        <v>02670303</v>
      </c>
      <c r="K354" s="0" t="n">
        <v>30.4832554151371</v>
      </c>
      <c r="L354" s="0" t="n">
        <v>20</v>
      </c>
      <c r="M354" s="0" t="n">
        <v>197.1354542275</v>
      </c>
      <c r="N354" s="0" t="n">
        <v>0.514991450847268</v>
      </c>
      <c r="O354" s="0" t="n">
        <v>0.0498895482226531</v>
      </c>
      <c r="P354" s="4" t="n">
        <f aca="false">VLOOKUP(D354,'paramètres CI'!$A$1:$B$6,2,0)</f>
        <v>0.0385046990211696</v>
      </c>
      <c r="Q354" s="17" t="n">
        <f aca="false">M354*P354/N354</f>
        <v>14.7393540590689</v>
      </c>
      <c r="R354" s="9" t="n">
        <f aca="false">1/(1+0.04)*(1 - (1/(1+0.04))^L354)/(1-1/(1+0.04))</f>
        <v>13.5903263449677</v>
      </c>
      <c r="S354" s="17" t="n">
        <f aca="false">K354/R354</f>
        <v>2.24301128916044</v>
      </c>
      <c r="T354" s="17" t="n">
        <f aca="false">Q354+S354</f>
        <v>16.9823653482293</v>
      </c>
      <c r="U354" s="0" t="n">
        <f aca="false">T354 + Z354</f>
        <v>8.77211267739035</v>
      </c>
      <c r="V354" s="4" t="str">
        <f aca="false">VLOOKUP(I354,'CI ref gaz'!$I$1:$AM$97,1,0)</f>
        <v>0267</v>
      </c>
      <c r="W354" s="0" t="n">
        <f aca="false">VLOOKUP(I354,'CI ref gaz'!$I$1:$AM$97,14,0)</f>
        <v>-2</v>
      </c>
      <c r="X354" s="1" t="n">
        <f aca="false">VLOOKUP(I354,'CI ref gaz'!$I$1:$AM$97,13,0)</f>
        <v>7.30193369976716</v>
      </c>
      <c r="Y354" s="2" t="n">
        <f aca="false">VLOOKUP(I354,'CI ref gaz'!$I$1:$AM$97,7,0)</f>
        <v>0.216441283640691</v>
      </c>
      <c r="Z354" s="17" t="n">
        <f aca="false">X354*(O354/Y354)^(-1/8)-T354</f>
        <v>-8.21025267083895</v>
      </c>
      <c r="AA354" s="17" t="n">
        <f aca="false">Z354^2</f>
        <v>67.4082489190181</v>
      </c>
      <c r="AB354" s="18" t="n">
        <f aca="false">Z354/U354</f>
        <v>-0.935949294404349</v>
      </c>
      <c r="AC354" s="17" t="n">
        <f aca="false">U354^-('paramètres CI'!$B$19)</f>
        <v>2.85211076429732E-008</v>
      </c>
      <c r="AD354" s="4" t="n">
        <f aca="false">SUMIFS($AC$2:$AC$1250,$I$2:$I$1250,V354)</f>
        <v>5.7168502540223E-007</v>
      </c>
      <c r="AE354" s="4" t="n">
        <f aca="false">AC354/AD354</f>
        <v>0.0498895482226531</v>
      </c>
      <c r="AF354" s="17" t="n">
        <f aca="false">AE354-O354</f>
        <v>0</v>
      </c>
      <c r="AG354" s="4" t="n">
        <f aca="false">VLOOKUP(I354,BesoinU!$F$1:$L$99,3,0)</f>
        <v>130.149755855825</v>
      </c>
      <c r="AH354" s="19" t="n">
        <f aca="false">VLOOKUP(J354,bibliRdtCHauff!$G$2:$K$1398,4,0)</f>
        <v>32.007418185894</v>
      </c>
      <c r="AI354" s="19" t="n">
        <f aca="false">VLOOKUP(J354,bibliRdtCHauff!$G$2:$K$1398,3,0)</f>
        <v>0.562349082086783</v>
      </c>
      <c r="AJ354" s="4" t="n">
        <f aca="false">VLOOKUP(D354,'paramètres CI'!$A$1:$C$6,3)</f>
        <v>0.0763929293534506</v>
      </c>
      <c r="AK354" s="4" t="n">
        <f aca="false">AJ354*AG354/AI354</f>
        <v>17.6803366826311</v>
      </c>
      <c r="AL354" s="4" t="n">
        <f aca="false">AK354+AH354/R354</f>
        <v>20.0354985362496</v>
      </c>
      <c r="AM354" s="4" t="n">
        <f aca="false">AL354+Z354</f>
        <v>11.8252458654106</v>
      </c>
      <c r="AN354" s="4" t="n">
        <f aca="false">AM354^-'paramètres CI'!$B$19</f>
        <v>2.61528225251509E-009</v>
      </c>
      <c r="AO354" s="4" t="n">
        <f aca="false">SUMIFS($AN$2:$AN$1250,$I$2:$I$1250,V354)</f>
        <v>0.000858635891715922</v>
      </c>
      <c r="AP354" s="5" t="n">
        <f aca="false">AN354/AO354</f>
        <v>3.04585712960198E-006</v>
      </c>
      <c r="AQ354" s="6" t="n">
        <f aca="false">AP354-O354</f>
        <v>-0.0498865023655235</v>
      </c>
      <c r="AR354" s="20" t="n">
        <f aca="false">VLOOKUP(I354,entreesparc!$A$13:$H$110,8,0)*AP354</f>
        <v>0.0144096540682071</v>
      </c>
      <c r="AS354" s="7" t="n">
        <f aca="false">M354*AJ354/AI354+AH354/R354</f>
        <v>29.1352443816766</v>
      </c>
      <c r="AT354" s="4" t="n">
        <f aca="false">AS354+Z354</f>
        <v>20.9249917108377</v>
      </c>
      <c r="AU354" s="4" t="n">
        <f aca="false">AT354^-'paramètres CI'!$B$19</f>
        <v>2.72068112081706E-011</v>
      </c>
      <c r="AV354" s="4" t="n">
        <f aca="false">SUMIFS($AU$2:$AU$1250,$I$2:$I$1250,V354)</f>
        <v>2.30969436466439E-007</v>
      </c>
      <c r="AW354" s="5" t="n">
        <f aca="false">AU354/AV354</f>
        <v>0.000117793988782251</v>
      </c>
      <c r="AX354" s="7" t="n">
        <f aca="false">SUMIFS($AP$2:$AP$1250,$I$2:$I$1250,V354)</f>
        <v>1</v>
      </c>
    </row>
    <row r="355" customFormat="false" ht="15.8" hidden="false" customHeight="false" outlineLevel="0" collapsed="false">
      <c r="A355" s="0" t="s">
        <v>14</v>
      </c>
      <c r="B355" s="0" t="s">
        <v>77</v>
      </c>
      <c r="C355" s="0" t="s">
        <v>41</v>
      </c>
      <c r="D355" s="0" t="s">
        <v>39</v>
      </c>
      <c r="E355" s="0" t="str">
        <f aca="false">VLOOKUP(A355,Nomenclature!$D$1:$E$9,2,0)</f>
        <v>02</v>
      </c>
      <c r="F355" s="0" t="str">
        <f aca="false">VLOOKUP(B355,Nomenclature!$J$1:$K$97,2,0)</f>
        <v>67</v>
      </c>
      <c r="G355" s="0" t="str">
        <f aca="false">VLOOKUP(C355,Nomenclature!$M$1:$N$21,2,0)</f>
        <v>04</v>
      </c>
      <c r="H355" s="0" t="str">
        <f aca="false">VLOOKUP(D355,Nomenclature!$O$25:$P$31,2,0)</f>
        <v>04</v>
      </c>
      <c r="I355" s="1" t="str">
        <f aca="false">CONCATENATE(E355,F355)</f>
        <v>0267</v>
      </c>
      <c r="J355" s="0" t="str">
        <f aca="false">CONCATENATE(E355,F355,G355,H355)</f>
        <v>02670404</v>
      </c>
      <c r="K355" s="0" t="n">
        <v>21.2218908336545</v>
      </c>
      <c r="L355" s="0" t="n">
        <v>20</v>
      </c>
      <c r="M355" s="0" t="n">
        <v>211.627264875026</v>
      </c>
      <c r="N355" s="0" t="n">
        <v>0.602726199593731</v>
      </c>
      <c r="O355" s="0" t="n">
        <v>0.216441283640691</v>
      </c>
      <c r="P355" s="4" t="n">
        <f aca="false">VLOOKUP(D355,'paramètres CI'!$A$1:$B$6,2,0)</f>
        <v>0.022045059962018</v>
      </c>
      <c r="Q355" s="17" t="n">
        <f aca="false">M355*P355/N355</f>
        <v>7.74038982694378</v>
      </c>
      <c r="R355" s="9" t="n">
        <f aca="false">1/(1+0.04)*(1 - (1/(1+0.04))^L355)/(1-1/(1+0.04))</f>
        <v>13.5903263449677</v>
      </c>
      <c r="S355" s="17" t="n">
        <f aca="false">K355/R355</f>
        <v>1.56154387282338</v>
      </c>
      <c r="T355" s="17" t="n">
        <f aca="false">Q355+S355</f>
        <v>9.30193369976716</v>
      </c>
      <c r="U355" s="0" t="n">
        <f aca="false">T355 + Z355</f>
        <v>7.30193369976716</v>
      </c>
      <c r="V355" s="4" t="str">
        <f aca="false">VLOOKUP(I355,'CI ref gaz'!$I$1:$AM$97,1,0)</f>
        <v>0267</v>
      </c>
      <c r="W355" s="0" t="n">
        <f aca="false">VLOOKUP(I355,'CI ref gaz'!$I$1:$AM$97,14,0)</f>
        <v>-2</v>
      </c>
      <c r="X355" s="1" t="n">
        <f aca="false">VLOOKUP(I355,'CI ref gaz'!$I$1:$AM$97,13,0)</f>
        <v>7.30193369976716</v>
      </c>
      <c r="Y355" s="2" t="n">
        <f aca="false">VLOOKUP(I355,'CI ref gaz'!$I$1:$AM$97,7,0)</f>
        <v>0.216441283640691</v>
      </c>
      <c r="Z355" s="17" t="n">
        <f aca="false">X355*(O355/Y355)^(-1/8)-T355</f>
        <v>-2</v>
      </c>
      <c r="AA355" s="17" t="n">
        <f aca="false">Z355^2</f>
        <v>4</v>
      </c>
      <c r="AB355" s="18" t="n">
        <f aca="false">Z355/U355</f>
        <v>-0.273900049251854</v>
      </c>
      <c r="AC355" s="17" t="n">
        <f aca="false">U355^-('paramètres CI'!$B$19)</f>
        <v>1.2373624073622E-007</v>
      </c>
      <c r="AD355" s="4" t="n">
        <f aca="false">SUMIFS($AC$2:$AC$1250,$I$2:$I$1250,V355)</f>
        <v>5.7168502540223E-007</v>
      </c>
      <c r="AE355" s="4" t="n">
        <f aca="false">AC355/AD355</f>
        <v>0.216441283640691</v>
      </c>
      <c r="AF355" s="17" t="n">
        <f aca="false">AE355-O355</f>
        <v>0</v>
      </c>
      <c r="AG355" s="4" t="n">
        <f aca="false">VLOOKUP(I355,BesoinU!$F$1:$L$99,3,0)</f>
        <v>130.149755855825</v>
      </c>
      <c r="AH355" s="19" t="n">
        <f aca="false">VLOOKUP(J355,bibliRdtCHauff!$G$2:$K$1398,4,0)</f>
        <v>22.2829853753373</v>
      </c>
      <c r="AI355" s="19" t="n">
        <f aca="false">VLOOKUP(J355,bibliRdtCHauff!$G$2:$K$1398,3,0)</f>
        <v>0.678056748584817</v>
      </c>
      <c r="AJ355" s="4" t="n">
        <f aca="false">VLOOKUP(D355,'paramètres CI'!$A$1:$C$6,3)</f>
        <v>0.0386719666666667</v>
      </c>
      <c r="AK355" s="4" t="n">
        <f aca="false">AJ355*AG355/AI355</f>
        <v>7.42289938214764</v>
      </c>
      <c r="AL355" s="4" t="n">
        <f aca="false">AK355+AH355/R355</f>
        <v>9.06252044861219</v>
      </c>
      <c r="AM355" s="4" t="n">
        <f aca="false">AL355+Z355</f>
        <v>7.06252044861219</v>
      </c>
      <c r="AN355" s="4" t="n">
        <f aca="false">AM355^-'paramètres CI'!$B$19</f>
        <v>1.6155568825936E-007</v>
      </c>
      <c r="AO355" s="4" t="n">
        <f aca="false">SUMIFS($AN$2:$AN$1250,$I$2:$I$1250,V355)</f>
        <v>0.000858635891715922</v>
      </c>
      <c r="AP355" s="5" t="n">
        <f aca="false">AN355/AO355</f>
        <v>0.00018815389598553</v>
      </c>
      <c r="AQ355" s="6" t="n">
        <f aca="false">AP355-O355</f>
        <v>-0.216253129744705</v>
      </c>
      <c r="AR355" s="20" t="n">
        <f aca="false">VLOOKUP(I355,entreesparc!$A$13:$H$110,8,0)*AP355</f>
        <v>0.890137796151719</v>
      </c>
      <c r="AS355" s="7" t="n">
        <f aca="false">M355*AJ355/AI355+AH355/R355</f>
        <v>13.7094700136005</v>
      </c>
      <c r="AT355" s="4" t="n">
        <f aca="false">AS355+Z355</f>
        <v>11.7094700136005</v>
      </c>
      <c r="AU355" s="4" t="n">
        <f aca="false">AT355^-'paramètres CI'!$B$19</f>
        <v>2.82945043059478E-009</v>
      </c>
      <c r="AV355" s="4" t="n">
        <f aca="false">SUMIFS($AU$2:$AU$1250,$I$2:$I$1250,V355)</f>
        <v>2.30969436466439E-007</v>
      </c>
      <c r="AW355" s="5" t="n">
        <f aca="false">AU355/AV355</f>
        <v>0.0122503239990626</v>
      </c>
      <c r="AX355" s="7" t="n">
        <f aca="false">SUMIFS($AP$2:$AP$1250,$I$2:$I$1250,V355)</f>
        <v>1</v>
      </c>
    </row>
    <row r="356" customFormat="false" ht="15.8" hidden="false" customHeight="false" outlineLevel="0" collapsed="false">
      <c r="A356" s="0" t="s">
        <v>14</v>
      </c>
      <c r="B356" s="0" t="s">
        <v>77</v>
      </c>
      <c r="C356" s="0" t="s">
        <v>45</v>
      </c>
      <c r="D356" s="0" t="s">
        <v>43</v>
      </c>
      <c r="E356" s="0" t="str">
        <f aca="false">VLOOKUP(A356,Nomenclature!$D$1:$E$9,2,0)</f>
        <v>02</v>
      </c>
      <c r="F356" s="0" t="str">
        <f aca="false">VLOOKUP(B356,Nomenclature!$J$1:$K$97,2,0)</f>
        <v>67</v>
      </c>
      <c r="G356" s="0" t="str">
        <f aca="false">VLOOKUP(C356,Nomenclature!$M$1:$N$21,2,0)</f>
        <v>06</v>
      </c>
      <c r="H356" s="0" t="str">
        <f aca="false">VLOOKUP(D356,Nomenclature!$O$25:$P$31,2,0)</f>
        <v>02</v>
      </c>
      <c r="I356" s="1" t="str">
        <f aca="false">CONCATENATE(E356,F356)</f>
        <v>0267</v>
      </c>
      <c r="J356" s="0" t="str">
        <f aca="false">CONCATENATE(E356,F356,G356,H356)</f>
        <v>02670602</v>
      </c>
      <c r="K356" s="0" t="n">
        <v>10</v>
      </c>
      <c r="L356" s="0" t="n">
        <v>13</v>
      </c>
      <c r="M356" s="0" t="n">
        <v>149.799811205985</v>
      </c>
      <c r="N356" s="0" t="n">
        <v>0.9</v>
      </c>
      <c r="O356" s="0" t="n">
        <v>0.282548298087183</v>
      </c>
      <c r="P356" s="4" t="n">
        <f aca="false">VLOOKUP(D356,'paramètres CI'!$A$1:$B$6,2,0)</f>
        <v>0.0935912806596305</v>
      </c>
      <c r="Q356" s="17" t="n">
        <f aca="false">M356*P356/N356</f>
        <v>15.5777290814878</v>
      </c>
      <c r="R356" s="9" t="n">
        <f aca="false">1/(1+0.04)*(1 - (1/(1+0.04))^L356)/(1-1/(1+0.04))</f>
        <v>9.98564784663304</v>
      </c>
      <c r="S356" s="17" t="n">
        <f aca="false">K356/R356</f>
        <v>1.00143727814033</v>
      </c>
      <c r="T356" s="17" t="n">
        <f aca="false">Q356+S356</f>
        <v>16.5791663596281</v>
      </c>
      <c r="U356" s="0" t="n">
        <f aca="false">T356 + Z356</f>
        <v>7.06266831609883</v>
      </c>
      <c r="V356" s="4" t="str">
        <f aca="false">VLOOKUP(I356,'CI ref gaz'!$I$1:$AM$97,1,0)</f>
        <v>0267</v>
      </c>
      <c r="W356" s="0" t="n">
        <f aca="false">VLOOKUP(I356,'CI ref gaz'!$I$1:$AM$97,14,0)</f>
        <v>-2</v>
      </c>
      <c r="X356" s="1" t="n">
        <f aca="false">VLOOKUP(I356,'CI ref gaz'!$I$1:$AM$97,13,0)</f>
        <v>7.30193369976716</v>
      </c>
      <c r="Y356" s="2" t="n">
        <f aca="false">VLOOKUP(I356,'CI ref gaz'!$I$1:$AM$97,7,0)</f>
        <v>0.216441283640691</v>
      </c>
      <c r="Z356" s="17" t="n">
        <f aca="false">X356*(O356/Y356)^(-1/8)-T356</f>
        <v>-9.51649804352928</v>
      </c>
      <c r="AA356" s="17" t="n">
        <f aca="false">Z356^2</f>
        <v>90.5637350124965</v>
      </c>
      <c r="AB356" s="18" t="n">
        <f aca="false">Z356/U356</f>
        <v>-1.34743663692051</v>
      </c>
      <c r="AC356" s="17" t="n">
        <f aca="false">U356^-('paramètres CI'!$B$19)</f>
        <v>1.61528630969328E-007</v>
      </c>
      <c r="AD356" s="4" t="n">
        <f aca="false">SUMIFS($AC$2:$AC$1250,$I$2:$I$1250,V356)</f>
        <v>5.7168502540223E-007</v>
      </c>
      <c r="AE356" s="4" t="n">
        <f aca="false">AC356/AD356</f>
        <v>0.282548298087183</v>
      </c>
      <c r="AF356" s="17" t="n">
        <f aca="false">AE356-O356</f>
        <v>0</v>
      </c>
      <c r="AG356" s="4" t="n">
        <f aca="false">VLOOKUP(I356,BesoinU!$F$1:$L$99,3,0)</f>
        <v>130.149755855825</v>
      </c>
      <c r="AH356" s="19" t="n">
        <f aca="false">VLOOKUP(J356,bibliRdtCHauff!$G$2:$K$1398,4,0)</f>
        <v>10.4</v>
      </c>
      <c r="AI356" s="19" t="n">
        <f aca="false">VLOOKUP(J356,bibliRdtCHauff!$G$2:$K$1398,3,0)</f>
        <v>0.92</v>
      </c>
      <c r="AJ356" s="4" t="n">
        <f aca="false">VLOOKUP(D356,'paramètres CI'!$A$1:$C$6,3)</f>
        <v>0.09847</v>
      </c>
      <c r="AK356" s="4" t="n">
        <f aca="false">AJ356*AG356/AI356</f>
        <v>13.9302678903512</v>
      </c>
      <c r="AL356" s="4" t="n">
        <f aca="false">AK356+AH356/R356</f>
        <v>14.9717626596171</v>
      </c>
      <c r="AM356" s="4" t="n">
        <f aca="false">AL356+Z356</f>
        <v>5.45526461608785</v>
      </c>
      <c r="AN356" s="4" t="n">
        <f aca="false">AM356^-'paramètres CI'!$B$19</f>
        <v>1.27489209268418E-006</v>
      </c>
      <c r="AO356" s="4" t="n">
        <f aca="false">SUMIFS($AN$2:$AN$1250,$I$2:$I$1250,V356)</f>
        <v>0.000858635891715922</v>
      </c>
      <c r="AP356" s="5" t="n">
        <f aca="false">AN356/AO356</f>
        <v>0.00148478779536737</v>
      </c>
      <c r="AQ356" s="6" t="n">
        <f aca="false">AP356-O356</f>
        <v>-0.281063510291816</v>
      </c>
      <c r="AR356" s="20" t="n">
        <f aca="false">VLOOKUP(I356,entreesparc!$A$13:$H$110,8,0)*AP356</f>
        <v>7.02438676062771</v>
      </c>
      <c r="AS356" s="7" t="n">
        <f aca="false">M356*AJ356/AI356+AH356/R356</f>
        <v>17.0749593447587</v>
      </c>
      <c r="AT356" s="4" t="n">
        <f aca="false">AS356+Z356</f>
        <v>7.55846130122943</v>
      </c>
      <c r="AU356" s="4" t="n">
        <f aca="false">AT356^-'paramètres CI'!$B$19</f>
        <v>9.38713036245615E-008</v>
      </c>
      <c r="AV356" s="4" t="n">
        <f aca="false">SUMIFS($AU$2:$AU$1250,$I$2:$I$1250,V356)</f>
        <v>2.30969436466439E-007</v>
      </c>
      <c r="AW356" s="5" t="n">
        <f aca="false">AU356/AV356</f>
        <v>0.406423053459722</v>
      </c>
      <c r="AX356" s="7" t="n">
        <f aca="false">SUMIFS($AP$2:$AP$1250,$I$2:$I$1250,V356)</f>
        <v>1</v>
      </c>
    </row>
    <row r="357" customFormat="false" ht="15.8" hidden="false" customHeight="false" outlineLevel="0" collapsed="false">
      <c r="A357" s="0" t="s">
        <v>14</v>
      </c>
      <c r="B357" s="0" t="s">
        <v>77</v>
      </c>
      <c r="C357" s="0" t="s">
        <v>46</v>
      </c>
      <c r="D357" s="0" t="s">
        <v>43</v>
      </c>
      <c r="E357" s="0" t="str">
        <f aca="false">VLOOKUP(A357,Nomenclature!$D$1:$E$9,2,0)</f>
        <v>02</v>
      </c>
      <c r="F357" s="0" t="str">
        <f aca="false">VLOOKUP(B357,Nomenclature!$J$1:$K$97,2,0)</f>
        <v>67</v>
      </c>
      <c r="G357" s="0" t="str">
        <f aca="false">VLOOKUP(C357,Nomenclature!$M$1:$N$21,2,0)</f>
        <v>26</v>
      </c>
      <c r="H357" s="0" t="str">
        <f aca="false">VLOOKUP(D357,Nomenclature!$O$25:$P$31,2,0)</f>
        <v>02</v>
      </c>
      <c r="I357" s="1" t="str">
        <f aca="false">CONCATENATE(E357,F357)</f>
        <v>0267</v>
      </c>
      <c r="J357" s="0" t="str">
        <f aca="false">CONCATENATE(E357,F357,G357,H357)</f>
        <v>02672602</v>
      </c>
      <c r="K357" s="0" t="n">
        <v>12</v>
      </c>
      <c r="L357" s="0" t="n">
        <v>13</v>
      </c>
      <c r="M357" s="0" t="n">
        <v>149.799811205985</v>
      </c>
      <c r="N357" s="0" t="n">
        <v>1</v>
      </c>
      <c r="O357" s="0" t="n">
        <v>9.99300489657243E-005</v>
      </c>
      <c r="P357" s="4" t="n">
        <f aca="false">VLOOKUP(D357,'paramètres CI'!$A$1:$B$6,2,0)</f>
        <v>0.0935912806596305</v>
      </c>
      <c r="Q357" s="17" t="n">
        <f aca="false">M357*P357/N357</f>
        <v>14.019956173339</v>
      </c>
      <c r="R357" s="9" t="n">
        <f aca="false">1/(1+0.04)*(1 - (1/(1+0.04))^L357)/(1-1/(1+0.04))</f>
        <v>9.98564784663304</v>
      </c>
      <c r="S357" s="17" t="n">
        <f aca="false">K357/R357</f>
        <v>1.20172473376839</v>
      </c>
      <c r="T357" s="17" t="n">
        <f aca="false">Q357+S357</f>
        <v>15.2216809071074</v>
      </c>
      <c r="U357" s="0" t="n">
        <f aca="false">T357 + Z357</f>
        <v>19.071874726339</v>
      </c>
      <c r="V357" s="4" t="str">
        <f aca="false">VLOOKUP(I357,'CI ref gaz'!$I$1:$AM$97,1,0)</f>
        <v>0267</v>
      </c>
      <c r="W357" s="0" t="n">
        <f aca="false">VLOOKUP(I357,'CI ref gaz'!$I$1:$AM$97,14,0)</f>
        <v>-2</v>
      </c>
      <c r="X357" s="1" t="n">
        <f aca="false">VLOOKUP(I357,'CI ref gaz'!$I$1:$AM$97,13,0)</f>
        <v>7.30193369976716</v>
      </c>
      <c r="Y357" s="2" t="n">
        <f aca="false">VLOOKUP(I357,'CI ref gaz'!$I$1:$AM$97,7,0)</f>
        <v>0.216441283640691</v>
      </c>
      <c r="Z357" s="17" t="n">
        <f aca="false">X357*(O357/Y357)^(-1/8)-T357</f>
        <v>3.85019381923165</v>
      </c>
      <c r="AA357" s="17" t="n">
        <f aca="false">Z357^2</f>
        <v>14.8239924456496</v>
      </c>
      <c r="AB357" s="18" t="n">
        <f aca="false">Z357/U357</f>
        <v>0.201878099268048</v>
      </c>
      <c r="AC357" s="17" t="n">
        <f aca="false">U357^-('paramètres CI'!$B$19)</f>
        <v>5.71285125814162E-011</v>
      </c>
      <c r="AD357" s="4" t="n">
        <f aca="false">SUMIFS($AC$2:$AC$1250,$I$2:$I$1250,V357)</f>
        <v>5.7168502540223E-007</v>
      </c>
      <c r="AE357" s="4" t="n">
        <f aca="false">AC357/AD357</f>
        <v>9.99300489657243E-005</v>
      </c>
      <c r="AF357" s="17" t="n">
        <f aca="false">AE357-O357</f>
        <v>0</v>
      </c>
      <c r="AG357" s="4" t="n">
        <f aca="false">VLOOKUP(I357,BesoinU!$F$1:$L$99,3,0)</f>
        <v>130.149755855825</v>
      </c>
      <c r="AH357" s="19" t="n">
        <f aca="false">VLOOKUP(J357,bibliRdtCHauff!$G$2:$K$1398,4,0)</f>
        <v>12</v>
      </c>
      <c r="AI357" s="19" t="n">
        <f aca="false">VLOOKUP(J357,bibliRdtCHauff!$G$2:$K$1398,3,0)</f>
        <v>1</v>
      </c>
      <c r="AJ357" s="4" t="n">
        <f aca="false">VLOOKUP(D357,'paramètres CI'!$A$1:$C$6,3)</f>
        <v>0.09847</v>
      </c>
      <c r="AK357" s="4" t="n">
        <f aca="false">AJ357*AG357/AI357</f>
        <v>12.8158464591231</v>
      </c>
      <c r="AL357" s="4" t="n">
        <f aca="false">AK357+AH357/R357</f>
        <v>14.0175711928915</v>
      </c>
      <c r="AM357" s="4" t="n">
        <f aca="false">AL357+Z357</f>
        <v>17.8677650121231</v>
      </c>
      <c r="AN357" s="4" t="n">
        <f aca="false">AM357^-'paramètres CI'!$B$19</f>
        <v>9.62582899974144E-011</v>
      </c>
      <c r="AO357" s="4" t="n">
        <f aca="false">SUMIFS($AN$2:$AN$1250,$I$2:$I$1250,V357)</f>
        <v>0.000858635891715922</v>
      </c>
      <c r="AP357" s="5" t="n">
        <f aca="false">AN357/AO357</f>
        <v>1.12106063729818E-007</v>
      </c>
      <c r="AQ357" s="6" t="n">
        <f aca="false">AP357-O357</f>
        <v>-9.98179429019945E-005</v>
      </c>
      <c r="AR357" s="20" t="n">
        <f aca="false">VLOOKUP(I357,entreesparc!$A$13:$H$110,8,0)*AP357</f>
        <v>0.000530362892466384</v>
      </c>
      <c r="AS357" s="7" t="n">
        <f aca="false">M357*AJ357/AI357+AH357/R357</f>
        <v>15.9525121432217</v>
      </c>
      <c r="AT357" s="4" t="n">
        <f aca="false">AS357+Z357</f>
        <v>19.8027059624534</v>
      </c>
      <c r="AU357" s="4" t="n">
        <f aca="false">AT357^-'paramètres CI'!$B$19</f>
        <v>4.22866896421284E-011</v>
      </c>
      <c r="AV357" s="4" t="n">
        <f aca="false">SUMIFS($AU$2:$AU$1250,$I$2:$I$1250,V357)</f>
        <v>2.30969436466439E-007</v>
      </c>
      <c r="AW357" s="5" t="n">
        <f aca="false">AU357/AV357</f>
        <v>0.000183083486235517</v>
      </c>
      <c r="AX357" s="7" t="n">
        <f aca="false">SUMIFS($AP$2:$AP$1250,$I$2:$I$1250,V357)</f>
        <v>1</v>
      </c>
    </row>
    <row r="358" customFormat="false" ht="15.8" hidden="false" customHeight="false" outlineLevel="0" collapsed="false">
      <c r="A358" s="0" t="s">
        <v>14</v>
      </c>
      <c r="B358" s="0" t="s">
        <v>77</v>
      </c>
      <c r="C358" s="0" t="s">
        <v>48</v>
      </c>
      <c r="D358" s="0" t="s">
        <v>43</v>
      </c>
      <c r="E358" s="0" t="str">
        <f aca="false">VLOOKUP(A358,Nomenclature!$D$1:$E$9,2,0)</f>
        <v>02</v>
      </c>
      <c r="F358" s="0" t="str">
        <f aca="false">VLOOKUP(B358,Nomenclature!$J$1:$K$97,2,0)</f>
        <v>67</v>
      </c>
      <c r="G358" s="0" t="str">
        <f aca="false">VLOOKUP(C358,Nomenclature!$M$1:$N$21,2,0)</f>
        <v>09</v>
      </c>
      <c r="H358" s="0" t="str">
        <f aca="false">VLOOKUP(D358,Nomenclature!$O$25:$P$31,2,0)</f>
        <v>02</v>
      </c>
      <c r="I358" s="1" t="str">
        <f aca="false">CONCATENATE(E358,F358)</f>
        <v>0267</v>
      </c>
      <c r="J358" s="0" t="str">
        <f aca="false">CONCATENATE(E358,F358,G358,H358)</f>
        <v>02670902</v>
      </c>
      <c r="K358" s="0" t="n">
        <v>109.58241128049</v>
      </c>
      <c r="L358" s="0" t="n">
        <v>20</v>
      </c>
      <c r="M358" s="0" t="n">
        <v>178.719785281282</v>
      </c>
      <c r="N358" s="0" t="n">
        <v>2.83163023255814</v>
      </c>
      <c r="O358" s="0" t="n">
        <v>0.142953048168465</v>
      </c>
      <c r="P358" s="4" t="n">
        <f aca="false">VLOOKUP(D358,'paramètres CI'!$A$1:$B$6,2,0)</f>
        <v>0.0935912806596305</v>
      </c>
      <c r="Q358" s="17" t="n">
        <f aca="false">M358*P358/N358</f>
        <v>5.90706137805933</v>
      </c>
      <c r="R358" s="9" t="n">
        <f aca="false">1/(1+0.04)*(1 - (1/(1+0.04))^L358)/(1-1/(1+0.04))</f>
        <v>13.5903263449677</v>
      </c>
      <c r="S358" s="17" t="n">
        <f aca="false">K358/R358</f>
        <v>8.06326562725015</v>
      </c>
      <c r="T358" s="17" t="n">
        <f aca="false">Q358+S358</f>
        <v>13.9703270053095</v>
      </c>
      <c r="U358" s="0" t="n">
        <f aca="false">T358 + Z358</f>
        <v>7.69052911048959</v>
      </c>
      <c r="V358" s="4" t="str">
        <f aca="false">VLOOKUP(I358,'CI ref gaz'!$I$1:$AM$97,1,0)</f>
        <v>0267</v>
      </c>
      <c r="W358" s="0" t="n">
        <f aca="false">VLOOKUP(I358,'CI ref gaz'!$I$1:$AM$97,14,0)</f>
        <v>-2</v>
      </c>
      <c r="X358" s="1" t="n">
        <f aca="false">VLOOKUP(I358,'CI ref gaz'!$I$1:$AM$97,13,0)</f>
        <v>7.30193369976716</v>
      </c>
      <c r="Y358" s="2" t="n">
        <f aca="false">VLOOKUP(I358,'CI ref gaz'!$I$1:$AM$97,7,0)</f>
        <v>0.216441283640691</v>
      </c>
      <c r="Z358" s="17" t="n">
        <f aca="false">X358*(O358/Y358)^(-1/8)-T358</f>
        <v>-6.27979789481989</v>
      </c>
      <c r="AA358" s="17" t="n">
        <f aca="false">Z358^2</f>
        <v>39.4358615997843</v>
      </c>
      <c r="AB358" s="18" t="n">
        <f aca="false">Z358/U358</f>
        <v>-0.816562528351201</v>
      </c>
      <c r="AC358" s="17" t="n">
        <f aca="false">U358^-('paramètres CI'!$B$19)</f>
        <v>8.17241169735151E-008</v>
      </c>
      <c r="AD358" s="4" t="n">
        <f aca="false">SUMIFS($AC$2:$AC$1250,$I$2:$I$1250,V358)</f>
        <v>5.7168502540223E-007</v>
      </c>
      <c r="AE358" s="4" t="n">
        <f aca="false">AC358/AD358</f>
        <v>0.142953048168465</v>
      </c>
      <c r="AF358" s="17" t="n">
        <f aca="false">AE358-O358</f>
        <v>0</v>
      </c>
      <c r="AG358" s="4" t="n">
        <f aca="false">VLOOKUP(I358,BesoinU!$F$1:$L$99,3,0)</f>
        <v>130.149755855825</v>
      </c>
      <c r="AH358" s="19" t="n">
        <f aca="false">VLOOKUP(J358,bibliRdtCHauff!$G$2:$K$1398,4,0)</f>
        <v>115.061531844514</v>
      </c>
      <c r="AI358" s="19" t="n">
        <f aca="false">VLOOKUP(J358,bibliRdtCHauff!$G$2:$K$1398,3,0)</f>
        <v>2.94489544186046</v>
      </c>
      <c r="AJ358" s="4" t="n">
        <f aca="false">VLOOKUP(D358,'paramètres CI'!$A$1:$C$6,3)</f>
        <v>0.09847</v>
      </c>
      <c r="AK358" s="4" t="n">
        <f aca="false">AJ358*AG358/AI358</f>
        <v>4.35188505403322</v>
      </c>
      <c r="AL358" s="4" t="n">
        <f aca="false">AK358+AH358/R358</f>
        <v>12.8183139626458</v>
      </c>
      <c r="AM358" s="4" t="n">
        <f aca="false">AL358+Z358</f>
        <v>6.53851606782593</v>
      </c>
      <c r="AN358" s="4" t="n">
        <f aca="false">AM358^-'paramètres CI'!$B$19</f>
        <v>2.99341160128016E-007</v>
      </c>
      <c r="AO358" s="4" t="n">
        <f aca="false">SUMIFS($AN$2:$AN$1250,$I$2:$I$1250,V358)</f>
        <v>0.000858635891715922</v>
      </c>
      <c r="AP358" s="5" t="n">
        <f aca="false">AN358/AO358</f>
        <v>0.000348624094352502</v>
      </c>
      <c r="AQ358" s="6" t="n">
        <f aca="false">AP358-O358</f>
        <v>-0.142604424074113</v>
      </c>
      <c r="AR358" s="20" t="n">
        <f aca="false">VLOOKUP(I358,entreesparc!$A$13:$H$110,8,0)*AP358</f>
        <v>1.64930670931306</v>
      </c>
      <c r="AS358" s="7" t="n">
        <f aca="false">M358*AJ358/AI358+AH358/R358</f>
        <v>14.4423752890823</v>
      </c>
      <c r="AT358" s="4" t="n">
        <f aca="false">AS358+Z358</f>
        <v>8.16257739426245</v>
      </c>
      <c r="AU358" s="4" t="n">
        <f aca="false">AT358^-'paramètres CI'!$B$19</f>
        <v>5.07436266607947E-008</v>
      </c>
      <c r="AV358" s="4" t="n">
        <f aca="false">SUMIFS($AU$2:$AU$1250,$I$2:$I$1250,V358)</f>
        <v>2.30969436466439E-007</v>
      </c>
      <c r="AW358" s="5" t="n">
        <f aca="false">AU358/AV358</f>
        <v>0.219698447712877</v>
      </c>
      <c r="AX358" s="7" t="n">
        <f aca="false">SUMIFS($AP$2:$AP$1250,$I$2:$I$1250,V358)</f>
        <v>1</v>
      </c>
    </row>
    <row r="359" customFormat="false" ht="15.8" hidden="false" customHeight="false" outlineLevel="0" collapsed="false">
      <c r="A359" s="0" t="s">
        <v>14</v>
      </c>
      <c r="B359" s="0" t="s">
        <v>77</v>
      </c>
      <c r="C359" s="0" t="s">
        <v>49</v>
      </c>
      <c r="D359" s="0" t="s">
        <v>43</v>
      </c>
      <c r="E359" s="0" t="str">
        <f aca="false">VLOOKUP(A359,Nomenclature!$D$1:$E$9,2,0)</f>
        <v>02</v>
      </c>
      <c r="F359" s="0" t="str">
        <f aca="false">VLOOKUP(B359,Nomenclature!$J$1:$K$97,2,0)</f>
        <v>67</v>
      </c>
      <c r="G359" s="0" t="str">
        <f aca="false">VLOOKUP(C359,Nomenclature!$M$1:$N$21,2,0)</f>
        <v>29</v>
      </c>
      <c r="H359" s="0" t="str">
        <f aca="false">VLOOKUP(D359,Nomenclature!$O$25:$P$31,2,0)</f>
        <v>02</v>
      </c>
      <c r="I359" s="1" t="str">
        <f aca="false">CONCATENATE(E359,F359)</f>
        <v>0267</v>
      </c>
      <c r="J359" s="0" t="str">
        <f aca="false">CONCATENATE(E359,F359,G359,H359)</f>
        <v>02672902</v>
      </c>
      <c r="K359" s="0" t="n">
        <v>136.978014100612</v>
      </c>
      <c r="L359" s="0" t="n">
        <v>20</v>
      </c>
      <c r="M359" s="0" t="n">
        <v>178.719785281282</v>
      </c>
      <c r="N359" s="0" t="n">
        <v>3.39795627906976</v>
      </c>
      <c r="O359" s="0" t="n">
        <v>9.99300489657243E-005</v>
      </c>
      <c r="P359" s="4" t="n">
        <f aca="false">VLOOKUP(D359,'paramètres CI'!$A$1:$B$6,2,0)</f>
        <v>0.0935912806596305</v>
      </c>
      <c r="Q359" s="17" t="n">
        <f aca="false">M359*P359/N359</f>
        <v>4.92255114838279</v>
      </c>
      <c r="R359" s="9" t="n">
        <f aca="false">1/(1+0.04)*(1 - (1/(1+0.04))^L359)/(1-1/(1+0.04))</f>
        <v>13.5903263449677</v>
      </c>
      <c r="S359" s="17" t="n">
        <f aca="false">K359/R359</f>
        <v>10.0790820340626</v>
      </c>
      <c r="T359" s="17" t="n">
        <f aca="false">Q359+S359</f>
        <v>15.0016331824454</v>
      </c>
      <c r="U359" s="0" t="n">
        <f aca="false">T359 + Z359</f>
        <v>19.071874726339</v>
      </c>
      <c r="V359" s="4" t="str">
        <f aca="false">VLOOKUP(I359,'CI ref gaz'!$I$1:$AM$97,1,0)</f>
        <v>0267</v>
      </c>
      <c r="W359" s="0" t="n">
        <f aca="false">VLOOKUP(I359,'CI ref gaz'!$I$1:$AM$97,14,0)</f>
        <v>-2</v>
      </c>
      <c r="X359" s="1" t="n">
        <f aca="false">VLOOKUP(I359,'CI ref gaz'!$I$1:$AM$97,13,0)</f>
        <v>7.30193369976716</v>
      </c>
      <c r="Y359" s="2" t="n">
        <f aca="false">VLOOKUP(I359,'CI ref gaz'!$I$1:$AM$97,7,0)</f>
        <v>0.216441283640691</v>
      </c>
      <c r="Z359" s="17" t="n">
        <f aca="false">X359*(O359/Y359)^(-1/8)-T359</f>
        <v>4.07024154389365</v>
      </c>
      <c r="AA359" s="17" t="n">
        <f aca="false">Z359^2</f>
        <v>16.5668662256378</v>
      </c>
      <c r="AB359" s="18" t="n">
        <f aca="false">Z359/U359</f>
        <v>0.213415912294793</v>
      </c>
      <c r="AC359" s="17" t="n">
        <f aca="false">U359^-('paramètres CI'!$B$19)</f>
        <v>5.71285125814162E-011</v>
      </c>
      <c r="AD359" s="4" t="n">
        <f aca="false">SUMIFS($AC$2:$AC$1250,$I$2:$I$1250,V359)</f>
        <v>5.7168502540223E-007</v>
      </c>
      <c r="AE359" s="4" t="n">
        <f aca="false">AC359/AD359</f>
        <v>9.99300489657243E-005</v>
      </c>
      <c r="AF359" s="17" t="n">
        <f aca="false">AE359-O359</f>
        <v>0</v>
      </c>
      <c r="AG359" s="4" t="n">
        <f aca="false">VLOOKUP(I359,BesoinU!$F$1:$L$99,3,0)</f>
        <v>130.149755855825</v>
      </c>
      <c r="AH359" s="19" t="n">
        <f aca="false">VLOOKUP(J359,bibliRdtCHauff!$G$2:$K$1398,4,0)</f>
        <v>136.978014100612</v>
      </c>
      <c r="AI359" s="19" t="n">
        <f aca="false">VLOOKUP(J359,bibliRdtCHauff!$G$2:$K$1398,3,0)</f>
        <v>3.39795627906976</v>
      </c>
      <c r="AJ359" s="4" t="n">
        <f aca="false">VLOOKUP(D359,'paramètres CI'!$A$1:$C$6,3)</f>
        <v>0.09847</v>
      </c>
      <c r="AK359" s="4" t="n">
        <f aca="false">AJ359*AG359/AI359</f>
        <v>3.77163371349546</v>
      </c>
      <c r="AL359" s="4" t="n">
        <f aca="false">AK359+AH359/R359</f>
        <v>13.8507157475581</v>
      </c>
      <c r="AM359" s="4" t="n">
        <f aca="false">AL359+Z359</f>
        <v>17.9209572914517</v>
      </c>
      <c r="AN359" s="4" t="n">
        <f aca="false">AM359^-'paramètres CI'!$B$19</f>
        <v>9.39962139859377E-011</v>
      </c>
      <c r="AO359" s="4" t="n">
        <f aca="false">SUMIFS($AN$2:$AN$1250,$I$2:$I$1250,V359)</f>
        <v>0.000858635891715922</v>
      </c>
      <c r="AP359" s="5" t="n">
        <f aca="false">AN359/AO359</f>
        <v>1.09471564015444E-007</v>
      </c>
      <c r="AQ359" s="6" t="n">
        <f aca="false">AP359-O359</f>
        <v>-9.98205774017089E-005</v>
      </c>
      <c r="AR359" s="20" t="n">
        <f aca="false">VLOOKUP(I359,entreesparc!$A$13:$H$110,8,0)*AP359</f>
        <v>0.000517899330351808</v>
      </c>
      <c r="AS359" s="7" t="n">
        <f aca="false">M359*AJ359/AI359+AH359/R359</f>
        <v>15.2582355638031</v>
      </c>
      <c r="AT359" s="4" t="n">
        <f aca="false">AS359+Z359</f>
        <v>19.3284771076967</v>
      </c>
      <c r="AU359" s="4" t="n">
        <f aca="false">AT359^-'paramètres CI'!$B$19</f>
        <v>5.13356306668957E-011</v>
      </c>
      <c r="AV359" s="4" t="n">
        <f aca="false">SUMIFS($AU$2:$AU$1250,$I$2:$I$1250,V359)</f>
        <v>2.30969436466439E-007</v>
      </c>
      <c r="AW359" s="5" t="n">
        <f aca="false">AU359/AV359</f>
        <v>0.000222261574744565</v>
      </c>
      <c r="AX359" s="7" t="n">
        <f aca="false">SUMIFS($AP$2:$AP$1250,$I$2:$I$1250,V359)</f>
        <v>1</v>
      </c>
    </row>
    <row r="360" customFormat="false" ht="15.8" hidden="false" customHeight="false" outlineLevel="0" collapsed="false">
      <c r="A360" s="0" t="s">
        <v>14</v>
      </c>
      <c r="B360" s="0" t="s">
        <v>77</v>
      </c>
      <c r="C360" s="0" t="s">
        <v>55</v>
      </c>
      <c r="D360" s="0" t="s">
        <v>43</v>
      </c>
      <c r="E360" s="0" t="str">
        <f aca="false">VLOOKUP(A360,Nomenclature!$D$1:$E$9,2,0)</f>
        <v>02</v>
      </c>
      <c r="F360" s="0" t="str">
        <f aca="false">VLOOKUP(B360,Nomenclature!$J$1:$K$97,2,0)</f>
        <v>67</v>
      </c>
      <c r="G360" s="0" t="str">
        <f aca="false">VLOOKUP(C360,Nomenclature!$M$1:$N$21,2,0)</f>
        <v>10</v>
      </c>
      <c r="H360" s="0" t="str">
        <f aca="false">VLOOKUP(D360,Nomenclature!$O$25:$P$31,2,0)</f>
        <v>02</v>
      </c>
      <c r="I360" s="1" t="str">
        <f aca="false">CONCATENATE(E360,F360)</f>
        <v>0267</v>
      </c>
      <c r="J360" s="0" t="str">
        <f aca="false">CONCATENATE(E360,F360,G360,H360)</f>
        <v>02671002</v>
      </c>
      <c r="K360" s="0" t="n">
        <v>58.8089395859577</v>
      </c>
      <c r="L360" s="0" t="n">
        <v>17</v>
      </c>
      <c r="M360" s="0" t="n">
        <v>181.043514094264</v>
      </c>
      <c r="N360" s="0" t="n">
        <v>2.67297488372093</v>
      </c>
      <c r="O360" s="0" t="n">
        <v>0.18948479814137</v>
      </c>
      <c r="P360" s="4" t="n">
        <f aca="false">VLOOKUP(D360,'paramètres CI'!$A$1:$B$6,2,0)</f>
        <v>0.0935912806596305</v>
      </c>
      <c r="Q360" s="17" t="n">
        <f aca="false">M360*P360/N360</f>
        <v>6.3390398624378</v>
      </c>
      <c r="R360" s="9" t="n">
        <f aca="false">1/(1+0.04)*(1 - (1/(1+0.04))^L360)/(1-1/(1+0.04))</f>
        <v>12.1656688537057</v>
      </c>
      <c r="S360" s="17" t="n">
        <f aca="false">K360/R360</f>
        <v>4.83400791959286</v>
      </c>
      <c r="T360" s="17" t="n">
        <f aca="false">Q360+S360</f>
        <v>11.1730477820307</v>
      </c>
      <c r="U360" s="0" t="n">
        <f aca="false">T360 + Z360</f>
        <v>7.42435280319174</v>
      </c>
      <c r="V360" s="4" t="str">
        <f aca="false">VLOOKUP(I360,'CI ref gaz'!$I$1:$AM$97,1,0)</f>
        <v>0267</v>
      </c>
      <c r="W360" s="0" t="n">
        <f aca="false">VLOOKUP(I360,'CI ref gaz'!$I$1:$AM$97,14,0)</f>
        <v>-2</v>
      </c>
      <c r="X360" s="1" t="n">
        <f aca="false">VLOOKUP(I360,'CI ref gaz'!$I$1:$AM$97,13,0)</f>
        <v>7.30193369976716</v>
      </c>
      <c r="Y360" s="2" t="n">
        <f aca="false">VLOOKUP(I360,'CI ref gaz'!$I$1:$AM$97,7,0)</f>
        <v>0.216441283640691</v>
      </c>
      <c r="Z360" s="17" t="n">
        <f aca="false">X360*(O360/Y360)^(-1/8)-T360</f>
        <v>-3.74869497883892</v>
      </c>
      <c r="AA360" s="17" t="n">
        <f aca="false">Z360^2</f>
        <v>14.0527140443721</v>
      </c>
      <c r="AB360" s="18" t="n">
        <f aca="false">Z360/U360</f>
        <v>-0.504918755642559</v>
      </c>
      <c r="AC360" s="17" t="n">
        <f aca="false">U360^-('paramètres CI'!$B$19)</f>
        <v>1.08325621638786E-007</v>
      </c>
      <c r="AD360" s="4" t="n">
        <f aca="false">SUMIFS($AC$2:$AC$1250,$I$2:$I$1250,V360)</f>
        <v>5.7168502540223E-007</v>
      </c>
      <c r="AE360" s="4" t="n">
        <f aca="false">AC360/AD360</f>
        <v>0.18948479814137</v>
      </c>
      <c r="AF360" s="17" t="n">
        <f aca="false">AE360-O360</f>
        <v>0</v>
      </c>
      <c r="AG360" s="4" t="n">
        <f aca="false">VLOOKUP(I360,BesoinU!$F$1:$L$99,3,0)</f>
        <v>130.149755855825</v>
      </c>
      <c r="AH360" s="19" t="n">
        <f aca="false">VLOOKUP(J360,bibliRdtCHauff!$G$2:$K$1398,4,0)</f>
        <v>61.7493865652556</v>
      </c>
      <c r="AI360" s="19" t="n">
        <f aca="false">VLOOKUP(J360,bibliRdtCHauff!$G$2:$K$1398,3,0)</f>
        <v>2.80410195348837</v>
      </c>
      <c r="AJ360" s="4" t="n">
        <f aca="false">VLOOKUP(D360,'paramètres CI'!$A$1:$C$6,3)</f>
        <v>0.09847</v>
      </c>
      <c r="AK360" s="4" t="n">
        <f aca="false">AJ360*AG360/AI360</f>
        <v>4.57039247206396</v>
      </c>
      <c r="AL360" s="4" t="n">
        <f aca="false">AK360+AH360/R360</f>
        <v>9.64610078763648</v>
      </c>
      <c r="AM360" s="4" t="n">
        <f aca="false">AL360+Z360</f>
        <v>5.89740580879756</v>
      </c>
      <c r="AN360" s="4" t="n">
        <f aca="false">AM360^-'paramètres CI'!$B$19</f>
        <v>6.83458098927405E-007</v>
      </c>
      <c r="AO360" s="4" t="n">
        <f aca="false">SUMIFS($AN$2:$AN$1250,$I$2:$I$1250,V360)</f>
        <v>0.000858635891715922</v>
      </c>
      <c r="AP360" s="5" t="n">
        <f aca="false">AN360/AO360</f>
        <v>0.00079598128324401</v>
      </c>
      <c r="AQ360" s="6" t="n">
        <f aca="false">AP360-O360</f>
        <v>-0.188688816858126</v>
      </c>
      <c r="AR360" s="20" t="n">
        <f aca="false">VLOOKUP(I360,entreesparc!$A$13:$H$110,8,0)*AP360</f>
        <v>3.76571009350416</v>
      </c>
      <c r="AS360" s="7" t="n">
        <f aca="false">M360*AJ360/AI360+AH360/R360</f>
        <v>11.4333069794458</v>
      </c>
      <c r="AT360" s="4" t="n">
        <f aca="false">AS360+Z360</f>
        <v>7.6846120006069</v>
      </c>
      <c r="AU360" s="4" t="n">
        <f aca="false">AT360^-'paramètres CI'!$B$19</f>
        <v>8.22288928061871E-008</v>
      </c>
      <c r="AV360" s="4" t="n">
        <f aca="false">SUMIFS($AU$2:$AU$1250,$I$2:$I$1250,V360)</f>
        <v>2.30969436466439E-007</v>
      </c>
      <c r="AW360" s="5" t="n">
        <f aca="false">AU360/AV360</f>
        <v>0.356016337331001</v>
      </c>
      <c r="AX360" s="7" t="n">
        <f aca="false">SUMIFS($AP$2:$AP$1250,$I$2:$I$1250,V360)</f>
        <v>1</v>
      </c>
    </row>
    <row r="361" customFormat="false" ht="15.8" hidden="false" customHeight="false" outlineLevel="0" collapsed="false">
      <c r="A361" s="0" t="s">
        <v>14</v>
      </c>
      <c r="B361" s="0" t="s">
        <v>77</v>
      </c>
      <c r="C361" s="0" t="s">
        <v>56</v>
      </c>
      <c r="D361" s="0" t="s">
        <v>43</v>
      </c>
      <c r="E361" s="0" t="str">
        <f aca="false">VLOOKUP(A361,Nomenclature!$D$1:$E$9,2,0)</f>
        <v>02</v>
      </c>
      <c r="F361" s="0" t="str">
        <f aca="false">VLOOKUP(B361,Nomenclature!$J$1:$K$97,2,0)</f>
        <v>67</v>
      </c>
      <c r="G361" s="0" t="str">
        <f aca="false">VLOOKUP(C361,Nomenclature!$M$1:$N$21,2,0)</f>
        <v>30</v>
      </c>
      <c r="H361" s="0" t="str">
        <f aca="false">VLOOKUP(D361,Nomenclature!$O$25:$P$31,2,0)</f>
        <v>02</v>
      </c>
      <c r="I361" s="1" t="str">
        <f aca="false">CONCATENATE(E361,F361)</f>
        <v>0267</v>
      </c>
      <c r="J361" s="0" t="str">
        <f aca="false">CONCATENATE(E361,F361,G361,H361)</f>
        <v>02673002</v>
      </c>
      <c r="K361" s="0" t="n">
        <v>73.5111744824471</v>
      </c>
      <c r="L361" s="0" t="n">
        <v>17</v>
      </c>
      <c r="M361" s="0" t="n">
        <v>181.043514094264</v>
      </c>
      <c r="N361" s="0" t="n">
        <v>3.32861023255814</v>
      </c>
      <c r="O361" s="0" t="n">
        <v>9.99300489657243E-005</v>
      </c>
      <c r="P361" s="4" t="n">
        <f aca="false">VLOOKUP(D361,'paramètres CI'!$A$1:$B$6,2,0)</f>
        <v>0.0935912806596305</v>
      </c>
      <c r="Q361" s="17" t="n">
        <f aca="false">M361*P361/N361</f>
        <v>5.0904411016546</v>
      </c>
      <c r="R361" s="9" t="n">
        <f aca="false">1/(1+0.04)*(1 - (1/(1+0.04))^L361)/(1-1/(1+0.04))</f>
        <v>12.1656688537057</v>
      </c>
      <c r="S361" s="17" t="n">
        <f aca="false">K361/R361</f>
        <v>6.04250989949108</v>
      </c>
      <c r="T361" s="17" t="n">
        <f aca="false">Q361+S361</f>
        <v>11.1329510011457</v>
      </c>
      <c r="U361" s="0" t="n">
        <f aca="false">T361 + Z361</f>
        <v>19.071874726339</v>
      </c>
      <c r="V361" s="4" t="str">
        <f aca="false">VLOOKUP(I361,'CI ref gaz'!$I$1:$AM$97,1,0)</f>
        <v>0267</v>
      </c>
      <c r="W361" s="0" t="n">
        <f aca="false">VLOOKUP(I361,'CI ref gaz'!$I$1:$AM$97,14,0)</f>
        <v>-2</v>
      </c>
      <c r="X361" s="1" t="n">
        <f aca="false">VLOOKUP(I361,'CI ref gaz'!$I$1:$AM$97,13,0)</f>
        <v>7.30193369976716</v>
      </c>
      <c r="Y361" s="2" t="n">
        <f aca="false">VLOOKUP(I361,'CI ref gaz'!$I$1:$AM$97,7,0)</f>
        <v>0.216441283640691</v>
      </c>
      <c r="Z361" s="17" t="n">
        <f aca="false">X361*(O361/Y361)^(-1/8)-T361</f>
        <v>7.93892372519336</v>
      </c>
      <c r="AA361" s="17" t="n">
        <f aca="false">Z361^2</f>
        <v>63.0265099144381</v>
      </c>
      <c r="AB361" s="18" t="n">
        <f aca="false">Z361/U361</f>
        <v>0.41626341610924</v>
      </c>
      <c r="AC361" s="17" t="n">
        <f aca="false">U361^-('paramètres CI'!$B$19)</f>
        <v>5.71285125814162E-011</v>
      </c>
      <c r="AD361" s="4" t="n">
        <f aca="false">SUMIFS($AC$2:$AC$1250,$I$2:$I$1250,V361)</f>
        <v>5.7168502540223E-007</v>
      </c>
      <c r="AE361" s="4" t="n">
        <f aca="false">AC361/AD361</f>
        <v>9.99300489657243E-005</v>
      </c>
      <c r="AF361" s="17" t="n">
        <f aca="false">AE361-O361</f>
        <v>0</v>
      </c>
      <c r="AG361" s="4" t="n">
        <f aca="false">VLOOKUP(I361,BesoinU!$F$1:$L$99,3,0)</f>
        <v>130.149755855825</v>
      </c>
      <c r="AH361" s="19" t="n">
        <f aca="false">VLOOKUP(J361,bibliRdtCHauff!$G$2:$K$1398,4,0)</f>
        <v>73.5111744824471</v>
      </c>
      <c r="AI361" s="19" t="n">
        <f aca="false">VLOOKUP(J361,bibliRdtCHauff!$G$2:$K$1398,3,0)</f>
        <v>3.32861023255814</v>
      </c>
      <c r="AJ361" s="4" t="n">
        <f aca="false">VLOOKUP(D361,'paramètres CI'!$A$1:$C$6,3)</f>
        <v>0.09847</v>
      </c>
      <c r="AK361" s="4" t="n">
        <f aca="false">AJ361*AG361/AI361</f>
        <v>3.85020941585994</v>
      </c>
      <c r="AL361" s="4" t="n">
        <f aca="false">AK361+AH361/R361</f>
        <v>9.89271931535103</v>
      </c>
      <c r="AM361" s="4" t="n">
        <f aca="false">AL361+Z361</f>
        <v>17.8316430405444</v>
      </c>
      <c r="AN361" s="4" t="n">
        <f aca="false">AM361^-'paramètres CI'!$B$19</f>
        <v>9.7829336099645E-011</v>
      </c>
      <c r="AO361" s="4" t="n">
        <f aca="false">SUMIFS($AN$2:$AN$1250,$I$2:$I$1250,V361)</f>
        <v>0.000858635891715922</v>
      </c>
      <c r="AP361" s="5" t="n">
        <f aca="false">AN361/AO361</f>
        <v>1.13935763742813E-007</v>
      </c>
      <c r="AQ361" s="6" t="n">
        <f aca="false">AP361-O361</f>
        <v>-9.98161132019815E-005</v>
      </c>
      <c r="AR361" s="20" t="n">
        <f aca="false">VLOOKUP(I361,entreesparc!$A$13:$H$110,8,0)*AP361</f>
        <v>0.000539019025408278</v>
      </c>
      <c r="AS361" s="7" t="n">
        <f aca="false">M361*AJ361/AI361+AH361/R361</f>
        <v>11.3983051375419</v>
      </c>
      <c r="AT361" s="4" t="n">
        <f aca="false">AS361+Z361</f>
        <v>19.3372288627353</v>
      </c>
      <c r="AU361" s="4" t="n">
        <f aca="false">AT361^-'paramètres CI'!$B$19</f>
        <v>5.11500546118289E-011</v>
      </c>
      <c r="AV361" s="4" t="n">
        <f aca="false">SUMIFS($AU$2:$AU$1250,$I$2:$I$1250,V361)</f>
        <v>2.30969436466439E-007</v>
      </c>
      <c r="AW361" s="5" t="n">
        <f aca="false">AU361/AV361</f>
        <v>0.000221458108892521</v>
      </c>
      <c r="AX361" s="7" t="n">
        <f aca="false">SUMIFS($AP$2:$AP$1250,$I$2:$I$1250,V361)</f>
        <v>1</v>
      </c>
    </row>
    <row r="362" customFormat="false" ht="15.8" hidden="false" customHeight="false" outlineLevel="0" collapsed="false">
      <c r="A362" s="0" t="s">
        <v>14</v>
      </c>
      <c r="B362" s="0" t="s">
        <v>78</v>
      </c>
      <c r="C362" s="0" t="s">
        <v>32</v>
      </c>
      <c r="D362" s="0" t="s">
        <v>34</v>
      </c>
      <c r="E362" s="0" t="str">
        <f aca="false">VLOOKUP(A362,Nomenclature!$D$1:$E$9,2,0)</f>
        <v>02</v>
      </c>
      <c r="F362" s="0" t="str">
        <f aca="false">VLOOKUP(B362,Nomenclature!$J$1:$K$97,2,0)</f>
        <v>68</v>
      </c>
      <c r="G362" s="0" t="str">
        <f aca="false">VLOOKUP(C362,Nomenclature!$M$1:$N$21,2,0)</f>
        <v>01</v>
      </c>
      <c r="H362" s="0" t="str">
        <f aca="false">VLOOKUP(D362,Nomenclature!$O$25:$P$31,2,0)</f>
        <v>06</v>
      </c>
      <c r="I362" s="1" t="str">
        <f aca="false">CONCATENATE(E362,F362)</f>
        <v>0268</v>
      </c>
      <c r="J362" s="0" t="str">
        <f aca="false">CONCATENATE(E362,F362,G362,H362)</f>
        <v>02680106</v>
      </c>
      <c r="K362" s="0" t="n">
        <v>40.6438544563316</v>
      </c>
      <c r="L362" s="0" t="n">
        <v>25</v>
      </c>
      <c r="M362" s="0" t="n">
        <v>237.531664230421</v>
      </c>
      <c r="N362" s="0" t="n">
        <v>0.686629244994218</v>
      </c>
      <c r="O362" s="0" t="n">
        <v>0.006425098295603</v>
      </c>
      <c r="P362" s="4" t="n">
        <f aca="false">VLOOKUP(D362,'paramètres CI'!$A$1:$B$6,2,0)</f>
        <v>0.0424847883250769</v>
      </c>
      <c r="Q362" s="17" t="n">
        <f aca="false">M362*P362/N362</f>
        <v>14.6971346602309</v>
      </c>
      <c r="R362" s="9" t="n">
        <f aca="false">1/(1+0.04)*(1 - (1/(1+0.04))^L362)/(1-1/(1+0.04))</f>
        <v>15.6220799436509</v>
      </c>
      <c r="S362" s="17" t="n">
        <f aca="false">K362/R362</f>
        <v>2.60169289895678</v>
      </c>
      <c r="T362" s="17" t="n">
        <f aca="false">Q362+S362</f>
        <v>17.2988275591877</v>
      </c>
      <c r="U362" s="0" t="n">
        <f aca="false">T362 + Z362</f>
        <v>10.9991328623087</v>
      </c>
      <c r="V362" s="4" t="str">
        <f aca="false">VLOOKUP(I362,'CI ref gaz'!$I$1:$AM$97,1,0)</f>
        <v>0268</v>
      </c>
      <c r="W362" s="0" t="n">
        <f aca="false">VLOOKUP(I362,'CI ref gaz'!$I$1:$AM$97,14,0)</f>
        <v>-2</v>
      </c>
      <c r="X362" s="1" t="n">
        <f aca="false">VLOOKUP(I362,'CI ref gaz'!$I$1:$AM$97,13,0)</f>
        <v>6.50832095720778</v>
      </c>
      <c r="Y362" s="2" t="n">
        <f aca="false">VLOOKUP(I362,'CI ref gaz'!$I$1:$AM$97,7,0)</f>
        <v>0.427558618267015</v>
      </c>
      <c r="Z362" s="17" t="n">
        <f aca="false">X362*(O362/Y362)^(-1/8)-T362</f>
        <v>-6.29969469687894</v>
      </c>
      <c r="AA362" s="17" t="n">
        <f aca="false">Z362^2</f>
        <v>39.6861532738847</v>
      </c>
      <c r="AB362" s="18" t="n">
        <f aca="false">Z362/U362</f>
        <v>-0.572744667760712</v>
      </c>
      <c r="AC362" s="17" t="n">
        <f aca="false">U362^-('paramètres CI'!$B$19)</f>
        <v>4.66801685425155E-009</v>
      </c>
      <c r="AD362" s="4" t="n">
        <f aca="false">SUMIFS($AC$2:$AC$1250,$I$2:$I$1250,V362)</f>
        <v>7.2652847310462E-007</v>
      </c>
      <c r="AE362" s="4" t="n">
        <f aca="false">AC362/AD362</f>
        <v>0.006425098295603</v>
      </c>
      <c r="AF362" s="17" t="n">
        <f aca="false">AE362-O362</f>
        <v>0</v>
      </c>
      <c r="AG362" s="4" t="n">
        <f aca="false">VLOOKUP(I362,BesoinU!$F$1:$L$99,3,0)</f>
        <v>118.706796328785</v>
      </c>
      <c r="AH362" s="19" t="n">
        <f aca="false">VLOOKUP(J362,bibliRdtCHauff!$G$2:$K$1398,4,0)</f>
        <v>42.6760471791481</v>
      </c>
      <c r="AI362" s="19" t="n">
        <f aca="false">VLOOKUP(J362,bibliRdtCHauff!$G$2:$K$1398,3,0)</f>
        <v>0.714094414793986</v>
      </c>
      <c r="AJ362" s="4" t="n">
        <f aca="false">VLOOKUP(D362,'paramètres CI'!$A$1:$C$6,3)</f>
        <v>0.0591</v>
      </c>
      <c r="AK362" s="4" t="n">
        <f aca="false">AJ362*AG362/AI362</f>
        <v>9.82443150049726</v>
      </c>
      <c r="AL362" s="4" t="n">
        <f aca="false">AK362+AH362/R362</f>
        <v>12.5562090444019</v>
      </c>
      <c r="AM362" s="4" t="n">
        <f aca="false">AL362+Z362</f>
        <v>6.25651434752293</v>
      </c>
      <c r="AN362" s="4" t="n">
        <f aca="false">AM362^-'paramètres CI'!$B$19</f>
        <v>4.25932168464236E-007</v>
      </c>
      <c r="AO362" s="4" t="n">
        <f aca="false">SUMIFS($AN$2:$AN$1250,$I$2:$I$1250,V362)</f>
        <v>2.78199344339993E-006</v>
      </c>
      <c r="AP362" s="5" t="n">
        <f aca="false">AN362/AO362</f>
        <v>0.153103225126115</v>
      </c>
      <c r="AQ362" s="6" t="n">
        <f aca="false">AP362-O362</f>
        <v>0.146678126830512</v>
      </c>
      <c r="AR362" s="20" t="n">
        <f aca="false">VLOOKUP(I362,entreesparc!$A$13:$H$110,8,0)*AP362</f>
        <v>1045.61431569728</v>
      </c>
      <c r="AS362" s="7" t="n">
        <f aca="false">M362*AJ362/AI362+AH362/R362</f>
        <v>22.3904124039292</v>
      </c>
      <c r="AT362" s="4" t="n">
        <f aca="false">AS362+Z362</f>
        <v>16.0907177070502</v>
      </c>
      <c r="AU362" s="4" t="n">
        <f aca="false">AT362^-'paramètres CI'!$B$19</f>
        <v>2.22534153696912E-010</v>
      </c>
      <c r="AV362" s="4" t="n">
        <f aca="false">SUMIFS($AU$2:$AU$1250,$I$2:$I$1250,V362)</f>
        <v>2.42125048893078E-007</v>
      </c>
      <c r="AW362" s="5" t="n">
        <f aca="false">AU362/AV362</f>
        <v>0.000919087697511143</v>
      </c>
      <c r="AX362" s="7" t="n">
        <f aca="false">SUMIFS($AP$2:$AP$1250,$I$2:$I$1250,V362)</f>
        <v>1</v>
      </c>
    </row>
    <row r="363" customFormat="false" ht="15.8" hidden="false" customHeight="false" outlineLevel="0" collapsed="false">
      <c r="A363" s="0" t="s">
        <v>14</v>
      </c>
      <c r="B363" s="0" t="s">
        <v>78</v>
      </c>
      <c r="C363" s="0" t="s">
        <v>32</v>
      </c>
      <c r="D363" s="0" t="s">
        <v>33</v>
      </c>
      <c r="E363" s="0" t="str">
        <f aca="false">VLOOKUP(A363,Nomenclature!$D$1:$E$9,2,0)</f>
        <v>02</v>
      </c>
      <c r="F363" s="0" t="str">
        <f aca="false">VLOOKUP(B363,Nomenclature!$J$1:$K$97,2,0)</f>
        <v>68</v>
      </c>
      <c r="G363" s="0" t="str">
        <f aca="false">VLOOKUP(C363,Nomenclature!$M$1:$N$21,2,0)</f>
        <v>01</v>
      </c>
      <c r="H363" s="0" t="str">
        <f aca="false">VLOOKUP(D363,Nomenclature!$O$25:$P$31,2,0)</f>
        <v>01</v>
      </c>
      <c r="I363" s="1" t="str">
        <f aca="false">CONCATENATE(E363,F363)</f>
        <v>0268</v>
      </c>
      <c r="J363" s="0" t="str">
        <f aca="false">CONCATENATE(E363,F363,G363,H363)</f>
        <v>02680101</v>
      </c>
      <c r="K363" s="0" t="n">
        <v>40.4129397469202</v>
      </c>
      <c r="L363" s="0" t="n">
        <v>25</v>
      </c>
      <c r="M363" s="0" t="n">
        <v>209.212692936724</v>
      </c>
      <c r="N363" s="0" t="n">
        <v>0.70483001500807</v>
      </c>
      <c r="O363" s="0" t="n">
        <v>0.0332266761906357</v>
      </c>
      <c r="P363" s="4" t="n">
        <f aca="false">VLOOKUP(D363,'paramètres CI'!$A$1:$B$6,2,0)</f>
        <v>0.033584731604575</v>
      </c>
      <c r="Q363" s="17" t="n">
        <f aca="false">M363*P363/N363</f>
        <v>9.96886056345059</v>
      </c>
      <c r="R363" s="9" t="n">
        <f aca="false">1/(1+0.04)*(1 - (1/(1+0.04))^L363)/(1-1/(1+0.04))</f>
        <v>15.6220799436509</v>
      </c>
      <c r="S363" s="17" t="n">
        <f aca="false">K363/R363</f>
        <v>2.58691159517109</v>
      </c>
      <c r="T363" s="17" t="n">
        <f aca="false">Q363+S363</f>
        <v>12.5557721586217</v>
      </c>
      <c r="U363" s="0" t="n">
        <f aca="false">T363 + Z363</f>
        <v>8.95689653893311</v>
      </c>
      <c r="V363" s="4" t="str">
        <f aca="false">VLOOKUP(I363,'CI ref gaz'!$I$1:$AM$97,1,0)</f>
        <v>0268</v>
      </c>
      <c r="W363" s="0" t="n">
        <f aca="false">VLOOKUP(I363,'CI ref gaz'!$I$1:$AM$97,14,0)</f>
        <v>-2</v>
      </c>
      <c r="X363" s="1" t="n">
        <f aca="false">VLOOKUP(I363,'CI ref gaz'!$I$1:$AM$97,13,0)</f>
        <v>6.50832095720778</v>
      </c>
      <c r="Y363" s="2" t="n">
        <f aca="false">VLOOKUP(I363,'CI ref gaz'!$I$1:$AM$97,7,0)</f>
        <v>0.427558618267015</v>
      </c>
      <c r="Z363" s="17" t="n">
        <f aca="false">X363*(O363/Y363)^(-1/8)-T363</f>
        <v>-3.59887561968857</v>
      </c>
      <c r="AA363" s="17" t="n">
        <f aca="false">Z363^2</f>
        <v>12.9519057259888</v>
      </c>
      <c r="AB363" s="18" t="n">
        <f aca="false">Z363/U363</f>
        <v>-0.401799396034695</v>
      </c>
      <c r="AC363" s="17" t="n">
        <f aca="false">U363^-('paramètres CI'!$B$19)</f>
        <v>2.41401263191242E-008</v>
      </c>
      <c r="AD363" s="4" t="n">
        <f aca="false">SUMIFS($AC$2:$AC$1250,$I$2:$I$1250,V363)</f>
        <v>7.2652847310462E-007</v>
      </c>
      <c r="AE363" s="4" t="n">
        <f aca="false">AC363/AD363</f>
        <v>0.0332266761906357</v>
      </c>
      <c r="AF363" s="17" t="n">
        <f aca="false">AE363-O363</f>
        <v>0</v>
      </c>
      <c r="AG363" s="4" t="n">
        <f aca="false">VLOOKUP(I363,BesoinU!$F$1:$L$99,3,0)</f>
        <v>118.706796328785</v>
      </c>
      <c r="AH363" s="19" t="n">
        <f aca="false">VLOOKUP(J363,bibliRdtCHauff!$G$2:$K$1398,4,0)</f>
        <v>42.4335867342661</v>
      </c>
      <c r="AI363" s="19" t="n">
        <f aca="false">VLOOKUP(J363,bibliRdtCHauff!$G$2:$K$1398,3,0)</f>
        <v>0.733023215608393</v>
      </c>
      <c r="AJ363" s="4" t="n">
        <f aca="false">VLOOKUP(D363,'paramètres CI'!$A$1:$C$6,3)</f>
        <v>0.0509473684210526</v>
      </c>
      <c r="AK363" s="4" t="n">
        <f aca="false">AJ363*AG363/AI363</f>
        <v>8.25048751235788</v>
      </c>
      <c r="AL363" s="4" t="n">
        <f aca="false">AK363+AH363/R363</f>
        <v>10.9667446872875</v>
      </c>
      <c r="AM363" s="4" t="n">
        <f aca="false">AL363+Z363</f>
        <v>7.36786906759894</v>
      </c>
      <c r="AN363" s="4" t="n">
        <f aca="false">AM363^-'paramètres CI'!$B$19</f>
        <v>1.15150228414155E-007</v>
      </c>
      <c r="AO363" s="4" t="n">
        <f aca="false">SUMIFS($AN$2:$AN$1250,$I$2:$I$1250,V363)</f>
        <v>2.78199344339993E-006</v>
      </c>
      <c r="AP363" s="5" t="n">
        <f aca="false">AN363/AO363</f>
        <v>0.0413912652049344</v>
      </c>
      <c r="AQ363" s="6" t="n">
        <f aca="false">AP363-O363</f>
        <v>0.00816458901429873</v>
      </c>
      <c r="AR363" s="20" t="n">
        <f aca="false">VLOOKUP(I363,entreesparc!$A$13:$H$110,8,0)*AP363</f>
        <v>282.680520984793</v>
      </c>
      <c r="AS363" s="7" t="n">
        <f aca="false">M363*AJ363/AI363+AH363/R363</f>
        <v>17.2571829170444</v>
      </c>
      <c r="AT363" s="4" t="n">
        <f aca="false">AS363+Z363</f>
        <v>13.6583072973558</v>
      </c>
      <c r="AU363" s="4" t="n">
        <f aca="false">AT363^-'paramètres CI'!$B$19</f>
        <v>8.25705091856859E-010</v>
      </c>
      <c r="AV363" s="4" t="n">
        <f aca="false">SUMIFS($AU$2:$AU$1250,$I$2:$I$1250,V363)</f>
        <v>2.42125048893078E-007</v>
      </c>
      <c r="AW363" s="5" t="n">
        <f aca="false">AU363/AV363</f>
        <v>0.00341024233399944</v>
      </c>
      <c r="AX363" s="7" t="n">
        <f aca="false">SUMIFS($AP$2:$AP$1250,$I$2:$I$1250,V363)</f>
        <v>1</v>
      </c>
    </row>
    <row r="364" customFormat="false" ht="15.8" hidden="false" customHeight="false" outlineLevel="0" collapsed="false">
      <c r="A364" s="0" t="s">
        <v>14</v>
      </c>
      <c r="B364" s="0" t="s">
        <v>78</v>
      </c>
      <c r="C364" s="0" t="s">
        <v>35</v>
      </c>
      <c r="D364" s="0" t="s">
        <v>33</v>
      </c>
      <c r="E364" s="0" t="str">
        <f aca="false">VLOOKUP(A364,Nomenclature!$D$1:$E$9,2,0)</f>
        <v>02</v>
      </c>
      <c r="F364" s="0" t="str">
        <f aca="false">VLOOKUP(B364,Nomenclature!$J$1:$K$97,2,0)</f>
        <v>68</v>
      </c>
      <c r="G364" s="0" t="str">
        <f aca="false">VLOOKUP(C364,Nomenclature!$M$1:$N$21,2,0)</f>
        <v>21</v>
      </c>
      <c r="H364" s="0" t="str">
        <f aca="false">VLOOKUP(D364,Nomenclature!$O$25:$P$31,2,0)</f>
        <v>01</v>
      </c>
      <c r="I364" s="1" t="str">
        <f aca="false">CONCATENATE(E364,F364)</f>
        <v>0268</v>
      </c>
      <c r="J364" s="0" t="str">
        <f aca="false">CONCATENATE(E364,F364,G364,H364)</f>
        <v>02682101</v>
      </c>
      <c r="K364" s="0" t="n">
        <v>50.5161746836502</v>
      </c>
      <c r="L364" s="0" t="n">
        <v>25</v>
      </c>
      <c r="M364" s="0" t="n">
        <v>209.212692936724</v>
      </c>
      <c r="N364" s="0" t="n">
        <v>0.845796018009684</v>
      </c>
      <c r="O364" s="0" t="n">
        <v>9.99300489657242E-005</v>
      </c>
      <c r="P364" s="4" t="n">
        <f aca="false">VLOOKUP(D364,'paramètres CI'!$A$1:$B$6,2,0)</f>
        <v>0.033584731604575</v>
      </c>
      <c r="Q364" s="17" t="n">
        <f aca="false">M364*P364/N364</f>
        <v>8.30738380287549</v>
      </c>
      <c r="R364" s="9" t="n">
        <f aca="false">1/(1+0.04)*(1 - (1/(1+0.04))^L364)/(1-1/(1+0.04))</f>
        <v>15.6220799436509</v>
      </c>
      <c r="S364" s="17" t="n">
        <f aca="false">K364/R364</f>
        <v>3.23363949396386</v>
      </c>
      <c r="T364" s="17" t="n">
        <f aca="false">Q364+S364</f>
        <v>11.5410232968394</v>
      </c>
      <c r="U364" s="0" t="n">
        <f aca="false">T364 + Z364</f>
        <v>18.5089340327398</v>
      </c>
      <c r="V364" s="4" t="str">
        <f aca="false">VLOOKUP(I364,'CI ref gaz'!$I$1:$AM$97,1,0)</f>
        <v>0268</v>
      </c>
      <c r="W364" s="0" t="n">
        <f aca="false">VLOOKUP(I364,'CI ref gaz'!$I$1:$AM$97,14,0)</f>
        <v>-2</v>
      </c>
      <c r="X364" s="1" t="n">
        <f aca="false">VLOOKUP(I364,'CI ref gaz'!$I$1:$AM$97,13,0)</f>
        <v>6.50832095720778</v>
      </c>
      <c r="Y364" s="2" t="n">
        <f aca="false">VLOOKUP(I364,'CI ref gaz'!$I$1:$AM$97,7,0)</f>
        <v>0.427558618267015</v>
      </c>
      <c r="Z364" s="17" t="n">
        <f aca="false">X364*(O364/Y364)^(-1/8)-T364</f>
        <v>6.96791073590047</v>
      </c>
      <c r="AA364" s="17" t="n">
        <f aca="false">Z364^2</f>
        <v>48.551780023477</v>
      </c>
      <c r="AB364" s="18" t="n">
        <f aca="false">Z364/U364</f>
        <v>0.37646202226315</v>
      </c>
      <c r="AC364" s="17" t="n">
        <f aca="false">U364^-('paramètres CI'!$B$19)</f>
        <v>7.26020258923375E-011</v>
      </c>
      <c r="AD364" s="4" t="n">
        <f aca="false">SUMIFS($AC$2:$AC$1250,$I$2:$I$1250,V364)</f>
        <v>7.2652847310462E-007</v>
      </c>
      <c r="AE364" s="4" t="n">
        <f aca="false">AC364/AD364</f>
        <v>9.99300489657241E-005</v>
      </c>
      <c r="AF364" s="17" t="n">
        <f aca="false">AE364-O364</f>
        <v>0</v>
      </c>
      <c r="AG364" s="4" t="n">
        <f aca="false">VLOOKUP(I364,BesoinU!$F$1:$L$99,3,0)</f>
        <v>118.706796328785</v>
      </c>
      <c r="AH364" s="19" t="n">
        <f aca="false">VLOOKUP(J364,bibliRdtCHauff!$G$2:$K$1398,4,0)</f>
        <v>50.5161746836502</v>
      </c>
      <c r="AI364" s="19" t="n">
        <f aca="false">VLOOKUP(J364,bibliRdtCHauff!$G$2:$K$1398,3,0)</f>
        <v>0.845796018009684</v>
      </c>
      <c r="AJ364" s="4" t="n">
        <f aca="false">VLOOKUP(D364,'paramètres CI'!$A$1:$C$6,3)</f>
        <v>0.0509473684210526</v>
      </c>
      <c r="AK364" s="4" t="n">
        <f aca="false">AJ364*AG364/AI364</f>
        <v>7.15042251071016</v>
      </c>
      <c r="AL364" s="4" t="n">
        <f aca="false">AK364+AH364/R364</f>
        <v>10.384062004674</v>
      </c>
      <c r="AM364" s="4" t="n">
        <f aca="false">AL364+Z364</f>
        <v>17.3519727405745</v>
      </c>
      <c r="AN364" s="4" t="n">
        <f aca="false">AM364^-'paramètres CI'!$B$19</f>
        <v>1.21677182840017E-010</v>
      </c>
      <c r="AO364" s="4" t="n">
        <f aca="false">SUMIFS($AN$2:$AN$1250,$I$2:$I$1250,V364)</f>
        <v>2.78199344339993E-006</v>
      </c>
      <c r="AP364" s="5" t="n">
        <f aca="false">AN364/AO364</f>
        <v>4.37374081986737E-005</v>
      </c>
      <c r="AQ364" s="6" t="n">
        <f aca="false">AP364-O364</f>
        <v>-5.61926407670505E-005</v>
      </c>
      <c r="AR364" s="20" t="n">
        <f aca="false">VLOOKUP(I364,entreesparc!$A$13:$H$110,8,0)*AP364</f>
        <v>0.298703440808369</v>
      </c>
      <c r="AS364" s="7" t="n">
        <f aca="false">M364*AJ364/AI364+AH364/R364</f>
        <v>15.83577513713</v>
      </c>
      <c r="AT364" s="4" t="n">
        <f aca="false">AS364+Z364</f>
        <v>22.8036858730305</v>
      </c>
      <c r="AU364" s="4" t="n">
        <f aca="false">AT364^-'paramètres CI'!$B$19</f>
        <v>1.36760160311765E-011</v>
      </c>
      <c r="AV364" s="4" t="n">
        <f aca="false">SUMIFS($AU$2:$AU$1250,$I$2:$I$1250,V364)</f>
        <v>2.42125048893078E-007</v>
      </c>
      <c r="AW364" s="5" t="n">
        <f aca="false">AU364/AV364</f>
        <v>5.64832762809923E-005</v>
      </c>
      <c r="AX364" s="7" t="n">
        <f aca="false">SUMIFS($AP$2:$AP$1250,$I$2:$I$1250,V364)</f>
        <v>1</v>
      </c>
    </row>
    <row r="365" customFormat="false" ht="15.8" hidden="false" customHeight="false" outlineLevel="0" collapsed="false">
      <c r="A365" s="0" t="s">
        <v>14</v>
      </c>
      <c r="B365" s="0" t="s">
        <v>78</v>
      </c>
      <c r="C365" s="0" t="s">
        <v>35</v>
      </c>
      <c r="D365" s="0" t="s">
        <v>34</v>
      </c>
      <c r="E365" s="0" t="str">
        <f aca="false">VLOOKUP(A365,Nomenclature!$D$1:$E$9,2,0)</f>
        <v>02</v>
      </c>
      <c r="F365" s="0" t="str">
        <f aca="false">VLOOKUP(B365,Nomenclature!$J$1:$K$97,2,0)</f>
        <v>68</v>
      </c>
      <c r="G365" s="0" t="str">
        <f aca="false">VLOOKUP(C365,Nomenclature!$M$1:$N$21,2,0)</f>
        <v>21</v>
      </c>
      <c r="H365" s="0" t="str">
        <f aca="false">VLOOKUP(D365,Nomenclature!$O$25:$P$31,2,0)</f>
        <v>06</v>
      </c>
      <c r="I365" s="1" t="str">
        <f aca="false">CONCATENATE(E365,F365)</f>
        <v>0268</v>
      </c>
      <c r="J365" s="0" t="str">
        <f aca="false">CONCATENATE(E365,F365,G365,H365)</f>
        <v>02682106</v>
      </c>
      <c r="K365" s="0" t="n">
        <v>50.8048180704144</v>
      </c>
      <c r="L365" s="0" t="n">
        <v>25</v>
      </c>
      <c r="M365" s="0" t="n">
        <v>237.531664230421</v>
      </c>
      <c r="N365" s="0" t="n">
        <v>0.823955093993061</v>
      </c>
      <c r="O365" s="0" t="n">
        <v>9.99300489657242E-005</v>
      </c>
      <c r="P365" s="4" t="n">
        <f aca="false">VLOOKUP(D365,'paramètres CI'!$A$1:$B$6,2,0)</f>
        <v>0.0424847883250769</v>
      </c>
      <c r="Q365" s="17" t="n">
        <f aca="false">M365*P365/N365</f>
        <v>12.2476122168591</v>
      </c>
      <c r="R365" s="9" t="n">
        <f aca="false">1/(1+0.04)*(1 - (1/(1+0.04))^L365)/(1-1/(1+0.04))</f>
        <v>15.6220799436509</v>
      </c>
      <c r="S365" s="17" t="n">
        <f aca="false">K365/R365</f>
        <v>3.25211612369597</v>
      </c>
      <c r="T365" s="17" t="n">
        <f aca="false">Q365+S365</f>
        <v>15.4997283405551</v>
      </c>
      <c r="U365" s="0" t="n">
        <f aca="false">T365 + Z365</f>
        <v>18.5089340327398</v>
      </c>
      <c r="V365" s="4" t="str">
        <f aca="false">VLOOKUP(I365,'CI ref gaz'!$I$1:$AM$97,1,0)</f>
        <v>0268</v>
      </c>
      <c r="W365" s="0" t="n">
        <f aca="false">VLOOKUP(I365,'CI ref gaz'!$I$1:$AM$97,14,0)</f>
        <v>-2</v>
      </c>
      <c r="X365" s="1" t="n">
        <f aca="false">VLOOKUP(I365,'CI ref gaz'!$I$1:$AM$97,13,0)</f>
        <v>6.50832095720778</v>
      </c>
      <c r="Y365" s="2" t="n">
        <f aca="false">VLOOKUP(I365,'CI ref gaz'!$I$1:$AM$97,7,0)</f>
        <v>0.427558618267015</v>
      </c>
      <c r="Z365" s="17" t="n">
        <f aca="false">X365*(O365/Y365)^(-1/8)-T365</f>
        <v>3.00920569218477</v>
      </c>
      <c r="AA365" s="17" t="n">
        <f aca="false">Z365^2</f>
        <v>9.05531889787721</v>
      </c>
      <c r="AB365" s="18" t="n">
        <f aca="false">Z365/U365</f>
        <v>0.162581253294322</v>
      </c>
      <c r="AC365" s="17" t="n">
        <f aca="false">U365^-('paramètres CI'!$B$19)</f>
        <v>7.26020258923375E-011</v>
      </c>
      <c r="AD365" s="4" t="n">
        <f aca="false">SUMIFS($AC$2:$AC$1250,$I$2:$I$1250,V365)</f>
        <v>7.2652847310462E-007</v>
      </c>
      <c r="AE365" s="4" t="n">
        <f aca="false">AC365/AD365</f>
        <v>9.99300489657241E-005</v>
      </c>
      <c r="AF365" s="17" t="n">
        <f aca="false">AE365-O365</f>
        <v>0</v>
      </c>
      <c r="AG365" s="4" t="n">
        <f aca="false">VLOOKUP(I365,BesoinU!$F$1:$L$99,3,0)</f>
        <v>118.706796328785</v>
      </c>
      <c r="AH365" s="19" t="n">
        <f aca="false">VLOOKUP(J365,bibliRdtCHauff!$G$2:$K$1398,4,0)</f>
        <v>50.8048180704144</v>
      </c>
      <c r="AI365" s="19" t="n">
        <f aca="false">VLOOKUP(J365,bibliRdtCHauff!$G$2:$K$1398,3,0)</f>
        <v>0.823955093993061</v>
      </c>
      <c r="AJ365" s="4" t="n">
        <f aca="false">VLOOKUP(D365,'paramètres CI'!$A$1:$C$6,3)</f>
        <v>0.0591</v>
      </c>
      <c r="AK365" s="4" t="n">
        <f aca="false">AJ365*AG365/AI365</f>
        <v>8.51450730043096</v>
      </c>
      <c r="AL365" s="4" t="n">
        <f aca="false">AK365+AH365/R365</f>
        <v>11.7666234241269</v>
      </c>
      <c r="AM365" s="4" t="n">
        <f aca="false">AL365+Z365</f>
        <v>14.7758291163117</v>
      </c>
      <c r="AN365" s="4" t="n">
        <f aca="false">AM365^-'paramètres CI'!$B$19</f>
        <v>4.40134205489263E-010</v>
      </c>
      <c r="AO365" s="4" t="n">
        <f aca="false">SUMIFS($AN$2:$AN$1250,$I$2:$I$1250,V365)</f>
        <v>2.78199344339993E-006</v>
      </c>
      <c r="AP365" s="5" t="n">
        <f aca="false">AN365/AO365</f>
        <v>0.000158208210926395</v>
      </c>
      <c r="AQ365" s="6" t="n">
        <f aca="false">AP365-O365</f>
        <v>5.82781619606704E-005</v>
      </c>
      <c r="AR365" s="20" t="n">
        <f aca="false">VLOOKUP(I365,entreesparc!$A$13:$H$110,8,0)*AP365</f>
        <v>1.08047867750159</v>
      </c>
      <c r="AS365" s="7" t="n">
        <f aca="false">M365*AJ365/AI365+AH365/R365</f>
        <v>20.2895996690506</v>
      </c>
      <c r="AT365" s="4" t="n">
        <f aca="false">AS365+Z365</f>
        <v>23.2988053612353</v>
      </c>
      <c r="AU365" s="4" t="n">
        <f aca="false">AT365^-'paramètres CI'!$B$19</f>
        <v>1.15167721221023E-011</v>
      </c>
      <c r="AV365" s="4" t="n">
        <f aca="false">SUMIFS($AU$2:$AU$1250,$I$2:$I$1250,V365)</f>
        <v>2.42125048893078E-007</v>
      </c>
      <c r="AW365" s="5" t="n">
        <f aca="false">AU365/AV365</f>
        <v>4.75653889374662E-005</v>
      </c>
      <c r="AX365" s="7" t="n">
        <f aca="false">SUMIFS($AP$2:$AP$1250,$I$2:$I$1250,V365)</f>
        <v>1</v>
      </c>
    </row>
    <row r="366" customFormat="false" ht="15.8" hidden="false" customHeight="false" outlineLevel="0" collapsed="false">
      <c r="A366" s="0" t="s">
        <v>14</v>
      </c>
      <c r="B366" s="0" t="s">
        <v>78</v>
      </c>
      <c r="C366" s="0" t="s">
        <v>36</v>
      </c>
      <c r="D366" s="0" t="s">
        <v>37</v>
      </c>
      <c r="E366" s="0" t="str">
        <f aca="false">VLOOKUP(A366,Nomenclature!$D$1:$E$9,2,0)</f>
        <v>02</v>
      </c>
      <c r="F366" s="0" t="str">
        <f aca="false">VLOOKUP(B366,Nomenclature!$J$1:$K$97,2,0)</f>
        <v>68</v>
      </c>
      <c r="G366" s="0" t="str">
        <f aca="false">VLOOKUP(C366,Nomenclature!$M$1:$N$21,2,0)</f>
        <v>23</v>
      </c>
      <c r="H366" s="0" t="str">
        <f aca="false">VLOOKUP(D366,Nomenclature!$O$25:$P$31,2,0)</f>
        <v>03</v>
      </c>
      <c r="I366" s="1" t="str">
        <f aca="false">CONCATENATE(E366,F366)</f>
        <v>0268</v>
      </c>
      <c r="J366" s="0" t="str">
        <f aca="false">CONCATENATE(E366,F366,G366,H366)</f>
        <v>02682303</v>
      </c>
      <c r="K366" s="0" t="n">
        <v>35.5814425293523</v>
      </c>
      <c r="L366" s="0" t="n">
        <v>20</v>
      </c>
      <c r="M366" s="0" t="n">
        <v>181.950686351398</v>
      </c>
      <c r="N366" s="0" t="n">
        <v>0.752377036543849</v>
      </c>
      <c r="O366" s="0" t="n">
        <v>9.99300489657242E-005</v>
      </c>
      <c r="P366" s="4" t="n">
        <f aca="false">VLOOKUP(D366,'paramètres CI'!$A$1:$B$6,2,0)</f>
        <v>0.0385046990211696</v>
      </c>
      <c r="Q366" s="17" t="n">
        <f aca="false">M366*P366/N366</f>
        <v>9.31176268595154</v>
      </c>
      <c r="R366" s="9" t="n">
        <f aca="false">1/(1+0.04)*(1 - (1/(1+0.04))^L366)/(1-1/(1+0.04))</f>
        <v>13.5903263449677</v>
      </c>
      <c r="S366" s="17" t="n">
        <f aca="false">K366/R366</f>
        <v>2.61814482052726</v>
      </c>
      <c r="T366" s="17" t="n">
        <f aca="false">Q366+S366</f>
        <v>11.9299075064788</v>
      </c>
      <c r="U366" s="0" t="n">
        <f aca="false">T366 + Z366</f>
        <v>18.5089340327398</v>
      </c>
      <c r="V366" s="4" t="str">
        <f aca="false">VLOOKUP(I366,'CI ref gaz'!$I$1:$AM$97,1,0)</f>
        <v>0268</v>
      </c>
      <c r="W366" s="0" t="n">
        <f aca="false">VLOOKUP(I366,'CI ref gaz'!$I$1:$AM$97,14,0)</f>
        <v>-2</v>
      </c>
      <c r="X366" s="1" t="n">
        <f aca="false">VLOOKUP(I366,'CI ref gaz'!$I$1:$AM$97,13,0)</f>
        <v>6.50832095720778</v>
      </c>
      <c r="Y366" s="2" t="n">
        <f aca="false">VLOOKUP(I366,'CI ref gaz'!$I$1:$AM$97,7,0)</f>
        <v>0.427558618267015</v>
      </c>
      <c r="Z366" s="17" t="n">
        <f aca="false">X366*(O366/Y366)^(-1/8)-T366</f>
        <v>6.57902652626102</v>
      </c>
      <c r="AA366" s="17" t="n">
        <f aca="false">Z366^2</f>
        <v>43.2835900332462</v>
      </c>
      <c r="AB366" s="18" t="n">
        <f aca="false">Z366/U366</f>
        <v>0.355451400638395</v>
      </c>
      <c r="AC366" s="17" t="n">
        <f aca="false">U366^-('paramètres CI'!$B$19)</f>
        <v>7.26020258923375E-011</v>
      </c>
      <c r="AD366" s="4" t="n">
        <f aca="false">SUMIFS($AC$2:$AC$1250,$I$2:$I$1250,V366)</f>
        <v>7.2652847310462E-007</v>
      </c>
      <c r="AE366" s="4" t="n">
        <f aca="false">AC366/AD366</f>
        <v>9.99300489657241E-005</v>
      </c>
      <c r="AF366" s="17" t="n">
        <f aca="false">AE366-O366</f>
        <v>0</v>
      </c>
      <c r="AG366" s="4" t="n">
        <f aca="false">VLOOKUP(I366,BesoinU!$F$1:$L$99,3,0)</f>
        <v>118.706796328785</v>
      </c>
      <c r="AH366" s="19" t="n">
        <f aca="false">VLOOKUP(J366,bibliRdtCHauff!$G$2:$K$1398,4,0)</f>
        <v>35.5814425293523</v>
      </c>
      <c r="AI366" s="19" t="n">
        <f aca="false">VLOOKUP(J366,bibliRdtCHauff!$G$2:$K$1398,3,0)</f>
        <v>0.752377036543849</v>
      </c>
      <c r="AJ366" s="4" t="n">
        <f aca="false">VLOOKUP(D366,'paramètres CI'!$A$1:$C$6,3)</f>
        <v>0.0763929293534506</v>
      </c>
      <c r="AK366" s="4" t="n">
        <f aca="false">AJ366*AG366/AI366</f>
        <v>12.0529461496807</v>
      </c>
      <c r="AL366" s="4" t="n">
        <f aca="false">AK366+AH366/R366</f>
        <v>14.6710909702079</v>
      </c>
      <c r="AM366" s="4" t="n">
        <f aca="false">AL366+Z366</f>
        <v>21.2501174964689</v>
      </c>
      <c r="AN366" s="4" t="n">
        <f aca="false">AM366^-'paramètres CI'!$B$19</f>
        <v>2.40496806799497E-011</v>
      </c>
      <c r="AO366" s="4" t="n">
        <f aca="false">SUMIFS($AN$2:$AN$1250,$I$2:$I$1250,V366)</f>
        <v>2.78199344339993E-006</v>
      </c>
      <c r="AP366" s="5" t="n">
        <f aca="false">AN366/AO366</f>
        <v>8.64476540626139E-006</v>
      </c>
      <c r="AQ366" s="6" t="n">
        <f aca="false">AP366-O366</f>
        <v>-9.12852835594628E-005</v>
      </c>
      <c r="AR366" s="20" t="n">
        <f aca="false">VLOOKUP(I366,entreesparc!$A$13:$H$110,8,0)*AP366</f>
        <v>0.0590391904362943</v>
      </c>
      <c r="AS366" s="7" t="n">
        <f aca="false">M366*AJ366/AI366+AH366/R366</f>
        <v>21.092586826499</v>
      </c>
      <c r="AT366" s="4" t="n">
        <f aca="false">AS366+Z366</f>
        <v>27.67161335276</v>
      </c>
      <c r="AU366" s="4" t="n">
        <f aca="false">AT366^-'paramètres CI'!$B$19</f>
        <v>2.90886893557539E-012</v>
      </c>
      <c r="AV366" s="4" t="n">
        <f aca="false">SUMIFS($AU$2:$AU$1250,$I$2:$I$1250,V366)</f>
        <v>2.42125048893078E-007</v>
      </c>
      <c r="AW366" s="5" t="n">
        <f aca="false">AU366/AV366</f>
        <v>1.2013911608377E-005</v>
      </c>
      <c r="AX366" s="7" t="n">
        <f aca="false">SUMIFS($AP$2:$AP$1250,$I$2:$I$1250,V366)</f>
        <v>1</v>
      </c>
    </row>
    <row r="367" customFormat="false" ht="15.8" hidden="false" customHeight="false" outlineLevel="0" collapsed="false">
      <c r="A367" s="0" t="s">
        <v>14</v>
      </c>
      <c r="B367" s="0" t="s">
        <v>78</v>
      </c>
      <c r="C367" s="0" t="s">
        <v>38</v>
      </c>
      <c r="D367" s="0" t="s">
        <v>39</v>
      </c>
      <c r="E367" s="0" t="str">
        <f aca="false">VLOOKUP(A367,Nomenclature!$D$1:$E$9,2,0)</f>
        <v>02</v>
      </c>
      <c r="F367" s="0" t="str">
        <f aca="false">VLOOKUP(B367,Nomenclature!$J$1:$K$97,2,0)</f>
        <v>68</v>
      </c>
      <c r="G367" s="0" t="str">
        <f aca="false">VLOOKUP(C367,Nomenclature!$M$1:$N$21,2,0)</f>
        <v>24</v>
      </c>
      <c r="H367" s="0" t="str">
        <f aca="false">VLOOKUP(D367,Nomenclature!$O$25:$P$31,2,0)</f>
        <v>04</v>
      </c>
      <c r="I367" s="1" t="str">
        <f aca="false">CONCATENATE(E367,F367)</f>
        <v>0268</v>
      </c>
      <c r="J367" s="0" t="str">
        <f aca="false">CONCATENATE(E367,F367,G367,H367)</f>
        <v>02682404</v>
      </c>
      <c r="K367" s="0" t="n">
        <v>24.962670833247</v>
      </c>
      <c r="L367" s="0" t="n">
        <v>20</v>
      </c>
      <c r="M367" s="0" t="n">
        <v>192.914323768079</v>
      </c>
      <c r="N367" s="0" t="n">
        <v>0.979975515103783</v>
      </c>
      <c r="O367" s="0" t="n">
        <v>9.99300489657242E-005</v>
      </c>
      <c r="P367" s="4" t="n">
        <f aca="false">VLOOKUP(D367,'paramètres CI'!$A$1:$B$6,2,0)</f>
        <v>0.022045059962018</v>
      </c>
      <c r="Q367" s="17" t="n">
        <f aca="false">M367*P367/N367</f>
        <v>4.33970825745484</v>
      </c>
      <c r="R367" s="9" t="n">
        <f aca="false">1/(1+0.04)*(1 - (1/(1+0.04))^L367)/(1-1/(1+0.04))</f>
        <v>13.5903263449677</v>
      </c>
      <c r="S367" s="17" t="n">
        <f aca="false">K367/R367</f>
        <v>1.83679701278773</v>
      </c>
      <c r="T367" s="17" t="n">
        <f aca="false">Q367+S367</f>
        <v>6.17650527024257</v>
      </c>
      <c r="U367" s="0" t="n">
        <f aca="false">T367 + Z367</f>
        <v>18.5089340327398</v>
      </c>
      <c r="V367" s="4" t="str">
        <f aca="false">VLOOKUP(I367,'CI ref gaz'!$I$1:$AM$97,1,0)</f>
        <v>0268</v>
      </c>
      <c r="W367" s="0" t="n">
        <f aca="false">VLOOKUP(I367,'CI ref gaz'!$I$1:$AM$97,14,0)</f>
        <v>-2</v>
      </c>
      <c r="X367" s="1" t="n">
        <f aca="false">VLOOKUP(I367,'CI ref gaz'!$I$1:$AM$97,13,0)</f>
        <v>6.50832095720778</v>
      </c>
      <c r="Y367" s="2" t="n">
        <f aca="false">VLOOKUP(I367,'CI ref gaz'!$I$1:$AM$97,7,0)</f>
        <v>0.427558618267015</v>
      </c>
      <c r="Z367" s="17" t="n">
        <f aca="false">X367*(O367/Y367)^(-1/8)-T367</f>
        <v>12.3324287624973</v>
      </c>
      <c r="AA367" s="17" t="n">
        <f aca="false">Z367^2</f>
        <v>152.08879918207</v>
      </c>
      <c r="AB367" s="18" t="n">
        <f aca="false">Z367/U367</f>
        <v>0.666296002821278</v>
      </c>
      <c r="AC367" s="17" t="n">
        <f aca="false">U367^-('paramètres CI'!$B$19)</f>
        <v>7.26020258923375E-011</v>
      </c>
      <c r="AD367" s="4" t="n">
        <f aca="false">SUMIFS($AC$2:$AC$1250,$I$2:$I$1250,V367)</f>
        <v>7.2652847310462E-007</v>
      </c>
      <c r="AE367" s="4" t="n">
        <f aca="false">AC367/AD367</f>
        <v>9.99300489657241E-005</v>
      </c>
      <c r="AF367" s="17" t="n">
        <f aca="false">AE367-O367</f>
        <v>0</v>
      </c>
      <c r="AG367" s="4" t="n">
        <f aca="false">VLOOKUP(I367,BesoinU!$F$1:$L$99,3,0)</f>
        <v>118.706796328785</v>
      </c>
      <c r="AH367" s="19" t="n">
        <f aca="false">VLOOKUP(J367,bibliRdtCHauff!$G$2:$K$1398,4,0)</f>
        <v>24.962670833247</v>
      </c>
      <c r="AI367" s="19" t="n">
        <f aca="false">VLOOKUP(J367,bibliRdtCHauff!$G$2:$K$1398,3,0)</f>
        <v>0.979975515103783</v>
      </c>
      <c r="AJ367" s="4" t="n">
        <f aca="false">VLOOKUP(D367,'paramètres CI'!$A$1:$C$6,3)</f>
        <v>0.0386719666666667</v>
      </c>
      <c r="AK367" s="4" t="n">
        <f aca="false">AJ367*AG367/AI367</f>
        <v>4.6844285392655</v>
      </c>
      <c r="AL367" s="4" t="n">
        <f aca="false">AK367+AH367/R367</f>
        <v>6.52122555205322</v>
      </c>
      <c r="AM367" s="4" t="n">
        <f aca="false">AL367+Z367</f>
        <v>18.8536543145505</v>
      </c>
      <c r="AN367" s="4" t="n">
        <f aca="false">AM367^-'paramètres CI'!$B$19</f>
        <v>6.26376824053844E-011</v>
      </c>
      <c r="AO367" s="4" t="n">
        <f aca="false">SUMIFS($AN$2:$AN$1250,$I$2:$I$1250,V367)</f>
        <v>2.78199344339993E-006</v>
      </c>
      <c r="AP367" s="5" t="n">
        <f aca="false">AN367/AO367</f>
        <v>2.25153954097151E-005</v>
      </c>
      <c r="AQ367" s="6" t="n">
        <f aca="false">AP367-O367</f>
        <v>-7.74146535560091E-005</v>
      </c>
      <c r="AR367" s="20" t="n">
        <f aca="false">VLOOKUP(I367,entreesparc!$A$13:$H$110,8,0)*AP367</f>
        <v>0.153768281135753</v>
      </c>
      <c r="AS367" s="7" t="n">
        <f aca="false">M367*AJ367/AI367+AH367/R367</f>
        <v>9.4496160917334</v>
      </c>
      <c r="AT367" s="4" t="n">
        <f aca="false">AS367+Z367</f>
        <v>21.7820448542307</v>
      </c>
      <c r="AU367" s="4" t="n">
        <f aca="false">AT367^-'paramètres CI'!$B$19</f>
        <v>1.97338042478246E-011</v>
      </c>
      <c r="AV367" s="4" t="n">
        <f aca="false">SUMIFS($AU$2:$AU$1250,$I$2:$I$1250,V367)</f>
        <v>2.42125048893078E-007</v>
      </c>
      <c r="AW367" s="5" t="n">
        <f aca="false">AU367/AV367</f>
        <v>8.15025307709448E-005</v>
      </c>
      <c r="AX367" s="7" t="n">
        <f aca="false">SUMIFS($AP$2:$AP$1250,$I$2:$I$1250,V367)</f>
        <v>1</v>
      </c>
    </row>
    <row r="368" customFormat="false" ht="15.8" hidden="false" customHeight="false" outlineLevel="0" collapsed="false">
      <c r="A368" s="0" t="s">
        <v>14</v>
      </c>
      <c r="B368" s="0" t="s">
        <v>78</v>
      </c>
      <c r="C368" s="0" t="s">
        <v>40</v>
      </c>
      <c r="D368" s="0" t="s">
        <v>37</v>
      </c>
      <c r="E368" s="0" t="str">
        <f aca="false">VLOOKUP(A368,Nomenclature!$D$1:$E$9,2,0)</f>
        <v>02</v>
      </c>
      <c r="F368" s="0" t="str">
        <f aca="false">VLOOKUP(B368,Nomenclature!$J$1:$K$97,2,0)</f>
        <v>68</v>
      </c>
      <c r="G368" s="0" t="str">
        <f aca="false">VLOOKUP(C368,Nomenclature!$M$1:$N$21,2,0)</f>
        <v>03</v>
      </c>
      <c r="H368" s="0" t="str">
        <f aca="false">VLOOKUP(D368,Nomenclature!$O$25:$P$31,2,0)</f>
        <v>03</v>
      </c>
      <c r="I368" s="1" t="str">
        <f aca="false">CONCATENATE(E368,F368)</f>
        <v>0268</v>
      </c>
      <c r="J368" s="0" t="str">
        <f aca="false">CONCATENATE(E368,F368,G368,H368)</f>
        <v>02680303</v>
      </c>
      <c r="K368" s="0" t="n">
        <v>28.4651540234819</v>
      </c>
      <c r="L368" s="0" t="n">
        <v>20</v>
      </c>
      <c r="M368" s="0" t="n">
        <v>181.950686351398</v>
      </c>
      <c r="N368" s="0" t="n">
        <v>0.516455072255538</v>
      </c>
      <c r="O368" s="0" t="n">
        <v>0.0486163946067582</v>
      </c>
      <c r="P368" s="4" t="n">
        <f aca="false">VLOOKUP(D368,'paramètres CI'!$A$1:$B$6,2,0)</f>
        <v>0.0385046990211696</v>
      </c>
      <c r="Q368" s="17" t="n">
        <f aca="false">M368*P368/N368</f>
        <v>13.5654712113841</v>
      </c>
      <c r="R368" s="9" t="n">
        <f aca="false">1/(1+0.04)*(1 - (1/(1+0.04))^L368)/(1-1/(1+0.04))</f>
        <v>13.5903263449677</v>
      </c>
      <c r="S368" s="17" t="n">
        <f aca="false">K368/R368</f>
        <v>2.09451585642181</v>
      </c>
      <c r="T368" s="17" t="n">
        <f aca="false">Q368+S368</f>
        <v>15.6599870678059</v>
      </c>
      <c r="U368" s="0" t="n">
        <f aca="false">T368 + Z368</f>
        <v>8.54074148300813</v>
      </c>
      <c r="V368" s="4" t="str">
        <f aca="false">VLOOKUP(I368,'CI ref gaz'!$I$1:$AM$97,1,0)</f>
        <v>0268</v>
      </c>
      <c r="W368" s="0" t="n">
        <f aca="false">VLOOKUP(I368,'CI ref gaz'!$I$1:$AM$97,14,0)</f>
        <v>-2</v>
      </c>
      <c r="X368" s="1" t="n">
        <f aca="false">VLOOKUP(I368,'CI ref gaz'!$I$1:$AM$97,13,0)</f>
        <v>6.50832095720778</v>
      </c>
      <c r="Y368" s="2" t="n">
        <f aca="false">VLOOKUP(I368,'CI ref gaz'!$I$1:$AM$97,7,0)</f>
        <v>0.427558618267015</v>
      </c>
      <c r="Z368" s="17" t="n">
        <f aca="false">X368*(O368/Y368)^(-1/8)-T368</f>
        <v>-7.11924558479781</v>
      </c>
      <c r="AA368" s="17" t="n">
        <f aca="false">Z368^2</f>
        <v>50.6836576966631</v>
      </c>
      <c r="AB368" s="18" t="n">
        <f aca="false">Z368/U368</f>
        <v>-0.833562940520048</v>
      </c>
      <c r="AC368" s="17" t="n">
        <f aca="false">U368^-('paramètres CI'!$B$19)</f>
        <v>3.53211949414997E-008</v>
      </c>
      <c r="AD368" s="4" t="n">
        <f aca="false">SUMIFS($AC$2:$AC$1250,$I$2:$I$1250,V368)</f>
        <v>7.2652847310462E-007</v>
      </c>
      <c r="AE368" s="4" t="n">
        <f aca="false">AC368/AD368</f>
        <v>0.0486163946067582</v>
      </c>
      <c r="AF368" s="17" t="n">
        <f aca="false">AE368-O368</f>
        <v>0</v>
      </c>
      <c r="AG368" s="4" t="n">
        <f aca="false">VLOOKUP(I368,BesoinU!$F$1:$L$99,3,0)</f>
        <v>118.706796328785</v>
      </c>
      <c r="AH368" s="19" t="n">
        <f aca="false">VLOOKUP(J368,bibliRdtCHauff!$G$2:$K$1398,4,0)</f>
        <v>29.888411724656</v>
      </c>
      <c r="AI368" s="19" t="n">
        <f aca="false">VLOOKUP(J368,bibliRdtCHauff!$G$2:$K$1398,3,0)</f>
        <v>0.5636394651132</v>
      </c>
      <c r="AJ368" s="4" t="n">
        <f aca="false">VLOOKUP(D368,'paramètres CI'!$A$1:$C$6,3)</f>
        <v>0.0763929293534506</v>
      </c>
      <c r="AK368" s="4" t="n">
        <f aca="false">AJ368*AG368/AI368</f>
        <v>16.0889371078692</v>
      </c>
      <c r="AL368" s="4" t="n">
        <f aca="false">AK368+AH368/R368</f>
        <v>18.2881787571121</v>
      </c>
      <c r="AM368" s="4" t="n">
        <f aca="false">AL368+Z368</f>
        <v>11.1689331723143</v>
      </c>
      <c r="AN368" s="4" t="n">
        <f aca="false">AM368^-'paramètres CI'!$B$19</f>
        <v>4.12958548525317E-009</v>
      </c>
      <c r="AO368" s="4" t="n">
        <f aca="false">SUMIFS($AN$2:$AN$1250,$I$2:$I$1250,V368)</f>
        <v>2.78199344339993E-006</v>
      </c>
      <c r="AP368" s="5" t="n">
        <f aca="false">AN368/AO368</f>
        <v>0.00148439799347849</v>
      </c>
      <c r="AQ368" s="6" t="n">
        <f aca="false">AP368-O368</f>
        <v>-0.0471319966132797</v>
      </c>
      <c r="AR368" s="20" t="n">
        <f aca="false">VLOOKUP(I368,entreesparc!$A$13:$H$110,8,0)*AP368</f>
        <v>10.1376557606472</v>
      </c>
      <c r="AS368" s="7" t="n">
        <f aca="false">M368*AJ368/AI368+AH368/R368</f>
        <v>26.8599455008843</v>
      </c>
      <c r="AT368" s="4" t="n">
        <f aca="false">AS368+Z368</f>
        <v>19.7406999160865</v>
      </c>
      <c r="AU368" s="4" t="n">
        <f aca="false">AT368^-'paramètres CI'!$B$19</f>
        <v>4.33610336213792E-011</v>
      </c>
      <c r="AV368" s="4" t="n">
        <f aca="false">SUMIFS($AU$2:$AU$1250,$I$2:$I$1250,V368)</f>
        <v>2.42125048893078E-007</v>
      </c>
      <c r="AW368" s="5" t="n">
        <f aca="false">AU368/AV368</f>
        <v>0.00017908528596943</v>
      </c>
      <c r="AX368" s="7" t="n">
        <f aca="false">SUMIFS($AP$2:$AP$1250,$I$2:$I$1250,V368)</f>
        <v>1</v>
      </c>
    </row>
    <row r="369" customFormat="false" ht="15.8" hidden="false" customHeight="false" outlineLevel="0" collapsed="false">
      <c r="A369" s="0" t="s">
        <v>14</v>
      </c>
      <c r="B369" s="0" t="s">
        <v>78</v>
      </c>
      <c r="C369" s="0" t="s">
        <v>41</v>
      </c>
      <c r="D369" s="0" t="s">
        <v>39</v>
      </c>
      <c r="E369" s="0" t="str">
        <f aca="false">VLOOKUP(A369,Nomenclature!$D$1:$E$9,2,0)</f>
        <v>02</v>
      </c>
      <c r="F369" s="0" t="str">
        <f aca="false">VLOOKUP(B369,Nomenclature!$J$1:$K$97,2,0)</f>
        <v>68</v>
      </c>
      <c r="G369" s="0" t="str">
        <f aca="false">VLOOKUP(C369,Nomenclature!$M$1:$N$21,2,0)</f>
        <v>04</v>
      </c>
      <c r="H369" s="0" t="str">
        <f aca="false">VLOOKUP(D369,Nomenclature!$O$25:$P$31,2,0)</f>
        <v>04</v>
      </c>
      <c r="I369" s="1" t="str">
        <f aca="false">CONCATENATE(E369,F369)</f>
        <v>0268</v>
      </c>
      <c r="J369" s="0" t="str">
        <f aca="false">CONCATENATE(E369,F369,G369,H369)</f>
        <v>02680404</v>
      </c>
      <c r="K369" s="0" t="n">
        <v>19.9701366665976</v>
      </c>
      <c r="L369" s="0" t="n">
        <v>20</v>
      </c>
      <c r="M369" s="0" t="n">
        <v>192.914323768079</v>
      </c>
      <c r="N369" s="0" t="n">
        <v>0.604187855567395</v>
      </c>
      <c r="O369" s="0" t="n">
        <v>0.427558618267015</v>
      </c>
      <c r="P369" s="4" t="n">
        <f aca="false">VLOOKUP(D369,'paramètres CI'!$A$1:$B$6,2,0)</f>
        <v>0.022045059962018</v>
      </c>
      <c r="Q369" s="17" t="n">
        <f aca="false">M369*P369/N369</f>
        <v>7.0388833469776</v>
      </c>
      <c r="R369" s="9" t="n">
        <f aca="false">1/(1+0.04)*(1 - (1/(1+0.04))^L369)/(1-1/(1+0.04))</f>
        <v>13.5903263449677</v>
      </c>
      <c r="S369" s="17" t="n">
        <f aca="false">K369/R369</f>
        <v>1.46943761023018</v>
      </c>
      <c r="T369" s="17" t="n">
        <f aca="false">Q369+S369</f>
        <v>8.50832095720778</v>
      </c>
      <c r="U369" s="0" t="n">
        <f aca="false">T369 + Z369</f>
        <v>6.50832095720778</v>
      </c>
      <c r="V369" s="4" t="str">
        <f aca="false">VLOOKUP(I369,'CI ref gaz'!$I$1:$AM$97,1,0)</f>
        <v>0268</v>
      </c>
      <c r="W369" s="0" t="n">
        <f aca="false">VLOOKUP(I369,'CI ref gaz'!$I$1:$AM$97,14,0)</f>
        <v>-2</v>
      </c>
      <c r="X369" s="1" t="n">
        <f aca="false">VLOOKUP(I369,'CI ref gaz'!$I$1:$AM$97,13,0)</f>
        <v>6.50832095720778</v>
      </c>
      <c r="Y369" s="2" t="n">
        <f aca="false">VLOOKUP(I369,'CI ref gaz'!$I$1:$AM$97,7,0)</f>
        <v>0.427558618267015</v>
      </c>
      <c r="Z369" s="17" t="n">
        <f aca="false">X369*(O369/Y369)^(-1/8)-T369</f>
        <v>-2</v>
      </c>
      <c r="AA369" s="17" t="n">
        <f aca="false">Z369^2</f>
        <v>4</v>
      </c>
      <c r="AB369" s="18" t="n">
        <f aca="false">Z369/U369</f>
        <v>-0.307298919821257</v>
      </c>
      <c r="AC369" s="17" t="n">
        <f aca="false">U369^-('paramètres CI'!$B$19)</f>
        <v>3.10633510092256E-007</v>
      </c>
      <c r="AD369" s="4" t="n">
        <f aca="false">SUMIFS($AC$2:$AC$1250,$I$2:$I$1250,V369)</f>
        <v>7.2652847310462E-007</v>
      </c>
      <c r="AE369" s="4" t="n">
        <f aca="false">AC369/AD369</f>
        <v>0.427558618267015</v>
      </c>
      <c r="AF369" s="17" t="n">
        <f aca="false">AE369-O369</f>
        <v>0</v>
      </c>
      <c r="AG369" s="4" t="n">
        <f aca="false">VLOOKUP(I369,BesoinU!$F$1:$L$99,3,0)</f>
        <v>118.706796328785</v>
      </c>
      <c r="AH369" s="19" t="n">
        <f aca="false">VLOOKUP(J369,bibliRdtCHauff!$G$2:$K$1398,4,0)</f>
        <v>20.9686434999275</v>
      </c>
      <c r="AI369" s="19" t="n">
        <f aca="false">VLOOKUP(J369,bibliRdtCHauff!$G$2:$K$1398,3,0)</f>
        <v>0.679345387474673</v>
      </c>
      <c r="AJ369" s="4" t="n">
        <f aca="false">VLOOKUP(D369,'paramètres CI'!$A$1:$C$6,3)</f>
        <v>0.0386719666666667</v>
      </c>
      <c r="AK369" s="4" t="n">
        <f aca="false">AJ369*AG369/AI369</f>
        <v>6.75742465522328</v>
      </c>
      <c r="AL369" s="4" t="n">
        <f aca="false">AK369+AH369/R369</f>
        <v>8.30033414596497</v>
      </c>
      <c r="AM369" s="4" t="n">
        <f aca="false">AL369+Z369</f>
        <v>6.30033414596497</v>
      </c>
      <c r="AN369" s="4" t="n">
        <f aca="false">AM369^-'paramètres CI'!$B$19</f>
        <v>4.02801735200805E-007</v>
      </c>
      <c r="AO369" s="4" t="n">
        <f aca="false">SUMIFS($AN$2:$AN$1250,$I$2:$I$1250,V369)</f>
        <v>2.78199344339993E-006</v>
      </c>
      <c r="AP369" s="5" t="n">
        <f aca="false">AN369/AO369</f>
        <v>0.144788887319782</v>
      </c>
      <c r="AQ369" s="6" t="n">
        <f aca="false">AP369-O369</f>
        <v>-0.282769730947233</v>
      </c>
      <c r="AR369" s="20" t="n">
        <f aca="false">VLOOKUP(I369,entreesparc!$A$13:$H$110,8,0)*AP369</f>
        <v>988.831771575929</v>
      </c>
      <c r="AS369" s="7" t="n">
        <f aca="false">M369*AJ369/AI369+AH369/R369</f>
        <v>12.5246228221799</v>
      </c>
      <c r="AT369" s="4" t="n">
        <f aca="false">AS369+Z369</f>
        <v>10.5246228221799</v>
      </c>
      <c r="AU369" s="4" t="n">
        <f aca="false">AT369^-'paramètres CI'!$B$19</f>
        <v>6.64274642713086E-009</v>
      </c>
      <c r="AV369" s="4" t="n">
        <f aca="false">SUMIFS($AU$2:$AU$1250,$I$2:$I$1250,V369)</f>
        <v>2.42125048893078E-007</v>
      </c>
      <c r="AW369" s="5" t="n">
        <f aca="false">AU369/AV369</f>
        <v>0.0274351887898401</v>
      </c>
      <c r="AX369" s="7" t="n">
        <f aca="false">SUMIFS($AP$2:$AP$1250,$I$2:$I$1250,V369)</f>
        <v>1</v>
      </c>
    </row>
    <row r="370" customFormat="false" ht="15.8" hidden="false" customHeight="false" outlineLevel="0" collapsed="false">
      <c r="A370" s="0" t="s">
        <v>14</v>
      </c>
      <c r="B370" s="0" t="s">
        <v>78</v>
      </c>
      <c r="C370" s="0" t="s">
        <v>45</v>
      </c>
      <c r="D370" s="0" t="s">
        <v>43</v>
      </c>
      <c r="E370" s="0" t="str">
        <f aca="false">VLOOKUP(A370,Nomenclature!$D$1:$E$9,2,0)</f>
        <v>02</v>
      </c>
      <c r="F370" s="0" t="str">
        <f aca="false">VLOOKUP(B370,Nomenclature!$J$1:$K$97,2,0)</f>
        <v>68</v>
      </c>
      <c r="G370" s="0" t="str">
        <f aca="false">VLOOKUP(C370,Nomenclature!$M$1:$N$21,2,0)</f>
        <v>06</v>
      </c>
      <c r="H370" s="0" t="str">
        <f aca="false">VLOOKUP(D370,Nomenclature!$O$25:$P$31,2,0)</f>
        <v>02</v>
      </c>
      <c r="I370" s="1" t="str">
        <f aca="false">CONCATENATE(E370,F370)</f>
        <v>0268</v>
      </c>
      <c r="J370" s="0" t="str">
        <f aca="false">CONCATENATE(E370,F370,G370,H370)</f>
        <v>02680602</v>
      </c>
      <c r="K370" s="0" t="n">
        <v>10</v>
      </c>
      <c r="L370" s="0" t="n">
        <v>13</v>
      </c>
      <c r="M370" s="0" t="n">
        <v>137.164709903512</v>
      </c>
      <c r="N370" s="0" t="n">
        <v>0.9</v>
      </c>
      <c r="O370" s="0" t="n">
        <v>0.217428653845235</v>
      </c>
      <c r="P370" s="4" t="n">
        <f aca="false">VLOOKUP(D370,'paramètres CI'!$A$1:$B$6,2,0)</f>
        <v>0.0935912806596305</v>
      </c>
      <c r="Q370" s="17" t="n">
        <f aca="false">M370*P370/N370</f>
        <v>14.2638009568626</v>
      </c>
      <c r="R370" s="9" t="n">
        <f aca="false">1/(1+0.04)*(1 - (1/(1+0.04))^L370)/(1-1/(1+0.04))</f>
        <v>9.98564784663304</v>
      </c>
      <c r="S370" s="17" t="n">
        <f aca="false">K370/R370</f>
        <v>1.00143727814033</v>
      </c>
      <c r="T370" s="17" t="n">
        <f aca="false">Q370+S370</f>
        <v>15.265238235003</v>
      </c>
      <c r="U370" s="0" t="n">
        <f aca="false">T370 + Z370</f>
        <v>7.08237344688403</v>
      </c>
      <c r="V370" s="4" t="str">
        <f aca="false">VLOOKUP(I370,'CI ref gaz'!$I$1:$AM$97,1,0)</f>
        <v>0268</v>
      </c>
      <c r="W370" s="0" t="n">
        <f aca="false">VLOOKUP(I370,'CI ref gaz'!$I$1:$AM$97,14,0)</f>
        <v>-2</v>
      </c>
      <c r="X370" s="1" t="n">
        <f aca="false">VLOOKUP(I370,'CI ref gaz'!$I$1:$AM$97,13,0)</f>
        <v>6.50832095720778</v>
      </c>
      <c r="Y370" s="2" t="n">
        <f aca="false">VLOOKUP(I370,'CI ref gaz'!$I$1:$AM$97,7,0)</f>
        <v>0.427558618267015</v>
      </c>
      <c r="Z370" s="17" t="n">
        <f aca="false">X370*(O370/Y370)^(-1/8)-T370</f>
        <v>-8.18286478811895</v>
      </c>
      <c r="AA370" s="17" t="n">
        <f aca="false">Z370^2</f>
        <v>66.959276140637</v>
      </c>
      <c r="AB370" s="18" t="n">
        <f aca="false">Z370/U370</f>
        <v>-1.15538454015286</v>
      </c>
      <c r="AC370" s="17" t="n">
        <f aca="false">U370^-('paramètres CI'!$B$19)</f>
        <v>1.57968107887372E-007</v>
      </c>
      <c r="AD370" s="4" t="n">
        <f aca="false">SUMIFS($AC$2:$AC$1250,$I$2:$I$1250,V370)</f>
        <v>7.2652847310462E-007</v>
      </c>
      <c r="AE370" s="4" t="n">
        <f aca="false">AC370/AD370</f>
        <v>0.217428653845235</v>
      </c>
      <c r="AF370" s="17" t="n">
        <f aca="false">AE370-O370</f>
        <v>0</v>
      </c>
      <c r="AG370" s="4" t="n">
        <f aca="false">VLOOKUP(I370,BesoinU!$F$1:$L$99,3,0)</f>
        <v>118.706796328785</v>
      </c>
      <c r="AH370" s="19" t="n">
        <f aca="false">VLOOKUP(J370,bibliRdtCHauff!$G$2:$K$1398,4,0)</f>
        <v>10.4</v>
      </c>
      <c r="AI370" s="19" t="n">
        <f aca="false">VLOOKUP(J370,bibliRdtCHauff!$G$2:$K$1398,3,0)</f>
        <v>0.92</v>
      </c>
      <c r="AJ370" s="4" t="n">
        <f aca="false">VLOOKUP(D370,'paramètres CI'!$A$1:$C$6,3)</f>
        <v>0.09847</v>
      </c>
      <c r="AK370" s="4" t="n">
        <f aca="false">AJ370*AG370/AI370</f>
        <v>12.7054980809733</v>
      </c>
      <c r="AL370" s="4" t="n">
        <f aca="false">AK370+AH370/R370</f>
        <v>13.7469928502393</v>
      </c>
      <c r="AM370" s="4" t="n">
        <f aca="false">AL370+Z370</f>
        <v>5.56412806212032</v>
      </c>
      <c r="AN370" s="4" t="n">
        <f aca="false">AM370^-'paramètres CI'!$B$19</f>
        <v>1.08848654222283E-006</v>
      </c>
      <c r="AO370" s="4" t="n">
        <f aca="false">SUMIFS($AN$2:$AN$1250,$I$2:$I$1250,V370)</f>
        <v>2.78199344339993E-006</v>
      </c>
      <c r="AP370" s="5" t="n">
        <f aca="false">AN370/AO370</f>
        <v>0.391261361454746</v>
      </c>
      <c r="AQ370" s="6" t="n">
        <f aca="false">AP370-O370</f>
        <v>0.173832707609511</v>
      </c>
      <c r="AR370" s="20" t="n">
        <f aca="false">VLOOKUP(I370,entreesparc!$A$13:$H$110,8,0)*AP370</f>
        <v>2672.10883623972</v>
      </c>
      <c r="AS370" s="7" t="n">
        <f aca="false">M370*AJ370/AI370+AH370/R370</f>
        <v>15.7225914912212</v>
      </c>
      <c r="AT370" s="4" t="n">
        <f aca="false">AS370+Z370</f>
        <v>7.53972670310224</v>
      </c>
      <c r="AU370" s="4" t="n">
        <f aca="false">AT370^-'paramètres CI'!$B$19</f>
        <v>9.57536125399778E-008</v>
      </c>
      <c r="AV370" s="4" t="n">
        <f aca="false">SUMIFS($AU$2:$AU$1250,$I$2:$I$1250,V370)</f>
        <v>2.42125048893078E-007</v>
      </c>
      <c r="AW370" s="5" t="n">
        <f aca="false">AU370/AV370</f>
        <v>0.395471732386773</v>
      </c>
      <c r="AX370" s="7" t="n">
        <f aca="false">SUMIFS($AP$2:$AP$1250,$I$2:$I$1250,V370)</f>
        <v>1</v>
      </c>
    </row>
    <row r="371" customFormat="false" ht="15.8" hidden="false" customHeight="false" outlineLevel="0" collapsed="false">
      <c r="A371" s="0" t="s">
        <v>14</v>
      </c>
      <c r="B371" s="0" t="s">
        <v>78</v>
      </c>
      <c r="C371" s="0" t="s">
        <v>46</v>
      </c>
      <c r="D371" s="0" t="s">
        <v>43</v>
      </c>
      <c r="E371" s="0" t="str">
        <f aca="false">VLOOKUP(A371,Nomenclature!$D$1:$E$9,2,0)</f>
        <v>02</v>
      </c>
      <c r="F371" s="0" t="str">
        <f aca="false">VLOOKUP(B371,Nomenclature!$J$1:$K$97,2,0)</f>
        <v>68</v>
      </c>
      <c r="G371" s="0" t="str">
        <f aca="false">VLOOKUP(C371,Nomenclature!$M$1:$N$21,2,0)</f>
        <v>26</v>
      </c>
      <c r="H371" s="0" t="str">
        <f aca="false">VLOOKUP(D371,Nomenclature!$O$25:$P$31,2,0)</f>
        <v>02</v>
      </c>
      <c r="I371" s="1" t="str">
        <f aca="false">CONCATENATE(E371,F371)</f>
        <v>0268</v>
      </c>
      <c r="J371" s="0" t="str">
        <f aca="false">CONCATENATE(E371,F371,G371,H371)</f>
        <v>02682602</v>
      </c>
      <c r="K371" s="0" t="n">
        <v>12</v>
      </c>
      <c r="L371" s="0" t="n">
        <v>13</v>
      </c>
      <c r="M371" s="0" t="n">
        <v>137.164709903512</v>
      </c>
      <c r="N371" s="0" t="n">
        <v>1</v>
      </c>
      <c r="O371" s="0" t="n">
        <v>9.99300489657242E-005</v>
      </c>
      <c r="P371" s="4" t="n">
        <f aca="false">VLOOKUP(D371,'paramètres CI'!$A$1:$B$6,2,0)</f>
        <v>0.0935912806596305</v>
      </c>
      <c r="Q371" s="17" t="n">
        <f aca="false">M371*P371/N371</f>
        <v>12.8374208611764</v>
      </c>
      <c r="R371" s="9" t="n">
        <f aca="false">1/(1+0.04)*(1 - (1/(1+0.04))^L371)/(1-1/(1+0.04))</f>
        <v>9.98564784663304</v>
      </c>
      <c r="S371" s="17" t="n">
        <f aca="false">K371/R371</f>
        <v>1.20172473376839</v>
      </c>
      <c r="T371" s="17" t="n">
        <f aca="false">Q371+S371</f>
        <v>14.0391455949448</v>
      </c>
      <c r="U371" s="0" t="n">
        <f aca="false">T371 + Z371</f>
        <v>18.5089340327398</v>
      </c>
      <c r="V371" s="4" t="str">
        <f aca="false">VLOOKUP(I371,'CI ref gaz'!$I$1:$AM$97,1,0)</f>
        <v>0268</v>
      </c>
      <c r="W371" s="0" t="n">
        <f aca="false">VLOOKUP(I371,'CI ref gaz'!$I$1:$AM$97,14,0)</f>
        <v>-2</v>
      </c>
      <c r="X371" s="1" t="n">
        <f aca="false">VLOOKUP(I371,'CI ref gaz'!$I$1:$AM$97,13,0)</f>
        <v>6.50832095720778</v>
      </c>
      <c r="Y371" s="2" t="n">
        <f aca="false">VLOOKUP(I371,'CI ref gaz'!$I$1:$AM$97,7,0)</f>
        <v>0.427558618267015</v>
      </c>
      <c r="Z371" s="17" t="n">
        <f aca="false">X371*(O371/Y371)^(-1/8)-T371</f>
        <v>4.46978843779505</v>
      </c>
      <c r="AA371" s="17" t="n">
        <f aca="false">Z371^2</f>
        <v>19.9790086786463</v>
      </c>
      <c r="AB371" s="18" t="n">
        <f aca="false">Z371/U371</f>
        <v>0.241493563588729</v>
      </c>
      <c r="AC371" s="17" t="n">
        <f aca="false">U371^-('paramètres CI'!$B$19)</f>
        <v>7.26020258923375E-011</v>
      </c>
      <c r="AD371" s="4" t="n">
        <f aca="false">SUMIFS($AC$2:$AC$1250,$I$2:$I$1250,V371)</f>
        <v>7.2652847310462E-007</v>
      </c>
      <c r="AE371" s="4" t="n">
        <f aca="false">AC371/AD371</f>
        <v>9.99300489657241E-005</v>
      </c>
      <c r="AF371" s="17" t="n">
        <f aca="false">AE371-O371</f>
        <v>0</v>
      </c>
      <c r="AG371" s="4" t="n">
        <f aca="false">VLOOKUP(I371,BesoinU!$F$1:$L$99,3,0)</f>
        <v>118.706796328785</v>
      </c>
      <c r="AH371" s="19" t="n">
        <f aca="false">VLOOKUP(J371,bibliRdtCHauff!$G$2:$K$1398,4,0)</f>
        <v>12</v>
      </c>
      <c r="AI371" s="19" t="n">
        <f aca="false">VLOOKUP(J371,bibliRdtCHauff!$G$2:$K$1398,3,0)</f>
        <v>1</v>
      </c>
      <c r="AJ371" s="4" t="n">
        <f aca="false">VLOOKUP(D371,'paramètres CI'!$A$1:$C$6,3)</f>
        <v>0.09847</v>
      </c>
      <c r="AK371" s="4" t="n">
        <f aca="false">AJ371*AG371/AI371</f>
        <v>11.6890582344955</v>
      </c>
      <c r="AL371" s="4" t="n">
        <f aca="false">AK371+AH371/R371</f>
        <v>12.8907829682639</v>
      </c>
      <c r="AM371" s="4" t="n">
        <f aca="false">AL371+Z371</f>
        <v>17.3605714060589</v>
      </c>
      <c r="AN371" s="4" t="n">
        <f aca="false">AM371^-'paramètres CI'!$B$19</f>
        <v>1.21195885572815E-010</v>
      </c>
      <c r="AO371" s="4" t="n">
        <f aca="false">SUMIFS($AN$2:$AN$1250,$I$2:$I$1250,V371)</f>
        <v>2.78199344339993E-006</v>
      </c>
      <c r="AP371" s="5" t="n">
        <f aca="false">AN371/AO371</f>
        <v>4.35644037409012E-005</v>
      </c>
      <c r="AQ371" s="6" t="n">
        <f aca="false">AP371-O371</f>
        <v>-5.6365645224823E-005</v>
      </c>
      <c r="AR371" s="20" t="n">
        <f aca="false">VLOOKUP(I371,entreesparc!$A$13:$H$110,8,0)*AP371</f>
        <v>0.297521911565093</v>
      </c>
      <c r="AS371" s="7" t="n">
        <f aca="false">M371*AJ371/AI371+AH371/R371</f>
        <v>14.7083337179672</v>
      </c>
      <c r="AT371" s="4" t="n">
        <f aca="false">AS371+Z371</f>
        <v>19.1781221557623</v>
      </c>
      <c r="AU371" s="4" t="n">
        <f aca="false">AT371^-'paramètres CI'!$B$19</f>
        <v>5.46451164206522E-011</v>
      </c>
      <c r="AV371" s="4" t="n">
        <f aca="false">SUMIFS($AU$2:$AU$1250,$I$2:$I$1250,V371)</f>
        <v>2.42125048893078E-007</v>
      </c>
      <c r="AW371" s="5" t="n">
        <f aca="false">AU371/AV371</f>
        <v>0.000225689645373219</v>
      </c>
      <c r="AX371" s="7" t="n">
        <f aca="false">SUMIFS($AP$2:$AP$1250,$I$2:$I$1250,V371)</f>
        <v>1</v>
      </c>
    </row>
    <row r="372" customFormat="false" ht="15.8" hidden="false" customHeight="false" outlineLevel="0" collapsed="false">
      <c r="A372" s="0" t="s">
        <v>14</v>
      </c>
      <c r="B372" s="0" t="s">
        <v>78</v>
      </c>
      <c r="C372" s="0" t="s">
        <v>48</v>
      </c>
      <c r="D372" s="0" t="s">
        <v>43</v>
      </c>
      <c r="E372" s="0" t="str">
        <f aca="false">VLOOKUP(A372,Nomenclature!$D$1:$E$9,2,0)</f>
        <v>02</v>
      </c>
      <c r="F372" s="0" t="str">
        <f aca="false">VLOOKUP(B372,Nomenclature!$J$1:$K$97,2,0)</f>
        <v>68</v>
      </c>
      <c r="G372" s="0" t="str">
        <f aca="false">VLOOKUP(C372,Nomenclature!$M$1:$N$21,2,0)</f>
        <v>09</v>
      </c>
      <c r="H372" s="0" t="str">
        <f aca="false">VLOOKUP(D372,Nomenclature!$O$25:$P$31,2,0)</f>
        <v>02</v>
      </c>
      <c r="I372" s="1" t="str">
        <f aca="false">CONCATENATE(E372,F372)</f>
        <v>0268</v>
      </c>
      <c r="J372" s="0" t="str">
        <f aca="false">CONCATENATE(E372,F372,G372,H372)</f>
        <v>02680902</v>
      </c>
      <c r="K372" s="0" t="n">
        <v>104.137276237759</v>
      </c>
      <c r="L372" s="0" t="n">
        <v>20</v>
      </c>
      <c r="M372" s="0" t="n">
        <v>160.022932234116</v>
      </c>
      <c r="N372" s="0" t="n">
        <v>2.83163023255814</v>
      </c>
      <c r="O372" s="0" t="n">
        <v>0.116141298302149</v>
      </c>
      <c r="P372" s="4" t="n">
        <f aca="false">VLOOKUP(D372,'paramètres CI'!$A$1:$B$6,2,0)</f>
        <v>0.0935912806596305</v>
      </c>
      <c r="Q372" s="17" t="n">
        <f aca="false">M372*P372/N372</f>
        <v>5.28909141825694</v>
      </c>
      <c r="R372" s="9" t="n">
        <f aca="false">1/(1+0.04)*(1 - (1/(1+0.04))^L372)/(1-1/(1+0.04))</f>
        <v>13.5903263449677</v>
      </c>
      <c r="S372" s="17" t="n">
        <f aca="false">K372/R372</f>
        <v>7.66260306003025</v>
      </c>
      <c r="T372" s="17" t="n">
        <f aca="false">Q372+S372</f>
        <v>12.9516944782872</v>
      </c>
      <c r="U372" s="0" t="n">
        <f aca="false">T372 + Z372</f>
        <v>7.65984683299095</v>
      </c>
      <c r="V372" s="4" t="str">
        <f aca="false">VLOOKUP(I372,'CI ref gaz'!$I$1:$AM$97,1,0)</f>
        <v>0268</v>
      </c>
      <c r="W372" s="0" t="n">
        <f aca="false">VLOOKUP(I372,'CI ref gaz'!$I$1:$AM$97,14,0)</f>
        <v>-2</v>
      </c>
      <c r="X372" s="1" t="n">
        <f aca="false">VLOOKUP(I372,'CI ref gaz'!$I$1:$AM$97,13,0)</f>
        <v>6.50832095720778</v>
      </c>
      <c r="Y372" s="2" t="n">
        <f aca="false">VLOOKUP(I372,'CI ref gaz'!$I$1:$AM$97,7,0)</f>
        <v>0.427558618267015</v>
      </c>
      <c r="Z372" s="17" t="n">
        <f aca="false">X372*(O372/Y372)^(-1/8)-T372</f>
        <v>-5.29184764529624</v>
      </c>
      <c r="AA372" s="17" t="n">
        <f aca="false">Z372^2</f>
        <v>28.0036515010274</v>
      </c>
      <c r="AB372" s="18" t="n">
        <f aca="false">Z372/U372</f>
        <v>-0.690855543286357</v>
      </c>
      <c r="AC372" s="17" t="n">
        <f aca="false">U372^-('paramètres CI'!$B$19)</f>
        <v>8.43799601198485E-008</v>
      </c>
      <c r="AD372" s="4" t="n">
        <f aca="false">SUMIFS($AC$2:$AC$1250,$I$2:$I$1250,V372)</f>
        <v>7.2652847310462E-007</v>
      </c>
      <c r="AE372" s="4" t="n">
        <f aca="false">AC372/AD372</f>
        <v>0.116141298302149</v>
      </c>
      <c r="AF372" s="17" t="n">
        <f aca="false">AE372-O372</f>
        <v>0</v>
      </c>
      <c r="AG372" s="4" t="n">
        <f aca="false">VLOOKUP(I372,BesoinU!$F$1:$L$99,3,0)</f>
        <v>118.706796328785</v>
      </c>
      <c r="AH372" s="19" t="n">
        <f aca="false">VLOOKUP(J372,bibliRdtCHauff!$G$2:$K$1398,4,0)</f>
        <v>109.344140049647</v>
      </c>
      <c r="AI372" s="19" t="n">
        <f aca="false">VLOOKUP(J372,bibliRdtCHauff!$G$2:$K$1398,3,0)</f>
        <v>2.94489544186046</v>
      </c>
      <c r="AJ372" s="4" t="n">
        <f aca="false">VLOOKUP(D372,'paramètres CI'!$A$1:$C$6,3)</f>
        <v>0.09847</v>
      </c>
      <c r="AK372" s="4" t="n">
        <f aca="false">AJ372*AG372/AI372</f>
        <v>3.96926086690222</v>
      </c>
      <c r="AL372" s="4" t="n">
        <f aca="false">AK372+AH372/R372</f>
        <v>12.014994079934</v>
      </c>
      <c r="AM372" s="4" t="n">
        <f aca="false">AL372+Z372</f>
        <v>6.72314643463773</v>
      </c>
      <c r="AN372" s="4" t="n">
        <f aca="false">AM372^-'paramètres CI'!$B$19</f>
        <v>2.39562830272639E-007</v>
      </c>
      <c r="AO372" s="4" t="n">
        <f aca="false">SUMIFS($AN$2:$AN$1250,$I$2:$I$1250,V372)</f>
        <v>2.78199344339993E-006</v>
      </c>
      <c r="AP372" s="5" t="n">
        <f aca="false">AN372/AO372</f>
        <v>0.0861119320180224</v>
      </c>
      <c r="AQ372" s="6" t="n">
        <f aca="false">AP372-O372</f>
        <v>-0.0300293662841266</v>
      </c>
      <c r="AR372" s="20" t="n">
        <f aca="false">VLOOKUP(I372,entreesparc!$A$13:$H$110,8,0)*AP372</f>
        <v>588.099099782041</v>
      </c>
      <c r="AS372" s="7" t="n">
        <f aca="false">M372*AJ372/AI372+AH372/R372</f>
        <v>13.3965031972926</v>
      </c>
      <c r="AT372" s="4" t="n">
        <f aca="false">AS372+Z372</f>
        <v>8.10465555199631</v>
      </c>
      <c r="AU372" s="4" t="n">
        <f aca="false">AT372^-'paramètres CI'!$B$19</f>
        <v>5.37184537837175E-008</v>
      </c>
      <c r="AV372" s="4" t="n">
        <f aca="false">SUMIFS($AU$2:$AU$1250,$I$2:$I$1250,V372)</f>
        <v>2.42125048893078E-007</v>
      </c>
      <c r="AW372" s="5" t="n">
        <f aca="false">AU372/AV372</f>
        <v>0.221862438559339</v>
      </c>
      <c r="AX372" s="7" t="n">
        <f aca="false">SUMIFS($AP$2:$AP$1250,$I$2:$I$1250,V372)</f>
        <v>1</v>
      </c>
    </row>
    <row r="373" customFormat="false" ht="15.8" hidden="false" customHeight="false" outlineLevel="0" collapsed="false">
      <c r="A373" s="0" t="s">
        <v>14</v>
      </c>
      <c r="B373" s="0" t="s">
        <v>78</v>
      </c>
      <c r="C373" s="0" t="s">
        <v>49</v>
      </c>
      <c r="D373" s="0" t="s">
        <v>43</v>
      </c>
      <c r="E373" s="0" t="str">
        <f aca="false">VLOOKUP(A373,Nomenclature!$D$1:$E$9,2,0)</f>
        <v>02</v>
      </c>
      <c r="F373" s="0" t="str">
        <f aca="false">VLOOKUP(B373,Nomenclature!$J$1:$K$97,2,0)</f>
        <v>68</v>
      </c>
      <c r="G373" s="0" t="str">
        <f aca="false">VLOOKUP(C373,Nomenclature!$M$1:$N$21,2,0)</f>
        <v>29</v>
      </c>
      <c r="H373" s="0" t="str">
        <f aca="false">VLOOKUP(D373,Nomenclature!$O$25:$P$31,2,0)</f>
        <v>02</v>
      </c>
      <c r="I373" s="1" t="str">
        <f aca="false">CONCATENATE(E373,F373)</f>
        <v>0268</v>
      </c>
      <c r="J373" s="0" t="str">
        <f aca="false">CONCATENATE(E373,F373,G373,H373)</f>
        <v>02682902</v>
      </c>
      <c r="K373" s="0" t="n">
        <v>130.171595297199</v>
      </c>
      <c r="L373" s="0" t="n">
        <v>20</v>
      </c>
      <c r="M373" s="0" t="n">
        <v>160.022932234116</v>
      </c>
      <c r="N373" s="0" t="n">
        <v>3.39795627906976</v>
      </c>
      <c r="O373" s="0" t="n">
        <v>9.99300489657242E-005</v>
      </c>
      <c r="P373" s="4" t="n">
        <f aca="false">VLOOKUP(D373,'paramètres CI'!$A$1:$B$6,2,0)</f>
        <v>0.0935912806596305</v>
      </c>
      <c r="Q373" s="17" t="n">
        <f aca="false">M373*P373/N373</f>
        <v>4.4075761818808</v>
      </c>
      <c r="R373" s="9" t="n">
        <f aca="false">1/(1+0.04)*(1 - (1/(1+0.04))^L373)/(1-1/(1+0.04))</f>
        <v>13.5903263449677</v>
      </c>
      <c r="S373" s="17" t="n">
        <f aca="false">K373/R373</f>
        <v>9.57825382503783</v>
      </c>
      <c r="T373" s="17" t="n">
        <f aca="false">Q373+S373</f>
        <v>13.9858300069186</v>
      </c>
      <c r="U373" s="0" t="n">
        <f aca="false">T373 + Z373</f>
        <v>18.5089340327398</v>
      </c>
      <c r="V373" s="4" t="str">
        <f aca="false">VLOOKUP(I373,'CI ref gaz'!$I$1:$AM$97,1,0)</f>
        <v>0268</v>
      </c>
      <c r="W373" s="0" t="n">
        <f aca="false">VLOOKUP(I373,'CI ref gaz'!$I$1:$AM$97,14,0)</f>
        <v>-2</v>
      </c>
      <c r="X373" s="1" t="n">
        <f aca="false">VLOOKUP(I373,'CI ref gaz'!$I$1:$AM$97,13,0)</f>
        <v>6.50832095720778</v>
      </c>
      <c r="Y373" s="2" t="n">
        <f aca="false">VLOOKUP(I373,'CI ref gaz'!$I$1:$AM$97,7,0)</f>
        <v>0.427558618267015</v>
      </c>
      <c r="Z373" s="17" t="n">
        <f aca="false">X373*(O373/Y373)^(-1/8)-T373</f>
        <v>4.52310402582119</v>
      </c>
      <c r="AA373" s="17" t="n">
        <f aca="false">Z373^2</f>
        <v>20.4584700283999</v>
      </c>
      <c r="AB373" s="18" t="n">
        <f aca="false">Z373/U373</f>
        <v>0.244374096197027</v>
      </c>
      <c r="AC373" s="17" t="n">
        <f aca="false">U373^-('paramètres CI'!$B$19)</f>
        <v>7.26020258923375E-011</v>
      </c>
      <c r="AD373" s="4" t="n">
        <f aca="false">SUMIFS($AC$2:$AC$1250,$I$2:$I$1250,V373)</f>
        <v>7.2652847310462E-007</v>
      </c>
      <c r="AE373" s="4" t="n">
        <f aca="false">AC373/AD373</f>
        <v>9.99300489657241E-005</v>
      </c>
      <c r="AF373" s="17" t="n">
        <f aca="false">AE373-O373</f>
        <v>0</v>
      </c>
      <c r="AG373" s="4" t="n">
        <f aca="false">VLOOKUP(I373,BesoinU!$F$1:$L$99,3,0)</f>
        <v>118.706796328785</v>
      </c>
      <c r="AH373" s="19" t="n">
        <f aca="false">VLOOKUP(J373,bibliRdtCHauff!$G$2:$K$1398,4,0)</f>
        <v>130.171595297199</v>
      </c>
      <c r="AI373" s="19" t="n">
        <f aca="false">VLOOKUP(J373,bibliRdtCHauff!$G$2:$K$1398,3,0)</f>
        <v>3.39795627906976</v>
      </c>
      <c r="AJ373" s="4" t="n">
        <f aca="false">VLOOKUP(D373,'paramètres CI'!$A$1:$C$6,3)</f>
        <v>0.09847</v>
      </c>
      <c r="AK373" s="4" t="n">
        <f aca="false">AJ373*AG373/AI373</f>
        <v>3.4400260846486</v>
      </c>
      <c r="AL373" s="4" t="n">
        <f aca="false">AK373+AH373/R373</f>
        <v>13.0182799096864</v>
      </c>
      <c r="AM373" s="4" t="n">
        <f aca="false">AL373+Z373</f>
        <v>17.5413839355076</v>
      </c>
      <c r="AN373" s="4" t="n">
        <f aca="false">AM373^-'paramètres CI'!$B$19</f>
        <v>1.11555032238847E-010</v>
      </c>
      <c r="AO373" s="4" t="n">
        <f aca="false">SUMIFS($AN$2:$AN$1250,$I$2:$I$1250,V373)</f>
        <v>2.78199344339993E-006</v>
      </c>
      <c r="AP373" s="5" t="n">
        <f aca="false">AN373/AO373</f>
        <v>4.00989558417195E-005</v>
      </c>
      <c r="AQ373" s="6" t="n">
        <f aca="false">AP373-O373</f>
        <v>-5.98310931240047E-005</v>
      </c>
      <c r="AR373" s="20" t="n">
        <f aca="false">VLOOKUP(I373,entreesparc!$A$13:$H$110,8,0)*AP373</f>
        <v>0.273854729304872</v>
      </c>
      <c r="AS373" s="7" t="n">
        <f aca="false">M373*AJ373/AI373+AH373/R373</f>
        <v>14.2155878113972</v>
      </c>
      <c r="AT373" s="4" t="n">
        <f aca="false">AS373+Z373</f>
        <v>18.7386918372184</v>
      </c>
      <c r="AU373" s="4" t="n">
        <f aca="false">AT373^-'paramètres CI'!$B$19</f>
        <v>6.57787848881899E-011</v>
      </c>
      <c r="AV373" s="4" t="n">
        <f aca="false">SUMIFS($AU$2:$AU$1250,$I$2:$I$1250,V373)</f>
        <v>2.42125048893078E-007</v>
      </c>
      <c r="AW373" s="5" t="n">
        <f aca="false">AU373/AV373</f>
        <v>0.000271672778958271</v>
      </c>
      <c r="AX373" s="7" t="n">
        <f aca="false">SUMIFS($AP$2:$AP$1250,$I$2:$I$1250,V373)</f>
        <v>1</v>
      </c>
    </row>
    <row r="374" customFormat="false" ht="15.8" hidden="false" customHeight="false" outlineLevel="0" collapsed="false">
      <c r="A374" s="0" t="s">
        <v>14</v>
      </c>
      <c r="B374" s="0" t="s">
        <v>78</v>
      </c>
      <c r="C374" s="0" t="s">
        <v>55</v>
      </c>
      <c r="D374" s="0" t="s">
        <v>43</v>
      </c>
      <c r="E374" s="0" t="str">
        <f aca="false">VLOOKUP(A374,Nomenclature!$D$1:$E$9,2,0)</f>
        <v>02</v>
      </c>
      <c r="F374" s="0" t="str">
        <f aca="false">VLOOKUP(B374,Nomenclature!$J$1:$K$97,2,0)</f>
        <v>68</v>
      </c>
      <c r="G374" s="0" t="str">
        <f aca="false">VLOOKUP(C374,Nomenclature!$M$1:$N$21,2,0)</f>
        <v>10</v>
      </c>
      <c r="H374" s="0" t="str">
        <f aca="false">VLOOKUP(D374,Nomenclature!$O$25:$P$31,2,0)</f>
        <v>02</v>
      </c>
      <c r="I374" s="1" t="str">
        <f aca="false">CONCATENATE(E374,F374)</f>
        <v>0268</v>
      </c>
      <c r="J374" s="0" t="str">
        <f aca="false">CONCATENATE(E374,F374,G374,H374)</f>
        <v>02681002</v>
      </c>
      <c r="K374" s="0" t="n">
        <v>53.6233323832569</v>
      </c>
      <c r="L374" s="0" t="n">
        <v>17</v>
      </c>
      <c r="M374" s="0" t="n">
        <v>162.320024729409</v>
      </c>
      <c r="N374" s="0" t="n">
        <v>2.67297488372093</v>
      </c>
      <c r="O374" s="0" t="n">
        <v>0.149903750149844</v>
      </c>
      <c r="P374" s="4" t="n">
        <f aca="false">VLOOKUP(D374,'paramètres CI'!$A$1:$B$6,2,0)</f>
        <v>0.0935912806596305</v>
      </c>
      <c r="Q374" s="17" t="n">
        <f aca="false">M374*P374/N374</f>
        <v>5.68345744049062</v>
      </c>
      <c r="R374" s="9" t="n">
        <f aca="false">1/(1+0.04)*(1 - (1/(1+0.04))^L374)/(1-1/(1+0.04))</f>
        <v>12.1656688537057</v>
      </c>
      <c r="S374" s="17" t="n">
        <f aca="false">K374/R374</f>
        <v>4.40775867139627</v>
      </c>
      <c r="T374" s="17" t="n">
        <f aca="false">Q374+S374</f>
        <v>10.0912161118869</v>
      </c>
      <c r="U374" s="0" t="n">
        <f aca="false">T374 + Z374</f>
        <v>7.41936706539757</v>
      </c>
      <c r="V374" s="4" t="str">
        <f aca="false">VLOOKUP(I374,'CI ref gaz'!$I$1:$AM$97,1,0)</f>
        <v>0268</v>
      </c>
      <c r="W374" s="0" t="n">
        <f aca="false">VLOOKUP(I374,'CI ref gaz'!$I$1:$AM$97,14,0)</f>
        <v>-2</v>
      </c>
      <c r="X374" s="1" t="n">
        <f aca="false">VLOOKUP(I374,'CI ref gaz'!$I$1:$AM$97,13,0)</f>
        <v>6.50832095720778</v>
      </c>
      <c r="Y374" s="2" t="n">
        <f aca="false">VLOOKUP(I374,'CI ref gaz'!$I$1:$AM$97,7,0)</f>
        <v>0.427558618267015</v>
      </c>
      <c r="Z374" s="17" t="n">
        <f aca="false">X374*(O374/Y374)^(-1/8)-T374</f>
        <v>-2.67184904648932</v>
      </c>
      <c r="AA374" s="17" t="n">
        <f aca="false">Z374^2</f>
        <v>7.13877732722587</v>
      </c>
      <c r="AB374" s="18" t="n">
        <f aca="false">Z374/U374</f>
        <v>-0.360118191071888</v>
      </c>
      <c r="AC374" s="17" t="n">
        <f aca="false">U374^-('paramètres CI'!$B$19)</f>
        <v>1.08909342709023E-007</v>
      </c>
      <c r="AD374" s="4" t="n">
        <f aca="false">SUMIFS($AC$2:$AC$1250,$I$2:$I$1250,V374)</f>
        <v>7.2652847310462E-007</v>
      </c>
      <c r="AE374" s="4" t="n">
        <f aca="false">AC374/AD374</f>
        <v>0.149903750149844</v>
      </c>
      <c r="AF374" s="17" t="n">
        <f aca="false">AE374-O374</f>
        <v>0</v>
      </c>
      <c r="AG374" s="4" t="n">
        <f aca="false">VLOOKUP(I374,BesoinU!$F$1:$L$99,3,0)</f>
        <v>118.706796328785</v>
      </c>
      <c r="AH374" s="19" t="n">
        <f aca="false">VLOOKUP(J374,bibliRdtCHauff!$G$2:$K$1398,4,0)</f>
        <v>56.3044990024197</v>
      </c>
      <c r="AI374" s="19" t="n">
        <f aca="false">VLOOKUP(J374,bibliRdtCHauff!$G$2:$K$1398,3,0)</f>
        <v>2.80410195348837</v>
      </c>
      <c r="AJ374" s="4" t="n">
        <f aca="false">VLOOKUP(D374,'paramètres CI'!$A$1:$C$6,3)</f>
        <v>0.09847</v>
      </c>
      <c r="AK374" s="4" t="n">
        <f aca="false">AJ374*AG374/AI374</f>
        <v>4.1685567887266</v>
      </c>
      <c r="AL374" s="4" t="n">
        <f aca="false">AK374+AH374/R374</f>
        <v>8.79670339369268</v>
      </c>
      <c r="AM374" s="4" t="n">
        <f aca="false">AL374+Z374</f>
        <v>6.12485434720337</v>
      </c>
      <c r="AN374" s="4" t="n">
        <f aca="false">AM374^-'paramètres CI'!$B$19</f>
        <v>5.04933141857596E-007</v>
      </c>
      <c r="AO374" s="4" t="n">
        <f aca="false">SUMIFS($AN$2:$AN$1250,$I$2:$I$1250,V374)</f>
        <v>2.78199344339993E-006</v>
      </c>
      <c r="AP374" s="5" t="n">
        <f aca="false">AN374/AO374</f>
        <v>0.181500478750412</v>
      </c>
      <c r="AQ374" s="6" t="n">
        <f aca="false">AP374-O374</f>
        <v>0.0315967286005684</v>
      </c>
      <c r="AR374" s="20" t="n">
        <f aca="false">VLOOKUP(I374,entreesparc!$A$13:$H$110,8,0)*AP374</f>
        <v>1239.55258768073</v>
      </c>
      <c r="AS374" s="7" t="n">
        <f aca="false">M374*AJ374/AI374+AH374/R374</f>
        <v>10.3282434988115</v>
      </c>
      <c r="AT374" s="4" t="n">
        <f aca="false">AS374+Z374</f>
        <v>7.65639445232218</v>
      </c>
      <c r="AU374" s="4" t="n">
        <f aca="false">AT374^-'paramètres CI'!$B$19</f>
        <v>8.46848262376141E-008</v>
      </c>
      <c r="AV374" s="4" t="n">
        <f aca="false">SUMIFS($AU$2:$AU$1250,$I$2:$I$1250,V374)</f>
        <v>2.42125048893078E-007</v>
      </c>
      <c r="AW374" s="5" t="n">
        <f aca="false">AU374/AV374</f>
        <v>0.349756568454058</v>
      </c>
      <c r="AX374" s="7" t="n">
        <f aca="false">SUMIFS($AP$2:$AP$1250,$I$2:$I$1250,V374)</f>
        <v>1</v>
      </c>
    </row>
    <row r="375" customFormat="false" ht="15.8" hidden="false" customHeight="false" outlineLevel="0" collapsed="false">
      <c r="A375" s="0" t="s">
        <v>14</v>
      </c>
      <c r="B375" s="0" t="s">
        <v>78</v>
      </c>
      <c r="C375" s="0" t="s">
        <v>56</v>
      </c>
      <c r="D375" s="0" t="s">
        <v>43</v>
      </c>
      <c r="E375" s="0" t="str">
        <f aca="false">VLOOKUP(A375,Nomenclature!$D$1:$E$9,2,0)</f>
        <v>02</v>
      </c>
      <c r="F375" s="0" t="str">
        <f aca="false">VLOOKUP(B375,Nomenclature!$J$1:$K$97,2,0)</f>
        <v>68</v>
      </c>
      <c r="G375" s="0" t="str">
        <f aca="false">VLOOKUP(C375,Nomenclature!$M$1:$N$21,2,0)</f>
        <v>30</v>
      </c>
      <c r="H375" s="0" t="str">
        <f aca="false">VLOOKUP(D375,Nomenclature!$O$25:$P$31,2,0)</f>
        <v>02</v>
      </c>
      <c r="I375" s="1" t="str">
        <f aca="false">CONCATENATE(E375,F375)</f>
        <v>0268</v>
      </c>
      <c r="J375" s="0" t="str">
        <f aca="false">CONCATENATE(E375,F375,G375,H375)</f>
        <v>02683002</v>
      </c>
      <c r="K375" s="0" t="n">
        <v>67.0291654790711</v>
      </c>
      <c r="L375" s="0" t="n">
        <v>17</v>
      </c>
      <c r="M375" s="0" t="n">
        <v>162.320024729409</v>
      </c>
      <c r="N375" s="0" t="n">
        <v>3.32861023255814</v>
      </c>
      <c r="O375" s="0" t="n">
        <v>9.99300489657242E-005</v>
      </c>
      <c r="P375" s="4" t="n">
        <f aca="false">VLOOKUP(D375,'paramètres CI'!$A$1:$B$6,2,0)</f>
        <v>0.0935912806596305</v>
      </c>
      <c r="Q375" s="17" t="n">
        <f aca="false">M375*P375/N375</f>
        <v>4.56398855069701</v>
      </c>
      <c r="R375" s="9" t="n">
        <f aca="false">1/(1+0.04)*(1 - (1/(1+0.04))^L375)/(1-1/(1+0.04))</f>
        <v>12.1656688537057</v>
      </c>
      <c r="S375" s="17" t="n">
        <f aca="false">K375/R375</f>
        <v>5.50969833924533</v>
      </c>
      <c r="T375" s="17" t="n">
        <f aca="false">Q375+S375</f>
        <v>10.0736868899423</v>
      </c>
      <c r="U375" s="0" t="n">
        <f aca="false">T375 + Z375</f>
        <v>18.5089340327398</v>
      </c>
      <c r="V375" s="4" t="str">
        <f aca="false">VLOOKUP(I375,'CI ref gaz'!$I$1:$AM$97,1,0)</f>
        <v>0268</v>
      </c>
      <c r="W375" s="0" t="n">
        <f aca="false">VLOOKUP(I375,'CI ref gaz'!$I$1:$AM$97,14,0)</f>
        <v>-2</v>
      </c>
      <c r="X375" s="1" t="n">
        <f aca="false">VLOOKUP(I375,'CI ref gaz'!$I$1:$AM$97,13,0)</f>
        <v>6.50832095720778</v>
      </c>
      <c r="Y375" s="2" t="n">
        <f aca="false">VLOOKUP(I375,'CI ref gaz'!$I$1:$AM$97,7,0)</f>
        <v>0.427558618267015</v>
      </c>
      <c r="Z375" s="17" t="n">
        <f aca="false">X375*(O375/Y375)^(-1/8)-T375</f>
        <v>8.43524714279748</v>
      </c>
      <c r="AA375" s="17" t="n">
        <f aca="false">Z375^2</f>
        <v>71.153394360073</v>
      </c>
      <c r="AB375" s="18" t="n">
        <f aca="false">Z375/U375</f>
        <v>0.455739219118543</v>
      </c>
      <c r="AC375" s="17" t="n">
        <f aca="false">U375^-('paramètres CI'!$B$19)</f>
        <v>7.26020258923375E-011</v>
      </c>
      <c r="AD375" s="4" t="n">
        <f aca="false">SUMIFS($AC$2:$AC$1250,$I$2:$I$1250,V375)</f>
        <v>7.2652847310462E-007</v>
      </c>
      <c r="AE375" s="4" t="n">
        <f aca="false">AC375/AD375</f>
        <v>9.99300489657241E-005</v>
      </c>
      <c r="AF375" s="17" t="n">
        <f aca="false">AE375-O375</f>
        <v>0</v>
      </c>
      <c r="AG375" s="4" t="n">
        <f aca="false">VLOOKUP(I375,BesoinU!$F$1:$L$99,3,0)</f>
        <v>118.706796328785</v>
      </c>
      <c r="AH375" s="19" t="n">
        <f aca="false">VLOOKUP(J375,bibliRdtCHauff!$G$2:$K$1398,4,0)</f>
        <v>67.0291654790711</v>
      </c>
      <c r="AI375" s="19" t="n">
        <f aca="false">VLOOKUP(J375,bibliRdtCHauff!$G$2:$K$1398,3,0)</f>
        <v>3.32861023255814</v>
      </c>
      <c r="AJ375" s="4" t="n">
        <f aca="false">VLOOKUP(D375,'paramètres CI'!$A$1:$C$6,3)</f>
        <v>0.09847</v>
      </c>
      <c r="AK375" s="4" t="n">
        <f aca="false">AJ375*AG375/AI375</f>
        <v>3.51169329474543</v>
      </c>
      <c r="AL375" s="4" t="n">
        <f aca="false">AK375+AH375/R375</f>
        <v>9.02139163399078</v>
      </c>
      <c r="AM375" s="4" t="n">
        <f aca="false">AL375+Z375</f>
        <v>17.4566387767883</v>
      </c>
      <c r="AN375" s="4" t="n">
        <f aca="false">AM375^-'paramètres CI'!$B$19</f>
        <v>1.15961813188701E-010</v>
      </c>
      <c r="AO375" s="4" t="n">
        <f aca="false">SUMIFS($AN$2:$AN$1250,$I$2:$I$1250,V375)</f>
        <v>2.78199344339993E-006</v>
      </c>
      <c r="AP375" s="5" t="n">
        <f aca="false">AN375/AO375</f>
        <v>4.16829929861306E-005</v>
      </c>
      <c r="AQ375" s="6" t="n">
        <f aca="false">AP375-O375</f>
        <v>-5.82470559795936E-005</v>
      </c>
      <c r="AR375" s="20" t="n">
        <f aca="false">VLOOKUP(I375,entreesparc!$A$13:$H$110,8,0)*AP375</f>
        <v>0.284672867939301</v>
      </c>
      <c r="AS375" s="7" t="n">
        <f aca="false">M375*AJ375/AI375+AH375/R375</f>
        <v>10.3115981467878</v>
      </c>
      <c r="AT375" s="4" t="n">
        <f aca="false">AS375+Z375</f>
        <v>18.7468452895853</v>
      </c>
      <c r="AU375" s="4" t="n">
        <f aca="false">AT375^-'paramètres CI'!$B$19</f>
        <v>6.55502628174187E-011</v>
      </c>
      <c r="AV375" s="4" t="n">
        <f aca="false">SUMIFS($AU$2:$AU$1250,$I$2:$I$1250,V375)</f>
        <v>2.42125048893078E-007</v>
      </c>
      <c r="AW375" s="5" t="n">
        <f aca="false">AU375/AV375</f>
        <v>0.000270728960580884</v>
      </c>
      <c r="AX375" s="7" t="n">
        <f aca="false">SUMIFS($AP$2:$AP$1250,$I$2:$I$1250,V375)</f>
        <v>1</v>
      </c>
    </row>
    <row r="376" customFormat="false" ht="15.8" hidden="false" customHeight="false" outlineLevel="0" collapsed="false">
      <c r="A376" s="0" t="s">
        <v>14</v>
      </c>
      <c r="B376" s="0" t="s">
        <v>79</v>
      </c>
      <c r="C376" s="0" t="s">
        <v>32</v>
      </c>
      <c r="D376" s="0" t="s">
        <v>34</v>
      </c>
      <c r="E376" s="0" t="str">
        <f aca="false">VLOOKUP(A376,Nomenclature!$D$1:$E$9,2,0)</f>
        <v>02</v>
      </c>
      <c r="F376" s="0" t="str">
        <f aca="false">VLOOKUP(B376,Nomenclature!$J$1:$K$97,2,0)</f>
        <v>69</v>
      </c>
      <c r="G376" s="0" t="str">
        <f aca="false">VLOOKUP(C376,Nomenclature!$M$1:$N$21,2,0)</f>
        <v>01</v>
      </c>
      <c r="H376" s="0" t="str">
        <f aca="false">VLOOKUP(D376,Nomenclature!$O$25:$P$31,2,0)</f>
        <v>06</v>
      </c>
      <c r="I376" s="1" t="str">
        <f aca="false">CONCATENATE(E376,F376)</f>
        <v>0269</v>
      </c>
      <c r="J376" s="0" t="str">
        <f aca="false">CONCATENATE(E376,F376,G376,H376)</f>
        <v>02690106</v>
      </c>
      <c r="K376" s="0" t="n">
        <v>37.1777841897052</v>
      </c>
      <c r="L376" s="0" t="n">
        <v>25</v>
      </c>
      <c r="M376" s="0" t="n">
        <v>227.988054785901</v>
      </c>
      <c r="N376" s="0" t="n">
        <v>0.7</v>
      </c>
      <c r="O376" s="0" t="n">
        <v>0.00240517381073639</v>
      </c>
      <c r="P376" s="4" t="n">
        <f aca="false">VLOOKUP(D376,'paramètres CI'!$A$1:$B$6,2,0)</f>
        <v>0.0424847883250769</v>
      </c>
      <c r="Q376" s="17" t="n">
        <f aca="false">M376*P376/N376</f>
        <v>13.8371774974644</v>
      </c>
      <c r="R376" s="9" t="n">
        <f aca="false">1/(1+0.04)*(1 - (1/(1+0.04))^L376)/(1-1/(1+0.04))</f>
        <v>15.6220799436509</v>
      </c>
      <c r="S376" s="17" t="n">
        <f aca="false">K376/R376</f>
        <v>2.37982293803425</v>
      </c>
      <c r="T376" s="17" t="n">
        <f aca="false">Q376+S376</f>
        <v>16.2170004354986</v>
      </c>
      <c r="U376" s="0" t="n">
        <f aca="false">T376 + Z376</f>
        <v>10.2998308903948</v>
      </c>
      <c r="V376" s="4" t="str">
        <f aca="false">VLOOKUP(I376,'CI ref gaz'!$I$1:$AM$97,1,0)</f>
        <v>0269</v>
      </c>
      <c r="W376" s="0" t="n">
        <f aca="false">VLOOKUP(I376,'CI ref gaz'!$I$1:$AM$97,14,0)</f>
        <v>-2</v>
      </c>
      <c r="X376" s="1" t="n">
        <f aca="false">VLOOKUP(I376,'CI ref gaz'!$I$1:$AM$97,13,0)</f>
        <v>5.26466042251427</v>
      </c>
      <c r="Y376" s="2" t="n">
        <f aca="false">VLOOKUP(I376,'CI ref gaz'!$I$1:$AM$97,7,0)</f>
        <v>0.516207498849314</v>
      </c>
      <c r="Z376" s="17" t="n">
        <f aca="false">X376*(O376/Y376)^(-1/8)-T376</f>
        <v>-5.91716954510383</v>
      </c>
      <c r="AA376" s="17" t="n">
        <f aca="false">Z376^2</f>
        <v>35.0128954255043</v>
      </c>
      <c r="AB376" s="18" t="n">
        <f aca="false">Z376/U376</f>
        <v>-0.574491912349935</v>
      </c>
      <c r="AC376" s="17" t="n">
        <f aca="false">U376^-('paramètres CI'!$B$19)</f>
        <v>7.89512928719863E-009</v>
      </c>
      <c r="AD376" s="4" t="n">
        <f aca="false">SUMIFS($AC$2:$AC$1250,$I$2:$I$1250,V376)</f>
        <v>3.28256080785337E-006</v>
      </c>
      <c r="AE376" s="4" t="n">
        <f aca="false">AC376/AD376</f>
        <v>0.00240517381073639</v>
      </c>
      <c r="AF376" s="17" t="n">
        <f aca="false">AE376-O376</f>
        <v>0</v>
      </c>
      <c r="AG376" s="4" t="n">
        <f aca="false">VLOOKUP(I376,BesoinU!$F$1:$L$99,3,0)</f>
        <v>109.340192395418</v>
      </c>
      <c r="AH376" s="19" t="n">
        <f aca="false">VLOOKUP(J376,bibliRdtCHauff!$G$2:$K$1398,4,0)</f>
        <v>39.0366733991905</v>
      </c>
      <c r="AI376" s="19" t="n">
        <f aca="false">VLOOKUP(J376,bibliRdtCHauff!$G$2:$K$1398,3,0)</f>
        <v>0.728</v>
      </c>
      <c r="AJ376" s="4" t="n">
        <f aca="false">VLOOKUP(D376,'paramètres CI'!$A$1:$C$6,3)</f>
        <v>0.0591</v>
      </c>
      <c r="AK376" s="4" t="n">
        <f aca="false">AJ376*AG376/AI376</f>
        <v>8.87638100352913</v>
      </c>
      <c r="AL376" s="4" t="n">
        <f aca="false">AK376+AH376/R376</f>
        <v>11.3751950884651</v>
      </c>
      <c r="AM376" s="4" t="n">
        <f aca="false">AL376+Z376</f>
        <v>5.45802554336126</v>
      </c>
      <c r="AN376" s="4" t="n">
        <f aca="false">AM376^-'paramètres CI'!$B$19</f>
        <v>1.26974201225504E-006</v>
      </c>
      <c r="AO376" s="4" t="n">
        <f aca="false">SUMIFS($AN$2:$AN$1250,$I$2:$I$1250,V376)</f>
        <v>6.58716125833441E-006</v>
      </c>
      <c r="AP376" s="5" t="n">
        <f aca="false">AN376/AO376</f>
        <v>0.192760122677807</v>
      </c>
      <c r="AQ376" s="6" t="n">
        <f aca="false">AP376-O376</f>
        <v>0.190354948867071</v>
      </c>
      <c r="AR376" s="20" t="n">
        <f aca="false">VLOOKUP(I376,entreesparc!$A$13:$H$110,8,0)*AP376</f>
        <v>341.61653468562</v>
      </c>
      <c r="AS376" s="7" t="n">
        <f aca="false">M376*AJ376/AI376+AH376/R376</f>
        <v>21.0071850160441</v>
      </c>
      <c r="AT376" s="4" t="n">
        <f aca="false">AS376+Z376</f>
        <v>15.0900154709403</v>
      </c>
      <c r="AU376" s="4" t="n">
        <f aca="false">AT376^-'paramètres CI'!$B$19</f>
        <v>3.71948250016903E-010</v>
      </c>
      <c r="AV376" s="4" t="n">
        <f aca="false">SUMIFS($AU$2:$AU$1250,$I$2:$I$1250,V376)</f>
        <v>9.08819357333142E-007</v>
      </c>
      <c r="AW376" s="5" t="n">
        <f aca="false">AU376/AV376</f>
        <v>0.000409265325408952</v>
      </c>
      <c r="AX376" s="7" t="n">
        <f aca="false">SUMIFS($AP$2:$AP$1250,$I$2:$I$1250,V376)</f>
        <v>1</v>
      </c>
    </row>
    <row r="377" customFormat="false" ht="15.8" hidden="false" customHeight="false" outlineLevel="0" collapsed="false">
      <c r="A377" s="0" t="s">
        <v>14</v>
      </c>
      <c r="B377" s="0" t="s">
        <v>79</v>
      </c>
      <c r="C377" s="0" t="s">
        <v>32</v>
      </c>
      <c r="D377" s="0" t="s">
        <v>33</v>
      </c>
      <c r="E377" s="0" t="str">
        <f aca="false">VLOOKUP(A377,Nomenclature!$D$1:$E$9,2,0)</f>
        <v>02</v>
      </c>
      <c r="F377" s="0" t="str">
        <f aca="false">VLOOKUP(B377,Nomenclature!$J$1:$K$97,2,0)</f>
        <v>69</v>
      </c>
      <c r="G377" s="0" t="str">
        <f aca="false">VLOOKUP(C377,Nomenclature!$M$1:$N$21,2,0)</f>
        <v>01</v>
      </c>
      <c r="H377" s="0" t="str">
        <f aca="false">VLOOKUP(D377,Nomenclature!$O$25:$P$31,2,0)</f>
        <v>01</v>
      </c>
      <c r="I377" s="1" t="str">
        <f aca="false">CONCATENATE(E377,F377)</f>
        <v>0269</v>
      </c>
      <c r="J377" s="0" t="str">
        <f aca="false">CONCATENATE(E377,F377,G377,H377)</f>
        <v>02690101</v>
      </c>
      <c r="K377" s="0" t="n">
        <v>37.1637953872181</v>
      </c>
      <c r="L377" s="0" t="n">
        <v>25</v>
      </c>
      <c r="M377" s="0" t="n">
        <v>165.615772585658</v>
      </c>
      <c r="N377" s="0" t="n">
        <v>0.614</v>
      </c>
      <c r="O377" s="0" t="n">
        <v>0.0323221603337556</v>
      </c>
      <c r="P377" s="4" t="n">
        <f aca="false">VLOOKUP(D377,'paramètres CI'!$A$1:$B$6,2,0)</f>
        <v>0.033584731604575</v>
      </c>
      <c r="Q377" s="17" t="n">
        <f aca="false">M377*P377/N377</f>
        <v>9.05889457943591</v>
      </c>
      <c r="R377" s="9" t="n">
        <f aca="false">1/(1+0.04)*(1 - (1/(1+0.04))^L377)/(1-1/(1+0.04))</f>
        <v>15.6220799436509</v>
      </c>
      <c r="S377" s="17" t="n">
        <f aca="false">K377/R377</f>
        <v>2.37892748733002</v>
      </c>
      <c r="T377" s="17" t="n">
        <f aca="false">Q377+S377</f>
        <v>11.4378220667659</v>
      </c>
      <c r="U377" s="0" t="n">
        <f aca="false">T377 + Z377</f>
        <v>7.4436484666979</v>
      </c>
      <c r="V377" s="4" t="str">
        <f aca="false">VLOOKUP(I377,'CI ref gaz'!$I$1:$AM$97,1,0)</f>
        <v>0269</v>
      </c>
      <c r="W377" s="0" t="n">
        <f aca="false">VLOOKUP(I377,'CI ref gaz'!$I$1:$AM$97,14,0)</f>
        <v>-2</v>
      </c>
      <c r="X377" s="1" t="n">
        <f aca="false">VLOOKUP(I377,'CI ref gaz'!$I$1:$AM$97,13,0)</f>
        <v>5.26466042251427</v>
      </c>
      <c r="Y377" s="2" t="n">
        <f aca="false">VLOOKUP(I377,'CI ref gaz'!$I$1:$AM$97,7,0)</f>
        <v>0.516207498849314</v>
      </c>
      <c r="Z377" s="17" t="n">
        <f aca="false">X377*(O377/Y377)^(-1/8)-T377</f>
        <v>-3.99417360006803</v>
      </c>
      <c r="AA377" s="17" t="n">
        <f aca="false">Z377^2</f>
        <v>15.9534227474804</v>
      </c>
      <c r="AB377" s="18" t="n">
        <f aca="false">Z377/U377</f>
        <v>-0.536588155383417</v>
      </c>
      <c r="AC377" s="17" t="n">
        <f aca="false">U377^-('paramètres CI'!$B$19)</f>
        <v>1.06099456736739E-007</v>
      </c>
      <c r="AD377" s="4" t="n">
        <f aca="false">SUMIFS($AC$2:$AC$1250,$I$2:$I$1250,V377)</f>
        <v>3.28256080785337E-006</v>
      </c>
      <c r="AE377" s="4" t="n">
        <f aca="false">AC377/AD377</f>
        <v>0.0323221603337556</v>
      </c>
      <c r="AF377" s="17" t="n">
        <f aca="false">AE377-O377</f>
        <v>0</v>
      </c>
      <c r="AG377" s="4" t="n">
        <f aca="false">VLOOKUP(I377,BesoinU!$F$1:$L$99,3,0)</f>
        <v>109.340192395418</v>
      </c>
      <c r="AH377" s="19" t="n">
        <f aca="false">VLOOKUP(J377,bibliRdtCHauff!$G$2:$K$1398,4,0)</f>
        <v>39.021985156579</v>
      </c>
      <c r="AI377" s="19" t="n">
        <f aca="false">VLOOKUP(J377,bibliRdtCHauff!$G$2:$K$1398,3,0)</f>
        <v>0.63856</v>
      </c>
      <c r="AJ377" s="4" t="n">
        <f aca="false">VLOOKUP(D377,'paramètres CI'!$A$1:$C$6,3)</f>
        <v>0.0509473684210526</v>
      </c>
      <c r="AK377" s="4" t="n">
        <f aca="false">AJ377*AG377/AI377</f>
        <v>8.72368307629375</v>
      </c>
      <c r="AL377" s="4" t="n">
        <f aca="false">AK377+AH377/R377</f>
        <v>11.2215569379903</v>
      </c>
      <c r="AM377" s="4" t="n">
        <f aca="false">AL377+Z377</f>
        <v>7.22738333792224</v>
      </c>
      <c r="AN377" s="4" t="n">
        <f aca="false">AM377^-'paramètres CI'!$B$19</f>
        <v>1.34323277081732E-007</v>
      </c>
      <c r="AO377" s="4" t="n">
        <f aca="false">SUMIFS($AN$2:$AN$1250,$I$2:$I$1250,V377)</f>
        <v>6.58716125833441E-006</v>
      </c>
      <c r="AP377" s="5" t="n">
        <f aca="false">AN377/AO377</f>
        <v>0.0203916788755975</v>
      </c>
      <c r="AQ377" s="6" t="n">
        <f aca="false">AP377-O377</f>
        <v>-0.0119304814581581</v>
      </c>
      <c r="AR377" s="20" t="n">
        <f aca="false">VLOOKUP(I377,entreesparc!$A$13:$H$110,8,0)*AP377</f>
        <v>36.1388786079331</v>
      </c>
      <c r="AS377" s="7" t="n">
        <f aca="false">M377*AJ377/AI377+AH377/R377</f>
        <v>15.7114916615255</v>
      </c>
      <c r="AT377" s="4" t="n">
        <f aca="false">AS377+Z377</f>
        <v>11.7173180614575</v>
      </c>
      <c r="AU377" s="4" t="n">
        <f aca="false">AT377^-'paramètres CI'!$B$19</f>
        <v>2.81432500573864E-009</v>
      </c>
      <c r="AV377" s="4" t="n">
        <f aca="false">SUMIFS($AU$2:$AU$1250,$I$2:$I$1250,V377)</f>
        <v>9.08819357333142E-007</v>
      </c>
      <c r="AW377" s="5" t="n">
        <f aca="false">AU377/AV377</f>
        <v>0.00309668250684828</v>
      </c>
      <c r="AX377" s="7" t="n">
        <f aca="false">SUMIFS($AP$2:$AP$1250,$I$2:$I$1250,V377)</f>
        <v>1</v>
      </c>
    </row>
    <row r="378" customFormat="false" ht="15.8" hidden="false" customHeight="false" outlineLevel="0" collapsed="false">
      <c r="A378" s="0" t="s">
        <v>14</v>
      </c>
      <c r="B378" s="0" t="s">
        <v>79</v>
      </c>
      <c r="C378" s="0" t="s">
        <v>35</v>
      </c>
      <c r="D378" s="0" t="s">
        <v>33</v>
      </c>
      <c r="E378" s="0" t="str">
        <f aca="false">VLOOKUP(A378,Nomenclature!$D$1:$E$9,2,0)</f>
        <v>02</v>
      </c>
      <c r="F378" s="0" t="str">
        <f aca="false">VLOOKUP(B378,Nomenclature!$J$1:$K$97,2,0)</f>
        <v>69</v>
      </c>
      <c r="G378" s="0" t="str">
        <f aca="false">VLOOKUP(C378,Nomenclature!$M$1:$N$21,2,0)</f>
        <v>21</v>
      </c>
      <c r="H378" s="0" t="str">
        <f aca="false">VLOOKUP(D378,Nomenclature!$O$25:$P$31,2,0)</f>
        <v>01</v>
      </c>
      <c r="I378" s="1" t="str">
        <f aca="false">CONCATENATE(E378,F378)</f>
        <v>0269</v>
      </c>
      <c r="J378" s="0" t="str">
        <f aca="false">CONCATENATE(E378,F378,G378,H378)</f>
        <v>02692101</v>
      </c>
      <c r="K378" s="0" t="n">
        <v>46.4547442340226</v>
      </c>
      <c r="L378" s="0" t="n">
        <v>25</v>
      </c>
      <c r="M378" s="0" t="n">
        <v>165.615772585658</v>
      </c>
      <c r="N378" s="0" t="n">
        <v>0.7368</v>
      </c>
      <c r="O378" s="0" t="n">
        <v>9.99300489657242E-005</v>
      </c>
      <c r="P378" s="4" t="n">
        <f aca="false">VLOOKUP(D378,'paramètres CI'!$A$1:$B$6,2,0)</f>
        <v>0.033584731604575</v>
      </c>
      <c r="Q378" s="17" t="n">
        <f aca="false">M378*P378/N378</f>
        <v>7.54907881619659</v>
      </c>
      <c r="R378" s="9" t="n">
        <f aca="false">1/(1+0.04)*(1 - (1/(1+0.04))^L378)/(1-1/(1+0.04))</f>
        <v>15.6220799436509</v>
      </c>
      <c r="S378" s="17" t="n">
        <f aca="false">K378/R378</f>
        <v>2.97365935916253</v>
      </c>
      <c r="T378" s="17" t="n">
        <f aca="false">Q378+S378</f>
        <v>10.5227381753591</v>
      </c>
      <c r="U378" s="0" t="n">
        <f aca="false">T378 + Z378</f>
        <v>15.3289140806202</v>
      </c>
      <c r="V378" s="4" t="str">
        <f aca="false">VLOOKUP(I378,'CI ref gaz'!$I$1:$AM$97,1,0)</f>
        <v>0269</v>
      </c>
      <c r="W378" s="0" t="n">
        <f aca="false">VLOOKUP(I378,'CI ref gaz'!$I$1:$AM$97,14,0)</f>
        <v>-2</v>
      </c>
      <c r="X378" s="1" t="n">
        <f aca="false">VLOOKUP(I378,'CI ref gaz'!$I$1:$AM$97,13,0)</f>
        <v>5.26466042251427</v>
      </c>
      <c r="Y378" s="2" t="n">
        <f aca="false">VLOOKUP(I378,'CI ref gaz'!$I$1:$AM$97,7,0)</f>
        <v>0.516207498849314</v>
      </c>
      <c r="Z378" s="17" t="n">
        <f aca="false">X378*(O378/Y378)^(-1/8)-T378</f>
        <v>4.80617590526107</v>
      </c>
      <c r="AA378" s="17" t="n">
        <f aca="false">Z378^2</f>
        <v>23.0993268323121</v>
      </c>
      <c r="AB378" s="18" t="n">
        <f aca="false">Z378/U378</f>
        <v>0.313536619749037</v>
      </c>
      <c r="AC378" s="17" t="n">
        <f aca="false">U378^-('paramètres CI'!$B$19)</f>
        <v>3.28026462261755E-010</v>
      </c>
      <c r="AD378" s="4" t="n">
        <f aca="false">SUMIFS($AC$2:$AC$1250,$I$2:$I$1250,V378)</f>
        <v>3.28256080785337E-006</v>
      </c>
      <c r="AE378" s="4" t="n">
        <f aca="false">AC378/AD378</f>
        <v>9.99300489657242E-005</v>
      </c>
      <c r="AF378" s="17" t="n">
        <f aca="false">AE378-O378</f>
        <v>0</v>
      </c>
      <c r="AG378" s="4" t="n">
        <f aca="false">VLOOKUP(I378,BesoinU!$F$1:$L$99,3,0)</f>
        <v>109.340192395418</v>
      </c>
      <c r="AH378" s="19" t="n">
        <f aca="false">VLOOKUP(J378,bibliRdtCHauff!$G$2:$K$1398,4,0)</f>
        <v>46.4547442340226</v>
      </c>
      <c r="AI378" s="19" t="n">
        <f aca="false">VLOOKUP(J378,bibliRdtCHauff!$G$2:$K$1398,3,0)</f>
        <v>0.7368</v>
      </c>
      <c r="AJ378" s="4" t="n">
        <f aca="false">VLOOKUP(D378,'paramètres CI'!$A$1:$C$6,3)</f>
        <v>0.0509473684210526</v>
      </c>
      <c r="AK378" s="4" t="n">
        <f aca="false">AJ378*AG378/AI378</f>
        <v>7.56052533278791</v>
      </c>
      <c r="AL378" s="4" t="n">
        <f aca="false">AK378+AH378/R378</f>
        <v>10.5341846919504</v>
      </c>
      <c r="AM378" s="4" t="n">
        <f aca="false">AL378+Z378</f>
        <v>15.3403605972115</v>
      </c>
      <c r="AN378" s="4" t="n">
        <f aca="false">AM378^-'paramètres CI'!$B$19</f>
        <v>3.26073460426654E-010</v>
      </c>
      <c r="AO378" s="4" t="n">
        <f aca="false">SUMIFS($AN$2:$AN$1250,$I$2:$I$1250,V378)</f>
        <v>6.58716125833441E-006</v>
      </c>
      <c r="AP378" s="5" t="n">
        <f aca="false">AN378/AO378</f>
        <v>4.95013629754532E-005</v>
      </c>
      <c r="AQ378" s="6" t="n">
        <f aca="false">AP378-O378</f>
        <v>-5.0428685990271E-005</v>
      </c>
      <c r="AR378" s="20" t="n">
        <f aca="false">VLOOKUP(I378,entreesparc!$A$13:$H$110,8,0)*AP378</f>
        <v>0.087728124712572</v>
      </c>
      <c r="AS378" s="7" t="n">
        <f aca="false">M378*AJ378/AI378+AH378/R378</f>
        <v>14.4254614523476</v>
      </c>
      <c r="AT378" s="4" t="n">
        <f aca="false">AS378+Z378</f>
        <v>19.2316373576087</v>
      </c>
      <c r="AU378" s="4" t="n">
        <f aca="false">AT378^-'paramètres CI'!$B$19</f>
        <v>5.34404259655481E-011</v>
      </c>
      <c r="AV378" s="4" t="n">
        <f aca="false">SUMIFS($AU$2:$AU$1250,$I$2:$I$1250,V378)</f>
        <v>9.08819357333142E-007</v>
      </c>
      <c r="AW378" s="5" t="n">
        <f aca="false">AU378/AV378</f>
        <v>5.88020331371075E-005</v>
      </c>
      <c r="AX378" s="7" t="n">
        <f aca="false">SUMIFS($AP$2:$AP$1250,$I$2:$I$1250,V378)</f>
        <v>1</v>
      </c>
    </row>
    <row r="379" customFormat="false" ht="15.8" hidden="false" customHeight="false" outlineLevel="0" collapsed="false">
      <c r="A379" s="0" t="s">
        <v>14</v>
      </c>
      <c r="B379" s="0" t="s">
        <v>79</v>
      </c>
      <c r="C379" s="0" t="s">
        <v>35</v>
      </c>
      <c r="D379" s="0" t="s">
        <v>34</v>
      </c>
      <c r="E379" s="0" t="str">
        <f aca="false">VLOOKUP(A379,Nomenclature!$D$1:$E$9,2,0)</f>
        <v>02</v>
      </c>
      <c r="F379" s="0" t="str">
        <f aca="false">VLOOKUP(B379,Nomenclature!$J$1:$K$97,2,0)</f>
        <v>69</v>
      </c>
      <c r="G379" s="0" t="str">
        <f aca="false">VLOOKUP(C379,Nomenclature!$M$1:$N$21,2,0)</f>
        <v>21</v>
      </c>
      <c r="H379" s="0" t="str">
        <f aca="false">VLOOKUP(D379,Nomenclature!$O$25:$P$31,2,0)</f>
        <v>06</v>
      </c>
      <c r="I379" s="1" t="str">
        <f aca="false">CONCATENATE(E379,F379)</f>
        <v>0269</v>
      </c>
      <c r="J379" s="0" t="str">
        <f aca="false">CONCATENATE(E379,F379,G379,H379)</f>
        <v>02692106</v>
      </c>
      <c r="K379" s="0" t="n">
        <v>46.4722302371316</v>
      </c>
      <c r="L379" s="0" t="n">
        <v>25</v>
      </c>
      <c r="M379" s="0" t="n">
        <v>227.988054785901</v>
      </c>
      <c r="N379" s="0" t="n">
        <v>0.84</v>
      </c>
      <c r="O379" s="0" t="n">
        <v>9.99300489657242E-005</v>
      </c>
      <c r="P379" s="4" t="n">
        <f aca="false">VLOOKUP(D379,'paramètres CI'!$A$1:$B$6,2,0)</f>
        <v>0.0424847883250769</v>
      </c>
      <c r="Q379" s="17" t="n">
        <f aca="false">M379*P379/N379</f>
        <v>11.530981247887</v>
      </c>
      <c r="R379" s="9" t="n">
        <f aca="false">1/(1+0.04)*(1 - (1/(1+0.04))^L379)/(1-1/(1+0.04))</f>
        <v>15.6220799436509</v>
      </c>
      <c r="S379" s="17" t="n">
        <f aca="false">K379/R379</f>
        <v>2.97477867254282</v>
      </c>
      <c r="T379" s="17" t="n">
        <f aca="false">Q379+S379</f>
        <v>14.5057599204298</v>
      </c>
      <c r="U379" s="0" t="n">
        <f aca="false">T379 + Z379</f>
        <v>15.3289140806202</v>
      </c>
      <c r="V379" s="4" t="str">
        <f aca="false">VLOOKUP(I379,'CI ref gaz'!$I$1:$AM$97,1,0)</f>
        <v>0269</v>
      </c>
      <c r="W379" s="0" t="n">
        <f aca="false">VLOOKUP(I379,'CI ref gaz'!$I$1:$AM$97,14,0)</f>
        <v>-2</v>
      </c>
      <c r="X379" s="1" t="n">
        <f aca="false">VLOOKUP(I379,'CI ref gaz'!$I$1:$AM$97,13,0)</f>
        <v>5.26466042251427</v>
      </c>
      <c r="Y379" s="2" t="n">
        <f aca="false">VLOOKUP(I379,'CI ref gaz'!$I$1:$AM$97,7,0)</f>
        <v>0.516207498849314</v>
      </c>
      <c r="Z379" s="17" t="n">
        <f aca="false">X379*(O379/Y379)^(-1/8)-T379</f>
        <v>0.823154160190409</v>
      </c>
      <c r="AA379" s="17" t="n">
        <f aca="false">Z379^2</f>
        <v>0.677582771438778</v>
      </c>
      <c r="AB379" s="18" t="n">
        <f aca="false">Z379/U379</f>
        <v>0.0536994438002033</v>
      </c>
      <c r="AC379" s="17" t="n">
        <f aca="false">U379^-('paramètres CI'!$B$19)</f>
        <v>3.28026462261755E-010</v>
      </c>
      <c r="AD379" s="4" t="n">
        <f aca="false">SUMIFS($AC$2:$AC$1250,$I$2:$I$1250,V379)</f>
        <v>3.28256080785337E-006</v>
      </c>
      <c r="AE379" s="4" t="n">
        <f aca="false">AC379/AD379</f>
        <v>9.99300489657242E-005</v>
      </c>
      <c r="AF379" s="17" t="n">
        <f aca="false">AE379-O379</f>
        <v>0</v>
      </c>
      <c r="AG379" s="4" t="n">
        <f aca="false">VLOOKUP(I379,BesoinU!$F$1:$L$99,3,0)</f>
        <v>109.340192395418</v>
      </c>
      <c r="AH379" s="19" t="n">
        <f aca="false">VLOOKUP(J379,bibliRdtCHauff!$G$2:$K$1398,4,0)</f>
        <v>46.4722302371316</v>
      </c>
      <c r="AI379" s="19" t="n">
        <f aca="false">VLOOKUP(J379,bibliRdtCHauff!$G$2:$K$1398,3,0)</f>
        <v>0.84</v>
      </c>
      <c r="AJ379" s="4" t="n">
        <f aca="false">VLOOKUP(D379,'paramètres CI'!$A$1:$C$6,3)</f>
        <v>0.0591</v>
      </c>
      <c r="AK379" s="4" t="n">
        <f aca="false">AJ379*AG379/AI379</f>
        <v>7.69286353639191</v>
      </c>
      <c r="AL379" s="4" t="n">
        <f aca="false">AK379+AH379/R379</f>
        <v>10.6676422089347</v>
      </c>
      <c r="AM379" s="4" t="n">
        <f aca="false">AL379+Z379</f>
        <v>11.4907963691251</v>
      </c>
      <c r="AN379" s="4" t="n">
        <f aca="false">AM379^-'paramètres CI'!$B$19</f>
        <v>3.29002328811817E-009</v>
      </c>
      <c r="AO379" s="4" t="n">
        <f aca="false">SUMIFS($AN$2:$AN$1250,$I$2:$I$1250,V379)</f>
        <v>6.58716125833441E-006</v>
      </c>
      <c r="AP379" s="5" t="n">
        <f aca="false">AN379/AO379</f>
        <v>0.000499459958408558</v>
      </c>
      <c r="AQ379" s="6" t="n">
        <f aca="false">AP379-O379</f>
        <v>0.000399529909442834</v>
      </c>
      <c r="AR379" s="20" t="n">
        <f aca="false">VLOOKUP(I379,entreesparc!$A$13:$H$110,8,0)*AP379</f>
        <v>0.885161193277242</v>
      </c>
      <c r="AS379" s="7" t="n">
        <f aca="false">M379*AJ379/AI379+AH379/R379</f>
        <v>19.0153668128366</v>
      </c>
      <c r="AT379" s="4" t="n">
        <f aca="false">AS379+Z379</f>
        <v>19.838520973027</v>
      </c>
      <c r="AU379" s="4" t="n">
        <f aca="false">AT379^-'paramètres CI'!$B$19</f>
        <v>4.16798044255676E-011</v>
      </c>
      <c r="AV379" s="4" t="n">
        <f aca="false">SUMIFS($AU$2:$AU$1250,$I$2:$I$1250,V379)</f>
        <v>9.08819357333142E-007</v>
      </c>
      <c r="AW379" s="5" t="n">
        <f aca="false">AU379/AV379</f>
        <v>4.58614840113812E-005</v>
      </c>
      <c r="AX379" s="7" t="n">
        <f aca="false">SUMIFS($AP$2:$AP$1250,$I$2:$I$1250,V379)</f>
        <v>1</v>
      </c>
    </row>
    <row r="380" customFormat="false" ht="15.8" hidden="false" customHeight="false" outlineLevel="0" collapsed="false">
      <c r="A380" s="0" t="s">
        <v>14</v>
      </c>
      <c r="B380" s="0" t="s">
        <v>79</v>
      </c>
      <c r="C380" s="0" t="s">
        <v>36</v>
      </c>
      <c r="D380" s="0" t="s">
        <v>37</v>
      </c>
      <c r="E380" s="0" t="str">
        <f aca="false">VLOOKUP(A380,Nomenclature!$D$1:$E$9,2,0)</f>
        <v>02</v>
      </c>
      <c r="F380" s="0" t="str">
        <f aca="false">VLOOKUP(B380,Nomenclature!$J$1:$K$97,2,0)</f>
        <v>69</v>
      </c>
      <c r="G380" s="0" t="str">
        <f aca="false">VLOOKUP(C380,Nomenclature!$M$1:$N$21,2,0)</f>
        <v>23</v>
      </c>
      <c r="H380" s="0" t="str">
        <f aca="false">VLOOKUP(D380,Nomenclature!$O$25:$P$31,2,0)</f>
        <v>03</v>
      </c>
      <c r="I380" s="1" t="str">
        <f aca="false">CONCATENATE(E380,F380)</f>
        <v>0269</v>
      </c>
      <c r="J380" s="0" t="str">
        <f aca="false">CONCATENATE(E380,F380,G380,H380)</f>
        <v>02692303</v>
      </c>
      <c r="K380" s="0" t="n">
        <v>31.0087421678093</v>
      </c>
      <c r="L380" s="0" t="n">
        <v>20</v>
      </c>
      <c r="M380" s="0" t="n">
        <v>151.913093664788</v>
      </c>
      <c r="N380" s="0" t="n">
        <v>0.760442591056032</v>
      </c>
      <c r="O380" s="0" t="n">
        <v>9.99300489657242E-005</v>
      </c>
      <c r="P380" s="4" t="n">
        <f aca="false">VLOOKUP(D380,'paramètres CI'!$A$1:$B$6,2,0)</f>
        <v>0.0385046990211696</v>
      </c>
      <c r="Q380" s="17" t="n">
        <f aca="false">M380*P380/N380</f>
        <v>7.69205725420291</v>
      </c>
      <c r="R380" s="9" t="n">
        <f aca="false">1/(1+0.04)*(1 - (1/(1+0.04))^L380)/(1-1/(1+0.04))</f>
        <v>13.5903263449677</v>
      </c>
      <c r="S380" s="17" t="n">
        <f aca="false">K380/R380</f>
        <v>2.28167752419657</v>
      </c>
      <c r="T380" s="17" t="n">
        <f aca="false">Q380+S380</f>
        <v>9.97373477839948</v>
      </c>
      <c r="U380" s="0" t="n">
        <f aca="false">T380 + Z380</f>
        <v>15.3289140806202</v>
      </c>
      <c r="V380" s="4" t="str">
        <f aca="false">VLOOKUP(I380,'CI ref gaz'!$I$1:$AM$97,1,0)</f>
        <v>0269</v>
      </c>
      <c r="W380" s="0" t="n">
        <f aca="false">VLOOKUP(I380,'CI ref gaz'!$I$1:$AM$97,14,0)</f>
        <v>-2</v>
      </c>
      <c r="X380" s="1" t="n">
        <f aca="false">VLOOKUP(I380,'CI ref gaz'!$I$1:$AM$97,13,0)</f>
        <v>5.26466042251427</v>
      </c>
      <c r="Y380" s="2" t="n">
        <f aca="false">VLOOKUP(I380,'CI ref gaz'!$I$1:$AM$97,7,0)</f>
        <v>0.516207498849314</v>
      </c>
      <c r="Z380" s="17" t="n">
        <f aca="false">X380*(O380/Y380)^(-1/8)-T380</f>
        <v>5.35517930222072</v>
      </c>
      <c r="AA380" s="17" t="n">
        <f aca="false">Z380^2</f>
        <v>28.6779453589332</v>
      </c>
      <c r="AB380" s="18" t="n">
        <f aca="false">Z380/U380</f>
        <v>0.349351511402303</v>
      </c>
      <c r="AC380" s="17" t="n">
        <f aca="false">U380^-('paramètres CI'!$B$19)</f>
        <v>3.28026462261755E-010</v>
      </c>
      <c r="AD380" s="4" t="n">
        <f aca="false">SUMIFS($AC$2:$AC$1250,$I$2:$I$1250,V380)</f>
        <v>3.28256080785337E-006</v>
      </c>
      <c r="AE380" s="4" t="n">
        <f aca="false">AC380/AD380</f>
        <v>9.99300489657242E-005</v>
      </c>
      <c r="AF380" s="17" t="n">
        <f aca="false">AE380-O380</f>
        <v>0</v>
      </c>
      <c r="AG380" s="4" t="n">
        <f aca="false">VLOOKUP(I380,BesoinU!$F$1:$L$99,3,0)</f>
        <v>109.340192395418</v>
      </c>
      <c r="AH380" s="19" t="n">
        <f aca="false">VLOOKUP(J380,bibliRdtCHauff!$G$2:$K$1398,4,0)</f>
        <v>31.0087421678093</v>
      </c>
      <c r="AI380" s="19" t="n">
        <f aca="false">VLOOKUP(J380,bibliRdtCHauff!$G$2:$K$1398,3,0)</f>
        <v>0.760442591056032</v>
      </c>
      <c r="AJ380" s="4" t="n">
        <f aca="false">VLOOKUP(D380,'paramètres CI'!$A$1:$C$6,3)</f>
        <v>0.0763929293534506</v>
      </c>
      <c r="AK380" s="4" t="n">
        <f aca="false">AJ380*AG380/AI380</f>
        <v>10.984152770239</v>
      </c>
      <c r="AL380" s="4" t="n">
        <f aca="false">AK380+AH380/R380</f>
        <v>13.2658302944356</v>
      </c>
      <c r="AM380" s="4" t="n">
        <f aca="false">AL380+Z380</f>
        <v>18.6210095966563</v>
      </c>
      <c r="AN380" s="4" t="n">
        <f aca="false">AM380^-'paramètres CI'!$B$19</f>
        <v>6.91789886431395E-011</v>
      </c>
      <c r="AO380" s="4" t="n">
        <f aca="false">SUMIFS($AN$2:$AN$1250,$I$2:$I$1250,V380)</f>
        <v>6.58716125833441E-006</v>
      </c>
      <c r="AP380" s="5" t="n">
        <f aca="false">AN380/AO380</f>
        <v>1.05020942907099E-005</v>
      </c>
      <c r="AQ380" s="6" t="n">
        <f aca="false">AP380-O380</f>
        <v>-8.94279546750143E-005</v>
      </c>
      <c r="AR380" s="20" t="n">
        <f aca="false">VLOOKUP(I380,entreesparc!$A$13:$H$110,8,0)*AP380</f>
        <v>0.0186121953477415</v>
      </c>
      <c r="AS380" s="7" t="n">
        <f aca="false">M380*AJ380/AI380+AH380/R380</f>
        <v>17.5426405064017</v>
      </c>
      <c r="AT380" s="4" t="n">
        <f aca="false">AS380+Z380</f>
        <v>22.8978198086224</v>
      </c>
      <c r="AU380" s="4" t="n">
        <f aca="false">AT380^-'paramètres CI'!$B$19</f>
        <v>1.32326532579075E-011</v>
      </c>
      <c r="AV380" s="4" t="n">
        <f aca="false">SUMIFS($AU$2:$AU$1250,$I$2:$I$1250,V380)</f>
        <v>9.08819357333142E-007</v>
      </c>
      <c r="AW380" s="5" t="n">
        <f aca="false">AU380/AV380</f>
        <v>1.45602678366553E-005</v>
      </c>
      <c r="AX380" s="7" t="n">
        <f aca="false">SUMIFS($AP$2:$AP$1250,$I$2:$I$1250,V380)</f>
        <v>1</v>
      </c>
    </row>
    <row r="381" customFormat="false" ht="15.8" hidden="false" customHeight="false" outlineLevel="0" collapsed="false">
      <c r="A381" s="0" t="s">
        <v>14</v>
      </c>
      <c r="B381" s="0" t="s">
        <v>79</v>
      </c>
      <c r="C381" s="0" t="s">
        <v>38</v>
      </c>
      <c r="D381" s="0" t="s">
        <v>39</v>
      </c>
      <c r="E381" s="0" t="str">
        <f aca="false">VLOOKUP(A381,Nomenclature!$D$1:$E$9,2,0)</f>
        <v>02</v>
      </c>
      <c r="F381" s="0" t="str">
        <f aca="false">VLOOKUP(B381,Nomenclature!$J$1:$K$97,2,0)</f>
        <v>69</v>
      </c>
      <c r="G381" s="0" t="str">
        <f aca="false">VLOOKUP(C381,Nomenclature!$M$1:$N$21,2,0)</f>
        <v>24</v>
      </c>
      <c r="H381" s="0" t="str">
        <f aca="false">VLOOKUP(D381,Nomenclature!$O$25:$P$31,2,0)</f>
        <v>04</v>
      </c>
      <c r="I381" s="1" t="str">
        <f aca="false">CONCATENATE(E381,F381)</f>
        <v>0269</v>
      </c>
      <c r="J381" s="0" t="str">
        <f aca="false">CONCATENATE(E381,F381,G381,H381)</f>
        <v>02692404</v>
      </c>
      <c r="K381" s="0" t="n">
        <v>22.3442898042191</v>
      </c>
      <c r="L381" s="0" t="n">
        <v>20</v>
      </c>
      <c r="M381" s="0" t="n">
        <v>165.701526349335</v>
      </c>
      <c r="N381" s="0" t="n">
        <v>0.98804509048525</v>
      </c>
      <c r="O381" s="0" t="n">
        <v>9.99300489657242E-005</v>
      </c>
      <c r="P381" s="4" t="n">
        <f aca="false">VLOOKUP(D381,'paramètres CI'!$A$1:$B$6,2,0)</f>
        <v>0.022045059962018</v>
      </c>
      <c r="Q381" s="17" t="n">
        <f aca="false">M381*P381/N381</f>
        <v>3.69709856295624</v>
      </c>
      <c r="R381" s="9" t="n">
        <f aca="false">1/(1+0.04)*(1 - (1/(1+0.04))^L381)/(1-1/(1+0.04))</f>
        <v>13.5903263449677</v>
      </c>
      <c r="S381" s="17" t="n">
        <f aca="false">K381/R381</f>
        <v>1.64413195364458</v>
      </c>
      <c r="T381" s="17" t="n">
        <f aca="false">Q381+S381</f>
        <v>5.34123051660082</v>
      </c>
      <c r="U381" s="0" t="n">
        <f aca="false">T381 + Z381</f>
        <v>15.3289140806202</v>
      </c>
      <c r="V381" s="4" t="str">
        <f aca="false">VLOOKUP(I381,'CI ref gaz'!$I$1:$AM$97,1,0)</f>
        <v>0269</v>
      </c>
      <c r="W381" s="0" t="n">
        <f aca="false">VLOOKUP(I381,'CI ref gaz'!$I$1:$AM$97,14,0)</f>
        <v>-2</v>
      </c>
      <c r="X381" s="1" t="n">
        <f aca="false">VLOOKUP(I381,'CI ref gaz'!$I$1:$AM$97,13,0)</f>
        <v>5.26466042251427</v>
      </c>
      <c r="Y381" s="2" t="n">
        <f aca="false">VLOOKUP(I381,'CI ref gaz'!$I$1:$AM$97,7,0)</f>
        <v>0.516207498849314</v>
      </c>
      <c r="Z381" s="17" t="n">
        <f aca="false">X381*(O381/Y381)^(-1/8)-T381</f>
        <v>9.98768356401937</v>
      </c>
      <c r="AA381" s="17" t="n">
        <f aca="false">Z381^2</f>
        <v>99.7538229749827</v>
      </c>
      <c r="AB381" s="18" t="n">
        <f aca="false">Z381/U381</f>
        <v>0.651558454270838</v>
      </c>
      <c r="AC381" s="17" t="n">
        <f aca="false">U381^-('paramètres CI'!$B$19)</f>
        <v>3.28026462261755E-010</v>
      </c>
      <c r="AD381" s="4" t="n">
        <f aca="false">SUMIFS($AC$2:$AC$1250,$I$2:$I$1250,V381)</f>
        <v>3.28256080785337E-006</v>
      </c>
      <c r="AE381" s="4" t="n">
        <f aca="false">AC381/AD381</f>
        <v>9.99300489657242E-005</v>
      </c>
      <c r="AF381" s="17" t="n">
        <f aca="false">AE381-O381</f>
        <v>0</v>
      </c>
      <c r="AG381" s="4" t="n">
        <f aca="false">VLOOKUP(I381,BesoinU!$F$1:$L$99,3,0)</f>
        <v>109.340192395418</v>
      </c>
      <c r="AH381" s="19" t="n">
        <f aca="false">VLOOKUP(J381,bibliRdtCHauff!$G$2:$K$1398,4,0)</f>
        <v>22.3442898042191</v>
      </c>
      <c r="AI381" s="19" t="n">
        <f aca="false">VLOOKUP(J381,bibliRdtCHauff!$G$2:$K$1398,3,0)</f>
        <v>0.98804509048525</v>
      </c>
      <c r="AJ381" s="4" t="n">
        <f aca="false">VLOOKUP(D381,'paramètres CI'!$A$1:$C$6,3)</f>
        <v>0.0386719666666667</v>
      </c>
      <c r="AK381" s="4" t="n">
        <f aca="false">AJ381*AG381/AI381</f>
        <v>4.27956205274586</v>
      </c>
      <c r="AL381" s="4" t="n">
        <f aca="false">AK381+AH381/R381</f>
        <v>5.92369400639044</v>
      </c>
      <c r="AM381" s="4" t="n">
        <f aca="false">AL381+Z381</f>
        <v>15.9113775704098</v>
      </c>
      <c r="AN381" s="4" t="n">
        <f aca="false">AM381^-'paramètres CI'!$B$19</f>
        <v>2.43409625449463E-010</v>
      </c>
      <c r="AO381" s="4" t="n">
        <f aca="false">SUMIFS($AN$2:$AN$1250,$I$2:$I$1250,V381)</f>
        <v>6.58716125833441E-006</v>
      </c>
      <c r="AP381" s="5" t="n">
        <f aca="false">AN381/AO381</f>
        <v>3.69521279202766E-005</v>
      </c>
      <c r="AQ381" s="6" t="n">
        <f aca="false">AP381-O381</f>
        <v>-6.29779210454476E-005</v>
      </c>
      <c r="AR381" s="20" t="n">
        <f aca="false">VLOOKUP(I381,entreesparc!$A$13:$H$110,8,0)*AP381</f>
        <v>0.0654879116801786</v>
      </c>
      <c r="AS381" s="7" t="n">
        <f aca="false">M381*AJ381/AI381+AH381/R381</f>
        <v>8.12966987626121</v>
      </c>
      <c r="AT381" s="4" t="n">
        <f aca="false">AS381+Z381</f>
        <v>18.1173534402806</v>
      </c>
      <c r="AU381" s="4" t="n">
        <f aca="false">AT381^-'paramètres CI'!$B$19</f>
        <v>8.61473545819589E-011</v>
      </c>
      <c r="AV381" s="4" t="n">
        <f aca="false">SUMIFS($AU$2:$AU$1250,$I$2:$I$1250,V381)</f>
        <v>9.08819357333142E-007</v>
      </c>
      <c r="AW381" s="5" t="n">
        <f aca="false">AU381/AV381</f>
        <v>9.47904045912395E-005</v>
      </c>
      <c r="AX381" s="7" t="n">
        <f aca="false">SUMIFS($AP$2:$AP$1250,$I$2:$I$1250,V381)</f>
        <v>1</v>
      </c>
    </row>
    <row r="382" customFormat="false" ht="15.8" hidden="false" customHeight="false" outlineLevel="0" collapsed="false">
      <c r="A382" s="0" t="s">
        <v>14</v>
      </c>
      <c r="B382" s="0" t="s">
        <v>79</v>
      </c>
      <c r="C382" s="0" t="s">
        <v>40</v>
      </c>
      <c r="D382" s="0" t="s">
        <v>37</v>
      </c>
      <c r="E382" s="0" t="str">
        <f aca="false">VLOOKUP(A382,Nomenclature!$D$1:$E$9,2,0)</f>
        <v>02</v>
      </c>
      <c r="F382" s="0" t="str">
        <f aca="false">VLOOKUP(B382,Nomenclature!$J$1:$K$97,2,0)</f>
        <v>69</v>
      </c>
      <c r="G382" s="0" t="str">
        <f aca="false">VLOOKUP(C382,Nomenclature!$M$1:$N$21,2,0)</f>
        <v>03</v>
      </c>
      <c r="H382" s="0" t="str">
        <f aca="false">VLOOKUP(D382,Nomenclature!$O$25:$P$31,2,0)</f>
        <v>03</v>
      </c>
      <c r="I382" s="1" t="str">
        <f aca="false">CONCATENATE(E382,F382)</f>
        <v>0269</v>
      </c>
      <c r="J382" s="0" t="str">
        <f aca="false">CONCATENATE(E382,F382,G382,H382)</f>
        <v>02690303</v>
      </c>
      <c r="K382" s="0" t="n">
        <v>24.8069937342474</v>
      </c>
      <c r="L382" s="0" t="n">
        <v>20</v>
      </c>
      <c r="M382" s="0" t="n">
        <v>151.913093664788</v>
      </c>
      <c r="N382" s="0" t="n">
        <v>0.526258645243969</v>
      </c>
      <c r="O382" s="0" t="n">
        <v>0.0398752500201032</v>
      </c>
      <c r="P382" s="4" t="n">
        <f aca="false">VLOOKUP(D382,'paramètres CI'!$A$1:$B$6,2,0)</f>
        <v>0.0385046990211696</v>
      </c>
      <c r="Q382" s="17" t="n">
        <f aca="false">M382*P382/N382</f>
        <v>11.1150059040373</v>
      </c>
      <c r="R382" s="9" t="n">
        <f aca="false">1/(1+0.04)*(1 - (1/(1+0.04))^L382)/(1-1/(1+0.04))</f>
        <v>13.5903263449677</v>
      </c>
      <c r="S382" s="17" t="n">
        <f aca="false">K382/R382</f>
        <v>1.82534201935725</v>
      </c>
      <c r="T382" s="17" t="n">
        <f aca="false">Q382+S382</f>
        <v>12.9403479233946</v>
      </c>
      <c r="U382" s="0" t="n">
        <f aca="false">T382 + Z382</f>
        <v>7.25079247097988</v>
      </c>
      <c r="V382" s="4" t="str">
        <f aca="false">VLOOKUP(I382,'CI ref gaz'!$I$1:$AM$97,1,0)</f>
        <v>0269</v>
      </c>
      <c r="W382" s="0" t="n">
        <f aca="false">VLOOKUP(I382,'CI ref gaz'!$I$1:$AM$97,14,0)</f>
        <v>-2</v>
      </c>
      <c r="X382" s="1" t="n">
        <f aca="false">VLOOKUP(I382,'CI ref gaz'!$I$1:$AM$97,13,0)</f>
        <v>5.26466042251427</v>
      </c>
      <c r="Y382" s="2" t="n">
        <f aca="false">VLOOKUP(I382,'CI ref gaz'!$I$1:$AM$97,7,0)</f>
        <v>0.516207498849314</v>
      </c>
      <c r="Z382" s="17" t="n">
        <f aca="false">X382*(O382/Y382)^(-1/8)-T382</f>
        <v>-5.68955545241471</v>
      </c>
      <c r="AA382" s="17" t="n">
        <f aca="false">Z382^2</f>
        <v>32.3710412461019</v>
      </c>
      <c r="AB382" s="18" t="n">
        <f aca="false">Z382/U382</f>
        <v>-0.784680498743582</v>
      </c>
      <c r="AC382" s="17" t="n">
        <f aca="false">U382^-('paramètres CI'!$B$19)</f>
        <v>1.30892932919345E-007</v>
      </c>
      <c r="AD382" s="4" t="n">
        <f aca="false">SUMIFS($AC$2:$AC$1250,$I$2:$I$1250,V382)</f>
        <v>3.28256080785337E-006</v>
      </c>
      <c r="AE382" s="4" t="n">
        <f aca="false">AC382/AD382</f>
        <v>0.0398752500201032</v>
      </c>
      <c r="AF382" s="17" t="n">
        <f aca="false">AE382-O382</f>
        <v>0</v>
      </c>
      <c r="AG382" s="4" t="n">
        <f aca="false">VLOOKUP(I382,BesoinU!$F$1:$L$99,3,0)</f>
        <v>109.340192395418</v>
      </c>
      <c r="AH382" s="19" t="n">
        <f aca="false">VLOOKUP(J382,bibliRdtCHauff!$G$2:$K$1398,4,0)</f>
        <v>26.0473434209598</v>
      </c>
      <c r="AI382" s="19" t="n">
        <f aca="false">VLOOKUP(J382,bibliRdtCHauff!$G$2:$K$1398,3,0)</f>
        <v>0.573095434406381</v>
      </c>
      <c r="AJ382" s="4" t="n">
        <f aca="false">VLOOKUP(D382,'paramètres CI'!$A$1:$C$6,3)</f>
        <v>0.0763929293534506</v>
      </c>
      <c r="AK382" s="4" t="n">
        <f aca="false">AJ382*AG382/AI382</f>
        <v>14.5749156103604</v>
      </c>
      <c r="AL382" s="4" t="n">
        <f aca="false">AK382+AH382/R382</f>
        <v>16.4915247306856</v>
      </c>
      <c r="AM382" s="4" t="n">
        <f aca="false">AL382+Z382</f>
        <v>10.8019692782709</v>
      </c>
      <c r="AN382" s="4" t="n">
        <f aca="false">AM382^-'paramètres CI'!$B$19</f>
        <v>5.39481427236989E-009</v>
      </c>
      <c r="AO382" s="4" t="n">
        <f aca="false">SUMIFS($AN$2:$AN$1250,$I$2:$I$1250,V382)</f>
        <v>6.58716125833441E-006</v>
      </c>
      <c r="AP382" s="5" t="n">
        <f aca="false">AN382/AO382</f>
        <v>0.000818989252091575</v>
      </c>
      <c r="AQ382" s="6" t="n">
        <f aca="false">AP382-O382</f>
        <v>-0.0390562607680116</v>
      </c>
      <c r="AR382" s="20" t="n">
        <f aca="false">VLOOKUP(I382,entreesparc!$A$13:$H$110,8,0)*AP382</f>
        <v>1.45144268616147</v>
      </c>
      <c r="AS382" s="7" t="n">
        <f aca="false">M382*AJ382/AI382+AH382/R382</f>
        <v>22.1664410601293</v>
      </c>
      <c r="AT382" s="4" t="n">
        <f aca="false">AS382+Z382</f>
        <v>16.4768856077146</v>
      </c>
      <c r="AU382" s="4" t="n">
        <f aca="false">AT382^-'paramètres CI'!$B$19</f>
        <v>1.8407677092237E-010</v>
      </c>
      <c r="AV382" s="4" t="n">
        <f aca="false">SUMIFS($AU$2:$AU$1250,$I$2:$I$1250,V382)</f>
        <v>9.08819357333142E-007</v>
      </c>
      <c r="AW382" s="5" t="n">
        <f aca="false">AU382/AV382</f>
        <v>0.000202544949595405</v>
      </c>
      <c r="AX382" s="7" t="n">
        <f aca="false">SUMIFS($AP$2:$AP$1250,$I$2:$I$1250,V382)</f>
        <v>1</v>
      </c>
    </row>
    <row r="383" customFormat="false" ht="15.8" hidden="false" customHeight="false" outlineLevel="0" collapsed="false">
      <c r="A383" s="0" t="s">
        <v>14</v>
      </c>
      <c r="B383" s="0" t="s">
        <v>79</v>
      </c>
      <c r="C383" s="0" t="s">
        <v>41</v>
      </c>
      <c r="D383" s="0" t="s">
        <v>39</v>
      </c>
      <c r="E383" s="0" t="str">
        <f aca="false">VLOOKUP(A383,Nomenclature!$D$1:$E$9,2,0)</f>
        <v>02</v>
      </c>
      <c r="F383" s="0" t="str">
        <f aca="false">VLOOKUP(B383,Nomenclature!$J$1:$K$97,2,0)</f>
        <v>69</v>
      </c>
      <c r="G383" s="0" t="str">
        <f aca="false">VLOOKUP(C383,Nomenclature!$M$1:$N$21,2,0)</f>
        <v>04</v>
      </c>
      <c r="H383" s="0" t="str">
        <f aca="false">VLOOKUP(D383,Nomenclature!$O$25:$P$31,2,0)</f>
        <v>04</v>
      </c>
      <c r="I383" s="1" t="str">
        <f aca="false">CONCATENATE(E383,F383)</f>
        <v>0269</v>
      </c>
      <c r="J383" s="0" t="str">
        <f aca="false">CONCATENATE(E383,F383,G383,H383)</f>
        <v>02690404</v>
      </c>
      <c r="K383" s="0" t="n">
        <v>17.8754318433753</v>
      </c>
      <c r="L383" s="0" t="n">
        <v>20</v>
      </c>
      <c r="M383" s="0" t="n">
        <v>165.701526349335</v>
      </c>
      <c r="N383" s="0" t="n">
        <v>0.613999361338389</v>
      </c>
      <c r="O383" s="0" t="n">
        <v>0.516207498849314</v>
      </c>
      <c r="P383" s="4" t="n">
        <f aca="false">VLOOKUP(D383,'paramètres CI'!$A$1:$B$6,2,0)</f>
        <v>0.022045059962018</v>
      </c>
      <c r="Q383" s="17" t="n">
        <f aca="false">M383*P383/N383</f>
        <v>5.94935485959861</v>
      </c>
      <c r="R383" s="9" t="n">
        <f aca="false">1/(1+0.04)*(1 - (1/(1+0.04))^L383)/(1-1/(1+0.04))</f>
        <v>13.5903263449677</v>
      </c>
      <c r="S383" s="17" t="n">
        <f aca="false">K383/R383</f>
        <v>1.31530556291566</v>
      </c>
      <c r="T383" s="17" t="n">
        <f aca="false">Q383+S383</f>
        <v>7.26466042251427</v>
      </c>
      <c r="U383" s="0" t="n">
        <f aca="false">T383 + Z383</f>
        <v>5.26466042251427</v>
      </c>
      <c r="V383" s="4" t="str">
        <f aca="false">VLOOKUP(I383,'CI ref gaz'!$I$1:$AM$97,1,0)</f>
        <v>0269</v>
      </c>
      <c r="W383" s="0" t="n">
        <f aca="false">VLOOKUP(I383,'CI ref gaz'!$I$1:$AM$97,14,0)</f>
        <v>-2</v>
      </c>
      <c r="X383" s="1" t="n">
        <f aca="false">VLOOKUP(I383,'CI ref gaz'!$I$1:$AM$97,13,0)</f>
        <v>5.26466042251427</v>
      </c>
      <c r="Y383" s="2" t="n">
        <f aca="false">VLOOKUP(I383,'CI ref gaz'!$I$1:$AM$97,7,0)</f>
        <v>0.516207498849314</v>
      </c>
      <c r="Z383" s="17" t="n">
        <f aca="false">X383*(O383/Y383)^(-1/8)-T383</f>
        <v>-2</v>
      </c>
      <c r="AA383" s="17" t="n">
        <f aca="false">Z383^2</f>
        <v>4</v>
      </c>
      <c r="AB383" s="18" t="n">
        <f aca="false">Z383/U383</f>
        <v>-0.379891548455247</v>
      </c>
      <c r="AC383" s="17" t="n">
        <f aca="false">U383^-('paramètres CI'!$B$19)</f>
        <v>1.69448250444277E-006</v>
      </c>
      <c r="AD383" s="4" t="n">
        <f aca="false">SUMIFS($AC$2:$AC$1250,$I$2:$I$1250,V383)</f>
        <v>3.28256080785337E-006</v>
      </c>
      <c r="AE383" s="4" t="n">
        <f aca="false">AC383/AD383</f>
        <v>0.516207498849314</v>
      </c>
      <c r="AF383" s="17" t="n">
        <f aca="false">AE383-O383</f>
        <v>0</v>
      </c>
      <c r="AG383" s="4" t="n">
        <f aca="false">VLOOKUP(I383,BesoinU!$F$1:$L$99,3,0)</f>
        <v>109.340192395418</v>
      </c>
      <c r="AH383" s="19" t="n">
        <f aca="false">VLOOKUP(J383,bibliRdtCHauff!$G$2:$K$1398,4,0)</f>
        <v>18.7692034355441</v>
      </c>
      <c r="AI383" s="19" t="n">
        <f aca="false">VLOOKUP(J383,bibliRdtCHauff!$G$2:$K$1398,3,0)</f>
        <v>0.688808507167761</v>
      </c>
      <c r="AJ383" s="4" t="n">
        <f aca="false">VLOOKUP(D383,'paramètres CI'!$A$1:$C$6,3)</f>
        <v>0.0386719666666667</v>
      </c>
      <c r="AK383" s="4" t="n">
        <f aca="false">AJ383*AG383/AI383</f>
        <v>6.13871668488654</v>
      </c>
      <c r="AL383" s="4" t="n">
        <f aca="false">AK383+AH383/R383</f>
        <v>7.51978752594799</v>
      </c>
      <c r="AM383" s="4" t="n">
        <f aca="false">AL383+Z383</f>
        <v>5.51978752594799</v>
      </c>
      <c r="AN383" s="4" t="n">
        <f aca="false">AM383^-'paramètres CI'!$B$19</f>
        <v>1.1604357892866E-006</v>
      </c>
      <c r="AO383" s="4" t="n">
        <f aca="false">SUMIFS($AN$2:$AN$1250,$I$2:$I$1250,V383)</f>
        <v>6.58716125833441E-006</v>
      </c>
      <c r="AP383" s="5" t="n">
        <f aca="false">AN383/AO383</f>
        <v>0.176166294368209</v>
      </c>
      <c r="AQ383" s="6" t="n">
        <f aca="false">AP383-O383</f>
        <v>-0.340041204481105</v>
      </c>
      <c r="AR383" s="20" t="n">
        <f aca="false">VLOOKUP(I383,entreesparc!$A$13:$H$110,8,0)*AP383</f>
        <v>312.208345660091</v>
      </c>
      <c r="AS383" s="7" t="n">
        <f aca="false">M383*AJ383/AI383+AH383/R383</f>
        <v>10.6840974978396</v>
      </c>
      <c r="AT383" s="4" t="n">
        <f aca="false">AS383+Z383</f>
        <v>8.68409749783964</v>
      </c>
      <c r="AU383" s="4" t="n">
        <f aca="false">AT383^-'paramètres CI'!$B$19</f>
        <v>3.09173650861898E-008</v>
      </c>
      <c r="AV383" s="4" t="n">
        <f aca="false">SUMIFS($AU$2:$AU$1250,$I$2:$I$1250,V383)</f>
        <v>9.08819357333142E-007</v>
      </c>
      <c r="AW383" s="5" t="n">
        <f aca="false">AU383/AV383</f>
        <v>0.0340192633846558</v>
      </c>
      <c r="AX383" s="7" t="n">
        <f aca="false">SUMIFS($AP$2:$AP$1250,$I$2:$I$1250,V383)</f>
        <v>1</v>
      </c>
    </row>
    <row r="384" customFormat="false" ht="15.8" hidden="false" customHeight="false" outlineLevel="0" collapsed="false">
      <c r="A384" s="0" t="s">
        <v>14</v>
      </c>
      <c r="B384" s="0" t="s">
        <v>79</v>
      </c>
      <c r="C384" s="0" t="s">
        <v>45</v>
      </c>
      <c r="D384" s="0" t="s">
        <v>43</v>
      </c>
      <c r="E384" s="0" t="str">
        <f aca="false">VLOOKUP(A384,Nomenclature!$D$1:$E$9,2,0)</f>
        <v>02</v>
      </c>
      <c r="F384" s="0" t="str">
        <f aca="false">VLOOKUP(B384,Nomenclature!$J$1:$K$97,2,0)</f>
        <v>69</v>
      </c>
      <c r="G384" s="0" t="str">
        <f aca="false">VLOOKUP(C384,Nomenclature!$M$1:$N$21,2,0)</f>
        <v>06</v>
      </c>
      <c r="H384" s="0" t="str">
        <f aca="false">VLOOKUP(D384,Nomenclature!$O$25:$P$31,2,0)</f>
        <v>02</v>
      </c>
      <c r="I384" s="1" t="str">
        <f aca="false">CONCATENATE(E384,F384)</f>
        <v>0269</v>
      </c>
      <c r="J384" s="0" t="str">
        <f aca="false">CONCATENATE(E384,F384,G384,H384)</f>
        <v>02690602</v>
      </c>
      <c r="K384" s="0" t="n">
        <v>10</v>
      </c>
      <c r="L384" s="0" t="n">
        <v>13</v>
      </c>
      <c r="M384" s="0" t="n">
        <v>120.507167667388</v>
      </c>
      <c r="N384" s="0" t="n">
        <v>0.9</v>
      </c>
      <c r="O384" s="0" t="n">
        <v>0.184307578311613</v>
      </c>
      <c r="P384" s="4" t="n">
        <f aca="false">VLOOKUP(D384,'paramètres CI'!$A$1:$B$6,2,0)</f>
        <v>0.0935912806596305</v>
      </c>
      <c r="Q384" s="17" t="n">
        <f aca="false">M384*P384/N384</f>
        <v>12.531577945173</v>
      </c>
      <c r="R384" s="9" t="n">
        <f aca="false">1/(1+0.04)*(1 - (1/(1+0.04))^L384)/(1-1/(1+0.04))</f>
        <v>9.98564784663304</v>
      </c>
      <c r="S384" s="17" t="n">
        <f aca="false">K384/R384</f>
        <v>1.00143727814033</v>
      </c>
      <c r="T384" s="17" t="n">
        <f aca="false">Q384+S384</f>
        <v>13.5330152233133</v>
      </c>
      <c r="U384" s="0" t="n">
        <f aca="false">T384 + Z384</f>
        <v>5.98798223762733</v>
      </c>
      <c r="V384" s="4" t="str">
        <f aca="false">VLOOKUP(I384,'CI ref gaz'!$I$1:$AM$97,1,0)</f>
        <v>0269</v>
      </c>
      <c r="W384" s="0" t="n">
        <f aca="false">VLOOKUP(I384,'CI ref gaz'!$I$1:$AM$97,14,0)</f>
        <v>-2</v>
      </c>
      <c r="X384" s="1" t="n">
        <f aca="false">VLOOKUP(I384,'CI ref gaz'!$I$1:$AM$97,13,0)</f>
        <v>5.26466042251427</v>
      </c>
      <c r="Y384" s="2" t="n">
        <f aca="false">VLOOKUP(I384,'CI ref gaz'!$I$1:$AM$97,7,0)</f>
        <v>0.516207498849314</v>
      </c>
      <c r="Z384" s="17" t="n">
        <f aca="false">X384*(O384/Y384)^(-1/8)-T384</f>
        <v>-7.54503298568595</v>
      </c>
      <c r="AA384" s="17" t="n">
        <f aca="false">Z384^2</f>
        <v>56.927522755089</v>
      </c>
      <c r="AB384" s="18" t="n">
        <f aca="false">Z384/U384</f>
        <v>-1.26002928637203</v>
      </c>
      <c r="AC384" s="17" t="n">
        <f aca="false">U384^-('paramètres CI'!$B$19)</f>
        <v>6.05000833156068E-007</v>
      </c>
      <c r="AD384" s="4" t="n">
        <f aca="false">SUMIFS($AC$2:$AC$1250,$I$2:$I$1250,V384)</f>
        <v>3.28256080785337E-006</v>
      </c>
      <c r="AE384" s="4" t="n">
        <f aca="false">AC384/AD384</f>
        <v>0.184307578311613</v>
      </c>
      <c r="AF384" s="17" t="n">
        <f aca="false">AE384-O384</f>
        <v>0</v>
      </c>
      <c r="AG384" s="4" t="n">
        <f aca="false">VLOOKUP(I384,BesoinU!$F$1:$L$99,3,0)</f>
        <v>109.340192395418</v>
      </c>
      <c r="AH384" s="19" t="n">
        <f aca="false">VLOOKUP(J384,bibliRdtCHauff!$G$2:$K$1398,4,0)</f>
        <v>10.4</v>
      </c>
      <c r="AI384" s="19" t="n">
        <f aca="false">VLOOKUP(J384,bibliRdtCHauff!$G$2:$K$1398,3,0)</f>
        <v>0.92</v>
      </c>
      <c r="AJ384" s="4" t="n">
        <f aca="false">VLOOKUP(D384,'paramètres CI'!$A$1:$C$6,3)</f>
        <v>0.09847</v>
      </c>
      <c r="AK384" s="4" t="n">
        <f aca="false">AJ384*AG384/AI384</f>
        <v>11.7029660273661</v>
      </c>
      <c r="AL384" s="4" t="n">
        <f aca="false">AK384+AH384/R384</f>
        <v>12.744460796632</v>
      </c>
      <c r="AM384" s="4" t="n">
        <f aca="false">AL384+Z384</f>
        <v>5.19942781094609</v>
      </c>
      <c r="AN384" s="4" t="n">
        <f aca="false">AM384^-'paramètres CI'!$B$19</f>
        <v>1.87221438341416E-006</v>
      </c>
      <c r="AO384" s="4" t="n">
        <f aca="false">SUMIFS($AN$2:$AN$1250,$I$2:$I$1250,V384)</f>
        <v>6.58716125833441E-006</v>
      </c>
      <c r="AP384" s="5" t="n">
        <f aca="false">AN384/AO384</f>
        <v>0.284221732243968</v>
      </c>
      <c r="AQ384" s="6" t="n">
        <f aca="false">AP384-O384</f>
        <v>0.0999141539323553</v>
      </c>
      <c r="AR384" s="20" t="n">
        <f aca="false">VLOOKUP(I384,entreesparc!$A$13:$H$110,8,0)*AP384</f>
        <v>503.70814203008</v>
      </c>
      <c r="AS384" s="7" t="n">
        <f aca="false">M384*AJ384/AI384+AH384/R384</f>
        <v>13.9396912912308</v>
      </c>
      <c r="AT384" s="4" t="n">
        <f aca="false">AS384+Z384</f>
        <v>6.39465830554488</v>
      </c>
      <c r="AU384" s="4" t="n">
        <f aca="false">AT384^-'paramètres CI'!$B$19</f>
        <v>3.57652491248887E-007</v>
      </c>
      <c r="AV384" s="4" t="n">
        <f aca="false">SUMIFS($AU$2:$AU$1250,$I$2:$I$1250,V384)</f>
        <v>9.08819357333142E-007</v>
      </c>
      <c r="AW384" s="5" t="n">
        <f aca="false">AU384/AV384</f>
        <v>0.393535292094119</v>
      </c>
      <c r="AX384" s="7" t="n">
        <f aca="false">SUMIFS($AP$2:$AP$1250,$I$2:$I$1250,V384)</f>
        <v>1</v>
      </c>
    </row>
    <row r="385" customFormat="false" ht="15.8" hidden="false" customHeight="false" outlineLevel="0" collapsed="false">
      <c r="A385" s="0" t="s">
        <v>14</v>
      </c>
      <c r="B385" s="0" t="s">
        <v>79</v>
      </c>
      <c r="C385" s="0" t="s">
        <v>46</v>
      </c>
      <c r="D385" s="0" t="s">
        <v>43</v>
      </c>
      <c r="E385" s="0" t="str">
        <f aca="false">VLOOKUP(A385,Nomenclature!$D$1:$E$9,2,0)</f>
        <v>02</v>
      </c>
      <c r="F385" s="0" t="str">
        <f aca="false">VLOOKUP(B385,Nomenclature!$J$1:$K$97,2,0)</f>
        <v>69</v>
      </c>
      <c r="G385" s="0" t="str">
        <f aca="false">VLOOKUP(C385,Nomenclature!$M$1:$N$21,2,0)</f>
        <v>26</v>
      </c>
      <c r="H385" s="0" t="str">
        <f aca="false">VLOOKUP(D385,Nomenclature!$O$25:$P$31,2,0)</f>
        <v>02</v>
      </c>
      <c r="I385" s="1" t="str">
        <f aca="false">CONCATENATE(E385,F385)</f>
        <v>0269</v>
      </c>
      <c r="J385" s="0" t="str">
        <f aca="false">CONCATENATE(E385,F385,G385,H385)</f>
        <v>02692602</v>
      </c>
      <c r="K385" s="0" t="n">
        <v>12</v>
      </c>
      <c r="L385" s="0" t="n">
        <v>13</v>
      </c>
      <c r="M385" s="0" t="n">
        <v>120.507167667388</v>
      </c>
      <c r="N385" s="0" t="n">
        <v>1</v>
      </c>
      <c r="O385" s="0" t="n">
        <v>9.99300489657242E-005</v>
      </c>
      <c r="P385" s="4" t="n">
        <f aca="false">VLOOKUP(D385,'paramètres CI'!$A$1:$B$6,2,0)</f>
        <v>0.0935912806596305</v>
      </c>
      <c r="Q385" s="17" t="n">
        <f aca="false">M385*P385/N385</f>
        <v>11.2784201506557</v>
      </c>
      <c r="R385" s="9" t="n">
        <f aca="false">1/(1+0.04)*(1 - (1/(1+0.04))^L385)/(1-1/(1+0.04))</f>
        <v>9.98564784663304</v>
      </c>
      <c r="S385" s="17" t="n">
        <f aca="false">K385/R385</f>
        <v>1.20172473376839</v>
      </c>
      <c r="T385" s="17" t="n">
        <f aca="false">Q385+S385</f>
        <v>12.480144884424</v>
      </c>
      <c r="U385" s="0" t="n">
        <f aca="false">T385 + Z385</f>
        <v>15.3289140806202</v>
      </c>
      <c r="V385" s="4" t="str">
        <f aca="false">VLOOKUP(I385,'CI ref gaz'!$I$1:$AM$97,1,0)</f>
        <v>0269</v>
      </c>
      <c r="W385" s="0" t="n">
        <f aca="false">VLOOKUP(I385,'CI ref gaz'!$I$1:$AM$97,14,0)</f>
        <v>-2</v>
      </c>
      <c r="X385" s="1" t="n">
        <f aca="false">VLOOKUP(I385,'CI ref gaz'!$I$1:$AM$97,13,0)</f>
        <v>5.26466042251427</v>
      </c>
      <c r="Y385" s="2" t="n">
        <f aca="false">VLOOKUP(I385,'CI ref gaz'!$I$1:$AM$97,7,0)</f>
        <v>0.516207498849314</v>
      </c>
      <c r="Z385" s="17" t="n">
        <f aca="false">X385*(O385/Y385)^(-1/8)-T385</f>
        <v>2.84876919619615</v>
      </c>
      <c r="AA385" s="17" t="n">
        <f aca="false">Z385^2</f>
        <v>8.11548593319607</v>
      </c>
      <c r="AB385" s="18" t="n">
        <f aca="false">Z385/U385</f>
        <v>0.185842857570567</v>
      </c>
      <c r="AC385" s="17" t="n">
        <f aca="false">U385^-('paramètres CI'!$B$19)</f>
        <v>3.28026462261755E-010</v>
      </c>
      <c r="AD385" s="4" t="n">
        <f aca="false">SUMIFS($AC$2:$AC$1250,$I$2:$I$1250,V385)</f>
        <v>3.28256080785337E-006</v>
      </c>
      <c r="AE385" s="4" t="n">
        <f aca="false">AC385/AD385</f>
        <v>9.99300489657242E-005</v>
      </c>
      <c r="AF385" s="17" t="n">
        <f aca="false">AE385-O385</f>
        <v>0</v>
      </c>
      <c r="AG385" s="4" t="n">
        <f aca="false">VLOOKUP(I385,BesoinU!$F$1:$L$99,3,0)</f>
        <v>109.340192395418</v>
      </c>
      <c r="AH385" s="19" t="n">
        <f aca="false">VLOOKUP(J385,bibliRdtCHauff!$G$2:$K$1398,4,0)</f>
        <v>12</v>
      </c>
      <c r="AI385" s="19" t="n">
        <f aca="false">VLOOKUP(J385,bibliRdtCHauff!$G$2:$K$1398,3,0)</f>
        <v>1</v>
      </c>
      <c r="AJ385" s="4" t="n">
        <f aca="false">VLOOKUP(D385,'paramètres CI'!$A$1:$C$6,3)</f>
        <v>0.09847</v>
      </c>
      <c r="AK385" s="4" t="n">
        <f aca="false">AJ385*AG385/AI385</f>
        <v>10.7667287451768</v>
      </c>
      <c r="AL385" s="4" t="n">
        <f aca="false">AK385+AH385/R385</f>
        <v>11.9684534789452</v>
      </c>
      <c r="AM385" s="4" t="n">
        <f aca="false">AL385+Z385</f>
        <v>14.8172226751414</v>
      </c>
      <c r="AN385" s="4" t="n">
        <f aca="false">AM385^-'paramètres CI'!$B$19</f>
        <v>4.30393337170653E-010</v>
      </c>
      <c r="AO385" s="4" t="n">
        <f aca="false">SUMIFS($AN$2:$AN$1250,$I$2:$I$1250,V385)</f>
        <v>6.58716125833441E-006</v>
      </c>
      <c r="AP385" s="5" t="n">
        <f aca="false">AN385/AO385</f>
        <v>6.53382117564068E-005</v>
      </c>
      <c r="AQ385" s="6" t="n">
        <f aca="false">AP385-O385</f>
        <v>-3.45918372093174E-005</v>
      </c>
      <c r="AR385" s="20" t="n">
        <f aca="false">VLOOKUP(I385,entreesparc!$A$13:$H$110,8,0)*AP385</f>
        <v>0.115794766950253</v>
      </c>
      <c r="AS385" s="7" t="n">
        <f aca="false">M385*AJ385/AI385+AH385/R385</f>
        <v>13.0680655339761</v>
      </c>
      <c r="AT385" s="4" t="n">
        <f aca="false">AS385+Z385</f>
        <v>15.9168347301722</v>
      </c>
      <c r="AU385" s="4" t="n">
        <f aca="false">AT385^-'paramètres CI'!$B$19</f>
        <v>2.42742793205261E-010</v>
      </c>
      <c r="AV385" s="4" t="n">
        <f aca="false">SUMIFS($AU$2:$AU$1250,$I$2:$I$1250,V385)</f>
        <v>9.08819357333142E-007</v>
      </c>
      <c r="AW385" s="5" t="n">
        <f aca="false">AU385/AV385</f>
        <v>0.000267096856208665</v>
      </c>
      <c r="AX385" s="7" t="n">
        <f aca="false">SUMIFS($AP$2:$AP$1250,$I$2:$I$1250,V385)</f>
        <v>1</v>
      </c>
    </row>
    <row r="386" customFormat="false" ht="15.8" hidden="false" customHeight="false" outlineLevel="0" collapsed="false">
      <c r="A386" s="0" t="s">
        <v>14</v>
      </c>
      <c r="B386" s="0" t="s">
        <v>79</v>
      </c>
      <c r="C386" s="0" t="s">
        <v>48</v>
      </c>
      <c r="D386" s="0" t="s">
        <v>43</v>
      </c>
      <c r="E386" s="0" t="str">
        <f aca="false">VLOOKUP(A386,Nomenclature!$D$1:$E$9,2,0)</f>
        <v>02</v>
      </c>
      <c r="F386" s="0" t="str">
        <f aca="false">VLOOKUP(B386,Nomenclature!$J$1:$K$97,2,0)</f>
        <v>69</v>
      </c>
      <c r="G386" s="0" t="str">
        <f aca="false">VLOOKUP(C386,Nomenclature!$M$1:$N$21,2,0)</f>
        <v>09</v>
      </c>
      <c r="H386" s="0" t="str">
        <f aca="false">VLOOKUP(D386,Nomenclature!$O$25:$P$31,2,0)</f>
        <v>02</v>
      </c>
      <c r="I386" s="1" t="str">
        <f aca="false">CONCATENATE(E386,F386)</f>
        <v>0269</v>
      </c>
      <c r="J386" s="0" t="str">
        <f aca="false">CONCATENATE(E386,F386,G386,H386)</f>
        <v>02690902</v>
      </c>
      <c r="K386" s="0" t="n">
        <v>98.4799753572639</v>
      </c>
      <c r="L386" s="0" t="n">
        <v>20</v>
      </c>
      <c r="M386" s="0" t="n">
        <v>139.075994864382</v>
      </c>
      <c r="N386" s="0" t="n">
        <v>2.83163023255814</v>
      </c>
      <c r="O386" s="0" t="n">
        <v>0.0976481813367076</v>
      </c>
      <c r="P386" s="4" t="n">
        <f aca="false">VLOOKUP(D386,'paramètres CI'!$A$1:$B$6,2,0)</f>
        <v>0.0935912806596305</v>
      </c>
      <c r="Q386" s="17" t="n">
        <f aca="false">M386*P386/N386</f>
        <v>4.59675148213493</v>
      </c>
      <c r="R386" s="9" t="n">
        <f aca="false">1/(1+0.04)*(1 - (1/(1+0.04))^L386)/(1-1/(1+0.04))</f>
        <v>13.5903263449677</v>
      </c>
      <c r="S386" s="17" t="n">
        <f aca="false">K386/R386</f>
        <v>7.24632895910772</v>
      </c>
      <c r="T386" s="17" t="n">
        <f aca="false">Q386+S386</f>
        <v>11.8430804412426</v>
      </c>
      <c r="U386" s="0" t="n">
        <f aca="false">T386 + Z386</f>
        <v>6.4828411868205</v>
      </c>
      <c r="V386" s="4" t="str">
        <f aca="false">VLOOKUP(I386,'CI ref gaz'!$I$1:$AM$97,1,0)</f>
        <v>0269</v>
      </c>
      <c r="W386" s="0" t="n">
        <f aca="false">VLOOKUP(I386,'CI ref gaz'!$I$1:$AM$97,14,0)</f>
        <v>-2</v>
      </c>
      <c r="X386" s="1" t="n">
        <f aca="false">VLOOKUP(I386,'CI ref gaz'!$I$1:$AM$97,13,0)</f>
        <v>5.26466042251427</v>
      </c>
      <c r="Y386" s="2" t="n">
        <f aca="false">VLOOKUP(I386,'CI ref gaz'!$I$1:$AM$97,7,0)</f>
        <v>0.516207498849314</v>
      </c>
      <c r="Z386" s="17" t="n">
        <f aca="false">X386*(O386/Y386)^(-1/8)-T386</f>
        <v>-5.36023925442215</v>
      </c>
      <c r="AA386" s="17" t="n">
        <f aca="false">Z386^2</f>
        <v>28.7321648646481</v>
      </c>
      <c r="AB386" s="18" t="n">
        <f aca="false">Z386/U386</f>
        <v>-0.826834886117437</v>
      </c>
      <c r="AC386" s="17" t="n">
        <f aca="false">U386^-('paramètres CI'!$B$19)</f>
        <v>3.20536093014035E-007</v>
      </c>
      <c r="AD386" s="4" t="n">
        <f aca="false">SUMIFS($AC$2:$AC$1250,$I$2:$I$1250,V386)</f>
        <v>3.28256080785337E-006</v>
      </c>
      <c r="AE386" s="4" t="n">
        <f aca="false">AC386/AD386</f>
        <v>0.0976481813367075</v>
      </c>
      <c r="AF386" s="17" t="n">
        <f aca="false">AE386-O386</f>
        <v>0</v>
      </c>
      <c r="AG386" s="4" t="n">
        <f aca="false">VLOOKUP(I386,BesoinU!$F$1:$L$99,3,0)</f>
        <v>109.340192395418</v>
      </c>
      <c r="AH386" s="19" t="n">
        <f aca="false">VLOOKUP(J386,bibliRdtCHauff!$G$2:$K$1398,4,0)</f>
        <v>103.403974125127</v>
      </c>
      <c r="AI386" s="19" t="n">
        <f aca="false">VLOOKUP(J386,bibliRdtCHauff!$G$2:$K$1398,3,0)</f>
        <v>2.94489544186046</v>
      </c>
      <c r="AJ386" s="4" t="n">
        <f aca="false">VLOOKUP(D386,'paramètres CI'!$A$1:$C$6,3)</f>
        <v>0.09847</v>
      </c>
      <c r="AK386" s="4" t="n">
        <f aca="false">AJ386*AG386/AI386</f>
        <v>3.65606486129601</v>
      </c>
      <c r="AL386" s="4" t="n">
        <f aca="false">AK386+AH386/R386</f>
        <v>11.2647102683591</v>
      </c>
      <c r="AM386" s="4" t="n">
        <f aca="false">AL386+Z386</f>
        <v>5.90447101393695</v>
      </c>
      <c r="AN386" s="4" t="n">
        <f aca="false">AM386^-'paramètres CI'!$B$19</f>
        <v>6.76942904795829E-007</v>
      </c>
      <c r="AO386" s="4" t="n">
        <f aca="false">SUMIFS($AN$2:$AN$1250,$I$2:$I$1250,V386)</f>
        <v>6.58716125833441E-006</v>
      </c>
      <c r="AP386" s="5" t="n">
        <f aca="false">AN386/AO386</f>
        <v>0.102767015751941</v>
      </c>
      <c r="AQ386" s="6" t="n">
        <f aca="false">AP386-O386</f>
        <v>0.00511883441523357</v>
      </c>
      <c r="AR386" s="20" t="n">
        <f aca="false">VLOOKUP(I386,entreesparc!$A$13:$H$110,8,0)*AP386</f>
        <v>182.127461393251</v>
      </c>
      <c r="AS386" s="7" t="n">
        <f aca="false">M386*AJ386/AI386+AH386/R386</f>
        <v>12.2590017557571</v>
      </c>
      <c r="AT386" s="4" t="n">
        <f aca="false">AS386+Z386</f>
        <v>6.8987625013349</v>
      </c>
      <c r="AU386" s="4" t="n">
        <f aca="false">AT386^-'paramètres CI'!$B$19</f>
        <v>1.94908351126617E-007</v>
      </c>
      <c r="AV386" s="4" t="n">
        <f aca="false">SUMIFS($AU$2:$AU$1250,$I$2:$I$1250,V386)</f>
        <v>9.08819357333142E-007</v>
      </c>
      <c r="AW386" s="5" t="n">
        <f aca="false">AU386/AV386</f>
        <v>0.214463247898416</v>
      </c>
      <c r="AX386" s="7" t="n">
        <f aca="false">SUMIFS($AP$2:$AP$1250,$I$2:$I$1250,V386)</f>
        <v>1</v>
      </c>
    </row>
    <row r="387" customFormat="false" ht="15.8" hidden="false" customHeight="false" outlineLevel="0" collapsed="false">
      <c r="A387" s="0" t="s">
        <v>14</v>
      </c>
      <c r="B387" s="0" t="s">
        <v>79</v>
      </c>
      <c r="C387" s="0" t="s">
        <v>49</v>
      </c>
      <c r="D387" s="0" t="s">
        <v>43</v>
      </c>
      <c r="E387" s="0" t="str">
        <f aca="false">VLOOKUP(A387,Nomenclature!$D$1:$E$9,2,0)</f>
        <v>02</v>
      </c>
      <c r="F387" s="0" t="str">
        <f aca="false">VLOOKUP(B387,Nomenclature!$J$1:$K$97,2,0)</f>
        <v>69</v>
      </c>
      <c r="G387" s="0" t="str">
        <f aca="false">VLOOKUP(C387,Nomenclature!$M$1:$N$21,2,0)</f>
        <v>29</v>
      </c>
      <c r="H387" s="0" t="str">
        <f aca="false">VLOOKUP(D387,Nomenclature!$O$25:$P$31,2,0)</f>
        <v>02</v>
      </c>
      <c r="I387" s="1" t="str">
        <f aca="false">CONCATENATE(E387,F387)</f>
        <v>0269</v>
      </c>
      <c r="J387" s="0" t="str">
        <f aca="false">CONCATENATE(E387,F387,G387,H387)</f>
        <v>02692902</v>
      </c>
      <c r="K387" s="0" t="n">
        <v>123.09996919658</v>
      </c>
      <c r="L387" s="0" t="n">
        <v>20</v>
      </c>
      <c r="M387" s="0" t="n">
        <v>139.075994864382</v>
      </c>
      <c r="N387" s="0" t="n">
        <v>3.39795627906976</v>
      </c>
      <c r="O387" s="0" t="n">
        <v>9.99300489657242E-005</v>
      </c>
      <c r="P387" s="4" t="n">
        <f aca="false">VLOOKUP(D387,'paramètres CI'!$A$1:$B$6,2,0)</f>
        <v>0.0935912806596305</v>
      </c>
      <c r="Q387" s="17" t="n">
        <f aca="false">M387*P387/N387</f>
        <v>3.83062623511245</v>
      </c>
      <c r="R387" s="9" t="n">
        <f aca="false">1/(1+0.04)*(1 - (1/(1+0.04))^L387)/(1-1/(1+0.04))</f>
        <v>13.5903263449677</v>
      </c>
      <c r="S387" s="17" t="n">
        <f aca="false">K387/R387</f>
        <v>9.05791119888466</v>
      </c>
      <c r="T387" s="17" t="n">
        <f aca="false">Q387+S387</f>
        <v>12.8885374339971</v>
      </c>
      <c r="U387" s="0" t="n">
        <f aca="false">T387 + Z387</f>
        <v>15.3289140806202</v>
      </c>
      <c r="V387" s="4" t="str">
        <f aca="false">VLOOKUP(I387,'CI ref gaz'!$I$1:$AM$97,1,0)</f>
        <v>0269</v>
      </c>
      <c r="W387" s="0" t="n">
        <f aca="false">VLOOKUP(I387,'CI ref gaz'!$I$1:$AM$97,14,0)</f>
        <v>-2</v>
      </c>
      <c r="X387" s="1" t="n">
        <f aca="false">VLOOKUP(I387,'CI ref gaz'!$I$1:$AM$97,13,0)</f>
        <v>5.26466042251427</v>
      </c>
      <c r="Y387" s="2" t="n">
        <f aca="false">VLOOKUP(I387,'CI ref gaz'!$I$1:$AM$97,7,0)</f>
        <v>0.516207498849314</v>
      </c>
      <c r="Z387" s="17" t="n">
        <f aca="false">X387*(O387/Y387)^(-1/8)-T387</f>
        <v>2.44037664662309</v>
      </c>
      <c r="AA387" s="17" t="n">
        <f aca="false">Z387^2</f>
        <v>5.95543817738334</v>
      </c>
      <c r="AB387" s="18" t="n">
        <f aca="false">Z387/U387</f>
        <v>0.159200882318753</v>
      </c>
      <c r="AC387" s="17" t="n">
        <f aca="false">U387^-('paramètres CI'!$B$19)</f>
        <v>3.28026462261755E-010</v>
      </c>
      <c r="AD387" s="4" t="n">
        <f aca="false">SUMIFS($AC$2:$AC$1250,$I$2:$I$1250,V387)</f>
        <v>3.28256080785337E-006</v>
      </c>
      <c r="AE387" s="4" t="n">
        <f aca="false">AC387/AD387</f>
        <v>9.99300489657242E-005</v>
      </c>
      <c r="AF387" s="17" t="n">
        <f aca="false">AE387-O387</f>
        <v>0</v>
      </c>
      <c r="AG387" s="4" t="n">
        <f aca="false">VLOOKUP(I387,BesoinU!$F$1:$L$99,3,0)</f>
        <v>109.340192395418</v>
      </c>
      <c r="AH387" s="19" t="n">
        <f aca="false">VLOOKUP(J387,bibliRdtCHauff!$G$2:$K$1398,4,0)</f>
        <v>123.09996919658</v>
      </c>
      <c r="AI387" s="19" t="n">
        <f aca="false">VLOOKUP(J387,bibliRdtCHauff!$G$2:$K$1398,3,0)</f>
        <v>3.39795627906976</v>
      </c>
      <c r="AJ387" s="4" t="n">
        <f aca="false">VLOOKUP(D387,'paramètres CI'!$A$1:$C$6,3)</f>
        <v>0.09847</v>
      </c>
      <c r="AK387" s="4" t="n">
        <f aca="false">AJ387*AG387/AI387</f>
        <v>3.16858954645654</v>
      </c>
      <c r="AL387" s="4" t="n">
        <f aca="false">AK387+AH387/R387</f>
        <v>12.2265007453412</v>
      </c>
      <c r="AM387" s="4" t="n">
        <f aca="false">AL387+Z387</f>
        <v>14.6668773919643</v>
      </c>
      <c r="AN387" s="4" t="n">
        <f aca="false">AM387^-'paramètres CI'!$B$19</f>
        <v>4.66980459266776E-010</v>
      </c>
      <c r="AO387" s="4" t="n">
        <f aca="false">SUMIFS($AN$2:$AN$1250,$I$2:$I$1250,V387)</f>
        <v>6.58716125833441E-006</v>
      </c>
      <c r="AP387" s="5" t="n">
        <f aca="false">AN387/AO387</f>
        <v>7.08925196989717E-005</v>
      </c>
      <c r="AQ387" s="6" t="n">
        <f aca="false">AP387-O387</f>
        <v>-2.90375292667525E-005</v>
      </c>
      <c r="AR387" s="20" t="n">
        <f aca="false">VLOOKUP(I387,entreesparc!$A$13:$H$110,8,0)*AP387</f>
        <v>0.125638314492954</v>
      </c>
      <c r="AS387" s="7" t="n">
        <f aca="false">M387*AJ387/AI387+AH387/R387</f>
        <v>13.0882200344194</v>
      </c>
      <c r="AT387" s="4" t="n">
        <f aca="false">AS387+Z387</f>
        <v>15.5285966810425</v>
      </c>
      <c r="AU387" s="4" t="n">
        <f aca="false">AT387^-'paramètres CI'!$B$19</f>
        <v>2.95761961245255E-010</v>
      </c>
      <c r="AV387" s="4" t="n">
        <f aca="false">SUMIFS($AU$2:$AU$1250,$I$2:$I$1250,V387)</f>
        <v>9.08819357333142E-007</v>
      </c>
      <c r="AW387" s="5" t="n">
        <f aca="false">AU387/AV387</f>
        <v>0.000325435367170375</v>
      </c>
      <c r="AX387" s="7" t="n">
        <f aca="false">SUMIFS($AP$2:$AP$1250,$I$2:$I$1250,V387)</f>
        <v>1</v>
      </c>
    </row>
    <row r="388" customFormat="false" ht="15.8" hidden="false" customHeight="false" outlineLevel="0" collapsed="false">
      <c r="A388" s="0" t="s">
        <v>14</v>
      </c>
      <c r="B388" s="0" t="s">
        <v>79</v>
      </c>
      <c r="C388" s="0" t="s">
        <v>55</v>
      </c>
      <c r="D388" s="0" t="s">
        <v>43</v>
      </c>
      <c r="E388" s="0" t="str">
        <f aca="false">VLOOKUP(A388,Nomenclature!$D$1:$E$9,2,0)</f>
        <v>02</v>
      </c>
      <c r="F388" s="0" t="str">
        <f aca="false">VLOOKUP(B388,Nomenclature!$J$1:$K$97,2,0)</f>
        <v>69</v>
      </c>
      <c r="G388" s="0" t="str">
        <f aca="false">VLOOKUP(C388,Nomenclature!$M$1:$N$21,2,0)</f>
        <v>10</v>
      </c>
      <c r="H388" s="0" t="str">
        <f aca="false">VLOOKUP(D388,Nomenclature!$O$25:$P$31,2,0)</f>
        <v>02</v>
      </c>
      <c r="I388" s="1" t="str">
        <f aca="false">CONCATENATE(E388,F388)</f>
        <v>0269</v>
      </c>
      <c r="J388" s="0" t="str">
        <f aca="false">CONCATENATE(E388,F388,G388,H388)</f>
        <v>02691002</v>
      </c>
      <c r="K388" s="0" t="n">
        <v>46.5044684935935</v>
      </c>
      <c r="L388" s="0" t="n">
        <v>17</v>
      </c>
      <c r="M388" s="0" t="n">
        <v>141.219911062933</v>
      </c>
      <c r="N388" s="0" t="n">
        <v>2.67297488372093</v>
      </c>
      <c r="O388" s="0" t="n">
        <v>0.12653464699501</v>
      </c>
      <c r="P388" s="4" t="n">
        <f aca="false">VLOOKUP(D388,'paramètres CI'!$A$1:$B$6,2,0)</f>
        <v>0.0935912806596305</v>
      </c>
      <c r="Q388" s="17" t="n">
        <f aca="false">M388*P388/N388</f>
        <v>4.94466012812671</v>
      </c>
      <c r="R388" s="9" t="n">
        <f aca="false">1/(1+0.04)*(1 - (1/(1+0.04))^L388)/(1-1/(1+0.04))</f>
        <v>12.1656688537057</v>
      </c>
      <c r="S388" s="17" t="n">
        <f aca="false">K388/R388</f>
        <v>3.82259858071248</v>
      </c>
      <c r="T388" s="17" t="n">
        <f aca="false">Q388+S388</f>
        <v>8.76725870883919</v>
      </c>
      <c r="U388" s="0" t="n">
        <f aca="false">T388 + Z388</f>
        <v>6.27620644154317</v>
      </c>
      <c r="V388" s="4" t="str">
        <f aca="false">VLOOKUP(I388,'CI ref gaz'!$I$1:$AM$97,1,0)</f>
        <v>0269</v>
      </c>
      <c r="W388" s="0" t="n">
        <f aca="false">VLOOKUP(I388,'CI ref gaz'!$I$1:$AM$97,14,0)</f>
        <v>-2</v>
      </c>
      <c r="X388" s="1" t="n">
        <f aca="false">VLOOKUP(I388,'CI ref gaz'!$I$1:$AM$97,13,0)</f>
        <v>5.26466042251427</v>
      </c>
      <c r="Y388" s="2" t="n">
        <f aca="false">VLOOKUP(I388,'CI ref gaz'!$I$1:$AM$97,7,0)</f>
        <v>0.516207498849314</v>
      </c>
      <c r="Z388" s="17" t="n">
        <f aca="false">X388*(O388/Y388)^(-1/8)-T388</f>
        <v>-2.49105226729602</v>
      </c>
      <c r="AA388" s="17" t="n">
        <f aca="false">Z388^2</f>
        <v>6.20534139840062</v>
      </c>
      <c r="AB388" s="18" t="n">
        <f aca="false">Z388/U388</f>
        <v>-0.396904131579764</v>
      </c>
      <c r="AC388" s="17" t="n">
        <f aca="false">U388^-('paramètres CI'!$B$19)</f>
        <v>4.15357673061381E-007</v>
      </c>
      <c r="AD388" s="4" t="n">
        <f aca="false">SUMIFS($AC$2:$AC$1250,$I$2:$I$1250,V388)</f>
        <v>3.28256080785337E-006</v>
      </c>
      <c r="AE388" s="4" t="n">
        <f aca="false">AC388/AD388</f>
        <v>0.12653464699501</v>
      </c>
      <c r="AF388" s="17" t="n">
        <f aca="false">AE388-O388</f>
        <v>0</v>
      </c>
      <c r="AG388" s="4" t="n">
        <f aca="false">VLOOKUP(I388,BesoinU!$F$1:$L$99,3,0)</f>
        <v>109.340192395418</v>
      </c>
      <c r="AH388" s="19" t="n">
        <f aca="false">VLOOKUP(J388,bibliRdtCHauff!$G$2:$K$1398,4,0)</f>
        <v>48.8296919182732</v>
      </c>
      <c r="AI388" s="19" t="n">
        <f aca="false">VLOOKUP(J388,bibliRdtCHauff!$G$2:$K$1398,3,0)</f>
        <v>2.80410195348837</v>
      </c>
      <c r="AJ388" s="4" t="n">
        <f aca="false">VLOOKUP(D388,'paramètres CI'!$A$1:$C$6,3)</f>
        <v>0.09847</v>
      </c>
      <c r="AK388" s="4" t="n">
        <f aca="false">AJ388*AG388/AI388</f>
        <v>3.83963526425376</v>
      </c>
      <c r="AL388" s="4" t="n">
        <f aca="false">AK388+AH388/R388</f>
        <v>7.85336377400188</v>
      </c>
      <c r="AM388" s="4" t="n">
        <f aca="false">AL388+Z388</f>
        <v>5.36231150670586</v>
      </c>
      <c r="AN388" s="4" t="n">
        <f aca="false">AM388^-'paramètres CI'!$B$19</f>
        <v>1.46279573403895E-006</v>
      </c>
      <c r="AO388" s="4" t="n">
        <f aca="false">SUMIFS($AN$2:$AN$1250,$I$2:$I$1250,V388)</f>
        <v>6.58716125833441E-006</v>
      </c>
      <c r="AP388" s="5" t="n">
        <f aca="false">AN388/AO388</f>
        <v>0.222067697551528</v>
      </c>
      <c r="AQ388" s="6" t="n">
        <f aca="false">AP388-O388</f>
        <v>0.0955330505565179</v>
      </c>
      <c r="AR388" s="20" t="n">
        <f aca="false">VLOOKUP(I388,entreesparc!$A$13:$H$110,8,0)*AP388</f>
        <v>393.556490052501</v>
      </c>
      <c r="AS388" s="7" t="n">
        <f aca="false">M388*AJ388/AI388+AH388/R388</f>
        <v>8.97286511498734</v>
      </c>
      <c r="AT388" s="4" t="n">
        <f aca="false">AS388+Z388</f>
        <v>6.48181284769133</v>
      </c>
      <c r="AU388" s="4" t="n">
        <f aca="false">AT388^-'paramètres CI'!$B$19</f>
        <v>3.2094314320465E-007</v>
      </c>
      <c r="AV388" s="4" t="n">
        <f aca="false">SUMIFS($AU$2:$AU$1250,$I$2:$I$1250,V388)</f>
        <v>9.08819357333142E-007</v>
      </c>
      <c r="AW388" s="5" t="n">
        <f aca="false">AU388/AV388</f>
        <v>0.353142943770951</v>
      </c>
      <c r="AX388" s="7" t="n">
        <f aca="false">SUMIFS($AP$2:$AP$1250,$I$2:$I$1250,V388)</f>
        <v>1</v>
      </c>
    </row>
    <row r="389" customFormat="false" ht="15.8" hidden="false" customHeight="false" outlineLevel="0" collapsed="false">
      <c r="A389" s="0" t="s">
        <v>14</v>
      </c>
      <c r="B389" s="0" t="s">
        <v>79</v>
      </c>
      <c r="C389" s="0" t="s">
        <v>56</v>
      </c>
      <c r="D389" s="0" t="s">
        <v>43</v>
      </c>
      <c r="E389" s="0" t="str">
        <f aca="false">VLOOKUP(A389,Nomenclature!$D$1:$E$9,2,0)</f>
        <v>02</v>
      </c>
      <c r="F389" s="0" t="str">
        <f aca="false">VLOOKUP(B389,Nomenclature!$J$1:$K$97,2,0)</f>
        <v>69</v>
      </c>
      <c r="G389" s="0" t="str">
        <f aca="false">VLOOKUP(C389,Nomenclature!$M$1:$N$21,2,0)</f>
        <v>30</v>
      </c>
      <c r="H389" s="0" t="str">
        <f aca="false">VLOOKUP(D389,Nomenclature!$O$25:$P$31,2,0)</f>
        <v>02</v>
      </c>
      <c r="I389" s="1" t="str">
        <f aca="false">CONCATENATE(E389,F389)</f>
        <v>0269</v>
      </c>
      <c r="J389" s="0" t="str">
        <f aca="false">CONCATENATE(E389,F389,G389,H389)</f>
        <v>02693002</v>
      </c>
      <c r="K389" s="0" t="n">
        <v>58.1305856169919</v>
      </c>
      <c r="L389" s="0" t="n">
        <v>17</v>
      </c>
      <c r="M389" s="0" t="n">
        <v>141.219911062933</v>
      </c>
      <c r="N389" s="0" t="n">
        <v>3.32861023255814</v>
      </c>
      <c r="O389" s="0" t="n">
        <v>9.99300489657242E-005</v>
      </c>
      <c r="P389" s="4" t="n">
        <f aca="false">VLOOKUP(D389,'paramètres CI'!$A$1:$B$6,2,0)</f>
        <v>0.0935912806596305</v>
      </c>
      <c r="Q389" s="17" t="n">
        <f aca="false">M389*P389/N389</f>
        <v>3.97071192107145</v>
      </c>
      <c r="R389" s="9" t="n">
        <f aca="false">1/(1+0.04)*(1 - (1/(1+0.04))^L389)/(1-1/(1+0.04))</f>
        <v>12.1656688537057</v>
      </c>
      <c r="S389" s="17" t="n">
        <f aca="false">K389/R389</f>
        <v>4.7782482258906</v>
      </c>
      <c r="T389" s="17" t="n">
        <f aca="false">Q389+S389</f>
        <v>8.74896014696205</v>
      </c>
      <c r="U389" s="0" t="n">
        <f aca="false">T389 + Z389</f>
        <v>15.3289140806202</v>
      </c>
      <c r="V389" s="4" t="str">
        <f aca="false">VLOOKUP(I389,'CI ref gaz'!$I$1:$AM$97,1,0)</f>
        <v>0269</v>
      </c>
      <c r="W389" s="0" t="n">
        <f aca="false">VLOOKUP(I389,'CI ref gaz'!$I$1:$AM$97,14,0)</f>
        <v>-2</v>
      </c>
      <c r="X389" s="1" t="n">
        <f aca="false">VLOOKUP(I389,'CI ref gaz'!$I$1:$AM$97,13,0)</f>
        <v>5.26466042251427</v>
      </c>
      <c r="Y389" s="2" t="n">
        <f aca="false">VLOOKUP(I389,'CI ref gaz'!$I$1:$AM$97,7,0)</f>
        <v>0.516207498849314</v>
      </c>
      <c r="Z389" s="17" t="n">
        <f aca="false">X389*(O389/Y389)^(-1/8)-T389</f>
        <v>6.57995393365815</v>
      </c>
      <c r="AA389" s="17" t="n">
        <f aca="false">Z389^2</f>
        <v>43.2957937690633</v>
      </c>
      <c r="AB389" s="18" t="n">
        <f aca="false">Z389/U389</f>
        <v>0.429251145844503</v>
      </c>
      <c r="AC389" s="17" t="n">
        <f aca="false">U389^-('paramètres CI'!$B$19)</f>
        <v>3.28026462261755E-010</v>
      </c>
      <c r="AD389" s="4" t="n">
        <f aca="false">SUMIFS($AC$2:$AC$1250,$I$2:$I$1250,V389)</f>
        <v>3.28256080785337E-006</v>
      </c>
      <c r="AE389" s="4" t="n">
        <f aca="false">AC389/AD389</f>
        <v>9.99300489657242E-005</v>
      </c>
      <c r="AF389" s="17" t="n">
        <f aca="false">AE389-O389</f>
        <v>0</v>
      </c>
      <c r="AG389" s="4" t="n">
        <f aca="false">VLOOKUP(I389,BesoinU!$F$1:$L$99,3,0)</f>
        <v>109.340192395418</v>
      </c>
      <c r="AH389" s="19" t="n">
        <f aca="false">VLOOKUP(J389,bibliRdtCHauff!$G$2:$K$1398,4,0)</f>
        <v>58.1305856169919</v>
      </c>
      <c r="AI389" s="19" t="n">
        <f aca="false">VLOOKUP(J389,bibliRdtCHauff!$G$2:$K$1398,3,0)</f>
        <v>3.32861023255814</v>
      </c>
      <c r="AJ389" s="4" t="n">
        <f aca="false">VLOOKUP(D389,'paramètres CI'!$A$1:$C$6,3)</f>
        <v>0.09847</v>
      </c>
      <c r="AK389" s="4" t="n">
        <f aca="false">AJ389*AG389/AI389</f>
        <v>3.23460182867438</v>
      </c>
      <c r="AL389" s="4" t="n">
        <f aca="false">AK389+AH389/R389</f>
        <v>8.01285005456499</v>
      </c>
      <c r="AM389" s="4" t="n">
        <f aca="false">AL389+Z389</f>
        <v>14.5928039882231</v>
      </c>
      <c r="AN389" s="4" t="n">
        <f aca="false">AM389^-'paramètres CI'!$B$19</f>
        <v>4.86284030650962E-010</v>
      </c>
      <c r="AO389" s="4" t="n">
        <f aca="false">SUMIFS($AN$2:$AN$1250,$I$2:$I$1250,V389)</f>
        <v>6.58716125833441E-006</v>
      </c>
      <c r="AP389" s="5" t="n">
        <f aca="false">AN389/AO389</f>
        <v>7.3823003806942E-005</v>
      </c>
      <c r="AQ389" s="6" t="n">
        <f aca="false">AP389-O389</f>
        <v>-2.61070451587822E-005</v>
      </c>
      <c r="AR389" s="20" t="n">
        <f aca="false">VLOOKUP(I389,entreesparc!$A$13:$H$110,8,0)*AP389</f>
        <v>0.130831825536674</v>
      </c>
      <c r="AS389" s="7" t="n">
        <f aca="false">M389*AJ389/AI389+AH389/R389</f>
        <v>8.95594512363759</v>
      </c>
      <c r="AT389" s="4" t="n">
        <f aca="false">AS389+Z389</f>
        <v>15.5358990572957</v>
      </c>
      <c r="AU389" s="4" t="n">
        <f aca="false">AT389^-'paramètres CI'!$B$19</f>
        <v>2.94651647439072E-010</v>
      </c>
      <c r="AV389" s="4" t="n">
        <f aca="false">SUMIFS($AU$2:$AU$1250,$I$2:$I$1250,V389)</f>
        <v>9.08819357333142E-007</v>
      </c>
      <c r="AW389" s="5" t="n">
        <f aca="false">AU389/AV389</f>
        <v>0.00032421365705029</v>
      </c>
      <c r="AX389" s="7" t="n">
        <f aca="false">SUMIFS($AP$2:$AP$1250,$I$2:$I$1250,V389)</f>
        <v>1</v>
      </c>
    </row>
    <row r="390" customFormat="false" ht="15.8" hidden="false" customHeight="false" outlineLevel="0" collapsed="false">
      <c r="A390" s="0" t="s">
        <v>14</v>
      </c>
      <c r="B390" s="0" t="s">
        <v>80</v>
      </c>
      <c r="C390" s="0" t="s">
        <v>32</v>
      </c>
      <c r="D390" s="0" t="s">
        <v>33</v>
      </c>
      <c r="E390" s="0" t="str">
        <f aca="false">VLOOKUP(A390,Nomenclature!$D$1:$E$9,2,0)</f>
        <v>02</v>
      </c>
      <c r="F390" s="0" t="str">
        <f aca="false">VLOOKUP(B390,Nomenclature!$J$1:$K$97,2,0)</f>
        <v>70</v>
      </c>
      <c r="G390" s="0" t="str">
        <f aca="false">VLOOKUP(C390,Nomenclature!$M$1:$N$21,2,0)</f>
        <v>01</v>
      </c>
      <c r="H390" s="0" t="str">
        <f aca="false">VLOOKUP(D390,Nomenclature!$O$25:$P$31,2,0)</f>
        <v>01</v>
      </c>
      <c r="I390" s="1" t="str">
        <f aca="false">CONCATENATE(E390,F390)</f>
        <v>0270</v>
      </c>
      <c r="J390" s="0" t="str">
        <f aca="false">CONCATENATE(E390,F390,G390,H390)</f>
        <v>02700101</v>
      </c>
      <c r="K390" s="0" t="n">
        <v>44.3494539046402</v>
      </c>
      <c r="L390" s="0" t="n">
        <v>25</v>
      </c>
      <c r="M390" s="0" t="n">
        <v>197.724106358336</v>
      </c>
      <c r="N390" s="0" t="n">
        <v>0.691045412941901</v>
      </c>
      <c r="O390" s="0" t="n">
        <v>0.0264894406119424</v>
      </c>
      <c r="P390" s="4" t="n">
        <f aca="false">VLOOKUP(D390,'paramètres CI'!$A$1:$B$6,2,0)</f>
        <v>0.033584731604575</v>
      </c>
      <c r="Q390" s="17" t="n">
        <f aca="false">M390*P390/N390</f>
        <v>9.60936997690114</v>
      </c>
      <c r="R390" s="9" t="n">
        <f aca="false">1/(1+0.04)*(1 - (1/(1+0.04))^L390)/(1-1/(1+0.04))</f>
        <v>15.6220799436509</v>
      </c>
      <c r="S390" s="17" t="n">
        <f aca="false">K390/R390</f>
        <v>2.83889559294342</v>
      </c>
      <c r="T390" s="17" t="n">
        <f aca="false">Q390+S390</f>
        <v>12.4482655698446</v>
      </c>
      <c r="U390" s="0" t="n">
        <f aca="false">T390 + Z390</f>
        <v>9.15877752757099</v>
      </c>
      <c r="V390" s="4" t="str">
        <f aca="false">VLOOKUP(I390,'CI ref gaz'!$I$1:$AM$97,1,0)</f>
        <v>0270</v>
      </c>
      <c r="W390" s="0" t="n">
        <f aca="false">VLOOKUP(I390,'CI ref gaz'!$I$1:$AM$97,14,0)</f>
        <v>-2</v>
      </c>
      <c r="X390" s="1" t="n">
        <f aca="false">VLOOKUP(I390,'CI ref gaz'!$I$1:$AM$97,13,0)</f>
        <v>6.89564447419907</v>
      </c>
      <c r="Y390" s="2" t="n">
        <f aca="false">VLOOKUP(I390,'CI ref gaz'!$I$1:$AM$97,7,0)</f>
        <v>0.256551152454624</v>
      </c>
      <c r="Z390" s="17" t="n">
        <f aca="false">X390*(O390/Y390)^(-1/8)-T390</f>
        <v>-3.28948804227356</v>
      </c>
      <c r="AA390" s="17" t="n">
        <f aca="false">Z390^2</f>
        <v>10.8207315802608</v>
      </c>
      <c r="AB390" s="18" t="n">
        <f aca="false">Z390/U390</f>
        <v>-0.359162348072229</v>
      </c>
      <c r="AC390" s="17" t="n">
        <f aca="false">U390^-('paramètres CI'!$B$19)</f>
        <v>2.01976071651206E-008</v>
      </c>
      <c r="AD390" s="4" t="n">
        <f aca="false">SUMIFS($AC$2:$AC$1250,$I$2:$I$1250,V390)</f>
        <v>7.62477677841745E-007</v>
      </c>
      <c r="AE390" s="4" t="n">
        <f aca="false">AC390/AD390</f>
        <v>0.0264894406119424</v>
      </c>
      <c r="AF390" s="17" t="n">
        <f aca="false">AE390-O390</f>
        <v>0</v>
      </c>
      <c r="AG390" s="4" t="n">
        <f aca="false">VLOOKUP(I390,BesoinU!$F$1:$L$99,3,0)</f>
        <v>129.282936155054</v>
      </c>
      <c r="AH390" s="19" t="n">
        <f aca="false">VLOOKUP(J390,bibliRdtCHauff!$G$2:$K$1398,4,0)</f>
        <v>46.5669265998722</v>
      </c>
      <c r="AI390" s="19" t="n">
        <f aca="false">VLOOKUP(J390,bibliRdtCHauff!$G$2:$K$1398,3,0)</f>
        <v>0.718687229459577</v>
      </c>
      <c r="AJ390" s="4" t="n">
        <f aca="false">VLOOKUP(D390,'paramètres CI'!$A$1:$C$6,3)</f>
        <v>0.0509473684210526</v>
      </c>
      <c r="AK390" s="4" t="n">
        <f aca="false">AJ390*AG390/AI390</f>
        <v>9.16480091596984</v>
      </c>
      <c r="AL390" s="4" t="n">
        <f aca="false">AK390+AH390/R390</f>
        <v>12.1456412885604</v>
      </c>
      <c r="AM390" s="4" t="n">
        <f aca="false">AL390+Z390</f>
        <v>8.85615324628686</v>
      </c>
      <c r="AN390" s="4" t="n">
        <f aca="false">AM390^-'paramètres CI'!$B$19</f>
        <v>2.64264615879766E-008</v>
      </c>
      <c r="AO390" s="4" t="n">
        <f aca="false">SUMIFS($AN$2:$AN$1250,$I$2:$I$1250,V390)</f>
        <v>0.000120011585545872</v>
      </c>
      <c r="AP390" s="5" t="n">
        <f aca="false">AN390/AO390</f>
        <v>0.000220199253828503</v>
      </c>
      <c r="AQ390" s="6" t="n">
        <f aca="false">AP390-O390</f>
        <v>-0.0262692413581139</v>
      </c>
      <c r="AR390" s="20" t="n">
        <f aca="false">VLOOKUP(I390,entreesparc!$A$13:$H$110,8,0)*AP390</f>
        <v>1.31395967633796</v>
      </c>
      <c r="AS390" s="7" t="n">
        <f aca="false">M390*AJ390/AI390+AH390/R390</f>
        <v>16.99740067788</v>
      </c>
      <c r="AT390" s="4" t="n">
        <f aca="false">AS390+Z390</f>
        <v>13.7079126356064</v>
      </c>
      <c r="AU390" s="4" t="n">
        <f aca="false">AT390^-'paramètres CI'!$B$19</f>
        <v>8.02101589403399E-010</v>
      </c>
      <c r="AV390" s="4" t="n">
        <f aca="false">SUMIFS($AU$2:$AU$1250,$I$2:$I$1250,V390)</f>
        <v>2.85083537661005E-007</v>
      </c>
      <c r="AW390" s="5" t="n">
        <f aca="false">AU390/AV390</f>
        <v>0.00281356684424613</v>
      </c>
      <c r="AX390" s="7" t="n">
        <f aca="false">SUMIFS($AP$2:$AP$1250,$I$2:$I$1250,V390)</f>
        <v>1</v>
      </c>
    </row>
    <row r="391" customFormat="false" ht="15.8" hidden="false" customHeight="false" outlineLevel="0" collapsed="false">
      <c r="A391" s="0" t="s">
        <v>14</v>
      </c>
      <c r="B391" s="0" t="s">
        <v>80</v>
      </c>
      <c r="C391" s="0" t="s">
        <v>32</v>
      </c>
      <c r="D391" s="0" t="s">
        <v>34</v>
      </c>
      <c r="E391" s="0" t="str">
        <f aca="false">VLOOKUP(A391,Nomenclature!$D$1:$E$9,2,0)</f>
        <v>02</v>
      </c>
      <c r="F391" s="0" t="str">
        <f aca="false">VLOOKUP(B391,Nomenclature!$J$1:$K$97,2,0)</f>
        <v>70</v>
      </c>
      <c r="G391" s="0" t="str">
        <f aca="false">VLOOKUP(C391,Nomenclature!$M$1:$N$21,2,0)</f>
        <v>01</v>
      </c>
      <c r="H391" s="0" t="str">
        <f aca="false">VLOOKUP(D391,Nomenclature!$O$25:$P$31,2,0)</f>
        <v>06</v>
      </c>
      <c r="I391" s="1" t="str">
        <f aca="false">CONCATENATE(E391,F391)</f>
        <v>0270</v>
      </c>
      <c r="J391" s="0" t="str">
        <f aca="false">CONCATENATE(E391,F391,G391,H391)</f>
        <v>02700106</v>
      </c>
      <c r="K391" s="0" t="n">
        <v>44.4992544768793</v>
      </c>
      <c r="L391" s="0" t="n">
        <v>25</v>
      </c>
      <c r="M391" s="0" t="n">
        <v>196.863830779811</v>
      </c>
      <c r="N391" s="0" t="n">
        <v>0.643333333333333</v>
      </c>
      <c r="O391" s="0" t="n">
        <v>0.0996126326902293</v>
      </c>
      <c r="P391" s="4" t="n">
        <f aca="false">VLOOKUP(D391,'paramètres CI'!$A$1:$B$6,2,0)</f>
        <v>0.0424847883250769</v>
      </c>
      <c r="Q391" s="17" t="n">
        <f aca="false">M391*P391/N391</f>
        <v>13.0005982065451</v>
      </c>
      <c r="R391" s="9" t="n">
        <f aca="false">1/(1+0.04)*(1 - (1/(1+0.04))^L391)/(1-1/(1+0.04))</f>
        <v>15.6220799436509</v>
      </c>
      <c r="S391" s="17" t="n">
        <f aca="false">K391/R391</f>
        <v>2.84848462159897</v>
      </c>
      <c r="T391" s="17" t="n">
        <f aca="false">Q391+S391</f>
        <v>15.8490828281441</v>
      </c>
      <c r="U391" s="0" t="n">
        <f aca="false">T391 + Z391</f>
        <v>7.76126131443068</v>
      </c>
      <c r="V391" s="4" t="str">
        <f aca="false">VLOOKUP(I391,'CI ref gaz'!$I$1:$AM$97,1,0)</f>
        <v>0270</v>
      </c>
      <c r="W391" s="0" t="n">
        <f aca="false">VLOOKUP(I391,'CI ref gaz'!$I$1:$AM$97,14,0)</f>
        <v>-2</v>
      </c>
      <c r="X391" s="1" t="n">
        <f aca="false">VLOOKUP(I391,'CI ref gaz'!$I$1:$AM$97,13,0)</f>
        <v>6.89564447419907</v>
      </c>
      <c r="Y391" s="2" t="n">
        <f aca="false">VLOOKUP(I391,'CI ref gaz'!$I$1:$AM$97,7,0)</f>
        <v>0.256551152454624</v>
      </c>
      <c r="Z391" s="17" t="n">
        <f aca="false">X391*(O391/Y391)^(-1/8)-T391</f>
        <v>-8.08782151371343</v>
      </c>
      <c r="AA391" s="17" t="n">
        <f aca="false">Z391^2</f>
        <v>65.4128568376858</v>
      </c>
      <c r="AB391" s="18" t="n">
        <f aca="false">Z391/U391</f>
        <v>-1.04207566090779</v>
      </c>
      <c r="AC391" s="17" t="n">
        <f aca="false">U391^-('paramètres CI'!$B$19)</f>
        <v>7.59524088573486E-008</v>
      </c>
      <c r="AD391" s="4" t="n">
        <f aca="false">SUMIFS($AC$2:$AC$1250,$I$2:$I$1250,V391)</f>
        <v>7.62477677841745E-007</v>
      </c>
      <c r="AE391" s="4" t="n">
        <f aca="false">AC391/AD391</f>
        <v>0.0996126326902292</v>
      </c>
      <c r="AF391" s="17" t="n">
        <f aca="false">AE391-O391</f>
        <v>0</v>
      </c>
      <c r="AG391" s="4" t="n">
        <f aca="false">VLOOKUP(I391,BesoinU!$F$1:$L$99,3,0)</f>
        <v>129.282936155054</v>
      </c>
      <c r="AH391" s="19" t="n">
        <f aca="false">VLOOKUP(J391,bibliRdtCHauff!$G$2:$K$1398,4,0)</f>
        <v>46.7242172007232</v>
      </c>
      <c r="AI391" s="19" t="n">
        <f aca="false">VLOOKUP(J391,bibliRdtCHauff!$G$2:$K$1398,3,0)</f>
        <v>0.669066666666667</v>
      </c>
      <c r="AJ391" s="4" t="n">
        <f aca="false">VLOOKUP(D391,'paramètres CI'!$A$1:$C$6,3)</f>
        <v>0.0591</v>
      </c>
      <c r="AK391" s="4" t="n">
        <f aca="false">AJ391*AG391/AI391</f>
        <v>11.4198209347803</v>
      </c>
      <c r="AL391" s="4" t="n">
        <f aca="false">AK391+AH391/R391</f>
        <v>14.4107297874592</v>
      </c>
      <c r="AM391" s="4" t="n">
        <f aca="false">AL391+Z391</f>
        <v>6.3229082737458</v>
      </c>
      <c r="AN391" s="4" t="n">
        <f aca="false">AM391^-'paramètres CI'!$B$19</f>
        <v>3.91439769946507E-007</v>
      </c>
      <c r="AO391" s="4" t="n">
        <f aca="false">SUMIFS($AN$2:$AN$1250,$I$2:$I$1250,V391)</f>
        <v>0.000120011585545872</v>
      </c>
      <c r="AP391" s="5" t="n">
        <f aca="false">AN391/AO391</f>
        <v>0.00326168317972006</v>
      </c>
      <c r="AQ391" s="6" t="n">
        <f aca="false">AP391-O391</f>
        <v>-0.0963509495105092</v>
      </c>
      <c r="AR391" s="20" t="n">
        <f aca="false">VLOOKUP(I391,entreesparc!$A$13:$H$110,8,0)*AP391</f>
        <v>19.4629187003502</v>
      </c>
      <c r="AS391" s="7" t="n">
        <f aca="false">M391*AJ391/AI391+AH391/R391</f>
        <v>20.380285694678</v>
      </c>
      <c r="AT391" s="4" t="n">
        <f aca="false">AS391+Z391</f>
        <v>12.2924641809645</v>
      </c>
      <c r="AU391" s="4" t="n">
        <f aca="false">AT391^-'paramètres CI'!$B$19</f>
        <v>1.91817571456158E-009</v>
      </c>
      <c r="AV391" s="4" t="n">
        <f aca="false">SUMIFS($AU$2:$AU$1250,$I$2:$I$1250,V391)</f>
        <v>2.85083537661005E-007</v>
      </c>
      <c r="AW391" s="5" t="n">
        <f aca="false">AU391/AV391</f>
        <v>0.00672846889125706</v>
      </c>
      <c r="AX391" s="7" t="n">
        <f aca="false">SUMIFS($AP$2:$AP$1250,$I$2:$I$1250,V391)</f>
        <v>1</v>
      </c>
    </row>
    <row r="392" customFormat="false" ht="15.8" hidden="false" customHeight="false" outlineLevel="0" collapsed="false">
      <c r="A392" s="0" t="s">
        <v>14</v>
      </c>
      <c r="B392" s="0" t="s">
        <v>80</v>
      </c>
      <c r="C392" s="0" t="s">
        <v>35</v>
      </c>
      <c r="D392" s="0" t="s">
        <v>33</v>
      </c>
      <c r="E392" s="0" t="str">
        <f aca="false">VLOOKUP(A392,Nomenclature!$D$1:$E$9,2,0)</f>
        <v>02</v>
      </c>
      <c r="F392" s="0" t="str">
        <f aca="false">VLOOKUP(B392,Nomenclature!$J$1:$K$97,2,0)</f>
        <v>70</v>
      </c>
      <c r="G392" s="0" t="str">
        <f aca="false">VLOOKUP(C392,Nomenclature!$M$1:$N$21,2,0)</f>
        <v>21</v>
      </c>
      <c r="H392" s="0" t="str">
        <f aca="false">VLOOKUP(D392,Nomenclature!$O$25:$P$31,2,0)</f>
        <v>01</v>
      </c>
      <c r="I392" s="1" t="str">
        <f aca="false">CONCATENATE(E392,F392)</f>
        <v>0270</v>
      </c>
      <c r="J392" s="0" t="str">
        <f aca="false">CONCATENATE(E392,F392,G392,H392)</f>
        <v>02702101</v>
      </c>
      <c r="K392" s="0" t="n">
        <v>55.4368173808002</v>
      </c>
      <c r="L392" s="0" t="n">
        <v>25</v>
      </c>
      <c r="M392" s="0" t="n">
        <v>197.724106358336</v>
      </c>
      <c r="N392" s="0" t="n">
        <v>0.82925449553028</v>
      </c>
      <c r="O392" s="0" t="n">
        <v>9.99300489657243E-005</v>
      </c>
      <c r="P392" s="4" t="n">
        <f aca="false">VLOOKUP(D392,'paramètres CI'!$A$1:$B$6,2,0)</f>
        <v>0.033584731604575</v>
      </c>
      <c r="Q392" s="17" t="n">
        <f aca="false">M392*P392/N392</f>
        <v>8.00780831408429</v>
      </c>
      <c r="R392" s="9" t="n">
        <f aca="false">1/(1+0.04)*(1 - (1/(1+0.04))^L392)/(1-1/(1+0.04))</f>
        <v>15.6220799436509</v>
      </c>
      <c r="S392" s="17" t="n">
        <f aca="false">K392/R392</f>
        <v>3.54861949117927</v>
      </c>
      <c r="T392" s="17" t="n">
        <f aca="false">Q392+S392</f>
        <v>11.5564278052636</v>
      </c>
      <c r="U392" s="0" t="n">
        <f aca="false">T392 + Z392</f>
        <v>18.3975332176281</v>
      </c>
      <c r="V392" s="4" t="str">
        <f aca="false">VLOOKUP(I392,'CI ref gaz'!$I$1:$AM$97,1,0)</f>
        <v>0270</v>
      </c>
      <c r="W392" s="0" t="n">
        <f aca="false">VLOOKUP(I392,'CI ref gaz'!$I$1:$AM$97,14,0)</f>
        <v>-2</v>
      </c>
      <c r="X392" s="1" t="n">
        <f aca="false">VLOOKUP(I392,'CI ref gaz'!$I$1:$AM$97,13,0)</f>
        <v>6.89564447419907</v>
      </c>
      <c r="Y392" s="2" t="n">
        <f aca="false">VLOOKUP(I392,'CI ref gaz'!$I$1:$AM$97,7,0)</f>
        <v>0.256551152454624</v>
      </c>
      <c r="Z392" s="17" t="n">
        <f aca="false">X392*(O392/Y392)^(-1/8)-T392</f>
        <v>6.84110541236457</v>
      </c>
      <c r="AA392" s="17" t="n">
        <f aca="false">Z392^2</f>
        <v>46.8007232630838</v>
      </c>
      <c r="AB392" s="18" t="n">
        <f aca="false">Z392/U392</f>
        <v>0.371849058862389</v>
      </c>
      <c r="AC392" s="17" t="n">
        <f aca="false">U392^-('paramètres CI'!$B$19)</f>
        <v>7.61944316819973E-011</v>
      </c>
      <c r="AD392" s="4" t="n">
        <f aca="false">SUMIFS($AC$2:$AC$1250,$I$2:$I$1250,V392)</f>
        <v>7.62477677841745E-007</v>
      </c>
      <c r="AE392" s="4" t="n">
        <f aca="false">AC392/AD392</f>
        <v>9.99300489657242E-005</v>
      </c>
      <c r="AF392" s="17" t="n">
        <f aca="false">AE392-O392</f>
        <v>0</v>
      </c>
      <c r="AG392" s="4" t="n">
        <f aca="false">VLOOKUP(I392,BesoinU!$F$1:$L$99,3,0)</f>
        <v>129.282936155054</v>
      </c>
      <c r="AH392" s="19" t="n">
        <f aca="false">VLOOKUP(J392,bibliRdtCHauff!$G$2:$K$1398,4,0)</f>
        <v>55.4368173808002</v>
      </c>
      <c r="AI392" s="19" t="n">
        <f aca="false">VLOOKUP(J392,bibliRdtCHauff!$G$2:$K$1398,3,0)</f>
        <v>0.82925449553028</v>
      </c>
      <c r="AJ392" s="4" t="n">
        <f aca="false">VLOOKUP(D392,'paramètres CI'!$A$1:$C$6,3)</f>
        <v>0.0509473684210526</v>
      </c>
      <c r="AK392" s="4" t="n">
        <f aca="false">AJ392*AG392/AI392</f>
        <v>7.94282746050721</v>
      </c>
      <c r="AL392" s="4" t="n">
        <f aca="false">AK392+AH392/R392</f>
        <v>11.4914469516865</v>
      </c>
      <c r="AM392" s="4" t="n">
        <f aca="false">AL392+Z392</f>
        <v>18.332552364051</v>
      </c>
      <c r="AN392" s="4" t="n">
        <f aca="false">AM392^-'paramètres CI'!$B$19</f>
        <v>7.83820335560358E-011</v>
      </c>
      <c r="AO392" s="4" t="n">
        <f aca="false">SUMIFS($AN$2:$AN$1250,$I$2:$I$1250,V392)</f>
        <v>0.000120011585545872</v>
      </c>
      <c r="AP392" s="5" t="n">
        <f aca="false">AN392/AO392</f>
        <v>6.53120556648888E-007</v>
      </c>
      <c r="AQ392" s="6" t="n">
        <f aca="false">AP392-O392</f>
        <v>-9.92769284090754E-005</v>
      </c>
      <c r="AR392" s="20" t="n">
        <f aca="false">VLOOKUP(I392,entreesparc!$A$13:$H$110,8,0)*AP392</f>
        <v>0.00389726150431195</v>
      </c>
      <c r="AS392" s="7" t="n">
        <f aca="false">M392*AJ392/AI392+AH392/R392</f>
        <v>15.6963050890968</v>
      </c>
      <c r="AT392" s="4" t="n">
        <f aca="false">AS392+Z392</f>
        <v>22.5374105014613</v>
      </c>
      <c r="AU392" s="4" t="n">
        <f aca="false">AT392^-'paramètres CI'!$B$19</f>
        <v>1.50233878452427E-011</v>
      </c>
      <c r="AV392" s="4" t="n">
        <f aca="false">SUMIFS($AU$2:$AU$1250,$I$2:$I$1250,V392)</f>
        <v>2.85083537661005E-007</v>
      </c>
      <c r="AW392" s="5" t="n">
        <f aca="false">AU392/AV392</f>
        <v>5.26981949519202E-005</v>
      </c>
      <c r="AX392" s="7" t="n">
        <f aca="false">SUMIFS($AP$2:$AP$1250,$I$2:$I$1250,V392)</f>
        <v>1</v>
      </c>
    </row>
    <row r="393" customFormat="false" ht="15.8" hidden="false" customHeight="false" outlineLevel="0" collapsed="false">
      <c r="A393" s="0" t="s">
        <v>14</v>
      </c>
      <c r="B393" s="0" t="s">
        <v>80</v>
      </c>
      <c r="C393" s="0" t="s">
        <v>35</v>
      </c>
      <c r="D393" s="0" t="s">
        <v>34</v>
      </c>
      <c r="E393" s="0" t="str">
        <f aca="false">VLOOKUP(A393,Nomenclature!$D$1:$E$9,2,0)</f>
        <v>02</v>
      </c>
      <c r="F393" s="0" t="str">
        <f aca="false">VLOOKUP(B393,Nomenclature!$J$1:$K$97,2,0)</f>
        <v>70</v>
      </c>
      <c r="G393" s="0" t="str">
        <f aca="false">VLOOKUP(C393,Nomenclature!$M$1:$N$21,2,0)</f>
        <v>21</v>
      </c>
      <c r="H393" s="0" t="str">
        <f aca="false">VLOOKUP(D393,Nomenclature!$O$25:$P$31,2,0)</f>
        <v>06</v>
      </c>
      <c r="I393" s="1" t="str">
        <f aca="false">CONCATENATE(E393,F393)</f>
        <v>0270</v>
      </c>
      <c r="J393" s="0" t="str">
        <f aca="false">CONCATENATE(E393,F393,G393,H393)</f>
        <v>02702106</v>
      </c>
      <c r="K393" s="0" t="n">
        <v>55.6240680960991</v>
      </c>
      <c r="L393" s="0" t="n">
        <v>25</v>
      </c>
      <c r="M393" s="0" t="n">
        <v>196.863830779811</v>
      </c>
      <c r="N393" s="0" t="n">
        <v>0.772</v>
      </c>
      <c r="O393" s="0" t="n">
        <v>9.99300489657243E-005</v>
      </c>
      <c r="P393" s="4" t="n">
        <f aca="false">VLOOKUP(D393,'paramètres CI'!$A$1:$B$6,2,0)</f>
        <v>0.0424847883250769</v>
      </c>
      <c r="Q393" s="17" t="n">
        <f aca="false">M393*P393/N393</f>
        <v>10.8338318387876</v>
      </c>
      <c r="R393" s="9" t="n">
        <f aca="false">1/(1+0.04)*(1 - (1/(1+0.04))^L393)/(1-1/(1+0.04))</f>
        <v>15.6220799436509</v>
      </c>
      <c r="S393" s="17" t="n">
        <f aca="false">K393/R393</f>
        <v>3.56060577699872</v>
      </c>
      <c r="T393" s="17" t="n">
        <f aca="false">Q393+S393</f>
        <v>14.3944376157863</v>
      </c>
      <c r="U393" s="0" t="n">
        <f aca="false">T393 + Z393</f>
        <v>18.3975332176281</v>
      </c>
      <c r="V393" s="4" t="str">
        <f aca="false">VLOOKUP(I393,'CI ref gaz'!$I$1:$AM$97,1,0)</f>
        <v>0270</v>
      </c>
      <c r="W393" s="0" t="n">
        <f aca="false">VLOOKUP(I393,'CI ref gaz'!$I$1:$AM$97,14,0)</f>
        <v>-2</v>
      </c>
      <c r="X393" s="1" t="n">
        <f aca="false">VLOOKUP(I393,'CI ref gaz'!$I$1:$AM$97,13,0)</f>
        <v>6.89564447419907</v>
      </c>
      <c r="Y393" s="2" t="n">
        <f aca="false">VLOOKUP(I393,'CI ref gaz'!$I$1:$AM$97,7,0)</f>
        <v>0.256551152454624</v>
      </c>
      <c r="Z393" s="17" t="n">
        <f aca="false">X393*(O393/Y393)^(-1/8)-T393</f>
        <v>4.00309560184179</v>
      </c>
      <c r="AA393" s="17" t="n">
        <f aca="false">Z393^2</f>
        <v>16.0247743974851</v>
      </c>
      <c r="AB393" s="18" t="n">
        <f aca="false">Z393/U393</f>
        <v>0.217588714448202</v>
      </c>
      <c r="AC393" s="17" t="n">
        <f aca="false">U393^-('paramètres CI'!$B$19)</f>
        <v>7.61944316819973E-011</v>
      </c>
      <c r="AD393" s="4" t="n">
        <f aca="false">SUMIFS($AC$2:$AC$1250,$I$2:$I$1250,V393)</f>
        <v>7.62477677841745E-007</v>
      </c>
      <c r="AE393" s="4" t="n">
        <f aca="false">AC393/AD393</f>
        <v>9.99300489657242E-005</v>
      </c>
      <c r="AF393" s="17" t="n">
        <f aca="false">AE393-O393</f>
        <v>0</v>
      </c>
      <c r="AG393" s="4" t="n">
        <f aca="false">VLOOKUP(I393,BesoinU!$F$1:$L$99,3,0)</f>
        <v>129.282936155054</v>
      </c>
      <c r="AH393" s="19" t="n">
        <f aca="false">VLOOKUP(J393,bibliRdtCHauff!$G$2:$K$1398,4,0)</f>
        <v>55.6240680960991</v>
      </c>
      <c r="AI393" s="19" t="n">
        <f aca="false">VLOOKUP(J393,bibliRdtCHauff!$G$2:$K$1398,3,0)</f>
        <v>0.772</v>
      </c>
      <c r="AJ393" s="4" t="n">
        <f aca="false">VLOOKUP(D393,'paramètres CI'!$A$1:$C$6,3)</f>
        <v>0.0591</v>
      </c>
      <c r="AK393" s="4" t="n">
        <f aca="false">AJ393*AG393/AI393</f>
        <v>9.89717814347628</v>
      </c>
      <c r="AL393" s="4" t="n">
        <f aca="false">AK393+AH393/R393</f>
        <v>13.457783920475</v>
      </c>
      <c r="AM393" s="4" t="n">
        <f aca="false">AL393+Z393</f>
        <v>17.4608795223168</v>
      </c>
      <c r="AN393" s="4" t="n">
        <f aca="false">AM393^-'paramètres CI'!$B$19</f>
        <v>1.15736694302109E-010</v>
      </c>
      <c r="AO393" s="4" t="n">
        <f aca="false">SUMIFS($AN$2:$AN$1250,$I$2:$I$1250,V393)</f>
        <v>0.000120011585545872</v>
      </c>
      <c r="AP393" s="5" t="n">
        <f aca="false">AN393/AO393</f>
        <v>9.64379345341379E-007</v>
      </c>
      <c r="AQ393" s="6" t="n">
        <f aca="false">AP393-O393</f>
        <v>-9.89656696203829E-005</v>
      </c>
      <c r="AR393" s="20" t="n">
        <f aca="false">VLOOKUP(I393,entreesparc!$A$13:$H$110,8,0)*AP393</f>
        <v>0.00575458613251553</v>
      </c>
      <c r="AS393" s="7" t="n">
        <f aca="false">M393*AJ393/AI393+AH393/R393</f>
        <v>18.6313990400646</v>
      </c>
      <c r="AT393" s="4" t="n">
        <f aca="false">AS393+Z393</f>
        <v>22.6344946419063</v>
      </c>
      <c r="AU393" s="4" t="n">
        <f aca="false">AT393^-'paramètres CI'!$B$19</f>
        <v>1.45155528078129E-011</v>
      </c>
      <c r="AV393" s="4" t="n">
        <f aca="false">SUMIFS($AU$2:$AU$1250,$I$2:$I$1250,V393)</f>
        <v>2.85083537661005E-007</v>
      </c>
      <c r="AW393" s="5" t="n">
        <f aca="false">AU393/AV393</f>
        <v>5.0916839768817E-005</v>
      </c>
      <c r="AX393" s="7" t="n">
        <f aca="false">SUMIFS($AP$2:$AP$1250,$I$2:$I$1250,V393)</f>
        <v>1</v>
      </c>
    </row>
    <row r="394" customFormat="false" ht="15.8" hidden="false" customHeight="false" outlineLevel="0" collapsed="false">
      <c r="A394" s="0" t="s">
        <v>14</v>
      </c>
      <c r="B394" s="0" t="s">
        <v>80</v>
      </c>
      <c r="C394" s="0" t="s">
        <v>36</v>
      </c>
      <c r="D394" s="0" t="s">
        <v>37</v>
      </c>
      <c r="E394" s="0" t="str">
        <f aca="false">VLOOKUP(A394,Nomenclature!$D$1:$E$9,2,0)</f>
        <v>02</v>
      </c>
      <c r="F394" s="0" t="str">
        <f aca="false">VLOOKUP(B394,Nomenclature!$J$1:$K$97,2,0)</f>
        <v>70</v>
      </c>
      <c r="G394" s="0" t="str">
        <f aca="false">VLOOKUP(C394,Nomenclature!$M$1:$N$21,2,0)</f>
        <v>23</v>
      </c>
      <c r="H394" s="0" t="str">
        <f aca="false">VLOOKUP(D394,Nomenclature!$O$25:$P$31,2,0)</f>
        <v>03</v>
      </c>
      <c r="I394" s="1" t="str">
        <f aca="false">CONCATENATE(E394,F394)</f>
        <v>0270</v>
      </c>
      <c r="J394" s="0" t="str">
        <f aca="false">CONCATENATE(E394,F394,G394,H394)</f>
        <v>02702303</v>
      </c>
      <c r="K394" s="0" t="n">
        <v>38.9785656067641</v>
      </c>
      <c r="L394" s="0" t="n">
        <v>20</v>
      </c>
      <c r="M394" s="0" t="n">
        <v>221.258453413886</v>
      </c>
      <c r="N394" s="0" t="n">
        <v>0.751794894187846</v>
      </c>
      <c r="O394" s="0" t="n">
        <v>9.99300489657243E-005</v>
      </c>
      <c r="P394" s="4" t="n">
        <f aca="false">VLOOKUP(D394,'paramètres CI'!$A$1:$B$6,2,0)</f>
        <v>0.0385046990211696</v>
      </c>
      <c r="Q394" s="17" t="n">
        <f aca="false">M394*P394/N394</f>
        <v>11.3322000727268</v>
      </c>
      <c r="R394" s="9" t="n">
        <f aca="false">1/(1+0.04)*(1 - (1/(1+0.04))^L394)/(1-1/(1+0.04))</f>
        <v>13.5903263449677</v>
      </c>
      <c r="S394" s="17" t="n">
        <f aca="false">K394/R394</f>
        <v>2.868111082645</v>
      </c>
      <c r="T394" s="17" t="n">
        <f aca="false">Q394+S394</f>
        <v>14.2003111553718</v>
      </c>
      <c r="U394" s="0" t="n">
        <f aca="false">T394 + Z394</f>
        <v>18.3975332176281</v>
      </c>
      <c r="V394" s="4" t="str">
        <f aca="false">VLOOKUP(I394,'CI ref gaz'!$I$1:$AM$97,1,0)</f>
        <v>0270</v>
      </c>
      <c r="W394" s="0" t="n">
        <f aca="false">VLOOKUP(I394,'CI ref gaz'!$I$1:$AM$97,14,0)</f>
        <v>-2</v>
      </c>
      <c r="X394" s="1" t="n">
        <f aca="false">VLOOKUP(I394,'CI ref gaz'!$I$1:$AM$97,13,0)</f>
        <v>6.89564447419907</v>
      </c>
      <c r="Y394" s="2" t="n">
        <f aca="false">VLOOKUP(I394,'CI ref gaz'!$I$1:$AM$97,7,0)</f>
        <v>0.256551152454624</v>
      </c>
      <c r="Z394" s="17" t="n">
        <f aca="false">X394*(O394/Y394)^(-1/8)-T394</f>
        <v>4.19722206225632</v>
      </c>
      <c r="AA394" s="17" t="n">
        <f aca="false">Z394^2</f>
        <v>17.6166730398912</v>
      </c>
      <c r="AB394" s="18" t="n">
        <f aca="false">Z394/U394</f>
        <v>0.228140480172343</v>
      </c>
      <c r="AC394" s="17" t="n">
        <f aca="false">U394^-('paramètres CI'!$B$19)</f>
        <v>7.61944316819973E-011</v>
      </c>
      <c r="AD394" s="4" t="n">
        <f aca="false">SUMIFS($AC$2:$AC$1250,$I$2:$I$1250,V394)</f>
        <v>7.62477677841745E-007</v>
      </c>
      <c r="AE394" s="4" t="n">
        <f aca="false">AC394/AD394</f>
        <v>9.99300489657242E-005</v>
      </c>
      <c r="AF394" s="17" t="n">
        <f aca="false">AE394-O394</f>
        <v>0</v>
      </c>
      <c r="AG394" s="4" t="n">
        <f aca="false">VLOOKUP(I394,BesoinU!$F$1:$L$99,3,0)</f>
        <v>129.282936155054</v>
      </c>
      <c r="AH394" s="19" t="n">
        <f aca="false">VLOOKUP(J394,bibliRdtCHauff!$G$2:$K$1398,4,0)</f>
        <v>38.9785656067641</v>
      </c>
      <c r="AI394" s="19" t="n">
        <f aca="false">VLOOKUP(J394,bibliRdtCHauff!$G$2:$K$1398,3,0)</f>
        <v>0.751794894187846</v>
      </c>
      <c r="AJ394" s="4" t="n">
        <f aca="false">VLOOKUP(D394,'paramètres CI'!$A$1:$C$6,3)</f>
        <v>0.0763929293534506</v>
      </c>
      <c r="AK394" s="4" t="n">
        <f aca="false">AJ394*AG394/AI394</f>
        <v>13.1369636647625</v>
      </c>
      <c r="AL394" s="4" t="n">
        <f aca="false">AK394+AH394/R394</f>
        <v>16.0050747474075</v>
      </c>
      <c r="AM394" s="4" t="n">
        <f aca="false">AL394+Z394</f>
        <v>20.2022968096638</v>
      </c>
      <c r="AN394" s="4" t="n">
        <f aca="false">AM394^-'paramètres CI'!$B$19</f>
        <v>3.60407666528896E-011</v>
      </c>
      <c r="AO394" s="4" t="n">
        <f aca="false">SUMIFS($AN$2:$AN$1250,$I$2:$I$1250,V394)</f>
        <v>0.000120011585545872</v>
      </c>
      <c r="AP394" s="5" t="n">
        <f aca="false">AN394/AO394</f>
        <v>3.00310728243097E-007</v>
      </c>
      <c r="AQ394" s="6" t="n">
        <f aca="false">AP394-O394</f>
        <v>-9.96297382374812E-005</v>
      </c>
      <c r="AR394" s="20" t="n">
        <f aca="false">VLOOKUP(I394,entreesparc!$A$13:$H$110,8,0)*AP394</f>
        <v>0.00179199602370332</v>
      </c>
      <c r="AS394" s="7" t="n">
        <f aca="false">M394*AJ394/AI394+AH394/R394</f>
        <v>25.3510802158158</v>
      </c>
      <c r="AT394" s="4" t="n">
        <f aca="false">AS394+Z394</f>
        <v>29.5483022780721</v>
      </c>
      <c r="AU394" s="4" t="n">
        <f aca="false">AT394^-'paramètres CI'!$B$19</f>
        <v>1.72083699672641E-012</v>
      </c>
      <c r="AV394" s="4" t="n">
        <f aca="false">SUMIFS($AU$2:$AU$1250,$I$2:$I$1250,V394)</f>
        <v>2.85083537661005E-007</v>
      </c>
      <c r="AW394" s="5" t="n">
        <f aca="false">AU394/AV394</f>
        <v>6.0362552353783E-006</v>
      </c>
      <c r="AX394" s="7" t="n">
        <f aca="false">SUMIFS($AP$2:$AP$1250,$I$2:$I$1250,V394)</f>
        <v>1</v>
      </c>
    </row>
    <row r="395" customFormat="false" ht="15.8" hidden="false" customHeight="false" outlineLevel="0" collapsed="false">
      <c r="A395" s="0" t="s">
        <v>14</v>
      </c>
      <c r="B395" s="0" t="s">
        <v>80</v>
      </c>
      <c r="C395" s="0" t="s">
        <v>38</v>
      </c>
      <c r="D395" s="0" t="s">
        <v>39</v>
      </c>
      <c r="E395" s="0" t="str">
        <f aca="false">VLOOKUP(A395,Nomenclature!$D$1:$E$9,2,0)</f>
        <v>02</v>
      </c>
      <c r="F395" s="0" t="str">
        <f aca="false">VLOOKUP(B395,Nomenclature!$J$1:$K$97,2,0)</f>
        <v>70</v>
      </c>
      <c r="G395" s="0" t="str">
        <f aca="false">VLOOKUP(C395,Nomenclature!$M$1:$N$21,2,0)</f>
        <v>24</v>
      </c>
      <c r="H395" s="0" t="str">
        <f aca="false">VLOOKUP(D395,Nomenclature!$O$25:$P$31,2,0)</f>
        <v>04</v>
      </c>
      <c r="I395" s="1" t="str">
        <f aca="false">CONCATENATE(E395,F395)</f>
        <v>0270</v>
      </c>
      <c r="J395" s="0" t="str">
        <f aca="false">CONCATENATE(E395,F395,G395,H395)</f>
        <v>02702404</v>
      </c>
      <c r="K395" s="0" t="n">
        <v>27.0854463350274</v>
      </c>
      <c r="L395" s="0" t="n">
        <v>20</v>
      </c>
      <c r="M395" s="0" t="n">
        <v>199.750638608237</v>
      </c>
      <c r="N395" s="0" t="n">
        <v>0.979389222027567</v>
      </c>
      <c r="O395" s="0" t="n">
        <v>9.99300489657243E-005</v>
      </c>
      <c r="P395" s="4" t="n">
        <f aca="false">VLOOKUP(D395,'paramètres CI'!$A$1:$B$6,2,0)</f>
        <v>0.022045059962018</v>
      </c>
      <c r="Q395" s="17" t="n">
        <f aca="false">M395*P395/N395</f>
        <v>4.49618466951642</v>
      </c>
      <c r="R395" s="9" t="n">
        <f aca="false">1/(1+0.04)*(1 - (1/(1+0.04))^L395)/(1-1/(1+0.04))</f>
        <v>13.5903263449677</v>
      </c>
      <c r="S395" s="17" t="n">
        <f aca="false">K395/R395</f>
        <v>1.99299454976346</v>
      </c>
      <c r="T395" s="17" t="n">
        <f aca="false">Q395+S395</f>
        <v>6.48917921927988</v>
      </c>
      <c r="U395" s="0" t="n">
        <f aca="false">T395 + Z395</f>
        <v>18.3975332176281</v>
      </c>
      <c r="V395" s="4" t="str">
        <f aca="false">VLOOKUP(I395,'CI ref gaz'!$I$1:$AM$97,1,0)</f>
        <v>0270</v>
      </c>
      <c r="W395" s="0" t="n">
        <f aca="false">VLOOKUP(I395,'CI ref gaz'!$I$1:$AM$97,14,0)</f>
        <v>-2</v>
      </c>
      <c r="X395" s="1" t="n">
        <f aca="false">VLOOKUP(I395,'CI ref gaz'!$I$1:$AM$97,13,0)</f>
        <v>6.89564447419907</v>
      </c>
      <c r="Y395" s="2" t="n">
        <f aca="false">VLOOKUP(I395,'CI ref gaz'!$I$1:$AM$97,7,0)</f>
        <v>0.256551152454624</v>
      </c>
      <c r="Z395" s="17" t="n">
        <f aca="false">X395*(O395/Y395)^(-1/8)-T395</f>
        <v>11.9083539983482</v>
      </c>
      <c r="AA395" s="17" t="n">
        <f aca="false">Z395^2</f>
        <v>141.808894949977</v>
      </c>
      <c r="AB395" s="18" t="n">
        <f aca="false">Z395/U395</f>
        <v>0.647279929188437</v>
      </c>
      <c r="AC395" s="17" t="n">
        <f aca="false">U395^-('paramètres CI'!$B$19)</f>
        <v>7.61944316819973E-011</v>
      </c>
      <c r="AD395" s="4" t="n">
        <f aca="false">SUMIFS($AC$2:$AC$1250,$I$2:$I$1250,V395)</f>
        <v>7.62477677841745E-007</v>
      </c>
      <c r="AE395" s="4" t="n">
        <f aca="false">AC395/AD395</f>
        <v>9.99300489657242E-005</v>
      </c>
      <c r="AF395" s="17" t="n">
        <f aca="false">AE395-O395</f>
        <v>0</v>
      </c>
      <c r="AG395" s="4" t="n">
        <f aca="false">VLOOKUP(I395,BesoinU!$F$1:$L$99,3,0)</f>
        <v>129.282936155054</v>
      </c>
      <c r="AH395" s="19" t="n">
        <f aca="false">VLOOKUP(J395,bibliRdtCHauff!$G$2:$K$1398,4,0)</f>
        <v>27.0854463350274</v>
      </c>
      <c r="AI395" s="19" t="n">
        <f aca="false">VLOOKUP(J395,bibliRdtCHauff!$G$2:$K$1398,3,0)</f>
        <v>0.979389222027567</v>
      </c>
      <c r="AJ395" s="4" t="n">
        <f aca="false">VLOOKUP(D395,'paramètres CI'!$A$1:$C$6,3)</f>
        <v>0.0386719666666667</v>
      </c>
      <c r="AK395" s="4" t="n">
        <f aca="false">AJ395*AG395/AI395</f>
        <v>5.10484012393626</v>
      </c>
      <c r="AL395" s="4" t="n">
        <f aca="false">AK395+AH395/R395</f>
        <v>7.09783467369973</v>
      </c>
      <c r="AM395" s="4" t="n">
        <f aca="false">AL395+Z395</f>
        <v>19.006188672048</v>
      </c>
      <c r="AN395" s="4" t="n">
        <f aca="false">AM395^-'paramètres CI'!$B$19</f>
        <v>5.87272562391158E-011</v>
      </c>
      <c r="AO395" s="4" t="n">
        <f aca="false">SUMIFS($AN$2:$AN$1250,$I$2:$I$1250,V395)</f>
        <v>0.000120011585545872</v>
      </c>
      <c r="AP395" s="5" t="n">
        <f aca="false">AN395/AO395</f>
        <v>4.89346557434393E-007</v>
      </c>
      <c r="AQ395" s="6" t="n">
        <f aca="false">AP395-O395</f>
        <v>-9.94407024082899E-005</v>
      </c>
      <c r="AR395" s="20" t="n">
        <f aca="false">VLOOKUP(I395,entreesparc!$A$13:$H$110,8,0)*AP395</f>
        <v>0.00291999919638401</v>
      </c>
      <c r="AS395" s="7" t="n">
        <f aca="false">M395*AJ395/AI395+AH395/R395</f>
        <v>9.88030825933346</v>
      </c>
      <c r="AT395" s="4" t="n">
        <f aca="false">AS395+Z395</f>
        <v>21.7886622576817</v>
      </c>
      <c r="AU395" s="4" t="n">
        <f aca="false">AT395^-'paramètres CI'!$B$19</f>
        <v>1.96859085794484E-011</v>
      </c>
      <c r="AV395" s="4" t="n">
        <f aca="false">SUMIFS($AU$2:$AU$1250,$I$2:$I$1250,V395)</f>
        <v>2.85083537661005E-007</v>
      </c>
      <c r="AW395" s="5" t="n">
        <f aca="false">AU395/AV395</f>
        <v>6.90531229581452E-005</v>
      </c>
      <c r="AX395" s="7" t="n">
        <f aca="false">SUMIFS($AP$2:$AP$1250,$I$2:$I$1250,V395)</f>
        <v>1</v>
      </c>
    </row>
    <row r="396" customFormat="false" ht="15.8" hidden="false" customHeight="false" outlineLevel="0" collapsed="false">
      <c r="A396" s="0" t="s">
        <v>14</v>
      </c>
      <c r="B396" s="0" t="s">
        <v>80</v>
      </c>
      <c r="C396" s="0" t="s">
        <v>40</v>
      </c>
      <c r="D396" s="0" t="s">
        <v>37</v>
      </c>
      <c r="E396" s="0" t="str">
        <f aca="false">VLOOKUP(A396,Nomenclature!$D$1:$E$9,2,0)</f>
        <v>02</v>
      </c>
      <c r="F396" s="0" t="str">
        <f aca="false">VLOOKUP(B396,Nomenclature!$J$1:$K$97,2,0)</f>
        <v>70</v>
      </c>
      <c r="G396" s="0" t="str">
        <f aca="false">VLOOKUP(C396,Nomenclature!$M$1:$N$21,2,0)</f>
        <v>03</v>
      </c>
      <c r="H396" s="0" t="str">
        <f aca="false">VLOOKUP(D396,Nomenclature!$O$25:$P$31,2,0)</f>
        <v>03</v>
      </c>
      <c r="I396" s="1" t="str">
        <f aca="false">CONCATENATE(E396,F396)</f>
        <v>0270</v>
      </c>
      <c r="J396" s="0" t="str">
        <f aca="false">CONCATENATE(E396,F396,G396,H396)</f>
        <v>02700303</v>
      </c>
      <c r="K396" s="0" t="n">
        <v>31.1828524854113</v>
      </c>
      <c r="L396" s="0" t="n">
        <v>20</v>
      </c>
      <c r="M396" s="0" t="n">
        <v>221.258453413886</v>
      </c>
      <c r="N396" s="0" t="n">
        <v>0.515390381041094</v>
      </c>
      <c r="O396" s="0" t="n">
        <v>0.0243032076521274</v>
      </c>
      <c r="P396" s="4" t="n">
        <f aca="false">VLOOKUP(D396,'paramètres CI'!$A$1:$B$6,2,0)</f>
        <v>0.0385046990211696</v>
      </c>
      <c r="Q396" s="17" t="n">
        <f aca="false">M396*P396/N396</f>
        <v>16.5301691067297</v>
      </c>
      <c r="R396" s="9" t="n">
        <f aca="false">1/(1+0.04)*(1 - (1/(1+0.04))^L396)/(1-1/(1+0.04))</f>
        <v>13.5903263449677</v>
      </c>
      <c r="S396" s="17" t="n">
        <f aca="false">K396/R396</f>
        <v>2.294488866116</v>
      </c>
      <c r="T396" s="17" t="n">
        <f aca="false">Q396+S396</f>
        <v>18.8246579728457</v>
      </c>
      <c r="U396" s="0" t="n">
        <f aca="false">T396 + Z396</f>
        <v>9.25792500840259</v>
      </c>
      <c r="V396" s="4" t="str">
        <f aca="false">VLOOKUP(I396,'CI ref gaz'!$I$1:$AM$97,1,0)</f>
        <v>0270</v>
      </c>
      <c r="W396" s="0" t="n">
        <f aca="false">VLOOKUP(I396,'CI ref gaz'!$I$1:$AM$97,14,0)</f>
        <v>-2</v>
      </c>
      <c r="X396" s="1" t="n">
        <f aca="false">VLOOKUP(I396,'CI ref gaz'!$I$1:$AM$97,13,0)</f>
        <v>6.89564447419907</v>
      </c>
      <c r="Y396" s="2" t="n">
        <f aca="false">VLOOKUP(I396,'CI ref gaz'!$I$1:$AM$97,7,0)</f>
        <v>0.256551152454624</v>
      </c>
      <c r="Z396" s="17" t="n">
        <f aca="false">X396*(O396/Y396)^(-1/8)-T396</f>
        <v>-9.56673296444314</v>
      </c>
      <c r="AA396" s="17" t="n">
        <f aca="false">Z396^2</f>
        <v>91.522379612963</v>
      </c>
      <c r="AB396" s="18" t="n">
        <f aca="false">Z396/U396</f>
        <v>-1.0333560658312</v>
      </c>
      <c r="AC396" s="17" t="n">
        <f aca="false">U396^-('paramètres CI'!$B$19)</f>
        <v>1.85306533346998E-008</v>
      </c>
      <c r="AD396" s="4" t="n">
        <f aca="false">SUMIFS($AC$2:$AC$1250,$I$2:$I$1250,V396)</f>
        <v>7.62477677841745E-007</v>
      </c>
      <c r="AE396" s="4" t="n">
        <f aca="false">AC396/AD396</f>
        <v>0.0243032076521274</v>
      </c>
      <c r="AF396" s="17" t="n">
        <f aca="false">AE396-O396</f>
        <v>0</v>
      </c>
      <c r="AG396" s="4" t="n">
        <f aca="false">VLOOKUP(I396,BesoinU!$F$1:$L$99,3,0)</f>
        <v>129.282936155054</v>
      </c>
      <c r="AH396" s="19" t="n">
        <f aca="false">VLOOKUP(J396,bibliRdtCHauff!$G$2:$K$1398,4,0)</f>
        <v>32.7419951096819</v>
      </c>
      <c r="AI396" s="19" t="n">
        <f aca="false">VLOOKUP(J396,bibliRdtCHauff!$G$2:$K$1398,3,0)</f>
        <v>0.562671283670444</v>
      </c>
      <c r="AJ396" s="4" t="n">
        <f aca="false">VLOOKUP(D396,'paramètres CI'!$A$1:$C$6,3)</f>
        <v>0.0763929293534506</v>
      </c>
      <c r="AK396" s="4" t="n">
        <f aca="false">AJ396*AG396/AI396</f>
        <v>17.5525257729062</v>
      </c>
      <c r="AL396" s="4" t="n">
        <f aca="false">AK396+AH396/R396</f>
        <v>19.961739082328</v>
      </c>
      <c r="AM396" s="4" t="n">
        <f aca="false">AL396+Z396</f>
        <v>10.3950061178849</v>
      </c>
      <c r="AN396" s="4" t="n">
        <f aca="false">AM396^-'paramètres CI'!$B$19</f>
        <v>7.33503188197041E-009</v>
      </c>
      <c r="AO396" s="4" t="n">
        <f aca="false">SUMIFS($AN$2:$AN$1250,$I$2:$I$1250,V396)</f>
        <v>0.000120011585545872</v>
      </c>
      <c r="AP396" s="5" t="n">
        <f aca="false">AN396/AO396</f>
        <v>6.11193648397114E-005</v>
      </c>
      <c r="AQ396" s="6" t="n">
        <f aca="false">AP396-O396</f>
        <v>-0.0242420882872877</v>
      </c>
      <c r="AR396" s="20" t="n">
        <f aca="false">VLOOKUP(I396,entreesparc!$A$13:$H$110,8,0)*AP396</f>
        <v>0.364707779188549</v>
      </c>
      <c r="AS396" s="7" t="n">
        <f aca="false">M396*AJ396/AI396+AH396/R396</f>
        <v>32.4490996356637</v>
      </c>
      <c r="AT396" s="4" t="n">
        <f aca="false">AS396+Z396</f>
        <v>22.8823666712205</v>
      </c>
      <c r="AU396" s="4" t="n">
        <f aca="false">AT396^-'paramètres CI'!$B$19</f>
        <v>1.33043136763692E-011</v>
      </c>
      <c r="AV396" s="4" t="n">
        <f aca="false">SUMIFS($AU$2:$AU$1250,$I$2:$I$1250,V396)</f>
        <v>2.85083537661005E-007</v>
      </c>
      <c r="AW396" s="5" t="n">
        <f aca="false">AU396/AV396</f>
        <v>4.66681232649409E-005</v>
      </c>
      <c r="AX396" s="7" t="n">
        <f aca="false">SUMIFS($AP$2:$AP$1250,$I$2:$I$1250,V396)</f>
        <v>1</v>
      </c>
    </row>
    <row r="397" customFormat="false" ht="15.8" hidden="false" customHeight="false" outlineLevel="0" collapsed="false">
      <c r="A397" s="0" t="s">
        <v>14</v>
      </c>
      <c r="B397" s="0" t="s">
        <v>80</v>
      </c>
      <c r="C397" s="0" t="s">
        <v>41</v>
      </c>
      <c r="D397" s="0" t="s">
        <v>39</v>
      </c>
      <c r="E397" s="0" t="str">
        <f aca="false">VLOOKUP(A397,Nomenclature!$D$1:$E$9,2,0)</f>
        <v>02</v>
      </c>
      <c r="F397" s="0" t="str">
        <f aca="false">VLOOKUP(B397,Nomenclature!$J$1:$K$97,2,0)</f>
        <v>70</v>
      </c>
      <c r="G397" s="0" t="str">
        <f aca="false">VLOOKUP(C397,Nomenclature!$M$1:$N$21,2,0)</f>
        <v>04</v>
      </c>
      <c r="H397" s="0" t="str">
        <f aca="false">VLOOKUP(D397,Nomenclature!$O$25:$P$31,2,0)</f>
        <v>04</v>
      </c>
      <c r="I397" s="1" t="str">
        <f aca="false">CONCATENATE(E397,F397)</f>
        <v>0270</v>
      </c>
      <c r="J397" s="0" t="str">
        <f aca="false">CONCATENATE(E397,F397,G397,H397)</f>
        <v>02700404</v>
      </c>
      <c r="K397" s="0" t="n">
        <v>21.6683570680219</v>
      </c>
      <c r="L397" s="0" t="n">
        <v>20</v>
      </c>
      <c r="M397" s="0" t="n">
        <v>199.750638608237</v>
      </c>
      <c r="N397" s="0" t="n">
        <v>0.603118028908939</v>
      </c>
      <c r="O397" s="0" t="n">
        <v>0.256551152454624</v>
      </c>
      <c r="P397" s="4" t="n">
        <f aca="false">VLOOKUP(D397,'paramètres CI'!$A$1:$B$6,2,0)</f>
        <v>0.022045059962018</v>
      </c>
      <c r="Q397" s="17" t="n">
        <f aca="false">M397*P397/N397</f>
        <v>7.3012488343883</v>
      </c>
      <c r="R397" s="9" t="n">
        <f aca="false">1/(1+0.04)*(1 - (1/(1+0.04))^L397)/(1-1/(1+0.04))</f>
        <v>13.5903263449677</v>
      </c>
      <c r="S397" s="17" t="n">
        <f aca="false">K397/R397</f>
        <v>1.59439563981077</v>
      </c>
      <c r="T397" s="17" t="n">
        <f aca="false">Q397+S397</f>
        <v>8.89564447419907</v>
      </c>
      <c r="U397" s="0" t="n">
        <f aca="false">T397 + Z397</f>
        <v>6.89564447419907</v>
      </c>
      <c r="V397" s="4" t="str">
        <f aca="false">VLOOKUP(I397,'CI ref gaz'!$I$1:$AM$97,1,0)</f>
        <v>0270</v>
      </c>
      <c r="W397" s="0" t="n">
        <f aca="false">VLOOKUP(I397,'CI ref gaz'!$I$1:$AM$97,14,0)</f>
        <v>-2</v>
      </c>
      <c r="X397" s="1" t="n">
        <f aca="false">VLOOKUP(I397,'CI ref gaz'!$I$1:$AM$97,13,0)</f>
        <v>6.89564447419907</v>
      </c>
      <c r="Y397" s="2" t="n">
        <f aca="false">VLOOKUP(I397,'CI ref gaz'!$I$1:$AM$97,7,0)</f>
        <v>0.256551152454624</v>
      </c>
      <c r="Z397" s="17" t="n">
        <f aca="false">X397*(O397/Y397)^(-1/8)-T397</f>
        <v>-2</v>
      </c>
      <c r="AA397" s="17" t="n">
        <f aca="false">Z397^2</f>
        <v>4</v>
      </c>
      <c r="AB397" s="18" t="n">
        <f aca="false">Z397/U397</f>
        <v>-0.290038154879251</v>
      </c>
      <c r="AC397" s="17" t="n">
        <f aca="false">U397^-('paramètres CI'!$B$19)</f>
        <v>1.95614526971225E-007</v>
      </c>
      <c r="AD397" s="4" t="n">
        <f aca="false">SUMIFS($AC$2:$AC$1250,$I$2:$I$1250,V397)</f>
        <v>7.62477677841745E-007</v>
      </c>
      <c r="AE397" s="4" t="n">
        <f aca="false">AC397/AD397</f>
        <v>0.256551152454624</v>
      </c>
      <c r="AF397" s="17" t="n">
        <f aca="false">AE397-O397</f>
        <v>0</v>
      </c>
      <c r="AG397" s="4" t="n">
        <f aca="false">VLOOKUP(I397,BesoinU!$F$1:$L$99,3,0)</f>
        <v>129.282936155054</v>
      </c>
      <c r="AH397" s="19" t="n">
        <f aca="false">VLOOKUP(J397,bibliRdtCHauff!$G$2:$K$1398,4,0)</f>
        <v>22.751774921423</v>
      </c>
      <c r="AI397" s="19" t="n">
        <f aca="false">VLOOKUP(J397,bibliRdtCHauff!$G$2:$K$1398,3,0)</f>
        <v>0.678372267532665</v>
      </c>
      <c r="AJ397" s="4" t="n">
        <f aca="false">VLOOKUP(D397,'paramètres CI'!$A$1:$C$6,3)</f>
        <v>0.0386719666666667</v>
      </c>
      <c r="AK397" s="4" t="n">
        <f aca="false">AJ397*AG397/AI397</f>
        <v>7.37003211487608</v>
      </c>
      <c r="AL397" s="4" t="n">
        <f aca="false">AK397+AH397/R397</f>
        <v>9.04414753667738</v>
      </c>
      <c r="AM397" s="4" t="n">
        <f aca="false">AL397+Z397</f>
        <v>7.04414753667738</v>
      </c>
      <c r="AN397" s="4" t="n">
        <f aca="false">AM397^-'paramètres CI'!$B$19</f>
        <v>1.64957646573747E-007</v>
      </c>
      <c r="AO397" s="4" t="n">
        <f aca="false">SUMIFS($AN$2:$AN$1250,$I$2:$I$1250,V397)</f>
        <v>0.000120011585545872</v>
      </c>
      <c r="AP397" s="5" t="n">
        <f aca="false">AN397/AO397</f>
        <v>0.00137451435062238</v>
      </c>
      <c r="AQ397" s="6" t="n">
        <f aca="false">AP397-O397</f>
        <v>-0.255176638104002</v>
      </c>
      <c r="AR397" s="20" t="n">
        <f aca="false">VLOOKUP(I397,entreesparc!$A$13:$H$110,8,0)*AP397</f>
        <v>8.20191894325065</v>
      </c>
      <c r="AS397" s="7" t="n">
        <f aca="false">M397*AJ397/AI397+AH397/R397</f>
        <v>13.0612997269604</v>
      </c>
      <c r="AT397" s="4" t="n">
        <f aca="false">AS397+Z397</f>
        <v>11.0612997269604</v>
      </c>
      <c r="AU397" s="4" t="n">
        <f aca="false">AT397^-'paramètres CI'!$B$19</f>
        <v>4.46221730209436E-009</v>
      </c>
      <c r="AV397" s="4" t="n">
        <f aca="false">SUMIFS($AU$2:$AU$1250,$I$2:$I$1250,V397)</f>
        <v>2.85083537661005E-007</v>
      </c>
      <c r="AW397" s="5" t="n">
        <f aca="false">AU397/AV397</f>
        <v>0.0156523148923471</v>
      </c>
      <c r="AX397" s="7" t="n">
        <f aca="false">SUMIFS($AP$2:$AP$1250,$I$2:$I$1250,V397)</f>
        <v>1</v>
      </c>
    </row>
    <row r="398" customFormat="false" ht="15.8" hidden="false" customHeight="false" outlineLevel="0" collapsed="false">
      <c r="A398" s="0" t="s">
        <v>14</v>
      </c>
      <c r="B398" s="0" t="s">
        <v>80</v>
      </c>
      <c r="C398" s="0" t="s">
        <v>45</v>
      </c>
      <c r="D398" s="0" t="s">
        <v>43</v>
      </c>
      <c r="E398" s="0" t="str">
        <f aca="false">VLOOKUP(A398,Nomenclature!$D$1:$E$9,2,0)</f>
        <v>02</v>
      </c>
      <c r="F398" s="0" t="str">
        <f aca="false">VLOOKUP(B398,Nomenclature!$J$1:$K$97,2,0)</f>
        <v>70</v>
      </c>
      <c r="G398" s="0" t="str">
        <f aca="false">VLOOKUP(C398,Nomenclature!$M$1:$N$21,2,0)</f>
        <v>06</v>
      </c>
      <c r="H398" s="0" t="str">
        <f aca="false">VLOOKUP(D398,Nomenclature!$O$25:$P$31,2,0)</f>
        <v>02</v>
      </c>
      <c r="I398" s="1" t="str">
        <f aca="false">CONCATENATE(E398,F398)</f>
        <v>0270</v>
      </c>
      <c r="J398" s="0" t="str">
        <f aca="false">CONCATENATE(E398,F398,G398,H398)</f>
        <v>02700602</v>
      </c>
      <c r="K398" s="0" t="n">
        <v>10</v>
      </c>
      <c r="L398" s="0" t="n">
        <v>13</v>
      </c>
      <c r="M398" s="0" t="n">
        <v>169.088091336808</v>
      </c>
      <c r="N398" s="0" t="n">
        <v>0.9</v>
      </c>
      <c r="O398" s="0" t="n">
        <v>0.284020424298095</v>
      </c>
      <c r="P398" s="4" t="n">
        <f aca="false">VLOOKUP(D398,'paramètres CI'!$A$1:$B$6,2,0)</f>
        <v>0.0935912806596305</v>
      </c>
      <c r="Q398" s="17" t="n">
        <f aca="false">M398*P398/N398</f>
        <v>17.5835233472271</v>
      </c>
      <c r="R398" s="9" t="n">
        <f aca="false">1/(1+0.04)*(1 - (1/(1+0.04))^L398)/(1-1/(1+0.04))</f>
        <v>9.98564784663304</v>
      </c>
      <c r="S398" s="17" t="n">
        <f aca="false">K398/R398</f>
        <v>1.00143727814033</v>
      </c>
      <c r="T398" s="17" t="n">
        <f aca="false">Q398+S398</f>
        <v>18.5849606253675</v>
      </c>
      <c r="U398" s="0" t="n">
        <f aca="false">T398 + Z398</f>
        <v>6.80852304515983</v>
      </c>
      <c r="V398" s="4" t="str">
        <f aca="false">VLOOKUP(I398,'CI ref gaz'!$I$1:$AM$97,1,0)</f>
        <v>0270</v>
      </c>
      <c r="W398" s="0" t="n">
        <f aca="false">VLOOKUP(I398,'CI ref gaz'!$I$1:$AM$97,14,0)</f>
        <v>-2</v>
      </c>
      <c r="X398" s="1" t="n">
        <f aca="false">VLOOKUP(I398,'CI ref gaz'!$I$1:$AM$97,13,0)</f>
        <v>6.89564447419907</v>
      </c>
      <c r="Y398" s="2" t="n">
        <f aca="false">VLOOKUP(I398,'CI ref gaz'!$I$1:$AM$97,7,0)</f>
        <v>0.256551152454624</v>
      </c>
      <c r="Z398" s="17" t="n">
        <f aca="false">X398*(O398/Y398)^(-1/8)-T398</f>
        <v>-11.7764375802076</v>
      </c>
      <c r="AA398" s="17" t="n">
        <f aca="false">Z398^2</f>
        <v>138.684482080527</v>
      </c>
      <c r="AB398" s="18" t="n">
        <f aca="false">Z398/U398</f>
        <v>-1.72966111770445</v>
      </c>
      <c r="AC398" s="17" t="n">
        <f aca="false">U398^-('paramètres CI'!$B$19)</f>
        <v>2.16559233578439E-007</v>
      </c>
      <c r="AD398" s="4" t="n">
        <f aca="false">SUMIFS($AC$2:$AC$1250,$I$2:$I$1250,V398)</f>
        <v>7.62477677841745E-007</v>
      </c>
      <c r="AE398" s="4" t="n">
        <f aca="false">AC398/AD398</f>
        <v>0.284020424298095</v>
      </c>
      <c r="AF398" s="17" t="n">
        <f aca="false">AE398-O398</f>
        <v>0</v>
      </c>
      <c r="AG398" s="4" t="n">
        <f aca="false">VLOOKUP(I398,BesoinU!$F$1:$L$99,3,0)</f>
        <v>129.282936155054</v>
      </c>
      <c r="AH398" s="19" t="n">
        <f aca="false">VLOOKUP(J398,bibliRdtCHauff!$G$2:$K$1398,4,0)</f>
        <v>10.4</v>
      </c>
      <c r="AI398" s="19" t="n">
        <f aca="false">VLOOKUP(J398,bibliRdtCHauff!$G$2:$K$1398,3,0)</f>
        <v>0.92</v>
      </c>
      <c r="AJ398" s="4" t="n">
        <f aca="false">VLOOKUP(D398,'paramètres CI'!$A$1:$C$6,3)</f>
        <v>0.09847</v>
      </c>
      <c r="AK398" s="4" t="n">
        <f aca="false">AJ398*AG398/AI398</f>
        <v>13.8374899165089</v>
      </c>
      <c r="AL398" s="4" t="n">
        <f aca="false">AK398+AH398/R398</f>
        <v>14.8789846857748</v>
      </c>
      <c r="AM398" s="4" t="n">
        <f aca="false">AL398+Z398</f>
        <v>3.10254710556718</v>
      </c>
      <c r="AN398" s="4" t="n">
        <f aca="false">AM398^-'paramètres CI'!$B$19</f>
        <v>0.000116480419895603</v>
      </c>
      <c r="AO398" s="4" t="n">
        <f aca="false">SUMIFS($AN$2:$AN$1250,$I$2:$I$1250,V398)</f>
        <v>0.000120011585545872</v>
      </c>
      <c r="AP398" s="5" t="n">
        <f aca="false">AN398/AO398</f>
        <v>0.970576460312496</v>
      </c>
      <c r="AQ398" s="6" t="n">
        <f aca="false">AP398-O398</f>
        <v>0.686556036014401</v>
      </c>
      <c r="AR398" s="20" t="n">
        <f aca="false">VLOOKUP(I398,entreesparc!$A$13:$H$110,8,0)*AP398</f>
        <v>5791.56518235382</v>
      </c>
      <c r="AS398" s="7" t="n">
        <f aca="false">M398*AJ398/AI398+AH398/R398</f>
        <v>19.1394342844132</v>
      </c>
      <c r="AT398" s="4" t="n">
        <f aca="false">AS398+Z398</f>
        <v>7.36299670420556</v>
      </c>
      <c r="AU398" s="4" t="n">
        <f aca="false">AT398^-'paramètres CI'!$B$19</f>
        <v>1.15761234987168E-007</v>
      </c>
      <c r="AV398" s="4" t="n">
        <f aca="false">SUMIFS($AU$2:$AU$1250,$I$2:$I$1250,V398)</f>
        <v>2.85083537661005E-007</v>
      </c>
      <c r="AW398" s="5" t="n">
        <f aca="false">AU398/AV398</f>
        <v>0.406060749550614</v>
      </c>
      <c r="AX398" s="7" t="n">
        <f aca="false">SUMIFS($AP$2:$AP$1250,$I$2:$I$1250,V398)</f>
        <v>1</v>
      </c>
    </row>
    <row r="399" customFormat="false" ht="15.8" hidden="false" customHeight="false" outlineLevel="0" collapsed="false">
      <c r="A399" s="0" t="s">
        <v>14</v>
      </c>
      <c r="B399" s="0" t="s">
        <v>80</v>
      </c>
      <c r="C399" s="0" t="s">
        <v>46</v>
      </c>
      <c r="D399" s="0" t="s">
        <v>43</v>
      </c>
      <c r="E399" s="0" t="str">
        <f aca="false">VLOOKUP(A399,Nomenclature!$D$1:$E$9,2,0)</f>
        <v>02</v>
      </c>
      <c r="F399" s="0" t="str">
        <f aca="false">VLOOKUP(B399,Nomenclature!$J$1:$K$97,2,0)</f>
        <v>70</v>
      </c>
      <c r="G399" s="0" t="str">
        <f aca="false">VLOOKUP(C399,Nomenclature!$M$1:$N$21,2,0)</f>
        <v>26</v>
      </c>
      <c r="H399" s="0" t="str">
        <f aca="false">VLOOKUP(D399,Nomenclature!$O$25:$P$31,2,0)</f>
        <v>02</v>
      </c>
      <c r="I399" s="1" t="str">
        <f aca="false">CONCATENATE(E399,F399)</f>
        <v>0270</v>
      </c>
      <c r="J399" s="0" t="str">
        <f aca="false">CONCATENATE(E399,F399,G399,H399)</f>
        <v>02702602</v>
      </c>
      <c r="K399" s="0" t="n">
        <v>12</v>
      </c>
      <c r="L399" s="0" t="n">
        <v>13</v>
      </c>
      <c r="M399" s="0" t="n">
        <v>169.088091336808</v>
      </c>
      <c r="N399" s="0" t="n">
        <v>1</v>
      </c>
      <c r="O399" s="0" t="n">
        <v>9.99300489657243E-005</v>
      </c>
      <c r="P399" s="4" t="n">
        <f aca="false">VLOOKUP(D399,'paramètres CI'!$A$1:$B$6,2,0)</f>
        <v>0.0935912806596305</v>
      </c>
      <c r="Q399" s="17" t="n">
        <f aca="false">M399*P399/N399</f>
        <v>15.8251710125044</v>
      </c>
      <c r="R399" s="9" t="n">
        <f aca="false">1/(1+0.04)*(1 - (1/(1+0.04))^L399)/(1-1/(1+0.04))</f>
        <v>9.98564784663304</v>
      </c>
      <c r="S399" s="17" t="n">
        <f aca="false">K399/R399</f>
        <v>1.20172473376839</v>
      </c>
      <c r="T399" s="17" t="n">
        <f aca="false">Q399+S399</f>
        <v>17.0268957462728</v>
      </c>
      <c r="U399" s="0" t="n">
        <f aca="false">T399 + Z399</f>
        <v>18.3975332176281</v>
      </c>
      <c r="V399" s="4" t="str">
        <f aca="false">VLOOKUP(I399,'CI ref gaz'!$I$1:$AM$97,1,0)</f>
        <v>0270</v>
      </c>
      <c r="W399" s="0" t="n">
        <f aca="false">VLOOKUP(I399,'CI ref gaz'!$I$1:$AM$97,14,0)</f>
        <v>-2</v>
      </c>
      <c r="X399" s="1" t="n">
        <f aca="false">VLOOKUP(I399,'CI ref gaz'!$I$1:$AM$97,13,0)</f>
        <v>6.89564447419907</v>
      </c>
      <c r="Y399" s="2" t="n">
        <f aca="false">VLOOKUP(I399,'CI ref gaz'!$I$1:$AM$97,7,0)</f>
        <v>0.256551152454624</v>
      </c>
      <c r="Z399" s="17" t="n">
        <f aca="false">X399*(O399/Y399)^(-1/8)-T399</f>
        <v>1.37063747135532</v>
      </c>
      <c r="AA399" s="17" t="n">
        <f aca="false">Z399^2</f>
        <v>1.87864707788329</v>
      </c>
      <c r="AB399" s="18" t="n">
        <f aca="false">Z399/U399</f>
        <v>0.0745011548636314</v>
      </c>
      <c r="AC399" s="17" t="n">
        <f aca="false">U399^-('paramètres CI'!$B$19)</f>
        <v>7.61944316819973E-011</v>
      </c>
      <c r="AD399" s="4" t="n">
        <f aca="false">SUMIFS($AC$2:$AC$1250,$I$2:$I$1250,V399)</f>
        <v>7.62477677841745E-007</v>
      </c>
      <c r="AE399" s="4" t="n">
        <f aca="false">AC399/AD399</f>
        <v>9.99300489657242E-005</v>
      </c>
      <c r="AF399" s="17" t="n">
        <f aca="false">AE399-O399</f>
        <v>0</v>
      </c>
      <c r="AG399" s="4" t="n">
        <f aca="false">VLOOKUP(I399,BesoinU!$F$1:$L$99,3,0)</f>
        <v>129.282936155054</v>
      </c>
      <c r="AH399" s="19" t="n">
        <f aca="false">VLOOKUP(J399,bibliRdtCHauff!$G$2:$K$1398,4,0)</f>
        <v>12</v>
      </c>
      <c r="AI399" s="19" t="n">
        <f aca="false">VLOOKUP(J399,bibliRdtCHauff!$G$2:$K$1398,3,0)</f>
        <v>1</v>
      </c>
      <c r="AJ399" s="4" t="n">
        <f aca="false">VLOOKUP(D399,'paramètres CI'!$A$1:$C$6,3)</f>
        <v>0.09847</v>
      </c>
      <c r="AK399" s="4" t="n">
        <f aca="false">AJ399*AG399/AI399</f>
        <v>12.7304907231882</v>
      </c>
      <c r="AL399" s="4" t="n">
        <f aca="false">AK399+AH399/R399</f>
        <v>13.9322154569566</v>
      </c>
      <c r="AM399" s="4" t="n">
        <f aca="false">AL399+Z399</f>
        <v>15.3028529283119</v>
      </c>
      <c r="AN399" s="4" t="n">
        <f aca="false">AM399^-'paramètres CI'!$B$19</f>
        <v>3.32522291708302E-010</v>
      </c>
      <c r="AO399" s="4" t="n">
        <f aca="false">SUMIFS($AN$2:$AN$1250,$I$2:$I$1250,V399)</f>
        <v>0.000120011585545872</v>
      </c>
      <c r="AP399" s="5" t="n">
        <f aca="false">AN399/AO399</f>
        <v>2.7707515919886E-006</v>
      </c>
      <c r="AQ399" s="6" t="n">
        <f aca="false">AP399-O399</f>
        <v>-9.71592973737357E-005</v>
      </c>
      <c r="AR399" s="20" t="n">
        <f aca="false">VLOOKUP(I399,entreesparc!$A$13:$H$110,8,0)*AP399</f>
        <v>0.016533461406993</v>
      </c>
      <c r="AS399" s="7" t="n">
        <f aca="false">M399*AJ399/AI399+AH399/R399</f>
        <v>17.8518290877039</v>
      </c>
      <c r="AT399" s="4" t="n">
        <f aca="false">AS399+Z399</f>
        <v>19.2224665590592</v>
      </c>
      <c r="AU399" s="4" t="n">
        <f aca="false">AT399^-'paramètres CI'!$B$19</f>
        <v>5.36447329491073E-011</v>
      </c>
      <c r="AV399" s="4" t="n">
        <f aca="false">SUMIFS($AU$2:$AU$1250,$I$2:$I$1250,V399)</f>
        <v>2.85083537661005E-007</v>
      </c>
      <c r="AW399" s="5" t="n">
        <f aca="false">AU399/AV399</f>
        <v>0.00018817197720093</v>
      </c>
      <c r="AX399" s="7" t="n">
        <f aca="false">SUMIFS($AP$2:$AP$1250,$I$2:$I$1250,V399)</f>
        <v>1</v>
      </c>
    </row>
    <row r="400" customFormat="false" ht="15.8" hidden="false" customHeight="false" outlineLevel="0" collapsed="false">
      <c r="A400" s="0" t="s">
        <v>14</v>
      </c>
      <c r="B400" s="0" t="s">
        <v>80</v>
      </c>
      <c r="C400" s="0" t="s">
        <v>48</v>
      </c>
      <c r="D400" s="0" t="s">
        <v>43</v>
      </c>
      <c r="E400" s="0" t="str">
        <f aca="false">VLOOKUP(A400,Nomenclature!$D$1:$E$9,2,0)</f>
        <v>02</v>
      </c>
      <c r="F400" s="0" t="str">
        <f aca="false">VLOOKUP(B400,Nomenclature!$J$1:$K$97,2,0)</f>
        <v>70</v>
      </c>
      <c r="G400" s="0" t="str">
        <f aca="false">VLOOKUP(C400,Nomenclature!$M$1:$N$21,2,0)</f>
        <v>09</v>
      </c>
      <c r="H400" s="0" t="str">
        <f aca="false">VLOOKUP(D400,Nomenclature!$O$25:$P$31,2,0)</f>
        <v>02</v>
      </c>
      <c r="I400" s="1" t="str">
        <f aca="false">CONCATENATE(E400,F400)</f>
        <v>0270</v>
      </c>
      <c r="J400" s="0" t="str">
        <f aca="false">CONCATENATE(E400,F400,G400,H400)</f>
        <v>02700902</v>
      </c>
      <c r="K400" s="0" t="n">
        <v>112.170066305616</v>
      </c>
      <c r="L400" s="0" t="n">
        <v>20</v>
      </c>
      <c r="M400" s="0" t="n">
        <v>193.534768781185</v>
      </c>
      <c r="N400" s="0" t="n">
        <v>2.83163023255814</v>
      </c>
      <c r="O400" s="0" t="n">
        <v>0.128190094310514</v>
      </c>
      <c r="P400" s="4" t="n">
        <f aca="false">VLOOKUP(D400,'paramètres CI'!$A$1:$B$6,2,0)</f>
        <v>0.0935912806596305</v>
      </c>
      <c r="Q400" s="17" t="n">
        <f aca="false">M400*P400/N400</f>
        <v>6.39672745902026</v>
      </c>
      <c r="R400" s="9" t="n">
        <f aca="false">1/(1+0.04)*(1 - (1/(1+0.04))^L400)/(1-1/(1+0.04))</f>
        <v>13.5903263449677</v>
      </c>
      <c r="S400" s="17" t="n">
        <f aca="false">K400/R400</f>
        <v>8.25366981324559</v>
      </c>
      <c r="T400" s="17" t="n">
        <f aca="false">Q400+S400</f>
        <v>14.6503972722658</v>
      </c>
      <c r="U400" s="0" t="n">
        <f aca="false">T400 + Z400</f>
        <v>7.52038024441703</v>
      </c>
      <c r="V400" s="4" t="str">
        <f aca="false">VLOOKUP(I400,'CI ref gaz'!$I$1:$AM$97,1,0)</f>
        <v>0270</v>
      </c>
      <c r="W400" s="0" t="n">
        <f aca="false">VLOOKUP(I400,'CI ref gaz'!$I$1:$AM$97,14,0)</f>
        <v>-2</v>
      </c>
      <c r="X400" s="1" t="n">
        <f aca="false">VLOOKUP(I400,'CI ref gaz'!$I$1:$AM$97,13,0)</f>
        <v>6.89564447419907</v>
      </c>
      <c r="Y400" s="2" t="n">
        <f aca="false">VLOOKUP(I400,'CI ref gaz'!$I$1:$AM$97,7,0)</f>
        <v>0.256551152454624</v>
      </c>
      <c r="Z400" s="17" t="n">
        <f aca="false">X400*(O400/Y400)^(-1/8)-T400</f>
        <v>-7.13001702784882</v>
      </c>
      <c r="AA400" s="17" t="n">
        <f aca="false">Z400^2</f>
        <v>50.8371428174141</v>
      </c>
      <c r="AB400" s="18" t="n">
        <f aca="false">Z400/U400</f>
        <v>-0.948092622463073</v>
      </c>
      <c r="AC400" s="17" t="n">
        <f aca="false">U400^-('paramètres CI'!$B$19)</f>
        <v>9.7742085432195E-008</v>
      </c>
      <c r="AD400" s="4" t="n">
        <f aca="false">SUMIFS($AC$2:$AC$1250,$I$2:$I$1250,V400)</f>
        <v>7.62477677841745E-007</v>
      </c>
      <c r="AE400" s="4" t="n">
        <f aca="false">AC400/AD400</f>
        <v>0.128190094310514</v>
      </c>
      <c r="AF400" s="17" t="n">
        <f aca="false">AE400-O400</f>
        <v>0</v>
      </c>
      <c r="AG400" s="4" t="n">
        <f aca="false">VLOOKUP(I400,BesoinU!$F$1:$L$99,3,0)</f>
        <v>129.282936155054</v>
      </c>
      <c r="AH400" s="19" t="n">
        <f aca="false">VLOOKUP(J400,bibliRdtCHauff!$G$2:$K$1398,4,0)</f>
        <v>117.778569620897</v>
      </c>
      <c r="AI400" s="19" t="n">
        <f aca="false">VLOOKUP(J400,bibliRdtCHauff!$G$2:$K$1398,3,0)</f>
        <v>2.94489544186046</v>
      </c>
      <c r="AJ400" s="4" t="n">
        <f aca="false">VLOOKUP(D400,'paramètres CI'!$A$1:$C$6,3)</f>
        <v>0.09847</v>
      </c>
      <c r="AK400" s="4" t="n">
        <f aca="false">AJ400*AG400/AI400</f>
        <v>4.3229007530215</v>
      </c>
      <c r="AL400" s="4" t="n">
        <f aca="false">AK400+AH400/R400</f>
        <v>12.9892540569294</v>
      </c>
      <c r="AM400" s="4" t="n">
        <f aca="false">AL400+Z400</f>
        <v>5.85923702908055</v>
      </c>
      <c r="AN400" s="4" t="n">
        <f aca="false">AM400^-'paramètres CI'!$B$19</f>
        <v>7.19898820155767E-007</v>
      </c>
      <c r="AO400" s="4" t="n">
        <f aca="false">SUMIFS($AN$2:$AN$1250,$I$2:$I$1250,V400)</f>
        <v>0.000120011585545872</v>
      </c>
      <c r="AP400" s="5" t="n">
        <f aca="false">AN400/AO400</f>
        <v>0.00599857769465597</v>
      </c>
      <c r="AQ400" s="6" t="n">
        <f aca="false">AP400-O400</f>
        <v>-0.122191516615858</v>
      </c>
      <c r="AR400" s="20" t="n">
        <f aca="false">VLOOKUP(I400,entreesparc!$A$13:$H$110,8,0)*AP400</f>
        <v>35.7943502038244</v>
      </c>
      <c r="AS400" s="7" t="n">
        <f aca="false">M400*AJ400/AI400+AH400/R400</f>
        <v>15.1376759902725</v>
      </c>
      <c r="AT400" s="4" t="n">
        <f aca="false">AS400+Z400</f>
        <v>8.00765896242364</v>
      </c>
      <c r="AU400" s="4" t="n">
        <f aca="false">AT400^-'paramètres CI'!$B$19</f>
        <v>5.91500955008864E-008</v>
      </c>
      <c r="AV400" s="4" t="n">
        <f aca="false">SUMIFS($AU$2:$AU$1250,$I$2:$I$1250,V400)</f>
        <v>2.85083537661005E-007</v>
      </c>
      <c r="AW400" s="5" t="n">
        <f aca="false">AU400/AV400</f>
        <v>0.207483378332502</v>
      </c>
      <c r="AX400" s="7" t="n">
        <f aca="false">SUMIFS($AP$2:$AP$1250,$I$2:$I$1250,V400)</f>
        <v>1</v>
      </c>
    </row>
    <row r="401" customFormat="false" ht="15.8" hidden="false" customHeight="false" outlineLevel="0" collapsed="false">
      <c r="A401" s="0" t="s">
        <v>14</v>
      </c>
      <c r="B401" s="0" t="s">
        <v>80</v>
      </c>
      <c r="C401" s="0" t="s">
        <v>49</v>
      </c>
      <c r="D401" s="0" t="s">
        <v>43</v>
      </c>
      <c r="E401" s="0" t="str">
        <f aca="false">VLOOKUP(A401,Nomenclature!$D$1:$E$9,2,0)</f>
        <v>02</v>
      </c>
      <c r="F401" s="0" t="str">
        <f aca="false">VLOOKUP(B401,Nomenclature!$J$1:$K$97,2,0)</f>
        <v>70</v>
      </c>
      <c r="G401" s="0" t="str">
        <f aca="false">VLOOKUP(C401,Nomenclature!$M$1:$N$21,2,0)</f>
        <v>29</v>
      </c>
      <c r="H401" s="0" t="str">
        <f aca="false">VLOOKUP(D401,Nomenclature!$O$25:$P$31,2,0)</f>
        <v>02</v>
      </c>
      <c r="I401" s="1" t="str">
        <f aca="false">CONCATENATE(E401,F401)</f>
        <v>0270</v>
      </c>
      <c r="J401" s="0" t="str">
        <f aca="false">CONCATENATE(E401,F401,G401,H401)</f>
        <v>02702902</v>
      </c>
      <c r="K401" s="0" t="n">
        <v>140.21258288202</v>
      </c>
      <c r="L401" s="0" t="n">
        <v>20</v>
      </c>
      <c r="M401" s="0" t="n">
        <v>193.534768781185</v>
      </c>
      <c r="N401" s="0" t="n">
        <v>3.39795627906976</v>
      </c>
      <c r="O401" s="0" t="n">
        <v>9.99300489657243E-005</v>
      </c>
      <c r="P401" s="4" t="n">
        <f aca="false">VLOOKUP(D401,'paramètres CI'!$A$1:$B$6,2,0)</f>
        <v>0.0935912806596305</v>
      </c>
      <c r="Q401" s="17" t="n">
        <f aca="false">M401*P401/N401</f>
        <v>5.33060621585023</v>
      </c>
      <c r="R401" s="9" t="n">
        <f aca="false">1/(1+0.04)*(1 - (1/(1+0.04))^L401)/(1-1/(1+0.04))</f>
        <v>13.5903263449677</v>
      </c>
      <c r="S401" s="17" t="n">
        <f aca="false">K401/R401</f>
        <v>10.317087266557</v>
      </c>
      <c r="T401" s="17" t="n">
        <f aca="false">Q401+S401</f>
        <v>15.6476934824072</v>
      </c>
      <c r="U401" s="0" t="n">
        <f aca="false">T401 + Z401</f>
        <v>18.3975332176281</v>
      </c>
      <c r="V401" s="4" t="str">
        <f aca="false">VLOOKUP(I401,'CI ref gaz'!$I$1:$AM$97,1,0)</f>
        <v>0270</v>
      </c>
      <c r="W401" s="0" t="n">
        <f aca="false">VLOOKUP(I401,'CI ref gaz'!$I$1:$AM$97,14,0)</f>
        <v>-2</v>
      </c>
      <c r="X401" s="1" t="n">
        <f aca="false">VLOOKUP(I401,'CI ref gaz'!$I$1:$AM$97,13,0)</f>
        <v>6.89564447419907</v>
      </c>
      <c r="Y401" s="2" t="n">
        <f aca="false">VLOOKUP(I401,'CI ref gaz'!$I$1:$AM$97,7,0)</f>
        <v>0.256551152454624</v>
      </c>
      <c r="Z401" s="17" t="n">
        <f aca="false">X401*(O401/Y401)^(-1/8)-T401</f>
        <v>2.7498397352209</v>
      </c>
      <c r="AA401" s="17" t="n">
        <f aca="false">Z401^2</f>
        <v>7.56161856939977</v>
      </c>
      <c r="AB401" s="18" t="n">
        <f aca="false">Z401/U401</f>
        <v>0.149467849993393</v>
      </c>
      <c r="AC401" s="17" t="n">
        <f aca="false">U401^-('paramètres CI'!$B$19)</f>
        <v>7.61944316819973E-011</v>
      </c>
      <c r="AD401" s="4" t="n">
        <f aca="false">SUMIFS($AC$2:$AC$1250,$I$2:$I$1250,V401)</f>
        <v>7.62477677841745E-007</v>
      </c>
      <c r="AE401" s="4" t="n">
        <f aca="false">AC401/AD401</f>
        <v>9.99300489657242E-005</v>
      </c>
      <c r="AF401" s="17" t="n">
        <f aca="false">AE401-O401</f>
        <v>0</v>
      </c>
      <c r="AG401" s="4" t="n">
        <f aca="false">VLOOKUP(I401,BesoinU!$F$1:$L$99,3,0)</f>
        <v>129.282936155054</v>
      </c>
      <c r="AH401" s="19" t="n">
        <f aca="false">VLOOKUP(J401,bibliRdtCHauff!$G$2:$K$1398,4,0)</f>
        <v>140.21258288202</v>
      </c>
      <c r="AI401" s="19" t="n">
        <f aca="false">VLOOKUP(J401,bibliRdtCHauff!$G$2:$K$1398,3,0)</f>
        <v>3.39795627906976</v>
      </c>
      <c r="AJ401" s="4" t="n">
        <f aca="false">VLOOKUP(D401,'paramètres CI'!$A$1:$C$6,3)</f>
        <v>0.09847</v>
      </c>
      <c r="AK401" s="4" t="n">
        <f aca="false">AJ401*AG401/AI401</f>
        <v>3.74651398595197</v>
      </c>
      <c r="AL401" s="4" t="n">
        <f aca="false">AK401+AH401/R401</f>
        <v>14.0636012525089</v>
      </c>
      <c r="AM401" s="4" t="n">
        <f aca="false">AL401+Z401</f>
        <v>16.8134409877298</v>
      </c>
      <c r="AN401" s="4" t="n">
        <f aca="false">AM401^-'paramètres CI'!$B$19</f>
        <v>1.56583922666086E-010</v>
      </c>
      <c r="AO401" s="4" t="n">
        <f aca="false">SUMIFS($AN$2:$AN$1250,$I$2:$I$1250,V401)</f>
        <v>0.000120011585545872</v>
      </c>
      <c r="AP401" s="5" t="n">
        <f aca="false">AN401/AO401</f>
        <v>1.30474005450278E-006</v>
      </c>
      <c r="AQ401" s="6" t="n">
        <f aca="false">AP401-O401</f>
        <v>-9.86253089112215E-005</v>
      </c>
      <c r="AR401" s="20" t="n">
        <f aca="false">VLOOKUP(I401,entreesparc!$A$13:$H$110,8,0)*AP401</f>
        <v>0.00778556598132181</v>
      </c>
      <c r="AS401" s="7" t="n">
        <f aca="false">M401*AJ401/AI401+AH401/R401</f>
        <v>15.925566928073</v>
      </c>
      <c r="AT401" s="4" t="n">
        <f aca="false">AS401+Z401</f>
        <v>18.6754066632939</v>
      </c>
      <c r="AU401" s="4" t="n">
        <f aca="false">AT401^-'paramètres CI'!$B$19</f>
        <v>6.75833102771995E-011</v>
      </c>
      <c r="AV401" s="4" t="n">
        <f aca="false">SUMIFS($AU$2:$AU$1250,$I$2:$I$1250,V401)</f>
        <v>2.85083537661005E-007</v>
      </c>
      <c r="AW401" s="5" t="n">
        <f aca="false">AU401/AV401</f>
        <v>0.00023706493483171</v>
      </c>
      <c r="AX401" s="7" t="n">
        <f aca="false">SUMIFS($AP$2:$AP$1250,$I$2:$I$1250,V401)</f>
        <v>1</v>
      </c>
    </row>
    <row r="402" customFormat="false" ht="15.8" hidden="false" customHeight="false" outlineLevel="0" collapsed="false">
      <c r="A402" s="0" t="s">
        <v>14</v>
      </c>
      <c r="B402" s="0" t="s">
        <v>80</v>
      </c>
      <c r="C402" s="0" t="s">
        <v>55</v>
      </c>
      <c r="D402" s="0" t="s">
        <v>43</v>
      </c>
      <c r="E402" s="0" t="str">
        <f aca="false">VLOOKUP(A402,Nomenclature!$D$1:$E$9,2,0)</f>
        <v>02</v>
      </c>
      <c r="F402" s="0" t="str">
        <f aca="false">VLOOKUP(B402,Nomenclature!$J$1:$K$97,2,0)</f>
        <v>70</v>
      </c>
      <c r="G402" s="0" t="str">
        <f aca="false">VLOOKUP(C402,Nomenclature!$M$1:$N$21,2,0)</f>
        <v>10</v>
      </c>
      <c r="H402" s="0" t="str">
        <f aca="false">VLOOKUP(D402,Nomenclature!$O$25:$P$31,2,0)</f>
        <v>02</v>
      </c>
      <c r="I402" s="1" t="str">
        <f aca="false">CONCATENATE(E402,F402)</f>
        <v>0270</v>
      </c>
      <c r="J402" s="0" t="str">
        <f aca="false">CONCATENATE(E402,F402,G402,H402)</f>
        <v>02701002</v>
      </c>
      <c r="K402" s="0" t="n">
        <v>59.895874619497</v>
      </c>
      <c r="L402" s="0" t="n">
        <v>17</v>
      </c>
      <c r="M402" s="0" t="n">
        <v>197.16744179217</v>
      </c>
      <c r="N402" s="0" t="n">
        <v>2.67297488372093</v>
      </c>
      <c r="O402" s="0" t="n">
        <v>0.180133537639708</v>
      </c>
      <c r="P402" s="4" t="n">
        <f aca="false">VLOOKUP(D402,'paramètres CI'!$A$1:$B$6,2,0)</f>
        <v>0.0935912806596305</v>
      </c>
      <c r="Q402" s="17" t="n">
        <f aca="false">M402*P402/N402</f>
        <v>6.9036014869038</v>
      </c>
      <c r="R402" s="9" t="n">
        <f aca="false">1/(1+0.04)*(1 - (1/(1+0.04))^L402)/(1-1/(1+0.04))</f>
        <v>12.1656688537057</v>
      </c>
      <c r="S402" s="17" t="n">
        <f aca="false">K402/R402</f>
        <v>4.92335237295666</v>
      </c>
      <c r="T402" s="17" t="n">
        <f aca="false">Q402+S402</f>
        <v>11.8269538598605</v>
      </c>
      <c r="U402" s="0" t="n">
        <f aca="false">T402 + Z402</f>
        <v>7.20729479366719</v>
      </c>
      <c r="V402" s="4" t="str">
        <f aca="false">VLOOKUP(I402,'CI ref gaz'!$I$1:$AM$97,1,0)</f>
        <v>0270</v>
      </c>
      <c r="W402" s="0" t="n">
        <f aca="false">VLOOKUP(I402,'CI ref gaz'!$I$1:$AM$97,14,0)</f>
        <v>-2</v>
      </c>
      <c r="X402" s="1" t="n">
        <f aca="false">VLOOKUP(I402,'CI ref gaz'!$I$1:$AM$97,13,0)</f>
        <v>6.89564447419907</v>
      </c>
      <c r="Y402" s="2" t="n">
        <f aca="false">VLOOKUP(I402,'CI ref gaz'!$I$1:$AM$97,7,0)</f>
        <v>0.256551152454624</v>
      </c>
      <c r="Z402" s="17" t="n">
        <f aca="false">X402*(O402/Y402)^(-1/8)-T402</f>
        <v>-4.61965906619327</v>
      </c>
      <c r="AA402" s="17" t="n">
        <f aca="false">Z402^2</f>
        <v>21.3412498878617</v>
      </c>
      <c r="AB402" s="18" t="n">
        <f aca="false">Z402/U402</f>
        <v>-0.64096990596977</v>
      </c>
      <c r="AC402" s="17" t="n">
        <f aca="false">U402^-('paramètres CI'!$B$19)</f>
        <v>1.37347801480943E-007</v>
      </c>
      <c r="AD402" s="4" t="n">
        <f aca="false">SUMIFS($AC$2:$AC$1250,$I$2:$I$1250,V402)</f>
        <v>7.62477677841745E-007</v>
      </c>
      <c r="AE402" s="4" t="n">
        <f aca="false">AC402/AD402</f>
        <v>0.180133537639708</v>
      </c>
      <c r="AF402" s="17" t="n">
        <f aca="false">AE402-O402</f>
        <v>0</v>
      </c>
      <c r="AG402" s="4" t="n">
        <f aca="false">VLOOKUP(I402,BesoinU!$F$1:$L$99,3,0)</f>
        <v>129.282936155054</v>
      </c>
      <c r="AH402" s="19" t="n">
        <f aca="false">VLOOKUP(J402,bibliRdtCHauff!$G$2:$K$1398,4,0)</f>
        <v>62.8906683504719</v>
      </c>
      <c r="AI402" s="19" t="n">
        <f aca="false">VLOOKUP(J402,bibliRdtCHauff!$G$2:$K$1398,3,0)</f>
        <v>2.80410195348837</v>
      </c>
      <c r="AJ402" s="4" t="n">
        <f aca="false">VLOOKUP(D402,'paramètres CI'!$A$1:$C$6,3)</f>
        <v>0.09847</v>
      </c>
      <c r="AK402" s="4" t="n">
        <f aca="false">AJ402*AG402/AI402</f>
        <v>4.53995287416391</v>
      </c>
      <c r="AL402" s="4" t="n">
        <f aca="false">AK402+AH402/R402</f>
        <v>9.70947286576842</v>
      </c>
      <c r="AM402" s="4" t="n">
        <f aca="false">AL402+Z402</f>
        <v>5.08981379957515</v>
      </c>
      <c r="AN402" s="4" t="n">
        <f aca="false">AM402^-'paramètres CI'!$B$19</f>
        <v>2.22016290038716E-006</v>
      </c>
      <c r="AO402" s="4" t="n">
        <f aca="false">SUMIFS($AN$2:$AN$1250,$I$2:$I$1250,V402)</f>
        <v>0.000120011585545872</v>
      </c>
      <c r="AP402" s="5" t="n">
        <f aca="false">AN402/AO402</f>
        <v>0.0184995714396136</v>
      </c>
      <c r="AQ402" s="6" t="n">
        <f aca="false">AP402-O402</f>
        <v>-0.161633966200094</v>
      </c>
      <c r="AR402" s="20" t="n">
        <f aca="false">VLOOKUP(I402,entreesparc!$A$13:$H$110,8,0)*AP402</f>
        <v>110.38952439011</v>
      </c>
      <c r="AS402" s="7" t="n">
        <f aca="false">M402*AJ402/AI402+AH402/R402</f>
        <v>12.0933331465157</v>
      </c>
      <c r="AT402" s="4" t="n">
        <f aca="false">AS402+Z402</f>
        <v>7.47367408032244</v>
      </c>
      <c r="AU402" s="4" t="n">
        <f aca="false">AT402^-'paramètres CI'!$B$19</f>
        <v>1.02736972094894E-007</v>
      </c>
      <c r="AV402" s="4" t="n">
        <f aca="false">SUMIFS($AU$2:$AU$1250,$I$2:$I$1250,V402)</f>
        <v>2.85083537661005E-007</v>
      </c>
      <c r="AW402" s="5" t="n">
        <f aca="false">AU402/AV402</f>
        <v>0.360374972675759</v>
      </c>
      <c r="AX402" s="7" t="n">
        <f aca="false">SUMIFS($AP$2:$AP$1250,$I$2:$I$1250,V402)</f>
        <v>1</v>
      </c>
    </row>
    <row r="403" customFormat="false" ht="15.8" hidden="false" customHeight="false" outlineLevel="0" collapsed="false">
      <c r="A403" s="0" t="s">
        <v>14</v>
      </c>
      <c r="B403" s="0" t="s">
        <v>80</v>
      </c>
      <c r="C403" s="0" t="s">
        <v>56</v>
      </c>
      <c r="D403" s="0" t="s">
        <v>43</v>
      </c>
      <c r="E403" s="0" t="str">
        <f aca="false">VLOOKUP(A403,Nomenclature!$D$1:$E$9,2,0)</f>
        <v>02</v>
      </c>
      <c r="F403" s="0" t="str">
        <f aca="false">VLOOKUP(B403,Nomenclature!$J$1:$K$97,2,0)</f>
        <v>70</v>
      </c>
      <c r="G403" s="0" t="str">
        <f aca="false">VLOOKUP(C403,Nomenclature!$M$1:$N$21,2,0)</f>
        <v>30</v>
      </c>
      <c r="H403" s="0" t="str">
        <f aca="false">VLOOKUP(D403,Nomenclature!$O$25:$P$31,2,0)</f>
        <v>02</v>
      </c>
      <c r="I403" s="1" t="str">
        <f aca="false">CONCATENATE(E403,F403)</f>
        <v>0270</v>
      </c>
      <c r="J403" s="0" t="str">
        <f aca="false">CONCATENATE(E403,F403,G403,H403)</f>
        <v>02703002</v>
      </c>
      <c r="K403" s="0" t="n">
        <v>74.8698432743713</v>
      </c>
      <c r="L403" s="0" t="n">
        <v>17</v>
      </c>
      <c r="M403" s="0" t="n">
        <v>197.16744179217</v>
      </c>
      <c r="N403" s="0" t="n">
        <v>3.32861023255814</v>
      </c>
      <c r="O403" s="0" t="n">
        <v>9.99300489657243E-005</v>
      </c>
      <c r="P403" s="4" t="n">
        <f aca="false">VLOOKUP(D403,'paramètres CI'!$A$1:$B$6,2,0)</f>
        <v>0.0935912806596305</v>
      </c>
      <c r="Q403" s="17" t="n">
        <f aca="false">M403*P403/N403</f>
        <v>5.54380119402881</v>
      </c>
      <c r="R403" s="9" t="n">
        <f aca="false">1/(1+0.04)*(1 - (1/(1+0.04))^L403)/(1-1/(1+0.04))</f>
        <v>12.1656688537057</v>
      </c>
      <c r="S403" s="17" t="n">
        <f aca="false">K403/R403</f>
        <v>6.15419046619583</v>
      </c>
      <c r="T403" s="17" t="n">
        <f aca="false">Q403+S403</f>
        <v>11.6979916602246</v>
      </c>
      <c r="U403" s="0" t="n">
        <f aca="false">T403 + Z403</f>
        <v>18.3975332176281</v>
      </c>
      <c r="V403" s="4" t="str">
        <f aca="false">VLOOKUP(I403,'CI ref gaz'!$I$1:$AM$97,1,0)</f>
        <v>0270</v>
      </c>
      <c r="W403" s="0" t="n">
        <f aca="false">VLOOKUP(I403,'CI ref gaz'!$I$1:$AM$97,14,0)</f>
        <v>-2</v>
      </c>
      <c r="X403" s="1" t="n">
        <f aca="false">VLOOKUP(I403,'CI ref gaz'!$I$1:$AM$97,13,0)</f>
        <v>6.89564447419907</v>
      </c>
      <c r="Y403" s="2" t="n">
        <f aca="false">VLOOKUP(I403,'CI ref gaz'!$I$1:$AM$97,7,0)</f>
        <v>0.256551152454624</v>
      </c>
      <c r="Z403" s="17" t="n">
        <f aca="false">X403*(O403/Y403)^(-1/8)-T403</f>
        <v>6.69954155740349</v>
      </c>
      <c r="AA403" s="17" t="n">
        <f aca="false">Z403^2</f>
        <v>44.8838570793764</v>
      </c>
      <c r="AB403" s="18" t="n">
        <f aca="false">Z403/U403</f>
        <v>0.364154339505914</v>
      </c>
      <c r="AC403" s="17" t="n">
        <f aca="false">U403^-('paramètres CI'!$B$19)</f>
        <v>7.61944316819973E-011</v>
      </c>
      <c r="AD403" s="4" t="n">
        <f aca="false">SUMIFS($AC$2:$AC$1250,$I$2:$I$1250,V403)</f>
        <v>7.62477677841745E-007</v>
      </c>
      <c r="AE403" s="4" t="n">
        <f aca="false">AC403/AD403</f>
        <v>9.99300489657242E-005</v>
      </c>
      <c r="AF403" s="17" t="n">
        <f aca="false">AE403-O403</f>
        <v>0</v>
      </c>
      <c r="AG403" s="4" t="n">
        <f aca="false">VLOOKUP(I403,BesoinU!$F$1:$L$99,3,0)</f>
        <v>129.282936155054</v>
      </c>
      <c r="AH403" s="19" t="n">
        <f aca="false">VLOOKUP(J403,bibliRdtCHauff!$G$2:$K$1398,4,0)</f>
        <v>74.8698432743713</v>
      </c>
      <c r="AI403" s="19" t="n">
        <f aca="false">VLOOKUP(J403,bibliRdtCHauff!$G$2:$K$1398,3,0)</f>
        <v>3.32861023255814</v>
      </c>
      <c r="AJ403" s="4" t="n">
        <f aca="false">VLOOKUP(D403,'paramètres CI'!$A$1:$C$6,3)</f>
        <v>0.09847</v>
      </c>
      <c r="AK403" s="4" t="n">
        <f aca="false">AJ403*AG403/AI403</f>
        <v>3.82456636065929</v>
      </c>
      <c r="AL403" s="4" t="n">
        <f aca="false">AK403+AH403/R403</f>
        <v>9.97875682685513</v>
      </c>
      <c r="AM403" s="4" t="n">
        <f aca="false">AL403+Z403</f>
        <v>16.6782983842586</v>
      </c>
      <c r="AN403" s="4" t="n">
        <f aca="false">AM403^-'paramètres CI'!$B$19</f>
        <v>1.67026770968997E-010</v>
      </c>
      <c r="AO403" s="4" t="n">
        <f aca="false">SUMIFS($AN$2:$AN$1250,$I$2:$I$1250,V403)</f>
        <v>0.000120011585545872</v>
      </c>
      <c r="AP403" s="5" t="n">
        <f aca="false">AN403/AO403</f>
        <v>1.39175538935908E-006</v>
      </c>
      <c r="AQ403" s="6" t="n">
        <f aca="false">AP403-O403</f>
        <v>-9.85382935763652E-005</v>
      </c>
      <c r="AR403" s="20" t="n">
        <f aca="false">VLOOKUP(I403,entreesparc!$A$13:$H$110,8,0)*AP403</f>
        <v>0.00830479862737464</v>
      </c>
      <c r="AS403" s="7" t="n">
        <f aca="false">M403*AJ403/AI403+AH403/R403</f>
        <v>11.9869785179089</v>
      </c>
      <c r="AT403" s="4" t="n">
        <f aca="false">AS403+Z403</f>
        <v>18.6865200753124</v>
      </c>
      <c r="AU403" s="4" t="n">
        <f aca="false">AT403^-'paramètres CI'!$B$19</f>
        <v>6.72624288656869E-011</v>
      </c>
      <c r="AV403" s="4" t="n">
        <f aca="false">SUMIFS($AU$2:$AU$1250,$I$2:$I$1250,V403)</f>
        <v>2.85083537661005E-007</v>
      </c>
      <c r="AW403" s="5" t="n">
        <f aca="false">AU403/AV403</f>
        <v>0.000235939365063124</v>
      </c>
      <c r="AX403" s="7" t="n">
        <f aca="false">SUMIFS($AP$2:$AP$1250,$I$2:$I$1250,V403)</f>
        <v>1</v>
      </c>
    </row>
    <row r="404" customFormat="false" ht="15.8" hidden="false" customHeight="false" outlineLevel="0" collapsed="false">
      <c r="A404" s="0" t="s">
        <v>14</v>
      </c>
      <c r="B404" s="0" t="s">
        <v>81</v>
      </c>
      <c r="C404" s="0" t="s">
        <v>32</v>
      </c>
      <c r="D404" s="0" t="s">
        <v>33</v>
      </c>
      <c r="E404" s="0" t="str">
        <f aca="false">VLOOKUP(A404,Nomenclature!$D$1:$E$9,2,0)</f>
        <v>02</v>
      </c>
      <c r="F404" s="0" t="str">
        <f aca="false">VLOOKUP(B404,Nomenclature!$J$1:$K$97,2,0)</f>
        <v>71</v>
      </c>
      <c r="G404" s="0" t="str">
        <f aca="false">VLOOKUP(C404,Nomenclature!$M$1:$N$21,2,0)</f>
        <v>01</v>
      </c>
      <c r="H404" s="0" t="str">
        <f aca="false">VLOOKUP(D404,Nomenclature!$O$25:$P$31,2,0)</f>
        <v>01</v>
      </c>
      <c r="I404" s="1" t="str">
        <f aca="false">CONCATENATE(E404,F404)</f>
        <v>0271</v>
      </c>
      <c r="J404" s="0" t="str">
        <f aca="false">CONCATENATE(E404,F404,G404,H404)</f>
        <v>02710101</v>
      </c>
      <c r="K404" s="0" t="n">
        <v>40.8741779974623</v>
      </c>
      <c r="L404" s="0" t="n">
        <v>25</v>
      </c>
      <c r="M404" s="0" t="n">
        <v>187.196857600967</v>
      </c>
      <c r="N404" s="0" t="n">
        <v>0.74071704699906</v>
      </c>
      <c r="O404" s="0" t="n">
        <v>0.0464539312498316</v>
      </c>
      <c r="P404" s="4" t="n">
        <f aca="false">VLOOKUP(D404,'paramètres CI'!$A$1:$B$6,2,0)</f>
        <v>0.033584731604575</v>
      </c>
      <c r="Q404" s="17" t="n">
        <f aca="false">M404*P404/N404</f>
        <v>8.48766238770835</v>
      </c>
      <c r="R404" s="9" t="n">
        <f aca="false">1/(1+0.04)*(1 - (1/(1+0.04))^L404)/(1-1/(1+0.04))</f>
        <v>15.6220799436509</v>
      </c>
      <c r="S404" s="17" t="n">
        <f aca="false">K404/R404</f>
        <v>2.61643636090048</v>
      </c>
      <c r="T404" s="17" t="n">
        <f aca="false">Q404+S404</f>
        <v>11.1040987486088</v>
      </c>
      <c r="U404" s="0" t="n">
        <f aca="false">T404 + Z404</f>
        <v>7.8222426576778</v>
      </c>
      <c r="V404" s="4" t="str">
        <f aca="false">VLOOKUP(I404,'CI ref gaz'!$I$1:$AM$97,1,0)</f>
        <v>0271</v>
      </c>
      <c r="W404" s="0" t="n">
        <f aca="false">VLOOKUP(I404,'CI ref gaz'!$I$1:$AM$97,14,0)</f>
        <v>-2</v>
      </c>
      <c r="X404" s="1" t="n">
        <f aca="false">VLOOKUP(I404,'CI ref gaz'!$I$1:$AM$97,13,0)</f>
        <v>6.07175658759935</v>
      </c>
      <c r="Y404" s="2" t="n">
        <f aca="false">VLOOKUP(I404,'CI ref gaz'!$I$1:$AM$97,7,0)</f>
        <v>0.352499029590739</v>
      </c>
      <c r="Z404" s="17" t="n">
        <f aca="false">X404*(O404/Y404)^(-1/8)-T404</f>
        <v>-3.28185609093103</v>
      </c>
      <c r="AA404" s="17" t="n">
        <f aca="false">Z404^2</f>
        <v>10.7705794015811</v>
      </c>
      <c r="AB404" s="18" t="n">
        <f aca="false">Z404/U404</f>
        <v>-0.419554370089731</v>
      </c>
      <c r="AC404" s="17" t="n">
        <f aca="false">U404^-('paramètres CI'!$B$19)</f>
        <v>7.13427302713549E-008</v>
      </c>
      <c r="AD404" s="4" t="n">
        <f aca="false">SUMIFS($AC$2:$AC$1250,$I$2:$I$1250,V404)</f>
        <v>1.53577379463689E-006</v>
      </c>
      <c r="AE404" s="4" t="n">
        <f aca="false">AC404/AD404</f>
        <v>0.0464539312498315</v>
      </c>
      <c r="AF404" s="17" t="n">
        <f aca="false">AE404-O404</f>
        <v>0</v>
      </c>
      <c r="AG404" s="4" t="n">
        <f aca="false">VLOOKUP(I404,BesoinU!$F$1:$L$99,3,0)</f>
        <v>115.864630705762</v>
      </c>
      <c r="AH404" s="19" t="n">
        <f aca="false">VLOOKUP(J404,bibliRdtCHauff!$G$2:$K$1398,4,0)</f>
        <v>42.9178868973354</v>
      </c>
      <c r="AI404" s="19" t="n">
        <f aca="false">VLOOKUP(J404,bibliRdtCHauff!$G$2:$K$1398,3,0)</f>
        <v>0.770345728879022</v>
      </c>
      <c r="AJ404" s="4" t="n">
        <f aca="false">VLOOKUP(D404,'paramètres CI'!$A$1:$C$6,3)</f>
        <v>0.0509473684210526</v>
      </c>
      <c r="AK404" s="4" t="n">
        <f aca="false">AJ404*AG404/AI404</f>
        <v>7.66279062275776</v>
      </c>
      <c r="AL404" s="4" t="n">
        <f aca="false">AK404+AH404/R404</f>
        <v>10.4100488017033</v>
      </c>
      <c r="AM404" s="4" t="n">
        <f aca="false">AL404+Z404</f>
        <v>7.12819271077223</v>
      </c>
      <c r="AN404" s="4" t="n">
        <f aca="false">AM404^-'paramètres CI'!$B$19</f>
        <v>1.50025312908488E-007</v>
      </c>
      <c r="AO404" s="4" t="n">
        <f aca="false">SUMIFS($AN$2:$AN$1250,$I$2:$I$1250,V404)</f>
        <v>7.18619410627265E-006</v>
      </c>
      <c r="AP404" s="5" t="n">
        <f aca="false">AN404/AO404</f>
        <v>0.0208768801245619</v>
      </c>
      <c r="AQ404" s="6" t="n">
        <f aca="false">AP404-O404</f>
        <v>-0.0255770511252696</v>
      </c>
      <c r="AR404" s="20" t="n">
        <f aca="false">VLOOKUP(I404,entreesparc!$A$13:$H$110,8,0)*AP404</f>
        <v>8.43935657960192</v>
      </c>
      <c r="AS404" s="7" t="n">
        <f aca="false">M404*AJ404/AI404+AH404/R404</f>
        <v>15.1276568933486</v>
      </c>
      <c r="AT404" s="4" t="n">
        <f aca="false">AS404+Z404</f>
        <v>11.8458008024176</v>
      </c>
      <c r="AU404" s="4" t="n">
        <f aca="false">AT404^-'paramètres CI'!$B$19</f>
        <v>2.57919748966291E-009</v>
      </c>
      <c r="AV404" s="4" t="n">
        <f aca="false">SUMIFS($AU$2:$AU$1250,$I$2:$I$1250,V404)</f>
        <v>5.75692384931522E-007</v>
      </c>
      <c r="AW404" s="5" t="n">
        <f aca="false">AU404/AV404</f>
        <v>0.00448016606988767</v>
      </c>
      <c r="AX404" s="7" t="n">
        <f aca="false">SUMIFS($AP$2:$AP$1250,$I$2:$I$1250,V404)</f>
        <v>1</v>
      </c>
    </row>
    <row r="405" customFormat="false" ht="15.8" hidden="false" customHeight="false" outlineLevel="0" collapsed="false">
      <c r="A405" s="0" t="s">
        <v>14</v>
      </c>
      <c r="B405" s="0" t="s">
        <v>81</v>
      </c>
      <c r="C405" s="0" t="s">
        <v>35</v>
      </c>
      <c r="D405" s="0" t="s">
        <v>33</v>
      </c>
      <c r="E405" s="0" t="str">
        <f aca="false">VLOOKUP(A405,Nomenclature!$D$1:$E$9,2,0)</f>
        <v>02</v>
      </c>
      <c r="F405" s="0" t="str">
        <f aca="false">VLOOKUP(B405,Nomenclature!$J$1:$K$97,2,0)</f>
        <v>71</v>
      </c>
      <c r="G405" s="0" t="str">
        <f aca="false">VLOOKUP(C405,Nomenclature!$M$1:$N$21,2,0)</f>
        <v>21</v>
      </c>
      <c r="H405" s="0" t="str">
        <f aca="false">VLOOKUP(D405,Nomenclature!$O$25:$P$31,2,0)</f>
        <v>01</v>
      </c>
      <c r="I405" s="1" t="str">
        <f aca="false">CONCATENATE(E405,F405)</f>
        <v>0271</v>
      </c>
      <c r="J405" s="0" t="str">
        <f aca="false">CONCATENATE(E405,F405,G405,H405)</f>
        <v>02712101</v>
      </c>
      <c r="K405" s="0" t="n">
        <v>51.0927224968279</v>
      </c>
      <c r="L405" s="0" t="n">
        <v>25</v>
      </c>
      <c r="M405" s="0" t="n">
        <v>187.196857600967</v>
      </c>
      <c r="N405" s="0" t="n">
        <v>0.888860456398872</v>
      </c>
      <c r="O405" s="0" t="n">
        <v>9.99400359784132E-005</v>
      </c>
      <c r="P405" s="4" t="n">
        <f aca="false">VLOOKUP(D405,'paramètres CI'!$A$1:$B$6,2,0)</f>
        <v>0.033584731604575</v>
      </c>
      <c r="Q405" s="17" t="n">
        <f aca="false">M405*P405/N405</f>
        <v>7.07305198975696</v>
      </c>
      <c r="R405" s="9" t="n">
        <f aca="false">1/(1+0.04)*(1 - (1/(1+0.04))^L405)/(1-1/(1+0.04))</f>
        <v>15.6220799436509</v>
      </c>
      <c r="S405" s="17" t="n">
        <f aca="false">K405/R405</f>
        <v>3.2705454511256</v>
      </c>
      <c r="T405" s="17" t="n">
        <f aca="false">Q405+S405</f>
        <v>10.3435974408826</v>
      </c>
      <c r="U405" s="0" t="n">
        <f aca="false">T405 + Z405</f>
        <v>16.8555006130709</v>
      </c>
      <c r="V405" s="4" t="str">
        <f aca="false">VLOOKUP(I405,'CI ref gaz'!$I$1:$AM$97,1,0)</f>
        <v>0271</v>
      </c>
      <c r="W405" s="0" t="n">
        <f aca="false">VLOOKUP(I405,'CI ref gaz'!$I$1:$AM$97,14,0)</f>
        <v>-2</v>
      </c>
      <c r="X405" s="1" t="n">
        <f aca="false">VLOOKUP(I405,'CI ref gaz'!$I$1:$AM$97,13,0)</f>
        <v>6.07175658759935</v>
      </c>
      <c r="Y405" s="2" t="n">
        <f aca="false">VLOOKUP(I405,'CI ref gaz'!$I$1:$AM$97,7,0)</f>
        <v>0.352499029590739</v>
      </c>
      <c r="Z405" s="17" t="n">
        <f aca="false">X405*(O405/Y405)^(-1/8)-T405</f>
        <v>6.51190317218839</v>
      </c>
      <c r="AA405" s="17" t="n">
        <f aca="false">Z405^2</f>
        <v>42.4048829239572</v>
      </c>
      <c r="AB405" s="18" t="n">
        <f aca="false">Z405/U405</f>
        <v>0.386336978157658</v>
      </c>
      <c r="AC405" s="17" t="n">
        <f aca="false">U405^-('paramètres CI'!$B$19)</f>
        <v>1.53485288290715E-010</v>
      </c>
      <c r="AD405" s="4" t="n">
        <f aca="false">SUMIFS($AC$2:$AC$1250,$I$2:$I$1250,V405)</f>
        <v>1.53577379463689E-006</v>
      </c>
      <c r="AE405" s="4" t="n">
        <f aca="false">AC405/AD405</f>
        <v>9.99400359784132E-005</v>
      </c>
      <c r="AF405" s="17" t="n">
        <f aca="false">AE405-O405</f>
        <v>0</v>
      </c>
      <c r="AG405" s="4" t="n">
        <f aca="false">VLOOKUP(I405,BesoinU!$F$1:$L$99,3,0)</f>
        <v>115.864630705762</v>
      </c>
      <c r="AH405" s="19" t="n">
        <f aca="false">VLOOKUP(J405,bibliRdtCHauff!$G$2:$K$1398,4,0)</f>
        <v>51.0927224968279</v>
      </c>
      <c r="AI405" s="19" t="n">
        <f aca="false">VLOOKUP(J405,bibliRdtCHauff!$G$2:$K$1398,3,0)</f>
        <v>0.888860456398872</v>
      </c>
      <c r="AJ405" s="4" t="n">
        <f aca="false">VLOOKUP(D405,'paramètres CI'!$A$1:$C$6,3)</f>
        <v>0.0509473684210526</v>
      </c>
      <c r="AK405" s="4" t="n">
        <f aca="false">AJ405*AG405/AI405</f>
        <v>6.64108520639005</v>
      </c>
      <c r="AL405" s="4" t="n">
        <f aca="false">AK405+AH405/R405</f>
        <v>9.91163065751565</v>
      </c>
      <c r="AM405" s="4" t="n">
        <f aca="false">AL405+Z405</f>
        <v>16.423533829704</v>
      </c>
      <c r="AN405" s="4" t="n">
        <f aca="false">AM405^-'paramètres CI'!$B$19</f>
        <v>1.88915296751581E-010</v>
      </c>
      <c r="AO405" s="4" t="n">
        <f aca="false">SUMIFS($AN$2:$AN$1250,$I$2:$I$1250,V405)</f>
        <v>7.18619410627265E-006</v>
      </c>
      <c r="AP405" s="5" t="n">
        <f aca="false">AN405/AO405</f>
        <v>2.62886437463026E-005</v>
      </c>
      <c r="AQ405" s="6" t="n">
        <f aca="false">AP405-O405</f>
        <v>-7.36513922321106E-005</v>
      </c>
      <c r="AR405" s="20" t="n">
        <f aca="false">VLOOKUP(I405,entreesparc!$A$13:$H$110,8,0)*AP405</f>
        <v>0.0106270303438754</v>
      </c>
      <c r="AS405" s="7" t="n">
        <f aca="false">M405*AJ405/AI405+AH405/R405</f>
        <v>14.0002243369416</v>
      </c>
      <c r="AT405" s="4" t="n">
        <f aca="false">AS405+Z405</f>
        <v>20.51212750913</v>
      </c>
      <c r="AU405" s="4" t="n">
        <f aca="false">AT405^-'paramètres CI'!$B$19</f>
        <v>3.19090841749848E-011</v>
      </c>
      <c r="AV405" s="4" t="n">
        <f aca="false">SUMIFS($AU$2:$AU$1250,$I$2:$I$1250,V405)</f>
        <v>5.75692384931522E-007</v>
      </c>
      <c r="AW405" s="5" t="n">
        <f aca="false">AU405/AV405</f>
        <v>5.54273167583767E-005</v>
      </c>
      <c r="AX405" s="7" t="n">
        <f aca="false">SUMIFS($AP$2:$AP$1250,$I$2:$I$1250,V405)</f>
        <v>1</v>
      </c>
    </row>
    <row r="406" customFormat="false" ht="15.8" hidden="false" customHeight="false" outlineLevel="0" collapsed="false">
      <c r="A406" s="0" t="s">
        <v>14</v>
      </c>
      <c r="B406" s="0" t="s">
        <v>81</v>
      </c>
      <c r="C406" s="0" t="s">
        <v>36</v>
      </c>
      <c r="D406" s="0" t="s">
        <v>37</v>
      </c>
      <c r="E406" s="0" t="str">
        <f aca="false">VLOOKUP(A406,Nomenclature!$D$1:$E$9,2,0)</f>
        <v>02</v>
      </c>
      <c r="F406" s="0" t="str">
        <f aca="false">VLOOKUP(B406,Nomenclature!$J$1:$K$97,2,0)</f>
        <v>71</v>
      </c>
      <c r="G406" s="0" t="str">
        <f aca="false">VLOOKUP(C406,Nomenclature!$M$1:$N$21,2,0)</f>
        <v>23</v>
      </c>
      <c r="H406" s="0" t="str">
        <f aca="false">VLOOKUP(D406,Nomenclature!$O$25:$P$31,2,0)</f>
        <v>03</v>
      </c>
      <c r="I406" s="1" t="str">
        <f aca="false">CONCATENATE(E406,F406)</f>
        <v>0271</v>
      </c>
      <c r="J406" s="0" t="str">
        <f aca="false">CONCATENATE(E406,F406,G406,H406)</f>
        <v>02712303</v>
      </c>
      <c r="K406" s="0" t="n">
        <v>35.8985809393672</v>
      </c>
      <c r="L406" s="0" t="n">
        <v>20</v>
      </c>
      <c r="M406" s="0" t="n">
        <v>167.29864187849</v>
      </c>
      <c r="N406" s="0" t="n">
        <v>0.752510185819243</v>
      </c>
      <c r="O406" s="0" t="n">
        <v>9.99400359784132E-005</v>
      </c>
      <c r="P406" s="4" t="n">
        <f aca="false">VLOOKUP(D406,'paramètres CI'!$A$1:$B$6,2,0)</f>
        <v>0.0385046990211696</v>
      </c>
      <c r="Q406" s="17" t="n">
        <f aca="false">M406*P406/N406</f>
        <v>8.56039422930688</v>
      </c>
      <c r="R406" s="9" t="n">
        <f aca="false">1/(1+0.04)*(1 - (1/(1+0.04))^L406)/(1-1/(1+0.04))</f>
        <v>13.5903263449677</v>
      </c>
      <c r="S406" s="17" t="n">
        <f aca="false">K406/R406</f>
        <v>2.6414804198326</v>
      </c>
      <c r="T406" s="17" t="n">
        <f aca="false">Q406+S406</f>
        <v>11.2018746491395</v>
      </c>
      <c r="U406" s="0" t="n">
        <f aca="false">T406 + Z406</f>
        <v>16.8555006130709</v>
      </c>
      <c r="V406" s="4" t="str">
        <f aca="false">VLOOKUP(I406,'CI ref gaz'!$I$1:$AM$97,1,0)</f>
        <v>0271</v>
      </c>
      <c r="W406" s="0" t="n">
        <f aca="false">VLOOKUP(I406,'CI ref gaz'!$I$1:$AM$97,14,0)</f>
        <v>-2</v>
      </c>
      <c r="X406" s="1" t="n">
        <f aca="false">VLOOKUP(I406,'CI ref gaz'!$I$1:$AM$97,13,0)</f>
        <v>6.07175658759935</v>
      </c>
      <c r="Y406" s="2" t="n">
        <f aca="false">VLOOKUP(I406,'CI ref gaz'!$I$1:$AM$97,7,0)</f>
        <v>0.352499029590739</v>
      </c>
      <c r="Z406" s="17" t="n">
        <f aca="false">X406*(O406/Y406)^(-1/8)-T406</f>
        <v>5.65362596393146</v>
      </c>
      <c r="AA406" s="17" t="n">
        <f aca="false">Z406^2</f>
        <v>31.96348654004</v>
      </c>
      <c r="AB406" s="18" t="n">
        <f aca="false">Z406/U406</f>
        <v>0.335417267853038</v>
      </c>
      <c r="AC406" s="17" t="n">
        <f aca="false">U406^-('paramètres CI'!$B$19)</f>
        <v>1.53485288290715E-010</v>
      </c>
      <c r="AD406" s="4" t="n">
        <f aca="false">SUMIFS($AC$2:$AC$1250,$I$2:$I$1250,V406)</f>
        <v>1.53577379463689E-006</v>
      </c>
      <c r="AE406" s="4" t="n">
        <f aca="false">AC406/AD406</f>
        <v>9.99400359784132E-005</v>
      </c>
      <c r="AF406" s="17" t="n">
        <f aca="false">AE406-O406</f>
        <v>0</v>
      </c>
      <c r="AG406" s="4" t="n">
        <f aca="false">VLOOKUP(I406,BesoinU!$F$1:$L$99,3,0)</f>
        <v>115.864630705762</v>
      </c>
      <c r="AH406" s="19" t="n">
        <f aca="false">VLOOKUP(J406,bibliRdtCHauff!$G$2:$K$1398,4,0)</f>
        <v>35.8985809393672</v>
      </c>
      <c r="AI406" s="19" t="n">
        <f aca="false">VLOOKUP(J406,bibliRdtCHauff!$G$2:$K$1398,3,0)</f>
        <v>0.752510185819243</v>
      </c>
      <c r="AJ406" s="4" t="n">
        <f aca="false">VLOOKUP(D406,'paramètres CI'!$A$1:$C$6,3)</f>
        <v>0.0763929293534506</v>
      </c>
      <c r="AK406" s="4" t="n">
        <f aca="false">AJ406*AG406/AI406</f>
        <v>11.7622840392954</v>
      </c>
      <c r="AL406" s="4" t="n">
        <f aca="false">AK406+AH406/R406</f>
        <v>14.403764459128</v>
      </c>
      <c r="AM406" s="4" t="n">
        <f aca="false">AL406+Z406</f>
        <v>20.0573904230595</v>
      </c>
      <c r="AN406" s="4" t="n">
        <f aca="false">AM406^-'paramètres CI'!$B$19</f>
        <v>3.81772440268793E-011</v>
      </c>
      <c r="AO406" s="4" t="n">
        <f aca="false">SUMIFS($AN$2:$AN$1250,$I$2:$I$1250,V406)</f>
        <v>7.18619410627265E-006</v>
      </c>
      <c r="AP406" s="5" t="n">
        <f aca="false">AN406/AO406</f>
        <v>5.31258180092232E-006</v>
      </c>
      <c r="AQ406" s="6" t="n">
        <f aca="false">AP406-O406</f>
        <v>-9.46274541774909E-005</v>
      </c>
      <c r="AR406" s="20" t="n">
        <f aca="false">VLOOKUP(I406,entreesparc!$A$13:$H$110,8,0)*AP406</f>
        <v>0.00214758009380618</v>
      </c>
      <c r="AS406" s="7" t="n">
        <f aca="false">M406*AJ406/AI406+AH406/R406</f>
        <v>19.625215086544</v>
      </c>
      <c r="AT406" s="4" t="n">
        <f aca="false">AS406+Z406</f>
        <v>25.2788410504755</v>
      </c>
      <c r="AU406" s="4" t="n">
        <f aca="false">AT406^-'paramètres CI'!$B$19</f>
        <v>5.99711983384324E-012</v>
      </c>
      <c r="AV406" s="4" t="n">
        <f aca="false">SUMIFS($AU$2:$AU$1250,$I$2:$I$1250,V406)</f>
        <v>5.75692384931522E-007</v>
      </c>
      <c r="AW406" s="5" t="n">
        <f aca="false">AU406/AV406</f>
        <v>1.04172297407696E-005</v>
      </c>
      <c r="AX406" s="7" t="n">
        <f aca="false">SUMIFS($AP$2:$AP$1250,$I$2:$I$1250,V406)</f>
        <v>1</v>
      </c>
    </row>
    <row r="407" customFormat="false" ht="15.8" hidden="false" customHeight="false" outlineLevel="0" collapsed="false">
      <c r="A407" s="0" t="s">
        <v>14</v>
      </c>
      <c r="B407" s="0" t="s">
        <v>81</v>
      </c>
      <c r="C407" s="0" t="s">
        <v>38</v>
      </c>
      <c r="D407" s="0" t="s">
        <v>39</v>
      </c>
      <c r="E407" s="0" t="str">
        <f aca="false">VLOOKUP(A407,Nomenclature!$D$1:$E$9,2,0)</f>
        <v>02</v>
      </c>
      <c r="F407" s="0" t="str">
        <f aca="false">VLOOKUP(B407,Nomenclature!$J$1:$K$97,2,0)</f>
        <v>71</v>
      </c>
      <c r="G407" s="0" t="str">
        <f aca="false">VLOOKUP(C407,Nomenclature!$M$1:$N$21,2,0)</f>
        <v>24</v>
      </c>
      <c r="H407" s="0" t="str">
        <f aca="false">VLOOKUP(D407,Nomenclature!$O$25:$P$31,2,0)</f>
        <v>04</v>
      </c>
      <c r="I407" s="1" t="str">
        <f aca="false">CONCATENATE(E407,F407)</f>
        <v>0271</v>
      </c>
      <c r="J407" s="0" t="str">
        <f aca="false">CONCATENATE(E407,F407,G407,H407)</f>
        <v>02712404</v>
      </c>
      <c r="K407" s="0" t="n">
        <v>25.1837768069426</v>
      </c>
      <c r="L407" s="0" t="n">
        <v>20</v>
      </c>
      <c r="M407" s="0" t="n">
        <v>180.725165582326</v>
      </c>
      <c r="N407" s="0" t="n">
        <v>0.980105766965097</v>
      </c>
      <c r="O407" s="0" t="n">
        <v>9.99400359784132E-005</v>
      </c>
      <c r="P407" s="4" t="n">
        <f aca="false">VLOOKUP(D407,'paramètres CI'!$A$1:$B$6,2,0)</f>
        <v>0.022045059962018</v>
      </c>
      <c r="Q407" s="17" t="n">
        <f aca="false">M407*P407/N407</f>
        <v>4.06496650279365</v>
      </c>
      <c r="R407" s="9" t="n">
        <f aca="false">1/(1+0.04)*(1 - (1/(1+0.04))^L407)/(1-1/(1+0.04))</f>
        <v>13.5903263449677</v>
      </c>
      <c r="S407" s="17" t="n">
        <f aca="false">K407/R407</f>
        <v>1.85306637734037</v>
      </c>
      <c r="T407" s="17" t="n">
        <f aca="false">Q407+S407</f>
        <v>5.91803288013402</v>
      </c>
      <c r="U407" s="0" t="n">
        <f aca="false">T407 + Z407</f>
        <v>16.8555006130709</v>
      </c>
      <c r="V407" s="4" t="str">
        <f aca="false">VLOOKUP(I407,'CI ref gaz'!$I$1:$AM$97,1,0)</f>
        <v>0271</v>
      </c>
      <c r="W407" s="0" t="n">
        <f aca="false">VLOOKUP(I407,'CI ref gaz'!$I$1:$AM$97,14,0)</f>
        <v>-2</v>
      </c>
      <c r="X407" s="1" t="n">
        <f aca="false">VLOOKUP(I407,'CI ref gaz'!$I$1:$AM$97,13,0)</f>
        <v>6.07175658759935</v>
      </c>
      <c r="Y407" s="2" t="n">
        <f aca="false">VLOOKUP(I407,'CI ref gaz'!$I$1:$AM$97,7,0)</f>
        <v>0.352499029590739</v>
      </c>
      <c r="Z407" s="17" t="n">
        <f aca="false">X407*(O407/Y407)^(-1/8)-T407</f>
        <v>10.9374677329369</v>
      </c>
      <c r="AA407" s="17" t="n">
        <f aca="false">Z407^2</f>
        <v>119.628200409036</v>
      </c>
      <c r="AB407" s="18" t="n">
        <f aca="false">Z407/U407</f>
        <v>0.648896047884525</v>
      </c>
      <c r="AC407" s="17" t="n">
        <f aca="false">U407^-('paramètres CI'!$B$19)</f>
        <v>1.53485288290715E-010</v>
      </c>
      <c r="AD407" s="4" t="n">
        <f aca="false">SUMIFS($AC$2:$AC$1250,$I$2:$I$1250,V407)</f>
        <v>1.53577379463689E-006</v>
      </c>
      <c r="AE407" s="4" t="n">
        <f aca="false">AC407/AD407</f>
        <v>9.99400359784132E-005</v>
      </c>
      <c r="AF407" s="17" t="n">
        <f aca="false">AE407-O407</f>
        <v>0</v>
      </c>
      <c r="AG407" s="4" t="n">
        <f aca="false">VLOOKUP(I407,BesoinU!$F$1:$L$99,3,0)</f>
        <v>115.864630705762</v>
      </c>
      <c r="AH407" s="19" t="n">
        <f aca="false">VLOOKUP(J407,bibliRdtCHauff!$G$2:$K$1398,4,0)</f>
        <v>25.1837768069426</v>
      </c>
      <c r="AI407" s="19" t="n">
        <f aca="false">VLOOKUP(J407,bibliRdtCHauff!$G$2:$K$1398,3,0)</f>
        <v>0.980105766965097</v>
      </c>
      <c r="AJ407" s="4" t="n">
        <f aca="false">VLOOKUP(D407,'paramètres CI'!$A$1:$C$6,3)</f>
        <v>0.0386719666666667</v>
      </c>
      <c r="AK407" s="4" t="n">
        <f aca="false">AJ407*AG407/AI407</f>
        <v>4.57166286284941</v>
      </c>
      <c r="AL407" s="4" t="n">
        <f aca="false">AK407+AH407/R407</f>
        <v>6.42472924018978</v>
      </c>
      <c r="AM407" s="4" t="n">
        <f aca="false">AL407+Z407</f>
        <v>17.3621969731267</v>
      </c>
      <c r="AN407" s="4" t="n">
        <f aca="false">AM407^-'paramètres CI'!$B$19</f>
        <v>1.21105137844009E-010</v>
      </c>
      <c r="AO407" s="4" t="n">
        <f aca="false">SUMIFS($AN$2:$AN$1250,$I$2:$I$1250,V407)</f>
        <v>7.18619410627265E-006</v>
      </c>
      <c r="AP407" s="5" t="n">
        <f aca="false">AN407/AO407</f>
        <v>1.68524724009749E-005</v>
      </c>
      <c r="AQ407" s="6" t="n">
        <f aca="false">AP407-O407</f>
        <v>-8.30875635774382E-005</v>
      </c>
      <c r="AR407" s="20" t="n">
        <f aca="false">VLOOKUP(I407,entreesparc!$A$13:$H$110,8,0)*AP407</f>
        <v>0.00681251331574199</v>
      </c>
      <c r="AS407" s="7" t="n">
        <f aca="false">M407*AJ407/AI407+AH407/R407</f>
        <v>8.98392695871313</v>
      </c>
      <c r="AT407" s="4" t="n">
        <f aca="false">AS407+Z407</f>
        <v>19.9213946916501</v>
      </c>
      <c r="AU407" s="4" t="n">
        <f aca="false">AT407^-'paramètres CI'!$B$19</f>
        <v>4.03127179541392E-011</v>
      </c>
      <c r="AV407" s="4" t="n">
        <f aca="false">SUMIFS($AU$2:$AU$1250,$I$2:$I$1250,V407)</f>
        <v>5.75692384931522E-007</v>
      </c>
      <c r="AW407" s="5" t="n">
        <f aca="false">AU407/AV407</f>
        <v>7.00247545552203E-005</v>
      </c>
      <c r="AX407" s="7" t="n">
        <f aca="false">SUMIFS($AP$2:$AP$1250,$I$2:$I$1250,V407)</f>
        <v>1</v>
      </c>
    </row>
    <row r="408" customFormat="false" ht="15.8" hidden="false" customHeight="false" outlineLevel="0" collapsed="false">
      <c r="A408" s="0" t="s">
        <v>14</v>
      </c>
      <c r="B408" s="0" t="s">
        <v>81</v>
      </c>
      <c r="C408" s="0" t="s">
        <v>40</v>
      </c>
      <c r="D408" s="0" t="s">
        <v>37</v>
      </c>
      <c r="E408" s="0" t="str">
        <f aca="false">VLOOKUP(A408,Nomenclature!$D$1:$E$9,2,0)</f>
        <v>02</v>
      </c>
      <c r="F408" s="0" t="str">
        <f aca="false">VLOOKUP(B408,Nomenclature!$J$1:$K$97,2,0)</f>
        <v>71</v>
      </c>
      <c r="G408" s="0" t="str">
        <f aca="false">VLOOKUP(C408,Nomenclature!$M$1:$N$21,2,0)</f>
        <v>03</v>
      </c>
      <c r="H408" s="0" t="str">
        <f aca="false">VLOOKUP(D408,Nomenclature!$O$25:$P$31,2,0)</f>
        <v>03</v>
      </c>
      <c r="I408" s="1" t="str">
        <f aca="false">CONCATENATE(E408,F408)</f>
        <v>0271</v>
      </c>
      <c r="J408" s="0" t="str">
        <f aca="false">CONCATENATE(E408,F408,G408,H408)</f>
        <v>02710303</v>
      </c>
      <c r="K408" s="0" t="n">
        <v>28.7188647514938</v>
      </c>
      <c r="L408" s="0" t="n">
        <v>20</v>
      </c>
      <c r="M408" s="0" t="n">
        <v>167.29864187849</v>
      </c>
      <c r="N408" s="0" t="n">
        <v>0.516901602634915</v>
      </c>
      <c r="O408" s="0" t="n">
        <v>0.0254330842266834</v>
      </c>
      <c r="P408" s="4" t="n">
        <f aca="false">VLOOKUP(D408,'paramètres CI'!$A$1:$B$6,2,0)</f>
        <v>0.0385046990211696</v>
      </c>
      <c r="Q408" s="17" t="n">
        <f aca="false">M408*P408/N408</f>
        <v>12.4623019533013</v>
      </c>
      <c r="R408" s="9" t="n">
        <f aca="false">1/(1+0.04)*(1 - (1/(1+0.04))^L408)/(1-1/(1+0.04))</f>
        <v>13.5903263449677</v>
      </c>
      <c r="S408" s="17" t="n">
        <f aca="false">K408/R408</f>
        <v>2.11318433586608</v>
      </c>
      <c r="T408" s="17" t="n">
        <f aca="false">Q408+S408</f>
        <v>14.5754862891674</v>
      </c>
      <c r="U408" s="0" t="n">
        <f aca="false">T408 + Z408</f>
        <v>8.43401200212628</v>
      </c>
      <c r="V408" s="4" t="str">
        <f aca="false">VLOOKUP(I408,'CI ref gaz'!$I$1:$AM$97,1,0)</f>
        <v>0271</v>
      </c>
      <c r="W408" s="0" t="n">
        <f aca="false">VLOOKUP(I408,'CI ref gaz'!$I$1:$AM$97,14,0)</f>
        <v>-2</v>
      </c>
      <c r="X408" s="1" t="n">
        <f aca="false">VLOOKUP(I408,'CI ref gaz'!$I$1:$AM$97,13,0)</f>
        <v>6.07175658759935</v>
      </c>
      <c r="Y408" s="2" t="n">
        <f aca="false">VLOOKUP(I408,'CI ref gaz'!$I$1:$AM$97,7,0)</f>
        <v>0.352499029590739</v>
      </c>
      <c r="Z408" s="17" t="n">
        <f aca="false">X408*(O408/Y408)^(-1/8)-T408</f>
        <v>-6.14147428704114</v>
      </c>
      <c r="AA408" s="17" t="n">
        <f aca="false">Z408^2</f>
        <v>37.7177064183875</v>
      </c>
      <c r="AB408" s="18" t="n">
        <f aca="false">Z408/U408</f>
        <v>-0.728179457830132</v>
      </c>
      <c r="AC408" s="17" t="n">
        <f aca="false">U408^-('paramètres CI'!$B$19)</f>
        <v>3.90594642721332E-008</v>
      </c>
      <c r="AD408" s="4" t="n">
        <f aca="false">SUMIFS($AC$2:$AC$1250,$I$2:$I$1250,V408)</f>
        <v>1.53577379463689E-006</v>
      </c>
      <c r="AE408" s="4" t="n">
        <f aca="false">AC408/AD408</f>
        <v>0.0254330842266834</v>
      </c>
      <c r="AF408" s="17" t="n">
        <f aca="false">AE408-O408</f>
        <v>0</v>
      </c>
      <c r="AG408" s="4" t="n">
        <f aca="false">VLOOKUP(I408,BesoinU!$F$1:$L$99,3,0)</f>
        <v>115.864630705762</v>
      </c>
      <c r="AH408" s="19" t="n">
        <f aca="false">VLOOKUP(J408,bibliRdtCHauff!$G$2:$K$1398,4,0)</f>
        <v>30.1548079890685</v>
      </c>
      <c r="AI408" s="19" t="n">
        <f aca="false">VLOOKUP(J408,bibliRdtCHauff!$G$2:$K$1398,3,0)</f>
        <v>0.564023319271781</v>
      </c>
      <c r="AJ408" s="4" t="n">
        <f aca="false">VLOOKUP(D408,'paramètres CI'!$A$1:$C$6,3)</f>
        <v>0.0763929293534506</v>
      </c>
      <c r="AK408" s="4" t="n">
        <f aca="false">AJ408*AG408/AI408</f>
        <v>15.6930365210731</v>
      </c>
      <c r="AL408" s="4" t="n">
        <f aca="false">AK408+AH408/R408</f>
        <v>17.9118800737325</v>
      </c>
      <c r="AM408" s="4" t="n">
        <f aca="false">AL408+Z408</f>
        <v>11.7704057866913</v>
      </c>
      <c r="AN408" s="4" t="n">
        <f aca="false">AM408^-'paramètres CI'!$B$19</f>
        <v>2.71436668420226E-009</v>
      </c>
      <c r="AO408" s="4" t="n">
        <f aca="false">SUMIFS($AN$2:$AN$1250,$I$2:$I$1250,V408)</f>
        <v>7.18619410627265E-006</v>
      </c>
      <c r="AP408" s="5" t="n">
        <f aca="false">AN408/AO408</f>
        <v>0.000377719644649308</v>
      </c>
      <c r="AQ408" s="6" t="n">
        <f aca="false">AP408-O408</f>
        <v>-0.0250553645820341</v>
      </c>
      <c r="AR408" s="20" t="n">
        <f aca="false">VLOOKUP(I408,entreesparc!$A$13:$H$110,8,0)*AP408</f>
        <v>0.152690955223987</v>
      </c>
      <c r="AS408" s="7" t="n">
        <f aca="false">M408*AJ408/AI408+AH408/R408</f>
        <v>24.8782494553315</v>
      </c>
      <c r="AT408" s="4" t="n">
        <f aca="false">AS408+Z408</f>
        <v>18.7367751682904</v>
      </c>
      <c r="AU408" s="4" t="n">
        <f aca="false">AT408^-'paramètres CI'!$B$19</f>
        <v>6.58326346250232E-011</v>
      </c>
      <c r="AV408" s="4" t="n">
        <f aca="false">SUMIFS($AU$2:$AU$1250,$I$2:$I$1250,V408)</f>
        <v>5.75692384931522E-007</v>
      </c>
      <c r="AW408" s="5" t="n">
        <f aca="false">AU408/AV408</f>
        <v>0.000114353839564604</v>
      </c>
      <c r="AX408" s="7" t="n">
        <f aca="false">SUMIFS($AP$2:$AP$1250,$I$2:$I$1250,V408)</f>
        <v>1</v>
      </c>
    </row>
    <row r="409" customFormat="false" ht="15.8" hidden="false" customHeight="false" outlineLevel="0" collapsed="false">
      <c r="A409" s="0" t="s">
        <v>14</v>
      </c>
      <c r="B409" s="0" t="s">
        <v>81</v>
      </c>
      <c r="C409" s="0" t="s">
        <v>41</v>
      </c>
      <c r="D409" s="0" t="s">
        <v>39</v>
      </c>
      <c r="E409" s="0" t="str">
        <f aca="false">VLOOKUP(A409,Nomenclature!$D$1:$E$9,2,0)</f>
        <v>02</v>
      </c>
      <c r="F409" s="0" t="str">
        <f aca="false">VLOOKUP(B409,Nomenclature!$J$1:$K$97,2,0)</f>
        <v>71</v>
      </c>
      <c r="G409" s="0" t="str">
        <f aca="false">VLOOKUP(C409,Nomenclature!$M$1:$N$21,2,0)</f>
        <v>04</v>
      </c>
      <c r="H409" s="0" t="str">
        <f aca="false">VLOOKUP(D409,Nomenclature!$O$25:$P$31,2,0)</f>
        <v>04</v>
      </c>
      <c r="I409" s="1" t="str">
        <f aca="false">CONCATENATE(E409,F409)</f>
        <v>0271</v>
      </c>
      <c r="J409" s="0" t="str">
        <f aca="false">CONCATENATE(E409,F409,G409,H409)</f>
        <v>02710404</v>
      </c>
      <c r="K409" s="0" t="n">
        <v>20.1470214455541</v>
      </c>
      <c r="L409" s="0" t="n">
        <v>20</v>
      </c>
      <c r="M409" s="0" t="n">
        <v>180.725165582326</v>
      </c>
      <c r="N409" s="0" t="n">
        <v>0.604630993326967</v>
      </c>
      <c r="O409" s="0" t="n">
        <v>0.352499029590739</v>
      </c>
      <c r="P409" s="4" t="n">
        <f aca="false">VLOOKUP(D409,'paramètres CI'!$A$1:$B$6,2,0)</f>
        <v>0.022045059962018</v>
      </c>
      <c r="Q409" s="17" t="n">
        <f aca="false">M409*P409/N409</f>
        <v>6.58930348572706</v>
      </c>
      <c r="R409" s="9" t="n">
        <f aca="false">1/(1+0.04)*(1 - (1/(1+0.04))^L409)/(1-1/(1+0.04))</f>
        <v>13.5903263449677</v>
      </c>
      <c r="S409" s="17" t="n">
        <f aca="false">K409/R409</f>
        <v>1.48245310187229</v>
      </c>
      <c r="T409" s="17" t="n">
        <f aca="false">Q409+S409</f>
        <v>8.07175658759935</v>
      </c>
      <c r="U409" s="0" t="n">
        <f aca="false">T409 + Z409</f>
        <v>6.07175658759935</v>
      </c>
      <c r="V409" s="4" t="str">
        <f aca="false">VLOOKUP(I409,'CI ref gaz'!$I$1:$AM$97,1,0)</f>
        <v>0271</v>
      </c>
      <c r="W409" s="0" t="n">
        <f aca="false">VLOOKUP(I409,'CI ref gaz'!$I$1:$AM$97,14,0)</f>
        <v>-2</v>
      </c>
      <c r="X409" s="1" t="n">
        <f aca="false">VLOOKUP(I409,'CI ref gaz'!$I$1:$AM$97,13,0)</f>
        <v>6.07175658759935</v>
      </c>
      <c r="Y409" s="2" t="n">
        <f aca="false">VLOOKUP(I409,'CI ref gaz'!$I$1:$AM$97,7,0)</f>
        <v>0.352499029590739</v>
      </c>
      <c r="Z409" s="17" t="n">
        <f aca="false">X409*(O409/Y409)^(-1/8)-T409</f>
        <v>-2</v>
      </c>
      <c r="AA409" s="17" t="n">
        <f aca="false">Z409^2</f>
        <v>4</v>
      </c>
      <c r="AB409" s="18" t="n">
        <f aca="false">Z409/U409</f>
        <v>-0.329393968803805</v>
      </c>
      <c r="AC409" s="17" t="n">
        <f aca="false">U409^-('paramètres CI'!$B$19)</f>
        <v>5.41358772280389E-007</v>
      </c>
      <c r="AD409" s="4" t="n">
        <f aca="false">SUMIFS($AC$2:$AC$1250,$I$2:$I$1250,V409)</f>
        <v>1.53577379463689E-006</v>
      </c>
      <c r="AE409" s="4" t="n">
        <f aca="false">AC409/AD409</f>
        <v>0.352499029590739</v>
      </c>
      <c r="AF409" s="17" t="n">
        <f aca="false">AE409-O409</f>
        <v>0</v>
      </c>
      <c r="AG409" s="4" t="n">
        <f aca="false">VLOOKUP(I409,BesoinU!$F$1:$L$99,3,0)</f>
        <v>115.864630705762</v>
      </c>
      <c r="AH409" s="19" t="n">
        <f aca="false">VLOOKUP(J409,bibliRdtCHauff!$G$2:$K$1398,4,0)</f>
        <v>21.1543725178318</v>
      </c>
      <c r="AI409" s="19" t="n">
        <f aca="false">VLOOKUP(J409,bibliRdtCHauff!$G$2:$K$1398,3,0)</f>
        <v>0.679725948054593</v>
      </c>
      <c r="AJ409" s="4" t="n">
        <f aca="false">VLOOKUP(D409,'paramètres CI'!$A$1:$C$6,3)</f>
        <v>0.0386719666666667</v>
      </c>
      <c r="AK409" s="4" t="n">
        <f aca="false">AJ409*AG409/AI409</f>
        <v>6.59194069216113</v>
      </c>
      <c r="AL409" s="4" t="n">
        <f aca="false">AK409+AH409/R409</f>
        <v>8.14851644912704</v>
      </c>
      <c r="AM409" s="4" t="n">
        <f aca="false">AL409+Z409</f>
        <v>6.14851644912704</v>
      </c>
      <c r="AN409" s="4" t="n">
        <f aca="false">AM409^-'paramètres CI'!$B$19</f>
        <v>4.89595351894535E-007</v>
      </c>
      <c r="AO409" s="4" t="n">
        <f aca="false">SUMIFS($AN$2:$AN$1250,$I$2:$I$1250,V409)</f>
        <v>7.18619410627265E-006</v>
      </c>
      <c r="AP409" s="5" t="n">
        <f aca="false">AN409/AO409</f>
        <v>0.0681299926851654</v>
      </c>
      <c r="AQ409" s="6" t="n">
        <f aca="false">AP409-O409</f>
        <v>-0.284369036905574</v>
      </c>
      <c r="AR409" s="20" t="n">
        <f aca="false">VLOOKUP(I409,entreesparc!$A$13:$H$110,8,0)*AP409</f>
        <v>27.5411507181725</v>
      </c>
      <c r="AS409" s="7" t="n">
        <f aca="false">M409*AJ409/AI409+AH409/R409</f>
        <v>11.8386572329348</v>
      </c>
      <c r="AT409" s="4" t="n">
        <f aca="false">AS409+Z409</f>
        <v>9.83865723293481</v>
      </c>
      <c r="AU409" s="4" t="n">
        <f aca="false">AT409^-'paramètres CI'!$B$19</f>
        <v>1.13897280784658E-008</v>
      </c>
      <c r="AV409" s="4" t="n">
        <f aca="false">SUMIFS($AU$2:$AU$1250,$I$2:$I$1250,V409)</f>
        <v>5.75692384931522E-007</v>
      </c>
      <c r="AW409" s="5" t="n">
        <f aca="false">AU409/AV409</f>
        <v>0.0197843994059789</v>
      </c>
      <c r="AX409" s="7" t="n">
        <f aca="false">SUMIFS($AP$2:$AP$1250,$I$2:$I$1250,V409)</f>
        <v>1</v>
      </c>
    </row>
    <row r="410" customFormat="false" ht="15.8" hidden="false" customHeight="false" outlineLevel="0" collapsed="false">
      <c r="A410" s="0" t="s">
        <v>14</v>
      </c>
      <c r="B410" s="0" t="s">
        <v>81</v>
      </c>
      <c r="C410" s="0" t="s">
        <v>45</v>
      </c>
      <c r="D410" s="0" t="s">
        <v>43</v>
      </c>
      <c r="E410" s="0" t="str">
        <f aca="false">VLOOKUP(A410,Nomenclature!$D$1:$E$9,2,0)</f>
        <v>02</v>
      </c>
      <c r="F410" s="0" t="str">
        <f aca="false">VLOOKUP(B410,Nomenclature!$J$1:$K$97,2,0)</f>
        <v>71</v>
      </c>
      <c r="G410" s="0" t="str">
        <f aca="false">VLOOKUP(C410,Nomenclature!$M$1:$N$21,2,0)</f>
        <v>06</v>
      </c>
      <c r="H410" s="0" t="str">
        <f aca="false">VLOOKUP(D410,Nomenclature!$O$25:$P$31,2,0)</f>
        <v>02</v>
      </c>
      <c r="I410" s="1" t="str">
        <f aca="false">CONCATENATE(E410,F410)</f>
        <v>0271</v>
      </c>
      <c r="J410" s="0" t="str">
        <f aca="false">CONCATENATE(E410,F410,G410,H410)</f>
        <v>02710602</v>
      </c>
      <c r="K410" s="0" t="n">
        <v>10</v>
      </c>
      <c r="L410" s="0" t="n">
        <v>13</v>
      </c>
      <c r="M410" s="0" t="n">
        <v>135.443337155461</v>
      </c>
      <c r="N410" s="0" t="n">
        <v>0.9</v>
      </c>
      <c r="O410" s="0" t="n">
        <v>0.274790615245096</v>
      </c>
      <c r="P410" s="4" t="n">
        <f aca="false">VLOOKUP(D410,'paramètres CI'!$A$1:$B$6,2,0)</f>
        <v>0.0935912806596305</v>
      </c>
      <c r="Q410" s="17" t="n">
        <f aca="false">M410*P410/N410</f>
        <v>14.084794867993</v>
      </c>
      <c r="R410" s="9" t="n">
        <f aca="false">1/(1+0.04)*(1 - (1/(1+0.04))^L410)/(1-1/(1+0.04))</f>
        <v>9.98564784663304</v>
      </c>
      <c r="S410" s="17" t="n">
        <f aca="false">K410/R410</f>
        <v>1.00143727814033</v>
      </c>
      <c r="T410" s="17" t="n">
        <f aca="false">Q410+S410</f>
        <v>15.0862321461333</v>
      </c>
      <c r="U410" s="0" t="n">
        <f aca="false">T410 + Z410</f>
        <v>6.2637419317487</v>
      </c>
      <c r="V410" s="4" t="str">
        <f aca="false">VLOOKUP(I410,'CI ref gaz'!$I$1:$AM$97,1,0)</f>
        <v>0271</v>
      </c>
      <c r="W410" s="0" t="n">
        <f aca="false">VLOOKUP(I410,'CI ref gaz'!$I$1:$AM$97,14,0)</f>
        <v>-2</v>
      </c>
      <c r="X410" s="1" t="n">
        <f aca="false">VLOOKUP(I410,'CI ref gaz'!$I$1:$AM$97,13,0)</f>
        <v>6.07175658759935</v>
      </c>
      <c r="Y410" s="2" t="n">
        <f aca="false">VLOOKUP(I410,'CI ref gaz'!$I$1:$AM$97,7,0)</f>
        <v>0.352499029590739</v>
      </c>
      <c r="Z410" s="17" t="n">
        <f aca="false">X410*(O410/Y410)^(-1/8)-T410</f>
        <v>-8.82249021438464</v>
      </c>
      <c r="AA410" s="17" t="n">
        <f aca="false">Z410^2</f>
        <v>77.8363335829127</v>
      </c>
      <c r="AB410" s="18" t="n">
        <f aca="false">Z410/U410</f>
        <v>-1.40850154915651</v>
      </c>
      <c r="AC410" s="17" t="n">
        <f aca="false">U410^-('paramètres CI'!$B$19)</f>
        <v>4.22016225905566E-007</v>
      </c>
      <c r="AD410" s="4" t="n">
        <f aca="false">SUMIFS($AC$2:$AC$1250,$I$2:$I$1250,V410)</f>
        <v>1.53577379463689E-006</v>
      </c>
      <c r="AE410" s="4" t="n">
        <f aca="false">AC410/AD410</f>
        <v>0.274790615245096</v>
      </c>
      <c r="AF410" s="17" t="n">
        <f aca="false">AE410-O410</f>
        <v>0</v>
      </c>
      <c r="AG410" s="4" t="n">
        <f aca="false">VLOOKUP(I410,BesoinU!$F$1:$L$99,3,0)</f>
        <v>115.864630705762</v>
      </c>
      <c r="AH410" s="19" t="n">
        <f aca="false">VLOOKUP(J410,bibliRdtCHauff!$G$2:$K$1398,4,0)</f>
        <v>10.4</v>
      </c>
      <c r="AI410" s="19" t="n">
        <f aca="false">VLOOKUP(J410,bibliRdtCHauff!$G$2:$K$1398,3,0)</f>
        <v>0.92</v>
      </c>
      <c r="AJ410" s="4" t="n">
        <f aca="false">VLOOKUP(D410,'paramètres CI'!$A$1:$C$6,3)</f>
        <v>0.09847</v>
      </c>
      <c r="AK410" s="4" t="n">
        <f aca="false">AJ410*AG410/AI410</f>
        <v>12.4012936799961</v>
      </c>
      <c r="AL410" s="4" t="n">
        <f aca="false">AK410+AH410/R410</f>
        <v>13.442788449262</v>
      </c>
      <c r="AM410" s="4" t="n">
        <f aca="false">AL410+Z410</f>
        <v>4.62029823487737</v>
      </c>
      <c r="AN410" s="4" t="n">
        <f aca="false">AM410^-'paramètres CI'!$B$19</f>
        <v>4.8154837613614E-006</v>
      </c>
      <c r="AO410" s="4" t="n">
        <f aca="false">SUMIFS($AN$2:$AN$1250,$I$2:$I$1250,V410)</f>
        <v>7.18619410627265E-006</v>
      </c>
      <c r="AP410" s="5" t="n">
        <f aca="false">AN410/AO410</f>
        <v>0.670102099963885</v>
      </c>
      <c r="AQ410" s="6" t="n">
        <f aca="false">AP410-O410</f>
        <v>0.395311484718789</v>
      </c>
      <c r="AR410" s="20" t="n">
        <f aca="false">VLOOKUP(I410,entreesparc!$A$13:$H$110,8,0)*AP410</f>
        <v>270.88485121308</v>
      </c>
      <c r="AS410" s="7" t="n">
        <f aca="false">M410*AJ410/AI410+AH410/R410</f>
        <v>15.5383484754597</v>
      </c>
      <c r="AT410" s="4" t="n">
        <f aca="false">AS410+Z410</f>
        <v>6.71585826107505</v>
      </c>
      <c r="AU410" s="4" t="n">
        <f aca="false">AT410^-'paramètres CI'!$B$19</f>
        <v>2.41650571268147E-007</v>
      </c>
      <c r="AV410" s="4" t="n">
        <f aca="false">SUMIFS($AU$2:$AU$1250,$I$2:$I$1250,V410)</f>
        <v>5.75692384931522E-007</v>
      </c>
      <c r="AW410" s="5" t="n">
        <f aca="false">AU410/AV410</f>
        <v>0.419756414351201</v>
      </c>
      <c r="AX410" s="7" t="n">
        <f aca="false">SUMIFS($AP$2:$AP$1250,$I$2:$I$1250,V410)</f>
        <v>1</v>
      </c>
    </row>
    <row r="411" customFormat="false" ht="15.8" hidden="false" customHeight="false" outlineLevel="0" collapsed="false">
      <c r="A411" s="0" t="s">
        <v>14</v>
      </c>
      <c r="B411" s="0" t="s">
        <v>81</v>
      </c>
      <c r="C411" s="0" t="s">
        <v>46</v>
      </c>
      <c r="D411" s="0" t="s">
        <v>43</v>
      </c>
      <c r="E411" s="0" t="str">
        <f aca="false">VLOOKUP(A411,Nomenclature!$D$1:$E$9,2,0)</f>
        <v>02</v>
      </c>
      <c r="F411" s="0" t="str">
        <f aca="false">VLOOKUP(B411,Nomenclature!$J$1:$K$97,2,0)</f>
        <v>71</v>
      </c>
      <c r="G411" s="0" t="str">
        <f aca="false">VLOOKUP(C411,Nomenclature!$M$1:$N$21,2,0)</f>
        <v>26</v>
      </c>
      <c r="H411" s="0" t="str">
        <f aca="false">VLOOKUP(D411,Nomenclature!$O$25:$P$31,2,0)</f>
        <v>02</v>
      </c>
      <c r="I411" s="1" t="str">
        <f aca="false">CONCATENATE(E411,F411)</f>
        <v>0271</v>
      </c>
      <c r="J411" s="0" t="str">
        <f aca="false">CONCATENATE(E411,F411,G411,H411)</f>
        <v>02712602</v>
      </c>
      <c r="K411" s="0" t="n">
        <v>12</v>
      </c>
      <c r="L411" s="0" t="n">
        <v>13</v>
      </c>
      <c r="M411" s="0" t="n">
        <v>135.443337155461</v>
      </c>
      <c r="N411" s="0" t="n">
        <v>1</v>
      </c>
      <c r="O411" s="0" t="n">
        <v>9.99400359784132E-005</v>
      </c>
      <c r="P411" s="4" t="n">
        <f aca="false">VLOOKUP(D411,'paramètres CI'!$A$1:$B$6,2,0)</f>
        <v>0.0935912806596305</v>
      </c>
      <c r="Q411" s="17" t="n">
        <f aca="false">M411*P411/N411</f>
        <v>12.6763153811937</v>
      </c>
      <c r="R411" s="9" t="n">
        <f aca="false">1/(1+0.04)*(1 - (1/(1+0.04))^L411)/(1-1/(1+0.04))</f>
        <v>9.98564784663304</v>
      </c>
      <c r="S411" s="17" t="n">
        <f aca="false">K411/R411</f>
        <v>1.20172473376839</v>
      </c>
      <c r="T411" s="17" t="n">
        <f aca="false">Q411+S411</f>
        <v>13.8780401149621</v>
      </c>
      <c r="U411" s="0" t="n">
        <f aca="false">T411 + Z411</f>
        <v>16.8555006130709</v>
      </c>
      <c r="V411" s="4" t="str">
        <f aca="false">VLOOKUP(I411,'CI ref gaz'!$I$1:$AM$97,1,0)</f>
        <v>0271</v>
      </c>
      <c r="W411" s="0" t="n">
        <f aca="false">VLOOKUP(I411,'CI ref gaz'!$I$1:$AM$97,14,0)</f>
        <v>-2</v>
      </c>
      <c r="X411" s="1" t="n">
        <f aca="false">VLOOKUP(I411,'CI ref gaz'!$I$1:$AM$97,13,0)</f>
        <v>6.07175658759935</v>
      </c>
      <c r="Y411" s="2" t="n">
        <f aca="false">VLOOKUP(I411,'CI ref gaz'!$I$1:$AM$97,7,0)</f>
        <v>0.352499029590739</v>
      </c>
      <c r="Z411" s="17" t="n">
        <f aca="false">X411*(O411/Y411)^(-1/8)-T411</f>
        <v>2.97746049810885</v>
      </c>
      <c r="AA411" s="17" t="n">
        <f aca="false">Z411^2</f>
        <v>8.86527101779861</v>
      </c>
      <c r="AB411" s="18" t="n">
        <f aca="false">Z411/U411</f>
        <v>0.176646221696905</v>
      </c>
      <c r="AC411" s="17" t="n">
        <f aca="false">U411^-('paramètres CI'!$B$19)</f>
        <v>1.53485288290715E-010</v>
      </c>
      <c r="AD411" s="4" t="n">
        <f aca="false">SUMIFS($AC$2:$AC$1250,$I$2:$I$1250,V411)</f>
        <v>1.53577379463689E-006</v>
      </c>
      <c r="AE411" s="4" t="n">
        <f aca="false">AC411/AD411</f>
        <v>9.99400359784132E-005</v>
      </c>
      <c r="AF411" s="17" t="n">
        <f aca="false">AE411-O411</f>
        <v>0</v>
      </c>
      <c r="AG411" s="4" t="n">
        <f aca="false">VLOOKUP(I411,BesoinU!$F$1:$L$99,3,0)</f>
        <v>115.864630705762</v>
      </c>
      <c r="AH411" s="19" t="n">
        <f aca="false">VLOOKUP(J411,bibliRdtCHauff!$G$2:$K$1398,4,0)</f>
        <v>12</v>
      </c>
      <c r="AI411" s="19" t="n">
        <f aca="false">VLOOKUP(J411,bibliRdtCHauff!$G$2:$K$1398,3,0)</f>
        <v>1</v>
      </c>
      <c r="AJ411" s="4" t="n">
        <f aca="false">VLOOKUP(D411,'paramètres CI'!$A$1:$C$6,3)</f>
        <v>0.09847</v>
      </c>
      <c r="AK411" s="4" t="n">
        <f aca="false">AJ411*AG411/AI411</f>
        <v>11.4091901855964</v>
      </c>
      <c r="AL411" s="4" t="n">
        <f aca="false">AK411+AH411/R411</f>
        <v>12.6109149193648</v>
      </c>
      <c r="AM411" s="4" t="n">
        <f aca="false">AL411+Z411</f>
        <v>15.5883754174736</v>
      </c>
      <c r="AN411" s="4" t="n">
        <f aca="false">AM411^-'paramètres CI'!$B$19</f>
        <v>2.86809246501442E-010</v>
      </c>
      <c r="AO411" s="4" t="n">
        <f aca="false">SUMIFS($AN$2:$AN$1250,$I$2:$I$1250,V411)</f>
        <v>7.18619410627265E-006</v>
      </c>
      <c r="AP411" s="5" t="n">
        <f aca="false">AN411/AO411</f>
        <v>3.9911146604166E-005</v>
      </c>
      <c r="AQ411" s="6" t="n">
        <f aca="false">AP411-O411</f>
        <v>-6.00288893742471E-005</v>
      </c>
      <c r="AR411" s="20" t="n">
        <f aca="false">VLOOKUP(I411,entreesparc!$A$13:$H$110,8,0)*AP411</f>
        <v>0.0161338473796689</v>
      </c>
      <c r="AS411" s="7" t="n">
        <f aca="false">M411*AJ411/AI411+AH411/R411</f>
        <v>14.5388301434666</v>
      </c>
      <c r="AT411" s="4" t="n">
        <f aca="false">AS411+Z411</f>
        <v>17.5162906415755</v>
      </c>
      <c r="AU411" s="4" t="n">
        <f aca="false">AT411^-'paramètres CI'!$B$19</f>
        <v>1.12839943131809E-010</v>
      </c>
      <c r="AV411" s="4" t="n">
        <f aca="false">SUMIFS($AU$2:$AU$1250,$I$2:$I$1250,V411)</f>
        <v>5.75692384931522E-007</v>
      </c>
      <c r="AW411" s="5" t="n">
        <f aca="false">AU411/AV411</f>
        <v>0.00019600735754952</v>
      </c>
      <c r="AX411" s="7" t="n">
        <f aca="false">SUMIFS($AP$2:$AP$1250,$I$2:$I$1250,V411)</f>
        <v>1</v>
      </c>
    </row>
    <row r="412" customFormat="false" ht="15.8" hidden="false" customHeight="false" outlineLevel="0" collapsed="false">
      <c r="A412" s="0" t="s">
        <v>14</v>
      </c>
      <c r="B412" s="0" t="s">
        <v>81</v>
      </c>
      <c r="C412" s="0" t="s">
        <v>48</v>
      </c>
      <c r="D412" s="0" t="s">
        <v>43</v>
      </c>
      <c r="E412" s="0" t="str">
        <f aca="false">VLOOKUP(A412,Nomenclature!$D$1:$E$9,2,0)</f>
        <v>02</v>
      </c>
      <c r="F412" s="0" t="str">
        <f aca="false">VLOOKUP(B412,Nomenclature!$J$1:$K$97,2,0)</f>
        <v>71</v>
      </c>
      <c r="G412" s="0" t="str">
        <f aca="false">VLOOKUP(C412,Nomenclature!$M$1:$N$21,2,0)</f>
        <v>09</v>
      </c>
      <c r="H412" s="0" t="str">
        <f aca="false">VLOOKUP(D412,Nomenclature!$O$25:$P$31,2,0)</f>
        <v>02</v>
      </c>
      <c r="I412" s="1" t="str">
        <f aca="false">CONCATENATE(E412,F412)</f>
        <v>0271</v>
      </c>
      <c r="J412" s="0" t="str">
        <f aca="false">CONCATENATE(E412,F412,G412,H412)</f>
        <v>02710902</v>
      </c>
      <c r="K412" s="0" t="n">
        <v>104.872356980766</v>
      </c>
      <c r="L412" s="0" t="n">
        <v>20</v>
      </c>
      <c r="M412" s="0" t="n">
        <v>151.937301693778</v>
      </c>
      <c r="N412" s="0" t="n">
        <v>2.83163023255814</v>
      </c>
      <c r="O412" s="0" t="n">
        <v>0.125176096634049</v>
      </c>
      <c r="P412" s="4" t="n">
        <f aca="false">VLOOKUP(D412,'paramètres CI'!$A$1:$B$6,2,0)</f>
        <v>0.0935912806596305</v>
      </c>
      <c r="Q412" s="17" t="n">
        <f aca="false">M412*P412/N412</f>
        <v>5.02184447742767</v>
      </c>
      <c r="R412" s="9" t="n">
        <f aca="false">1/(1+0.04)*(1 - (1/(1+0.04))^L412)/(1-1/(1+0.04))</f>
        <v>13.5903263449677</v>
      </c>
      <c r="S412" s="17" t="n">
        <f aca="false">K412/R412</f>
        <v>7.71669158773357</v>
      </c>
      <c r="T412" s="17" t="n">
        <f aca="false">Q412+S412</f>
        <v>12.7385360651612</v>
      </c>
      <c r="U412" s="0" t="n">
        <f aca="false">T412 + Z412</f>
        <v>6.9106503142545</v>
      </c>
      <c r="V412" s="4" t="str">
        <f aca="false">VLOOKUP(I412,'CI ref gaz'!$I$1:$AM$97,1,0)</f>
        <v>0271</v>
      </c>
      <c r="W412" s="0" t="n">
        <f aca="false">VLOOKUP(I412,'CI ref gaz'!$I$1:$AM$97,14,0)</f>
        <v>-2</v>
      </c>
      <c r="X412" s="1" t="n">
        <f aca="false">VLOOKUP(I412,'CI ref gaz'!$I$1:$AM$97,13,0)</f>
        <v>6.07175658759935</v>
      </c>
      <c r="Y412" s="2" t="n">
        <f aca="false">VLOOKUP(I412,'CI ref gaz'!$I$1:$AM$97,7,0)</f>
        <v>0.352499029590739</v>
      </c>
      <c r="Z412" s="17" t="n">
        <f aca="false">X412*(O412/Y412)^(-1/8)-T412</f>
        <v>-5.82788575090674</v>
      </c>
      <c r="AA412" s="17" t="n">
        <f aca="false">Z412^2</f>
        <v>33.9642523256218</v>
      </c>
      <c r="AB412" s="18" t="n">
        <f aca="false">Z412/U412</f>
        <v>-0.843319439689437</v>
      </c>
      <c r="AC412" s="17" t="n">
        <f aca="false">U412^-('paramètres CI'!$B$19)</f>
        <v>1.92242168925507E-007</v>
      </c>
      <c r="AD412" s="4" t="n">
        <f aca="false">SUMIFS($AC$2:$AC$1250,$I$2:$I$1250,V412)</f>
        <v>1.53577379463689E-006</v>
      </c>
      <c r="AE412" s="4" t="n">
        <f aca="false">AC412/AD412</f>
        <v>0.125176096634049</v>
      </c>
      <c r="AF412" s="17" t="n">
        <f aca="false">AE412-O412</f>
        <v>0</v>
      </c>
      <c r="AG412" s="4" t="n">
        <f aca="false">VLOOKUP(I412,BesoinU!$F$1:$L$99,3,0)</f>
        <v>115.864630705762</v>
      </c>
      <c r="AH412" s="19" t="n">
        <f aca="false">VLOOKUP(J412,bibliRdtCHauff!$G$2:$K$1398,4,0)</f>
        <v>110.115974829805</v>
      </c>
      <c r="AI412" s="19" t="n">
        <f aca="false">VLOOKUP(J412,bibliRdtCHauff!$G$2:$K$1398,3,0)</f>
        <v>2.94489544186046</v>
      </c>
      <c r="AJ412" s="4" t="n">
        <f aca="false">VLOOKUP(D412,'paramètres CI'!$A$1:$C$6,3)</f>
        <v>0.09847</v>
      </c>
      <c r="AK412" s="4" t="n">
        <f aca="false">AJ412*AG412/AI412</f>
        <v>3.874225897266</v>
      </c>
      <c r="AL412" s="4" t="n">
        <f aca="false">AK412+AH412/R412</f>
        <v>11.9767520643863</v>
      </c>
      <c r="AM412" s="4" t="n">
        <f aca="false">AL412+Z412</f>
        <v>6.14886631347955</v>
      </c>
      <c r="AN412" s="4" t="n">
        <f aca="false">AM412^-'paramètres CI'!$B$19</f>
        <v>4.8937253637865E-007</v>
      </c>
      <c r="AO412" s="4" t="n">
        <f aca="false">SUMIFS($AN$2:$AN$1250,$I$2:$I$1250,V412)</f>
        <v>7.18619410627265E-006</v>
      </c>
      <c r="AP412" s="5" t="n">
        <f aca="false">AN412/AO412</f>
        <v>0.0680989866320878</v>
      </c>
      <c r="AQ412" s="6" t="n">
        <f aca="false">AP412-O412</f>
        <v>-0.0570771100019612</v>
      </c>
      <c r="AR412" s="20" t="n">
        <f aca="false">VLOOKUP(I412,entreesparc!$A$13:$H$110,8,0)*AP412</f>
        <v>27.5286167027216</v>
      </c>
      <c r="AS412" s="7" t="n">
        <f aca="false">M412*AJ412/AI412+AH412/R412</f>
        <v>13.1829327191215</v>
      </c>
      <c r="AT412" s="4" t="n">
        <f aca="false">AS412+Z412</f>
        <v>7.35504696821474</v>
      </c>
      <c r="AU412" s="4" t="n">
        <f aca="false">AT412^-'paramètres CI'!$B$19</f>
        <v>1.1676599830012E-007</v>
      </c>
      <c r="AV412" s="4" t="n">
        <f aca="false">SUMIFS($AU$2:$AU$1250,$I$2:$I$1250,V412)</f>
        <v>5.75692384931522E-007</v>
      </c>
      <c r="AW412" s="5" t="n">
        <f aca="false">AU412/AV412</f>
        <v>0.202827067643094</v>
      </c>
      <c r="AX412" s="7" t="n">
        <f aca="false">SUMIFS($AP$2:$AP$1250,$I$2:$I$1250,V412)</f>
        <v>1</v>
      </c>
    </row>
    <row r="413" customFormat="false" ht="15.8" hidden="false" customHeight="false" outlineLevel="0" collapsed="false">
      <c r="A413" s="0" t="s">
        <v>14</v>
      </c>
      <c r="B413" s="0" t="s">
        <v>81</v>
      </c>
      <c r="C413" s="0" t="s">
        <v>49</v>
      </c>
      <c r="D413" s="0" t="s">
        <v>43</v>
      </c>
      <c r="E413" s="0" t="str">
        <f aca="false">VLOOKUP(A413,Nomenclature!$D$1:$E$9,2,0)</f>
        <v>02</v>
      </c>
      <c r="F413" s="0" t="str">
        <f aca="false">VLOOKUP(B413,Nomenclature!$J$1:$K$97,2,0)</f>
        <v>71</v>
      </c>
      <c r="G413" s="0" t="str">
        <f aca="false">VLOOKUP(C413,Nomenclature!$M$1:$N$21,2,0)</f>
        <v>29</v>
      </c>
      <c r="H413" s="0" t="str">
        <f aca="false">VLOOKUP(D413,Nomenclature!$O$25:$P$31,2,0)</f>
        <v>02</v>
      </c>
      <c r="I413" s="1" t="str">
        <f aca="false">CONCATENATE(E413,F413)</f>
        <v>0271</v>
      </c>
      <c r="J413" s="0" t="str">
        <f aca="false">CONCATENATE(E413,F413,G413,H413)</f>
        <v>02712902</v>
      </c>
      <c r="K413" s="0" t="n">
        <v>131.090446225958</v>
      </c>
      <c r="L413" s="0" t="n">
        <v>20</v>
      </c>
      <c r="M413" s="0" t="n">
        <v>151.937301693778</v>
      </c>
      <c r="N413" s="0" t="n">
        <v>3.39795627906976</v>
      </c>
      <c r="O413" s="0" t="n">
        <v>9.99400359784132E-005</v>
      </c>
      <c r="P413" s="4" t="n">
        <f aca="false">VLOOKUP(D413,'paramètres CI'!$A$1:$B$6,2,0)</f>
        <v>0.0935912806596305</v>
      </c>
      <c r="Q413" s="17" t="n">
        <f aca="false">M413*P413/N413</f>
        <v>4.1848703978564</v>
      </c>
      <c r="R413" s="9" t="n">
        <f aca="false">1/(1+0.04)*(1 - (1/(1+0.04))^L413)/(1-1/(1+0.04))</f>
        <v>13.5903263449677</v>
      </c>
      <c r="S413" s="17" t="n">
        <f aca="false">K413/R413</f>
        <v>9.645864484667</v>
      </c>
      <c r="T413" s="17" t="n">
        <f aca="false">Q413+S413</f>
        <v>13.8307348825234</v>
      </c>
      <c r="U413" s="0" t="n">
        <f aca="false">T413 + Z413</f>
        <v>16.8555006130709</v>
      </c>
      <c r="V413" s="4" t="str">
        <f aca="false">VLOOKUP(I413,'CI ref gaz'!$I$1:$AM$97,1,0)</f>
        <v>0271</v>
      </c>
      <c r="W413" s="0" t="n">
        <f aca="false">VLOOKUP(I413,'CI ref gaz'!$I$1:$AM$97,14,0)</f>
        <v>-2</v>
      </c>
      <c r="X413" s="1" t="n">
        <f aca="false">VLOOKUP(I413,'CI ref gaz'!$I$1:$AM$97,13,0)</f>
        <v>6.07175658759935</v>
      </c>
      <c r="Y413" s="2" t="n">
        <f aca="false">VLOOKUP(I413,'CI ref gaz'!$I$1:$AM$97,7,0)</f>
        <v>0.352499029590739</v>
      </c>
      <c r="Z413" s="17" t="n">
        <f aca="false">X413*(O413/Y413)^(-1/8)-T413</f>
        <v>3.02476573054754</v>
      </c>
      <c r="AA413" s="17" t="n">
        <f aca="false">Z413^2</f>
        <v>9.14920772469481</v>
      </c>
      <c r="AB413" s="18" t="n">
        <f aca="false">Z413/U413</f>
        <v>0.179452737713523</v>
      </c>
      <c r="AC413" s="17" t="n">
        <f aca="false">U413^-('paramètres CI'!$B$19)</f>
        <v>1.53485288290715E-010</v>
      </c>
      <c r="AD413" s="4" t="n">
        <f aca="false">SUMIFS($AC$2:$AC$1250,$I$2:$I$1250,V413)</f>
        <v>1.53577379463689E-006</v>
      </c>
      <c r="AE413" s="4" t="n">
        <f aca="false">AC413/AD413</f>
        <v>9.99400359784132E-005</v>
      </c>
      <c r="AF413" s="17" t="n">
        <f aca="false">AE413-O413</f>
        <v>0</v>
      </c>
      <c r="AG413" s="4" t="n">
        <f aca="false">VLOOKUP(I413,BesoinU!$F$1:$L$99,3,0)</f>
        <v>115.864630705762</v>
      </c>
      <c r="AH413" s="19" t="n">
        <f aca="false">VLOOKUP(J413,bibliRdtCHauff!$G$2:$K$1398,4,0)</f>
        <v>131.090446225958</v>
      </c>
      <c r="AI413" s="19" t="n">
        <f aca="false">VLOOKUP(J413,bibliRdtCHauff!$G$2:$K$1398,3,0)</f>
        <v>3.39795627906976</v>
      </c>
      <c r="AJ413" s="4" t="n">
        <f aca="false">VLOOKUP(D413,'paramètres CI'!$A$1:$C$6,3)</f>
        <v>0.09847</v>
      </c>
      <c r="AK413" s="4" t="n">
        <f aca="false">AJ413*AG413/AI413</f>
        <v>3.3576624442972</v>
      </c>
      <c r="AL413" s="4" t="n">
        <f aca="false">AK413+AH413/R413</f>
        <v>13.0035269289642</v>
      </c>
      <c r="AM413" s="4" t="n">
        <f aca="false">AL413+Z413</f>
        <v>16.0282926595117</v>
      </c>
      <c r="AN413" s="4" t="n">
        <f aca="false">AM413^-'paramètres CI'!$B$19</f>
        <v>2.29562999841879E-010</v>
      </c>
      <c r="AO413" s="4" t="n">
        <f aca="false">SUMIFS($AN$2:$AN$1250,$I$2:$I$1250,V413)</f>
        <v>7.18619410627265E-006</v>
      </c>
      <c r="AP413" s="5" t="n">
        <f aca="false">AN413/AO413</f>
        <v>3.19450040517969E-005</v>
      </c>
      <c r="AQ413" s="6" t="n">
        <f aca="false">AP413-O413</f>
        <v>-6.79950319266163E-005</v>
      </c>
      <c r="AR413" s="20" t="n">
        <f aca="false">VLOOKUP(I413,entreesparc!$A$13:$H$110,8,0)*AP413</f>
        <v>0.0129135808857167</v>
      </c>
      <c r="AS413" s="7" t="n">
        <f aca="false">M413*AJ413/AI413+AH413/R413</f>
        <v>14.0488834964014</v>
      </c>
      <c r="AT413" s="4" t="n">
        <f aca="false">AS413+Z413</f>
        <v>17.0736492269489</v>
      </c>
      <c r="AU413" s="4" t="n">
        <f aca="false">AT413^-'paramètres CI'!$B$19</f>
        <v>1.38480671946848E-010</v>
      </c>
      <c r="AV413" s="4" t="n">
        <f aca="false">SUMIFS($AU$2:$AU$1250,$I$2:$I$1250,V413)</f>
        <v>5.75692384931522E-007</v>
      </c>
      <c r="AW413" s="5" t="n">
        <f aca="false">AU413/AV413</f>
        <v>0.00024054629793882</v>
      </c>
      <c r="AX413" s="7" t="n">
        <f aca="false">SUMIFS($AP$2:$AP$1250,$I$2:$I$1250,V413)</f>
        <v>1</v>
      </c>
    </row>
    <row r="414" customFormat="false" ht="15.8" hidden="false" customHeight="false" outlineLevel="0" collapsed="false">
      <c r="A414" s="0" t="s">
        <v>14</v>
      </c>
      <c r="B414" s="0" t="s">
        <v>81</v>
      </c>
      <c r="C414" s="0" t="s">
        <v>55</v>
      </c>
      <c r="D414" s="0" t="s">
        <v>43</v>
      </c>
      <c r="E414" s="0" t="str">
        <f aca="false">VLOOKUP(A414,Nomenclature!$D$1:$E$9,2,0)</f>
        <v>02</v>
      </c>
      <c r="F414" s="0" t="str">
        <f aca="false">VLOOKUP(B414,Nomenclature!$J$1:$K$97,2,0)</f>
        <v>71</v>
      </c>
      <c r="G414" s="0" t="str">
        <f aca="false">VLOOKUP(C414,Nomenclature!$M$1:$N$21,2,0)</f>
        <v>10</v>
      </c>
      <c r="H414" s="0" t="str">
        <f aca="false">VLOOKUP(D414,Nomenclature!$O$25:$P$31,2,0)</f>
        <v>02</v>
      </c>
      <c r="I414" s="1" t="str">
        <f aca="false">CONCATENATE(E414,F414)</f>
        <v>0271</v>
      </c>
      <c r="J414" s="0" t="str">
        <f aca="false">CONCATENATE(E414,F414,G414,H414)</f>
        <v>02711002</v>
      </c>
      <c r="K414" s="0" t="n">
        <v>53.9754461641502</v>
      </c>
      <c r="L414" s="0" t="n">
        <v>17</v>
      </c>
      <c r="M414" s="0" t="n">
        <v>155.428702526351</v>
      </c>
      <c r="N414" s="0" t="n">
        <v>2.67297488372093</v>
      </c>
      <c r="O414" s="0" t="n">
        <v>0.175047602837731</v>
      </c>
      <c r="P414" s="4" t="n">
        <f aca="false">VLOOKUP(D414,'paramètres CI'!$A$1:$B$6,2,0)</f>
        <v>0.0935912806596305</v>
      </c>
      <c r="Q414" s="17" t="n">
        <f aca="false">M414*P414/N414</f>
        <v>5.44216536013837</v>
      </c>
      <c r="R414" s="9" t="n">
        <f aca="false">1/(1+0.04)*(1 - (1/(1+0.04))^L414)/(1-1/(1+0.04))</f>
        <v>12.1656688537057</v>
      </c>
      <c r="S414" s="17" t="n">
        <f aca="false">K414/R414</f>
        <v>4.4367019037929</v>
      </c>
      <c r="T414" s="17" t="n">
        <f aca="false">Q414+S414</f>
        <v>9.87886726393127</v>
      </c>
      <c r="U414" s="0" t="n">
        <f aca="false">T414 + Z414</f>
        <v>6.62696340595993</v>
      </c>
      <c r="V414" s="4" t="str">
        <f aca="false">VLOOKUP(I414,'CI ref gaz'!$I$1:$AM$97,1,0)</f>
        <v>0271</v>
      </c>
      <c r="W414" s="0" t="n">
        <f aca="false">VLOOKUP(I414,'CI ref gaz'!$I$1:$AM$97,14,0)</f>
        <v>-2</v>
      </c>
      <c r="X414" s="1" t="n">
        <f aca="false">VLOOKUP(I414,'CI ref gaz'!$I$1:$AM$97,13,0)</f>
        <v>6.07175658759935</v>
      </c>
      <c r="Y414" s="2" t="n">
        <f aca="false">VLOOKUP(I414,'CI ref gaz'!$I$1:$AM$97,7,0)</f>
        <v>0.352499029590739</v>
      </c>
      <c r="Z414" s="17" t="n">
        <f aca="false">X414*(O414/Y414)^(-1/8)-T414</f>
        <v>-3.25190385797134</v>
      </c>
      <c r="AA414" s="17" t="n">
        <f aca="false">Z414^2</f>
        <v>10.5748787014889</v>
      </c>
      <c r="AB414" s="18" t="n">
        <f aca="false">Z414/U414</f>
        <v>-0.490707984753131</v>
      </c>
      <c r="AC414" s="17" t="n">
        <f aca="false">U414^-('paramètres CI'!$B$19)</f>
        <v>2.68833521252193E-007</v>
      </c>
      <c r="AD414" s="4" t="n">
        <f aca="false">SUMIFS($AC$2:$AC$1250,$I$2:$I$1250,V414)</f>
        <v>1.53577379463689E-006</v>
      </c>
      <c r="AE414" s="4" t="n">
        <f aca="false">AC414/AD414</f>
        <v>0.175047602837731</v>
      </c>
      <c r="AF414" s="17" t="n">
        <f aca="false">AE414-O414</f>
        <v>0</v>
      </c>
      <c r="AG414" s="4" t="n">
        <f aca="false">VLOOKUP(I414,BesoinU!$F$1:$L$99,3,0)</f>
        <v>115.864630705762</v>
      </c>
      <c r="AH414" s="19" t="n">
        <f aca="false">VLOOKUP(J414,bibliRdtCHauff!$G$2:$K$1398,4,0)</f>
        <v>56.6742184723577</v>
      </c>
      <c r="AI414" s="19" t="n">
        <f aca="false">VLOOKUP(J414,bibliRdtCHauff!$G$2:$K$1398,3,0)</f>
        <v>2.80410195348837</v>
      </c>
      <c r="AJ414" s="4" t="n">
        <f aca="false">VLOOKUP(D414,'paramètres CI'!$A$1:$C$6,3)</f>
        <v>0.09847</v>
      </c>
      <c r="AK414" s="4" t="n">
        <f aca="false">AJ414*AG414/AI414</f>
        <v>4.06875012921805</v>
      </c>
      <c r="AL414" s="4" t="n">
        <f aca="false">AK414+AH414/R414</f>
        <v>8.7272871282006</v>
      </c>
      <c r="AM414" s="4" t="n">
        <f aca="false">AL414+Z414</f>
        <v>5.47538327022926</v>
      </c>
      <c r="AN414" s="4" t="n">
        <f aca="false">AM414^-'paramètres CI'!$B$19</f>
        <v>1.23789498259171E-006</v>
      </c>
      <c r="AO414" s="4" t="n">
        <f aca="false">SUMIFS($AN$2:$AN$1250,$I$2:$I$1250,V414)</f>
        <v>7.18619410627265E-006</v>
      </c>
      <c r="AP414" s="5" t="n">
        <f aca="false">AN414/AO414</f>
        <v>0.172260165017137</v>
      </c>
      <c r="AQ414" s="6" t="n">
        <f aca="false">AP414-O414</f>
        <v>-0.0027874378205939</v>
      </c>
      <c r="AR414" s="20" t="n">
        <f aca="false">VLOOKUP(I414,entreesparc!$A$13:$H$110,8,0)*AP414</f>
        <v>69.6351633178328</v>
      </c>
      <c r="AS414" s="7" t="n">
        <f aca="false">M414*AJ414/AI414+AH414/R414</f>
        <v>10.1166353818641</v>
      </c>
      <c r="AT414" s="4" t="n">
        <f aca="false">AS414+Z414</f>
        <v>6.86473152389273</v>
      </c>
      <c r="AU414" s="4" t="n">
        <f aca="false">AT414^-'paramètres CI'!$B$19</f>
        <v>2.02773662294489E-007</v>
      </c>
      <c r="AV414" s="4" t="n">
        <f aca="false">SUMIFS($AU$2:$AU$1250,$I$2:$I$1250,V414)</f>
        <v>5.75692384931522E-007</v>
      </c>
      <c r="AW414" s="5" t="n">
        <f aca="false">AU414/AV414</f>
        <v>0.352225715680795</v>
      </c>
      <c r="AX414" s="7" t="n">
        <f aca="false">SUMIFS($AP$2:$AP$1250,$I$2:$I$1250,V414)</f>
        <v>1</v>
      </c>
    </row>
    <row r="415" customFormat="false" ht="15.8" hidden="false" customHeight="false" outlineLevel="0" collapsed="false">
      <c r="A415" s="0" t="s">
        <v>14</v>
      </c>
      <c r="B415" s="0" t="s">
        <v>81</v>
      </c>
      <c r="C415" s="0" t="s">
        <v>56</v>
      </c>
      <c r="D415" s="0" t="s">
        <v>43</v>
      </c>
      <c r="E415" s="0" t="str">
        <f aca="false">VLOOKUP(A415,Nomenclature!$D$1:$E$9,2,0)</f>
        <v>02</v>
      </c>
      <c r="F415" s="0" t="str">
        <f aca="false">VLOOKUP(B415,Nomenclature!$J$1:$K$97,2,0)</f>
        <v>71</v>
      </c>
      <c r="G415" s="0" t="str">
        <f aca="false">VLOOKUP(C415,Nomenclature!$M$1:$N$21,2,0)</f>
        <v>30</v>
      </c>
      <c r="H415" s="0" t="str">
        <f aca="false">VLOOKUP(D415,Nomenclature!$O$25:$P$31,2,0)</f>
        <v>02</v>
      </c>
      <c r="I415" s="1" t="str">
        <f aca="false">CONCATENATE(E415,F415)</f>
        <v>0271</v>
      </c>
      <c r="J415" s="0" t="str">
        <f aca="false">CONCATENATE(E415,F415,G415,H415)</f>
        <v>02713002</v>
      </c>
      <c r="K415" s="0" t="n">
        <v>67.4693077051877</v>
      </c>
      <c r="L415" s="0" t="n">
        <v>17</v>
      </c>
      <c r="M415" s="0" t="n">
        <v>155.428702526351</v>
      </c>
      <c r="N415" s="0" t="n">
        <v>3.32861023255814</v>
      </c>
      <c r="O415" s="0" t="n">
        <v>9.99400359784132E-005</v>
      </c>
      <c r="P415" s="4" t="n">
        <f aca="false">VLOOKUP(D415,'paramètres CI'!$A$1:$B$6,2,0)</f>
        <v>0.0935912806596305</v>
      </c>
      <c r="Q415" s="17" t="n">
        <f aca="false">M415*P415/N415</f>
        <v>4.37022369829293</v>
      </c>
      <c r="R415" s="9" t="n">
        <f aca="false">1/(1+0.04)*(1 - (1/(1+0.04))^L415)/(1-1/(1+0.04))</f>
        <v>12.1656688537057</v>
      </c>
      <c r="S415" s="17" t="n">
        <f aca="false">K415/R415</f>
        <v>5.54587737974112</v>
      </c>
      <c r="T415" s="17" t="n">
        <f aca="false">Q415+S415</f>
        <v>9.91610107803405</v>
      </c>
      <c r="U415" s="0" t="n">
        <f aca="false">T415 + Z415</f>
        <v>16.8555006130709</v>
      </c>
      <c r="V415" s="4" t="str">
        <f aca="false">VLOOKUP(I415,'CI ref gaz'!$I$1:$AM$97,1,0)</f>
        <v>0271</v>
      </c>
      <c r="W415" s="0" t="n">
        <f aca="false">VLOOKUP(I415,'CI ref gaz'!$I$1:$AM$97,14,0)</f>
        <v>-2</v>
      </c>
      <c r="X415" s="1" t="n">
        <f aca="false">VLOOKUP(I415,'CI ref gaz'!$I$1:$AM$97,13,0)</f>
        <v>6.07175658759935</v>
      </c>
      <c r="Y415" s="2" t="n">
        <f aca="false">VLOOKUP(I415,'CI ref gaz'!$I$1:$AM$97,7,0)</f>
        <v>0.352499029590739</v>
      </c>
      <c r="Z415" s="17" t="n">
        <f aca="false">X415*(O415/Y415)^(-1/8)-T415</f>
        <v>6.93939953503689</v>
      </c>
      <c r="AA415" s="17" t="n">
        <f aca="false">Z415^2</f>
        <v>48.1552659068703</v>
      </c>
      <c r="AB415" s="18" t="n">
        <f aca="false">Z415/U415</f>
        <v>0.41169940272528</v>
      </c>
      <c r="AC415" s="17" t="n">
        <f aca="false">U415^-('paramètres CI'!$B$19)</f>
        <v>1.53485288290715E-010</v>
      </c>
      <c r="AD415" s="4" t="n">
        <f aca="false">SUMIFS($AC$2:$AC$1250,$I$2:$I$1250,V415)</f>
        <v>1.53577379463689E-006</v>
      </c>
      <c r="AE415" s="4" t="n">
        <f aca="false">AC415/AD415</f>
        <v>9.99400359784132E-005</v>
      </c>
      <c r="AF415" s="17" t="n">
        <f aca="false">AE415-O415</f>
        <v>0</v>
      </c>
      <c r="AG415" s="4" t="n">
        <f aca="false">VLOOKUP(I415,BesoinU!$F$1:$L$99,3,0)</f>
        <v>115.864630705762</v>
      </c>
      <c r="AH415" s="19" t="n">
        <f aca="false">VLOOKUP(J415,bibliRdtCHauff!$G$2:$K$1398,4,0)</f>
        <v>67.4693077051877</v>
      </c>
      <c r="AI415" s="19" t="n">
        <f aca="false">VLOOKUP(J415,bibliRdtCHauff!$G$2:$K$1398,3,0)</f>
        <v>3.32861023255814</v>
      </c>
      <c r="AJ415" s="4" t="n">
        <f aca="false">VLOOKUP(D415,'paramètres CI'!$A$1:$C$6,3)</f>
        <v>0.09847</v>
      </c>
      <c r="AK415" s="4" t="n">
        <f aca="false">AJ415*AG415/AI415</f>
        <v>3.42761374522005</v>
      </c>
      <c r="AL415" s="4" t="n">
        <f aca="false">AK415+AH415/R415</f>
        <v>8.97349112496118</v>
      </c>
      <c r="AM415" s="4" t="n">
        <f aca="false">AL415+Z415</f>
        <v>15.9128906599981</v>
      </c>
      <c r="AN415" s="4" t="n">
        <f aca="false">AM415^-'paramètres CI'!$B$19</f>
        <v>2.43224528709663E-010</v>
      </c>
      <c r="AO415" s="4" t="n">
        <f aca="false">SUMIFS($AN$2:$AN$1250,$I$2:$I$1250,V415)</f>
        <v>7.18619410627265E-006</v>
      </c>
      <c r="AP415" s="5" t="n">
        <f aca="false">AN415/AO415</f>
        <v>3.38460839093337E-005</v>
      </c>
      <c r="AQ415" s="6" t="n">
        <f aca="false">AP415-O415</f>
        <v>-6.60939520690795E-005</v>
      </c>
      <c r="AR415" s="20" t="n">
        <f aca="false">VLOOKUP(I415,entreesparc!$A$13:$H$110,8,0)*AP415</f>
        <v>0.0136820812894325</v>
      </c>
      <c r="AS415" s="7" t="n">
        <f aca="false">M415*AJ415/AI415+AH415/R415</f>
        <v>10.1439117750171</v>
      </c>
      <c r="AT415" s="4" t="n">
        <f aca="false">AS415+Z415</f>
        <v>17.083311310054</v>
      </c>
      <c r="AU415" s="4" t="n">
        <f aca="false">AT415^-'paramètres CI'!$B$19</f>
        <v>1.37855328970823E-010</v>
      </c>
      <c r="AV415" s="4" t="n">
        <f aca="false">SUMIFS($AU$2:$AU$1250,$I$2:$I$1250,V415)</f>
        <v>5.75692384931522E-007</v>
      </c>
      <c r="AW415" s="5" t="n">
        <f aca="false">AU415/AV415</f>
        <v>0.000239460052936467</v>
      </c>
      <c r="AX415" s="7" t="n">
        <f aca="false">SUMIFS($AP$2:$AP$1250,$I$2:$I$1250,V415)</f>
        <v>1</v>
      </c>
    </row>
    <row r="416" customFormat="false" ht="15.8" hidden="false" customHeight="false" outlineLevel="0" collapsed="false">
      <c r="A416" s="0" t="s">
        <v>14</v>
      </c>
      <c r="B416" s="0" t="s">
        <v>82</v>
      </c>
      <c r="C416" s="0" t="s">
        <v>32</v>
      </c>
      <c r="D416" s="0" t="s">
        <v>33</v>
      </c>
      <c r="E416" s="0" t="str">
        <f aca="false">VLOOKUP(A416,Nomenclature!$D$1:$E$9,2,0)</f>
        <v>02</v>
      </c>
      <c r="F416" s="0" t="str">
        <f aca="false">VLOOKUP(B416,Nomenclature!$J$1:$K$97,2,0)</f>
        <v>72</v>
      </c>
      <c r="G416" s="0" t="str">
        <f aca="false">VLOOKUP(C416,Nomenclature!$M$1:$N$21,2,0)</f>
        <v>01</v>
      </c>
      <c r="H416" s="0" t="str">
        <f aca="false">VLOOKUP(D416,Nomenclature!$O$25:$P$31,2,0)</f>
        <v>01</v>
      </c>
      <c r="I416" s="1" t="str">
        <f aca="false">CONCATENATE(E416,F416)</f>
        <v>0272</v>
      </c>
      <c r="J416" s="0" t="str">
        <f aca="false">CONCATENATE(E416,F416,G416,H416)</f>
        <v>02720101</v>
      </c>
      <c r="K416" s="0" t="n">
        <v>37.7705556014825</v>
      </c>
      <c r="L416" s="0" t="n">
        <v>25</v>
      </c>
      <c r="M416" s="0" t="n">
        <v>157.710010201329</v>
      </c>
      <c r="N416" s="0" t="n">
        <v>0.720037313432835</v>
      </c>
      <c r="O416" s="0" t="n">
        <v>0.130806454591788</v>
      </c>
      <c r="P416" s="4" t="n">
        <f aca="false">VLOOKUP(D416,'paramètres CI'!$A$1:$B$6,2,0)</f>
        <v>0.033584731604575</v>
      </c>
      <c r="Q416" s="17" t="n">
        <f aca="false">M416*P416/N416</f>
        <v>7.35607483828057</v>
      </c>
      <c r="R416" s="9" t="n">
        <f aca="false">1/(1+0.04)*(1 - (1/(1+0.04))^L416)/(1-1/(1+0.04))</f>
        <v>15.6220799436509</v>
      </c>
      <c r="S416" s="17" t="n">
        <f aca="false">K416/R416</f>
        <v>2.41776739958582</v>
      </c>
      <c r="T416" s="17" t="n">
        <f aca="false">Q416+S416</f>
        <v>9.77384223786639</v>
      </c>
      <c r="U416" s="0" t="n">
        <f aca="false">T416 + Z416</f>
        <v>4.80546621304953</v>
      </c>
      <c r="V416" s="4" t="str">
        <f aca="false">VLOOKUP(I416,'CI ref gaz'!$I$1:$AM$97,1,0)</f>
        <v>0272</v>
      </c>
      <c r="W416" s="0" t="n">
        <f aca="false">VLOOKUP(I416,'CI ref gaz'!$I$1:$AM$97,14,0)</f>
        <v>-2</v>
      </c>
      <c r="X416" s="1" t="n">
        <f aca="false">VLOOKUP(I416,'CI ref gaz'!$I$1:$AM$97,13,0)</f>
        <v>4.50038522310959</v>
      </c>
      <c r="Y416" s="2" t="n">
        <f aca="false">VLOOKUP(I416,'CI ref gaz'!$I$1:$AM$97,7,0)</f>
        <v>0.221062908260123</v>
      </c>
      <c r="Z416" s="17" t="n">
        <f aca="false">X416*(O416/Y416)^(-1/8)-T416</f>
        <v>-4.96837602481686</v>
      </c>
      <c r="AA416" s="17" t="n">
        <f aca="false">Z416^2</f>
        <v>24.684760323975</v>
      </c>
      <c r="AB416" s="18" t="n">
        <f aca="false">Z416/U416</f>
        <v>-1.03390093792043</v>
      </c>
      <c r="AC416" s="17" t="n">
        <f aca="false">U416^-('paramètres CI'!$B$19)</f>
        <v>3.51654172802378E-006</v>
      </c>
      <c r="AD416" s="4" t="n">
        <f aca="false">SUMIFS($AC$2:$AC$1250,$I$2:$I$1250,V416)</f>
        <v>2.68835489731601E-005</v>
      </c>
      <c r="AE416" s="4" t="n">
        <f aca="false">AC416/AD416</f>
        <v>0.130806454591788</v>
      </c>
      <c r="AF416" s="17" t="n">
        <f aca="false">AE416-O416</f>
        <v>0</v>
      </c>
      <c r="AG416" s="4" t="n">
        <f aca="false">VLOOKUP(I416,BesoinU!$F$1:$L$99,3,0)</f>
        <v>81.9240642058651</v>
      </c>
      <c r="AH416" s="19" t="n">
        <f aca="false">VLOOKUP(J416,bibliRdtCHauff!$G$2:$K$1398,4,0)</f>
        <v>39.6590833815566</v>
      </c>
      <c r="AI416" s="19" t="n">
        <f aca="false">VLOOKUP(J416,bibliRdtCHauff!$G$2:$K$1398,3,0)</f>
        <v>0.748838805970149</v>
      </c>
      <c r="AJ416" s="4" t="n">
        <f aca="false">VLOOKUP(D416,'paramètres CI'!$A$1:$C$6,3)</f>
        <v>0.0509473684210526</v>
      </c>
      <c r="AK416" s="4" t="n">
        <f aca="false">AJ416*AG416/AI416</f>
        <v>5.57371686452446</v>
      </c>
      <c r="AL416" s="4" t="n">
        <f aca="false">AK416+AH416/R416</f>
        <v>8.11237263408956</v>
      </c>
      <c r="AM416" s="4" t="n">
        <f aca="false">AL416+Z416</f>
        <v>3.1439966092727</v>
      </c>
      <c r="AN416" s="4" t="n">
        <f aca="false">AM416^-'paramètres CI'!$B$19</f>
        <v>0.000104747447319258</v>
      </c>
      <c r="AO416" s="4" t="n">
        <f aca="false">SUMIFS($AN$2:$AN$1250,$I$2:$I$1250,V416)</f>
        <v>4.88204420344211</v>
      </c>
      <c r="AP416" s="5" t="n">
        <f aca="false">AN416/AO416</f>
        <v>2.14556531965452E-005</v>
      </c>
      <c r="AQ416" s="6" t="n">
        <f aca="false">AP416-O416</f>
        <v>-0.130784998938591</v>
      </c>
      <c r="AR416" s="20" t="n">
        <f aca="false">VLOOKUP(I416,entreesparc!$A$13:$H$110,8,0)*AP416</f>
        <v>0.0018264658472807</v>
      </c>
      <c r="AS416" s="7" t="n">
        <f aca="false">M416*AJ416/AI416+AH416/R416</f>
        <v>13.268481640442</v>
      </c>
      <c r="AT416" s="4" t="n">
        <f aca="false">AS416+Z416</f>
        <v>8.30010561562514</v>
      </c>
      <c r="AU416" s="4" t="n">
        <f aca="false">AT416^-'paramètres CI'!$B$19</f>
        <v>4.43946923657565E-008</v>
      </c>
      <c r="AV416" s="4" t="n">
        <f aca="false">SUMIFS($AU$2:$AU$1250,$I$2:$I$1250,V416)</f>
        <v>9.38484192243353E-006</v>
      </c>
      <c r="AW416" s="5" t="n">
        <f aca="false">AU416/AV416</f>
        <v>0.00473046778333426</v>
      </c>
      <c r="AX416" s="7" t="n">
        <f aca="false">SUMIFS($AP$2:$AP$1250,$I$2:$I$1250,V416)</f>
        <v>1</v>
      </c>
    </row>
    <row r="417" customFormat="false" ht="15.8" hidden="false" customHeight="false" outlineLevel="0" collapsed="false">
      <c r="A417" s="0" t="s">
        <v>14</v>
      </c>
      <c r="B417" s="0" t="s">
        <v>82</v>
      </c>
      <c r="C417" s="0" t="s">
        <v>35</v>
      </c>
      <c r="D417" s="0" t="s">
        <v>33</v>
      </c>
      <c r="E417" s="0" t="str">
        <f aca="false">VLOOKUP(A417,Nomenclature!$D$1:$E$9,2,0)</f>
        <v>02</v>
      </c>
      <c r="F417" s="0" t="str">
        <f aca="false">VLOOKUP(B417,Nomenclature!$J$1:$K$97,2,0)</f>
        <v>72</v>
      </c>
      <c r="G417" s="0" t="str">
        <f aca="false">VLOOKUP(C417,Nomenclature!$M$1:$N$21,2,0)</f>
        <v>21</v>
      </c>
      <c r="H417" s="0" t="str">
        <f aca="false">VLOOKUP(D417,Nomenclature!$O$25:$P$31,2,0)</f>
        <v>01</v>
      </c>
      <c r="I417" s="1" t="str">
        <f aca="false">CONCATENATE(E417,F417)</f>
        <v>0272</v>
      </c>
      <c r="J417" s="0" t="str">
        <f aca="false">CONCATENATE(E417,F417,G417,H417)</f>
        <v>02722101</v>
      </c>
      <c r="K417" s="0" t="n">
        <v>47.2131945018532</v>
      </c>
      <c r="L417" s="0" t="n">
        <v>25</v>
      </c>
      <c r="M417" s="0" t="n">
        <v>157.710010201329</v>
      </c>
      <c r="N417" s="0" t="n">
        <v>0.864044776119403</v>
      </c>
      <c r="O417" s="0" t="n">
        <v>9.99400359784132E-005</v>
      </c>
      <c r="P417" s="4" t="n">
        <f aca="false">VLOOKUP(D417,'paramètres CI'!$A$1:$B$6,2,0)</f>
        <v>0.033584731604575</v>
      </c>
      <c r="Q417" s="17" t="n">
        <f aca="false">M417*P417/N417</f>
        <v>6.1300623652338</v>
      </c>
      <c r="R417" s="9" t="n">
        <f aca="false">1/(1+0.04)*(1 - (1/(1+0.04))^L417)/(1-1/(1+0.04))</f>
        <v>15.6220799436509</v>
      </c>
      <c r="S417" s="17" t="n">
        <f aca="false">K417/R417</f>
        <v>3.02220924948227</v>
      </c>
      <c r="T417" s="17" t="n">
        <f aca="false">Q417+S417</f>
        <v>9.15227161471607</v>
      </c>
      <c r="U417" s="0" t="n">
        <f aca="false">T417 + Z417</f>
        <v>11.7854654013679</v>
      </c>
      <c r="V417" s="4" t="str">
        <f aca="false">VLOOKUP(I417,'CI ref gaz'!$I$1:$AM$97,1,0)</f>
        <v>0272</v>
      </c>
      <c r="W417" s="0" t="n">
        <f aca="false">VLOOKUP(I417,'CI ref gaz'!$I$1:$AM$97,14,0)</f>
        <v>-2</v>
      </c>
      <c r="X417" s="1" t="n">
        <f aca="false">VLOOKUP(I417,'CI ref gaz'!$I$1:$AM$97,13,0)</f>
        <v>4.50038522310959</v>
      </c>
      <c r="Y417" s="2" t="n">
        <f aca="false">VLOOKUP(I417,'CI ref gaz'!$I$1:$AM$97,7,0)</f>
        <v>0.221062908260123</v>
      </c>
      <c r="Z417" s="17" t="n">
        <f aca="false">X417*(O417/Y417)^(-1/8)-T417</f>
        <v>2.63319378665182</v>
      </c>
      <c r="AA417" s="17" t="n">
        <f aca="false">Z417^2</f>
        <v>6.93370951806175</v>
      </c>
      <c r="AB417" s="18" t="n">
        <f aca="false">Z417/U417</f>
        <v>0.223427221325192</v>
      </c>
      <c r="AC417" s="17" t="n">
        <f aca="false">U417^-('paramètres CI'!$B$19)</f>
        <v>2.68674285160505E-009</v>
      </c>
      <c r="AD417" s="4" t="n">
        <f aca="false">SUMIFS($AC$2:$AC$1250,$I$2:$I$1250,V417)</f>
        <v>2.68835489731601E-005</v>
      </c>
      <c r="AE417" s="4" t="n">
        <f aca="false">AC417/AD417</f>
        <v>9.99400359784132E-005</v>
      </c>
      <c r="AF417" s="17" t="n">
        <f aca="false">AE417-O417</f>
        <v>0</v>
      </c>
      <c r="AG417" s="4" t="n">
        <f aca="false">VLOOKUP(I417,BesoinU!$F$1:$L$99,3,0)</f>
        <v>81.9240642058651</v>
      </c>
      <c r="AH417" s="19" t="n">
        <f aca="false">VLOOKUP(J417,bibliRdtCHauff!$G$2:$K$1398,4,0)</f>
        <v>47.2131945018532</v>
      </c>
      <c r="AI417" s="19" t="n">
        <f aca="false">VLOOKUP(J417,bibliRdtCHauff!$G$2:$K$1398,3,0)</f>
        <v>0.864044776119403</v>
      </c>
      <c r="AJ417" s="4" t="n">
        <f aca="false">VLOOKUP(D417,'paramètres CI'!$A$1:$C$6,3)</f>
        <v>0.0509473684210526</v>
      </c>
      <c r="AK417" s="4" t="n">
        <f aca="false">AJ417*AG417/AI417</f>
        <v>4.83055461592119</v>
      </c>
      <c r="AL417" s="4" t="n">
        <f aca="false">AK417+AH417/R417</f>
        <v>7.85276386540346</v>
      </c>
      <c r="AM417" s="4" t="n">
        <f aca="false">AL417+Z417</f>
        <v>10.4859576520553</v>
      </c>
      <c r="AN417" s="4" t="n">
        <f aca="false">AM417^-'paramètres CI'!$B$19</f>
        <v>6.84124595347871E-009</v>
      </c>
      <c r="AO417" s="4" t="n">
        <f aca="false">SUMIFS($AN$2:$AN$1250,$I$2:$I$1250,V417)</f>
        <v>4.88204420344211</v>
      </c>
      <c r="AP417" s="5" t="n">
        <f aca="false">AN417/AO417</f>
        <v>1.40130766301855E-009</v>
      </c>
      <c r="AQ417" s="6" t="n">
        <f aca="false">AP417-O417</f>
        <v>-9.99386346707502E-005</v>
      </c>
      <c r="AR417" s="20" t="n">
        <f aca="false">VLOOKUP(I417,entreesparc!$A$13:$H$110,8,0)*AP417</f>
        <v>1.19289800435823E-007</v>
      </c>
      <c r="AS417" s="7" t="n">
        <f aca="false">M417*AJ417/AI417+AH417/R417</f>
        <v>12.3213916709089</v>
      </c>
      <c r="AT417" s="4" t="n">
        <f aca="false">AS417+Z417</f>
        <v>14.9545854575607</v>
      </c>
      <c r="AU417" s="4" t="n">
        <f aca="false">AT417^-'paramètres CI'!$B$19</f>
        <v>3.99765184871031E-010</v>
      </c>
      <c r="AV417" s="4" t="n">
        <f aca="false">SUMIFS($AU$2:$AU$1250,$I$2:$I$1250,V417)</f>
        <v>9.38484192243353E-006</v>
      </c>
      <c r="AW417" s="5" t="n">
        <f aca="false">AU417/AV417</f>
        <v>4.25969012770937E-005</v>
      </c>
      <c r="AX417" s="7" t="n">
        <f aca="false">SUMIFS($AP$2:$AP$1250,$I$2:$I$1250,V417)</f>
        <v>1</v>
      </c>
    </row>
    <row r="418" customFormat="false" ht="15.8" hidden="false" customHeight="false" outlineLevel="0" collapsed="false">
      <c r="A418" s="0" t="s">
        <v>14</v>
      </c>
      <c r="B418" s="0" t="s">
        <v>82</v>
      </c>
      <c r="C418" s="0" t="s">
        <v>36</v>
      </c>
      <c r="D418" s="0" t="s">
        <v>37</v>
      </c>
      <c r="E418" s="0" t="str">
        <f aca="false">VLOOKUP(A418,Nomenclature!$D$1:$E$9,2,0)</f>
        <v>02</v>
      </c>
      <c r="F418" s="0" t="str">
        <f aca="false">VLOOKUP(B418,Nomenclature!$J$1:$K$97,2,0)</f>
        <v>72</v>
      </c>
      <c r="G418" s="0" t="str">
        <f aca="false">VLOOKUP(C418,Nomenclature!$M$1:$N$21,2,0)</f>
        <v>23</v>
      </c>
      <c r="H418" s="0" t="str">
        <f aca="false">VLOOKUP(D418,Nomenclature!$O$25:$P$31,2,0)</f>
        <v>03</v>
      </c>
      <c r="I418" s="1" t="str">
        <f aca="false">CONCATENATE(E418,F418)</f>
        <v>0272</v>
      </c>
      <c r="J418" s="0" t="str">
        <f aca="false">CONCATENATE(E418,F418,G418,H418)</f>
        <v>02722303</v>
      </c>
      <c r="K418" s="0" t="n">
        <v>31.4946943532671</v>
      </c>
      <c r="L418" s="0" t="n">
        <v>20</v>
      </c>
      <c r="M418" s="0" t="n">
        <v>160.922603226603</v>
      </c>
      <c r="N418" s="0" t="n">
        <v>0.767832329983296</v>
      </c>
      <c r="O418" s="0" t="n">
        <v>9.99400359784132E-005</v>
      </c>
      <c r="P418" s="4" t="n">
        <f aca="false">VLOOKUP(D418,'paramètres CI'!$A$1:$B$6,2,0)</f>
        <v>0.0385046990211696</v>
      </c>
      <c r="Q418" s="17" t="n">
        <f aca="false">M418*P418/N418</f>
        <v>8.06983004099117</v>
      </c>
      <c r="R418" s="9" t="n">
        <f aca="false">1/(1+0.04)*(1 - (1/(1+0.04))^L418)/(1-1/(1+0.04))</f>
        <v>13.5903263449677</v>
      </c>
      <c r="S418" s="17" t="n">
        <f aca="false">K418/R418</f>
        <v>2.31743473657858</v>
      </c>
      <c r="T418" s="17" t="n">
        <f aca="false">Q418+S418</f>
        <v>10.3872647775697</v>
      </c>
      <c r="U418" s="0" t="n">
        <f aca="false">T418 + Z418</f>
        <v>11.7854654013679</v>
      </c>
      <c r="V418" s="4" t="str">
        <f aca="false">VLOOKUP(I418,'CI ref gaz'!$I$1:$AM$97,1,0)</f>
        <v>0272</v>
      </c>
      <c r="W418" s="0" t="n">
        <f aca="false">VLOOKUP(I418,'CI ref gaz'!$I$1:$AM$97,14,0)</f>
        <v>-2</v>
      </c>
      <c r="X418" s="1" t="n">
        <f aca="false">VLOOKUP(I418,'CI ref gaz'!$I$1:$AM$97,13,0)</f>
        <v>4.50038522310959</v>
      </c>
      <c r="Y418" s="2" t="n">
        <f aca="false">VLOOKUP(I418,'CI ref gaz'!$I$1:$AM$97,7,0)</f>
        <v>0.221062908260123</v>
      </c>
      <c r="Z418" s="17" t="n">
        <f aca="false">X418*(O418/Y418)^(-1/8)-T418</f>
        <v>1.39820062379814</v>
      </c>
      <c r="AA418" s="17" t="n">
        <f aca="false">Z418^2</f>
        <v>1.95496498438952</v>
      </c>
      <c r="AB418" s="18" t="n">
        <f aca="false">Z418/U418</f>
        <v>0.118637709770533</v>
      </c>
      <c r="AC418" s="17" t="n">
        <f aca="false">U418^-('paramètres CI'!$B$19)</f>
        <v>2.68674285160505E-009</v>
      </c>
      <c r="AD418" s="4" t="n">
        <f aca="false">SUMIFS($AC$2:$AC$1250,$I$2:$I$1250,V418)</f>
        <v>2.68835489731601E-005</v>
      </c>
      <c r="AE418" s="4" t="n">
        <f aca="false">AC418/AD418</f>
        <v>9.99400359784132E-005</v>
      </c>
      <c r="AF418" s="17" t="n">
        <f aca="false">AE418-O418</f>
        <v>0</v>
      </c>
      <c r="AG418" s="4" t="n">
        <f aca="false">VLOOKUP(I418,BesoinU!$F$1:$L$99,3,0)</f>
        <v>81.9240642058651</v>
      </c>
      <c r="AH418" s="19" t="n">
        <f aca="false">VLOOKUP(J418,bibliRdtCHauff!$G$2:$K$1398,4,0)</f>
        <v>31.4946943532671</v>
      </c>
      <c r="AI418" s="19" t="n">
        <f aca="false">VLOOKUP(J418,bibliRdtCHauff!$G$2:$K$1398,3,0)</f>
        <v>0.767832329983296</v>
      </c>
      <c r="AJ418" s="4" t="n">
        <f aca="false">VLOOKUP(D418,'paramètres CI'!$A$1:$C$6,3)</f>
        <v>0.0763929293534506</v>
      </c>
      <c r="AK418" s="4" t="n">
        <f aca="false">AJ418*AG418/AI418</f>
        <v>8.15076287470515</v>
      </c>
      <c r="AL418" s="4" t="n">
        <f aca="false">AK418+AH418/R418</f>
        <v>10.4681976112837</v>
      </c>
      <c r="AM418" s="4" t="n">
        <f aca="false">AL418+Z418</f>
        <v>11.8663982350819</v>
      </c>
      <c r="AN418" s="4" t="n">
        <f aca="false">AM418^-'paramètres CI'!$B$19</f>
        <v>2.543599008445E-009</v>
      </c>
      <c r="AO418" s="4" t="n">
        <f aca="false">SUMIFS($AN$2:$AN$1250,$I$2:$I$1250,V418)</f>
        <v>4.88204420344211</v>
      </c>
      <c r="AP418" s="5" t="n">
        <f aca="false">AN418/AO418</f>
        <v>5.21011056526613E-010</v>
      </c>
      <c r="AQ418" s="6" t="n">
        <f aca="false">AP418-O418</f>
        <v>-9.99395149673567E-005</v>
      </c>
      <c r="AR418" s="20" t="n">
        <f aca="false">VLOOKUP(I418,entreesparc!$A$13:$H$110,8,0)*AP418</f>
        <v>4.43523621529602E-008</v>
      </c>
      <c r="AS418" s="7" t="n">
        <f aca="false">M418*AJ418/AI418+AH418/R418</f>
        <v>18.3278950670659</v>
      </c>
      <c r="AT418" s="4" t="n">
        <f aca="false">AS418+Z418</f>
        <v>19.7260956908641</v>
      </c>
      <c r="AU418" s="4" t="n">
        <f aca="false">AT418^-'paramètres CI'!$B$19</f>
        <v>4.36185189943811E-011</v>
      </c>
      <c r="AV418" s="4" t="n">
        <f aca="false">SUMIFS($AU$2:$AU$1250,$I$2:$I$1250,V418)</f>
        <v>9.38484192243353E-006</v>
      </c>
      <c r="AW418" s="5" t="n">
        <f aca="false">AU418/AV418</f>
        <v>4.64776278118392E-006</v>
      </c>
      <c r="AX418" s="7" t="n">
        <f aca="false">SUMIFS($AP$2:$AP$1250,$I$2:$I$1250,V418)</f>
        <v>1</v>
      </c>
    </row>
    <row r="419" customFormat="false" ht="15.8" hidden="false" customHeight="false" outlineLevel="0" collapsed="false">
      <c r="A419" s="0" t="s">
        <v>14</v>
      </c>
      <c r="B419" s="0" t="s">
        <v>82</v>
      </c>
      <c r="C419" s="0" t="s">
        <v>38</v>
      </c>
      <c r="D419" s="0" t="s">
        <v>39</v>
      </c>
      <c r="E419" s="0" t="str">
        <f aca="false">VLOOKUP(A419,Nomenclature!$D$1:$E$9,2,0)</f>
        <v>02</v>
      </c>
      <c r="F419" s="0" t="str">
        <f aca="false">VLOOKUP(B419,Nomenclature!$J$1:$K$97,2,0)</f>
        <v>72</v>
      </c>
      <c r="G419" s="0" t="str">
        <f aca="false">VLOOKUP(C419,Nomenclature!$M$1:$N$21,2,0)</f>
        <v>24</v>
      </c>
      <c r="H419" s="0" t="str">
        <f aca="false">VLOOKUP(D419,Nomenclature!$O$25:$P$31,2,0)</f>
        <v>04</v>
      </c>
      <c r="I419" s="1" t="str">
        <f aca="false">CONCATENATE(E419,F419)</f>
        <v>0272</v>
      </c>
      <c r="J419" s="0" t="str">
        <f aca="false">CONCATENATE(E419,F419,G419,H419)</f>
        <v>02722404</v>
      </c>
      <c r="K419" s="0" t="n">
        <v>22.7816478737495</v>
      </c>
      <c r="L419" s="0" t="n">
        <v>20</v>
      </c>
      <c r="M419" s="0" t="n">
        <v>135.088082860758</v>
      </c>
      <c r="N419" s="0" t="n">
        <v>0.98279976359244</v>
      </c>
      <c r="O419" s="0" t="n">
        <v>9.99400359784132E-005</v>
      </c>
      <c r="P419" s="4" t="n">
        <f aca="false">VLOOKUP(D419,'paramètres CI'!$A$1:$B$6,2,0)</f>
        <v>0.022045059962018</v>
      </c>
      <c r="Q419" s="17" t="n">
        <f aca="false">M419*P419/N419</f>
        <v>3.03014408136796</v>
      </c>
      <c r="R419" s="9" t="n">
        <f aca="false">1/(1+0.04)*(1 - (1/(1+0.04))^L419)/(1-1/(1+0.04))</f>
        <v>13.5903263449677</v>
      </c>
      <c r="S419" s="17" t="n">
        <f aca="false">K419/R419</f>
        <v>1.67631352592098</v>
      </c>
      <c r="T419" s="17" t="n">
        <f aca="false">Q419+S419</f>
        <v>4.70645760728894</v>
      </c>
      <c r="U419" s="0" t="n">
        <f aca="false">T419 + Z419</f>
        <v>11.7854654013679</v>
      </c>
      <c r="V419" s="4" t="str">
        <f aca="false">VLOOKUP(I419,'CI ref gaz'!$I$1:$AM$97,1,0)</f>
        <v>0272</v>
      </c>
      <c r="W419" s="0" t="n">
        <f aca="false">VLOOKUP(I419,'CI ref gaz'!$I$1:$AM$97,14,0)</f>
        <v>-2</v>
      </c>
      <c r="X419" s="1" t="n">
        <f aca="false">VLOOKUP(I419,'CI ref gaz'!$I$1:$AM$97,13,0)</f>
        <v>4.50038522310959</v>
      </c>
      <c r="Y419" s="2" t="n">
        <f aca="false">VLOOKUP(I419,'CI ref gaz'!$I$1:$AM$97,7,0)</f>
        <v>0.221062908260123</v>
      </c>
      <c r="Z419" s="17" t="n">
        <f aca="false">X419*(O419/Y419)^(-1/8)-T419</f>
        <v>7.07900779407895</v>
      </c>
      <c r="AA419" s="17" t="n">
        <f aca="false">Z419^2</f>
        <v>50.1123513486305</v>
      </c>
      <c r="AB419" s="18" t="n">
        <f aca="false">Z419/U419</f>
        <v>0.600655769882225</v>
      </c>
      <c r="AC419" s="17" t="n">
        <f aca="false">U419^-('paramètres CI'!$B$19)</f>
        <v>2.68674285160505E-009</v>
      </c>
      <c r="AD419" s="4" t="n">
        <f aca="false">SUMIFS($AC$2:$AC$1250,$I$2:$I$1250,V419)</f>
        <v>2.68835489731601E-005</v>
      </c>
      <c r="AE419" s="4" t="n">
        <f aca="false">AC419/AD419</f>
        <v>9.99400359784132E-005</v>
      </c>
      <c r="AF419" s="17" t="n">
        <f aca="false">AE419-O419</f>
        <v>0</v>
      </c>
      <c r="AG419" s="4" t="n">
        <f aca="false">VLOOKUP(I419,BesoinU!$F$1:$L$99,3,0)</f>
        <v>81.9240642058651</v>
      </c>
      <c r="AH419" s="19" t="n">
        <f aca="false">VLOOKUP(J419,bibliRdtCHauff!$G$2:$K$1398,4,0)</f>
        <v>22.7816478737495</v>
      </c>
      <c r="AI419" s="19" t="n">
        <f aca="false">VLOOKUP(J419,bibliRdtCHauff!$G$2:$K$1398,3,0)</f>
        <v>0.98279976359244</v>
      </c>
      <c r="AJ419" s="4" t="n">
        <f aca="false">VLOOKUP(D419,'paramètres CI'!$A$1:$C$6,3)</f>
        <v>0.0386719666666667</v>
      </c>
      <c r="AK419" s="4" t="n">
        <f aca="false">AJ419*AG419/AI419</f>
        <v>3.22361156110421</v>
      </c>
      <c r="AL419" s="4" t="n">
        <f aca="false">AK419+AH419/R419</f>
        <v>4.89992508702519</v>
      </c>
      <c r="AM419" s="4" t="n">
        <f aca="false">AL419+Z419</f>
        <v>11.9789328811041</v>
      </c>
      <c r="AN419" s="4" t="n">
        <f aca="false">AM419^-'paramètres CI'!$B$19</f>
        <v>2.3586035491719E-009</v>
      </c>
      <c r="AO419" s="4" t="n">
        <f aca="false">SUMIFS($AN$2:$AN$1250,$I$2:$I$1250,V419)</f>
        <v>4.88204420344211</v>
      </c>
      <c r="AP419" s="5" t="n">
        <f aca="false">AN419/AO419</f>
        <v>4.83118024107393E-010</v>
      </c>
      <c r="AQ419" s="6" t="n">
        <f aca="false">AP419-O419</f>
        <v>-9.99395528603891E-005</v>
      </c>
      <c r="AR419" s="20" t="n">
        <f aca="false">VLOOKUP(I419,entreesparc!$A$13:$H$110,8,0)*AP419</f>
        <v>4.11266235129103E-008</v>
      </c>
      <c r="AS419" s="7" t="n">
        <f aca="false">M419*AJ419/AI419+AH419/R419</f>
        <v>6.99186408970962</v>
      </c>
      <c r="AT419" s="4" t="n">
        <f aca="false">AS419+Z419</f>
        <v>14.0708718837886</v>
      </c>
      <c r="AU419" s="4" t="n">
        <f aca="false">AT419^-'paramètres CI'!$B$19</f>
        <v>6.50776601770787E-010</v>
      </c>
      <c r="AV419" s="4" t="n">
        <f aca="false">SUMIFS($AU$2:$AU$1250,$I$2:$I$1250,V419)</f>
        <v>9.38484192243353E-006</v>
      </c>
      <c r="AW419" s="5" t="n">
        <f aca="false">AU419/AV419</f>
        <v>6.93433738308549E-005</v>
      </c>
      <c r="AX419" s="7" t="n">
        <f aca="false">SUMIFS($AP$2:$AP$1250,$I$2:$I$1250,V419)</f>
        <v>1</v>
      </c>
    </row>
    <row r="420" customFormat="false" ht="15.8" hidden="false" customHeight="false" outlineLevel="0" collapsed="false">
      <c r="A420" s="0" t="s">
        <v>14</v>
      </c>
      <c r="B420" s="0" t="s">
        <v>82</v>
      </c>
      <c r="C420" s="0" t="s">
        <v>40</v>
      </c>
      <c r="D420" s="0" t="s">
        <v>37</v>
      </c>
      <c r="E420" s="0" t="str">
        <f aca="false">VLOOKUP(A420,Nomenclature!$D$1:$E$9,2,0)</f>
        <v>02</v>
      </c>
      <c r="F420" s="0" t="str">
        <f aca="false">VLOOKUP(B420,Nomenclature!$J$1:$K$97,2,0)</f>
        <v>72</v>
      </c>
      <c r="G420" s="0" t="str">
        <f aca="false">VLOOKUP(C420,Nomenclature!$M$1:$N$21,2,0)</f>
        <v>03</v>
      </c>
      <c r="H420" s="0" t="str">
        <f aca="false">VLOOKUP(D420,Nomenclature!$O$25:$P$31,2,0)</f>
        <v>03</v>
      </c>
      <c r="I420" s="1" t="str">
        <f aca="false">CONCATENATE(E420,F420)</f>
        <v>0272</v>
      </c>
      <c r="J420" s="0" t="str">
        <f aca="false">CONCATENATE(E420,F420,G420,H420)</f>
        <v>02720303</v>
      </c>
      <c r="K420" s="0" t="n">
        <v>25.1957554826137</v>
      </c>
      <c r="L420" s="0" t="n">
        <v>20</v>
      </c>
      <c r="M420" s="0" t="n">
        <v>160.922603226603</v>
      </c>
      <c r="N420" s="0" t="n">
        <v>0.559487020564018</v>
      </c>
      <c r="O420" s="0" t="n">
        <v>0.0354934529026675</v>
      </c>
      <c r="P420" s="4" t="n">
        <f aca="false">VLOOKUP(D420,'paramètres CI'!$A$1:$B$6,2,0)</f>
        <v>0.0385046990211696</v>
      </c>
      <c r="Q420" s="17" t="n">
        <f aca="false">M420*P420/N420</f>
        <v>11.0749243060134</v>
      </c>
      <c r="R420" s="9" t="n">
        <f aca="false">1/(1+0.04)*(1 - (1/(1+0.04))^L420)/(1-1/(1+0.04))</f>
        <v>13.5903263449677</v>
      </c>
      <c r="S420" s="17" t="n">
        <f aca="false">K420/R420</f>
        <v>1.85394778926287</v>
      </c>
      <c r="T420" s="17" t="n">
        <f aca="false">Q420+S420</f>
        <v>12.9288720952762</v>
      </c>
      <c r="U420" s="0" t="n">
        <f aca="false">T420 + Z420</f>
        <v>5.65647202477663</v>
      </c>
      <c r="V420" s="4" t="str">
        <f aca="false">VLOOKUP(I420,'CI ref gaz'!$I$1:$AM$97,1,0)</f>
        <v>0272</v>
      </c>
      <c r="W420" s="0" t="n">
        <f aca="false">VLOOKUP(I420,'CI ref gaz'!$I$1:$AM$97,14,0)</f>
        <v>-2</v>
      </c>
      <c r="X420" s="1" t="n">
        <f aca="false">VLOOKUP(I420,'CI ref gaz'!$I$1:$AM$97,13,0)</f>
        <v>4.50038522310959</v>
      </c>
      <c r="Y420" s="2" t="n">
        <f aca="false">VLOOKUP(I420,'CI ref gaz'!$I$1:$AM$97,7,0)</f>
        <v>0.221062908260123</v>
      </c>
      <c r="Z420" s="17" t="n">
        <f aca="false">X420*(O420/Y420)^(-1/8)-T420</f>
        <v>-7.27240007049961</v>
      </c>
      <c r="AA420" s="17" t="n">
        <f aca="false">Z420^2</f>
        <v>52.8878027854027</v>
      </c>
      <c r="AB420" s="18" t="n">
        <f aca="false">Z420/U420</f>
        <v>-1.28567772255301</v>
      </c>
      <c r="AC420" s="17" t="n">
        <f aca="false">U420^-('paramètres CI'!$B$19)</f>
        <v>9.54189979335413E-007</v>
      </c>
      <c r="AD420" s="4" t="n">
        <f aca="false">SUMIFS($AC$2:$AC$1250,$I$2:$I$1250,V420)</f>
        <v>2.68835489731601E-005</v>
      </c>
      <c r="AE420" s="4" t="n">
        <f aca="false">AC420/AD420</f>
        <v>0.0354934529026675</v>
      </c>
      <c r="AF420" s="17" t="n">
        <f aca="false">AE420-O420</f>
        <v>0</v>
      </c>
      <c r="AG420" s="4" t="n">
        <f aca="false">VLOOKUP(I420,BesoinU!$F$1:$L$99,3,0)</f>
        <v>81.9240642058651</v>
      </c>
      <c r="AH420" s="19" t="n">
        <f aca="false">VLOOKUP(J420,bibliRdtCHauff!$G$2:$K$1398,4,0)</f>
        <v>26.4555432567443</v>
      </c>
      <c r="AI420" s="19" t="n">
        <f aca="false">VLOOKUP(J420,bibliRdtCHauff!$G$2:$K$1398,3,0)</f>
        <v>0.601156082447874</v>
      </c>
      <c r="AJ420" s="4" t="n">
        <f aca="false">VLOOKUP(D420,'paramètres CI'!$A$1:$C$6,3)</f>
        <v>0.0763929293534506</v>
      </c>
      <c r="AK420" s="4" t="n">
        <f aca="false">AJ420*AG420/AI420</f>
        <v>10.4106394860753</v>
      </c>
      <c r="AL420" s="4" t="n">
        <f aca="false">AK420+AH420/R420</f>
        <v>12.3572846648013</v>
      </c>
      <c r="AM420" s="4" t="n">
        <f aca="false">AL420+Z420</f>
        <v>5.08488459430174</v>
      </c>
      <c r="AN420" s="4" t="n">
        <f aca="false">AM420^-'paramètres CI'!$B$19</f>
        <v>2.23743895155681E-006</v>
      </c>
      <c r="AO420" s="4" t="n">
        <f aca="false">SUMIFS($AN$2:$AN$1250,$I$2:$I$1250,V420)</f>
        <v>4.88204420344211</v>
      </c>
      <c r="AP420" s="5" t="n">
        <f aca="false">AN420/AO420</f>
        <v>4.58299609409373E-007</v>
      </c>
      <c r="AQ420" s="6" t="n">
        <f aca="false">AP420-O420</f>
        <v>-0.0354929946030581</v>
      </c>
      <c r="AR420" s="20" t="n">
        <f aca="false">VLOOKUP(I420,entreesparc!$A$13:$H$110,8,0)*AP420</f>
        <v>3.90138942282628E-005</v>
      </c>
      <c r="AS420" s="7" t="n">
        <f aca="false">M420*AJ420/AI420+AH420/R420</f>
        <v>22.3961580732898</v>
      </c>
      <c r="AT420" s="4" t="n">
        <f aca="false">AS420+Z420</f>
        <v>15.1237580027902</v>
      </c>
      <c r="AU420" s="4" t="n">
        <f aca="false">AT420^-'paramètres CI'!$B$19</f>
        <v>3.65361047427941E-010</v>
      </c>
      <c r="AV420" s="4" t="n">
        <f aca="false">SUMIFS($AU$2:$AU$1250,$I$2:$I$1250,V420)</f>
        <v>9.38484192243353E-006</v>
      </c>
      <c r="AW420" s="5" t="n">
        <f aca="false">AU420/AV420</f>
        <v>3.89309751243206E-005</v>
      </c>
      <c r="AX420" s="7" t="n">
        <f aca="false">SUMIFS($AP$2:$AP$1250,$I$2:$I$1250,V420)</f>
        <v>1</v>
      </c>
    </row>
    <row r="421" customFormat="false" ht="15.8" hidden="false" customHeight="false" outlineLevel="0" collapsed="false">
      <c r="A421" s="0" t="s">
        <v>14</v>
      </c>
      <c r="B421" s="0" t="s">
        <v>82</v>
      </c>
      <c r="C421" s="0" t="s">
        <v>41</v>
      </c>
      <c r="D421" s="0" t="s">
        <v>39</v>
      </c>
      <c r="E421" s="0" t="str">
        <f aca="false">VLOOKUP(A421,Nomenclature!$D$1:$E$9,2,0)</f>
        <v>02</v>
      </c>
      <c r="F421" s="0" t="str">
        <f aca="false">VLOOKUP(B421,Nomenclature!$J$1:$K$97,2,0)</f>
        <v>72</v>
      </c>
      <c r="G421" s="0" t="str">
        <f aca="false">VLOOKUP(C421,Nomenclature!$M$1:$N$21,2,0)</f>
        <v>04</v>
      </c>
      <c r="H421" s="0" t="str">
        <f aca="false">VLOOKUP(D421,Nomenclature!$O$25:$P$31,2,0)</f>
        <v>04</v>
      </c>
      <c r="I421" s="1" t="str">
        <f aca="false">CONCATENATE(E421,F421)</f>
        <v>0272</v>
      </c>
      <c r="J421" s="0" t="str">
        <f aca="false">CONCATENATE(E421,F421,G421,H421)</f>
        <v>02720404</v>
      </c>
      <c r="K421" s="0" t="n">
        <v>18.2253182989996</v>
      </c>
      <c r="L421" s="0" t="n">
        <v>20</v>
      </c>
      <c r="M421" s="0" t="n">
        <v>135.088082860758</v>
      </c>
      <c r="N421" s="0" t="n">
        <v>0.577211061459759</v>
      </c>
      <c r="O421" s="0" t="n">
        <v>0.221062908260123</v>
      </c>
      <c r="P421" s="4" t="n">
        <f aca="false">VLOOKUP(D421,'paramètres CI'!$A$1:$B$6,2,0)</f>
        <v>0.022045059962018</v>
      </c>
      <c r="Q421" s="17" t="n">
        <f aca="false">M421*P421/N421</f>
        <v>5.15933440237281</v>
      </c>
      <c r="R421" s="9" t="n">
        <f aca="false">1/(1+0.04)*(1 - (1/(1+0.04))^L421)/(1-1/(1+0.04))</f>
        <v>13.5903263449677</v>
      </c>
      <c r="S421" s="17" t="n">
        <f aca="false">K421/R421</f>
        <v>1.34105082073678</v>
      </c>
      <c r="T421" s="17" t="n">
        <f aca="false">Q421+S421</f>
        <v>6.50038522310959</v>
      </c>
      <c r="U421" s="0" t="n">
        <f aca="false">T421 + Z421</f>
        <v>4.50038522310959</v>
      </c>
      <c r="V421" s="4" t="str">
        <f aca="false">VLOOKUP(I421,'CI ref gaz'!$I$1:$AM$97,1,0)</f>
        <v>0272</v>
      </c>
      <c r="W421" s="0" t="n">
        <f aca="false">VLOOKUP(I421,'CI ref gaz'!$I$1:$AM$97,14,0)</f>
        <v>-2</v>
      </c>
      <c r="X421" s="1" t="n">
        <f aca="false">VLOOKUP(I421,'CI ref gaz'!$I$1:$AM$97,13,0)</f>
        <v>4.50038522310959</v>
      </c>
      <c r="Y421" s="2" t="n">
        <f aca="false">VLOOKUP(I421,'CI ref gaz'!$I$1:$AM$97,7,0)</f>
        <v>0.221062908260123</v>
      </c>
      <c r="Z421" s="17" t="n">
        <f aca="false">X421*(O421/Y421)^(-1/8)-T421</f>
        <v>-2</v>
      </c>
      <c r="AA421" s="17" t="n">
        <f aca="false">Z421^2</f>
        <v>4</v>
      </c>
      <c r="AB421" s="18" t="n">
        <f aca="false">Z421/U421</f>
        <v>-0.444406400974288</v>
      </c>
      <c r="AC421" s="17" t="n">
        <f aca="false">U421^-('paramètres CI'!$B$19)</f>
        <v>5.94295552036021E-006</v>
      </c>
      <c r="AD421" s="4" t="n">
        <f aca="false">SUMIFS($AC$2:$AC$1250,$I$2:$I$1250,V421)</f>
        <v>2.68835489731601E-005</v>
      </c>
      <c r="AE421" s="4" t="n">
        <f aca="false">AC421/AD421</f>
        <v>0.221062908260123</v>
      </c>
      <c r="AF421" s="17" t="n">
        <f aca="false">AE421-O421</f>
        <v>0</v>
      </c>
      <c r="AG421" s="4" t="n">
        <f aca="false">VLOOKUP(I421,BesoinU!$F$1:$L$99,3,0)</f>
        <v>81.9240642058651</v>
      </c>
      <c r="AH421" s="19" t="n">
        <f aca="false">VLOOKUP(J421,bibliRdtCHauff!$G$2:$K$1398,4,0)</f>
        <v>19.1365842139496</v>
      </c>
      <c r="AI421" s="19" t="n">
        <f aca="false">VLOOKUP(J421,bibliRdtCHauff!$G$2:$K$1398,3,0)</f>
        <v>0.658328801886295</v>
      </c>
      <c r="AJ421" s="4" t="n">
        <f aca="false">VLOOKUP(D421,'paramètres CI'!$A$1:$C$6,3)</f>
        <v>0.0386719666666667</v>
      </c>
      <c r="AK421" s="4" t="n">
        <f aca="false">AJ421*AG421/AI421</f>
        <v>4.81243517082863</v>
      </c>
      <c r="AL421" s="4" t="n">
        <f aca="false">AK421+AH421/R421</f>
        <v>6.22053853260225</v>
      </c>
      <c r="AM421" s="4" t="n">
        <f aca="false">AL421+Z421</f>
        <v>4.22053853260225</v>
      </c>
      <c r="AN421" s="4" t="n">
        <f aca="false">AM421^-'paramètres CI'!$B$19</f>
        <v>9.93246498923757E-006</v>
      </c>
      <c r="AO421" s="4" t="n">
        <f aca="false">SUMIFS($AN$2:$AN$1250,$I$2:$I$1250,V421)</f>
        <v>4.88204420344211</v>
      </c>
      <c r="AP421" s="5" t="n">
        <f aca="false">AN421/AO421</f>
        <v>2.03448895080357E-006</v>
      </c>
      <c r="AQ421" s="6" t="n">
        <f aca="false">AP421-O421</f>
        <v>-0.221060873771172</v>
      </c>
      <c r="AR421" s="20" t="n">
        <f aca="false">VLOOKUP(I421,entreesparc!$A$13:$H$110,8,0)*AP421</f>
        <v>0.000173190932537584</v>
      </c>
      <c r="AS421" s="7" t="n">
        <f aca="false">M421*AJ421/AI421+AH421/R421</f>
        <v>9.34353292597707</v>
      </c>
      <c r="AT421" s="4" t="n">
        <f aca="false">AS421+Z421</f>
        <v>7.34353292597707</v>
      </c>
      <c r="AU421" s="4" t="n">
        <f aca="false">AT421^-'paramètres CI'!$B$19</f>
        <v>1.18238695183062E-007</v>
      </c>
      <c r="AV421" s="4" t="n">
        <f aca="false">SUMIFS($AU$2:$AU$1250,$I$2:$I$1250,V421)</f>
        <v>9.38484192243353E-006</v>
      </c>
      <c r="AW421" s="5" t="n">
        <f aca="false">AU421/AV421</f>
        <v>0.0125989010960775</v>
      </c>
      <c r="AX421" s="7" t="n">
        <f aca="false">SUMIFS($AP$2:$AP$1250,$I$2:$I$1250,V421)</f>
        <v>1</v>
      </c>
    </row>
    <row r="422" customFormat="false" ht="15.8" hidden="false" customHeight="false" outlineLevel="0" collapsed="false">
      <c r="A422" s="0" t="s">
        <v>14</v>
      </c>
      <c r="B422" s="0" t="s">
        <v>82</v>
      </c>
      <c r="C422" s="0" t="s">
        <v>45</v>
      </c>
      <c r="D422" s="0" t="s">
        <v>43</v>
      </c>
      <c r="E422" s="0" t="str">
        <f aca="false">VLOOKUP(A422,Nomenclature!$D$1:$E$9,2,0)</f>
        <v>02</v>
      </c>
      <c r="F422" s="0" t="str">
        <f aca="false">VLOOKUP(B422,Nomenclature!$J$1:$K$97,2,0)</f>
        <v>72</v>
      </c>
      <c r="G422" s="0" t="str">
        <f aca="false">VLOOKUP(C422,Nomenclature!$M$1:$N$21,2,0)</f>
        <v>06</v>
      </c>
      <c r="H422" s="0" t="str">
        <f aca="false">VLOOKUP(D422,Nomenclature!$O$25:$P$31,2,0)</f>
        <v>02</v>
      </c>
      <c r="I422" s="1" t="str">
        <f aca="false">CONCATENATE(E422,F422)</f>
        <v>0272</v>
      </c>
      <c r="J422" s="0" t="str">
        <f aca="false">CONCATENATE(E422,F422,G422,H422)</f>
        <v>02720602</v>
      </c>
      <c r="K422" s="0" t="n">
        <v>10</v>
      </c>
      <c r="L422" s="0" t="n">
        <v>13</v>
      </c>
      <c r="M422" s="0" t="n">
        <v>118.683058314076</v>
      </c>
      <c r="N422" s="0" t="n">
        <v>0.9</v>
      </c>
      <c r="O422" s="0" t="n">
        <v>0.288272045563442</v>
      </c>
      <c r="P422" s="4" t="n">
        <f aca="false">VLOOKUP(D422,'paramètres CI'!$A$1:$B$6,2,0)</f>
        <v>0.0935912806596305</v>
      </c>
      <c r="Q422" s="17" t="n">
        <f aca="false">M422*P422/N422</f>
        <v>12.3418882446844</v>
      </c>
      <c r="R422" s="9" t="n">
        <f aca="false">1/(1+0.04)*(1 - (1/(1+0.04))^L422)/(1-1/(1+0.04))</f>
        <v>9.98564784663304</v>
      </c>
      <c r="S422" s="17" t="n">
        <f aca="false">K422/R422</f>
        <v>1.00143727814033</v>
      </c>
      <c r="T422" s="17" t="n">
        <f aca="false">Q422+S422</f>
        <v>13.3433255228247</v>
      </c>
      <c r="U422" s="0" t="n">
        <f aca="false">T422 + Z422</f>
        <v>4.35350310651313</v>
      </c>
      <c r="V422" s="4" t="str">
        <f aca="false">VLOOKUP(I422,'CI ref gaz'!$I$1:$AM$97,1,0)</f>
        <v>0272</v>
      </c>
      <c r="W422" s="0" t="n">
        <f aca="false">VLOOKUP(I422,'CI ref gaz'!$I$1:$AM$97,14,0)</f>
        <v>-2</v>
      </c>
      <c r="X422" s="1" t="n">
        <f aca="false">VLOOKUP(I422,'CI ref gaz'!$I$1:$AM$97,13,0)</f>
        <v>4.50038522310959</v>
      </c>
      <c r="Y422" s="2" t="n">
        <f aca="false">VLOOKUP(I422,'CI ref gaz'!$I$1:$AM$97,7,0)</f>
        <v>0.221062908260123</v>
      </c>
      <c r="Z422" s="17" t="n">
        <f aca="false">X422*(O422/Y422)^(-1/8)-T422</f>
        <v>-8.98982241631162</v>
      </c>
      <c r="AA422" s="17" t="n">
        <f aca="false">Z422^2</f>
        <v>80.8169070768189</v>
      </c>
      <c r="AB422" s="18" t="n">
        <f aca="false">Z422/U422</f>
        <v>-2.06496290375037</v>
      </c>
      <c r="AC422" s="17" t="n">
        <f aca="false">U422^-('paramètres CI'!$B$19)</f>
        <v>7.74977565449783E-006</v>
      </c>
      <c r="AD422" s="4" t="n">
        <f aca="false">SUMIFS($AC$2:$AC$1250,$I$2:$I$1250,V422)</f>
        <v>2.68835489731601E-005</v>
      </c>
      <c r="AE422" s="4" t="n">
        <f aca="false">AC422/AD422</f>
        <v>0.288272045563442</v>
      </c>
      <c r="AF422" s="17" t="n">
        <f aca="false">AE422-O422</f>
        <v>0</v>
      </c>
      <c r="AG422" s="4" t="n">
        <f aca="false">VLOOKUP(I422,BesoinU!$F$1:$L$99,3,0)</f>
        <v>81.9240642058651</v>
      </c>
      <c r="AH422" s="19" t="n">
        <f aca="false">VLOOKUP(J422,bibliRdtCHauff!$G$2:$K$1398,4,0)</f>
        <v>10.4</v>
      </c>
      <c r="AI422" s="19" t="n">
        <f aca="false">VLOOKUP(J422,bibliRdtCHauff!$G$2:$K$1398,3,0)</f>
        <v>0.92</v>
      </c>
      <c r="AJ422" s="4" t="n">
        <f aca="false">VLOOKUP(D422,'paramètres CI'!$A$1:$C$6,3)</f>
        <v>0.09847</v>
      </c>
      <c r="AK422" s="4" t="n">
        <f aca="false">AJ422*AG422/AI422</f>
        <v>8.76854630690384</v>
      </c>
      <c r="AL422" s="4" t="n">
        <f aca="false">AK422+AH422/R422</f>
        <v>9.81004107616978</v>
      </c>
      <c r="AM422" s="4" t="n">
        <f aca="false">AL422+Z422</f>
        <v>0.820218659858165</v>
      </c>
      <c r="AN422" s="4" t="n">
        <f aca="false">AM422^-'paramètres CI'!$B$19</f>
        <v>4.8816072847082</v>
      </c>
      <c r="AO422" s="4" t="n">
        <f aca="false">SUMIFS($AN$2:$AN$1250,$I$2:$I$1250,V422)</f>
        <v>4.88204420344211</v>
      </c>
      <c r="AP422" s="5" t="n">
        <f aca="false">AN422/AO422</f>
        <v>0.999910504961508</v>
      </c>
      <c r="AQ422" s="6" t="n">
        <f aca="false">AP422-O422</f>
        <v>0.711638459398065</v>
      </c>
      <c r="AR422" s="20" t="n">
        <f aca="false">VLOOKUP(I422,entreesparc!$A$13:$H$110,8,0)*AP422</f>
        <v>85.1198689184378</v>
      </c>
      <c r="AS422" s="7" t="n">
        <f aca="false">M422*AJ422/AI422+AH422/R422</f>
        <v>13.7444521085997</v>
      </c>
      <c r="AT422" s="4" t="n">
        <f aca="false">AS422+Z422</f>
        <v>4.75462969228809</v>
      </c>
      <c r="AU422" s="4" t="n">
        <f aca="false">AT422^-'paramètres CI'!$B$19</f>
        <v>3.82883291407562E-006</v>
      </c>
      <c r="AV422" s="4" t="n">
        <f aca="false">SUMIFS($AU$2:$AU$1250,$I$2:$I$1250,V422)</f>
        <v>9.38484192243353E-006</v>
      </c>
      <c r="AW422" s="5" t="n">
        <f aca="false">AU422/AV422</f>
        <v>0.407980544128632</v>
      </c>
      <c r="AX422" s="7" t="n">
        <f aca="false">SUMIFS($AP$2:$AP$1250,$I$2:$I$1250,V422)</f>
        <v>1</v>
      </c>
    </row>
    <row r="423" customFormat="false" ht="15.8" hidden="false" customHeight="false" outlineLevel="0" collapsed="false">
      <c r="A423" s="0" t="s">
        <v>14</v>
      </c>
      <c r="B423" s="0" t="s">
        <v>82</v>
      </c>
      <c r="C423" s="0" t="s">
        <v>46</v>
      </c>
      <c r="D423" s="0" t="s">
        <v>43</v>
      </c>
      <c r="E423" s="0" t="str">
        <f aca="false">VLOOKUP(A423,Nomenclature!$D$1:$E$9,2,0)</f>
        <v>02</v>
      </c>
      <c r="F423" s="0" t="str">
        <f aca="false">VLOOKUP(B423,Nomenclature!$J$1:$K$97,2,0)</f>
        <v>72</v>
      </c>
      <c r="G423" s="0" t="str">
        <f aca="false">VLOOKUP(C423,Nomenclature!$M$1:$N$21,2,0)</f>
        <v>26</v>
      </c>
      <c r="H423" s="0" t="str">
        <f aca="false">VLOOKUP(D423,Nomenclature!$O$25:$P$31,2,0)</f>
        <v>02</v>
      </c>
      <c r="I423" s="1" t="str">
        <f aca="false">CONCATENATE(E423,F423)</f>
        <v>0272</v>
      </c>
      <c r="J423" s="0" t="str">
        <f aca="false">CONCATENATE(E423,F423,G423,H423)</f>
        <v>02722602</v>
      </c>
      <c r="K423" s="0" t="n">
        <v>12</v>
      </c>
      <c r="L423" s="0" t="n">
        <v>13</v>
      </c>
      <c r="M423" s="0" t="n">
        <v>118.683058314076</v>
      </c>
      <c r="N423" s="0" t="n">
        <v>1</v>
      </c>
      <c r="O423" s="0" t="n">
        <v>9.99400359784132E-005</v>
      </c>
      <c r="P423" s="4" t="n">
        <f aca="false">VLOOKUP(D423,'paramètres CI'!$A$1:$B$6,2,0)</f>
        <v>0.0935912806596305</v>
      </c>
      <c r="Q423" s="17" t="n">
        <f aca="false">M423*P423/N423</f>
        <v>11.107699420216</v>
      </c>
      <c r="R423" s="9" t="n">
        <f aca="false">1/(1+0.04)*(1 - (1/(1+0.04))^L423)/(1-1/(1+0.04))</f>
        <v>9.98564784663304</v>
      </c>
      <c r="S423" s="17" t="n">
        <f aca="false">K423/R423</f>
        <v>1.20172473376839</v>
      </c>
      <c r="T423" s="17" t="n">
        <f aca="false">Q423+S423</f>
        <v>12.3094241539844</v>
      </c>
      <c r="U423" s="0" t="n">
        <f aca="false">T423 + Z423</f>
        <v>11.7854654013679</v>
      </c>
      <c r="V423" s="4" t="str">
        <f aca="false">VLOOKUP(I423,'CI ref gaz'!$I$1:$AM$97,1,0)</f>
        <v>0272</v>
      </c>
      <c r="W423" s="0" t="n">
        <f aca="false">VLOOKUP(I423,'CI ref gaz'!$I$1:$AM$97,14,0)</f>
        <v>-2</v>
      </c>
      <c r="X423" s="1" t="n">
        <f aca="false">VLOOKUP(I423,'CI ref gaz'!$I$1:$AM$97,13,0)</f>
        <v>4.50038522310959</v>
      </c>
      <c r="Y423" s="2" t="n">
        <f aca="false">VLOOKUP(I423,'CI ref gaz'!$I$1:$AM$97,7,0)</f>
        <v>0.221062908260123</v>
      </c>
      <c r="Z423" s="17" t="n">
        <f aca="false">X423*(O423/Y423)^(-1/8)-T423</f>
        <v>-0.523958752616476</v>
      </c>
      <c r="AA423" s="17" t="n">
        <f aca="false">Z423^2</f>
        <v>0.274532774443414</v>
      </c>
      <c r="AB423" s="18" t="n">
        <f aca="false">Z423/U423</f>
        <v>-0.0444580451235861</v>
      </c>
      <c r="AC423" s="17" t="n">
        <f aca="false">U423^-('paramètres CI'!$B$19)</f>
        <v>2.68674285160505E-009</v>
      </c>
      <c r="AD423" s="4" t="n">
        <f aca="false">SUMIFS($AC$2:$AC$1250,$I$2:$I$1250,V423)</f>
        <v>2.68835489731601E-005</v>
      </c>
      <c r="AE423" s="4" t="n">
        <f aca="false">AC423/AD423</f>
        <v>9.99400359784132E-005</v>
      </c>
      <c r="AF423" s="17" t="n">
        <f aca="false">AE423-O423</f>
        <v>0</v>
      </c>
      <c r="AG423" s="4" t="n">
        <f aca="false">VLOOKUP(I423,BesoinU!$F$1:$L$99,3,0)</f>
        <v>81.9240642058651</v>
      </c>
      <c r="AH423" s="19" t="n">
        <f aca="false">VLOOKUP(J423,bibliRdtCHauff!$G$2:$K$1398,4,0)</f>
        <v>12</v>
      </c>
      <c r="AI423" s="19" t="n">
        <f aca="false">VLOOKUP(J423,bibliRdtCHauff!$G$2:$K$1398,3,0)</f>
        <v>1</v>
      </c>
      <c r="AJ423" s="4" t="n">
        <f aca="false">VLOOKUP(D423,'paramètres CI'!$A$1:$C$6,3)</f>
        <v>0.09847</v>
      </c>
      <c r="AK423" s="4" t="n">
        <f aca="false">AJ423*AG423/AI423</f>
        <v>8.06706260235154</v>
      </c>
      <c r="AL423" s="4" t="n">
        <f aca="false">AK423+AH423/R423</f>
        <v>9.26878733611993</v>
      </c>
      <c r="AM423" s="4" t="n">
        <f aca="false">AL423+Z423</f>
        <v>8.74482858350345</v>
      </c>
      <c r="AN423" s="4" t="n">
        <f aca="false">AM423^-'paramètres CI'!$B$19</f>
        <v>2.92408230912334E-008</v>
      </c>
      <c r="AO423" s="4" t="n">
        <f aca="false">SUMIFS($AN$2:$AN$1250,$I$2:$I$1250,V423)</f>
        <v>4.88204420344211</v>
      </c>
      <c r="AP423" s="5" t="n">
        <f aca="false">AN423/AO423</f>
        <v>5.98946299392721E-009</v>
      </c>
      <c r="AQ423" s="6" t="n">
        <f aca="false">AP423-O423</f>
        <v>-9.99340465154193E-005</v>
      </c>
      <c r="AR423" s="20" t="n">
        <f aca="false">VLOOKUP(I423,entreesparc!$A$13:$H$110,8,0)*AP423</f>
        <v>5.0986793558544E-007</v>
      </c>
      <c r="AS423" s="7" t="n">
        <f aca="false">M423*AJ423/AI423+AH423/R423</f>
        <v>12.8884454859555</v>
      </c>
      <c r="AT423" s="4" t="n">
        <f aca="false">AS423+Z423</f>
        <v>12.364486733339</v>
      </c>
      <c r="AU423" s="4" t="n">
        <f aca="false">AT423^-'paramètres CI'!$B$19</f>
        <v>1.83059072103963E-009</v>
      </c>
      <c r="AV423" s="4" t="n">
        <f aca="false">SUMIFS($AU$2:$AU$1250,$I$2:$I$1250,V423)</f>
        <v>9.38484192243353E-006</v>
      </c>
      <c r="AW423" s="5" t="n">
        <f aca="false">AU423/AV423</f>
        <v>0.000195058237119987</v>
      </c>
      <c r="AX423" s="7" t="n">
        <f aca="false">SUMIFS($AP$2:$AP$1250,$I$2:$I$1250,V423)</f>
        <v>1</v>
      </c>
    </row>
    <row r="424" customFormat="false" ht="15.8" hidden="false" customHeight="false" outlineLevel="0" collapsed="false">
      <c r="A424" s="0" t="s">
        <v>14</v>
      </c>
      <c r="B424" s="0" t="s">
        <v>82</v>
      </c>
      <c r="C424" s="0" t="s">
        <v>48</v>
      </c>
      <c r="D424" s="0" t="s">
        <v>43</v>
      </c>
      <c r="E424" s="0" t="str">
        <f aca="false">VLOOKUP(A424,Nomenclature!$D$1:$E$9,2,0)</f>
        <v>02</v>
      </c>
      <c r="F424" s="0" t="str">
        <f aca="false">VLOOKUP(B424,Nomenclature!$J$1:$K$97,2,0)</f>
        <v>72</v>
      </c>
      <c r="G424" s="0" t="str">
        <f aca="false">VLOOKUP(C424,Nomenclature!$M$1:$N$21,2,0)</f>
        <v>09</v>
      </c>
      <c r="H424" s="0" t="str">
        <f aca="false">VLOOKUP(D424,Nomenclature!$O$25:$P$31,2,0)</f>
        <v>02</v>
      </c>
      <c r="I424" s="1" t="str">
        <f aca="false">CONCATENATE(E424,F424)</f>
        <v>0272</v>
      </c>
      <c r="J424" s="0" t="str">
        <f aca="false">CONCATENATE(E424,F424,G424,H424)</f>
        <v>02720902</v>
      </c>
      <c r="K424" s="0" t="n">
        <v>100.596183615789</v>
      </c>
      <c r="L424" s="0" t="n">
        <v>20</v>
      </c>
      <c r="M424" s="0" t="n">
        <v>140.541183576443</v>
      </c>
      <c r="N424" s="0" t="n">
        <v>2.84935813953488</v>
      </c>
      <c r="O424" s="0" t="n">
        <v>0.136604889966977</v>
      </c>
      <c r="P424" s="4" t="n">
        <f aca="false">VLOOKUP(D424,'paramètres CI'!$A$1:$B$6,2,0)</f>
        <v>0.0935912806596305</v>
      </c>
      <c r="Q424" s="17" t="n">
        <f aca="false">M424*P424/N424</f>
        <v>4.61627802199924</v>
      </c>
      <c r="R424" s="9" t="n">
        <f aca="false">1/(1+0.04)*(1 - (1/(1+0.04))^L424)/(1-1/(1+0.04))</f>
        <v>13.5903263449677</v>
      </c>
      <c r="S424" s="17" t="n">
        <f aca="false">K424/R424</f>
        <v>7.4020432668299</v>
      </c>
      <c r="T424" s="17" t="n">
        <f aca="false">Q424+S424</f>
        <v>12.0183212888291</v>
      </c>
      <c r="U424" s="0" t="n">
        <f aca="false">T424 + Z424</f>
        <v>4.77948270264879</v>
      </c>
      <c r="V424" s="4" t="str">
        <f aca="false">VLOOKUP(I424,'CI ref gaz'!$I$1:$AM$97,1,0)</f>
        <v>0272</v>
      </c>
      <c r="W424" s="0" t="n">
        <f aca="false">VLOOKUP(I424,'CI ref gaz'!$I$1:$AM$97,14,0)</f>
        <v>-2</v>
      </c>
      <c r="X424" s="1" t="n">
        <f aca="false">VLOOKUP(I424,'CI ref gaz'!$I$1:$AM$97,13,0)</f>
        <v>4.50038522310959</v>
      </c>
      <c r="Y424" s="2" t="n">
        <f aca="false">VLOOKUP(I424,'CI ref gaz'!$I$1:$AM$97,7,0)</f>
        <v>0.221062908260123</v>
      </c>
      <c r="Z424" s="17" t="n">
        <f aca="false">X424*(O424/Y424)^(-1/8)-T424</f>
        <v>-7.23883858618036</v>
      </c>
      <c r="AA424" s="17" t="n">
        <f aca="false">Z424^2</f>
        <v>52.4007840767736</v>
      </c>
      <c r="AB424" s="18" t="n">
        <f aca="false">Z424/U424</f>
        <v>-1.51456528593954</v>
      </c>
      <c r="AC424" s="17" t="n">
        <f aca="false">U424^-('paramètres CI'!$B$19)</f>
        <v>3.67242424940037E-006</v>
      </c>
      <c r="AD424" s="4" t="n">
        <f aca="false">SUMIFS($AC$2:$AC$1250,$I$2:$I$1250,V424)</f>
        <v>2.68835489731601E-005</v>
      </c>
      <c r="AE424" s="4" t="n">
        <f aca="false">AC424/AD424</f>
        <v>0.136604889966977</v>
      </c>
      <c r="AF424" s="17" t="n">
        <f aca="false">AE424-O424</f>
        <v>0</v>
      </c>
      <c r="AG424" s="4" t="n">
        <f aca="false">VLOOKUP(I424,BesoinU!$F$1:$L$99,3,0)</f>
        <v>81.9240642058651</v>
      </c>
      <c r="AH424" s="19" t="n">
        <f aca="false">VLOOKUP(J424,bibliRdtCHauff!$G$2:$K$1398,4,0)</f>
        <v>105.625992796579</v>
      </c>
      <c r="AI424" s="19" t="n">
        <f aca="false">VLOOKUP(J424,bibliRdtCHauff!$G$2:$K$1398,3,0)</f>
        <v>2.96333246511628</v>
      </c>
      <c r="AJ424" s="4" t="n">
        <f aca="false">VLOOKUP(D424,'paramètres CI'!$A$1:$C$6,3)</f>
        <v>0.09847</v>
      </c>
      <c r="AK424" s="4" t="n">
        <f aca="false">AJ424*AG424/AI424</f>
        <v>2.72229413922173</v>
      </c>
      <c r="AL424" s="4" t="n">
        <f aca="false">AK424+AH424/R424</f>
        <v>10.4944395693932</v>
      </c>
      <c r="AM424" s="4" t="n">
        <f aca="false">AL424+Z424</f>
        <v>3.2556009832128</v>
      </c>
      <c r="AN424" s="4" t="n">
        <f aca="false">AM424^-'paramètres CI'!$B$19</f>
        <v>7.92411249240029E-005</v>
      </c>
      <c r="AO424" s="4" t="n">
        <f aca="false">SUMIFS($AN$2:$AN$1250,$I$2:$I$1250,V424)</f>
        <v>4.88204420344211</v>
      </c>
      <c r="AP424" s="5" t="n">
        <f aca="false">AN424/AO424</f>
        <v>1.62311363072324E-005</v>
      </c>
      <c r="AQ424" s="6" t="n">
        <f aca="false">AP424-O424</f>
        <v>-0.13658865883067</v>
      </c>
      <c r="AR424" s="20" t="n">
        <f aca="false">VLOOKUP(I424,entreesparc!$A$13:$H$110,8,0)*AP424</f>
        <v>0.00138171585158225</v>
      </c>
      <c r="AS424" s="7" t="n">
        <f aca="false">M424*AJ424/AI424+AH424/R424</f>
        <v>12.4422560268335</v>
      </c>
      <c r="AT424" s="4" t="n">
        <f aca="false">AS424+Z424</f>
        <v>5.20341744065316</v>
      </c>
      <c r="AU424" s="4" t="n">
        <f aca="false">AT424^-'paramètres CI'!$B$19</f>
        <v>1.8607612517919E-006</v>
      </c>
      <c r="AV424" s="4" t="n">
        <f aca="false">SUMIFS($AU$2:$AU$1250,$I$2:$I$1250,V424)</f>
        <v>9.38484192243353E-006</v>
      </c>
      <c r="AW424" s="5" t="n">
        <f aca="false">AU424/AV424</f>
        <v>0.198273052137824</v>
      </c>
      <c r="AX424" s="7" t="n">
        <f aca="false">SUMIFS($AP$2:$AP$1250,$I$2:$I$1250,V424)</f>
        <v>1</v>
      </c>
    </row>
    <row r="425" customFormat="false" ht="15.8" hidden="false" customHeight="false" outlineLevel="0" collapsed="false">
      <c r="A425" s="0" t="s">
        <v>14</v>
      </c>
      <c r="B425" s="0" t="s">
        <v>82</v>
      </c>
      <c r="C425" s="0" t="s">
        <v>49</v>
      </c>
      <c r="D425" s="0" t="s">
        <v>43</v>
      </c>
      <c r="E425" s="0" t="str">
        <f aca="false">VLOOKUP(A425,Nomenclature!$D$1:$E$9,2,0)</f>
        <v>02</v>
      </c>
      <c r="F425" s="0" t="str">
        <f aca="false">VLOOKUP(B425,Nomenclature!$J$1:$K$97,2,0)</f>
        <v>72</v>
      </c>
      <c r="G425" s="0" t="str">
        <f aca="false">VLOOKUP(C425,Nomenclature!$M$1:$N$21,2,0)</f>
        <v>29</v>
      </c>
      <c r="H425" s="0" t="str">
        <f aca="false">VLOOKUP(D425,Nomenclature!$O$25:$P$31,2,0)</f>
        <v>02</v>
      </c>
      <c r="I425" s="1" t="str">
        <f aca="false">CONCATENATE(E425,F425)</f>
        <v>0272</v>
      </c>
      <c r="J425" s="0" t="str">
        <f aca="false">CONCATENATE(E425,F425,G425,H425)</f>
        <v>02722902</v>
      </c>
      <c r="K425" s="0" t="n">
        <v>125.745229519737</v>
      </c>
      <c r="L425" s="0" t="n">
        <v>20</v>
      </c>
      <c r="M425" s="0" t="n">
        <v>140.541183576443</v>
      </c>
      <c r="N425" s="0" t="n">
        <v>3.41922976744186</v>
      </c>
      <c r="O425" s="0" t="n">
        <v>9.99400359784132E-005</v>
      </c>
      <c r="P425" s="4" t="n">
        <f aca="false">VLOOKUP(D425,'paramètres CI'!$A$1:$B$6,2,0)</f>
        <v>0.0935912806596305</v>
      </c>
      <c r="Q425" s="17" t="n">
        <f aca="false">M425*P425/N425</f>
        <v>3.84689835166603</v>
      </c>
      <c r="R425" s="9" t="n">
        <f aca="false">1/(1+0.04)*(1 - (1/(1+0.04))^L425)/(1-1/(1+0.04))</f>
        <v>13.5903263449677</v>
      </c>
      <c r="S425" s="17" t="n">
        <f aca="false">K425/R425</f>
        <v>9.25255408353743</v>
      </c>
      <c r="T425" s="17" t="n">
        <f aca="false">Q425+S425</f>
        <v>13.0994524352035</v>
      </c>
      <c r="U425" s="0" t="n">
        <f aca="false">T425 + Z425</f>
        <v>11.7854654013679</v>
      </c>
      <c r="V425" s="4" t="str">
        <f aca="false">VLOOKUP(I425,'CI ref gaz'!$I$1:$AM$97,1,0)</f>
        <v>0272</v>
      </c>
      <c r="W425" s="0" t="n">
        <f aca="false">VLOOKUP(I425,'CI ref gaz'!$I$1:$AM$97,14,0)</f>
        <v>-2</v>
      </c>
      <c r="X425" s="1" t="n">
        <f aca="false">VLOOKUP(I425,'CI ref gaz'!$I$1:$AM$97,13,0)</f>
        <v>4.50038522310959</v>
      </c>
      <c r="Y425" s="2" t="n">
        <f aca="false">VLOOKUP(I425,'CI ref gaz'!$I$1:$AM$97,7,0)</f>
        <v>0.221062908260123</v>
      </c>
      <c r="Z425" s="17" t="n">
        <f aca="false">X425*(O425/Y425)^(-1/8)-T425</f>
        <v>-1.31398703383557</v>
      </c>
      <c r="AA425" s="17" t="n">
        <f aca="false">Z425^2</f>
        <v>1.726561925088</v>
      </c>
      <c r="AB425" s="18" t="n">
        <f aca="false">Z425/U425</f>
        <v>-0.111492163362769</v>
      </c>
      <c r="AC425" s="17" t="n">
        <f aca="false">U425^-('paramètres CI'!$B$19)</f>
        <v>2.68674285160505E-009</v>
      </c>
      <c r="AD425" s="4" t="n">
        <f aca="false">SUMIFS($AC$2:$AC$1250,$I$2:$I$1250,V425)</f>
        <v>2.68835489731601E-005</v>
      </c>
      <c r="AE425" s="4" t="n">
        <f aca="false">AC425/AD425</f>
        <v>9.99400359784132E-005</v>
      </c>
      <c r="AF425" s="17" t="n">
        <f aca="false">AE425-O425</f>
        <v>0</v>
      </c>
      <c r="AG425" s="4" t="n">
        <f aca="false">VLOOKUP(I425,BesoinU!$F$1:$L$99,3,0)</f>
        <v>81.9240642058651</v>
      </c>
      <c r="AH425" s="19" t="n">
        <f aca="false">VLOOKUP(J425,bibliRdtCHauff!$G$2:$K$1398,4,0)</f>
        <v>125.745229519737</v>
      </c>
      <c r="AI425" s="19" t="n">
        <f aca="false">VLOOKUP(J425,bibliRdtCHauff!$G$2:$K$1398,3,0)</f>
        <v>3.41922976744186</v>
      </c>
      <c r="AJ425" s="4" t="n">
        <f aca="false">VLOOKUP(D425,'paramètres CI'!$A$1:$C$6,3)</f>
        <v>0.09847</v>
      </c>
      <c r="AK425" s="4" t="n">
        <f aca="false">AJ425*AG425/AI425</f>
        <v>2.3593215873255</v>
      </c>
      <c r="AL425" s="4" t="n">
        <f aca="false">AK425+AH425/R425</f>
        <v>11.6118756708629</v>
      </c>
      <c r="AM425" s="4" t="n">
        <f aca="false">AL425+Z425</f>
        <v>10.2978886370273</v>
      </c>
      <c r="AN425" s="4" t="n">
        <f aca="false">AM425^-'paramètres CI'!$B$19</f>
        <v>7.90704976400801E-009</v>
      </c>
      <c r="AO425" s="4" t="n">
        <f aca="false">SUMIFS($AN$2:$AN$1250,$I$2:$I$1250,V425)</f>
        <v>4.88204420344211</v>
      </c>
      <c r="AP425" s="5" t="n">
        <f aca="false">AN425/AO425</f>
        <v>1.61961863402079E-009</v>
      </c>
      <c r="AQ425" s="6" t="n">
        <f aca="false">AP425-O425</f>
        <v>-9.99384163597792E-005</v>
      </c>
      <c r="AR425" s="20" t="n">
        <f aca="false">VLOOKUP(I425,entreesparc!$A$13:$H$110,8,0)*AP425</f>
        <v>1.37874064870451E-007</v>
      </c>
      <c r="AS425" s="7" t="n">
        <f aca="false">M425*AJ425/AI425+AH425/R425</f>
        <v>13.2999832673112</v>
      </c>
      <c r="AT425" s="4" t="n">
        <f aca="false">AS425+Z425</f>
        <v>11.9859962334757</v>
      </c>
      <c r="AU425" s="4" t="n">
        <f aca="false">AT425^-'paramètres CI'!$B$19</f>
        <v>2.34750704839751E-009</v>
      </c>
      <c r="AV425" s="4" t="n">
        <f aca="false">SUMIFS($AU$2:$AU$1250,$I$2:$I$1250,V425)</f>
        <v>9.38484192243353E-006</v>
      </c>
      <c r="AW425" s="5" t="n">
        <f aca="false">AU425/AV425</f>
        <v>0.000250138155527802</v>
      </c>
      <c r="AX425" s="7" t="n">
        <f aca="false">SUMIFS($AP$2:$AP$1250,$I$2:$I$1250,V425)</f>
        <v>1</v>
      </c>
    </row>
    <row r="426" customFormat="false" ht="15.8" hidden="false" customHeight="false" outlineLevel="0" collapsed="false">
      <c r="A426" s="0" t="s">
        <v>14</v>
      </c>
      <c r="B426" s="0" t="s">
        <v>82</v>
      </c>
      <c r="C426" s="0" t="s">
        <v>55</v>
      </c>
      <c r="D426" s="0" t="s">
        <v>43</v>
      </c>
      <c r="E426" s="0" t="str">
        <f aca="false">VLOOKUP(A426,Nomenclature!$D$1:$E$9,2,0)</f>
        <v>02</v>
      </c>
      <c r="F426" s="0" t="str">
        <f aca="false">VLOOKUP(B426,Nomenclature!$J$1:$K$97,2,0)</f>
        <v>72</v>
      </c>
      <c r="G426" s="0" t="str">
        <f aca="false">VLOOKUP(C426,Nomenclature!$M$1:$N$21,2,0)</f>
        <v>10</v>
      </c>
      <c r="H426" s="0" t="str">
        <f aca="false">VLOOKUP(D426,Nomenclature!$O$25:$P$31,2,0)</f>
        <v>02</v>
      </c>
      <c r="I426" s="1" t="str">
        <f aca="false">CONCATENATE(E426,F426)</f>
        <v>0272</v>
      </c>
      <c r="J426" s="0" t="str">
        <f aca="false">CONCATENATE(E426,F426,G426,H426)</f>
        <v>02721002</v>
      </c>
      <c r="K426" s="0" t="n">
        <v>47.4383773330619</v>
      </c>
      <c r="L426" s="0" t="n">
        <v>17</v>
      </c>
      <c r="M426" s="0" t="n">
        <v>138.392804234409</v>
      </c>
      <c r="N426" s="0" t="n">
        <v>2.68970950166112</v>
      </c>
      <c r="O426" s="0" t="n">
        <v>0.187160608499132</v>
      </c>
      <c r="P426" s="4" t="n">
        <f aca="false">VLOOKUP(D426,'paramètres CI'!$A$1:$B$6,2,0)</f>
        <v>0.0935912806596305</v>
      </c>
      <c r="Q426" s="17" t="n">
        <f aca="false">M426*P426/N426</f>
        <v>4.81552367435097</v>
      </c>
      <c r="R426" s="9" t="n">
        <f aca="false">1/(1+0.04)*(1 - (1/(1+0.04))^L426)/(1-1/(1+0.04))</f>
        <v>12.1656688537057</v>
      </c>
      <c r="S426" s="17" t="n">
        <f aca="false">K426/R426</f>
        <v>3.89936450708273</v>
      </c>
      <c r="T426" s="17" t="n">
        <f aca="false">Q426+S426</f>
        <v>8.7148881814337</v>
      </c>
      <c r="U426" s="0" t="n">
        <f aca="false">T426 + Z426</f>
        <v>4.59501960695106</v>
      </c>
      <c r="V426" s="4" t="str">
        <f aca="false">VLOOKUP(I426,'CI ref gaz'!$I$1:$AM$97,1,0)</f>
        <v>0272</v>
      </c>
      <c r="W426" s="0" t="n">
        <f aca="false">VLOOKUP(I426,'CI ref gaz'!$I$1:$AM$97,14,0)</f>
        <v>-2</v>
      </c>
      <c r="X426" s="1" t="n">
        <f aca="false">VLOOKUP(I426,'CI ref gaz'!$I$1:$AM$97,13,0)</f>
        <v>4.50038522310959</v>
      </c>
      <c r="Y426" s="2" t="n">
        <f aca="false">VLOOKUP(I426,'CI ref gaz'!$I$1:$AM$97,7,0)</f>
        <v>0.221062908260123</v>
      </c>
      <c r="Z426" s="17" t="n">
        <f aca="false">X426*(O426/Y426)^(-1/8)-T426</f>
        <v>-4.11986857448263</v>
      </c>
      <c r="AA426" s="17" t="n">
        <f aca="false">Z426^2</f>
        <v>16.9733170710096</v>
      </c>
      <c r="AB426" s="18" t="n">
        <f aca="false">Z426/U426</f>
        <v>-0.896594340587873</v>
      </c>
      <c r="AC426" s="17" t="n">
        <f aca="false">U426^-('paramètres CI'!$B$19)</f>
        <v>5.03154138443286E-006</v>
      </c>
      <c r="AD426" s="4" t="n">
        <f aca="false">SUMIFS($AC$2:$AC$1250,$I$2:$I$1250,V426)</f>
        <v>2.68835489731601E-005</v>
      </c>
      <c r="AE426" s="4" t="n">
        <f aca="false">AC426/AD426</f>
        <v>0.187160608499132</v>
      </c>
      <c r="AF426" s="17" t="n">
        <f aca="false">AE426-O426</f>
        <v>0</v>
      </c>
      <c r="AG426" s="4" t="n">
        <f aca="false">VLOOKUP(I426,BesoinU!$F$1:$L$99,3,0)</f>
        <v>81.9240642058651</v>
      </c>
      <c r="AH426" s="19" t="n">
        <f aca="false">VLOOKUP(J426,bibliRdtCHauff!$G$2:$K$1398,4,0)</f>
        <v>49.810296199715</v>
      </c>
      <c r="AI426" s="19" t="n">
        <f aca="false">VLOOKUP(J426,bibliRdtCHauff!$G$2:$K$1398,3,0)</f>
        <v>2.82165751495016</v>
      </c>
      <c r="AJ426" s="4" t="n">
        <f aca="false">VLOOKUP(D426,'paramètres CI'!$A$1:$C$6,3)</f>
        <v>0.09847</v>
      </c>
      <c r="AK426" s="4" t="n">
        <f aca="false">AJ426*AG426/AI426</f>
        <v>2.85898007097223</v>
      </c>
      <c r="AL426" s="4" t="n">
        <f aca="false">AK426+AH426/R426</f>
        <v>6.9533128034091</v>
      </c>
      <c r="AM426" s="4" t="n">
        <f aca="false">AL426+Z426</f>
        <v>2.83344422892647</v>
      </c>
      <c r="AN426" s="4" t="n">
        <f aca="false">AM426^-'paramètres CI'!$B$19</f>
        <v>0.000240703635490112</v>
      </c>
      <c r="AO426" s="4" t="n">
        <f aca="false">SUMIFS($AN$2:$AN$1250,$I$2:$I$1250,V426)</f>
        <v>4.88204420344211</v>
      </c>
      <c r="AP426" s="5" t="n">
        <f aca="false">AN426/AO426</f>
        <v>4.93038623698661E-005</v>
      </c>
      <c r="AQ426" s="6" t="n">
        <f aca="false">AP426-O426</f>
        <v>-0.187111304636762</v>
      </c>
      <c r="AR426" s="20" t="n">
        <f aca="false">VLOOKUP(I426,entreesparc!$A$13:$H$110,8,0)*AP426</f>
        <v>0.0041971139229678</v>
      </c>
      <c r="AS426" s="7" t="n">
        <f aca="false">M426*AJ426/AI426+AH426/R426</f>
        <v>8.9239548112181</v>
      </c>
      <c r="AT426" s="4" t="n">
        <f aca="false">AS426+Z426</f>
        <v>4.80408623673546</v>
      </c>
      <c r="AU426" s="4" t="n">
        <f aca="false">AT426^-'paramètres CI'!$B$19</f>
        <v>3.5246308849513E-006</v>
      </c>
      <c r="AV426" s="4" t="n">
        <f aca="false">SUMIFS($AU$2:$AU$1250,$I$2:$I$1250,V426)</f>
        <v>9.38484192243353E-006</v>
      </c>
      <c r="AW426" s="5" t="n">
        <f aca="false">AU426/AV426</f>
        <v>0.375566356267123</v>
      </c>
      <c r="AX426" s="7" t="n">
        <f aca="false">SUMIFS($AP$2:$AP$1250,$I$2:$I$1250,V426)</f>
        <v>1</v>
      </c>
    </row>
    <row r="427" customFormat="false" ht="15.8" hidden="false" customHeight="false" outlineLevel="0" collapsed="false">
      <c r="A427" s="0" t="s">
        <v>14</v>
      </c>
      <c r="B427" s="0" t="s">
        <v>82</v>
      </c>
      <c r="C427" s="0" t="s">
        <v>56</v>
      </c>
      <c r="D427" s="0" t="s">
        <v>43</v>
      </c>
      <c r="E427" s="0" t="str">
        <f aca="false">VLOOKUP(A427,Nomenclature!$D$1:$E$9,2,0)</f>
        <v>02</v>
      </c>
      <c r="F427" s="0" t="str">
        <f aca="false">VLOOKUP(B427,Nomenclature!$J$1:$K$97,2,0)</f>
        <v>72</v>
      </c>
      <c r="G427" s="0" t="str">
        <f aca="false">VLOOKUP(C427,Nomenclature!$M$1:$N$21,2,0)</f>
        <v>30</v>
      </c>
      <c r="H427" s="0" t="str">
        <f aca="false">VLOOKUP(D427,Nomenclature!$O$25:$P$31,2,0)</f>
        <v>02</v>
      </c>
      <c r="I427" s="1" t="str">
        <f aca="false">CONCATENATE(E427,F427)</f>
        <v>0272</v>
      </c>
      <c r="J427" s="0" t="str">
        <f aca="false">CONCATENATE(E427,F427,G427,H427)</f>
        <v>02723002</v>
      </c>
      <c r="K427" s="0" t="n">
        <v>59.2979716663273</v>
      </c>
      <c r="L427" s="0" t="n">
        <v>17</v>
      </c>
      <c r="M427" s="0" t="n">
        <v>138.392804234409</v>
      </c>
      <c r="N427" s="0" t="n">
        <v>3.34944956810631</v>
      </c>
      <c r="O427" s="0" t="n">
        <v>9.99400359784132E-005</v>
      </c>
      <c r="P427" s="4" t="n">
        <f aca="false">VLOOKUP(D427,'paramètres CI'!$A$1:$B$6,2,0)</f>
        <v>0.0935912806596305</v>
      </c>
      <c r="Q427" s="17" t="n">
        <f aca="false">M427*P427/N427</f>
        <v>3.86701143546364</v>
      </c>
      <c r="R427" s="9" t="n">
        <f aca="false">1/(1+0.04)*(1 - (1/(1+0.04))^L427)/(1-1/(1+0.04))</f>
        <v>12.1656688537057</v>
      </c>
      <c r="S427" s="17" t="n">
        <f aca="false">K427/R427</f>
        <v>4.8742056338534</v>
      </c>
      <c r="T427" s="17" t="n">
        <f aca="false">Q427+S427</f>
        <v>8.74121706931705</v>
      </c>
      <c r="U427" s="0" t="n">
        <f aca="false">T427 + Z427</f>
        <v>11.7854654013679</v>
      </c>
      <c r="V427" s="4" t="str">
        <f aca="false">VLOOKUP(I427,'CI ref gaz'!$I$1:$AM$97,1,0)</f>
        <v>0272</v>
      </c>
      <c r="W427" s="0" t="n">
        <f aca="false">VLOOKUP(I427,'CI ref gaz'!$I$1:$AM$97,14,0)</f>
        <v>-2</v>
      </c>
      <c r="X427" s="1" t="n">
        <f aca="false">VLOOKUP(I427,'CI ref gaz'!$I$1:$AM$97,13,0)</f>
        <v>4.50038522310959</v>
      </c>
      <c r="Y427" s="2" t="n">
        <f aca="false">VLOOKUP(I427,'CI ref gaz'!$I$1:$AM$97,7,0)</f>
        <v>0.221062908260123</v>
      </c>
      <c r="Z427" s="17" t="n">
        <f aca="false">X427*(O427/Y427)^(-1/8)-T427</f>
        <v>3.04424833205084</v>
      </c>
      <c r="AA427" s="17" t="n">
        <f aca="false">Z427^2</f>
        <v>9.26744790719434</v>
      </c>
      <c r="AB427" s="18" t="n">
        <f aca="false">Z427/U427</f>
        <v>0.258305313229082</v>
      </c>
      <c r="AC427" s="17" t="n">
        <f aca="false">U427^-('paramètres CI'!$B$19)</f>
        <v>2.68674285160505E-009</v>
      </c>
      <c r="AD427" s="4" t="n">
        <f aca="false">SUMIFS($AC$2:$AC$1250,$I$2:$I$1250,V427)</f>
        <v>2.68835489731601E-005</v>
      </c>
      <c r="AE427" s="4" t="n">
        <f aca="false">AC427/AD427</f>
        <v>9.99400359784132E-005</v>
      </c>
      <c r="AF427" s="17" t="n">
        <f aca="false">AE427-O427</f>
        <v>0</v>
      </c>
      <c r="AG427" s="4" t="n">
        <f aca="false">VLOOKUP(I427,BesoinU!$F$1:$L$99,3,0)</f>
        <v>81.9240642058651</v>
      </c>
      <c r="AH427" s="19" t="n">
        <f aca="false">VLOOKUP(J427,bibliRdtCHauff!$G$2:$K$1398,4,0)</f>
        <v>59.2979716663273</v>
      </c>
      <c r="AI427" s="19" t="n">
        <f aca="false">VLOOKUP(J427,bibliRdtCHauff!$G$2:$K$1398,3,0)</f>
        <v>3.34944956810631</v>
      </c>
      <c r="AJ427" s="4" t="n">
        <f aca="false">VLOOKUP(D427,'paramètres CI'!$A$1:$C$6,3)</f>
        <v>0.09847</v>
      </c>
      <c r="AK427" s="4" t="n">
        <f aca="false">AJ427*AG427/AI427</f>
        <v>2.40847412039478</v>
      </c>
      <c r="AL427" s="4" t="n">
        <f aca="false">AK427+AH427/R427</f>
        <v>7.2826797542482</v>
      </c>
      <c r="AM427" s="4" t="n">
        <f aca="false">AL427+Z427</f>
        <v>10.326928086299</v>
      </c>
      <c r="AN427" s="4" t="n">
        <f aca="false">AM427^-'paramètres CI'!$B$19</f>
        <v>7.73091286095462E-009</v>
      </c>
      <c r="AO427" s="4" t="n">
        <f aca="false">SUMIFS($AN$2:$AN$1250,$I$2:$I$1250,V427)</f>
        <v>4.88204420344211</v>
      </c>
      <c r="AP427" s="5" t="n">
        <f aca="false">AN427/AO427</f>
        <v>1.58354011942454E-009</v>
      </c>
      <c r="AQ427" s="6" t="n">
        <f aca="false">AP427-O427</f>
        <v>-9.99384524382938E-005</v>
      </c>
      <c r="AR427" s="20" t="n">
        <f aca="false">VLOOKUP(I427,entreesparc!$A$13:$H$110,8,0)*AP427</f>
        <v>1.34802791573525E-007</v>
      </c>
      <c r="AS427" s="7" t="n">
        <f aca="false">M427*AJ427/AI427+AH427/R427</f>
        <v>8.94279635476607</v>
      </c>
      <c r="AT427" s="4" t="n">
        <f aca="false">AS427+Z427</f>
        <v>11.9870446868169</v>
      </c>
      <c r="AU427" s="4" t="n">
        <f aca="false">AT427^-'paramètres CI'!$B$19</f>
        <v>2.34586494337955E-009</v>
      </c>
      <c r="AV427" s="4" t="n">
        <f aca="false">SUMIFS($AU$2:$AU$1250,$I$2:$I$1250,V427)</f>
        <v>9.38484192243353E-006</v>
      </c>
      <c r="AW427" s="5" t="n">
        <f aca="false">AU427/AV427</f>
        <v>0.000249963181347998</v>
      </c>
      <c r="AX427" s="7" t="n">
        <f aca="false">SUMIFS($AP$2:$AP$1250,$I$2:$I$1250,V427)</f>
        <v>1</v>
      </c>
    </row>
    <row r="428" customFormat="false" ht="15.8" hidden="false" customHeight="false" outlineLevel="0" collapsed="false">
      <c r="A428" s="0" t="s">
        <v>14</v>
      </c>
      <c r="B428" s="0" t="s">
        <v>83</v>
      </c>
      <c r="C428" s="0" t="s">
        <v>32</v>
      </c>
      <c r="D428" s="0" t="s">
        <v>33</v>
      </c>
      <c r="E428" s="0" t="str">
        <f aca="false">VLOOKUP(A428,Nomenclature!$D$1:$E$9,2,0)</f>
        <v>02</v>
      </c>
      <c r="F428" s="0" t="str">
        <f aca="false">VLOOKUP(B428,Nomenclature!$J$1:$K$97,2,0)</f>
        <v>77</v>
      </c>
      <c r="G428" s="0" t="str">
        <f aca="false">VLOOKUP(C428,Nomenclature!$M$1:$N$21,2,0)</f>
        <v>01</v>
      </c>
      <c r="H428" s="0" t="str">
        <f aca="false">VLOOKUP(D428,Nomenclature!$O$25:$P$31,2,0)</f>
        <v>01</v>
      </c>
      <c r="I428" s="1" t="str">
        <f aca="false">CONCATENATE(E428,F428)</f>
        <v>0277</v>
      </c>
      <c r="J428" s="0" t="str">
        <f aca="false">CONCATENATE(E428,F428,G428,H428)</f>
        <v>02770101</v>
      </c>
      <c r="K428" s="0" t="n">
        <v>73.78</v>
      </c>
      <c r="L428" s="0" t="n">
        <v>25</v>
      </c>
      <c r="M428" s="0" t="n">
        <v>124.160132150428</v>
      </c>
      <c r="N428" s="0" t="n">
        <v>0.703169805394075</v>
      </c>
      <c r="O428" s="0" t="n">
        <v>0.0122633992695623</v>
      </c>
      <c r="P428" s="4" t="n">
        <f aca="false">VLOOKUP(D428,'paramètres CI'!$A$1:$B$6,2,0)</f>
        <v>0.033584731604575</v>
      </c>
      <c r="Q428" s="17" t="n">
        <f aca="false">M428*P428/N428</f>
        <v>5.93012481803563</v>
      </c>
      <c r="R428" s="9" t="n">
        <f aca="false">1/(1+0.04)*(1 - (1/(1+0.04))^L428)/(1-1/(1+0.04))</f>
        <v>15.6220799436509</v>
      </c>
      <c r="S428" s="17" t="n">
        <f aca="false">K428/R428</f>
        <v>4.72280261438463</v>
      </c>
      <c r="T428" s="17" t="n">
        <f aca="false">Q428+S428</f>
        <v>10.6529274324203</v>
      </c>
      <c r="U428" s="0" t="n">
        <f aca="false">T428 + Z428</f>
        <v>12.8876625617514</v>
      </c>
      <c r="V428" s="4" t="str">
        <f aca="false">VLOOKUP(I428,'CI ref gaz'!$I$1:$AM$97,1,0)</f>
        <v>0277</v>
      </c>
      <c r="W428" s="0" t="n">
        <f aca="false">VLOOKUP(I428,'CI ref gaz'!$I$1:$AM$97,14,0)</f>
        <v>-2</v>
      </c>
      <c r="X428" s="1" t="n">
        <f aca="false">VLOOKUP(I428,'CI ref gaz'!$I$1:$AM$97,13,0)</f>
        <v>8.83750003573364</v>
      </c>
      <c r="Y428" s="2" t="n">
        <f aca="false">VLOOKUP(I428,'CI ref gaz'!$I$1:$AM$97,7,0)</f>
        <v>0.250823769849468</v>
      </c>
      <c r="Z428" s="17" t="n">
        <f aca="false">X428*(O428/Y428)^(-1/8)-T428</f>
        <v>2.23473512933116</v>
      </c>
      <c r="AA428" s="17" t="n">
        <f aca="false">Z428^2</f>
        <v>4.99404109826674</v>
      </c>
      <c r="AB428" s="18" t="n">
        <f aca="false">Z428/U428</f>
        <v>0.173401120538608</v>
      </c>
      <c r="AC428" s="17" t="n">
        <f aca="false">U428^-('paramètres CI'!$B$19)</f>
        <v>1.31403444236806E-009</v>
      </c>
      <c r="AD428" s="4" t="n">
        <f aca="false">SUMIFS($AC$2:$AC$1250,$I$2:$I$1250,V428)</f>
        <v>1.07150914153916E-007</v>
      </c>
      <c r="AE428" s="4" t="n">
        <f aca="false">AC428/AD428</f>
        <v>0.0122633992695623</v>
      </c>
      <c r="AF428" s="17" t="n">
        <f aca="false">AE428-O428</f>
        <v>0</v>
      </c>
      <c r="AG428" s="4" t="n">
        <f aca="false">VLOOKUP(I428,BesoinU!$F$1:$L$99,3,0)</f>
        <v>84.5422215063491</v>
      </c>
      <c r="AH428" s="19" t="n">
        <f aca="false">VLOOKUP(J428,bibliRdtCHauff!$G$2:$K$1398,4,0)</f>
        <v>77.469</v>
      </c>
      <c r="AI428" s="19" t="n">
        <f aca="false">VLOOKUP(J428,bibliRdtCHauff!$G$2:$K$1398,3,0)</f>
        <v>0.731296597609838</v>
      </c>
      <c r="AJ428" s="4" t="n">
        <f aca="false">VLOOKUP(D428,'paramètres CI'!$A$1:$C$6,3)</f>
        <v>0.0509473684210526</v>
      </c>
      <c r="AK428" s="4" t="n">
        <f aca="false">AJ428*AG428/AI428</f>
        <v>5.8898177843242</v>
      </c>
      <c r="AL428" s="4" t="n">
        <f aca="false">AK428+AH428/R428</f>
        <v>10.8487605294281</v>
      </c>
      <c r="AM428" s="4" t="n">
        <f aca="false">AL428+Z428</f>
        <v>13.0834956587592</v>
      </c>
      <c r="AN428" s="4" t="n">
        <f aca="false">AM428^-'paramètres CI'!$B$19</f>
        <v>1.16468811271533E-009</v>
      </c>
      <c r="AO428" s="4" t="n">
        <f aca="false">SUMIFS($AN$2:$AN$1250,$I$2:$I$1250,V428)</f>
        <v>3.04099589205703E-007</v>
      </c>
      <c r="AP428" s="5" t="n">
        <f aca="false">AN428/AO428</f>
        <v>0.00382995621847911</v>
      </c>
      <c r="AQ428" s="6" t="n">
        <f aca="false">AP428-O428</f>
        <v>-0.00843344305108318</v>
      </c>
      <c r="AR428" s="20" t="n">
        <f aca="false">VLOOKUP(I428,entreesparc!$A$13:$H$110,8,0)*AP428</f>
        <v>36.3013580735086</v>
      </c>
      <c r="AS428" s="7" t="n">
        <f aca="false">M428*AJ428/AI428+AH428/R428</f>
        <v>13.6088284639067</v>
      </c>
      <c r="AT428" s="4" t="n">
        <f aca="false">AS428+Z428</f>
        <v>15.8435635932378</v>
      </c>
      <c r="AU428" s="4" t="n">
        <f aca="false">AT428^-'paramètres CI'!$B$19</f>
        <v>2.5187034035465E-010</v>
      </c>
      <c r="AV428" s="4" t="n">
        <f aca="false">SUMIFS($AU$2:$AU$1250,$I$2:$I$1250,V428)</f>
        <v>4.12890748586793E-008</v>
      </c>
      <c r="AW428" s="5" t="n">
        <f aca="false">AU428/AV428</f>
        <v>0.00610016914200016</v>
      </c>
      <c r="AX428" s="7" t="n">
        <f aca="false">SUMIFS($AP$2:$AP$1250,$I$2:$I$1250,V428)</f>
        <v>1</v>
      </c>
    </row>
    <row r="429" customFormat="false" ht="15.8" hidden="false" customHeight="false" outlineLevel="0" collapsed="false">
      <c r="A429" s="0" t="s">
        <v>14</v>
      </c>
      <c r="B429" s="0" t="s">
        <v>83</v>
      </c>
      <c r="C429" s="0" t="s">
        <v>32</v>
      </c>
      <c r="D429" s="0" t="s">
        <v>34</v>
      </c>
      <c r="E429" s="0" t="str">
        <f aca="false">VLOOKUP(A429,Nomenclature!$D$1:$E$9,2,0)</f>
        <v>02</v>
      </c>
      <c r="F429" s="0" t="str">
        <f aca="false">VLOOKUP(B429,Nomenclature!$J$1:$K$97,2,0)</f>
        <v>77</v>
      </c>
      <c r="G429" s="0" t="str">
        <f aca="false">VLOOKUP(C429,Nomenclature!$M$1:$N$21,2,0)</f>
        <v>01</v>
      </c>
      <c r="H429" s="0" t="str">
        <f aca="false">VLOOKUP(D429,Nomenclature!$O$25:$P$31,2,0)</f>
        <v>06</v>
      </c>
      <c r="I429" s="1" t="str">
        <f aca="false">CONCATENATE(E429,F429)</f>
        <v>0277</v>
      </c>
      <c r="J429" s="0" t="str">
        <f aca="false">CONCATENATE(E429,F429,G429,H429)</f>
        <v>02770106</v>
      </c>
      <c r="K429" s="0" t="n">
        <v>73.78</v>
      </c>
      <c r="L429" s="0" t="n">
        <v>25</v>
      </c>
      <c r="M429" s="0" t="n">
        <v>108.843645281403</v>
      </c>
      <c r="N429" s="0" t="n">
        <v>0.67915261293325</v>
      </c>
      <c r="O429" s="0" t="n">
        <v>0.261774047453139</v>
      </c>
      <c r="P429" s="4" t="n">
        <f aca="false">VLOOKUP(D429,'paramètres CI'!$A$1:$B$6,2,0)</f>
        <v>0.0424847883250769</v>
      </c>
      <c r="Q429" s="17" t="n">
        <f aca="false">M429*P429/N429</f>
        <v>6.8087777949323</v>
      </c>
      <c r="R429" s="9" t="n">
        <f aca="false">1/(1+0.04)*(1 - (1/(1+0.04))^L429)/(1-1/(1+0.04))</f>
        <v>15.6220799436509</v>
      </c>
      <c r="S429" s="17" t="n">
        <f aca="false">K429/R429</f>
        <v>4.72280261438463</v>
      </c>
      <c r="T429" s="17" t="n">
        <f aca="false">Q429+S429</f>
        <v>11.5315804093169</v>
      </c>
      <c r="U429" s="0" t="n">
        <f aca="false">T429 + Z429</f>
        <v>8.79042132750689</v>
      </c>
      <c r="V429" s="4" t="str">
        <f aca="false">VLOOKUP(I429,'CI ref gaz'!$I$1:$AM$97,1,0)</f>
        <v>0277</v>
      </c>
      <c r="W429" s="0" t="n">
        <f aca="false">VLOOKUP(I429,'CI ref gaz'!$I$1:$AM$97,14,0)</f>
        <v>-2</v>
      </c>
      <c r="X429" s="1" t="n">
        <f aca="false">VLOOKUP(I429,'CI ref gaz'!$I$1:$AM$97,13,0)</f>
        <v>8.83750003573364</v>
      </c>
      <c r="Y429" s="2" t="n">
        <f aca="false">VLOOKUP(I429,'CI ref gaz'!$I$1:$AM$97,7,0)</f>
        <v>0.250823769849468</v>
      </c>
      <c r="Z429" s="17" t="n">
        <f aca="false">X429*(O429/Y429)^(-1/8)-T429</f>
        <v>-2.74115908181004</v>
      </c>
      <c r="AA429" s="17" t="n">
        <f aca="false">Z429^2</f>
        <v>7.51395311178967</v>
      </c>
      <c r="AB429" s="18" t="n">
        <f aca="false">Z429/U429</f>
        <v>-0.311834777843064</v>
      </c>
      <c r="AC429" s="17" t="n">
        <f aca="false">U429^-('paramètres CI'!$B$19)</f>
        <v>2.80493284863744E-008</v>
      </c>
      <c r="AD429" s="4" t="n">
        <f aca="false">SUMIFS($AC$2:$AC$1250,$I$2:$I$1250,V429)</f>
        <v>1.07150914153916E-007</v>
      </c>
      <c r="AE429" s="4" t="n">
        <f aca="false">AC429/AD429</f>
        <v>0.261774047453139</v>
      </c>
      <c r="AF429" s="17" t="n">
        <f aca="false">AE429-O429</f>
        <v>0</v>
      </c>
      <c r="AG429" s="4" t="n">
        <f aca="false">VLOOKUP(I429,BesoinU!$F$1:$L$99,3,0)</f>
        <v>84.5422215063491</v>
      </c>
      <c r="AH429" s="19" t="n">
        <f aca="false">VLOOKUP(J429,bibliRdtCHauff!$G$2:$K$1398,4,0)</f>
        <v>77.469</v>
      </c>
      <c r="AI429" s="19" t="n">
        <f aca="false">VLOOKUP(J429,bibliRdtCHauff!$G$2:$K$1398,3,0)</f>
        <v>0.70631871745058</v>
      </c>
      <c r="AJ429" s="4" t="n">
        <f aca="false">VLOOKUP(D429,'paramètres CI'!$A$1:$C$6,3)</f>
        <v>0.0591</v>
      </c>
      <c r="AK429" s="4" t="n">
        <f aca="false">AJ429*AG429/AI429</f>
        <v>7.07392451535142</v>
      </c>
      <c r="AL429" s="4" t="n">
        <f aca="false">AK429+AH429/R429</f>
        <v>12.0328672604553</v>
      </c>
      <c r="AM429" s="4" t="n">
        <f aca="false">AL429+Z429</f>
        <v>9.29170817864523</v>
      </c>
      <c r="AN429" s="4" t="n">
        <f aca="false">AM429^-'paramètres CI'!$B$19</f>
        <v>1.79984666269128E-008</v>
      </c>
      <c r="AO429" s="4" t="n">
        <f aca="false">SUMIFS($AN$2:$AN$1250,$I$2:$I$1250,V429)</f>
        <v>3.04099589205703E-007</v>
      </c>
      <c r="AP429" s="5" t="n">
        <f aca="false">AN429/AO429</f>
        <v>0.0591860931937598</v>
      </c>
      <c r="AQ429" s="6" t="n">
        <f aca="false">AP429-O429</f>
        <v>-0.202587954259379</v>
      </c>
      <c r="AR429" s="20" t="n">
        <f aca="false">VLOOKUP(I429,entreesparc!$A$13:$H$110,8,0)*AP429</f>
        <v>560.981755256699</v>
      </c>
      <c r="AS429" s="7" t="n">
        <f aca="false">M429*AJ429/AI429+AH429/R429</f>
        <v>14.0662469651439</v>
      </c>
      <c r="AT429" s="4" t="n">
        <f aca="false">AS429+Z429</f>
        <v>11.3250878833338</v>
      </c>
      <c r="AU429" s="4" t="n">
        <f aca="false">AT429^-'paramètres CI'!$B$19</f>
        <v>3.69545019256953E-009</v>
      </c>
      <c r="AV429" s="4" t="n">
        <f aca="false">SUMIFS($AU$2:$AU$1250,$I$2:$I$1250,V429)</f>
        <v>4.12890748586793E-008</v>
      </c>
      <c r="AW429" s="5" t="n">
        <f aca="false">AU429/AV429</f>
        <v>0.0895018889432131</v>
      </c>
      <c r="AX429" s="7" t="n">
        <f aca="false">SUMIFS($AP$2:$AP$1250,$I$2:$I$1250,V429)</f>
        <v>1</v>
      </c>
    </row>
    <row r="430" customFormat="false" ht="15.8" hidden="false" customHeight="false" outlineLevel="0" collapsed="false">
      <c r="A430" s="0" t="s">
        <v>14</v>
      </c>
      <c r="B430" s="0" t="s">
        <v>83</v>
      </c>
      <c r="C430" s="0" t="s">
        <v>35</v>
      </c>
      <c r="D430" s="0" t="s">
        <v>33</v>
      </c>
      <c r="E430" s="0" t="str">
        <f aca="false">VLOOKUP(A430,Nomenclature!$D$1:$E$9,2,0)</f>
        <v>02</v>
      </c>
      <c r="F430" s="0" t="str">
        <f aca="false">VLOOKUP(B430,Nomenclature!$J$1:$K$97,2,0)</f>
        <v>77</v>
      </c>
      <c r="G430" s="0" t="str">
        <f aca="false">VLOOKUP(C430,Nomenclature!$M$1:$N$21,2,0)</f>
        <v>21</v>
      </c>
      <c r="H430" s="0" t="str">
        <f aca="false">VLOOKUP(D430,Nomenclature!$O$25:$P$31,2,0)</f>
        <v>01</v>
      </c>
      <c r="I430" s="1" t="str">
        <f aca="false">CONCATENATE(E430,F430)</f>
        <v>0277</v>
      </c>
      <c r="J430" s="0" t="str">
        <f aca="false">CONCATENATE(E430,F430,G430,H430)</f>
        <v>02772101</v>
      </c>
      <c r="K430" s="0" t="n">
        <v>92.225</v>
      </c>
      <c r="L430" s="0" t="n">
        <v>25</v>
      </c>
      <c r="M430" s="0" t="n">
        <v>124.160132150428</v>
      </c>
      <c r="N430" s="0" t="n">
        <v>0.84380376647289</v>
      </c>
      <c r="O430" s="0" t="n">
        <v>9.99300489657242E-005</v>
      </c>
      <c r="P430" s="4" t="n">
        <f aca="false">VLOOKUP(D430,'paramètres CI'!$A$1:$B$6,2,0)</f>
        <v>0.033584731604575</v>
      </c>
      <c r="Q430" s="17" t="n">
        <f aca="false">M430*P430/N430</f>
        <v>4.94177068169635</v>
      </c>
      <c r="R430" s="9" t="n">
        <f aca="false">1/(1+0.04)*(1 - (1/(1+0.04))^L430)/(1-1/(1+0.04))</f>
        <v>15.6220799436509</v>
      </c>
      <c r="S430" s="17" t="n">
        <f aca="false">K430/R430</f>
        <v>5.90350326798078</v>
      </c>
      <c r="T430" s="17" t="n">
        <f aca="false">Q430+S430</f>
        <v>10.8452739496771</v>
      </c>
      <c r="U430" s="0" t="n">
        <f aca="false">T430 + Z430</f>
        <v>23.5119420361915</v>
      </c>
      <c r="V430" s="4" t="str">
        <f aca="false">VLOOKUP(I430,'CI ref gaz'!$I$1:$AM$97,1,0)</f>
        <v>0277</v>
      </c>
      <c r="W430" s="0" t="n">
        <f aca="false">VLOOKUP(I430,'CI ref gaz'!$I$1:$AM$97,14,0)</f>
        <v>-2</v>
      </c>
      <c r="X430" s="1" t="n">
        <f aca="false">VLOOKUP(I430,'CI ref gaz'!$I$1:$AM$97,13,0)</f>
        <v>8.83750003573364</v>
      </c>
      <c r="Y430" s="2" t="n">
        <f aca="false">VLOOKUP(I430,'CI ref gaz'!$I$1:$AM$97,7,0)</f>
        <v>0.250823769849468</v>
      </c>
      <c r="Z430" s="17" t="n">
        <f aca="false">X430*(O430/Y430)^(-1/8)-T430</f>
        <v>12.6666680865143</v>
      </c>
      <c r="AA430" s="17" t="n">
        <f aca="false">Z430^2</f>
        <v>160.444480413921</v>
      </c>
      <c r="AB430" s="18" t="n">
        <f aca="false">Z430/U430</f>
        <v>0.538733383529816</v>
      </c>
      <c r="AC430" s="17" t="n">
        <f aca="false">U430^-('paramètres CI'!$B$19)</f>
        <v>1.07075960981229E-011</v>
      </c>
      <c r="AD430" s="4" t="n">
        <f aca="false">SUMIFS($AC$2:$AC$1250,$I$2:$I$1250,V430)</f>
        <v>1.07150914153916E-007</v>
      </c>
      <c r="AE430" s="4" t="n">
        <f aca="false">AC430/AD430</f>
        <v>9.99300489657241E-005</v>
      </c>
      <c r="AF430" s="17" t="n">
        <f aca="false">AE430-O430</f>
        <v>0</v>
      </c>
      <c r="AG430" s="4" t="n">
        <f aca="false">VLOOKUP(I430,BesoinU!$F$1:$L$99,3,0)</f>
        <v>84.5422215063491</v>
      </c>
      <c r="AH430" s="19" t="n">
        <f aca="false">VLOOKUP(J430,bibliRdtCHauff!$G$2:$K$1398,4,0)</f>
        <v>92.225</v>
      </c>
      <c r="AI430" s="19" t="n">
        <f aca="false">VLOOKUP(J430,bibliRdtCHauff!$G$2:$K$1398,3,0)</f>
        <v>0.84380376647289</v>
      </c>
      <c r="AJ430" s="4" t="n">
        <f aca="false">VLOOKUP(D430,'paramètres CI'!$A$1:$C$6,3)</f>
        <v>0.0509473684210526</v>
      </c>
      <c r="AK430" s="4" t="n">
        <f aca="false">AJ430*AG430/AI430</f>
        <v>5.10450874641431</v>
      </c>
      <c r="AL430" s="4" t="n">
        <f aca="false">AK430+AH430/R430</f>
        <v>11.0080120143951</v>
      </c>
      <c r="AM430" s="4" t="n">
        <f aca="false">AL430+Z430</f>
        <v>23.6746801009094</v>
      </c>
      <c r="AN430" s="4" t="n">
        <f aca="false">AM430^-'paramètres CI'!$B$19</f>
        <v>1.01327433997892E-011</v>
      </c>
      <c r="AO430" s="4" t="n">
        <f aca="false">SUMIFS($AN$2:$AN$1250,$I$2:$I$1250,V430)</f>
        <v>3.04099589205703E-007</v>
      </c>
      <c r="AP430" s="5" t="n">
        <f aca="false">AN430/AO430</f>
        <v>3.33204771050679E-005</v>
      </c>
      <c r="AQ430" s="6" t="n">
        <f aca="false">AP430-O430</f>
        <v>-6.66095718606564E-005</v>
      </c>
      <c r="AR430" s="20" t="n">
        <f aca="false">VLOOKUP(I430,entreesparc!$A$13:$H$110,8,0)*AP430</f>
        <v>0.315820469365976</v>
      </c>
      <c r="AS430" s="7" t="n">
        <f aca="false">M430*AJ430/AI430+AH430/R430</f>
        <v>13.4000708909432</v>
      </c>
      <c r="AT430" s="4" t="n">
        <f aca="false">AS430+Z430</f>
        <v>26.0667389774576</v>
      </c>
      <c r="AU430" s="4" t="n">
        <f aca="false">AT430^-'paramètres CI'!$B$19</f>
        <v>4.69144225538427E-012</v>
      </c>
      <c r="AV430" s="4" t="n">
        <f aca="false">SUMIFS($AU$2:$AU$1250,$I$2:$I$1250,V430)</f>
        <v>4.12890748586793E-008</v>
      </c>
      <c r="AW430" s="5" t="n">
        <f aca="false">AU430/AV430</f>
        <v>0.00011362430065197</v>
      </c>
      <c r="AX430" s="7" t="n">
        <f aca="false">SUMIFS($AP$2:$AP$1250,$I$2:$I$1250,V430)</f>
        <v>1</v>
      </c>
    </row>
    <row r="431" customFormat="false" ht="15.8" hidden="false" customHeight="false" outlineLevel="0" collapsed="false">
      <c r="A431" s="0" t="s">
        <v>14</v>
      </c>
      <c r="B431" s="0" t="s">
        <v>83</v>
      </c>
      <c r="C431" s="0" t="s">
        <v>35</v>
      </c>
      <c r="D431" s="0" t="s">
        <v>34</v>
      </c>
      <c r="E431" s="0" t="str">
        <f aca="false">VLOOKUP(A431,Nomenclature!$D$1:$E$9,2,0)</f>
        <v>02</v>
      </c>
      <c r="F431" s="0" t="str">
        <f aca="false">VLOOKUP(B431,Nomenclature!$J$1:$K$97,2,0)</f>
        <v>77</v>
      </c>
      <c r="G431" s="0" t="str">
        <f aca="false">VLOOKUP(C431,Nomenclature!$M$1:$N$21,2,0)</f>
        <v>21</v>
      </c>
      <c r="H431" s="0" t="str">
        <f aca="false">VLOOKUP(D431,Nomenclature!$O$25:$P$31,2,0)</f>
        <v>06</v>
      </c>
      <c r="I431" s="1" t="str">
        <f aca="false">CONCATENATE(E431,F431)</f>
        <v>0277</v>
      </c>
      <c r="J431" s="0" t="str">
        <f aca="false">CONCATENATE(E431,F431,G431,H431)</f>
        <v>02772106</v>
      </c>
      <c r="K431" s="0" t="n">
        <v>92.225</v>
      </c>
      <c r="L431" s="0" t="n">
        <v>25</v>
      </c>
      <c r="M431" s="0" t="n">
        <v>108.843645281403</v>
      </c>
      <c r="N431" s="0" t="n">
        <v>0.8149831355199</v>
      </c>
      <c r="O431" s="0" t="n">
        <v>9.99300489657242E-005</v>
      </c>
      <c r="P431" s="4" t="n">
        <f aca="false">VLOOKUP(D431,'paramètres CI'!$A$1:$B$6,2,0)</f>
        <v>0.0424847883250769</v>
      </c>
      <c r="Q431" s="17" t="n">
        <f aca="false">M431*P431/N431</f>
        <v>5.67398149577692</v>
      </c>
      <c r="R431" s="9" t="n">
        <f aca="false">1/(1+0.04)*(1 - (1/(1+0.04))^L431)/(1-1/(1+0.04))</f>
        <v>15.6220799436509</v>
      </c>
      <c r="S431" s="17" t="n">
        <f aca="false">K431/R431</f>
        <v>5.90350326798078</v>
      </c>
      <c r="T431" s="17" t="n">
        <f aca="false">Q431+S431</f>
        <v>11.5774847637577</v>
      </c>
      <c r="U431" s="0" t="n">
        <f aca="false">T431 + Z431</f>
        <v>23.5119420361915</v>
      </c>
      <c r="V431" s="4" t="str">
        <f aca="false">VLOOKUP(I431,'CI ref gaz'!$I$1:$AM$97,1,0)</f>
        <v>0277</v>
      </c>
      <c r="W431" s="0" t="n">
        <f aca="false">VLOOKUP(I431,'CI ref gaz'!$I$1:$AM$97,14,0)</f>
        <v>-2</v>
      </c>
      <c r="X431" s="1" t="n">
        <f aca="false">VLOOKUP(I431,'CI ref gaz'!$I$1:$AM$97,13,0)</f>
        <v>8.83750003573364</v>
      </c>
      <c r="Y431" s="2" t="n">
        <f aca="false">VLOOKUP(I431,'CI ref gaz'!$I$1:$AM$97,7,0)</f>
        <v>0.250823769849468</v>
      </c>
      <c r="Z431" s="17" t="n">
        <f aca="false">X431*(O431/Y431)^(-1/8)-T431</f>
        <v>11.9344572724338</v>
      </c>
      <c r="AA431" s="17" t="n">
        <f aca="false">Z431^2</f>
        <v>142.431270387548</v>
      </c>
      <c r="AB431" s="18" t="n">
        <f aca="false">Z431/U431</f>
        <v>0.507591302073785</v>
      </c>
      <c r="AC431" s="17" t="n">
        <f aca="false">U431^-('paramètres CI'!$B$19)</f>
        <v>1.07075960981229E-011</v>
      </c>
      <c r="AD431" s="4" t="n">
        <f aca="false">SUMIFS($AC$2:$AC$1250,$I$2:$I$1250,V431)</f>
        <v>1.07150914153916E-007</v>
      </c>
      <c r="AE431" s="4" t="n">
        <f aca="false">AC431/AD431</f>
        <v>9.99300489657241E-005</v>
      </c>
      <c r="AF431" s="17" t="n">
        <f aca="false">AE431-O431</f>
        <v>0</v>
      </c>
      <c r="AG431" s="4" t="n">
        <f aca="false">VLOOKUP(I431,BesoinU!$F$1:$L$99,3,0)</f>
        <v>84.5422215063491</v>
      </c>
      <c r="AH431" s="19" t="n">
        <f aca="false">VLOOKUP(J431,bibliRdtCHauff!$G$2:$K$1398,4,0)</f>
        <v>92.225</v>
      </c>
      <c r="AI431" s="19" t="n">
        <f aca="false">VLOOKUP(J431,bibliRdtCHauff!$G$2:$K$1398,3,0)</f>
        <v>0.8149831355199</v>
      </c>
      <c r="AJ431" s="4" t="n">
        <f aca="false">VLOOKUP(D431,'paramètres CI'!$A$1:$C$6,3)</f>
        <v>0.0591</v>
      </c>
      <c r="AK431" s="4" t="n">
        <f aca="false">AJ431*AG431/AI431</f>
        <v>6.13073457997123</v>
      </c>
      <c r="AL431" s="4" t="n">
        <f aca="false">AK431+AH431/R431</f>
        <v>12.034237847952</v>
      </c>
      <c r="AM431" s="4" t="n">
        <f aca="false">AL431+Z431</f>
        <v>23.9686951203858</v>
      </c>
      <c r="AN431" s="4" t="n">
        <f aca="false">AM431^-'paramètres CI'!$B$19</f>
        <v>9.18004626577389E-012</v>
      </c>
      <c r="AO431" s="4" t="n">
        <f aca="false">SUMIFS($AN$2:$AN$1250,$I$2:$I$1250,V431)</f>
        <v>3.04099589205703E-007</v>
      </c>
      <c r="AP431" s="5" t="n">
        <f aca="false">AN431/AO431</f>
        <v>3.01876312616924E-005</v>
      </c>
      <c r="AQ431" s="6" t="n">
        <f aca="false">AP431-O431</f>
        <v>-6.97424177040318E-005</v>
      </c>
      <c r="AR431" s="20" t="n">
        <f aca="false">VLOOKUP(I431,entreesparc!$A$13:$H$110,8,0)*AP431</f>
        <v>0.286126511455763</v>
      </c>
      <c r="AS431" s="7" t="n">
        <f aca="false">M431*AJ431/AI431+AH431/R431</f>
        <v>13.7965002586821</v>
      </c>
      <c r="AT431" s="4" t="n">
        <f aca="false">AS431+Z431</f>
        <v>25.7309575311159</v>
      </c>
      <c r="AU431" s="4" t="n">
        <f aca="false">AT431^-'paramètres CI'!$B$19</f>
        <v>5.20418127844597E-012</v>
      </c>
      <c r="AV431" s="4" t="n">
        <f aca="false">SUMIFS($AU$2:$AU$1250,$I$2:$I$1250,V431)</f>
        <v>4.12890748586793E-008</v>
      </c>
      <c r="AW431" s="5" t="n">
        <f aca="false">AU431/AV431</f>
        <v>0.000126042574125441</v>
      </c>
      <c r="AX431" s="7" t="n">
        <f aca="false">SUMIFS($AP$2:$AP$1250,$I$2:$I$1250,V431)</f>
        <v>1</v>
      </c>
    </row>
    <row r="432" customFormat="false" ht="15.8" hidden="false" customHeight="false" outlineLevel="0" collapsed="false">
      <c r="A432" s="0" t="s">
        <v>14</v>
      </c>
      <c r="B432" s="0" t="s">
        <v>83</v>
      </c>
      <c r="C432" s="0" t="s">
        <v>36</v>
      </c>
      <c r="D432" s="0" t="s">
        <v>37</v>
      </c>
      <c r="E432" s="0" t="str">
        <f aca="false">VLOOKUP(A432,Nomenclature!$D$1:$E$9,2,0)</f>
        <v>02</v>
      </c>
      <c r="F432" s="0" t="str">
        <f aca="false">VLOOKUP(B432,Nomenclature!$J$1:$K$97,2,0)</f>
        <v>77</v>
      </c>
      <c r="G432" s="0" t="str">
        <f aca="false">VLOOKUP(C432,Nomenclature!$M$1:$N$21,2,0)</f>
        <v>23</v>
      </c>
      <c r="H432" s="0" t="str">
        <f aca="false">VLOOKUP(D432,Nomenclature!$O$25:$P$31,2,0)</f>
        <v>03</v>
      </c>
      <c r="I432" s="1" t="str">
        <f aca="false">CONCATENATE(E432,F432)</f>
        <v>0277</v>
      </c>
      <c r="J432" s="0" t="str">
        <f aca="false">CONCATENATE(E432,F432,G432,H432)</f>
        <v>02772303</v>
      </c>
      <c r="K432" s="0" t="n">
        <v>100.388</v>
      </c>
      <c r="L432" s="0" t="n">
        <v>20</v>
      </c>
      <c r="M432" s="0" t="n">
        <v>150.865035815392</v>
      </c>
      <c r="N432" s="0" t="n">
        <v>0.746284322795158</v>
      </c>
      <c r="O432" s="0" t="n">
        <v>9.99300489657242E-005</v>
      </c>
      <c r="P432" s="4" t="n">
        <f aca="false">VLOOKUP(D432,'paramètres CI'!$A$1:$B$6,2,0)</f>
        <v>0.0385046990211696</v>
      </c>
      <c r="Q432" s="17" t="n">
        <f aca="false">M432*P432/N432</f>
        <v>7.78391374366859</v>
      </c>
      <c r="R432" s="9" t="n">
        <f aca="false">1/(1+0.04)*(1 - (1/(1+0.04))^L432)/(1-1/(1+0.04))</f>
        <v>13.5903263449677</v>
      </c>
      <c r="S432" s="17" t="n">
        <f aca="false">K432/R432</f>
        <v>7.3867247519904</v>
      </c>
      <c r="T432" s="17" t="n">
        <f aca="false">Q432+S432</f>
        <v>15.170638495659</v>
      </c>
      <c r="U432" s="0" t="n">
        <f aca="false">T432 + Z432</f>
        <v>23.5119420361915</v>
      </c>
      <c r="V432" s="4" t="str">
        <f aca="false">VLOOKUP(I432,'CI ref gaz'!$I$1:$AM$97,1,0)</f>
        <v>0277</v>
      </c>
      <c r="W432" s="0" t="n">
        <f aca="false">VLOOKUP(I432,'CI ref gaz'!$I$1:$AM$97,14,0)</f>
        <v>-2</v>
      </c>
      <c r="X432" s="1" t="n">
        <f aca="false">VLOOKUP(I432,'CI ref gaz'!$I$1:$AM$97,13,0)</f>
        <v>8.83750003573364</v>
      </c>
      <c r="Y432" s="2" t="n">
        <f aca="false">VLOOKUP(I432,'CI ref gaz'!$I$1:$AM$97,7,0)</f>
        <v>0.250823769849468</v>
      </c>
      <c r="Z432" s="17" t="n">
        <f aca="false">X432*(O432/Y432)^(-1/8)-T432</f>
        <v>8.34130354053249</v>
      </c>
      <c r="AA432" s="17" t="n">
        <f aca="false">Z432^2</f>
        <v>69.5773447552998</v>
      </c>
      <c r="AB432" s="18" t="n">
        <f aca="false">Z432/U432</f>
        <v>0.354768803346524</v>
      </c>
      <c r="AC432" s="17" t="n">
        <f aca="false">U432^-('paramètres CI'!$B$19)</f>
        <v>1.07075960981229E-011</v>
      </c>
      <c r="AD432" s="4" t="n">
        <f aca="false">SUMIFS($AC$2:$AC$1250,$I$2:$I$1250,V432)</f>
        <v>1.07150914153916E-007</v>
      </c>
      <c r="AE432" s="4" t="n">
        <f aca="false">AC432/AD432</f>
        <v>9.99300489657241E-005</v>
      </c>
      <c r="AF432" s="17" t="n">
        <f aca="false">AE432-O432</f>
        <v>0</v>
      </c>
      <c r="AG432" s="4" t="n">
        <f aca="false">VLOOKUP(I432,BesoinU!$F$1:$L$99,3,0)</f>
        <v>84.5422215063491</v>
      </c>
      <c r="AH432" s="19" t="n">
        <f aca="false">VLOOKUP(J432,bibliRdtCHauff!$G$2:$K$1398,4,0)</f>
        <v>100.388</v>
      </c>
      <c r="AI432" s="19" t="n">
        <f aca="false">VLOOKUP(J432,bibliRdtCHauff!$G$2:$K$1398,3,0)</f>
        <v>0.746284322795158</v>
      </c>
      <c r="AJ432" s="4" t="n">
        <f aca="false">VLOOKUP(D432,'paramètres CI'!$A$1:$C$6,3)</f>
        <v>0.0763929293534506</v>
      </c>
      <c r="AK432" s="4" t="n">
        <f aca="false">AJ432*AG432/AI432</f>
        <v>8.65411178775495</v>
      </c>
      <c r="AL432" s="4" t="n">
        <f aca="false">AK432+AH432/R432</f>
        <v>16.0408365397453</v>
      </c>
      <c r="AM432" s="4" t="n">
        <f aca="false">AL432+Z432</f>
        <v>24.3821400802778</v>
      </c>
      <c r="AN432" s="4" t="n">
        <f aca="false">AM432^-'paramètres CI'!$B$19</f>
        <v>8.00618135781155E-012</v>
      </c>
      <c r="AO432" s="4" t="n">
        <f aca="false">SUMIFS($AN$2:$AN$1250,$I$2:$I$1250,V432)</f>
        <v>3.04099589205703E-007</v>
      </c>
      <c r="AP432" s="5" t="n">
        <f aca="false">AN432/AO432</f>
        <v>2.632749810259E-005</v>
      </c>
      <c r="AQ432" s="6" t="n">
        <f aca="false">AP432-O432</f>
        <v>-7.36025508631342E-005</v>
      </c>
      <c r="AR432" s="20" t="n">
        <f aca="false">VLOOKUP(I432,entreesparc!$A$13:$H$110,8,0)*AP432</f>
        <v>0.249539128199554</v>
      </c>
      <c r="AS432" s="7" t="n">
        <f aca="false">M432*AJ432/AI432+AH432/R432</f>
        <v>22.8299300705543</v>
      </c>
      <c r="AT432" s="4" t="n">
        <f aca="false">AS432+Z432</f>
        <v>31.1712336110868</v>
      </c>
      <c r="AU432" s="4" t="n">
        <f aca="false">AT432^-'paramètres CI'!$B$19</f>
        <v>1.12193599159872E-012</v>
      </c>
      <c r="AV432" s="4" t="n">
        <f aca="false">SUMIFS($AU$2:$AU$1250,$I$2:$I$1250,V432)</f>
        <v>4.12890748586793E-008</v>
      </c>
      <c r="AW432" s="5" t="n">
        <f aca="false">AU432/AV432</f>
        <v>2.7172708408672E-005</v>
      </c>
      <c r="AX432" s="7" t="n">
        <f aca="false">SUMIFS($AP$2:$AP$1250,$I$2:$I$1250,V432)</f>
        <v>1</v>
      </c>
    </row>
    <row r="433" customFormat="false" ht="15.8" hidden="false" customHeight="false" outlineLevel="0" collapsed="false">
      <c r="A433" s="0" t="s">
        <v>14</v>
      </c>
      <c r="B433" s="0" t="s">
        <v>83</v>
      </c>
      <c r="C433" s="0" t="s">
        <v>38</v>
      </c>
      <c r="D433" s="0" t="s">
        <v>39</v>
      </c>
      <c r="E433" s="0" t="str">
        <f aca="false">VLOOKUP(A433,Nomenclature!$D$1:$E$9,2,0)</f>
        <v>02</v>
      </c>
      <c r="F433" s="0" t="str">
        <f aca="false">VLOOKUP(B433,Nomenclature!$J$1:$K$97,2,0)</f>
        <v>77</v>
      </c>
      <c r="G433" s="0" t="str">
        <f aca="false">VLOOKUP(C433,Nomenclature!$M$1:$N$21,2,0)</f>
        <v>24</v>
      </c>
      <c r="H433" s="0" t="str">
        <f aca="false">VLOOKUP(D433,Nomenclature!$O$25:$P$31,2,0)</f>
        <v>04</v>
      </c>
      <c r="I433" s="1" t="str">
        <f aca="false">CONCATENATE(E433,F433)</f>
        <v>0277</v>
      </c>
      <c r="J433" s="0" t="str">
        <f aca="false">CONCATENATE(E433,F433,G433,H433)</f>
        <v>02772404</v>
      </c>
      <c r="K433" s="0" t="n">
        <v>100.388</v>
      </c>
      <c r="L433" s="0" t="n">
        <v>20</v>
      </c>
      <c r="M433" s="0" t="n">
        <v>132.7414794688</v>
      </c>
      <c r="N433" s="0" t="n">
        <v>0.973878889551827</v>
      </c>
      <c r="O433" s="0" t="n">
        <v>9.99300489657242E-005</v>
      </c>
      <c r="P433" s="4" t="n">
        <f aca="false">VLOOKUP(D433,'paramètres CI'!$A$1:$B$6,2,0)</f>
        <v>0.022045059962018</v>
      </c>
      <c r="Q433" s="17" t="n">
        <f aca="false">M433*P433/N433</f>
        <v>3.00478211996497</v>
      </c>
      <c r="R433" s="9" t="n">
        <f aca="false">1/(1+0.04)*(1 - (1/(1+0.04))^L433)/(1-1/(1+0.04))</f>
        <v>13.5903263449677</v>
      </c>
      <c r="S433" s="17" t="n">
        <f aca="false">K433/R433</f>
        <v>7.3867247519904</v>
      </c>
      <c r="T433" s="17" t="n">
        <f aca="false">Q433+S433</f>
        <v>10.3915068719554</v>
      </c>
      <c r="U433" s="0" t="n">
        <f aca="false">T433 + Z433</f>
        <v>23.5119420361915</v>
      </c>
      <c r="V433" s="4" t="str">
        <f aca="false">VLOOKUP(I433,'CI ref gaz'!$I$1:$AM$97,1,0)</f>
        <v>0277</v>
      </c>
      <c r="W433" s="0" t="n">
        <f aca="false">VLOOKUP(I433,'CI ref gaz'!$I$1:$AM$97,14,0)</f>
        <v>-2</v>
      </c>
      <c r="X433" s="1" t="n">
        <f aca="false">VLOOKUP(I433,'CI ref gaz'!$I$1:$AM$97,13,0)</f>
        <v>8.83750003573364</v>
      </c>
      <c r="Y433" s="2" t="n">
        <f aca="false">VLOOKUP(I433,'CI ref gaz'!$I$1:$AM$97,7,0)</f>
        <v>0.250823769849468</v>
      </c>
      <c r="Z433" s="17" t="n">
        <f aca="false">X433*(O433/Y433)^(-1/8)-T433</f>
        <v>13.1204351642361</v>
      </c>
      <c r="AA433" s="17" t="n">
        <f aca="false">Z433^2</f>
        <v>172.145818898923</v>
      </c>
      <c r="AB433" s="18" t="n">
        <f aca="false">Z433/U433</f>
        <v>0.558032813454545</v>
      </c>
      <c r="AC433" s="17" t="n">
        <f aca="false">U433^-('paramètres CI'!$B$19)</f>
        <v>1.07075960981229E-011</v>
      </c>
      <c r="AD433" s="4" t="n">
        <f aca="false">SUMIFS($AC$2:$AC$1250,$I$2:$I$1250,V433)</f>
        <v>1.07150914153916E-007</v>
      </c>
      <c r="AE433" s="4" t="n">
        <f aca="false">AC433/AD433</f>
        <v>9.99300489657241E-005</v>
      </c>
      <c r="AF433" s="17" t="n">
        <f aca="false">AE433-O433</f>
        <v>0</v>
      </c>
      <c r="AG433" s="4" t="n">
        <f aca="false">VLOOKUP(I433,BesoinU!$F$1:$L$99,3,0)</f>
        <v>84.5422215063491</v>
      </c>
      <c r="AH433" s="19" t="n">
        <f aca="false">VLOOKUP(J433,bibliRdtCHauff!$G$2:$K$1398,4,0)</f>
        <v>100.388</v>
      </c>
      <c r="AI433" s="19" t="n">
        <f aca="false">VLOOKUP(J433,bibliRdtCHauff!$G$2:$K$1398,3,0)</f>
        <v>0.973878889551827</v>
      </c>
      <c r="AJ433" s="4" t="n">
        <f aca="false">VLOOKUP(D433,'paramètres CI'!$A$1:$C$6,3)</f>
        <v>0.0386719666666667</v>
      </c>
      <c r="AK433" s="4" t="n">
        <f aca="false">AJ433*AG433/AI433</f>
        <v>3.35710529008802</v>
      </c>
      <c r="AL433" s="4" t="n">
        <f aca="false">AK433+AH433/R433</f>
        <v>10.7438300420784</v>
      </c>
      <c r="AM433" s="4" t="n">
        <f aca="false">AL433+Z433</f>
        <v>23.8642652063145</v>
      </c>
      <c r="AN433" s="4" t="n">
        <f aca="false">AM433^-'paramètres CI'!$B$19</f>
        <v>9.50638647073247E-012</v>
      </c>
      <c r="AO433" s="4" t="n">
        <f aca="false">SUMIFS($AN$2:$AN$1250,$I$2:$I$1250,V433)</f>
        <v>3.04099589205703E-007</v>
      </c>
      <c r="AP433" s="5" t="n">
        <f aca="false">AN433/AO433</f>
        <v>3.12607672228786E-005</v>
      </c>
      <c r="AQ433" s="6" t="n">
        <f aca="false">AP433-O433</f>
        <v>-6.86692817428456E-005</v>
      </c>
      <c r="AR433" s="20" t="n">
        <f aca="false">VLOOKUP(I433,entreesparc!$A$13:$H$110,8,0)*AP433</f>
        <v>0.296297983547433</v>
      </c>
      <c r="AS433" s="7" t="n">
        <f aca="false">M433*AJ433/AI433+AH433/R433</f>
        <v>12.657784761992</v>
      </c>
      <c r="AT433" s="4" t="n">
        <f aca="false">AS433+Z433</f>
        <v>25.7782199262282</v>
      </c>
      <c r="AU433" s="4" t="n">
        <f aca="false">AT433^-'paramètres CI'!$B$19</f>
        <v>5.12833755843619E-012</v>
      </c>
      <c r="AV433" s="4" t="n">
        <f aca="false">SUMIFS($AU$2:$AU$1250,$I$2:$I$1250,V433)</f>
        <v>4.12890748586793E-008</v>
      </c>
      <c r="AW433" s="5" t="n">
        <f aca="false">AU433/AV433</f>
        <v>0.000124205678523654</v>
      </c>
      <c r="AX433" s="7" t="n">
        <f aca="false">SUMIFS($AP$2:$AP$1250,$I$2:$I$1250,V433)</f>
        <v>1</v>
      </c>
    </row>
    <row r="434" customFormat="false" ht="15.8" hidden="false" customHeight="false" outlineLevel="0" collapsed="false">
      <c r="A434" s="0" t="s">
        <v>14</v>
      </c>
      <c r="B434" s="0" t="s">
        <v>83</v>
      </c>
      <c r="C434" s="0" t="s">
        <v>40</v>
      </c>
      <c r="D434" s="0" t="s">
        <v>37</v>
      </c>
      <c r="E434" s="0" t="str">
        <f aca="false">VLOOKUP(A434,Nomenclature!$D$1:$E$9,2,0)</f>
        <v>02</v>
      </c>
      <c r="F434" s="0" t="str">
        <f aca="false">VLOOKUP(B434,Nomenclature!$J$1:$K$97,2,0)</f>
        <v>77</v>
      </c>
      <c r="G434" s="0" t="str">
        <f aca="false">VLOOKUP(C434,Nomenclature!$M$1:$N$21,2,0)</f>
        <v>03</v>
      </c>
      <c r="H434" s="0" t="str">
        <f aca="false">VLOOKUP(D434,Nomenclature!$O$25:$P$31,2,0)</f>
        <v>03</v>
      </c>
      <c r="I434" s="1" t="str">
        <f aca="false">CONCATENATE(E434,F434)</f>
        <v>0277</v>
      </c>
      <c r="J434" s="0" t="str">
        <f aca="false">CONCATENATE(E434,F434,G434,H434)</f>
        <v>02770303</v>
      </c>
      <c r="K434" s="0" t="n">
        <v>80.3104</v>
      </c>
      <c r="L434" s="0" t="n">
        <v>20</v>
      </c>
      <c r="M434" s="0" t="n">
        <v>150.865035815392</v>
      </c>
      <c r="N434" s="0" t="n">
        <v>0.50606329995538</v>
      </c>
      <c r="O434" s="0" t="n">
        <v>0.0271723267017794</v>
      </c>
      <c r="P434" s="4" t="n">
        <f aca="false">VLOOKUP(D434,'paramètres CI'!$A$1:$B$6,2,0)</f>
        <v>0.0385046990211696</v>
      </c>
      <c r="Q434" s="17" t="n">
        <f aca="false">M434*P434/N434</f>
        <v>11.4788264578795</v>
      </c>
      <c r="R434" s="9" t="n">
        <f aca="false">1/(1+0.04)*(1 - (1/(1+0.04))^L434)/(1-1/(1+0.04))</f>
        <v>13.5903263449677</v>
      </c>
      <c r="S434" s="17" t="n">
        <f aca="false">K434/R434</f>
        <v>5.90937980159232</v>
      </c>
      <c r="T434" s="17" t="n">
        <f aca="false">Q434+S434</f>
        <v>17.3882062594719</v>
      </c>
      <c r="U434" s="0" t="n">
        <f aca="false">T434 + Z434</f>
        <v>11.6676840811274</v>
      </c>
      <c r="V434" s="4" t="str">
        <f aca="false">VLOOKUP(I434,'CI ref gaz'!$I$1:$AM$97,1,0)</f>
        <v>0277</v>
      </c>
      <c r="W434" s="0" t="n">
        <f aca="false">VLOOKUP(I434,'CI ref gaz'!$I$1:$AM$97,14,0)</f>
        <v>-2</v>
      </c>
      <c r="X434" s="1" t="n">
        <f aca="false">VLOOKUP(I434,'CI ref gaz'!$I$1:$AM$97,13,0)</f>
        <v>8.83750003573364</v>
      </c>
      <c r="Y434" s="2" t="n">
        <f aca="false">VLOOKUP(I434,'CI ref gaz'!$I$1:$AM$97,7,0)</f>
        <v>0.250823769849468</v>
      </c>
      <c r="Z434" s="17" t="n">
        <f aca="false">X434*(O434/Y434)^(-1/8)-T434</f>
        <v>-5.72052217834446</v>
      </c>
      <c r="AA434" s="17" t="n">
        <f aca="false">Z434^2</f>
        <v>32.7243739929308</v>
      </c>
      <c r="AB434" s="18" t="n">
        <f aca="false">Z434/U434</f>
        <v>-0.490287715931344</v>
      </c>
      <c r="AC434" s="17" t="n">
        <f aca="false">U434^-('paramètres CI'!$B$19)</f>
        <v>2.91153964578452E-009</v>
      </c>
      <c r="AD434" s="4" t="n">
        <f aca="false">SUMIFS($AC$2:$AC$1250,$I$2:$I$1250,V434)</f>
        <v>1.07150914153916E-007</v>
      </c>
      <c r="AE434" s="4" t="n">
        <f aca="false">AC434/AD434</f>
        <v>0.0271723267017794</v>
      </c>
      <c r="AF434" s="17" t="n">
        <f aca="false">AE434-O434</f>
        <v>0</v>
      </c>
      <c r="AG434" s="4" t="n">
        <f aca="false">VLOOKUP(I434,BesoinU!$F$1:$L$99,3,0)</f>
        <v>84.5422215063491</v>
      </c>
      <c r="AH434" s="19" t="n">
        <f aca="false">VLOOKUP(J434,bibliRdtCHauff!$G$2:$K$1398,4,0)</f>
        <v>84.32592</v>
      </c>
      <c r="AI434" s="19" t="n">
        <f aca="false">VLOOKUP(J434,bibliRdtCHauff!$G$2:$K$1398,3,0)</f>
        <v>0.554107504523336</v>
      </c>
      <c r="AJ434" s="4" t="n">
        <f aca="false">VLOOKUP(D434,'paramètres CI'!$A$1:$C$6,3)</f>
        <v>0.0763929293534506</v>
      </c>
      <c r="AK434" s="4" t="n">
        <f aca="false">AJ434*AG434/AI434</f>
        <v>11.655550416113</v>
      </c>
      <c r="AL434" s="4" t="n">
        <f aca="false">AK434+AH434/R434</f>
        <v>17.8603992077849</v>
      </c>
      <c r="AM434" s="4" t="n">
        <f aca="false">AL434+Z434</f>
        <v>12.1398770294405</v>
      </c>
      <c r="AN434" s="4" t="n">
        <f aca="false">AM434^-'paramètres CI'!$B$19</f>
        <v>2.11975515114532E-009</v>
      </c>
      <c r="AO434" s="4" t="n">
        <f aca="false">SUMIFS($AN$2:$AN$1250,$I$2:$I$1250,V434)</f>
        <v>3.04099589205703E-007</v>
      </c>
      <c r="AP434" s="5" t="n">
        <f aca="false">AN434/AO434</f>
        <v>0.00697059524704403</v>
      </c>
      <c r="AQ434" s="6" t="n">
        <f aca="false">AP434-O434</f>
        <v>-0.0202017314547354</v>
      </c>
      <c r="AR434" s="20" t="n">
        <f aca="false">VLOOKUP(I434,entreesparc!$A$13:$H$110,8,0)*AP434</f>
        <v>66.0691818949633</v>
      </c>
      <c r="AS434" s="7" t="n">
        <f aca="false">M434*AJ434/AI434+AH434/R434</f>
        <v>27.0041015158618</v>
      </c>
      <c r="AT434" s="4" t="n">
        <f aca="false">AS434+Z434</f>
        <v>21.2835793375173</v>
      </c>
      <c r="AU434" s="4" t="n">
        <f aca="false">AT434^-'paramètres CI'!$B$19</f>
        <v>2.37488544987973E-011</v>
      </c>
      <c r="AV434" s="4" t="n">
        <f aca="false">SUMIFS($AU$2:$AU$1250,$I$2:$I$1250,V434)</f>
        <v>4.12890748586793E-008</v>
      </c>
      <c r="AW434" s="5" t="n">
        <f aca="false">AU434/AV434</f>
        <v>0.000575184950984803</v>
      </c>
      <c r="AX434" s="7" t="n">
        <f aca="false">SUMIFS($AP$2:$AP$1250,$I$2:$I$1250,V434)</f>
        <v>1</v>
      </c>
    </row>
    <row r="435" customFormat="false" ht="15.8" hidden="false" customHeight="false" outlineLevel="0" collapsed="false">
      <c r="A435" s="0" t="s">
        <v>14</v>
      </c>
      <c r="B435" s="0" t="s">
        <v>83</v>
      </c>
      <c r="C435" s="0" t="s">
        <v>41</v>
      </c>
      <c r="D435" s="0" t="s">
        <v>39</v>
      </c>
      <c r="E435" s="0" t="str">
        <f aca="false">VLOOKUP(A435,Nomenclature!$D$1:$E$9,2,0)</f>
        <v>02</v>
      </c>
      <c r="F435" s="0" t="str">
        <f aca="false">VLOOKUP(B435,Nomenclature!$J$1:$K$97,2,0)</f>
        <v>77</v>
      </c>
      <c r="G435" s="0" t="str">
        <f aca="false">VLOOKUP(C435,Nomenclature!$M$1:$N$21,2,0)</f>
        <v>04</v>
      </c>
      <c r="H435" s="0" t="str">
        <f aca="false">VLOOKUP(D435,Nomenclature!$O$25:$P$31,2,0)</f>
        <v>04</v>
      </c>
      <c r="I435" s="1" t="str">
        <f aca="false">CONCATENATE(E435,F435)</f>
        <v>0277</v>
      </c>
      <c r="J435" s="0" t="str">
        <f aca="false">CONCATENATE(E435,F435,G435,H435)</f>
        <v>02770404</v>
      </c>
      <c r="K435" s="0" t="n">
        <v>80.3104</v>
      </c>
      <c r="L435" s="0" t="n">
        <v>20</v>
      </c>
      <c r="M435" s="0" t="n">
        <v>132.7414794688</v>
      </c>
      <c r="N435" s="0" t="n">
        <v>0.593795146080999</v>
      </c>
      <c r="O435" s="0" t="n">
        <v>0.250823769849468</v>
      </c>
      <c r="P435" s="4" t="n">
        <f aca="false">VLOOKUP(D435,'paramètres CI'!$A$1:$B$6,2,0)</f>
        <v>0.022045059962018</v>
      </c>
      <c r="Q435" s="17" t="n">
        <f aca="false">M435*P435/N435</f>
        <v>4.92812023414132</v>
      </c>
      <c r="R435" s="9" t="n">
        <f aca="false">1/(1+0.04)*(1 - (1/(1+0.04))^L435)/(1-1/(1+0.04))</f>
        <v>13.5903263449677</v>
      </c>
      <c r="S435" s="17" t="n">
        <f aca="false">K435/R435</f>
        <v>5.90937980159232</v>
      </c>
      <c r="T435" s="17" t="n">
        <f aca="false">Q435+S435</f>
        <v>10.8375000357336</v>
      </c>
      <c r="U435" s="0" t="n">
        <f aca="false">T435 + Z435</f>
        <v>8.83750003573364</v>
      </c>
      <c r="V435" s="4" t="str">
        <f aca="false">VLOOKUP(I435,'CI ref gaz'!$I$1:$AM$97,1,0)</f>
        <v>0277</v>
      </c>
      <c r="W435" s="0" t="n">
        <f aca="false">VLOOKUP(I435,'CI ref gaz'!$I$1:$AM$97,14,0)</f>
        <v>-2</v>
      </c>
      <c r="X435" s="1" t="n">
        <f aca="false">VLOOKUP(I435,'CI ref gaz'!$I$1:$AM$97,13,0)</f>
        <v>8.83750003573364</v>
      </c>
      <c r="Y435" s="2" t="n">
        <f aca="false">VLOOKUP(I435,'CI ref gaz'!$I$1:$AM$97,7,0)</f>
        <v>0.250823769849468</v>
      </c>
      <c r="Z435" s="17" t="n">
        <f aca="false">X435*(O435/Y435)^(-1/8)-T435</f>
        <v>-2</v>
      </c>
      <c r="AA435" s="17" t="n">
        <f aca="false">Z435^2</f>
        <v>4</v>
      </c>
      <c r="AB435" s="18" t="n">
        <f aca="false">Z435/U435</f>
        <v>-0.226308344205169</v>
      </c>
      <c r="AC435" s="17" t="n">
        <f aca="false">U435^-('paramètres CI'!$B$19)</f>
        <v>2.68759962309019E-008</v>
      </c>
      <c r="AD435" s="4" t="n">
        <f aca="false">SUMIFS($AC$2:$AC$1250,$I$2:$I$1250,V435)</f>
        <v>1.07150914153916E-007</v>
      </c>
      <c r="AE435" s="4" t="n">
        <f aca="false">AC435/AD435</f>
        <v>0.250823769849468</v>
      </c>
      <c r="AF435" s="17" t="n">
        <f aca="false">AE435-O435</f>
        <v>0</v>
      </c>
      <c r="AG435" s="4" t="n">
        <f aca="false">VLOOKUP(I435,BesoinU!$F$1:$L$99,3,0)</f>
        <v>84.5422215063491</v>
      </c>
      <c r="AH435" s="19" t="n">
        <f aca="false">VLOOKUP(J435,bibliRdtCHauff!$G$2:$K$1398,4,0)</f>
        <v>84.32592</v>
      </c>
      <c r="AI435" s="19" t="n">
        <f aca="false">VLOOKUP(J435,bibliRdtCHauff!$G$2:$K$1398,3,0)</f>
        <v>0.669811894775165</v>
      </c>
      <c r="AJ435" s="4" t="n">
        <f aca="false">VLOOKUP(D435,'paramètres CI'!$A$1:$C$6,3)</f>
        <v>0.0386719666666667</v>
      </c>
      <c r="AK435" s="4" t="n">
        <f aca="false">AJ435*AG435/AI435</f>
        <v>4.88109273293351</v>
      </c>
      <c r="AL435" s="4" t="n">
        <f aca="false">AK435+AH435/R435</f>
        <v>11.0859415246054</v>
      </c>
      <c r="AM435" s="4" t="n">
        <f aca="false">AL435+Z435</f>
        <v>9.08594152460544</v>
      </c>
      <c r="AN435" s="4" t="n">
        <f aca="false">AM435^-'paramètres CI'!$B$19</f>
        <v>2.15298250304455E-008</v>
      </c>
      <c r="AO435" s="4" t="n">
        <f aca="false">SUMIFS($AN$2:$AN$1250,$I$2:$I$1250,V435)</f>
        <v>3.04099589205703E-007</v>
      </c>
      <c r="AP435" s="5" t="n">
        <f aca="false">AN435/AO435</f>
        <v>0.0707985995202449</v>
      </c>
      <c r="AQ435" s="6" t="n">
        <f aca="false">AP435-O435</f>
        <v>-0.180025170329223</v>
      </c>
      <c r="AR435" s="20" t="n">
        <f aca="false">VLOOKUP(I435,entreesparc!$A$13:$H$110,8,0)*AP435</f>
        <v>671.048222401855</v>
      </c>
      <c r="AS435" s="7" t="n">
        <f aca="false">M435*AJ435/AI435+AH435/R435</f>
        <v>13.8687528061334</v>
      </c>
      <c r="AT435" s="4" t="n">
        <f aca="false">AS435+Z435</f>
        <v>11.8687528061334</v>
      </c>
      <c r="AU435" s="4" t="n">
        <f aca="false">AT435^-'paramètres CI'!$B$19</f>
        <v>2.53956493487132E-009</v>
      </c>
      <c r="AV435" s="4" t="n">
        <f aca="false">SUMIFS($AU$2:$AU$1250,$I$2:$I$1250,V435)</f>
        <v>4.12890748586793E-008</v>
      </c>
      <c r="AW435" s="5" t="n">
        <f aca="false">AU435/AV435</f>
        <v>0.0615069468997193</v>
      </c>
      <c r="AX435" s="7" t="n">
        <f aca="false">SUMIFS($AP$2:$AP$1250,$I$2:$I$1250,V435)</f>
        <v>1</v>
      </c>
    </row>
    <row r="436" customFormat="false" ht="15.8" hidden="false" customHeight="false" outlineLevel="0" collapsed="false">
      <c r="A436" s="0" t="s">
        <v>14</v>
      </c>
      <c r="B436" s="0" t="s">
        <v>83</v>
      </c>
      <c r="C436" s="0" t="s">
        <v>45</v>
      </c>
      <c r="D436" s="0" t="s">
        <v>43</v>
      </c>
      <c r="E436" s="0" t="str">
        <f aca="false">VLOOKUP(A436,Nomenclature!$D$1:$E$9,2,0)</f>
        <v>02</v>
      </c>
      <c r="F436" s="0" t="str">
        <f aca="false">VLOOKUP(B436,Nomenclature!$J$1:$K$97,2,0)</f>
        <v>77</v>
      </c>
      <c r="G436" s="0" t="str">
        <f aca="false">VLOOKUP(C436,Nomenclature!$M$1:$N$21,2,0)</f>
        <v>06</v>
      </c>
      <c r="H436" s="0" t="str">
        <f aca="false">VLOOKUP(D436,Nomenclature!$O$25:$P$31,2,0)</f>
        <v>02</v>
      </c>
      <c r="I436" s="1" t="str">
        <f aca="false">CONCATENATE(E436,F436)</f>
        <v>0277</v>
      </c>
      <c r="J436" s="0" t="str">
        <f aca="false">CONCATENATE(E436,F436,G436,H436)</f>
        <v>02770602</v>
      </c>
      <c r="K436" s="0" t="n">
        <v>10</v>
      </c>
      <c r="L436" s="0" t="n">
        <v>13</v>
      </c>
      <c r="M436" s="0" t="n">
        <v>107.273807447792</v>
      </c>
      <c r="N436" s="0" t="n">
        <v>0.9</v>
      </c>
      <c r="O436" s="0" t="n">
        <v>0.246622306468551</v>
      </c>
      <c r="P436" s="4" t="n">
        <f aca="false">VLOOKUP(D436,'paramètres CI'!$A$1:$B$6,2,0)</f>
        <v>0.0935912806596305</v>
      </c>
      <c r="Q436" s="17" t="n">
        <f aca="false">M436*P436/N436</f>
        <v>11.1554366891927</v>
      </c>
      <c r="R436" s="9" t="n">
        <f aca="false">1/(1+0.04)*(1 - (1/(1+0.04))^L436)/(1-1/(1+0.04))</f>
        <v>9.98564784663304</v>
      </c>
      <c r="S436" s="17" t="n">
        <f aca="false">K436/R436</f>
        <v>1.00143727814033</v>
      </c>
      <c r="T436" s="17" t="n">
        <f aca="false">Q436+S436</f>
        <v>12.1568739673331</v>
      </c>
      <c r="U436" s="0" t="n">
        <f aca="false">T436 + Z436</f>
        <v>8.85618072683829</v>
      </c>
      <c r="V436" s="4" t="str">
        <f aca="false">VLOOKUP(I436,'CI ref gaz'!$I$1:$AM$97,1,0)</f>
        <v>0277</v>
      </c>
      <c r="W436" s="0" t="n">
        <f aca="false">VLOOKUP(I436,'CI ref gaz'!$I$1:$AM$97,14,0)</f>
        <v>-2</v>
      </c>
      <c r="X436" s="1" t="n">
        <f aca="false">VLOOKUP(I436,'CI ref gaz'!$I$1:$AM$97,13,0)</f>
        <v>8.83750003573364</v>
      </c>
      <c r="Y436" s="2" t="n">
        <f aca="false">VLOOKUP(I436,'CI ref gaz'!$I$1:$AM$97,7,0)</f>
        <v>0.250823769849468</v>
      </c>
      <c r="Z436" s="17" t="n">
        <f aca="false">X436*(O436/Y436)^(-1/8)-T436</f>
        <v>-3.30069324049476</v>
      </c>
      <c r="AA436" s="17" t="n">
        <f aca="false">Z436^2</f>
        <v>10.8945758678478</v>
      </c>
      <c r="AB436" s="18" t="n">
        <f aca="false">Z436/U436</f>
        <v>-0.372699399696322</v>
      </c>
      <c r="AC436" s="17" t="n">
        <f aca="false">U436^-('paramètres CI'!$B$19)</f>
        <v>2.64258055888524E-008</v>
      </c>
      <c r="AD436" s="4" t="n">
        <f aca="false">SUMIFS($AC$2:$AC$1250,$I$2:$I$1250,V436)</f>
        <v>1.07150914153916E-007</v>
      </c>
      <c r="AE436" s="4" t="n">
        <f aca="false">AC436/AD436</f>
        <v>0.246622306468551</v>
      </c>
      <c r="AF436" s="17" t="n">
        <f aca="false">AE436-O436</f>
        <v>0</v>
      </c>
      <c r="AG436" s="4" t="n">
        <f aca="false">VLOOKUP(I436,BesoinU!$F$1:$L$99,3,0)</f>
        <v>84.5422215063491</v>
      </c>
      <c r="AH436" s="19" t="n">
        <f aca="false">VLOOKUP(J436,bibliRdtCHauff!$G$2:$K$1398,4,0)</f>
        <v>10.4</v>
      </c>
      <c r="AI436" s="19" t="n">
        <f aca="false">VLOOKUP(J436,bibliRdtCHauff!$G$2:$K$1398,3,0)</f>
        <v>0.92</v>
      </c>
      <c r="AJ436" s="4" t="n">
        <f aca="false">VLOOKUP(D436,'paramètres CI'!$A$1:$C$6,3)</f>
        <v>0.09847</v>
      </c>
      <c r="AK436" s="4" t="n">
        <f aca="false">AJ436*AG436/AI436</f>
        <v>9.04877451275021</v>
      </c>
      <c r="AL436" s="4" t="n">
        <f aca="false">AK436+AH436/R436</f>
        <v>10.0902692820162</v>
      </c>
      <c r="AM436" s="4" t="n">
        <f aca="false">AL436+Z436</f>
        <v>6.78957604152139</v>
      </c>
      <c r="AN436" s="4" t="n">
        <f aca="false">AM436^-'paramètres CI'!$B$19</f>
        <v>2.2144136336608E-007</v>
      </c>
      <c r="AO436" s="4" t="n">
        <f aca="false">SUMIFS($AN$2:$AN$1250,$I$2:$I$1250,V436)</f>
        <v>3.04099589205703E-007</v>
      </c>
      <c r="AP436" s="5" t="n">
        <f aca="false">AN436/AO436</f>
        <v>0.728186986192507</v>
      </c>
      <c r="AQ436" s="6" t="n">
        <f aca="false">AP436-O436</f>
        <v>0.481564679723956</v>
      </c>
      <c r="AR436" s="20" t="n">
        <f aca="false">VLOOKUP(I436,entreesparc!$A$13:$H$110,8,0)*AP436</f>
        <v>6901.95266533368</v>
      </c>
      <c r="AS436" s="7" t="n">
        <f aca="false">M436*AJ436/AI436+AH436/R436</f>
        <v>12.5232902251182</v>
      </c>
      <c r="AT436" s="4" t="n">
        <f aca="false">AS436+Z436</f>
        <v>9.22259698462343</v>
      </c>
      <c r="AU436" s="4" t="n">
        <f aca="false">AT436^-'paramètres CI'!$B$19</f>
        <v>1.91061926453513E-008</v>
      </c>
      <c r="AV436" s="4" t="n">
        <f aca="false">SUMIFS($AU$2:$AU$1250,$I$2:$I$1250,V436)</f>
        <v>4.12890748586793E-008</v>
      </c>
      <c r="AW436" s="5" t="n">
        <f aca="false">AU436/AV436</f>
        <v>0.462742086393224</v>
      </c>
      <c r="AX436" s="7" t="n">
        <f aca="false">SUMIFS($AP$2:$AP$1250,$I$2:$I$1250,V436)</f>
        <v>1</v>
      </c>
    </row>
    <row r="437" customFormat="false" ht="15.8" hidden="false" customHeight="false" outlineLevel="0" collapsed="false">
      <c r="A437" s="0" t="s">
        <v>14</v>
      </c>
      <c r="B437" s="0" t="s">
        <v>83</v>
      </c>
      <c r="C437" s="0" t="s">
        <v>46</v>
      </c>
      <c r="D437" s="0" t="s">
        <v>43</v>
      </c>
      <c r="E437" s="0" t="str">
        <f aca="false">VLOOKUP(A437,Nomenclature!$D$1:$E$9,2,0)</f>
        <v>02</v>
      </c>
      <c r="F437" s="0" t="str">
        <f aca="false">VLOOKUP(B437,Nomenclature!$J$1:$K$97,2,0)</f>
        <v>77</v>
      </c>
      <c r="G437" s="0" t="str">
        <f aca="false">VLOOKUP(C437,Nomenclature!$M$1:$N$21,2,0)</f>
        <v>26</v>
      </c>
      <c r="H437" s="0" t="str">
        <f aca="false">VLOOKUP(D437,Nomenclature!$O$25:$P$31,2,0)</f>
        <v>02</v>
      </c>
      <c r="I437" s="1" t="str">
        <f aca="false">CONCATENATE(E437,F437)</f>
        <v>0277</v>
      </c>
      <c r="J437" s="0" t="str">
        <f aca="false">CONCATENATE(E437,F437,G437,H437)</f>
        <v>02772602</v>
      </c>
      <c r="K437" s="0" t="n">
        <v>12</v>
      </c>
      <c r="L437" s="0" t="n">
        <v>13</v>
      </c>
      <c r="M437" s="0" t="n">
        <v>107.273807447792</v>
      </c>
      <c r="N437" s="0" t="n">
        <v>1</v>
      </c>
      <c r="O437" s="0" t="n">
        <v>9.99300489657242E-005</v>
      </c>
      <c r="P437" s="4" t="n">
        <f aca="false">VLOOKUP(D437,'paramètres CI'!$A$1:$B$6,2,0)</f>
        <v>0.0935912806596305</v>
      </c>
      <c r="Q437" s="17" t="n">
        <f aca="false">M437*P437/N437</f>
        <v>10.0398930202735</v>
      </c>
      <c r="R437" s="9" t="n">
        <f aca="false">1/(1+0.04)*(1 - (1/(1+0.04))^L437)/(1-1/(1+0.04))</f>
        <v>9.98564784663304</v>
      </c>
      <c r="S437" s="17" t="n">
        <f aca="false">K437/R437</f>
        <v>1.20172473376839</v>
      </c>
      <c r="T437" s="17" t="n">
        <f aca="false">Q437+S437</f>
        <v>11.2416177540418</v>
      </c>
      <c r="U437" s="0" t="n">
        <f aca="false">T437 + Z437</f>
        <v>23.5119420361915</v>
      </c>
      <c r="V437" s="4" t="str">
        <f aca="false">VLOOKUP(I437,'CI ref gaz'!$I$1:$AM$97,1,0)</f>
        <v>0277</v>
      </c>
      <c r="W437" s="0" t="n">
        <f aca="false">VLOOKUP(I437,'CI ref gaz'!$I$1:$AM$97,14,0)</f>
        <v>-2</v>
      </c>
      <c r="X437" s="1" t="n">
        <f aca="false">VLOOKUP(I437,'CI ref gaz'!$I$1:$AM$97,13,0)</f>
        <v>8.83750003573364</v>
      </c>
      <c r="Y437" s="2" t="n">
        <f aca="false">VLOOKUP(I437,'CI ref gaz'!$I$1:$AM$97,7,0)</f>
        <v>0.250823769849468</v>
      </c>
      <c r="Z437" s="17" t="n">
        <f aca="false">X437*(O437/Y437)^(-1/8)-T437</f>
        <v>12.2703242821496</v>
      </c>
      <c r="AA437" s="17" t="n">
        <f aca="false">Z437^2</f>
        <v>150.560857989111</v>
      </c>
      <c r="AB437" s="18" t="n">
        <f aca="false">Z437/U437</f>
        <v>0.521876256043085</v>
      </c>
      <c r="AC437" s="17" t="n">
        <f aca="false">U437^-('paramètres CI'!$B$19)</f>
        <v>1.07075960981229E-011</v>
      </c>
      <c r="AD437" s="4" t="n">
        <f aca="false">SUMIFS($AC$2:$AC$1250,$I$2:$I$1250,V437)</f>
        <v>1.07150914153916E-007</v>
      </c>
      <c r="AE437" s="4" t="n">
        <f aca="false">AC437/AD437</f>
        <v>9.99300489657241E-005</v>
      </c>
      <c r="AF437" s="17" t="n">
        <f aca="false">AE437-O437</f>
        <v>0</v>
      </c>
      <c r="AG437" s="4" t="n">
        <f aca="false">VLOOKUP(I437,BesoinU!$F$1:$L$99,3,0)</f>
        <v>84.5422215063491</v>
      </c>
      <c r="AH437" s="19" t="n">
        <f aca="false">VLOOKUP(J437,bibliRdtCHauff!$G$2:$K$1398,4,0)</f>
        <v>12</v>
      </c>
      <c r="AI437" s="19" t="n">
        <f aca="false">VLOOKUP(J437,bibliRdtCHauff!$G$2:$K$1398,3,0)</f>
        <v>1</v>
      </c>
      <c r="AJ437" s="4" t="n">
        <f aca="false">VLOOKUP(D437,'paramètres CI'!$A$1:$C$6,3)</f>
        <v>0.09847</v>
      </c>
      <c r="AK437" s="4" t="n">
        <f aca="false">AJ437*AG437/AI437</f>
        <v>8.3248725517302</v>
      </c>
      <c r="AL437" s="4" t="n">
        <f aca="false">AK437+AH437/R437</f>
        <v>9.52659728549859</v>
      </c>
      <c r="AM437" s="4" t="n">
        <f aca="false">AL437+Z437</f>
        <v>21.7969215676482</v>
      </c>
      <c r="AN437" s="4" t="n">
        <f aca="false">AM437^-'paramètres CI'!$B$19</f>
        <v>1.96263124386114E-011</v>
      </c>
      <c r="AO437" s="4" t="n">
        <f aca="false">SUMIFS($AN$2:$AN$1250,$I$2:$I$1250,V437)</f>
        <v>3.04099589205703E-007</v>
      </c>
      <c r="AP437" s="5" t="n">
        <f aca="false">AN437/AO437</f>
        <v>6.45390955307589E-005</v>
      </c>
      <c r="AQ437" s="6" t="n">
        <f aca="false">AP437-O437</f>
        <v>-3.53909534349653E-005</v>
      </c>
      <c r="AR437" s="20" t="n">
        <f aca="false">VLOOKUP(I437,entreesparc!$A$13:$H$110,8,0)*AP437</f>
        <v>0.611718955245083</v>
      </c>
      <c r="AS437" s="7" t="n">
        <f aca="false">M437*AJ437/AI437+AH437/R437</f>
        <v>11.7649765531525</v>
      </c>
      <c r="AT437" s="4" t="n">
        <f aca="false">AS437+Z437</f>
        <v>24.0353008353021</v>
      </c>
      <c r="AU437" s="4" t="n">
        <f aca="false">AT437^-'paramètres CI'!$B$19</f>
        <v>8.97849410005348E-012</v>
      </c>
      <c r="AV437" s="4" t="n">
        <f aca="false">SUMIFS($AU$2:$AU$1250,$I$2:$I$1250,V437)</f>
        <v>4.12890748586793E-008</v>
      </c>
      <c r="AW437" s="5" t="n">
        <f aca="false">AU437/AV437</f>
        <v>0.000217454475082919</v>
      </c>
      <c r="AX437" s="7" t="n">
        <f aca="false">SUMIFS($AP$2:$AP$1250,$I$2:$I$1250,V437)</f>
        <v>1</v>
      </c>
    </row>
    <row r="438" customFormat="false" ht="15.8" hidden="false" customHeight="false" outlineLevel="0" collapsed="false">
      <c r="A438" s="0" t="s">
        <v>14</v>
      </c>
      <c r="B438" s="0" t="s">
        <v>83</v>
      </c>
      <c r="C438" s="0" t="s">
        <v>48</v>
      </c>
      <c r="D438" s="0" t="s">
        <v>43</v>
      </c>
      <c r="E438" s="0" t="str">
        <f aca="false">VLOOKUP(A438,Nomenclature!$D$1:$E$9,2,0)</f>
        <v>02</v>
      </c>
      <c r="F438" s="0" t="str">
        <f aca="false">VLOOKUP(B438,Nomenclature!$J$1:$K$97,2,0)</f>
        <v>77</v>
      </c>
      <c r="G438" s="0" t="str">
        <f aca="false">VLOOKUP(C438,Nomenclature!$M$1:$N$21,2,0)</f>
        <v>09</v>
      </c>
      <c r="H438" s="0" t="str">
        <f aca="false">VLOOKUP(D438,Nomenclature!$O$25:$P$31,2,0)</f>
        <v>02</v>
      </c>
      <c r="I438" s="1" t="str">
        <f aca="false">CONCATENATE(E438,F438)</f>
        <v>0277</v>
      </c>
      <c r="J438" s="0" t="str">
        <f aca="false">CONCATENATE(E438,F438,G438,H438)</f>
        <v>02770902</v>
      </c>
      <c r="K438" s="0" t="n">
        <v>47.0799288319637</v>
      </c>
      <c r="L438" s="0" t="n">
        <v>20</v>
      </c>
      <c r="M438" s="0" t="n">
        <v>114.3499718888</v>
      </c>
      <c r="N438" s="0" t="n">
        <v>2.83163023255814</v>
      </c>
      <c r="O438" s="0" t="n">
        <v>0.085692321306252</v>
      </c>
      <c r="P438" s="4" t="n">
        <f aca="false">VLOOKUP(D438,'paramètres CI'!$A$1:$B$6,2,0)</f>
        <v>0.0935912806596305</v>
      </c>
      <c r="Q438" s="17" t="n">
        <f aca="false">M438*P438/N438</f>
        <v>3.77950489064987</v>
      </c>
      <c r="R438" s="9" t="n">
        <f aca="false">1/(1+0.04)*(1 - (1/(1+0.04))^L438)/(1-1/(1+0.04))</f>
        <v>13.5903263449677</v>
      </c>
      <c r="S438" s="17" t="n">
        <f aca="false">K438/R438</f>
        <v>3.46422356880317</v>
      </c>
      <c r="T438" s="17" t="n">
        <f aca="false">Q438+S438</f>
        <v>7.24372845945304</v>
      </c>
      <c r="U438" s="0" t="n">
        <f aca="false">T438 + Z438</f>
        <v>10.107244612416</v>
      </c>
      <c r="V438" s="4" t="str">
        <f aca="false">VLOOKUP(I438,'CI ref gaz'!$I$1:$AM$97,1,0)</f>
        <v>0277</v>
      </c>
      <c r="W438" s="0" t="n">
        <f aca="false">VLOOKUP(I438,'CI ref gaz'!$I$1:$AM$97,14,0)</f>
        <v>-2</v>
      </c>
      <c r="X438" s="1" t="n">
        <f aca="false">VLOOKUP(I438,'CI ref gaz'!$I$1:$AM$97,13,0)</f>
        <v>8.83750003573364</v>
      </c>
      <c r="Y438" s="2" t="n">
        <f aca="false">VLOOKUP(I438,'CI ref gaz'!$I$1:$AM$97,7,0)</f>
        <v>0.250823769849468</v>
      </c>
      <c r="Z438" s="17" t="n">
        <f aca="false">X438*(O438/Y438)^(-1/8)-T438</f>
        <v>2.863516152963</v>
      </c>
      <c r="AA438" s="17" t="n">
        <f aca="false">Z438^2</f>
        <v>8.19972475828001</v>
      </c>
      <c r="AB438" s="18" t="n">
        <f aca="false">Z438/U438</f>
        <v>0.283313233504349</v>
      </c>
      <c r="AC438" s="17" t="n">
        <f aca="false">U438^-('paramètres CI'!$B$19)</f>
        <v>9.18201056393598E-009</v>
      </c>
      <c r="AD438" s="4" t="n">
        <f aca="false">SUMIFS($AC$2:$AC$1250,$I$2:$I$1250,V438)</f>
        <v>1.07150914153916E-007</v>
      </c>
      <c r="AE438" s="4" t="n">
        <f aca="false">AC438/AD438</f>
        <v>0.0856923213062521</v>
      </c>
      <c r="AF438" s="17" t="n">
        <f aca="false">AE438-O438</f>
        <v>0</v>
      </c>
      <c r="AG438" s="4" t="n">
        <f aca="false">VLOOKUP(I438,BesoinU!$F$1:$L$99,3,0)</f>
        <v>84.5422215063491</v>
      </c>
      <c r="AH438" s="19" t="n">
        <f aca="false">VLOOKUP(J438,bibliRdtCHauff!$G$2:$K$1398,4,0)</f>
        <v>49.4339252735619</v>
      </c>
      <c r="AI438" s="19" t="n">
        <f aca="false">VLOOKUP(J438,bibliRdtCHauff!$G$2:$K$1398,3,0)</f>
        <v>2.94489544186046</v>
      </c>
      <c r="AJ438" s="4" t="n">
        <f aca="false">VLOOKUP(D438,'paramètres CI'!$A$1:$C$6,3)</f>
        <v>0.09847</v>
      </c>
      <c r="AK438" s="4" t="n">
        <f aca="false">AJ438*AG438/AI438</f>
        <v>2.8268822157132</v>
      </c>
      <c r="AL438" s="4" t="n">
        <f aca="false">AK438+AH438/R438</f>
        <v>6.46431696295652</v>
      </c>
      <c r="AM438" s="4" t="n">
        <f aca="false">AL438+Z438</f>
        <v>9.32783311591952</v>
      </c>
      <c r="AN438" s="4" t="n">
        <f aca="false">AM438^-'paramètres CI'!$B$19</f>
        <v>1.74483297309832E-008</v>
      </c>
      <c r="AO438" s="4" t="n">
        <f aca="false">SUMIFS($AN$2:$AN$1250,$I$2:$I$1250,V438)</f>
        <v>3.04099589205703E-007</v>
      </c>
      <c r="AP438" s="5" t="n">
        <f aca="false">AN438/AO438</f>
        <v>0.0573770249955208</v>
      </c>
      <c r="AQ438" s="6" t="n">
        <f aca="false">AP438-O438</f>
        <v>-0.0283152963107312</v>
      </c>
      <c r="AR438" s="20" t="n">
        <f aca="false">VLOOKUP(I438,entreesparc!$A$13:$H$110,8,0)*AP438</f>
        <v>543.834918922953</v>
      </c>
      <c r="AS438" s="7" t="n">
        <f aca="false">M438*AJ438/AI438+AH438/R438</f>
        <v>7.46101421014491</v>
      </c>
      <c r="AT438" s="4" t="n">
        <f aca="false">AS438+Z438</f>
        <v>10.3245303631079</v>
      </c>
      <c r="AU438" s="4" t="n">
        <f aca="false">AT438^-'paramètres CI'!$B$19</f>
        <v>7.74528768471645E-009</v>
      </c>
      <c r="AV438" s="4" t="n">
        <f aca="false">SUMIFS($AU$2:$AU$1250,$I$2:$I$1250,V438)</f>
        <v>4.12890748586793E-008</v>
      </c>
      <c r="AW438" s="5" t="n">
        <f aca="false">AU438/AV438</f>
        <v>0.187586854663766</v>
      </c>
      <c r="AX438" s="7" t="n">
        <f aca="false">SUMIFS($AP$2:$AP$1250,$I$2:$I$1250,V438)</f>
        <v>1</v>
      </c>
    </row>
    <row r="439" customFormat="false" ht="15.8" hidden="false" customHeight="false" outlineLevel="0" collapsed="false">
      <c r="A439" s="0" t="s">
        <v>14</v>
      </c>
      <c r="B439" s="0" t="s">
        <v>83</v>
      </c>
      <c r="C439" s="0" t="s">
        <v>49</v>
      </c>
      <c r="D439" s="0" t="s">
        <v>43</v>
      </c>
      <c r="E439" s="0" t="str">
        <f aca="false">VLOOKUP(A439,Nomenclature!$D$1:$E$9,2,0)</f>
        <v>02</v>
      </c>
      <c r="F439" s="0" t="str">
        <f aca="false">VLOOKUP(B439,Nomenclature!$J$1:$K$97,2,0)</f>
        <v>77</v>
      </c>
      <c r="G439" s="0" t="str">
        <f aca="false">VLOOKUP(C439,Nomenclature!$M$1:$N$21,2,0)</f>
        <v>29</v>
      </c>
      <c r="H439" s="0" t="str">
        <f aca="false">VLOOKUP(D439,Nomenclature!$O$25:$P$31,2,0)</f>
        <v>02</v>
      </c>
      <c r="I439" s="1" t="str">
        <f aca="false">CONCATENATE(E439,F439)</f>
        <v>0277</v>
      </c>
      <c r="J439" s="0" t="str">
        <f aca="false">CONCATENATE(E439,F439,G439,H439)</f>
        <v>02772902</v>
      </c>
      <c r="K439" s="0" t="n">
        <v>58.8499110399546</v>
      </c>
      <c r="L439" s="0" t="n">
        <v>20</v>
      </c>
      <c r="M439" s="0" t="n">
        <v>114.3499718888</v>
      </c>
      <c r="N439" s="0" t="n">
        <v>3.39795627906976</v>
      </c>
      <c r="O439" s="0" t="n">
        <v>9.99300489657242E-005</v>
      </c>
      <c r="P439" s="4" t="n">
        <f aca="false">VLOOKUP(D439,'paramètres CI'!$A$1:$B$6,2,0)</f>
        <v>0.0935912806596305</v>
      </c>
      <c r="Q439" s="17" t="n">
        <f aca="false">M439*P439/N439</f>
        <v>3.1495874088749</v>
      </c>
      <c r="R439" s="9" t="n">
        <f aca="false">1/(1+0.04)*(1 - (1/(1+0.04))^L439)/(1-1/(1+0.04))</f>
        <v>13.5903263449677</v>
      </c>
      <c r="S439" s="17" t="n">
        <f aca="false">K439/R439</f>
        <v>4.33027946100396</v>
      </c>
      <c r="T439" s="17" t="n">
        <f aca="false">Q439+S439</f>
        <v>7.47986686987886</v>
      </c>
      <c r="U439" s="0" t="n">
        <f aca="false">T439 + Z439</f>
        <v>23.5119420361915</v>
      </c>
      <c r="V439" s="4" t="str">
        <f aca="false">VLOOKUP(I439,'CI ref gaz'!$I$1:$AM$97,1,0)</f>
        <v>0277</v>
      </c>
      <c r="W439" s="0" t="n">
        <f aca="false">VLOOKUP(I439,'CI ref gaz'!$I$1:$AM$97,14,0)</f>
        <v>-2</v>
      </c>
      <c r="X439" s="1" t="n">
        <f aca="false">VLOOKUP(I439,'CI ref gaz'!$I$1:$AM$97,13,0)</f>
        <v>8.83750003573364</v>
      </c>
      <c r="Y439" s="2" t="n">
        <f aca="false">VLOOKUP(I439,'CI ref gaz'!$I$1:$AM$97,7,0)</f>
        <v>0.250823769849468</v>
      </c>
      <c r="Z439" s="17" t="n">
        <f aca="false">X439*(O439/Y439)^(-1/8)-T439</f>
        <v>16.0320751663126</v>
      </c>
      <c r="AA439" s="17" t="n">
        <f aca="false">Z439^2</f>
        <v>257.027434138298</v>
      </c>
      <c r="AB439" s="18" t="n">
        <f aca="false">Z439/U439</f>
        <v>0.681869457726408</v>
      </c>
      <c r="AC439" s="17" t="n">
        <f aca="false">U439^-('paramètres CI'!$B$19)</f>
        <v>1.07075960981229E-011</v>
      </c>
      <c r="AD439" s="4" t="n">
        <f aca="false">SUMIFS($AC$2:$AC$1250,$I$2:$I$1250,V439)</f>
        <v>1.07150914153916E-007</v>
      </c>
      <c r="AE439" s="4" t="n">
        <f aca="false">AC439/AD439</f>
        <v>9.99300489657242E-005</v>
      </c>
      <c r="AF439" s="17" t="n">
        <f aca="false">AE439-O439</f>
        <v>0</v>
      </c>
      <c r="AG439" s="4" t="n">
        <f aca="false">VLOOKUP(I439,BesoinU!$F$1:$L$99,3,0)</f>
        <v>84.5422215063491</v>
      </c>
      <c r="AH439" s="19" t="n">
        <f aca="false">VLOOKUP(J439,bibliRdtCHauff!$G$2:$K$1398,4,0)</f>
        <v>58.8499110399546</v>
      </c>
      <c r="AI439" s="19" t="n">
        <f aca="false">VLOOKUP(J439,bibliRdtCHauff!$G$2:$K$1398,3,0)</f>
        <v>3.39795627906976</v>
      </c>
      <c r="AJ439" s="4" t="n">
        <f aca="false">VLOOKUP(D439,'paramètres CI'!$A$1:$C$6,3)</f>
        <v>0.09847</v>
      </c>
      <c r="AK439" s="4" t="n">
        <f aca="false">AJ439*AG439/AI439</f>
        <v>2.44996458695144</v>
      </c>
      <c r="AL439" s="4" t="n">
        <f aca="false">AK439+AH439/R439</f>
        <v>6.7802440479554</v>
      </c>
      <c r="AM439" s="4" t="n">
        <f aca="false">AL439+Z439</f>
        <v>22.812319214268</v>
      </c>
      <c r="AN439" s="4" t="n">
        <f aca="false">AM439^-'paramètres CI'!$B$19</f>
        <v>1.36346652372155E-011</v>
      </c>
      <c r="AO439" s="4" t="n">
        <f aca="false">SUMIFS($AN$2:$AN$1250,$I$2:$I$1250,V439)</f>
        <v>3.04099589205703E-007</v>
      </c>
      <c r="AP439" s="5" t="n">
        <f aca="false">AN439/AO439</f>
        <v>4.48361843329969E-005</v>
      </c>
      <c r="AQ439" s="6" t="n">
        <f aca="false">AP439-O439</f>
        <v>-5.50938646327273E-005</v>
      </c>
      <c r="AR439" s="20" t="n">
        <f aca="false">VLOOKUP(I439,entreesparc!$A$13:$H$110,8,0)*AP439</f>
        <v>0.424969448545886</v>
      </c>
      <c r="AS439" s="7" t="n">
        <f aca="false">M439*AJ439/AI439+AH439/R439</f>
        <v>7.644048328852</v>
      </c>
      <c r="AT439" s="4" t="n">
        <f aca="false">AS439+Z439</f>
        <v>23.6761234951646</v>
      </c>
      <c r="AU439" s="4" t="n">
        <f aca="false">AT439^-'paramètres CI'!$B$19</f>
        <v>1.01278025830956E-011</v>
      </c>
      <c r="AV439" s="4" t="n">
        <f aca="false">SUMIFS($AU$2:$AU$1250,$I$2:$I$1250,V439)</f>
        <v>4.12890748586793E-008</v>
      </c>
      <c r="AW439" s="5" t="n">
        <f aca="false">AU439/AV439</f>
        <v>0.000245290131051861</v>
      </c>
      <c r="AX439" s="7" t="n">
        <f aca="false">SUMIFS($AP$2:$AP$1250,$I$2:$I$1250,V439)</f>
        <v>1</v>
      </c>
    </row>
    <row r="440" customFormat="false" ht="15.8" hidden="false" customHeight="false" outlineLevel="0" collapsed="false">
      <c r="A440" s="0" t="s">
        <v>14</v>
      </c>
      <c r="B440" s="0" t="s">
        <v>83</v>
      </c>
      <c r="C440" s="0" t="s">
        <v>55</v>
      </c>
      <c r="D440" s="0" t="s">
        <v>43</v>
      </c>
      <c r="E440" s="0" t="str">
        <f aca="false">VLOOKUP(A440,Nomenclature!$D$1:$E$9,2,0)</f>
        <v>02</v>
      </c>
      <c r="F440" s="0" t="str">
        <f aca="false">VLOOKUP(B440,Nomenclature!$J$1:$K$97,2,0)</f>
        <v>77</v>
      </c>
      <c r="G440" s="0" t="str">
        <f aca="false">VLOOKUP(C440,Nomenclature!$M$1:$N$21,2,0)</f>
        <v>10</v>
      </c>
      <c r="H440" s="0" t="str">
        <f aca="false">VLOOKUP(D440,Nomenclature!$O$25:$P$31,2,0)</f>
        <v>02</v>
      </c>
      <c r="I440" s="1" t="str">
        <f aca="false">CONCATENATE(E440,F440)</f>
        <v>0277</v>
      </c>
      <c r="J440" s="0" t="str">
        <f aca="false">CONCATENATE(E440,F440,G440,H440)</f>
        <v>02771002</v>
      </c>
      <c r="K440" s="0" t="n">
        <v>133.0574</v>
      </c>
      <c r="L440" s="0" t="n">
        <v>17</v>
      </c>
      <c r="M440" s="0" t="n">
        <v>120.324935785651</v>
      </c>
      <c r="N440" s="0" t="n">
        <v>2.67297488372093</v>
      </c>
      <c r="O440" s="0" t="n">
        <v>0.114952318608488</v>
      </c>
      <c r="P440" s="4" t="n">
        <f aca="false">VLOOKUP(D440,'paramètres CI'!$A$1:$B$6,2,0)</f>
        <v>0.0935912806596305</v>
      </c>
      <c r="Q440" s="17" t="n">
        <f aca="false">M440*P440/N440</f>
        <v>4.21304551122098</v>
      </c>
      <c r="R440" s="9" t="n">
        <f aca="false">1/(1+0.04)*(1 - (1/(1+0.04))^L440)/(1-1/(1+0.04))</f>
        <v>12.1656688537057</v>
      </c>
      <c r="S440" s="17" t="n">
        <f aca="false">K440/R440</f>
        <v>10.9371216330182</v>
      </c>
      <c r="T440" s="17" t="n">
        <f aca="false">Q440+S440</f>
        <v>15.1501671442392</v>
      </c>
      <c r="U440" s="0" t="n">
        <f aca="false">T440 + Z440</f>
        <v>9.74284510382251</v>
      </c>
      <c r="V440" s="4" t="str">
        <f aca="false">VLOOKUP(I440,'CI ref gaz'!$I$1:$AM$97,1,0)</f>
        <v>0277</v>
      </c>
      <c r="W440" s="0" t="n">
        <f aca="false">VLOOKUP(I440,'CI ref gaz'!$I$1:$AM$97,14,0)</f>
        <v>-2</v>
      </c>
      <c r="X440" s="1" t="n">
        <f aca="false">VLOOKUP(I440,'CI ref gaz'!$I$1:$AM$97,13,0)</f>
        <v>8.83750003573364</v>
      </c>
      <c r="Y440" s="2" t="n">
        <f aca="false">VLOOKUP(I440,'CI ref gaz'!$I$1:$AM$97,7,0)</f>
        <v>0.250823769849468</v>
      </c>
      <c r="Z440" s="17" t="n">
        <f aca="false">X440*(O440/Y440)^(-1/8)-T440</f>
        <v>-5.40732204041667</v>
      </c>
      <c r="AA440" s="17" t="n">
        <f aca="false">Z440^2</f>
        <v>29.2391316487759</v>
      </c>
      <c r="AB440" s="18" t="n">
        <f aca="false">Z440/U440</f>
        <v>-0.555004414295282</v>
      </c>
      <c r="AC440" s="17" t="n">
        <f aca="false">U440^-('paramètres CI'!$B$19)</f>
        <v>1.23172460230117E-008</v>
      </c>
      <c r="AD440" s="4" t="n">
        <f aca="false">SUMIFS($AC$2:$AC$1250,$I$2:$I$1250,V440)</f>
        <v>1.07150914153916E-007</v>
      </c>
      <c r="AE440" s="4" t="n">
        <f aca="false">AC440/AD440</f>
        <v>0.114952318608488</v>
      </c>
      <c r="AF440" s="17" t="n">
        <f aca="false">AE440-O440</f>
        <v>0</v>
      </c>
      <c r="AG440" s="4" t="n">
        <f aca="false">VLOOKUP(I440,BesoinU!$F$1:$L$99,3,0)</f>
        <v>84.5422215063491</v>
      </c>
      <c r="AH440" s="19" t="n">
        <f aca="false">VLOOKUP(J440,bibliRdtCHauff!$G$2:$K$1398,4,0)</f>
        <v>139.71027</v>
      </c>
      <c r="AI440" s="19" t="n">
        <f aca="false">VLOOKUP(J440,bibliRdtCHauff!$G$2:$K$1398,3,0)</f>
        <v>2.80410195348837</v>
      </c>
      <c r="AJ440" s="4" t="n">
        <f aca="false">VLOOKUP(D440,'paramètres CI'!$A$1:$C$6,3)</f>
        <v>0.09847</v>
      </c>
      <c r="AK440" s="4" t="n">
        <f aca="false">AJ440*AG440/AI440</f>
        <v>2.96881949722757</v>
      </c>
      <c r="AL440" s="4" t="n">
        <f aca="false">AK440+AH440/R440</f>
        <v>14.4527972118967</v>
      </c>
      <c r="AM440" s="4" t="n">
        <f aca="false">AL440+Z440</f>
        <v>9.04547517147999</v>
      </c>
      <c r="AN440" s="4" t="n">
        <f aca="false">AM440^-'paramètres CI'!$B$19</f>
        <v>2.23125349053673E-008</v>
      </c>
      <c r="AO440" s="4" t="n">
        <f aca="false">SUMIFS($AN$2:$AN$1250,$I$2:$I$1250,V440)</f>
        <v>3.04099589205703E-007</v>
      </c>
      <c r="AP440" s="5" t="n">
        <f aca="false">AN440/AO440</f>
        <v>0.073372459869633</v>
      </c>
      <c r="AQ440" s="6" t="n">
        <f aca="false">AP440-O440</f>
        <v>-0.041579858738855</v>
      </c>
      <c r="AR440" s="20" t="n">
        <f aca="false">VLOOKUP(I440,entreesparc!$A$13:$H$110,8,0)*AP440</f>
        <v>695.44396502772</v>
      </c>
      <c r="AS440" s="7" t="n">
        <f aca="false">M440*AJ440/AI440+AH440/R440</f>
        <v>15.7093577555315</v>
      </c>
      <c r="AT440" s="4" t="n">
        <f aca="false">AS440+Z440</f>
        <v>10.3020357151148</v>
      </c>
      <c r="AU440" s="4" t="n">
        <f aca="false">AT440^-'paramètres CI'!$B$19</f>
        <v>7.88162178787463E-009</v>
      </c>
      <c r="AV440" s="4" t="n">
        <f aca="false">SUMIFS($AU$2:$AU$1250,$I$2:$I$1250,V440)</f>
        <v>4.12890748586793E-008</v>
      </c>
      <c r="AW440" s="5" t="n">
        <f aca="false">AU440/AV440</f>
        <v>0.190888796003572</v>
      </c>
      <c r="AX440" s="7" t="n">
        <f aca="false">SUMIFS($AP$2:$AP$1250,$I$2:$I$1250,V440)</f>
        <v>1</v>
      </c>
    </row>
    <row r="441" customFormat="false" ht="15.8" hidden="false" customHeight="false" outlineLevel="0" collapsed="false">
      <c r="A441" s="0" t="s">
        <v>14</v>
      </c>
      <c r="B441" s="0" t="s">
        <v>83</v>
      </c>
      <c r="C441" s="0" t="s">
        <v>56</v>
      </c>
      <c r="D441" s="0" t="s">
        <v>43</v>
      </c>
      <c r="E441" s="0" t="str">
        <f aca="false">VLOOKUP(A441,Nomenclature!$D$1:$E$9,2,0)</f>
        <v>02</v>
      </c>
      <c r="F441" s="0" t="str">
        <f aca="false">VLOOKUP(B441,Nomenclature!$J$1:$K$97,2,0)</f>
        <v>77</v>
      </c>
      <c r="G441" s="0" t="str">
        <f aca="false">VLOOKUP(C441,Nomenclature!$M$1:$N$21,2,0)</f>
        <v>30</v>
      </c>
      <c r="H441" s="0" t="str">
        <f aca="false">VLOOKUP(D441,Nomenclature!$O$25:$P$31,2,0)</f>
        <v>02</v>
      </c>
      <c r="I441" s="1" t="str">
        <f aca="false">CONCATENATE(E441,F441)</f>
        <v>0277</v>
      </c>
      <c r="J441" s="0" t="str">
        <f aca="false">CONCATENATE(E441,F441,G441,H441)</f>
        <v>02773002</v>
      </c>
      <c r="K441" s="0" t="n">
        <v>166.32175</v>
      </c>
      <c r="L441" s="0" t="n">
        <v>17</v>
      </c>
      <c r="M441" s="0" t="n">
        <v>120.324935785651</v>
      </c>
      <c r="N441" s="0" t="n">
        <v>3.32861023255814</v>
      </c>
      <c r="O441" s="0" t="n">
        <v>9.99300489657242E-005</v>
      </c>
      <c r="P441" s="4" t="n">
        <f aca="false">VLOOKUP(D441,'paramètres CI'!$A$1:$B$6,2,0)</f>
        <v>0.0935912806596305</v>
      </c>
      <c r="Q441" s="17" t="n">
        <f aca="false">M441*P441/N441</f>
        <v>3.38320321355624</v>
      </c>
      <c r="R441" s="9" t="n">
        <f aca="false">1/(1+0.04)*(1 - (1/(1+0.04))^L441)/(1-1/(1+0.04))</f>
        <v>12.1656688537057</v>
      </c>
      <c r="S441" s="17" t="n">
        <f aca="false">K441/R441</f>
        <v>13.6714020412727</v>
      </c>
      <c r="T441" s="17" t="n">
        <f aca="false">Q441+S441</f>
        <v>17.0546052548289</v>
      </c>
      <c r="U441" s="0" t="n">
        <f aca="false">T441 + Z441</f>
        <v>23.5119420361915</v>
      </c>
      <c r="V441" s="4" t="str">
        <f aca="false">VLOOKUP(I441,'CI ref gaz'!$I$1:$AM$97,1,0)</f>
        <v>0277</v>
      </c>
      <c r="W441" s="0" t="n">
        <f aca="false">VLOOKUP(I441,'CI ref gaz'!$I$1:$AM$97,14,0)</f>
        <v>-2</v>
      </c>
      <c r="X441" s="1" t="n">
        <f aca="false">VLOOKUP(I441,'CI ref gaz'!$I$1:$AM$97,13,0)</f>
        <v>8.83750003573364</v>
      </c>
      <c r="Y441" s="2" t="n">
        <f aca="false">VLOOKUP(I441,'CI ref gaz'!$I$1:$AM$97,7,0)</f>
        <v>0.250823769849468</v>
      </c>
      <c r="Z441" s="17" t="n">
        <f aca="false">X441*(O441/Y441)^(-1/8)-T441</f>
        <v>6.45733678136255</v>
      </c>
      <c r="AA441" s="17" t="n">
        <f aca="false">Z441^2</f>
        <v>41.6971983079376</v>
      </c>
      <c r="AB441" s="18" t="n">
        <f aca="false">Z441/U441</f>
        <v>0.274640723910551</v>
      </c>
      <c r="AC441" s="17" t="n">
        <f aca="false">U441^-('paramètres CI'!$B$19)</f>
        <v>1.07075960981229E-011</v>
      </c>
      <c r="AD441" s="4" t="n">
        <f aca="false">SUMIFS($AC$2:$AC$1250,$I$2:$I$1250,V441)</f>
        <v>1.07150914153916E-007</v>
      </c>
      <c r="AE441" s="4" t="n">
        <f aca="false">AC441/AD441</f>
        <v>9.99300489657241E-005</v>
      </c>
      <c r="AF441" s="17" t="n">
        <f aca="false">AE441-O441</f>
        <v>0</v>
      </c>
      <c r="AG441" s="4" t="n">
        <f aca="false">VLOOKUP(I441,BesoinU!$F$1:$L$99,3,0)</f>
        <v>84.5422215063491</v>
      </c>
      <c r="AH441" s="19" t="n">
        <f aca="false">VLOOKUP(J441,bibliRdtCHauff!$G$2:$K$1398,4,0)</f>
        <v>166.32175</v>
      </c>
      <c r="AI441" s="19" t="n">
        <f aca="false">VLOOKUP(J441,bibliRdtCHauff!$G$2:$K$1398,3,0)</f>
        <v>3.32861023255814</v>
      </c>
      <c r="AJ441" s="4" t="n">
        <f aca="false">VLOOKUP(D441,'paramètres CI'!$A$1:$C$6,3)</f>
        <v>0.09847</v>
      </c>
      <c r="AK441" s="4" t="n">
        <f aca="false">AJ441*AG441/AI441</f>
        <v>2.50100551584626</v>
      </c>
      <c r="AL441" s="4" t="n">
        <f aca="false">AK441+AH441/R441</f>
        <v>16.172407557119</v>
      </c>
      <c r="AM441" s="4" t="n">
        <f aca="false">AL441+Z441</f>
        <v>22.6297443384815</v>
      </c>
      <c r="AN441" s="4" t="n">
        <f aca="false">AM441^-'paramètres CI'!$B$19</f>
        <v>1.45399468832913E-011</v>
      </c>
      <c r="AO441" s="4" t="n">
        <f aca="false">SUMIFS($AN$2:$AN$1250,$I$2:$I$1250,V441)</f>
        <v>3.04099589205703E-007</v>
      </c>
      <c r="AP441" s="5" t="n">
        <f aca="false">AN441/AO441</f>
        <v>4.78131092556525E-005</v>
      </c>
      <c r="AQ441" s="6" t="n">
        <f aca="false">AP441-O441</f>
        <v>-5.21169397100717E-005</v>
      </c>
      <c r="AR441" s="20" t="n">
        <f aca="false">VLOOKUP(I441,entreesparc!$A$13:$H$110,8,0)*AP441</f>
        <v>0.453185545913752</v>
      </c>
      <c r="AS441" s="7" t="n">
        <f aca="false">M441*AJ441/AI441+AH441/R441</f>
        <v>17.2309646211507</v>
      </c>
      <c r="AT441" s="4" t="n">
        <f aca="false">AS441+Z441</f>
        <v>23.6883014025133</v>
      </c>
      <c r="AU441" s="4" t="n">
        <f aca="false">AT441^-'paramètres CI'!$B$19</f>
        <v>1.00862246756427E-011</v>
      </c>
      <c r="AV441" s="4" t="n">
        <f aca="false">SUMIFS($AU$2:$AU$1250,$I$2:$I$1250,V441)</f>
        <v>4.12890748586793E-008</v>
      </c>
      <c r="AW441" s="5" t="n">
        <f aca="false">AU441/AV441</f>
        <v>0.000244283135676083</v>
      </c>
      <c r="AX441" s="7" t="n">
        <f aca="false">SUMIFS($AP$2:$AP$1250,$I$2:$I$1250,V441)</f>
        <v>1</v>
      </c>
    </row>
    <row r="442" customFormat="false" ht="15.8" hidden="false" customHeight="false" outlineLevel="0" collapsed="false">
      <c r="A442" s="0" t="s">
        <v>14</v>
      </c>
      <c r="B442" s="0" t="s">
        <v>84</v>
      </c>
      <c r="C442" s="0" t="s">
        <v>32</v>
      </c>
      <c r="D442" s="0" t="s">
        <v>33</v>
      </c>
      <c r="E442" s="0" t="str">
        <f aca="false">VLOOKUP(A442,Nomenclature!$D$1:$E$9,2,0)</f>
        <v>02</v>
      </c>
      <c r="F442" s="0" t="str">
        <f aca="false">VLOOKUP(B442,Nomenclature!$J$1:$K$97,2,0)</f>
        <v>78</v>
      </c>
      <c r="G442" s="0" t="str">
        <f aca="false">VLOOKUP(C442,Nomenclature!$M$1:$N$21,2,0)</f>
        <v>01</v>
      </c>
      <c r="H442" s="0" t="str">
        <f aca="false">VLOOKUP(D442,Nomenclature!$O$25:$P$31,2,0)</f>
        <v>01</v>
      </c>
      <c r="I442" s="1" t="str">
        <f aca="false">CONCATENATE(E442,F442)</f>
        <v>0278</v>
      </c>
      <c r="J442" s="0" t="str">
        <f aca="false">CONCATENATE(E442,F442,G442,H442)</f>
        <v>02780101</v>
      </c>
      <c r="K442" s="0" t="n">
        <v>73.78</v>
      </c>
      <c r="L442" s="0" t="n">
        <v>25</v>
      </c>
      <c r="M442" s="0" t="n">
        <v>114.433064816473</v>
      </c>
      <c r="N442" s="0" t="n">
        <v>0.701480109375971</v>
      </c>
      <c r="O442" s="0" t="n">
        <v>0.0176743839176615</v>
      </c>
      <c r="P442" s="4" t="n">
        <f aca="false">VLOOKUP(D442,'paramètres CI'!$A$1:$B$6,2,0)</f>
        <v>0.033584731604575</v>
      </c>
      <c r="Q442" s="17" t="n">
        <f aca="false">M442*P442/N442</f>
        <v>5.47870669058464</v>
      </c>
      <c r="R442" s="9" t="n">
        <f aca="false">1/(1+0.04)*(1 - (1/(1+0.04))^L442)/(1-1/(1+0.04))</f>
        <v>15.6220799436509</v>
      </c>
      <c r="S442" s="17" t="n">
        <f aca="false">K442/R442</f>
        <v>4.72280261438463</v>
      </c>
      <c r="T442" s="17" t="n">
        <f aca="false">Q442+S442</f>
        <v>10.2015093049693</v>
      </c>
      <c r="U442" s="0" t="n">
        <f aca="false">T442 + Z442</f>
        <v>12.2106640661731</v>
      </c>
      <c r="V442" s="4" t="str">
        <f aca="false">VLOOKUP(I442,'CI ref gaz'!$I$1:$AM$97,1,0)</f>
        <v>0278</v>
      </c>
      <c r="W442" s="0" t="n">
        <f aca="false">VLOOKUP(I442,'CI ref gaz'!$I$1:$AM$97,14,0)</f>
        <v>-2</v>
      </c>
      <c r="X442" s="1" t="n">
        <f aca="false">VLOOKUP(I442,'CI ref gaz'!$I$1:$AM$97,13,0)</f>
        <v>8.82340637025599</v>
      </c>
      <c r="Y442" s="2" t="n">
        <f aca="false">VLOOKUP(I442,'CI ref gaz'!$I$1:$AM$97,7,0)</f>
        <v>0.237776154280676</v>
      </c>
      <c r="Z442" s="17" t="n">
        <f aca="false">X442*(O442/Y442)^(-1/8)-T442</f>
        <v>2.0091547612038</v>
      </c>
      <c r="AA442" s="17" t="n">
        <f aca="false">Z442^2</f>
        <v>4.03670285446791</v>
      </c>
      <c r="AB442" s="18" t="n">
        <f aca="false">Z442/U442</f>
        <v>0.164540990589506</v>
      </c>
      <c r="AC442" s="17" t="n">
        <f aca="false">U442^-('paramètres CI'!$B$19)</f>
        <v>2.02341857978491E-009</v>
      </c>
      <c r="AD442" s="4" t="n">
        <f aca="false">SUMIFS($AC$2:$AC$1250,$I$2:$I$1250,V442)</f>
        <v>1.14483118009164E-007</v>
      </c>
      <c r="AE442" s="4" t="n">
        <f aca="false">AC442/AD442</f>
        <v>0.0176743839176615</v>
      </c>
      <c r="AF442" s="17" t="n">
        <f aca="false">AE442-O442</f>
        <v>0</v>
      </c>
      <c r="AG442" s="4" t="n">
        <f aca="false">VLOOKUP(I442,BesoinU!$F$1:$L$99,3,0)</f>
        <v>83.3984993467685</v>
      </c>
      <c r="AH442" s="19" t="n">
        <f aca="false">VLOOKUP(J442,bibliRdtCHauff!$G$2:$K$1398,4,0)</f>
        <v>77.469</v>
      </c>
      <c r="AI442" s="19" t="n">
        <f aca="false">VLOOKUP(J442,bibliRdtCHauff!$G$2:$K$1398,3,0)</f>
        <v>0.72953931375101</v>
      </c>
      <c r="AJ442" s="4" t="n">
        <f aca="false">VLOOKUP(D442,'paramètres CI'!$A$1:$C$6,3)</f>
        <v>0.0509473684210526</v>
      </c>
      <c r="AK442" s="4" t="n">
        <f aca="false">AJ442*AG442/AI442</f>
        <v>5.82413310961454</v>
      </c>
      <c r="AL442" s="4" t="n">
        <f aca="false">AK442+AH442/R442</f>
        <v>10.7830758547184</v>
      </c>
      <c r="AM442" s="4" t="n">
        <f aca="false">AL442+Z442</f>
        <v>12.7922306159222</v>
      </c>
      <c r="AN442" s="4" t="n">
        <f aca="false">AM442^-'paramètres CI'!$B$19</f>
        <v>1.39453609126462E-009</v>
      </c>
      <c r="AO442" s="4" t="n">
        <f aca="false">SUMIFS($AN$2:$AN$1250,$I$2:$I$1250,V442)</f>
        <v>4.14625785083939E-007</v>
      </c>
      <c r="AP442" s="5" t="n">
        <f aca="false">AN442/AO442</f>
        <v>0.00336336074945821</v>
      </c>
      <c r="AQ442" s="6" t="n">
        <f aca="false">AP442-O442</f>
        <v>-0.0143110231682033</v>
      </c>
      <c r="AR442" s="20" t="n">
        <f aca="false">VLOOKUP(I442,entreesparc!$A$13:$H$110,8,0)*AP442</f>
        <v>73.3642674239209</v>
      </c>
      <c r="AS442" s="7" t="n">
        <f aca="false">M442*AJ442/AI442+AH442/R442</f>
        <v>12.9503743278367</v>
      </c>
      <c r="AT442" s="4" t="n">
        <f aca="false">AS442+Z442</f>
        <v>14.9595290890405</v>
      </c>
      <c r="AU442" s="4" t="n">
        <f aca="false">AT442^-'paramètres CI'!$B$19</f>
        <v>3.98709532702695E-010</v>
      </c>
      <c r="AV442" s="4" t="n">
        <f aca="false">SUMIFS($AU$2:$AU$1250,$I$2:$I$1250,V442)</f>
        <v>4.75310960985607E-008</v>
      </c>
      <c r="AW442" s="5" t="n">
        <f aca="false">AU442/AV442</f>
        <v>0.00838839339778592</v>
      </c>
      <c r="AX442" s="7" t="n">
        <f aca="false">SUMIFS($AP$2:$AP$1250,$I$2:$I$1250,V442)</f>
        <v>1</v>
      </c>
    </row>
    <row r="443" customFormat="false" ht="15.8" hidden="false" customHeight="false" outlineLevel="0" collapsed="false">
      <c r="A443" s="0" t="s">
        <v>14</v>
      </c>
      <c r="B443" s="0" t="s">
        <v>84</v>
      </c>
      <c r="C443" s="0" t="s">
        <v>32</v>
      </c>
      <c r="D443" s="0" t="s">
        <v>34</v>
      </c>
      <c r="E443" s="0" t="str">
        <f aca="false">VLOOKUP(A443,Nomenclature!$D$1:$E$9,2,0)</f>
        <v>02</v>
      </c>
      <c r="F443" s="0" t="str">
        <f aca="false">VLOOKUP(B443,Nomenclature!$J$1:$K$97,2,0)</f>
        <v>78</v>
      </c>
      <c r="G443" s="0" t="str">
        <f aca="false">VLOOKUP(C443,Nomenclature!$M$1:$N$21,2,0)</f>
        <v>01</v>
      </c>
      <c r="H443" s="0" t="str">
        <f aca="false">VLOOKUP(D443,Nomenclature!$O$25:$P$31,2,0)</f>
        <v>06</v>
      </c>
      <c r="I443" s="1" t="str">
        <f aca="false">CONCATENATE(E443,F443)</f>
        <v>0278</v>
      </c>
      <c r="J443" s="0" t="str">
        <f aca="false">CONCATENATE(E443,F443,G443,H443)</f>
        <v>02780106</v>
      </c>
      <c r="K443" s="0" t="n">
        <v>73.78</v>
      </c>
      <c r="L443" s="0" t="n">
        <v>25</v>
      </c>
      <c r="M443" s="0" t="n">
        <v>109.079127730229</v>
      </c>
      <c r="N443" s="0" t="n">
        <v>0.684807124824684</v>
      </c>
      <c r="O443" s="0" t="n">
        <v>0.20885779302119</v>
      </c>
      <c r="P443" s="4" t="n">
        <f aca="false">VLOOKUP(D443,'paramètres CI'!$A$1:$B$6,2,0)</f>
        <v>0.0424847883250769</v>
      </c>
      <c r="Q443" s="17" t="n">
        <f aca="false">M443*P443/N443</f>
        <v>6.76716623456452</v>
      </c>
      <c r="R443" s="9" t="n">
        <f aca="false">1/(1+0.04)*(1 - (1/(1+0.04))^L443)/(1-1/(1+0.04))</f>
        <v>15.6220799436509</v>
      </c>
      <c r="S443" s="17" t="n">
        <f aca="false">K443/R443</f>
        <v>4.72280261438463</v>
      </c>
      <c r="T443" s="17" t="n">
        <f aca="false">Q443+S443</f>
        <v>11.4899688489491</v>
      </c>
      <c r="U443" s="0" t="n">
        <f aca="false">T443 + Z443</f>
        <v>8.96759494073457</v>
      </c>
      <c r="V443" s="4" t="str">
        <f aca="false">VLOOKUP(I443,'CI ref gaz'!$I$1:$AM$97,1,0)</f>
        <v>0278</v>
      </c>
      <c r="W443" s="0" t="n">
        <f aca="false">VLOOKUP(I443,'CI ref gaz'!$I$1:$AM$97,14,0)</f>
        <v>-2</v>
      </c>
      <c r="X443" s="1" t="n">
        <f aca="false">VLOOKUP(I443,'CI ref gaz'!$I$1:$AM$97,13,0)</f>
        <v>8.82340637025599</v>
      </c>
      <c r="Y443" s="2" t="n">
        <f aca="false">VLOOKUP(I443,'CI ref gaz'!$I$1:$AM$97,7,0)</f>
        <v>0.237776154280676</v>
      </c>
      <c r="Z443" s="17" t="n">
        <f aca="false">X443*(O443/Y443)^(-1/8)-T443</f>
        <v>-2.52237390821458</v>
      </c>
      <c r="AA443" s="17" t="n">
        <f aca="false">Z443^2</f>
        <v>6.36237013284167</v>
      </c>
      <c r="AB443" s="18" t="n">
        <f aca="false">Z443/U443</f>
        <v>-0.281276521172572</v>
      </c>
      <c r="AC443" s="17" t="n">
        <f aca="false">U443^-('paramètres CI'!$B$19)</f>
        <v>2.39106913655785E-008</v>
      </c>
      <c r="AD443" s="4" t="n">
        <f aca="false">SUMIFS($AC$2:$AC$1250,$I$2:$I$1250,V443)</f>
        <v>1.14483118009164E-007</v>
      </c>
      <c r="AE443" s="4" t="n">
        <f aca="false">AC443/AD443</f>
        <v>0.20885779302119</v>
      </c>
      <c r="AF443" s="17" t="n">
        <f aca="false">AE443-O443</f>
        <v>0</v>
      </c>
      <c r="AG443" s="4" t="n">
        <f aca="false">VLOOKUP(I443,BesoinU!$F$1:$L$99,3,0)</f>
        <v>83.3984993467685</v>
      </c>
      <c r="AH443" s="19" t="n">
        <f aca="false">VLOOKUP(J443,bibliRdtCHauff!$G$2:$K$1398,4,0)</f>
        <v>77.469</v>
      </c>
      <c r="AI443" s="19" t="n">
        <f aca="false">VLOOKUP(J443,bibliRdtCHauff!$G$2:$K$1398,3,0)</f>
        <v>0.712199409817672</v>
      </c>
      <c r="AJ443" s="4" t="n">
        <f aca="false">VLOOKUP(D443,'paramètres CI'!$A$1:$C$6,3)</f>
        <v>0.0591</v>
      </c>
      <c r="AK443" s="4" t="n">
        <f aca="false">AJ443*AG443/AI443</f>
        <v>6.92060572284922</v>
      </c>
      <c r="AL443" s="4" t="n">
        <f aca="false">AK443+AH443/R443</f>
        <v>11.8795484679531</v>
      </c>
      <c r="AM443" s="4" t="n">
        <f aca="false">AL443+Z443</f>
        <v>9.3571745597385</v>
      </c>
      <c r="AN443" s="4" t="n">
        <f aca="false">AM443^-'paramètres CI'!$B$19</f>
        <v>1.70153994461584E-008</v>
      </c>
      <c r="AO443" s="4" t="n">
        <f aca="false">SUMIFS($AN$2:$AN$1250,$I$2:$I$1250,V443)</f>
        <v>4.14625785083939E-007</v>
      </c>
      <c r="AP443" s="5" t="n">
        <f aca="false">AN443/AO443</f>
        <v>0.0410379673871796</v>
      </c>
      <c r="AQ443" s="6" t="n">
        <f aca="false">AP443-O443</f>
        <v>-0.16781982563401</v>
      </c>
      <c r="AR443" s="20" t="n">
        <f aca="false">VLOOKUP(I443,entreesparc!$A$13:$H$110,8,0)*AP443</f>
        <v>895.15239018359</v>
      </c>
      <c r="AS443" s="7" t="n">
        <f aca="false">M443*AJ443/AI443+AH443/R443</f>
        <v>14.0105880567826</v>
      </c>
      <c r="AT443" s="4" t="n">
        <f aca="false">AS443+Z443</f>
        <v>11.4882141485681</v>
      </c>
      <c r="AU443" s="4" t="n">
        <f aca="false">AT443^-'paramètres CI'!$B$19</f>
        <v>3.29594396621157E-009</v>
      </c>
      <c r="AV443" s="4" t="n">
        <f aca="false">SUMIFS($AU$2:$AU$1250,$I$2:$I$1250,V443)</f>
        <v>4.75310960985607E-008</v>
      </c>
      <c r="AW443" s="5" t="n">
        <f aca="false">AU443/AV443</f>
        <v>0.0693428983707231</v>
      </c>
      <c r="AX443" s="7" t="n">
        <f aca="false">SUMIFS($AP$2:$AP$1250,$I$2:$I$1250,V443)</f>
        <v>1</v>
      </c>
    </row>
    <row r="444" customFormat="false" ht="15.8" hidden="false" customHeight="false" outlineLevel="0" collapsed="false">
      <c r="A444" s="0" t="s">
        <v>14</v>
      </c>
      <c r="B444" s="0" t="s">
        <v>84</v>
      </c>
      <c r="C444" s="0" t="s">
        <v>35</v>
      </c>
      <c r="D444" s="0" t="s">
        <v>33</v>
      </c>
      <c r="E444" s="0" t="str">
        <f aca="false">VLOOKUP(A444,Nomenclature!$D$1:$E$9,2,0)</f>
        <v>02</v>
      </c>
      <c r="F444" s="0" t="str">
        <f aca="false">VLOOKUP(B444,Nomenclature!$J$1:$K$97,2,0)</f>
        <v>78</v>
      </c>
      <c r="G444" s="0" t="str">
        <f aca="false">VLOOKUP(C444,Nomenclature!$M$1:$N$21,2,0)</f>
        <v>21</v>
      </c>
      <c r="H444" s="0" t="str">
        <f aca="false">VLOOKUP(D444,Nomenclature!$O$25:$P$31,2,0)</f>
        <v>01</v>
      </c>
      <c r="I444" s="1" t="str">
        <f aca="false">CONCATENATE(E444,F444)</f>
        <v>0278</v>
      </c>
      <c r="J444" s="0" t="str">
        <f aca="false">CONCATENATE(E444,F444,G444,H444)</f>
        <v>02782101</v>
      </c>
      <c r="K444" s="0" t="n">
        <v>92.225</v>
      </c>
      <c r="L444" s="0" t="n">
        <v>25</v>
      </c>
      <c r="M444" s="0" t="n">
        <v>114.433064816473</v>
      </c>
      <c r="N444" s="0" t="n">
        <v>0.841776131251165</v>
      </c>
      <c r="O444" s="0" t="n">
        <v>9.99300489657242E-005</v>
      </c>
      <c r="P444" s="4" t="n">
        <f aca="false">VLOOKUP(D444,'paramètres CI'!$A$1:$B$6,2,0)</f>
        <v>0.033584731604575</v>
      </c>
      <c r="Q444" s="17" t="n">
        <f aca="false">M444*P444/N444</f>
        <v>4.56558890882054</v>
      </c>
      <c r="R444" s="9" t="n">
        <f aca="false">1/(1+0.04)*(1 - (1/(1+0.04))^L444)/(1-1/(1+0.04))</f>
        <v>15.6220799436509</v>
      </c>
      <c r="S444" s="17" t="n">
        <f aca="false">K444/R444</f>
        <v>5.90350326798078</v>
      </c>
      <c r="T444" s="17" t="n">
        <f aca="false">Q444+S444</f>
        <v>10.4690921768013</v>
      </c>
      <c r="U444" s="0" t="n">
        <f aca="false">T444 + Z444</f>
        <v>23.3182152167834</v>
      </c>
      <c r="V444" s="4" t="str">
        <f aca="false">VLOOKUP(I444,'CI ref gaz'!$I$1:$AM$97,1,0)</f>
        <v>0278</v>
      </c>
      <c r="W444" s="0" t="n">
        <f aca="false">VLOOKUP(I444,'CI ref gaz'!$I$1:$AM$97,14,0)</f>
        <v>-2</v>
      </c>
      <c r="X444" s="1" t="n">
        <f aca="false">VLOOKUP(I444,'CI ref gaz'!$I$1:$AM$97,13,0)</f>
        <v>8.82340637025599</v>
      </c>
      <c r="Y444" s="2" t="n">
        <f aca="false">VLOOKUP(I444,'CI ref gaz'!$I$1:$AM$97,7,0)</f>
        <v>0.237776154280676</v>
      </c>
      <c r="Z444" s="17" t="n">
        <f aca="false">X444*(O444/Y444)^(-1/8)-T444</f>
        <v>12.8491230399821</v>
      </c>
      <c r="AA444" s="17" t="n">
        <f aca="false">Z444^2</f>
        <v>165.099962896599</v>
      </c>
      <c r="AB444" s="18" t="n">
        <f aca="false">Z444/U444</f>
        <v>0.551033727089622</v>
      </c>
      <c r="AC444" s="17" t="n">
        <f aca="false">U444^-('paramètres CI'!$B$19)</f>
        <v>1.14403035884046E-011</v>
      </c>
      <c r="AD444" s="4" t="n">
        <f aca="false">SUMIFS($AC$2:$AC$1250,$I$2:$I$1250,V444)</f>
        <v>1.14483118009164E-007</v>
      </c>
      <c r="AE444" s="4" t="n">
        <f aca="false">AC444/AD444</f>
        <v>9.99300489657242E-005</v>
      </c>
      <c r="AF444" s="17" t="n">
        <f aca="false">AE444-O444</f>
        <v>0</v>
      </c>
      <c r="AG444" s="4" t="n">
        <f aca="false">VLOOKUP(I444,BesoinU!$F$1:$L$99,3,0)</f>
        <v>83.3984993467685</v>
      </c>
      <c r="AH444" s="19" t="n">
        <f aca="false">VLOOKUP(J444,bibliRdtCHauff!$G$2:$K$1398,4,0)</f>
        <v>92.225</v>
      </c>
      <c r="AI444" s="19" t="n">
        <f aca="false">VLOOKUP(J444,bibliRdtCHauff!$G$2:$K$1398,3,0)</f>
        <v>0.841776131251165</v>
      </c>
      <c r="AJ444" s="4" t="n">
        <f aca="false">VLOOKUP(D444,'paramètres CI'!$A$1:$C$6,3)</f>
        <v>0.0509473684210526</v>
      </c>
      <c r="AK444" s="4" t="n">
        <f aca="false">AJ444*AG444/AI444</f>
        <v>5.04758202833261</v>
      </c>
      <c r="AL444" s="4" t="n">
        <f aca="false">AK444+AH444/R444</f>
        <v>10.9510852963134</v>
      </c>
      <c r="AM444" s="4" t="n">
        <f aca="false">AL444+Z444</f>
        <v>23.8002083362955</v>
      </c>
      <c r="AN444" s="4" t="n">
        <f aca="false">AM444^-'paramètres CI'!$B$19</f>
        <v>9.71301211589243E-012</v>
      </c>
      <c r="AO444" s="4" t="n">
        <f aca="false">SUMIFS($AN$2:$AN$1250,$I$2:$I$1250,V444)</f>
        <v>4.14625785083939E-007</v>
      </c>
      <c r="AP444" s="5" t="n">
        <f aca="false">AN444/AO444</f>
        <v>2.34259722026841E-005</v>
      </c>
      <c r="AQ444" s="6" t="n">
        <f aca="false">AP444-O444</f>
        <v>-7.65040767630401E-005</v>
      </c>
      <c r="AR444" s="20" t="n">
        <f aca="false">VLOOKUP(I444,entreesparc!$A$13:$H$110,8,0)*AP444</f>
        <v>0.51098571261495</v>
      </c>
      <c r="AS444" s="7" t="n">
        <f aca="false">M444*AJ444/AI444+AH444/R444</f>
        <v>12.8294106396825</v>
      </c>
      <c r="AT444" s="4" t="n">
        <f aca="false">AS444+Z444</f>
        <v>25.6785336796647</v>
      </c>
      <c r="AU444" s="4" t="n">
        <f aca="false">AT444^-'paramètres CI'!$B$19</f>
        <v>5.28978761149646E-012</v>
      </c>
      <c r="AV444" s="4" t="n">
        <f aca="false">SUMIFS($AU$2:$AU$1250,$I$2:$I$1250,V444)</f>
        <v>4.75310960985607E-008</v>
      </c>
      <c r="AW444" s="5" t="n">
        <f aca="false">AU444/AV444</f>
        <v>0.000111291092478228</v>
      </c>
      <c r="AX444" s="7" t="n">
        <f aca="false">SUMIFS($AP$2:$AP$1250,$I$2:$I$1250,V444)</f>
        <v>1</v>
      </c>
    </row>
    <row r="445" customFormat="false" ht="15.8" hidden="false" customHeight="false" outlineLevel="0" collapsed="false">
      <c r="A445" s="0" t="s">
        <v>14</v>
      </c>
      <c r="B445" s="0" t="s">
        <v>84</v>
      </c>
      <c r="C445" s="0" t="s">
        <v>35</v>
      </c>
      <c r="D445" s="0" t="s">
        <v>34</v>
      </c>
      <c r="E445" s="0" t="str">
        <f aca="false">VLOOKUP(A445,Nomenclature!$D$1:$E$9,2,0)</f>
        <v>02</v>
      </c>
      <c r="F445" s="0" t="str">
        <f aca="false">VLOOKUP(B445,Nomenclature!$J$1:$K$97,2,0)</f>
        <v>78</v>
      </c>
      <c r="G445" s="0" t="str">
        <f aca="false">VLOOKUP(C445,Nomenclature!$M$1:$N$21,2,0)</f>
        <v>21</v>
      </c>
      <c r="H445" s="0" t="str">
        <f aca="false">VLOOKUP(D445,Nomenclature!$O$25:$P$31,2,0)</f>
        <v>06</v>
      </c>
      <c r="I445" s="1" t="str">
        <f aca="false">CONCATENATE(E445,F445)</f>
        <v>0278</v>
      </c>
      <c r="J445" s="0" t="str">
        <f aca="false">CONCATENATE(E445,F445,G445,H445)</f>
        <v>02782106</v>
      </c>
      <c r="K445" s="0" t="n">
        <v>92.225</v>
      </c>
      <c r="L445" s="0" t="n">
        <v>25</v>
      </c>
      <c r="M445" s="0" t="n">
        <v>109.079127730229</v>
      </c>
      <c r="N445" s="0" t="n">
        <v>0.821768549789621</v>
      </c>
      <c r="O445" s="0" t="n">
        <v>9.99300489657242E-005</v>
      </c>
      <c r="P445" s="4" t="n">
        <f aca="false">VLOOKUP(D445,'paramètres CI'!$A$1:$B$6,2,0)</f>
        <v>0.0424847883250769</v>
      </c>
      <c r="Q445" s="17" t="n">
        <f aca="false">M445*P445/N445</f>
        <v>5.63930519547043</v>
      </c>
      <c r="R445" s="9" t="n">
        <f aca="false">1/(1+0.04)*(1 - (1/(1+0.04))^L445)/(1-1/(1+0.04))</f>
        <v>15.6220799436509</v>
      </c>
      <c r="S445" s="17" t="n">
        <f aca="false">K445/R445</f>
        <v>5.90350326798078</v>
      </c>
      <c r="T445" s="17" t="n">
        <f aca="false">Q445+S445</f>
        <v>11.5428084634512</v>
      </c>
      <c r="U445" s="0" t="n">
        <f aca="false">T445 + Z445</f>
        <v>23.3182152167834</v>
      </c>
      <c r="V445" s="4" t="str">
        <f aca="false">VLOOKUP(I445,'CI ref gaz'!$I$1:$AM$97,1,0)</f>
        <v>0278</v>
      </c>
      <c r="W445" s="0" t="n">
        <f aca="false">VLOOKUP(I445,'CI ref gaz'!$I$1:$AM$97,14,0)</f>
        <v>-2</v>
      </c>
      <c r="X445" s="1" t="n">
        <f aca="false">VLOOKUP(I445,'CI ref gaz'!$I$1:$AM$97,13,0)</f>
        <v>8.82340637025599</v>
      </c>
      <c r="Y445" s="2" t="n">
        <f aca="false">VLOOKUP(I445,'CI ref gaz'!$I$1:$AM$97,7,0)</f>
        <v>0.237776154280676</v>
      </c>
      <c r="Z445" s="17" t="n">
        <f aca="false">X445*(O445/Y445)^(-1/8)-T445</f>
        <v>11.7754067533322</v>
      </c>
      <c r="AA445" s="17" t="n">
        <f aca="false">Z445^2</f>
        <v>138.660204206422</v>
      </c>
      <c r="AB445" s="18" t="n">
        <f aca="false">Z445/U445</f>
        <v>0.504987480553692</v>
      </c>
      <c r="AC445" s="17" t="n">
        <f aca="false">U445^-('paramètres CI'!$B$19)</f>
        <v>1.14403035884046E-011</v>
      </c>
      <c r="AD445" s="4" t="n">
        <f aca="false">SUMIFS($AC$2:$AC$1250,$I$2:$I$1250,V445)</f>
        <v>1.14483118009164E-007</v>
      </c>
      <c r="AE445" s="4" t="n">
        <f aca="false">AC445/AD445</f>
        <v>9.99300489657242E-005</v>
      </c>
      <c r="AF445" s="17" t="n">
        <f aca="false">AE445-O445</f>
        <v>0</v>
      </c>
      <c r="AG445" s="4" t="n">
        <f aca="false">VLOOKUP(I445,BesoinU!$F$1:$L$99,3,0)</f>
        <v>83.3984993467685</v>
      </c>
      <c r="AH445" s="19" t="n">
        <f aca="false">VLOOKUP(J445,bibliRdtCHauff!$G$2:$K$1398,4,0)</f>
        <v>92.225</v>
      </c>
      <c r="AI445" s="19" t="n">
        <f aca="false">VLOOKUP(J445,bibliRdtCHauff!$G$2:$K$1398,3,0)</f>
        <v>0.821768549789621</v>
      </c>
      <c r="AJ445" s="4" t="n">
        <f aca="false">VLOOKUP(D445,'paramètres CI'!$A$1:$C$6,3)</f>
        <v>0.0591</v>
      </c>
      <c r="AK445" s="4" t="n">
        <f aca="false">AJ445*AG445/AI445</f>
        <v>5.997858293136</v>
      </c>
      <c r="AL445" s="4" t="n">
        <f aca="false">AK445+AH445/R445</f>
        <v>11.9013615611168</v>
      </c>
      <c r="AM445" s="4" t="n">
        <f aca="false">AL445+Z445</f>
        <v>23.676768314449</v>
      </c>
      <c r="AN445" s="4" t="n">
        <f aca="false">AM445^-'paramètres CI'!$B$19</f>
        <v>1.01255962076765E-011</v>
      </c>
      <c r="AO445" s="4" t="n">
        <f aca="false">SUMIFS($AN$2:$AN$1250,$I$2:$I$1250,V445)</f>
        <v>4.14625785083939E-007</v>
      </c>
      <c r="AP445" s="5" t="n">
        <f aca="false">AN445/AO445</f>
        <v>2.44210480195453E-005</v>
      </c>
      <c r="AQ445" s="6" t="n">
        <f aca="false">AP445-O445</f>
        <v>-7.55090009461789E-005</v>
      </c>
      <c r="AR445" s="20" t="n">
        <f aca="false">VLOOKUP(I445,entreesparc!$A$13:$H$110,8,0)*AP445</f>
        <v>0.532691088211974</v>
      </c>
      <c r="AS445" s="7" t="n">
        <f aca="false">M445*AJ445/AI445+AH445/R445</f>
        <v>13.7482625381024</v>
      </c>
      <c r="AT445" s="4" t="n">
        <f aca="false">AS445+Z445</f>
        <v>25.5236692914346</v>
      </c>
      <c r="AU445" s="4" t="n">
        <f aca="false">AT445^-'paramètres CI'!$B$19</f>
        <v>5.55207250679913E-012</v>
      </c>
      <c r="AV445" s="4" t="n">
        <f aca="false">SUMIFS($AU$2:$AU$1250,$I$2:$I$1250,V445)</f>
        <v>4.75310960985607E-008</v>
      </c>
      <c r="AW445" s="5" t="n">
        <f aca="false">AU445/AV445</f>
        <v>0.000116809267248673</v>
      </c>
      <c r="AX445" s="7" t="n">
        <f aca="false">SUMIFS($AP$2:$AP$1250,$I$2:$I$1250,V445)</f>
        <v>1</v>
      </c>
    </row>
    <row r="446" customFormat="false" ht="15.8" hidden="false" customHeight="false" outlineLevel="0" collapsed="false">
      <c r="A446" s="0" t="s">
        <v>14</v>
      </c>
      <c r="B446" s="0" t="s">
        <v>84</v>
      </c>
      <c r="C446" s="0" t="s">
        <v>36</v>
      </c>
      <c r="D446" s="0" t="s">
        <v>37</v>
      </c>
      <c r="E446" s="0" t="str">
        <f aca="false">VLOOKUP(A446,Nomenclature!$D$1:$E$9,2,0)</f>
        <v>02</v>
      </c>
      <c r="F446" s="0" t="str">
        <f aca="false">VLOOKUP(B446,Nomenclature!$J$1:$K$97,2,0)</f>
        <v>78</v>
      </c>
      <c r="G446" s="0" t="str">
        <f aca="false">VLOOKUP(C446,Nomenclature!$M$1:$N$21,2,0)</f>
        <v>23</v>
      </c>
      <c r="H446" s="0" t="str">
        <f aca="false">VLOOKUP(D446,Nomenclature!$O$25:$P$31,2,0)</f>
        <v>03</v>
      </c>
      <c r="I446" s="1" t="str">
        <f aca="false">CONCATENATE(E446,F446)</f>
        <v>0278</v>
      </c>
      <c r="J446" s="0" t="str">
        <f aca="false">CONCATENATE(E446,F446,G446,H446)</f>
        <v>02782303</v>
      </c>
      <c r="K446" s="0" t="n">
        <v>100.388</v>
      </c>
      <c r="L446" s="0" t="n">
        <v>20</v>
      </c>
      <c r="M446" s="0" t="n">
        <v>145.012525117915</v>
      </c>
      <c r="N446" s="0" t="n">
        <v>0.746282122129223</v>
      </c>
      <c r="O446" s="0" t="n">
        <v>9.99300489657242E-005</v>
      </c>
      <c r="P446" s="4" t="n">
        <f aca="false">VLOOKUP(D446,'paramètres CI'!$A$1:$B$6,2,0)</f>
        <v>0.0385046990211696</v>
      </c>
      <c r="Q446" s="17" t="n">
        <f aca="false">M446*P446/N446</f>
        <v>7.48197426736463</v>
      </c>
      <c r="R446" s="9" t="n">
        <f aca="false">1/(1+0.04)*(1 - (1/(1+0.04))^L446)/(1-1/(1+0.04))</f>
        <v>13.5903263449677</v>
      </c>
      <c r="S446" s="17" t="n">
        <f aca="false">K446/R446</f>
        <v>7.3867247519904</v>
      </c>
      <c r="T446" s="17" t="n">
        <f aca="false">Q446+S446</f>
        <v>14.868699019355</v>
      </c>
      <c r="U446" s="0" t="n">
        <f aca="false">T446 + Z446</f>
        <v>23.3182152167834</v>
      </c>
      <c r="V446" s="4" t="str">
        <f aca="false">VLOOKUP(I446,'CI ref gaz'!$I$1:$AM$97,1,0)</f>
        <v>0278</v>
      </c>
      <c r="W446" s="0" t="n">
        <f aca="false">VLOOKUP(I446,'CI ref gaz'!$I$1:$AM$97,14,0)</f>
        <v>-2</v>
      </c>
      <c r="X446" s="1" t="n">
        <f aca="false">VLOOKUP(I446,'CI ref gaz'!$I$1:$AM$97,13,0)</f>
        <v>8.82340637025599</v>
      </c>
      <c r="Y446" s="2" t="n">
        <f aca="false">VLOOKUP(I446,'CI ref gaz'!$I$1:$AM$97,7,0)</f>
        <v>0.237776154280676</v>
      </c>
      <c r="Z446" s="17" t="n">
        <f aca="false">X446*(O446/Y446)^(-1/8)-T446</f>
        <v>8.44951619742839</v>
      </c>
      <c r="AA446" s="17" t="n">
        <f aca="false">Z446^2</f>
        <v>71.3943239706048</v>
      </c>
      <c r="AB446" s="18" t="n">
        <f aca="false">Z446/U446</f>
        <v>0.362356900769438</v>
      </c>
      <c r="AC446" s="17" t="n">
        <f aca="false">U446^-('paramètres CI'!$B$19)</f>
        <v>1.14403035884046E-011</v>
      </c>
      <c r="AD446" s="4" t="n">
        <f aca="false">SUMIFS($AC$2:$AC$1250,$I$2:$I$1250,V446)</f>
        <v>1.14483118009164E-007</v>
      </c>
      <c r="AE446" s="4" t="n">
        <f aca="false">AC446/AD446</f>
        <v>9.99300489657242E-005</v>
      </c>
      <c r="AF446" s="17" t="n">
        <f aca="false">AE446-O446</f>
        <v>0</v>
      </c>
      <c r="AG446" s="4" t="n">
        <f aca="false">VLOOKUP(I446,BesoinU!$F$1:$L$99,3,0)</f>
        <v>83.3984993467685</v>
      </c>
      <c r="AH446" s="19" t="n">
        <f aca="false">VLOOKUP(J446,bibliRdtCHauff!$G$2:$K$1398,4,0)</f>
        <v>100.388</v>
      </c>
      <c r="AI446" s="19" t="n">
        <f aca="false">VLOOKUP(J446,bibliRdtCHauff!$G$2:$K$1398,3,0)</f>
        <v>0.746282122129223</v>
      </c>
      <c r="AJ446" s="4" t="n">
        <f aca="false">VLOOKUP(D446,'paramètres CI'!$A$1:$C$6,3)</f>
        <v>0.0763929293534506</v>
      </c>
      <c r="AK446" s="4" t="n">
        <f aca="false">AJ446*AG446/AI446</f>
        <v>8.53706055640751</v>
      </c>
      <c r="AL446" s="4" t="n">
        <f aca="false">AK446+AH446/R446</f>
        <v>15.9237853083979</v>
      </c>
      <c r="AM446" s="4" t="n">
        <f aca="false">AL446+Z446</f>
        <v>24.3733015058263</v>
      </c>
      <c r="AN446" s="4" t="n">
        <f aca="false">AM446^-'paramètres CI'!$B$19</f>
        <v>8.02943733207679E-012</v>
      </c>
      <c r="AO446" s="4" t="n">
        <f aca="false">SUMIFS($AN$2:$AN$1250,$I$2:$I$1250,V446)</f>
        <v>4.14625785083939E-007</v>
      </c>
      <c r="AP446" s="5" t="n">
        <f aca="false">AN446/AO446</f>
        <v>1.93655040784578E-005</v>
      </c>
      <c r="AQ446" s="6" t="n">
        <f aca="false">AP446-O446</f>
        <v>-8.05645448872664E-005</v>
      </c>
      <c r="AR446" s="20" t="n">
        <f aca="false">VLOOKUP(I446,entreesparc!$A$13:$H$110,8,0)*AP446</f>
        <v>0.42241559138129</v>
      </c>
      <c r="AS446" s="7" t="n">
        <f aca="false">M446*AJ446/AI446+AH446/R446</f>
        <v>22.230885235283</v>
      </c>
      <c r="AT446" s="4" t="n">
        <f aca="false">AS446+Z446</f>
        <v>30.6804014327114</v>
      </c>
      <c r="AU446" s="4" t="n">
        <f aca="false">AT446^-'paramètres CI'!$B$19</f>
        <v>1.27383066022577E-012</v>
      </c>
      <c r="AV446" s="4" t="n">
        <f aca="false">SUMIFS($AU$2:$AU$1250,$I$2:$I$1250,V446)</f>
        <v>4.75310960985607E-008</v>
      </c>
      <c r="AW446" s="5" t="n">
        <f aca="false">AU446/AV446</f>
        <v>2.67999428749622E-005</v>
      </c>
      <c r="AX446" s="7" t="n">
        <f aca="false">SUMIFS($AP$2:$AP$1250,$I$2:$I$1250,V446)</f>
        <v>1</v>
      </c>
    </row>
    <row r="447" customFormat="false" ht="15.8" hidden="false" customHeight="false" outlineLevel="0" collapsed="false">
      <c r="A447" s="0" t="s">
        <v>14</v>
      </c>
      <c r="B447" s="0" t="s">
        <v>84</v>
      </c>
      <c r="C447" s="0" t="s">
        <v>38</v>
      </c>
      <c r="D447" s="0" t="s">
        <v>39</v>
      </c>
      <c r="E447" s="0" t="str">
        <f aca="false">VLOOKUP(A447,Nomenclature!$D$1:$E$9,2,0)</f>
        <v>02</v>
      </c>
      <c r="F447" s="0" t="str">
        <f aca="false">VLOOKUP(B447,Nomenclature!$J$1:$K$97,2,0)</f>
        <v>78</v>
      </c>
      <c r="G447" s="0" t="str">
        <f aca="false">VLOOKUP(C447,Nomenclature!$M$1:$N$21,2,0)</f>
        <v>24</v>
      </c>
      <c r="H447" s="0" t="str">
        <f aca="false">VLOOKUP(D447,Nomenclature!$O$25:$P$31,2,0)</f>
        <v>04</v>
      </c>
      <c r="I447" s="1" t="str">
        <f aca="false">CONCATENATE(E447,F447)</f>
        <v>0278</v>
      </c>
      <c r="J447" s="0" t="str">
        <f aca="false">CONCATENATE(E447,F447,G447,H447)</f>
        <v>02782404</v>
      </c>
      <c r="K447" s="0" t="n">
        <v>100.388</v>
      </c>
      <c r="L447" s="0" t="n">
        <v>20</v>
      </c>
      <c r="M447" s="0" t="n">
        <v>132.361322280761</v>
      </c>
      <c r="N447" s="0" t="n">
        <v>0.97387745580958</v>
      </c>
      <c r="O447" s="0" t="n">
        <v>9.99300489657242E-005</v>
      </c>
      <c r="P447" s="4" t="n">
        <f aca="false">VLOOKUP(D447,'paramètres CI'!$A$1:$B$6,2,0)</f>
        <v>0.022045059962018</v>
      </c>
      <c r="Q447" s="17" t="n">
        <f aca="false">M447*P447/N447</f>
        <v>2.99618116111509</v>
      </c>
      <c r="R447" s="9" t="n">
        <f aca="false">1/(1+0.04)*(1 - (1/(1+0.04))^L447)/(1-1/(1+0.04))</f>
        <v>13.5903263449677</v>
      </c>
      <c r="S447" s="17" t="n">
        <f aca="false">K447/R447</f>
        <v>7.3867247519904</v>
      </c>
      <c r="T447" s="17" t="n">
        <f aca="false">Q447+S447</f>
        <v>10.3829059131055</v>
      </c>
      <c r="U447" s="0" t="n">
        <f aca="false">T447 + Z447</f>
        <v>23.3182152167834</v>
      </c>
      <c r="V447" s="4" t="str">
        <f aca="false">VLOOKUP(I447,'CI ref gaz'!$I$1:$AM$97,1,0)</f>
        <v>0278</v>
      </c>
      <c r="W447" s="0" t="n">
        <f aca="false">VLOOKUP(I447,'CI ref gaz'!$I$1:$AM$97,14,0)</f>
        <v>-2</v>
      </c>
      <c r="X447" s="1" t="n">
        <f aca="false">VLOOKUP(I447,'CI ref gaz'!$I$1:$AM$97,13,0)</f>
        <v>8.82340637025599</v>
      </c>
      <c r="Y447" s="2" t="n">
        <f aca="false">VLOOKUP(I447,'CI ref gaz'!$I$1:$AM$97,7,0)</f>
        <v>0.237776154280676</v>
      </c>
      <c r="Z447" s="17" t="n">
        <f aca="false">X447*(O447/Y447)^(-1/8)-T447</f>
        <v>12.9353093036779</v>
      </c>
      <c r="AA447" s="17" t="n">
        <f aca="false">Z447^2</f>
        <v>167.322226781817</v>
      </c>
      <c r="AB447" s="18" t="n">
        <f aca="false">Z447/U447</f>
        <v>0.554729818874288</v>
      </c>
      <c r="AC447" s="17" t="n">
        <f aca="false">U447^-('paramètres CI'!$B$19)</f>
        <v>1.14403035884046E-011</v>
      </c>
      <c r="AD447" s="4" t="n">
        <f aca="false">SUMIFS($AC$2:$AC$1250,$I$2:$I$1250,V447)</f>
        <v>1.14483118009164E-007</v>
      </c>
      <c r="AE447" s="4" t="n">
        <f aca="false">AC447/AD447</f>
        <v>9.99300489657242E-005</v>
      </c>
      <c r="AF447" s="17" t="n">
        <f aca="false">AE447-O447</f>
        <v>0</v>
      </c>
      <c r="AG447" s="4" t="n">
        <f aca="false">VLOOKUP(I447,BesoinU!$F$1:$L$99,3,0)</f>
        <v>83.3984993467685</v>
      </c>
      <c r="AH447" s="19" t="n">
        <f aca="false">VLOOKUP(J447,bibliRdtCHauff!$G$2:$K$1398,4,0)</f>
        <v>100.388</v>
      </c>
      <c r="AI447" s="19" t="n">
        <f aca="false">VLOOKUP(J447,bibliRdtCHauff!$G$2:$K$1398,3,0)</f>
        <v>0.97387745580958</v>
      </c>
      <c r="AJ447" s="4" t="n">
        <f aca="false">VLOOKUP(D447,'paramètres CI'!$A$1:$C$6,3)</f>
        <v>0.0386719666666667</v>
      </c>
      <c r="AK447" s="4" t="n">
        <f aca="false">AJ447*AG447/AI447</f>
        <v>3.31169385588372</v>
      </c>
      <c r="AL447" s="4" t="n">
        <f aca="false">AK447+AH447/R447</f>
        <v>10.6984186078741</v>
      </c>
      <c r="AM447" s="4" t="n">
        <f aca="false">AL447+Z447</f>
        <v>23.633727911552</v>
      </c>
      <c r="AN447" s="4" t="n">
        <f aca="false">AM447^-'paramètres CI'!$B$19</f>
        <v>1.02740612266862E-011</v>
      </c>
      <c r="AO447" s="4" t="n">
        <f aca="false">SUMIFS($AN$2:$AN$1250,$I$2:$I$1250,V447)</f>
        <v>4.14625785083939E-007</v>
      </c>
      <c r="AP447" s="5" t="n">
        <f aca="false">AN447/AO447</f>
        <v>2.47791179330688E-005</v>
      </c>
      <c r="AQ447" s="6" t="n">
        <f aca="false">AP447-O447</f>
        <v>-7.51509310326554E-005</v>
      </c>
      <c r="AR447" s="20" t="n">
        <f aca="false">VLOOKUP(I447,entreesparc!$A$13:$H$110,8,0)*AP447</f>
        <v>0.540501590518762</v>
      </c>
      <c r="AS447" s="7" t="n">
        <f aca="false">M447*AJ447/AI447+AH447/R447</f>
        <v>12.6426967561296</v>
      </c>
      <c r="AT447" s="4" t="n">
        <f aca="false">AS447+Z447</f>
        <v>25.5780060598076</v>
      </c>
      <c r="AU447" s="4" t="n">
        <f aca="false">AT447^-'paramètres CI'!$B$19</f>
        <v>5.45841450845747E-012</v>
      </c>
      <c r="AV447" s="4" t="n">
        <f aca="false">SUMIFS($AU$2:$AU$1250,$I$2:$I$1250,V447)</f>
        <v>4.75310960985607E-008</v>
      </c>
      <c r="AW447" s="5" t="n">
        <f aca="false">AU447/AV447</f>
        <v>0.000114838809884352</v>
      </c>
      <c r="AX447" s="7" t="n">
        <f aca="false">SUMIFS($AP$2:$AP$1250,$I$2:$I$1250,V447)</f>
        <v>1</v>
      </c>
    </row>
    <row r="448" customFormat="false" ht="15.8" hidden="false" customHeight="false" outlineLevel="0" collapsed="false">
      <c r="A448" s="0" t="s">
        <v>14</v>
      </c>
      <c r="B448" s="0" t="s">
        <v>84</v>
      </c>
      <c r="C448" s="0" t="s">
        <v>40</v>
      </c>
      <c r="D448" s="0" t="s">
        <v>37</v>
      </c>
      <c r="E448" s="0" t="str">
        <f aca="false">VLOOKUP(A448,Nomenclature!$D$1:$E$9,2,0)</f>
        <v>02</v>
      </c>
      <c r="F448" s="0" t="str">
        <f aca="false">VLOOKUP(B448,Nomenclature!$J$1:$K$97,2,0)</f>
        <v>78</v>
      </c>
      <c r="G448" s="0" t="str">
        <f aca="false">VLOOKUP(C448,Nomenclature!$M$1:$N$21,2,0)</f>
        <v>03</v>
      </c>
      <c r="H448" s="0" t="str">
        <f aca="false">VLOOKUP(D448,Nomenclature!$O$25:$P$31,2,0)</f>
        <v>03</v>
      </c>
      <c r="I448" s="1" t="str">
        <f aca="false">CONCATENATE(E448,F448)</f>
        <v>0278</v>
      </c>
      <c r="J448" s="0" t="str">
        <f aca="false">CONCATENATE(E448,F448,G448,H448)</f>
        <v>02780303</v>
      </c>
      <c r="K448" s="0" t="n">
        <v>80.3104</v>
      </c>
      <c r="L448" s="0" t="n">
        <v>20</v>
      </c>
      <c r="M448" s="0" t="n">
        <v>145.012525117915</v>
      </c>
      <c r="N448" s="0" t="n">
        <v>0.506059799841932</v>
      </c>
      <c r="O448" s="0" t="n">
        <v>0.0355517290898338</v>
      </c>
      <c r="P448" s="4" t="n">
        <f aca="false">VLOOKUP(D448,'paramètres CI'!$A$1:$B$6,2,0)</f>
        <v>0.0385046990211696</v>
      </c>
      <c r="Q448" s="17" t="n">
        <f aca="false">M448*P448/N448</f>
        <v>11.0336043995377</v>
      </c>
      <c r="R448" s="9" t="n">
        <f aca="false">1/(1+0.04)*(1 - (1/(1+0.04))^L448)/(1-1/(1+0.04))</f>
        <v>13.5903263449677</v>
      </c>
      <c r="S448" s="17" t="n">
        <f aca="false">K448/R448</f>
        <v>5.90937980159232</v>
      </c>
      <c r="T448" s="17" t="n">
        <f aca="false">Q448+S448</f>
        <v>16.94298420113</v>
      </c>
      <c r="U448" s="0" t="n">
        <f aca="false">T448 + Z448</f>
        <v>11.1892178083832</v>
      </c>
      <c r="V448" s="4" t="str">
        <f aca="false">VLOOKUP(I448,'CI ref gaz'!$I$1:$AM$97,1,0)</f>
        <v>0278</v>
      </c>
      <c r="W448" s="0" t="n">
        <f aca="false">VLOOKUP(I448,'CI ref gaz'!$I$1:$AM$97,14,0)</f>
        <v>-2</v>
      </c>
      <c r="X448" s="1" t="n">
        <f aca="false">VLOOKUP(I448,'CI ref gaz'!$I$1:$AM$97,13,0)</f>
        <v>8.82340637025599</v>
      </c>
      <c r="Y448" s="2" t="n">
        <f aca="false">VLOOKUP(I448,'CI ref gaz'!$I$1:$AM$97,7,0)</f>
        <v>0.237776154280676</v>
      </c>
      <c r="Z448" s="17" t="n">
        <f aca="false">X448*(O448/Y448)^(-1/8)-T448</f>
        <v>-5.75376639274682</v>
      </c>
      <c r="AA448" s="17" t="n">
        <f aca="false">Z448^2</f>
        <v>33.1058277023027</v>
      </c>
      <c r="AB448" s="18" t="n">
        <f aca="false">Z448/U448</f>
        <v>-0.514224183609686</v>
      </c>
      <c r="AC448" s="17" t="n">
        <f aca="false">U448^-('paramètres CI'!$B$19)</f>
        <v>4.07007279682127E-009</v>
      </c>
      <c r="AD448" s="4" t="n">
        <f aca="false">SUMIFS($AC$2:$AC$1250,$I$2:$I$1250,V448)</f>
        <v>1.14483118009164E-007</v>
      </c>
      <c r="AE448" s="4" t="n">
        <f aca="false">AC448/AD448</f>
        <v>0.0355517290898338</v>
      </c>
      <c r="AF448" s="17" t="n">
        <f aca="false">AE448-O448</f>
        <v>0</v>
      </c>
      <c r="AG448" s="4" t="n">
        <f aca="false">VLOOKUP(I448,BesoinU!$F$1:$L$99,3,0)</f>
        <v>83.3984993467685</v>
      </c>
      <c r="AH448" s="19" t="n">
        <f aca="false">VLOOKUP(J448,bibliRdtCHauff!$G$2:$K$1398,4,0)</f>
        <v>84.32592</v>
      </c>
      <c r="AI448" s="19" t="n">
        <f aca="false">VLOOKUP(J448,bibliRdtCHauff!$G$2:$K$1398,3,0)</f>
        <v>0.55410426429939</v>
      </c>
      <c r="AJ448" s="4" t="n">
        <f aca="false">VLOOKUP(D448,'paramètres CI'!$A$1:$C$6,3)</f>
        <v>0.0763929293534506</v>
      </c>
      <c r="AK448" s="4" t="n">
        <f aca="false">AJ448*AG448/AI448</f>
        <v>11.4979365423889</v>
      </c>
      <c r="AL448" s="4" t="n">
        <f aca="false">AK448+AH448/R448</f>
        <v>17.7027853340608</v>
      </c>
      <c r="AM448" s="4" t="n">
        <f aca="false">AL448+Z448</f>
        <v>11.949018941314</v>
      </c>
      <c r="AN448" s="4" t="n">
        <f aca="false">AM448^-'paramètres CI'!$B$19</f>
        <v>2.40625696254925E-009</v>
      </c>
      <c r="AO448" s="4" t="n">
        <f aca="false">SUMIFS($AN$2:$AN$1250,$I$2:$I$1250,V448)</f>
        <v>4.14625785083939E-007</v>
      </c>
      <c r="AP448" s="5" t="n">
        <f aca="false">AN448/AO448</f>
        <v>0.00580344264421981</v>
      </c>
      <c r="AQ448" s="6" t="n">
        <f aca="false">AP448-O448</f>
        <v>-0.029748286445614</v>
      </c>
      <c r="AR448" s="20" t="n">
        <f aca="false">VLOOKUP(I448,entreesparc!$A$13:$H$110,8,0)*AP448</f>
        <v>126.589251003929</v>
      </c>
      <c r="AS448" s="7" t="n">
        <f aca="false">M448*AJ448/AI448+AH448/R448</f>
        <v>26.1973525503378</v>
      </c>
      <c r="AT448" s="4" t="n">
        <f aca="false">AS448+Z448</f>
        <v>20.443586157591</v>
      </c>
      <c r="AU448" s="4" t="n">
        <f aca="false">AT448^-'paramètres CI'!$B$19</f>
        <v>3.27750492452624E-011</v>
      </c>
      <c r="AV448" s="4" t="n">
        <f aca="false">SUMIFS($AU$2:$AU$1250,$I$2:$I$1250,V448)</f>
        <v>4.75310960985607E-008</v>
      </c>
      <c r="AW448" s="5" t="n">
        <f aca="false">AU448/AV448</f>
        <v>0.000689549619838345</v>
      </c>
      <c r="AX448" s="7" t="n">
        <f aca="false">SUMIFS($AP$2:$AP$1250,$I$2:$I$1250,V448)</f>
        <v>1</v>
      </c>
    </row>
    <row r="449" customFormat="false" ht="15.8" hidden="false" customHeight="false" outlineLevel="0" collapsed="false">
      <c r="A449" s="0" t="s">
        <v>14</v>
      </c>
      <c r="B449" s="0" t="s">
        <v>84</v>
      </c>
      <c r="C449" s="0" t="s">
        <v>41</v>
      </c>
      <c r="D449" s="0" t="s">
        <v>39</v>
      </c>
      <c r="E449" s="0" t="str">
        <f aca="false">VLOOKUP(A449,Nomenclature!$D$1:$E$9,2,0)</f>
        <v>02</v>
      </c>
      <c r="F449" s="0" t="str">
        <f aca="false">VLOOKUP(B449,Nomenclature!$J$1:$K$97,2,0)</f>
        <v>78</v>
      </c>
      <c r="G449" s="0" t="str">
        <f aca="false">VLOOKUP(C449,Nomenclature!$M$1:$N$21,2,0)</f>
        <v>04</v>
      </c>
      <c r="H449" s="0" t="str">
        <f aca="false">VLOOKUP(D449,Nomenclature!$O$25:$P$31,2,0)</f>
        <v>04</v>
      </c>
      <c r="I449" s="1" t="str">
        <f aca="false">CONCATENATE(E449,F449)</f>
        <v>0278</v>
      </c>
      <c r="J449" s="0" t="str">
        <f aca="false">CONCATENATE(E449,F449,G449,H449)</f>
        <v>02780404</v>
      </c>
      <c r="K449" s="0" t="n">
        <v>80.3104</v>
      </c>
      <c r="L449" s="0" t="n">
        <v>20</v>
      </c>
      <c r="M449" s="0" t="n">
        <v>132.361322280761</v>
      </c>
      <c r="N449" s="0" t="n">
        <v>0.593792737088286</v>
      </c>
      <c r="O449" s="0" t="n">
        <v>0.237776154280676</v>
      </c>
      <c r="P449" s="4" t="n">
        <f aca="false">VLOOKUP(D449,'paramètres CI'!$A$1:$B$6,2,0)</f>
        <v>0.022045059962018</v>
      </c>
      <c r="Q449" s="17" t="n">
        <f aca="false">M449*P449/N449</f>
        <v>4.91402656866367</v>
      </c>
      <c r="R449" s="9" t="n">
        <f aca="false">1/(1+0.04)*(1 - (1/(1+0.04))^L449)/(1-1/(1+0.04))</f>
        <v>13.5903263449677</v>
      </c>
      <c r="S449" s="17" t="n">
        <f aca="false">K449/R449</f>
        <v>5.90937980159232</v>
      </c>
      <c r="T449" s="17" t="n">
        <f aca="false">Q449+S449</f>
        <v>10.823406370256</v>
      </c>
      <c r="U449" s="0" t="n">
        <f aca="false">T449 + Z449</f>
        <v>8.82340637025599</v>
      </c>
      <c r="V449" s="4" t="str">
        <f aca="false">VLOOKUP(I449,'CI ref gaz'!$I$1:$AM$97,1,0)</f>
        <v>0278</v>
      </c>
      <c r="W449" s="0" t="n">
        <f aca="false">VLOOKUP(I449,'CI ref gaz'!$I$1:$AM$97,14,0)</f>
        <v>-2</v>
      </c>
      <c r="X449" s="1" t="n">
        <f aca="false">VLOOKUP(I449,'CI ref gaz'!$I$1:$AM$97,13,0)</f>
        <v>8.82340637025599</v>
      </c>
      <c r="Y449" s="2" t="n">
        <f aca="false">VLOOKUP(I449,'CI ref gaz'!$I$1:$AM$97,7,0)</f>
        <v>0.237776154280676</v>
      </c>
      <c r="Z449" s="17" t="n">
        <f aca="false">X449*(O449/Y449)^(-1/8)-T449</f>
        <v>-2</v>
      </c>
      <c r="AA449" s="17" t="n">
        <f aca="false">Z449^2</f>
        <v>4</v>
      </c>
      <c r="AB449" s="18" t="n">
        <f aca="false">Z449/U449</f>
        <v>-0.22666982751039</v>
      </c>
      <c r="AC449" s="17" t="n">
        <f aca="false">U449^-('paramètres CI'!$B$19)</f>
        <v>2.72213555302799E-008</v>
      </c>
      <c r="AD449" s="4" t="n">
        <f aca="false">SUMIFS($AC$2:$AC$1250,$I$2:$I$1250,V449)</f>
        <v>1.14483118009164E-007</v>
      </c>
      <c r="AE449" s="4" t="n">
        <f aca="false">AC449/AD449</f>
        <v>0.237776154280676</v>
      </c>
      <c r="AF449" s="17" t="n">
        <f aca="false">AE449-O449</f>
        <v>0</v>
      </c>
      <c r="AG449" s="4" t="n">
        <f aca="false">VLOOKUP(I449,BesoinU!$F$1:$L$99,3,0)</f>
        <v>83.3984993467685</v>
      </c>
      <c r="AH449" s="19" t="n">
        <f aca="false">VLOOKUP(J449,bibliRdtCHauff!$G$2:$K$1398,4,0)</f>
        <v>84.32592</v>
      </c>
      <c r="AI449" s="19" t="n">
        <f aca="false">VLOOKUP(J449,bibliRdtCHauff!$G$2:$K$1398,3,0)</f>
        <v>0.669809680832545</v>
      </c>
      <c r="AJ449" s="4" t="n">
        <f aca="false">VLOOKUP(D449,'paramètres CI'!$A$1:$C$6,3)</f>
        <v>0.0386719666666667</v>
      </c>
      <c r="AK449" s="4" t="n">
        <f aca="false">AJ449*AG449/AI449</f>
        <v>4.81507520580994</v>
      </c>
      <c r="AL449" s="4" t="n">
        <f aca="false">AK449+AH449/R449</f>
        <v>11.0199239974819</v>
      </c>
      <c r="AM449" s="4" t="n">
        <f aca="false">AL449+Z449</f>
        <v>9.01992399748186</v>
      </c>
      <c r="AN449" s="4" t="n">
        <f aca="false">AM449^-'paramètres CI'!$B$19</f>
        <v>2.28232230550789E-008</v>
      </c>
      <c r="AO449" s="4" t="n">
        <f aca="false">SUMIFS($AN$2:$AN$1250,$I$2:$I$1250,V449)</f>
        <v>4.14625785083939E-007</v>
      </c>
      <c r="AP449" s="5" t="n">
        <f aca="false">AN449/AO449</f>
        <v>0.0550453538495164</v>
      </c>
      <c r="AQ449" s="6" t="n">
        <f aca="false">AP449-O449</f>
        <v>-0.18273080043116</v>
      </c>
      <c r="AR449" s="20" t="n">
        <f aca="false">VLOOKUP(I449,entreesparc!$A$13:$H$110,8,0)*AP449</f>
        <v>1200.69250998746</v>
      </c>
      <c r="AS449" s="7" t="n">
        <f aca="false">M449*AJ449/AI449+AH449/R449</f>
        <v>13.8468294761482</v>
      </c>
      <c r="AT449" s="4" t="n">
        <f aca="false">AS449+Z449</f>
        <v>11.8468294761482</v>
      </c>
      <c r="AU449" s="4" t="n">
        <f aca="false">AT449^-'paramètres CI'!$B$19</f>
        <v>2.57740639675862E-009</v>
      </c>
      <c r="AV449" s="4" t="n">
        <f aca="false">SUMIFS($AU$2:$AU$1250,$I$2:$I$1250,V449)</f>
        <v>4.75310960985607E-008</v>
      </c>
      <c r="AW449" s="5" t="n">
        <f aca="false">AU449/AV449</f>
        <v>0.054225688198187</v>
      </c>
      <c r="AX449" s="7" t="n">
        <f aca="false">SUMIFS($AP$2:$AP$1250,$I$2:$I$1250,V449)</f>
        <v>1</v>
      </c>
    </row>
    <row r="450" customFormat="false" ht="15.8" hidden="false" customHeight="false" outlineLevel="0" collapsed="false">
      <c r="A450" s="0" t="s">
        <v>14</v>
      </c>
      <c r="B450" s="0" t="s">
        <v>84</v>
      </c>
      <c r="C450" s="0" t="s">
        <v>45</v>
      </c>
      <c r="D450" s="0" t="s">
        <v>43</v>
      </c>
      <c r="E450" s="0" t="str">
        <f aca="false">VLOOKUP(A450,Nomenclature!$D$1:$E$9,2,0)</f>
        <v>02</v>
      </c>
      <c r="F450" s="0" t="str">
        <f aca="false">VLOOKUP(B450,Nomenclature!$J$1:$K$97,2,0)</f>
        <v>78</v>
      </c>
      <c r="G450" s="0" t="str">
        <f aca="false">VLOOKUP(C450,Nomenclature!$M$1:$N$21,2,0)</f>
        <v>06</v>
      </c>
      <c r="H450" s="0" t="str">
        <f aca="false">VLOOKUP(D450,Nomenclature!$O$25:$P$31,2,0)</f>
        <v>02</v>
      </c>
      <c r="I450" s="1" t="str">
        <f aca="false">CONCATENATE(E450,F450)</f>
        <v>0278</v>
      </c>
      <c r="J450" s="0" t="str">
        <f aca="false">CONCATENATE(E450,F450,G450,H450)</f>
        <v>02780602</v>
      </c>
      <c r="K450" s="0" t="n">
        <v>10</v>
      </c>
      <c r="L450" s="0" t="n">
        <v>13</v>
      </c>
      <c r="M450" s="0" t="n">
        <v>107.210036292133</v>
      </c>
      <c r="N450" s="0" t="n">
        <v>0.9</v>
      </c>
      <c r="O450" s="0" t="n">
        <v>0.27122287433686</v>
      </c>
      <c r="P450" s="4" t="n">
        <f aca="false">VLOOKUP(D450,'paramètres CI'!$A$1:$B$6,2,0)</f>
        <v>0.0935912806596305</v>
      </c>
      <c r="Q450" s="17" t="n">
        <f aca="false">M450*P450/N450</f>
        <v>11.1488051068291</v>
      </c>
      <c r="R450" s="9" t="n">
        <f aca="false">1/(1+0.04)*(1 - (1/(1+0.04))^L450)/(1-1/(1+0.04))</f>
        <v>9.98564784663304</v>
      </c>
      <c r="S450" s="17" t="n">
        <f aca="false">K450/R450</f>
        <v>1.00143727814033</v>
      </c>
      <c r="T450" s="17" t="n">
        <f aca="false">Q450+S450</f>
        <v>12.1502423849694</v>
      </c>
      <c r="U450" s="0" t="n">
        <f aca="false">T450 + Z450</f>
        <v>8.67943648880664</v>
      </c>
      <c r="V450" s="4" t="str">
        <f aca="false">VLOOKUP(I450,'CI ref gaz'!$I$1:$AM$97,1,0)</f>
        <v>0278</v>
      </c>
      <c r="W450" s="0" t="n">
        <f aca="false">VLOOKUP(I450,'CI ref gaz'!$I$1:$AM$97,14,0)</f>
        <v>-2</v>
      </c>
      <c r="X450" s="1" t="n">
        <f aca="false">VLOOKUP(I450,'CI ref gaz'!$I$1:$AM$97,13,0)</f>
        <v>8.82340637025599</v>
      </c>
      <c r="Y450" s="2" t="n">
        <f aca="false">VLOOKUP(I450,'CI ref gaz'!$I$1:$AM$97,7,0)</f>
        <v>0.237776154280676</v>
      </c>
      <c r="Z450" s="17" t="n">
        <f aca="false">X450*(O450/Y450)^(-1/8)-T450</f>
        <v>-3.47080589616279</v>
      </c>
      <c r="AA450" s="17" t="n">
        <f aca="false">Z450^2</f>
        <v>12.0464935688384</v>
      </c>
      <c r="AB450" s="18" t="n">
        <f aca="false">Z450/U450</f>
        <v>-0.39988839144556</v>
      </c>
      <c r="AC450" s="17" t="n">
        <f aca="false">U450^-('paramètres CI'!$B$19)</f>
        <v>3.10504403294914E-008</v>
      </c>
      <c r="AD450" s="4" t="n">
        <f aca="false">SUMIFS($AC$2:$AC$1250,$I$2:$I$1250,V450)</f>
        <v>1.14483118009164E-007</v>
      </c>
      <c r="AE450" s="4" t="n">
        <f aca="false">AC450/AD450</f>
        <v>0.27122287433686</v>
      </c>
      <c r="AF450" s="17" t="n">
        <f aca="false">AE450-O450</f>
        <v>0</v>
      </c>
      <c r="AG450" s="4" t="n">
        <f aca="false">VLOOKUP(I450,BesoinU!$F$1:$L$99,3,0)</f>
        <v>83.3984993467685</v>
      </c>
      <c r="AH450" s="19" t="n">
        <f aca="false">VLOOKUP(J450,bibliRdtCHauff!$G$2:$K$1398,4,0)</f>
        <v>10.4</v>
      </c>
      <c r="AI450" s="19" t="n">
        <f aca="false">VLOOKUP(J450,bibliRdtCHauff!$G$2:$K$1398,3,0)</f>
        <v>0.92</v>
      </c>
      <c r="AJ450" s="4" t="n">
        <f aca="false">VLOOKUP(D450,'paramètres CI'!$A$1:$C$6,3)</f>
        <v>0.09847</v>
      </c>
      <c r="AK450" s="4" t="n">
        <f aca="false">AJ450*AG450/AI450</f>
        <v>8.92635894638728</v>
      </c>
      <c r="AL450" s="4" t="n">
        <f aca="false">AK450+AH450/R450</f>
        <v>9.96785371565322</v>
      </c>
      <c r="AM450" s="4" t="n">
        <f aca="false">AL450+Z450</f>
        <v>6.49704781949043</v>
      </c>
      <c r="AN450" s="4" t="n">
        <f aca="false">AM450^-'paramètres CI'!$B$19</f>
        <v>3.14971670557203E-007</v>
      </c>
      <c r="AO450" s="4" t="n">
        <f aca="false">SUMIFS($AN$2:$AN$1250,$I$2:$I$1250,V450)</f>
        <v>4.14625785083939E-007</v>
      </c>
      <c r="AP450" s="5" t="n">
        <f aca="false">AN450/AO450</f>
        <v>0.759652877096003</v>
      </c>
      <c r="AQ450" s="6" t="n">
        <f aca="false">AP450-O450</f>
        <v>0.488430002759143</v>
      </c>
      <c r="AR450" s="20" t="n">
        <f aca="false">VLOOKUP(I450,entreesparc!$A$13:$H$110,8,0)*AP450</f>
        <v>16570.1454515694</v>
      </c>
      <c r="AS450" s="7" t="n">
        <f aca="false">M450*AJ450/AI450+AH450/R450</f>
        <v>12.5164646319685</v>
      </c>
      <c r="AT450" s="4" t="n">
        <f aca="false">AS450+Z450</f>
        <v>9.04565873580569</v>
      </c>
      <c r="AU450" s="4" t="n">
        <f aca="false">AT450^-'paramètres CI'!$B$19</f>
        <v>2.23089128412151E-008</v>
      </c>
      <c r="AV450" s="4" t="n">
        <f aca="false">SUMIFS($AU$2:$AU$1250,$I$2:$I$1250,V450)</f>
        <v>4.75310960985607E-008</v>
      </c>
      <c r="AW450" s="5" t="n">
        <f aca="false">AU450/AV450</f>
        <v>0.469354058129761</v>
      </c>
      <c r="AX450" s="7" t="n">
        <f aca="false">SUMIFS($AP$2:$AP$1250,$I$2:$I$1250,V450)</f>
        <v>1</v>
      </c>
    </row>
    <row r="451" customFormat="false" ht="15.8" hidden="false" customHeight="false" outlineLevel="0" collapsed="false">
      <c r="A451" s="0" t="s">
        <v>14</v>
      </c>
      <c r="B451" s="0" t="s">
        <v>84</v>
      </c>
      <c r="C451" s="0" t="s">
        <v>46</v>
      </c>
      <c r="D451" s="0" t="s">
        <v>43</v>
      </c>
      <c r="E451" s="0" t="str">
        <f aca="false">VLOOKUP(A451,Nomenclature!$D$1:$E$9,2,0)</f>
        <v>02</v>
      </c>
      <c r="F451" s="0" t="str">
        <f aca="false">VLOOKUP(B451,Nomenclature!$J$1:$K$97,2,0)</f>
        <v>78</v>
      </c>
      <c r="G451" s="0" t="str">
        <f aca="false">VLOOKUP(C451,Nomenclature!$M$1:$N$21,2,0)</f>
        <v>26</v>
      </c>
      <c r="H451" s="0" t="str">
        <f aca="false">VLOOKUP(D451,Nomenclature!$O$25:$P$31,2,0)</f>
        <v>02</v>
      </c>
      <c r="I451" s="1" t="str">
        <f aca="false">CONCATENATE(E451,F451)</f>
        <v>0278</v>
      </c>
      <c r="J451" s="0" t="str">
        <f aca="false">CONCATENATE(E451,F451,G451,H451)</f>
        <v>02782602</v>
      </c>
      <c r="K451" s="0" t="n">
        <v>12</v>
      </c>
      <c r="L451" s="0" t="n">
        <v>13</v>
      </c>
      <c r="M451" s="0" t="n">
        <v>107.210036292133</v>
      </c>
      <c r="N451" s="0" t="n">
        <v>1</v>
      </c>
      <c r="O451" s="0" t="n">
        <v>9.99300489657242E-005</v>
      </c>
      <c r="P451" s="4" t="n">
        <f aca="false">VLOOKUP(D451,'paramètres CI'!$A$1:$B$6,2,0)</f>
        <v>0.0935912806596305</v>
      </c>
      <c r="Q451" s="17" t="n">
        <f aca="false">M451*P451/N451</f>
        <v>10.0339245961462</v>
      </c>
      <c r="R451" s="9" t="n">
        <f aca="false">1/(1+0.04)*(1 - (1/(1+0.04))^L451)/(1-1/(1+0.04))</f>
        <v>9.98564784663304</v>
      </c>
      <c r="S451" s="17" t="n">
        <f aca="false">K451/R451</f>
        <v>1.20172473376839</v>
      </c>
      <c r="T451" s="17" t="n">
        <f aca="false">Q451+S451</f>
        <v>11.2356493299146</v>
      </c>
      <c r="U451" s="0" t="n">
        <f aca="false">T451 + Z451</f>
        <v>23.3182152167834</v>
      </c>
      <c r="V451" s="4" t="str">
        <f aca="false">VLOOKUP(I451,'CI ref gaz'!$I$1:$AM$97,1,0)</f>
        <v>0278</v>
      </c>
      <c r="W451" s="0" t="n">
        <f aca="false">VLOOKUP(I451,'CI ref gaz'!$I$1:$AM$97,14,0)</f>
        <v>-2</v>
      </c>
      <c r="X451" s="1" t="n">
        <f aca="false">VLOOKUP(I451,'CI ref gaz'!$I$1:$AM$97,13,0)</f>
        <v>8.82340637025599</v>
      </c>
      <c r="Y451" s="2" t="n">
        <f aca="false">VLOOKUP(I451,'CI ref gaz'!$I$1:$AM$97,7,0)</f>
        <v>0.237776154280676</v>
      </c>
      <c r="Z451" s="17" t="n">
        <f aca="false">X451*(O451/Y451)^(-1/8)-T451</f>
        <v>12.0825658868688</v>
      </c>
      <c r="AA451" s="17" t="n">
        <f aca="false">Z451^2</f>
        <v>145.988398410527</v>
      </c>
      <c r="AB451" s="18" t="n">
        <f aca="false">Z451/U451</f>
        <v>0.518159978134705</v>
      </c>
      <c r="AC451" s="17" t="n">
        <f aca="false">U451^-('paramètres CI'!$B$19)</f>
        <v>1.14403035884046E-011</v>
      </c>
      <c r="AD451" s="4" t="n">
        <f aca="false">SUMIFS($AC$2:$AC$1250,$I$2:$I$1250,V451)</f>
        <v>1.14483118009164E-007</v>
      </c>
      <c r="AE451" s="4" t="n">
        <f aca="false">AC451/AD451</f>
        <v>9.99300489657242E-005</v>
      </c>
      <c r="AF451" s="17" t="n">
        <f aca="false">AE451-O451</f>
        <v>0</v>
      </c>
      <c r="AG451" s="4" t="n">
        <f aca="false">VLOOKUP(I451,BesoinU!$F$1:$L$99,3,0)</f>
        <v>83.3984993467685</v>
      </c>
      <c r="AH451" s="19" t="n">
        <f aca="false">VLOOKUP(J451,bibliRdtCHauff!$G$2:$K$1398,4,0)</f>
        <v>12</v>
      </c>
      <c r="AI451" s="19" t="n">
        <f aca="false">VLOOKUP(J451,bibliRdtCHauff!$G$2:$K$1398,3,0)</f>
        <v>1</v>
      </c>
      <c r="AJ451" s="4" t="n">
        <f aca="false">VLOOKUP(D451,'paramètres CI'!$A$1:$C$6,3)</f>
        <v>0.09847</v>
      </c>
      <c r="AK451" s="4" t="n">
        <f aca="false">AJ451*AG451/AI451</f>
        <v>8.2122502306763</v>
      </c>
      <c r="AL451" s="4" t="n">
        <f aca="false">AK451+AH451/R451</f>
        <v>9.41397496444469</v>
      </c>
      <c r="AM451" s="4" t="n">
        <f aca="false">AL451+Z451</f>
        <v>21.4965408513135</v>
      </c>
      <c r="AN451" s="4" t="n">
        <f aca="false">AM451^-'paramètres CI'!$B$19</f>
        <v>2.19306425820272E-011</v>
      </c>
      <c r="AO451" s="4" t="n">
        <f aca="false">SUMIFS($AN$2:$AN$1250,$I$2:$I$1250,V451)</f>
        <v>4.14625785083939E-007</v>
      </c>
      <c r="AP451" s="5" t="n">
        <f aca="false">AN451/AO451</f>
        <v>5.28926163566684E-005</v>
      </c>
      <c r="AQ451" s="6" t="n">
        <f aca="false">AP451-O451</f>
        <v>-4.70374326090558E-005</v>
      </c>
      <c r="AR451" s="20" t="n">
        <f aca="false">VLOOKUP(I451,entreesparc!$A$13:$H$110,8,0)*AP451</f>
        <v>1.15373530828251</v>
      </c>
      <c r="AS451" s="7" t="n">
        <f aca="false">M451*AJ451/AI451+AH451/R451</f>
        <v>11.7586970074547</v>
      </c>
      <c r="AT451" s="4" t="n">
        <f aca="false">AS451+Z451</f>
        <v>23.8412628943236</v>
      </c>
      <c r="AU451" s="4" t="n">
        <f aca="false">AT451^-'paramètres CI'!$B$19</f>
        <v>9.58000965234917E-012</v>
      </c>
      <c r="AV451" s="4" t="n">
        <f aca="false">SUMIFS($AU$2:$AU$1250,$I$2:$I$1250,V451)</f>
        <v>4.75310960985607E-008</v>
      </c>
      <c r="AW451" s="5" t="n">
        <f aca="false">AU451/AV451</f>
        <v>0.000201552466462882</v>
      </c>
      <c r="AX451" s="7" t="n">
        <f aca="false">SUMIFS($AP$2:$AP$1250,$I$2:$I$1250,V451)</f>
        <v>1</v>
      </c>
    </row>
    <row r="452" customFormat="false" ht="15.8" hidden="false" customHeight="false" outlineLevel="0" collapsed="false">
      <c r="A452" s="0" t="s">
        <v>14</v>
      </c>
      <c r="B452" s="0" t="s">
        <v>84</v>
      </c>
      <c r="C452" s="0" t="s">
        <v>48</v>
      </c>
      <c r="D452" s="0" t="s">
        <v>43</v>
      </c>
      <c r="E452" s="0" t="str">
        <f aca="false">VLOOKUP(A452,Nomenclature!$D$1:$E$9,2,0)</f>
        <v>02</v>
      </c>
      <c r="F452" s="0" t="str">
        <f aca="false">VLOOKUP(B452,Nomenclature!$J$1:$K$97,2,0)</f>
        <v>78</v>
      </c>
      <c r="G452" s="0" t="str">
        <f aca="false">VLOOKUP(C452,Nomenclature!$M$1:$N$21,2,0)</f>
        <v>09</v>
      </c>
      <c r="H452" s="0" t="str">
        <f aca="false">VLOOKUP(D452,Nomenclature!$O$25:$P$31,2,0)</f>
        <v>02</v>
      </c>
      <c r="I452" s="1" t="str">
        <f aca="false">CONCATENATE(E452,F452)</f>
        <v>0278</v>
      </c>
      <c r="J452" s="0" t="str">
        <f aca="false">CONCATENATE(E452,F452,G452,H452)</f>
        <v>02780902</v>
      </c>
      <c r="K452" s="0" t="n">
        <v>46.8469923300422</v>
      </c>
      <c r="L452" s="0" t="n">
        <v>20</v>
      </c>
      <c r="M452" s="0" t="n">
        <v>117.443989819366</v>
      </c>
      <c r="N452" s="0" t="n">
        <v>2.83163023255814</v>
      </c>
      <c r="O452" s="0" t="n">
        <v>0.0983973678223741</v>
      </c>
      <c r="P452" s="4" t="n">
        <f aca="false">VLOOKUP(D452,'paramètres CI'!$A$1:$B$6,2,0)</f>
        <v>0.0935912806596305</v>
      </c>
      <c r="Q452" s="17" t="n">
        <f aca="false">M452*P452/N452</f>
        <v>3.88176863157763</v>
      </c>
      <c r="R452" s="9" t="n">
        <f aca="false">1/(1+0.04)*(1 - (1/(1+0.04))^L452)/(1-1/(1+0.04))</f>
        <v>13.5903263449677</v>
      </c>
      <c r="S452" s="17" t="n">
        <f aca="false">K452/R452</f>
        <v>3.44708369327636</v>
      </c>
      <c r="T452" s="17" t="n">
        <f aca="false">Q452+S452</f>
        <v>7.32885232485399</v>
      </c>
      <c r="U452" s="0" t="n">
        <f aca="false">T452 + Z452</f>
        <v>9.85222641237244</v>
      </c>
      <c r="V452" s="4" t="str">
        <f aca="false">VLOOKUP(I452,'CI ref gaz'!$I$1:$AM$97,1,0)</f>
        <v>0278</v>
      </c>
      <c r="W452" s="0" t="n">
        <f aca="false">VLOOKUP(I452,'CI ref gaz'!$I$1:$AM$97,14,0)</f>
        <v>-2</v>
      </c>
      <c r="X452" s="1" t="n">
        <f aca="false">VLOOKUP(I452,'CI ref gaz'!$I$1:$AM$97,13,0)</f>
        <v>8.82340637025599</v>
      </c>
      <c r="Y452" s="2" t="n">
        <f aca="false">VLOOKUP(I452,'CI ref gaz'!$I$1:$AM$97,7,0)</f>
        <v>0.237776154280676</v>
      </c>
      <c r="Z452" s="17" t="n">
        <f aca="false">X452*(O452/Y452)^(-1/8)-T452</f>
        <v>2.52337408751845</v>
      </c>
      <c r="AA452" s="17" t="n">
        <f aca="false">Z452^2</f>
        <v>6.36741678555957</v>
      </c>
      <c r="AB452" s="18" t="n">
        <f aca="false">Z452/U452</f>
        <v>0.256122218664158</v>
      </c>
      <c r="AC452" s="17" t="n">
        <f aca="false">U452^-('paramètres CI'!$B$19)</f>
        <v>1.12648374722E-008</v>
      </c>
      <c r="AD452" s="4" t="n">
        <f aca="false">SUMIFS($AC$2:$AC$1250,$I$2:$I$1250,V452)</f>
        <v>1.14483118009164E-007</v>
      </c>
      <c r="AE452" s="4" t="n">
        <f aca="false">AC452/AD452</f>
        <v>0.0983973678223741</v>
      </c>
      <c r="AF452" s="17" t="n">
        <f aca="false">AE452-O452</f>
        <v>0</v>
      </c>
      <c r="AG452" s="4" t="n">
        <f aca="false">VLOOKUP(I452,BesoinU!$F$1:$L$99,3,0)</f>
        <v>83.3984993467685</v>
      </c>
      <c r="AH452" s="19" t="n">
        <f aca="false">VLOOKUP(J452,bibliRdtCHauff!$G$2:$K$1398,4,0)</f>
        <v>49.1893419465442</v>
      </c>
      <c r="AI452" s="19" t="n">
        <f aca="false">VLOOKUP(J452,bibliRdtCHauff!$G$2:$K$1398,3,0)</f>
        <v>2.94489544186046</v>
      </c>
      <c r="AJ452" s="4" t="n">
        <f aca="false">VLOOKUP(D452,'paramètres CI'!$A$1:$C$6,3)</f>
        <v>0.09847</v>
      </c>
      <c r="AK452" s="4" t="n">
        <f aca="false">AJ452*AG452/AI452</f>
        <v>2.78863898321909</v>
      </c>
      <c r="AL452" s="4" t="n">
        <f aca="false">AK452+AH452/R452</f>
        <v>6.40807686115926</v>
      </c>
      <c r="AM452" s="4" t="n">
        <f aca="false">AL452+Z452</f>
        <v>8.93145094867771</v>
      </c>
      <c r="AN452" s="4" t="n">
        <f aca="false">AM452^-'paramètres CI'!$B$19</f>
        <v>2.46958432842917E-008</v>
      </c>
      <c r="AO452" s="4" t="n">
        <f aca="false">SUMIFS($AN$2:$AN$1250,$I$2:$I$1250,V452)</f>
        <v>4.14625785083939E-007</v>
      </c>
      <c r="AP452" s="5" t="n">
        <f aca="false">AN452/AO452</f>
        <v>0.0595617643010122</v>
      </c>
      <c r="AQ452" s="6" t="n">
        <f aca="false">AP452-O452</f>
        <v>-0.0388356035213619</v>
      </c>
      <c r="AR452" s="20" t="n">
        <f aca="false">VLOOKUP(I452,entreesparc!$A$13:$H$110,8,0)*AP452</f>
        <v>1299.20800351966</v>
      </c>
      <c r="AS452" s="7" t="n">
        <f aca="false">M452*AJ452/AI452+AH452/R452</f>
        <v>7.54647362702838</v>
      </c>
      <c r="AT452" s="4" t="n">
        <f aca="false">AS452+Z452</f>
        <v>10.0698477145468</v>
      </c>
      <c r="AU452" s="4" t="n">
        <f aca="false">AT452^-'paramètres CI'!$B$19</f>
        <v>9.45838042059086E-009</v>
      </c>
      <c r="AV452" s="4" t="n">
        <f aca="false">SUMIFS($AU$2:$AU$1250,$I$2:$I$1250,V452)</f>
        <v>4.75310960985607E-008</v>
      </c>
      <c r="AW452" s="5" t="n">
        <f aca="false">AU452/AV452</f>
        <v>0.198993526279678</v>
      </c>
      <c r="AX452" s="7" t="n">
        <f aca="false">SUMIFS($AP$2:$AP$1250,$I$2:$I$1250,V452)</f>
        <v>1</v>
      </c>
    </row>
    <row r="453" customFormat="false" ht="15.8" hidden="false" customHeight="false" outlineLevel="0" collapsed="false">
      <c r="A453" s="0" t="s">
        <v>14</v>
      </c>
      <c r="B453" s="0" t="s">
        <v>84</v>
      </c>
      <c r="C453" s="0" t="s">
        <v>49</v>
      </c>
      <c r="D453" s="0" t="s">
        <v>43</v>
      </c>
      <c r="E453" s="0" t="str">
        <f aca="false">VLOOKUP(A453,Nomenclature!$D$1:$E$9,2,0)</f>
        <v>02</v>
      </c>
      <c r="F453" s="0" t="str">
        <f aca="false">VLOOKUP(B453,Nomenclature!$J$1:$K$97,2,0)</f>
        <v>78</v>
      </c>
      <c r="G453" s="0" t="str">
        <f aca="false">VLOOKUP(C453,Nomenclature!$M$1:$N$21,2,0)</f>
        <v>29</v>
      </c>
      <c r="H453" s="0" t="str">
        <f aca="false">VLOOKUP(D453,Nomenclature!$O$25:$P$31,2,0)</f>
        <v>02</v>
      </c>
      <c r="I453" s="1" t="str">
        <f aca="false">CONCATENATE(E453,F453)</f>
        <v>0278</v>
      </c>
      <c r="J453" s="0" t="str">
        <f aca="false">CONCATENATE(E453,F453,G453,H453)</f>
        <v>02782902</v>
      </c>
      <c r="K453" s="0" t="n">
        <v>58.5587404125527</v>
      </c>
      <c r="L453" s="0" t="n">
        <v>20</v>
      </c>
      <c r="M453" s="0" t="n">
        <v>117.443989819366</v>
      </c>
      <c r="N453" s="0" t="n">
        <v>3.39795627906976</v>
      </c>
      <c r="O453" s="0" t="n">
        <v>9.99300489657242E-005</v>
      </c>
      <c r="P453" s="4" t="n">
        <f aca="false">VLOOKUP(D453,'paramètres CI'!$A$1:$B$6,2,0)</f>
        <v>0.0935912806596305</v>
      </c>
      <c r="Q453" s="17" t="n">
        <f aca="false">M453*P453/N453</f>
        <v>3.23480719298137</v>
      </c>
      <c r="R453" s="9" t="n">
        <f aca="false">1/(1+0.04)*(1 - (1/(1+0.04))^L453)/(1-1/(1+0.04))</f>
        <v>13.5903263449677</v>
      </c>
      <c r="S453" s="17" t="n">
        <f aca="false">K453/R453</f>
        <v>4.30885461659545</v>
      </c>
      <c r="T453" s="17" t="n">
        <f aca="false">Q453+S453</f>
        <v>7.54366180957682</v>
      </c>
      <c r="U453" s="0" t="n">
        <f aca="false">T453 + Z453</f>
        <v>23.3182152167834</v>
      </c>
      <c r="V453" s="4" t="str">
        <f aca="false">VLOOKUP(I453,'CI ref gaz'!$I$1:$AM$97,1,0)</f>
        <v>0278</v>
      </c>
      <c r="W453" s="0" t="n">
        <f aca="false">VLOOKUP(I453,'CI ref gaz'!$I$1:$AM$97,14,0)</f>
        <v>-2</v>
      </c>
      <c r="X453" s="1" t="n">
        <f aca="false">VLOOKUP(I453,'CI ref gaz'!$I$1:$AM$97,13,0)</f>
        <v>8.82340637025599</v>
      </c>
      <c r="Y453" s="2" t="n">
        <f aca="false">VLOOKUP(I453,'CI ref gaz'!$I$1:$AM$97,7,0)</f>
        <v>0.237776154280676</v>
      </c>
      <c r="Z453" s="17" t="n">
        <f aca="false">X453*(O453/Y453)^(-1/8)-T453</f>
        <v>15.7745534072066</v>
      </c>
      <c r="AA453" s="17" t="n">
        <f aca="false">Z453^2</f>
        <v>248.836535196813</v>
      </c>
      <c r="AB453" s="18" t="n">
        <f aca="false">Z453/U453</f>
        <v>0.676490600183361</v>
      </c>
      <c r="AC453" s="17" t="n">
        <f aca="false">U453^-('paramètres CI'!$B$19)</f>
        <v>1.14403035884046E-011</v>
      </c>
      <c r="AD453" s="4" t="n">
        <f aca="false">SUMIFS($AC$2:$AC$1250,$I$2:$I$1250,V453)</f>
        <v>1.14483118009164E-007</v>
      </c>
      <c r="AE453" s="4" t="n">
        <f aca="false">AC453/AD453</f>
        <v>9.99300489657242E-005</v>
      </c>
      <c r="AF453" s="17" t="n">
        <f aca="false">AE453-O453</f>
        <v>0</v>
      </c>
      <c r="AG453" s="4" t="n">
        <f aca="false">VLOOKUP(I453,BesoinU!$F$1:$L$99,3,0)</f>
        <v>83.3984993467685</v>
      </c>
      <c r="AH453" s="19" t="n">
        <f aca="false">VLOOKUP(J453,bibliRdtCHauff!$G$2:$K$1398,4,0)</f>
        <v>58.5587404125527</v>
      </c>
      <c r="AI453" s="19" t="n">
        <f aca="false">VLOOKUP(J453,bibliRdtCHauff!$G$2:$K$1398,3,0)</f>
        <v>3.39795627906976</v>
      </c>
      <c r="AJ453" s="4" t="n">
        <f aca="false">VLOOKUP(D453,'paramètres CI'!$A$1:$C$6,3)</f>
        <v>0.09847</v>
      </c>
      <c r="AK453" s="4" t="n">
        <f aca="false">AJ453*AG453/AI453</f>
        <v>2.41682045212322</v>
      </c>
      <c r="AL453" s="4" t="n">
        <f aca="false">AK453+AH453/R453</f>
        <v>6.72567506871865</v>
      </c>
      <c r="AM453" s="4" t="n">
        <f aca="false">AL453+Z453</f>
        <v>22.5002284759253</v>
      </c>
      <c r="AN453" s="4" t="n">
        <f aca="false">AM453^-'paramètres CI'!$B$19</f>
        <v>1.52231516933283E-011</v>
      </c>
      <c r="AO453" s="4" t="n">
        <f aca="false">SUMIFS($AN$2:$AN$1250,$I$2:$I$1250,V453)</f>
        <v>4.14625785083939E-007</v>
      </c>
      <c r="AP453" s="5" t="n">
        <f aca="false">AN453/AO453</f>
        <v>3.6715400346475E-005</v>
      </c>
      <c r="AQ453" s="6" t="n">
        <f aca="false">AP453-O453</f>
        <v>-6.32146486192492E-005</v>
      </c>
      <c r="AR453" s="20" t="n">
        <f aca="false">VLOOKUP(I453,entreesparc!$A$13:$H$110,8,0)*AP453</f>
        <v>0.800865161439793</v>
      </c>
      <c r="AS453" s="7" t="n">
        <f aca="false">M453*AJ453/AI453+AH453/R453</f>
        <v>7.71228559913856</v>
      </c>
      <c r="AT453" s="4" t="n">
        <f aca="false">AS453+Z453</f>
        <v>23.4868390063452</v>
      </c>
      <c r="AU453" s="4" t="n">
        <f aca="false">AT453^-'paramètres CI'!$B$19</f>
        <v>1.07994946357708E-011</v>
      </c>
      <c r="AV453" s="4" t="n">
        <f aca="false">SUMIFS($AU$2:$AU$1250,$I$2:$I$1250,V453)</f>
        <v>4.75310960985607E-008</v>
      </c>
      <c r="AW453" s="5" t="n">
        <f aca="false">AU453/AV453</f>
        <v>0.000227209038339384</v>
      </c>
      <c r="AX453" s="7" t="n">
        <f aca="false">SUMIFS($AP$2:$AP$1250,$I$2:$I$1250,V453)</f>
        <v>1</v>
      </c>
    </row>
    <row r="454" customFormat="false" ht="15.8" hidden="false" customHeight="false" outlineLevel="0" collapsed="false">
      <c r="A454" s="0" t="s">
        <v>14</v>
      </c>
      <c r="B454" s="0" t="s">
        <v>84</v>
      </c>
      <c r="C454" s="0" t="s">
        <v>55</v>
      </c>
      <c r="D454" s="0" t="s">
        <v>43</v>
      </c>
      <c r="E454" s="0" t="str">
        <f aca="false">VLOOKUP(A454,Nomenclature!$D$1:$E$9,2,0)</f>
        <v>02</v>
      </c>
      <c r="F454" s="0" t="str">
        <f aca="false">VLOOKUP(B454,Nomenclature!$J$1:$K$97,2,0)</f>
        <v>78</v>
      </c>
      <c r="G454" s="0" t="str">
        <f aca="false">VLOOKUP(C454,Nomenclature!$M$1:$N$21,2,0)</f>
        <v>10</v>
      </c>
      <c r="H454" s="0" t="str">
        <f aca="false">VLOOKUP(D454,Nomenclature!$O$25:$P$31,2,0)</f>
        <v>02</v>
      </c>
      <c r="I454" s="1" t="str">
        <f aca="false">CONCATENATE(E454,F454)</f>
        <v>0278</v>
      </c>
      <c r="J454" s="0" t="str">
        <f aca="false">CONCATENATE(E454,F454,G454,H454)</f>
        <v>02781002</v>
      </c>
      <c r="K454" s="0" t="n">
        <v>133.0574</v>
      </c>
      <c r="L454" s="0" t="n">
        <v>17</v>
      </c>
      <c r="M454" s="0" t="n">
        <v>123.3511514568</v>
      </c>
      <c r="N454" s="0" t="n">
        <v>2.67297488372093</v>
      </c>
      <c r="O454" s="0" t="n">
        <v>0.129820187188644</v>
      </c>
      <c r="P454" s="4" t="n">
        <f aca="false">VLOOKUP(D454,'paramètres CI'!$A$1:$B$6,2,0)</f>
        <v>0.0935912806596305</v>
      </c>
      <c r="Q454" s="17" t="n">
        <f aca="false">M454*P454/N454</f>
        <v>4.31900513019832</v>
      </c>
      <c r="R454" s="9" t="n">
        <f aca="false">1/(1+0.04)*(1 - (1/(1+0.04))^L454)/(1-1/(1+0.04))</f>
        <v>12.1656688537057</v>
      </c>
      <c r="S454" s="17" t="n">
        <f aca="false">K454/R454</f>
        <v>10.9371216330182</v>
      </c>
      <c r="T454" s="17" t="n">
        <f aca="false">Q454+S454</f>
        <v>15.2561267632165</v>
      </c>
      <c r="U454" s="0" t="n">
        <f aca="false">T454 + Z454</f>
        <v>9.51676926615092</v>
      </c>
      <c r="V454" s="4" t="str">
        <f aca="false">VLOOKUP(I454,'CI ref gaz'!$I$1:$AM$97,1,0)</f>
        <v>0278</v>
      </c>
      <c r="W454" s="0" t="n">
        <f aca="false">VLOOKUP(I454,'CI ref gaz'!$I$1:$AM$97,14,0)</f>
        <v>-2</v>
      </c>
      <c r="X454" s="1" t="n">
        <f aca="false">VLOOKUP(I454,'CI ref gaz'!$I$1:$AM$97,13,0)</f>
        <v>8.82340637025599</v>
      </c>
      <c r="Y454" s="2" t="n">
        <f aca="false">VLOOKUP(I454,'CI ref gaz'!$I$1:$AM$97,7,0)</f>
        <v>0.237776154280676</v>
      </c>
      <c r="Z454" s="17" t="n">
        <f aca="false">X454*(O454/Y454)^(-1/8)-T454</f>
        <v>-5.7393574970656</v>
      </c>
      <c r="AA454" s="17" t="n">
        <f aca="false">Z454^2</f>
        <v>32.9402244791231</v>
      </c>
      <c r="AB454" s="18" t="n">
        <f aca="false">Z454/U454</f>
        <v>-0.60307834902326</v>
      </c>
      <c r="AC454" s="17" t="n">
        <f aca="false">U454^-('paramètres CI'!$B$19)</f>
        <v>1.48622198098893E-008</v>
      </c>
      <c r="AD454" s="4" t="n">
        <f aca="false">SUMIFS($AC$2:$AC$1250,$I$2:$I$1250,V454)</f>
        <v>1.14483118009164E-007</v>
      </c>
      <c r="AE454" s="4" t="n">
        <f aca="false">AC454/AD454</f>
        <v>0.129820187188644</v>
      </c>
      <c r="AF454" s="17" t="n">
        <f aca="false">AE454-O454</f>
        <v>0</v>
      </c>
      <c r="AG454" s="4" t="n">
        <f aca="false">VLOOKUP(I454,BesoinU!$F$1:$L$99,3,0)</f>
        <v>83.3984993467685</v>
      </c>
      <c r="AH454" s="19" t="n">
        <f aca="false">VLOOKUP(J454,bibliRdtCHauff!$G$2:$K$1398,4,0)</f>
        <v>139.71027</v>
      </c>
      <c r="AI454" s="19" t="n">
        <f aca="false">VLOOKUP(J454,bibliRdtCHauff!$G$2:$K$1398,3,0)</f>
        <v>2.80410195348837</v>
      </c>
      <c r="AJ454" s="4" t="n">
        <f aca="false">VLOOKUP(D454,'paramètres CI'!$A$1:$C$6,3)</f>
        <v>0.09847</v>
      </c>
      <c r="AK454" s="4" t="n">
        <f aca="false">AJ454*AG454/AI454</f>
        <v>2.92865607844967</v>
      </c>
      <c r="AL454" s="4" t="n">
        <f aca="false">AK454+AH454/R454</f>
        <v>14.4126337931187</v>
      </c>
      <c r="AM454" s="4" t="n">
        <f aca="false">AL454+Z454</f>
        <v>8.67327629605315</v>
      </c>
      <c r="AN454" s="4" t="n">
        <f aca="false">AM454^-'paramètres CI'!$B$19</f>
        <v>3.12273080844893E-008</v>
      </c>
      <c r="AO454" s="4" t="n">
        <f aca="false">SUMIFS($AN$2:$AN$1250,$I$2:$I$1250,V454)</f>
        <v>4.14625785083939E-007</v>
      </c>
      <c r="AP454" s="5" t="n">
        <f aca="false">AN454/AO454</f>
        <v>0.075314438242589</v>
      </c>
      <c r="AQ454" s="6" t="n">
        <f aca="false">AP454-O454</f>
        <v>-0.0545057489460551</v>
      </c>
      <c r="AR454" s="20" t="n">
        <f aca="false">VLOOKUP(I454,entreesparc!$A$13:$H$110,8,0)*AP454</f>
        <v>1642.81770517829</v>
      </c>
      <c r="AS454" s="7" t="n">
        <f aca="false">M454*AJ454/AI454+AH454/R454</f>
        <v>15.8156275923922</v>
      </c>
      <c r="AT454" s="4" t="n">
        <f aca="false">AS454+Z454</f>
        <v>10.0762700953266</v>
      </c>
      <c r="AU454" s="4" t="n">
        <f aca="false">AT454^-'paramètres CI'!$B$19</f>
        <v>9.4102594545181E-009</v>
      </c>
      <c r="AV454" s="4" t="n">
        <f aca="false">SUMIFS($AU$2:$AU$1250,$I$2:$I$1250,V454)</f>
        <v>4.75310960985607E-008</v>
      </c>
      <c r="AW454" s="5" t="n">
        <f aca="false">AU454/AV454</f>
        <v>0.197981116088822</v>
      </c>
      <c r="AX454" s="7" t="n">
        <f aca="false">SUMIFS($AP$2:$AP$1250,$I$2:$I$1250,V454)</f>
        <v>1</v>
      </c>
    </row>
    <row r="455" customFormat="false" ht="15.8" hidden="false" customHeight="false" outlineLevel="0" collapsed="false">
      <c r="A455" s="0" t="s">
        <v>14</v>
      </c>
      <c r="B455" s="0" t="s">
        <v>84</v>
      </c>
      <c r="C455" s="0" t="s">
        <v>56</v>
      </c>
      <c r="D455" s="0" t="s">
        <v>43</v>
      </c>
      <c r="E455" s="0" t="str">
        <f aca="false">VLOOKUP(A455,Nomenclature!$D$1:$E$9,2,0)</f>
        <v>02</v>
      </c>
      <c r="F455" s="0" t="str">
        <f aca="false">VLOOKUP(B455,Nomenclature!$J$1:$K$97,2,0)</f>
        <v>78</v>
      </c>
      <c r="G455" s="0" t="str">
        <f aca="false">VLOOKUP(C455,Nomenclature!$M$1:$N$21,2,0)</f>
        <v>30</v>
      </c>
      <c r="H455" s="0" t="str">
        <f aca="false">VLOOKUP(D455,Nomenclature!$O$25:$P$31,2,0)</f>
        <v>02</v>
      </c>
      <c r="I455" s="1" t="str">
        <f aca="false">CONCATENATE(E455,F455)</f>
        <v>0278</v>
      </c>
      <c r="J455" s="0" t="str">
        <f aca="false">CONCATENATE(E455,F455,G455,H455)</f>
        <v>02783002</v>
      </c>
      <c r="K455" s="0" t="n">
        <v>166.32175</v>
      </c>
      <c r="L455" s="0" t="n">
        <v>17</v>
      </c>
      <c r="M455" s="0" t="n">
        <v>123.3511514568</v>
      </c>
      <c r="N455" s="0" t="n">
        <v>3.32861023255814</v>
      </c>
      <c r="O455" s="0" t="n">
        <v>9.99300489657242E-005</v>
      </c>
      <c r="P455" s="4" t="n">
        <f aca="false">VLOOKUP(D455,'paramètres CI'!$A$1:$B$6,2,0)</f>
        <v>0.0935912806596305</v>
      </c>
      <c r="Q455" s="17" t="n">
        <f aca="false">M455*P455/N455</f>
        <v>3.46829199849259</v>
      </c>
      <c r="R455" s="9" t="n">
        <f aca="false">1/(1+0.04)*(1 - (1/(1+0.04))^L455)/(1-1/(1+0.04))</f>
        <v>12.1656688537057</v>
      </c>
      <c r="S455" s="17" t="n">
        <f aca="false">K455/R455</f>
        <v>13.6714020412727</v>
      </c>
      <c r="T455" s="17" t="n">
        <f aca="false">Q455+S455</f>
        <v>17.1396940397653</v>
      </c>
      <c r="U455" s="0" t="n">
        <f aca="false">T455 + Z455</f>
        <v>23.3182152167834</v>
      </c>
      <c r="V455" s="4" t="str">
        <f aca="false">VLOOKUP(I455,'CI ref gaz'!$I$1:$AM$97,1,0)</f>
        <v>0278</v>
      </c>
      <c r="W455" s="0" t="n">
        <f aca="false">VLOOKUP(I455,'CI ref gaz'!$I$1:$AM$97,14,0)</f>
        <v>-2</v>
      </c>
      <c r="X455" s="1" t="n">
        <f aca="false">VLOOKUP(I455,'CI ref gaz'!$I$1:$AM$97,13,0)</f>
        <v>8.82340637025599</v>
      </c>
      <c r="Y455" s="2" t="n">
        <f aca="false">VLOOKUP(I455,'CI ref gaz'!$I$1:$AM$97,7,0)</f>
        <v>0.237776154280676</v>
      </c>
      <c r="Z455" s="17" t="n">
        <f aca="false">X455*(O455/Y455)^(-1/8)-T455</f>
        <v>6.17852117701813</v>
      </c>
      <c r="AA455" s="17" t="n">
        <f aca="false">Z455^2</f>
        <v>38.1741239348615</v>
      </c>
      <c r="AB455" s="18" t="n">
        <f aca="false">Z455/U455</f>
        <v>0.26496544094726</v>
      </c>
      <c r="AC455" s="17" t="n">
        <f aca="false">U455^-('paramètres CI'!$B$19)</f>
        <v>1.14403035884046E-011</v>
      </c>
      <c r="AD455" s="4" t="n">
        <f aca="false">SUMIFS($AC$2:$AC$1250,$I$2:$I$1250,V455)</f>
        <v>1.14483118009164E-007</v>
      </c>
      <c r="AE455" s="4" t="n">
        <f aca="false">AC455/AD455</f>
        <v>9.99300489657242E-005</v>
      </c>
      <c r="AF455" s="17" t="n">
        <f aca="false">AE455-O455</f>
        <v>0</v>
      </c>
      <c r="AG455" s="4" t="n">
        <f aca="false">VLOOKUP(I455,BesoinU!$F$1:$L$99,3,0)</f>
        <v>83.3984993467685</v>
      </c>
      <c r="AH455" s="19" t="n">
        <f aca="false">VLOOKUP(J455,bibliRdtCHauff!$G$2:$K$1398,4,0)</f>
        <v>166.32175</v>
      </c>
      <c r="AI455" s="19" t="n">
        <f aca="false">VLOOKUP(J455,bibliRdtCHauff!$G$2:$K$1398,3,0)</f>
        <v>3.32861023255814</v>
      </c>
      <c r="AJ455" s="4" t="n">
        <f aca="false">VLOOKUP(D455,'paramètres CI'!$A$1:$C$6,3)</f>
        <v>0.09847</v>
      </c>
      <c r="AK455" s="4" t="n">
        <f aca="false">AJ455*AG455/AI455</f>
        <v>2.46717087820911</v>
      </c>
      <c r="AL455" s="4" t="n">
        <f aca="false">AK455+AH455/R455</f>
        <v>16.1385729194818</v>
      </c>
      <c r="AM455" s="4" t="n">
        <f aca="false">AL455+Z455</f>
        <v>22.3170940965</v>
      </c>
      <c r="AN455" s="4" t="n">
        <f aca="false">AM455^-'paramètres CI'!$B$19</f>
        <v>1.62517017456732E-011</v>
      </c>
      <c r="AO455" s="4" t="n">
        <f aca="false">SUMIFS($AN$2:$AN$1250,$I$2:$I$1250,V455)</f>
        <v>4.14625785083939E-007</v>
      </c>
      <c r="AP455" s="5" t="n">
        <f aca="false">AN455/AO455</f>
        <v>3.91960710846364E-005</v>
      </c>
      <c r="AQ455" s="6" t="n">
        <f aca="false">AP455-O455</f>
        <v>-6.07339778810878E-005</v>
      </c>
      <c r="AR455" s="20" t="n">
        <f aca="false">VLOOKUP(I455,entreesparc!$A$13:$H$110,8,0)*AP455</f>
        <v>0.854975500764672</v>
      </c>
      <c r="AS455" s="7" t="n">
        <f aca="false">M455*AJ455/AI455+AH455/R455</f>
        <v>17.3204889079607</v>
      </c>
      <c r="AT455" s="4" t="n">
        <f aca="false">AS455+Z455</f>
        <v>23.4990100849788</v>
      </c>
      <c r="AU455" s="4" t="n">
        <f aca="false">AT455^-'paramètres CI'!$B$19</f>
        <v>1.07548277434221E-011</v>
      </c>
      <c r="AV455" s="4" t="n">
        <f aca="false">SUMIFS($AU$2:$AU$1250,$I$2:$I$1250,V455)</f>
        <v>4.75310960985607E-008</v>
      </c>
      <c r="AW455" s="5" t="n">
        <f aca="false">AU455/AV455</f>
        <v>0.000226269297916481</v>
      </c>
      <c r="AX455" s="7" t="n">
        <f aca="false">SUMIFS($AP$2:$AP$1250,$I$2:$I$1250,V455)</f>
        <v>1</v>
      </c>
    </row>
    <row r="456" customFormat="false" ht="15.8" hidden="false" customHeight="false" outlineLevel="0" collapsed="false">
      <c r="A456" s="0" t="s">
        <v>14</v>
      </c>
      <c r="B456" s="0" t="s">
        <v>85</v>
      </c>
      <c r="C456" s="0" t="s">
        <v>32</v>
      </c>
      <c r="D456" s="0" t="s">
        <v>33</v>
      </c>
      <c r="E456" s="0" t="str">
        <f aca="false">VLOOKUP(A456,Nomenclature!$D$1:$E$9,2,0)</f>
        <v>02</v>
      </c>
      <c r="F456" s="0" t="str">
        <f aca="false">VLOOKUP(B456,Nomenclature!$J$1:$K$97,2,0)</f>
        <v>79</v>
      </c>
      <c r="G456" s="0" t="str">
        <f aca="false">VLOOKUP(C456,Nomenclature!$M$1:$N$21,2,0)</f>
        <v>01</v>
      </c>
      <c r="H456" s="0" t="str">
        <f aca="false">VLOOKUP(D456,Nomenclature!$O$25:$P$31,2,0)</f>
        <v>01</v>
      </c>
      <c r="I456" s="1" t="str">
        <f aca="false">CONCATENATE(E456,F456)</f>
        <v>0279</v>
      </c>
      <c r="J456" s="0" t="str">
        <f aca="false">CONCATENATE(E456,F456,G456,H456)</f>
        <v>02790101</v>
      </c>
      <c r="K456" s="0" t="n">
        <v>73.78</v>
      </c>
      <c r="L456" s="0" t="n">
        <v>25</v>
      </c>
      <c r="M456" s="0" t="n">
        <v>154.87935878569</v>
      </c>
      <c r="N456" s="0" t="n">
        <v>0.707371445130722</v>
      </c>
      <c r="O456" s="0" t="n">
        <v>0.0319877061815984</v>
      </c>
      <c r="P456" s="4" t="n">
        <f aca="false">VLOOKUP(D456,'paramètres CI'!$A$1:$B$6,2,0)</f>
        <v>0.033584731604575</v>
      </c>
      <c r="Q456" s="17" t="n">
        <f aca="false">M456*P456/N456</f>
        <v>7.35339506805342</v>
      </c>
      <c r="R456" s="9" t="n">
        <f aca="false">1/(1+0.04)*(1 - (1/(1+0.04))^L456)/(1-1/(1+0.04))</f>
        <v>15.6220799436509</v>
      </c>
      <c r="S456" s="17" t="n">
        <f aca="false">K456/R456</f>
        <v>4.72280261438463</v>
      </c>
      <c r="T456" s="17" t="n">
        <f aca="false">Q456+S456</f>
        <v>12.076197682438</v>
      </c>
      <c r="U456" s="0" t="n">
        <f aca="false">T456 + Z456</f>
        <v>12.1899215789573</v>
      </c>
      <c r="V456" s="4" t="str">
        <f aca="false">VLOOKUP(I456,'CI ref gaz'!$I$1:$AM$97,1,0)</f>
        <v>0279</v>
      </c>
      <c r="W456" s="0" t="n">
        <f aca="false">VLOOKUP(I456,'CI ref gaz'!$I$1:$AM$97,14,0)</f>
        <v>-2</v>
      </c>
      <c r="X456" s="1" t="n">
        <f aca="false">VLOOKUP(I456,'CI ref gaz'!$I$1:$AM$97,13,0)</f>
        <v>8.62102245140513</v>
      </c>
      <c r="Y456" s="2" t="n">
        <f aca="false">VLOOKUP(I456,'CI ref gaz'!$I$1:$AM$97,7,0)</f>
        <v>0.511116831513036</v>
      </c>
      <c r="Z456" s="17" t="n">
        <f aca="false">X456*(O456/Y456)^(-1/8)-T456</f>
        <v>0.113723896519232</v>
      </c>
      <c r="AA456" s="17" t="n">
        <f aca="false">Z456^2</f>
        <v>0.0129331246395171</v>
      </c>
      <c r="AB456" s="18" t="n">
        <f aca="false">Z456/U456</f>
        <v>0.00932933782901008</v>
      </c>
      <c r="AC456" s="17" t="n">
        <f aca="false">U456^-('paramètres CI'!$B$19)</f>
        <v>2.05112773183984E-009</v>
      </c>
      <c r="AD456" s="4" t="n">
        <f aca="false">SUMIFS($AC$2:$AC$1250,$I$2:$I$1250,V456)</f>
        <v>6.41223762715375E-008</v>
      </c>
      <c r="AE456" s="4" t="n">
        <f aca="false">AC456/AD456</f>
        <v>0.0319877061815984</v>
      </c>
      <c r="AF456" s="17" t="n">
        <f aca="false">AE456-O456</f>
        <v>0</v>
      </c>
      <c r="AG456" s="4" t="n">
        <f aca="false">VLOOKUP(I456,BesoinU!$F$1:$L$99,3,0)</f>
        <v>80.6214104716656</v>
      </c>
      <c r="AH456" s="19" t="n">
        <f aca="false">VLOOKUP(J456,bibliRdtCHauff!$G$2:$K$1398,4,0)</f>
        <v>77.469</v>
      </c>
      <c r="AI456" s="19" t="n">
        <f aca="false">VLOOKUP(J456,bibliRdtCHauff!$G$2:$K$1398,3,0)</f>
        <v>0.735666302935951</v>
      </c>
      <c r="AJ456" s="4" t="n">
        <f aca="false">VLOOKUP(D456,'paramètres CI'!$A$1:$C$6,3)</f>
        <v>0.0509473684210526</v>
      </c>
      <c r="AK456" s="4" t="n">
        <f aca="false">AJ456*AG456/AI456</f>
        <v>5.58330412244322</v>
      </c>
      <c r="AL456" s="4" t="n">
        <f aca="false">AK456+AH456/R456</f>
        <v>10.5422468675471</v>
      </c>
      <c r="AM456" s="4" t="n">
        <f aca="false">AL456+Z456</f>
        <v>10.6559707640663</v>
      </c>
      <c r="AN456" s="4" t="n">
        <f aca="false">AM456^-'paramètres CI'!$B$19</f>
        <v>6.01527986079005E-009</v>
      </c>
      <c r="AO456" s="4" t="n">
        <f aca="false">SUMIFS($AN$2:$AN$1250,$I$2:$I$1250,V456)</f>
        <v>1.15596484979201E-007</v>
      </c>
      <c r="AP456" s="5" t="n">
        <f aca="false">AN456/AO456</f>
        <v>0.052036875185888</v>
      </c>
      <c r="AQ456" s="6" t="n">
        <f aca="false">AP456-O456</f>
        <v>0.0200491690042896</v>
      </c>
      <c r="AR456" s="20" t="n">
        <f aca="false">VLOOKUP(I456,entreesparc!$A$13:$H$110,8,0)*AP456</f>
        <v>3098.83784687675</v>
      </c>
      <c r="AS456" s="7" t="n">
        <f aca="false">M456*AJ456/AI456+AH456/R456</f>
        <v>15.6848598101919</v>
      </c>
      <c r="AT456" s="4" t="n">
        <f aca="false">AS456+Z456</f>
        <v>15.7985837067111</v>
      </c>
      <c r="AU456" s="4" t="n">
        <f aca="false">AT456^-'paramètres CI'!$B$19</f>
        <v>2.57664599779702E-010</v>
      </c>
      <c r="AV456" s="4" t="n">
        <f aca="false">SUMIFS($AU$2:$AU$1250,$I$2:$I$1250,V456)</f>
        <v>2.05205834025745E-008</v>
      </c>
      <c r="AW456" s="5" t="n">
        <f aca="false">AU456/AV456</f>
        <v>0.0125563973852408</v>
      </c>
      <c r="AX456" s="7" t="n">
        <f aca="false">SUMIFS($AP$2:$AP$1250,$I$2:$I$1250,V456)</f>
        <v>1</v>
      </c>
    </row>
    <row r="457" customFormat="false" ht="15.8" hidden="false" customHeight="false" outlineLevel="0" collapsed="false">
      <c r="A457" s="0" t="s">
        <v>14</v>
      </c>
      <c r="B457" s="0" t="s">
        <v>85</v>
      </c>
      <c r="C457" s="0" t="s">
        <v>32</v>
      </c>
      <c r="D457" s="0" t="s">
        <v>34</v>
      </c>
      <c r="E457" s="0" t="str">
        <f aca="false">VLOOKUP(A457,Nomenclature!$D$1:$E$9,2,0)</f>
        <v>02</v>
      </c>
      <c r="F457" s="0" t="str">
        <f aca="false">VLOOKUP(B457,Nomenclature!$J$1:$K$97,2,0)</f>
        <v>79</v>
      </c>
      <c r="G457" s="0" t="str">
        <f aca="false">VLOOKUP(C457,Nomenclature!$M$1:$N$21,2,0)</f>
        <v>01</v>
      </c>
      <c r="H457" s="0" t="str">
        <f aca="false">VLOOKUP(D457,Nomenclature!$O$25:$P$31,2,0)</f>
        <v>06</v>
      </c>
      <c r="I457" s="1" t="str">
        <f aca="false">CONCATENATE(E457,F457)</f>
        <v>0279</v>
      </c>
      <c r="J457" s="0" t="str">
        <f aca="false">CONCATENATE(E457,F457,G457,H457)</f>
        <v>02790106</v>
      </c>
      <c r="K457" s="0" t="n">
        <v>73.78</v>
      </c>
      <c r="L457" s="0" t="n">
        <v>25</v>
      </c>
      <c r="M457" s="0" t="n">
        <v>151.527646690786</v>
      </c>
      <c r="N457" s="0" t="n">
        <v>0.66477671530074</v>
      </c>
      <c r="O457" s="0" t="n">
        <v>0.0583211255577827</v>
      </c>
      <c r="P457" s="4" t="n">
        <f aca="false">VLOOKUP(D457,'paramètres CI'!$A$1:$B$6,2,0)</f>
        <v>0.0424847883250769</v>
      </c>
      <c r="Q457" s="17" t="n">
        <f aca="false">M457*P457/N457</f>
        <v>9.68388309470611</v>
      </c>
      <c r="R457" s="9" t="n">
        <f aca="false">1/(1+0.04)*(1 - (1/(1+0.04))^L457)/(1-1/(1+0.04))</f>
        <v>15.6220799436509</v>
      </c>
      <c r="S457" s="17" t="n">
        <f aca="false">K457/R457</f>
        <v>4.72280261438463</v>
      </c>
      <c r="T457" s="17" t="n">
        <f aca="false">Q457+S457</f>
        <v>14.4066857090907</v>
      </c>
      <c r="U457" s="0" t="n">
        <f aca="false">T457 + Z457</f>
        <v>11.3082541830427</v>
      </c>
      <c r="V457" s="4" t="str">
        <f aca="false">VLOOKUP(I457,'CI ref gaz'!$I$1:$AM$97,1,0)</f>
        <v>0279</v>
      </c>
      <c r="W457" s="0" t="n">
        <f aca="false">VLOOKUP(I457,'CI ref gaz'!$I$1:$AM$97,14,0)</f>
        <v>-2</v>
      </c>
      <c r="X457" s="1" t="n">
        <f aca="false">VLOOKUP(I457,'CI ref gaz'!$I$1:$AM$97,13,0)</f>
        <v>8.62102245140513</v>
      </c>
      <c r="Y457" s="2" t="n">
        <f aca="false">VLOOKUP(I457,'CI ref gaz'!$I$1:$AM$97,7,0)</f>
        <v>0.511116831513036</v>
      </c>
      <c r="Z457" s="17" t="n">
        <f aca="false">X457*(O457/Y457)^(-1/8)-T457</f>
        <v>-3.09843152604806</v>
      </c>
      <c r="AA457" s="17" t="n">
        <f aca="false">Z457^2</f>
        <v>9.60027792160849</v>
      </c>
      <c r="AB457" s="18" t="n">
        <f aca="false">Z457/U457</f>
        <v>-0.273997336449539</v>
      </c>
      <c r="AC457" s="17" t="n">
        <f aca="false">U457^-('paramètres CI'!$B$19)</f>
        <v>3.73968915759573E-009</v>
      </c>
      <c r="AD457" s="4" t="n">
        <f aca="false">SUMIFS($AC$2:$AC$1250,$I$2:$I$1250,V457)</f>
        <v>6.41223762715375E-008</v>
      </c>
      <c r="AE457" s="4" t="n">
        <f aca="false">AC457/AD457</f>
        <v>0.0583211255577828</v>
      </c>
      <c r="AF457" s="17" t="n">
        <f aca="false">AE457-O457</f>
        <v>0</v>
      </c>
      <c r="AG457" s="4" t="n">
        <f aca="false">VLOOKUP(I457,BesoinU!$F$1:$L$99,3,0)</f>
        <v>80.6214104716656</v>
      </c>
      <c r="AH457" s="19" t="n">
        <f aca="false">VLOOKUP(J457,bibliRdtCHauff!$G$2:$K$1398,4,0)</f>
        <v>77.469</v>
      </c>
      <c r="AI457" s="19" t="n">
        <f aca="false">VLOOKUP(J457,bibliRdtCHauff!$G$2:$K$1398,3,0)</f>
        <v>0.69136778391277</v>
      </c>
      <c r="AJ457" s="4" t="n">
        <f aca="false">VLOOKUP(D457,'paramètres CI'!$A$1:$C$6,3)</f>
        <v>0.0591</v>
      </c>
      <c r="AK457" s="4" t="n">
        <f aca="false">AJ457*AG457/AI457</f>
        <v>6.89173761020459</v>
      </c>
      <c r="AL457" s="4" t="n">
        <f aca="false">AK457+AH457/R457</f>
        <v>11.8506803553084</v>
      </c>
      <c r="AM457" s="4" t="n">
        <f aca="false">AL457+Z457</f>
        <v>8.75224882926038</v>
      </c>
      <c r="AN457" s="4" t="n">
        <f aca="false">AM457^-'paramètres CI'!$B$19</f>
        <v>2.90430852496628E-008</v>
      </c>
      <c r="AO457" s="4" t="n">
        <f aca="false">SUMIFS($AN$2:$AN$1250,$I$2:$I$1250,V457)</f>
        <v>1.15596484979201E-007</v>
      </c>
      <c r="AP457" s="5" t="n">
        <f aca="false">AN457/AO457</f>
        <v>0.251245401232473</v>
      </c>
      <c r="AQ457" s="6" t="n">
        <f aca="false">AP457-O457</f>
        <v>0.19292427567469</v>
      </c>
      <c r="AR457" s="20" t="n">
        <f aca="false">VLOOKUP(I457,entreesparc!$A$13:$H$110,8,0)*AP457</f>
        <v>14961.8660884553</v>
      </c>
      <c r="AS457" s="7" t="n">
        <f aca="false">M457*AJ457/AI457+AH457/R457</f>
        <v>17.9119384267125</v>
      </c>
      <c r="AT457" s="4" t="n">
        <f aca="false">AS457+Z457</f>
        <v>14.8135069006644</v>
      </c>
      <c r="AU457" s="4" t="n">
        <f aca="false">AT457^-'paramètres CI'!$B$19</f>
        <v>4.3125776411083E-010</v>
      </c>
      <c r="AV457" s="4" t="n">
        <f aca="false">SUMIFS($AU$2:$AU$1250,$I$2:$I$1250,V457)</f>
        <v>2.05205834025745E-008</v>
      </c>
      <c r="AW457" s="5" t="n">
        <f aca="false">AU457/AV457</f>
        <v>0.0210158627389085</v>
      </c>
      <c r="AX457" s="7" t="n">
        <f aca="false">SUMIFS($AP$2:$AP$1250,$I$2:$I$1250,V457)</f>
        <v>1</v>
      </c>
    </row>
    <row r="458" customFormat="false" ht="15.8" hidden="false" customHeight="false" outlineLevel="0" collapsed="false">
      <c r="A458" s="0" t="s">
        <v>14</v>
      </c>
      <c r="B458" s="0" t="s">
        <v>85</v>
      </c>
      <c r="C458" s="0" t="s">
        <v>35</v>
      </c>
      <c r="D458" s="0" t="s">
        <v>33</v>
      </c>
      <c r="E458" s="0" t="str">
        <f aca="false">VLOOKUP(A458,Nomenclature!$D$1:$E$9,2,0)</f>
        <v>02</v>
      </c>
      <c r="F458" s="0" t="str">
        <f aca="false">VLOOKUP(B458,Nomenclature!$J$1:$K$97,2,0)</f>
        <v>79</v>
      </c>
      <c r="G458" s="0" t="str">
        <f aca="false">VLOOKUP(C458,Nomenclature!$M$1:$N$21,2,0)</f>
        <v>21</v>
      </c>
      <c r="H458" s="0" t="str">
        <f aca="false">VLOOKUP(D458,Nomenclature!$O$25:$P$31,2,0)</f>
        <v>01</v>
      </c>
      <c r="I458" s="1" t="str">
        <f aca="false">CONCATENATE(E458,F458)</f>
        <v>0279</v>
      </c>
      <c r="J458" s="0" t="str">
        <f aca="false">CONCATENATE(E458,F458,G458,H458)</f>
        <v>02792101</v>
      </c>
      <c r="K458" s="0" t="n">
        <v>92.225</v>
      </c>
      <c r="L458" s="0" t="n">
        <v>25</v>
      </c>
      <c r="M458" s="0" t="n">
        <v>154.87935878569</v>
      </c>
      <c r="N458" s="0" t="n">
        <v>0.848845734156867</v>
      </c>
      <c r="O458" s="0" t="n">
        <v>9.99300489657242E-005</v>
      </c>
      <c r="P458" s="4" t="n">
        <f aca="false">VLOOKUP(D458,'paramètres CI'!$A$1:$B$6,2,0)</f>
        <v>0.033584731604575</v>
      </c>
      <c r="Q458" s="17" t="n">
        <f aca="false">M458*P458/N458</f>
        <v>6.12782922337784</v>
      </c>
      <c r="R458" s="9" t="n">
        <f aca="false">1/(1+0.04)*(1 - (1/(1+0.04))^L458)/(1-1/(1+0.04))</f>
        <v>15.6220799436509</v>
      </c>
      <c r="S458" s="17" t="n">
        <f aca="false">K458/R458</f>
        <v>5.90350326798078</v>
      </c>
      <c r="T458" s="17" t="n">
        <f aca="false">Q458+S458</f>
        <v>12.0313324913586</v>
      </c>
      <c r="U458" s="0" t="n">
        <f aca="false">T458 + Z458</f>
        <v>25.0704302044676</v>
      </c>
      <c r="V458" s="4" t="str">
        <f aca="false">VLOOKUP(I458,'CI ref gaz'!$I$1:$AM$97,1,0)</f>
        <v>0279</v>
      </c>
      <c r="W458" s="0" t="n">
        <f aca="false">VLOOKUP(I458,'CI ref gaz'!$I$1:$AM$97,14,0)</f>
        <v>-2</v>
      </c>
      <c r="X458" s="1" t="n">
        <f aca="false">VLOOKUP(I458,'CI ref gaz'!$I$1:$AM$97,13,0)</f>
        <v>8.62102245140513</v>
      </c>
      <c r="Y458" s="2" t="n">
        <f aca="false">VLOOKUP(I458,'CI ref gaz'!$I$1:$AM$97,7,0)</f>
        <v>0.511116831513036</v>
      </c>
      <c r="Z458" s="17" t="n">
        <f aca="false">X458*(O458/Y458)^(-1/8)-T458</f>
        <v>13.039097713109</v>
      </c>
      <c r="AA458" s="17" t="n">
        <f aca="false">Z458^2</f>
        <v>170.018069172005</v>
      </c>
      <c r="AB458" s="18" t="n">
        <f aca="false">Z458/U458</f>
        <v>0.520098682262956</v>
      </c>
      <c r="AC458" s="17" t="n">
        <f aca="false">U458^-('paramètres CI'!$B$19)</f>
        <v>6.40775220061334E-012</v>
      </c>
      <c r="AD458" s="4" t="n">
        <f aca="false">SUMIFS($AC$2:$AC$1250,$I$2:$I$1250,V458)</f>
        <v>6.41223762715375E-008</v>
      </c>
      <c r="AE458" s="4" t="n">
        <f aca="false">AC458/AD458</f>
        <v>9.99300489657242E-005</v>
      </c>
      <c r="AF458" s="17" t="n">
        <f aca="false">AE458-O458</f>
        <v>0</v>
      </c>
      <c r="AG458" s="4" t="n">
        <f aca="false">VLOOKUP(I458,BesoinU!$F$1:$L$99,3,0)</f>
        <v>80.6214104716656</v>
      </c>
      <c r="AH458" s="19" t="n">
        <f aca="false">VLOOKUP(J458,bibliRdtCHauff!$G$2:$K$1398,4,0)</f>
        <v>92.225</v>
      </c>
      <c r="AI458" s="19" t="n">
        <f aca="false">VLOOKUP(J458,bibliRdtCHauff!$G$2:$K$1398,3,0)</f>
        <v>0.848845734156867</v>
      </c>
      <c r="AJ458" s="4" t="n">
        <f aca="false">VLOOKUP(D458,'paramètres CI'!$A$1:$C$6,3)</f>
        <v>0.0509473684210526</v>
      </c>
      <c r="AK458" s="4" t="n">
        <f aca="false">AJ458*AG458/AI458</f>
        <v>4.83886357278412</v>
      </c>
      <c r="AL458" s="4" t="n">
        <f aca="false">AK458+AH458/R458</f>
        <v>10.7423668407649</v>
      </c>
      <c r="AM458" s="4" t="n">
        <f aca="false">AL458+Z458</f>
        <v>23.7814645538739</v>
      </c>
      <c r="AN458" s="4" t="n">
        <f aca="false">AM458^-'paramètres CI'!$B$19</f>
        <v>9.77442518900025E-012</v>
      </c>
      <c r="AO458" s="4" t="n">
        <f aca="false">SUMIFS($AN$2:$AN$1250,$I$2:$I$1250,V458)</f>
        <v>1.15596484979201E-007</v>
      </c>
      <c r="AP458" s="5" t="n">
        <f aca="false">AN458/AO458</f>
        <v>8.45564222022751E-005</v>
      </c>
      <c r="AQ458" s="6" t="n">
        <f aca="false">AP458-O458</f>
        <v>-1.53736267634491E-005</v>
      </c>
      <c r="AR458" s="20" t="n">
        <f aca="false">VLOOKUP(I458,entreesparc!$A$13:$H$110,8,0)*AP458</f>
        <v>5.03540307485564</v>
      </c>
      <c r="AS458" s="7" t="n">
        <f aca="false">M458*AJ458/AI458+AH458/R458</f>
        <v>15.1992980577237</v>
      </c>
      <c r="AT458" s="4" t="n">
        <f aca="false">AS458+Z458</f>
        <v>28.2383957708327</v>
      </c>
      <c r="AU458" s="4" t="n">
        <f aca="false">AT458^-'paramètres CI'!$B$19</f>
        <v>2.47331729426488E-012</v>
      </c>
      <c r="AV458" s="4" t="n">
        <f aca="false">SUMIFS($AU$2:$AU$1250,$I$2:$I$1250,V458)</f>
        <v>2.05205834025745E-008</v>
      </c>
      <c r="AW458" s="5" t="n">
        <f aca="false">AU458/AV458</f>
        <v>0.000120528605144558</v>
      </c>
      <c r="AX458" s="7" t="n">
        <f aca="false">SUMIFS($AP$2:$AP$1250,$I$2:$I$1250,V458)</f>
        <v>1</v>
      </c>
    </row>
    <row r="459" customFormat="false" ht="15.8" hidden="false" customHeight="false" outlineLevel="0" collapsed="false">
      <c r="A459" s="0" t="s">
        <v>14</v>
      </c>
      <c r="B459" s="0" t="s">
        <v>85</v>
      </c>
      <c r="C459" s="0" t="s">
        <v>35</v>
      </c>
      <c r="D459" s="0" t="s">
        <v>34</v>
      </c>
      <c r="E459" s="0" t="str">
        <f aca="false">VLOOKUP(A459,Nomenclature!$D$1:$E$9,2,0)</f>
        <v>02</v>
      </c>
      <c r="F459" s="0" t="str">
        <f aca="false">VLOOKUP(B459,Nomenclature!$J$1:$K$97,2,0)</f>
        <v>79</v>
      </c>
      <c r="G459" s="0" t="str">
        <f aca="false">VLOOKUP(C459,Nomenclature!$M$1:$N$21,2,0)</f>
        <v>21</v>
      </c>
      <c r="H459" s="0" t="str">
        <f aca="false">VLOOKUP(D459,Nomenclature!$O$25:$P$31,2,0)</f>
        <v>06</v>
      </c>
      <c r="I459" s="1" t="str">
        <f aca="false">CONCATENATE(E459,F459)</f>
        <v>0279</v>
      </c>
      <c r="J459" s="0" t="str">
        <f aca="false">CONCATENATE(E459,F459,G459,H459)</f>
        <v>02792106</v>
      </c>
      <c r="K459" s="0" t="n">
        <v>92.225</v>
      </c>
      <c r="L459" s="0" t="n">
        <v>25</v>
      </c>
      <c r="M459" s="0" t="n">
        <v>151.527646690786</v>
      </c>
      <c r="N459" s="0" t="n">
        <v>0.797732058360888</v>
      </c>
      <c r="O459" s="0" t="n">
        <v>9.99300489657242E-005</v>
      </c>
      <c r="P459" s="4" t="n">
        <f aca="false">VLOOKUP(D459,'paramètres CI'!$A$1:$B$6,2,0)</f>
        <v>0.0424847883250769</v>
      </c>
      <c r="Q459" s="17" t="n">
        <f aca="false">M459*P459/N459</f>
        <v>8.06990257892176</v>
      </c>
      <c r="R459" s="9" t="n">
        <f aca="false">1/(1+0.04)*(1 - (1/(1+0.04))^L459)/(1-1/(1+0.04))</f>
        <v>15.6220799436509</v>
      </c>
      <c r="S459" s="17" t="n">
        <f aca="false">K459/R459</f>
        <v>5.90350326798078</v>
      </c>
      <c r="T459" s="17" t="n">
        <f aca="false">Q459+S459</f>
        <v>13.9734058469025</v>
      </c>
      <c r="U459" s="0" t="n">
        <f aca="false">T459 + Z459</f>
        <v>25.0704302044676</v>
      </c>
      <c r="V459" s="4" t="str">
        <f aca="false">VLOOKUP(I459,'CI ref gaz'!$I$1:$AM$97,1,0)</f>
        <v>0279</v>
      </c>
      <c r="W459" s="0" t="n">
        <f aca="false">VLOOKUP(I459,'CI ref gaz'!$I$1:$AM$97,14,0)</f>
        <v>-2</v>
      </c>
      <c r="X459" s="1" t="n">
        <f aca="false">VLOOKUP(I459,'CI ref gaz'!$I$1:$AM$97,13,0)</f>
        <v>8.62102245140513</v>
      </c>
      <c r="Y459" s="2" t="n">
        <f aca="false">VLOOKUP(I459,'CI ref gaz'!$I$1:$AM$97,7,0)</f>
        <v>0.511116831513036</v>
      </c>
      <c r="Z459" s="17" t="n">
        <f aca="false">X459*(O459/Y459)^(-1/8)-T459</f>
        <v>11.0970243575651</v>
      </c>
      <c r="AA459" s="17" t="n">
        <f aca="false">Z459^2</f>
        <v>123.143949592393</v>
      </c>
      <c r="AB459" s="18" t="n">
        <f aca="false">Z459/U459</f>
        <v>0.442633982227699</v>
      </c>
      <c r="AC459" s="17" t="n">
        <f aca="false">U459^-('paramètres CI'!$B$19)</f>
        <v>6.40775220061334E-012</v>
      </c>
      <c r="AD459" s="4" t="n">
        <f aca="false">SUMIFS($AC$2:$AC$1250,$I$2:$I$1250,V459)</f>
        <v>6.41223762715375E-008</v>
      </c>
      <c r="AE459" s="4" t="n">
        <f aca="false">AC459/AD459</f>
        <v>9.99300489657242E-005</v>
      </c>
      <c r="AF459" s="17" t="n">
        <f aca="false">AE459-O459</f>
        <v>0</v>
      </c>
      <c r="AG459" s="4" t="n">
        <f aca="false">VLOOKUP(I459,BesoinU!$F$1:$L$99,3,0)</f>
        <v>80.6214104716656</v>
      </c>
      <c r="AH459" s="19" t="n">
        <f aca="false">VLOOKUP(J459,bibliRdtCHauff!$G$2:$K$1398,4,0)</f>
        <v>92.225</v>
      </c>
      <c r="AI459" s="19" t="n">
        <f aca="false">VLOOKUP(J459,bibliRdtCHauff!$G$2:$K$1398,3,0)</f>
        <v>0.797732058360888</v>
      </c>
      <c r="AJ459" s="4" t="n">
        <f aca="false">VLOOKUP(D459,'paramètres CI'!$A$1:$C$6,3)</f>
        <v>0.0591</v>
      </c>
      <c r="AK459" s="4" t="n">
        <f aca="false">AJ459*AG459/AI459</f>
        <v>5.97283926217732</v>
      </c>
      <c r="AL459" s="4" t="n">
        <f aca="false">AK459+AH459/R459</f>
        <v>11.8763425301581</v>
      </c>
      <c r="AM459" s="4" t="n">
        <f aca="false">AL459+Z459</f>
        <v>22.9733668877232</v>
      </c>
      <c r="AN459" s="4" t="n">
        <f aca="false">AM459^-'paramètres CI'!$B$19</f>
        <v>1.28885129718106E-011</v>
      </c>
      <c r="AO459" s="4" t="n">
        <f aca="false">SUMIFS($AN$2:$AN$1250,$I$2:$I$1250,V459)</f>
        <v>1.15596484979201E-007</v>
      </c>
      <c r="AP459" s="5" t="n">
        <f aca="false">AN459/AO459</f>
        <v>0.00011149571696864</v>
      </c>
      <c r="AQ459" s="6" t="n">
        <f aca="false">AP459-O459</f>
        <v>1.15656680029153E-005</v>
      </c>
      <c r="AR459" s="20" t="n">
        <f aca="false">VLOOKUP(I459,entreesparc!$A$13:$H$110,8,0)*AP459</f>
        <v>6.63965978496682</v>
      </c>
      <c r="AS459" s="7" t="n">
        <f aca="false">M459*AJ459/AI459+AH459/R459</f>
        <v>17.1294328587083</v>
      </c>
      <c r="AT459" s="4" t="n">
        <f aca="false">AS459+Z459</f>
        <v>28.2264572162734</v>
      </c>
      <c r="AU459" s="4" t="n">
        <f aca="false">AT459^-'paramètres CI'!$B$19</f>
        <v>2.48169853223834E-012</v>
      </c>
      <c r="AV459" s="4" t="n">
        <f aca="false">SUMIFS($AU$2:$AU$1250,$I$2:$I$1250,V459)</f>
        <v>2.05205834025745E-008</v>
      </c>
      <c r="AW459" s="5" t="n">
        <f aca="false">AU459/AV459</f>
        <v>0.000120937035928861</v>
      </c>
      <c r="AX459" s="7" t="n">
        <f aca="false">SUMIFS($AP$2:$AP$1250,$I$2:$I$1250,V459)</f>
        <v>1</v>
      </c>
    </row>
    <row r="460" customFormat="false" ht="15.8" hidden="false" customHeight="false" outlineLevel="0" collapsed="false">
      <c r="A460" s="0" t="s">
        <v>14</v>
      </c>
      <c r="B460" s="0" t="s">
        <v>85</v>
      </c>
      <c r="C460" s="0" t="s">
        <v>36</v>
      </c>
      <c r="D460" s="0" t="s">
        <v>37</v>
      </c>
      <c r="E460" s="0" t="str">
        <f aca="false">VLOOKUP(A460,Nomenclature!$D$1:$E$9,2,0)</f>
        <v>02</v>
      </c>
      <c r="F460" s="0" t="str">
        <f aca="false">VLOOKUP(B460,Nomenclature!$J$1:$K$97,2,0)</f>
        <v>79</v>
      </c>
      <c r="G460" s="0" t="str">
        <f aca="false">VLOOKUP(C460,Nomenclature!$M$1:$N$21,2,0)</f>
        <v>23</v>
      </c>
      <c r="H460" s="0" t="str">
        <f aca="false">VLOOKUP(D460,Nomenclature!$O$25:$P$31,2,0)</f>
        <v>03</v>
      </c>
      <c r="I460" s="1" t="str">
        <f aca="false">CONCATENATE(E460,F460)</f>
        <v>0279</v>
      </c>
      <c r="J460" s="0" t="str">
        <f aca="false">CONCATENATE(E460,F460,G460,H460)</f>
        <v>02792303</v>
      </c>
      <c r="K460" s="0" t="n">
        <v>100.388</v>
      </c>
      <c r="L460" s="0" t="n">
        <v>20</v>
      </c>
      <c r="M460" s="0" t="n">
        <v>124.780438280235</v>
      </c>
      <c r="N460" s="0" t="n">
        <v>0.746208777785911</v>
      </c>
      <c r="O460" s="0" t="n">
        <v>9.99300489657242E-005</v>
      </c>
      <c r="P460" s="4" t="n">
        <f aca="false">VLOOKUP(D460,'paramètres CI'!$A$1:$B$6,2,0)</f>
        <v>0.0385046990211696</v>
      </c>
      <c r="Q460" s="17" t="n">
        <f aca="false">M460*P460/N460</f>
        <v>6.43872514333856</v>
      </c>
      <c r="R460" s="9" t="n">
        <f aca="false">1/(1+0.04)*(1 - (1/(1+0.04))^L460)/(1-1/(1+0.04))</f>
        <v>13.5903263449677</v>
      </c>
      <c r="S460" s="17" t="n">
        <f aca="false">K460/R460</f>
        <v>7.3867247519904</v>
      </c>
      <c r="T460" s="17" t="n">
        <f aca="false">Q460+S460</f>
        <v>13.825449895329</v>
      </c>
      <c r="U460" s="0" t="n">
        <f aca="false">T460 + Z460</f>
        <v>25.0704302044676</v>
      </c>
      <c r="V460" s="4" t="str">
        <f aca="false">VLOOKUP(I460,'CI ref gaz'!$I$1:$AM$97,1,0)</f>
        <v>0279</v>
      </c>
      <c r="W460" s="0" t="n">
        <f aca="false">VLOOKUP(I460,'CI ref gaz'!$I$1:$AM$97,14,0)</f>
        <v>-2</v>
      </c>
      <c r="X460" s="1" t="n">
        <f aca="false">VLOOKUP(I460,'CI ref gaz'!$I$1:$AM$97,13,0)</f>
        <v>8.62102245140513</v>
      </c>
      <c r="Y460" s="2" t="n">
        <f aca="false">VLOOKUP(I460,'CI ref gaz'!$I$1:$AM$97,7,0)</f>
        <v>0.511116831513036</v>
      </c>
      <c r="Z460" s="17" t="n">
        <f aca="false">X460*(O460/Y460)^(-1/8)-T460</f>
        <v>11.2449803091387</v>
      </c>
      <c r="AA460" s="17" t="n">
        <f aca="false">Z460^2</f>
        <v>126.449582152917</v>
      </c>
      <c r="AB460" s="18" t="n">
        <f aca="false">Z460/U460</f>
        <v>0.448535594221067</v>
      </c>
      <c r="AC460" s="17" t="n">
        <f aca="false">U460^-('paramètres CI'!$B$19)</f>
        <v>6.40775220061334E-012</v>
      </c>
      <c r="AD460" s="4" t="n">
        <f aca="false">SUMIFS($AC$2:$AC$1250,$I$2:$I$1250,V460)</f>
        <v>6.41223762715375E-008</v>
      </c>
      <c r="AE460" s="4" t="n">
        <f aca="false">AC460/AD460</f>
        <v>9.99300489657242E-005</v>
      </c>
      <c r="AF460" s="17" t="n">
        <f aca="false">AE460-O460</f>
        <v>0</v>
      </c>
      <c r="AG460" s="4" t="n">
        <f aca="false">VLOOKUP(I460,BesoinU!$F$1:$L$99,3,0)</f>
        <v>80.6214104716656</v>
      </c>
      <c r="AH460" s="19" t="n">
        <f aca="false">VLOOKUP(J460,bibliRdtCHauff!$G$2:$K$1398,4,0)</f>
        <v>100.388</v>
      </c>
      <c r="AI460" s="19" t="n">
        <f aca="false">VLOOKUP(J460,bibliRdtCHauff!$G$2:$K$1398,3,0)</f>
        <v>0.746208777785911</v>
      </c>
      <c r="AJ460" s="4" t="n">
        <f aca="false">VLOOKUP(D460,'paramètres CI'!$A$1:$C$6,3)</f>
        <v>0.0763929293534506</v>
      </c>
      <c r="AK460" s="4" t="n">
        <f aca="false">AJ460*AG460/AI460</f>
        <v>8.25359590758459</v>
      </c>
      <c r="AL460" s="4" t="n">
        <f aca="false">AK460+AH460/R460</f>
        <v>15.640320659575</v>
      </c>
      <c r="AM460" s="4" t="n">
        <f aca="false">AL460+Z460</f>
        <v>26.8853009687137</v>
      </c>
      <c r="AN460" s="4" t="n">
        <f aca="false">AM460^-'paramètres CI'!$B$19</f>
        <v>3.66336995668796E-012</v>
      </c>
      <c r="AO460" s="4" t="n">
        <f aca="false">SUMIFS($AN$2:$AN$1250,$I$2:$I$1250,V460)</f>
        <v>1.15596484979201E-007</v>
      </c>
      <c r="AP460" s="5" t="n">
        <f aca="false">AN460/AO460</f>
        <v>3.16910151493544E-005</v>
      </c>
      <c r="AQ460" s="6" t="n">
        <f aca="false">AP460-O460</f>
        <v>-6.82390338163698E-005</v>
      </c>
      <c r="AR460" s="20" t="n">
        <f aca="false">VLOOKUP(I460,entreesparc!$A$13:$H$110,8,0)*AP460</f>
        <v>1.88722548769409</v>
      </c>
      <c r="AS460" s="7" t="n">
        <f aca="false">M460*AJ460/AI460+AH460/R460</f>
        <v>20.1610896348562</v>
      </c>
      <c r="AT460" s="4" t="n">
        <f aca="false">AS460+Z460</f>
        <v>31.4060699439949</v>
      </c>
      <c r="AU460" s="4" t="n">
        <f aca="false">AT460^-'paramètres CI'!$B$19</f>
        <v>1.05655291237761E-012</v>
      </c>
      <c r="AV460" s="4" t="n">
        <f aca="false">SUMIFS($AU$2:$AU$1250,$I$2:$I$1250,V460)</f>
        <v>2.05205834025745E-008</v>
      </c>
      <c r="AW460" s="5" t="n">
        <f aca="false">AU460/AV460</f>
        <v>5.14874695153672E-005</v>
      </c>
      <c r="AX460" s="7" t="n">
        <f aca="false">SUMIFS($AP$2:$AP$1250,$I$2:$I$1250,V460)</f>
        <v>1</v>
      </c>
    </row>
    <row r="461" customFormat="false" ht="15.8" hidden="false" customHeight="false" outlineLevel="0" collapsed="false">
      <c r="A461" s="0" t="s">
        <v>14</v>
      </c>
      <c r="B461" s="0" t="s">
        <v>85</v>
      </c>
      <c r="C461" s="0" t="s">
        <v>38</v>
      </c>
      <c r="D461" s="0" t="s">
        <v>39</v>
      </c>
      <c r="E461" s="0" t="str">
        <f aca="false">VLOOKUP(A461,Nomenclature!$D$1:$E$9,2,0)</f>
        <v>02</v>
      </c>
      <c r="F461" s="0" t="str">
        <f aca="false">VLOOKUP(B461,Nomenclature!$J$1:$K$97,2,0)</f>
        <v>79</v>
      </c>
      <c r="G461" s="0" t="str">
        <f aca="false">VLOOKUP(C461,Nomenclature!$M$1:$N$21,2,0)</f>
        <v>24</v>
      </c>
      <c r="H461" s="0" t="str">
        <f aca="false">VLOOKUP(D461,Nomenclature!$O$25:$P$31,2,0)</f>
        <v>04</v>
      </c>
      <c r="I461" s="1" t="str">
        <f aca="false">CONCATENATE(E461,F461)</f>
        <v>0279</v>
      </c>
      <c r="J461" s="0" t="str">
        <f aca="false">CONCATENATE(E461,F461,G461,H461)</f>
        <v>02792404</v>
      </c>
      <c r="K461" s="0" t="n">
        <v>100.388</v>
      </c>
      <c r="L461" s="0" t="n">
        <v>20</v>
      </c>
      <c r="M461" s="0" t="n">
        <v>126.792168521792</v>
      </c>
      <c r="N461" s="0" t="n">
        <v>0.973811599538727</v>
      </c>
      <c r="O461" s="0" t="n">
        <v>9.99300489657242E-005</v>
      </c>
      <c r="P461" s="4" t="n">
        <f aca="false">VLOOKUP(D461,'paramètres CI'!$A$1:$B$6,2,0)</f>
        <v>0.022045059962018</v>
      </c>
      <c r="Q461" s="17" t="n">
        <f aca="false">M461*P461/N461</f>
        <v>2.87030977973685</v>
      </c>
      <c r="R461" s="9" t="n">
        <f aca="false">1/(1+0.04)*(1 - (1/(1+0.04))^L461)/(1-1/(1+0.04))</f>
        <v>13.5903263449677</v>
      </c>
      <c r="S461" s="17" t="n">
        <f aca="false">K461/R461</f>
        <v>7.3867247519904</v>
      </c>
      <c r="T461" s="17" t="n">
        <f aca="false">Q461+S461</f>
        <v>10.2570345317272</v>
      </c>
      <c r="U461" s="0" t="n">
        <f aca="false">T461 + Z461</f>
        <v>25.0704302044676</v>
      </c>
      <c r="V461" s="4" t="str">
        <f aca="false">VLOOKUP(I461,'CI ref gaz'!$I$1:$AM$97,1,0)</f>
        <v>0279</v>
      </c>
      <c r="W461" s="0" t="n">
        <f aca="false">VLOOKUP(I461,'CI ref gaz'!$I$1:$AM$97,14,0)</f>
        <v>-2</v>
      </c>
      <c r="X461" s="1" t="n">
        <f aca="false">VLOOKUP(I461,'CI ref gaz'!$I$1:$AM$97,13,0)</f>
        <v>8.62102245140513</v>
      </c>
      <c r="Y461" s="2" t="n">
        <f aca="false">VLOOKUP(I461,'CI ref gaz'!$I$1:$AM$97,7,0)</f>
        <v>0.511116831513036</v>
      </c>
      <c r="Z461" s="17" t="n">
        <f aca="false">X461*(O461/Y461)^(-1/8)-T461</f>
        <v>14.8133956727404</v>
      </c>
      <c r="AA461" s="17" t="n">
        <f aca="false">Z461^2</f>
        <v>219.436691357164</v>
      </c>
      <c r="AB461" s="18" t="n">
        <f aca="false">Z461/U461</f>
        <v>0.59087121967698</v>
      </c>
      <c r="AC461" s="17" t="n">
        <f aca="false">U461^-('paramètres CI'!$B$19)</f>
        <v>6.40775220061334E-012</v>
      </c>
      <c r="AD461" s="4" t="n">
        <f aca="false">SUMIFS($AC$2:$AC$1250,$I$2:$I$1250,V461)</f>
        <v>6.41223762715375E-008</v>
      </c>
      <c r="AE461" s="4" t="n">
        <f aca="false">AC461/AD461</f>
        <v>9.99300489657242E-005</v>
      </c>
      <c r="AF461" s="17" t="n">
        <f aca="false">AE461-O461</f>
        <v>0</v>
      </c>
      <c r="AG461" s="4" t="n">
        <f aca="false">VLOOKUP(I461,BesoinU!$F$1:$L$99,3,0)</f>
        <v>80.6214104716656</v>
      </c>
      <c r="AH461" s="19" t="n">
        <f aca="false">VLOOKUP(J461,bibliRdtCHauff!$G$2:$K$1398,4,0)</f>
        <v>100.388</v>
      </c>
      <c r="AI461" s="19" t="n">
        <f aca="false">VLOOKUP(J461,bibliRdtCHauff!$G$2:$K$1398,3,0)</f>
        <v>0.973811599538727</v>
      </c>
      <c r="AJ461" s="4" t="n">
        <f aca="false">VLOOKUP(D461,'paramètres CI'!$A$1:$C$6,3)</f>
        <v>0.0386719666666667</v>
      </c>
      <c r="AK461" s="4" t="n">
        <f aca="false">AJ461*AG461/AI461</f>
        <v>3.20163417631987</v>
      </c>
      <c r="AL461" s="4" t="n">
        <f aca="false">AK461+AH461/R461</f>
        <v>10.5883589283103</v>
      </c>
      <c r="AM461" s="4" t="n">
        <f aca="false">AL461+Z461</f>
        <v>25.4017546010507</v>
      </c>
      <c r="AN461" s="4" t="n">
        <f aca="false">AM461^-'paramètres CI'!$B$19</f>
        <v>5.76886360683179E-012</v>
      </c>
      <c r="AO461" s="4" t="n">
        <f aca="false">SUMIFS($AN$2:$AN$1250,$I$2:$I$1250,V461)</f>
        <v>1.15596484979201E-007</v>
      </c>
      <c r="AP461" s="5" t="n">
        <f aca="false">AN461/AO461</f>
        <v>4.99051818735646E-005</v>
      </c>
      <c r="AQ461" s="6" t="n">
        <f aca="false">AP461-O461</f>
        <v>-5.00248670921596E-005</v>
      </c>
      <c r="AR461" s="20" t="n">
        <f aca="false">VLOOKUP(I461,entreesparc!$A$13:$H$110,8,0)*AP461</f>
        <v>2.97189379248139</v>
      </c>
      <c r="AS461" s="7" t="n">
        <f aca="false">M461*AJ461/AI461+AH461/R461</f>
        <v>12.4218901956878</v>
      </c>
      <c r="AT461" s="4" t="n">
        <f aca="false">AS461+Z461</f>
        <v>27.2352858684282</v>
      </c>
      <c r="AU461" s="4" t="n">
        <f aca="false">AT461^-'paramètres CI'!$B$19</f>
        <v>3.30327321027933E-012</v>
      </c>
      <c r="AV461" s="4" t="n">
        <f aca="false">SUMIFS($AU$2:$AU$1250,$I$2:$I$1250,V461)</f>
        <v>2.05205834025745E-008</v>
      </c>
      <c r="AW461" s="5" t="n">
        <f aca="false">AU461/AV461</f>
        <v>0.000160973649992081</v>
      </c>
      <c r="AX461" s="7" t="n">
        <f aca="false">SUMIFS($AP$2:$AP$1250,$I$2:$I$1250,V461)</f>
        <v>1</v>
      </c>
    </row>
    <row r="462" customFormat="false" ht="15.8" hidden="false" customHeight="false" outlineLevel="0" collapsed="false">
      <c r="A462" s="0" t="s">
        <v>14</v>
      </c>
      <c r="B462" s="0" t="s">
        <v>85</v>
      </c>
      <c r="C462" s="0" t="s">
        <v>40</v>
      </c>
      <c r="D462" s="0" t="s">
        <v>37</v>
      </c>
      <c r="E462" s="0" t="str">
        <f aca="false">VLOOKUP(A462,Nomenclature!$D$1:$E$9,2,0)</f>
        <v>02</v>
      </c>
      <c r="F462" s="0" t="str">
        <f aca="false">VLOOKUP(B462,Nomenclature!$J$1:$K$97,2,0)</f>
        <v>79</v>
      </c>
      <c r="G462" s="0" t="str">
        <f aca="false">VLOOKUP(C462,Nomenclature!$M$1:$N$21,2,0)</f>
        <v>03</v>
      </c>
      <c r="H462" s="0" t="str">
        <f aca="false">VLOOKUP(D462,Nomenclature!$O$25:$P$31,2,0)</f>
        <v>03</v>
      </c>
      <c r="I462" s="1" t="str">
        <f aca="false">CONCATENATE(E462,F462)</f>
        <v>0279</v>
      </c>
      <c r="J462" s="0" t="str">
        <f aca="false">CONCATENATE(E462,F462,G462,H462)</f>
        <v>02790303</v>
      </c>
      <c r="K462" s="0" t="n">
        <v>80.3104</v>
      </c>
      <c r="L462" s="0" t="n">
        <v>20</v>
      </c>
      <c r="M462" s="0" t="n">
        <v>124.780438280235</v>
      </c>
      <c r="N462" s="0" t="n">
        <v>0.505489344353489</v>
      </c>
      <c r="O462" s="0" t="n">
        <v>0.0575809406965186</v>
      </c>
      <c r="P462" s="4" t="n">
        <f aca="false">VLOOKUP(D462,'paramètres CI'!$A$1:$B$6,2,0)</f>
        <v>0.0385046990211696</v>
      </c>
      <c r="Q462" s="17" t="n">
        <f aca="false">M462*P462/N462</f>
        <v>9.504914937139</v>
      </c>
      <c r="R462" s="9" t="n">
        <f aca="false">1/(1+0.04)*(1 - (1/(1+0.04))^L462)/(1-1/(1+0.04))</f>
        <v>13.5903263449677</v>
      </c>
      <c r="S462" s="17" t="n">
        <f aca="false">K462/R462</f>
        <v>5.90937980159232</v>
      </c>
      <c r="T462" s="17" t="n">
        <f aca="false">Q462+S462</f>
        <v>15.4142947387313</v>
      </c>
      <c r="U462" s="0" t="n">
        <f aca="false">T462 + Z462</f>
        <v>11.3263233128238</v>
      </c>
      <c r="V462" s="4" t="str">
        <f aca="false">VLOOKUP(I462,'CI ref gaz'!$I$1:$AM$97,1,0)</f>
        <v>0279</v>
      </c>
      <c r="W462" s="0" t="n">
        <f aca="false">VLOOKUP(I462,'CI ref gaz'!$I$1:$AM$97,14,0)</f>
        <v>-2</v>
      </c>
      <c r="X462" s="1" t="n">
        <f aca="false">VLOOKUP(I462,'CI ref gaz'!$I$1:$AM$97,13,0)</f>
        <v>8.62102245140513</v>
      </c>
      <c r="Y462" s="2" t="n">
        <f aca="false">VLOOKUP(I462,'CI ref gaz'!$I$1:$AM$97,7,0)</f>
        <v>0.511116831513036</v>
      </c>
      <c r="Z462" s="17" t="n">
        <f aca="false">X462*(O462/Y462)^(-1/8)-T462</f>
        <v>-4.08797142590753</v>
      </c>
      <c r="AA462" s="17" t="n">
        <f aca="false">Z462^2</f>
        <v>16.7115103790364</v>
      </c>
      <c r="AB462" s="18" t="n">
        <f aca="false">Z462/U462</f>
        <v>-0.360926605483624</v>
      </c>
      <c r="AC462" s="17" t="n">
        <f aca="false">U462^-('paramètres CI'!$B$19)</f>
        <v>3.69222674541125E-009</v>
      </c>
      <c r="AD462" s="4" t="n">
        <f aca="false">SUMIFS($AC$2:$AC$1250,$I$2:$I$1250,V462)</f>
        <v>6.41223762715375E-008</v>
      </c>
      <c r="AE462" s="4" t="n">
        <f aca="false">AC462/AD462</f>
        <v>0.0575809406965185</v>
      </c>
      <c r="AF462" s="17" t="n">
        <f aca="false">AE462-O462</f>
        <v>0</v>
      </c>
      <c r="AG462" s="4" t="n">
        <f aca="false">VLOOKUP(I462,BesoinU!$F$1:$L$99,3,0)</f>
        <v>80.6214104716656</v>
      </c>
      <c r="AH462" s="19" t="n">
        <f aca="false">VLOOKUP(J462,bibliRdtCHauff!$G$2:$K$1398,4,0)</f>
        <v>84.32592</v>
      </c>
      <c r="AI462" s="19" t="n">
        <f aca="false">VLOOKUP(J462,bibliRdtCHauff!$G$2:$K$1398,3,0)</f>
        <v>0.553633231039974</v>
      </c>
      <c r="AJ462" s="4" t="n">
        <f aca="false">VLOOKUP(D462,'paramètres CI'!$A$1:$C$6,3)</f>
        <v>0.0763929293534506</v>
      </c>
      <c r="AK462" s="4" t="n">
        <f aca="false">AJ462*AG462/AI462</f>
        <v>11.1245231847234</v>
      </c>
      <c r="AL462" s="4" t="n">
        <f aca="false">AK462+AH462/R462</f>
        <v>17.3293719763953</v>
      </c>
      <c r="AM462" s="4" t="n">
        <f aca="false">AL462+Z462</f>
        <v>13.2414005504878</v>
      </c>
      <c r="AN462" s="4" t="n">
        <f aca="false">AM462^-'paramètres CI'!$B$19</f>
        <v>1.05810463092483E-009</v>
      </c>
      <c r="AO462" s="4" t="n">
        <f aca="false">SUMIFS($AN$2:$AN$1250,$I$2:$I$1250,V462)</f>
        <v>1.15596484979201E-007</v>
      </c>
      <c r="AP462" s="5" t="n">
        <f aca="false">AN462/AO462</f>
        <v>0.00915343257292996</v>
      </c>
      <c r="AQ462" s="6" t="n">
        <f aca="false">AP462-O462</f>
        <v>-0.0484275081235886</v>
      </c>
      <c r="AR462" s="20" t="n">
        <f aca="false">VLOOKUP(I462,entreesparc!$A$13:$H$110,8,0)*AP462</f>
        <v>545.094285244902</v>
      </c>
      <c r="AS462" s="7" t="n">
        <f aca="false">M462*AJ462/AI462+AH462/R462</f>
        <v>23.4226433021794</v>
      </c>
      <c r="AT462" s="4" t="n">
        <f aca="false">AS462+Z462</f>
        <v>19.3346718762719</v>
      </c>
      <c r="AU462" s="4" t="n">
        <f aca="false">AT462^-'paramètres CI'!$B$19</f>
        <v>5.12041959194036E-011</v>
      </c>
      <c r="AV462" s="4" t="n">
        <f aca="false">SUMIFS($AU$2:$AU$1250,$I$2:$I$1250,V462)</f>
        <v>2.05205834025745E-008</v>
      </c>
      <c r="AW462" s="5" t="n">
        <f aca="false">AU462/AV462</f>
        <v>0.00249526024260009</v>
      </c>
      <c r="AX462" s="7" t="n">
        <f aca="false">SUMIFS($AP$2:$AP$1250,$I$2:$I$1250,V462)</f>
        <v>1</v>
      </c>
    </row>
    <row r="463" customFormat="false" ht="15.8" hidden="false" customHeight="false" outlineLevel="0" collapsed="false">
      <c r="A463" s="0" t="s">
        <v>14</v>
      </c>
      <c r="B463" s="0" t="s">
        <v>85</v>
      </c>
      <c r="C463" s="0" t="s">
        <v>41</v>
      </c>
      <c r="D463" s="0" t="s">
        <v>39</v>
      </c>
      <c r="E463" s="0" t="str">
        <f aca="false">VLOOKUP(A463,Nomenclature!$D$1:$E$9,2,0)</f>
        <v>02</v>
      </c>
      <c r="F463" s="0" t="str">
        <f aca="false">VLOOKUP(B463,Nomenclature!$J$1:$K$97,2,0)</f>
        <v>79</v>
      </c>
      <c r="G463" s="0" t="str">
        <f aca="false">VLOOKUP(C463,Nomenclature!$M$1:$N$21,2,0)</f>
        <v>04</v>
      </c>
      <c r="H463" s="0" t="str">
        <f aca="false">VLOOKUP(D463,Nomenclature!$O$25:$P$31,2,0)</f>
        <v>04</v>
      </c>
      <c r="I463" s="1" t="str">
        <f aca="false">CONCATENATE(E463,F463)</f>
        <v>0279</v>
      </c>
      <c r="J463" s="0" t="str">
        <f aca="false">CONCATENATE(E463,F463,G463,H463)</f>
        <v>02790404</v>
      </c>
      <c r="K463" s="0" t="n">
        <v>80.3104</v>
      </c>
      <c r="L463" s="0" t="n">
        <v>20</v>
      </c>
      <c r="M463" s="0" t="n">
        <v>126.792168521792</v>
      </c>
      <c r="N463" s="0" t="n">
        <v>0.593241288765446</v>
      </c>
      <c r="O463" s="0" t="n">
        <v>0.511116831513036</v>
      </c>
      <c r="P463" s="4" t="n">
        <f aca="false">VLOOKUP(D463,'paramètres CI'!$A$1:$B$6,2,0)</f>
        <v>0.022045059962018</v>
      </c>
      <c r="Q463" s="17" t="n">
        <f aca="false">M463*P463/N463</f>
        <v>4.71164264981281</v>
      </c>
      <c r="R463" s="9" t="n">
        <f aca="false">1/(1+0.04)*(1 - (1/(1+0.04))^L463)/(1-1/(1+0.04))</f>
        <v>13.5903263449677</v>
      </c>
      <c r="S463" s="17" t="n">
        <f aca="false">K463/R463</f>
        <v>5.90937980159232</v>
      </c>
      <c r="T463" s="17" t="n">
        <f aca="false">Q463+S463</f>
        <v>10.6210224514051</v>
      </c>
      <c r="U463" s="0" t="n">
        <f aca="false">T463 + Z463</f>
        <v>8.62102245140513</v>
      </c>
      <c r="V463" s="4" t="str">
        <f aca="false">VLOOKUP(I463,'CI ref gaz'!$I$1:$AM$97,1,0)</f>
        <v>0279</v>
      </c>
      <c r="W463" s="0" t="n">
        <f aca="false">VLOOKUP(I463,'CI ref gaz'!$I$1:$AM$97,14,0)</f>
        <v>-2</v>
      </c>
      <c r="X463" s="1" t="n">
        <f aca="false">VLOOKUP(I463,'CI ref gaz'!$I$1:$AM$97,13,0)</f>
        <v>8.62102245140513</v>
      </c>
      <c r="Y463" s="2" t="n">
        <f aca="false">VLOOKUP(I463,'CI ref gaz'!$I$1:$AM$97,7,0)</f>
        <v>0.511116831513036</v>
      </c>
      <c r="Z463" s="17" t="n">
        <f aca="false">X463*(O463/Y463)^(-1/8)-T463</f>
        <v>-2</v>
      </c>
      <c r="AA463" s="17" t="n">
        <f aca="false">Z463^2</f>
        <v>4</v>
      </c>
      <c r="AB463" s="18" t="n">
        <f aca="false">Z463/U463</f>
        <v>-0.231991044133521</v>
      </c>
      <c r="AC463" s="17" t="n">
        <f aca="false">U463^-('paramètres CI'!$B$19)</f>
        <v>3.27740257889949E-008</v>
      </c>
      <c r="AD463" s="4" t="n">
        <f aca="false">SUMIFS($AC$2:$AC$1250,$I$2:$I$1250,V463)</f>
        <v>6.41223762715375E-008</v>
      </c>
      <c r="AE463" s="4" t="n">
        <f aca="false">AC463/AD463</f>
        <v>0.511116831513036</v>
      </c>
      <c r="AF463" s="17" t="n">
        <f aca="false">AE463-O463</f>
        <v>0</v>
      </c>
      <c r="AG463" s="4" t="n">
        <f aca="false">VLOOKUP(I463,BesoinU!$F$1:$L$99,3,0)</f>
        <v>80.6214104716656</v>
      </c>
      <c r="AH463" s="19" t="n">
        <f aca="false">VLOOKUP(J463,bibliRdtCHauff!$G$2:$K$1398,4,0)</f>
        <v>84.32592</v>
      </c>
      <c r="AI463" s="19" t="n">
        <f aca="false">VLOOKUP(J463,bibliRdtCHauff!$G$2:$K$1398,3,0)</f>
        <v>0.669355350920102</v>
      </c>
      <c r="AJ463" s="4" t="n">
        <f aca="false">VLOOKUP(D463,'paramètres CI'!$A$1:$C$6,3)</f>
        <v>0.0386719666666667</v>
      </c>
      <c r="AK463" s="4" t="n">
        <f aca="false">AJ463*AG463/AI463</f>
        <v>4.65789732478296</v>
      </c>
      <c r="AL463" s="4" t="n">
        <f aca="false">AK463+AH463/R463</f>
        <v>10.8627461164549</v>
      </c>
      <c r="AM463" s="4" t="n">
        <f aca="false">AL463+Z463</f>
        <v>8.86274611645489</v>
      </c>
      <c r="AN463" s="4" t="n">
        <f aca="false">AM463^-'paramètres CI'!$B$19</f>
        <v>2.62696043008049E-008</v>
      </c>
      <c r="AO463" s="4" t="n">
        <f aca="false">SUMIFS($AN$2:$AN$1250,$I$2:$I$1250,V463)</f>
        <v>1.15596484979201E-007</v>
      </c>
      <c r="AP463" s="5" t="n">
        <f aca="false">AN463/AO463</f>
        <v>0.227252621959323</v>
      </c>
      <c r="AQ463" s="6" t="n">
        <f aca="false">AP463-O463</f>
        <v>-0.283864209553713</v>
      </c>
      <c r="AR463" s="20" t="n">
        <f aca="false">VLOOKUP(I463,entreesparc!$A$13:$H$110,8,0)*AP463</f>
        <v>13533.0767501678</v>
      </c>
      <c r="AS463" s="7" t="n">
        <f aca="false">M463*AJ463/AI463+AH463/R463</f>
        <v>13.5302589910959</v>
      </c>
      <c r="AT463" s="4" t="n">
        <f aca="false">AS463+Z463</f>
        <v>11.5302589910959</v>
      </c>
      <c r="AU463" s="4" t="n">
        <f aca="false">AT463^-'paramètres CI'!$B$19</f>
        <v>3.20101345956141E-009</v>
      </c>
      <c r="AV463" s="4" t="n">
        <f aca="false">SUMIFS($AU$2:$AU$1250,$I$2:$I$1250,V463)</f>
        <v>2.05205834025745E-008</v>
      </c>
      <c r="AW463" s="5" t="n">
        <f aca="false">AU463/AV463</f>
        <v>0.155990373020282</v>
      </c>
      <c r="AX463" s="7" t="n">
        <f aca="false">SUMIFS($AP$2:$AP$1250,$I$2:$I$1250,V463)</f>
        <v>1</v>
      </c>
    </row>
    <row r="464" customFormat="false" ht="15.8" hidden="false" customHeight="false" outlineLevel="0" collapsed="false">
      <c r="A464" s="0" t="s">
        <v>14</v>
      </c>
      <c r="B464" s="0" t="s">
        <v>85</v>
      </c>
      <c r="C464" s="0" t="s">
        <v>45</v>
      </c>
      <c r="D464" s="0" t="s">
        <v>43</v>
      </c>
      <c r="E464" s="0" t="str">
        <f aca="false">VLOOKUP(A464,Nomenclature!$D$1:$E$9,2,0)</f>
        <v>02</v>
      </c>
      <c r="F464" s="0" t="str">
        <f aca="false">VLOOKUP(B464,Nomenclature!$J$1:$K$97,2,0)</f>
        <v>79</v>
      </c>
      <c r="G464" s="0" t="str">
        <f aca="false">VLOOKUP(C464,Nomenclature!$M$1:$N$21,2,0)</f>
        <v>06</v>
      </c>
      <c r="H464" s="0" t="str">
        <f aca="false">VLOOKUP(D464,Nomenclature!$O$25:$P$31,2,0)</f>
        <v>02</v>
      </c>
      <c r="I464" s="1" t="str">
        <f aca="false">CONCATENATE(E464,F464)</f>
        <v>0279</v>
      </c>
      <c r="J464" s="0" t="str">
        <f aca="false">CONCATENATE(E464,F464,G464,H464)</f>
        <v>02790602</v>
      </c>
      <c r="K464" s="0" t="n">
        <v>10</v>
      </c>
      <c r="L464" s="0" t="n">
        <v>13</v>
      </c>
      <c r="M464" s="0" t="n">
        <v>96.3535323633254</v>
      </c>
      <c r="N464" s="0" t="n">
        <v>0.9</v>
      </c>
      <c r="O464" s="0" t="n">
        <v>0.141356472505893</v>
      </c>
      <c r="P464" s="4" t="n">
        <f aca="false">VLOOKUP(D464,'paramètres CI'!$A$1:$B$6,2,0)</f>
        <v>0.0935912806596305</v>
      </c>
      <c r="Q464" s="17" t="n">
        <f aca="false">M464*P464/N464</f>
        <v>10.0198338777364</v>
      </c>
      <c r="R464" s="9" t="n">
        <f aca="false">1/(1+0.04)*(1 - (1/(1+0.04))^L464)/(1-1/(1+0.04))</f>
        <v>9.98564784663304</v>
      </c>
      <c r="S464" s="17" t="n">
        <f aca="false">K464/R464</f>
        <v>1.00143727814033</v>
      </c>
      <c r="T464" s="17" t="n">
        <f aca="false">Q464+S464</f>
        <v>11.0212711558767</v>
      </c>
      <c r="U464" s="0" t="n">
        <f aca="false">T464 + Z464</f>
        <v>10.1235850686835</v>
      </c>
      <c r="V464" s="4" t="str">
        <f aca="false">VLOOKUP(I464,'CI ref gaz'!$I$1:$AM$97,1,0)</f>
        <v>0279</v>
      </c>
      <c r="W464" s="0" t="n">
        <f aca="false">VLOOKUP(I464,'CI ref gaz'!$I$1:$AM$97,14,0)</f>
        <v>-2</v>
      </c>
      <c r="X464" s="1" t="n">
        <f aca="false">VLOOKUP(I464,'CI ref gaz'!$I$1:$AM$97,13,0)</f>
        <v>8.62102245140513</v>
      </c>
      <c r="Y464" s="2" t="n">
        <f aca="false">VLOOKUP(I464,'CI ref gaz'!$I$1:$AM$97,7,0)</f>
        <v>0.511116831513036</v>
      </c>
      <c r="Z464" s="17" t="n">
        <f aca="false">X464*(O464/Y464)^(-1/8)-T464</f>
        <v>-0.897686087193268</v>
      </c>
      <c r="AA464" s="17" t="n">
        <f aca="false">Z464^2</f>
        <v>0.805840311140359</v>
      </c>
      <c r="AB464" s="18" t="n">
        <f aca="false">Z464/U464</f>
        <v>-0.0886727459791087</v>
      </c>
      <c r="AC464" s="17" t="n">
        <f aca="false">U464^-('paramètres CI'!$B$19)</f>
        <v>9.06411291844013E-009</v>
      </c>
      <c r="AD464" s="4" t="n">
        <f aca="false">SUMIFS($AC$2:$AC$1250,$I$2:$I$1250,V464)</f>
        <v>6.41223762715375E-008</v>
      </c>
      <c r="AE464" s="4" t="n">
        <f aca="false">AC464/AD464</f>
        <v>0.141356472505893</v>
      </c>
      <c r="AF464" s="17" t="n">
        <f aca="false">AE464-O464</f>
        <v>0</v>
      </c>
      <c r="AG464" s="4" t="n">
        <f aca="false">VLOOKUP(I464,BesoinU!$F$1:$L$99,3,0)</f>
        <v>80.6214104716656</v>
      </c>
      <c r="AH464" s="19" t="n">
        <f aca="false">VLOOKUP(J464,bibliRdtCHauff!$G$2:$K$1398,4,0)</f>
        <v>10.4</v>
      </c>
      <c r="AI464" s="19" t="n">
        <f aca="false">VLOOKUP(J464,bibliRdtCHauff!$G$2:$K$1398,3,0)</f>
        <v>0.92</v>
      </c>
      <c r="AJ464" s="4" t="n">
        <f aca="false">VLOOKUP(D464,'paramètres CI'!$A$1:$C$6,3)</f>
        <v>0.09847</v>
      </c>
      <c r="AK464" s="4" t="n">
        <f aca="false">AJ464*AG464/AI464</f>
        <v>8.62911987950534</v>
      </c>
      <c r="AL464" s="4" t="n">
        <f aca="false">AK464+AH464/R464</f>
        <v>9.67061464877128</v>
      </c>
      <c r="AM464" s="4" t="n">
        <f aca="false">AL464+Z464</f>
        <v>8.77292856157801</v>
      </c>
      <c r="AN464" s="4" t="n">
        <f aca="false">AM464^-'paramètres CI'!$B$19</f>
        <v>2.84998947970146E-008</v>
      </c>
      <c r="AO464" s="4" t="n">
        <f aca="false">SUMIFS($AN$2:$AN$1250,$I$2:$I$1250,V464)</f>
        <v>1.15596484979201E-007</v>
      </c>
      <c r="AP464" s="5" t="n">
        <f aca="false">AN464/AO464</f>
        <v>0.24654637900229</v>
      </c>
      <c r="AQ464" s="6" t="n">
        <f aca="false">AP464-O464</f>
        <v>0.105189906496397</v>
      </c>
      <c r="AR464" s="20" t="n">
        <f aca="false">VLOOKUP(I464,entreesparc!$A$13:$H$110,8,0)*AP464</f>
        <v>14682.0355283345</v>
      </c>
      <c r="AS464" s="7" t="n">
        <f aca="false">M464*AJ464/AI464+AH464/R464</f>
        <v>11.3544646951536</v>
      </c>
      <c r="AT464" s="4" t="n">
        <f aca="false">AS464+Z464</f>
        <v>10.4567786079603</v>
      </c>
      <c r="AU464" s="4" t="n">
        <f aca="false">AT464^-'paramètres CI'!$B$19</f>
        <v>6.99546671471874E-009</v>
      </c>
      <c r="AV464" s="4" t="n">
        <f aca="false">SUMIFS($AU$2:$AU$1250,$I$2:$I$1250,V464)</f>
        <v>2.05205834025745E-008</v>
      </c>
      <c r="AW464" s="5" t="n">
        <f aca="false">AU464/AV464</f>
        <v>0.340899991851162</v>
      </c>
      <c r="AX464" s="7" t="n">
        <f aca="false">SUMIFS($AP$2:$AP$1250,$I$2:$I$1250,V464)</f>
        <v>1</v>
      </c>
    </row>
    <row r="465" customFormat="false" ht="15.8" hidden="false" customHeight="false" outlineLevel="0" collapsed="false">
      <c r="A465" s="0" t="s">
        <v>14</v>
      </c>
      <c r="B465" s="0" t="s">
        <v>85</v>
      </c>
      <c r="C465" s="0" t="s">
        <v>46</v>
      </c>
      <c r="D465" s="0" t="s">
        <v>43</v>
      </c>
      <c r="E465" s="0" t="str">
        <f aca="false">VLOOKUP(A465,Nomenclature!$D$1:$E$9,2,0)</f>
        <v>02</v>
      </c>
      <c r="F465" s="0" t="str">
        <f aca="false">VLOOKUP(B465,Nomenclature!$J$1:$K$97,2,0)</f>
        <v>79</v>
      </c>
      <c r="G465" s="0" t="str">
        <f aca="false">VLOOKUP(C465,Nomenclature!$M$1:$N$21,2,0)</f>
        <v>26</v>
      </c>
      <c r="H465" s="0" t="str">
        <f aca="false">VLOOKUP(D465,Nomenclature!$O$25:$P$31,2,0)</f>
        <v>02</v>
      </c>
      <c r="I465" s="1" t="str">
        <f aca="false">CONCATENATE(E465,F465)</f>
        <v>0279</v>
      </c>
      <c r="J465" s="0" t="str">
        <f aca="false">CONCATENATE(E465,F465,G465,H465)</f>
        <v>02792602</v>
      </c>
      <c r="K465" s="0" t="n">
        <v>12</v>
      </c>
      <c r="L465" s="0" t="n">
        <v>13</v>
      </c>
      <c r="M465" s="0" t="n">
        <v>96.3535323633254</v>
      </c>
      <c r="N465" s="0" t="n">
        <v>1</v>
      </c>
      <c r="O465" s="0" t="n">
        <v>9.99300489657242E-005</v>
      </c>
      <c r="P465" s="4" t="n">
        <f aca="false">VLOOKUP(D465,'paramètres CI'!$A$1:$B$6,2,0)</f>
        <v>0.0935912806596305</v>
      </c>
      <c r="Q465" s="17" t="n">
        <f aca="false">M465*P465/N465</f>
        <v>9.01785048996277</v>
      </c>
      <c r="R465" s="9" t="n">
        <f aca="false">1/(1+0.04)*(1 - (1/(1+0.04))^L465)/(1-1/(1+0.04))</f>
        <v>9.98564784663304</v>
      </c>
      <c r="S465" s="17" t="n">
        <f aca="false">K465/R465</f>
        <v>1.20172473376839</v>
      </c>
      <c r="T465" s="17" t="n">
        <f aca="false">Q465+S465</f>
        <v>10.2195752237312</v>
      </c>
      <c r="U465" s="0" t="n">
        <f aca="false">T465 + Z465</f>
        <v>25.0704302044676</v>
      </c>
      <c r="V465" s="4" t="str">
        <f aca="false">VLOOKUP(I465,'CI ref gaz'!$I$1:$AM$97,1,0)</f>
        <v>0279</v>
      </c>
      <c r="W465" s="0" t="n">
        <f aca="false">VLOOKUP(I465,'CI ref gaz'!$I$1:$AM$97,14,0)</f>
        <v>-2</v>
      </c>
      <c r="X465" s="1" t="n">
        <f aca="false">VLOOKUP(I465,'CI ref gaz'!$I$1:$AM$97,13,0)</f>
        <v>8.62102245140513</v>
      </c>
      <c r="Y465" s="2" t="n">
        <f aca="false">VLOOKUP(I465,'CI ref gaz'!$I$1:$AM$97,7,0)</f>
        <v>0.511116831513036</v>
      </c>
      <c r="Z465" s="17" t="n">
        <f aca="false">X465*(O465/Y465)^(-1/8)-T465</f>
        <v>14.8508549807365</v>
      </c>
      <c r="AA465" s="17" t="n">
        <f aca="false">Z465^2</f>
        <v>220.547893658866</v>
      </c>
      <c r="AB465" s="18" t="n">
        <f aca="false">Z465/U465</f>
        <v>0.592365382628735</v>
      </c>
      <c r="AC465" s="17" t="n">
        <f aca="false">U465^-('paramètres CI'!$B$19)</f>
        <v>6.40775220061334E-012</v>
      </c>
      <c r="AD465" s="4" t="n">
        <f aca="false">SUMIFS($AC$2:$AC$1250,$I$2:$I$1250,V465)</f>
        <v>6.41223762715375E-008</v>
      </c>
      <c r="AE465" s="4" t="n">
        <f aca="false">AC465/AD465</f>
        <v>9.99300489657242E-005</v>
      </c>
      <c r="AF465" s="17" t="n">
        <f aca="false">AE465-O465</f>
        <v>0</v>
      </c>
      <c r="AG465" s="4" t="n">
        <f aca="false">VLOOKUP(I465,BesoinU!$F$1:$L$99,3,0)</f>
        <v>80.6214104716656</v>
      </c>
      <c r="AH465" s="19" t="n">
        <f aca="false">VLOOKUP(J465,bibliRdtCHauff!$G$2:$K$1398,4,0)</f>
        <v>12</v>
      </c>
      <c r="AI465" s="19" t="n">
        <f aca="false">VLOOKUP(J465,bibliRdtCHauff!$G$2:$K$1398,3,0)</f>
        <v>1</v>
      </c>
      <c r="AJ465" s="4" t="n">
        <f aca="false">VLOOKUP(D465,'paramètres CI'!$A$1:$C$6,3)</f>
        <v>0.09847</v>
      </c>
      <c r="AK465" s="4" t="n">
        <f aca="false">AJ465*AG465/AI465</f>
        <v>7.93879028914491</v>
      </c>
      <c r="AL465" s="4" t="n">
        <f aca="false">AK465+AH465/R465</f>
        <v>9.1405150229133</v>
      </c>
      <c r="AM465" s="4" t="n">
        <f aca="false">AL465+Z465</f>
        <v>23.9913700036498</v>
      </c>
      <c r="AN465" s="4" t="n">
        <f aca="false">AM465^-'paramètres CI'!$B$19</f>
        <v>9.11086498680067E-012</v>
      </c>
      <c r="AO465" s="4" t="n">
        <f aca="false">SUMIFS($AN$2:$AN$1250,$I$2:$I$1250,V465)</f>
        <v>1.15596484979201E-007</v>
      </c>
      <c r="AP465" s="5" t="n">
        <f aca="false">AN465/AO465</f>
        <v>7.88161075005005E-005</v>
      </c>
      <c r="AQ465" s="6" t="n">
        <f aca="false">AP465-O465</f>
        <v>-2.11139414652237E-005</v>
      </c>
      <c r="AR465" s="20" t="n">
        <f aca="false">VLOOKUP(I465,entreesparc!$A$13:$H$110,8,0)*AP465</f>
        <v>4.69356270901318</v>
      </c>
      <c r="AS465" s="7" t="n">
        <f aca="false">M465*AJ465/AI465+AH465/R465</f>
        <v>10.689657065585</v>
      </c>
      <c r="AT465" s="4" t="n">
        <f aca="false">AS465+Z465</f>
        <v>25.5405120463215</v>
      </c>
      <c r="AU465" s="4" t="n">
        <f aca="false">AT465^-'paramètres CI'!$B$19</f>
        <v>5.52284939752969E-012</v>
      </c>
      <c r="AV465" s="4" t="n">
        <f aca="false">SUMIFS($AU$2:$AU$1250,$I$2:$I$1250,V465)</f>
        <v>2.05205834025745E-008</v>
      </c>
      <c r="AW465" s="5" t="n">
        <f aca="false">AU465/AV465</f>
        <v>0.000269137055666594</v>
      </c>
      <c r="AX465" s="7" t="n">
        <f aca="false">SUMIFS($AP$2:$AP$1250,$I$2:$I$1250,V465)</f>
        <v>1</v>
      </c>
    </row>
    <row r="466" customFormat="false" ht="15.8" hidden="false" customHeight="false" outlineLevel="0" collapsed="false">
      <c r="A466" s="0" t="s">
        <v>14</v>
      </c>
      <c r="B466" s="0" t="s">
        <v>85</v>
      </c>
      <c r="C466" s="0" t="s">
        <v>48</v>
      </c>
      <c r="D466" s="0" t="s">
        <v>43</v>
      </c>
      <c r="E466" s="0" t="str">
        <f aca="false">VLOOKUP(A466,Nomenclature!$D$1:$E$9,2,0)</f>
        <v>02</v>
      </c>
      <c r="F466" s="0" t="str">
        <f aca="false">VLOOKUP(B466,Nomenclature!$J$1:$K$97,2,0)</f>
        <v>79</v>
      </c>
      <c r="G466" s="0" t="str">
        <f aca="false">VLOOKUP(C466,Nomenclature!$M$1:$N$21,2,0)</f>
        <v>09</v>
      </c>
      <c r="H466" s="0" t="str">
        <f aca="false">VLOOKUP(D466,Nomenclature!$O$25:$P$31,2,0)</f>
        <v>02</v>
      </c>
      <c r="I466" s="1" t="str">
        <f aca="false">CONCATENATE(E466,F466)</f>
        <v>0279</v>
      </c>
      <c r="J466" s="0" t="str">
        <f aca="false">CONCATENATE(E466,F466,G466,H466)</f>
        <v>02790902</v>
      </c>
      <c r="K466" s="0" t="n">
        <v>45.6017771426846</v>
      </c>
      <c r="L466" s="0" t="n">
        <v>20</v>
      </c>
      <c r="M466" s="0" t="n">
        <v>112.164326750724</v>
      </c>
      <c r="N466" s="0" t="n">
        <v>2.83163023255814</v>
      </c>
      <c r="O466" s="0" t="n">
        <v>0.0910911534202683</v>
      </c>
      <c r="P466" s="4" t="n">
        <f aca="false">VLOOKUP(D466,'paramètres CI'!$A$1:$B$6,2,0)</f>
        <v>0.0935912806596305</v>
      </c>
      <c r="Q466" s="17" t="n">
        <f aca="false">M466*P466/N466</f>
        <v>3.70726476367707</v>
      </c>
      <c r="R466" s="9" t="n">
        <f aca="false">1/(1+0.04)*(1 - (1/(1+0.04))^L466)/(1-1/(1+0.04))</f>
        <v>13.5903263449677</v>
      </c>
      <c r="S466" s="17" t="n">
        <f aca="false">K466/R466</f>
        <v>3.3554585802548</v>
      </c>
      <c r="T466" s="17" t="n">
        <f aca="false">Q466+S466</f>
        <v>7.06272334393187</v>
      </c>
      <c r="U466" s="0" t="n">
        <f aca="false">T466 + Z466</f>
        <v>10.6952089525849</v>
      </c>
      <c r="V466" s="4" t="str">
        <f aca="false">VLOOKUP(I466,'CI ref gaz'!$I$1:$AM$97,1,0)</f>
        <v>0279</v>
      </c>
      <c r="W466" s="0" t="n">
        <f aca="false">VLOOKUP(I466,'CI ref gaz'!$I$1:$AM$97,14,0)</f>
        <v>-2</v>
      </c>
      <c r="X466" s="1" t="n">
        <f aca="false">VLOOKUP(I466,'CI ref gaz'!$I$1:$AM$97,13,0)</f>
        <v>8.62102245140513</v>
      </c>
      <c r="Y466" s="2" t="n">
        <f aca="false">VLOOKUP(I466,'CI ref gaz'!$I$1:$AM$97,7,0)</f>
        <v>0.511116831513036</v>
      </c>
      <c r="Z466" s="17" t="n">
        <f aca="false">X466*(O466/Y466)^(-1/8)-T466</f>
        <v>3.63248560865304</v>
      </c>
      <c r="AA466" s="17" t="n">
        <f aca="false">Z466^2</f>
        <v>13.1949516970715</v>
      </c>
      <c r="AB466" s="18" t="n">
        <f aca="false">Z466/U466</f>
        <v>0.339636712546426</v>
      </c>
      <c r="AC466" s="17" t="n">
        <f aca="false">U466^-('paramètres CI'!$B$19)</f>
        <v>5.84098121462279E-009</v>
      </c>
      <c r="AD466" s="4" t="n">
        <f aca="false">SUMIFS($AC$2:$AC$1250,$I$2:$I$1250,V466)</f>
        <v>6.41223762715375E-008</v>
      </c>
      <c r="AE466" s="4" t="n">
        <f aca="false">AC466/AD466</f>
        <v>0.0910911534202682</v>
      </c>
      <c r="AF466" s="17" t="n">
        <f aca="false">AE466-O466</f>
        <v>0</v>
      </c>
      <c r="AG466" s="4" t="n">
        <f aca="false">VLOOKUP(I466,BesoinU!$F$1:$L$99,3,0)</f>
        <v>80.6214104716656</v>
      </c>
      <c r="AH466" s="19" t="n">
        <f aca="false">VLOOKUP(J466,bibliRdtCHauff!$G$2:$K$1398,4,0)</f>
        <v>47.8818659998189</v>
      </c>
      <c r="AI466" s="19" t="n">
        <f aca="false">VLOOKUP(J466,bibliRdtCHauff!$G$2:$K$1398,3,0)</f>
        <v>2.94489544186046</v>
      </c>
      <c r="AJ466" s="4" t="n">
        <f aca="false">VLOOKUP(D466,'paramètres CI'!$A$1:$C$6,3)</f>
        <v>0.09847</v>
      </c>
      <c r="AK466" s="4" t="n">
        <f aca="false">AJ466*AG466/AI466</f>
        <v>2.69578001863778</v>
      </c>
      <c r="AL466" s="4" t="n">
        <f aca="false">AK466+AH466/R466</f>
        <v>6.21901152790532</v>
      </c>
      <c r="AM466" s="4" t="n">
        <f aca="false">AL466+Z466</f>
        <v>9.85149713655836</v>
      </c>
      <c r="AN466" s="4" t="n">
        <f aca="false">AM466^-'paramètres CI'!$B$19</f>
        <v>1.12715104090929E-008</v>
      </c>
      <c r="AO466" s="4" t="n">
        <f aca="false">SUMIFS($AN$2:$AN$1250,$I$2:$I$1250,V466)</f>
        <v>1.15596484979201E-007</v>
      </c>
      <c r="AP466" s="5" t="n">
        <f aca="false">AN466/AO466</f>
        <v>0.0975073801865256</v>
      </c>
      <c r="AQ466" s="6" t="n">
        <f aca="false">AP466-O466</f>
        <v>0.00641622676625735</v>
      </c>
      <c r="AR466" s="20" t="n">
        <f aca="false">VLOOKUP(I466,entreesparc!$A$13:$H$110,8,0)*AP466</f>
        <v>5806.64305826245</v>
      </c>
      <c r="AS466" s="7" t="n">
        <f aca="false">M466*AJ466/AI466+AH466/R466</f>
        <v>7.2737284193263</v>
      </c>
      <c r="AT466" s="4" t="n">
        <f aca="false">AS466+Z466</f>
        <v>10.9062140279793</v>
      </c>
      <c r="AU466" s="4" t="n">
        <f aca="false">AT466^-'paramètres CI'!$B$19</f>
        <v>4.99583251619522E-009</v>
      </c>
      <c r="AV466" s="4" t="n">
        <f aca="false">SUMIFS($AU$2:$AU$1250,$I$2:$I$1250,V466)</f>
        <v>2.05205834025745E-008</v>
      </c>
      <c r="AW466" s="5" t="n">
        <f aca="false">AU466/AV466</f>
        <v>0.243454701953963</v>
      </c>
      <c r="AX466" s="7" t="n">
        <f aca="false">SUMIFS($AP$2:$AP$1250,$I$2:$I$1250,V466)</f>
        <v>1</v>
      </c>
    </row>
    <row r="467" customFormat="false" ht="15.8" hidden="false" customHeight="false" outlineLevel="0" collapsed="false">
      <c r="A467" s="0" t="s">
        <v>14</v>
      </c>
      <c r="B467" s="0" t="s">
        <v>85</v>
      </c>
      <c r="C467" s="0" t="s">
        <v>49</v>
      </c>
      <c r="D467" s="0" t="s">
        <v>43</v>
      </c>
      <c r="E467" s="0" t="str">
        <f aca="false">VLOOKUP(A467,Nomenclature!$D$1:$E$9,2,0)</f>
        <v>02</v>
      </c>
      <c r="F467" s="0" t="str">
        <f aca="false">VLOOKUP(B467,Nomenclature!$J$1:$K$97,2,0)</f>
        <v>79</v>
      </c>
      <c r="G467" s="0" t="str">
        <f aca="false">VLOOKUP(C467,Nomenclature!$M$1:$N$21,2,0)</f>
        <v>29</v>
      </c>
      <c r="H467" s="0" t="str">
        <f aca="false">VLOOKUP(D467,Nomenclature!$O$25:$P$31,2,0)</f>
        <v>02</v>
      </c>
      <c r="I467" s="1" t="str">
        <f aca="false">CONCATENATE(E467,F467)</f>
        <v>0279</v>
      </c>
      <c r="J467" s="0" t="str">
        <f aca="false">CONCATENATE(E467,F467,G467,H467)</f>
        <v>02792902</v>
      </c>
      <c r="K467" s="0" t="n">
        <v>57.0022214283558</v>
      </c>
      <c r="L467" s="0" t="n">
        <v>20</v>
      </c>
      <c r="M467" s="0" t="n">
        <v>112.164326750724</v>
      </c>
      <c r="N467" s="0" t="n">
        <v>3.39795627906976</v>
      </c>
      <c r="O467" s="0" t="n">
        <v>9.99300489657242E-005</v>
      </c>
      <c r="P467" s="4" t="n">
        <f aca="false">VLOOKUP(D467,'paramètres CI'!$A$1:$B$6,2,0)</f>
        <v>0.0935912806596305</v>
      </c>
      <c r="Q467" s="17" t="n">
        <f aca="false">M467*P467/N467</f>
        <v>3.08938730306423</v>
      </c>
      <c r="R467" s="9" t="n">
        <f aca="false">1/(1+0.04)*(1 - (1/(1+0.04))^L467)/(1-1/(1+0.04))</f>
        <v>13.5903263449677</v>
      </c>
      <c r="S467" s="17" t="n">
        <f aca="false">K467/R467</f>
        <v>4.1943232253185</v>
      </c>
      <c r="T467" s="17" t="n">
        <f aca="false">Q467+S467</f>
        <v>7.28371052838273</v>
      </c>
      <c r="U467" s="0" t="n">
        <f aca="false">T467 + Z467</f>
        <v>25.0704302044676</v>
      </c>
      <c r="V467" s="4" t="str">
        <f aca="false">VLOOKUP(I467,'CI ref gaz'!$I$1:$AM$97,1,0)</f>
        <v>0279</v>
      </c>
      <c r="W467" s="0" t="n">
        <f aca="false">VLOOKUP(I467,'CI ref gaz'!$I$1:$AM$97,14,0)</f>
        <v>-2</v>
      </c>
      <c r="X467" s="1" t="n">
        <f aca="false">VLOOKUP(I467,'CI ref gaz'!$I$1:$AM$97,13,0)</f>
        <v>8.62102245140513</v>
      </c>
      <c r="Y467" s="2" t="n">
        <f aca="false">VLOOKUP(I467,'CI ref gaz'!$I$1:$AM$97,7,0)</f>
        <v>0.511116831513036</v>
      </c>
      <c r="Z467" s="17" t="n">
        <f aca="false">X467*(O467/Y467)^(-1/8)-T467</f>
        <v>17.7867196760849</v>
      </c>
      <c r="AA467" s="17" t="n">
        <f aca="false">Z467^2</f>
        <v>316.367396835626</v>
      </c>
      <c r="AB467" s="18" t="n">
        <f aca="false">Z467/U467</f>
        <v>0.709470062181671</v>
      </c>
      <c r="AC467" s="17" t="n">
        <f aca="false">U467^-('paramètres CI'!$B$19)</f>
        <v>6.40775220061334E-012</v>
      </c>
      <c r="AD467" s="4" t="n">
        <f aca="false">SUMIFS($AC$2:$AC$1250,$I$2:$I$1250,V467)</f>
        <v>6.41223762715375E-008</v>
      </c>
      <c r="AE467" s="4" t="n">
        <f aca="false">AC467/AD467</f>
        <v>9.99300489657242E-005</v>
      </c>
      <c r="AF467" s="17" t="n">
        <f aca="false">AE467-O467</f>
        <v>0</v>
      </c>
      <c r="AG467" s="4" t="n">
        <f aca="false">VLOOKUP(I467,BesoinU!$F$1:$L$99,3,0)</f>
        <v>80.6214104716656</v>
      </c>
      <c r="AH467" s="19" t="n">
        <f aca="false">VLOOKUP(J467,bibliRdtCHauff!$G$2:$K$1398,4,0)</f>
        <v>57.0022214283558</v>
      </c>
      <c r="AI467" s="19" t="n">
        <f aca="false">VLOOKUP(J467,bibliRdtCHauff!$G$2:$K$1398,3,0)</f>
        <v>3.39795627906976</v>
      </c>
      <c r="AJ467" s="4" t="n">
        <f aca="false">VLOOKUP(D467,'paramètres CI'!$A$1:$C$6,3)</f>
        <v>0.09847</v>
      </c>
      <c r="AK467" s="4" t="n">
        <f aca="false">AJ467*AG467/AI467</f>
        <v>2.33634268281941</v>
      </c>
      <c r="AL467" s="4" t="n">
        <f aca="false">AK467+AH467/R467</f>
        <v>6.53066590813791</v>
      </c>
      <c r="AM467" s="4" t="n">
        <f aca="false">AL467+Z467</f>
        <v>24.3173855842228</v>
      </c>
      <c r="AN467" s="4" t="n">
        <f aca="false">AM467^-'paramètres CI'!$B$19</f>
        <v>8.17833602964682E-012</v>
      </c>
      <c r="AO467" s="4" t="n">
        <f aca="false">SUMIFS($AN$2:$AN$1250,$I$2:$I$1250,V467)</f>
        <v>1.15596484979201E-007</v>
      </c>
      <c r="AP467" s="5" t="n">
        <f aca="false">AN467/AO467</f>
        <v>7.07490027150769E-005</v>
      </c>
      <c r="AQ467" s="6" t="n">
        <f aca="false">AP467-O467</f>
        <v>-2.91810462506473E-005</v>
      </c>
      <c r="AR467" s="20" t="n">
        <f aca="false">VLOOKUP(I467,entreesparc!$A$13:$H$110,8,0)*AP467</f>
        <v>4.21316011884054</v>
      </c>
      <c r="AS467" s="7" t="n">
        <f aca="false">M467*AJ467/AI467+AH467/R467</f>
        <v>7.44475388070276</v>
      </c>
      <c r="AT467" s="4" t="n">
        <f aca="false">AS467+Z467</f>
        <v>25.2314735567877</v>
      </c>
      <c r="AU467" s="4" t="n">
        <f aca="false">AT467^-'paramètres CI'!$B$19</f>
        <v>6.08778186004023E-012</v>
      </c>
      <c r="AV467" s="4" t="n">
        <f aca="false">SUMIFS($AU$2:$AU$1250,$I$2:$I$1250,V467)</f>
        <v>2.05205834025745E-008</v>
      </c>
      <c r="AW467" s="5" t="n">
        <f aca="false">AU467/AV467</f>
        <v>0.0002966670947219</v>
      </c>
      <c r="AX467" s="7" t="n">
        <f aca="false">SUMIFS($AP$2:$AP$1250,$I$2:$I$1250,V467)</f>
        <v>1</v>
      </c>
    </row>
    <row r="468" customFormat="false" ht="15.8" hidden="false" customHeight="false" outlineLevel="0" collapsed="false">
      <c r="A468" s="0" t="s">
        <v>14</v>
      </c>
      <c r="B468" s="0" t="s">
        <v>85</v>
      </c>
      <c r="C468" s="0" t="s">
        <v>55</v>
      </c>
      <c r="D468" s="0" t="s">
        <v>43</v>
      </c>
      <c r="E468" s="0" t="str">
        <f aca="false">VLOOKUP(A468,Nomenclature!$D$1:$E$9,2,0)</f>
        <v>02</v>
      </c>
      <c r="F468" s="0" t="str">
        <f aca="false">VLOOKUP(B468,Nomenclature!$J$1:$K$97,2,0)</f>
        <v>79</v>
      </c>
      <c r="G468" s="0" t="str">
        <f aca="false">VLOOKUP(C468,Nomenclature!$M$1:$N$21,2,0)</f>
        <v>10</v>
      </c>
      <c r="H468" s="0" t="str">
        <f aca="false">VLOOKUP(D468,Nomenclature!$O$25:$P$31,2,0)</f>
        <v>02</v>
      </c>
      <c r="I468" s="1" t="str">
        <f aca="false">CONCATENATE(E468,F468)</f>
        <v>0279</v>
      </c>
      <c r="J468" s="0" t="str">
        <f aca="false">CONCATENATE(E468,F468,G468,H468)</f>
        <v>02791002</v>
      </c>
      <c r="K468" s="0" t="n">
        <v>133.0574</v>
      </c>
      <c r="L468" s="0" t="n">
        <v>17</v>
      </c>
      <c r="M468" s="0" t="n">
        <v>120.161689621118</v>
      </c>
      <c r="N468" s="0" t="n">
        <v>2.67297488372093</v>
      </c>
      <c r="O468" s="0" t="n">
        <v>0.107846259782143</v>
      </c>
      <c r="P468" s="4" t="n">
        <f aca="false">VLOOKUP(D468,'paramètres CI'!$A$1:$B$6,2,0)</f>
        <v>0.0935912806596305</v>
      </c>
      <c r="Q468" s="17" t="n">
        <f aca="false">M468*P468/N468</f>
        <v>4.20732962601215</v>
      </c>
      <c r="R468" s="9" t="n">
        <f aca="false">1/(1+0.04)*(1 - (1/(1+0.04))^L468)/(1-1/(1+0.04))</f>
        <v>12.1656688537057</v>
      </c>
      <c r="S468" s="17" t="n">
        <f aca="false">K468/R468</f>
        <v>10.9371216330182</v>
      </c>
      <c r="T468" s="17" t="n">
        <f aca="false">Q468+S468</f>
        <v>15.1444512590304</v>
      </c>
      <c r="U468" s="0" t="n">
        <f aca="false">T468 + Z468</f>
        <v>10.4718439786206</v>
      </c>
      <c r="V468" s="4" t="str">
        <f aca="false">VLOOKUP(I468,'CI ref gaz'!$I$1:$AM$97,1,0)</f>
        <v>0279</v>
      </c>
      <c r="W468" s="0" t="n">
        <f aca="false">VLOOKUP(I468,'CI ref gaz'!$I$1:$AM$97,14,0)</f>
        <v>-2</v>
      </c>
      <c r="X468" s="1" t="n">
        <f aca="false">VLOOKUP(I468,'CI ref gaz'!$I$1:$AM$97,13,0)</f>
        <v>8.62102245140513</v>
      </c>
      <c r="Y468" s="2" t="n">
        <f aca="false">VLOOKUP(I468,'CI ref gaz'!$I$1:$AM$97,7,0)</f>
        <v>0.511116831513036</v>
      </c>
      <c r="Z468" s="17" t="n">
        <f aca="false">X468*(O468/Y468)^(-1/8)-T468</f>
        <v>-4.67260728040971</v>
      </c>
      <c r="AA468" s="17" t="n">
        <f aca="false">Z468^2</f>
        <v>21.8332587969378</v>
      </c>
      <c r="AB468" s="18" t="n">
        <f aca="false">Z468/U468</f>
        <v>-0.446206732066417</v>
      </c>
      <c r="AC468" s="17" t="n">
        <f aca="false">U468^-('paramètres CI'!$B$19)</f>
        <v>6.91535844922857E-009</v>
      </c>
      <c r="AD468" s="4" t="n">
        <f aca="false">SUMIFS($AC$2:$AC$1250,$I$2:$I$1250,V468)</f>
        <v>6.41223762715375E-008</v>
      </c>
      <c r="AE468" s="4" t="n">
        <f aca="false">AC468/AD468</f>
        <v>0.107846259782143</v>
      </c>
      <c r="AF468" s="17" t="n">
        <f aca="false">AE468-O468</f>
        <v>0</v>
      </c>
      <c r="AG468" s="4" t="n">
        <f aca="false">VLOOKUP(I468,BesoinU!$F$1:$L$99,3,0)</f>
        <v>80.6214104716656</v>
      </c>
      <c r="AH468" s="19" t="n">
        <f aca="false">VLOOKUP(J468,bibliRdtCHauff!$G$2:$K$1398,4,0)</f>
        <v>139.71027</v>
      </c>
      <c r="AI468" s="19" t="n">
        <f aca="false">VLOOKUP(J468,bibliRdtCHauff!$G$2:$K$1398,3,0)</f>
        <v>2.80410195348837</v>
      </c>
      <c r="AJ468" s="4" t="n">
        <f aca="false">VLOOKUP(D468,'paramètres CI'!$A$1:$C$6,3)</f>
        <v>0.09847</v>
      </c>
      <c r="AK468" s="4" t="n">
        <f aca="false">AJ468*AG468/AI468</f>
        <v>2.83113468084456</v>
      </c>
      <c r="AL468" s="4" t="n">
        <f aca="false">AK468+AH468/R468</f>
        <v>14.3151123955136</v>
      </c>
      <c r="AM468" s="4" t="n">
        <f aca="false">AL468+Z468</f>
        <v>9.64250511510394</v>
      </c>
      <c r="AN468" s="4" t="n">
        <f aca="false">AM468^-'paramètres CI'!$B$19</f>
        <v>1.33807660221976E-008</v>
      </c>
      <c r="AO468" s="4" t="n">
        <f aca="false">SUMIFS($AN$2:$AN$1250,$I$2:$I$1250,V468)</f>
        <v>1.15596484979201E-007</v>
      </c>
      <c r="AP468" s="5" t="n">
        <f aca="false">AN468/AO468</f>
        <v>0.115754090832478</v>
      </c>
      <c r="AQ468" s="6" t="n">
        <f aca="false">AP468-O468</f>
        <v>0.00790783105033475</v>
      </c>
      <c r="AR468" s="20" t="n">
        <f aca="false">VLOOKUP(I468,entreesparc!$A$13:$H$110,8,0)*AP468</f>
        <v>6893.24937981228</v>
      </c>
      <c r="AS468" s="7" t="n">
        <f aca="false">M468*AJ468/AI468+AH468/R468</f>
        <v>15.7036251359306</v>
      </c>
      <c r="AT468" s="4" t="n">
        <f aca="false">AS468+Z468</f>
        <v>11.0310178555209</v>
      </c>
      <c r="AU468" s="4" t="n">
        <f aca="false">AT468^-'paramètres CI'!$B$19</f>
        <v>4.56115992053818E-009</v>
      </c>
      <c r="AV468" s="4" t="n">
        <f aca="false">SUMIFS($AU$2:$AU$1250,$I$2:$I$1250,V468)</f>
        <v>2.05205834025745E-008</v>
      </c>
      <c r="AW468" s="5" t="n">
        <f aca="false">AU468/AV468</f>
        <v>0.222272429153546</v>
      </c>
      <c r="AX468" s="7" t="n">
        <f aca="false">SUMIFS($AP$2:$AP$1250,$I$2:$I$1250,V468)</f>
        <v>1</v>
      </c>
    </row>
    <row r="469" customFormat="false" ht="15.8" hidden="false" customHeight="false" outlineLevel="0" collapsed="false">
      <c r="A469" s="0" t="s">
        <v>14</v>
      </c>
      <c r="B469" s="0" t="s">
        <v>85</v>
      </c>
      <c r="C469" s="0" t="s">
        <v>56</v>
      </c>
      <c r="D469" s="0" t="s">
        <v>43</v>
      </c>
      <c r="E469" s="0" t="str">
        <f aca="false">VLOOKUP(A469,Nomenclature!$D$1:$E$9,2,0)</f>
        <v>02</v>
      </c>
      <c r="F469" s="0" t="str">
        <f aca="false">VLOOKUP(B469,Nomenclature!$J$1:$K$97,2,0)</f>
        <v>79</v>
      </c>
      <c r="G469" s="0" t="str">
        <f aca="false">VLOOKUP(C469,Nomenclature!$M$1:$N$21,2,0)</f>
        <v>30</v>
      </c>
      <c r="H469" s="0" t="str">
        <f aca="false">VLOOKUP(D469,Nomenclature!$O$25:$P$31,2,0)</f>
        <v>02</v>
      </c>
      <c r="I469" s="1" t="str">
        <f aca="false">CONCATENATE(E469,F469)</f>
        <v>0279</v>
      </c>
      <c r="J469" s="0" t="str">
        <f aca="false">CONCATENATE(E469,F469,G469,H469)</f>
        <v>02793002</v>
      </c>
      <c r="K469" s="0" t="n">
        <v>166.32175</v>
      </c>
      <c r="L469" s="0" t="n">
        <v>17</v>
      </c>
      <c r="M469" s="0" t="n">
        <v>120.161689621118</v>
      </c>
      <c r="N469" s="0" t="n">
        <v>3.32861023255814</v>
      </c>
      <c r="O469" s="0" t="n">
        <v>9.99300489657242E-005</v>
      </c>
      <c r="P469" s="4" t="n">
        <f aca="false">VLOOKUP(D469,'paramètres CI'!$A$1:$B$6,2,0)</f>
        <v>0.0935912806596305</v>
      </c>
      <c r="Q469" s="17" t="n">
        <f aca="false">M469*P469/N469</f>
        <v>3.37861318452491</v>
      </c>
      <c r="R469" s="9" t="n">
        <f aca="false">1/(1+0.04)*(1 - (1/(1+0.04))^L469)/(1-1/(1+0.04))</f>
        <v>12.1656688537057</v>
      </c>
      <c r="S469" s="17" t="n">
        <f aca="false">K469/R469</f>
        <v>13.6714020412727</v>
      </c>
      <c r="T469" s="17" t="n">
        <f aca="false">Q469+S469</f>
        <v>17.0500152257976</v>
      </c>
      <c r="U469" s="0" t="n">
        <f aca="false">T469 + Z469</f>
        <v>25.0704302044676</v>
      </c>
      <c r="V469" s="4" t="str">
        <f aca="false">VLOOKUP(I469,'CI ref gaz'!$I$1:$AM$97,1,0)</f>
        <v>0279</v>
      </c>
      <c r="W469" s="0" t="n">
        <f aca="false">VLOOKUP(I469,'CI ref gaz'!$I$1:$AM$97,14,0)</f>
        <v>-2</v>
      </c>
      <c r="X469" s="1" t="n">
        <f aca="false">VLOOKUP(I469,'CI ref gaz'!$I$1:$AM$97,13,0)</f>
        <v>8.62102245140513</v>
      </c>
      <c r="Y469" s="2" t="n">
        <f aca="false">VLOOKUP(I469,'CI ref gaz'!$I$1:$AM$97,7,0)</f>
        <v>0.511116831513036</v>
      </c>
      <c r="Z469" s="17" t="n">
        <f aca="false">X469*(O469/Y469)^(-1/8)-T469</f>
        <v>8.02041497867004</v>
      </c>
      <c r="AA469" s="17" t="n">
        <f aca="false">Z469^2</f>
        <v>64.3270564300747</v>
      </c>
      <c r="AB469" s="18" t="n">
        <f aca="false">Z469/U469</f>
        <v>0.319915331059647</v>
      </c>
      <c r="AC469" s="17" t="n">
        <f aca="false">U469^-('paramètres CI'!$B$19)</f>
        <v>6.40775220061334E-012</v>
      </c>
      <c r="AD469" s="4" t="n">
        <f aca="false">SUMIFS($AC$2:$AC$1250,$I$2:$I$1250,V469)</f>
        <v>6.41223762715375E-008</v>
      </c>
      <c r="AE469" s="4" t="n">
        <f aca="false">AC469/AD469</f>
        <v>9.99300489657242E-005</v>
      </c>
      <c r="AF469" s="17" t="n">
        <f aca="false">AE469-O469</f>
        <v>0</v>
      </c>
      <c r="AG469" s="4" t="n">
        <f aca="false">VLOOKUP(I469,BesoinU!$F$1:$L$99,3,0)</f>
        <v>80.6214104716656</v>
      </c>
      <c r="AH469" s="19" t="n">
        <f aca="false">VLOOKUP(J469,bibliRdtCHauff!$G$2:$K$1398,4,0)</f>
        <v>166.32175</v>
      </c>
      <c r="AI469" s="19" t="n">
        <f aca="false">VLOOKUP(J469,bibliRdtCHauff!$G$2:$K$1398,3,0)</f>
        <v>3.32861023255814</v>
      </c>
      <c r="AJ469" s="4" t="n">
        <f aca="false">VLOOKUP(D469,'paramètres CI'!$A$1:$C$6,3)</f>
        <v>0.09847</v>
      </c>
      <c r="AK469" s="4" t="n">
        <f aca="false">AJ469*AG469/AI469</f>
        <v>2.38501648871148</v>
      </c>
      <c r="AL469" s="4" t="n">
        <f aca="false">AK469+AH469/R469</f>
        <v>16.0564185299842</v>
      </c>
      <c r="AM469" s="4" t="n">
        <f aca="false">AL469+Z469</f>
        <v>24.0768335086542</v>
      </c>
      <c r="AN469" s="4" t="n">
        <f aca="false">AM469^-'paramètres CI'!$B$19</f>
        <v>8.85533597236049E-012</v>
      </c>
      <c r="AO469" s="4" t="n">
        <f aca="false">SUMIFS($AN$2:$AN$1250,$I$2:$I$1250,V469)</f>
        <v>1.15596484979201E-007</v>
      </c>
      <c r="AP469" s="5" t="n">
        <f aca="false">AN469/AO469</f>
        <v>7.66055816831613E-005</v>
      </c>
      <c r="AQ469" s="6" t="n">
        <f aca="false">AP469-O469</f>
        <v>-2.33244672825629E-005</v>
      </c>
      <c r="AR469" s="20" t="n">
        <f aca="false">VLOOKUP(I469,entreesparc!$A$13:$H$110,8,0)*AP469</f>
        <v>4.56192411542357</v>
      </c>
      <c r="AS469" s="7" t="n">
        <f aca="false">M469*AJ469/AI469+AH469/R469</f>
        <v>17.2261353234263</v>
      </c>
      <c r="AT469" s="4" t="n">
        <f aca="false">AS469+Z469</f>
        <v>25.2465503020964</v>
      </c>
      <c r="AU469" s="4" t="n">
        <f aca="false">AT469^-'paramètres CI'!$B$19</f>
        <v>6.05875854431057E-012</v>
      </c>
      <c r="AV469" s="4" t="n">
        <f aca="false">SUMIFS($AU$2:$AU$1250,$I$2:$I$1250,V469)</f>
        <v>2.05205834025745E-008</v>
      </c>
      <c r="AW469" s="5" t="n">
        <f aca="false">AU469/AV469</f>
        <v>0.000295252743328459</v>
      </c>
      <c r="AX469" s="7" t="n">
        <f aca="false">SUMIFS($AP$2:$AP$1250,$I$2:$I$1250,V469)</f>
        <v>1</v>
      </c>
    </row>
    <row r="470" customFormat="false" ht="15.8" hidden="false" customHeight="false" outlineLevel="0" collapsed="false">
      <c r="A470" s="0" t="s">
        <v>15</v>
      </c>
      <c r="B470" s="0" t="s">
        <v>86</v>
      </c>
      <c r="C470" s="0" t="s">
        <v>32</v>
      </c>
      <c r="D470" s="0" t="s">
        <v>34</v>
      </c>
      <c r="E470" s="0" t="str">
        <f aca="false">VLOOKUP(A470,Nomenclature!$D$1:$E$9,2,0)</f>
        <v>03</v>
      </c>
      <c r="F470" s="0" t="str">
        <f aca="false">VLOOKUP(B470,Nomenclature!$J$1:$K$97,2,0)</f>
        <v>09</v>
      </c>
      <c r="G470" s="0" t="str">
        <f aca="false">VLOOKUP(C470,Nomenclature!$M$1:$N$21,2,0)</f>
        <v>01</v>
      </c>
      <c r="H470" s="0" t="str">
        <f aca="false">VLOOKUP(D470,Nomenclature!$O$25:$P$31,2,0)</f>
        <v>06</v>
      </c>
      <c r="I470" s="1" t="str">
        <f aca="false">CONCATENATE(E470,F470)</f>
        <v>0309</v>
      </c>
      <c r="J470" s="0" t="str">
        <f aca="false">CONCATENATE(E470,F470,G470,H470)</f>
        <v>03090106</v>
      </c>
      <c r="K470" s="0" t="n">
        <v>22.5612061754056</v>
      </c>
      <c r="L470" s="0" t="n">
        <v>25</v>
      </c>
      <c r="M470" s="0" t="n">
        <v>55.693739533021</v>
      </c>
      <c r="N470" s="0" t="n">
        <v>1.54242075315999</v>
      </c>
      <c r="O470" s="0" t="n">
        <v>0.0219381806119231</v>
      </c>
      <c r="P470" s="4" t="n">
        <f aca="false">VLOOKUP(D470,'paramètres CI'!$A$1:$B$6,2,0)</f>
        <v>0.0424847883250769</v>
      </c>
      <c r="Q470" s="17" t="n">
        <f aca="false">M470*P470/N470</f>
        <v>1.53404103922021</v>
      </c>
      <c r="R470" s="9" t="n">
        <f aca="false">1/(1+0.04)*(1 - (1/(1+0.04))^L470)/(1-1/(1+0.04))</f>
        <v>15.6220799436509</v>
      </c>
      <c r="S470" s="17" t="n">
        <f aca="false">K470/R470</f>
        <v>1.4441870901176</v>
      </c>
      <c r="T470" s="17" t="n">
        <f aca="false">Q470+S470</f>
        <v>2.97822812933781</v>
      </c>
      <c r="U470" s="0" t="n">
        <f aca="false">T470 + Z470</f>
        <v>0.366632351424208</v>
      </c>
      <c r="V470" s="4" t="str">
        <f aca="false">VLOOKUP(I470,'CI ref gaz'!$I$1:$AM$97,1,0)</f>
        <v>0309</v>
      </c>
      <c r="W470" s="0" t="n">
        <f aca="false">VLOOKUP(I470,'CI ref gaz'!$I$1:$AM$97,14,0)</f>
        <v>-2</v>
      </c>
      <c r="X470" s="1" t="n">
        <f aca="false">VLOOKUP(I470,'CI ref gaz'!$I$1:$AM$97,13,0)</f>
        <v>0.252297049796054</v>
      </c>
      <c r="Y470" s="2" t="n">
        <f aca="false">VLOOKUP(I470,'CI ref gaz'!$I$1:$AM$97,7,0)</f>
        <v>0.436264127425614</v>
      </c>
      <c r="Z470" s="17" t="n">
        <f aca="false">X470*(O470/Y470)^(-1/8)-T470</f>
        <v>-2.6115957779136</v>
      </c>
      <c r="AA470" s="17" t="n">
        <f aca="false">Z470^2</f>
        <v>6.82043250721614</v>
      </c>
      <c r="AB470" s="18" t="n">
        <f aca="false">Z470/U470</f>
        <v>-7.12320057891422</v>
      </c>
      <c r="AC470" s="17" t="n">
        <f aca="false">U470^-('paramètres CI'!$B$19)</f>
        <v>3063.04746251117</v>
      </c>
      <c r="AD470" s="4" t="n">
        <f aca="false">SUMIFS($AC$2:$AC$1250,$I$2:$I$1250,V470)</f>
        <v>139621.763385722</v>
      </c>
      <c r="AE470" s="4" t="n">
        <f aca="false">AC470/AD470</f>
        <v>0.0219381806119232</v>
      </c>
      <c r="AF470" s="17" t="n">
        <f aca="false">AE470-O470</f>
        <v>0</v>
      </c>
      <c r="AG470" s="4" t="n">
        <f aca="false">VLOOKUP(I470,BesoinU!$F$1:$L$99,3,0)</f>
        <v>35.6933465384794</v>
      </c>
      <c r="AH470" s="19" t="n">
        <f aca="false">VLOOKUP(J470,bibliRdtCHauff!$G$2:$K$1398,4,0)</f>
        <v>23.6892664841759</v>
      </c>
      <c r="AI470" s="19" t="n">
        <f aca="false">VLOOKUP(J470,bibliRdtCHauff!$G$2:$K$1398,3,0)</f>
        <v>1.60411758328639</v>
      </c>
      <c r="AJ470" s="4" t="n">
        <f aca="false">VLOOKUP(D470,'paramètres CI'!$A$1:$C$6,3)</f>
        <v>0.0591</v>
      </c>
      <c r="AK470" s="4" t="n">
        <f aca="false">AJ470*AG470/AI470</f>
        <v>1.31503874928071</v>
      </c>
      <c r="AL470" s="4" t="n">
        <f aca="false">AK470+AH470/R470</f>
        <v>2.83143519390419</v>
      </c>
      <c r="AM470" s="4" t="n">
        <f aca="false">AL470+Z470</f>
        <v>0.219839415990586</v>
      </c>
      <c r="AN470" s="4" t="n">
        <f aca="false">AM470^-'paramètres CI'!$B$19</f>
        <v>183297.063181347</v>
      </c>
      <c r="AO470" s="4" t="n">
        <f aca="false">SUMIFS($AN$2:$AN$1250,$I$2:$I$1250,V470)</f>
        <v>328631.04951708</v>
      </c>
      <c r="AP470" s="5" t="n">
        <f aca="false">AN470/AO470</f>
        <v>0.557759418809331</v>
      </c>
      <c r="AQ470" s="6" t="n">
        <f aca="false">AP470-O470</f>
        <v>0.535821238197408</v>
      </c>
      <c r="AR470" s="20" t="n">
        <f aca="false">VLOOKUP(I470,entreesparc!$A$13:$H$110,8,0)*AP470</f>
        <v>15968.8877333015</v>
      </c>
      <c r="AS470" s="7" t="n">
        <f aca="false">M470*AJ470/AI470+AH470/R470</f>
        <v>3.56830338754107</v>
      </c>
      <c r="AT470" s="4" t="n">
        <f aca="false">AS470+Z470</f>
        <v>0.956707609627471</v>
      </c>
      <c r="AU470" s="4" t="n">
        <f aca="false">AT470^-'paramètres CI'!$B$19</f>
        <v>1.42484024453675</v>
      </c>
      <c r="AV470" s="4" t="n">
        <f aca="false">SUMIFS($AU$2:$AU$1250,$I$2:$I$1250,V470)</f>
        <v>2179.37376933362</v>
      </c>
      <c r="AW470" s="5" t="n">
        <f aca="false">AU470/AV470</f>
        <v>0.000653784249671142</v>
      </c>
      <c r="AX470" s="7" t="n">
        <f aca="false">SUMIFS($AP$2:$AP$1250,$I$2:$I$1250,V470)</f>
        <v>1</v>
      </c>
    </row>
    <row r="471" customFormat="false" ht="15.8" hidden="false" customHeight="false" outlineLevel="0" collapsed="false">
      <c r="A471" s="0" t="s">
        <v>15</v>
      </c>
      <c r="B471" s="0" t="s">
        <v>86</v>
      </c>
      <c r="C471" s="0" t="s">
        <v>32</v>
      </c>
      <c r="D471" s="0" t="s">
        <v>33</v>
      </c>
      <c r="E471" s="0" t="str">
        <f aca="false">VLOOKUP(A471,Nomenclature!$D$1:$E$9,2,0)</f>
        <v>03</v>
      </c>
      <c r="F471" s="0" t="str">
        <f aca="false">VLOOKUP(B471,Nomenclature!$J$1:$K$97,2,0)</f>
        <v>09</v>
      </c>
      <c r="G471" s="0" t="str">
        <f aca="false">VLOOKUP(C471,Nomenclature!$M$1:$N$21,2,0)</f>
        <v>01</v>
      </c>
      <c r="H471" s="0" t="str">
        <f aca="false">VLOOKUP(D471,Nomenclature!$O$25:$P$31,2,0)</f>
        <v>01</v>
      </c>
      <c r="I471" s="1" t="str">
        <f aca="false">CONCATENATE(E471,F471)</f>
        <v>0309</v>
      </c>
      <c r="J471" s="0" t="str">
        <f aca="false">CONCATENATE(E471,F471,G471,H471)</f>
        <v>03090101</v>
      </c>
      <c r="K471" s="0" t="n">
        <v>22.7176336370221</v>
      </c>
      <c r="L471" s="0" t="n">
        <v>25</v>
      </c>
      <c r="M471" s="0" t="n">
        <v>56.3160572223688</v>
      </c>
      <c r="N471" s="0" t="n">
        <v>1.54538578017273</v>
      </c>
      <c r="O471" s="0" t="n">
        <v>0.0380370699233826</v>
      </c>
      <c r="P471" s="4" t="n">
        <f aca="false">VLOOKUP(D471,'paramètres CI'!$A$1:$B$6,2,0)</f>
        <v>0.033584731604575</v>
      </c>
      <c r="Q471" s="17" t="n">
        <f aca="false">M471*P471/N471</f>
        <v>1.22387541745708</v>
      </c>
      <c r="R471" s="9" t="n">
        <f aca="false">1/(1+0.04)*(1 - (1/(1+0.04))^L471)/(1-1/(1+0.04))</f>
        <v>15.6220799436509</v>
      </c>
      <c r="S471" s="17" t="n">
        <f aca="false">K471/R471</f>
        <v>1.45420031896937</v>
      </c>
      <c r="T471" s="17" t="n">
        <f aca="false">Q471+S471</f>
        <v>2.67807573642645</v>
      </c>
      <c r="U471" s="0" t="n">
        <f aca="false">T471 + Z471</f>
        <v>0.342259079740908</v>
      </c>
      <c r="V471" s="4" t="str">
        <f aca="false">VLOOKUP(I471,'CI ref gaz'!$I$1:$AM$97,1,0)</f>
        <v>0309</v>
      </c>
      <c r="W471" s="0" t="n">
        <f aca="false">VLOOKUP(I471,'CI ref gaz'!$I$1:$AM$97,14,0)</f>
        <v>-2</v>
      </c>
      <c r="X471" s="1" t="n">
        <f aca="false">VLOOKUP(I471,'CI ref gaz'!$I$1:$AM$97,13,0)</f>
        <v>0.252297049796054</v>
      </c>
      <c r="Y471" s="2" t="n">
        <f aca="false">VLOOKUP(I471,'CI ref gaz'!$I$1:$AM$97,7,0)</f>
        <v>0.436264127425614</v>
      </c>
      <c r="Z471" s="17" t="n">
        <f aca="false">X471*(O471/Y471)^(-1/8)-T471</f>
        <v>-2.33581665668555</v>
      </c>
      <c r="AA471" s="17" t="n">
        <f aca="false">Z471^2</f>
        <v>5.45603945364964</v>
      </c>
      <c r="AB471" s="18" t="n">
        <f aca="false">Z471/U471</f>
        <v>-6.82470325828542</v>
      </c>
      <c r="AC471" s="17" t="n">
        <f aca="false">U471^-('paramètres CI'!$B$19)</f>
        <v>5310.80277672869</v>
      </c>
      <c r="AD471" s="4" t="n">
        <f aca="false">SUMIFS($AC$2:$AC$1250,$I$2:$I$1250,V471)</f>
        <v>139621.763385722</v>
      </c>
      <c r="AE471" s="4" t="n">
        <f aca="false">AC471/AD471</f>
        <v>0.0380370699233826</v>
      </c>
      <c r="AF471" s="17" t="n">
        <f aca="false">AE471-O471</f>
        <v>0</v>
      </c>
      <c r="AG471" s="4" t="n">
        <f aca="false">VLOOKUP(I471,BesoinU!$F$1:$L$99,3,0)</f>
        <v>35.6933465384794</v>
      </c>
      <c r="AH471" s="19" t="n">
        <f aca="false">VLOOKUP(J471,bibliRdtCHauff!$G$2:$K$1398,4,0)</f>
        <v>23.8535153188732</v>
      </c>
      <c r="AI471" s="19" t="n">
        <f aca="false">VLOOKUP(J471,bibliRdtCHauff!$G$2:$K$1398,3,0)</f>
        <v>1.60720121137964</v>
      </c>
      <c r="AJ471" s="4" t="n">
        <f aca="false">VLOOKUP(D471,'paramètres CI'!$A$1:$C$6,3)</f>
        <v>0.0509473684210526</v>
      </c>
      <c r="AK471" s="4" t="n">
        <f aca="false">AJ471*AG471/AI471</f>
        <v>1.13145887608883</v>
      </c>
      <c r="AL471" s="4" t="n">
        <f aca="false">AK471+AH471/R471</f>
        <v>2.65836921100666</v>
      </c>
      <c r="AM471" s="4" t="n">
        <f aca="false">AL471+Z471</f>
        <v>0.322552554321119</v>
      </c>
      <c r="AN471" s="4" t="n">
        <f aca="false">AM471^-'paramètres CI'!$B$19</f>
        <v>8534.85439304191</v>
      </c>
      <c r="AO471" s="4" t="n">
        <f aca="false">SUMIFS($AN$2:$AN$1250,$I$2:$I$1250,V471)</f>
        <v>328631.04951708</v>
      </c>
      <c r="AP471" s="5" t="n">
        <f aca="false">AN471/AO471</f>
        <v>0.0259709312482304</v>
      </c>
      <c r="AQ471" s="6" t="n">
        <f aca="false">AP471-O471</f>
        <v>-0.0120661386751522</v>
      </c>
      <c r="AR471" s="20" t="n">
        <f aca="false">VLOOKUP(I471,entreesparc!$A$13:$H$110,8,0)*AP471</f>
        <v>743.558730603988</v>
      </c>
      <c r="AS471" s="7" t="n">
        <f aca="false">M471*AJ471/AI471+AH471/R471</f>
        <v>3.31209746333357</v>
      </c>
      <c r="AT471" s="4" t="n">
        <f aca="false">AS471+Z471</f>
        <v>0.97628080664802</v>
      </c>
      <c r="AU471" s="4" t="n">
        <f aca="false">AT471^-'paramètres CI'!$B$19</f>
        <v>1.21171920015591</v>
      </c>
      <c r="AV471" s="4" t="n">
        <f aca="false">SUMIFS($AU$2:$AU$1250,$I$2:$I$1250,V471)</f>
        <v>2179.37376933362</v>
      </c>
      <c r="AW471" s="5" t="n">
        <f aca="false">AU471/AV471</f>
        <v>0.000555994211367614</v>
      </c>
      <c r="AX471" s="7" t="n">
        <f aca="false">SUMIFS($AP$2:$AP$1250,$I$2:$I$1250,V471)</f>
        <v>1</v>
      </c>
    </row>
    <row r="472" customFormat="false" ht="15.8" hidden="false" customHeight="false" outlineLevel="0" collapsed="false">
      <c r="A472" s="0" t="s">
        <v>15</v>
      </c>
      <c r="B472" s="0" t="s">
        <v>86</v>
      </c>
      <c r="C472" s="0" t="s">
        <v>35</v>
      </c>
      <c r="D472" s="0" t="s">
        <v>33</v>
      </c>
      <c r="E472" s="0" t="str">
        <f aca="false">VLOOKUP(A472,Nomenclature!$D$1:$E$9,2,0)</f>
        <v>03</v>
      </c>
      <c r="F472" s="0" t="str">
        <f aca="false">VLOOKUP(B472,Nomenclature!$J$1:$K$97,2,0)</f>
        <v>09</v>
      </c>
      <c r="G472" s="0" t="str">
        <f aca="false">VLOOKUP(C472,Nomenclature!$M$1:$N$21,2,0)</f>
        <v>21</v>
      </c>
      <c r="H472" s="0" t="str">
        <f aca="false">VLOOKUP(D472,Nomenclature!$O$25:$P$31,2,0)</f>
        <v>01</v>
      </c>
      <c r="I472" s="1" t="str">
        <f aca="false">CONCATENATE(E472,F472)</f>
        <v>0309</v>
      </c>
      <c r="J472" s="0" t="str">
        <f aca="false">CONCATENATE(E472,F472,G472,H472)</f>
        <v>03092101</v>
      </c>
      <c r="K472" s="0" t="n">
        <v>28.3970420462776</v>
      </c>
      <c r="L472" s="0" t="n">
        <v>25</v>
      </c>
      <c r="M472" s="0" t="n">
        <v>56.3160572223688</v>
      </c>
      <c r="N472" s="0" t="n">
        <v>1.85446293620727</v>
      </c>
      <c r="O472" s="0" t="n">
        <v>9.99400359784132E-005</v>
      </c>
      <c r="P472" s="4" t="n">
        <f aca="false">VLOOKUP(D472,'paramètres CI'!$A$1:$B$6,2,0)</f>
        <v>0.033584731604575</v>
      </c>
      <c r="Q472" s="17" t="n">
        <f aca="false">M472*P472/N472</f>
        <v>1.01989618121424</v>
      </c>
      <c r="R472" s="9" t="n">
        <f aca="false">1/(1+0.04)*(1 - (1/(1+0.04))^L472)/(1-1/(1+0.04))</f>
        <v>15.6220799436509</v>
      </c>
      <c r="S472" s="17" t="n">
        <f aca="false">K472/R472</f>
        <v>1.81775039871171</v>
      </c>
      <c r="T472" s="17" t="n">
        <f aca="false">Q472+S472</f>
        <v>2.83764657992595</v>
      </c>
      <c r="U472" s="0" t="n">
        <f aca="false">T472 + Z472</f>
        <v>0.719305568624629</v>
      </c>
      <c r="V472" s="4" t="str">
        <f aca="false">VLOOKUP(I472,'CI ref gaz'!$I$1:$AM$97,1,0)</f>
        <v>0309</v>
      </c>
      <c r="W472" s="0" t="n">
        <f aca="false">VLOOKUP(I472,'CI ref gaz'!$I$1:$AM$97,14,0)</f>
        <v>-2</v>
      </c>
      <c r="X472" s="1" t="n">
        <f aca="false">VLOOKUP(I472,'CI ref gaz'!$I$1:$AM$97,13,0)</f>
        <v>0.252297049796054</v>
      </c>
      <c r="Y472" s="2" t="n">
        <f aca="false">VLOOKUP(I472,'CI ref gaz'!$I$1:$AM$97,7,0)</f>
        <v>0.436264127425614</v>
      </c>
      <c r="Z472" s="17" t="n">
        <f aca="false">X472*(O472/Y472)^(-1/8)-T472</f>
        <v>-2.11834101130132</v>
      </c>
      <c r="AA472" s="17" t="n">
        <f aca="false">Z472^2</f>
        <v>4.48736864016111</v>
      </c>
      <c r="AB472" s="18" t="n">
        <f aca="false">Z472/U472</f>
        <v>-2.94498069207467</v>
      </c>
      <c r="AC472" s="17" t="n">
        <f aca="false">U472^-('paramètres CI'!$B$19)</f>
        <v>13.9538040561386</v>
      </c>
      <c r="AD472" s="4" t="n">
        <f aca="false">SUMIFS($AC$2:$AC$1250,$I$2:$I$1250,V472)</f>
        <v>139621.763385722</v>
      </c>
      <c r="AE472" s="4" t="n">
        <f aca="false">AC472/AD472</f>
        <v>9.99400359784132E-005</v>
      </c>
      <c r="AF472" s="17" t="n">
        <f aca="false">AE472-O472</f>
        <v>0</v>
      </c>
      <c r="AG472" s="4" t="n">
        <f aca="false">VLOOKUP(I472,BesoinU!$F$1:$L$99,3,0)</f>
        <v>35.6933465384794</v>
      </c>
      <c r="AH472" s="19" t="n">
        <f aca="false">VLOOKUP(J472,bibliRdtCHauff!$G$2:$K$1398,4,0)</f>
        <v>28.3970420462776</v>
      </c>
      <c r="AI472" s="19" t="n">
        <f aca="false">VLOOKUP(J472,bibliRdtCHauff!$G$2:$K$1398,3,0)</f>
        <v>1.85446293620727</v>
      </c>
      <c r="AJ472" s="4" t="n">
        <f aca="false">VLOOKUP(D472,'paramètres CI'!$A$1:$C$6,3)</f>
        <v>0.0509473684210526</v>
      </c>
      <c r="AK472" s="4" t="n">
        <f aca="false">AJ472*AG472/AI472</f>
        <v>0.980597692610323</v>
      </c>
      <c r="AL472" s="4" t="n">
        <f aca="false">AK472+AH472/R472</f>
        <v>2.79834809132203</v>
      </c>
      <c r="AM472" s="4" t="n">
        <f aca="false">AL472+Z472</f>
        <v>0.680007080020709</v>
      </c>
      <c r="AN472" s="4" t="n">
        <f aca="false">AM472^-'paramètres CI'!$B$19</f>
        <v>21.8722028109549</v>
      </c>
      <c r="AO472" s="4" t="n">
        <f aca="false">SUMIFS($AN$2:$AN$1250,$I$2:$I$1250,V472)</f>
        <v>328631.04951708</v>
      </c>
      <c r="AP472" s="5" t="n">
        <f aca="false">AN472/AO472</f>
        <v>6.6555496941314E-005</v>
      </c>
      <c r="AQ472" s="6" t="n">
        <f aca="false">AP472-O472</f>
        <v>-3.33845390370992E-005</v>
      </c>
      <c r="AR472" s="20" t="n">
        <f aca="false">VLOOKUP(I472,entreesparc!$A$13:$H$110,8,0)*AP472</f>
        <v>1.90551198751385</v>
      </c>
      <c r="AS472" s="7" t="n">
        <f aca="false">M472*AJ472/AI472+AH472/R472</f>
        <v>3.36491257667201</v>
      </c>
      <c r="AT472" s="4" t="n">
        <f aca="false">AS472+Z472</f>
        <v>1.24657156537069</v>
      </c>
      <c r="AU472" s="4" t="n">
        <f aca="false">AT472^-'paramètres CI'!$B$19</f>
        <v>0.171499267573778</v>
      </c>
      <c r="AV472" s="4" t="n">
        <f aca="false">SUMIFS($AU$2:$AU$1250,$I$2:$I$1250,V472)</f>
        <v>2179.37376933362</v>
      </c>
      <c r="AW472" s="5" t="n">
        <f aca="false">AU472/AV472</f>
        <v>7.86919939970723E-005</v>
      </c>
      <c r="AX472" s="7" t="n">
        <f aca="false">SUMIFS($AP$2:$AP$1250,$I$2:$I$1250,V472)</f>
        <v>1</v>
      </c>
    </row>
    <row r="473" customFormat="false" ht="15.8" hidden="false" customHeight="false" outlineLevel="0" collapsed="false">
      <c r="A473" s="0" t="s">
        <v>15</v>
      </c>
      <c r="B473" s="0" t="s">
        <v>86</v>
      </c>
      <c r="C473" s="0" t="s">
        <v>35</v>
      </c>
      <c r="D473" s="0" t="s">
        <v>34</v>
      </c>
      <c r="E473" s="0" t="str">
        <f aca="false">VLOOKUP(A473,Nomenclature!$D$1:$E$9,2,0)</f>
        <v>03</v>
      </c>
      <c r="F473" s="0" t="str">
        <f aca="false">VLOOKUP(B473,Nomenclature!$J$1:$K$97,2,0)</f>
        <v>09</v>
      </c>
      <c r="G473" s="0" t="str">
        <f aca="false">VLOOKUP(C473,Nomenclature!$M$1:$N$21,2,0)</f>
        <v>21</v>
      </c>
      <c r="H473" s="0" t="str">
        <f aca="false">VLOOKUP(D473,Nomenclature!$O$25:$P$31,2,0)</f>
        <v>06</v>
      </c>
      <c r="I473" s="1" t="str">
        <f aca="false">CONCATENATE(E473,F473)</f>
        <v>0309</v>
      </c>
      <c r="J473" s="0" t="str">
        <f aca="false">CONCATENATE(E473,F473,G473,H473)</f>
        <v>03092106</v>
      </c>
      <c r="K473" s="0" t="n">
        <v>28.201507719257</v>
      </c>
      <c r="L473" s="0" t="n">
        <v>25</v>
      </c>
      <c r="M473" s="0" t="n">
        <v>55.693739533021</v>
      </c>
      <c r="N473" s="0" t="n">
        <v>1.85090490379199</v>
      </c>
      <c r="O473" s="0" t="n">
        <v>9.99400359784132E-005</v>
      </c>
      <c r="P473" s="4" t="n">
        <f aca="false">VLOOKUP(D473,'paramètres CI'!$A$1:$B$6,2,0)</f>
        <v>0.0424847883250769</v>
      </c>
      <c r="Q473" s="17" t="n">
        <f aca="false">M473*P473/N473</f>
        <v>1.27836753268351</v>
      </c>
      <c r="R473" s="9" t="n">
        <f aca="false">1/(1+0.04)*(1 - (1/(1+0.04))^L473)/(1-1/(1+0.04))</f>
        <v>15.6220799436509</v>
      </c>
      <c r="S473" s="17" t="n">
        <f aca="false">K473/R473</f>
        <v>1.80523386264699</v>
      </c>
      <c r="T473" s="17" t="n">
        <f aca="false">Q473+S473</f>
        <v>3.0836013953305</v>
      </c>
      <c r="U473" s="0" t="n">
        <f aca="false">T473 + Z473</f>
        <v>0.719305568624629</v>
      </c>
      <c r="V473" s="4" t="str">
        <f aca="false">VLOOKUP(I473,'CI ref gaz'!$I$1:$AM$97,1,0)</f>
        <v>0309</v>
      </c>
      <c r="W473" s="0" t="n">
        <f aca="false">VLOOKUP(I473,'CI ref gaz'!$I$1:$AM$97,14,0)</f>
        <v>-2</v>
      </c>
      <c r="X473" s="1" t="n">
        <f aca="false">VLOOKUP(I473,'CI ref gaz'!$I$1:$AM$97,13,0)</f>
        <v>0.252297049796054</v>
      </c>
      <c r="Y473" s="2" t="n">
        <f aca="false">VLOOKUP(I473,'CI ref gaz'!$I$1:$AM$97,7,0)</f>
        <v>0.436264127425614</v>
      </c>
      <c r="Z473" s="17" t="n">
        <f aca="false">X473*(O473/Y473)^(-1/8)-T473</f>
        <v>-2.36429582670587</v>
      </c>
      <c r="AA473" s="17" t="n">
        <f aca="false">Z473^2</f>
        <v>5.58989475617878</v>
      </c>
      <c r="AB473" s="18" t="n">
        <f aca="false">Z473/U473</f>
        <v>-3.2869143933177</v>
      </c>
      <c r="AC473" s="17" t="n">
        <f aca="false">U473^-('paramètres CI'!$B$19)</f>
        <v>13.9538040561386</v>
      </c>
      <c r="AD473" s="4" t="n">
        <f aca="false">SUMIFS($AC$2:$AC$1250,$I$2:$I$1250,V473)</f>
        <v>139621.763385722</v>
      </c>
      <c r="AE473" s="4" t="n">
        <f aca="false">AC473/AD473</f>
        <v>9.99400359784132E-005</v>
      </c>
      <c r="AF473" s="17" t="n">
        <f aca="false">AE473-O473</f>
        <v>0</v>
      </c>
      <c r="AG473" s="4" t="n">
        <f aca="false">VLOOKUP(I473,BesoinU!$F$1:$L$99,3,0)</f>
        <v>35.6933465384794</v>
      </c>
      <c r="AH473" s="19" t="n">
        <f aca="false">VLOOKUP(J473,bibliRdtCHauff!$G$2:$K$1398,4,0)</f>
        <v>28.201507719257</v>
      </c>
      <c r="AI473" s="19" t="n">
        <f aca="false">VLOOKUP(J473,bibliRdtCHauff!$G$2:$K$1398,3,0)</f>
        <v>1.85090490379199</v>
      </c>
      <c r="AJ473" s="4" t="n">
        <f aca="false">VLOOKUP(D473,'paramètres CI'!$A$1:$C$6,3)</f>
        <v>0.0591</v>
      </c>
      <c r="AK473" s="4" t="n">
        <f aca="false">AJ473*AG473/AI473</f>
        <v>1.13970024937662</v>
      </c>
      <c r="AL473" s="4" t="n">
        <f aca="false">AK473+AH473/R473</f>
        <v>2.94493411202361</v>
      </c>
      <c r="AM473" s="4" t="n">
        <f aca="false">AL473+Z473</f>
        <v>0.58063828531774</v>
      </c>
      <c r="AN473" s="4" t="n">
        <f aca="false">AM473^-'paramètres CI'!$B$19</f>
        <v>77.4024403288392</v>
      </c>
      <c r="AO473" s="4" t="n">
        <f aca="false">SUMIFS($AN$2:$AN$1250,$I$2:$I$1250,V473)</f>
        <v>328631.04951708</v>
      </c>
      <c r="AP473" s="5" t="n">
        <f aca="false">AN473/AO473</f>
        <v>0.000235529906387669</v>
      </c>
      <c r="AQ473" s="6" t="n">
        <f aca="false">AP473-O473</f>
        <v>0.000135589870409255</v>
      </c>
      <c r="AR473" s="20" t="n">
        <f aca="false">VLOOKUP(I473,entreesparc!$A$13:$H$110,8,0)*AP473</f>
        <v>6.74332069724391</v>
      </c>
      <c r="AS473" s="7" t="n">
        <f aca="false">M473*AJ473/AI473+AH473/R473</f>
        <v>3.58355321317557</v>
      </c>
      <c r="AT473" s="4" t="n">
        <f aca="false">AS473+Z473</f>
        <v>1.21925738646971</v>
      </c>
      <c r="AU473" s="4" t="n">
        <f aca="false">AT473^-'paramètres CI'!$B$19</f>
        <v>0.204756094652624</v>
      </c>
      <c r="AV473" s="4" t="n">
        <f aca="false">SUMIFS($AU$2:$AU$1250,$I$2:$I$1250,V473)</f>
        <v>2179.37376933362</v>
      </c>
      <c r="AW473" s="5" t="n">
        <f aca="false">AU473/AV473</f>
        <v>9.39518028223452E-005</v>
      </c>
      <c r="AX473" s="7" t="n">
        <f aca="false">SUMIFS($AP$2:$AP$1250,$I$2:$I$1250,V473)</f>
        <v>1</v>
      </c>
    </row>
    <row r="474" customFormat="false" ht="15.8" hidden="false" customHeight="false" outlineLevel="0" collapsed="false">
      <c r="A474" s="0" t="s">
        <v>15</v>
      </c>
      <c r="B474" s="0" t="s">
        <v>86</v>
      </c>
      <c r="C474" s="0" t="s">
        <v>36</v>
      </c>
      <c r="D474" s="0" t="s">
        <v>37</v>
      </c>
      <c r="E474" s="0" t="str">
        <f aca="false">VLOOKUP(A474,Nomenclature!$D$1:$E$9,2,0)</f>
        <v>03</v>
      </c>
      <c r="F474" s="0" t="str">
        <f aca="false">VLOOKUP(B474,Nomenclature!$J$1:$K$97,2,0)</f>
        <v>09</v>
      </c>
      <c r="G474" s="0" t="str">
        <f aca="false">VLOOKUP(C474,Nomenclature!$M$1:$N$21,2,0)</f>
        <v>23</v>
      </c>
      <c r="H474" s="0" t="str">
        <f aca="false">VLOOKUP(D474,Nomenclature!$O$25:$P$31,2,0)</f>
        <v>03</v>
      </c>
      <c r="I474" s="1" t="str">
        <f aca="false">CONCATENATE(E474,F474)</f>
        <v>0309</v>
      </c>
      <c r="J474" s="0" t="str">
        <f aca="false">CONCATENATE(E474,F474,G474,H474)</f>
        <v>03092303</v>
      </c>
      <c r="K474" s="0" t="n">
        <v>11.8013555188367</v>
      </c>
      <c r="L474" s="0" t="n">
        <v>20</v>
      </c>
      <c r="M474" s="0" t="n">
        <v>55.635030761672</v>
      </c>
      <c r="N474" s="0" t="n">
        <v>0.761583138885597</v>
      </c>
      <c r="O474" s="0" t="n">
        <v>9.99400359784132E-005</v>
      </c>
      <c r="P474" s="4" t="n">
        <f aca="false">VLOOKUP(D474,'paramètres CI'!$A$1:$B$6,2,0)</f>
        <v>0.0385046990211696</v>
      </c>
      <c r="Q474" s="17" t="n">
        <f aca="false">M474*P474/N474</f>
        <v>2.81283815926693</v>
      </c>
      <c r="R474" s="9" t="n">
        <f aca="false">1/(1+0.04)*(1 - (1/(1+0.04))^L474)/(1-1/(1+0.04))</f>
        <v>13.5903263449677</v>
      </c>
      <c r="S474" s="17" t="n">
        <f aca="false">K474/R474</f>
        <v>0.868364395326429</v>
      </c>
      <c r="T474" s="17" t="n">
        <f aca="false">Q474+S474</f>
        <v>3.68120255459336</v>
      </c>
      <c r="U474" s="0" t="n">
        <f aca="false">T474 + Z474</f>
        <v>0.719305568624629</v>
      </c>
      <c r="V474" s="4" t="str">
        <f aca="false">VLOOKUP(I474,'CI ref gaz'!$I$1:$AM$97,1,0)</f>
        <v>0309</v>
      </c>
      <c r="W474" s="0" t="n">
        <f aca="false">VLOOKUP(I474,'CI ref gaz'!$I$1:$AM$97,14,0)</f>
        <v>-2</v>
      </c>
      <c r="X474" s="1" t="n">
        <f aca="false">VLOOKUP(I474,'CI ref gaz'!$I$1:$AM$97,13,0)</f>
        <v>0.252297049796054</v>
      </c>
      <c r="Y474" s="2" t="n">
        <f aca="false">VLOOKUP(I474,'CI ref gaz'!$I$1:$AM$97,7,0)</f>
        <v>0.436264127425614</v>
      </c>
      <c r="Z474" s="17" t="n">
        <f aca="false">X474*(O474/Y474)^(-1/8)-T474</f>
        <v>-2.96189698596873</v>
      </c>
      <c r="AA474" s="17" t="n">
        <f aca="false">Z474^2</f>
        <v>8.77283375549064</v>
      </c>
      <c r="AB474" s="18" t="n">
        <f aca="false">Z474/U474</f>
        <v>-4.11771730285937</v>
      </c>
      <c r="AC474" s="17" t="n">
        <f aca="false">U474^-('paramètres CI'!$B$19)</f>
        <v>13.9538040561386</v>
      </c>
      <c r="AD474" s="4" t="n">
        <f aca="false">SUMIFS($AC$2:$AC$1250,$I$2:$I$1250,V474)</f>
        <v>139621.763385722</v>
      </c>
      <c r="AE474" s="4" t="n">
        <f aca="false">AC474/AD474</f>
        <v>9.99400359784132E-005</v>
      </c>
      <c r="AF474" s="17" t="n">
        <f aca="false">AE474-O474</f>
        <v>0</v>
      </c>
      <c r="AG474" s="4" t="n">
        <f aca="false">VLOOKUP(I474,BesoinU!$F$1:$L$99,3,0)</f>
        <v>35.6933465384794</v>
      </c>
      <c r="AH474" s="19" t="n">
        <f aca="false">VLOOKUP(J474,bibliRdtCHauff!$G$2:$K$1398,4,0)</f>
        <v>11.8013555188367</v>
      </c>
      <c r="AI474" s="19" t="n">
        <f aca="false">VLOOKUP(J474,bibliRdtCHauff!$G$2:$K$1398,3,0)</f>
        <v>0.761583138885597</v>
      </c>
      <c r="AJ474" s="4" t="n">
        <f aca="false">VLOOKUP(D474,'paramètres CI'!$A$1:$C$6,3)</f>
        <v>0.0763929293534506</v>
      </c>
      <c r="AK474" s="4" t="n">
        <f aca="false">AJ474*AG474/AI474</f>
        <v>3.58033044756245</v>
      </c>
      <c r="AL474" s="4" t="n">
        <f aca="false">AK474+AH474/R474</f>
        <v>4.44869484288888</v>
      </c>
      <c r="AM474" s="4" t="n">
        <f aca="false">AL474+Z474</f>
        <v>1.48679785692015</v>
      </c>
      <c r="AN474" s="4" t="n">
        <f aca="false">AM474^-'paramètres CI'!$B$19</f>
        <v>0.0418778704014717</v>
      </c>
      <c r="AO474" s="4" t="n">
        <f aca="false">SUMIFS($AN$2:$AN$1250,$I$2:$I$1250,V474)</f>
        <v>328631.04951708</v>
      </c>
      <c r="AP474" s="5" t="n">
        <f aca="false">AN474/AO474</f>
        <v>1.27431265131553E-007</v>
      </c>
      <c r="AQ474" s="6" t="n">
        <f aca="false">AP474-O474</f>
        <v>-9.98126047132816E-005</v>
      </c>
      <c r="AR474" s="20" t="n">
        <f aca="false">VLOOKUP(I474,entreesparc!$A$13:$H$110,8,0)*AP474</f>
        <v>0.00364841094201942</v>
      </c>
      <c r="AS474" s="7" t="n">
        <f aca="false">M474*AJ474/AI474+AH474/R474</f>
        <v>6.44900655709034</v>
      </c>
      <c r="AT474" s="4" t="n">
        <f aca="false">AS474+Z474</f>
        <v>3.48710957112161</v>
      </c>
      <c r="AU474" s="4" t="n">
        <f aca="false">AT474^-'paramètres CI'!$B$19</f>
        <v>4.57377976623495E-005</v>
      </c>
      <c r="AV474" s="4" t="n">
        <f aca="false">SUMIFS($AU$2:$AU$1250,$I$2:$I$1250,V474)</f>
        <v>2179.37376933362</v>
      </c>
      <c r="AW474" s="5" t="n">
        <f aca="false">AU474/AV474</f>
        <v>2.09866697975054E-008</v>
      </c>
      <c r="AX474" s="7" t="n">
        <f aca="false">SUMIFS($AP$2:$AP$1250,$I$2:$I$1250,V474)</f>
        <v>1</v>
      </c>
    </row>
    <row r="475" customFormat="false" ht="15.8" hidden="false" customHeight="false" outlineLevel="0" collapsed="false">
      <c r="A475" s="0" t="s">
        <v>15</v>
      </c>
      <c r="B475" s="0" t="s">
        <v>86</v>
      </c>
      <c r="C475" s="0" t="s">
        <v>38</v>
      </c>
      <c r="D475" s="0" t="s">
        <v>39</v>
      </c>
      <c r="E475" s="0" t="str">
        <f aca="false">VLOOKUP(A475,Nomenclature!$D$1:$E$9,2,0)</f>
        <v>03</v>
      </c>
      <c r="F475" s="0" t="str">
        <f aca="false">VLOOKUP(B475,Nomenclature!$J$1:$K$97,2,0)</f>
        <v>09</v>
      </c>
      <c r="G475" s="0" t="str">
        <f aca="false">VLOOKUP(C475,Nomenclature!$M$1:$N$21,2,0)</f>
        <v>24</v>
      </c>
      <c r="H475" s="0" t="str">
        <f aca="false">VLOOKUP(D475,Nomenclature!$O$25:$P$31,2,0)</f>
        <v>04</v>
      </c>
      <c r="I475" s="1" t="str">
        <f aca="false">CONCATENATE(E475,F475)</f>
        <v>0309</v>
      </c>
      <c r="J475" s="0" t="str">
        <f aca="false">CONCATENATE(E475,F475,G475,H475)</f>
        <v>03092404</v>
      </c>
      <c r="K475" s="0" t="n">
        <v>8.79938092122372</v>
      </c>
      <c r="L475" s="0" t="n">
        <v>20</v>
      </c>
      <c r="M475" s="0" t="n">
        <v>57.3189266541885</v>
      </c>
      <c r="N475" s="0" t="n">
        <v>0.989367103465403</v>
      </c>
      <c r="O475" s="0" t="n">
        <v>9.99400359784132E-005</v>
      </c>
      <c r="P475" s="4" t="n">
        <f aca="false">VLOOKUP(D475,'paramètres CI'!$A$1:$B$6,2,0)</f>
        <v>0.022045059962018</v>
      </c>
      <c r="Q475" s="17" t="n">
        <f aca="false">M475*P475/N475</f>
        <v>1.27717929029998</v>
      </c>
      <c r="R475" s="9" t="n">
        <f aca="false">1/(1+0.04)*(1 - (1/(1+0.04))^L475)/(1-1/(1+0.04))</f>
        <v>13.5903263449677</v>
      </c>
      <c r="S475" s="17" t="n">
        <f aca="false">K475/R475</f>
        <v>0.647473849991985</v>
      </c>
      <c r="T475" s="17" t="n">
        <f aca="false">Q475+S475</f>
        <v>1.92465314029197</v>
      </c>
      <c r="U475" s="0" t="n">
        <f aca="false">T475 + Z475</f>
        <v>0.719305568624629</v>
      </c>
      <c r="V475" s="4" t="str">
        <f aca="false">VLOOKUP(I475,'CI ref gaz'!$I$1:$AM$97,1,0)</f>
        <v>0309</v>
      </c>
      <c r="W475" s="0" t="n">
        <f aca="false">VLOOKUP(I475,'CI ref gaz'!$I$1:$AM$97,14,0)</f>
        <v>-2</v>
      </c>
      <c r="X475" s="1" t="n">
        <f aca="false">VLOOKUP(I475,'CI ref gaz'!$I$1:$AM$97,13,0)</f>
        <v>0.252297049796054</v>
      </c>
      <c r="Y475" s="2" t="n">
        <f aca="false">VLOOKUP(I475,'CI ref gaz'!$I$1:$AM$97,7,0)</f>
        <v>0.436264127425614</v>
      </c>
      <c r="Z475" s="17" t="n">
        <f aca="false">X475*(O475/Y475)^(-1/8)-T475</f>
        <v>-1.20534757166734</v>
      </c>
      <c r="AA475" s="17" t="n">
        <f aca="false">Z475^2</f>
        <v>1.45286276852436</v>
      </c>
      <c r="AB475" s="18" t="n">
        <f aca="false">Z475/U475</f>
        <v>-1.6757100518102</v>
      </c>
      <c r="AC475" s="17" t="n">
        <f aca="false">U475^-('paramètres CI'!$B$19)</f>
        <v>13.9538040561386</v>
      </c>
      <c r="AD475" s="4" t="n">
        <f aca="false">SUMIFS($AC$2:$AC$1250,$I$2:$I$1250,V475)</f>
        <v>139621.763385722</v>
      </c>
      <c r="AE475" s="4" t="n">
        <f aca="false">AC475/AD475</f>
        <v>9.99400359784132E-005</v>
      </c>
      <c r="AF475" s="17" t="n">
        <f aca="false">AE475-O475</f>
        <v>0</v>
      </c>
      <c r="AG475" s="4" t="n">
        <f aca="false">VLOOKUP(I475,BesoinU!$F$1:$L$99,3,0)</f>
        <v>35.6933465384794</v>
      </c>
      <c r="AH475" s="19" t="n">
        <f aca="false">VLOOKUP(J475,bibliRdtCHauff!$G$2:$K$1398,4,0)</f>
        <v>8.79938092122372</v>
      </c>
      <c r="AI475" s="19" t="n">
        <f aca="false">VLOOKUP(J475,bibliRdtCHauff!$G$2:$K$1398,3,0)</f>
        <v>0.989367103465403</v>
      </c>
      <c r="AJ475" s="4" t="n">
        <f aca="false">VLOOKUP(D475,'paramètres CI'!$A$1:$C$6,3)</f>
        <v>0.0386719666666667</v>
      </c>
      <c r="AK475" s="4" t="n">
        <f aca="false">AJ475*AG475/AI475</f>
        <v>1.39516656933816</v>
      </c>
      <c r="AL475" s="4" t="n">
        <f aca="false">AK475+AH475/R475</f>
        <v>2.04264041933014</v>
      </c>
      <c r="AM475" s="4" t="n">
        <f aca="false">AL475+Z475</f>
        <v>0.837292847662803</v>
      </c>
      <c r="AN475" s="4" t="n">
        <f aca="false">AM475^-'paramètres CI'!$B$19</f>
        <v>4.1398151439401</v>
      </c>
      <c r="AO475" s="4" t="n">
        <f aca="false">SUMIFS($AN$2:$AN$1250,$I$2:$I$1250,V475)</f>
        <v>328631.04951708</v>
      </c>
      <c r="AP475" s="5" t="n">
        <f aca="false">AN475/AO475</f>
        <v>1.25971515778059E-005</v>
      </c>
      <c r="AQ475" s="6" t="n">
        <f aca="false">AP475-O475</f>
        <v>-8.73428844006073E-005</v>
      </c>
      <c r="AR475" s="20" t="n">
        <f aca="false">VLOOKUP(I475,entreesparc!$A$13:$H$110,8,0)*AP475</f>
        <v>0.360661770149563</v>
      </c>
      <c r="AS475" s="7" t="n">
        <f aca="false">M475*AJ475/AI475+AH475/R475</f>
        <v>2.8879320309602</v>
      </c>
      <c r="AT475" s="4" t="n">
        <f aca="false">AS475+Z475</f>
        <v>1.68258445929286</v>
      </c>
      <c r="AU475" s="4" t="n">
        <f aca="false">AT475^-'paramètres CI'!$B$19</f>
        <v>0.0155662862726553</v>
      </c>
      <c r="AV475" s="4" t="n">
        <f aca="false">SUMIFS($AU$2:$AU$1250,$I$2:$I$1250,V475)</f>
        <v>2179.37376933362</v>
      </c>
      <c r="AW475" s="5" t="n">
        <f aca="false">AU475/AV475</f>
        <v>7.14255007181029E-006</v>
      </c>
      <c r="AX475" s="7" t="n">
        <f aca="false">SUMIFS($AP$2:$AP$1250,$I$2:$I$1250,V475)</f>
        <v>1</v>
      </c>
    </row>
    <row r="476" customFormat="false" ht="15.8" hidden="false" customHeight="false" outlineLevel="0" collapsed="false">
      <c r="A476" s="0" t="s">
        <v>15</v>
      </c>
      <c r="B476" s="0" t="s">
        <v>86</v>
      </c>
      <c r="C476" s="0" t="s">
        <v>40</v>
      </c>
      <c r="D476" s="0" t="s">
        <v>37</v>
      </c>
      <c r="E476" s="0" t="str">
        <f aca="false">VLOOKUP(A476,Nomenclature!$D$1:$E$9,2,0)</f>
        <v>03</v>
      </c>
      <c r="F476" s="0" t="str">
        <f aca="false">VLOOKUP(B476,Nomenclature!$J$1:$K$97,2,0)</f>
        <v>09</v>
      </c>
      <c r="G476" s="0" t="str">
        <f aca="false">VLOOKUP(C476,Nomenclature!$M$1:$N$21,2,0)</f>
        <v>03</v>
      </c>
      <c r="H476" s="0" t="str">
        <f aca="false">VLOOKUP(D476,Nomenclature!$O$25:$P$31,2,0)</f>
        <v>03</v>
      </c>
      <c r="I476" s="1" t="str">
        <f aca="false">CONCATENATE(E476,F476)</f>
        <v>0309</v>
      </c>
      <c r="J476" s="0" t="str">
        <f aca="false">CONCATENATE(E476,F476,G476,H476)</f>
        <v>03090303</v>
      </c>
      <c r="K476" s="0" t="n">
        <v>9.44108441506935</v>
      </c>
      <c r="L476" s="0" t="n">
        <v>20</v>
      </c>
      <c r="M476" s="0" t="n">
        <v>55.635030761672</v>
      </c>
      <c r="N476" s="0" t="n">
        <v>0.671326600031711</v>
      </c>
      <c r="O476" s="0" t="n">
        <v>0.0648452338502565</v>
      </c>
      <c r="P476" s="4" t="n">
        <f aca="false">VLOOKUP(D476,'paramètres CI'!$A$1:$B$6,2,0)</f>
        <v>0.0385046990211696</v>
      </c>
      <c r="Q476" s="17" t="n">
        <f aca="false">M476*P476/N476</f>
        <v>3.19101032852043</v>
      </c>
      <c r="R476" s="9" t="n">
        <f aca="false">1/(1+0.04)*(1 - (1/(1+0.04))^L476)/(1-1/(1+0.04))</f>
        <v>13.5903263449677</v>
      </c>
      <c r="S476" s="17" t="n">
        <f aca="false">K476/R476</f>
        <v>0.694691516261143</v>
      </c>
      <c r="T476" s="17" t="n">
        <f aca="false">Q476+S476</f>
        <v>3.88570184478157</v>
      </c>
      <c r="U476" s="0" t="n">
        <f aca="false">T476 + Z476</f>
        <v>0.320181402440479</v>
      </c>
      <c r="V476" s="4" t="str">
        <f aca="false">VLOOKUP(I476,'CI ref gaz'!$I$1:$AM$97,1,0)</f>
        <v>0309</v>
      </c>
      <c r="W476" s="0" t="n">
        <f aca="false">VLOOKUP(I476,'CI ref gaz'!$I$1:$AM$97,14,0)</f>
        <v>-2</v>
      </c>
      <c r="X476" s="1" t="n">
        <f aca="false">VLOOKUP(I476,'CI ref gaz'!$I$1:$AM$97,13,0)</f>
        <v>0.252297049796054</v>
      </c>
      <c r="Y476" s="2" t="n">
        <f aca="false">VLOOKUP(I476,'CI ref gaz'!$I$1:$AM$97,7,0)</f>
        <v>0.436264127425614</v>
      </c>
      <c r="Z476" s="17" t="n">
        <f aca="false">X476*(O476/Y476)^(-1/8)-T476</f>
        <v>-3.56552044234109</v>
      </c>
      <c r="AA476" s="17" t="n">
        <f aca="false">Z476^2</f>
        <v>12.7129360247522</v>
      </c>
      <c r="AB476" s="18" t="n">
        <f aca="false">Z476/U476</f>
        <v>-11.1359386121869</v>
      </c>
      <c r="AC476" s="17" t="n">
        <f aca="false">U476^-('paramètres CI'!$B$19)</f>
        <v>9053.8058973323</v>
      </c>
      <c r="AD476" s="4" t="n">
        <f aca="false">SUMIFS($AC$2:$AC$1250,$I$2:$I$1250,V476)</f>
        <v>139621.763385722</v>
      </c>
      <c r="AE476" s="4" t="n">
        <f aca="false">AC476/AD476</f>
        <v>0.0648452338502563</v>
      </c>
      <c r="AF476" s="17" t="n">
        <f aca="false">AE476-O476</f>
        <v>0</v>
      </c>
      <c r="AG476" s="4" t="n">
        <f aca="false">VLOOKUP(I476,BesoinU!$F$1:$L$99,3,0)</f>
        <v>35.6933465384794</v>
      </c>
      <c r="AH476" s="19" t="n">
        <f aca="false">VLOOKUP(J476,bibliRdtCHauff!$G$2:$K$1398,4,0)</f>
        <v>9.91313863582281</v>
      </c>
      <c r="AI476" s="19" t="n">
        <f aca="false">VLOOKUP(J476,bibliRdtCHauff!$G$2:$K$1398,3,0)</f>
        <v>0.689377907802488</v>
      </c>
      <c r="AJ476" s="4" t="n">
        <f aca="false">VLOOKUP(D476,'paramètres CI'!$A$1:$C$6,3)</f>
        <v>0.0763929293534506</v>
      </c>
      <c r="AK476" s="4" t="n">
        <f aca="false">AJ476*AG476/AI476</f>
        <v>3.95533316290071</v>
      </c>
      <c r="AL476" s="4" t="n">
        <f aca="false">AK476+AH476/R476</f>
        <v>4.68475925497491</v>
      </c>
      <c r="AM476" s="4" t="n">
        <f aca="false">AL476+Z476</f>
        <v>1.11923881263381</v>
      </c>
      <c r="AN476" s="4" t="n">
        <f aca="false">AM476^-'paramètres CI'!$B$19</f>
        <v>0.406085893501938</v>
      </c>
      <c r="AO476" s="4" t="n">
        <f aca="false">SUMIFS($AN$2:$AN$1250,$I$2:$I$1250,V476)</f>
        <v>328631.04951708</v>
      </c>
      <c r="AP476" s="5" t="n">
        <f aca="false">AN476/AO476</f>
        <v>1.23568936684065E-006</v>
      </c>
      <c r="AQ476" s="6" t="n">
        <f aca="false">AP476-O476</f>
        <v>-0.0648439981608897</v>
      </c>
      <c r="AR476" s="20" t="n">
        <f aca="false">VLOOKUP(I476,entreesparc!$A$13:$H$110,8,0)*AP476</f>
        <v>0.0353783084729193</v>
      </c>
      <c r="AS476" s="7" t="n">
        <f aca="false">M476*AJ476/AI476+AH476/R476</f>
        <v>6.89458300593798</v>
      </c>
      <c r="AT476" s="4" t="n">
        <f aca="false">AS476+Z476</f>
        <v>3.32906256359689</v>
      </c>
      <c r="AU476" s="4" t="n">
        <f aca="false">AT476^-'paramètres CI'!$B$19</f>
        <v>6.62863863850312E-005</v>
      </c>
      <c r="AV476" s="4" t="n">
        <f aca="false">SUMIFS($AU$2:$AU$1250,$I$2:$I$1250,V476)</f>
        <v>2179.37376933362</v>
      </c>
      <c r="AW476" s="5" t="n">
        <f aca="false">AU476/AV476</f>
        <v>3.0415336422673E-008</v>
      </c>
      <c r="AX476" s="7" t="n">
        <f aca="false">SUMIFS($AP$2:$AP$1250,$I$2:$I$1250,V476)</f>
        <v>1</v>
      </c>
    </row>
    <row r="477" customFormat="false" ht="15.8" hidden="false" customHeight="false" outlineLevel="0" collapsed="false">
      <c r="A477" s="0" t="s">
        <v>15</v>
      </c>
      <c r="B477" s="0" t="s">
        <v>86</v>
      </c>
      <c r="C477" s="0" t="s">
        <v>41</v>
      </c>
      <c r="D477" s="0" t="s">
        <v>39</v>
      </c>
      <c r="E477" s="0" t="str">
        <f aca="false">VLOOKUP(A477,Nomenclature!$D$1:$E$9,2,0)</f>
        <v>03</v>
      </c>
      <c r="F477" s="0" t="str">
        <f aca="false">VLOOKUP(B477,Nomenclature!$J$1:$K$97,2,0)</f>
        <v>09</v>
      </c>
      <c r="G477" s="0" t="str">
        <f aca="false">VLOOKUP(C477,Nomenclature!$M$1:$N$21,2,0)</f>
        <v>04</v>
      </c>
      <c r="H477" s="0" t="str">
        <f aca="false">VLOOKUP(D477,Nomenclature!$O$25:$P$31,2,0)</f>
        <v>04</v>
      </c>
      <c r="I477" s="1" t="str">
        <f aca="false">CONCATENATE(E477,F477)</f>
        <v>0309</v>
      </c>
      <c r="J477" s="0" t="str">
        <f aca="false">CONCATENATE(E477,F477,G477,H477)</f>
        <v>03090404</v>
      </c>
      <c r="K477" s="0" t="n">
        <v>7.03950473697898</v>
      </c>
      <c r="L477" s="0" t="n">
        <v>20</v>
      </c>
      <c r="M477" s="0" t="n">
        <v>57.3189266541885</v>
      </c>
      <c r="N477" s="0" t="n">
        <v>0.728585644069648</v>
      </c>
      <c r="O477" s="0" t="n">
        <v>0.436264127425614</v>
      </c>
      <c r="P477" s="4" t="n">
        <f aca="false">VLOOKUP(D477,'paramètres CI'!$A$1:$B$6,2,0)</f>
        <v>0.022045059962018</v>
      </c>
      <c r="Q477" s="17" t="n">
        <f aca="false">M477*P477/N477</f>
        <v>1.73431796980247</v>
      </c>
      <c r="R477" s="9" t="n">
        <f aca="false">1/(1+0.04)*(1 - (1/(1+0.04))^L477)/(1-1/(1+0.04))</f>
        <v>13.5903263449677</v>
      </c>
      <c r="S477" s="17" t="n">
        <f aca="false">K477/R477</f>
        <v>0.517979079993588</v>
      </c>
      <c r="T477" s="17" t="n">
        <f aca="false">Q477+S477</f>
        <v>2.25229704979605</v>
      </c>
      <c r="U477" s="0" t="n">
        <f aca="false">T477 + Z477</f>
        <v>0.252297049796054</v>
      </c>
      <c r="V477" s="4" t="str">
        <f aca="false">VLOOKUP(I477,'CI ref gaz'!$I$1:$AM$97,1,0)</f>
        <v>0309</v>
      </c>
      <c r="W477" s="0" t="n">
        <f aca="false">VLOOKUP(I477,'CI ref gaz'!$I$1:$AM$97,14,0)</f>
        <v>-2</v>
      </c>
      <c r="X477" s="1" t="n">
        <f aca="false">VLOOKUP(I477,'CI ref gaz'!$I$1:$AM$97,13,0)</f>
        <v>0.252297049796054</v>
      </c>
      <c r="Y477" s="2" t="n">
        <f aca="false">VLOOKUP(I477,'CI ref gaz'!$I$1:$AM$97,7,0)</f>
        <v>0.436264127425614</v>
      </c>
      <c r="Z477" s="17" t="n">
        <f aca="false">X477*(O477/Y477)^(-1/8)-T477</f>
        <v>-2</v>
      </c>
      <c r="AA477" s="17" t="n">
        <f aca="false">Z477^2</f>
        <v>4</v>
      </c>
      <c r="AB477" s="18" t="n">
        <f aca="false">Z477/U477</f>
        <v>-7.92716364149605</v>
      </c>
      <c r="AC477" s="17" t="n">
        <f aca="false">U477^-('paramètres CI'!$B$19)</f>
        <v>60911.9667730976</v>
      </c>
      <c r="AD477" s="4" t="n">
        <f aca="false">SUMIFS($AC$2:$AC$1250,$I$2:$I$1250,V477)</f>
        <v>139621.763385722</v>
      </c>
      <c r="AE477" s="4" t="n">
        <f aca="false">AC477/AD477</f>
        <v>0.436264127425614</v>
      </c>
      <c r="AF477" s="17" t="n">
        <f aca="false">AE477-O477</f>
        <v>0</v>
      </c>
      <c r="AG477" s="4" t="n">
        <f aca="false">VLOOKUP(I477,BesoinU!$F$1:$L$99,3,0)</f>
        <v>35.6933465384794</v>
      </c>
      <c r="AH477" s="19" t="n">
        <f aca="false">VLOOKUP(J477,bibliRdtCHauff!$G$2:$K$1398,4,0)</f>
        <v>7.39147997382792</v>
      </c>
      <c r="AI477" s="19" t="n">
        <f aca="false">VLOOKUP(J477,bibliRdtCHauff!$G$2:$K$1398,3,0)</f>
        <v>0.780741935948798</v>
      </c>
      <c r="AJ477" s="4" t="n">
        <f aca="false">VLOOKUP(D477,'paramètres CI'!$A$1:$C$6,3)</f>
        <v>0.0386719666666667</v>
      </c>
      <c r="AK477" s="4" t="n">
        <f aca="false">AJ477*AG477/AI477</f>
        <v>1.76797459442269</v>
      </c>
      <c r="AL477" s="4" t="n">
        <f aca="false">AK477+AH477/R477</f>
        <v>2.31185262841595</v>
      </c>
      <c r="AM477" s="4" t="n">
        <f aca="false">AL477+Z477</f>
        <v>0.311852628415952</v>
      </c>
      <c r="AN477" s="4" t="n">
        <f aca="false">AM477^-'paramètres CI'!$B$19</f>
        <v>11179.0456483759</v>
      </c>
      <c r="AO477" s="4" t="n">
        <f aca="false">SUMIFS($AN$2:$AN$1250,$I$2:$I$1250,V477)</f>
        <v>328631.04951708</v>
      </c>
      <c r="AP477" s="5" t="n">
        <f aca="false">AN477/AO477</f>
        <v>0.03401700984981</v>
      </c>
      <c r="AQ477" s="6" t="n">
        <f aca="false">AP477-O477</f>
        <v>-0.402247117575804</v>
      </c>
      <c r="AR477" s="20" t="n">
        <f aca="false">VLOOKUP(I477,entreesparc!$A$13:$H$110,8,0)*AP477</f>
        <v>973.921359273225</v>
      </c>
      <c r="AS477" s="7" t="n">
        <f aca="false">M477*AJ477/AI477+AH477/R477</f>
        <v>3.38301798392579</v>
      </c>
      <c r="AT477" s="4" t="n">
        <f aca="false">AS477+Z477</f>
        <v>1.38301798392579</v>
      </c>
      <c r="AU477" s="4" t="n">
        <f aca="false">AT477^-'paramètres CI'!$B$19</f>
        <v>0.0747097667345619</v>
      </c>
      <c r="AV477" s="4" t="n">
        <f aca="false">SUMIFS($AU$2:$AU$1250,$I$2:$I$1250,V477)</f>
        <v>2179.37376933362</v>
      </c>
      <c r="AW477" s="5" t="n">
        <f aca="false">AU477/AV477</f>
        <v>3.42803826428569E-005</v>
      </c>
      <c r="AX477" s="7" t="n">
        <f aca="false">SUMIFS($AP$2:$AP$1250,$I$2:$I$1250,V477)</f>
        <v>1</v>
      </c>
    </row>
    <row r="478" customFormat="false" ht="15.8" hidden="false" customHeight="false" outlineLevel="0" collapsed="false">
      <c r="A478" s="0" t="s">
        <v>15</v>
      </c>
      <c r="B478" s="0" t="s">
        <v>86</v>
      </c>
      <c r="C478" s="0" t="s">
        <v>45</v>
      </c>
      <c r="D478" s="0" t="s">
        <v>43</v>
      </c>
      <c r="E478" s="0" t="str">
        <f aca="false">VLOOKUP(A478,Nomenclature!$D$1:$E$9,2,0)</f>
        <v>03</v>
      </c>
      <c r="F478" s="0" t="str">
        <f aca="false">VLOOKUP(B478,Nomenclature!$J$1:$K$97,2,0)</f>
        <v>09</v>
      </c>
      <c r="G478" s="0" t="str">
        <f aca="false">VLOOKUP(C478,Nomenclature!$M$1:$N$21,2,0)</f>
        <v>06</v>
      </c>
      <c r="H478" s="0" t="str">
        <f aca="false">VLOOKUP(D478,Nomenclature!$O$25:$P$31,2,0)</f>
        <v>02</v>
      </c>
      <c r="I478" s="1" t="str">
        <f aca="false">CONCATENATE(E478,F478)</f>
        <v>0309</v>
      </c>
      <c r="J478" s="0" t="str">
        <f aca="false">CONCATENATE(E478,F478,G478,H478)</f>
        <v>03090602</v>
      </c>
      <c r="K478" s="0" t="n">
        <v>10</v>
      </c>
      <c r="L478" s="0" t="n">
        <v>13</v>
      </c>
      <c r="M478" s="0" t="n">
        <v>60.8497010170958</v>
      </c>
      <c r="N478" s="0" t="n">
        <v>0.9</v>
      </c>
      <c r="O478" s="0" t="n">
        <v>0.234589138000099</v>
      </c>
      <c r="P478" s="4" t="n">
        <f aca="false">VLOOKUP(D478,'paramètres CI'!$A$1:$B$6,2,0)</f>
        <v>0.0935912806596305</v>
      </c>
      <c r="Q478" s="17" t="n">
        <f aca="false">M478*P478/N478</f>
        <v>6.32777938438402</v>
      </c>
      <c r="R478" s="9" t="n">
        <f aca="false">1/(1+0.04)*(1 - (1/(1+0.04))^L478)/(1-1/(1+0.04))</f>
        <v>9.98564784663304</v>
      </c>
      <c r="S478" s="17" t="n">
        <f aca="false">K478/R478</f>
        <v>1.00143727814033</v>
      </c>
      <c r="T478" s="17" t="n">
        <f aca="false">Q478+S478</f>
        <v>7.32921666252435</v>
      </c>
      <c r="U478" s="0" t="n">
        <f aca="false">T478 + Z478</f>
        <v>0.27264175755594</v>
      </c>
      <c r="V478" s="4" t="str">
        <f aca="false">VLOOKUP(I478,'CI ref gaz'!$I$1:$AM$97,1,0)</f>
        <v>0309</v>
      </c>
      <c r="W478" s="0" t="n">
        <f aca="false">VLOOKUP(I478,'CI ref gaz'!$I$1:$AM$97,14,0)</f>
        <v>-2</v>
      </c>
      <c r="X478" s="1" t="n">
        <f aca="false">VLOOKUP(I478,'CI ref gaz'!$I$1:$AM$97,13,0)</f>
        <v>0.252297049796054</v>
      </c>
      <c r="Y478" s="2" t="n">
        <f aca="false">VLOOKUP(I478,'CI ref gaz'!$I$1:$AM$97,7,0)</f>
        <v>0.436264127425614</v>
      </c>
      <c r="Z478" s="17" t="n">
        <f aca="false">X478*(O478/Y478)^(-1/8)-T478</f>
        <v>-7.05657490496841</v>
      </c>
      <c r="AA478" s="17" t="n">
        <f aca="false">Z478^2</f>
        <v>49.7952493894299</v>
      </c>
      <c r="AB478" s="18" t="n">
        <f aca="false">Z478/U478</f>
        <v>-25.882223501734</v>
      </c>
      <c r="AC478" s="17" t="n">
        <f aca="false">U478^-('paramètres CI'!$B$19)</f>
        <v>32753.7491187104</v>
      </c>
      <c r="AD478" s="4" t="n">
        <f aca="false">SUMIFS($AC$2:$AC$1250,$I$2:$I$1250,V478)</f>
        <v>139621.763385722</v>
      </c>
      <c r="AE478" s="4" t="n">
        <f aca="false">AC478/AD478</f>
        <v>0.2345891380001</v>
      </c>
      <c r="AF478" s="17" t="n">
        <f aca="false">AE478-O478</f>
        <v>0</v>
      </c>
      <c r="AG478" s="4" t="n">
        <f aca="false">VLOOKUP(I478,BesoinU!$F$1:$L$99,3,0)</f>
        <v>35.6933465384794</v>
      </c>
      <c r="AH478" s="19" t="n">
        <f aca="false">VLOOKUP(J478,bibliRdtCHauff!$G$2:$K$1398,4,0)</f>
        <v>10.4</v>
      </c>
      <c r="AI478" s="19" t="n">
        <f aca="false">VLOOKUP(J478,bibliRdtCHauff!$G$2:$K$1398,3,0)</f>
        <v>0.92</v>
      </c>
      <c r="AJ478" s="4" t="n">
        <f aca="false">VLOOKUP(D478,'paramètres CI'!$A$1:$C$6,3)</f>
        <v>0.09847</v>
      </c>
      <c r="AK478" s="4" t="n">
        <f aca="false">AJ478*AG478/AI478</f>
        <v>3.82035199309138</v>
      </c>
      <c r="AL478" s="4" t="n">
        <f aca="false">AK478+AH478/R478</f>
        <v>4.86184676235732</v>
      </c>
      <c r="AM478" s="4" t="n">
        <f aca="false">AL478+Z478</f>
        <v>-2.19472814261109</v>
      </c>
      <c r="AN478" s="4" t="n">
        <f aca="false">AM478^-'paramètres CI'!$B$19</f>
        <v>0.00185760828558954</v>
      </c>
      <c r="AO478" s="4" t="n">
        <f aca="false">SUMIFS($AN$2:$AN$1250,$I$2:$I$1250,V478)</f>
        <v>328631.04951708</v>
      </c>
      <c r="AP478" s="5" t="n">
        <f aca="false">AN478/AO478</f>
        <v>5.65256474797277E-009</v>
      </c>
      <c r="AQ478" s="6" t="n">
        <f aca="false">AP478-O478</f>
        <v>-0.234589132347534</v>
      </c>
      <c r="AR478" s="20" t="n">
        <f aca="false">VLOOKUP(I478,entreesparc!$A$13:$H$110,8,0)*AP478</f>
        <v>0.000161835316126597</v>
      </c>
      <c r="AS478" s="7" t="n">
        <f aca="false">M478*AJ478/AI478+AH478/R478</f>
        <v>7.55439700747618</v>
      </c>
      <c r="AT478" s="4" t="n">
        <f aca="false">AS478+Z478</f>
        <v>0.497822102507777</v>
      </c>
      <c r="AU478" s="4" t="n">
        <f aca="false">AT478^-'paramètres CI'!$B$19</f>
        <v>265.098092337142</v>
      </c>
      <c r="AV478" s="4" t="n">
        <f aca="false">SUMIFS($AU$2:$AU$1250,$I$2:$I$1250,V478)</f>
        <v>2179.37376933362</v>
      </c>
      <c r="AW478" s="5" t="n">
        <f aca="false">AU478/AV478</f>
        <v>0.121639571911614</v>
      </c>
      <c r="AX478" s="7" t="n">
        <f aca="false">SUMIFS($AP$2:$AP$1250,$I$2:$I$1250,V478)</f>
        <v>1</v>
      </c>
    </row>
    <row r="479" customFormat="false" ht="15.8" hidden="false" customHeight="false" outlineLevel="0" collapsed="false">
      <c r="A479" s="0" t="s">
        <v>15</v>
      </c>
      <c r="B479" s="0" t="s">
        <v>86</v>
      </c>
      <c r="C479" s="0" t="s">
        <v>46</v>
      </c>
      <c r="D479" s="0" t="s">
        <v>43</v>
      </c>
      <c r="E479" s="0" t="str">
        <f aca="false">VLOOKUP(A479,Nomenclature!$D$1:$E$9,2,0)</f>
        <v>03</v>
      </c>
      <c r="F479" s="0" t="str">
        <f aca="false">VLOOKUP(B479,Nomenclature!$J$1:$K$97,2,0)</f>
        <v>09</v>
      </c>
      <c r="G479" s="0" t="str">
        <f aca="false">VLOOKUP(C479,Nomenclature!$M$1:$N$21,2,0)</f>
        <v>26</v>
      </c>
      <c r="H479" s="0" t="str">
        <f aca="false">VLOOKUP(D479,Nomenclature!$O$25:$P$31,2,0)</f>
        <v>02</v>
      </c>
      <c r="I479" s="1" t="str">
        <f aca="false">CONCATENATE(E479,F479)</f>
        <v>0309</v>
      </c>
      <c r="J479" s="0" t="str">
        <f aca="false">CONCATENATE(E479,F479,G479,H479)</f>
        <v>03092602</v>
      </c>
      <c r="K479" s="0" t="n">
        <v>12</v>
      </c>
      <c r="L479" s="0" t="n">
        <v>13</v>
      </c>
      <c r="M479" s="0" t="n">
        <v>60.8497010170958</v>
      </c>
      <c r="N479" s="0" t="n">
        <v>1</v>
      </c>
      <c r="O479" s="0" t="n">
        <v>9.99400359784132E-005</v>
      </c>
      <c r="P479" s="4" t="n">
        <f aca="false">VLOOKUP(D479,'paramètres CI'!$A$1:$B$6,2,0)</f>
        <v>0.0935912806596305</v>
      </c>
      <c r="Q479" s="17" t="n">
        <f aca="false">M479*P479/N479</f>
        <v>5.69500144594561</v>
      </c>
      <c r="R479" s="9" t="n">
        <f aca="false">1/(1+0.04)*(1 - (1/(1+0.04))^L479)/(1-1/(1+0.04))</f>
        <v>9.98564784663304</v>
      </c>
      <c r="S479" s="17" t="n">
        <f aca="false">K479/R479</f>
        <v>1.20172473376839</v>
      </c>
      <c r="T479" s="17" t="n">
        <f aca="false">Q479+S479</f>
        <v>6.896726179714</v>
      </c>
      <c r="U479" s="0" t="n">
        <f aca="false">T479 + Z479</f>
        <v>0.719305568624629</v>
      </c>
      <c r="V479" s="4" t="str">
        <f aca="false">VLOOKUP(I479,'CI ref gaz'!$I$1:$AM$97,1,0)</f>
        <v>0309</v>
      </c>
      <c r="W479" s="0" t="n">
        <f aca="false">VLOOKUP(I479,'CI ref gaz'!$I$1:$AM$97,14,0)</f>
        <v>-2</v>
      </c>
      <c r="X479" s="1" t="n">
        <f aca="false">VLOOKUP(I479,'CI ref gaz'!$I$1:$AM$97,13,0)</f>
        <v>0.252297049796054</v>
      </c>
      <c r="Y479" s="2" t="n">
        <f aca="false">VLOOKUP(I479,'CI ref gaz'!$I$1:$AM$97,7,0)</f>
        <v>0.436264127425614</v>
      </c>
      <c r="Z479" s="17" t="n">
        <f aca="false">X479*(O479/Y479)^(-1/8)-T479</f>
        <v>-6.17742061108937</v>
      </c>
      <c r="AA479" s="17" t="n">
        <f aca="false">Z479^2</f>
        <v>38.1605254063118</v>
      </c>
      <c r="AB479" s="18" t="n">
        <f aca="false">Z479/U479</f>
        <v>-8.58803390456314</v>
      </c>
      <c r="AC479" s="17" t="n">
        <f aca="false">U479^-('paramètres CI'!$B$19)</f>
        <v>13.9538040561386</v>
      </c>
      <c r="AD479" s="4" t="n">
        <f aca="false">SUMIFS($AC$2:$AC$1250,$I$2:$I$1250,V479)</f>
        <v>139621.763385722</v>
      </c>
      <c r="AE479" s="4" t="n">
        <f aca="false">AC479/AD479</f>
        <v>9.99400359784132E-005</v>
      </c>
      <c r="AF479" s="17" t="n">
        <f aca="false">AE479-O479</f>
        <v>0</v>
      </c>
      <c r="AG479" s="4" t="n">
        <f aca="false">VLOOKUP(I479,BesoinU!$F$1:$L$99,3,0)</f>
        <v>35.6933465384794</v>
      </c>
      <c r="AH479" s="19" t="n">
        <f aca="false">VLOOKUP(J479,bibliRdtCHauff!$G$2:$K$1398,4,0)</f>
        <v>12</v>
      </c>
      <c r="AI479" s="19" t="n">
        <f aca="false">VLOOKUP(J479,bibliRdtCHauff!$G$2:$K$1398,3,0)</f>
        <v>1</v>
      </c>
      <c r="AJ479" s="4" t="n">
        <f aca="false">VLOOKUP(D479,'paramètres CI'!$A$1:$C$6,3)</f>
        <v>0.09847</v>
      </c>
      <c r="AK479" s="4" t="n">
        <f aca="false">AJ479*AG479/AI479</f>
        <v>3.51472383364407</v>
      </c>
      <c r="AL479" s="4" t="n">
        <f aca="false">AK479+AH479/R479</f>
        <v>4.71644856741246</v>
      </c>
      <c r="AM479" s="4" t="n">
        <f aca="false">AL479+Z479</f>
        <v>-1.46097204367692</v>
      </c>
      <c r="AN479" s="4" t="n">
        <f aca="false">AM479^-'paramètres CI'!$B$19</f>
        <v>0.0481797736313237</v>
      </c>
      <c r="AO479" s="4" t="n">
        <f aca="false">SUMIFS($AN$2:$AN$1250,$I$2:$I$1250,V479)</f>
        <v>328631.04951708</v>
      </c>
      <c r="AP479" s="5" t="n">
        <f aca="false">AN479/AO479</f>
        <v>1.46607490990651E-007</v>
      </c>
      <c r="AQ479" s="6" t="n">
        <f aca="false">AP479-O479</f>
        <v>-9.97934284874225E-005</v>
      </c>
      <c r="AR479" s="20" t="n">
        <f aca="false">VLOOKUP(I479,entreesparc!$A$13:$H$110,8,0)*AP479</f>
        <v>0.00419743438755096</v>
      </c>
      <c r="AS479" s="7" t="n">
        <f aca="false">M479*AJ479/AI479+AH479/R479</f>
        <v>7.19359479292182</v>
      </c>
      <c r="AT479" s="4" t="n">
        <f aca="false">AS479+Z479</f>
        <v>1.01617418183244</v>
      </c>
      <c r="AU479" s="4" t="n">
        <f aca="false">AT479^-'paramètres CI'!$B$19</f>
        <v>0.879538284249387</v>
      </c>
      <c r="AV479" s="4" t="n">
        <f aca="false">SUMIFS($AU$2:$AU$1250,$I$2:$I$1250,V479)</f>
        <v>2179.37376933362</v>
      </c>
      <c r="AW479" s="5" t="n">
        <f aca="false">AU479/AV479</f>
        <v>0.000403573859897524</v>
      </c>
      <c r="AX479" s="7" t="n">
        <f aca="false">SUMIFS($AP$2:$AP$1250,$I$2:$I$1250,V479)</f>
        <v>1</v>
      </c>
    </row>
    <row r="480" customFormat="false" ht="15.8" hidden="false" customHeight="false" outlineLevel="0" collapsed="false">
      <c r="A480" s="0" t="s">
        <v>15</v>
      </c>
      <c r="B480" s="0" t="s">
        <v>86</v>
      </c>
      <c r="C480" s="0" t="s">
        <v>55</v>
      </c>
      <c r="D480" s="0" t="s">
        <v>43</v>
      </c>
      <c r="E480" s="0" t="str">
        <f aca="false">VLOOKUP(A480,Nomenclature!$D$1:$E$9,2,0)</f>
        <v>03</v>
      </c>
      <c r="F480" s="0" t="str">
        <f aca="false">VLOOKUP(B480,Nomenclature!$J$1:$K$97,2,0)</f>
        <v>09</v>
      </c>
      <c r="G480" s="0" t="str">
        <f aca="false">VLOOKUP(C480,Nomenclature!$M$1:$N$21,2,0)</f>
        <v>10</v>
      </c>
      <c r="H480" s="0" t="str">
        <f aca="false">VLOOKUP(D480,Nomenclature!$O$25:$P$31,2,0)</f>
        <v>02</v>
      </c>
      <c r="I480" s="1" t="str">
        <f aca="false">CONCATENATE(E480,F480)</f>
        <v>0309</v>
      </c>
      <c r="J480" s="0" t="str">
        <f aca="false">CONCATENATE(E480,F480,G480,H480)</f>
        <v>03091002</v>
      </c>
      <c r="K480" s="0" t="n">
        <v>25.7861145017826</v>
      </c>
      <c r="L480" s="0" t="n">
        <v>17</v>
      </c>
      <c r="M480" s="0" t="n">
        <v>54.6692802404265</v>
      </c>
      <c r="N480" s="0" t="n">
        <v>2.67297488372093</v>
      </c>
      <c r="O480" s="0" t="n">
        <v>0.203726609972854</v>
      </c>
      <c r="P480" s="4" t="n">
        <f aca="false">VLOOKUP(D480,'paramètres CI'!$A$1:$B$6,2,0)</f>
        <v>0.0935912806596305</v>
      </c>
      <c r="Q480" s="17" t="n">
        <f aca="false">M480*P480/N480</f>
        <v>1.91418482141486</v>
      </c>
      <c r="R480" s="9" t="n">
        <f aca="false">1/(1+0.04)*(1 - (1/(1+0.04))^L480)/(1-1/(1+0.04))</f>
        <v>12.1656688537057</v>
      </c>
      <c r="S480" s="17" t="n">
        <f aca="false">K480/R480</f>
        <v>2.11958050246683</v>
      </c>
      <c r="T480" s="17" t="n">
        <f aca="false">Q480+S480</f>
        <v>4.03376532388169</v>
      </c>
      <c r="U480" s="0" t="n">
        <f aca="false">T480 + Z480</f>
        <v>0.277491631494767</v>
      </c>
      <c r="V480" s="4" t="str">
        <f aca="false">VLOOKUP(I480,'CI ref gaz'!$I$1:$AM$97,1,0)</f>
        <v>0309</v>
      </c>
      <c r="W480" s="0" t="n">
        <f aca="false">VLOOKUP(I480,'CI ref gaz'!$I$1:$AM$97,14,0)</f>
        <v>-2</v>
      </c>
      <c r="X480" s="1" t="n">
        <f aca="false">VLOOKUP(I480,'CI ref gaz'!$I$1:$AM$97,13,0)</f>
        <v>0.252297049796054</v>
      </c>
      <c r="Y480" s="2" t="n">
        <f aca="false">VLOOKUP(I480,'CI ref gaz'!$I$1:$AM$97,7,0)</f>
        <v>0.436264127425614</v>
      </c>
      <c r="Z480" s="17" t="n">
        <f aca="false">X480*(O480/Y480)^(-1/8)-T480</f>
        <v>-3.75627369238692</v>
      </c>
      <c r="AA480" s="17" t="n">
        <f aca="false">Z480^2</f>
        <v>14.1095920521181</v>
      </c>
      <c r="AB480" s="18" t="n">
        <f aca="false">Z480/U480</f>
        <v>-13.5365296320937</v>
      </c>
      <c r="AC480" s="17" t="n">
        <f aca="false">U480^-('paramètres CI'!$B$19)</f>
        <v>28444.668533005</v>
      </c>
      <c r="AD480" s="4" t="n">
        <f aca="false">SUMIFS($AC$2:$AC$1250,$I$2:$I$1250,V480)</f>
        <v>139621.763385722</v>
      </c>
      <c r="AE480" s="4" t="n">
        <f aca="false">AC480/AD480</f>
        <v>0.203726609972854</v>
      </c>
      <c r="AF480" s="17" t="n">
        <f aca="false">AE480-O480</f>
        <v>0</v>
      </c>
      <c r="AG480" s="4" t="n">
        <f aca="false">VLOOKUP(I480,BesoinU!$F$1:$L$99,3,0)</f>
        <v>35.6933465384794</v>
      </c>
      <c r="AH480" s="19" t="n">
        <f aca="false">VLOOKUP(J480,bibliRdtCHauff!$G$2:$K$1398,4,0)</f>
        <v>27.0754202268717</v>
      </c>
      <c r="AI480" s="19" t="n">
        <f aca="false">VLOOKUP(J480,bibliRdtCHauff!$G$2:$K$1398,3,0)</f>
        <v>2.80410195348837</v>
      </c>
      <c r="AJ480" s="4" t="n">
        <f aca="false">VLOOKUP(D480,'paramètres CI'!$A$1:$C$6,3)</f>
        <v>0.09847</v>
      </c>
      <c r="AK480" s="4" t="n">
        <f aca="false">AJ480*AG480/AI480</f>
        <v>1.25342226921231</v>
      </c>
      <c r="AL480" s="4" t="n">
        <f aca="false">AK480+AH480/R480</f>
        <v>3.47898179680248</v>
      </c>
      <c r="AM480" s="4" t="n">
        <f aca="false">AL480+Z480</f>
        <v>-0.277291895584439</v>
      </c>
      <c r="AN480" s="4" t="n">
        <f aca="false">AM480^-'paramètres CI'!$B$19</f>
        <v>28608.9940207361</v>
      </c>
      <c r="AO480" s="4" t="n">
        <f aca="false">SUMIFS($AN$2:$AN$1250,$I$2:$I$1250,V480)</f>
        <v>328631.04951708</v>
      </c>
      <c r="AP480" s="5" t="n">
        <f aca="false">AN480/AO480</f>
        <v>0.0870550547879657</v>
      </c>
      <c r="AQ480" s="6" t="n">
        <f aca="false">AP480-O480</f>
        <v>-0.116671555184888</v>
      </c>
      <c r="AR480" s="20" t="n">
        <f aca="false">VLOOKUP(I480,entreesparc!$A$13:$H$110,8,0)*AP480</f>
        <v>2492.42298676567</v>
      </c>
      <c r="AS480" s="7" t="n">
        <f aca="false">M480*AJ480/AI480+AH480/R480</f>
        <v>4.1453485062248</v>
      </c>
      <c r="AT480" s="4" t="n">
        <f aca="false">AS480+Z480</f>
        <v>0.389074813837876</v>
      </c>
      <c r="AU480" s="4" t="n">
        <f aca="false">AT480^-'paramètres CI'!$B$19</f>
        <v>1904.29862310328</v>
      </c>
      <c r="AV480" s="4" t="n">
        <f aca="false">SUMIFS($AU$2:$AU$1250,$I$2:$I$1250,V480)</f>
        <v>2179.37376933362</v>
      </c>
      <c r="AW480" s="5" t="n">
        <f aca="false">AU480/AV480</f>
        <v>0.873782482793465</v>
      </c>
      <c r="AX480" s="7" t="n">
        <f aca="false">SUMIFS($AP$2:$AP$1250,$I$2:$I$1250,V480)</f>
        <v>1</v>
      </c>
    </row>
    <row r="481" customFormat="false" ht="15.8" hidden="false" customHeight="false" outlineLevel="0" collapsed="false">
      <c r="A481" s="0" t="s">
        <v>15</v>
      </c>
      <c r="B481" s="0" t="s">
        <v>86</v>
      </c>
      <c r="C481" s="0" t="s">
        <v>56</v>
      </c>
      <c r="D481" s="0" t="s">
        <v>43</v>
      </c>
      <c r="E481" s="0" t="str">
        <f aca="false">VLOOKUP(A481,Nomenclature!$D$1:$E$9,2,0)</f>
        <v>03</v>
      </c>
      <c r="F481" s="0" t="str">
        <f aca="false">VLOOKUP(B481,Nomenclature!$J$1:$K$97,2,0)</f>
        <v>09</v>
      </c>
      <c r="G481" s="0" t="str">
        <f aca="false">VLOOKUP(C481,Nomenclature!$M$1:$N$21,2,0)</f>
        <v>30</v>
      </c>
      <c r="H481" s="0" t="str">
        <f aca="false">VLOOKUP(D481,Nomenclature!$O$25:$P$31,2,0)</f>
        <v>02</v>
      </c>
      <c r="I481" s="1" t="str">
        <f aca="false">CONCATENATE(E481,F481)</f>
        <v>0309</v>
      </c>
      <c r="J481" s="0" t="str">
        <f aca="false">CONCATENATE(E481,F481,G481,H481)</f>
        <v>03093002</v>
      </c>
      <c r="K481" s="0" t="n">
        <v>32.2326431272282</v>
      </c>
      <c r="L481" s="0" t="n">
        <v>17</v>
      </c>
      <c r="M481" s="0" t="n">
        <v>54.6692802404265</v>
      </c>
      <c r="N481" s="0" t="n">
        <v>3.32861023255814</v>
      </c>
      <c r="O481" s="0" t="n">
        <v>9.99400359784132E-005</v>
      </c>
      <c r="P481" s="4" t="n">
        <f aca="false">VLOOKUP(D481,'paramètres CI'!$A$1:$B$6,2,0)</f>
        <v>0.0935912806596305</v>
      </c>
      <c r="Q481" s="17" t="n">
        <f aca="false">M481*P481/N481</f>
        <v>1.53714841719678</v>
      </c>
      <c r="R481" s="9" t="n">
        <f aca="false">1/(1+0.04)*(1 - (1/(1+0.04))^L481)/(1-1/(1+0.04))</f>
        <v>12.1656688537057</v>
      </c>
      <c r="S481" s="17" t="n">
        <f aca="false">K481/R481</f>
        <v>2.64947562808353</v>
      </c>
      <c r="T481" s="17" t="n">
        <f aca="false">Q481+S481</f>
        <v>4.18662404528031</v>
      </c>
      <c r="U481" s="0" t="n">
        <f aca="false">T481 + Z481</f>
        <v>0.719305568624629</v>
      </c>
      <c r="V481" s="4" t="str">
        <f aca="false">VLOOKUP(I481,'CI ref gaz'!$I$1:$AM$97,1,0)</f>
        <v>0309</v>
      </c>
      <c r="W481" s="0" t="n">
        <f aca="false">VLOOKUP(I481,'CI ref gaz'!$I$1:$AM$97,14,0)</f>
        <v>-2</v>
      </c>
      <c r="X481" s="1" t="n">
        <f aca="false">VLOOKUP(I481,'CI ref gaz'!$I$1:$AM$97,13,0)</f>
        <v>0.252297049796054</v>
      </c>
      <c r="Y481" s="2" t="n">
        <f aca="false">VLOOKUP(I481,'CI ref gaz'!$I$1:$AM$97,7,0)</f>
        <v>0.436264127425614</v>
      </c>
      <c r="Z481" s="17" t="n">
        <f aca="false">X481*(O481/Y481)^(-1/8)-T481</f>
        <v>-3.46731847665568</v>
      </c>
      <c r="AA481" s="17" t="n">
        <f aca="false">Z481^2</f>
        <v>12.0222974185579</v>
      </c>
      <c r="AB481" s="18" t="n">
        <f aca="false">Z481/U481</f>
        <v>-4.82036929490964</v>
      </c>
      <c r="AC481" s="17" t="n">
        <f aca="false">U481^-('paramètres CI'!$B$19)</f>
        <v>13.9538040561386</v>
      </c>
      <c r="AD481" s="4" t="n">
        <f aca="false">SUMIFS($AC$2:$AC$1250,$I$2:$I$1250,V481)</f>
        <v>139621.763385722</v>
      </c>
      <c r="AE481" s="4" t="n">
        <f aca="false">AC481/AD481</f>
        <v>9.99400359784132E-005</v>
      </c>
      <c r="AF481" s="17" t="n">
        <f aca="false">AE481-O481</f>
        <v>0</v>
      </c>
      <c r="AG481" s="4" t="n">
        <f aca="false">VLOOKUP(I481,BesoinU!$F$1:$L$99,3,0)</f>
        <v>35.6933465384794</v>
      </c>
      <c r="AH481" s="19" t="n">
        <f aca="false">VLOOKUP(J481,bibliRdtCHauff!$G$2:$K$1398,4,0)</f>
        <v>32.2326431272282</v>
      </c>
      <c r="AI481" s="19" t="n">
        <f aca="false">VLOOKUP(J481,bibliRdtCHauff!$G$2:$K$1398,3,0)</f>
        <v>3.32861023255814</v>
      </c>
      <c r="AJ481" s="4" t="n">
        <f aca="false">VLOOKUP(D481,'paramètres CI'!$A$1:$C$6,3)</f>
        <v>0.09847</v>
      </c>
      <c r="AK481" s="4" t="n">
        <f aca="false">AJ481*AG481/AI481</f>
        <v>1.05591330557886</v>
      </c>
      <c r="AL481" s="4" t="n">
        <f aca="false">AK481+AH481/R481</f>
        <v>3.70538893366239</v>
      </c>
      <c r="AM481" s="4" t="n">
        <f aca="false">AL481+Z481</f>
        <v>0.238070457006709</v>
      </c>
      <c r="AN481" s="4" t="n">
        <f aca="false">AM481^-'paramètres CI'!$B$19</f>
        <v>96907.1798141496</v>
      </c>
      <c r="AO481" s="4" t="n">
        <f aca="false">SUMIFS($AN$2:$AN$1250,$I$2:$I$1250,V481)</f>
        <v>328631.04951708</v>
      </c>
      <c r="AP481" s="5" t="n">
        <f aca="false">AN481/AO481</f>
        <v>0.294881387369068</v>
      </c>
      <c r="AQ481" s="6" t="n">
        <f aca="false">AP481-O481</f>
        <v>0.294781447333089</v>
      </c>
      <c r="AR481" s="20" t="n">
        <f aca="false">VLOOKUP(I481,entreesparc!$A$13:$H$110,8,0)*AP481</f>
        <v>8442.57866516922</v>
      </c>
      <c r="AS481" s="7" t="n">
        <f aca="false">M481*AJ481/AI481+AH481/R481</f>
        <v>4.26675240402422</v>
      </c>
      <c r="AT481" s="4" t="n">
        <f aca="false">AS481+Z481</f>
        <v>0.799433927368538</v>
      </c>
      <c r="AU481" s="4" t="n">
        <f aca="false">AT481^-'paramètres CI'!$B$19</f>
        <v>5.99431272483575</v>
      </c>
      <c r="AV481" s="4" t="n">
        <f aca="false">SUMIFS($AU$2:$AU$1250,$I$2:$I$1250,V481)</f>
        <v>2179.37376933362</v>
      </c>
      <c r="AW481" s="5" t="n">
        <f aca="false">AU481/AV481</f>
        <v>0.00275047484244458</v>
      </c>
      <c r="AX481" s="7" t="n">
        <f aca="false">SUMIFS($AP$2:$AP$1250,$I$2:$I$1250,V481)</f>
        <v>1</v>
      </c>
    </row>
    <row r="482" customFormat="false" ht="15.8" hidden="false" customHeight="false" outlineLevel="0" collapsed="false">
      <c r="A482" s="0" t="s">
        <v>15</v>
      </c>
      <c r="B482" s="0" t="s">
        <v>87</v>
      </c>
      <c r="C482" s="0" t="s">
        <v>32</v>
      </c>
      <c r="D482" s="0" t="s">
        <v>34</v>
      </c>
      <c r="E482" s="0" t="str">
        <f aca="false">VLOOKUP(A482,Nomenclature!$D$1:$E$9,2,0)</f>
        <v>03</v>
      </c>
      <c r="F482" s="0" t="str">
        <f aca="false">VLOOKUP(B482,Nomenclature!$J$1:$K$97,2,0)</f>
        <v>12</v>
      </c>
      <c r="G482" s="0" t="str">
        <f aca="false">VLOOKUP(C482,Nomenclature!$M$1:$N$21,2,0)</f>
        <v>01</v>
      </c>
      <c r="H482" s="0" t="str">
        <f aca="false">VLOOKUP(D482,Nomenclature!$O$25:$P$31,2,0)</f>
        <v>06</v>
      </c>
      <c r="I482" s="1" t="str">
        <f aca="false">CONCATENATE(E482,F482)</f>
        <v>0312</v>
      </c>
      <c r="J482" s="0" t="str">
        <f aca="false">CONCATENATE(E482,F482,G482,H482)</f>
        <v>03120106</v>
      </c>
      <c r="K482" s="0" t="n">
        <v>21.2755776465239</v>
      </c>
      <c r="L482" s="0" t="n">
        <v>25</v>
      </c>
      <c r="M482" s="0" t="n">
        <v>57.17201073779</v>
      </c>
      <c r="N482" s="0" t="n">
        <v>1.55730842101957</v>
      </c>
      <c r="O482" s="0" t="n">
        <v>0.0364619281785492</v>
      </c>
      <c r="P482" s="4" t="n">
        <f aca="false">VLOOKUP(D482,'paramètres CI'!$A$1:$B$6,2,0)</f>
        <v>0.0424847883250769</v>
      </c>
      <c r="Q482" s="17" t="n">
        <f aca="false">M482*P482/N482</f>
        <v>1.5597043858042</v>
      </c>
      <c r="R482" s="9" t="n">
        <f aca="false">1/(1+0.04)*(1 - (1/(1+0.04))^L482)/(1-1/(1+0.04))</f>
        <v>15.6220799436509</v>
      </c>
      <c r="S482" s="17" t="n">
        <f aca="false">K482/R482</f>
        <v>1.36189148456962</v>
      </c>
      <c r="T482" s="17" t="n">
        <f aca="false">Q482+S482</f>
        <v>2.92159587037382</v>
      </c>
      <c r="U482" s="0" t="n">
        <f aca="false">T482 + Z482</f>
        <v>0.331723771994897</v>
      </c>
      <c r="V482" s="4" t="str">
        <f aca="false">VLOOKUP(I482,'CI ref gaz'!$I$1:$AM$97,1,0)</f>
        <v>0312</v>
      </c>
      <c r="W482" s="0" t="n">
        <f aca="false">VLOOKUP(I482,'CI ref gaz'!$I$1:$AM$97,14,0)</f>
        <v>-2</v>
      </c>
      <c r="X482" s="1" t="n">
        <f aca="false">VLOOKUP(I482,'CI ref gaz'!$I$1:$AM$97,13,0)</f>
        <v>0.238602711331403</v>
      </c>
      <c r="Y482" s="2" t="n">
        <f aca="false">VLOOKUP(I482,'CI ref gaz'!$I$1:$AM$97,7,0)</f>
        <v>0.508919856916776</v>
      </c>
      <c r="Z482" s="17" t="n">
        <f aca="false">X482*(O482/Y482)^(-1/8)-T482</f>
        <v>-2.58987209837892</v>
      </c>
      <c r="AA482" s="17" t="n">
        <f aca="false">Z482^2</f>
        <v>6.70743748596164</v>
      </c>
      <c r="AB482" s="18" t="n">
        <f aca="false">Z482/U482</f>
        <v>-7.80731535398904</v>
      </c>
      <c r="AC482" s="17" t="n">
        <f aca="false">U482^-('paramètres CI'!$B$19)</f>
        <v>6820.04498970595</v>
      </c>
      <c r="AD482" s="4" t="n">
        <f aca="false">SUMIFS($AC$2:$AC$1250,$I$2:$I$1250,V482)</f>
        <v>187045.648170583</v>
      </c>
      <c r="AE482" s="4" t="n">
        <f aca="false">AC482/AD482</f>
        <v>0.0364619281785491</v>
      </c>
      <c r="AF482" s="17" t="n">
        <f aca="false">AE482-O482</f>
        <v>0</v>
      </c>
      <c r="AG482" s="4" t="n">
        <f aca="false">VLOOKUP(I482,BesoinU!$F$1:$L$99,3,0)</f>
        <v>38.662025561997</v>
      </c>
      <c r="AH482" s="19" t="n">
        <f aca="false">VLOOKUP(J482,bibliRdtCHauff!$G$2:$K$1398,4,0)</f>
        <v>22.3393565288501</v>
      </c>
      <c r="AI482" s="19" t="n">
        <f aca="false">VLOOKUP(J482,bibliRdtCHauff!$G$2:$K$1398,3,0)</f>
        <v>1.61960075786035</v>
      </c>
      <c r="AJ482" s="4" t="n">
        <f aca="false">VLOOKUP(D482,'paramètres CI'!$A$1:$C$6,3)</f>
        <v>0.0591</v>
      </c>
      <c r="AK482" s="4" t="n">
        <f aca="false">AJ482*AG482/AI482</f>
        <v>1.41079565419112</v>
      </c>
      <c r="AL482" s="4" t="n">
        <f aca="false">AK482+AH482/R482</f>
        <v>2.84078171298921</v>
      </c>
      <c r="AM482" s="4" t="n">
        <f aca="false">AL482+Z482</f>
        <v>0.25090961461029</v>
      </c>
      <c r="AN482" s="4" t="n">
        <f aca="false">AM482^-'paramètres CI'!$B$19</f>
        <v>63659.2581117294</v>
      </c>
      <c r="AO482" s="4" t="n">
        <f aca="false">SUMIFS($AN$2:$AN$1250,$I$2:$I$1250,V482)</f>
        <v>26171961.3376871</v>
      </c>
      <c r="AP482" s="5" t="n">
        <f aca="false">AN482/AO482</f>
        <v>0.00243234571877735</v>
      </c>
      <c r="AQ482" s="6" t="n">
        <f aca="false">AP482-O482</f>
        <v>-0.0340295824597719</v>
      </c>
      <c r="AR482" s="20" t="n">
        <f aca="false">VLOOKUP(I482,entreesparc!$A$13:$H$110,8,0)*AP482</f>
        <v>126.511548360051</v>
      </c>
      <c r="AS482" s="7" t="n">
        <f aca="false">M482*AJ482/AI482+AH482/R482</f>
        <v>3.51621985327174</v>
      </c>
      <c r="AT482" s="4" t="n">
        <f aca="false">AS482+Z482</f>
        <v>0.926347754892818</v>
      </c>
      <c r="AU482" s="4" t="n">
        <f aca="false">AT482^-'paramètres CI'!$B$19</f>
        <v>1.84419811455631</v>
      </c>
      <c r="AV482" s="4" t="n">
        <f aca="false">SUMIFS($AU$2:$AU$1250,$I$2:$I$1250,V482)</f>
        <v>2404.1370787488</v>
      </c>
      <c r="AW482" s="5" t="n">
        <f aca="false">AU482/AV482</f>
        <v>0.00076709357833959</v>
      </c>
      <c r="AX482" s="7" t="n">
        <f aca="false">SUMIFS($AP$2:$AP$1250,$I$2:$I$1250,V482)</f>
        <v>1</v>
      </c>
    </row>
    <row r="483" customFormat="false" ht="15.8" hidden="false" customHeight="false" outlineLevel="0" collapsed="false">
      <c r="A483" s="0" t="s">
        <v>15</v>
      </c>
      <c r="B483" s="0" t="s">
        <v>87</v>
      </c>
      <c r="C483" s="0" t="s">
        <v>32</v>
      </c>
      <c r="D483" s="0" t="s">
        <v>33</v>
      </c>
      <c r="E483" s="0" t="str">
        <f aca="false">VLOOKUP(A483,Nomenclature!$D$1:$E$9,2,0)</f>
        <v>03</v>
      </c>
      <c r="F483" s="0" t="str">
        <f aca="false">VLOOKUP(B483,Nomenclature!$J$1:$K$97,2,0)</f>
        <v>12</v>
      </c>
      <c r="G483" s="0" t="str">
        <f aca="false">VLOOKUP(C483,Nomenclature!$M$1:$N$21,2,0)</f>
        <v>01</v>
      </c>
      <c r="H483" s="0" t="str">
        <f aca="false">VLOOKUP(D483,Nomenclature!$O$25:$P$31,2,0)</f>
        <v>01</v>
      </c>
      <c r="I483" s="1" t="str">
        <f aca="false">CONCATENATE(E483,F483)</f>
        <v>0312</v>
      </c>
      <c r="J483" s="0" t="str">
        <f aca="false">CONCATENATE(E483,F483,G483,H483)</f>
        <v>03120101</v>
      </c>
      <c r="K483" s="0" t="n">
        <v>21.0318139071062</v>
      </c>
      <c r="L483" s="0" t="n">
        <v>25</v>
      </c>
      <c r="M483" s="0" t="n">
        <v>61.2504094339622</v>
      </c>
      <c r="N483" s="0" t="n">
        <v>1.5699439429618</v>
      </c>
      <c r="O483" s="0" t="n">
        <v>0.0502030358537352</v>
      </c>
      <c r="P483" s="4" t="n">
        <f aca="false">VLOOKUP(D483,'paramètres CI'!$A$1:$B$6,2,0)</f>
        <v>0.033584731604575</v>
      </c>
      <c r="Q483" s="17" t="n">
        <f aca="false">M483*P483/N483</f>
        <v>1.31028790596761</v>
      </c>
      <c r="R483" s="9" t="n">
        <f aca="false">1/(1+0.04)*(1 - (1/(1+0.04))^L483)/(1-1/(1+0.04))</f>
        <v>15.6220799436509</v>
      </c>
      <c r="S483" s="17" t="n">
        <f aca="false">K483/R483</f>
        <v>1.34628768915332</v>
      </c>
      <c r="T483" s="17" t="n">
        <f aca="false">Q483+S483</f>
        <v>2.65657559512093</v>
      </c>
      <c r="U483" s="0" t="n">
        <f aca="false">T483 + Z483</f>
        <v>0.318724392060183</v>
      </c>
      <c r="V483" s="4" t="str">
        <f aca="false">VLOOKUP(I483,'CI ref gaz'!$I$1:$AM$97,1,0)</f>
        <v>0312</v>
      </c>
      <c r="W483" s="0" t="n">
        <f aca="false">VLOOKUP(I483,'CI ref gaz'!$I$1:$AM$97,14,0)</f>
        <v>-2</v>
      </c>
      <c r="X483" s="1" t="n">
        <f aca="false">VLOOKUP(I483,'CI ref gaz'!$I$1:$AM$97,13,0)</f>
        <v>0.238602711331403</v>
      </c>
      <c r="Y483" s="2" t="n">
        <f aca="false">VLOOKUP(I483,'CI ref gaz'!$I$1:$AM$97,7,0)</f>
        <v>0.508919856916776</v>
      </c>
      <c r="Z483" s="17" t="n">
        <f aca="false">X483*(O483/Y483)^(-1/8)-T483</f>
        <v>-2.33785120306075</v>
      </c>
      <c r="AA483" s="17" t="n">
        <f aca="false">Z483^2</f>
        <v>5.46554824765257</v>
      </c>
      <c r="AB483" s="18" t="n">
        <f aca="false">Z483/U483</f>
        <v>-7.33502443270579</v>
      </c>
      <c r="AC483" s="17" t="n">
        <f aca="false">U483^-('paramètres CI'!$B$19)</f>
        <v>9390.25938139286</v>
      </c>
      <c r="AD483" s="4" t="n">
        <f aca="false">SUMIFS($AC$2:$AC$1250,$I$2:$I$1250,V483)</f>
        <v>187045.648170583</v>
      </c>
      <c r="AE483" s="4" t="n">
        <f aca="false">AC483/AD483</f>
        <v>0.050203035853735</v>
      </c>
      <c r="AF483" s="17" t="n">
        <f aca="false">AE483-O483</f>
        <v>-2.15105711021124E-016</v>
      </c>
      <c r="AG483" s="4" t="n">
        <f aca="false">VLOOKUP(I483,BesoinU!$F$1:$L$99,3,0)</f>
        <v>38.662025561997</v>
      </c>
      <c r="AH483" s="19" t="n">
        <f aca="false">VLOOKUP(J483,bibliRdtCHauff!$G$2:$K$1398,4,0)</f>
        <v>22.0834046024615</v>
      </c>
      <c r="AI483" s="19" t="n">
        <f aca="false">VLOOKUP(J483,bibliRdtCHauff!$G$2:$K$1398,3,0)</f>
        <v>1.63274170068027</v>
      </c>
      <c r="AJ483" s="4" t="n">
        <f aca="false">VLOOKUP(D483,'paramètres CI'!$A$1:$C$6,3)</f>
        <v>0.0509473684210526</v>
      </c>
      <c r="AK483" s="4" t="n">
        <f aca="false">AJ483*AG483/AI483</f>
        <v>1.20639318478271</v>
      </c>
      <c r="AL483" s="4" t="n">
        <f aca="false">AK483+AH483/R483</f>
        <v>2.6199952583937</v>
      </c>
      <c r="AM483" s="4" t="n">
        <f aca="false">AL483+Z483</f>
        <v>0.282144055332953</v>
      </c>
      <c r="AN483" s="4" t="n">
        <f aca="false">AM483^-'paramètres CI'!$B$19</f>
        <v>24901.9161097841</v>
      </c>
      <c r="AO483" s="4" t="n">
        <f aca="false">SUMIFS($AN$2:$AN$1250,$I$2:$I$1250,V483)</f>
        <v>26171961.3376871</v>
      </c>
      <c r="AP483" s="5" t="n">
        <f aca="false">AN483/AO483</f>
        <v>0.00095147305883896</v>
      </c>
      <c r="AQ483" s="6" t="n">
        <f aca="false">AP483-O483</f>
        <v>-0.0492515627948962</v>
      </c>
      <c r="AR483" s="20" t="n">
        <f aca="false">VLOOKUP(I483,entreesparc!$A$13:$H$110,8,0)*AP483</f>
        <v>49.4881664918496</v>
      </c>
      <c r="AS483" s="7" t="n">
        <f aca="false">M483*AJ483/AI483+AH483/R483</f>
        <v>3.32483345458952</v>
      </c>
      <c r="AT483" s="4" t="n">
        <f aca="false">AS483+Z483</f>
        <v>0.986982251528771</v>
      </c>
      <c r="AU483" s="4" t="n">
        <f aca="false">AT483^-'paramètres CI'!$B$19</f>
        <v>1.11051711432854</v>
      </c>
      <c r="AV483" s="4" t="n">
        <f aca="false">SUMIFS($AU$2:$AU$1250,$I$2:$I$1250,V483)</f>
        <v>2404.1370787488</v>
      </c>
      <c r="AW483" s="5" t="n">
        <f aca="false">AU483/AV483</f>
        <v>0.000461919215898659</v>
      </c>
      <c r="AX483" s="7" t="n">
        <f aca="false">SUMIFS($AP$2:$AP$1250,$I$2:$I$1250,V483)</f>
        <v>1</v>
      </c>
    </row>
    <row r="484" customFormat="false" ht="15.8" hidden="false" customHeight="false" outlineLevel="0" collapsed="false">
      <c r="A484" s="0" t="s">
        <v>15</v>
      </c>
      <c r="B484" s="0" t="s">
        <v>87</v>
      </c>
      <c r="C484" s="0" t="s">
        <v>35</v>
      </c>
      <c r="D484" s="0" t="s">
        <v>33</v>
      </c>
      <c r="E484" s="0" t="str">
        <f aca="false">VLOOKUP(A484,Nomenclature!$D$1:$E$9,2,0)</f>
        <v>03</v>
      </c>
      <c r="F484" s="0" t="str">
        <f aca="false">VLOOKUP(B484,Nomenclature!$J$1:$K$97,2,0)</f>
        <v>12</v>
      </c>
      <c r="G484" s="0" t="str">
        <f aca="false">VLOOKUP(C484,Nomenclature!$M$1:$N$21,2,0)</f>
        <v>21</v>
      </c>
      <c r="H484" s="0" t="str">
        <f aca="false">VLOOKUP(D484,Nomenclature!$O$25:$P$31,2,0)</f>
        <v>01</v>
      </c>
      <c r="I484" s="1" t="str">
        <f aca="false">CONCATENATE(E484,F484)</f>
        <v>0312</v>
      </c>
      <c r="J484" s="0" t="str">
        <f aca="false">CONCATENATE(E484,F484,G484,H484)</f>
        <v>03122101</v>
      </c>
      <c r="K484" s="0" t="n">
        <v>26.2897673838828</v>
      </c>
      <c r="L484" s="0" t="n">
        <v>25</v>
      </c>
      <c r="M484" s="0" t="n">
        <v>61.2504094339622</v>
      </c>
      <c r="N484" s="0" t="n">
        <v>1.88393273155416</v>
      </c>
      <c r="O484" s="0" t="n">
        <v>9.99400359784132E-005</v>
      </c>
      <c r="P484" s="4" t="n">
        <f aca="false">VLOOKUP(D484,'paramètres CI'!$A$1:$B$6,2,0)</f>
        <v>0.033584731604575</v>
      </c>
      <c r="Q484" s="17" t="n">
        <f aca="false">M484*P484/N484</f>
        <v>1.09190658830634</v>
      </c>
      <c r="R484" s="9" t="n">
        <f aca="false">1/(1+0.04)*(1 - (1/(1+0.04))^L484)/(1-1/(1+0.04))</f>
        <v>15.6220799436509</v>
      </c>
      <c r="S484" s="17" t="n">
        <f aca="false">K484/R484</f>
        <v>1.68285961144166</v>
      </c>
      <c r="T484" s="17" t="n">
        <f aca="false">Q484+S484</f>
        <v>2.774766199748</v>
      </c>
      <c r="U484" s="0" t="n">
        <f aca="false">T484 + Z484</f>
        <v>0.693488256713262</v>
      </c>
      <c r="V484" s="4" t="str">
        <f aca="false">VLOOKUP(I484,'CI ref gaz'!$I$1:$AM$97,1,0)</f>
        <v>0312</v>
      </c>
      <c r="W484" s="0" t="n">
        <f aca="false">VLOOKUP(I484,'CI ref gaz'!$I$1:$AM$97,14,0)</f>
        <v>-2</v>
      </c>
      <c r="X484" s="1" t="n">
        <f aca="false">VLOOKUP(I484,'CI ref gaz'!$I$1:$AM$97,13,0)</f>
        <v>0.238602711331403</v>
      </c>
      <c r="Y484" s="2" t="n">
        <f aca="false">VLOOKUP(I484,'CI ref gaz'!$I$1:$AM$97,7,0)</f>
        <v>0.508919856916776</v>
      </c>
      <c r="Z484" s="17" t="n">
        <f aca="false">X484*(O484/Y484)^(-1/8)-T484</f>
        <v>-2.08127794303474</v>
      </c>
      <c r="AA484" s="17" t="n">
        <f aca="false">Z484^2</f>
        <v>4.33171787616291</v>
      </c>
      <c r="AB484" s="18" t="n">
        <f aca="false">Z484/U484</f>
        <v>-3.00117258351108</v>
      </c>
      <c r="AC484" s="17" t="n">
        <f aca="false">U484^-('paramètres CI'!$B$19)</f>
        <v>18.6933488077736</v>
      </c>
      <c r="AD484" s="4" t="n">
        <f aca="false">SUMIFS($AC$2:$AC$1250,$I$2:$I$1250,V484)</f>
        <v>187045.648170583</v>
      </c>
      <c r="AE484" s="4" t="n">
        <f aca="false">AC484/AD484</f>
        <v>9.99400359784131E-005</v>
      </c>
      <c r="AF484" s="17" t="n">
        <f aca="false">AE484-O484</f>
        <v>0</v>
      </c>
      <c r="AG484" s="4" t="n">
        <f aca="false">VLOOKUP(I484,BesoinU!$F$1:$L$99,3,0)</f>
        <v>38.662025561997</v>
      </c>
      <c r="AH484" s="19" t="n">
        <f aca="false">VLOOKUP(J484,bibliRdtCHauff!$G$2:$K$1398,4,0)</f>
        <v>26.2897673838828</v>
      </c>
      <c r="AI484" s="19" t="n">
        <f aca="false">VLOOKUP(J484,bibliRdtCHauff!$G$2:$K$1398,3,0)</f>
        <v>1.88393273155416</v>
      </c>
      <c r="AJ484" s="4" t="n">
        <f aca="false">VLOOKUP(D484,'paramètres CI'!$A$1:$C$6,3)</f>
        <v>0.0509473684210526</v>
      </c>
      <c r="AK484" s="4" t="n">
        <f aca="false">AJ484*AG484/AI484</f>
        <v>1.04554076014502</v>
      </c>
      <c r="AL484" s="4" t="n">
        <f aca="false">AK484+AH484/R484</f>
        <v>2.72840037158667</v>
      </c>
      <c r="AM484" s="4" t="n">
        <f aca="false">AL484+Z484</f>
        <v>0.647122428551932</v>
      </c>
      <c r="AN484" s="4" t="n">
        <f aca="false">AM484^-'paramètres CI'!$B$19</f>
        <v>32.5168435883931</v>
      </c>
      <c r="AO484" s="4" t="n">
        <f aca="false">SUMIFS($AN$2:$AN$1250,$I$2:$I$1250,V484)</f>
        <v>26171961.3376871</v>
      </c>
      <c r="AP484" s="5" t="n">
        <f aca="false">AN484/AO484</f>
        <v>1.24243052207056E-006</v>
      </c>
      <c r="AQ484" s="6" t="n">
        <f aca="false">AP484-O484</f>
        <v>-9.86976054563426E-005</v>
      </c>
      <c r="AR484" s="20" t="n">
        <f aca="false">VLOOKUP(I484,entreesparc!$A$13:$H$110,8,0)*AP484</f>
        <v>0.064621491864217</v>
      </c>
      <c r="AS484" s="7" t="n">
        <f aca="false">M484*AJ484/AI484+AH484/R484</f>
        <v>3.33926014162305</v>
      </c>
      <c r="AT484" s="4" t="n">
        <f aca="false">AS484+Z484</f>
        <v>1.25798219858831</v>
      </c>
      <c r="AU484" s="4" t="n">
        <f aca="false">AT484^-'paramètres CI'!$B$19</f>
        <v>0.159442478064188</v>
      </c>
      <c r="AV484" s="4" t="n">
        <f aca="false">SUMIFS($AU$2:$AU$1250,$I$2:$I$1250,V484)</f>
        <v>2404.1370787488</v>
      </c>
      <c r="AW484" s="5" t="n">
        <f aca="false">AU484/AV484</f>
        <v>6.63200445072653E-005</v>
      </c>
      <c r="AX484" s="7" t="n">
        <f aca="false">SUMIFS($AP$2:$AP$1250,$I$2:$I$1250,V484)</f>
        <v>1</v>
      </c>
    </row>
    <row r="485" customFormat="false" ht="15.8" hidden="false" customHeight="false" outlineLevel="0" collapsed="false">
      <c r="A485" s="0" t="s">
        <v>15</v>
      </c>
      <c r="B485" s="0" t="s">
        <v>87</v>
      </c>
      <c r="C485" s="0" t="s">
        <v>35</v>
      </c>
      <c r="D485" s="0" t="s">
        <v>34</v>
      </c>
      <c r="E485" s="0" t="str">
        <f aca="false">VLOOKUP(A485,Nomenclature!$D$1:$E$9,2,0)</f>
        <v>03</v>
      </c>
      <c r="F485" s="0" t="str">
        <f aca="false">VLOOKUP(B485,Nomenclature!$J$1:$K$97,2,0)</f>
        <v>12</v>
      </c>
      <c r="G485" s="0" t="str">
        <f aca="false">VLOOKUP(C485,Nomenclature!$M$1:$N$21,2,0)</f>
        <v>21</v>
      </c>
      <c r="H485" s="0" t="str">
        <f aca="false">VLOOKUP(D485,Nomenclature!$O$25:$P$31,2,0)</f>
        <v>06</v>
      </c>
      <c r="I485" s="1" t="str">
        <f aca="false">CONCATENATE(E485,F485)</f>
        <v>0312</v>
      </c>
      <c r="J485" s="0" t="str">
        <f aca="false">CONCATENATE(E485,F485,G485,H485)</f>
        <v>03122106</v>
      </c>
      <c r="K485" s="0" t="n">
        <v>26.5944720581549</v>
      </c>
      <c r="L485" s="0" t="n">
        <v>25</v>
      </c>
      <c r="M485" s="0" t="n">
        <v>57.17201073779</v>
      </c>
      <c r="N485" s="0" t="n">
        <v>1.86877010522349</v>
      </c>
      <c r="O485" s="0" t="n">
        <v>9.99400359784132E-005</v>
      </c>
      <c r="P485" s="4" t="n">
        <f aca="false">VLOOKUP(D485,'paramètres CI'!$A$1:$B$6,2,0)</f>
        <v>0.0424847883250769</v>
      </c>
      <c r="Q485" s="17" t="n">
        <f aca="false">M485*P485/N485</f>
        <v>1.29975365483683</v>
      </c>
      <c r="R485" s="9" t="n">
        <f aca="false">1/(1+0.04)*(1 - (1/(1+0.04))^L485)/(1-1/(1+0.04))</f>
        <v>15.6220799436509</v>
      </c>
      <c r="S485" s="17" t="n">
        <f aca="false">K485/R485</f>
        <v>1.70236435571202</v>
      </c>
      <c r="T485" s="17" t="n">
        <f aca="false">Q485+S485</f>
        <v>3.00211801054885</v>
      </c>
      <c r="U485" s="0" t="n">
        <f aca="false">T485 + Z485</f>
        <v>0.693488256713262</v>
      </c>
      <c r="V485" s="4" t="str">
        <f aca="false">VLOOKUP(I485,'CI ref gaz'!$I$1:$AM$97,1,0)</f>
        <v>0312</v>
      </c>
      <c r="W485" s="0" t="n">
        <f aca="false">VLOOKUP(I485,'CI ref gaz'!$I$1:$AM$97,14,0)</f>
        <v>-2</v>
      </c>
      <c r="X485" s="1" t="n">
        <f aca="false">VLOOKUP(I485,'CI ref gaz'!$I$1:$AM$97,13,0)</f>
        <v>0.238602711331403</v>
      </c>
      <c r="Y485" s="2" t="n">
        <f aca="false">VLOOKUP(I485,'CI ref gaz'!$I$1:$AM$97,7,0)</f>
        <v>0.508919856916776</v>
      </c>
      <c r="Z485" s="17" t="n">
        <f aca="false">X485*(O485/Y485)^(-1/8)-T485</f>
        <v>-2.30862975383559</v>
      </c>
      <c r="AA485" s="17" t="n">
        <f aca="false">Z485^2</f>
        <v>5.32977134029496</v>
      </c>
      <c r="AB485" s="18" t="n">
        <f aca="false">Z485/U485</f>
        <v>-3.3290105946093</v>
      </c>
      <c r="AC485" s="17" t="n">
        <f aca="false">U485^-('paramètres CI'!$B$19)</f>
        <v>18.6933488077736</v>
      </c>
      <c r="AD485" s="4" t="n">
        <f aca="false">SUMIFS($AC$2:$AC$1250,$I$2:$I$1250,V485)</f>
        <v>187045.648170583</v>
      </c>
      <c r="AE485" s="4" t="n">
        <f aca="false">AC485/AD485</f>
        <v>9.99400359784131E-005</v>
      </c>
      <c r="AF485" s="17" t="n">
        <f aca="false">AE485-O485</f>
        <v>0</v>
      </c>
      <c r="AG485" s="4" t="n">
        <f aca="false">VLOOKUP(I485,BesoinU!$F$1:$L$99,3,0)</f>
        <v>38.662025561997</v>
      </c>
      <c r="AH485" s="19" t="n">
        <f aca="false">VLOOKUP(J485,bibliRdtCHauff!$G$2:$K$1398,4,0)</f>
        <v>26.5944720581549</v>
      </c>
      <c r="AI485" s="19" t="n">
        <f aca="false">VLOOKUP(J485,bibliRdtCHauff!$G$2:$K$1398,3,0)</f>
        <v>1.86877010522349</v>
      </c>
      <c r="AJ485" s="4" t="n">
        <f aca="false">VLOOKUP(D485,'paramètres CI'!$A$1:$C$6,3)</f>
        <v>0.0591</v>
      </c>
      <c r="AK485" s="4" t="n">
        <f aca="false">AJ485*AG485/AI485</f>
        <v>1.22268956696563</v>
      </c>
      <c r="AL485" s="4" t="n">
        <f aca="false">AK485+AH485/R485</f>
        <v>2.92505392267765</v>
      </c>
      <c r="AM485" s="4" t="n">
        <f aca="false">AL485+Z485</f>
        <v>0.616424168842062</v>
      </c>
      <c r="AN485" s="4" t="n">
        <f aca="false">AM485^-'paramètres CI'!$B$19</f>
        <v>47.9692285308731</v>
      </c>
      <c r="AO485" s="4" t="n">
        <f aca="false">SUMIFS($AN$2:$AN$1250,$I$2:$I$1250,V485)</f>
        <v>26171961.3376871</v>
      </c>
      <c r="AP485" s="5" t="n">
        <f aca="false">AN485/AO485</f>
        <v>1.83284805872758E-006</v>
      </c>
      <c r="AQ485" s="6" t="n">
        <f aca="false">AP485-O485</f>
        <v>-9.81071879196856E-005</v>
      </c>
      <c r="AR485" s="20" t="n">
        <f aca="false">VLOOKUP(I485,entreesparc!$A$13:$H$110,8,0)*AP485</f>
        <v>0.0953303817086069</v>
      </c>
      <c r="AS485" s="7" t="n">
        <f aca="false">M485*AJ485/AI485+AH485/R485</f>
        <v>3.51043364425583</v>
      </c>
      <c r="AT485" s="4" t="n">
        <f aca="false">AS485+Z485</f>
        <v>1.20180389042025</v>
      </c>
      <c r="AU485" s="4" t="n">
        <f aca="false">AT485^-'paramètres CI'!$B$19</f>
        <v>0.229790016091419</v>
      </c>
      <c r="AV485" s="4" t="n">
        <f aca="false">SUMIFS($AU$2:$AU$1250,$I$2:$I$1250,V485)</f>
        <v>2404.1370787488</v>
      </c>
      <c r="AW485" s="5" t="n">
        <f aca="false">AU485/AV485</f>
        <v>9.55810790169294E-005</v>
      </c>
      <c r="AX485" s="7" t="n">
        <f aca="false">SUMIFS($AP$2:$AP$1250,$I$2:$I$1250,V485)</f>
        <v>1</v>
      </c>
    </row>
    <row r="486" customFormat="false" ht="15.8" hidden="false" customHeight="false" outlineLevel="0" collapsed="false">
      <c r="A486" s="0" t="s">
        <v>15</v>
      </c>
      <c r="B486" s="0" t="s">
        <v>87</v>
      </c>
      <c r="C486" s="0" t="s">
        <v>36</v>
      </c>
      <c r="D486" s="0" t="s">
        <v>37</v>
      </c>
      <c r="E486" s="0" t="str">
        <f aca="false">VLOOKUP(A486,Nomenclature!$D$1:$E$9,2,0)</f>
        <v>03</v>
      </c>
      <c r="F486" s="0" t="str">
        <f aca="false">VLOOKUP(B486,Nomenclature!$J$1:$K$97,2,0)</f>
        <v>12</v>
      </c>
      <c r="G486" s="0" t="str">
        <f aca="false">VLOOKUP(C486,Nomenclature!$M$1:$N$21,2,0)</f>
        <v>23</v>
      </c>
      <c r="H486" s="0" t="str">
        <f aca="false">VLOOKUP(D486,Nomenclature!$O$25:$P$31,2,0)</f>
        <v>03</v>
      </c>
      <c r="I486" s="1" t="str">
        <f aca="false">CONCATENATE(E486,F486)</f>
        <v>0312</v>
      </c>
      <c r="J486" s="0" t="str">
        <f aca="false">CONCATENATE(E486,F486,G486,H486)</f>
        <v>03122303</v>
      </c>
      <c r="K486" s="0" t="n">
        <v>8.54040989777683</v>
      </c>
      <c r="L486" s="0" t="n">
        <v>20</v>
      </c>
      <c r="M486" s="0" t="n">
        <v>61.8818661608007</v>
      </c>
      <c r="N486" s="0" t="n">
        <v>0.761583138885597</v>
      </c>
      <c r="O486" s="0" t="n">
        <v>9.99400359784132E-005</v>
      </c>
      <c r="P486" s="4" t="n">
        <f aca="false">VLOOKUP(D486,'paramètres CI'!$A$1:$B$6,2,0)</f>
        <v>0.0385046990211696</v>
      </c>
      <c r="Q486" s="17" t="n">
        <f aca="false">M486*P486/N486</f>
        <v>3.12867041000478</v>
      </c>
      <c r="R486" s="9" t="n">
        <f aca="false">1/(1+0.04)*(1 - (1/(1+0.04))^L486)/(1-1/(1+0.04))</f>
        <v>13.5903263449677</v>
      </c>
      <c r="S486" s="17" t="n">
        <f aca="false">K486/R486</f>
        <v>0.628418308802366</v>
      </c>
      <c r="T486" s="17" t="n">
        <f aca="false">Q486+S486</f>
        <v>3.75708871880715</v>
      </c>
      <c r="U486" s="0" t="n">
        <f aca="false">T486 + Z486</f>
        <v>0.693488256713262</v>
      </c>
      <c r="V486" s="4" t="str">
        <f aca="false">VLOOKUP(I486,'CI ref gaz'!$I$1:$AM$97,1,0)</f>
        <v>0312</v>
      </c>
      <c r="W486" s="0" t="n">
        <f aca="false">VLOOKUP(I486,'CI ref gaz'!$I$1:$AM$97,14,0)</f>
        <v>-2</v>
      </c>
      <c r="X486" s="1" t="n">
        <f aca="false">VLOOKUP(I486,'CI ref gaz'!$I$1:$AM$97,13,0)</f>
        <v>0.238602711331403</v>
      </c>
      <c r="Y486" s="2" t="n">
        <f aca="false">VLOOKUP(I486,'CI ref gaz'!$I$1:$AM$97,7,0)</f>
        <v>0.508919856916776</v>
      </c>
      <c r="Z486" s="17" t="n">
        <f aca="false">X486*(O486/Y486)^(-1/8)-T486</f>
        <v>-3.06360046209389</v>
      </c>
      <c r="AA486" s="17" t="n">
        <f aca="false">Z486^2</f>
        <v>9.38564779134188</v>
      </c>
      <c r="AB486" s="18" t="n">
        <f aca="false">Z486/U486</f>
        <v>-4.41766739730187</v>
      </c>
      <c r="AC486" s="17" t="n">
        <f aca="false">U486^-('paramètres CI'!$B$19)</f>
        <v>18.6933488077736</v>
      </c>
      <c r="AD486" s="4" t="n">
        <f aca="false">SUMIFS($AC$2:$AC$1250,$I$2:$I$1250,V486)</f>
        <v>187045.648170583</v>
      </c>
      <c r="AE486" s="4" t="n">
        <f aca="false">AC486/AD486</f>
        <v>9.99400359784131E-005</v>
      </c>
      <c r="AF486" s="17" t="n">
        <f aca="false">AE486-O486</f>
        <v>0</v>
      </c>
      <c r="AG486" s="4" t="n">
        <f aca="false">VLOOKUP(I486,BesoinU!$F$1:$L$99,3,0)</f>
        <v>38.662025561997</v>
      </c>
      <c r="AH486" s="19" t="n">
        <f aca="false">VLOOKUP(J486,bibliRdtCHauff!$G$2:$K$1398,4,0)</f>
        <v>8.54040989777683</v>
      </c>
      <c r="AI486" s="19" t="n">
        <f aca="false">VLOOKUP(J486,bibliRdtCHauff!$G$2:$K$1398,3,0)</f>
        <v>0.761583138885597</v>
      </c>
      <c r="AJ486" s="4" t="n">
        <f aca="false">VLOOKUP(D486,'paramètres CI'!$A$1:$C$6,3)</f>
        <v>0.0763929293534506</v>
      </c>
      <c r="AK486" s="4" t="n">
        <f aca="false">AJ486*AG486/AI486</f>
        <v>3.87811288960614</v>
      </c>
      <c r="AL486" s="4" t="n">
        <f aca="false">AK486+AH486/R486</f>
        <v>4.50653119840851</v>
      </c>
      <c r="AM486" s="4" t="n">
        <f aca="false">AL486+Z486</f>
        <v>1.44293073631462</v>
      </c>
      <c r="AN486" s="4" t="n">
        <f aca="false">AM486^-'paramètres CI'!$B$19</f>
        <v>0.0532152520602145</v>
      </c>
      <c r="AO486" s="4" t="n">
        <f aca="false">SUMIFS($AN$2:$AN$1250,$I$2:$I$1250,V486)</f>
        <v>26171961.3376871</v>
      </c>
      <c r="AP486" s="5" t="n">
        <f aca="false">AN486/AO486</f>
        <v>2.03329247562297E-009</v>
      </c>
      <c r="AQ486" s="6" t="n">
        <f aca="false">AP486-O486</f>
        <v>-9.99380026859376E-005</v>
      </c>
      <c r="AR486" s="20" t="n">
        <f aca="false">VLOOKUP(I486,entreesparc!$A$13:$H$110,8,0)*AP486</f>
        <v>0.000105755928268785</v>
      </c>
      <c r="AS486" s="7" t="n">
        <f aca="false">M486*AJ486/AI486+AH486/R486</f>
        <v>6.83566842833509</v>
      </c>
      <c r="AT486" s="4" t="n">
        <f aca="false">AS486+Z486</f>
        <v>3.77206796624121</v>
      </c>
      <c r="AU486" s="4" t="n">
        <f aca="false">AT486^-'paramètres CI'!$B$19</f>
        <v>2.43985448230061E-005</v>
      </c>
      <c r="AV486" s="4" t="n">
        <f aca="false">SUMIFS($AU$2:$AU$1250,$I$2:$I$1250,V486)</f>
        <v>2404.1370787488</v>
      </c>
      <c r="AW486" s="5" t="n">
        <f aca="false">AU486/AV486</f>
        <v>1.01485664185604E-008</v>
      </c>
      <c r="AX486" s="7" t="n">
        <f aca="false">SUMIFS($AP$2:$AP$1250,$I$2:$I$1250,V486)</f>
        <v>1</v>
      </c>
    </row>
    <row r="487" customFormat="false" ht="15.8" hidden="false" customHeight="false" outlineLevel="0" collapsed="false">
      <c r="A487" s="0" t="s">
        <v>15</v>
      </c>
      <c r="B487" s="0" t="s">
        <v>87</v>
      </c>
      <c r="C487" s="0" t="s">
        <v>38</v>
      </c>
      <c r="D487" s="0" t="s">
        <v>39</v>
      </c>
      <c r="E487" s="0" t="str">
        <f aca="false">VLOOKUP(A487,Nomenclature!$D$1:$E$9,2,0)</f>
        <v>03</v>
      </c>
      <c r="F487" s="0" t="str">
        <f aca="false">VLOOKUP(B487,Nomenclature!$J$1:$K$97,2,0)</f>
        <v>12</v>
      </c>
      <c r="G487" s="0" t="str">
        <f aca="false">VLOOKUP(C487,Nomenclature!$M$1:$N$21,2,0)</f>
        <v>24</v>
      </c>
      <c r="H487" s="0" t="str">
        <f aca="false">VLOOKUP(D487,Nomenclature!$O$25:$P$31,2,0)</f>
        <v>04</v>
      </c>
      <c r="I487" s="1" t="str">
        <f aca="false">CONCATENATE(E487,F487)</f>
        <v>0312</v>
      </c>
      <c r="J487" s="0" t="str">
        <f aca="false">CONCATENATE(E487,F487,G487,H487)</f>
        <v>03122404</v>
      </c>
      <c r="K487" s="0" t="n">
        <v>6.4267749893688</v>
      </c>
      <c r="L487" s="0" t="n">
        <v>20</v>
      </c>
      <c r="M487" s="0" t="n">
        <v>61.48221661598</v>
      </c>
      <c r="N487" s="0" t="n">
        <v>0.989367103465403</v>
      </c>
      <c r="O487" s="0" t="n">
        <v>9.99400359784132E-005</v>
      </c>
      <c r="P487" s="4" t="n">
        <f aca="false">VLOOKUP(D487,'paramètres CI'!$A$1:$B$6,2,0)</f>
        <v>0.022045059962018</v>
      </c>
      <c r="Q487" s="17" t="n">
        <f aca="false">M487*P487/N487</f>
        <v>1.36994564216825</v>
      </c>
      <c r="R487" s="9" t="n">
        <f aca="false">1/(1+0.04)*(1 - (1/(1+0.04))^L487)/(1-1/(1+0.04))</f>
        <v>13.5903263449677</v>
      </c>
      <c r="S487" s="17" t="n">
        <f aca="false">K487/R487</f>
        <v>0.472893352686012</v>
      </c>
      <c r="T487" s="17" t="n">
        <f aca="false">Q487+S487</f>
        <v>1.84283899485426</v>
      </c>
      <c r="U487" s="0" t="n">
        <f aca="false">T487 + Z487</f>
        <v>0.693488256713262</v>
      </c>
      <c r="V487" s="4" t="str">
        <f aca="false">VLOOKUP(I487,'CI ref gaz'!$I$1:$AM$97,1,0)</f>
        <v>0312</v>
      </c>
      <c r="W487" s="0" t="n">
        <f aca="false">VLOOKUP(I487,'CI ref gaz'!$I$1:$AM$97,14,0)</f>
        <v>-2</v>
      </c>
      <c r="X487" s="1" t="n">
        <f aca="false">VLOOKUP(I487,'CI ref gaz'!$I$1:$AM$97,13,0)</f>
        <v>0.238602711331403</v>
      </c>
      <c r="Y487" s="2" t="n">
        <f aca="false">VLOOKUP(I487,'CI ref gaz'!$I$1:$AM$97,7,0)</f>
        <v>0.508919856916776</v>
      </c>
      <c r="Z487" s="17" t="n">
        <f aca="false">X487*(O487/Y487)^(-1/8)-T487</f>
        <v>-1.149350738141</v>
      </c>
      <c r="AA487" s="17" t="n">
        <f aca="false">Z487^2</f>
        <v>1.32100711926527</v>
      </c>
      <c r="AB487" s="18" t="n">
        <f aca="false">Z487/U487</f>
        <v>-1.65734708124441</v>
      </c>
      <c r="AC487" s="17" t="n">
        <f aca="false">U487^-('paramètres CI'!$B$19)</f>
        <v>18.6933488077736</v>
      </c>
      <c r="AD487" s="4" t="n">
        <f aca="false">SUMIFS($AC$2:$AC$1250,$I$2:$I$1250,V487)</f>
        <v>187045.648170583</v>
      </c>
      <c r="AE487" s="4" t="n">
        <f aca="false">AC487/AD487</f>
        <v>9.99400359784131E-005</v>
      </c>
      <c r="AF487" s="17" t="n">
        <f aca="false">AE487-O487</f>
        <v>0</v>
      </c>
      <c r="AG487" s="4" t="n">
        <f aca="false">VLOOKUP(I487,BesoinU!$F$1:$L$99,3,0)</f>
        <v>38.662025561997</v>
      </c>
      <c r="AH487" s="19" t="n">
        <f aca="false">VLOOKUP(J487,bibliRdtCHauff!$G$2:$K$1398,4,0)</f>
        <v>6.4267749893688</v>
      </c>
      <c r="AI487" s="19" t="n">
        <f aca="false">VLOOKUP(J487,bibliRdtCHauff!$G$2:$K$1398,3,0)</f>
        <v>0.989367103465403</v>
      </c>
      <c r="AJ487" s="4" t="n">
        <f aca="false">VLOOKUP(D487,'paramètres CI'!$A$1:$C$6,3)</f>
        <v>0.0386719666666667</v>
      </c>
      <c r="AK487" s="4" t="n">
        <f aca="false">AJ487*AG487/AI487</f>
        <v>1.51120505074651</v>
      </c>
      <c r="AL487" s="4" t="n">
        <f aca="false">AK487+AH487/R487</f>
        <v>1.98409840343252</v>
      </c>
      <c r="AM487" s="4" t="n">
        <f aca="false">AL487+Z487</f>
        <v>0.83474766529152</v>
      </c>
      <c r="AN487" s="4" t="n">
        <f aca="false">AM487^-'paramètres CI'!$B$19</f>
        <v>4.24187919091525</v>
      </c>
      <c r="AO487" s="4" t="n">
        <f aca="false">SUMIFS($AN$2:$AN$1250,$I$2:$I$1250,V487)</f>
        <v>26171961.3376871</v>
      </c>
      <c r="AP487" s="5" t="n">
        <f aca="false">AN487/AO487</f>
        <v>1.62077237398599E-007</v>
      </c>
      <c r="AQ487" s="6" t="n">
        <f aca="false">AP487-O487</f>
        <v>-9.97779587410146E-005</v>
      </c>
      <c r="AR487" s="20" t="n">
        <f aca="false">VLOOKUP(I487,entreesparc!$A$13:$H$110,8,0)*AP487</f>
        <v>0.00842998678145278</v>
      </c>
      <c r="AS487" s="7" t="n">
        <f aca="false">M487*AJ487/AI487+AH487/R487</f>
        <v>2.87608446672036</v>
      </c>
      <c r="AT487" s="4" t="n">
        <f aca="false">AS487+Z487</f>
        <v>1.72673372857936</v>
      </c>
      <c r="AU487" s="4" t="n">
        <f aca="false">AT487^-'paramètres CI'!$B$19</f>
        <v>0.0126531023811244</v>
      </c>
      <c r="AV487" s="4" t="n">
        <f aca="false">SUMIFS($AU$2:$AU$1250,$I$2:$I$1250,V487)</f>
        <v>2404.1370787488</v>
      </c>
      <c r="AW487" s="5" t="n">
        <f aca="false">AU487/AV487</f>
        <v>5.26305363074783E-006</v>
      </c>
      <c r="AX487" s="7" t="n">
        <f aca="false">SUMIFS($AP$2:$AP$1250,$I$2:$I$1250,V487)</f>
        <v>1</v>
      </c>
    </row>
    <row r="488" customFormat="false" ht="15.8" hidden="false" customHeight="false" outlineLevel="0" collapsed="false">
      <c r="A488" s="0" t="s">
        <v>15</v>
      </c>
      <c r="B488" s="0" t="s">
        <v>87</v>
      </c>
      <c r="C488" s="0" t="s">
        <v>40</v>
      </c>
      <c r="D488" s="0" t="s">
        <v>37</v>
      </c>
      <c r="E488" s="0" t="str">
        <f aca="false">VLOOKUP(A488,Nomenclature!$D$1:$E$9,2,0)</f>
        <v>03</v>
      </c>
      <c r="F488" s="0" t="str">
        <f aca="false">VLOOKUP(B488,Nomenclature!$J$1:$K$97,2,0)</f>
        <v>12</v>
      </c>
      <c r="G488" s="0" t="str">
        <f aca="false">VLOOKUP(C488,Nomenclature!$M$1:$N$21,2,0)</f>
        <v>03</v>
      </c>
      <c r="H488" s="0" t="str">
        <f aca="false">VLOOKUP(D488,Nomenclature!$O$25:$P$31,2,0)</f>
        <v>03</v>
      </c>
      <c r="I488" s="1" t="str">
        <f aca="false">CONCATENATE(E488,F488)</f>
        <v>0312</v>
      </c>
      <c r="J488" s="0" t="str">
        <f aca="false">CONCATENATE(E488,F488,G488,H488)</f>
        <v>03120303</v>
      </c>
      <c r="K488" s="0" t="n">
        <v>6.83232791822146</v>
      </c>
      <c r="L488" s="0" t="n">
        <v>20</v>
      </c>
      <c r="M488" s="0" t="n">
        <v>61.8818661608007</v>
      </c>
      <c r="N488" s="0" t="n">
        <v>0.671326600031711</v>
      </c>
      <c r="O488" s="0" t="n">
        <v>0.0977854100874325</v>
      </c>
      <c r="P488" s="4" t="n">
        <f aca="false">VLOOKUP(D488,'paramètres CI'!$A$1:$B$6,2,0)</f>
        <v>0.0385046990211696</v>
      </c>
      <c r="Q488" s="17" t="n">
        <f aca="false">M488*P488/N488</f>
        <v>3.54930466225735</v>
      </c>
      <c r="R488" s="9" t="n">
        <f aca="false">1/(1+0.04)*(1 - (1/(1+0.04))^L488)/(1-1/(1+0.04))</f>
        <v>13.5903263449677</v>
      </c>
      <c r="S488" s="17" t="n">
        <f aca="false">K488/R488</f>
        <v>0.502734647041893</v>
      </c>
      <c r="T488" s="17" t="n">
        <f aca="false">Q488+S488</f>
        <v>4.05203930929925</v>
      </c>
      <c r="U488" s="0" t="n">
        <f aca="false">T488 + Z488</f>
        <v>0.293239379111977</v>
      </c>
      <c r="V488" s="4" t="str">
        <f aca="false">VLOOKUP(I488,'CI ref gaz'!$I$1:$AM$97,1,0)</f>
        <v>0312</v>
      </c>
      <c r="W488" s="0" t="n">
        <f aca="false">VLOOKUP(I488,'CI ref gaz'!$I$1:$AM$97,14,0)</f>
        <v>-2</v>
      </c>
      <c r="X488" s="1" t="n">
        <f aca="false">VLOOKUP(I488,'CI ref gaz'!$I$1:$AM$97,13,0)</f>
        <v>0.238602711331403</v>
      </c>
      <c r="Y488" s="2" t="n">
        <f aca="false">VLOOKUP(I488,'CI ref gaz'!$I$1:$AM$97,7,0)</f>
        <v>0.508919856916776</v>
      </c>
      <c r="Z488" s="17" t="n">
        <f aca="false">X488*(O488/Y488)^(-1/8)-T488</f>
        <v>-3.75879993018727</v>
      </c>
      <c r="AA488" s="17" t="n">
        <f aca="false">Z488^2</f>
        <v>14.1285769151758</v>
      </c>
      <c r="AB488" s="18" t="n">
        <f aca="false">Z488/U488</f>
        <v>-12.8181963199149</v>
      </c>
      <c r="AC488" s="17" t="n">
        <f aca="false">U488^-('paramètres CI'!$B$19)</f>
        <v>18290.33541143</v>
      </c>
      <c r="AD488" s="4" t="n">
        <f aca="false">SUMIFS($AC$2:$AC$1250,$I$2:$I$1250,V488)</f>
        <v>187045.648170583</v>
      </c>
      <c r="AE488" s="4" t="n">
        <f aca="false">AC488/AD488</f>
        <v>0.0977854100874325</v>
      </c>
      <c r="AF488" s="17" t="n">
        <f aca="false">AE488-O488</f>
        <v>0</v>
      </c>
      <c r="AG488" s="4" t="n">
        <f aca="false">VLOOKUP(I488,BesoinU!$F$1:$L$99,3,0)</f>
        <v>38.662025561997</v>
      </c>
      <c r="AH488" s="19" t="n">
        <f aca="false">VLOOKUP(J488,bibliRdtCHauff!$G$2:$K$1398,4,0)</f>
        <v>7.17394431413254</v>
      </c>
      <c r="AI488" s="19" t="n">
        <f aca="false">VLOOKUP(J488,bibliRdtCHauff!$G$2:$K$1398,3,0)</f>
        <v>0.689377907802488</v>
      </c>
      <c r="AJ488" s="4" t="n">
        <f aca="false">VLOOKUP(D488,'paramètres CI'!$A$1:$C$6,3)</f>
        <v>0.0763929293534506</v>
      </c>
      <c r="AK488" s="4" t="n">
        <f aca="false">AJ488*AG488/AI488</f>
        <v>4.28430524678946</v>
      </c>
      <c r="AL488" s="4" t="n">
        <f aca="false">AK488+AH488/R488</f>
        <v>4.81217662618344</v>
      </c>
      <c r="AM488" s="4" t="n">
        <f aca="false">AL488+Z488</f>
        <v>1.05337669599617</v>
      </c>
      <c r="AN488" s="4" t="n">
        <f aca="false">AM488^-'paramètres CI'!$B$19</f>
        <v>0.659675493528099</v>
      </c>
      <c r="AO488" s="4" t="n">
        <f aca="false">SUMIFS($AN$2:$AN$1250,$I$2:$I$1250,V488)</f>
        <v>26171961.3376871</v>
      </c>
      <c r="AP488" s="5" t="n">
        <f aca="false">AN488/AO488</f>
        <v>2.52054282450043E-008</v>
      </c>
      <c r="AQ488" s="6" t="n">
        <f aca="false">AP488-O488</f>
        <v>-0.0977853848820043</v>
      </c>
      <c r="AR488" s="20" t="n">
        <f aca="false">VLOOKUP(I488,entreesparc!$A$13:$H$110,8,0)*AP488</f>
        <v>0.00131098870104557</v>
      </c>
      <c r="AS488" s="7" t="n">
        <f aca="false">M488*AJ488/AI488+AH488/R488</f>
        <v>7.38526697675356</v>
      </c>
      <c r="AT488" s="4" t="n">
        <f aca="false">AS488+Z488</f>
        <v>3.62646704656629</v>
      </c>
      <c r="AU488" s="4" t="n">
        <f aca="false">AT488^-'paramètres CI'!$B$19</f>
        <v>3.34295181444744E-005</v>
      </c>
      <c r="AV488" s="4" t="n">
        <f aca="false">SUMIFS($AU$2:$AU$1250,$I$2:$I$1250,V488)</f>
        <v>2404.1370787488</v>
      </c>
      <c r="AW488" s="5" t="n">
        <f aca="false">AU488/AV488</f>
        <v>1.390499669922E-008</v>
      </c>
      <c r="AX488" s="7" t="n">
        <f aca="false">SUMIFS($AP$2:$AP$1250,$I$2:$I$1250,V488)</f>
        <v>1</v>
      </c>
    </row>
    <row r="489" customFormat="false" ht="15.8" hidden="false" customHeight="false" outlineLevel="0" collapsed="false">
      <c r="A489" s="0" t="s">
        <v>15</v>
      </c>
      <c r="B489" s="0" t="s">
        <v>87</v>
      </c>
      <c r="C489" s="0" t="s">
        <v>41</v>
      </c>
      <c r="D489" s="0" t="s">
        <v>39</v>
      </c>
      <c r="E489" s="0" t="str">
        <f aca="false">VLOOKUP(A489,Nomenclature!$D$1:$E$9,2,0)</f>
        <v>03</v>
      </c>
      <c r="F489" s="0" t="str">
        <f aca="false">VLOOKUP(B489,Nomenclature!$J$1:$K$97,2,0)</f>
        <v>12</v>
      </c>
      <c r="G489" s="0" t="str">
        <f aca="false">VLOOKUP(C489,Nomenclature!$M$1:$N$21,2,0)</f>
        <v>04</v>
      </c>
      <c r="H489" s="0" t="str">
        <f aca="false">VLOOKUP(D489,Nomenclature!$O$25:$P$31,2,0)</f>
        <v>04</v>
      </c>
      <c r="I489" s="1" t="str">
        <f aca="false">CONCATENATE(E489,F489)</f>
        <v>0312</v>
      </c>
      <c r="J489" s="0" t="str">
        <f aca="false">CONCATENATE(E489,F489,G489,H489)</f>
        <v>03120404</v>
      </c>
      <c r="K489" s="0" t="n">
        <v>5.14141999149504</v>
      </c>
      <c r="L489" s="0" t="n">
        <v>20</v>
      </c>
      <c r="M489" s="0" t="n">
        <v>61.48221661598</v>
      </c>
      <c r="N489" s="0" t="n">
        <v>0.728585644069648</v>
      </c>
      <c r="O489" s="0" t="n">
        <v>0.508919856916776</v>
      </c>
      <c r="P489" s="4" t="n">
        <f aca="false">VLOOKUP(D489,'paramètres CI'!$A$1:$B$6,2,0)</f>
        <v>0.022045059962018</v>
      </c>
      <c r="Q489" s="17" t="n">
        <f aca="false">M489*P489/N489</f>
        <v>1.86028802918259</v>
      </c>
      <c r="R489" s="9" t="n">
        <f aca="false">1/(1+0.04)*(1 - (1/(1+0.04))^L489)/(1-1/(1+0.04))</f>
        <v>13.5903263449677</v>
      </c>
      <c r="S489" s="17" t="n">
        <f aca="false">K489/R489</f>
        <v>0.37831468214881</v>
      </c>
      <c r="T489" s="17" t="n">
        <f aca="false">Q489+S489</f>
        <v>2.2386027113314</v>
      </c>
      <c r="U489" s="0" t="n">
        <f aca="false">T489 + Z489</f>
        <v>0.238602711331403</v>
      </c>
      <c r="V489" s="4" t="str">
        <f aca="false">VLOOKUP(I489,'CI ref gaz'!$I$1:$AM$97,1,0)</f>
        <v>0312</v>
      </c>
      <c r="W489" s="0" t="n">
        <f aca="false">VLOOKUP(I489,'CI ref gaz'!$I$1:$AM$97,14,0)</f>
        <v>-2</v>
      </c>
      <c r="X489" s="1" t="n">
        <f aca="false">VLOOKUP(I489,'CI ref gaz'!$I$1:$AM$97,13,0)</f>
        <v>0.238602711331403</v>
      </c>
      <c r="Y489" s="2" t="n">
        <f aca="false">VLOOKUP(I489,'CI ref gaz'!$I$1:$AM$97,7,0)</f>
        <v>0.508919856916776</v>
      </c>
      <c r="Z489" s="17" t="n">
        <f aca="false">X489*(O489/Y489)^(-1/8)-T489</f>
        <v>-2</v>
      </c>
      <c r="AA489" s="17" t="n">
        <f aca="false">Z489^2</f>
        <v>4</v>
      </c>
      <c r="AB489" s="18" t="n">
        <f aca="false">Z489/U489</f>
        <v>-8.38213442269789</v>
      </c>
      <c r="AC489" s="17" t="n">
        <f aca="false">U489^-('paramètres CI'!$B$19)</f>
        <v>95191.2445038785</v>
      </c>
      <c r="AD489" s="4" t="n">
        <f aca="false">SUMIFS($AC$2:$AC$1250,$I$2:$I$1250,V489)</f>
        <v>187045.648170583</v>
      </c>
      <c r="AE489" s="4" t="n">
        <f aca="false">AC489/AD489</f>
        <v>0.508919856916775</v>
      </c>
      <c r="AF489" s="17" t="n">
        <f aca="false">AE489-O489</f>
        <v>0</v>
      </c>
      <c r="AG489" s="4" t="n">
        <f aca="false">VLOOKUP(I489,BesoinU!$F$1:$L$99,3,0)</f>
        <v>38.662025561997</v>
      </c>
      <c r="AH489" s="19" t="n">
        <f aca="false">VLOOKUP(J489,bibliRdtCHauff!$G$2:$K$1398,4,0)</f>
        <v>5.39849099106979</v>
      </c>
      <c r="AI489" s="19" t="n">
        <f aca="false">VLOOKUP(J489,bibliRdtCHauff!$G$2:$K$1398,3,0)</f>
        <v>0.780741935948798</v>
      </c>
      <c r="AJ489" s="4" t="n">
        <f aca="false">VLOOKUP(D489,'paramètres CI'!$A$1:$C$6,3)</f>
        <v>0.0386719666666667</v>
      </c>
      <c r="AK489" s="4" t="n">
        <f aca="false">AJ489*AG489/AI489</f>
        <v>1.91502018138989</v>
      </c>
      <c r="AL489" s="4" t="n">
        <f aca="false">AK489+AH489/R489</f>
        <v>2.31225059764614</v>
      </c>
      <c r="AM489" s="4" t="n">
        <f aca="false">AL489+Z489</f>
        <v>0.312250597646142</v>
      </c>
      <c r="AN489" s="4" t="n">
        <f aca="false">AM489^-'paramètres CI'!$B$19</f>
        <v>11065.5695894104</v>
      </c>
      <c r="AO489" s="4" t="n">
        <f aca="false">SUMIFS($AN$2:$AN$1250,$I$2:$I$1250,V489)</f>
        <v>26171961.3376871</v>
      </c>
      <c r="AP489" s="5" t="n">
        <f aca="false">AN489/AO489</f>
        <v>0.000422802458196981</v>
      </c>
      <c r="AQ489" s="6" t="n">
        <f aca="false">AP489-O489</f>
        <v>-0.508497054458579</v>
      </c>
      <c r="AR489" s="20" t="n">
        <f aca="false">VLOOKUP(I489,entreesparc!$A$13:$H$110,8,0)*AP489</f>
        <v>21.9908680020302</v>
      </c>
      <c r="AS489" s="7" t="n">
        <f aca="false">M489*AJ489/AI489+AH489/R489</f>
        <v>3.44258781553125</v>
      </c>
      <c r="AT489" s="4" t="n">
        <f aca="false">AS489+Z489</f>
        <v>1.44258781553125</v>
      </c>
      <c r="AU489" s="4" t="n">
        <f aca="false">AT489^-'paramètres CI'!$B$19</f>
        <v>0.0533165356322251</v>
      </c>
      <c r="AV489" s="4" t="n">
        <f aca="false">SUMIFS($AU$2:$AU$1250,$I$2:$I$1250,V489)</f>
        <v>2404.1370787488</v>
      </c>
      <c r="AW489" s="5" t="n">
        <f aca="false">AU489/AV489</f>
        <v>2.21769948575365E-005</v>
      </c>
      <c r="AX489" s="7" t="n">
        <f aca="false">SUMIFS($AP$2:$AP$1250,$I$2:$I$1250,V489)</f>
        <v>1</v>
      </c>
    </row>
    <row r="490" customFormat="false" ht="15.8" hidden="false" customHeight="false" outlineLevel="0" collapsed="false">
      <c r="A490" s="0" t="s">
        <v>15</v>
      </c>
      <c r="B490" s="0" t="s">
        <v>87</v>
      </c>
      <c r="C490" s="0" t="s">
        <v>45</v>
      </c>
      <c r="D490" s="0" t="s">
        <v>43</v>
      </c>
      <c r="E490" s="0" t="str">
        <f aca="false">VLOOKUP(A490,Nomenclature!$D$1:$E$9,2,0)</f>
        <v>03</v>
      </c>
      <c r="F490" s="0" t="str">
        <f aca="false">VLOOKUP(B490,Nomenclature!$J$1:$K$97,2,0)</f>
        <v>12</v>
      </c>
      <c r="G490" s="0" t="str">
        <f aca="false">VLOOKUP(C490,Nomenclature!$M$1:$N$21,2,0)</f>
        <v>06</v>
      </c>
      <c r="H490" s="0" t="str">
        <f aca="false">VLOOKUP(D490,Nomenclature!$O$25:$P$31,2,0)</f>
        <v>02</v>
      </c>
      <c r="I490" s="1" t="str">
        <f aca="false">CONCATENATE(E490,F490)</f>
        <v>0312</v>
      </c>
      <c r="J490" s="0" t="str">
        <f aca="false">CONCATENATE(E490,F490,G490,H490)</f>
        <v>03120602</v>
      </c>
      <c r="K490" s="0" t="n">
        <v>10</v>
      </c>
      <c r="L490" s="0" t="n">
        <v>13</v>
      </c>
      <c r="M490" s="0" t="n">
        <v>61.1342313629087</v>
      </c>
      <c r="N490" s="0" t="n">
        <v>0.9</v>
      </c>
      <c r="O490" s="0" t="n">
        <v>0.158538029802457</v>
      </c>
      <c r="P490" s="4" t="n">
        <f aca="false">VLOOKUP(D490,'paramètres CI'!$A$1:$B$6,2,0)</f>
        <v>0.0935912806596305</v>
      </c>
      <c r="Q490" s="17" t="n">
        <f aca="false">M490*P490/N490</f>
        <v>6.35736778377419</v>
      </c>
      <c r="R490" s="9" t="n">
        <f aca="false">1/(1+0.04)*(1 - (1/(1+0.04))^L490)/(1-1/(1+0.04))</f>
        <v>9.98564784663304</v>
      </c>
      <c r="S490" s="17" t="n">
        <f aca="false">K490/R490</f>
        <v>1.00143727814033</v>
      </c>
      <c r="T490" s="17" t="n">
        <f aca="false">Q490+S490</f>
        <v>7.35880506191452</v>
      </c>
      <c r="U490" s="0" t="n">
        <f aca="false">T490 + Z490</f>
        <v>0.276051344604451</v>
      </c>
      <c r="V490" s="4" t="str">
        <f aca="false">VLOOKUP(I490,'CI ref gaz'!$I$1:$AM$97,1,0)</f>
        <v>0312</v>
      </c>
      <c r="W490" s="0" t="n">
        <f aca="false">VLOOKUP(I490,'CI ref gaz'!$I$1:$AM$97,14,0)</f>
        <v>-2</v>
      </c>
      <c r="X490" s="1" t="n">
        <f aca="false">VLOOKUP(I490,'CI ref gaz'!$I$1:$AM$97,13,0)</f>
        <v>0.238602711331403</v>
      </c>
      <c r="Y490" s="2" t="n">
        <f aca="false">VLOOKUP(I490,'CI ref gaz'!$I$1:$AM$97,7,0)</f>
        <v>0.508919856916776</v>
      </c>
      <c r="Z490" s="17" t="n">
        <f aca="false">X490*(O490/Y490)^(-1/8)-T490</f>
        <v>-7.08275371731007</v>
      </c>
      <c r="AA490" s="17" t="n">
        <f aca="false">Z490^2</f>
        <v>50.1654002200696</v>
      </c>
      <c r="AB490" s="18" t="n">
        <f aca="false">Z490/U490</f>
        <v>-25.657378077469</v>
      </c>
      <c r="AC490" s="17" t="n">
        <f aca="false">U490^-('paramètres CI'!$B$19)</f>
        <v>29653.8485440878</v>
      </c>
      <c r="AD490" s="4" t="n">
        <f aca="false">SUMIFS($AC$2:$AC$1250,$I$2:$I$1250,V490)</f>
        <v>187045.648170583</v>
      </c>
      <c r="AE490" s="4" t="n">
        <f aca="false">AC490/AD490</f>
        <v>0.158538029802458</v>
      </c>
      <c r="AF490" s="17" t="n">
        <f aca="false">AE490-O490</f>
        <v>0</v>
      </c>
      <c r="AG490" s="4" t="n">
        <f aca="false">VLOOKUP(I490,BesoinU!$F$1:$L$99,3,0)</f>
        <v>38.662025561997</v>
      </c>
      <c r="AH490" s="19" t="n">
        <f aca="false">VLOOKUP(J490,bibliRdtCHauff!$G$2:$K$1398,4,0)</f>
        <v>10.4</v>
      </c>
      <c r="AI490" s="19" t="n">
        <f aca="false">VLOOKUP(J490,bibliRdtCHauff!$G$2:$K$1398,3,0)</f>
        <v>0.92</v>
      </c>
      <c r="AJ490" s="4" t="n">
        <f aca="false">VLOOKUP(D490,'paramètres CI'!$A$1:$C$6,3)</f>
        <v>0.09847</v>
      </c>
      <c r="AK490" s="4" t="n">
        <f aca="false">AJ490*AG490/AI490</f>
        <v>4.13809745335853</v>
      </c>
      <c r="AL490" s="4" t="n">
        <f aca="false">AK490+AH490/R490</f>
        <v>5.17959222262447</v>
      </c>
      <c r="AM490" s="4" t="n">
        <f aca="false">AL490+Z490</f>
        <v>-1.9031614946856</v>
      </c>
      <c r="AN490" s="4" t="n">
        <f aca="false">AM490^-'paramètres CI'!$B$19</f>
        <v>0.00581025056016739</v>
      </c>
      <c r="AO490" s="4" t="n">
        <f aca="false">SUMIFS($AN$2:$AN$1250,$I$2:$I$1250,V490)</f>
        <v>26171961.3376871</v>
      </c>
      <c r="AP490" s="5" t="n">
        <f aca="false">AN490/AO490</f>
        <v>2.22002871133725E-010</v>
      </c>
      <c r="AQ490" s="6" t="n">
        <f aca="false">AP490-O490</f>
        <v>-0.158538029580454</v>
      </c>
      <c r="AR490" s="20" t="n">
        <f aca="false">VLOOKUP(I490,entreesparc!$A$13:$H$110,8,0)*AP490</f>
        <v>1.15468482751795E-005</v>
      </c>
      <c r="AS490" s="7" t="n">
        <f aca="false">M490*AJ490/AI490+AH490/R490</f>
        <v>7.58485103264161</v>
      </c>
      <c r="AT490" s="4" t="n">
        <f aca="false">AS490+Z490</f>
        <v>0.502097315331543</v>
      </c>
      <c r="AU490" s="4" t="n">
        <f aca="false">AT490^-'paramètres CI'!$B$19</f>
        <v>247.569309870651</v>
      </c>
      <c r="AV490" s="4" t="n">
        <f aca="false">SUMIFS($AU$2:$AU$1250,$I$2:$I$1250,V490)</f>
        <v>2404.1370787488</v>
      </c>
      <c r="AW490" s="5" t="n">
        <f aca="false">AU490/AV490</f>
        <v>0.102976370215751</v>
      </c>
      <c r="AX490" s="7" t="n">
        <f aca="false">SUMIFS($AP$2:$AP$1250,$I$2:$I$1250,V490)</f>
        <v>1</v>
      </c>
    </row>
    <row r="491" customFormat="false" ht="15.8" hidden="false" customHeight="false" outlineLevel="0" collapsed="false">
      <c r="A491" s="0" t="s">
        <v>15</v>
      </c>
      <c r="B491" s="0" t="s">
        <v>87</v>
      </c>
      <c r="C491" s="0" t="s">
        <v>46</v>
      </c>
      <c r="D491" s="0" t="s">
        <v>43</v>
      </c>
      <c r="E491" s="0" t="str">
        <f aca="false">VLOOKUP(A491,Nomenclature!$D$1:$E$9,2,0)</f>
        <v>03</v>
      </c>
      <c r="F491" s="0" t="str">
        <f aca="false">VLOOKUP(B491,Nomenclature!$J$1:$K$97,2,0)</f>
        <v>12</v>
      </c>
      <c r="G491" s="0" t="str">
        <f aca="false">VLOOKUP(C491,Nomenclature!$M$1:$N$21,2,0)</f>
        <v>26</v>
      </c>
      <c r="H491" s="0" t="str">
        <f aca="false">VLOOKUP(D491,Nomenclature!$O$25:$P$31,2,0)</f>
        <v>02</v>
      </c>
      <c r="I491" s="1" t="str">
        <f aca="false">CONCATENATE(E491,F491)</f>
        <v>0312</v>
      </c>
      <c r="J491" s="0" t="str">
        <f aca="false">CONCATENATE(E491,F491,G491,H491)</f>
        <v>03122602</v>
      </c>
      <c r="K491" s="0" t="n">
        <v>12</v>
      </c>
      <c r="L491" s="0" t="n">
        <v>13</v>
      </c>
      <c r="M491" s="0" t="n">
        <v>61.1342313629087</v>
      </c>
      <c r="N491" s="0" t="n">
        <v>1</v>
      </c>
      <c r="O491" s="0" t="n">
        <v>9.99400359784132E-005</v>
      </c>
      <c r="P491" s="4" t="n">
        <f aca="false">VLOOKUP(D491,'paramètres CI'!$A$1:$B$6,2,0)</f>
        <v>0.0935912806596305</v>
      </c>
      <c r="Q491" s="17" t="n">
        <f aca="false">M491*P491/N491</f>
        <v>5.72163100539677</v>
      </c>
      <c r="R491" s="9" t="n">
        <f aca="false">1/(1+0.04)*(1 - (1/(1+0.04))^L491)/(1-1/(1+0.04))</f>
        <v>9.98564784663304</v>
      </c>
      <c r="S491" s="17" t="n">
        <f aca="false">K491/R491</f>
        <v>1.20172473376839</v>
      </c>
      <c r="T491" s="17" t="n">
        <f aca="false">Q491+S491</f>
        <v>6.92335573916516</v>
      </c>
      <c r="U491" s="0" t="n">
        <f aca="false">T491 + Z491</f>
        <v>0.693488256713263</v>
      </c>
      <c r="V491" s="4" t="str">
        <f aca="false">VLOOKUP(I491,'CI ref gaz'!$I$1:$AM$97,1,0)</f>
        <v>0312</v>
      </c>
      <c r="W491" s="0" t="n">
        <f aca="false">VLOOKUP(I491,'CI ref gaz'!$I$1:$AM$97,14,0)</f>
        <v>-2</v>
      </c>
      <c r="X491" s="1" t="n">
        <f aca="false">VLOOKUP(I491,'CI ref gaz'!$I$1:$AM$97,13,0)</f>
        <v>0.238602711331403</v>
      </c>
      <c r="Y491" s="2" t="n">
        <f aca="false">VLOOKUP(I491,'CI ref gaz'!$I$1:$AM$97,7,0)</f>
        <v>0.508919856916776</v>
      </c>
      <c r="Z491" s="17" t="n">
        <f aca="false">X491*(O491/Y491)^(-1/8)-T491</f>
        <v>-6.2298674824519</v>
      </c>
      <c r="AA491" s="17" t="n">
        <f aca="false">Z491^2</f>
        <v>38.8112488489115</v>
      </c>
      <c r="AB491" s="18" t="n">
        <f aca="false">Z491/U491</f>
        <v>-8.98337848138612</v>
      </c>
      <c r="AC491" s="17" t="n">
        <f aca="false">U491^-('paramètres CI'!$B$19)</f>
        <v>18.6933488077735</v>
      </c>
      <c r="AD491" s="4" t="n">
        <f aca="false">SUMIFS($AC$2:$AC$1250,$I$2:$I$1250,V491)</f>
        <v>187045.648170583</v>
      </c>
      <c r="AE491" s="4" t="n">
        <f aca="false">AC491/AD491</f>
        <v>9.99400359784126E-005</v>
      </c>
      <c r="AF491" s="17" t="n">
        <f aca="false">AE491-O491</f>
        <v>-6.23416249179165E-019</v>
      </c>
      <c r="AG491" s="4" t="n">
        <f aca="false">VLOOKUP(I491,BesoinU!$F$1:$L$99,3,0)</f>
        <v>38.662025561997</v>
      </c>
      <c r="AH491" s="19" t="n">
        <f aca="false">VLOOKUP(J491,bibliRdtCHauff!$G$2:$K$1398,4,0)</f>
        <v>12</v>
      </c>
      <c r="AI491" s="19" t="n">
        <f aca="false">VLOOKUP(J491,bibliRdtCHauff!$G$2:$K$1398,3,0)</f>
        <v>1</v>
      </c>
      <c r="AJ491" s="4" t="n">
        <f aca="false">VLOOKUP(D491,'paramètres CI'!$A$1:$C$6,3)</f>
        <v>0.09847</v>
      </c>
      <c r="AK491" s="4" t="n">
        <f aca="false">AJ491*AG491/AI491</f>
        <v>3.80704965708984</v>
      </c>
      <c r="AL491" s="4" t="n">
        <f aca="false">AK491+AH491/R491</f>
        <v>5.00877439085824</v>
      </c>
      <c r="AM491" s="4" t="n">
        <f aca="false">AL491+Z491</f>
        <v>-1.22109309159366</v>
      </c>
      <c r="AN491" s="4" t="n">
        <f aca="false">AM491^-'paramètres CI'!$B$19</f>
        <v>0.202306485902362</v>
      </c>
      <c r="AO491" s="4" t="n">
        <f aca="false">SUMIFS($AN$2:$AN$1250,$I$2:$I$1250,V491)</f>
        <v>26171961.3376871</v>
      </c>
      <c r="AP491" s="5" t="n">
        <f aca="false">AN491/AO491</f>
        <v>7.72989396140689E-009</v>
      </c>
      <c r="AQ491" s="6" t="n">
        <f aca="false">AP491-O491</f>
        <v>-9.99323060844518E-005</v>
      </c>
      <c r="AR491" s="20" t="n">
        <f aca="false">VLOOKUP(I491,entreesparc!$A$13:$H$110,8,0)*AP491</f>
        <v>0.000402048461354482</v>
      </c>
      <c r="AS491" s="7" t="n">
        <f aca="false">M491*AJ491/AI491+AH491/R491</f>
        <v>7.22161249607401</v>
      </c>
      <c r="AT491" s="4" t="n">
        <f aca="false">AS491+Z491</f>
        <v>0.991745013622114</v>
      </c>
      <c r="AU491" s="4" t="n">
        <f aca="false">AT491^-'paramètres CI'!$B$19</f>
        <v>1.06856217129228</v>
      </c>
      <c r="AV491" s="4" t="n">
        <f aca="false">SUMIFS($AU$2:$AU$1250,$I$2:$I$1250,V491)</f>
        <v>2404.1370787488</v>
      </c>
      <c r="AW491" s="5" t="n">
        <f aca="false">AU491/AV491</f>
        <v>0.000444468071616114</v>
      </c>
      <c r="AX491" s="7" t="n">
        <f aca="false">SUMIFS($AP$2:$AP$1250,$I$2:$I$1250,V491)</f>
        <v>1</v>
      </c>
    </row>
    <row r="492" customFormat="false" ht="15.8" hidden="false" customHeight="false" outlineLevel="0" collapsed="false">
      <c r="A492" s="0" t="s">
        <v>15</v>
      </c>
      <c r="B492" s="0" t="s">
        <v>87</v>
      </c>
      <c r="C492" s="0" t="s">
        <v>55</v>
      </c>
      <c r="D492" s="0" t="s">
        <v>43</v>
      </c>
      <c r="E492" s="0" t="str">
        <f aca="false">VLOOKUP(A492,Nomenclature!$D$1:$E$9,2,0)</f>
        <v>03</v>
      </c>
      <c r="F492" s="0" t="str">
        <f aca="false">VLOOKUP(B492,Nomenclature!$J$1:$K$97,2,0)</f>
        <v>12</v>
      </c>
      <c r="G492" s="0" t="str">
        <f aca="false">VLOOKUP(C492,Nomenclature!$M$1:$N$21,2,0)</f>
        <v>10</v>
      </c>
      <c r="H492" s="0" t="str">
        <f aca="false">VLOOKUP(D492,Nomenclature!$O$25:$P$31,2,0)</f>
        <v>02</v>
      </c>
      <c r="I492" s="1" t="str">
        <f aca="false">CONCATENATE(E492,F492)</f>
        <v>0312</v>
      </c>
      <c r="J492" s="0" t="str">
        <f aca="false">CONCATENATE(E492,F492,G492,H492)</f>
        <v>03121002</v>
      </c>
      <c r="K492" s="0" t="n">
        <v>23.9680619094419</v>
      </c>
      <c r="L492" s="0" t="n">
        <v>17</v>
      </c>
      <c r="M492" s="0" t="n">
        <v>61.1342313629087</v>
      </c>
      <c r="N492" s="0" t="n">
        <v>2.67297488372093</v>
      </c>
      <c r="O492" s="0" t="n">
        <v>0.14749209894518</v>
      </c>
      <c r="P492" s="4" t="n">
        <f aca="false">VLOOKUP(D492,'paramètres CI'!$A$1:$B$6,2,0)</f>
        <v>0.0935912806596305</v>
      </c>
      <c r="Q492" s="17" t="n">
        <f aca="false">M492*P492/N492</f>
        <v>2.140547986531</v>
      </c>
      <c r="R492" s="9" t="n">
        <f aca="false">1/(1+0.04)*(1 - (1/(1+0.04))^L492)/(1-1/(1+0.04))</f>
        <v>12.1656688537057</v>
      </c>
      <c r="S492" s="17" t="n">
        <f aca="false">K492/R492</f>
        <v>1.97013926629617</v>
      </c>
      <c r="T492" s="17" t="n">
        <f aca="false">Q492+S492</f>
        <v>4.11068725282717</v>
      </c>
      <c r="U492" s="0" t="n">
        <f aca="false">T492 + Z492</f>
        <v>0.2785546768005</v>
      </c>
      <c r="V492" s="4" t="str">
        <f aca="false">VLOOKUP(I492,'CI ref gaz'!$I$1:$AM$97,1,0)</f>
        <v>0312</v>
      </c>
      <c r="W492" s="0" t="n">
        <f aca="false">VLOOKUP(I492,'CI ref gaz'!$I$1:$AM$97,14,0)</f>
        <v>-2</v>
      </c>
      <c r="X492" s="1" t="n">
        <f aca="false">VLOOKUP(I492,'CI ref gaz'!$I$1:$AM$97,13,0)</f>
        <v>0.238602711331403</v>
      </c>
      <c r="Y492" s="2" t="n">
        <f aca="false">VLOOKUP(I492,'CI ref gaz'!$I$1:$AM$97,7,0)</f>
        <v>0.508919856916776</v>
      </c>
      <c r="Z492" s="17" t="n">
        <f aca="false">X492*(O492/Y492)^(-1/8)-T492</f>
        <v>-3.83213257602667</v>
      </c>
      <c r="AA492" s="17" t="n">
        <f aca="false">Z492^2</f>
        <v>14.6852400802448</v>
      </c>
      <c r="AB492" s="18" t="n">
        <f aca="false">Z492/U492</f>
        <v>-13.757200633078</v>
      </c>
      <c r="AC492" s="17" t="n">
        <f aca="false">U492^-('paramètres CI'!$B$19)</f>
        <v>27587.7552472409</v>
      </c>
      <c r="AD492" s="4" t="n">
        <f aca="false">SUMIFS($AC$2:$AC$1250,$I$2:$I$1250,V492)</f>
        <v>187045.648170583</v>
      </c>
      <c r="AE492" s="4" t="n">
        <f aca="false">AC492/AD492</f>
        <v>0.14749209894518</v>
      </c>
      <c r="AF492" s="17" t="n">
        <f aca="false">AE492-O492</f>
        <v>0</v>
      </c>
      <c r="AG492" s="4" t="n">
        <f aca="false">VLOOKUP(I492,BesoinU!$F$1:$L$99,3,0)</f>
        <v>38.662025561997</v>
      </c>
      <c r="AH492" s="19" t="n">
        <f aca="false">VLOOKUP(J492,bibliRdtCHauff!$G$2:$K$1398,4,0)</f>
        <v>25.166465004914</v>
      </c>
      <c r="AI492" s="19" t="n">
        <f aca="false">VLOOKUP(J492,bibliRdtCHauff!$G$2:$K$1398,3,0)</f>
        <v>2.80410195348837</v>
      </c>
      <c r="AJ492" s="4" t="n">
        <f aca="false">VLOOKUP(D492,'paramètres CI'!$A$1:$C$6,3)</f>
        <v>0.09847</v>
      </c>
      <c r="AK492" s="4" t="n">
        <f aca="false">AJ492*AG492/AI492</f>
        <v>1.35767162543922</v>
      </c>
      <c r="AL492" s="4" t="n">
        <f aca="false">AK492+AH492/R492</f>
        <v>3.4263178550502</v>
      </c>
      <c r="AM492" s="4" t="n">
        <f aca="false">AL492+Z492</f>
        <v>-0.405814720976473</v>
      </c>
      <c r="AN492" s="4" t="n">
        <f aca="false">AM492^-'paramètres CI'!$B$19</f>
        <v>1359.49502757178</v>
      </c>
      <c r="AO492" s="4" t="n">
        <f aca="false">SUMIFS($AN$2:$AN$1250,$I$2:$I$1250,V492)</f>
        <v>26171961.3376871</v>
      </c>
      <c r="AP492" s="5" t="n">
        <f aca="false">AN492/AO492</f>
        <v>5.19447132765755E-005</v>
      </c>
      <c r="AQ492" s="6" t="n">
        <f aca="false">AP492-O492</f>
        <v>-0.147440154231903</v>
      </c>
      <c r="AR492" s="20" t="n">
        <f aca="false">VLOOKUP(I492,entreesparc!$A$13:$H$110,8,0)*AP492</f>
        <v>2.70175660269289</v>
      </c>
      <c r="AS492" s="7" t="n">
        <f aca="false">M492*AJ492/AI492+AH492/R492</f>
        <v>4.21546109660136</v>
      </c>
      <c r="AT492" s="4" t="n">
        <f aca="false">AS492+Z492</f>
        <v>0.383328520574695</v>
      </c>
      <c r="AU492" s="4" t="n">
        <f aca="false">AT492^-'paramètres CI'!$B$19</f>
        <v>2145.01797472977</v>
      </c>
      <c r="AV492" s="4" t="n">
        <f aca="false">SUMIFS($AU$2:$AU$1250,$I$2:$I$1250,V492)</f>
        <v>2404.1370787488</v>
      </c>
      <c r="AW492" s="5" t="n">
        <f aca="false">AU492/AV492</f>
        <v>0.892219496837556</v>
      </c>
      <c r="AX492" s="7" t="n">
        <f aca="false">SUMIFS($AP$2:$AP$1250,$I$2:$I$1250,V492)</f>
        <v>1</v>
      </c>
    </row>
    <row r="493" customFormat="false" ht="15.8" hidden="false" customHeight="false" outlineLevel="0" collapsed="false">
      <c r="A493" s="0" t="s">
        <v>15</v>
      </c>
      <c r="B493" s="0" t="s">
        <v>87</v>
      </c>
      <c r="C493" s="0" t="s">
        <v>56</v>
      </c>
      <c r="D493" s="0" t="s">
        <v>43</v>
      </c>
      <c r="E493" s="0" t="str">
        <f aca="false">VLOOKUP(A493,Nomenclature!$D$1:$E$9,2,0)</f>
        <v>03</v>
      </c>
      <c r="F493" s="0" t="str">
        <f aca="false">VLOOKUP(B493,Nomenclature!$J$1:$K$97,2,0)</f>
        <v>12</v>
      </c>
      <c r="G493" s="0" t="str">
        <f aca="false">VLOOKUP(C493,Nomenclature!$M$1:$N$21,2,0)</f>
        <v>30</v>
      </c>
      <c r="H493" s="0" t="str">
        <f aca="false">VLOOKUP(D493,Nomenclature!$O$25:$P$31,2,0)</f>
        <v>02</v>
      </c>
      <c r="I493" s="1" t="str">
        <f aca="false">CONCATENATE(E493,F493)</f>
        <v>0312</v>
      </c>
      <c r="J493" s="0" t="str">
        <f aca="false">CONCATENATE(E493,F493,G493,H493)</f>
        <v>03123002</v>
      </c>
      <c r="K493" s="0" t="n">
        <v>29.9600773868024</v>
      </c>
      <c r="L493" s="0" t="n">
        <v>17</v>
      </c>
      <c r="M493" s="0" t="n">
        <v>61.1342313629087</v>
      </c>
      <c r="N493" s="0" t="n">
        <v>3.32861023255814</v>
      </c>
      <c r="O493" s="0" t="n">
        <v>9.99400359784132E-005</v>
      </c>
      <c r="P493" s="4" t="n">
        <f aca="false">VLOOKUP(D493,'paramètres CI'!$A$1:$B$6,2,0)</f>
        <v>0.0935912806596305</v>
      </c>
      <c r="Q493" s="17" t="n">
        <f aca="false">M493*P493/N493</f>
        <v>1.71892489827489</v>
      </c>
      <c r="R493" s="9" t="n">
        <f aca="false">1/(1+0.04)*(1 - (1/(1+0.04))^L493)/(1-1/(1+0.04))</f>
        <v>12.1656688537057</v>
      </c>
      <c r="S493" s="17" t="n">
        <f aca="false">K493/R493</f>
        <v>2.46267408287021</v>
      </c>
      <c r="T493" s="17" t="n">
        <f aca="false">Q493+S493</f>
        <v>4.1815989811451</v>
      </c>
      <c r="U493" s="0" t="n">
        <f aca="false">T493 + Z493</f>
        <v>0.693488256713262</v>
      </c>
      <c r="V493" s="4" t="str">
        <f aca="false">VLOOKUP(I493,'CI ref gaz'!$I$1:$AM$97,1,0)</f>
        <v>0312</v>
      </c>
      <c r="W493" s="0" t="n">
        <f aca="false">VLOOKUP(I493,'CI ref gaz'!$I$1:$AM$97,14,0)</f>
        <v>-2</v>
      </c>
      <c r="X493" s="1" t="n">
        <f aca="false">VLOOKUP(I493,'CI ref gaz'!$I$1:$AM$97,13,0)</f>
        <v>0.238602711331403</v>
      </c>
      <c r="Y493" s="2" t="n">
        <f aca="false">VLOOKUP(I493,'CI ref gaz'!$I$1:$AM$97,7,0)</f>
        <v>0.508919856916776</v>
      </c>
      <c r="Z493" s="17" t="n">
        <f aca="false">X493*(O493/Y493)^(-1/8)-T493</f>
        <v>-3.48811072443184</v>
      </c>
      <c r="AA493" s="17" t="n">
        <f aca="false">Z493^2</f>
        <v>12.1669164258964</v>
      </c>
      <c r="AB493" s="18" t="n">
        <f aca="false">Z493/U493</f>
        <v>-5.02980503370525</v>
      </c>
      <c r="AC493" s="17" t="n">
        <f aca="false">U493^-('paramètres CI'!$B$19)</f>
        <v>18.6933488077736</v>
      </c>
      <c r="AD493" s="4" t="n">
        <f aca="false">SUMIFS($AC$2:$AC$1250,$I$2:$I$1250,V493)</f>
        <v>187045.648170583</v>
      </c>
      <c r="AE493" s="4" t="n">
        <f aca="false">AC493/AD493</f>
        <v>9.99400359784131E-005</v>
      </c>
      <c r="AF493" s="17" t="n">
        <f aca="false">AE493-O493</f>
        <v>0</v>
      </c>
      <c r="AG493" s="4" t="n">
        <f aca="false">VLOOKUP(I493,BesoinU!$F$1:$L$99,3,0)</f>
        <v>38.662025561997</v>
      </c>
      <c r="AH493" s="19" t="n">
        <f aca="false">VLOOKUP(J493,bibliRdtCHauff!$G$2:$K$1398,4,0)</f>
        <v>29.9600773868024</v>
      </c>
      <c r="AI493" s="19" t="n">
        <f aca="false">VLOOKUP(J493,bibliRdtCHauff!$G$2:$K$1398,3,0)</f>
        <v>3.32861023255814</v>
      </c>
      <c r="AJ493" s="4" t="n">
        <f aca="false">VLOOKUP(D493,'paramètres CI'!$A$1:$C$6,3)</f>
        <v>0.09847</v>
      </c>
      <c r="AK493" s="4" t="n">
        <f aca="false">AJ493*AG493/AI493</f>
        <v>1.14373549052152</v>
      </c>
      <c r="AL493" s="4" t="n">
        <f aca="false">AK493+AH493/R493</f>
        <v>3.60640957339174</v>
      </c>
      <c r="AM493" s="4" t="n">
        <f aca="false">AL493+Z493</f>
        <v>0.118298848959894</v>
      </c>
      <c r="AN493" s="4" t="n">
        <f aca="false">AM493^-'paramètres CI'!$B$19</f>
        <v>26070889.4498898</v>
      </c>
      <c r="AO493" s="4" t="n">
        <f aca="false">SUMIFS($AN$2:$AN$1250,$I$2:$I$1250,V493)</f>
        <v>26171961.3376871</v>
      </c>
      <c r="AP493" s="5" t="n">
        <f aca="false">AN493/AO493</f>
        <v>0.996138161504474</v>
      </c>
      <c r="AQ493" s="6" t="n">
        <f aca="false">AP493-O493</f>
        <v>0.996038221468496</v>
      </c>
      <c r="AR493" s="20" t="n">
        <f aca="false">VLOOKUP(I493,entreesparc!$A$13:$H$110,8,0)*AP493</f>
        <v>51811.2948416778</v>
      </c>
      <c r="AS493" s="7" t="n">
        <f aca="false">M493*AJ493/AI493+AH493/R493</f>
        <v>4.27120297081969</v>
      </c>
      <c r="AT493" s="4" t="n">
        <f aca="false">AS493+Z493</f>
        <v>0.783092246387847</v>
      </c>
      <c r="AU493" s="4" t="n">
        <f aca="false">AT493^-'paramètres CI'!$B$19</f>
        <v>7.07125678797476</v>
      </c>
      <c r="AV493" s="4" t="n">
        <f aca="false">SUMIFS($AU$2:$AU$1250,$I$2:$I$1250,V493)</f>
        <v>2404.1370787488</v>
      </c>
      <c r="AW493" s="5" t="n">
        <f aca="false">AU493/AV493</f>
        <v>0.00294128685526321</v>
      </c>
      <c r="AX493" s="7" t="n">
        <f aca="false">SUMIFS($AP$2:$AP$1250,$I$2:$I$1250,V493)</f>
        <v>1</v>
      </c>
    </row>
    <row r="494" customFormat="false" ht="15.8" hidden="false" customHeight="false" outlineLevel="0" collapsed="false">
      <c r="A494" s="0" t="s">
        <v>15</v>
      </c>
      <c r="B494" s="0" t="s">
        <v>88</v>
      </c>
      <c r="C494" s="0" t="s">
        <v>32</v>
      </c>
      <c r="D494" s="0" t="s">
        <v>34</v>
      </c>
      <c r="E494" s="0" t="str">
        <f aca="false">VLOOKUP(A494,Nomenclature!$D$1:$E$9,2,0)</f>
        <v>03</v>
      </c>
      <c r="F494" s="0" t="str">
        <f aca="false">VLOOKUP(B494,Nomenclature!$J$1:$K$97,2,0)</f>
        <v>15</v>
      </c>
      <c r="G494" s="0" t="str">
        <f aca="false">VLOOKUP(C494,Nomenclature!$M$1:$N$21,2,0)</f>
        <v>01</v>
      </c>
      <c r="H494" s="0" t="str">
        <f aca="false">VLOOKUP(D494,Nomenclature!$O$25:$P$31,2,0)</f>
        <v>06</v>
      </c>
      <c r="I494" s="1" t="str">
        <f aca="false">CONCATENATE(E494,F494)</f>
        <v>0315</v>
      </c>
      <c r="J494" s="0" t="str">
        <f aca="false">CONCATENATE(E494,F494,G494,H494)</f>
        <v>03150106</v>
      </c>
      <c r="K494" s="0" t="n">
        <v>26.3785557423267</v>
      </c>
      <c r="L494" s="0" t="n">
        <v>25</v>
      </c>
      <c r="M494" s="0" t="n">
        <v>91.1912939846743</v>
      </c>
      <c r="N494" s="0" t="n">
        <v>1.685</v>
      </c>
      <c r="O494" s="0" t="n">
        <v>0.0234334560038086</v>
      </c>
      <c r="P494" s="4" t="n">
        <f aca="false">VLOOKUP(D494,'paramètres CI'!$A$1:$B$6,2,0)</f>
        <v>0.0424847883250769</v>
      </c>
      <c r="Q494" s="17" t="n">
        <f aca="false">M494*P494/N494</f>
        <v>2.2992539003138</v>
      </c>
      <c r="R494" s="9" t="n">
        <f aca="false">1/(1+0.04)*(1 - (1/(1+0.04))^L494)/(1-1/(1+0.04))</f>
        <v>15.6220799436509</v>
      </c>
      <c r="S494" s="17" t="n">
        <f aca="false">K494/R494</f>
        <v>1.68854312853824</v>
      </c>
      <c r="T494" s="17" t="n">
        <f aca="false">Q494+S494</f>
        <v>3.98779702885204</v>
      </c>
      <c r="U494" s="0" t="n">
        <f aca="false">T494 + Z494</f>
        <v>2.10507070393794</v>
      </c>
      <c r="V494" s="4" t="str">
        <f aca="false">VLOOKUP(I494,'CI ref gaz'!$I$1:$AM$97,1,0)</f>
        <v>0315</v>
      </c>
      <c r="W494" s="0" t="n">
        <f aca="false">VLOOKUP(I494,'CI ref gaz'!$I$1:$AM$97,14,0)</f>
        <v>-2</v>
      </c>
      <c r="X494" s="1" t="n">
        <f aca="false">VLOOKUP(I494,'CI ref gaz'!$I$1:$AM$97,13,0)</f>
        <v>1.421569669864</v>
      </c>
      <c r="Y494" s="2" t="n">
        <f aca="false">VLOOKUP(I494,'CI ref gaz'!$I$1:$AM$97,7,0)</f>
        <v>0.541782097659162</v>
      </c>
      <c r="Z494" s="17" t="n">
        <f aca="false">X494*(O494/Y494)^(-1/8)-T494</f>
        <v>-1.8827263249141</v>
      </c>
      <c r="AA494" s="17" t="n">
        <f aca="false">Z494^2</f>
        <v>3.54465841452454</v>
      </c>
      <c r="AB494" s="18" t="n">
        <f aca="false">Z494/U494</f>
        <v>-0.894376764349098</v>
      </c>
      <c r="AC494" s="17" t="n">
        <f aca="false">U494^-('paramètres CI'!$B$19)</f>
        <v>0.0025933820582327</v>
      </c>
      <c r="AD494" s="4" t="n">
        <f aca="false">SUMIFS($AC$2:$AC$1250,$I$2:$I$1250,V494)</f>
        <v>0.110670063255339</v>
      </c>
      <c r="AE494" s="4" t="n">
        <f aca="false">AC494/AD494</f>
        <v>0.0234334560038086</v>
      </c>
      <c r="AF494" s="17" t="n">
        <f aca="false">AE494-O494</f>
        <v>0</v>
      </c>
      <c r="AG494" s="4" t="n">
        <f aca="false">VLOOKUP(I494,BesoinU!$F$1:$L$99,3,0)</f>
        <v>57.1382979222768</v>
      </c>
      <c r="AH494" s="19" t="n">
        <f aca="false">VLOOKUP(J494,bibliRdtCHauff!$G$2:$K$1398,4,0)</f>
        <v>27.697483529443</v>
      </c>
      <c r="AI494" s="19" t="n">
        <f aca="false">VLOOKUP(J494,bibliRdtCHauff!$G$2:$K$1398,3,0)</f>
        <v>1.7524</v>
      </c>
      <c r="AJ494" s="4" t="n">
        <f aca="false">VLOOKUP(D494,'paramètres CI'!$A$1:$C$6,3)</f>
        <v>0.0591</v>
      </c>
      <c r="AK494" s="4" t="n">
        <f aca="false">AJ494*AG494/AI494</f>
        <v>1.92699920520803</v>
      </c>
      <c r="AL494" s="4" t="n">
        <f aca="false">AK494+AH494/R494</f>
        <v>3.69996949017318</v>
      </c>
      <c r="AM494" s="4" t="n">
        <f aca="false">AL494+Z494</f>
        <v>1.81724316525908</v>
      </c>
      <c r="AN494" s="4" t="n">
        <f aca="false">AM494^-'paramètres CI'!$B$19</f>
        <v>0.00840805699536394</v>
      </c>
      <c r="AO494" s="4" t="n">
        <f aca="false">SUMIFS($AN$2:$AN$1250,$I$2:$I$1250,V494)</f>
        <v>0.398621295404717</v>
      </c>
      <c r="AP494" s="5" t="n">
        <f aca="false">AN494/AO494</f>
        <v>0.0210928444924833</v>
      </c>
      <c r="AQ494" s="6" t="n">
        <f aca="false">AP494-O494</f>
        <v>-0.00234061151132528</v>
      </c>
      <c r="AR494" s="20" t="n">
        <f aca="false">VLOOKUP(I494,entreesparc!$A$13:$H$110,8,0)*AP494</f>
        <v>70.0594535146742</v>
      </c>
      <c r="AS494" s="7" t="n">
        <f aca="false">M494*AJ494/AI494+AH494/R494</f>
        <v>4.84841280636109</v>
      </c>
      <c r="AT494" s="4" t="n">
        <f aca="false">AS494+Z494</f>
        <v>2.96568648144699</v>
      </c>
      <c r="AU494" s="4" t="n">
        <f aca="false">AT494^-'paramètres CI'!$B$19</f>
        <v>0.000167108330251683</v>
      </c>
      <c r="AV494" s="4" t="n">
        <f aca="false">SUMIFS($AU$2:$AU$1250,$I$2:$I$1250,V494)</f>
        <v>0.00905634046175751</v>
      </c>
      <c r="AW494" s="5" t="n">
        <f aca="false">AU494/AV494</f>
        <v>0.0184520812746977</v>
      </c>
      <c r="AX494" s="7" t="n">
        <f aca="false">SUMIFS($AP$2:$AP$1250,$I$2:$I$1250,V494)</f>
        <v>1</v>
      </c>
    </row>
    <row r="495" customFormat="false" ht="15.8" hidden="false" customHeight="false" outlineLevel="0" collapsed="false">
      <c r="A495" s="0" t="s">
        <v>15</v>
      </c>
      <c r="B495" s="0" t="s">
        <v>88</v>
      </c>
      <c r="C495" s="0" t="s">
        <v>32</v>
      </c>
      <c r="D495" s="0" t="s">
        <v>33</v>
      </c>
      <c r="E495" s="0" t="str">
        <f aca="false">VLOOKUP(A495,Nomenclature!$D$1:$E$9,2,0)</f>
        <v>03</v>
      </c>
      <c r="F495" s="0" t="str">
        <f aca="false">VLOOKUP(B495,Nomenclature!$J$1:$K$97,2,0)</f>
        <v>15</v>
      </c>
      <c r="G495" s="0" t="str">
        <f aca="false">VLOOKUP(C495,Nomenclature!$M$1:$N$21,2,0)</f>
        <v>01</v>
      </c>
      <c r="H495" s="0" t="str">
        <f aca="false">VLOOKUP(D495,Nomenclature!$O$25:$P$31,2,0)</f>
        <v>01</v>
      </c>
      <c r="I495" s="1" t="str">
        <f aca="false">CONCATENATE(E495,F495)</f>
        <v>0315</v>
      </c>
      <c r="J495" s="0" t="str">
        <f aca="false">CONCATENATE(E495,F495,G495,H495)</f>
        <v>03150101</v>
      </c>
      <c r="K495" s="0" t="n">
        <v>26.8649828338252</v>
      </c>
      <c r="L495" s="0" t="n">
        <v>25</v>
      </c>
      <c r="M495" s="0" t="n">
        <v>91.6173495527991</v>
      </c>
      <c r="N495" s="0" t="n">
        <v>1.65065787282591</v>
      </c>
      <c r="O495" s="0" t="n">
        <v>0.0449376691725858</v>
      </c>
      <c r="P495" s="4" t="n">
        <f aca="false">VLOOKUP(D495,'paramètres CI'!$A$1:$B$6,2,0)</f>
        <v>0.033584731604575</v>
      </c>
      <c r="Q495" s="17" t="n">
        <f aca="false">M495*P495/N495</f>
        <v>1.86407137766567</v>
      </c>
      <c r="R495" s="9" t="n">
        <f aca="false">1/(1+0.04)*(1 - (1/(1+0.04))^L495)/(1-1/(1+0.04))</f>
        <v>15.6220799436509</v>
      </c>
      <c r="S495" s="17" t="n">
        <f aca="false">K495/R495</f>
        <v>1.71968028141756</v>
      </c>
      <c r="T495" s="17" t="n">
        <f aca="false">Q495+S495</f>
        <v>3.58375165908323</v>
      </c>
      <c r="U495" s="0" t="n">
        <f aca="false">T495 + Z495</f>
        <v>1.94052799468264</v>
      </c>
      <c r="V495" s="4" t="str">
        <f aca="false">VLOOKUP(I495,'CI ref gaz'!$I$1:$AM$97,1,0)</f>
        <v>0315</v>
      </c>
      <c r="W495" s="0" t="n">
        <f aca="false">VLOOKUP(I495,'CI ref gaz'!$I$1:$AM$97,14,0)</f>
        <v>-2</v>
      </c>
      <c r="X495" s="1" t="n">
        <f aca="false">VLOOKUP(I495,'CI ref gaz'!$I$1:$AM$97,13,0)</f>
        <v>1.421569669864</v>
      </c>
      <c r="Y495" s="2" t="n">
        <f aca="false">VLOOKUP(I495,'CI ref gaz'!$I$1:$AM$97,7,0)</f>
        <v>0.541782097659162</v>
      </c>
      <c r="Z495" s="17" t="n">
        <f aca="false">X495*(O495/Y495)^(-1/8)-T495</f>
        <v>-1.64322366440059</v>
      </c>
      <c r="AA495" s="17" t="n">
        <f aca="false">Z495^2</f>
        <v>2.7001840112461</v>
      </c>
      <c r="AB495" s="18" t="n">
        <f aca="false">Z495/U495</f>
        <v>-0.846792042631328</v>
      </c>
      <c r="AC495" s="17" t="n">
        <f aca="false">U495^-('paramètres CI'!$B$19)</f>
        <v>0.00497325468987755</v>
      </c>
      <c r="AD495" s="4" t="n">
        <f aca="false">SUMIFS($AC$2:$AC$1250,$I$2:$I$1250,V495)</f>
        <v>0.110670063255339</v>
      </c>
      <c r="AE495" s="4" t="n">
        <f aca="false">AC495/AD495</f>
        <v>0.0449376691725858</v>
      </c>
      <c r="AF495" s="17" t="n">
        <f aca="false">AE495-O495</f>
        <v>0</v>
      </c>
      <c r="AG495" s="4" t="n">
        <f aca="false">VLOOKUP(I495,BesoinU!$F$1:$L$99,3,0)</f>
        <v>57.1382979222768</v>
      </c>
      <c r="AH495" s="19" t="n">
        <f aca="false">VLOOKUP(J495,bibliRdtCHauff!$G$2:$K$1398,4,0)</f>
        <v>28.2082319755164</v>
      </c>
      <c r="AI495" s="19" t="n">
        <f aca="false">VLOOKUP(J495,bibliRdtCHauff!$G$2:$K$1398,3,0)</f>
        <v>1.71668418773895</v>
      </c>
      <c r="AJ495" s="4" t="n">
        <f aca="false">VLOOKUP(D495,'paramètres CI'!$A$1:$C$6,3)</f>
        <v>0.0509473684210526</v>
      </c>
      <c r="AK495" s="4" t="n">
        <f aca="false">AJ495*AG495/AI495</f>
        <v>1.69573759459639</v>
      </c>
      <c r="AL495" s="4" t="n">
        <f aca="false">AK495+AH495/R495</f>
        <v>3.50140189008482</v>
      </c>
      <c r="AM495" s="4" t="n">
        <f aca="false">AL495+Z495</f>
        <v>1.85817822568423</v>
      </c>
      <c r="AN495" s="4" t="n">
        <f aca="false">AM495^-'paramètres CI'!$B$19</f>
        <v>0.00703559880848958</v>
      </c>
      <c r="AO495" s="4" t="n">
        <f aca="false">SUMIFS($AN$2:$AN$1250,$I$2:$I$1250,V495)</f>
        <v>0.398621295404717</v>
      </c>
      <c r="AP495" s="5" t="n">
        <f aca="false">AN495/AO495</f>
        <v>0.0176498317816824</v>
      </c>
      <c r="AQ495" s="6" t="n">
        <f aca="false">AP495-O495</f>
        <v>-0.0272878373909034</v>
      </c>
      <c r="AR495" s="20" t="n">
        <f aca="false">VLOOKUP(I495,entreesparc!$A$13:$H$110,8,0)*AP495</f>
        <v>58.6235568982293</v>
      </c>
      <c r="AS495" s="7" t="n">
        <f aca="false">M495*AJ495/AI495+AH495/R495</f>
        <v>4.52466345372884</v>
      </c>
      <c r="AT495" s="4" t="n">
        <f aca="false">AS495+Z495</f>
        <v>2.88143978932825</v>
      </c>
      <c r="AU495" s="4" t="n">
        <f aca="false">AT495^-'paramètres CI'!$B$19</f>
        <v>0.000210437729889167</v>
      </c>
      <c r="AV495" s="4" t="n">
        <f aca="false">SUMIFS($AU$2:$AU$1250,$I$2:$I$1250,V495)</f>
        <v>0.00905634046175751</v>
      </c>
      <c r="AW495" s="5" t="n">
        <f aca="false">AU495/AV495</f>
        <v>0.0232365082538349</v>
      </c>
      <c r="AX495" s="7" t="n">
        <f aca="false">SUMIFS($AP$2:$AP$1250,$I$2:$I$1250,V495)</f>
        <v>1</v>
      </c>
    </row>
    <row r="496" customFormat="false" ht="15.8" hidden="false" customHeight="false" outlineLevel="0" collapsed="false">
      <c r="A496" s="0" t="s">
        <v>15</v>
      </c>
      <c r="B496" s="0" t="s">
        <v>88</v>
      </c>
      <c r="C496" s="0" t="s">
        <v>35</v>
      </c>
      <c r="D496" s="0" t="s">
        <v>33</v>
      </c>
      <c r="E496" s="0" t="str">
        <f aca="false">VLOOKUP(A496,Nomenclature!$D$1:$E$9,2,0)</f>
        <v>03</v>
      </c>
      <c r="F496" s="0" t="str">
        <f aca="false">VLOOKUP(B496,Nomenclature!$J$1:$K$97,2,0)</f>
        <v>15</v>
      </c>
      <c r="G496" s="0" t="str">
        <f aca="false">VLOOKUP(C496,Nomenclature!$M$1:$N$21,2,0)</f>
        <v>21</v>
      </c>
      <c r="H496" s="0" t="str">
        <f aca="false">VLOOKUP(D496,Nomenclature!$O$25:$P$31,2,0)</f>
        <v>01</v>
      </c>
      <c r="I496" s="1" t="str">
        <f aca="false">CONCATENATE(E496,F496)</f>
        <v>0315</v>
      </c>
      <c r="J496" s="0" t="str">
        <f aca="false">CONCATENATE(E496,F496,G496,H496)</f>
        <v>03152101</v>
      </c>
      <c r="K496" s="0" t="n">
        <v>33.5812285422815</v>
      </c>
      <c r="L496" s="0" t="n">
        <v>25</v>
      </c>
      <c r="M496" s="0" t="n">
        <v>91.6173495527991</v>
      </c>
      <c r="N496" s="0" t="n">
        <v>1.9807894473911</v>
      </c>
      <c r="O496" s="0" t="n">
        <v>9.99400359784132E-005</v>
      </c>
      <c r="P496" s="4" t="n">
        <f aca="false">VLOOKUP(D496,'paramètres CI'!$A$1:$B$6,2,0)</f>
        <v>0.033584731604575</v>
      </c>
      <c r="Q496" s="17" t="n">
        <f aca="false">M496*P496/N496</f>
        <v>1.55339281472139</v>
      </c>
      <c r="R496" s="9" t="n">
        <f aca="false">1/(1+0.04)*(1 - (1/(1+0.04))^L496)/(1-1/(1+0.04))</f>
        <v>15.6220799436509</v>
      </c>
      <c r="S496" s="17" t="n">
        <f aca="false">K496/R496</f>
        <v>2.14960035177195</v>
      </c>
      <c r="T496" s="17" t="n">
        <f aca="false">Q496+S496</f>
        <v>3.70299316649334</v>
      </c>
      <c r="U496" s="0" t="n">
        <f aca="false">T496 + Z496</f>
        <v>4.16417327449738</v>
      </c>
      <c r="V496" s="4" t="str">
        <f aca="false">VLOOKUP(I496,'CI ref gaz'!$I$1:$AM$97,1,0)</f>
        <v>0315</v>
      </c>
      <c r="W496" s="0" t="n">
        <f aca="false">VLOOKUP(I496,'CI ref gaz'!$I$1:$AM$97,14,0)</f>
        <v>-2</v>
      </c>
      <c r="X496" s="1" t="n">
        <f aca="false">VLOOKUP(I496,'CI ref gaz'!$I$1:$AM$97,13,0)</f>
        <v>1.421569669864</v>
      </c>
      <c r="Y496" s="2" t="n">
        <f aca="false">VLOOKUP(I496,'CI ref gaz'!$I$1:$AM$97,7,0)</f>
        <v>0.541782097659162</v>
      </c>
      <c r="Z496" s="17" t="n">
        <f aca="false">X496*(O496/Y496)^(-1/8)-T496</f>
        <v>0.461180108004036</v>
      </c>
      <c r="AA496" s="17" t="n">
        <f aca="false">Z496^2</f>
        <v>0.212687092018614</v>
      </c>
      <c r="AB496" s="18" t="n">
        <f aca="false">Z496/U496</f>
        <v>0.110749499985613</v>
      </c>
      <c r="AC496" s="17" t="n">
        <f aca="false">U496^-('paramètres CI'!$B$19)</f>
        <v>1.10603701034718E-005</v>
      </c>
      <c r="AD496" s="4" t="n">
        <f aca="false">SUMIFS($AC$2:$AC$1250,$I$2:$I$1250,V496)</f>
        <v>0.110670063255339</v>
      </c>
      <c r="AE496" s="4" t="n">
        <f aca="false">AC496/AD496</f>
        <v>9.9940035978413E-005</v>
      </c>
      <c r="AF496" s="17" t="n">
        <f aca="false">AE496-O496</f>
        <v>0</v>
      </c>
      <c r="AG496" s="4" t="n">
        <f aca="false">VLOOKUP(I496,BesoinU!$F$1:$L$99,3,0)</f>
        <v>57.1382979222768</v>
      </c>
      <c r="AH496" s="19" t="n">
        <f aca="false">VLOOKUP(J496,bibliRdtCHauff!$G$2:$K$1398,4,0)</f>
        <v>33.5812285422815</v>
      </c>
      <c r="AI496" s="19" t="n">
        <f aca="false">VLOOKUP(J496,bibliRdtCHauff!$G$2:$K$1398,3,0)</f>
        <v>1.9807894473911</v>
      </c>
      <c r="AJ496" s="4" t="n">
        <f aca="false">VLOOKUP(D496,'paramètres CI'!$A$1:$C$6,3)</f>
        <v>0.0509473684210526</v>
      </c>
      <c r="AK496" s="4" t="n">
        <f aca="false">AJ496*AG496/AI496</f>
        <v>1.4696392486502</v>
      </c>
      <c r="AL496" s="4" t="n">
        <f aca="false">AK496+AH496/R496</f>
        <v>3.61923960042215</v>
      </c>
      <c r="AM496" s="4" t="n">
        <f aca="false">AL496+Z496</f>
        <v>4.08041970842619</v>
      </c>
      <c r="AN496" s="4" t="n">
        <f aca="false">AM496^-'paramètres CI'!$B$19</f>
        <v>1.30125169334639E-005</v>
      </c>
      <c r="AO496" s="4" t="n">
        <f aca="false">SUMIFS($AN$2:$AN$1250,$I$2:$I$1250,V496)</f>
        <v>0.398621295404717</v>
      </c>
      <c r="AP496" s="5" t="n">
        <f aca="false">AN496/AO496</f>
        <v>3.26438077530515E-005</v>
      </c>
      <c r="AQ496" s="6" t="n">
        <f aca="false">AP496-O496</f>
        <v>-6.72962282253617E-005</v>
      </c>
      <c r="AR496" s="20" t="n">
        <f aca="false">VLOOKUP(I496,entreesparc!$A$13:$H$110,8,0)*AP496</f>
        <v>0.108425742797842</v>
      </c>
      <c r="AS496" s="7" t="n">
        <f aca="false">M496*AJ496/AI496+AH496/R496</f>
        <v>4.50606628891363</v>
      </c>
      <c r="AT496" s="4" t="n">
        <f aca="false">AS496+Z496</f>
        <v>4.96724639691766</v>
      </c>
      <c r="AU496" s="4" t="n">
        <f aca="false">AT496^-'paramètres CI'!$B$19</f>
        <v>2.69820145831357E-006</v>
      </c>
      <c r="AV496" s="4" t="n">
        <f aca="false">SUMIFS($AU$2:$AU$1250,$I$2:$I$1250,V496)</f>
        <v>0.00905634046175751</v>
      </c>
      <c r="AW496" s="5" t="n">
        <f aca="false">AU496/AV496</f>
        <v>0.000297935073190695</v>
      </c>
      <c r="AX496" s="7" t="n">
        <f aca="false">SUMIFS($AP$2:$AP$1250,$I$2:$I$1250,V496)</f>
        <v>1</v>
      </c>
    </row>
    <row r="497" customFormat="false" ht="15.8" hidden="false" customHeight="false" outlineLevel="0" collapsed="false">
      <c r="A497" s="0" t="s">
        <v>15</v>
      </c>
      <c r="B497" s="0" t="s">
        <v>88</v>
      </c>
      <c r="C497" s="0" t="s">
        <v>35</v>
      </c>
      <c r="D497" s="0" t="s">
        <v>34</v>
      </c>
      <c r="E497" s="0" t="str">
        <f aca="false">VLOOKUP(A497,Nomenclature!$D$1:$E$9,2,0)</f>
        <v>03</v>
      </c>
      <c r="F497" s="0" t="str">
        <f aca="false">VLOOKUP(B497,Nomenclature!$J$1:$K$97,2,0)</f>
        <v>15</v>
      </c>
      <c r="G497" s="0" t="str">
        <f aca="false">VLOOKUP(C497,Nomenclature!$M$1:$N$21,2,0)</f>
        <v>21</v>
      </c>
      <c r="H497" s="0" t="str">
        <f aca="false">VLOOKUP(D497,Nomenclature!$O$25:$P$31,2,0)</f>
        <v>06</v>
      </c>
      <c r="I497" s="1" t="str">
        <f aca="false">CONCATENATE(E497,F497)</f>
        <v>0315</v>
      </c>
      <c r="J497" s="0" t="str">
        <f aca="false">CONCATENATE(E497,F497,G497,H497)</f>
        <v>03152106</v>
      </c>
      <c r="K497" s="0" t="n">
        <v>32.9731946779084</v>
      </c>
      <c r="L497" s="0" t="n">
        <v>25</v>
      </c>
      <c r="M497" s="0" t="n">
        <v>91.1912939846743</v>
      </c>
      <c r="N497" s="0" t="n">
        <v>2.022</v>
      </c>
      <c r="O497" s="0" t="n">
        <v>9.99400359784132E-005</v>
      </c>
      <c r="P497" s="4" t="n">
        <f aca="false">VLOOKUP(D497,'paramètres CI'!$A$1:$B$6,2,0)</f>
        <v>0.0424847883250769</v>
      </c>
      <c r="Q497" s="17" t="n">
        <f aca="false">M497*P497/N497</f>
        <v>1.91604491692817</v>
      </c>
      <c r="R497" s="9" t="n">
        <f aca="false">1/(1+0.04)*(1 - (1/(1+0.04))^L497)/(1-1/(1+0.04))</f>
        <v>15.6220799436509</v>
      </c>
      <c r="S497" s="17" t="n">
        <f aca="false">K497/R497</f>
        <v>2.1106789106728</v>
      </c>
      <c r="T497" s="17" t="n">
        <f aca="false">Q497+S497</f>
        <v>4.02672382760097</v>
      </c>
      <c r="U497" s="0" t="n">
        <f aca="false">T497 + Z497</f>
        <v>4.16417327449738</v>
      </c>
      <c r="V497" s="4" t="str">
        <f aca="false">VLOOKUP(I497,'CI ref gaz'!$I$1:$AM$97,1,0)</f>
        <v>0315</v>
      </c>
      <c r="W497" s="0" t="n">
        <f aca="false">VLOOKUP(I497,'CI ref gaz'!$I$1:$AM$97,14,0)</f>
        <v>-2</v>
      </c>
      <c r="X497" s="1" t="n">
        <f aca="false">VLOOKUP(I497,'CI ref gaz'!$I$1:$AM$97,13,0)</f>
        <v>1.421569669864</v>
      </c>
      <c r="Y497" s="2" t="n">
        <f aca="false">VLOOKUP(I497,'CI ref gaz'!$I$1:$AM$97,7,0)</f>
        <v>0.541782097659162</v>
      </c>
      <c r="Z497" s="17" t="n">
        <f aca="false">X497*(O497/Y497)^(-1/8)-T497</f>
        <v>0.137449446896409</v>
      </c>
      <c r="AA497" s="17" t="n">
        <f aca="false">Z497^2</f>
        <v>0.0188923504521287</v>
      </c>
      <c r="AB497" s="18" t="n">
        <f aca="false">Z497/U497</f>
        <v>0.0330076194807238</v>
      </c>
      <c r="AC497" s="17" t="n">
        <f aca="false">U497^-('paramètres CI'!$B$19)</f>
        <v>1.10603701034718E-005</v>
      </c>
      <c r="AD497" s="4" t="n">
        <f aca="false">SUMIFS($AC$2:$AC$1250,$I$2:$I$1250,V497)</f>
        <v>0.110670063255339</v>
      </c>
      <c r="AE497" s="4" t="n">
        <f aca="false">AC497/AD497</f>
        <v>9.9940035978413E-005</v>
      </c>
      <c r="AF497" s="17" t="n">
        <f aca="false">AE497-O497</f>
        <v>0</v>
      </c>
      <c r="AG497" s="4" t="n">
        <f aca="false">VLOOKUP(I497,BesoinU!$F$1:$L$99,3,0)</f>
        <v>57.1382979222768</v>
      </c>
      <c r="AH497" s="19" t="n">
        <f aca="false">VLOOKUP(J497,bibliRdtCHauff!$G$2:$K$1398,4,0)</f>
        <v>32.9731946779084</v>
      </c>
      <c r="AI497" s="19" t="n">
        <f aca="false">VLOOKUP(J497,bibliRdtCHauff!$G$2:$K$1398,3,0)</f>
        <v>2.022</v>
      </c>
      <c r="AJ497" s="4" t="n">
        <f aca="false">VLOOKUP(D497,'paramètres CI'!$A$1:$C$6,3)</f>
        <v>0.0591</v>
      </c>
      <c r="AK497" s="4" t="n">
        <f aca="false">AJ497*AG497/AI497</f>
        <v>1.67006597784696</v>
      </c>
      <c r="AL497" s="4" t="n">
        <f aca="false">AK497+AH497/R497</f>
        <v>3.78074488851976</v>
      </c>
      <c r="AM497" s="4" t="n">
        <f aca="false">AL497+Z497</f>
        <v>3.91819433541617</v>
      </c>
      <c r="AN497" s="4" t="n">
        <f aca="false">AM497^-'paramètres CI'!$B$19</f>
        <v>1.80016461462526E-005</v>
      </c>
      <c r="AO497" s="4" t="n">
        <f aca="false">SUMIFS($AN$2:$AN$1250,$I$2:$I$1250,V497)</f>
        <v>0.398621295404717</v>
      </c>
      <c r="AP497" s="5" t="n">
        <f aca="false">AN497/AO497</f>
        <v>4.51597703227963E-005</v>
      </c>
      <c r="AQ497" s="6" t="n">
        <f aca="false">AP497-O497</f>
        <v>-5.47802656556169E-005</v>
      </c>
      <c r="AR497" s="20" t="n">
        <f aca="false">VLOOKUP(I497,entreesparc!$A$13:$H$110,8,0)*AP497</f>
        <v>0.149997257638286</v>
      </c>
      <c r="AS497" s="7" t="n">
        <f aca="false">M497*AJ497/AI497+AH497/R497</f>
        <v>4.77606242921595</v>
      </c>
      <c r="AT497" s="4" t="n">
        <f aca="false">AS497+Z497</f>
        <v>4.91351187611236</v>
      </c>
      <c r="AU497" s="4" t="n">
        <f aca="false">AT497^-'paramètres CI'!$B$19</f>
        <v>2.94349918065037E-006</v>
      </c>
      <c r="AV497" s="4" t="n">
        <f aca="false">SUMIFS($AU$2:$AU$1250,$I$2:$I$1250,V497)</f>
        <v>0.00905634046175751</v>
      </c>
      <c r="AW497" s="5" t="n">
        <f aca="false">AU497/AV497</f>
        <v>0.000325020817523366</v>
      </c>
      <c r="AX497" s="7" t="n">
        <f aca="false">SUMIFS($AP$2:$AP$1250,$I$2:$I$1250,V497)</f>
        <v>1</v>
      </c>
    </row>
    <row r="498" customFormat="false" ht="15.8" hidden="false" customHeight="false" outlineLevel="0" collapsed="false">
      <c r="A498" s="0" t="s">
        <v>15</v>
      </c>
      <c r="B498" s="0" t="s">
        <v>88</v>
      </c>
      <c r="C498" s="0" t="s">
        <v>36</v>
      </c>
      <c r="D498" s="0" t="s">
        <v>37</v>
      </c>
      <c r="E498" s="0" t="str">
        <f aca="false">VLOOKUP(A498,Nomenclature!$D$1:$E$9,2,0)</f>
        <v>03</v>
      </c>
      <c r="F498" s="0" t="str">
        <f aca="false">VLOOKUP(B498,Nomenclature!$J$1:$K$97,2,0)</f>
        <v>15</v>
      </c>
      <c r="G498" s="0" t="str">
        <f aca="false">VLOOKUP(C498,Nomenclature!$M$1:$N$21,2,0)</f>
        <v>23</v>
      </c>
      <c r="H498" s="0" t="str">
        <f aca="false">VLOOKUP(D498,Nomenclature!$O$25:$P$31,2,0)</f>
        <v>03</v>
      </c>
      <c r="I498" s="1" t="str">
        <f aca="false">CONCATENATE(E498,F498)</f>
        <v>0315</v>
      </c>
      <c r="J498" s="0" t="str">
        <f aca="false">CONCATENATE(E498,F498,G498,H498)</f>
        <v>03152303</v>
      </c>
      <c r="K498" s="0" t="n">
        <v>18.5596836391548</v>
      </c>
      <c r="L498" s="0" t="n">
        <v>20</v>
      </c>
      <c r="M498" s="0" t="n">
        <v>86.0603726264078</v>
      </c>
      <c r="N498" s="0" t="n">
        <v>0.757500176377008</v>
      </c>
      <c r="O498" s="0" t="n">
        <v>9.99400359784132E-005</v>
      </c>
      <c r="P498" s="4" t="n">
        <f aca="false">VLOOKUP(D498,'paramètres CI'!$A$1:$B$6,2,0)</f>
        <v>0.0385046990211696</v>
      </c>
      <c r="Q498" s="17" t="n">
        <f aca="false">M498*P498/N498</f>
        <v>4.37455838159474</v>
      </c>
      <c r="R498" s="9" t="n">
        <f aca="false">1/(1+0.04)*(1 - (1/(1+0.04))^L498)/(1-1/(1+0.04))</f>
        <v>13.5903263449677</v>
      </c>
      <c r="S498" s="17" t="n">
        <f aca="false">K498/R498</f>
        <v>1.36565400771463</v>
      </c>
      <c r="T498" s="17" t="n">
        <f aca="false">Q498+S498</f>
        <v>5.74021238930937</v>
      </c>
      <c r="U498" s="0" t="n">
        <f aca="false">T498 + Z498</f>
        <v>4.16417327449738</v>
      </c>
      <c r="V498" s="4" t="str">
        <f aca="false">VLOOKUP(I498,'CI ref gaz'!$I$1:$AM$97,1,0)</f>
        <v>0315</v>
      </c>
      <c r="W498" s="0" t="n">
        <f aca="false">VLOOKUP(I498,'CI ref gaz'!$I$1:$AM$97,14,0)</f>
        <v>-2</v>
      </c>
      <c r="X498" s="1" t="n">
        <f aca="false">VLOOKUP(I498,'CI ref gaz'!$I$1:$AM$97,13,0)</f>
        <v>1.421569669864</v>
      </c>
      <c r="Y498" s="2" t="n">
        <f aca="false">VLOOKUP(I498,'CI ref gaz'!$I$1:$AM$97,7,0)</f>
        <v>0.541782097659162</v>
      </c>
      <c r="Z498" s="17" t="n">
        <f aca="false">X498*(O498/Y498)^(-1/8)-T498</f>
        <v>-1.576039114812</v>
      </c>
      <c r="AA498" s="17" t="n">
        <f aca="false">Z498^2</f>
        <v>2.48389929141738</v>
      </c>
      <c r="AB498" s="18" t="n">
        <f aca="false">Z498/U498</f>
        <v>-0.378475872861517</v>
      </c>
      <c r="AC498" s="17" t="n">
        <f aca="false">U498^-('paramètres CI'!$B$19)</f>
        <v>1.10603701034718E-005</v>
      </c>
      <c r="AD498" s="4" t="n">
        <f aca="false">SUMIFS($AC$2:$AC$1250,$I$2:$I$1250,V498)</f>
        <v>0.110670063255339</v>
      </c>
      <c r="AE498" s="4" t="n">
        <f aca="false">AC498/AD498</f>
        <v>9.9940035978413E-005</v>
      </c>
      <c r="AF498" s="17" t="n">
        <f aca="false">AE498-O498</f>
        <v>0</v>
      </c>
      <c r="AG498" s="4" t="n">
        <f aca="false">VLOOKUP(I498,BesoinU!$F$1:$L$99,3,0)</f>
        <v>57.1382979222768</v>
      </c>
      <c r="AH498" s="19" t="n">
        <f aca="false">VLOOKUP(J498,bibliRdtCHauff!$G$2:$K$1398,4,0)</f>
        <v>18.5596836391548</v>
      </c>
      <c r="AI498" s="19" t="n">
        <f aca="false">VLOOKUP(J498,bibliRdtCHauff!$G$2:$K$1398,3,0)</f>
        <v>0.757500176377008</v>
      </c>
      <c r="AJ498" s="4" t="n">
        <f aca="false">VLOOKUP(D498,'paramètres CI'!$A$1:$C$6,3)</f>
        <v>0.0763929293534506</v>
      </c>
      <c r="AK498" s="4" t="n">
        <f aca="false">AJ498*AG498/AI498</f>
        <v>5.7623246735463</v>
      </c>
      <c r="AL498" s="4" t="n">
        <f aca="false">AK498+AH498/R498</f>
        <v>7.12797868126092</v>
      </c>
      <c r="AM498" s="4" t="n">
        <f aca="false">AL498+Z498</f>
        <v>5.55193956644893</v>
      </c>
      <c r="AN498" s="4" t="n">
        <f aca="false">AM498^-'paramètres CI'!$B$19</f>
        <v>1.10775102106848E-006</v>
      </c>
      <c r="AO498" s="4" t="n">
        <f aca="false">SUMIFS($AN$2:$AN$1250,$I$2:$I$1250,V498)</f>
        <v>0.398621295404717</v>
      </c>
      <c r="AP498" s="5" t="n">
        <f aca="false">AN498/AO498</f>
        <v>2.7789559510206E-006</v>
      </c>
      <c r="AQ498" s="6" t="n">
        <f aca="false">AP498-O498</f>
        <v>-9.71610800273926E-005</v>
      </c>
      <c r="AR498" s="20" t="n">
        <f aca="false">VLOOKUP(I498,entreesparc!$A$13:$H$110,8,0)*AP498</f>
        <v>0.009230245609559</v>
      </c>
      <c r="AS498" s="7" t="n">
        <f aca="false">M498*AJ498/AI498+AH498/R498</f>
        <v>10.0447331303427</v>
      </c>
      <c r="AT498" s="4" t="n">
        <f aca="false">AS498+Z498</f>
        <v>8.46869401553074</v>
      </c>
      <c r="AU498" s="4" t="n">
        <f aca="false">AT498^-'paramètres CI'!$B$19</f>
        <v>3.77979692704831E-008</v>
      </c>
      <c r="AV498" s="4" t="n">
        <f aca="false">SUMIFS($AU$2:$AU$1250,$I$2:$I$1250,V498)</f>
        <v>0.00905634046175751</v>
      </c>
      <c r="AW498" s="5" t="n">
        <f aca="false">AU498/AV498</f>
        <v>4.17364711829174E-006</v>
      </c>
      <c r="AX498" s="7" t="n">
        <f aca="false">SUMIFS($AP$2:$AP$1250,$I$2:$I$1250,V498)</f>
        <v>1</v>
      </c>
    </row>
    <row r="499" customFormat="false" ht="15.8" hidden="false" customHeight="false" outlineLevel="0" collapsed="false">
      <c r="A499" s="0" t="s">
        <v>15</v>
      </c>
      <c r="B499" s="0" t="s">
        <v>88</v>
      </c>
      <c r="C499" s="0" t="s">
        <v>38</v>
      </c>
      <c r="D499" s="0" t="s">
        <v>39</v>
      </c>
      <c r="E499" s="0" t="str">
        <f aca="false">VLOOKUP(A499,Nomenclature!$D$1:$E$9,2,0)</f>
        <v>03</v>
      </c>
      <c r="F499" s="0" t="str">
        <f aca="false">VLOOKUP(B499,Nomenclature!$J$1:$K$97,2,0)</f>
        <v>15</v>
      </c>
      <c r="G499" s="0" t="str">
        <f aca="false">VLOOKUP(C499,Nomenclature!$M$1:$N$21,2,0)</f>
        <v>24</v>
      </c>
      <c r="H499" s="0" t="str">
        <f aca="false">VLOOKUP(D499,Nomenclature!$O$25:$P$31,2,0)</f>
        <v>04</v>
      </c>
      <c r="I499" s="1" t="str">
        <f aca="false">CONCATENATE(E499,F499)</f>
        <v>0315</v>
      </c>
      <c r="J499" s="0" t="str">
        <f aca="false">CONCATENATE(E499,F499,G499,H499)</f>
        <v>03152404</v>
      </c>
      <c r="K499" s="0" t="n">
        <v>13.6067536288301</v>
      </c>
      <c r="L499" s="0" t="n">
        <v>20</v>
      </c>
      <c r="M499" s="0" t="n">
        <v>86.475172642582</v>
      </c>
      <c r="N499" s="0" t="n">
        <v>0.98678716433266</v>
      </c>
      <c r="O499" s="0" t="n">
        <v>9.99400359784132E-005</v>
      </c>
      <c r="P499" s="4" t="n">
        <f aca="false">VLOOKUP(D499,'paramètres CI'!$A$1:$B$6,2,0)</f>
        <v>0.022045059962018</v>
      </c>
      <c r="Q499" s="17" t="n">
        <f aca="false">M499*P499/N499</f>
        <v>1.93187592526175</v>
      </c>
      <c r="R499" s="9" t="n">
        <f aca="false">1/(1+0.04)*(1 - (1/(1+0.04))^L499)/(1-1/(1+0.04))</f>
        <v>13.5903263449677</v>
      </c>
      <c r="S499" s="17" t="n">
        <f aca="false">K499/R499</f>
        <v>1.00120874829974</v>
      </c>
      <c r="T499" s="17" t="n">
        <f aca="false">Q499+S499</f>
        <v>2.93308467356149</v>
      </c>
      <c r="U499" s="0" t="n">
        <f aca="false">T499 + Z499</f>
        <v>4.16417327449738</v>
      </c>
      <c r="V499" s="4" t="str">
        <f aca="false">VLOOKUP(I499,'CI ref gaz'!$I$1:$AM$97,1,0)</f>
        <v>0315</v>
      </c>
      <c r="W499" s="0" t="n">
        <f aca="false">VLOOKUP(I499,'CI ref gaz'!$I$1:$AM$97,14,0)</f>
        <v>-2</v>
      </c>
      <c r="X499" s="1" t="n">
        <f aca="false">VLOOKUP(I499,'CI ref gaz'!$I$1:$AM$97,13,0)</f>
        <v>1.421569669864</v>
      </c>
      <c r="Y499" s="2" t="n">
        <f aca="false">VLOOKUP(I499,'CI ref gaz'!$I$1:$AM$97,7,0)</f>
        <v>0.541782097659162</v>
      </c>
      <c r="Z499" s="17" t="n">
        <f aca="false">X499*(O499/Y499)^(-1/8)-T499</f>
        <v>1.23108860093589</v>
      </c>
      <c r="AA499" s="17" t="n">
        <f aca="false">Z499^2</f>
        <v>1.51557914335428</v>
      </c>
      <c r="AB499" s="18" t="n">
        <f aca="false">Z499/U499</f>
        <v>0.295638178285096</v>
      </c>
      <c r="AC499" s="17" t="n">
        <f aca="false">U499^-('paramètres CI'!$B$19)</f>
        <v>1.10603701034718E-005</v>
      </c>
      <c r="AD499" s="4" t="n">
        <f aca="false">SUMIFS($AC$2:$AC$1250,$I$2:$I$1250,V499)</f>
        <v>0.110670063255339</v>
      </c>
      <c r="AE499" s="4" t="n">
        <f aca="false">AC499/AD499</f>
        <v>9.9940035978413E-005</v>
      </c>
      <c r="AF499" s="17" t="n">
        <f aca="false">AE499-O499</f>
        <v>0</v>
      </c>
      <c r="AG499" s="4" t="n">
        <f aca="false">VLOOKUP(I499,BesoinU!$F$1:$L$99,3,0)</f>
        <v>57.1382979222768</v>
      </c>
      <c r="AH499" s="19" t="n">
        <f aca="false">VLOOKUP(J499,bibliRdtCHauff!$G$2:$K$1398,4,0)</f>
        <v>13.6067536288301</v>
      </c>
      <c r="AI499" s="19" t="n">
        <f aca="false">VLOOKUP(J499,bibliRdtCHauff!$G$2:$K$1398,3,0)</f>
        <v>0.98678716433266</v>
      </c>
      <c r="AJ499" s="4" t="n">
        <f aca="false">VLOOKUP(D499,'paramètres CI'!$A$1:$C$6,3)</f>
        <v>0.0386719666666667</v>
      </c>
      <c r="AK499" s="4" t="n">
        <f aca="false">AJ499*AG499/AI499</f>
        <v>2.23923702345145</v>
      </c>
      <c r="AL499" s="4" t="n">
        <f aca="false">AK499+AH499/R499</f>
        <v>3.24044577175119</v>
      </c>
      <c r="AM499" s="4" t="n">
        <f aca="false">AL499+Z499</f>
        <v>4.47153437268707</v>
      </c>
      <c r="AN499" s="4" t="n">
        <f aca="false">AM499^-'paramètres CI'!$B$19</f>
        <v>6.25672996793976E-006</v>
      </c>
      <c r="AO499" s="4" t="n">
        <f aca="false">SUMIFS($AN$2:$AN$1250,$I$2:$I$1250,V499)</f>
        <v>0.398621295404717</v>
      </c>
      <c r="AP499" s="5" t="n">
        <f aca="false">AN499/AO499</f>
        <v>1.56959250297638E-005</v>
      </c>
      <c r="AQ499" s="6" t="n">
        <f aca="false">AP499-O499</f>
        <v>-8.42441109486494E-005</v>
      </c>
      <c r="AR499" s="20" t="n">
        <f aca="false">VLOOKUP(I499,entreesparc!$A$13:$H$110,8,0)*AP499</f>
        <v>0.0521336954048289</v>
      </c>
      <c r="AS499" s="7" t="n">
        <f aca="false">M499*AJ499/AI499+AH499/R499</f>
        <v>4.39015128302531</v>
      </c>
      <c r="AT499" s="4" t="n">
        <f aca="false">AS499+Z499</f>
        <v>5.62123988396119</v>
      </c>
      <c r="AU499" s="4" t="n">
        <f aca="false">AT499^-'paramètres CI'!$B$19</f>
        <v>1.00309726866351E-006</v>
      </c>
      <c r="AV499" s="4" t="n">
        <f aca="false">SUMIFS($AU$2:$AU$1250,$I$2:$I$1250,V499)</f>
        <v>0.00905634046175751</v>
      </c>
      <c r="AW499" s="5" t="n">
        <f aca="false">AU499/AV499</f>
        <v>0.000110761877040657</v>
      </c>
      <c r="AX499" s="7" t="n">
        <f aca="false">SUMIFS($AP$2:$AP$1250,$I$2:$I$1250,V499)</f>
        <v>1</v>
      </c>
    </row>
    <row r="500" customFormat="false" ht="15.8" hidden="false" customHeight="false" outlineLevel="0" collapsed="false">
      <c r="A500" s="0" t="s">
        <v>15</v>
      </c>
      <c r="B500" s="0" t="s">
        <v>88</v>
      </c>
      <c r="C500" s="0" t="s">
        <v>40</v>
      </c>
      <c r="D500" s="0" t="s">
        <v>37</v>
      </c>
      <c r="E500" s="0" t="str">
        <f aca="false">VLOOKUP(A500,Nomenclature!$D$1:$E$9,2,0)</f>
        <v>03</v>
      </c>
      <c r="F500" s="0" t="str">
        <f aca="false">VLOOKUP(B500,Nomenclature!$J$1:$K$97,2,0)</f>
        <v>15</v>
      </c>
      <c r="G500" s="0" t="str">
        <f aca="false">VLOOKUP(C500,Nomenclature!$M$1:$N$21,2,0)</f>
        <v>03</v>
      </c>
      <c r="H500" s="0" t="str">
        <f aca="false">VLOOKUP(D500,Nomenclature!$O$25:$P$31,2,0)</f>
        <v>03</v>
      </c>
      <c r="I500" s="1" t="str">
        <f aca="false">CONCATENATE(E500,F500)</f>
        <v>0315</v>
      </c>
      <c r="J500" s="0" t="str">
        <f aca="false">CONCATENATE(E500,F500,G500,H500)</f>
        <v>03150303</v>
      </c>
      <c r="K500" s="0" t="n">
        <v>14.8477469113238</v>
      </c>
      <c r="L500" s="0" t="n">
        <v>20</v>
      </c>
      <c r="M500" s="0" t="n">
        <v>86.0603726264078</v>
      </c>
      <c r="N500" s="0" t="n">
        <v>0.663769796380101</v>
      </c>
      <c r="O500" s="0" t="n">
        <v>0.0506847824782017</v>
      </c>
      <c r="P500" s="4" t="n">
        <f aca="false">VLOOKUP(D500,'paramètres CI'!$A$1:$B$6,2,0)</f>
        <v>0.0385046990211696</v>
      </c>
      <c r="Q500" s="17" t="n">
        <f aca="false">M500*P500/N500</f>
        <v>4.99228612645695</v>
      </c>
      <c r="R500" s="9" t="n">
        <f aca="false">1/(1+0.04)*(1 - (1/(1+0.04))^L500)/(1-1/(1+0.04))</f>
        <v>13.5903263449677</v>
      </c>
      <c r="S500" s="17" t="n">
        <f aca="false">K500/R500</f>
        <v>1.0925232061717</v>
      </c>
      <c r="T500" s="17" t="n">
        <f aca="false">Q500+S500</f>
        <v>6.08480933262865</v>
      </c>
      <c r="U500" s="0" t="n">
        <f aca="false">T500 + Z500</f>
        <v>1.91155382757075</v>
      </c>
      <c r="V500" s="4" t="str">
        <f aca="false">VLOOKUP(I500,'CI ref gaz'!$I$1:$AM$97,1,0)</f>
        <v>0315</v>
      </c>
      <c r="W500" s="0" t="n">
        <f aca="false">VLOOKUP(I500,'CI ref gaz'!$I$1:$AM$97,14,0)</f>
        <v>-2</v>
      </c>
      <c r="X500" s="1" t="n">
        <f aca="false">VLOOKUP(I500,'CI ref gaz'!$I$1:$AM$97,13,0)</f>
        <v>1.421569669864</v>
      </c>
      <c r="Y500" s="2" t="n">
        <f aca="false">VLOOKUP(I500,'CI ref gaz'!$I$1:$AM$97,7,0)</f>
        <v>0.541782097659162</v>
      </c>
      <c r="Z500" s="17" t="n">
        <f aca="false">X500*(O500/Y500)^(-1/8)-T500</f>
        <v>-4.17325550505791</v>
      </c>
      <c r="AA500" s="17" t="n">
        <f aca="false">Z500^2</f>
        <v>17.4160615104961</v>
      </c>
      <c r="AB500" s="18" t="n">
        <f aca="false">Z500/U500</f>
        <v>-2.1831744651216</v>
      </c>
      <c r="AC500" s="17" t="n">
        <f aca="false">U500^-('paramètres CI'!$B$19)</f>
        <v>0.00560928808294567</v>
      </c>
      <c r="AD500" s="4" t="n">
        <f aca="false">SUMIFS($AC$2:$AC$1250,$I$2:$I$1250,V500)</f>
        <v>0.110670063255339</v>
      </c>
      <c r="AE500" s="4" t="n">
        <f aca="false">AC500/AD500</f>
        <v>0.0506847824782017</v>
      </c>
      <c r="AF500" s="17" t="n">
        <f aca="false">AE500-O500</f>
        <v>0</v>
      </c>
      <c r="AG500" s="4" t="n">
        <f aca="false">VLOOKUP(I500,BesoinU!$F$1:$L$99,3,0)</f>
        <v>57.1382979222768</v>
      </c>
      <c r="AH500" s="19" t="n">
        <f aca="false">VLOOKUP(J500,bibliRdtCHauff!$G$2:$K$1398,4,0)</f>
        <v>15.59013425689</v>
      </c>
      <c r="AI500" s="19" t="n">
        <f aca="false">VLOOKUP(J500,bibliRdtCHauff!$G$2:$K$1398,3,0)</f>
        <v>0.682515872379483</v>
      </c>
      <c r="AJ500" s="4" t="n">
        <f aca="false">VLOOKUP(D500,'paramètres CI'!$A$1:$C$6,3)</f>
        <v>0.0763929293534506</v>
      </c>
      <c r="AK500" s="4" t="n">
        <f aca="false">AJ500*AG500/AI500</f>
        <v>6.39539992137495</v>
      </c>
      <c r="AL500" s="4" t="n">
        <f aca="false">AK500+AH500/R500</f>
        <v>7.54254928785524</v>
      </c>
      <c r="AM500" s="4" t="n">
        <f aca="false">AL500+Z500</f>
        <v>3.36929378279733</v>
      </c>
      <c r="AN500" s="4" t="n">
        <f aca="false">AM500^-'paramètres CI'!$B$19</f>
        <v>6.02128183314574E-005</v>
      </c>
      <c r="AO500" s="4" t="n">
        <f aca="false">SUMIFS($AN$2:$AN$1250,$I$2:$I$1250,V500)</f>
        <v>0.398621295404717</v>
      </c>
      <c r="AP500" s="5" t="n">
        <f aca="false">AN500/AO500</f>
        <v>0.000151052688417772</v>
      </c>
      <c r="AQ500" s="6" t="n">
        <f aca="false">AP500-O500</f>
        <v>-0.0505337297897839</v>
      </c>
      <c r="AR500" s="20" t="n">
        <f aca="false">VLOOKUP(I500,entreesparc!$A$13:$H$110,8,0)*AP500</f>
        <v>0.501718429026618</v>
      </c>
      <c r="AS500" s="7" t="n">
        <f aca="false">M500*AJ500/AI500+AH500/R500</f>
        <v>10.7797516725046</v>
      </c>
      <c r="AT500" s="4" t="n">
        <f aca="false">AS500+Z500</f>
        <v>6.60649616744669</v>
      </c>
      <c r="AU500" s="4" t="n">
        <f aca="false">AT500^-'paramètres CI'!$B$19</f>
        <v>2.75569089274459E-007</v>
      </c>
      <c r="AV500" s="4" t="n">
        <f aca="false">SUMIFS($AU$2:$AU$1250,$I$2:$I$1250,V500)</f>
        <v>0.00905634046175751</v>
      </c>
      <c r="AW500" s="5" t="n">
        <f aca="false">AU500/AV500</f>
        <v>3.04283049470273E-005</v>
      </c>
      <c r="AX500" s="7" t="n">
        <f aca="false">SUMIFS($AP$2:$AP$1250,$I$2:$I$1250,V500)</f>
        <v>1</v>
      </c>
    </row>
    <row r="501" customFormat="false" ht="15.8" hidden="false" customHeight="false" outlineLevel="0" collapsed="false">
      <c r="A501" s="0" t="s">
        <v>15</v>
      </c>
      <c r="B501" s="0" t="s">
        <v>88</v>
      </c>
      <c r="C501" s="0" t="s">
        <v>41</v>
      </c>
      <c r="D501" s="0" t="s">
        <v>39</v>
      </c>
      <c r="E501" s="0" t="str">
        <f aca="false">VLOOKUP(A501,Nomenclature!$D$1:$E$9,2,0)</f>
        <v>03</v>
      </c>
      <c r="F501" s="0" t="str">
        <f aca="false">VLOOKUP(B501,Nomenclature!$J$1:$K$97,2,0)</f>
        <v>15</v>
      </c>
      <c r="G501" s="0" t="str">
        <f aca="false">VLOOKUP(C501,Nomenclature!$M$1:$N$21,2,0)</f>
        <v>04</v>
      </c>
      <c r="H501" s="0" t="str">
        <f aca="false">VLOOKUP(D501,Nomenclature!$O$25:$P$31,2,0)</f>
        <v>04</v>
      </c>
      <c r="I501" s="1" t="str">
        <f aca="false">CONCATENATE(E501,F501)</f>
        <v>0315</v>
      </c>
      <c r="J501" s="0" t="str">
        <f aca="false">CONCATENATE(E501,F501,G501,H501)</f>
        <v>03150404</v>
      </c>
      <c r="K501" s="0" t="n">
        <v>10.8854029030641</v>
      </c>
      <c r="L501" s="0" t="n">
        <v>20</v>
      </c>
      <c r="M501" s="0" t="n">
        <v>86.475172642582</v>
      </c>
      <c r="N501" s="0" t="n">
        <v>0.727447310904645</v>
      </c>
      <c r="O501" s="0" t="n">
        <v>0.541782097659162</v>
      </c>
      <c r="P501" s="4" t="n">
        <f aca="false">VLOOKUP(D501,'paramètres CI'!$A$1:$B$6,2,0)</f>
        <v>0.022045059962018</v>
      </c>
      <c r="Q501" s="17" t="n">
        <f aca="false">M501*P501/N501</f>
        <v>2.6206026712242</v>
      </c>
      <c r="R501" s="9" t="n">
        <f aca="false">1/(1+0.04)*(1 - (1/(1+0.04))^L501)/(1-1/(1+0.04))</f>
        <v>13.5903263449677</v>
      </c>
      <c r="S501" s="17" t="n">
        <f aca="false">K501/R501</f>
        <v>0.800966998639795</v>
      </c>
      <c r="T501" s="17" t="n">
        <f aca="false">Q501+S501</f>
        <v>3.421569669864</v>
      </c>
      <c r="U501" s="0" t="n">
        <f aca="false">T501 + Z501</f>
        <v>1.421569669864</v>
      </c>
      <c r="V501" s="4" t="str">
        <f aca="false">VLOOKUP(I501,'CI ref gaz'!$I$1:$AM$97,1,0)</f>
        <v>0315</v>
      </c>
      <c r="W501" s="0" t="n">
        <f aca="false">VLOOKUP(I501,'CI ref gaz'!$I$1:$AM$97,14,0)</f>
        <v>-2</v>
      </c>
      <c r="X501" s="1" t="n">
        <f aca="false">VLOOKUP(I501,'CI ref gaz'!$I$1:$AM$97,13,0)</f>
        <v>1.421569669864</v>
      </c>
      <c r="Y501" s="2" t="n">
        <f aca="false">VLOOKUP(I501,'CI ref gaz'!$I$1:$AM$97,7,0)</f>
        <v>0.541782097659162</v>
      </c>
      <c r="Z501" s="17" t="n">
        <f aca="false">X501*(O501/Y501)^(-1/8)-T501</f>
        <v>-2</v>
      </c>
      <c r="AA501" s="17" t="n">
        <f aca="false">Z501^2</f>
        <v>4</v>
      </c>
      <c r="AB501" s="18" t="n">
        <f aca="false">Z501/U501</f>
        <v>-1.40689552007067</v>
      </c>
      <c r="AC501" s="17" t="n">
        <f aca="false">U501^-('paramètres CI'!$B$19)</f>
        <v>0.0599590590185496</v>
      </c>
      <c r="AD501" s="4" t="n">
        <f aca="false">SUMIFS($AC$2:$AC$1250,$I$2:$I$1250,V501)</f>
        <v>0.110670063255339</v>
      </c>
      <c r="AE501" s="4" t="n">
        <f aca="false">AC501/AD501</f>
        <v>0.541782097659162</v>
      </c>
      <c r="AF501" s="17" t="n">
        <f aca="false">AE501-O501</f>
        <v>0</v>
      </c>
      <c r="AG501" s="4" t="n">
        <f aca="false">VLOOKUP(I501,BesoinU!$F$1:$L$99,3,0)</f>
        <v>57.1382979222768</v>
      </c>
      <c r="AH501" s="19" t="n">
        <f aca="false">VLOOKUP(J501,bibliRdtCHauff!$G$2:$K$1398,4,0)</f>
        <v>11.4296730482173</v>
      </c>
      <c r="AI501" s="19" t="n">
        <f aca="false">VLOOKUP(J501,bibliRdtCHauff!$G$2:$K$1398,3,0)</f>
        <v>0.779315281590248</v>
      </c>
      <c r="AJ501" s="4" t="n">
        <f aca="false">VLOOKUP(D501,'paramètres CI'!$A$1:$C$6,3)</f>
        <v>0.0386719666666667</v>
      </c>
      <c r="AK501" s="4" t="n">
        <f aca="false">AJ501*AG501/AI501</f>
        <v>2.83537408394124</v>
      </c>
      <c r="AL501" s="4" t="n">
        <f aca="false">AK501+AH501/R501</f>
        <v>3.67638943251302</v>
      </c>
      <c r="AM501" s="4" t="n">
        <f aca="false">AL501+Z501</f>
        <v>1.67638943251302</v>
      </c>
      <c r="AN501" s="4" t="n">
        <f aca="false">AM501^-'paramètres CI'!$B$19</f>
        <v>0.0160324791574362</v>
      </c>
      <c r="AO501" s="4" t="n">
        <f aca="false">SUMIFS($AN$2:$AN$1250,$I$2:$I$1250,V501)</f>
        <v>0.398621295404717</v>
      </c>
      <c r="AP501" s="5" t="n">
        <f aca="false">AN501/AO501</f>
        <v>0.0402198260410513</v>
      </c>
      <c r="AQ501" s="6" t="n">
        <f aca="false">AP501-O501</f>
        <v>-0.501562271618111</v>
      </c>
      <c r="AR501" s="20" t="n">
        <f aca="false">VLOOKUP(I501,entreesparc!$A$13:$H$110,8,0)*AP501</f>
        <v>133.589333287668</v>
      </c>
      <c r="AS501" s="7" t="n">
        <f aca="false">M501*AJ501/AI501+AH501/R501</f>
        <v>5.13217333421294</v>
      </c>
      <c r="AT501" s="4" t="n">
        <f aca="false">AS501+Z501</f>
        <v>3.13217333421294</v>
      </c>
      <c r="AU501" s="4" t="n">
        <f aca="false">AT501^-'paramètres CI'!$B$19</f>
        <v>0.000107952746756522</v>
      </c>
      <c r="AV501" s="4" t="n">
        <f aca="false">SUMIFS($AU$2:$AU$1250,$I$2:$I$1250,V501)</f>
        <v>0.00905634046175751</v>
      </c>
      <c r="AW501" s="5" t="n">
        <f aca="false">AU501/AV501</f>
        <v>0.0119201290203673</v>
      </c>
      <c r="AX501" s="7" t="n">
        <f aca="false">SUMIFS($AP$2:$AP$1250,$I$2:$I$1250,V501)</f>
        <v>1</v>
      </c>
    </row>
    <row r="502" customFormat="false" ht="15.8" hidden="false" customHeight="false" outlineLevel="0" collapsed="false">
      <c r="A502" s="0" t="s">
        <v>15</v>
      </c>
      <c r="B502" s="0" t="s">
        <v>88</v>
      </c>
      <c r="C502" s="0" t="s">
        <v>45</v>
      </c>
      <c r="D502" s="0" t="s">
        <v>43</v>
      </c>
      <c r="E502" s="0" t="str">
        <f aca="false">VLOOKUP(A502,Nomenclature!$D$1:$E$9,2,0)</f>
        <v>03</v>
      </c>
      <c r="F502" s="0" t="str">
        <f aca="false">VLOOKUP(B502,Nomenclature!$J$1:$K$97,2,0)</f>
        <v>15</v>
      </c>
      <c r="G502" s="0" t="str">
        <f aca="false">VLOOKUP(C502,Nomenclature!$M$1:$N$21,2,0)</f>
        <v>06</v>
      </c>
      <c r="H502" s="0" t="str">
        <f aca="false">VLOOKUP(D502,Nomenclature!$O$25:$P$31,2,0)</f>
        <v>02</v>
      </c>
      <c r="I502" s="1" t="str">
        <f aca="false">CONCATENATE(E502,F502)</f>
        <v>0315</v>
      </c>
      <c r="J502" s="0" t="str">
        <f aca="false">CONCATENATE(E502,F502,G502,H502)</f>
        <v>03150602</v>
      </c>
      <c r="K502" s="0" t="n">
        <v>10</v>
      </c>
      <c r="L502" s="0" t="n">
        <v>13</v>
      </c>
      <c r="M502" s="0" t="n">
        <v>86.3269076911795</v>
      </c>
      <c r="N502" s="0" t="n">
        <v>0.9</v>
      </c>
      <c r="O502" s="0" t="n">
        <v>0.181140816710884</v>
      </c>
      <c r="P502" s="4" t="n">
        <f aca="false">VLOOKUP(D502,'paramètres CI'!$A$1:$B$6,2,0)</f>
        <v>0.0935912806596305</v>
      </c>
      <c r="Q502" s="17" t="n">
        <f aca="false">M502*P502/N502</f>
        <v>8.97716205133688</v>
      </c>
      <c r="R502" s="9" t="n">
        <f aca="false">1/(1+0.04)*(1 - (1/(1+0.04))^L502)/(1-1/(1+0.04))</f>
        <v>9.98564784663304</v>
      </c>
      <c r="S502" s="17" t="n">
        <f aca="false">K502/R502</f>
        <v>1.00143727814033</v>
      </c>
      <c r="T502" s="17" t="n">
        <f aca="false">Q502+S502</f>
        <v>9.97859932947721</v>
      </c>
      <c r="U502" s="0" t="n">
        <f aca="false">T502 + Z502</f>
        <v>1.63021239181489</v>
      </c>
      <c r="V502" s="4" t="str">
        <f aca="false">VLOOKUP(I502,'CI ref gaz'!$I$1:$AM$97,1,0)</f>
        <v>0315</v>
      </c>
      <c r="W502" s="0" t="n">
        <f aca="false">VLOOKUP(I502,'CI ref gaz'!$I$1:$AM$97,14,0)</f>
        <v>-2</v>
      </c>
      <c r="X502" s="1" t="n">
        <f aca="false">VLOOKUP(I502,'CI ref gaz'!$I$1:$AM$97,13,0)</f>
        <v>1.421569669864</v>
      </c>
      <c r="Y502" s="2" t="n">
        <f aca="false">VLOOKUP(I502,'CI ref gaz'!$I$1:$AM$97,7,0)</f>
        <v>0.541782097659162</v>
      </c>
      <c r="Z502" s="17" t="n">
        <f aca="false">X502*(O502/Y502)^(-1/8)-T502</f>
        <v>-8.34838693766232</v>
      </c>
      <c r="AA502" s="17" t="n">
        <f aca="false">Z502^2</f>
        <v>69.6955644609308</v>
      </c>
      <c r="AB502" s="18" t="n">
        <f aca="false">Z502/U502</f>
        <v>-5.12104249702592</v>
      </c>
      <c r="AC502" s="17" t="n">
        <f aca="false">U502^-('paramètres CI'!$B$19)</f>
        <v>0.0200468656435173</v>
      </c>
      <c r="AD502" s="4" t="n">
        <f aca="false">SUMIFS($AC$2:$AC$1250,$I$2:$I$1250,V502)</f>
        <v>0.110670063255339</v>
      </c>
      <c r="AE502" s="4" t="n">
        <f aca="false">AC502/AD502</f>
        <v>0.181140816710884</v>
      </c>
      <c r="AF502" s="17" t="n">
        <f aca="false">AE502-O502</f>
        <v>0</v>
      </c>
      <c r="AG502" s="4" t="n">
        <f aca="false">VLOOKUP(I502,BesoinU!$F$1:$L$99,3,0)</f>
        <v>57.1382979222768</v>
      </c>
      <c r="AH502" s="19" t="n">
        <f aca="false">VLOOKUP(J502,bibliRdtCHauff!$G$2:$K$1398,4,0)</f>
        <v>10.4</v>
      </c>
      <c r="AI502" s="19" t="n">
        <f aca="false">VLOOKUP(J502,bibliRdtCHauff!$G$2:$K$1398,3,0)</f>
        <v>0.92</v>
      </c>
      <c r="AJ502" s="4" t="n">
        <f aca="false">VLOOKUP(D502,'paramètres CI'!$A$1:$C$6,3)</f>
        <v>0.09847</v>
      </c>
      <c r="AK502" s="4" t="n">
        <f aca="false">AJ502*AG502/AI502</f>
        <v>6.11566108305065</v>
      </c>
      <c r="AL502" s="4" t="n">
        <f aca="false">AK502+AH502/R502</f>
        <v>7.15715585231659</v>
      </c>
      <c r="AM502" s="4" t="n">
        <f aca="false">AL502+Z502</f>
        <v>-1.19123108534573</v>
      </c>
      <c r="AN502" s="4" t="n">
        <f aca="false">AM502^-'paramètres CI'!$B$19</f>
        <v>0.246622023665769</v>
      </c>
      <c r="AO502" s="4" t="n">
        <f aca="false">SUMIFS($AN$2:$AN$1250,$I$2:$I$1250,V502)</f>
        <v>0.398621295404717</v>
      </c>
      <c r="AP502" s="5" t="n">
        <f aca="false">AN502/AO502</f>
        <v>0.61868752750747</v>
      </c>
      <c r="AQ502" s="6" t="n">
        <f aca="false">AP502-O502</f>
        <v>0.437546710796586</v>
      </c>
      <c r="AR502" s="20" t="n">
        <f aca="false">VLOOKUP(I502,entreesparc!$A$13:$H$110,8,0)*AP502</f>
        <v>2054.95802564537</v>
      </c>
      <c r="AS502" s="7" t="n">
        <f aca="false">M502*AJ502/AI502+AH502/R502</f>
        <v>10.2812889000816</v>
      </c>
      <c r="AT502" s="4" t="n">
        <f aca="false">AS502+Z502</f>
        <v>1.93290196241932</v>
      </c>
      <c r="AU502" s="4" t="n">
        <f aca="false">AT502^-'paramètres CI'!$B$19</f>
        <v>0.00513241049128643</v>
      </c>
      <c r="AV502" s="4" t="n">
        <f aca="false">SUMIFS($AU$2:$AU$1250,$I$2:$I$1250,V502)</f>
        <v>0.00905634046175751</v>
      </c>
      <c r="AW502" s="5" t="n">
        <f aca="false">AU502/AV502</f>
        <v>0.566720135242179</v>
      </c>
      <c r="AX502" s="7" t="n">
        <f aca="false">SUMIFS($AP$2:$AP$1250,$I$2:$I$1250,V502)</f>
        <v>1</v>
      </c>
    </row>
    <row r="503" customFormat="false" ht="15.8" hidden="false" customHeight="false" outlineLevel="0" collapsed="false">
      <c r="A503" s="0" t="s">
        <v>15</v>
      </c>
      <c r="B503" s="0" t="s">
        <v>88</v>
      </c>
      <c r="C503" s="0" t="s">
        <v>46</v>
      </c>
      <c r="D503" s="0" t="s">
        <v>43</v>
      </c>
      <c r="E503" s="0" t="str">
        <f aca="false">VLOOKUP(A503,Nomenclature!$D$1:$E$9,2,0)</f>
        <v>03</v>
      </c>
      <c r="F503" s="0" t="str">
        <f aca="false">VLOOKUP(B503,Nomenclature!$J$1:$K$97,2,0)</f>
        <v>15</v>
      </c>
      <c r="G503" s="0" t="str">
        <f aca="false">VLOOKUP(C503,Nomenclature!$M$1:$N$21,2,0)</f>
        <v>26</v>
      </c>
      <c r="H503" s="0" t="str">
        <f aca="false">VLOOKUP(D503,Nomenclature!$O$25:$P$31,2,0)</f>
        <v>02</v>
      </c>
      <c r="I503" s="1" t="str">
        <f aca="false">CONCATENATE(E503,F503)</f>
        <v>0315</v>
      </c>
      <c r="J503" s="0" t="str">
        <f aca="false">CONCATENATE(E503,F503,G503,H503)</f>
        <v>03152602</v>
      </c>
      <c r="K503" s="0" t="n">
        <v>12</v>
      </c>
      <c r="L503" s="0" t="n">
        <v>13</v>
      </c>
      <c r="M503" s="0" t="n">
        <v>86.3269076911795</v>
      </c>
      <c r="N503" s="0" t="n">
        <v>1</v>
      </c>
      <c r="O503" s="0" t="n">
        <v>9.99400359784132E-005</v>
      </c>
      <c r="P503" s="4" t="n">
        <f aca="false">VLOOKUP(D503,'paramètres CI'!$A$1:$B$6,2,0)</f>
        <v>0.0935912806596305</v>
      </c>
      <c r="Q503" s="17" t="n">
        <f aca="false">M503*P503/N503</f>
        <v>8.07944584620319</v>
      </c>
      <c r="R503" s="9" t="n">
        <f aca="false">1/(1+0.04)*(1 - (1/(1+0.04))^L503)/(1-1/(1+0.04))</f>
        <v>9.98564784663304</v>
      </c>
      <c r="S503" s="17" t="n">
        <f aca="false">K503/R503</f>
        <v>1.20172473376839</v>
      </c>
      <c r="T503" s="17" t="n">
        <f aca="false">Q503+S503</f>
        <v>9.28117057997158</v>
      </c>
      <c r="U503" s="0" t="n">
        <f aca="false">T503 + Z503</f>
        <v>4.16417327449738</v>
      </c>
      <c r="V503" s="4" t="str">
        <f aca="false">VLOOKUP(I503,'CI ref gaz'!$I$1:$AM$97,1,0)</f>
        <v>0315</v>
      </c>
      <c r="W503" s="0" t="n">
        <f aca="false">VLOOKUP(I503,'CI ref gaz'!$I$1:$AM$97,14,0)</f>
        <v>-2</v>
      </c>
      <c r="X503" s="1" t="n">
        <f aca="false">VLOOKUP(I503,'CI ref gaz'!$I$1:$AM$97,13,0)</f>
        <v>1.421569669864</v>
      </c>
      <c r="Y503" s="2" t="n">
        <f aca="false">VLOOKUP(I503,'CI ref gaz'!$I$1:$AM$97,7,0)</f>
        <v>0.541782097659162</v>
      </c>
      <c r="Z503" s="17" t="n">
        <f aca="false">X503*(O503/Y503)^(-1/8)-T503</f>
        <v>-5.11699730547421</v>
      </c>
      <c r="AA503" s="17" t="n">
        <f aca="false">Z503^2</f>
        <v>26.1836614242303</v>
      </c>
      <c r="AB503" s="18" t="n">
        <f aca="false">Z503/U503</f>
        <v>-1.22881469337796</v>
      </c>
      <c r="AC503" s="17" t="n">
        <f aca="false">U503^-('paramètres CI'!$B$19)</f>
        <v>1.10603701034718E-005</v>
      </c>
      <c r="AD503" s="4" t="n">
        <f aca="false">SUMIFS($AC$2:$AC$1250,$I$2:$I$1250,V503)</f>
        <v>0.110670063255339</v>
      </c>
      <c r="AE503" s="4" t="n">
        <f aca="false">AC503/AD503</f>
        <v>9.9940035978413E-005</v>
      </c>
      <c r="AF503" s="17" t="n">
        <f aca="false">AE503-O503</f>
        <v>0</v>
      </c>
      <c r="AG503" s="4" t="n">
        <f aca="false">VLOOKUP(I503,BesoinU!$F$1:$L$99,3,0)</f>
        <v>57.1382979222768</v>
      </c>
      <c r="AH503" s="19" t="n">
        <f aca="false">VLOOKUP(J503,bibliRdtCHauff!$G$2:$K$1398,4,0)</f>
        <v>12</v>
      </c>
      <c r="AI503" s="19" t="n">
        <f aca="false">VLOOKUP(J503,bibliRdtCHauff!$G$2:$K$1398,3,0)</f>
        <v>1</v>
      </c>
      <c r="AJ503" s="4" t="n">
        <f aca="false">VLOOKUP(D503,'paramètres CI'!$A$1:$C$6,3)</f>
        <v>0.09847</v>
      </c>
      <c r="AK503" s="4" t="n">
        <f aca="false">AJ503*AG503/AI503</f>
        <v>5.6264081964066</v>
      </c>
      <c r="AL503" s="4" t="n">
        <f aca="false">AK503+AH503/R503</f>
        <v>6.82813293017499</v>
      </c>
      <c r="AM503" s="4" t="n">
        <f aca="false">AL503+Z503</f>
        <v>1.71113562470078</v>
      </c>
      <c r="AN503" s="4" t="n">
        <f aca="false">AM503^-'paramètres CI'!$B$19</f>
        <v>0.0136058141735501</v>
      </c>
      <c r="AO503" s="4" t="n">
        <f aca="false">SUMIFS($AN$2:$AN$1250,$I$2:$I$1250,V503)</f>
        <v>0.398621295404717</v>
      </c>
      <c r="AP503" s="5" t="n">
        <f aca="false">AN503/AO503</f>
        <v>0.0341321809205809</v>
      </c>
      <c r="AQ503" s="6" t="n">
        <f aca="false">AP503-O503</f>
        <v>0.0340322408846025</v>
      </c>
      <c r="AR503" s="20" t="n">
        <f aca="false">VLOOKUP(I503,entreesparc!$A$13:$H$110,8,0)*AP503</f>
        <v>113.369343969328</v>
      </c>
      <c r="AS503" s="7" t="n">
        <f aca="false">M503*AJ503/AI503+AH503/R503</f>
        <v>9.70233533411884</v>
      </c>
      <c r="AT503" s="4" t="n">
        <f aca="false">AS503+Z503</f>
        <v>4.58533802864463</v>
      </c>
      <c r="AU503" s="4" t="n">
        <f aca="false">AT503^-'paramètres CI'!$B$19</f>
        <v>5.11716172560893E-006</v>
      </c>
      <c r="AV503" s="4" t="n">
        <f aca="false">SUMIFS($AU$2:$AU$1250,$I$2:$I$1250,V503)</f>
        <v>0.00905634046175751</v>
      </c>
      <c r="AW503" s="5" t="n">
        <f aca="false">AU503/AV503</f>
        <v>0.000565036368411427</v>
      </c>
      <c r="AX503" s="7" t="n">
        <f aca="false">SUMIFS($AP$2:$AP$1250,$I$2:$I$1250,V503)</f>
        <v>1</v>
      </c>
    </row>
    <row r="504" customFormat="false" ht="15.8" hidden="false" customHeight="false" outlineLevel="0" collapsed="false">
      <c r="A504" s="0" t="s">
        <v>15</v>
      </c>
      <c r="B504" s="0" t="s">
        <v>88</v>
      </c>
      <c r="C504" s="0" t="s">
        <v>48</v>
      </c>
      <c r="D504" s="0" t="s">
        <v>43</v>
      </c>
      <c r="E504" s="0" t="str">
        <f aca="false">VLOOKUP(A504,Nomenclature!$D$1:$E$9,2,0)</f>
        <v>03</v>
      </c>
      <c r="F504" s="0" t="str">
        <f aca="false">VLOOKUP(B504,Nomenclature!$J$1:$K$97,2,0)</f>
        <v>15</v>
      </c>
      <c r="G504" s="0" t="str">
        <f aca="false">VLOOKUP(C504,Nomenclature!$M$1:$N$21,2,0)</f>
        <v>09</v>
      </c>
      <c r="H504" s="0" t="str">
        <f aca="false">VLOOKUP(D504,Nomenclature!$O$25:$P$31,2,0)</f>
        <v>02</v>
      </c>
      <c r="I504" s="1" t="str">
        <f aca="false">CONCATENATE(E504,F504)</f>
        <v>0315</v>
      </c>
      <c r="J504" s="0" t="str">
        <f aca="false">CONCATENATE(E504,F504,G504,H504)</f>
        <v>03150902</v>
      </c>
      <c r="K504" s="0" t="n">
        <v>74.8973869117272</v>
      </c>
      <c r="L504" s="0" t="n">
        <v>20</v>
      </c>
      <c r="M504" s="0" t="n">
        <v>80.5456124065631</v>
      </c>
      <c r="N504" s="0" t="n">
        <v>3.21089023255813</v>
      </c>
      <c r="O504" s="0" t="n">
        <v>0.157421537759487</v>
      </c>
      <c r="P504" s="4" t="n">
        <f aca="false">VLOOKUP(D504,'paramètres CI'!$A$1:$B$6,2,0)</f>
        <v>0.0935912806596305</v>
      </c>
      <c r="Q504" s="17" t="n">
        <f aca="false">M504*P504/N504</f>
        <v>2.34774983591968</v>
      </c>
      <c r="R504" s="9" t="n">
        <f aca="false">1/(1+0.04)*(1 - (1/(1+0.04))^L504)/(1-1/(1+0.04))</f>
        <v>13.5903263449677</v>
      </c>
      <c r="S504" s="17" t="n">
        <f aca="false">K504/R504</f>
        <v>5.51108082400543</v>
      </c>
      <c r="T504" s="17" t="n">
        <f aca="false">Q504+S504</f>
        <v>7.85883065992511</v>
      </c>
      <c r="U504" s="0" t="n">
        <f aca="false">T504 + Z504</f>
        <v>1.65906427407237</v>
      </c>
      <c r="V504" s="4" t="str">
        <f aca="false">VLOOKUP(I504,'CI ref gaz'!$I$1:$AM$97,1,0)</f>
        <v>0315</v>
      </c>
      <c r="W504" s="0" t="n">
        <f aca="false">VLOOKUP(I504,'CI ref gaz'!$I$1:$AM$97,14,0)</f>
        <v>-2</v>
      </c>
      <c r="X504" s="1" t="n">
        <f aca="false">VLOOKUP(I504,'CI ref gaz'!$I$1:$AM$97,13,0)</f>
        <v>1.421569669864</v>
      </c>
      <c r="Y504" s="2" t="n">
        <f aca="false">VLOOKUP(I504,'CI ref gaz'!$I$1:$AM$97,7,0)</f>
        <v>0.541782097659162</v>
      </c>
      <c r="Z504" s="17" t="n">
        <f aca="false">X504*(O504/Y504)^(-1/8)-T504</f>
        <v>-6.19976638585274</v>
      </c>
      <c r="AA504" s="17" t="n">
        <f aca="false">Z504^2</f>
        <v>38.4371032391496</v>
      </c>
      <c r="AB504" s="18" t="n">
        <f aca="false">Z504/U504</f>
        <v>-3.73690548506278</v>
      </c>
      <c r="AC504" s="17" t="n">
        <f aca="false">U504^-('paramètres CI'!$B$19)</f>
        <v>0.0174218515415952</v>
      </c>
      <c r="AD504" s="4" t="n">
        <f aca="false">SUMIFS($AC$2:$AC$1250,$I$2:$I$1250,V504)</f>
        <v>0.110670063255339</v>
      </c>
      <c r="AE504" s="4" t="n">
        <f aca="false">AC504/AD504</f>
        <v>0.157421537759487</v>
      </c>
      <c r="AF504" s="17" t="n">
        <f aca="false">AE504-O504</f>
        <v>0</v>
      </c>
      <c r="AG504" s="4" t="n">
        <f aca="false">VLOOKUP(I504,BesoinU!$F$1:$L$99,3,0)</f>
        <v>57.1382979222768</v>
      </c>
      <c r="AH504" s="19" t="n">
        <f aca="false">VLOOKUP(J504,bibliRdtCHauff!$G$2:$K$1398,4,0)</f>
        <v>78.6422562573135</v>
      </c>
      <c r="AI504" s="19" t="n">
        <f aca="false">VLOOKUP(J504,bibliRdtCHauff!$G$2:$K$1398,3,0)</f>
        <v>3.24147013953488</v>
      </c>
      <c r="AJ504" s="4" t="n">
        <f aca="false">VLOOKUP(D504,'paramètres CI'!$A$1:$C$6,3)</f>
        <v>0.09847</v>
      </c>
      <c r="AK504" s="4" t="n">
        <f aca="false">AJ504*AG504/AI504</f>
        <v>1.73575814497984</v>
      </c>
      <c r="AL504" s="4" t="n">
        <f aca="false">AK504+AH504/R504</f>
        <v>7.52239301018553</v>
      </c>
      <c r="AM504" s="4" t="n">
        <f aca="false">AL504+Z504</f>
        <v>1.32262662433279</v>
      </c>
      <c r="AN504" s="4" t="n">
        <f aca="false">AM504^-'paramètres CI'!$B$19</f>
        <v>0.106782949846322</v>
      </c>
      <c r="AO504" s="4" t="n">
        <f aca="false">SUMIFS($AN$2:$AN$1250,$I$2:$I$1250,V504)</f>
        <v>0.398621295404717</v>
      </c>
      <c r="AP504" s="5" t="n">
        <f aca="false">AN504/AO504</f>
        <v>0.267880695480422</v>
      </c>
      <c r="AQ504" s="6" t="n">
        <f aca="false">AP504-O504</f>
        <v>0.110459157720935</v>
      </c>
      <c r="AR504" s="20" t="n">
        <f aca="false">VLOOKUP(I504,entreesparc!$A$13:$H$110,8,0)*AP504</f>
        <v>889.760275773961</v>
      </c>
      <c r="AS504" s="7" t="n">
        <f aca="false">M504*AJ504/AI504+AH504/R504</f>
        <v>8.233464887466</v>
      </c>
      <c r="AT504" s="4" t="n">
        <f aca="false">AS504+Z504</f>
        <v>2.03369850161326</v>
      </c>
      <c r="AU504" s="4" t="n">
        <f aca="false">AT504^-'paramètres CI'!$B$19</f>
        <v>0.0034174915608851</v>
      </c>
      <c r="AV504" s="4" t="n">
        <f aca="false">SUMIFS($AU$2:$AU$1250,$I$2:$I$1250,V504)</f>
        <v>0.00905634046175751</v>
      </c>
      <c r="AW504" s="5" t="n">
        <f aca="false">AU504/AV504</f>
        <v>0.377358997855286</v>
      </c>
      <c r="AX504" s="7" t="n">
        <f aca="false">SUMIFS($AP$2:$AP$1250,$I$2:$I$1250,V504)</f>
        <v>1</v>
      </c>
    </row>
    <row r="505" customFormat="false" ht="15.8" hidden="false" customHeight="false" outlineLevel="0" collapsed="false">
      <c r="A505" s="0" t="s">
        <v>15</v>
      </c>
      <c r="B505" s="0" t="s">
        <v>88</v>
      </c>
      <c r="C505" s="0" t="s">
        <v>49</v>
      </c>
      <c r="D505" s="0" t="s">
        <v>43</v>
      </c>
      <c r="E505" s="0" t="str">
        <f aca="false">VLOOKUP(A505,Nomenclature!$D$1:$E$9,2,0)</f>
        <v>03</v>
      </c>
      <c r="F505" s="0" t="str">
        <f aca="false">VLOOKUP(B505,Nomenclature!$J$1:$K$97,2,0)</f>
        <v>15</v>
      </c>
      <c r="G505" s="0" t="str">
        <f aca="false">VLOOKUP(C505,Nomenclature!$M$1:$N$21,2,0)</f>
        <v>29</v>
      </c>
      <c r="H505" s="0" t="str">
        <f aca="false">VLOOKUP(D505,Nomenclature!$O$25:$P$31,2,0)</f>
        <v>02</v>
      </c>
      <c r="I505" s="1" t="str">
        <f aca="false">CONCATENATE(E505,F505)</f>
        <v>0315</v>
      </c>
      <c r="J505" s="0" t="str">
        <f aca="false">CONCATENATE(E505,F505,G505,H505)</f>
        <v>03152902</v>
      </c>
      <c r="K505" s="0" t="n">
        <v>93.6217336396589</v>
      </c>
      <c r="L505" s="0" t="n">
        <v>20</v>
      </c>
      <c r="M505" s="0" t="n">
        <v>80.5456124065631</v>
      </c>
      <c r="N505" s="0" t="n">
        <v>3.36378976744186</v>
      </c>
      <c r="O505" s="0" t="n">
        <v>9.99400359784132E-005</v>
      </c>
      <c r="P505" s="4" t="n">
        <f aca="false">VLOOKUP(D505,'paramètres CI'!$A$1:$B$6,2,0)</f>
        <v>0.0935912806596305</v>
      </c>
      <c r="Q505" s="17" t="n">
        <f aca="false">M505*P505/N505</f>
        <v>2.24103393428696</v>
      </c>
      <c r="R505" s="9" t="n">
        <f aca="false">1/(1+0.04)*(1 - (1/(1+0.04))^L505)/(1-1/(1+0.04))</f>
        <v>13.5903263449677</v>
      </c>
      <c r="S505" s="17" t="n">
        <f aca="false">K505/R505</f>
        <v>6.88885103000678</v>
      </c>
      <c r="T505" s="17" t="n">
        <f aca="false">Q505+S505</f>
        <v>9.12988496429374</v>
      </c>
      <c r="U505" s="0" t="n">
        <f aca="false">T505 + Z505</f>
        <v>4.16417327449738</v>
      </c>
      <c r="V505" s="4" t="str">
        <f aca="false">VLOOKUP(I505,'CI ref gaz'!$I$1:$AM$97,1,0)</f>
        <v>0315</v>
      </c>
      <c r="W505" s="0" t="n">
        <f aca="false">VLOOKUP(I505,'CI ref gaz'!$I$1:$AM$97,14,0)</f>
        <v>-2</v>
      </c>
      <c r="X505" s="1" t="n">
        <f aca="false">VLOOKUP(I505,'CI ref gaz'!$I$1:$AM$97,13,0)</f>
        <v>1.421569669864</v>
      </c>
      <c r="Y505" s="2" t="n">
        <f aca="false">VLOOKUP(I505,'CI ref gaz'!$I$1:$AM$97,7,0)</f>
        <v>0.541782097659162</v>
      </c>
      <c r="Z505" s="17" t="n">
        <f aca="false">X505*(O505/Y505)^(-1/8)-T505</f>
        <v>-4.96571168979637</v>
      </c>
      <c r="AA505" s="17" t="n">
        <f aca="false">Z505^2</f>
        <v>24.6582925861803</v>
      </c>
      <c r="AB505" s="18" t="n">
        <f aca="false">Z505/U505</f>
        <v>-1.19248440505775</v>
      </c>
      <c r="AC505" s="17" t="n">
        <f aca="false">U505^-('paramètres CI'!$B$19)</f>
        <v>1.10603701034718E-005</v>
      </c>
      <c r="AD505" s="4" t="n">
        <f aca="false">SUMIFS($AC$2:$AC$1250,$I$2:$I$1250,V505)</f>
        <v>0.110670063255339</v>
      </c>
      <c r="AE505" s="4" t="n">
        <f aca="false">AC505/AD505</f>
        <v>9.9940035978413E-005</v>
      </c>
      <c r="AF505" s="17" t="n">
        <f aca="false">AE505-O505</f>
        <v>0</v>
      </c>
      <c r="AG505" s="4" t="n">
        <f aca="false">VLOOKUP(I505,BesoinU!$F$1:$L$99,3,0)</f>
        <v>57.1382979222768</v>
      </c>
      <c r="AH505" s="19" t="n">
        <f aca="false">VLOOKUP(J505,bibliRdtCHauff!$G$2:$K$1398,4,0)</f>
        <v>93.6217336396589</v>
      </c>
      <c r="AI505" s="19" t="n">
        <f aca="false">VLOOKUP(J505,bibliRdtCHauff!$G$2:$K$1398,3,0)</f>
        <v>3.36378976744186</v>
      </c>
      <c r="AJ505" s="4" t="n">
        <f aca="false">VLOOKUP(D505,'paramètres CI'!$A$1:$C$6,3)</f>
        <v>0.09847</v>
      </c>
      <c r="AK505" s="4" t="n">
        <f aca="false">AJ505*AG505/AI505</f>
        <v>1.67263966698057</v>
      </c>
      <c r="AL505" s="4" t="n">
        <f aca="false">AK505+AH505/R505</f>
        <v>8.56149069698734</v>
      </c>
      <c r="AM505" s="4" t="n">
        <f aca="false">AL505+Z505</f>
        <v>3.59577900719097</v>
      </c>
      <c r="AN505" s="4" t="n">
        <f aca="false">AM505^-'paramètres CI'!$B$19</f>
        <v>3.57812953852395E-005</v>
      </c>
      <c r="AO505" s="4" t="n">
        <f aca="false">SUMIFS($AN$2:$AN$1250,$I$2:$I$1250,V505)</f>
        <v>0.398621295404717</v>
      </c>
      <c r="AP505" s="5" t="n">
        <f aca="false">AN505/AO505</f>
        <v>8.97626288352485E-005</v>
      </c>
      <c r="AQ505" s="6" t="n">
        <f aca="false">AP505-O505</f>
        <v>-1.01774071431647E-005</v>
      </c>
      <c r="AR505" s="20" t="n">
        <f aca="false">VLOOKUP(I505,entreesparc!$A$13:$H$110,8,0)*AP505</f>
        <v>0.298144744037681</v>
      </c>
      <c r="AS505" s="7" t="n">
        <f aca="false">M505*AJ505/AI505+AH505/R505</f>
        <v>9.24670541509398</v>
      </c>
      <c r="AT505" s="4" t="n">
        <f aca="false">AS505+Z505</f>
        <v>4.28099372529761</v>
      </c>
      <c r="AU505" s="4" t="n">
        <f aca="false">AT505^-'paramètres CI'!$B$19</f>
        <v>8.86427599682782E-006</v>
      </c>
      <c r="AV505" s="4" t="n">
        <f aca="false">SUMIFS($AU$2:$AU$1250,$I$2:$I$1250,V505)</f>
        <v>0.00905634046175751</v>
      </c>
      <c r="AW505" s="5" t="n">
        <f aca="false">AU505/AV505</f>
        <v>0.000978792265403368</v>
      </c>
      <c r="AX505" s="7" t="n">
        <f aca="false">SUMIFS($AP$2:$AP$1250,$I$2:$I$1250,V505)</f>
        <v>1</v>
      </c>
    </row>
    <row r="506" customFormat="false" ht="15.8" hidden="false" customHeight="false" outlineLevel="0" collapsed="false">
      <c r="A506" s="0" t="s">
        <v>15</v>
      </c>
      <c r="B506" s="0" t="s">
        <v>89</v>
      </c>
      <c r="C506" s="0" t="s">
        <v>32</v>
      </c>
      <c r="D506" s="0" t="s">
        <v>34</v>
      </c>
      <c r="E506" s="0" t="str">
        <f aca="false">VLOOKUP(A506,Nomenclature!$D$1:$E$9,2,0)</f>
        <v>03</v>
      </c>
      <c r="F506" s="0" t="str">
        <f aca="false">VLOOKUP(B506,Nomenclature!$J$1:$K$97,2,0)</f>
        <v>17</v>
      </c>
      <c r="G506" s="0" t="str">
        <f aca="false">VLOOKUP(C506,Nomenclature!$M$1:$N$21,2,0)</f>
        <v>01</v>
      </c>
      <c r="H506" s="0" t="str">
        <f aca="false">VLOOKUP(D506,Nomenclature!$O$25:$P$31,2,0)</f>
        <v>06</v>
      </c>
      <c r="I506" s="1" t="str">
        <f aca="false">CONCATENATE(E506,F506)</f>
        <v>0317</v>
      </c>
      <c r="J506" s="0" t="str">
        <f aca="false">CONCATENATE(E506,F506,G506,H506)</f>
        <v>03170106</v>
      </c>
      <c r="K506" s="0" t="n">
        <v>30.3414142069705</v>
      </c>
      <c r="L506" s="0" t="n">
        <v>25</v>
      </c>
      <c r="M506" s="0" t="n">
        <v>111.400286346464</v>
      </c>
      <c r="N506" s="0" t="n">
        <v>1.56514562261725</v>
      </c>
      <c r="O506" s="0" t="n">
        <v>0.0132758620978453</v>
      </c>
      <c r="P506" s="4" t="n">
        <f aca="false">VLOOKUP(D506,'paramètres CI'!$A$1:$B$6,2,0)</f>
        <v>0.0424847883250769</v>
      </c>
      <c r="Q506" s="17" t="n">
        <f aca="false">M506*P506/N506</f>
        <v>3.02388321980432</v>
      </c>
      <c r="R506" s="9" t="n">
        <f aca="false">1/(1+0.04)*(1 - (1/(1+0.04))^L506)/(1-1/(1+0.04))</f>
        <v>15.6220799436509</v>
      </c>
      <c r="S506" s="17" t="n">
        <f aca="false">K506/R506</f>
        <v>1.942213477105</v>
      </c>
      <c r="T506" s="17" t="n">
        <f aca="false">Q506+S506</f>
        <v>4.96609669690932</v>
      </c>
      <c r="U506" s="0" t="n">
        <f aca="false">T506 + Z506</f>
        <v>3.95251555757427</v>
      </c>
      <c r="V506" s="4" t="str">
        <f aca="false">VLOOKUP(I506,'CI ref gaz'!$I$1:$AM$97,1,0)</f>
        <v>0317</v>
      </c>
      <c r="W506" s="0" t="n">
        <f aca="false">VLOOKUP(I506,'CI ref gaz'!$I$1:$AM$97,14,0)</f>
        <v>-2</v>
      </c>
      <c r="X506" s="1" t="n">
        <f aca="false">VLOOKUP(I506,'CI ref gaz'!$I$1:$AM$97,13,0)</f>
        <v>2.56281171644959</v>
      </c>
      <c r="Y506" s="2" t="n">
        <f aca="false">VLOOKUP(I506,'CI ref gaz'!$I$1:$AM$97,7,0)</f>
        <v>0.424930427798891</v>
      </c>
      <c r="Z506" s="17" t="n">
        <f aca="false">X506*(O506/Y506)^(-1/8)-T506</f>
        <v>-1.01358113933505</v>
      </c>
      <c r="AA506" s="17" t="n">
        <f aca="false">Z506^2</f>
        <v>1.02734672601573</v>
      </c>
      <c r="AB506" s="18" t="n">
        <f aca="false">Z506/U506</f>
        <v>-0.256439506580234</v>
      </c>
      <c r="AC506" s="17" t="n">
        <f aca="false">U506^-('paramètres CI'!$B$19)</f>
        <v>1.67884768306545E-005</v>
      </c>
      <c r="AD506" s="4" t="n">
        <f aca="false">SUMIFS($AC$2:$AC$1250,$I$2:$I$1250,V506)</f>
        <v>0.00126458656371395</v>
      </c>
      <c r="AE506" s="4" t="n">
        <f aca="false">AC506/AD506</f>
        <v>0.0132758620978453</v>
      </c>
      <c r="AF506" s="17" t="n">
        <f aca="false">AE506-O506</f>
        <v>0</v>
      </c>
      <c r="AG506" s="4" t="n">
        <f aca="false">VLOOKUP(I506,BesoinU!$F$1:$L$99,3,0)</f>
        <v>71.3127982500998</v>
      </c>
      <c r="AH506" s="19" t="n">
        <f aca="false">VLOOKUP(J506,bibliRdtCHauff!$G$2:$K$1398,4,0)</f>
        <v>31.858484917319</v>
      </c>
      <c r="AI506" s="19" t="n">
        <f aca="false">VLOOKUP(J506,bibliRdtCHauff!$G$2:$K$1398,3,0)</f>
        <v>1.62775144752194</v>
      </c>
      <c r="AJ506" s="4" t="n">
        <f aca="false">VLOOKUP(D506,'paramètres CI'!$A$1:$C$6,3)</f>
        <v>0.0591</v>
      </c>
      <c r="AK506" s="4" t="n">
        <f aca="false">AJ506*AG506/AI506</f>
        <v>2.58920757404155</v>
      </c>
      <c r="AL506" s="4" t="n">
        <f aca="false">AK506+AH506/R506</f>
        <v>4.6285317250018</v>
      </c>
      <c r="AM506" s="4" t="n">
        <f aca="false">AL506+Z506</f>
        <v>3.61495058566675</v>
      </c>
      <c r="AN506" s="4" t="n">
        <f aca="false">AM506^-'paramètres CI'!$B$19</f>
        <v>3.42910733397075E-005</v>
      </c>
      <c r="AO506" s="4" t="n">
        <f aca="false">SUMIFS($AN$2:$AN$1250,$I$2:$I$1250,V506)</f>
        <v>0.619597545747172</v>
      </c>
      <c r="AP506" s="5" t="n">
        <f aca="false">AN506/AO506</f>
        <v>5.53441077600718E-005</v>
      </c>
      <c r="AQ506" s="6" t="n">
        <f aca="false">AP506-O506</f>
        <v>-0.0132205179900852</v>
      </c>
      <c r="AR506" s="20" t="n">
        <f aca="false">VLOOKUP(I506,entreesparc!$A$13:$H$110,8,0)*AP506</f>
        <v>9.33375851633119</v>
      </c>
      <c r="AS506" s="7" t="n">
        <f aca="false">M506*AJ506/AI506+AH506/R506</f>
        <v>6.08401840271411</v>
      </c>
      <c r="AT506" s="4" t="n">
        <f aca="false">AS506+Z506</f>
        <v>5.07043726337907</v>
      </c>
      <c r="AU506" s="4" t="n">
        <f aca="false">AT506^-'paramètres CI'!$B$19</f>
        <v>2.28895203217515E-006</v>
      </c>
      <c r="AV506" s="4" t="n">
        <f aca="false">SUMIFS($AU$2:$AU$1250,$I$2:$I$1250,V506)</f>
        <v>0.000293515220029644</v>
      </c>
      <c r="AW506" s="5" t="n">
        <f aca="false">AU506/AV506</f>
        <v>0.00779841001752471</v>
      </c>
      <c r="AX506" s="7" t="n">
        <f aca="false">SUMIFS($AP$2:$AP$1250,$I$2:$I$1250,V506)</f>
        <v>1</v>
      </c>
    </row>
    <row r="507" customFormat="false" ht="15.8" hidden="false" customHeight="false" outlineLevel="0" collapsed="false">
      <c r="A507" s="0" t="s">
        <v>15</v>
      </c>
      <c r="B507" s="0" t="s">
        <v>89</v>
      </c>
      <c r="C507" s="0" t="s">
        <v>32</v>
      </c>
      <c r="D507" s="0" t="s">
        <v>33</v>
      </c>
      <c r="E507" s="0" t="str">
        <f aca="false">VLOOKUP(A507,Nomenclature!$D$1:$E$9,2,0)</f>
        <v>03</v>
      </c>
      <c r="F507" s="0" t="str">
        <f aca="false">VLOOKUP(B507,Nomenclature!$J$1:$K$97,2,0)</f>
        <v>17</v>
      </c>
      <c r="G507" s="0" t="str">
        <f aca="false">VLOOKUP(C507,Nomenclature!$M$1:$N$21,2,0)</f>
        <v>01</v>
      </c>
      <c r="H507" s="0" t="str">
        <f aca="false">VLOOKUP(D507,Nomenclature!$O$25:$P$31,2,0)</f>
        <v>01</v>
      </c>
      <c r="I507" s="1" t="str">
        <f aca="false">CONCATENATE(E507,F507)</f>
        <v>0317</v>
      </c>
      <c r="J507" s="0" t="str">
        <f aca="false">CONCATENATE(E507,F507,G507,H507)</f>
        <v>03170101</v>
      </c>
      <c r="K507" s="0" t="n">
        <v>30.5816557153027</v>
      </c>
      <c r="L507" s="0" t="n">
        <v>25</v>
      </c>
      <c r="M507" s="0" t="n">
        <v>113.359435092848</v>
      </c>
      <c r="N507" s="0" t="n">
        <v>1.56827543401491</v>
      </c>
      <c r="O507" s="0" t="n">
        <v>0.0339216023141002</v>
      </c>
      <c r="P507" s="4" t="n">
        <f aca="false">VLOOKUP(D507,'paramètres CI'!$A$1:$B$6,2,0)</f>
        <v>0.033584731604575</v>
      </c>
      <c r="Q507" s="17" t="n">
        <f aca="false">M507*P507/N507</f>
        <v>2.42760048385948</v>
      </c>
      <c r="R507" s="9" t="n">
        <f aca="false">1/(1+0.04)*(1 - (1/(1+0.04))^L507)/(1-1/(1+0.04))</f>
        <v>15.6220799436509</v>
      </c>
      <c r="S507" s="17" t="n">
        <f aca="false">K507/R507</f>
        <v>1.95759180759613</v>
      </c>
      <c r="T507" s="17" t="n">
        <f aca="false">Q507+S507</f>
        <v>4.38519229145561</v>
      </c>
      <c r="U507" s="0" t="n">
        <f aca="false">T507 + Z507</f>
        <v>3.51517446536388</v>
      </c>
      <c r="V507" s="4" t="str">
        <f aca="false">VLOOKUP(I507,'CI ref gaz'!$I$1:$AM$97,1,0)</f>
        <v>0317</v>
      </c>
      <c r="W507" s="0" t="n">
        <f aca="false">VLOOKUP(I507,'CI ref gaz'!$I$1:$AM$97,14,0)</f>
        <v>-2</v>
      </c>
      <c r="X507" s="1" t="n">
        <f aca="false">VLOOKUP(I507,'CI ref gaz'!$I$1:$AM$97,13,0)</f>
        <v>2.56281171644959</v>
      </c>
      <c r="Y507" s="2" t="n">
        <f aca="false">VLOOKUP(I507,'CI ref gaz'!$I$1:$AM$97,7,0)</f>
        <v>0.424930427798891</v>
      </c>
      <c r="Z507" s="17" t="n">
        <f aca="false">X507*(O507/Y507)^(-1/8)-T507</f>
        <v>-0.870017826091733</v>
      </c>
      <c r="AA507" s="17" t="n">
        <f aca="false">Z507^2</f>
        <v>0.756931017717385</v>
      </c>
      <c r="AB507" s="18" t="n">
        <f aca="false">Z507/U507</f>
        <v>-0.24750345528061</v>
      </c>
      <c r="AC507" s="17" t="n">
        <f aca="false">U507^-('paramètres CI'!$B$19)</f>
        <v>4.28968025060592E-005</v>
      </c>
      <c r="AD507" s="4" t="n">
        <f aca="false">SUMIFS($AC$2:$AC$1250,$I$2:$I$1250,V507)</f>
        <v>0.00126458656371395</v>
      </c>
      <c r="AE507" s="4" t="n">
        <f aca="false">AC507/AD507</f>
        <v>0.0339216023141002</v>
      </c>
      <c r="AF507" s="17" t="n">
        <f aca="false">AE507-O507</f>
        <v>0</v>
      </c>
      <c r="AG507" s="4" t="n">
        <f aca="false">VLOOKUP(I507,BesoinU!$F$1:$L$99,3,0)</f>
        <v>71.3127982500998</v>
      </c>
      <c r="AH507" s="19" t="n">
        <f aca="false">VLOOKUP(J507,bibliRdtCHauff!$G$2:$K$1398,4,0)</f>
        <v>32.1107385010679</v>
      </c>
      <c r="AI507" s="19" t="n">
        <f aca="false">VLOOKUP(J507,bibliRdtCHauff!$G$2:$K$1398,3,0)</f>
        <v>1.6310064513755</v>
      </c>
      <c r="AJ507" s="4" t="n">
        <f aca="false">VLOOKUP(D507,'paramètres CI'!$A$1:$C$6,3)</f>
        <v>0.0509473684210526</v>
      </c>
      <c r="AK507" s="4" t="n">
        <f aca="false">AJ507*AG507/AI507</f>
        <v>2.22758125973076</v>
      </c>
      <c r="AL507" s="4" t="n">
        <f aca="false">AK507+AH507/R507</f>
        <v>4.28305265770669</v>
      </c>
      <c r="AM507" s="4" t="n">
        <f aca="false">AL507+Z507</f>
        <v>3.41303483161496</v>
      </c>
      <c r="AN507" s="4" t="n">
        <f aca="false">AM507^-'paramètres CI'!$B$19</f>
        <v>5.43093038788084E-005</v>
      </c>
      <c r="AO507" s="4" t="n">
        <f aca="false">SUMIFS($AN$2:$AN$1250,$I$2:$I$1250,V507)</f>
        <v>0.619597545747172</v>
      </c>
      <c r="AP507" s="5" t="n">
        <f aca="false">AN507/AO507</f>
        <v>8.7652548418856E-005</v>
      </c>
      <c r="AQ507" s="6" t="n">
        <f aca="false">AP507-O507</f>
        <v>-0.0338339497656813</v>
      </c>
      <c r="AR507" s="20" t="n">
        <f aca="false">VLOOKUP(I507,entreesparc!$A$13:$H$110,8,0)*AP507</f>
        <v>14.7825622888236</v>
      </c>
      <c r="AS507" s="7" t="n">
        <f aca="false">M507*AJ507/AI507+AH507/R507</f>
        <v>5.59645365393642</v>
      </c>
      <c r="AT507" s="4" t="n">
        <f aca="false">AS507+Z507</f>
        <v>4.72643582784469</v>
      </c>
      <c r="AU507" s="4" t="n">
        <f aca="false">AT507^-'paramètres CI'!$B$19</f>
        <v>4.01540979591999E-006</v>
      </c>
      <c r="AV507" s="4" t="n">
        <f aca="false">SUMIFS($AU$2:$AU$1250,$I$2:$I$1250,V507)</f>
        <v>0.000293515220029644</v>
      </c>
      <c r="AW507" s="5" t="n">
        <f aca="false">AU507/AV507</f>
        <v>0.0136804142405782</v>
      </c>
      <c r="AX507" s="7" t="n">
        <f aca="false">SUMIFS($AP$2:$AP$1250,$I$2:$I$1250,V507)</f>
        <v>1</v>
      </c>
    </row>
    <row r="508" customFormat="false" ht="15.8" hidden="false" customHeight="false" outlineLevel="0" collapsed="false">
      <c r="A508" s="0" t="s">
        <v>15</v>
      </c>
      <c r="B508" s="0" t="s">
        <v>89</v>
      </c>
      <c r="C508" s="0" t="s">
        <v>35</v>
      </c>
      <c r="D508" s="0" t="s">
        <v>33</v>
      </c>
      <c r="E508" s="0" t="str">
        <f aca="false">VLOOKUP(A508,Nomenclature!$D$1:$E$9,2,0)</f>
        <v>03</v>
      </c>
      <c r="F508" s="0" t="str">
        <f aca="false">VLOOKUP(B508,Nomenclature!$J$1:$K$97,2,0)</f>
        <v>17</v>
      </c>
      <c r="G508" s="0" t="str">
        <f aca="false">VLOOKUP(C508,Nomenclature!$M$1:$N$21,2,0)</f>
        <v>21</v>
      </c>
      <c r="H508" s="0" t="str">
        <f aca="false">VLOOKUP(D508,Nomenclature!$O$25:$P$31,2,0)</f>
        <v>01</v>
      </c>
      <c r="I508" s="1" t="str">
        <f aca="false">CONCATENATE(E508,F508)</f>
        <v>0317</v>
      </c>
      <c r="J508" s="0" t="str">
        <f aca="false">CONCATENATE(E508,F508,G508,H508)</f>
        <v>03172101</v>
      </c>
      <c r="K508" s="0" t="n">
        <v>38.2270696441284</v>
      </c>
      <c r="L508" s="0" t="n">
        <v>25</v>
      </c>
      <c r="M508" s="0" t="n">
        <v>113.359435092848</v>
      </c>
      <c r="N508" s="0" t="n">
        <v>1.88193052081789</v>
      </c>
      <c r="O508" s="0" t="n">
        <v>9.99400359784131E-005</v>
      </c>
      <c r="P508" s="4" t="n">
        <f aca="false">VLOOKUP(D508,'paramètres CI'!$A$1:$B$6,2,0)</f>
        <v>0.033584731604575</v>
      </c>
      <c r="Q508" s="17" t="n">
        <f aca="false">M508*P508/N508</f>
        <v>2.02300040321624</v>
      </c>
      <c r="R508" s="9" t="n">
        <f aca="false">1/(1+0.04)*(1 - (1/(1+0.04))^L508)/(1-1/(1+0.04))</f>
        <v>15.6220799436509</v>
      </c>
      <c r="S508" s="17" t="n">
        <f aca="false">K508/R508</f>
        <v>2.44698975949516</v>
      </c>
      <c r="T508" s="17" t="n">
        <f aca="false">Q508+S508</f>
        <v>4.4699901627114</v>
      </c>
      <c r="U508" s="0" t="n">
        <f aca="false">T508 + Z508</f>
        <v>7.28264251132821</v>
      </c>
      <c r="V508" s="4" t="str">
        <f aca="false">VLOOKUP(I508,'CI ref gaz'!$I$1:$AM$97,1,0)</f>
        <v>0317</v>
      </c>
      <c r="W508" s="0" t="n">
        <f aca="false">VLOOKUP(I508,'CI ref gaz'!$I$1:$AM$97,14,0)</f>
        <v>-2</v>
      </c>
      <c r="X508" s="1" t="n">
        <f aca="false">VLOOKUP(I508,'CI ref gaz'!$I$1:$AM$97,13,0)</f>
        <v>2.56281171644959</v>
      </c>
      <c r="Y508" s="2" t="n">
        <f aca="false">VLOOKUP(I508,'CI ref gaz'!$I$1:$AM$97,7,0)</f>
        <v>0.424930427798891</v>
      </c>
      <c r="Z508" s="17" t="n">
        <f aca="false">X508*(O508/Y508)^(-1/8)-T508</f>
        <v>2.81265234861681</v>
      </c>
      <c r="AA508" s="17" t="n">
        <f aca="false">Z508^2</f>
        <v>7.91101323417968</v>
      </c>
      <c r="AB508" s="18" t="n">
        <f aca="false">Z508/U508</f>
        <v>0.386213156040779</v>
      </c>
      <c r="AC508" s="17" t="n">
        <f aca="false">U508^-('paramètres CI'!$B$19)</f>
        <v>1.2638282667539E-007</v>
      </c>
      <c r="AD508" s="4" t="n">
        <f aca="false">SUMIFS($AC$2:$AC$1250,$I$2:$I$1250,V508)</f>
        <v>0.00126458656371395</v>
      </c>
      <c r="AE508" s="4" t="n">
        <f aca="false">AC508/AD508</f>
        <v>9.99400359784132E-005</v>
      </c>
      <c r="AF508" s="17" t="n">
        <f aca="false">AE508-O508</f>
        <v>0</v>
      </c>
      <c r="AG508" s="4" t="n">
        <f aca="false">VLOOKUP(I508,BesoinU!$F$1:$L$99,3,0)</f>
        <v>71.3127982500998</v>
      </c>
      <c r="AH508" s="19" t="n">
        <f aca="false">VLOOKUP(J508,bibliRdtCHauff!$G$2:$K$1398,4,0)</f>
        <v>38.2270696441284</v>
      </c>
      <c r="AI508" s="19" t="n">
        <f aca="false">VLOOKUP(J508,bibliRdtCHauff!$G$2:$K$1398,3,0)</f>
        <v>1.88193052081789</v>
      </c>
      <c r="AJ508" s="4" t="n">
        <f aca="false">VLOOKUP(D508,'paramètres CI'!$A$1:$C$6,3)</f>
        <v>0.0509473684210526</v>
      </c>
      <c r="AK508" s="4" t="n">
        <f aca="false">AJ508*AG508/AI508</f>
        <v>1.93057042509999</v>
      </c>
      <c r="AL508" s="4" t="n">
        <f aca="false">AK508+AH508/R508</f>
        <v>4.37756018459514</v>
      </c>
      <c r="AM508" s="4" t="n">
        <f aca="false">AL508+Z508</f>
        <v>7.19021253321195</v>
      </c>
      <c r="AN508" s="4" t="n">
        <f aca="false">AM508^-'paramètres CI'!$B$19</f>
        <v>1.39980060872217E-007</v>
      </c>
      <c r="AO508" s="4" t="n">
        <f aca="false">SUMIFS($AN$2:$AN$1250,$I$2:$I$1250,V508)</f>
        <v>0.619597545747172</v>
      </c>
      <c r="AP508" s="5" t="n">
        <f aca="false">AN508/AO508</f>
        <v>2.25920941477285E-007</v>
      </c>
      <c r="AQ508" s="6" t="n">
        <f aca="false">AP508-O508</f>
        <v>-9.97141150369358E-005</v>
      </c>
      <c r="AR508" s="20" t="n">
        <f aca="false">VLOOKUP(I508,entreesparc!$A$13:$H$110,8,0)*AP508</f>
        <v>0.0381014636765451</v>
      </c>
      <c r="AS508" s="7" t="n">
        <f aca="false">M508*AJ508/AI508+AH508/R508</f>
        <v>5.51584104799423</v>
      </c>
      <c r="AT508" s="4" t="n">
        <f aca="false">AS508+Z508</f>
        <v>8.32849339661105</v>
      </c>
      <c r="AU508" s="4" t="n">
        <f aca="false">AT508^-'paramètres CI'!$B$19</f>
        <v>4.31984768445737E-008</v>
      </c>
      <c r="AV508" s="4" t="n">
        <f aca="false">SUMIFS($AU$2:$AU$1250,$I$2:$I$1250,V508)</f>
        <v>0.000293515220029644</v>
      </c>
      <c r="AW508" s="5" t="n">
        <f aca="false">AU508/AV508</f>
        <v>0.000147176275357069</v>
      </c>
      <c r="AX508" s="7" t="n">
        <f aca="false">SUMIFS($AP$2:$AP$1250,$I$2:$I$1250,V508)</f>
        <v>1</v>
      </c>
    </row>
    <row r="509" customFormat="false" ht="15.8" hidden="false" customHeight="false" outlineLevel="0" collapsed="false">
      <c r="A509" s="0" t="s">
        <v>15</v>
      </c>
      <c r="B509" s="0" t="s">
        <v>89</v>
      </c>
      <c r="C509" s="0" t="s">
        <v>35</v>
      </c>
      <c r="D509" s="0" t="s">
        <v>34</v>
      </c>
      <c r="E509" s="0" t="str">
        <f aca="false">VLOOKUP(A509,Nomenclature!$D$1:$E$9,2,0)</f>
        <v>03</v>
      </c>
      <c r="F509" s="0" t="str">
        <f aca="false">VLOOKUP(B509,Nomenclature!$J$1:$K$97,2,0)</f>
        <v>17</v>
      </c>
      <c r="G509" s="0" t="str">
        <f aca="false">VLOOKUP(C509,Nomenclature!$M$1:$N$21,2,0)</f>
        <v>21</v>
      </c>
      <c r="H509" s="0" t="str">
        <f aca="false">VLOOKUP(D509,Nomenclature!$O$25:$P$31,2,0)</f>
        <v>06</v>
      </c>
      <c r="I509" s="1" t="str">
        <f aca="false">CONCATENATE(E509,F509)</f>
        <v>0317</v>
      </c>
      <c r="J509" s="0" t="str">
        <f aca="false">CONCATENATE(E509,F509,G509,H509)</f>
        <v>03172106</v>
      </c>
      <c r="K509" s="0" t="n">
        <v>37.9267677587131</v>
      </c>
      <c r="L509" s="0" t="n">
        <v>25</v>
      </c>
      <c r="M509" s="0" t="n">
        <v>111.400286346464</v>
      </c>
      <c r="N509" s="0" t="n">
        <v>1.8781747471407</v>
      </c>
      <c r="O509" s="0" t="n">
        <v>9.99400359784131E-005</v>
      </c>
      <c r="P509" s="4" t="n">
        <f aca="false">VLOOKUP(D509,'paramètres CI'!$A$1:$B$6,2,0)</f>
        <v>0.0424847883250769</v>
      </c>
      <c r="Q509" s="17" t="n">
        <f aca="false">M509*P509/N509</f>
        <v>2.51990268317026</v>
      </c>
      <c r="R509" s="9" t="n">
        <f aca="false">1/(1+0.04)*(1 - (1/(1+0.04))^L509)/(1-1/(1+0.04))</f>
        <v>15.6220799436509</v>
      </c>
      <c r="S509" s="17" t="n">
        <f aca="false">K509/R509</f>
        <v>2.42776684638125</v>
      </c>
      <c r="T509" s="17" t="n">
        <f aca="false">Q509+S509</f>
        <v>4.94766952955152</v>
      </c>
      <c r="U509" s="0" t="n">
        <f aca="false">T509 + Z509</f>
        <v>7.28264251132821</v>
      </c>
      <c r="V509" s="4" t="str">
        <f aca="false">VLOOKUP(I509,'CI ref gaz'!$I$1:$AM$97,1,0)</f>
        <v>0317</v>
      </c>
      <c r="W509" s="0" t="n">
        <f aca="false">VLOOKUP(I509,'CI ref gaz'!$I$1:$AM$97,14,0)</f>
        <v>-2</v>
      </c>
      <c r="X509" s="1" t="n">
        <f aca="false">VLOOKUP(I509,'CI ref gaz'!$I$1:$AM$97,13,0)</f>
        <v>2.56281171644959</v>
      </c>
      <c r="Y509" s="2" t="n">
        <f aca="false">VLOOKUP(I509,'CI ref gaz'!$I$1:$AM$97,7,0)</f>
        <v>0.424930427798891</v>
      </c>
      <c r="Z509" s="17" t="n">
        <f aca="false">X509*(O509/Y509)^(-1/8)-T509</f>
        <v>2.3349729817767</v>
      </c>
      <c r="AA509" s="17" t="n">
        <f aca="false">Z509^2</f>
        <v>5.45209882562717</v>
      </c>
      <c r="AB509" s="18" t="n">
        <f aca="false">Z509/U509</f>
        <v>0.320621666949137</v>
      </c>
      <c r="AC509" s="17" t="n">
        <f aca="false">U509^-('paramètres CI'!$B$19)</f>
        <v>1.2638282667539E-007</v>
      </c>
      <c r="AD509" s="4" t="n">
        <f aca="false">SUMIFS($AC$2:$AC$1250,$I$2:$I$1250,V509)</f>
        <v>0.00126458656371395</v>
      </c>
      <c r="AE509" s="4" t="n">
        <f aca="false">AC509/AD509</f>
        <v>9.99400359784132E-005</v>
      </c>
      <c r="AF509" s="17" t="n">
        <f aca="false">AE509-O509</f>
        <v>0</v>
      </c>
      <c r="AG509" s="4" t="n">
        <f aca="false">VLOOKUP(I509,BesoinU!$F$1:$L$99,3,0)</f>
        <v>71.3127982500998</v>
      </c>
      <c r="AH509" s="19" t="n">
        <f aca="false">VLOOKUP(J509,bibliRdtCHauff!$G$2:$K$1398,4,0)</f>
        <v>37.9267677587131</v>
      </c>
      <c r="AI509" s="19" t="n">
        <f aca="false">VLOOKUP(J509,bibliRdtCHauff!$G$2:$K$1398,3,0)</f>
        <v>1.8781747471407</v>
      </c>
      <c r="AJ509" s="4" t="n">
        <f aca="false">VLOOKUP(D509,'paramètres CI'!$A$1:$C$6,3)</f>
        <v>0.0591</v>
      </c>
      <c r="AK509" s="4" t="n">
        <f aca="false">AJ509*AG509/AI509</f>
        <v>2.24397989750267</v>
      </c>
      <c r="AL509" s="4" t="n">
        <f aca="false">AK509+AH509/R509</f>
        <v>4.67174674388392</v>
      </c>
      <c r="AM509" s="4" t="n">
        <f aca="false">AL509+Z509</f>
        <v>7.00671972566062</v>
      </c>
      <c r="AN509" s="4" t="n">
        <f aca="false">AM509^-'paramètres CI'!$B$19</f>
        <v>1.72140093395443E-007</v>
      </c>
      <c r="AO509" s="4" t="n">
        <f aca="false">SUMIFS($AN$2:$AN$1250,$I$2:$I$1250,V509)</f>
        <v>0.619597545747172</v>
      </c>
      <c r="AP509" s="5" t="n">
        <f aca="false">AN509/AO509</f>
        <v>2.77825654050743E-007</v>
      </c>
      <c r="AQ509" s="6" t="n">
        <f aca="false">AP509-O509</f>
        <v>-9.96622103243624E-005</v>
      </c>
      <c r="AR509" s="20" t="n">
        <f aca="false">VLOOKUP(I509,entreesparc!$A$13:$H$110,8,0)*AP509</f>
        <v>0.0468551697642915</v>
      </c>
      <c r="AS509" s="7" t="n">
        <f aca="false">M509*AJ509/AI509+AH509/R509</f>
        <v>5.9331685312346</v>
      </c>
      <c r="AT509" s="4" t="n">
        <f aca="false">AS509+Z509</f>
        <v>8.2681415130113</v>
      </c>
      <c r="AU509" s="4" t="n">
        <f aca="false">AT509^-'paramètres CI'!$B$19</f>
        <v>4.57864308499289E-008</v>
      </c>
      <c r="AV509" s="4" t="n">
        <f aca="false">SUMIFS($AU$2:$AU$1250,$I$2:$I$1250,V509)</f>
        <v>0.000293515220029644</v>
      </c>
      <c r="AW509" s="5" t="n">
        <f aca="false">AU509/AV509</f>
        <v>0.000155993378623789</v>
      </c>
      <c r="AX509" s="7" t="n">
        <f aca="false">SUMIFS($AP$2:$AP$1250,$I$2:$I$1250,V509)</f>
        <v>1</v>
      </c>
    </row>
    <row r="510" customFormat="false" ht="15.8" hidden="false" customHeight="false" outlineLevel="0" collapsed="false">
      <c r="A510" s="0" t="s">
        <v>15</v>
      </c>
      <c r="B510" s="0" t="s">
        <v>89</v>
      </c>
      <c r="C510" s="0" t="s">
        <v>36</v>
      </c>
      <c r="D510" s="0" t="s">
        <v>37</v>
      </c>
      <c r="E510" s="0" t="str">
        <f aca="false">VLOOKUP(A510,Nomenclature!$D$1:$E$9,2,0)</f>
        <v>03</v>
      </c>
      <c r="F510" s="0" t="str">
        <f aca="false">VLOOKUP(B510,Nomenclature!$J$1:$K$97,2,0)</f>
        <v>17</v>
      </c>
      <c r="G510" s="0" t="str">
        <f aca="false">VLOOKUP(C510,Nomenclature!$M$1:$N$21,2,0)</f>
        <v>23</v>
      </c>
      <c r="H510" s="0" t="str">
        <f aca="false">VLOOKUP(D510,Nomenclature!$O$25:$P$31,2,0)</f>
        <v>03</v>
      </c>
      <c r="I510" s="1" t="str">
        <f aca="false">CONCATENATE(E510,F510)</f>
        <v>0317</v>
      </c>
      <c r="J510" s="0" t="str">
        <f aca="false">CONCATENATE(E510,F510,G510,H510)</f>
        <v>03172303</v>
      </c>
      <c r="K510" s="0" t="n">
        <v>26.243932247423</v>
      </c>
      <c r="L510" s="0" t="n">
        <v>20</v>
      </c>
      <c r="M510" s="0" t="n">
        <v>112.954634266633</v>
      </c>
      <c r="N510" s="0" t="n">
        <v>0.761583138885597</v>
      </c>
      <c r="O510" s="0" t="n">
        <v>9.99400359784131E-005</v>
      </c>
      <c r="P510" s="4" t="n">
        <f aca="false">VLOOKUP(D510,'paramètres CI'!$A$1:$B$6,2,0)</f>
        <v>0.0385046990211696</v>
      </c>
      <c r="Q510" s="17" t="n">
        <f aca="false">M510*P510/N510</f>
        <v>5.71084622730379</v>
      </c>
      <c r="R510" s="9" t="n">
        <f aca="false">1/(1+0.04)*(1 - (1/(1+0.04))^L510)/(1-1/(1+0.04))</f>
        <v>13.5903263449677</v>
      </c>
      <c r="S510" s="17" t="n">
        <f aca="false">K510/R510</f>
        <v>1.93107447027133</v>
      </c>
      <c r="T510" s="17" t="n">
        <f aca="false">Q510+S510</f>
        <v>7.64192069757512</v>
      </c>
      <c r="U510" s="0" t="n">
        <f aca="false">T510 + Z510</f>
        <v>7.28264251132821</v>
      </c>
      <c r="V510" s="4" t="str">
        <f aca="false">VLOOKUP(I510,'CI ref gaz'!$I$1:$AM$97,1,0)</f>
        <v>0317</v>
      </c>
      <c r="W510" s="0" t="n">
        <f aca="false">VLOOKUP(I510,'CI ref gaz'!$I$1:$AM$97,14,0)</f>
        <v>-2</v>
      </c>
      <c r="X510" s="1" t="n">
        <f aca="false">VLOOKUP(I510,'CI ref gaz'!$I$1:$AM$97,13,0)</f>
        <v>2.56281171644959</v>
      </c>
      <c r="Y510" s="2" t="n">
        <f aca="false">VLOOKUP(I510,'CI ref gaz'!$I$1:$AM$97,7,0)</f>
        <v>0.424930427798891</v>
      </c>
      <c r="Z510" s="17" t="n">
        <f aca="false">X510*(O510/Y510)^(-1/8)-T510</f>
        <v>-0.359278186246911</v>
      </c>
      <c r="AA510" s="17" t="n">
        <f aca="false">Z510^2</f>
        <v>0.12908081511287</v>
      </c>
      <c r="AB510" s="18" t="n">
        <f aca="false">Z510/U510</f>
        <v>-0.0493334920240903</v>
      </c>
      <c r="AC510" s="17" t="n">
        <f aca="false">U510^-('paramètres CI'!$B$19)</f>
        <v>1.2638282667539E-007</v>
      </c>
      <c r="AD510" s="4" t="n">
        <f aca="false">SUMIFS($AC$2:$AC$1250,$I$2:$I$1250,V510)</f>
        <v>0.00126458656371395</v>
      </c>
      <c r="AE510" s="4" t="n">
        <f aca="false">AC510/AD510</f>
        <v>9.99400359784132E-005</v>
      </c>
      <c r="AF510" s="17" t="n">
        <f aca="false">AE510-O510</f>
        <v>0</v>
      </c>
      <c r="AG510" s="4" t="n">
        <f aca="false">VLOOKUP(I510,BesoinU!$F$1:$L$99,3,0)</f>
        <v>71.3127982500998</v>
      </c>
      <c r="AH510" s="19" t="n">
        <f aca="false">VLOOKUP(J510,bibliRdtCHauff!$G$2:$K$1398,4,0)</f>
        <v>26.243932247423</v>
      </c>
      <c r="AI510" s="19" t="n">
        <f aca="false">VLOOKUP(J510,bibliRdtCHauff!$G$2:$K$1398,3,0)</f>
        <v>0.761583138885597</v>
      </c>
      <c r="AJ510" s="4" t="n">
        <f aca="false">VLOOKUP(D510,'paramètres CI'!$A$1:$C$6,3)</f>
        <v>0.0763929293534506</v>
      </c>
      <c r="AK510" s="4" t="n">
        <f aca="false">AJ510*AG510/AI510</f>
        <v>7.15324864818876</v>
      </c>
      <c r="AL510" s="4" t="n">
        <f aca="false">AK510+AH510/R510</f>
        <v>9.08432311846009</v>
      </c>
      <c r="AM510" s="4" t="n">
        <f aca="false">AL510+Z510</f>
        <v>8.72504493221318</v>
      </c>
      <c r="AN510" s="4" t="n">
        <f aca="false">AM510^-'paramètres CI'!$B$19</f>
        <v>2.97754698089108E-008</v>
      </c>
      <c r="AO510" s="4" t="n">
        <f aca="false">SUMIFS($AN$2:$AN$1250,$I$2:$I$1250,V510)</f>
        <v>0.619597545747172</v>
      </c>
      <c r="AP510" s="5" t="n">
        <f aca="false">AN510/AO510</f>
        <v>4.80561454984535E-008</v>
      </c>
      <c r="AQ510" s="6" t="n">
        <f aca="false">AP510-O510</f>
        <v>-9.98919798329146E-005</v>
      </c>
      <c r="AR510" s="20" t="n">
        <f aca="false">VLOOKUP(I510,entreesparc!$A$13:$H$110,8,0)*AP510</f>
        <v>0.00810464700691851</v>
      </c>
      <c r="AS510" s="7" t="n">
        <f aca="false">M510*AJ510/AI510+AH510/R510</f>
        <v>13.261335022392</v>
      </c>
      <c r="AT510" s="4" t="n">
        <f aca="false">AS510+Z510</f>
        <v>12.9020568361451</v>
      </c>
      <c r="AU510" s="4" t="n">
        <f aca="false">AT510^-'paramètres CI'!$B$19</f>
        <v>1.30235203885642E-009</v>
      </c>
      <c r="AV510" s="4" t="n">
        <f aca="false">SUMIFS($AU$2:$AU$1250,$I$2:$I$1250,V510)</f>
        <v>0.000293515220029644</v>
      </c>
      <c r="AW510" s="5" t="n">
        <f aca="false">AU510/AV510</f>
        <v>4.43708520030029E-006</v>
      </c>
      <c r="AX510" s="7" t="n">
        <f aca="false">SUMIFS($AP$2:$AP$1250,$I$2:$I$1250,V510)</f>
        <v>1</v>
      </c>
    </row>
    <row r="511" customFormat="false" ht="15.8" hidden="false" customHeight="false" outlineLevel="0" collapsed="false">
      <c r="A511" s="0" t="s">
        <v>15</v>
      </c>
      <c r="B511" s="0" t="s">
        <v>89</v>
      </c>
      <c r="C511" s="0" t="s">
        <v>38</v>
      </c>
      <c r="D511" s="0" t="s">
        <v>39</v>
      </c>
      <c r="E511" s="0" t="str">
        <f aca="false">VLOOKUP(A511,Nomenclature!$D$1:$E$9,2,0)</f>
        <v>03</v>
      </c>
      <c r="F511" s="0" t="str">
        <f aca="false">VLOOKUP(B511,Nomenclature!$J$1:$K$97,2,0)</f>
        <v>17</v>
      </c>
      <c r="G511" s="0" t="str">
        <f aca="false">VLOOKUP(C511,Nomenclature!$M$1:$N$21,2,0)</f>
        <v>24</v>
      </c>
      <c r="H511" s="0" t="str">
        <f aca="false">VLOOKUP(D511,Nomenclature!$O$25:$P$31,2,0)</f>
        <v>04</v>
      </c>
      <c r="I511" s="1" t="str">
        <f aca="false">CONCATENATE(E511,F511)</f>
        <v>0317</v>
      </c>
      <c r="J511" s="0" t="str">
        <f aca="false">CONCATENATE(E511,F511,G511,H511)</f>
        <v>03172404</v>
      </c>
      <c r="K511" s="0" t="n">
        <v>18.7010780705002</v>
      </c>
      <c r="L511" s="0" t="n">
        <v>20</v>
      </c>
      <c r="M511" s="0" t="n">
        <v>114.417388779461</v>
      </c>
      <c r="N511" s="0" t="n">
        <v>0.989367103465403</v>
      </c>
      <c r="O511" s="0" t="n">
        <v>9.99400359784131E-005</v>
      </c>
      <c r="P511" s="4" t="n">
        <f aca="false">VLOOKUP(D511,'paramètres CI'!$A$1:$B$6,2,0)</f>
        <v>0.022045059962018</v>
      </c>
      <c r="Q511" s="17" t="n">
        <f aca="false">M511*P511/N511</f>
        <v>2.54944619394144</v>
      </c>
      <c r="R511" s="9" t="n">
        <f aca="false">1/(1+0.04)*(1 - (1/(1+0.04))^L511)/(1-1/(1+0.04))</f>
        <v>13.5903263449677</v>
      </c>
      <c r="S511" s="17" t="n">
        <f aca="false">K511/R511</f>
        <v>1.37605805745974</v>
      </c>
      <c r="T511" s="17" t="n">
        <f aca="false">Q511+S511</f>
        <v>3.92550425140118</v>
      </c>
      <c r="U511" s="0" t="n">
        <f aca="false">T511 + Z511</f>
        <v>7.28264251132821</v>
      </c>
      <c r="V511" s="4" t="str">
        <f aca="false">VLOOKUP(I511,'CI ref gaz'!$I$1:$AM$97,1,0)</f>
        <v>0317</v>
      </c>
      <c r="W511" s="0" t="n">
        <f aca="false">VLOOKUP(I511,'CI ref gaz'!$I$1:$AM$97,14,0)</f>
        <v>-2</v>
      </c>
      <c r="X511" s="1" t="n">
        <f aca="false">VLOOKUP(I511,'CI ref gaz'!$I$1:$AM$97,13,0)</f>
        <v>2.56281171644959</v>
      </c>
      <c r="Y511" s="2" t="n">
        <f aca="false">VLOOKUP(I511,'CI ref gaz'!$I$1:$AM$97,7,0)</f>
        <v>0.424930427798891</v>
      </c>
      <c r="Z511" s="17" t="n">
        <f aca="false">X511*(O511/Y511)^(-1/8)-T511</f>
        <v>3.35713825992703</v>
      </c>
      <c r="AA511" s="17" t="n">
        <f aca="false">Z511^2</f>
        <v>11.2703772962659</v>
      </c>
      <c r="AB511" s="18" t="n">
        <f aca="false">Z511/U511</f>
        <v>0.460978038494266</v>
      </c>
      <c r="AC511" s="17" t="n">
        <f aca="false">U511^-('paramètres CI'!$B$19)</f>
        <v>1.2638282667539E-007</v>
      </c>
      <c r="AD511" s="4" t="n">
        <f aca="false">SUMIFS($AC$2:$AC$1250,$I$2:$I$1250,V511)</f>
        <v>0.00126458656371395</v>
      </c>
      <c r="AE511" s="4" t="n">
        <f aca="false">AC511/AD511</f>
        <v>9.99400359784132E-005</v>
      </c>
      <c r="AF511" s="17" t="n">
        <f aca="false">AE511-O511</f>
        <v>0</v>
      </c>
      <c r="AG511" s="4" t="n">
        <f aca="false">VLOOKUP(I511,BesoinU!$F$1:$L$99,3,0)</f>
        <v>71.3127982500998</v>
      </c>
      <c r="AH511" s="19" t="n">
        <f aca="false">VLOOKUP(J511,bibliRdtCHauff!$G$2:$K$1398,4,0)</f>
        <v>18.7010780705002</v>
      </c>
      <c r="AI511" s="19" t="n">
        <f aca="false">VLOOKUP(J511,bibliRdtCHauff!$G$2:$K$1398,3,0)</f>
        <v>0.989367103465403</v>
      </c>
      <c r="AJ511" s="4" t="n">
        <f aca="false">VLOOKUP(D511,'paramètres CI'!$A$1:$C$6,3)</f>
        <v>0.0386719666666667</v>
      </c>
      <c r="AK511" s="4" t="n">
        <f aca="false">AJ511*AG511/AI511</f>
        <v>2.78744476865561</v>
      </c>
      <c r="AL511" s="4" t="n">
        <f aca="false">AK511+AH511/R511</f>
        <v>4.16350282611535</v>
      </c>
      <c r="AM511" s="4" t="n">
        <f aca="false">AL511+Z511</f>
        <v>7.52064108604238</v>
      </c>
      <c r="AN511" s="4" t="n">
        <f aca="false">AM511^-'paramètres CI'!$B$19</f>
        <v>9.77149684782665E-008</v>
      </c>
      <c r="AO511" s="4" t="n">
        <f aca="false">SUMIFS($AN$2:$AN$1250,$I$2:$I$1250,V511)</f>
        <v>0.619597545747172</v>
      </c>
      <c r="AP511" s="5" t="n">
        <f aca="false">AN511/AO511</f>
        <v>1.57707158701592E-007</v>
      </c>
      <c r="AQ511" s="6" t="n">
        <f aca="false">AP511-O511</f>
        <v>-9.97823288197115E-005</v>
      </c>
      <c r="AR511" s="20" t="n">
        <f aca="false">VLOOKUP(I511,entreesparc!$A$13:$H$110,8,0)*AP511</f>
        <v>0.0265972403421663</v>
      </c>
      <c r="AS511" s="7" t="n">
        <f aca="false">M511*AJ511/AI511+AH511/R511</f>
        <v>5.84835699429324</v>
      </c>
      <c r="AT511" s="4" t="n">
        <f aca="false">AS511+Z511</f>
        <v>9.20549525422027</v>
      </c>
      <c r="AU511" s="4" t="n">
        <f aca="false">AT511^-'paramètres CI'!$B$19</f>
        <v>1.93920058028424E-008</v>
      </c>
      <c r="AV511" s="4" t="n">
        <f aca="false">SUMIFS($AU$2:$AU$1250,$I$2:$I$1250,V511)</f>
        <v>0.000293515220029644</v>
      </c>
      <c r="AW511" s="5" t="n">
        <f aca="false">AU511/AV511</f>
        <v>6.6068143930948E-005</v>
      </c>
      <c r="AX511" s="7" t="n">
        <f aca="false">SUMIFS($AP$2:$AP$1250,$I$2:$I$1250,V511)</f>
        <v>1</v>
      </c>
    </row>
    <row r="512" customFormat="false" ht="15.8" hidden="false" customHeight="false" outlineLevel="0" collapsed="false">
      <c r="A512" s="0" t="s">
        <v>15</v>
      </c>
      <c r="B512" s="0" t="s">
        <v>89</v>
      </c>
      <c r="C512" s="0" t="s">
        <v>40</v>
      </c>
      <c r="D512" s="0" t="s">
        <v>37</v>
      </c>
      <c r="E512" s="0" t="str">
        <f aca="false">VLOOKUP(A512,Nomenclature!$D$1:$E$9,2,0)</f>
        <v>03</v>
      </c>
      <c r="F512" s="0" t="str">
        <f aca="false">VLOOKUP(B512,Nomenclature!$J$1:$K$97,2,0)</f>
        <v>17</v>
      </c>
      <c r="G512" s="0" t="str">
        <f aca="false">VLOOKUP(C512,Nomenclature!$M$1:$N$21,2,0)</f>
        <v>03</v>
      </c>
      <c r="H512" s="0" t="str">
        <f aca="false">VLOOKUP(D512,Nomenclature!$O$25:$P$31,2,0)</f>
        <v>03</v>
      </c>
      <c r="I512" s="1" t="str">
        <f aca="false">CONCATENATE(E512,F512)</f>
        <v>0317</v>
      </c>
      <c r="J512" s="0" t="str">
        <f aca="false">CONCATENATE(E512,F512,G512,H512)</f>
        <v>03170303</v>
      </c>
      <c r="K512" s="0" t="n">
        <v>20.9951457979384</v>
      </c>
      <c r="L512" s="0" t="n">
        <v>20</v>
      </c>
      <c r="M512" s="0" t="n">
        <v>112.954634266633</v>
      </c>
      <c r="N512" s="0" t="n">
        <v>0.671326600031711</v>
      </c>
      <c r="O512" s="0" t="n">
        <v>0.0698066773309585</v>
      </c>
      <c r="P512" s="4" t="n">
        <f aca="false">VLOOKUP(D512,'paramètres CI'!$A$1:$B$6,2,0)</f>
        <v>0.0385046990211696</v>
      </c>
      <c r="Q512" s="17" t="n">
        <f aca="false">M512*P512/N512</f>
        <v>6.47864123852317</v>
      </c>
      <c r="R512" s="9" t="n">
        <f aca="false">1/(1+0.04)*(1 - (1/(1+0.04))^L512)/(1-1/(1+0.04))</f>
        <v>13.5903263449677</v>
      </c>
      <c r="S512" s="17" t="n">
        <f aca="false">K512/R512</f>
        <v>1.54485957621707</v>
      </c>
      <c r="T512" s="17" t="n">
        <f aca="false">Q512+S512</f>
        <v>8.02350081474024</v>
      </c>
      <c r="U512" s="0" t="n">
        <f aca="false">T512 + Z512</f>
        <v>3.21195393971696</v>
      </c>
      <c r="V512" s="4" t="str">
        <f aca="false">VLOOKUP(I512,'CI ref gaz'!$I$1:$AM$97,1,0)</f>
        <v>0317</v>
      </c>
      <c r="W512" s="0" t="n">
        <f aca="false">VLOOKUP(I512,'CI ref gaz'!$I$1:$AM$97,14,0)</f>
        <v>-2</v>
      </c>
      <c r="X512" s="1" t="n">
        <f aca="false">VLOOKUP(I512,'CI ref gaz'!$I$1:$AM$97,13,0)</f>
        <v>2.56281171644959</v>
      </c>
      <c r="Y512" s="2" t="n">
        <f aca="false">VLOOKUP(I512,'CI ref gaz'!$I$1:$AM$97,7,0)</f>
        <v>0.424930427798891</v>
      </c>
      <c r="Z512" s="17" t="n">
        <f aca="false">X512*(O512/Y512)^(-1/8)-T512</f>
        <v>-4.81154687502329</v>
      </c>
      <c r="AA512" s="17" t="n">
        <f aca="false">Z512^2</f>
        <v>23.1509833305463</v>
      </c>
      <c r="AB512" s="18" t="n">
        <f aca="false">Z512/U512</f>
        <v>-1.49801241404081</v>
      </c>
      <c r="AC512" s="17" t="n">
        <f aca="false">U512^-('paramètres CI'!$B$19)</f>
        <v>8.82765862102455E-005</v>
      </c>
      <c r="AD512" s="4" t="n">
        <f aca="false">SUMIFS($AC$2:$AC$1250,$I$2:$I$1250,V512)</f>
        <v>0.00126458656371395</v>
      </c>
      <c r="AE512" s="4" t="n">
        <f aca="false">AC512/AD512</f>
        <v>0.0698066773309585</v>
      </c>
      <c r="AF512" s="17" t="n">
        <f aca="false">AE512-O512</f>
        <v>0</v>
      </c>
      <c r="AG512" s="4" t="n">
        <f aca="false">VLOOKUP(I512,BesoinU!$F$1:$L$99,3,0)</f>
        <v>71.3127982500998</v>
      </c>
      <c r="AH512" s="19" t="n">
        <f aca="false">VLOOKUP(J512,bibliRdtCHauff!$G$2:$K$1398,4,0)</f>
        <v>22.0449030878353</v>
      </c>
      <c r="AI512" s="19" t="n">
        <f aca="false">VLOOKUP(J512,bibliRdtCHauff!$G$2:$K$1398,3,0)</f>
        <v>0.689377907802488</v>
      </c>
      <c r="AJ512" s="4" t="n">
        <f aca="false">VLOOKUP(D512,'paramètres CI'!$A$1:$C$6,3)</f>
        <v>0.0763929293534506</v>
      </c>
      <c r="AK512" s="4" t="n">
        <f aca="false">AJ512*AG512/AI512</f>
        <v>7.90247772238965</v>
      </c>
      <c r="AL512" s="4" t="n">
        <f aca="false">AK512+AH512/R512</f>
        <v>9.52458027741757</v>
      </c>
      <c r="AM512" s="4" t="n">
        <f aca="false">AL512+Z512</f>
        <v>4.71303340239428</v>
      </c>
      <c r="AN512" s="4" t="n">
        <f aca="false">AM512^-'paramètres CI'!$B$19</f>
        <v>4.10767295152669E-006</v>
      </c>
      <c r="AO512" s="4" t="n">
        <f aca="false">SUMIFS($AN$2:$AN$1250,$I$2:$I$1250,V512)</f>
        <v>0.619597545747172</v>
      </c>
      <c r="AP512" s="5" t="n">
        <f aca="false">AN512/AO512</f>
        <v>6.62958234699469E-006</v>
      </c>
      <c r="AQ512" s="6" t="n">
        <f aca="false">AP512-O512</f>
        <v>-0.0698000477486115</v>
      </c>
      <c r="AR512" s="20" t="n">
        <f aca="false">VLOOKUP(I512,entreesparc!$A$13:$H$110,8,0)*AP512</f>
        <v>1.11807603727643</v>
      </c>
      <c r="AS512" s="7" t="n">
        <f aca="false">M512*AJ512/AI512+AH512/R512</f>
        <v>14.139091129817</v>
      </c>
      <c r="AT512" s="4" t="n">
        <f aca="false">AS512+Z512</f>
        <v>9.32754425479371</v>
      </c>
      <c r="AU512" s="4" t="n">
        <f aca="false">AT512^-'paramètres CI'!$B$19</f>
        <v>1.74526530043917E-008</v>
      </c>
      <c r="AV512" s="4" t="n">
        <f aca="false">SUMIFS($AU$2:$AU$1250,$I$2:$I$1250,V512)</f>
        <v>0.000293515220029644</v>
      </c>
      <c r="AW512" s="5" t="n">
        <f aca="false">AU512/AV512</f>
        <v>5.94608109338557E-005</v>
      </c>
      <c r="AX512" s="7" t="n">
        <f aca="false">SUMIFS($AP$2:$AP$1250,$I$2:$I$1250,V512)</f>
        <v>1</v>
      </c>
    </row>
    <row r="513" customFormat="false" ht="15.8" hidden="false" customHeight="false" outlineLevel="0" collapsed="false">
      <c r="A513" s="0" t="s">
        <v>15</v>
      </c>
      <c r="B513" s="0" t="s">
        <v>89</v>
      </c>
      <c r="C513" s="0" t="s">
        <v>41</v>
      </c>
      <c r="D513" s="0" t="s">
        <v>39</v>
      </c>
      <c r="E513" s="0" t="str">
        <f aca="false">VLOOKUP(A513,Nomenclature!$D$1:$E$9,2,0)</f>
        <v>03</v>
      </c>
      <c r="F513" s="0" t="str">
        <f aca="false">VLOOKUP(B513,Nomenclature!$J$1:$K$97,2,0)</f>
        <v>17</v>
      </c>
      <c r="G513" s="0" t="str">
        <f aca="false">VLOOKUP(C513,Nomenclature!$M$1:$N$21,2,0)</f>
        <v>04</v>
      </c>
      <c r="H513" s="0" t="str">
        <f aca="false">VLOOKUP(D513,Nomenclature!$O$25:$P$31,2,0)</f>
        <v>04</v>
      </c>
      <c r="I513" s="1" t="str">
        <f aca="false">CONCATENATE(E513,F513)</f>
        <v>0317</v>
      </c>
      <c r="J513" s="0" t="str">
        <f aca="false">CONCATENATE(E513,F513,G513,H513)</f>
        <v>03170404</v>
      </c>
      <c r="K513" s="0" t="n">
        <v>14.9608624564001</v>
      </c>
      <c r="L513" s="0" t="n">
        <v>20</v>
      </c>
      <c r="M513" s="0" t="n">
        <v>114.417388779461</v>
      </c>
      <c r="N513" s="0" t="n">
        <v>0.728585644069648</v>
      </c>
      <c r="O513" s="0" t="n">
        <v>0.424930427798891</v>
      </c>
      <c r="P513" s="4" t="n">
        <f aca="false">VLOOKUP(D513,'paramètres CI'!$A$1:$B$6,2,0)</f>
        <v>0.022045059962018</v>
      </c>
      <c r="Q513" s="17" t="n">
        <f aca="false">M513*P513/N513</f>
        <v>3.4619652704818</v>
      </c>
      <c r="R513" s="9" t="n">
        <f aca="false">1/(1+0.04)*(1 - (1/(1+0.04))^L513)/(1-1/(1+0.04))</f>
        <v>13.5903263449677</v>
      </c>
      <c r="S513" s="17" t="n">
        <f aca="false">K513/R513</f>
        <v>1.10084644596779</v>
      </c>
      <c r="T513" s="17" t="n">
        <f aca="false">Q513+S513</f>
        <v>4.56281171644959</v>
      </c>
      <c r="U513" s="0" t="n">
        <f aca="false">T513 + Z513</f>
        <v>2.56281171644959</v>
      </c>
      <c r="V513" s="4" t="str">
        <f aca="false">VLOOKUP(I513,'CI ref gaz'!$I$1:$AM$97,1,0)</f>
        <v>0317</v>
      </c>
      <c r="W513" s="0" t="n">
        <f aca="false">VLOOKUP(I513,'CI ref gaz'!$I$1:$AM$97,14,0)</f>
        <v>-2</v>
      </c>
      <c r="X513" s="1" t="n">
        <f aca="false">VLOOKUP(I513,'CI ref gaz'!$I$1:$AM$97,13,0)</f>
        <v>2.56281171644959</v>
      </c>
      <c r="Y513" s="2" t="n">
        <f aca="false">VLOOKUP(I513,'CI ref gaz'!$I$1:$AM$97,7,0)</f>
        <v>0.424930427798891</v>
      </c>
      <c r="Z513" s="17" t="n">
        <f aca="false">X513*(O513/Y513)^(-1/8)-T513</f>
        <v>-2</v>
      </c>
      <c r="AA513" s="17" t="n">
        <f aca="false">Z513^2</f>
        <v>4</v>
      </c>
      <c r="AB513" s="18" t="n">
        <f aca="false">Z513/U513</f>
        <v>-0.78039287364064</v>
      </c>
      <c r="AC513" s="17" t="n">
        <f aca="false">U513^-('paramètres CI'!$B$19)</f>
        <v>0.0005373613095077</v>
      </c>
      <c r="AD513" s="4" t="n">
        <f aca="false">SUMIFS($AC$2:$AC$1250,$I$2:$I$1250,V513)</f>
        <v>0.00126458656371395</v>
      </c>
      <c r="AE513" s="4" t="n">
        <f aca="false">AC513/AD513</f>
        <v>0.424930427798892</v>
      </c>
      <c r="AF513" s="17" t="n">
        <f aca="false">AE513-O513</f>
        <v>0</v>
      </c>
      <c r="AG513" s="4" t="n">
        <f aca="false">VLOOKUP(I513,BesoinU!$F$1:$L$99,3,0)</f>
        <v>71.3127982500998</v>
      </c>
      <c r="AH513" s="19" t="n">
        <f aca="false">VLOOKUP(J513,bibliRdtCHauff!$G$2:$K$1398,4,0)</f>
        <v>15.7089055792201</v>
      </c>
      <c r="AI513" s="19" t="n">
        <f aca="false">VLOOKUP(J513,bibliRdtCHauff!$G$2:$K$1398,3,0)</f>
        <v>0.780741935948798</v>
      </c>
      <c r="AJ513" s="4" t="n">
        <f aca="false">VLOOKUP(D513,'paramètres CI'!$A$1:$C$6,3)</f>
        <v>0.0386719666666667</v>
      </c>
      <c r="AK513" s="4" t="n">
        <f aca="false">AJ513*AG513/AI513</f>
        <v>3.53228900594811</v>
      </c>
      <c r="AL513" s="4" t="n">
        <f aca="false">AK513+AH513/R513</f>
        <v>4.68817777421429</v>
      </c>
      <c r="AM513" s="4" t="n">
        <f aca="false">AL513+Z513</f>
        <v>2.68817777421429</v>
      </c>
      <c r="AN513" s="4" t="n">
        <f aca="false">AM513^-'paramètres CI'!$B$19</f>
        <v>0.000366721279914617</v>
      </c>
      <c r="AO513" s="4" t="n">
        <f aca="false">SUMIFS($AN$2:$AN$1250,$I$2:$I$1250,V513)</f>
        <v>0.619597545747172</v>
      </c>
      <c r="AP513" s="5" t="n">
        <f aca="false">AN513/AO513</f>
        <v>0.000591870129944412</v>
      </c>
      <c r="AQ513" s="6" t="n">
        <f aca="false">AP513-O513</f>
        <v>-0.424338557668947</v>
      </c>
      <c r="AR513" s="20" t="n">
        <f aca="false">VLOOKUP(I513,entreesparc!$A$13:$H$110,8,0)*AP513</f>
        <v>99.8186273031992</v>
      </c>
      <c r="AS513" s="7" t="n">
        <f aca="false">M513*AJ513/AI513+AH513/R513</f>
        <v>6.82324854648685</v>
      </c>
      <c r="AT513" s="4" t="n">
        <f aca="false">AS513+Z513</f>
        <v>4.82324854648685</v>
      </c>
      <c r="AU513" s="4" t="n">
        <f aca="false">AT513^-'paramètres CI'!$B$19</f>
        <v>3.41415208626238E-006</v>
      </c>
      <c r="AV513" s="4" t="n">
        <f aca="false">SUMIFS($AU$2:$AU$1250,$I$2:$I$1250,V513)</f>
        <v>0.000293515220029644</v>
      </c>
      <c r="AW513" s="5" t="n">
        <f aca="false">AU513/AV513</f>
        <v>0.0116319422410789</v>
      </c>
      <c r="AX513" s="7" t="n">
        <f aca="false">SUMIFS($AP$2:$AP$1250,$I$2:$I$1250,V513)</f>
        <v>1</v>
      </c>
    </row>
    <row r="514" customFormat="false" ht="15.8" hidden="false" customHeight="false" outlineLevel="0" collapsed="false">
      <c r="A514" s="0" t="s">
        <v>15</v>
      </c>
      <c r="B514" s="0" t="s">
        <v>89</v>
      </c>
      <c r="C514" s="0" t="s">
        <v>45</v>
      </c>
      <c r="D514" s="0" t="s">
        <v>43</v>
      </c>
      <c r="E514" s="0" t="str">
        <f aca="false">VLOOKUP(A514,Nomenclature!$D$1:$E$9,2,0)</f>
        <v>03</v>
      </c>
      <c r="F514" s="0" t="str">
        <f aca="false">VLOOKUP(B514,Nomenclature!$J$1:$K$97,2,0)</f>
        <v>17</v>
      </c>
      <c r="G514" s="0" t="str">
        <f aca="false">VLOOKUP(C514,Nomenclature!$M$1:$N$21,2,0)</f>
        <v>06</v>
      </c>
      <c r="H514" s="0" t="str">
        <f aca="false">VLOOKUP(D514,Nomenclature!$O$25:$P$31,2,0)</f>
        <v>02</v>
      </c>
      <c r="I514" s="1" t="str">
        <f aca="false">CONCATENATE(E514,F514)</f>
        <v>0317</v>
      </c>
      <c r="J514" s="0" t="str">
        <f aca="false">CONCATENATE(E514,F514,G514,H514)</f>
        <v>03170602</v>
      </c>
      <c r="K514" s="0" t="n">
        <v>10</v>
      </c>
      <c r="L514" s="0" t="n">
        <v>13</v>
      </c>
      <c r="M514" s="0" t="n">
        <v>110.827068825295</v>
      </c>
      <c r="N514" s="0" t="n">
        <v>0.9</v>
      </c>
      <c r="O514" s="0" t="n">
        <v>0.226292128374107</v>
      </c>
      <c r="P514" s="4" t="n">
        <f aca="false">VLOOKUP(D514,'paramètres CI'!$A$1:$B$6,2,0)</f>
        <v>0.0935912806596305</v>
      </c>
      <c r="Q514" s="17" t="n">
        <f aca="false">M514*P514/N514</f>
        <v>11.5249414479026</v>
      </c>
      <c r="R514" s="9" t="n">
        <f aca="false">1/(1+0.04)*(1 - (1/(1+0.04))^L514)/(1-1/(1+0.04))</f>
        <v>9.98564784663304</v>
      </c>
      <c r="S514" s="17" t="n">
        <f aca="false">K514/R514</f>
        <v>1.00143727814033</v>
      </c>
      <c r="T514" s="17" t="n">
        <f aca="false">Q514+S514</f>
        <v>12.526378726043</v>
      </c>
      <c r="U514" s="0" t="n">
        <f aca="false">T514 + Z514</f>
        <v>2.77282683683737</v>
      </c>
      <c r="V514" s="4" t="str">
        <f aca="false">VLOOKUP(I514,'CI ref gaz'!$I$1:$AM$97,1,0)</f>
        <v>0317</v>
      </c>
      <c r="W514" s="0" t="n">
        <f aca="false">VLOOKUP(I514,'CI ref gaz'!$I$1:$AM$97,14,0)</f>
        <v>-2</v>
      </c>
      <c r="X514" s="1" t="n">
        <f aca="false">VLOOKUP(I514,'CI ref gaz'!$I$1:$AM$97,13,0)</f>
        <v>2.56281171644959</v>
      </c>
      <c r="Y514" s="2" t="n">
        <f aca="false">VLOOKUP(I514,'CI ref gaz'!$I$1:$AM$97,7,0)</f>
        <v>0.424930427798891</v>
      </c>
      <c r="Z514" s="17" t="n">
        <f aca="false">X514*(O514/Y514)^(-1/8)-T514</f>
        <v>-9.75355188920558</v>
      </c>
      <c r="AA514" s="17" t="n">
        <f aca="false">Z514^2</f>
        <v>95.1317744554258</v>
      </c>
      <c r="AB514" s="18" t="n">
        <f aca="false">Z514/U514</f>
        <v>-3.51754814243296</v>
      </c>
      <c r="AC514" s="17" t="n">
        <f aca="false">U514^-('paramètres CI'!$B$19)</f>
        <v>0.000286165985016129</v>
      </c>
      <c r="AD514" s="4" t="n">
        <f aca="false">SUMIFS($AC$2:$AC$1250,$I$2:$I$1250,V514)</f>
        <v>0.00126458656371395</v>
      </c>
      <c r="AE514" s="4" t="n">
        <f aca="false">AC514/AD514</f>
        <v>0.226292128374107</v>
      </c>
      <c r="AF514" s="17" t="n">
        <f aca="false">AE514-O514</f>
        <v>0</v>
      </c>
      <c r="AG514" s="4" t="n">
        <f aca="false">VLOOKUP(I514,BesoinU!$F$1:$L$99,3,0)</f>
        <v>71.3127982500998</v>
      </c>
      <c r="AH514" s="19" t="n">
        <f aca="false">VLOOKUP(J514,bibliRdtCHauff!$G$2:$K$1398,4,0)</f>
        <v>10.4</v>
      </c>
      <c r="AI514" s="19" t="n">
        <f aca="false">VLOOKUP(J514,bibliRdtCHauff!$G$2:$K$1398,3,0)</f>
        <v>0.92</v>
      </c>
      <c r="AJ514" s="4" t="n">
        <f aca="false">VLOOKUP(D514,'paramètres CI'!$A$1:$C$6,3)</f>
        <v>0.09847</v>
      </c>
      <c r="AK514" s="4" t="n">
        <f aca="false">AJ514*AG514/AI514</f>
        <v>7.63279483009492</v>
      </c>
      <c r="AL514" s="4" t="n">
        <f aca="false">AK514+AH514/R514</f>
        <v>8.67428959936086</v>
      </c>
      <c r="AM514" s="4" t="n">
        <f aca="false">AL514+Z514</f>
        <v>-1.07926228984472</v>
      </c>
      <c r="AN514" s="4" t="n">
        <f aca="false">AM514^-'paramètres CI'!$B$19</f>
        <v>0.543230289936463</v>
      </c>
      <c r="AO514" s="4" t="n">
        <f aca="false">SUMIFS($AN$2:$AN$1250,$I$2:$I$1250,V514)</f>
        <v>0.619597545747172</v>
      </c>
      <c r="AP514" s="5" t="n">
        <f aca="false">AN514/AO514</f>
        <v>0.876747000799336</v>
      </c>
      <c r="AQ514" s="6" t="n">
        <f aca="false">AP514-O514</f>
        <v>0.650454872425229</v>
      </c>
      <c r="AR514" s="20" t="n">
        <f aca="false">VLOOKUP(I514,entreesparc!$A$13:$H$110,8,0)*AP514</f>
        <v>147862.98156355</v>
      </c>
      <c r="AS514" s="7" t="n">
        <f aca="false">M514*AJ514/AI514+AH514/R514</f>
        <v>12.9036050597299</v>
      </c>
      <c r="AT514" s="4" t="n">
        <f aca="false">AS514+Z514</f>
        <v>3.15005317052427</v>
      </c>
      <c r="AU514" s="4" t="n">
        <f aca="false">AT514^-'paramètres CI'!$B$19</f>
        <v>0.000103147076835841</v>
      </c>
      <c r="AV514" s="4" t="n">
        <f aca="false">SUMIFS($AU$2:$AU$1250,$I$2:$I$1250,V514)</f>
        <v>0.000293515220029644</v>
      </c>
      <c r="AW514" s="5" t="n">
        <f aca="false">AU514/AV514</f>
        <v>0.351419857632676</v>
      </c>
      <c r="AX514" s="7" t="n">
        <f aca="false">SUMIFS($AP$2:$AP$1250,$I$2:$I$1250,V514)</f>
        <v>1</v>
      </c>
    </row>
    <row r="515" customFormat="false" ht="15.8" hidden="false" customHeight="false" outlineLevel="0" collapsed="false">
      <c r="A515" s="0" t="s">
        <v>15</v>
      </c>
      <c r="B515" s="0" t="s">
        <v>89</v>
      </c>
      <c r="C515" s="0" t="s">
        <v>46</v>
      </c>
      <c r="D515" s="0" t="s">
        <v>43</v>
      </c>
      <c r="E515" s="0" t="str">
        <f aca="false">VLOOKUP(A515,Nomenclature!$D$1:$E$9,2,0)</f>
        <v>03</v>
      </c>
      <c r="F515" s="0" t="str">
        <f aca="false">VLOOKUP(B515,Nomenclature!$J$1:$K$97,2,0)</f>
        <v>17</v>
      </c>
      <c r="G515" s="0" t="str">
        <f aca="false">VLOOKUP(C515,Nomenclature!$M$1:$N$21,2,0)</f>
        <v>26</v>
      </c>
      <c r="H515" s="0" t="str">
        <f aca="false">VLOOKUP(D515,Nomenclature!$O$25:$P$31,2,0)</f>
        <v>02</v>
      </c>
      <c r="I515" s="1" t="str">
        <f aca="false">CONCATENATE(E515,F515)</f>
        <v>0317</v>
      </c>
      <c r="J515" s="0" t="str">
        <f aca="false">CONCATENATE(E515,F515,G515,H515)</f>
        <v>03172602</v>
      </c>
      <c r="K515" s="0" t="n">
        <v>12</v>
      </c>
      <c r="L515" s="0" t="n">
        <v>13</v>
      </c>
      <c r="M515" s="0" t="n">
        <v>110.827068825295</v>
      </c>
      <c r="N515" s="0" t="n">
        <v>1</v>
      </c>
      <c r="O515" s="0" t="n">
        <v>9.99400359784131E-005</v>
      </c>
      <c r="P515" s="4" t="n">
        <f aca="false">VLOOKUP(D515,'paramètres CI'!$A$1:$B$6,2,0)</f>
        <v>0.0935912806596305</v>
      </c>
      <c r="Q515" s="17" t="n">
        <f aca="false">M515*P515/N515</f>
        <v>10.3724473031124</v>
      </c>
      <c r="R515" s="9" t="n">
        <f aca="false">1/(1+0.04)*(1 - (1/(1+0.04))^L515)/(1-1/(1+0.04))</f>
        <v>9.98564784663304</v>
      </c>
      <c r="S515" s="17" t="n">
        <f aca="false">K515/R515</f>
        <v>1.20172473376839</v>
      </c>
      <c r="T515" s="17" t="n">
        <f aca="false">Q515+S515</f>
        <v>11.5741720368808</v>
      </c>
      <c r="U515" s="0" t="n">
        <f aca="false">T515 + Z515</f>
        <v>7.28264251132821</v>
      </c>
      <c r="V515" s="4" t="str">
        <f aca="false">VLOOKUP(I515,'CI ref gaz'!$I$1:$AM$97,1,0)</f>
        <v>0317</v>
      </c>
      <c r="W515" s="0" t="n">
        <f aca="false">VLOOKUP(I515,'CI ref gaz'!$I$1:$AM$97,14,0)</f>
        <v>-2</v>
      </c>
      <c r="X515" s="1" t="n">
        <f aca="false">VLOOKUP(I515,'CI ref gaz'!$I$1:$AM$97,13,0)</f>
        <v>2.56281171644959</v>
      </c>
      <c r="Y515" s="2" t="n">
        <f aca="false">VLOOKUP(I515,'CI ref gaz'!$I$1:$AM$97,7,0)</f>
        <v>0.424930427798891</v>
      </c>
      <c r="Z515" s="17" t="n">
        <f aca="false">X515*(O515/Y515)^(-1/8)-T515</f>
        <v>-4.29152952555254</v>
      </c>
      <c r="AA515" s="17" t="n">
        <f aca="false">Z515^2</f>
        <v>18.4172256686892</v>
      </c>
      <c r="AB515" s="18" t="n">
        <f aca="false">Z515/U515</f>
        <v>-0.589281915029748</v>
      </c>
      <c r="AC515" s="17" t="n">
        <f aca="false">U515^-('paramètres CI'!$B$19)</f>
        <v>1.2638282667539E-007</v>
      </c>
      <c r="AD515" s="4" t="n">
        <f aca="false">SUMIFS($AC$2:$AC$1250,$I$2:$I$1250,V515)</f>
        <v>0.00126458656371395</v>
      </c>
      <c r="AE515" s="4" t="n">
        <f aca="false">AC515/AD515</f>
        <v>9.99400359784132E-005</v>
      </c>
      <c r="AF515" s="17" t="n">
        <f aca="false">AE515-O515</f>
        <v>0</v>
      </c>
      <c r="AG515" s="4" t="n">
        <f aca="false">VLOOKUP(I515,BesoinU!$F$1:$L$99,3,0)</f>
        <v>71.3127982500998</v>
      </c>
      <c r="AH515" s="19" t="n">
        <f aca="false">VLOOKUP(J515,bibliRdtCHauff!$G$2:$K$1398,4,0)</f>
        <v>12</v>
      </c>
      <c r="AI515" s="19" t="n">
        <f aca="false">VLOOKUP(J515,bibliRdtCHauff!$G$2:$K$1398,3,0)</f>
        <v>1</v>
      </c>
      <c r="AJ515" s="4" t="n">
        <f aca="false">VLOOKUP(D515,'paramètres CI'!$A$1:$C$6,3)</f>
        <v>0.09847</v>
      </c>
      <c r="AK515" s="4" t="n">
        <f aca="false">AJ515*AG515/AI515</f>
        <v>7.02217124368733</v>
      </c>
      <c r="AL515" s="4" t="n">
        <f aca="false">AK515+AH515/R515</f>
        <v>8.22389597745572</v>
      </c>
      <c r="AM515" s="4" t="n">
        <f aca="false">AL515+Z515</f>
        <v>3.93236645190318</v>
      </c>
      <c r="AN515" s="4" t="n">
        <f aca="false">AM515^-'paramètres CI'!$B$19</f>
        <v>1.748912738886E-005</v>
      </c>
      <c r="AO515" s="4" t="n">
        <f aca="false">SUMIFS($AN$2:$AN$1250,$I$2:$I$1250,V515)</f>
        <v>0.619597545747172</v>
      </c>
      <c r="AP515" s="5" t="n">
        <f aca="false">AN515/AO515</f>
        <v>2.82265924210043E-005</v>
      </c>
      <c r="AQ515" s="6" t="n">
        <f aca="false">AP515-O515</f>
        <v>-7.17134435574088E-005</v>
      </c>
      <c r="AR515" s="20" t="n">
        <f aca="false">VLOOKUP(I515,entreesparc!$A$13:$H$110,8,0)*AP515</f>
        <v>4.76040193002502</v>
      </c>
      <c r="AS515" s="7" t="n">
        <f aca="false">M515*AJ515/AI515+AH515/R515</f>
        <v>12.1148662009952</v>
      </c>
      <c r="AT515" s="4" t="n">
        <f aca="false">AS515+Z515</f>
        <v>7.82333667544265</v>
      </c>
      <c r="AU515" s="4" t="n">
        <f aca="false">AT515^-'paramètres CI'!$B$19</f>
        <v>7.12629566123661E-008</v>
      </c>
      <c r="AV515" s="4" t="n">
        <f aca="false">SUMIFS($AU$2:$AU$1250,$I$2:$I$1250,V515)</f>
        <v>0.000293515220029644</v>
      </c>
      <c r="AW515" s="5" t="n">
        <f aca="false">AU515/AV515</f>
        <v>0.000242791350326463</v>
      </c>
      <c r="AX515" s="7" t="n">
        <f aca="false">SUMIFS($AP$2:$AP$1250,$I$2:$I$1250,V515)</f>
        <v>1</v>
      </c>
    </row>
    <row r="516" customFormat="false" ht="15.8" hidden="false" customHeight="false" outlineLevel="0" collapsed="false">
      <c r="A516" s="0" t="s">
        <v>15</v>
      </c>
      <c r="B516" s="0" t="s">
        <v>89</v>
      </c>
      <c r="C516" s="0" t="s">
        <v>55</v>
      </c>
      <c r="D516" s="0" t="s">
        <v>43</v>
      </c>
      <c r="E516" s="0" t="str">
        <f aca="false">VLOOKUP(A516,Nomenclature!$D$1:$E$9,2,0)</f>
        <v>03</v>
      </c>
      <c r="F516" s="0" t="str">
        <f aca="false">VLOOKUP(B516,Nomenclature!$J$1:$K$97,2,0)</f>
        <v>17</v>
      </c>
      <c r="G516" s="0" t="str">
        <f aca="false">VLOOKUP(C516,Nomenclature!$M$1:$N$21,2,0)</f>
        <v>10</v>
      </c>
      <c r="H516" s="0" t="str">
        <f aca="false">VLOOKUP(D516,Nomenclature!$O$25:$P$31,2,0)</f>
        <v>02</v>
      </c>
      <c r="I516" s="1" t="str">
        <f aca="false">CONCATENATE(E516,F516)</f>
        <v>0317</v>
      </c>
      <c r="J516" s="0" t="str">
        <f aca="false">CONCATENATE(E516,F516,G516,H516)</f>
        <v>03171002</v>
      </c>
      <c r="K516" s="0" t="n">
        <v>38.994356980907</v>
      </c>
      <c r="L516" s="0" t="n">
        <v>17</v>
      </c>
      <c r="M516" s="0" t="n">
        <v>115.658077025711</v>
      </c>
      <c r="N516" s="0" t="n">
        <v>2.67297488372093</v>
      </c>
      <c r="O516" s="0" t="n">
        <v>0.231173661868227</v>
      </c>
      <c r="P516" s="4" t="n">
        <f aca="false">VLOOKUP(D516,'paramètres CI'!$A$1:$B$6,2,0)</f>
        <v>0.0935912806596305</v>
      </c>
      <c r="Q516" s="17" t="n">
        <f aca="false">M516*P516/N516</f>
        <v>4.04964057589574</v>
      </c>
      <c r="R516" s="9" t="n">
        <f aca="false">1/(1+0.04)*(1 - (1/(1+0.04))^L516)/(1-1/(1+0.04))</f>
        <v>12.1656688537057</v>
      </c>
      <c r="S516" s="17" t="n">
        <f aca="false">K516/R516</f>
        <v>3.20527851364532</v>
      </c>
      <c r="T516" s="17" t="n">
        <f aca="false">Q516+S516</f>
        <v>7.25491908954106</v>
      </c>
      <c r="U516" s="0" t="n">
        <f aca="false">T516 + Z516</f>
        <v>2.76543933307383</v>
      </c>
      <c r="V516" s="4" t="str">
        <f aca="false">VLOOKUP(I516,'CI ref gaz'!$I$1:$AM$97,1,0)</f>
        <v>0317</v>
      </c>
      <c r="W516" s="0" t="n">
        <f aca="false">VLOOKUP(I516,'CI ref gaz'!$I$1:$AM$97,14,0)</f>
        <v>-2</v>
      </c>
      <c r="X516" s="1" t="n">
        <f aca="false">VLOOKUP(I516,'CI ref gaz'!$I$1:$AM$97,13,0)</f>
        <v>2.56281171644959</v>
      </c>
      <c r="Y516" s="2" t="n">
        <f aca="false">VLOOKUP(I516,'CI ref gaz'!$I$1:$AM$97,7,0)</f>
        <v>0.424930427798891</v>
      </c>
      <c r="Z516" s="17" t="n">
        <f aca="false">X516*(O516/Y516)^(-1/8)-T516</f>
        <v>-4.48947975646723</v>
      </c>
      <c r="AA516" s="17" t="n">
        <f aca="false">Z516^2</f>
        <v>20.1554284837291</v>
      </c>
      <c r="AB516" s="18" t="n">
        <f aca="false">Z516/U516</f>
        <v>-1.62342370081108</v>
      </c>
      <c r="AC516" s="17" t="n">
        <f aca="false">U516^-('paramètres CI'!$B$19)</f>
        <v>0.000292339106683112</v>
      </c>
      <c r="AD516" s="4" t="n">
        <f aca="false">SUMIFS($AC$2:$AC$1250,$I$2:$I$1250,V516)</f>
        <v>0.00126458656371395</v>
      </c>
      <c r="AE516" s="4" t="n">
        <f aca="false">AC516/AD516</f>
        <v>0.231173661868227</v>
      </c>
      <c r="AF516" s="17" t="n">
        <f aca="false">AE516-O516</f>
        <v>0</v>
      </c>
      <c r="AG516" s="4" t="n">
        <f aca="false">VLOOKUP(I516,BesoinU!$F$1:$L$99,3,0)</f>
        <v>71.3127982500998</v>
      </c>
      <c r="AH516" s="19" t="n">
        <f aca="false">VLOOKUP(J516,bibliRdtCHauff!$G$2:$K$1398,4,0)</f>
        <v>40.9440748299524</v>
      </c>
      <c r="AI516" s="19" t="n">
        <f aca="false">VLOOKUP(J516,bibliRdtCHauff!$G$2:$K$1398,3,0)</f>
        <v>2.80410195348837</v>
      </c>
      <c r="AJ516" s="4" t="n">
        <f aca="false">VLOOKUP(D516,'paramètres CI'!$A$1:$C$6,3)</f>
        <v>0.09847</v>
      </c>
      <c r="AK516" s="4" t="n">
        <f aca="false">AJ516*AG516/AI516</f>
        <v>2.5042496172265</v>
      </c>
      <c r="AL516" s="4" t="n">
        <f aca="false">AK516+AH516/R516</f>
        <v>5.86979205655409</v>
      </c>
      <c r="AM516" s="4" t="n">
        <f aca="false">AL516+Z516</f>
        <v>1.38031230008686</v>
      </c>
      <c r="AN516" s="4" t="n">
        <f aca="false">AM516^-'paramètres CI'!$B$19</f>
        <v>0.0758894028809414</v>
      </c>
      <c r="AO516" s="4" t="n">
        <f aca="false">SUMIFS($AN$2:$AN$1250,$I$2:$I$1250,V516)</f>
        <v>0.619597545747172</v>
      </c>
      <c r="AP516" s="5" t="n">
        <f aca="false">AN516/AO516</f>
        <v>0.122481768047397</v>
      </c>
      <c r="AQ516" s="6" t="n">
        <f aca="false">AP516-O516</f>
        <v>-0.10869189382083</v>
      </c>
      <c r="AR516" s="20" t="n">
        <f aca="false">VLOOKUP(I516,entreesparc!$A$13:$H$110,8,0)*AP516</f>
        <v>20656.494284157</v>
      </c>
      <c r="AS516" s="7" t="n">
        <f aca="false">M516*AJ516/AI516+AH516/R516</f>
        <v>7.42703914437919</v>
      </c>
      <c r="AT516" s="4" t="n">
        <f aca="false">AS516+Z516</f>
        <v>2.93755938791196</v>
      </c>
      <c r="AU516" s="4" t="n">
        <f aca="false">AT516^-'paramètres CI'!$B$19</f>
        <v>0.000180346100730022</v>
      </c>
      <c r="AV516" s="4" t="n">
        <f aca="false">SUMIFS($AU$2:$AU$1250,$I$2:$I$1250,V516)</f>
        <v>0.000293515220029644</v>
      </c>
      <c r="AW516" s="5" t="n">
        <f aca="false">AU516/AV516</f>
        <v>0.614435260671686</v>
      </c>
      <c r="AX516" s="7" t="n">
        <f aca="false">SUMIFS($AP$2:$AP$1250,$I$2:$I$1250,V516)</f>
        <v>1</v>
      </c>
    </row>
    <row r="517" customFormat="false" ht="15.8" hidden="false" customHeight="false" outlineLevel="0" collapsed="false">
      <c r="A517" s="0" t="s">
        <v>15</v>
      </c>
      <c r="B517" s="0" t="s">
        <v>89</v>
      </c>
      <c r="C517" s="0" t="s">
        <v>56</v>
      </c>
      <c r="D517" s="0" t="s">
        <v>43</v>
      </c>
      <c r="E517" s="0" t="str">
        <f aca="false">VLOOKUP(A517,Nomenclature!$D$1:$E$9,2,0)</f>
        <v>03</v>
      </c>
      <c r="F517" s="0" t="str">
        <f aca="false">VLOOKUP(B517,Nomenclature!$J$1:$K$97,2,0)</f>
        <v>17</v>
      </c>
      <c r="G517" s="0" t="str">
        <f aca="false">VLOOKUP(C517,Nomenclature!$M$1:$N$21,2,0)</f>
        <v>30</v>
      </c>
      <c r="H517" s="0" t="str">
        <f aca="false">VLOOKUP(D517,Nomenclature!$O$25:$P$31,2,0)</f>
        <v>02</v>
      </c>
      <c r="I517" s="1" t="str">
        <f aca="false">CONCATENATE(E517,F517)</f>
        <v>0317</v>
      </c>
      <c r="J517" s="0" t="str">
        <f aca="false">CONCATENATE(E517,F517,G517,H517)</f>
        <v>03173002</v>
      </c>
      <c r="K517" s="0" t="n">
        <v>48.7429462261338</v>
      </c>
      <c r="L517" s="0" t="n">
        <v>17</v>
      </c>
      <c r="M517" s="0" t="n">
        <v>115.658077025711</v>
      </c>
      <c r="N517" s="0" t="n">
        <v>3.32861023255814</v>
      </c>
      <c r="O517" s="0" t="n">
        <v>9.99400359784131E-005</v>
      </c>
      <c r="P517" s="4" t="n">
        <f aca="false">VLOOKUP(D517,'paramètres CI'!$A$1:$B$6,2,0)</f>
        <v>0.0935912806596305</v>
      </c>
      <c r="Q517" s="17" t="n">
        <f aca="false">M517*P517/N517</f>
        <v>3.25198409882537</v>
      </c>
      <c r="R517" s="9" t="n">
        <f aca="false">1/(1+0.04)*(1 - (1/(1+0.04))^L517)/(1-1/(1+0.04))</f>
        <v>12.1656688537057</v>
      </c>
      <c r="S517" s="17" t="n">
        <f aca="false">K517/R517</f>
        <v>4.00659814205665</v>
      </c>
      <c r="T517" s="17" t="n">
        <f aca="false">Q517+S517</f>
        <v>7.25858224088202</v>
      </c>
      <c r="U517" s="0" t="n">
        <f aca="false">T517 + Z517</f>
        <v>7.28264251132821</v>
      </c>
      <c r="V517" s="4" t="str">
        <f aca="false">VLOOKUP(I517,'CI ref gaz'!$I$1:$AM$97,1,0)</f>
        <v>0317</v>
      </c>
      <c r="W517" s="0" t="n">
        <f aca="false">VLOOKUP(I517,'CI ref gaz'!$I$1:$AM$97,14,0)</f>
        <v>-2</v>
      </c>
      <c r="X517" s="1" t="n">
        <f aca="false">VLOOKUP(I517,'CI ref gaz'!$I$1:$AM$97,13,0)</f>
        <v>2.56281171644959</v>
      </c>
      <c r="Y517" s="2" t="n">
        <f aca="false">VLOOKUP(I517,'CI ref gaz'!$I$1:$AM$97,7,0)</f>
        <v>0.424930427798891</v>
      </c>
      <c r="Z517" s="17" t="n">
        <f aca="false">X517*(O517/Y517)^(-1/8)-T517</f>
        <v>0.0240602704461983</v>
      </c>
      <c r="AA517" s="17" t="n">
        <f aca="false">Z517^2</f>
        <v>0.000578896613944203</v>
      </c>
      <c r="AB517" s="18" t="n">
        <f aca="false">Z517/U517</f>
        <v>0.00330378298931635</v>
      </c>
      <c r="AC517" s="17" t="n">
        <f aca="false">U517^-('paramètres CI'!$B$19)</f>
        <v>1.2638282667539E-007</v>
      </c>
      <c r="AD517" s="4" t="n">
        <f aca="false">SUMIFS($AC$2:$AC$1250,$I$2:$I$1250,V517)</f>
        <v>0.00126458656371395</v>
      </c>
      <c r="AE517" s="4" t="n">
        <f aca="false">AC517/AD517</f>
        <v>9.99400359784132E-005</v>
      </c>
      <c r="AF517" s="17" t="n">
        <f aca="false">AE517-O517</f>
        <v>0</v>
      </c>
      <c r="AG517" s="4" t="n">
        <f aca="false">VLOOKUP(I517,BesoinU!$F$1:$L$99,3,0)</f>
        <v>71.3127982500998</v>
      </c>
      <c r="AH517" s="19" t="n">
        <f aca="false">VLOOKUP(J517,bibliRdtCHauff!$G$2:$K$1398,4,0)</f>
        <v>48.7429462261338</v>
      </c>
      <c r="AI517" s="19" t="n">
        <f aca="false">VLOOKUP(J517,bibliRdtCHauff!$G$2:$K$1398,3,0)</f>
        <v>3.32861023255814</v>
      </c>
      <c r="AJ517" s="4" t="n">
        <f aca="false">VLOOKUP(D517,'paramètres CI'!$A$1:$C$6,3)</f>
        <v>0.09847</v>
      </c>
      <c r="AK517" s="4" t="n">
        <f aca="false">AJ517*AG517/AI517</f>
        <v>2.10964058663323</v>
      </c>
      <c r="AL517" s="4" t="n">
        <f aca="false">AK517+AH517/R517</f>
        <v>6.11623872868989</v>
      </c>
      <c r="AM517" s="4" t="n">
        <f aca="false">AL517+Z517</f>
        <v>6.14029899913609</v>
      </c>
      <c r="AN517" s="4" t="n">
        <f aca="false">AM517^-'paramètres CI'!$B$19</f>
        <v>4.9486170205175E-007</v>
      </c>
      <c r="AO517" s="4" t="n">
        <f aca="false">SUMIFS($AN$2:$AN$1250,$I$2:$I$1250,V517)</f>
        <v>0.619597545747172</v>
      </c>
      <c r="AP517" s="5" t="n">
        <f aca="false">AN517/AO517</f>
        <v>7.98682476146669E-007</v>
      </c>
      <c r="AQ517" s="6" t="n">
        <f aca="false">AP517-O517</f>
        <v>-9.91413535022664E-005</v>
      </c>
      <c r="AR517" s="20" t="n">
        <f aca="false">VLOOKUP(I517,entreesparc!$A$13:$H$110,8,0)*AP517</f>
        <v>0.134697435107205</v>
      </c>
      <c r="AS517" s="7" t="n">
        <f aca="false">M517*AJ517/AI517+AH517/R517</f>
        <v>7.4281014269183</v>
      </c>
      <c r="AT517" s="4" t="n">
        <f aca="false">AS517+Z517</f>
        <v>7.4521616973645</v>
      </c>
      <c r="AU517" s="4" t="n">
        <f aca="false">AT517^-'paramètres CI'!$B$19</f>
        <v>1.05133674270893E-007</v>
      </c>
      <c r="AV517" s="4" t="n">
        <f aca="false">SUMIFS($AU$2:$AU$1250,$I$2:$I$1250,V517)</f>
        <v>0.000293515220029644</v>
      </c>
      <c r="AW517" s="5" t="n">
        <f aca="false">AU517/AV517</f>
        <v>0.000358188152083816</v>
      </c>
      <c r="AX517" s="7" t="n">
        <f aca="false">SUMIFS($AP$2:$AP$1250,$I$2:$I$1250,V517)</f>
        <v>1</v>
      </c>
    </row>
    <row r="518" customFormat="false" ht="15.8" hidden="false" customHeight="false" outlineLevel="0" collapsed="false">
      <c r="A518" s="0" t="s">
        <v>15</v>
      </c>
      <c r="B518" s="0" t="s">
        <v>90</v>
      </c>
      <c r="C518" s="0" t="s">
        <v>32</v>
      </c>
      <c r="D518" s="0" t="s">
        <v>34</v>
      </c>
      <c r="E518" s="0" t="str">
        <f aca="false">VLOOKUP(A518,Nomenclature!$D$1:$E$9,2,0)</f>
        <v>03</v>
      </c>
      <c r="F518" s="0" t="str">
        <f aca="false">VLOOKUP(B518,Nomenclature!$J$1:$K$97,2,0)</f>
        <v>19</v>
      </c>
      <c r="G518" s="0" t="str">
        <f aca="false">VLOOKUP(C518,Nomenclature!$M$1:$N$21,2,0)</f>
        <v>01</v>
      </c>
      <c r="H518" s="0" t="str">
        <f aca="false">VLOOKUP(D518,Nomenclature!$O$25:$P$31,2,0)</f>
        <v>06</v>
      </c>
      <c r="I518" s="1" t="str">
        <f aca="false">CONCATENATE(E518,F518)</f>
        <v>0319</v>
      </c>
      <c r="J518" s="0" t="str">
        <f aca="false">CONCATENATE(E518,F518,G518,H518)</f>
        <v>03190106</v>
      </c>
      <c r="K518" s="0" t="n">
        <v>27.7860433333333</v>
      </c>
      <c r="L518" s="0" t="n">
        <v>25</v>
      </c>
      <c r="M518" s="0" t="n">
        <v>81.3167865411278</v>
      </c>
      <c r="N518" s="0" t="n">
        <v>1.58533818295799</v>
      </c>
      <c r="O518" s="0" t="n">
        <v>0.0214653871127682</v>
      </c>
      <c r="P518" s="4" t="n">
        <f aca="false">VLOOKUP(D518,'paramètres CI'!$A$1:$B$6,2,0)</f>
        <v>0.0424847883250769</v>
      </c>
      <c r="Q518" s="17" t="n">
        <f aca="false">M518*P518/N518</f>
        <v>2.17917318879515</v>
      </c>
      <c r="R518" s="9" t="n">
        <f aca="false">1/(1+0.04)*(1 - (1/(1+0.04))^L518)/(1-1/(1+0.04))</f>
        <v>15.6220799436509</v>
      </c>
      <c r="S518" s="17" t="n">
        <f aca="false">K518/R518</f>
        <v>1.77863917183615</v>
      </c>
      <c r="T518" s="17" t="n">
        <f aca="false">Q518+S518</f>
        <v>3.9578123606313</v>
      </c>
      <c r="U518" s="0" t="n">
        <f aca="false">T518 + Z518</f>
        <v>1.44869176025241</v>
      </c>
      <c r="V518" s="4" t="str">
        <f aca="false">VLOOKUP(I518,'CI ref gaz'!$I$1:$AM$97,1,0)</f>
        <v>0319</v>
      </c>
      <c r="W518" s="0" t="n">
        <f aca="false">VLOOKUP(I518,'CI ref gaz'!$I$1:$AM$97,14,0)</f>
        <v>-2</v>
      </c>
      <c r="X518" s="1" t="n">
        <f aca="false">VLOOKUP(I518,'CI ref gaz'!$I$1:$AM$97,13,0)</f>
        <v>0.98236504230773</v>
      </c>
      <c r="Y518" s="2" t="n">
        <f aca="false">VLOOKUP(I518,'CI ref gaz'!$I$1:$AM$97,7,0)</f>
        <v>0.480135091332637</v>
      </c>
      <c r="Z518" s="17" t="n">
        <f aca="false">X518*(O518/Y518)^(-1/8)-T518</f>
        <v>-2.5091206003789</v>
      </c>
      <c r="AA518" s="17" t="n">
        <f aca="false">Z518^2</f>
        <v>6.29568618724575</v>
      </c>
      <c r="AB518" s="18" t="n">
        <f aca="false">Z518/U518</f>
        <v>-1.73199066165858</v>
      </c>
      <c r="AC518" s="17" t="n">
        <f aca="false">U518^-('paramètres CI'!$B$19)</f>
        <v>0.0515456570746026</v>
      </c>
      <c r="AD518" s="4" t="n">
        <f aca="false">SUMIFS($AC$2:$AC$1250,$I$2:$I$1250,V518)</f>
        <v>2.40133834082786</v>
      </c>
      <c r="AE518" s="4" t="n">
        <f aca="false">AC518/AD518</f>
        <v>0.0214653871127682</v>
      </c>
      <c r="AF518" s="17" t="n">
        <f aca="false">AE518-O518</f>
        <v>0</v>
      </c>
      <c r="AG518" s="4" t="n">
        <f aca="false">VLOOKUP(I518,BesoinU!$F$1:$L$99,3,0)</f>
        <v>50.7975134526462</v>
      </c>
      <c r="AH518" s="19" t="n">
        <f aca="false">VLOOKUP(J518,bibliRdtCHauff!$G$2:$K$1398,4,0)</f>
        <v>29.1753455</v>
      </c>
      <c r="AI518" s="19" t="n">
        <f aca="false">VLOOKUP(J518,bibliRdtCHauff!$G$2:$K$1398,3,0)</f>
        <v>1.64875171027631</v>
      </c>
      <c r="AJ518" s="4" t="n">
        <f aca="false">VLOOKUP(D518,'paramètres CI'!$A$1:$C$6,3)</f>
        <v>0.0591</v>
      </c>
      <c r="AK518" s="4" t="n">
        <f aca="false">AJ518*AG518/AI518</f>
        <v>1.82085211881192</v>
      </c>
      <c r="AL518" s="4" t="n">
        <f aca="false">AK518+AH518/R518</f>
        <v>3.68842324923987</v>
      </c>
      <c r="AM518" s="4" t="n">
        <f aca="false">AL518+Z518</f>
        <v>1.17930264886098</v>
      </c>
      <c r="AN518" s="4" t="n">
        <f aca="false">AM518^-'paramètres CI'!$B$19</f>
        <v>0.267299291631361</v>
      </c>
      <c r="AO518" s="4" t="n">
        <f aca="false">SUMIFS($AN$2:$AN$1250,$I$2:$I$1250,V518)</f>
        <v>306257290.300147</v>
      </c>
      <c r="AP518" s="5" t="n">
        <f aca="false">AN518/AO518</f>
        <v>8.72793236593304E-010</v>
      </c>
      <c r="AQ518" s="6" t="n">
        <f aca="false">AP518-O518</f>
        <v>-0.021465386239975</v>
      </c>
      <c r="AR518" s="20" t="n">
        <f aca="false">VLOOKUP(I518,entreesparc!$A$13:$H$110,8,0)*AP518</f>
        <v>0.000107350873297789</v>
      </c>
      <c r="AS518" s="7" t="n">
        <f aca="false">M518*AJ518/AI518+AH518/R518</f>
        <v>4.78239575479499</v>
      </c>
      <c r="AT518" s="4" t="n">
        <f aca="false">AS518+Z518</f>
        <v>2.27327515441609</v>
      </c>
      <c r="AU518" s="4" t="n">
        <f aca="false">AT518^-'paramètres CI'!$B$19</f>
        <v>0.00140211603808486</v>
      </c>
      <c r="AV518" s="4" t="n">
        <f aca="false">SUMIFS($AU$2:$AU$1250,$I$2:$I$1250,V518)</f>
        <v>0.284622044571632</v>
      </c>
      <c r="AW518" s="5" t="n">
        <f aca="false">AU518/AV518</f>
        <v>0.00492623837410453</v>
      </c>
      <c r="AX518" s="7" t="n">
        <f aca="false">SUMIFS($AP$2:$AP$1250,$I$2:$I$1250,V518)</f>
        <v>1</v>
      </c>
    </row>
    <row r="519" customFormat="false" ht="15.8" hidden="false" customHeight="false" outlineLevel="0" collapsed="false">
      <c r="A519" s="0" t="s">
        <v>15</v>
      </c>
      <c r="B519" s="0" t="s">
        <v>90</v>
      </c>
      <c r="C519" s="0" t="s">
        <v>32</v>
      </c>
      <c r="D519" s="0" t="s">
        <v>33</v>
      </c>
      <c r="E519" s="0" t="str">
        <f aca="false">VLOOKUP(A519,Nomenclature!$D$1:$E$9,2,0)</f>
        <v>03</v>
      </c>
      <c r="F519" s="0" t="str">
        <f aca="false">VLOOKUP(B519,Nomenclature!$J$1:$K$97,2,0)</f>
        <v>19</v>
      </c>
      <c r="G519" s="0" t="str">
        <f aca="false">VLOOKUP(C519,Nomenclature!$M$1:$N$21,2,0)</f>
        <v>01</v>
      </c>
      <c r="H519" s="0" t="str">
        <f aca="false">VLOOKUP(D519,Nomenclature!$O$25:$P$31,2,0)</f>
        <v>01</v>
      </c>
      <c r="I519" s="1" t="str">
        <f aca="false">CONCATENATE(E519,F519)</f>
        <v>0319</v>
      </c>
      <c r="J519" s="0" t="str">
        <f aca="false">CONCATENATE(E519,F519,G519,H519)</f>
        <v>03190101</v>
      </c>
      <c r="K519" s="0" t="n">
        <v>27.8631831326589</v>
      </c>
      <c r="L519" s="0" t="n">
        <v>25</v>
      </c>
      <c r="M519" s="0" t="n">
        <v>85.5068656388857</v>
      </c>
      <c r="N519" s="0" t="n">
        <v>1.56231808578152</v>
      </c>
      <c r="O519" s="0" t="n">
        <v>0.0329053770327361</v>
      </c>
      <c r="P519" s="4" t="n">
        <f aca="false">VLOOKUP(D519,'paramètres CI'!$A$1:$B$6,2,0)</f>
        <v>0.033584731604575</v>
      </c>
      <c r="Q519" s="17" t="n">
        <f aca="false">M519*P519/N519</f>
        <v>1.83811808809338</v>
      </c>
      <c r="R519" s="9" t="n">
        <f aca="false">1/(1+0.04)*(1 - (1/(1+0.04))^L519)/(1-1/(1+0.04))</f>
        <v>15.6220799436509</v>
      </c>
      <c r="S519" s="17" t="n">
        <f aca="false">K519/R519</f>
        <v>1.78357704179993</v>
      </c>
      <c r="T519" s="17" t="n">
        <f aca="false">Q519+S519</f>
        <v>3.62169512989331</v>
      </c>
      <c r="U519" s="0" t="n">
        <f aca="false">T519 + Z519</f>
        <v>1.37336182642138</v>
      </c>
      <c r="V519" s="4" t="str">
        <f aca="false">VLOOKUP(I519,'CI ref gaz'!$I$1:$AM$97,1,0)</f>
        <v>0319</v>
      </c>
      <c r="W519" s="0" t="n">
        <f aca="false">VLOOKUP(I519,'CI ref gaz'!$I$1:$AM$97,14,0)</f>
        <v>-2</v>
      </c>
      <c r="X519" s="1" t="n">
        <f aca="false">VLOOKUP(I519,'CI ref gaz'!$I$1:$AM$97,13,0)</f>
        <v>0.98236504230773</v>
      </c>
      <c r="Y519" s="2" t="n">
        <f aca="false">VLOOKUP(I519,'CI ref gaz'!$I$1:$AM$97,7,0)</f>
        <v>0.480135091332637</v>
      </c>
      <c r="Z519" s="17" t="n">
        <f aca="false">X519*(O519/Y519)^(-1/8)-T519</f>
        <v>-2.24833330347192</v>
      </c>
      <c r="AA519" s="17" t="n">
        <f aca="false">Z519^2</f>
        <v>5.05500264350096</v>
      </c>
      <c r="AB519" s="18" t="n">
        <f aca="false">Z519/U519</f>
        <v>-1.63710193498714</v>
      </c>
      <c r="AC519" s="17" t="n">
        <f aca="false">U519^-('paramètres CI'!$B$19)</f>
        <v>0.0790169434881057</v>
      </c>
      <c r="AD519" s="4" t="n">
        <f aca="false">SUMIFS($AC$2:$AC$1250,$I$2:$I$1250,V519)</f>
        <v>2.40133834082786</v>
      </c>
      <c r="AE519" s="4" t="n">
        <f aca="false">AC519/AD519</f>
        <v>0.0329053770327361</v>
      </c>
      <c r="AF519" s="17" t="n">
        <f aca="false">AE519-O519</f>
        <v>0</v>
      </c>
      <c r="AG519" s="4" t="n">
        <f aca="false">VLOOKUP(I519,BesoinU!$F$1:$L$99,3,0)</f>
        <v>50.7975134526462</v>
      </c>
      <c r="AH519" s="19" t="n">
        <f aca="false">VLOOKUP(J519,bibliRdtCHauff!$G$2:$K$1398,4,0)</f>
        <v>29.2563422892919</v>
      </c>
      <c r="AI519" s="19" t="n">
        <f aca="false">VLOOKUP(J519,bibliRdtCHauff!$G$2:$K$1398,3,0)</f>
        <v>1.62481080921278</v>
      </c>
      <c r="AJ519" s="4" t="n">
        <f aca="false">VLOOKUP(D519,'paramètres CI'!$A$1:$C$6,3)</f>
        <v>0.0509473684210526</v>
      </c>
      <c r="AK519" s="4" t="n">
        <f aca="false">AJ519*AG519/AI519</f>
        <v>1.59280060058145</v>
      </c>
      <c r="AL519" s="4" t="n">
        <f aca="false">AK519+AH519/R519</f>
        <v>3.46555649447138</v>
      </c>
      <c r="AM519" s="4" t="n">
        <f aca="false">AL519+Z519</f>
        <v>1.21722319099946</v>
      </c>
      <c r="AN519" s="4" t="n">
        <f aca="false">AM519^-'paramètres CI'!$B$19</f>
        <v>0.20750962957001</v>
      </c>
      <c r="AO519" s="4" t="n">
        <f aca="false">SUMIFS($AN$2:$AN$1250,$I$2:$I$1250,V519)</f>
        <v>306257290.300147</v>
      </c>
      <c r="AP519" s="5" t="n">
        <f aca="false">AN519/AO519</f>
        <v>6.77566334393674E-010</v>
      </c>
      <c r="AQ519" s="6" t="n">
        <f aca="false">AP519-O519</f>
        <v>-0.0329053763551698</v>
      </c>
      <c r="AR519" s="20" t="n">
        <f aca="false">VLOOKUP(I519,entreesparc!$A$13:$H$110,8,0)*AP519</f>
        <v>8.33385671023895E-005</v>
      </c>
      <c r="AS519" s="7" t="n">
        <f aca="false">M519*AJ519/AI519+AH519/R519</f>
        <v>4.55389868388922</v>
      </c>
      <c r="AT519" s="4" t="n">
        <f aca="false">AS519+Z519</f>
        <v>2.3055653804173</v>
      </c>
      <c r="AU519" s="4" t="n">
        <f aca="false">AT519^-'paramètres CI'!$B$19</f>
        <v>0.00125250786480719</v>
      </c>
      <c r="AV519" s="4" t="n">
        <f aca="false">SUMIFS($AU$2:$AU$1250,$I$2:$I$1250,V519)</f>
        <v>0.284622044571632</v>
      </c>
      <c r="AW519" s="5" t="n">
        <f aca="false">AU519/AV519</f>
        <v>0.00440060033541066</v>
      </c>
      <c r="AX519" s="7" t="n">
        <f aca="false">SUMIFS($AP$2:$AP$1250,$I$2:$I$1250,V519)</f>
        <v>1</v>
      </c>
    </row>
    <row r="520" customFormat="false" ht="15.8" hidden="false" customHeight="false" outlineLevel="0" collapsed="false">
      <c r="A520" s="0" t="s">
        <v>15</v>
      </c>
      <c r="B520" s="0" t="s">
        <v>90</v>
      </c>
      <c r="C520" s="0" t="s">
        <v>35</v>
      </c>
      <c r="D520" s="0" t="s">
        <v>33</v>
      </c>
      <c r="E520" s="0" t="str">
        <f aca="false">VLOOKUP(A520,Nomenclature!$D$1:$E$9,2,0)</f>
        <v>03</v>
      </c>
      <c r="F520" s="0" t="str">
        <f aca="false">VLOOKUP(B520,Nomenclature!$J$1:$K$97,2,0)</f>
        <v>19</v>
      </c>
      <c r="G520" s="0" t="str">
        <f aca="false">VLOOKUP(C520,Nomenclature!$M$1:$N$21,2,0)</f>
        <v>21</v>
      </c>
      <c r="H520" s="0" t="str">
        <f aca="false">VLOOKUP(D520,Nomenclature!$O$25:$P$31,2,0)</f>
        <v>01</v>
      </c>
      <c r="I520" s="1" t="str">
        <f aca="false">CONCATENATE(E520,F520)</f>
        <v>0319</v>
      </c>
      <c r="J520" s="0" t="str">
        <f aca="false">CONCATENATE(E520,F520,G520,H520)</f>
        <v>03192101</v>
      </c>
      <c r="K520" s="0" t="n">
        <v>34.8289789158237</v>
      </c>
      <c r="L520" s="0" t="n">
        <v>25</v>
      </c>
      <c r="M520" s="0" t="n">
        <v>85.5068656388857</v>
      </c>
      <c r="N520" s="0" t="n">
        <v>1.87478170293782</v>
      </c>
      <c r="O520" s="0" t="n">
        <v>9.99400359784132E-005</v>
      </c>
      <c r="P520" s="4" t="n">
        <f aca="false">VLOOKUP(D520,'paramètres CI'!$A$1:$B$6,2,0)</f>
        <v>0.033584731604575</v>
      </c>
      <c r="Q520" s="17" t="n">
        <f aca="false">M520*P520/N520</f>
        <v>1.53176507341115</v>
      </c>
      <c r="R520" s="9" t="n">
        <f aca="false">1/(1+0.04)*(1 - (1/(1+0.04))^L520)/(1-1/(1+0.04))</f>
        <v>15.6220799436509</v>
      </c>
      <c r="S520" s="17" t="n">
        <f aca="false">K520/R520</f>
        <v>2.22947130224992</v>
      </c>
      <c r="T520" s="17" t="n">
        <f aca="false">Q520+S520</f>
        <v>3.76123637566107</v>
      </c>
      <c r="U520" s="0" t="n">
        <f aca="false">T520 + Z520</f>
        <v>2.83449629029719</v>
      </c>
      <c r="V520" s="4" t="str">
        <f aca="false">VLOOKUP(I520,'CI ref gaz'!$I$1:$AM$97,1,0)</f>
        <v>0319</v>
      </c>
      <c r="W520" s="0" t="n">
        <f aca="false">VLOOKUP(I520,'CI ref gaz'!$I$1:$AM$97,14,0)</f>
        <v>-2</v>
      </c>
      <c r="X520" s="1" t="n">
        <f aca="false">VLOOKUP(I520,'CI ref gaz'!$I$1:$AM$97,13,0)</f>
        <v>0.98236504230773</v>
      </c>
      <c r="Y520" s="2" t="n">
        <f aca="false">VLOOKUP(I520,'CI ref gaz'!$I$1:$AM$97,7,0)</f>
        <v>0.480135091332637</v>
      </c>
      <c r="Z520" s="17" t="n">
        <f aca="false">X520*(O520/Y520)^(-1/8)-T520</f>
        <v>-0.926740085363878</v>
      </c>
      <c r="AA520" s="17" t="n">
        <f aca="false">Z520^2</f>
        <v>0.858847185820248</v>
      </c>
      <c r="AB520" s="18" t="n">
        <f aca="false">Z520/U520</f>
        <v>-0.326950537397497</v>
      </c>
      <c r="AC520" s="17" t="n">
        <f aca="false">U520^-('paramètres CI'!$B$19)</f>
        <v>0.000239989840178679</v>
      </c>
      <c r="AD520" s="4" t="n">
        <f aca="false">SUMIFS($AC$2:$AC$1250,$I$2:$I$1250,V520)</f>
        <v>2.40133834082786</v>
      </c>
      <c r="AE520" s="4" t="n">
        <f aca="false">AC520/AD520</f>
        <v>9.99400359784131E-005</v>
      </c>
      <c r="AF520" s="17" t="n">
        <f aca="false">AE520-O520</f>
        <v>0</v>
      </c>
      <c r="AG520" s="4" t="n">
        <f aca="false">VLOOKUP(I520,BesoinU!$F$1:$L$99,3,0)</f>
        <v>50.7975134526462</v>
      </c>
      <c r="AH520" s="19" t="n">
        <f aca="false">VLOOKUP(J520,bibliRdtCHauff!$G$2:$K$1398,4,0)</f>
        <v>34.8289789158237</v>
      </c>
      <c r="AI520" s="19" t="n">
        <f aca="false">VLOOKUP(J520,bibliRdtCHauff!$G$2:$K$1398,3,0)</f>
        <v>1.87478170293782</v>
      </c>
      <c r="AJ520" s="4" t="n">
        <f aca="false">VLOOKUP(D520,'paramètres CI'!$A$1:$C$6,3)</f>
        <v>0.0509473684210526</v>
      </c>
      <c r="AK520" s="4" t="n">
        <f aca="false">AJ520*AG520/AI520</f>
        <v>1.38042718717059</v>
      </c>
      <c r="AL520" s="4" t="n">
        <f aca="false">AK520+AH520/R520</f>
        <v>3.60989848942051</v>
      </c>
      <c r="AM520" s="4" t="n">
        <f aca="false">AL520+Z520</f>
        <v>2.68315840405663</v>
      </c>
      <c r="AN520" s="4" t="n">
        <f aca="false">AM520^-'paramètres CI'!$B$19</f>
        <v>0.000372245536592859</v>
      </c>
      <c r="AO520" s="4" t="n">
        <f aca="false">SUMIFS($AN$2:$AN$1250,$I$2:$I$1250,V520)</f>
        <v>306257290.300147</v>
      </c>
      <c r="AP520" s="5" t="n">
        <f aca="false">AN520/AO520</f>
        <v>1.21546669543128E-012</v>
      </c>
      <c r="AQ520" s="6" t="n">
        <f aca="false">AP520-O520</f>
        <v>-9.99400347629465E-005</v>
      </c>
      <c r="AR520" s="20" t="n">
        <f aca="false">VLOOKUP(I520,entreesparc!$A$13:$H$110,8,0)*AP520</f>
        <v>1.49498650709328E-007</v>
      </c>
      <c r="AS520" s="7" t="n">
        <f aca="false">M520*AJ520/AI520+AH520/R520</f>
        <v>4.55312838691597</v>
      </c>
      <c r="AT520" s="4" t="n">
        <f aca="false">AS520+Z520</f>
        <v>3.62638830155209</v>
      </c>
      <c r="AU520" s="4" t="n">
        <f aca="false">AT520^-'paramètres CI'!$B$19</f>
        <v>3.34353258136703E-005</v>
      </c>
      <c r="AV520" s="4" t="n">
        <f aca="false">SUMIFS($AU$2:$AU$1250,$I$2:$I$1250,V520)</f>
        <v>0.284622044571632</v>
      </c>
      <c r="AW520" s="5" t="n">
        <f aca="false">AU520/AV520</f>
        <v>0.000117472720231463</v>
      </c>
      <c r="AX520" s="7" t="n">
        <f aca="false">SUMIFS($AP$2:$AP$1250,$I$2:$I$1250,V520)</f>
        <v>1</v>
      </c>
    </row>
    <row r="521" customFormat="false" ht="15.8" hidden="false" customHeight="false" outlineLevel="0" collapsed="false">
      <c r="A521" s="0" t="s">
        <v>15</v>
      </c>
      <c r="B521" s="0" t="s">
        <v>90</v>
      </c>
      <c r="C521" s="0" t="s">
        <v>35</v>
      </c>
      <c r="D521" s="0" t="s">
        <v>34</v>
      </c>
      <c r="E521" s="0" t="str">
        <f aca="false">VLOOKUP(A521,Nomenclature!$D$1:$E$9,2,0)</f>
        <v>03</v>
      </c>
      <c r="F521" s="0" t="str">
        <f aca="false">VLOOKUP(B521,Nomenclature!$J$1:$K$97,2,0)</f>
        <v>19</v>
      </c>
      <c r="G521" s="0" t="str">
        <f aca="false">VLOOKUP(C521,Nomenclature!$M$1:$N$21,2,0)</f>
        <v>21</v>
      </c>
      <c r="H521" s="0" t="str">
        <f aca="false">VLOOKUP(D521,Nomenclature!$O$25:$P$31,2,0)</f>
        <v>06</v>
      </c>
      <c r="I521" s="1" t="str">
        <f aca="false">CONCATENATE(E521,F521)</f>
        <v>0319</v>
      </c>
      <c r="J521" s="0" t="str">
        <f aca="false">CONCATENATE(E521,F521,G521,H521)</f>
        <v>03192106</v>
      </c>
      <c r="K521" s="0" t="n">
        <v>34.7325541666666</v>
      </c>
      <c r="L521" s="0" t="n">
        <v>25</v>
      </c>
      <c r="M521" s="0" t="n">
        <v>81.3167865411278</v>
      </c>
      <c r="N521" s="0" t="n">
        <v>1.90240581954959</v>
      </c>
      <c r="O521" s="0" t="n">
        <v>9.99400359784132E-005</v>
      </c>
      <c r="P521" s="4" t="n">
        <f aca="false">VLOOKUP(D521,'paramètres CI'!$A$1:$B$6,2,0)</f>
        <v>0.0424847883250769</v>
      </c>
      <c r="Q521" s="17" t="n">
        <f aca="false">M521*P521/N521</f>
        <v>1.81597765732929</v>
      </c>
      <c r="R521" s="9" t="n">
        <f aca="false">1/(1+0.04)*(1 - (1/(1+0.04))^L521)/(1-1/(1+0.04))</f>
        <v>15.6220799436509</v>
      </c>
      <c r="S521" s="17" t="n">
        <f aca="false">K521/R521</f>
        <v>2.22329896479518</v>
      </c>
      <c r="T521" s="17" t="n">
        <f aca="false">Q521+S521</f>
        <v>4.03927662212447</v>
      </c>
      <c r="U521" s="0" t="n">
        <f aca="false">T521 + Z521</f>
        <v>2.83449629029719</v>
      </c>
      <c r="V521" s="4" t="str">
        <f aca="false">VLOOKUP(I521,'CI ref gaz'!$I$1:$AM$97,1,0)</f>
        <v>0319</v>
      </c>
      <c r="W521" s="0" t="n">
        <f aca="false">VLOOKUP(I521,'CI ref gaz'!$I$1:$AM$97,14,0)</f>
        <v>-2</v>
      </c>
      <c r="X521" s="1" t="n">
        <f aca="false">VLOOKUP(I521,'CI ref gaz'!$I$1:$AM$97,13,0)</f>
        <v>0.98236504230773</v>
      </c>
      <c r="Y521" s="2" t="n">
        <f aca="false">VLOOKUP(I521,'CI ref gaz'!$I$1:$AM$97,7,0)</f>
        <v>0.480135091332637</v>
      </c>
      <c r="Z521" s="17" t="n">
        <f aca="false">X521*(O521/Y521)^(-1/8)-T521</f>
        <v>-1.20478033182728</v>
      </c>
      <c r="AA521" s="17" t="n">
        <f aca="false">Z521^2</f>
        <v>1.45149564795786</v>
      </c>
      <c r="AB521" s="18" t="n">
        <f aca="false">Z521/U521</f>
        <v>-0.425042126867967</v>
      </c>
      <c r="AC521" s="17" t="n">
        <f aca="false">U521^-('paramètres CI'!$B$19)</f>
        <v>0.000239989840178679</v>
      </c>
      <c r="AD521" s="4" t="n">
        <f aca="false">SUMIFS($AC$2:$AC$1250,$I$2:$I$1250,V521)</f>
        <v>2.40133834082786</v>
      </c>
      <c r="AE521" s="4" t="n">
        <f aca="false">AC521/AD521</f>
        <v>9.99400359784131E-005</v>
      </c>
      <c r="AF521" s="17" t="n">
        <f aca="false">AE521-O521</f>
        <v>0</v>
      </c>
      <c r="AG521" s="4" t="n">
        <f aca="false">VLOOKUP(I521,BesoinU!$F$1:$L$99,3,0)</f>
        <v>50.7975134526462</v>
      </c>
      <c r="AH521" s="19" t="n">
        <f aca="false">VLOOKUP(J521,bibliRdtCHauff!$G$2:$K$1398,4,0)</f>
        <v>34.7325541666666</v>
      </c>
      <c r="AI521" s="19" t="n">
        <f aca="false">VLOOKUP(J521,bibliRdtCHauff!$G$2:$K$1398,3,0)</f>
        <v>1.90240581954959</v>
      </c>
      <c r="AJ521" s="4" t="n">
        <f aca="false">VLOOKUP(D521,'paramètres CI'!$A$1:$C$6,3)</f>
        <v>0.0591</v>
      </c>
      <c r="AK521" s="4" t="n">
        <f aca="false">AJ521*AG521/AI521</f>
        <v>1.57807183630366</v>
      </c>
      <c r="AL521" s="4" t="n">
        <f aca="false">AK521+AH521/R521</f>
        <v>3.80137080109884</v>
      </c>
      <c r="AM521" s="4" t="n">
        <f aca="false">AL521+Z521</f>
        <v>2.59659046927156</v>
      </c>
      <c r="AN521" s="4" t="n">
        <f aca="false">AM521^-'paramètres CI'!$B$19</f>
        <v>0.000483918617144616</v>
      </c>
      <c r="AO521" s="4" t="n">
        <f aca="false">SUMIFS($AN$2:$AN$1250,$I$2:$I$1250,V521)</f>
        <v>306257290.300147</v>
      </c>
      <c r="AP521" s="5" t="n">
        <f aca="false">AN521/AO521</f>
        <v>1.58010480883688E-012</v>
      </c>
      <c r="AQ521" s="6" t="n">
        <f aca="false">AP521-O521</f>
        <v>-9.99400343983084E-005</v>
      </c>
      <c r="AR521" s="20" t="n">
        <f aca="false">VLOOKUP(I521,entreesparc!$A$13:$H$110,8,0)*AP521</f>
        <v>1.94348012815453E-007</v>
      </c>
      <c r="AS521" s="7" t="n">
        <f aca="false">M521*AJ521/AI521+AH521/R521</f>
        <v>4.74948030591328</v>
      </c>
      <c r="AT521" s="4" t="n">
        <f aca="false">AS521+Z521</f>
        <v>3.544699974086</v>
      </c>
      <c r="AU521" s="4" t="n">
        <f aca="false">AT521^-'paramètres CI'!$B$19</f>
        <v>4.01202973707009E-005</v>
      </c>
      <c r="AV521" s="4" t="n">
        <f aca="false">SUMIFS($AU$2:$AU$1250,$I$2:$I$1250,V521)</f>
        <v>0.284622044571632</v>
      </c>
      <c r="AW521" s="5" t="n">
        <f aca="false">AU521/AV521</f>
        <v>0.000140959908537948</v>
      </c>
      <c r="AX521" s="7" t="n">
        <f aca="false">SUMIFS($AP$2:$AP$1250,$I$2:$I$1250,V521)</f>
        <v>1</v>
      </c>
    </row>
    <row r="522" customFormat="false" ht="15.8" hidden="false" customHeight="false" outlineLevel="0" collapsed="false">
      <c r="A522" s="0" t="s">
        <v>15</v>
      </c>
      <c r="B522" s="0" t="s">
        <v>90</v>
      </c>
      <c r="C522" s="0" t="s">
        <v>36</v>
      </c>
      <c r="D522" s="0" t="s">
        <v>37</v>
      </c>
      <c r="E522" s="0" t="str">
        <f aca="false">VLOOKUP(A522,Nomenclature!$D$1:$E$9,2,0)</f>
        <v>03</v>
      </c>
      <c r="F522" s="0" t="str">
        <f aca="false">VLOOKUP(B522,Nomenclature!$J$1:$K$97,2,0)</f>
        <v>19</v>
      </c>
      <c r="G522" s="0" t="str">
        <f aca="false">VLOOKUP(C522,Nomenclature!$M$1:$N$21,2,0)</f>
        <v>23</v>
      </c>
      <c r="H522" s="0" t="str">
        <f aca="false">VLOOKUP(D522,Nomenclature!$O$25:$P$31,2,0)</f>
        <v>03</v>
      </c>
      <c r="I522" s="1" t="str">
        <f aca="false">CONCATENATE(E522,F522)</f>
        <v>0319</v>
      </c>
      <c r="J522" s="0" t="str">
        <f aca="false">CONCATENATE(E522,F522,G522,H522)</f>
        <v>03192303</v>
      </c>
      <c r="K522" s="0" t="n">
        <v>10.0509521567137</v>
      </c>
      <c r="L522" s="0" t="n">
        <v>20</v>
      </c>
      <c r="M522" s="0" t="n">
        <v>83.8258153916228</v>
      </c>
      <c r="N522" s="0" t="n">
        <v>0.761583138885597</v>
      </c>
      <c r="O522" s="0" t="n">
        <v>9.99400359784132E-005</v>
      </c>
      <c r="P522" s="4" t="n">
        <f aca="false">VLOOKUP(D522,'paramètres CI'!$A$1:$B$6,2,0)</f>
        <v>0.0385046990211696</v>
      </c>
      <c r="Q522" s="17" t="n">
        <f aca="false">M522*P522/N522</f>
        <v>4.23812926922404</v>
      </c>
      <c r="R522" s="9" t="n">
        <f aca="false">1/(1+0.04)*(1 - (1/(1+0.04))^L522)/(1-1/(1+0.04))</f>
        <v>13.5903263449677</v>
      </c>
      <c r="S522" s="17" t="n">
        <f aca="false">K522/R522</f>
        <v>0.739566652160302</v>
      </c>
      <c r="T522" s="17" t="n">
        <f aca="false">Q522+S522</f>
        <v>4.97769592138434</v>
      </c>
      <c r="U522" s="0" t="n">
        <f aca="false">T522 + Z522</f>
        <v>2.83449629029719</v>
      </c>
      <c r="V522" s="4" t="str">
        <f aca="false">VLOOKUP(I522,'CI ref gaz'!$I$1:$AM$97,1,0)</f>
        <v>0319</v>
      </c>
      <c r="W522" s="0" t="n">
        <f aca="false">VLOOKUP(I522,'CI ref gaz'!$I$1:$AM$97,14,0)</f>
        <v>-2</v>
      </c>
      <c r="X522" s="1" t="n">
        <f aca="false">VLOOKUP(I522,'CI ref gaz'!$I$1:$AM$97,13,0)</f>
        <v>0.98236504230773</v>
      </c>
      <c r="Y522" s="2" t="n">
        <f aca="false">VLOOKUP(I522,'CI ref gaz'!$I$1:$AM$97,7,0)</f>
        <v>0.480135091332637</v>
      </c>
      <c r="Z522" s="17" t="n">
        <f aca="false">X522*(O522/Y522)^(-1/8)-T522</f>
        <v>-2.14319963108714</v>
      </c>
      <c r="AA522" s="17" t="n">
        <f aca="false">Z522^2</f>
        <v>4.59330465869207</v>
      </c>
      <c r="AB522" s="18" t="n">
        <f aca="false">Z522/U522</f>
        <v>-0.756113048524199</v>
      </c>
      <c r="AC522" s="17" t="n">
        <f aca="false">U522^-('paramètres CI'!$B$19)</f>
        <v>0.000239989840178679</v>
      </c>
      <c r="AD522" s="4" t="n">
        <f aca="false">SUMIFS($AC$2:$AC$1250,$I$2:$I$1250,V522)</f>
        <v>2.40133834082786</v>
      </c>
      <c r="AE522" s="4" t="n">
        <f aca="false">AC522/AD522</f>
        <v>9.99400359784131E-005</v>
      </c>
      <c r="AF522" s="17" t="n">
        <f aca="false">AE522-O522</f>
        <v>0</v>
      </c>
      <c r="AG522" s="4" t="n">
        <f aca="false">VLOOKUP(I522,BesoinU!$F$1:$L$99,3,0)</f>
        <v>50.7975134526462</v>
      </c>
      <c r="AH522" s="19" t="n">
        <f aca="false">VLOOKUP(J522,bibliRdtCHauff!$G$2:$K$1398,4,0)</f>
        <v>10.0509521567137</v>
      </c>
      <c r="AI522" s="19" t="n">
        <f aca="false">VLOOKUP(J522,bibliRdtCHauff!$G$2:$K$1398,3,0)</f>
        <v>0.761583138885597</v>
      </c>
      <c r="AJ522" s="4" t="n">
        <f aca="false">VLOOKUP(D522,'paramètres CI'!$A$1:$C$6,3)</f>
        <v>0.0763929293534506</v>
      </c>
      <c r="AK522" s="4" t="n">
        <f aca="false">AJ522*AG522/AI522</f>
        <v>5.0954001715391</v>
      </c>
      <c r="AL522" s="4" t="n">
        <f aca="false">AK522+AH522/R522</f>
        <v>5.8349668236994</v>
      </c>
      <c r="AM522" s="4" t="n">
        <f aca="false">AL522+Z522</f>
        <v>3.69176719261226</v>
      </c>
      <c r="AN522" s="4" t="n">
        <f aca="false">AM522^-'paramètres CI'!$B$19</f>
        <v>2.89818131005009E-005</v>
      </c>
      <c r="AO522" s="4" t="n">
        <f aca="false">SUMIFS($AN$2:$AN$1250,$I$2:$I$1250,V522)</f>
        <v>306257290.300147</v>
      </c>
      <c r="AP522" s="5" t="n">
        <f aca="false">AN522/AO522</f>
        <v>9.46322390304483E-014</v>
      </c>
      <c r="AQ522" s="6" t="n">
        <f aca="false">AP522-O522</f>
        <v>-9.99400358837809E-005</v>
      </c>
      <c r="AR522" s="20" t="n">
        <f aca="false">VLOOKUP(I522,entreesparc!$A$13:$H$110,8,0)*AP522</f>
        <v>1.16394732178447E-008</v>
      </c>
      <c r="AS522" s="7" t="n">
        <f aca="false">M522*AJ522/AI522+AH522/R522</f>
        <v>9.14797181010272</v>
      </c>
      <c r="AT522" s="4" t="n">
        <f aca="false">AS522+Z522</f>
        <v>7.00477217901558</v>
      </c>
      <c r="AU522" s="4" t="n">
        <f aca="false">AT522^-'paramètres CI'!$B$19</f>
        <v>1.7252334900485E-007</v>
      </c>
      <c r="AV522" s="4" t="n">
        <f aca="false">SUMIFS($AU$2:$AU$1250,$I$2:$I$1250,V522)</f>
        <v>0.284622044571632</v>
      </c>
      <c r="AW522" s="5" t="n">
        <f aca="false">AU522/AV522</f>
        <v>6.06148934333267E-007</v>
      </c>
      <c r="AX522" s="7" t="n">
        <f aca="false">SUMIFS($AP$2:$AP$1250,$I$2:$I$1250,V522)</f>
        <v>1</v>
      </c>
    </row>
    <row r="523" customFormat="false" ht="15.8" hidden="false" customHeight="false" outlineLevel="0" collapsed="false">
      <c r="A523" s="0" t="s">
        <v>15</v>
      </c>
      <c r="B523" s="0" t="s">
        <v>90</v>
      </c>
      <c r="C523" s="0" t="s">
        <v>38</v>
      </c>
      <c r="D523" s="0" t="s">
        <v>39</v>
      </c>
      <c r="E523" s="0" t="str">
        <f aca="false">VLOOKUP(A523,Nomenclature!$D$1:$E$9,2,0)</f>
        <v>03</v>
      </c>
      <c r="F523" s="0" t="str">
        <f aca="false">VLOOKUP(B523,Nomenclature!$J$1:$K$97,2,0)</f>
        <v>19</v>
      </c>
      <c r="G523" s="0" t="str">
        <f aca="false">VLOOKUP(C523,Nomenclature!$M$1:$N$21,2,0)</f>
        <v>24</v>
      </c>
      <c r="H523" s="0" t="str">
        <f aca="false">VLOOKUP(D523,Nomenclature!$O$25:$P$31,2,0)</f>
        <v>04</v>
      </c>
      <c r="I523" s="1" t="str">
        <f aca="false">CONCATENATE(E523,F523)</f>
        <v>0319</v>
      </c>
      <c r="J523" s="0" t="str">
        <f aca="false">CONCATENATE(E523,F523,G523,H523)</f>
        <v>03192404</v>
      </c>
      <c r="K523" s="0" t="n">
        <v>7.5558956650813</v>
      </c>
      <c r="L523" s="0" t="n">
        <v>20</v>
      </c>
      <c r="M523" s="0" t="n">
        <v>83.8667454854442</v>
      </c>
      <c r="N523" s="0" t="n">
        <v>0.989367103465403</v>
      </c>
      <c r="O523" s="0" t="n">
        <v>9.99400359784132E-005</v>
      </c>
      <c r="P523" s="4" t="n">
        <f aca="false">VLOOKUP(D523,'paramètres CI'!$A$1:$B$6,2,0)</f>
        <v>0.022045059962018</v>
      </c>
      <c r="Q523" s="17" t="n">
        <f aca="false">M523*P523/N523</f>
        <v>1.86871731086475</v>
      </c>
      <c r="R523" s="9" t="n">
        <f aca="false">1/(1+0.04)*(1 - (1/(1+0.04))^L523)/(1-1/(1+0.04))</f>
        <v>13.5903263449677</v>
      </c>
      <c r="S523" s="17" t="n">
        <f aca="false">K523/R523</f>
        <v>0.555976028337182</v>
      </c>
      <c r="T523" s="17" t="n">
        <f aca="false">Q523+S523</f>
        <v>2.42469333920193</v>
      </c>
      <c r="U523" s="0" t="n">
        <f aca="false">T523 + Z523</f>
        <v>2.83449629029719</v>
      </c>
      <c r="V523" s="4" t="str">
        <f aca="false">VLOOKUP(I523,'CI ref gaz'!$I$1:$AM$97,1,0)</f>
        <v>0319</v>
      </c>
      <c r="W523" s="0" t="n">
        <f aca="false">VLOOKUP(I523,'CI ref gaz'!$I$1:$AM$97,14,0)</f>
        <v>-2</v>
      </c>
      <c r="X523" s="1" t="n">
        <f aca="false">VLOOKUP(I523,'CI ref gaz'!$I$1:$AM$97,13,0)</f>
        <v>0.98236504230773</v>
      </c>
      <c r="Y523" s="2" t="n">
        <f aca="false">VLOOKUP(I523,'CI ref gaz'!$I$1:$AM$97,7,0)</f>
        <v>0.480135091332637</v>
      </c>
      <c r="Z523" s="17" t="n">
        <f aca="false">X523*(O523/Y523)^(-1/8)-T523</f>
        <v>0.409802951095259</v>
      </c>
      <c r="AA523" s="17" t="n">
        <f aca="false">Z523^2</f>
        <v>0.167938458726383</v>
      </c>
      <c r="AB523" s="18" t="n">
        <f aca="false">Z523/U523</f>
        <v>0.144576993273218</v>
      </c>
      <c r="AC523" s="17" t="n">
        <f aca="false">U523^-('paramètres CI'!$B$19)</f>
        <v>0.000239989840178679</v>
      </c>
      <c r="AD523" s="4" t="n">
        <f aca="false">SUMIFS($AC$2:$AC$1250,$I$2:$I$1250,V523)</f>
        <v>2.40133834082786</v>
      </c>
      <c r="AE523" s="4" t="n">
        <f aca="false">AC523/AD523</f>
        <v>9.99400359784131E-005</v>
      </c>
      <c r="AF523" s="17" t="n">
        <f aca="false">AE523-O523</f>
        <v>0</v>
      </c>
      <c r="AG523" s="4" t="n">
        <f aca="false">VLOOKUP(I523,BesoinU!$F$1:$L$99,3,0)</f>
        <v>50.7975134526462</v>
      </c>
      <c r="AH523" s="19" t="n">
        <f aca="false">VLOOKUP(J523,bibliRdtCHauff!$G$2:$K$1398,4,0)</f>
        <v>7.5558956650813</v>
      </c>
      <c r="AI523" s="19" t="n">
        <f aca="false">VLOOKUP(J523,bibliRdtCHauff!$G$2:$K$1398,3,0)</f>
        <v>0.989367103465403</v>
      </c>
      <c r="AJ523" s="4" t="n">
        <f aca="false">VLOOKUP(D523,'paramètres CI'!$A$1:$C$6,3)</f>
        <v>0.0386719666666667</v>
      </c>
      <c r="AK523" s="4" t="n">
        <f aca="false">AJ523*AG523/AI523</f>
        <v>1.98555191506727</v>
      </c>
      <c r="AL523" s="4" t="n">
        <f aca="false">AK523+AH523/R523</f>
        <v>2.54152794340445</v>
      </c>
      <c r="AM523" s="4" t="n">
        <f aca="false">AL523+Z523</f>
        <v>2.95133089449971</v>
      </c>
      <c r="AN523" s="4" t="n">
        <f aca="false">AM523^-'paramètres CI'!$B$19</f>
        <v>0.000173722778841063</v>
      </c>
      <c r="AO523" s="4" t="n">
        <f aca="false">SUMIFS($AN$2:$AN$1250,$I$2:$I$1250,V523)</f>
        <v>306257290.300147</v>
      </c>
      <c r="AP523" s="5" t="n">
        <f aca="false">AN523/AO523</f>
        <v>5.67244550067057E-013</v>
      </c>
      <c r="AQ523" s="6" t="n">
        <f aca="false">AP523-O523</f>
        <v>-9.99400354111686E-005</v>
      </c>
      <c r="AR523" s="20" t="n">
        <f aca="false">VLOOKUP(I523,entreesparc!$A$13:$H$110,8,0)*AP523</f>
        <v>6.9769328255559E-008</v>
      </c>
      <c r="AS523" s="7" t="n">
        <f aca="false">M523*AJ523/AI523+AH523/R523</f>
        <v>3.83412422479006</v>
      </c>
      <c r="AT523" s="4" t="n">
        <f aca="false">AS523+Z523</f>
        <v>4.24392717588532</v>
      </c>
      <c r="AU523" s="4" t="n">
        <f aca="false">AT523^-'paramètres CI'!$B$19</f>
        <v>9.50291000116918E-006</v>
      </c>
      <c r="AV523" s="4" t="n">
        <f aca="false">SUMIFS($AU$2:$AU$1250,$I$2:$I$1250,V523)</f>
        <v>0.284622044571632</v>
      </c>
      <c r="AW523" s="5" t="n">
        <f aca="false">AU523/AV523</f>
        <v>3.33878214369216E-005</v>
      </c>
      <c r="AX523" s="7" t="n">
        <f aca="false">SUMIFS($AP$2:$AP$1250,$I$2:$I$1250,V523)</f>
        <v>1</v>
      </c>
    </row>
    <row r="524" customFormat="false" ht="15.8" hidden="false" customHeight="false" outlineLevel="0" collapsed="false">
      <c r="A524" s="0" t="s">
        <v>15</v>
      </c>
      <c r="B524" s="0" t="s">
        <v>90</v>
      </c>
      <c r="C524" s="0" t="s">
        <v>40</v>
      </c>
      <c r="D524" s="0" t="s">
        <v>37</v>
      </c>
      <c r="E524" s="0" t="str">
        <f aca="false">VLOOKUP(A524,Nomenclature!$D$1:$E$9,2,0)</f>
        <v>03</v>
      </c>
      <c r="F524" s="0" t="str">
        <f aca="false">VLOOKUP(B524,Nomenclature!$J$1:$K$97,2,0)</f>
        <v>19</v>
      </c>
      <c r="G524" s="0" t="str">
        <f aca="false">VLOOKUP(C524,Nomenclature!$M$1:$N$21,2,0)</f>
        <v>03</v>
      </c>
      <c r="H524" s="0" t="str">
        <f aca="false">VLOOKUP(D524,Nomenclature!$O$25:$P$31,2,0)</f>
        <v>03</v>
      </c>
      <c r="I524" s="1" t="str">
        <f aca="false">CONCATENATE(E524,F524)</f>
        <v>0319</v>
      </c>
      <c r="J524" s="0" t="str">
        <f aca="false">CONCATENATE(E524,F524,G524,H524)</f>
        <v>03190303</v>
      </c>
      <c r="K524" s="0" t="n">
        <v>8.04076172537094</v>
      </c>
      <c r="L524" s="0" t="n">
        <v>20</v>
      </c>
      <c r="M524" s="0" t="n">
        <v>83.8258153916228</v>
      </c>
      <c r="N524" s="0" t="n">
        <v>0.671326600031711</v>
      </c>
      <c r="O524" s="0" t="n">
        <v>0.0566422384272373</v>
      </c>
      <c r="P524" s="4" t="n">
        <f aca="false">VLOOKUP(D524,'paramètres CI'!$A$1:$B$6,2,0)</f>
        <v>0.0385046990211696</v>
      </c>
      <c r="Q524" s="17" t="n">
        <f aca="false">M524*P524/N524</f>
        <v>4.80792477418011</v>
      </c>
      <c r="R524" s="9" t="n">
        <f aca="false">1/(1+0.04)*(1 - (1/(1+0.04))^L524)/(1-1/(1+0.04))</f>
        <v>13.5903263449677</v>
      </c>
      <c r="S524" s="17" t="n">
        <f aca="false">K524/R524</f>
        <v>0.59165332172824</v>
      </c>
      <c r="T524" s="17" t="n">
        <f aca="false">Q524+S524</f>
        <v>5.39957809590834</v>
      </c>
      <c r="U524" s="0" t="n">
        <f aca="false">T524 + Z524</f>
        <v>1.28321899489157</v>
      </c>
      <c r="V524" s="4" t="str">
        <f aca="false">VLOOKUP(I524,'CI ref gaz'!$I$1:$AM$97,1,0)</f>
        <v>0319</v>
      </c>
      <c r="W524" s="0" t="n">
        <f aca="false">VLOOKUP(I524,'CI ref gaz'!$I$1:$AM$97,14,0)</f>
        <v>-2</v>
      </c>
      <c r="X524" s="1" t="n">
        <f aca="false">VLOOKUP(I524,'CI ref gaz'!$I$1:$AM$97,13,0)</f>
        <v>0.98236504230773</v>
      </c>
      <c r="Y524" s="2" t="n">
        <f aca="false">VLOOKUP(I524,'CI ref gaz'!$I$1:$AM$97,7,0)</f>
        <v>0.480135091332637</v>
      </c>
      <c r="Z524" s="17" t="n">
        <f aca="false">X524*(O524/Y524)^(-1/8)-T524</f>
        <v>-4.11635910101677</v>
      </c>
      <c r="AA524" s="17" t="n">
        <f aca="false">Z524^2</f>
        <v>16.9444122485236</v>
      </c>
      <c r="AB524" s="18" t="n">
        <f aca="false">Z524/U524</f>
        <v>-3.2078383482506</v>
      </c>
      <c r="AC524" s="17" t="n">
        <f aca="false">U524^-('paramètres CI'!$B$19)</f>
        <v>0.136017178845638</v>
      </c>
      <c r="AD524" s="4" t="n">
        <f aca="false">SUMIFS($AC$2:$AC$1250,$I$2:$I$1250,V524)</f>
        <v>2.40133834082786</v>
      </c>
      <c r="AE524" s="4" t="n">
        <f aca="false">AC524/AD524</f>
        <v>0.0566422384272374</v>
      </c>
      <c r="AF524" s="17" t="n">
        <f aca="false">AE524-O524</f>
        <v>0</v>
      </c>
      <c r="AG524" s="4" t="n">
        <f aca="false">VLOOKUP(I524,BesoinU!$F$1:$L$99,3,0)</f>
        <v>50.7975134526462</v>
      </c>
      <c r="AH524" s="19" t="n">
        <f aca="false">VLOOKUP(J524,bibliRdtCHauff!$G$2:$K$1398,4,0)</f>
        <v>8.44279981163949</v>
      </c>
      <c r="AI524" s="19" t="n">
        <f aca="false">VLOOKUP(J524,bibliRdtCHauff!$G$2:$K$1398,3,0)</f>
        <v>0.689377907802488</v>
      </c>
      <c r="AJ524" s="4" t="n">
        <f aca="false">VLOOKUP(D524,'paramètres CI'!$A$1:$C$6,3)</f>
        <v>0.0763929293534506</v>
      </c>
      <c r="AK524" s="4" t="n">
        <f aca="false">AJ524*AG524/AI524</f>
        <v>5.62909082608834</v>
      </c>
      <c r="AL524" s="4" t="n">
        <f aca="false">AK524+AH524/R524</f>
        <v>6.25032681390299</v>
      </c>
      <c r="AM524" s="4" t="n">
        <f aca="false">AL524+Z524</f>
        <v>2.13396771288622</v>
      </c>
      <c r="AN524" s="4" t="n">
        <f aca="false">AM524^-'paramètres CI'!$B$19</f>
        <v>0.00232539774078426</v>
      </c>
      <c r="AO524" s="4" t="n">
        <f aca="false">SUMIFS($AN$2:$AN$1250,$I$2:$I$1250,V524)</f>
        <v>306257290.300147</v>
      </c>
      <c r="AP524" s="5" t="n">
        <f aca="false">AN524/AO524</f>
        <v>7.59295472935602E-012</v>
      </c>
      <c r="AQ524" s="6" t="n">
        <f aca="false">AP524-O524</f>
        <v>-0.0566422384196443</v>
      </c>
      <c r="AR524" s="20" t="n">
        <f aca="false">VLOOKUP(I524,entreesparc!$A$13:$H$110,8,0)*AP524</f>
        <v>9.33909987992683E-007</v>
      </c>
      <c r="AS524" s="7" t="n">
        <f aca="false">M524*AJ524/AI524+AH524/R524</f>
        <v>9.91033492865617</v>
      </c>
      <c r="AT524" s="4" t="n">
        <f aca="false">AS524+Z524</f>
        <v>5.79397582763939</v>
      </c>
      <c r="AU524" s="4" t="n">
        <f aca="false">AT524^-'paramètres CI'!$B$19</f>
        <v>7.87383968260445E-007</v>
      </c>
      <c r="AV524" s="4" t="n">
        <f aca="false">SUMIFS($AU$2:$AU$1250,$I$2:$I$1250,V524)</f>
        <v>0.284622044571632</v>
      </c>
      <c r="AW524" s="5" t="n">
        <f aca="false">AU524/AV524</f>
        <v>2.76641947901643E-006</v>
      </c>
      <c r="AX524" s="7" t="n">
        <f aca="false">SUMIFS($AP$2:$AP$1250,$I$2:$I$1250,V524)</f>
        <v>1</v>
      </c>
    </row>
    <row r="525" customFormat="false" ht="15.8" hidden="false" customHeight="false" outlineLevel="0" collapsed="false">
      <c r="A525" s="0" t="s">
        <v>15</v>
      </c>
      <c r="B525" s="0" t="s">
        <v>90</v>
      </c>
      <c r="C525" s="0" t="s">
        <v>41</v>
      </c>
      <c r="D525" s="0" t="s">
        <v>39</v>
      </c>
      <c r="E525" s="0" t="str">
        <f aca="false">VLOOKUP(A525,Nomenclature!$D$1:$E$9,2,0)</f>
        <v>03</v>
      </c>
      <c r="F525" s="0" t="str">
        <f aca="false">VLOOKUP(B525,Nomenclature!$J$1:$K$97,2,0)</f>
        <v>19</v>
      </c>
      <c r="G525" s="0" t="str">
        <f aca="false">VLOOKUP(C525,Nomenclature!$M$1:$N$21,2,0)</f>
        <v>04</v>
      </c>
      <c r="H525" s="0" t="str">
        <f aca="false">VLOOKUP(D525,Nomenclature!$O$25:$P$31,2,0)</f>
        <v>04</v>
      </c>
      <c r="I525" s="1" t="str">
        <f aca="false">CONCATENATE(E525,F525)</f>
        <v>0319</v>
      </c>
      <c r="J525" s="0" t="str">
        <f aca="false">CONCATENATE(E525,F525,G525,H525)</f>
        <v>03190404</v>
      </c>
      <c r="K525" s="0" t="n">
        <v>6.04471653206504</v>
      </c>
      <c r="L525" s="0" t="n">
        <v>20</v>
      </c>
      <c r="M525" s="0" t="n">
        <v>83.8667454854442</v>
      </c>
      <c r="N525" s="0" t="n">
        <v>0.728585644069648</v>
      </c>
      <c r="O525" s="0" t="n">
        <v>0.480135091332637</v>
      </c>
      <c r="P525" s="4" t="n">
        <f aca="false">VLOOKUP(D525,'paramètres CI'!$A$1:$B$6,2,0)</f>
        <v>0.022045059962018</v>
      </c>
      <c r="Q525" s="17" t="n">
        <f aca="false">M525*P525/N525</f>
        <v>2.53758421963798</v>
      </c>
      <c r="R525" s="9" t="n">
        <f aca="false">1/(1+0.04)*(1 - (1/(1+0.04))^L525)/(1-1/(1+0.04))</f>
        <v>13.5903263449677</v>
      </c>
      <c r="S525" s="17" t="n">
        <f aca="false">K525/R525</f>
        <v>0.444780822669746</v>
      </c>
      <c r="T525" s="17" t="n">
        <f aca="false">Q525+S525</f>
        <v>2.98236504230773</v>
      </c>
      <c r="U525" s="0" t="n">
        <f aca="false">T525 + Z525</f>
        <v>0.98236504230773</v>
      </c>
      <c r="V525" s="4" t="str">
        <f aca="false">VLOOKUP(I525,'CI ref gaz'!$I$1:$AM$97,1,0)</f>
        <v>0319</v>
      </c>
      <c r="W525" s="0" t="n">
        <f aca="false">VLOOKUP(I525,'CI ref gaz'!$I$1:$AM$97,14,0)</f>
        <v>-2</v>
      </c>
      <c r="X525" s="1" t="n">
        <f aca="false">VLOOKUP(I525,'CI ref gaz'!$I$1:$AM$97,13,0)</f>
        <v>0.98236504230773</v>
      </c>
      <c r="Y525" s="2" t="n">
        <f aca="false">VLOOKUP(I525,'CI ref gaz'!$I$1:$AM$97,7,0)</f>
        <v>0.480135091332637</v>
      </c>
      <c r="Z525" s="17" t="n">
        <f aca="false">X525*(O525/Y525)^(-1/8)-T525</f>
        <v>-2</v>
      </c>
      <c r="AA525" s="17" t="n">
        <f aca="false">Z525^2</f>
        <v>4</v>
      </c>
      <c r="AB525" s="18" t="n">
        <f aca="false">Z525/U525</f>
        <v>-2.03590306440637</v>
      </c>
      <c r="AC525" s="17" t="n">
        <f aca="false">U525^-('paramètres CI'!$B$19)</f>
        <v>1.15296680359395</v>
      </c>
      <c r="AD525" s="4" t="n">
        <f aca="false">SUMIFS($AC$2:$AC$1250,$I$2:$I$1250,V525)</f>
        <v>2.40133834082786</v>
      </c>
      <c r="AE525" s="4" t="n">
        <f aca="false">AC525/AD525</f>
        <v>0.480135091332637</v>
      </c>
      <c r="AF525" s="17" t="n">
        <f aca="false">AE525-O525</f>
        <v>0</v>
      </c>
      <c r="AG525" s="4" t="n">
        <f aca="false">VLOOKUP(I525,BesoinU!$F$1:$L$99,3,0)</f>
        <v>50.7975134526462</v>
      </c>
      <c r="AH525" s="19" t="n">
        <f aca="false">VLOOKUP(J525,bibliRdtCHauff!$G$2:$K$1398,4,0)</f>
        <v>6.34695235866829</v>
      </c>
      <c r="AI525" s="19" t="n">
        <f aca="false">VLOOKUP(J525,bibliRdtCHauff!$G$2:$K$1398,3,0)</f>
        <v>0.780741935948798</v>
      </c>
      <c r="AJ525" s="4" t="n">
        <f aca="false">VLOOKUP(D525,'paramètres CI'!$A$1:$C$6,3)</f>
        <v>0.0386719666666667</v>
      </c>
      <c r="AK525" s="4" t="n">
        <f aca="false">AJ525*AG525/AI525</f>
        <v>2.51611916375799</v>
      </c>
      <c r="AL525" s="4" t="n">
        <f aca="false">AK525+AH525/R525</f>
        <v>2.98313902756123</v>
      </c>
      <c r="AM525" s="4" t="n">
        <f aca="false">AL525+Z525</f>
        <v>0.983139027561226</v>
      </c>
      <c r="AN525" s="4" t="n">
        <f aca="false">AM525^-'paramètres CI'!$B$19</f>
        <v>1.14572531055468</v>
      </c>
      <c r="AO525" s="4" t="n">
        <f aca="false">SUMIFS($AN$2:$AN$1250,$I$2:$I$1250,V525)</f>
        <v>306257290.300147</v>
      </c>
      <c r="AP525" s="5" t="n">
        <f aca="false">AN525/AO525</f>
        <v>3.74105481515823E-009</v>
      </c>
      <c r="AQ525" s="6" t="n">
        <f aca="false">AP525-O525</f>
        <v>-0.480135087591582</v>
      </c>
      <c r="AR525" s="20" t="n">
        <f aca="false">VLOOKUP(I525,entreesparc!$A$13:$H$110,8,0)*AP525</f>
        <v>0.000460138191525964</v>
      </c>
      <c r="AS525" s="7" t="n">
        <f aca="false">M525*AJ525/AI525+AH525/R525</f>
        <v>4.62113511817791</v>
      </c>
      <c r="AT525" s="4" t="n">
        <f aca="false">AS525+Z525</f>
        <v>2.62113511817791</v>
      </c>
      <c r="AU525" s="4" t="n">
        <f aca="false">AT525^-'paramètres CI'!$B$19</f>
        <v>0.000448832944241147</v>
      </c>
      <c r="AV525" s="4" t="n">
        <f aca="false">SUMIFS($AU$2:$AU$1250,$I$2:$I$1250,V525)</f>
        <v>0.284622044571632</v>
      </c>
      <c r="AW525" s="5" t="n">
        <f aca="false">AU525/AV525</f>
        <v>0.00157694371466082</v>
      </c>
      <c r="AX525" s="7" t="n">
        <f aca="false">SUMIFS($AP$2:$AP$1250,$I$2:$I$1250,V525)</f>
        <v>1</v>
      </c>
    </row>
    <row r="526" customFormat="false" ht="15.8" hidden="false" customHeight="false" outlineLevel="0" collapsed="false">
      <c r="A526" s="0" t="s">
        <v>15</v>
      </c>
      <c r="B526" s="0" t="s">
        <v>90</v>
      </c>
      <c r="C526" s="0" t="s">
        <v>45</v>
      </c>
      <c r="D526" s="0" t="s">
        <v>43</v>
      </c>
      <c r="E526" s="0" t="str">
        <f aca="false">VLOOKUP(A526,Nomenclature!$D$1:$E$9,2,0)</f>
        <v>03</v>
      </c>
      <c r="F526" s="0" t="str">
        <f aca="false">VLOOKUP(B526,Nomenclature!$J$1:$K$97,2,0)</f>
        <v>19</v>
      </c>
      <c r="G526" s="0" t="str">
        <f aca="false">VLOOKUP(C526,Nomenclature!$M$1:$N$21,2,0)</f>
        <v>06</v>
      </c>
      <c r="H526" s="0" t="str">
        <f aca="false">VLOOKUP(D526,Nomenclature!$O$25:$P$31,2,0)</f>
        <v>02</v>
      </c>
      <c r="I526" s="1" t="str">
        <f aca="false">CONCATENATE(E526,F526)</f>
        <v>0319</v>
      </c>
      <c r="J526" s="0" t="str">
        <f aca="false">CONCATENATE(E526,F526,G526,H526)</f>
        <v>03190602</v>
      </c>
      <c r="K526" s="0" t="n">
        <v>10</v>
      </c>
      <c r="L526" s="0" t="n">
        <v>13</v>
      </c>
      <c r="M526" s="0" t="n">
        <v>85.4852833839578</v>
      </c>
      <c r="N526" s="0" t="n">
        <v>0.9</v>
      </c>
      <c r="O526" s="0" t="n">
        <v>0.165746669835879</v>
      </c>
      <c r="P526" s="4" t="n">
        <f aca="false">VLOOKUP(D526,'paramètres CI'!$A$1:$B$6,2,0)</f>
        <v>0.0935912806596305</v>
      </c>
      <c r="Q526" s="17" t="n">
        <f aca="false">M526*P526/N526</f>
        <v>8.88964127717338</v>
      </c>
      <c r="R526" s="9" t="n">
        <f aca="false">1/(1+0.04)*(1 - (1/(1+0.04))^L526)/(1-1/(1+0.04))</f>
        <v>9.98564784663304</v>
      </c>
      <c r="S526" s="17" t="n">
        <f aca="false">K526/R526</f>
        <v>1.00143727814033</v>
      </c>
      <c r="T526" s="17" t="n">
        <f aca="false">Q526+S526</f>
        <v>9.8910785553137</v>
      </c>
      <c r="U526" s="0" t="n">
        <f aca="false">T526 + Z526</f>
        <v>1.12205134121036</v>
      </c>
      <c r="V526" s="4" t="str">
        <f aca="false">VLOOKUP(I526,'CI ref gaz'!$I$1:$AM$97,1,0)</f>
        <v>0319</v>
      </c>
      <c r="W526" s="0" t="n">
        <f aca="false">VLOOKUP(I526,'CI ref gaz'!$I$1:$AM$97,14,0)</f>
        <v>-2</v>
      </c>
      <c r="X526" s="1" t="n">
        <f aca="false">VLOOKUP(I526,'CI ref gaz'!$I$1:$AM$97,13,0)</f>
        <v>0.98236504230773</v>
      </c>
      <c r="Y526" s="2" t="n">
        <f aca="false">VLOOKUP(I526,'CI ref gaz'!$I$1:$AM$97,7,0)</f>
        <v>0.480135091332637</v>
      </c>
      <c r="Z526" s="17" t="n">
        <f aca="false">X526*(O526/Y526)^(-1/8)-T526</f>
        <v>-8.76902721410335</v>
      </c>
      <c r="AA526" s="17" t="n">
        <f aca="false">Z526^2</f>
        <v>76.8958382816851</v>
      </c>
      <c r="AB526" s="18" t="n">
        <f aca="false">Z526/U526</f>
        <v>-7.81517466450706</v>
      </c>
      <c r="AC526" s="17" t="n">
        <f aca="false">U526^-('paramètres CI'!$B$19)</f>
        <v>0.398013833141433</v>
      </c>
      <c r="AD526" s="4" t="n">
        <f aca="false">SUMIFS($AC$2:$AC$1250,$I$2:$I$1250,V526)</f>
        <v>2.40133834082786</v>
      </c>
      <c r="AE526" s="4" t="n">
        <f aca="false">AC526/AD526</f>
        <v>0.165746669835879</v>
      </c>
      <c r="AF526" s="17" t="n">
        <f aca="false">AE526-O526</f>
        <v>0</v>
      </c>
      <c r="AG526" s="4" t="n">
        <f aca="false">VLOOKUP(I526,BesoinU!$F$1:$L$99,3,0)</f>
        <v>50.7975134526462</v>
      </c>
      <c r="AH526" s="19" t="n">
        <f aca="false">VLOOKUP(J526,bibliRdtCHauff!$G$2:$K$1398,4,0)</f>
        <v>10.4</v>
      </c>
      <c r="AI526" s="19" t="n">
        <f aca="false">VLOOKUP(J526,bibliRdtCHauff!$G$2:$K$1398,3,0)</f>
        <v>0.92</v>
      </c>
      <c r="AJ526" s="4" t="n">
        <f aca="false">VLOOKUP(D526,'paramètres CI'!$A$1:$C$6,3)</f>
        <v>0.09847</v>
      </c>
      <c r="AK526" s="4" t="n">
        <f aca="false">AJ526*AG526/AI526</f>
        <v>5.43699038008921</v>
      </c>
      <c r="AL526" s="4" t="n">
        <f aca="false">AK526+AH526/R526</f>
        <v>6.47848514935515</v>
      </c>
      <c r="AM526" s="4" t="n">
        <f aca="false">AL526+Z526</f>
        <v>-2.2905420647482</v>
      </c>
      <c r="AN526" s="4" t="n">
        <f aca="false">AM526^-'paramètres CI'!$B$19</f>
        <v>0.00131975654841158</v>
      </c>
      <c r="AO526" s="4" t="n">
        <f aca="false">SUMIFS($AN$2:$AN$1250,$I$2:$I$1250,V526)</f>
        <v>306257290.300147</v>
      </c>
      <c r="AP526" s="5" t="n">
        <f aca="false">AN526/AO526</f>
        <v>4.30930655436202E-012</v>
      </c>
      <c r="AQ526" s="6" t="n">
        <f aca="false">AP526-O526</f>
        <v>-0.16574666983157</v>
      </c>
      <c r="AR526" s="20" t="n">
        <f aca="false">VLOOKUP(I526,entreesparc!$A$13:$H$110,8,0)*AP526</f>
        <v>5.30031400935581E-007</v>
      </c>
      <c r="AS526" s="7" t="n">
        <f aca="false">M526*AJ526/AI526+AH526/R526</f>
        <v>10.191207654938</v>
      </c>
      <c r="AT526" s="4" t="n">
        <f aca="false">AS526+Z526</f>
        <v>1.42218044083468</v>
      </c>
      <c r="AU526" s="4" t="n">
        <f aca="false">AT526^-'paramètres CI'!$B$19</f>
        <v>0.0597533677968758</v>
      </c>
      <c r="AV526" s="4" t="n">
        <f aca="false">SUMIFS($AU$2:$AU$1250,$I$2:$I$1250,V526)</f>
        <v>0.284622044571632</v>
      </c>
      <c r="AW526" s="5" t="n">
        <f aca="false">AU526/AV526</f>
        <v>0.209939352683687</v>
      </c>
      <c r="AX526" s="7" t="n">
        <f aca="false">SUMIFS($AP$2:$AP$1250,$I$2:$I$1250,V526)</f>
        <v>1</v>
      </c>
    </row>
    <row r="527" customFormat="false" ht="15.8" hidden="false" customHeight="false" outlineLevel="0" collapsed="false">
      <c r="A527" s="0" t="s">
        <v>15</v>
      </c>
      <c r="B527" s="0" t="s">
        <v>90</v>
      </c>
      <c r="C527" s="0" t="s">
        <v>46</v>
      </c>
      <c r="D527" s="0" t="s">
        <v>43</v>
      </c>
      <c r="E527" s="0" t="str">
        <f aca="false">VLOOKUP(A527,Nomenclature!$D$1:$E$9,2,0)</f>
        <v>03</v>
      </c>
      <c r="F527" s="0" t="str">
        <f aca="false">VLOOKUP(B527,Nomenclature!$J$1:$K$97,2,0)</f>
        <v>19</v>
      </c>
      <c r="G527" s="0" t="str">
        <f aca="false">VLOOKUP(C527,Nomenclature!$M$1:$N$21,2,0)</f>
        <v>26</v>
      </c>
      <c r="H527" s="0" t="str">
        <f aca="false">VLOOKUP(D527,Nomenclature!$O$25:$P$31,2,0)</f>
        <v>02</v>
      </c>
      <c r="I527" s="1" t="str">
        <f aca="false">CONCATENATE(E527,F527)</f>
        <v>0319</v>
      </c>
      <c r="J527" s="0" t="str">
        <f aca="false">CONCATENATE(E527,F527,G527,H527)</f>
        <v>03192602</v>
      </c>
      <c r="K527" s="0" t="n">
        <v>12</v>
      </c>
      <c r="L527" s="0" t="n">
        <v>13</v>
      </c>
      <c r="M527" s="0" t="n">
        <v>85.4852833839578</v>
      </c>
      <c r="N527" s="0" t="n">
        <v>1</v>
      </c>
      <c r="O527" s="0" t="n">
        <v>9.99400359784132E-005</v>
      </c>
      <c r="P527" s="4" t="n">
        <f aca="false">VLOOKUP(D527,'paramètres CI'!$A$1:$B$6,2,0)</f>
        <v>0.0935912806596305</v>
      </c>
      <c r="Q527" s="17" t="n">
        <f aca="false">M527*P527/N527</f>
        <v>8.00067714945604</v>
      </c>
      <c r="R527" s="9" t="n">
        <f aca="false">1/(1+0.04)*(1 - (1/(1+0.04))^L527)/(1-1/(1+0.04))</f>
        <v>9.98564784663304</v>
      </c>
      <c r="S527" s="17" t="n">
        <f aca="false">K527/R527</f>
        <v>1.20172473376839</v>
      </c>
      <c r="T527" s="17" t="n">
        <f aca="false">Q527+S527</f>
        <v>9.20240188322443</v>
      </c>
      <c r="U527" s="0" t="n">
        <f aca="false">T527 + Z527</f>
        <v>2.83449629029719</v>
      </c>
      <c r="V527" s="4" t="str">
        <f aca="false">VLOOKUP(I527,'CI ref gaz'!$I$1:$AM$97,1,0)</f>
        <v>0319</v>
      </c>
      <c r="W527" s="0" t="n">
        <f aca="false">VLOOKUP(I527,'CI ref gaz'!$I$1:$AM$97,14,0)</f>
        <v>-2</v>
      </c>
      <c r="X527" s="1" t="n">
        <f aca="false">VLOOKUP(I527,'CI ref gaz'!$I$1:$AM$97,13,0)</f>
        <v>0.98236504230773</v>
      </c>
      <c r="Y527" s="2" t="n">
        <f aca="false">VLOOKUP(I527,'CI ref gaz'!$I$1:$AM$97,7,0)</f>
        <v>0.480135091332637</v>
      </c>
      <c r="Z527" s="17" t="n">
        <f aca="false">X527*(O527/Y527)^(-1/8)-T527</f>
        <v>-6.36790559292724</v>
      </c>
      <c r="AA527" s="17" t="n">
        <f aca="false">Z527^2</f>
        <v>40.550221640434</v>
      </c>
      <c r="AB527" s="18" t="n">
        <f aca="false">Z527/U527</f>
        <v>-2.2465739732048</v>
      </c>
      <c r="AC527" s="17" t="n">
        <f aca="false">U527^-('paramètres CI'!$B$19)</f>
        <v>0.000239989840178679</v>
      </c>
      <c r="AD527" s="4" t="n">
        <f aca="false">SUMIFS($AC$2:$AC$1250,$I$2:$I$1250,V527)</f>
        <v>2.40133834082786</v>
      </c>
      <c r="AE527" s="4" t="n">
        <f aca="false">AC527/AD527</f>
        <v>9.99400359784131E-005</v>
      </c>
      <c r="AF527" s="17" t="n">
        <f aca="false">AE527-O527</f>
        <v>0</v>
      </c>
      <c r="AG527" s="4" t="n">
        <f aca="false">VLOOKUP(I527,BesoinU!$F$1:$L$99,3,0)</f>
        <v>50.7975134526462</v>
      </c>
      <c r="AH527" s="19" t="n">
        <f aca="false">VLOOKUP(J527,bibliRdtCHauff!$G$2:$K$1398,4,0)</f>
        <v>12</v>
      </c>
      <c r="AI527" s="19" t="n">
        <f aca="false">VLOOKUP(J527,bibliRdtCHauff!$G$2:$K$1398,3,0)</f>
        <v>1</v>
      </c>
      <c r="AJ527" s="4" t="n">
        <f aca="false">VLOOKUP(D527,'paramètres CI'!$A$1:$C$6,3)</f>
        <v>0.09847</v>
      </c>
      <c r="AK527" s="4" t="n">
        <f aca="false">AJ527*AG527/AI527</f>
        <v>5.00203114968207</v>
      </c>
      <c r="AL527" s="4" t="n">
        <f aca="false">AK527+AH527/R527</f>
        <v>6.20375588345046</v>
      </c>
      <c r="AM527" s="4" t="n">
        <f aca="false">AL527+Z527</f>
        <v>-0.164149709476773</v>
      </c>
      <c r="AN527" s="4" t="n">
        <f aca="false">AM527^-'paramètres CI'!$B$19</f>
        <v>1897051.20126378</v>
      </c>
      <c r="AO527" s="4" t="n">
        <f aca="false">SUMIFS($AN$2:$AN$1250,$I$2:$I$1250,V527)</f>
        <v>306257290.300147</v>
      </c>
      <c r="AP527" s="5" t="n">
        <f aca="false">AN527/AO527</f>
        <v>0.00619430544626245</v>
      </c>
      <c r="AQ527" s="6" t="n">
        <f aca="false">AP527-O527</f>
        <v>0.00609436541028404</v>
      </c>
      <c r="AR527" s="20" t="n">
        <f aca="false">VLOOKUP(I527,entreesparc!$A$13:$H$110,8,0)*AP527</f>
        <v>761.880444588481</v>
      </c>
      <c r="AS527" s="7" t="n">
        <f aca="false">M527*AJ527/AI527+AH527/R527</f>
        <v>9.61946058858672</v>
      </c>
      <c r="AT527" s="4" t="n">
        <f aca="false">AS527+Z527</f>
        <v>3.25155499565948</v>
      </c>
      <c r="AU527" s="4" t="n">
        <f aca="false">AT527^-'paramètres CI'!$B$19</f>
        <v>8.00333818698319E-005</v>
      </c>
      <c r="AV527" s="4" t="n">
        <f aca="false">SUMIFS($AU$2:$AU$1250,$I$2:$I$1250,V527)</f>
        <v>0.284622044571632</v>
      </c>
      <c r="AW527" s="5" t="n">
        <f aca="false">AU527/AV527</f>
        <v>0.000281191788887208</v>
      </c>
      <c r="AX527" s="7" t="n">
        <f aca="false">SUMIFS($AP$2:$AP$1250,$I$2:$I$1250,V527)</f>
        <v>1</v>
      </c>
    </row>
    <row r="528" customFormat="false" ht="15.8" hidden="false" customHeight="false" outlineLevel="0" collapsed="false">
      <c r="A528" s="0" t="s">
        <v>15</v>
      </c>
      <c r="B528" s="0" t="s">
        <v>90</v>
      </c>
      <c r="C528" s="0" t="s">
        <v>55</v>
      </c>
      <c r="D528" s="0" t="s">
        <v>43</v>
      </c>
      <c r="E528" s="0" t="str">
        <f aca="false">VLOOKUP(A528,Nomenclature!$D$1:$E$9,2,0)</f>
        <v>03</v>
      </c>
      <c r="F528" s="0" t="str">
        <f aca="false">VLOOKUP(B528,Nomenclature!$J$1:$K$97,2,0)</f>
        <v>19</v>
      </c>
      <c r="G528" s="0" t="str">
        <f aca="false">VLOOKUP(C528,Nomenclature!$M$1:$N$21,2,0)</f>
        <v>10</v>
      </c>
      <c r="H528" s="0" t="str">
        <f aca="false">VLOOKUP(D528,Nomenclature!$O$25:$P$31,2,0)</f>
        <v>02</v>
      </c>
      <c r="I528" s="1" t="str">
        <f aca="false">CONCATENATE(E528,F528)</f>
        <v>0319</v>
      </c>
      <c r="J528" s="0" t="str">
        <f aca="false">CONCATENATE(E528,F528,G528,H528)</f>
        <v>03191002</v>
      </c>
      <c r="K528" s="0" t="n">
        <v>31.3830875643221</v>
      </c>
      <c r="L528" s="0" t="n">
        <v>17</v>
      </c>
      <c r="M528" s="0" t="n">
        <v>82.7020525670487</v>
      </c>
      <c r="N528" s="0" t="n">
        <v>2.67297488372093</v>
      </c>
      <c r="O528" s="0" t="n">
        <v>0.242505596042871</v>
      </c>
      <c r="P528" s="4" t="n">
        <f aca="false">VLOOKUP(D528,'paramètres CI'!$A$1:$B$6,2,0)</f>
        <v>0.0935912806596305</v>
      </c>
      <c r="Q528" s="17" t="n">
        <f aca="false">M528*P528/N528</f>
        <v>2.89572156478904</v>
      </c>
      <c r="R528" s="9" t="n">
        <f aca="false">1/(1+0.04)*(1 - (1/(1+0.04))^L528)/(1-1/(1+0.04))</f>
        <v>12.1656688537057</v>
      </c>
      <c r="S528" s="17" t="n">
        <f aca="false">K528/R528</f>
        <v>2.57964341638007</v>
      </c>
      <c r="T528" s="17" t="n">
        <f aca="false">Q528+S528</f>
        <v>5.47536498116911</v>
      </c>
      <c r="U528" s="0" t="n">
        <f aca="false">T528 + Z528</f>
        <v>1.06992444470783</v>
      </c>
      <c r="V528" s="4" t="str">
        <f aca="false">VLOOKUP(I528,'CI ref gaz'!$I$1:$AM$97,1,0)</f>
        <v>0319</v>
      </c>
      <c r="W528" s="0" t="n">
        <f aca="false">VLOOKUP(I528,'CI ref gaz'!$I$1:$AM$97,14,0)</f>
        <v>-2</v>
      </c>
      <c r="X528" s="1" t="n">
        <f aca="false">VLOOKUP(I528,'CI ref gaz'!$I$1:$AM$97,13,0)</f>
        <v>0.98236504230773</v>
      </c>
      <c r="Y528" s="2" t="n">
        <f aca="false">VLOOKUP(I528,'CI ref gaz'!$I$1:$AM$97,7,0)</f>
        <v>0.480135091332637</v>
      </c>
      <c r="Z528" s="17" t="n">
        <f aca="false">X528*(O528/Y528)^(-1/8)-T528</f>
        <v>-4.40544053646127</v>
      </c>
      <c r="AA528" s="17" t="n">
        <f aca="false">Z528^2</f>
        <v>19.4079063202962</v>
      </c>
      <c r="AB528" s="18" t="n">
        <f aca="false">Z528/U528</f>
        <v>-4.11752489463336</v>
      </c>
      <c r="AC528" s="17" t="n">
        <f aca="false">U528^-('paramètres CI'!$B$19)</f>
        <v>0.582337985643061</v>
      </c>
      <c r="AD528" s="4" t="n">
        <f aca="false">SUMIFS($AC$2:$AC$1250,$I$2:$I$1250,V528)</f>
        <v>2.40133834082786</v>
      </c>
      <c r="AE528" s="4" t="n">
        <f aca="false">AC528/AD528</f>
        <v>0.242505596042872</v>
      </c>
      <c r="AF528" s="17" t="n">
        <f aca="false">AE528-O528</f>
        <v>0</v>
      </c>
      <c r="AG528" s="4" t="n">
        <f aca="false">VLOOKUP(I528,BesoinU!$F$1:$L$99,3,0)</f>
        <v>50.7975134526462</v>
      </c>
      <c r="AH528" s="19" t="n">
        <f aca="false">VLOOKUP(J528,bibliRdtCHauff!$G$2:$K$1398,4,0)</f>
        <v>32.9522419425382</v>
      </c>
      <c r="AI528" s="19" t="n">
        <f aca="false">VLOOKUP(J528,bibliRdtCHauff!$G$2:$K$1398,3,0)</f>
        <v>2.80410195348837</v>
      </c>
      <c r="AJ528" s="4" t="n">
        <f aca="false">VLOOKUP(D528,'paramètres CI'!$A$1:$C$6,3)</f>
        <v>0.09847</v>
      </c>
      <c r="AK528" s="4" t="n">
        <f aca="false">AJ528*AG528/AI528</f>
        <v>1.78382642024104</v>
      </c>
      <c r="AL528" s="4" t="n">
        <f aca="false">AK528+AH528/R528</f>
        <v>4.49245200744013</v>
      </c>
      <c r="AM528" s="4" t="n">
        <f aca="false">AL528+Z528</f>
        <v>0.087011470978851</v>
      </c>
      <c r="AN528" s="4" t="n">
        <f aca="false">AM528^-'paramètres CI'!$B$19</f>
        <v>304360237.46992</v>
      </c>
      <c r="AO528" s="4" t="n">
        <f aca="false">SUMIFS($AN$2:$AN$1250,$I$2:$I$1250,V528)</f>
        <v>306257290.300147</v>
      </c>
      <c r="AP528" s="5" t="n">
        <f aca="false">AN528/AO528</f>
        <v>0.993805689234799</v>
      </c>
      <c r="AQ528" s="6" t="n">
        <f aca="false">AP528-O528</f>
        <v>0.751300093191928</v>
      </c>
      <c r="AR528" s="20" t="n">
        <f aca="false">VLOOKUP(I528,entreesparc!$A$13:$H$110,8,0)*AP528</f>
        <v>122235.031339249</v>
      </c>
      <c r="AS528" s="7" t="n">
        <f aca="false">M528*AJ528/AI528+AH528/R528</f>
        <v>5.61282495346905</v>
      </c>
      <c r="AT528" s="4" t="n">
        <f aca="false">AS528+Z528</f>
        <v>1.20738441700777</v>
      </c>
      <c r="AU528" s="4" t="n">
        <f aca="false">AT528^-'paramètres CI'!$B$19</f>
        <v>0.221429494711476</v>
      </c>
      <c r="AV528" s="4" t="n">
        <f aca="false">SUMIFS($AU$2:$AU$1250,$I$2:$I$1250,V528)</f>
        <v>0.284622044571632</v>
      </c>
      <c r="AW528" s="5" t="n">
        <f aca="false">AU528/AV528</f>
        <v>0.777977317409609</v>
      </c>
      <c r="AX528" s="7" t="n">
        <f aca="false">SUMIFS($AP$2:$AP$1250,$I$2:$I$1250,V528)</f>
        <v>1</v>
      </c>
    </row>
    <row r="529" customFormat="false" ht="15.8" hidden="false" customHeight="false" outlineLevel="0" collapsed="false">
      <c r="A529" s="0" t="s">
        <v>15</v>
      </c>
      <c r="B529" s="0" t="s">
        <v>90</v>
      </c>
      <c r="C529" s="0" t="s">
        <v>56</v>
      </c>
      <c r="D529" s="0" t="s">
        <v>43</v>
      </c>
      <c r="E529" s="0" t="str">
        <f aca="false">VLOOKUP(A529,Nomenclature!$D$1:$E$9,2,0)</f>
        <v>03</v>
      </c>
      <c r="F529" s="0" t="str">
        <f aca="false">VLOOKUP(B529,Nomenclature!$J$1:$K$97,2,0)</f>
        <v>19</v>
      </c>
      <c r="G529" s="0" t="str">
        <f aca="false">VLOOKUP(C529,Nomenclature!$M$1:$N$21,2,0)</f>
        <v>30</v>
      </c>
      <c r="H529" s="0" t="str">
        <f aca="false">VLOOKUP(D529,Nomenclature!$O$25:$P$31,2,0)</f>
        <v>02</v>
      </c>
      <c r="I529" s="1" t="str">
        <f aca="false">CONCATENATE(E529,F529)</f>
        <v>0319</v>
      </c>
      <c r="J529" s="0" t="str">
        <f aca="false">CONCATENATE(E529,F529,G529,H529)</f>
        <v>03193002</v>
      </c>
      <c r="K529" s="0" t="n">
        <v>39.2288594554026</v>
      </c>
      <c r="L529" s="0" t="n">
        <v>17</v>
      </c>
      <c r="M529" s="0" t="n">
        <v>82.7020525670487</v>
      </c>
      <c r="N529" s="0" t="n">
        <v>3.32861023255814</v>
      </c>
      <c r="O529" s="0" t="n">
        <v>9.99400359784132E-005</v>
      </c>
      <c r="P529" s="4" t="n">
        <f aca="false">VLOOKUP(D529,'paramètres CI'!$A$1:$B$6,2,0)</f>
        <v>0.0935912806596305</v>
      </c>
      <c r="Q529" s="17" t="n">
        <f aca="false">M529*P529/N529</f>
        <v>2.32535216566392</v>
      </c>
      <c r="R529" s="9" t="n">
        <f aca="false">1/(1+0.04)*(1 - (1/(1+0.04))^L529)/(1-1/(1+0.04))</f>
        <v>12.1656688537057</v>
      </c>
      <c r="S529" s="17" t="n">
        <f aca="false">K529/R529</f>
        <v>3.22455427047509</v>
      </c>
      <c r="T529" s="17" t="n">
        <f aca="false">Q529+S529</f>
        <v>5.54990643613901</v>
      </c>
      <c r="U529" s="0" t="n">
        <f aca="false">T529 + Z529</f>
        <v>2.83449629029719</v>
      </c>
      <c r="V529" s="4" t="str">
        <f aca="false">VLOOKUP(I529,'CI ref gaz'!$I$1:$AM$97,1,0)</f>
        <v>0319</v>
      </c>
      <c r="W529" s="0" t="n">
        <f aca="false">VLOOKUP(I529,'CI ref gaz'!$I$1:$AM$97,14,0)</f>
        <v>-2</v>
      </c>
      <c r="X529" s="1" t="n">
        <f aca="false">VLOOKUP(I529,'CI ref gaz'!$I$1:$AM$97,13,0)</f>
        <v>0.98236504230773</v>
      </c>
      <c r="Y529" s="2" t="n">
        <f aca="false">VLOOKUP(I529,'CI ref gaz'!$I$1:$AM$97,7,0)</f>
        <v>0.480135091332637</v>
      </c>
      <c r="Z529" s="17" t="n">
        <f aca="false">X529*(O529/Y529)^(-1/8)-T529</f>
        <v>-2.71541014584182</v>
      </c>
      <c r="AA529" s="17" t="n">
        <f aca="false">Z529^2</f>
        <v>7.3734522601407</v>
      </c>
      <c r="AB529" s="18" t="n">
        <f aca="false">Z529/U529</f>
        <v>-0.957986840602679</v>
      </c>
      <c r="AC529" s="17" t="n">
        <f aca="false">U529^-('paramètres CI'!$B$19)</f>
        <v>0.000239989840178679</v>
      </c>
      <c r="AD529" s="4" t="n">
        <f aca="false">SUMIFS($AC$2:$AC$1250,$I$2:$I$1250,V529)</f>
        <v>2.40133834082786</v>
      </c>
      <c r="AE529" s="4" t="n">
        <f aca="false">AC529/AD529</f>
        <v>9.99400359784131E-005</v>
      </c>
      <c r="AF529" s="17" t="n">
        <f aca="false">AE529-O529</f>
        <v>0</v>
      </c>
      <c r="AG529" s="4" t="n">
        <f aca="false">VLOOKUP(I529,BesoinU!$F$1:$L$99,3,0)</f>
        <v>50.7975134526462</v>
      </c>
      <c r="AH529" s="19" t="n">
        <f aca="false">VLOOKUP(J529,bibliRdtCHauff!$G$2:$K$1398,4,0)</f>
        <v>39.2288594554026</v>
      </c>
      <c r="AI529" s="19" t="n">
        <f aca="false">VLOOKUP(J529,bibliRdtCHauff!$G$2:$K$1398,3,0)</f>
        <v>3.32861023255814</v>
      </c>
      <c r="AJ529" s="4" t="n">
        <f aca="false">VLOOKUP(D529,'paramètres CI'!$A$1:$C$6,3)</f>
        <v>0.09847</v>
      </c>
      <c r="AK529" s="4" t="n">
        <f aca="false">AJ529*AG529/AI529</f>
        <v>1.50273862068791</v>
      </c>
      <c r="AL529" s="4" t="n">
        <f aca="false">AK529+AH529/R529</f>
        <v>4.727292891163</v>
      </c>
      <c r="AM529" s="4" t="n">
        <f aca="false">AL529+Z529</f>
        <v>2.01188274532118</v>
      </c>
      <c r="AN529" s="4" t="n">
        <f aca="false">AM529^-'paramètres CI'!$B$19</f>
        <v>0.0037254494268416</v>
      </c>
      <c r="AO529" s="4" t="n">
        <f aca="false">SUMIFS($AN$2:$AN$1250,$I$2:$I$1250,V529)</f>
        <v>306257290.300147</v>
      </c>
      <c r="AP529" s="5" t="n">
        <f aca="false">AN529/AO529</f>
        <v>1.21644432470178E-011</v>
      </c>
      <c r="AQ529" s="6" t="n">
        <f aca="false">AP529-O529</f>
        <v>-9.99400238139699E-005</v>
      </c>
      <c r="AR529" s="20" t="n">
        <f aca="false">VLOOKUP(I529,entreesparc!$A$13:$H$110,8,0)*AP529</f>
        <v>1.49618896091108E-006</v>
      </c>
      <c r="AS529" s="7" t="n">
        <f aca="false">M529*AJ529/AI529+AH529/R529</f>
        <v>5.67112222145403</v>
      </c>
      <c r="AT529" s="4" t="n">
        <f aca="false">AS529+Z529</f>
        <v>2.95571207561221</v>
      </c>
      <c r="AU529" s="4" t="n">
        <f aca="false">AT529^-'paramètres CI'!$B$19</f>
        <v>0.000171673393773738</v>
      </c>
      <c r="AV529" s="4" t="n">
        <f aca="false">SUMIFS($AU$2:$AU$1250,$I$2:$I$1250,V529)</f>
        <v>0.284622044571632</v>
      </c>
      <c r="AW529" s="5" t="n">
        <f aca="false">AU529/AV529</f>
        <v>0.000603162675020882</v>
      </c>
      <c r="AX529" s="7" t="n">
        <f aca="false">SUMIFS($AP$2:$AP$1250,$I$2:$I$1250,V529)</f>
        <v>1</v>
      </c>
    </row>
    <row r="530" customFormat="false" ht="15.8" hidden="false" customHeight="false" outlineLevel="0" collapsed="false">
      <c r="A530" s="0" t="s">
        <v>15</v>
      </c>
      <c r="B530" s="0" t="s">
        <v>91</v>
      </c>
      <c r="C530" s="0" t="s">
        <v>32</v>
      </c>
      <c r="D530" s="0" t="s">
        <v>34</v>
      </c>
      <c r="E530" s="0" t="str">
        <f aca="false">VLOOKUP(A530,Nomenclature!$D$1:$E$9,2,0)</f>
        <v>03</v>
      </c>
      <c r="F530" s="0" t="str">
        <f aca="false">VLOOKUP(B530,Nomenclature!$J$1:$K$97,2,0)</f>
        <v>26</v>
      </c>
      <c r="G530" s="0" t="str">
        <f aca="false">VLOOKUP(C530,Nomenclature!$M$1:$N$21,2,0)</f>
        <v>01</v>
      </c>
      <c r="H530" s="0" t="str">
        <f aca="false">VLOOKUP(D530,Nomenclature!$O$25:$P$31,2,0)</f>
        <v>06</v>
      </c>
      <c r="I530" s="1" t="str">
        <f aca="false">CONCATENATE(E530,F530)</f>
        <v>0326</v>
      </c>
      <c r="J530" s="0" t="str">
        <f aca="false">CONCATENATE(E530,F530,G530,H530)</f>
        <v>03260106</v>
      </c>
      <c r="K530" s="0" t="n">
        <v>26.3046217400829</v>
      </c>
      <c r="L530" s="0" t="n">
        <v>25</v>
      </c>
      <c r="M530" s="0" t="n">
        <v>76.0973368002741</v>
      </c>
      <c r="N530" s="0" t="n">
        <v>1.56874030519446</v>
      </c>
      <c r="O530" s="0" t="n">
        <v>0.0271910938718544</v>
      </c>
      <c r="P530" s="4" t="n">
        <f aca="false">VLOOKUP(D530,'paramètres CI'!$A$1:$B$6,2,0)</f>
        <v>0.0424847883250769</v>
      </c>
      <c r="Q530" s="17" t="n">
        <f aca="false">M530*P530/N530</f>
        <v>2.06087600054426</v>
      </c>
      <c r="R530" s="9" t="n">
        <f aca="false">1/(1+0.04)*(1 - (1/(1+0.04))^L530)/(1-1/(1+0.04))</f>
        <v>15.6220799436509</v>
      </c>
      <c r="S530" s="17" t="n">
        <f aca="false">K530/R530</f>
        <v>1.68381046793795</v>
      </c>
      <c r="T530" s="17" t="n">
        <f aca="false">Q530+S530</f>
        <v>3.74468646848221</v>
      </c>
      <c r="U530" s="0" t="n">
        <f aca="false">T530 + Z530</f>
        <v>1.51129916586409</v>
      </c>
      <c r="V530" s="4" t="str">
        <f aca="false">VLOOKUP(I530,'CI ref gaz'!$I$1:$AM$97,1,0)</f>
        <v>0326</v>
      </c>
      <c r="W530" s="0" t="n">
        <f aca="false">VLOOKUP(I530,'CI ref gaz'!$I$1:$AM$97,14,0)</f>
        <v>-2</v>
      </c>
      <c r="X530" s="1" t="n">
        <f aca="false">VLOOKUP(I530,'CI ref gaz'!$I$1:$AM$97,13,0)</f>
        <v>1.08010522847183</v>
      </c>
      <c r="Y530" s="2" t="n">
        <f aca="false">VLOOKUP(I530,'CI ref gaz'!$I$1:$AM$97,7,0)</f>
        <v>0.399486100560237</v>
      </c>
      <c r="Z530" s="17" t="n">
        <f aca="false">X530*(O530/Y530)^(-1/8)-T530</f>
        <v>-2.23338730261811</v>
      </c>
      <c r="AA530" s="17" t="n">
        <f aca="false">Z530^2</f>
        <v>4.98801884349582</v>
      </c>
      <c r="AB530" s="18" t="n">
        <f aca="false">Z530/U530</f>
        <v>-1.47779298305982</v>
      </c>
      <c r="AC530" s="17" t="n">
        <f aca="false">U530^-('paramètres CI'!$B$19)</f>
        <v>0.0367448483063969</v>
      </c>
      <c r="AD530" s="4" t="n">
        <f aca="false">SUMIFS($AC$2:$AC$1250,$I$2:$I$1250,V530)</f>
        <v>1.35135601677399</v>
      </c>
      <c r="AE530" s="4" t="n">
        <f aca="false">AC530/AD530</f>
        <v>0.0271910938718544</v>
      </c>
      <c r="AF530" s="17" t="n">
        <f aca="false">AE530-O530</f>
        <v>0</v>
      </c>
      <c r="AG530" s="4" t="n">
        <f aca="false">VLOOKUP(I530,BesoinU!$F$1:$L$99,3,0)</f>
        <v>45.5878189414127</v>
      </c>
      <c r="AH530" s="19" t="n">
        <f aca="false">VLOOKUP(J530,bibliRdtCHauff!$G$2:$K$1398,4,0)</f>
        <v>27.7495673821133</v>
      </c>
      <c r="AI530" s="19" t="n">
        <f aca="false">VLOOKUP(J530,bibliRdtCHauff!$G$2:$K$1398,3,0)</f>
        <v>1.61656043191409</v>
      </c>
      <c r="AJ530" s="4" t="n">
        <f aca="false">VLOOKUP(D530,'paramètres CI'!$A$1:$C$6,3)</f>
        <v>0.0591</v>
      </c>
      <c r="AK530" s="4" t="n">
        <f aca="false">AJ530*AG530/AI530</f>
        <v>1.66664978694757</v>
      </c>
      <c r="AL530" s="4" t="n">
        <f aca="false">AK530+AH530/R530</f>
        <v>3.44295406155162</v>
      </c>
      <c r="AM530" s="4" t="n">
        <f aca="false">AL530+Z530</f>
        <v>1.20956675893351</v>
      </c>
      <c r="AN530" s="4" t="n">
        <f aca="false">AM530^-'paramètres CI'!$B$19</f>
        <v>0.218253519104821</v>
      </c>
      <c r="AO530" s="4" t="n">
        <f aca="false">SUMIFS($AN$2:$AN$1250,$I$2:$I$1250,V530)</f>
        <v>5002.51466399396</v>
      </c>
      <c r="AP530" s="5" t="n">
        <f aca="false">AN530/AO530</f>
        <v>4.36287614858423E-005</v>
      </c>
      <c r="AQ530" s="6" t="n">
        <f aca="false">AP530-O530</f>
        <v>-0.0271474651103686</v>
      </c>
      <c r="AR530" s="20" t="n">
        <f aca="false">VLOOKUP(I530,entreesparc!$A$13:$H$110,8,0)*AP530</f>
        <v>2.11513241450092</v>
      </c>
      <c r="AS530" s="7" t="n">
        <f aca="false">M530*AJ530/AI530+AH530/R530</f>
        <v>4.55835467996447</v>
      </c>
      <c r="AT530" s="4" t="n">
        <f aca="false">AS530+Z530</f>
        <v>2.32496737734635</v>
      </c>
      <c r="AU530" s="4" t="n">
        <f aca="false">AT530^-'paramètres CI'!$B$19</f>
        <v>0.00117129177088793</v>
      </c>
      <c r="AV530" s="4" t="n">
        <f aca="false">SUMIFS($AU$2:$AU$1250,$I$2:$I$1250,V530)</f>
        <v>0.100365691922152</v>
      </c>
      <c r="AW530" s="5" t="n">
        <f aca="false">AU530/AV530</f>
        <v>0.0116702405817761</v>
      </c>
      <c r="AX530" s="7" t="n">
        <f aca="false">SUMIFS($AP$2:$AP$1250,$I$2:$I$1250,V530)</f>
        <v>1</v>
      </c>
    </row>
    <row r="531" customFormat="false" ht="15.8" hidden="false" customHeight="false" outlineLevel="0" collapsed="false">
      <c r="A531" s="0" t="s">
        <v>15</v>
      </c>
      <c r="B531" s="0" t="s">
        <v>91</v>
      </c>
      <c r="C531" s="0" t="s">
        <v>32</v>
      </c>
      <c r="D531" s="0" t="s">
        <v>33</v>
      </c>
      <c r="E531" s="0" t="str">
        <f aca="false">VLOOKUP(A531,Nomenclature!$D$1:$E$9,2,0)</f>
        <v>03</v>
      </c>
      <c r="F531" s="0" t="str">
        <f aca="false">VLOOKUP(B531,Nomenclature!$J$1:$K$97,2,0)</f>
        <v>26</v>
      </c>
      <c r="G531" s="0" t="str">
        <f aca="false">VLOOKUP(C531,Nomenclature!$M$1:$N$21,2,0)</f>
        <v>01</v>
      </c>
      <c r="H531" s="0" t="str">
        <f aca="false">VLOOKUP(D531,Nomenclature!$O$25:$P$31,2,0)</f>
        <v>01</v>
      </c>
      <c r="I531" s="1" t="str">
        <f aca="false">CONCATENATE(E531,F531)</f>
        <v>0326</v>
      </c>
      <c r="J531" s="0" t="str">
        <f aca="false">CONCATENATE(E531,F531,G531,H531)</f>
        <v>03260101</v>
      </c>
      <c r="K531" s="0" t="n">
        <v>26.3429253900737</v>
      </c>
      <c r="L531" s="0" t="n">
        <v>25</v>
      </c>
      <c r="M531" s="0" t="n">
        <v>72.0848332895391</v>
      </c>
      <c r="N531" s="0" t="n">
        <v>1.558763513594</v>
      </c>
      <c r="O531" s="0" t="n">
        <v>0.0293493502904136</v>
      </c>
      <c r="P531" s="4" t="n">
        <f aca="false">VLOOKUP(D531,'paramètres CI'!$A$1:$B$6,2,0)</f>
        <v>0.033584731604575</v>
      </c>
      <c r="Q531" s="17" t="n">
        <f aca="false">M531*P531/N531</f>
        <v>1.55312191854413</v>
      </c>
      <c r="R531" s="9" t="n">
        <f aca="false">1/(1+0.04)*(1 - (1/(1+0.04))^L531)/(1-1/(1+0.04))</f>
        <v>15.6220799436509</v>
      </c>
      <c r="S531" s="17" t="n">
        <f aca="false">K531/R531</f>
        <v>1.68626235975575</v>
      </c>
      <c r="T531" s="17" t="n">
        <f aca="false">Q531+S531</f>
        <v>3.23938427829988</v>
      </c>
      <c r="U531" s="0" t="n">
        <f aca="false">T531 + Z531</f>
        <v>1.49693852712097</v>
      </c>
      <c r="V531" s="4" t="str">
        <f aca="false">VLOOKUP(I531,'CI ref gaz'!$I$1:$AM$97,1,0)</f>
        <v>0326</v>
      </c>
      <c r="W531" s="0" t="n">
        <f aca="false">VLOOKUP(I531,'CI ref gaz'!$I$1:$AM$97,14,0)</f>
        <v>-2</v>
      </c>
      <c r="X531" s="1" t="n">
        <f aca="false">VLOOKUP(I531,'CI ref gaz'!$I$1:$AM$97,13,0)</f>
        <v>1.08010522847183</v>
      </c>
      <c r="Y531" s="2" t="n">
        <f aca="false">VLOOKUP(I531,'CI ref gaz'!$I$1:$AM$97,7,0)</f>
        <v>0.399486100560237</v>
      </c>
      <c r="Z531" s="17" t="n">
        <f aca="false">X531*(O531/Y531)^(-1/8)-T531</f>
        <v>-1.74244575117891</v>
      </c>
      <c r="AA531" s="17" t="n">
        <f aca="false">Z531^2</f>
        <v>3.03611719580142</v>
      </c>
      <c r="AB531" s="18" t="n">
        <f aca="false">Z531/U531</f>
        <v>-1.16400621642768</v>
      </c>
      <c r="AC531" s="17" t="n">
        <f aca="false">U531^-('paramètres CI'!$B$19)</f>
        <v>0.039661421103358</v>
      </c>
      <c r="AD531" s="4" t="n">
        <f aca="false">SUMIFS($AC$2:$AC$1250,$I$2:$I$1250,V531)</f>
        <v>1.35135601677399</v>
      </c>
      <c r="AE531" s="4" t="n">
        <f aca="false">AC531/AD531</f>
        <v>0.0293493502904136</v>
      </c>
      <c r="AF531" s="17" t="n">
        <f aca="false">AE531-O531</f>
        <v>0</v>
      </c>
      <c r="AG531" s="4" t="n">
        <f aca="false">VLOOKUP(I531,BesoinU!$F$1:$L$99,3,0)</f>
        <v>45.5878189414127</v>
      </c>
      <c r="AH531" s="19" t="n">
        <f aca="false">VLOOKUP(J531,bibliRdtCHauff!$G$2:$K$1398,4,0)</f>
        <v>27.6377717156315</v>
      </c>
      <c r="AI531" s="19" t="n">
        <f aca="false">VLOOKUP(J531,bibliRdtCHauff!$G$2:$K$1398,3,0)</f>
        <v>1.6202321022959</v>
      </c>
      <c r="AJ531" s="4" t="n">
        <f aca="false">VLOOKUP(D531,'paramètres CI'!$A$1:$C$6,3)</f>
        <v>0.0509473684210526</v>
      </c>
      <c r="AK531" s="4" t="n">
        <f aca="false">AJ531*AG531/AI531</f>
        <v>1.43348561223374</v>
      </c>
      <c r="AL531" s="4" t="n">
        <f aca="false">AK531+AH531/R531</f>
        <v>3.20263362679527</v>
      </c>
      <c r="AM531" s="4" t="n">
        <f aca="false">AL531+Z531</f>
        <v>1.46018787561636</v>
      </c>
      <c r="AN531" s="4" t="n">
        <f aca="false">AM531^-'paramètres CI'!$B$19</f>
        <v>0.048387155874877</v>
      </c>
      <c r="AO531" s="4" t="n">
        <f aca="false">SUMIFS($AN$2:$AN$1250,$I$2:$I$1250,V531)</f>
        <v>5002.51466399396</v>
      </c>
      <c r="AP531" s="5" t="n">
        <f aca="false">AN531/AO531</f>
        <v>9.67256652402196E-006</v>
      </c>
      <c r="AQ531" s="6" t="n">
        <f aca="false">AP531-O531</f>
        <v>-0.0293396777238896</v>
      </c>
      <c r="AR531" s="20" t="n">
        <f aca="false">VLOOKUP(I531,entreesparc!$A$13:$H$110,8,0)*AP531</f>
        <v>0.468928254885583</v>
      </c>
      <c r="AS531" s="7" t="n">
        <f aca="false">M531*AJ531/AI531+AH531/R531</f>
        <v>4.03581866870316</v>
      </c>
      <c r="AT531" s="4" t="n">
        <f aca="false">AS531+Z531</f>
        <v>2.29337291752425</v>
      </c>
      <c r="AU531" s="4" t="n">
        <f aca="false">AT531^-'paramètres CI'!$B$19</f>
        <v>0.00130678025286571</v>
      </c>
      <c r="AV531" s="4" t="n">
        <f aca="false">SUMIFS($AU$2:$AU$1250,$I$2:$I$1250,V531)</f>
        <v>0.100365691922152</v>
      </c>
      <c r="AW531" s="5" t="n">
        <f aca="false">AU531/AV531</f>
        <v>0.0130201887501489</v>
      </c>
      <c r="AX531" s="7" t="n">
        <f aca="false">SUMIFS($AP$2:$AP$1250,$I$2:$I$1250,V531)</f>
        <v>1</v>
      </c>
    </row>
    <row r="532" customFormat="false" ht="15.8" hidden="false" customHeight="false" outlineLevel="0" collapsed="false">
      <c r="A532" s="0" t="s">
        <v>15</v>
      </c>
      <c r="B532" s="0" t="s">
        <v>91</v>
      </c>
      <c r="C532" s="0" t="s">
        <v>35</v>
      </c>
      <c r="D532" s="0" t="s">
        <v>33</v>
      </c>
      <c r="E532" s="0" t="str">
        <f aca="false">VLOOKUP(A532,Nomenclature!$D$1:$E$9,2,0)</f>
        <v>03</v>
      </c>
      <c r="F532" s="0" t="str">
        <f aca="false">VLOOKUP(B532,Nomenclature!$J$1:$K$97,2,0)</f>
        <v>26</v>
      </c>
      <c r="G532" s="0" t="str">
        <f aca="false">VLOOKUP(C532,Nomenclature!$M$1:$N$21,2,0)</f>
        <v>21</v>
      </c>
      <c r="H532" s="0" t="str">
        <f aca="false">VLOOKUP(D532,Nomenclature!$O$25:$P$31,2,0)</f>
        <v>01</v>
      </c>
      <c r="I532" s="1" t="str">
        <f aca="false">CONCATENATE(E532,F532)</f>
        <v>0326</v>
      </c>
      <c r="J532" s="0" t="str">
        <f aca="false">CONCATENATE(E532,F532,G532,H532)</f>
        <v>03262101</v>
      </c>
      <c r="K532" s="0" t="n">
        <v>32.9286567375921</v>
      </c>
      <c r="L532" s="0" t="n">
        <v>25</v>
      </c>
      <c r="M532" s="0" t="n">
        <v>72.0848332895391</v>
      </c>
      <c r="N532" s="0" t="n">
        <v>1.8705162163128</v>
      </c>
      <c r="O532" s="0" t="n">
        <v>9.99400359784132E-005</v>
      </c>
      <c r="P532" s="4" t="n">
        <f aca="false">VLOOKUP(D532,'paramètres CI'!$A$1:$B$6,2,0)</f>
        <v>0.033584731604575</v>
      </c>
      <c r="Q532" s="17" t="n">
        <f aca="false">M532*P532/N532</f>
        <v>1.29426826545344</v>
      </c>
      <c r="R532" s="9" t="n">
        <f aca="false">1/(1+0.04)*(1 - (1/(1+0.04))^L532)/(1-1/(1+0.04))</f>
        <v>15.6220799436509</v>
      </c>
      <c r="S532" s="17" t="n">
        <f aca="false">K532/R532</f>
        <v>2.10782794969469</v>
      </c>
      <c r="T532" s="17" t="n">
        <f aca="false">Q532+S532</f>
        <v>3.40209621514813</v>
      </c>
      <c r="U532" s="0" t="n">
        <f aca="false">T532 + Z532</f>
        <v>3.04569450573688</v>
      </c>
      <c r="V532" s="4" t="str">
        <f aca="false">VLOOKUP(I532,'CI ref gaz'!$I$1:$AM$97,1,0)</f>
        <v>0326</v>
      </c>
      <c r="W532" s="0" t="n">
        <f aca="false">VLOOKUP(I532,'CI ref gaz'!$I$1:$AM$97,14,0)</f>
        <v>-2</v>
      </c>
      <c r="X532" s="1" t="n">
        <f aca="false">VLOOKUP(I532,'CI ref gaz'!$I$1:$AM$97,13,0)</f>
        <v>1.08010522847183</v>
      </c>
      <c r="Y532" s="2" t="n">
        <f aca="false">VLOOKUP(I532,'CI ref gaz'!$I$1:$AM$97,7,0)</f>
        <v>0.399486100560237</v>
      </c>
      <c r="Z532" s="17" t="n">
        <f aca="false">X532*(O532/Y532)^(-1/8)-T532</f>
        <v>-0.35640170941125</v>
      </c>
      <c r="AA532" s="17" t="n">
        <f aca="false">Z532^2</f>
        <v>0.127022178471261</v>
      </c>
      <c r="AB532" s="18" t="n">
        <f aca="false">Z532/U532</f>
        <v>-0.117018206763656</v>
      </c>
      <c r="AC532" s="17" t="n">
        <f aca="false">U532^-('paramètres CI'!$B$19)</f>
        <v>0.000135054568936038</v>
      </c>
      <c r="AD532" s="4" t="n">
        <f aca="false">SUMIFS($AC$2:$AC$1250,$I$2:$I$1250,V532)</f>
        <v>1.35135601677399</v>
      </c>
      <c r="AE532" s="4" t="n">
        <f aca="false">AC532/AD532</f>
        <v>9.99400359784133E-005</v>
      </c>
      <c r="AF532" s="17" t="n">
        <f aca="false">AE532-O532</f>
        <v>0</v>
      </c>
      <c r="AG532" s="4" t="n">
        <f aca="false">VLOOKUP(I532,BesoinU!$F$1:$L$99,3,0)</f>
        <v>45.5878189414127</v>
      </c>
      <c r="AH532" s="19" t="n">
        <f aca="false">VLOOKUP(J532,bibliRdtCHauff!$G$2:$K$1398,4,0)</f>
        <v>32.9021091852755</v>
      </c>
      <c r="AI532" s="19" t="n">
        <f aca="false">VLOOKUP(J532,bibliRdtCHauff!$G$2:$K$1398,3,0)</f>
        <v>1.86949857957219</v>
      </c>
      <c r="AJ532" s="4" t="n">
        <f aca="false">VLOOKUP(D532,'paramètres CI'!$A$1:$C$6,3)</f>
        <v>0.0509473684210526</v>
      </c>
      <c r="AK532" s="4" t="n">
        <f aca="false">AJ532*AG532/AI532</f>
        <v>1.24235419726924</v>
      </c>
      <c r="AL532" s="4" t="n">
        <f aca="false">AK532+AH532/R532</f>
        <v>3.34848278603296</v>
      </c>
      <c r="AM532" s="4" t="n">
        <f aca="false">AL532+Z532</f>
        <v>2.99208107662171</v>
      </c>
      <c r="AN532" s="4" t="n">
        <f aca="false">AM532^-'paramètres CI'!$B$19</f>
        <v>0.000155672944610707</v>
      </c>
      <c r="AO532" s="4" t="n">
        <f aca="false">SUMIFS($AN$2:$AN$1250,$I$2:$I$1250,V532)</f>
        <v>5002.51466399396</v>
      </c>
      <c r="AP532" s="5" t="n">
        <f aca="false">AN532/AO532</f>
        <v>3.11189381874632E-008</v>
      </c>
      <c r="AQ532" s="6" t="n">
        <f aca="false">AP532-O532</f>
        <v>-9.99089170402257E-005</v>
      </c>
      <c r="AR532" s="20" t="n">
        <f aca="false">VLOOKUP(I532,entreesparc!$A$13:$H$110,8,0)*AP532</f>
        <v>0.00150865329712633</v>
      </c>
      <c r="AS532" s="7" t="n">
        <f aca="false">M532*AJ532/AI532+AH532/R532</f>
        <v>4.0705764890198</v>
      </c>
      <c r="AT532" s="4" t="n">
        <f aca="false">AS532+Z532</f>
        <v>3.71417477960855</v>
      </c>
      <c r="AU532" s="4" t="n">
        <f aca="false">AT532^-'paramètres CI'!$B$19</f>
        <v>2.76122188312042E-005</v>
      </c>
      <c r="AV532" s="4" t="n">
        <f aca="false">SUMIFS($AU$2:$AU$1250,$I$2:$I$1250,V532)</f>
        <v>0.100365691922152</v>
      </c>
      <c r="AW532" s="5" t="n">
        <f aca="false">AU532/AV532</f>
        <v>0.000275116110917877</v>
      </c>
      <c r="AX532" s="7" t="n">
        <f aca="false">SUMIFS($AP$2:$AP$1250,$I$2:$I$1250,V532)</f>
        <v>1</v>
      </c>
    </row>
    <row r="533" customFormat="false" ht="15.8" hidden="false" customHeight="false" outlineLevel="0" collapsed="false">
      <c r="A533" s="0" t="s">
        <v>15</v>
      </c>
      <c r="B533" s="0" t="s">
        <v>91</v>
      </c>
      <c r="C533" s="0" t="s">
        <v>35</v>
      </c>
      <c r="D533" s="0" t="s">
        <v>34</v>
      </c>
      <c r="E533" s="0" t="str">
        <f aca="false">VLOOKUP(A533,Nomenclature!$D$1:$E$9,2,0)</f>
        <v>03</v>
      </c>
      <c r="F533" s="0" t="str">
        <f aca="false">VLOOKUP(B533,Nomenclature!$J$1:$K$97,2,0)</f>
        <v>26</v>
      </c>
      <c r="G533" s="0" t="str">
        <f aca="false">VLOOKUP(C533,Nomenclature!$M$1:$N$21,2,0)</f>
        <v>21</v>
      </c>
      <c r="H533" s="0" t="str">
        <f aca="false">VLOOKUP(D533,Nomenclature!$O$25:$P$31,2,0)</f>
        <v>06</v>
      </c>
      <c r="I533" s="1" t="str">
        <f aca="false">CONCATENATE(E533,F533)</f>
        <v>0326</v>
      </c>
      <c r="J533" s="0" t="str">
        <f aca="false">CONCATENATE(E533,F533,G533,H533)</f>
        <v>03262106</v>
      </c>
      <c r="K533" s="0" t="n">
        <v>32.8807771751036</v>
      </c>
      <c r="L533" s="0" t="n">
        <v>25</v>
      </c>
      <c r="M533" s="0" t="n">
        <v>76.0973368002741</v>
      </c>
      <c r="N533" s="0" t="n">
        <v>1.88248836623335</v>
      </c>
      <c r="O533" s="0" t="n">
        <v>9.99400359784132E-005</v>
      </c>
      <c r="P533" s="4" t="n">
        <f aca="false">VLOOKUP(D533,'paramètres CI'!$A$1:$B$6,2,0)</f>
        <v>0.0424847883250769</v>
      </c>
      <c r="Q533" s="17" t="n">
        <f aca="false">M533*P533/N533</f>
        <v>1.71739666712021</v>
      </c>
      <c r="R533" s="9" t="n">
        <f aca="false">1/(1+0.04)*(1 - (1/(1+0.04))^L533)/(1-1/(1+0.04))</f>
        <v>15.6220799436509</v>
      </c>
      <c r="S533" s="17" t="n">
        <f aca="false">K533/R533</f>
        <v>2.10476308492244</v>
      </c>
      <c r="T533" s="17" t="n">
        <f aca="false">Q533+S533</f>
        <v>3.82215975204265</v>
      </c>
      <c r="U533" s="0" t="n">
        <f aca="false">T533 + Z533</f>
        <v>3.04569450573688</v>
      </c>
      <c r="V533" s="4" t="str">
        <f aca="false">VLOOKUP(I533,'CI ref gaz'!$I$1:$AM$97,1,0)</f>
        <v>0326</v>
      </c>
      <c r="W533" s="0" t="n">
        <f aca="false">VLOOKUP(I533,'CI ref gaz'!$I$1:$AM$97,14,0)</f>
        <v>-2</v>
      </c>
      <c r="X533" s="1" t="n">
        <f aca="false">VLOOKUP(I533,'CI ref gaz'!$I$1:$AM$97,13,0)</f>
        <v>1.08010522847183</v>
      </c>
      <c r="Y533" s="2" t="n">
        <f aca="false">VLOOKUP(I533,'CI ref gaz'!$I$1:$AM$97,7,0)</f>
        <v>0.399486100560237</v>
      </c>
      <c r="Z533" s="17" t="n">
        <f aca="false">X533*(O533/Y533)^(-1/8)-T533</f>
        <v>-0.776465246305774</v>
      </c>
      <c r="AA533" s="17" t="n">
        <f aca="false">Z533^2</f>
        <v>0.602898278720686</v>
      </c>
      <c r="AB533" s="18" t="n">
        <f aca="false">Z533/U533</f>
        <v>-0.254938650230094</v>
      </c>
      <c r="AC533" s="17" t="n">
        <f aca="false">U533^-('paramètres CI'!$B$19)</f>
        <v>0.000135054568936038</v>
      </c>
      <c r="AD533" s="4" t="n">
        <f aca="false">SUMIFS($AC$2:$AC$1250,$I$2:$I$1250,V533)</f>
        <v>1.35135601677399</v>
      </c>
      <c r="AE533" s="4" t="n">
        <f aca="false">AC533/AD533</f>
        <v>9.99400359784133E-005</v>
      </c>
      <c r="AF533" s="17" t="n">
        <f aca="false">AE533-O533</f>
        <v>0</v>
      </c>
      <c r="AG533" s="4" t="n">
        <f aca="false">VLOOKUP(I533,BesoinU!$F$1:$L$99,3,0)</f>
        <v>45.5878189414127</v>
      </c>
      <c r="AH533" s="19" t="n">
        <f aca="false">VLOOKUP(J533,bibliRdtCHauff!$G$2:$K$1398,4,0)</f>
        <v>33.0351992644206</v>
      </c>
      <c r="AI533" s="19" t="n">
        <f aca="false">VLOOKUP(J533,bibliRdtCHauff!$G$2:$K$1398,3,0)</f>
        <v>1.86526203682395</v>
      </c>
      <c r="AJ533" s="4" t="n">
        <f aca="false">VLOOKUP(D533,'paramètres CI'!$A$1:$C$6,3)</f>
        <v>0.0591</v>
      </c>
      <c r="AK533" s="4" t="n">
        <f aca="false">AJ533*AG533/AI533</f>
        <v>1.44442981535456</v>
      </c>
      <c r="AL533" s="4" t="n">
        <f aca="false">AK533+AH533/R533</f>
        <v>3.55907776131176</v>
      </c>
      <c r="AM533" s="4" t="n">
        <f aca="false">AL533+Z533</f>
        <v>2.78261251500599</v>
      </c>
      <c r="AN533" s="4" t="n">
        <f aca="false">AM533^-'paramètres CI'!$B$19</f>
        <v>0.000278213453631081</v>
      </c>
      <c r="AO533" s="4" t="n">
        <f aca="false">SUMIFS($AN$2:$AN$1250,$I$2:$I$1250,V533)</f>
        <v>5002.51466399396</v>
      </c>
      <c r="AP533" s="5" t="n">
        <f aca="false">AN533/AO533</f>
        <v>5.56147202593022E-008</v>
      </c>
      <c r="AQ533" s="6" t="n">
        <f aca="false">AP533-O533</f>
        <v>-9.98844212581539E-005</v>
      </c>
      <c r="AR533" s="20" t="n">
        <f aca="false">VLOOKUP(I533,entreesparc!$A$13:$H$110,8,0)*AP533</f>
        <v>0.0026962144589418</v>
      </c>
      <c r="AS533" s="7" t="n">
        <f aca="false">M533*AJ533/AI533+AH533/R533</f>
        <v>4.52575829726956</v>
      </c>
      <c r="AT533" s="4" t="n">
        <f aca="false">AS533+Z533</f>
        <v>3.74929305096379</v>
      </c>
      <c r="AU533" s="4" t="n">
        <f aca="false">AT533^-'paramètres CI'!$B$19</f>
        <v>2.56097243870433E-005</v>
      </c>
      <c r="AV533" s="4" t="n">
        <f aca="false">SUMIFS($AU$2:$AU$1250,$I$2:$I$1250,V533)</f>
        <v>0.100365691922152</v>
      </c>
      <c r="AW533" s="5" t="n">
        <f aca="false">AU533/AV533</f>
        <v>0.000255164129261495</v>
      </c>
      <c r="AX533" s="7" t="n">
        <f aca="false">SUMIFS($AP$2:$AP$1250,$I$2:$I$1250,V533)</f>
        <v>1</v>
      </c>
    </row>
    <row r="534" customFormat="false" ht="15.8" hidden="false" customHeight="false" outlineLevel="0" collapsed="false">
      <c r="A534" s="0" t="s">
        <v>15</v>
      </c>
      <c r="B534" s="0" t="s">
        <v>91</v>
      </c>
      <c r="C534" s="0" t="s">
        <v>36</v>
      </c>
      <c r="D534" s="0" t="s">
        <v>37</v>
      </c>
      <c r="E534" s="0" t="str">
        <f aca="false">VLOOKUP(A534,Nomenclature!$D$1:$E$9,2,0)</f>
        <v>03</v>
      </c>
      <c r="F534" s="0" t="str">
        <f aca="false">VLOOKUP(B534,Nomenclature!$J$1:$K$97,2,0)</f>
        <v>26</v>
      </c>
      <c r="G534" s="0" t="str">
        <f aca="false">VLOOKUP(C534,Nomenclature!$M$1:$N$21,2,0)</f>
        <v>23</v>
      </c>
      <c r="H534" s="0" t="str">
        <f aca="false">VLOOKUP(D534,Nomenclature!$O$25:$P$31,2,0)</f>
        <v>03</v>
      </c>
      <c r="I534" s="1" t="str">
        <f aca="false">CONCATENATE(E534,F534)</f>
        <v>0326</v>
      </c>
      <c r="J534" s="0" t="str">
        <f aca="false">CONCATENATE(E534,F534,G534,H534)</f>
        <v>03262303</v>
      </c>
      <c r="K534" s="0" t="n">
        <v>18.1120317655083</v>
      </c>
      <c r="L534" s="0" t="n">
        <v>20</v>
      </c>
      <c r="M534" s="0" t="n">
        <v>74.0669898065047</v>
      </c>
      <c r="N534" s="0" t="n">
        <v>0.758865890307111</v>
      </c>
      <c r="O534" s="0" t="n">
        <v>9.99400359784132E-005</v>
      </c>
      <c r="P534" s="4" t="n">
        <f aca="false">VLOOKUP(D534,'paramètres CI'!$A$1:$B$6,2,0)</f>
        <v>0.0385046990211696</v>
      </c>
      <c r="Q534" s="17" t="n">
        <f aca="false">M534*P534/N534</f>
        <v>3.75814381214226</v>
      </c>
      <c r="R534" s="9" t="n">
        <f aca="false">1/(1+0.04)*(1 - (1/(1+0.04))^L534)/(1-1/(1+0.04))</f>
        <v>13.5903263449677</v>
      </c>
      <c r="S534" s="17" t="n">
        <f aca="false">K534/R534</f>
        <v>1.33271499931383</v>
      </c>
      <c r="T534" s="17" t="n">
        <f aca="false">Q534+S534</f>
        <v>5.09085881145609</v>
      </c>
      <c r="U534" s="0" t="n">
        <f aca="false">T534 + Z534</f>
        <v>3.04569450573688</v>
      </c>
      <c r="V534" s="4" t="str">
        <f aca="false">VLOOKUP(I534,'CI ref gaz'!$I$1:$AM$97,1,0)</f>
        <v>0326</v>
      </c>
      <c r="W534" s="0" t="n">
        <f aca="false">VLOOKUP(I534,'CI ref gaz'!$I$1:$AM$97,14,0)</f>
        <v>-2</v>
      </c>
      <c r="X534" s="1" t="n">
        <f aca="false">VLOOKUP(I534,'CI ref gaz'!$I$1:$AM$97,13,0)</f>
        <v>1.08010522847183</v>
      </c>
      <c r="Y534" s="2" t="n">
        <f aca="false">VLOOKUP(I534,'CI ref gaz'!$I$1:$AM$97,7,0)</f>
        <v>0.399486100560237</v>
      </c>
      <c r="Z534" s="17" t="n">
        <f aca="false">X534*(O534/Y534)^(-1/8)-T534</f>
        <v>-2.04516430571921</v>
      </c>
      <c r="AA534" s="17" t="n">
        <f aca="false">Z534^2</f>
        <v>4.18269703738795</v>
      </c>
      <c r="AB534" s="18" t="n">
        <f aca="false">Z534/U534</f>
        <v>-0.671493579499498</v>
      </c>
      <c r="AC534" s="17" t="n">
        <f aca="false">U534^-('paramètres CI'!$B$19)</f>
        <v>0.000135054568936038</v>
      </c>
      <c r="AD534" s="4" t="n">
        <f aca="false">SUMIFS($AC$2:$AC$1250,$I$2:$I$1250,V534)</f>
        <v>1.35135601677399</v>
      </c>
      <c r="AE534" s="4" t="n">
        <f aca="false">AC534/AD534</f>
        <v>9.99400359784133E-005</v>
      </c>
      <c r="AF534" s="17" t="n">
        <f aca="false">AE534-O534</f>
        <v>0</v>
      </c>
      <c r="AG534" s="4" t="n">
        <f aca="false">VLOOKUP(I534,BesoinU!$F$1:$L$99,3,0)</f>
        <v>45.5878189414127</v>
      </c>
      <c r="AH534" s="19" t="n">
        <f aca="false">VLOOKUP(J534,bibliRdtCHauff!$G$2:$K$1398,4,0)</f>
        <v>18.1049966924937</v>
      </c>
      <c r="AI534" s="19" t="n">
        <f aca="false">VLOOKUP(J534,bibliRdtCHauff!$G$2:$K$1398,3,0)</f>
        <v>0.758862240667528</v>
      </c>
      <c r="AJ534" s="4" t="n">
        <f aca="false">VLOOKUP(D534,'paramètres CI'!$A$1:$C$6,3)</f>
        <v>0.0763929293534506</v>
      </c>
      <c r="AK534" s="4" t="n">
        <f aca="false">AJ534*AG534/AI534</f>
        <v>4.58922165992315</v>
      </c>
      <c r="AL534" s="4" t="n">
        <f aca="false">AK534+AH534/R534</f>
        <v>5.92141900625088</v>
      </c>
      <c r="AM534" s="4" t="n">
        <f aca="false">AL534+Z534</f>
        <v>3.87625470053166</v>
      </c>
      <c r="AN534" s="4" t="n">
        <f aca="false">AM534^-'paramètres CI'!$B$19</f>
        <v>1.96201151928652E-005</v>
      </c>
      <c r="AO534" s="4" t="n">
        <f aca="false">SUMIFS($AN$2:$AN$1250,$I$2:$I$1250,V534)</f>
        <v>5002.51466399396</v>
      </c>
      <c r="AP534" s="5" t="n">
        <f aca="false">AN534/AO534</f>
        <v>3.92205051073267E-009</v>
      </c>
      <c r="AQ534" s="6" t="n">
        <f aca="false">AP534-O534</f>
        <v>-9.99361139279024E-005</v>
      </c>
      <c r="AR534" s="20" t="n">
        <f aca="false">VLOOKUP(I534,entreesparc!$A$13:$H$110,8,0)*AP534</f>
        <v>0.000190141912904233</v>
      </c>
      <c r="AS534" s="7" t="n">
        <f aca="false">M534*AJ534/AI534+AH534/R534</f>
        <v>8.78835212184253</v>
      </c>
      <c r="AT534" s="4" t="n">
        <f aca="false">AS534+Z534</f>
        <v>6.74318781612332</v>
      </c>
      <c r="AU534" s="4" t="n">
        <f aca="false">AT534^-'paramètres CI'!$B$19</f>
        <v>2.3392570713303E-007</v>
      </c>
      <c r="AV534" s="4" t="n">
        <f aca="false">SUMIFS($AU$2:$AU$1250,$I$2:$I$1250,V534)</f>
        <v>0.100365691922152</v>
      </c>
      <c r="AW534" s="5" t="n">
        <f aca="false">AU534/AV534</f>
        <v>2.33073376622036E-006</v>
      </c>
      <c r="AX534" s="7" t="n">
        <f aca="false">SUMIFS($AP$2:$AP$1250,$I$2:$I$1250,V534)</f>
        <v>1</v>
      </c>
    </row>
    <row r="535" customFormat="false" ht="15.8" hidden="false" customHeight="false" outlineLevel="0" collapsed="false">
      <c r="A535" s="0" t="s">
        <v>15</v>
      </c>
      <c r="B535" s="0" t="s">
        <v>91</v>
      </c>
      <c r="C535" s="0" t="s">
        <v>38</v>
      </c>
      <c r="D535" s="0" t="s">
        <v>39</v>
      </c>
      <c r="E535" s="0" t="str">
        <f aca="false">VLOOKUP(A535,Nomenclature!$D$1:$E$9,2,0)</f>
        <v>03</v>
      </c>
      <c r="F535" s="0" t="str">
        <f aca="false">VLOOKUP(B535,Nomenclature!$J$1:$K$97,2,0)</f>
        <v>26</v>
      </c>
      <c r="G535" s="0" t="str">
        <f aca="false">VLOOKUP(C535,Nomenclature!$M$1:$N$21,2,0)</f>
        <v>24</v>
      </c>
      <c r="H535" s="0" t="str">
        <f aca="false">VLOOKUP(D535,Nomenclature!$O$25:$P$31,2,0)</f>
        <v>04</v>
      </c>
      <c r="I535" s="1" t="str">
        <f aca="false">CONCATENATE(E535,F535)</f>
        <v>0326</v>
      </c>
      <c r="J535" s="0" t="str">
        <f aca="false">CONCATENATE(E535,F535,G535,H535)</f>
        <v>03262404</v>
      </c>
      <c r="K535" s="0" t="n">
        <v>13.3321176175419</v>
      </c>
      <c r="L535" s="0" t="n">
        <v>20</v>
      </c>
      <c r="M535" s="0" t="n">
        <v>75.7181780039876</v>
      </c>
      <c r="N535" s="0" t="n">
        <v>0.986637568691151</v>
      </c>
      <c r="O535" s="0" t="n">
        <v>9.99400359784132E-005</v>
      </c>
      <c r="P535" s="4" t="n">
        <f aca="false">VLOOKUP(D535,'paramètres CI'!$A$1:$B$6,2,0)</f>
        <v>0.022045059962018</v>
      </c>
      <c r="Q535" s="17" t="n">
        <f aca="false">M535*P535/N535</f>
        <v>1.69181858392742</v>
      </c>
      <c r="R535" s="9" t="n">
        <f aca="false">1/(1+0.04)*(1 - (1/(1+0.04))^L535)/(1-1/(1+0.04))</f>
        <v>13.5903263449677</v>
      </c>
      <c r="S535" s="17" t="n">
        <f aca="false">K535/R535</f>
        <v>0.981000549885883</v>
      </c>
      <c r="T535" s="17" t="n">
        <f aca="false">Q535+S535</f>
        <v>2.6728191338133</v>
      </c>
      <c r="U535" s="0" t="n">
        <f aca="false">T535 + Z535</f>
        <v>3.04569450573688</v>
      </c>
      <c r="V535" s="4" t="str">
        <f aca="false">VLOOKUP(I535,'CI ref gaz'!$I$1:$AM$97,1,0)</f>
        <v>0326</v>
      </c>
      <c r="W535" s="0" t="n">
        <f aca="false">VLOOKUP(I535,'CI ref gaz'!$I$1:$AM$97,14,0)</f>
        <v>-2</v>
      </c>
      <c r="X535" s="1" t="n">
        <f aca="false">VLOOKUP(I535,'CI ref gaz'!$I$1:$AM$97,13,0)</f>
        <v>1.08010522847183</v>
      </c>
      <c r="Y535" s="2" t="n">
        <f aca="false">VLOOKUP(I535,'CI ref gaz'!$I$1:$AM$97,7,0)</f>
        <v>0.399486100560237</v>
      </c>
      <c r="Z535" s="17" t="n">
        <f aca="false">X535*(O535/Y535)^(-1/8)-T535</f>
        <v>0.372875371923579</v>
      </c>
      <c r="AA535" s="17" t="n">
        <f aca="false">Z535^2</f>
        <v>0.139036042987147</v>
      </c>
      <c r="AB535" s="18" t="n">
        <f aca="false">Z535/U535</f>
        <v>0.122427042903098</v>
      </c>
      <c r="AC535" s="17" t="n">
        <f aca="false">U535^-('paramètres CI'!$B$19)</f>
        <v>0.000135054568936038</v>
      </c>
      <c r="AD535" s="4" t="n">
        <f aca="false">SUMIFS($AC$2:$AC$1250,$I$2:$I$1250,V535)</f>
        <v>1.35135601677399</v>
      </c>
      <c r="AE535" s="4" t="n">
        <f aca="false">AC535/AD535</f>
        <v>9.99400359784133E-005</v>
      </c>
      <c r="AF535" s="17" t="n">
        <f aca="false">AE535-O535</f>
        <v>0</v>
      </c>
      <c r="AG535" s="4" t="n">
        <f aca="false">VLOOKUP(I535,BesoinU!$F$1:$L$99,3,0)</f>
        <v>45.5878189414127</v>
      </c>
      <c r="AH535" s="19" t="n">
        <f aca="false">VLOOKUP(J535,bibliRdtCHauff!$G$2:$K$1398,4,0)</f>
        <v>13.3298897021848</v>
      </c>
      <c r="AI535" s="19" t="n">
        <f aca="false">VLOOKUP(J535,bibliRdtCHauff!$G$2:$K$1398,3,0)</f>
        <v>0.986636859683235</v>
      </c>
      <c r="AJ535" s="4" t="n">
        <f aca="false">VLOOKUP(D535,'paramètres CI'!$A$1:$C$6,3)</f>
        <v>0.0386719666666667</v>
      </c>
      <c r="AK535" s="4" t="n">
        <f aca="false">AJ535*AG535/AI535</f>
        <v>1.78684852203308</v>
      </c>
      <c r="AL535" s="4" t="n">
        <f aca="false">AK535+AH535/R535</f>
        <v>2.7676851380074</v>
      </c>
      <c r="AM535" s="4" t="n">
        <f aca="false">AL535+Z535</f>
        <v>3.14056050993098</v>
      </c>
      <c r="AN535" s="4" t="n">
        <f aca="false">AM535^-'paramètres CI'!$B$19</f>
        <v>0.000105667802595476</v>
      </c>
      <c r="AO535" s="4" t="n">
        <f aca="false">SUMIFS($AN$2:$AN$1250,$I$2:$I$1250,V535)</f>
        <v>5002.51466399396</v>
      </c>
      <c r="AP535" s="5" t="n">
        <f aca="false">AN535/AO535</f>
        <v>2.11229371012202E-008</v>
      </c>
      <c r="AQ535" s="6" t="n">
        <f aca="false">AP535-O535</f>
        <v>-9.9918913041312E-005</v>
      </c>
      <c r="AR535" s="20" t="n">
        <f aca="false">VLOOKUP(I535,entreesparc!$A$13:$H$110,8,0)*AP535</f>
        <v>0.00102404486010342</v>
      </c>
      <c r="AS535" s="7" t="n">
        <f aca="false">M535*AJ535/AI535+AH535/R535</f>
        <v>3.94866700574006</v>
      </c>
      <c r="AT535" s="4" t="n">
        <f aca="false">AS535+Z535</f>
        <v>4.32154237766364</v>
      </c>
      <c r="AU535" s="4" t="n">
        <f aca="false">AT535^-'paramètres CI'!$B$19</f>
        <v>8.22034019733779E-006</v>
      </c>
      <c r="AV535" s="4" t="n">
        <f aca="false">SUMIFS($AU$2:$AU$1250,$I$2:$I$1250,V535)</f>
        <v>0.100365691922152</v>
      </c>
      <c r="AW535" s="5" t="n">
        <f aca="false">AU535/AV535</f>
        <v>8.1903886078062E-005</v>
      </c>
      <c r="AX535" s="7" t="n">
        <f aca="false">SUMIFS($AP$2:$AP$1250,$I$2:$I$1250,V535)</f>
        <v>1</v>
      </c>
    </row>
    <row r="536" customFormat="false" ht="15.8" hidden="false" customHeight="false" outlineLevel="0" collapsed="false">
      <c r="A536" s="0" t="s">
        <v>15</v>
      </c>
      <c r="B536" s="0" t="s">
        <v>91</v>
      </c>
      <c r="C536" s="0" t="s">
        <v>40</v>
      </c>
      <c r="D536" s="0" t="s">
        <v>37</v>
      </c>
      <c r="E536" s="0" t="str">
        <f aca="false">VLOOKUP(A536,Nomenclature!$D$1:$E$9,2,0)</f>
        <v>03</v>
      </c>
      <c r="F536" s="0" t="str">
        <f aca="false">VLOOKUP(B536,Nomenclature!$J$1:$K$97,2,0)</f>
        <v>26</v>
      </c>
      <c r="G536" s="0" t="str">
        <f aca="false">VLOOKUP(C536,Nomenclature!$M$1:$N$21,2,0)</f>
        <v>03</v>
      </c>
      <c r="H536" s="0" t="str">
        <f aca="false">VLOOKUP(D536,Nomenclature!$O$25:$P$31,2,0)</f>
        <v>03</v>
      </c>
      <c r="I536" s="1" t="str">
        <f aca="false">CONCATENATE(E536,F536)</f>
        <v>0326</v>
      </c>
      <c r="J536" s="0" t="str">
        <f aca="false">CONCATENATE(E536,F536,G536,H536)</f>
        <v>03260303</v>
      </c>
      <c r="K536" s="0" t="n">
        <v>14.4896254124067</v>
      </c>
      <c r="L536" s="0" t="n">
        <v>20</v>
      </c>
      <c r="M536" s="0" t="n">
        <v>74.0669898065047</v>
      </c>
      <c r="N536" s="0" t="n">
        <v>0.669987218473354</v>
      </c>
      <c r="O536" s="0" t="n">
        <v>0.071932618117349</v>
      </c>
      <c r="P536" s="4" t="n">
        <f aca="false">VLOOKUP(D536,'paramètres CI'!$A$1:$B$6,2,0)</f>
        <v>0.0385046990211696</v>
      </c>
      <c r="Q536" s="17" t="n">
        <f aca="false">M536*P536/N536</f>
        <v>4.2566888908746</v>
      </c>
      <c r="R536" s="9" t="n">
        <f aca="false">1/(1+0.04)*(1 - (1/(1+0.04))^L536)/(1-1/(1+0.04))</f>
        <v>13.5903263449677</v>
      </c>
      <c r="S536" s="17" t="n">
        <f aca="false">K536/R536</f>
        <v>1.06617199945107</v>
      </c>
      <c r="T536" s="17" t="n">
        <f aca="false">Q536+S536</f>
        <v>5.32286089032567</v>
      </c>
      <c r="U536" s="0" t="n">
        <f aca="false">T536 + Z536</f>
        <v>1.33825244065502</v>
      </c>
      <c r="V536" s="4" t="str">
        <f aca="false">VLOOKUP(I536,'CI ref gaz'!$I$1:$AM$97,1,0)</f>
        <v>0326</v>
      </c>
      <c r="W536" s="0" t="n">
        <f aca="false">VLOOKUP(I536,'CI ref gaz'!$I$1:$AM$97,14,0)</f>
        <v>-2</v>
      </c>
      <c r="X536" s="1" t="n">
        <f aca="false">VLOOKUP(I536,'CI ref gaz'!$I$1:$AM$97,13,0)</f>
        <v>1.08010522847183</v>
      </c>
      <c r="Y536" s="2" t="n">
        <f aca="false">VLOOKUP(I536,'CI ref gaz'!$I$1:$AM$97,7,0)</f>
        <v>0.399486100560237</v>
      </c>
      <c r="Z536" s="17" t="n">
        <f aca="false">X536*(O536/Y536)^(-1/8)-T536</f>
        <v>-3.98460844967065</v>
      </c>
      <c r="AA536" s="17" t="n">
        <f aca="false">Z536^2</f>
        <v>15.8771044971868</v>
      </c>
      <c r="AB536" s="18" t="n">
        <f aca="false">Z536/U536</f>
        <v>-2.97747146100504</v>
      </c>
      <c r="AC536" s="17" t="n">
        <f aca="false">U536^-('paramètres CI'!$B$19)</f>
        <v>0.0972065762951855</v>
      </c>
      <c r="AD536" s="4" t="n">
        <f aca="false">SUMIFS($AC$2:$AC$1250,$I$2:$I$1250,V536)</f>
        <v>1.35135601677399</v>
      </c>
      <c r="AE536" s="4" t="n">
        <f aca="false">AC536/AD536</f>
        <v>0.071932618117349</v>
      </c>
      <c r="AF536" s="17" t="n">
        <f aca="false">AE536-O536</f>
        <v>0</v>
      </c>
      <c r="AG536" s="4" t="n">
        <f aca="false">VLOOKUP(I536,BesoinU!$F$1:$L$99,3,0)</f>
        <v>45.5878189414127</v>
      </c>
      <c r="AH536" s="19" t="n">
        <f aca="false">VLOOKUP(J536,bibliRdtCHauff!$G$2:$K$1398,4,0)</f>
        <v>15.2081972216947</v>
      </c>
      <c r="AI536" s="19" t="n">
        <f aca="false">VLOOKUP(J536,bibliRdtCHauff!$G$2:$K$1398,3,0)</f>
        <v>0.687758341144418</v>
      </c>
      <c r="AJ536" s="4" t="n">
        <f aca="false">VLOOKUP(D536,'paramètres CI'!$A$1:$C$6,3)</f>
        <v>0.0763929293534506</v>
      </c>
      <c r="AK536" s="4" t="n">
        <f aca="false">AJ536*AG536/AI536</f>
        <v>5.06367836408101</v>
      </c>
      <c r="AL536" s="4" t="n">
        <f aca="false">AK536+AH536/R536</f>
        <v>6.1827241349963</v>
      </c>
      <c r="AM536" s="4" t="n">
        <f aca="false">AL536+Z536</f>
        <v>2.19811568532565</v>
      </c>
      <c r="AN536" s="4" t="n">
        <f aca="false">AM536^-'paramètres CI'!$B$19</f>
        <v>0.00183482917681743</v>
      </c>
      <c r="AO536" s="4" t="n">
        <f aca="false">SUMIFS($AN$2:$AN$1250,$I$2:$I$1250,V536)</f>
        <v>5002.51466399396</v>
      </c>
      <c r="AP536" s="5" t="n">
        <f aca="false">AN536/AO536</f>
        <v>3.66781368983038E-007</v>
      </c>
      <c r="AQ536" s="6" t="n">
        <f aca="false">AP536-O536</f>
        <v>-0.07193225133598</v>
      </c>
      <c r="AR536" s="20" t="n">
        <f aca="false">VLOOKUP(I536,entreesparc!$A$13:$H$110,8,0)*AP536</f>
        <v>0.0177816453218089</v>
      </c>
      <c r="AS536" s="7" t="n">
        <f aca="false">M536*AJ536/AI536+AH536/R536</f>
        <v>9.34605514501596</v>
      </c>
      <c r="AT536" s="4" t="n">
        <f aca="false">AS536+Z536</f>
        <v>5.36144669534531</v>
      </c>
      <c r="AU536" s="4" t="n">
        <f aca="false">AT536^-'paramètres CI'!$B$19</f>
        <v>1.46468441350815E-006</v>
      </c>
      <c r="AV536" s="4" t="n">
        <f aca="false">SUMIFS($AU$2:$AU$1250,$I$2:$I$1250,V536)</f>
        <v>0.100365691922152</v>
      </c>
      <c r="AW536" s="5" t="n">
        <f aca="false">AU536/AV536</f>
        <v>1.45934769686461E-005</v>
      </c>
      <c r="AX536" s="7" t="n">
        <f aca="false">SUMIFS($AP$2:$AP$1250,$I$2:$I$1250,V536)</f>
        <v>1</v>
      </c>
    </row>
    <row r="537" customFormat="false" ht="15.8" hidden="false" customHeight="false" outlineLevel="0" collapsed="false">
      <c r="A537" s="0" t="s">
        <v>15</v>
      </c>
      <c r="B537" s="0" t="s">
        <v>91</v>
      </c>
      <c r="C537" s="0" t="s">
        <v>41</v>
      </c>
      <c r="D537" s="0" t="s">
        <v>39</v>
      </c>
      <c r="E537" s="0" t="str">
        <f aca="false">VLOOKUP(A537,Nomenclature!$D$1:$E$9,2,0)</f>
        <v>03</v>
      </c>
      <c r="F537" s="0" t="str">
        <f aca="false">VLOOKUP(B537,Nomenclature!$J$1:$K$97,2,0)</f>
        <v>26</v>
      </c>
      <c r="G537" s="0" t="str">
        <f aca="false">VLOOKUP(C537,Nomenclature!$M$1:$N$21,2,0)</f>
        <v>04</v>
      </c>
      <c r="H537" s="0" t="str">
        <f aca="false">VLOOKUP(D537,Nomenclature!$O$25:$P$31,2,0)</f>
        <v>04</v>
      </c>
      <c r="I537" s="1" t="str">
        <f aca="false">CONCATENATE(E537,F537)</f>
        <v>0326</v>
      </c>
      <c r="J537" s="0" t="str">
        <f aca="false">CONCATENATE(E537,F537,G537,H537)</f>
        <v>03260404</v>
      </c>
      <c r="K537" s="0" t="n">
        <v>10.6656940940335</v>
      </c>
      <c r="L537" s="0" t="n">
        <v>20</v>
      </c>
      <c r="M537" s="0" t="n">
        <v>75.7181780039876</v>
      </c>
      <c r="N537" s="0" t="n">
        <v>0.727228811890202</v>
      </c>
      <c r="O537" s="0" t="n">
        <v>0.399486100560237</v>
      </c>
      <c r="P537" s="4" t="n">
        <f aca="false">VLOOKUP(D537,'paramètres CI'!$A$1:$B$6,2,0)</f>
        <v>0.022045059962018</v>
      </c>
      <c r="Q537" s="17" t="n">
        <f aca="false">M537*P537/N537</f>
        <v>2.29530478856313</v>
      </c>
      <c r="R537" s="9" t="n">
        <f aca="false">1/(1+0.04)*(1 - (1/(1+0.04))^L537)/(1-1/(1+0.04))</f>
        <v>13.5903263449677</v>
      </c>
      <c r="S537" s="17" t="n">
        <f aca="false">K537/R537</f>
        <v>0.784800439908705</v>
      </c>
      <c r="T537" s="17" t="n">
        <f aca="false">Q537+S537</f>
        <v>3.08010522847183</v>
      </c>
      <c r="U537" s="0" t="n">
        <f aca="false">T537 + Z537</f>
        <v>1.08010522847183</v>
      </c>
      <c r="V537" s="4" t="str">
        <f aca="false">VLOOKUP(I537,'CI ref gaz'!$I$1:$AM$97,1,0)</f>
        <v>0326</v>
      </c>
      <c r="W537" s="0" t="n">
        <f aca="false">VLOOKUP(I537,'CI ref gaz'!$I$1:$AM$97,14,0)</f>
        <v>-2</v>
      </c>
      <c r="X537" s="1" t="n">
        <f aca="false">VLOOKUP(I537,'CI ref gaz'!$I$1:$AM$97,13,0)</f>
        <v>1.08010522847183</v>
      </c>
      <c r="Y537" s="2" t="n">
        <f aca="false">VLOOKUP(I537,'CI ref gaz'!$I$1:$AM$97,7,0)</f>
        <v>0.399486100560237</v>
      </c>
      <c r="Z537" s="17" t="n">
        <f aca="false">X537*(O537/Y537)^(-1/8)-T537</f>
        <v>-2</v>
      </c>
      <c r="AA537" s="17" t="n">
        <f aca="false">Z537^2</f>
        <v>4</v>
      </c>
      <c r="AB537" s="18" t="n">
        <f aca="false">Z537/U537</f>
        <v>-1.85167143652259</v>
      </c>
      <c r="AC537" s="17" t="n">
        <f aca="false">U537^-('paramètres CI'!$B$19)</f>
        <v>0.539847945609657</v>
      </c>
      <c r="AD537" s="4" t="n">
        <f aca="false">SUMIFS($AC$2:$AC$1250,$I$2:$I$1250,V537)</f>
        <v>1.35135601677399</v>
      </c>
      <c r="AE537" s="4" t="n">
        <f aca="false">AC537/AD537</f>
        <v>0.399486100560237</v>
      </c>
      <c r="AF537" s="17" t="n">
        <f aca="false">AE537-O537</f>
        <v>0</v>
      </c>
      <c r="AG537" s="4" t="n">
        <f aca="false">VLOOKUP(I537,BesoinU!$F$1:$L$99,3,0)</f>
        <v>45.5878189414127</v>
      </c>
      <c r="AH537" s="19" t="n">
        <f aca="false">VLOOKUP(J537,bibliRdtCHauff!$G$2:$K$1398,4,0)</f>
        <v>11.1971073498352</v>
      </c>
      <c r="AI537" s="19" t="n">
        <f aca="false">VLOOKUP(J537,bibliRdtCHauff!$G$2:$K$1398,3,0)</f>
        <v>0.779109834460092</v>
      </c>
      <c r="AJ537" s="4" t="n">
        <f aca="false">VLOOKUP(D537,'paramètres CI'!$A$1:$C$6,3)</f>
        <v>0.0386719666666667</v>
      </c>
      <c r="AK537" s="4" t="n">
        <f aca="false">AJ537*AG537/AI537</f>
        <v>2.26280113089582</v>
      </c>
      <c r="AL537" s="4" t="n">
        <f aca="false">AK537+AH537/R537</f>
        <v>3.08670388831424</v>
      </c>
      <c r="AM537" s="4" t="n">
        <f aca="false">AL537+Z537</f>
        <v>1.08670388831424</v>
      </c>
      <c r="AN537" s="4" t="n">
        <f aca="false">AM537^-'paramètres CI'!$B$19</f>
        <v>0.514174141922951</v>
      </c>
      <c r="AO537" s="4" t="n">
        <f aca="false">SUMIFS($AN$2:$AN$1250,$I$2:$I$1250,V537)</f>
        <v>5002.51466399396</v>
      </c>
      <c r="AP537" s="5" t="n">
        <f aca="false">AN537/AO537</f>
        <v>0.000102783135374648</v>
      </c>
      <c r="AQ537" s="6" t="n">
        <f aca="false">AP537-O537</f>
        <v>-0.399383317424862</v>
      </c>
      <c r="AR537" s="20" t="n">
        <f aca="false">VLOOKUP(I537,entreesparc!$A$13:$H$110,8,0)*AP537</f>
        <v>4.98295009739161</v>
      </c>
      <c r="AS537" s="7" t="n">
        <f aca="false">M537*AJ537/AI537+AH537/R537</f>
        <v>4.58225713355091</v>
      </c>
      <c r="AT537" s="4" t="n">
        <f aca="false">AS537+Z537</f>
        <v>2.58225713355091</v>
      </c>
      <c r="AU537" s="4" t="n">
        <f aca="false">AT537^-'paramètres CI'!$B$19</f>
        <v>0.000505829452710305</v>
      </c>
      <c r="AV537" s="4" t="n">
        <f aca="false">SUMIFS($AU$2:$AU$1250,$I$2:$I$1250,V537)</f>
        <v>0.100365691922152</v>
      </c>
      <c r="AW537" s="5" t="n">
        <f aca="false">AU537/AV537</f>
        <v>0.00503986415101537</v>
      </c>
      <c r="AX537" s="7" t="n">
        <f aca="false">SUMIFS($AP$2:$AP$1250,$I$2:$I$1250,V537)</f>
        <v>1</v>
      </c>
    </row>
    <row r="538" customFormat="false" ht="15.8" hidden="false" customHeight="false" outlineLevel="0" collapsed="false">
      <c r="A538" s="0" t="s">
        <v>15</v>
      </c>
      <c r="B538" s="0" t="s">
        <v>91</v>
      </c>
      <c r="C538" s="0" t="s">
        <v>45</v>
      </c>
      <c r="D538" s="0" t="s">
        <v>43</v>
      </c>
      <c r="E538" s="0" t="str">
        <f aca="false">VLOOKUP(A538,Nomenclature!$D$1:$E$9,2,0)</f>
        <v>03</v>
      </c>
      <c r="F538" s="0" t="str">
        <f aca="false">VLOOKUP(B538,Nomenclature!$J$1:$K$97,2,0)</f>
        <v>26</v>
      </c>
      <c r="G538" s="0" t="str">
        <f aca="false">VLOOKUP(C538,Nomenclature!$M$1:$N$21,2,0)</f>
        <v>06</v>
      </c>
      <c r="H538" s="0" t="str">
        <f aca="false">VLOOKUP(D538,Nomenclature!$O$25:$P$31,2,0)</f>
        <v>02</v>
      </c>
      <c r="I538" s="1" t="str">
        <f aca="false">CONCATENATE(E538,F538)</f>
        <v>0326</v>
      </c>
      <c r="J538" s="0" t="str">
        <f aca="false">CONCATENATE(E538,F538,G538,H538)</f>
        <v>03260602</v>
      </c>
      <c r="K538" s="0" t="n">
        <v>10</v>
      </c>
      <c r="L538" s="0" t="n">
        <v>13</v>
      </c>
      <c r="M538" s="0" t="n">
        <v>76.8210780042243</v>
      </c>
      <c r="N538" s="0" t="n">
        <v>0.9</v>
      </c>
      <c r="O538" s="0" t="n">
        <v>0.252099396507616</v>
      </c>
      <c r="P538" s="4" t="n">
        <f aca="false">VLOOKUP(D538,'paramètres CI'!$A$1:$B$6,2,0)</f>
        <v>0.0935912806596305</v>
      </c>
      <c r="Q538" s="17" t="n">
        <f aca="false">M538*P538/N538</f>
        <v>7.98864785785413</v>
      </c>
      <c r="R538" s="9" t="n">
        <f aca="false">1/(1+0.04)*(1 - (1/(1+0.04))^L538)/(1-1/(1+0.04))</f>
        <v>9.98564784663304</v>
      </c>
      <c r="S538" s="17" t="n">
        <f aca="false">K538/R538</f>
        <v>1.00143727814033</v>
      </c>
      <c r="T538" s="17" t="n">
        <f aca="false">Q538+S538</f>
        <v>8.99008513599446</v>
      </c>
      <c r="U538" s="0" t="n">
        <f aca="false">T538 + Z538</f>
        <v>1.14408239238836</v>
      </c>
      <c r="V538" s="4" t="str">
        <f aca="false">VLOOKUP(I538,'CI ref gaz'!$I$1:$AM$97,1,0)</f>
        <v>0326</v>
      </c>
      <c r="W538" s="0" t="n">
        <f aca="false">VLOOKUP(I538,'CI ref gaz'!$I$1:$AM$97,14,0)</f>
        <v>-2</v>
      </c>
      <c r="X538" s="1" t="n">
        <f aca="false">VLOOKUP(I538,'CI ref gaz'!$I$1:$AM$97,13,0)</f>
        <v>1.08010522847183</v>
      </c>
      <c r="Y538" s="2" t="n">
        <f aca="false">VLOOKUP(I538,'CI ref gaz'!$I$1:$AM$97,7,0)</f>
        <v>0.399486100560237</v>
      </c>
      <c r="Z538" s="17" t="n">
        <f aca="false">X538*(O538/Y538)^(-1/8)-T538</f>
        <v>-7.84600274360611</v>
      </c>
      <c r="AA538" s="17" t="n">
        <f aca="false">Z538^2</f>
        <v>61.5597590526745</v>
      </c>
      <c r="AB538" s="18" t="n">
        <f aca="false">Z538/U538</f>
        <v>-6.857900091642</v>
      </c>
      <c r="AC538" s="17" t="n">
        <f aca="false">U538^-('paramètres CI'!$B$19)</f>
        <v>0.34067603629566</v>
      </c>
      <c r="AD538" s="4" t="n">
        <f aca="false">SUMIFS($AC$2:$AC$1250,$I$2:$I$1250,V538)</f>
        <v>1.35135601677399</v>
      </c>
      <c r="AE538" s="4" t="n">
        <f aca="false">AC538/AD538</f>
        <v>0.252099396507616</v>
      </c>
      <c r="AF538" s="17" t="n">
        <f aca="false">AE538-O538</f>
        <v>0</v>
      </c>
      <c r="AG538" s="4" t="n">
        <f aca="false">VLOOKUP(I538,BesoinU!$F$1:$L$99,3,0)</f>
        <v>45.5878189414127</v>
      </c>
      <c r="AH538" s="19" t="n">
        <f aca="false">VLOOKUP(J538,bibliRdtCHauff!$G$2:$K$1398,4,0)</f>
        <v>10.4</v>
      </c>
      <c r="AI538" s="19" t="n">
        <f aca="false">VLOOKUP(J538,bibliRdtCHauff!$G$2:$K$1398,3,0)</f>
        <v>0.92</v>
      </c>
      <c r="AJ538" s="4" t="n">
        <f aca="false">VLOOKUP(D538,'paramètres CI'!$A$1:$C$6,3)</f>
        <v>0.09847</v>
      </c>
      <c r="AK538" s="4" t="n">
        <f aca="false">AJ538*AG538/AI538</f>
        <v>4.87938318604447</v>
      </c>
      <c r="AL538" s="4" t="n">
        <f aca="false">AK538+AH538/R538</f>
        <v>5.92087795531041</v>
      </c>
      <c r="AM538" s="4" t="n">
        <f aca="false">AL538+Z538</f>
        <v>-1.9251247882957</v>
      </c>
      <c r="AN538" s="4" t="n">
        <f aca="false">AM538^-'paramètres CI'!$B$19</f>
        <v>0.00530064734233711</v>
      </c>
      <c r="AO538" s="4" t="n">
        <f aca="false">SUMIFS($AN$2:$AN$1250,$I$2:$I$1250,V538)</f>
        <v>5002.51466399396</v>
      </c>
      <c r="AP538" s="5" t="n">
        <f aca="false">AN538/AO538</f>
        <v>1.0595965626026E-006</v>
      </c>
      <c r="AQ538" s="6" t="n">
        <f aca="false">AP538-O538</f>
        <v>-0.252098336911053</v>
      </c>
      <c r="AR538" s="20" t="n">
        <f aca="false">VLOOKUP(I538,entreesparc!$A$13:$H$110,8,0)*AP538</f>
        <v>0.051369485622043</v>
      </c>
      <c r="AS538" s="7" t="n">
        <f aca="false">M538*AJ538/AI538+AH538/R538</f>
        <v>9.26385515087025</v>
      </c>
      <c r="AT538" s="4" t="n">
        <f aca="false">AS538+Z538</f>
        <v>1.41785240726415</v>
      </c>
      <c r="AU538" s="4" t="n">
        <f aca="false">AT538^-'paramètres CI'!$B$19</f>
        <v>0.0612282435270447</v>
      </c>
      <c r="AV538" s="4" t="n">
        <f aca="false">SUMIFS($AU$2:$AU$1250,$I$2:$I$1250,V538)</f>
        <v>0.100365691922152</v>
      </c>
      <c r="AW538" s="5" t="n">
        <f aca="false">AU538/AV538</f>
        <v>0.610051526118467</v>
      </c>
      <c r="AX538" s="7" t="n">
        <f aca="false">SUMIFS($AP$2:$AP$1250,$I$2:$I$1250,V538)</f>
        <v>1</v>
      </c>
    </row>
    <row r="539" customFormat="false" ht="15.8" hidden="false" customHeight="false" outlineLevel="0" collapsed="false">
      <c r="A539" s="0" t="s">
        <v>15</v>
      </c>
      <c r="B539" s="0" t="s">
        <v>91</v>
      </c>
      <c r="C539" s="0" t="s">
        <v>46</v>
      </c>
      <c r="D539" s="0" t="s">
        <v>43</v>
      </c>
      <c r="E539" s="0" t="str">
        <f aca="false">VLOOKUP(A539,Nomenclature!$D$1:$E$9,2,0)</f>
        <v>03</v>
      </c>
      <c r="F539" s="0" t="str">
        <f aca="false">VLOOKUP(B539,Nomenclature!$J$1:$K$97,2,0)</f>
        <v>26</v>
      </c>
      <c r="G539" s="0" t="str">
        <f aca="false">VLOOKUP(C539,Nomenclature!$M$1:$N$21,2,0)</f>
        <v>26</v>
      </c>
      <c r="H539" s="0" t="str">
        <f aca="false">VLOOKUP(D539,Nomenclature!$O$25:$P$31,2,0)</f>
        <v>02</v>
      </c>
      <c r="I539" s="1" t="str">
        <f aca="false">CONCATENATE(E539,F539)</f>
        <v>0326</v>
      </c>
      <c r="J539" s="0" t="str">
        <f aca="false">CONCATENATE(E539,F539,G539,H539)</f>
        <v>03262602</v>
      </c>
      <c r="K539" s="0" t="n">
        <v>12</v>
      </c>
      <c r="L539" s="0" t="n">
        <v>13</v>
      </c>
      <c r="M539" s="0" t="n">
        <v>76.8210780042243</v>
      </c>
      <c r="N539" s="0" t="n">
        <v>1</v>
      </c>
      <c r="O539" s="0" t="n">
        <v>9.99400359784132E-005</v>
      </c>
      <c r="P539" s="4" t="n">
        <f aca="false">VLOOKUP(D539,'paramètres CI'!$A$1:$B$6,2,0)</f>
        <v>0.0935912806596305</v>
      </c>
      <c r="Q539" s="17" t="n">
        <f aca="false">M539*P539/N539</f>
        <v>7.18978307206872</v>
      </c>
      <c r="R539" s="9" t="n">
        <f aca="false">1/(1+0.04)*(1 - (1/(1+0.04))^L539)/(1-1/(1+0.04))</f>
        <v>9.98564784663304</v>
      </c>
      <c r="S539" s="17" t="n">
        <f aca="false">K539/R539</f>
        <v>1.20172473376839</v>
      </c>
      <c r="T539" s="17" t="n">
        <f aca="false">Q539+S539</f>
        <v>8.39150780583711</v>
      </c>
      <c r="U539" s="0" t="n">
        <f aca="false">T539 + Z539</f>
        <v>3.04569450573688</v>
      </c>
      <c r="V539" s="4" t="str">
        <f aca="false">VLOOKUP(I539,'CI ref gaz'!$I$1:$AM$97,1,0)</f>
        <v>0326</v>
      </c>
      <c r="W539" s="0" t="n">
        <f aca="false">VLOOKUP(I539,'CI ref gaz'!$I$1:$AM$97,14,0)</f>
        <v>-2</v>
      </c>
      <c r="X539" s="1" t="n">
        <f aca="false">VLOOKUP(I539,'CI ref gaz'!$I$1:$AM$97,13,0)</f>
        <v>1.08010522847183</v>
      </c>
      <c r="Y539" s="2" t="n">
        <f aca="false">VLOOKUP(I539,'CI ref gaz'!$I$1:$AM$97,7,0)</f>
        <v>0.399486100560237</v>
      </c>
      <c r="Z539" s="17" t="n">
        <f aca="false">X539*(O539/Y539)^(-1/8)-T539</f>
        <v>-5.34581330010023</v>
      </c>
      <c r="AA539" s="17" t="n">
        <f aca="false">Z539^2</f>
        <v>28.5777198395285</v>
      </c>
      <c r="AB539" s="18" t="n">
        <f aca="false">Z539/U539</f>
        <v>-1.75520338301522</v>
      </c>
      <c r="AC539" s="17" t="n">
        <f aca="false">U539^-('paramètres CI'!$B$19)</f>
        <v>0.000135054568936038</v>
      </c>
      <c r="AD539" s="4" t="n">
        <f aca="false">SUMIFS($AC$2:$AC$1250,$I$2:$I$1250,V539)</f>
        <v>1.35135601677399</v>
      </c>
      <c r="AE539" s="4" t="n">
        <f aca="false">AC539/AD539</f>
        <v>9.99400359784134E-005</v>
      </c>
      <c r="AF539" s="17" t="n">
        <f aca="false">AE539-O539</f>
        <v>0</v>
      </c>
      <c r="AG539" s="4" t="n">
        <f aca="false">VLOOKUP(I539,BesoinU!$F$1:$L$99,3,0)</f>
        <v>45.5878189414127</v>
      </c>
      <c r="AH539" s="19" t="n">
        <f aca="false">VLOOKUP(J539,bibliRdtCHauff!$G$2:$K$1398,4,0)</f>
        <v>12</v>
      </c>
      <c r="AI539" s="19" t="n">
        <f aca="false">VLOOKUP(J539,bibliRdtCHauff!$G$2:$K$1398,3,0)</f>
        <v>1</v>
      </c>
      <c r="AJ539" s="4" t="n">
        <f aca="false">VLOOKUP(D539,'paramètres CI'!$A$1:$C$6,3)</f>
        <v>0.09847</v>
      </c>
      <c r="AK539" s="4" t="n">
        <f aca="false">AJ539*AG539/AI539</f>
        <v>4.48903253116091</v>
      </c>
      <c r="AL539" s="4" t="n">
        <f aca="false">AK539+AH539/R539</f>
        <v>5.6907572649293</v>
      </c>
      <c r="AM539" s="4" t="n">
        <f aca="false">AL539+Z539</f>
        <v>0.344943964829072</v>
      </c>
      <c r="AN539" s="4" t="n">
        <f aca="false">AM539^-'paramètres CI'!$B$19</f>
        <v>4988.9780462584</v>
      </c>
      <c r="AO539" s="4" t="n">
        <f aca="false">SUMIFS($AN$2:$AN$1250,$I$2:$I$1250,V539)</f>
        <v>5002.51466399396</v>
      </c>
      <c r="AP539" s="5" t="n">
        <f aca="false">AN539/AO539</f>
        <v>0.997294037370246</v>
      </c>
      <c r="AQ539" s="6" t="n">
        <f aca="false">AP539-O539</f>
        <v>0.997194097334268</v>
      </c>
      <c r="AR539" s="20" t="n">
        <f aca="false">VLOOKUP(I539,entreesparc!$A$13:$H$110,8,0)*AP539</f>
        <v>48349.0448362788</v>
      </c>
      <c r="AS539" s="7" t="n">
        <f aca="false">M539*AJ539/AI539+AH539/R539</f>
        <v>8.76629628484436</v>
      </c>
      <c r="AT539" s="4" t="n">
        <f aca="false">AS539+Z539</f>
        <v>3.42048298474413</v>
      </c>
      <c r="AU539" s="4" t="n">
        <f aca="false">AT539^-'paramètres CI'!$B$19</f>
        <v>5.33704082775826E-005</v>
      </c>
      <c r="AV539" s="4" t="n">
        <f aca="false">SUMIFS($AU$2:$AU$1250,$I$2:$I$1250,V539)</f>
        <v>0.100365691922152</v>
      </c>
      <c r="AW539" s="5" t="n">
        <f aca="false">AU539/AV539</f>
        <v>0.000531759481307408</v>
      </c>
      <c r="AX539" s="7" t="n">
        <f aca="false">SUMIFS($AP$2:$AP$1250,$I$2:$I$1250,V539)</f>
        <v>1</v>
      </c>
    </row>
    <row r="540" customFormat="false" ht="15.8" hidden="false" customHeight="false" outlineLevel="0" collapsed="false">
      <c r="A540" s="0" t="s">
        <v>15</v>
      </c>
      <c r="B540" s="0" t="s">
        <v>91</v>
      </c>
      <c r="C540" s="0" t="s">
        <v>48</v>
      </c>
      <c r="D540" s="0" t="s">
        <v>43</v>
      </c>
      <c r="E540" s="0" t="str">
        <f aca="false">VLOOKUP(A540,Nomenclature!$D$1:$E$9,2,0)</f>
        <v>03</v>
      </c>
      <c r="F540" s="0" t="str">
        <f aca="false">VLOOKUP(B540,Nomenclature!$J$1:$K$97,2,0)</f>
        <v>26</v>
      </c>
      <c r="G540" s="0" t="str">
        <f aca="false">VLOOKUP(C540,Nomenclature!$M$1:$N$21,2,0)</f>
        <v>09</v>
      </c>
      <c r="H540" s="0" t="str">
        <f aca="false">VLOOKUP(D540,Nomenclature!$O$25:$P$31,2,0)</f>
        <v>02</v>
      </c>
      <c r="I540" s="1" t="str">
        <f aca="false">CONCATENATE(E540,F540)</f>
        <v>0326</v>
      </c>
      <c r="J540" s="0" t="str">
        <f aca="false">CONCATENATE(E540,F540,G540,H540)</f>
        <v>03260902</v>
      </c>
      <c r="K540" s="0" t="n">
        <v>72.7147255975931</v>
      </c>
      <c r="L540" s="0" t="n">
        <v>20</v>
      </c>
      <c r="M540" s="0" t="n">
        <v>71.7924475994687</v>
      </c>
      <c r="N540" s="0" t="n">
        <v>3.24350372093023</v>
      </c>
      <c r="O540" s="0" t="n">
        <v>0.219341800436659</v>
      </c>
      <c r="P540" s="4" t="n">
        <f aca="false">VLOOKUP(D540,'paramètres CI'!$A$1:$B$6,2,0)</f>
        <v>0.0935912806596305</v>
      </c>
      <c r="Q540" s="17" t="n">
        <f aca="false">M540*P540/N540</f>
        <v>2.07157065033261</v>
      </c>
      <c r="R540" s="9" t="n">
        <f aca="false">1/(1+0.04)*(1 - (1/(1+0.04))^L540)/(1-1/(1+0.04))</f>
        <v>13.5903263449677</v>
      </c>
      <c r="S540" s="17" t="n">
        <f aca="false">K540/R540</f>
        <v>5.35047678413686</v>
      </c>
      <c r="T540" s="17" t="n">
        <f aca="false">Q540+S540</f>
        <v>7.42204743446947</v>
      </c>
      <c r="U540" s="0" t="n">
        <f aca="false">T540 + Z540</f>
        <v>1.16416249025794</v>
      </c>
      <c r="V540" s="4" t="str">
        <f aca="false">VLOOKUP(I540,'CI ref gaz'!$I$1:$AM$97,1,0)</f>
        <v>0326</v>
      </c>
      <c r="W540" s="0" t="n">
        <f aca="false">VLOOKUP(I540,'CI ref gaz'!$I$1:$AM$97,14,0)</f>
        <v>-2</v>
      </c>
      <c r="X540" s="1" t="n">
        <f aca="false">VLOOKUP(I540,'CI ref gaz'!$I$1:$AM$97,13,0)</f>
        <v>1.08010522847183</v>
      </c>
      <c r="Y540" s="2" t="n">
        <f aca="false">VLOOKUP(I540,'CI ref gaz'!$I$1:$AM$97,7,0)</f>
        <v>0.399486100560237</v>
      </c>
      <c r="Z540" s="17" t="n">
        <f aca="false">X540*(O540/Y540)^(-1/8)-T540</f>
        <v>-6.25788494421154</v>
      </c>
      <c r="AA540" s="17" t="n">
        <f aca="false">Z540^2</f>
        <v>39.1611239749894</v>
      </c>
      <c r="AB540" s="18" t="n">
        <f aca="false">Z540/U540</f>
        <v>-5.37543942239971</v>
      </c>
      <c r="AC540" s="17" t="n">
        <f aca="false">U540^-('paramètres CI'!$B$19)</f>
        <v>0.296408861750119</v>
      </c>
      <c r="AD540" s="4" t="n">
        <f aca="false">SUMIFS($AC$2:$AC$1250,$I$2:$I$1250,V540)</f>
        <v>1.35135601677399</v>
      </c>
      <c r="AE540" s="4" t="n">
        <f aca="false">AC540/AD540</f>
        <v>0.219341800436659</v>
      </c>
      <c r="AF540" s="17" t="n">
        <f aca="false">AE540-O540</f>
        <v>0</v>
      </c>
      <c r="AG540" s="4" t="n">
        <f aca="false">VLOOKUP(I540,BesoinU!$F$1:$L$99,3,0)</f>
        <v>45.5878189414127</v>
      </c>
      <c r="AH540" s="19" t="n">
        <f aca="false">VLOOKUP(J540,bibliRdtCHauff!$G$2:$K$1398,4,0)</f>
        <v>76.3017761659778</v>
      </c>
      <c r="AI540" s="19" t="n">
        <f aca="false">VLOOKUP(J540,bibliRdtCHauff!$G$2:$K$1398,3,0)</f>
        <v>3.27439423255813</v>
      </c>
      <c r="AJ540" s="4" t="n">
        <f aca="false">VLOOKUP(D540,'paramètres CI'!$A$1:$C$6,3)</f>
        <v>0.09847</v>
      </c>
      <c r="AK540" s="4" t="n">
        <f aca="false">AJ540*AG540/AI540</f>
        <v>1.37095053690399</v>
      </c>
      <c r="AL540" s="4" t="n">
        <f aca="false">AK540+AH540/R540</f>
        <v>6.98536878037989</v>
      </c>
      <c r="AM540" s="4" t="n">
        <f aca="false">AL540+Z540</f>
        <v>0.727483836168357</v>
      </c>
      <c r="AN540" s="4" t="n">
        <f aca="false">AM540^-'paramètres CI'!$B$19</f>
        <v>12.7471534527263</v>
      </c>
      <c r="AO540" s="4" t="n">
        <f aca="false">SUMIFS($AN$2:$AN$1250,$I$2:$I$1250,V540)</f>
        <v>5002.51466399396</v>
      </c>
      <c r="AP540" s="5" t="n">
        <f aca="false">AN540/AO540</f>
        <v>0.00254814914276515</v>
      </c>
      <c r="AQ540" s="6" t="n">
        <f aca="false">AP540-O540</f>
        <v>-0.216793651293894</v>
      </c>
      <c r="AR540" s="20" t="n">
        <f aca="false">VLOOKUP(I540,entreesparc!$A$13:$H$110,8,0)*AP540</f>
        <v>123.534857861924</v>
      </c>
      <c r="AS540" s="7" t="n">
        <f aca="false">M540*AJ540/AI540+AH540/R540</f>
        <v>7.77341371348584</v>
      </c>
      <c r="AT540" s="4" t="n">
        <f aca="false">AS540+Z540</f>
        <v>1.51552876927431</v>
      </c>
      <c r="AU540" s="4" t="n">
        <f aca="false">AT540^-'paramètres CI'!$B$19</f>
        <v>0.0359324243627282</v>
      </c>
      <c r="AV540" s="4" t="n">
        <f aca="false">SUMIFS($AU$2:$AU$1250,$I$2:$I$1250,V540)</f>
        <v>0.100365691922152</v>
      </c>
      <c r="AW540" s="5" t="n">
        <f aca="false">AU540/AV540</f>
        <v>0.358015011649588</v>
      </c>
      <c r="AX540" s="7" t="n">
        <f aca="false">SUMIFS($AP$2:$AP$1250,$I$2:$I$1250,V540)</f>
        <v>1</v>
      </c>
    </row>
    <row r="541" customFormat="false" ht="15.8" hidden="false" customHeight="false" outlineLevel="0" collapsed="false">
      <c r="A541" s="0" t="s">
        <v>15</v>
      </c>
      <c r="B541" s="0" t="s">
        <v>91</v>
      </c>
      <c r="C541" s="0" t="s">
        <v>49</v>
      </c>
      <c r="D541" s="0" t="s">
        <v>43</v>
      </c>
      <c r="E541" s="0" t="str">
        <f aca="false">VLOOKUP(A541,Nomenclature!$D$1:$E$9,2,0)</f>
        <v>03</v>
      </c>
      <c r="F541" s="0" t="str">
        <f aca="false">VLOOKUP(B541,Nomenclature!$J$1:$K$97,2,0)</f>
        <v>26</v>
      </c>
      <c r="G541" s="0" t="str">
        <f aca="false">VLOOKUP(C541,Nomenclature!$M$1:$N$21,2,0)</f>
        <v>29</v>
      </c>
      <c r="H541" s="0" t="str">
        <f aca="false">VLOOKUP(D541,Nomenclature!$O$25:$P$31,2,0)</f>
        <v>02</v>
      </c>
      <c r="I541" s="1" t="str">
        <f aca="false">CONCATENATE(E541,F541)</f>
        <v>0326</v>
      </c>
      <c r="J541" s="0" t="str">
        <f aca="false">CONCATENATE(E541,F541,G541,H541)</f>
        <v>03262902</v>
      </c>
      <c r="K541" s="0" t="n">
        <v>90.8934069969913</v>
      </c>
      <c r="L541" s="0" t="n">
        <v>20</v>
      </c>
      <c r="M541" s="0" t="n">
        <v>71.7924475994687</v>
      </c>
      <c r="N541" s="0" t="n">
        <v>3.39795627906976</v>
      </c>
      <c r="O541" s="0" t="n">
        <v>9.99400359784132E-005</v>
      </c>
      <c r="P541" s="4" t="n">
        <f aca="false">VLOOKUP(D541,'paramètres CI'!$A$1:$B$6,2,0)</f>
        <v>0.0935912806596305</v>
      </c>
      <c r="Q541" s="17" t="n">
        <f aca="false">M541*P541/N541</f>
        <v>1.97740834804477</v>
      </c>
      <c r="R541" s="9" t="n">
        <f aca="false">1/(1+0.04)*(1 - (1/(1+0.04))^L541)/(1-1/(1+0.04))</f>
        <v>13.5903263449677</v>
      </c>
      <c r="S541" s="17" t="n">
        <f aca="false">K541/R541</f>
        <v>6.68809598017107</v>
      </c>
      <c r="T541" s="17" t="n">
        <f aca="false">Q541+S541</f>
        <v>8.66550432821584</v>
      </c>
      <c r="U541" s="0" t="n">
        <f aca="false">T541 + Z541</f>
        <v>3.04569450573688</v>
      </c>
      <c r="V541" s="4" t="str">
        <f aca="false">VLOOKUP(I541,'CI ref gaz'!$I$1:$AM$97,1,0)</f>
        <v>0326</v>
      </c>
      <c r="W541" s="0" t="n">
        <f aca="false">VLOOKUP(I541,'CI ref gaz'!$I$1:$AM$97,14,0)</f>
        <v>-2</v>
      </c>
      <c r="X541" s="1" t="n">
        <f aca="false">VLOOKUP(I541,'CI ref gaz'!$I$1:$AM$97,13,0)</f>
        <v>1.08010522847183</v>
      </c>
      <c r="Y541" s="2" t="n">
        <f aca="false">VLOOKUP(I541,'CI ref gaz'!$I$1:$AM$97,7,0)</f>
        <v>0.399486100560237</v>
      </c>
      <c r="Z541" s="17" t="n">
        <f aca="false">X541*(O541/Y541)^(-1/8)-T541</f>
        <v>-5.61980982247896</v>
      </c>
      <c r="AA541" s="17" t="n">
        <f aca="false">Z541^2</f>
        <v>31.582262440831</v>
      </c>
      <c r="AB541" s="18" t="n">
        <f aca="false">Z541/U541</f>
        <v>-1.8451653020004</v>
      </c>
      <c r="AC541" s="17" t="n">
        <f aca="false">U541^-('paramètres CI'!$B$19)</f>
        <v>0.000135054568936038</v>
      </c>
      <c r="AD541" s="4" t="n">
        <f aca="false">SUMIFS($AC$2:$AC$1250,$I$2:$I$1250,V541)</f>
        <v>1.35135601677399</v>
      </c>
      <c r="AE541" s="4" t="n">
        <f aca="false">AC541/AD541</f>
        <v>9.99400359784134E-005</v>
      </c>
      <c r="AF541" s="17" t="n">
        <f aca="false">AE541-O541</f>
        <v>0</v>
      </c>
      <c r="AG541" s="4" t="n">
        <f aca="false">VLOOKUP(I541,BesoinU!$F$1:$L$99,3,0)</f>
        <v>45.5878189414127</v>
      </c>
      <c r="AH541" s="19" t="n">
        <f aca="false">VLOOKUP(J541,bibliRdtCHauff!$G$2:$K$1398,4,0)</f>
        <v>90.8354478166403</v>
      </c>
      <c r="AI541" s="19" t="n">
        <f aca="false">VLOOKUP(J541,bibliRdtCHauff!$G$2:$K$1398,3,0)</f>
        <v>3.39795627906976</v>
      </c>
      <c r="AJ541" s="4" t="n">
        <f aca="false">VLOOKUP(D541,'paramètres CI'!$A$1:$C$6,3)</f>
        <v>0.09847</v>
      </c>
      <c r="AK541" s="4" t="n">
        <f aca="false">AJ541*AG541/AI541</f>
        <v>1.32109779010748</v>
      </c>
      <c r="AL541" s="4" t="n">
        <f aca="false">AK541+AH541/R541</f>
        <v>8.0049290323407</v>
      </c>
      <c r="AM541" s="4" t="n">
        <f aca="false">AL541+Z541</f>
        <v>2.38511920986174</v>
      </c>
      <c r="AN541" s="4" t="n">
        <f aca="false">AM541^-'paramètres CI'!$B$19</f>
        <v>0.000954815098759201</v>
      </c>
      <c r="AO541" s="4" t="n">
        <f aca="false">SUMIFS($AN$2:$AN$1250,$I$2:$I$1250,V541)</f>
        <v>5002.51466399396</v>
      </c>
      <c r="AP541" s="5" t="n">
        <f aca="false">AN541/AO541</f>
        <v>1.90867026464023E-007</v>
      </c>
      <c r="AQ541" s="6" t="n">
        <f aca="false">AP541-O541</f>
        <v>-9.97491689519492E-005</v>
      </c>
      <c r="AR541" s="20" t="n">
        <f aca="false">VLOOKUP(I541,entreesparc!$A$13:$H$110,8,0)*AP541</f>
        <v>0.00925327744324042</v>
      </c>
      <c r="AS541" s="7" t="n">
        <f aca="false">M541*AJ541/AI541+AH541/R541</f>
        <v>8.76431778606098</v>
      </c>
      <c r="AT541" s="4" t="n">
        <f aca="false">AS541+Z541</f>
        <v>3.14450796358202</v>
      </c>
      <c r="AU541" s="4" t="n">
        <f aca="false">AT541^-'paramètres CI'!$B$19</f>
        <v>0.000104611254101224</v>
      </c>
      <c r="AV541" s="4" t="n">
        <f aca="false">SUMIFS($AU$2:$AU$1250,$I$2:$I$1250,V541)</f>
        <v>0.100365691922152</v>
      </c>
      <c r="AW541" s="5" t="n">
        <f aca="false">AU541/AV541</f>
        <v>0.00104230093070414</v>
      </c>
      <c r="AX541" s="7" t="n">
        <f aca="false">SUMIFS($AP$2:$AP$1250,$I$2:$I$1250,V541)</f>
        <v>1</v>
      </c>
    </row>
    <row r="542" customFormat="false" ht="15.8" hidden="false" customHeight="false" outlineLevel="0" collapsed="false">
      <c r="A542" s="0" t="s">
        <v>15</v>
      </c>
      <c r="B542" s="0" t="s">
        <v>92</v>
      </c>
      <c r="C542" s="0" t="s">
        <v>32</v>
      </c>
      <c r="D542" s="0" t="s">
        <v>33</v>
      </c>
      <c r="E542" s="0" t="str">
        <f aca="false">VLOOKUP(A542,Nomenclature!$D$1:$E$9,2,0)</f>
        <v>03</v>
      </c>
      <c r="F542" s="0" t="str">
        <f aca="false">VLOOKUP(B542,Nomenclature!$J$1:$K$97,2,0)</f>
        <v>27</v>
      </c>
      <c r="G542" s="0" t="str">
        <f aca="false">VLOOKUP(C542,Nomenclature!$M$1:$N$21,2,0)</f>
        <v>01</v>
      </c>
      <c r="H542" s="0" t="str">
        <f aca="false">VLOOKUP(D542,Nomenclature!$O$25:$P$31,2,0)</f>
        <v>01</v>
      </c>
      <c r="I542" s="1" t="str">
        <f aca="false">CONCATENATE(E542,F542)</f>
        <v>0327</v>
      </c>
      <c r="J542" s="0" t="str">
        <f aca="false">CONCATENATE(E542,F542,G542,H542)</f>
        <v>03270101</v>
      </c>
      <c r="K542" s="0" t="n">
        <v>26.4154516318034</v>
      </c>
      <c r="L542" s="0" t="n">
        <v>25</v>
      </c>
      <c r="M542" s="0" t="n">
        <v>71.5010218235433</v>
      </c>
      <c r="N542" s="0" t="n">
        <v>1.5564592751127</v>
      </c>
      <c r="O542" s="0" t="n">
        <v>0.03079348425533</v>
      </c>
      <c r="P542" s="4" t="n">
        <f aca="false">VLOOKUP(D542,'paramètres CI'!$A$1:$B$6,2,0)</f>
        <v>0.033584731604575</v>
      </c>
      <c r="Q542" s="17" t="n">
        <f aca="false">M542*P542/N542</f>
        <v>1.54282393750565</v>
      </c>
      <c r="R542" s="9" t="n">
        <f aca="false">1/(1+0.04)*(1 - (1/(1+0.04))^L542)/(1-1/(1+0.04))</f>
        <v>15.6220799436509</v>
      </c>
      <c r="S542" s="17" t="n">
        <f aca="false">K542/R542</f>
        <v>1.69090490684239</v>
      </c>
      <c r="T542" s="17" t="n">
        <f aca="false">Q542+S542</f>
        <v>3.23372884434804</v>
      </c>
      <c r="U542" s="0" t="n">
        <f aca="false">T542 + Z542</f>
        <v>1.5544094300696</v>
      </c>
      <c r="V542" s="4" t="str">
        <f aca="false">VLOOKUP(I542,'CI ref gaz'!$I$1:$AM$97,1,0)</f>
        <v>0327</v>
      </c>
      <c r="W542" s="0" t="n">
        <f aca="false">VLOOKUP(I542,'CI ref gaz'!$I$1:$AM$97,14,0)</f>
        <v>-2</v>
      </c>
      <c r="X542" s="1" t="n">
        <f aca="false">VLOOKUP(I542,'CI ref gaz'!$I$1:$AM$97,13,0)</f>
        <v>1.12069126391354</v>
      </c>
      <c r="Y542" s="2" t="n">
        <f aca="false">VLOOKUP(I542,'CI ref gaz'!$I$1:$AM$97,7,0)</f>
        <v>0.421788095595651</v>
      </c>
      <c r="Z542" s="17" t="n">
        <f aca="false">X542*(O542/Y542)^(-1/8)-T542</f>
        <v>-1.67931941427844</v>
      </c>
      <c r="AA542" s="17" t="n">
        <f aca="false">Z542^2</f>
        <v>2.82011369517249</v>
      </c>
      <c r="AB542" s="18" t="n">
        <f aca="false">Z542/U542</f>
        <v>-1.08035848328793</v>
      </c>
      <c r="AC542" s="17" t="n">
        <f aca="false">U542^-('paramètres CI'!$B$19)</f>
        <v>0.0293411155342117</v>
      </c>
      <c r="AD542" s="4" t="n">
        <f aca="false">SUMIFS($AC$2:$AC$1250,$I$2:$I$1250,V542)</f>
        <v>0.952835193670331</v>
      </c>
      <c r="AE542" s="4" t="n">
        <f aca="false">AC542/AD542</f>
        <v>0.03079348425533</v>
      </c>
      <c r="AF542" s="17" t="n">
        <f aca="false">AE542-O542</f>
        <v>0</v>
      </c>
      <c r="AG542" s="4" t="n">
        <f aca="false">VLOOKUP(I542,BesoinU!$F$1:$L$99,3,0)</f>
        <v>45.4950312320884</v>
      </c>
      <c r="AH542" s="19" t="n">
        <f aca="false">VLOOKUP(J542,bibliRdtCHauff!$G$2:$K$1398,4,0)</f>
        <v>27.7362242133936</v>
      </c>
      <c r="AI542" s="19" t="n">
        <f aca="false">VLOOKUP(J542,bibliRdtCHauff!$G$2:$K$1398,3,0)</f>
        <v>1.61871764611721</v>
      </c>
      <c r="AJ542" s="4" t="n">
        <f aca="false">VLOOKUP(D542,'paramètres CI'!$A$1:$C$6,3)</f>
        <v>0.0509473684210526</v>
      </c>
      <c r="AK542" s="4" t="n">
        <f aca="false">AJ542*AG542/AI542</f>
        <v>1.43190637543755</v>
      </c>
      <c r="AL542" s="4" t="n">
        <f aca="false">AK542+AH542/R542</f>
        <v>3.20735652762206</v>
      </c>
      <c r="AM542" s="4" t="n">
        <f aca="false">AL542+Z542</f>
        <v>1.52803711334362</v>
      </c>
      <c r="AN542" s="4" t="n">
        <f aca="false">AM542^-'paramètres CI'!$B$19</f>
        <v>0.0336456388589193</v>
      </c>
      <c r="AO542" s="4" t="n">
        <f aca="false">SUMIFS($AN$2:$AN$1250,$I$2:$I$1250,V542)</f>
        <v>1596.24909978743</v>
      </c>
      <c r="AP542" s="5" t="n">
        <f aca="false">AN542/AO542</f>
        <v>2.10779375621261E-005</v>
      </c>
      <c r="AQ542" s="6" t="n">
        <f aca="false">AP542-O542</f>
        <v>-0.0307724063177679</v>
      </c>
      <c r="AR542" s="20" t="n">
        <f aca="false">VLOOKUP(I542,entreesparc!$A$13:$H$110,8,0)*AP542</f>
        <v>0.226798944877731</v>
      </c>
      <c r="AS542" s="7" t="n">
        <f aca="false">M542*AJ542/AI542+AH542/R542</f>
        <v>4.02586665321153</v>
      </c>
      <c r="AT542" s="4" t="n">
        <f aca="false">AS542+Z542</f>
        <v>2.34654723893309</v>
      </c>
      <c r="AU542" s="4" t="n">
        <f aca="false">AT542^-'paramètres CI'!$B$19</f>
        <v>0.0010878414125968</v>
      </c>
      <c r="AV542" s="4" t="n">
        <f aca="false">SUMIFS($AU$2:$AU$1250,$I$2:$I$1250,V542)</f>
        <v>0.0719964275763096</v>
      </c>
      <c r="AW542" s="5" t="n">
        <f aca="false">AU542/AV542</f>
        <v>0.015109658204135</v>
      </c>
      <c r="AX542" s="7" t="n">
        <f aca="false">SUMIFS($AP$2:$AP$1250,$I$2:$I$1250,V542)</f>
        <v>1</v>
      </c>
    </row>
    <row r="543" customFormat="false" ht="15.8" hidden="false" customHeight="false" outlineLevel="0" collapsed="false">
      <c r="A543" s="0" t="s">
        <v>15</v>
      </c>
      <c r="B543" s="0" t="s">
        <v>92</v>
      </c>
      <c r="C543" s="0" t="s">
        <v>32</v>
      </c>
      <c r="D543" s="0" t="s">
        <v>34</v>
      </c>
      <c r="E543" s="0" t="str">
        <f aca="false">VLOOKUP(A543,Nomenclature!$D$1:$E$9,2,0)</f>
        <v>03</v>
      </c>
      <c r="F543" s="0" t="str">
        <f aca="false">VLOOKUP(B543,Nomenclature!$J$1:$K$97,2,0)</f>
        <v>27</v>
      </c>
      <c r="G543" s="0" t="str">
        <f aca="false">VLOOKUP(C543,Nomenclature!$M$1:$N$21,2,0)</f>
        <v>01</v>
      </c>
      <c r="H543" s="0" t="str">
        <f aca="false">VLOOKUP(D543,Nomenclature!$O$25:$P$31,2,0)</f>
        <v>06</v>
      </c>
      <c r="I543" s="1" t="str">
        <f aca="false">CONCATENATE(E543,F543)</f>
        <v>0327</v>
      </c>
      <c r="J543" s="0" t="str">
        <f aca="false">CONCATENATE(E543,F543,G543,H543)</f>
        <v>03270106</v>
      </c>
      <c r="K543" s="0" t="n">
        <v>26.3985523666893</v>
      </c>
      <c r="L543" s="0" t="n">
        <v>25</v>
      </c>
      <c r="M543" s="0" t="n">
        <v>74.8067776759864</v>
      </c>
      <c r="N543" s="0" t="n">
        <v>1.57059033253751</v>
      </c>
      <c r="O543" s="0" t="n">
        <v>0.0356387693903549</v>
      </c>
      <c r="P543" s="4" t="n">
        <f aca="false">VLOOKUP(D543,'paramètres CI'!$A$1:$B$6,2,0)</f>
        <v>0.0424847883250769</v>
      </c>
      <c r="Q543" s="17" t="n">
        <f aca="false">M543*P543/N543</f>
        <v>2.02353856954577</v>
      </c>
      <c r="R543" s="9" t="n">
        <f aca="false">1/(1+0.04)*(1 - (1/(1+0.04))^L543)/(1-1/(1+0.04))</f>
        <v>15.6220799436509</v>
      </c>
      <c r="S543" s="17" t="n">
        <f aca="false">K543/R543</f>
        <v>1.68982315171279</v>
      </c>
      <c r="T543" s="17" t="n">
        <f aca="false">Q543+S543</f>
        <v>3.71336172125856</v>
      </c>
      <c r="U543" s="0" t="n">
        <f aca="false">T543 + Z543</f>
        <v>1.5262737636772</v>
      </c>
      <c r="V543" s="4" t="str">
        <f aca="false">VLOOKUP(I543,'CI ref gaz'!$I$1:$AM$97,1,0)</f>
        <v>0327</v>
      </c>
      <c r="W543" s="0" t="n">
        <f aca="false">VLOOKUP(I543,'CI ref gaz'!$I$1:$AM$97,14,0)</f>
        <v>-2</v>
      </c>
      <c r="X543" s="1" t="n">
        <f aca="false">VLOOKUP(I543,'CI ref gaz'!$I$1:$AM$97,13,0)</f>
        <v>1.12069126391354</v>
      </c>
      <c r="Y543" s="2" t="n">
        <f aca="false">VLOOKUP(I543,'CI ref gaz'!$I$1:$AM$97,7,0)</f>
        <v>0.421788095595651</v>
      </c>
      <c r="Z543" s="17" t="n">
        <f aca="false">X543*(O543/Y543)^(-1/8)-T543</f>
        <v>-2.18708795758136</v>
      </c>
      <c r="AA543" s="17" t="n">
        <f aca="false">Z543^2</f>
        <v>4.78335373419742</v>
      </c>
      <c r="AB543" s="18" t="n">
        <f aca="false">Z543/U543</f>
        <v>-1.43295915164792</v>
      </c>
      <c r="AC543" s="17" t="n">
        <f aca="false">U543^-('paramètres CI'!$B$19)</f>
        <v>0.0339578737342311</v>
      </c>
      <c r="AD543" s="4" t="n">
        <f aca="false">SUMIFS($AC$2:$AC$1250,$I$2:$I$1250,V543)</f>
        <v>0.952835193670331</v>
      </c>
      <c r="AE543" s="4" t="n">
        <f aca="false">AC543/AD543</f>
        <v>0.035638769390355</v>
      </c>
      <c r="AF543" s="17" t="n">
        <f aca="false">AE543-O543</f>
        <v>0</v>
      </c>
      <c r="AG543" s="4" t="n">
        <f aca="false">VLOOKUP(I543,BesoinU!$F$1:$L$99,3,0)</f>
        <v>45.4950312320884</v>
      </c>
      <c r="AH543" s="19" t="n">
        <f aca="false">VLOOKUP(J543,bibliRdtCHauff!$G$2:$K$1398,4,0)</f>
        <v>27.7184799850238</v>
      </c>
      <c r="AI543" s="19" t="n">
        <f aca="false">VLOOKUP(J543,bibliRdtCHauff!$G$2:$K$1398,3,0)</f>
        <v>1.63341394583901</v>
      </c>
      <c r="AJ543" s="4" t="n">
        <f aca="false">VLOOKUP(D543,'paramètres CI'!$A$1:$C$6,3)</f>
        <v>0.0591</v>
      </c>
      <c r="AK543" s="4" t="n">
        <f aca="false">AJ543*AG543/AI543</f>
        <v>1.64609611217402</v>
      </c>
      <c r="AL543" s="4" t="n">
        <f aca="false">AK543+AH543/R543</f>
        <v>3.42041042147245</v>
      </c>
      <c r="AM543" s="4" t="n">
        <f aca="false">AL543+Z543</f>
        <v>1.23332246389109</v>
      </c>
      <c r="AN543" s="4" t="n">
        <f aca="false">AM543^-'paramètres CI'!$B$19</f>
        <v>0.186804298342066</v>
      </c>
      <c r="AO543" s="4" t="n">
        <f aca="false">SUMIFS($AN$2:$AN$1250,$I$2:$I$1250,V543)</f>
        <v>1596.24909978743</v>
      </c>
      <c r="AP543" s="5" t="n">
        <f aca="false">AN543/AO543</f>
        <v>0.000117027034418965</v>
      </c>
      <c r="AQ543" s="6" t="n">
        <f aca="false">AP543-O543</f>
        <v>-0.0355217423559359</v>
      </c>
      <c r="AR543" s="20" t="n">
        <f aca="false">VLOOKUP(I543,entreesparc!$A$13:$H$110,8,0)*AP543</f>
        <v>1.25921275979499</v>
      </c>
      <c r="AS543" s="7" t="n">
        <f aca="false">M543*AJ543/AI543+AH543/R543</f>
        <v>4.48096474038673</v>
      </c>
      <c r="AT543" s="4" t="n">
        <f aca="false">AS543+Z543</f>
        <v>2.29387678280536</v>
      </c>
      <c r="AU543" s="4" t="n">
        <f aca="false">AT543^-'paramètres CI'!$B$19</f>
        <v>0.00130448567377315</v>
      </c>
      <c r="AV543" s="4" t="n">
        <f aca="false">SUMIFS($AU$2:$AU$1250,$I$2:$I$1250,V543)</f>
        <v>0.0719964275763096</v>
      </c>
      <c r="AW543" s="5" t="n">
        <f aca="false">AU543/AV543</f>
        <v>0.0181187555784003</v>
      </c>
      <c r="AX543" s="7" t="n">
        <f aca="false">SUMIFS($AP$2:$AP$1250,$I$2:$I$1250,V543)</f>
        <v>1</v>
      </c>
    </row>
    <row r="544" customFormat="false" ht="15.8" hidden="false" customHeight="false" outlineLevel="0" collapsed="false">
      <c r="A544" s="0" t="s">
        <v>15</v>
      </c>
      <c r="B544" s="0" t="s">
        <v>92</v>
      </c>
      <c r="C544" s="0" t="s">
        <v>35</v>
      </c>
      <c r="D544" s="0" t="s">
        <v>33</v>
      </c>
      <c r="E544" s="0" t="str">
        <f aca="false">VLOOKUP(A544,Nomenclature!$D$1:$E$9,2,0)</f>
        <v>03</v>
      </c>
      <c r="F544" s="0" t="str">
        <f aca="false">VLOOKUP(B544,Nomenclature!$J$1:$K$97,2,0)</f>
        <v>27</v>
      </c>
      <c r="G544" s="0" t="str">
        <f aca="false">VLOOKUP(C544,Nomenclature!$M$1:$N$21,2,0)</f>
        <v>21</v>
      </c>
      <c r="H544" s="0" t="str">
        <f aca="false">VLOOKUP(D544,Nomenclature!$O$25:$P$31,2,0)</f>
        <v>01</v>
      </c>
      <c r="I544" s="1" t="str">
        <f aca="false">CONCATENATE(E544,F544)</f>
        <v>0327</v>
      </c>
      <c r="J544" s="0" t="str">
        <f aca="false">CONCATENATE(E544,F544,G544,H544)</f>
        <v>03272101</v>
      </c>
      <c r="K544" s="0" t="n">
        <v>33.0193145397543</v>
      </c>
      <c r="L544" s="0" t="n">
        <v>25</v>
      </c>
      <c r="M544" s="0" t="n">
        <v>71.5010218235433</v>
      </c>
      <c r="N544" s="0" t="n">
        <v>1.86775113013524</v>
      </c>
      <c r="O544" s="0" t="n">
        <v>9.99400359784133E-005</v>
      </c>
      <c r="P544" s="4" t="n">
        <f aca="false">VLOOKUP(D544,'paramètres CI'!$A$1:$B$6,2,0)</f>
        <v>0.033584731604575</v>
      </c>
      <c r="Q544" s="17" t="n">
        <f aca="false">M544*P544/N544</f>
        <v>1.28568661458804</v>
      </c>
      <c r="R544" s="9" t="n">
        <f aca="false">1/(1+0.04)*(1 - (1/(1+0.04))^L544)/(1-1/(1+0.04))</f>
        <v>15.6220799436509</v>
      </c>
      <c r="S544" s="17" t="n">
        <f aca="false">K544/R544</f>
        <v>2.11363113355299</v>
      </c>
      <c r="T544" s="17" t="n">
        <f aca="false">Q544+S544</f>
        <v>3.39931774814103</v>
      </c>
      <c r="U544" s="0" t="n">
        <f aca="false">T544 + Z544</f>
        <v>3.18167150618142</v>
      </c>
      <c r="V544" s="4" t="str">
        <f aca="false">VLOOKUP(I544,'CI ref gaz'!$I$1:$AM$97,1,0)</f>
        <v>0327</v>
      </c>
      <c r="W544" s="0" t="n">
        <f aca="false">VLOOKUP(I544,'CI ref gaz'!$I$1:$AM$97,14,0)</f>
        <v>-2</v>
      </c>
      <c r="X544" s="1" t="n">
        <f aca="false">VLOOKUP(I544,'CI ref gaz'!$I$1:$AM$97,13,0)</f>
        <v>1.12069126391354</v>
      </c>
      <c r="Y544" s="2" t="n">
        <f aca="false">VLOOKUP(I544,'CI ref gaz'!$I$1:$AM$97,7,0)</f>
        <v>0.421788095595651</v>
      </c>
      <c r="Z544" s="17" t="n">
        <f aca="false">X544*(O544/Y544)^(-1/8)-T544</f>
        <v>-0.217646241959605</v>
      </c>
      <c r="AA544" s="17" t="n">
        <f aca="false">Z544^2</f>
        <v>0.0473698866391387</v>
      </c>
      <c r="AB544" s="18" t="n">
        <f aca="false">Z544/U544</f>
        <v>-0.0684062580114749</v>
      </c>
      <c r="AC544" s="17" t="n">
        <f aca="false">U544^-('paramètres CI'!$B$19)</f>
        <v>9.52263835369115E-005</v>
      </c>
      <c r="AD544" s="4" t="n">
        <f aca="false">SUMIFS($AC$2:$AC$1250,$I$2:$I$1250,V544)</f>
        <v>0.952835193670331</v>
      </c>
      <c r="AE544" s="4" t="n">
        <f aca="false">AC544/AD544</f>
        <v>9.99400359784135E-005</v>
      </c>
      <c r="AF544" s="17" t="n">
        <f aca="false">AE544-O544</f>
        <v>0</v>
      </c>
      <c r="AG544" s="4" t="n">
        <f aca="false">VLOOKUP(I544,BesoinU!$F$1:$L$99,3,0)</f>
        <v>45.4950312320884</v>
      </c>
      <c r="AH544" s="19" t="n">
        <f aca="false">VLOOKUP(J544,bibliRdtCHauff!$G$2:$K$1398,4,0)</f>
        <v>33.0193145397543</v>
      </c>
      <c r="AI544" s="19" t="n">
        <f aca="false">VLOOKUP(J544,bibliRdtCHauff!$G$2:$K$1398,3,0)</f>
        <v>1.86775113013524</v>
      </c>
      <c r="AJ544" s="4" t="n">
        <f aca="false">VLOOKUP(D544,'paramètres CI'!$A$1:$C$6,3)</f>
        <v>0.0509473684210526</v>
      </c>
      <c r="AK544" s="4" t="n">
        <f aca="false">AJ544*AG544/AI544</f>
        <v>1.24098552537921</v>
      </c>
      <c r="AL544" s="4" t="n">
        <f aca="false">AK544+AH544/R544</f>
        <v>3.3546166589322</v>
      </c>
      <c r="AM544" s="4" t="n">
        <f aca="false">AL544+Z544</f>
        <v>3.1369704169726</v>
      </c>
      <c r="AN544" s="4" t="n">
        <f aca="false">AM544^-'paramètres CI'!$B$19</f>
        <v>0.000106639135327016</v>
      </c>
      <c r="AO544" s="4" t="n">
        <f aca="false">SUMIFS($AN$2:$AN$1250,$I$2:$I$1250,V544)</f>
        <v>1596.24909978743</v>
      </c>
      <c r="AP544" s="5" t="n">
        <f aca="false">AN544/AO544</f>
        <v>6.68060739023863E-008</v>
      </c>
      <c r="AQ544" s="6" t="n">
        <f aca="false">AP544-O544</f>
        <v>-9.98732299045109E-005</v>
      </c>
      <c r="AR544" s="20" t="n">
        <f aca="false">VLOOKUP(I544,entreesparc!$A$13:$H$110,8,0)*AP544</f>
        <v>0.000718834422382484</v>
      </c>
      <c r="AS544" s="7" t="n">
        <f aca="false">M544*AJ544/AI544+AH544/R544</f>
        <v>4.06399210110974</v>
      </c>
      <c r="AT544" s="4" t="n">
        <f aca="false">AS544+Z544</f>
        <v>3.84634585915014</v>
      </c>
      <c r="AU544" s="4" t="n">
        <f aca="false">AT544^-'paramètres CI'!$B$19</f>
        <v>2.08743680488179E-005</v>
      </c>
      <c r="AV544" s="4" t="n">
        <f aca="false">SUMIFS($AU$2:$AU$1250,$I$2:$I$1250,V544)</f>
        <v>0.0719964275763096</v>
      </c>
      <c r="AW544" s="5" t="n">
        <f aca="false">AU544/AV544</f>
        <v>0.000289936164217217</v>
      </c>
      <c r="AX544" s="7" t="n">
        <f aca="false">SUMIFS($AP$2:$AP$1250,$I$2:$I$1250,V544)</f>
        <v>1</v>
      </c>
    </row>
    <row r="545" customFormat="false" ht="15.8" hidden="false" customHeight="false" outlineLevel="0" collapsed="false">
      <c r="A545" s="0" t="s">
        <v>15</v>
      </c>
      <c r="B545" s="0" t="s">
        <v>92</v>
      </c>
      <c r="C545" s="0" t="s">
        <v>35</v>
      </c>
      <c r="D545" s="0" t="s">
        <v>34</v>
      </c>
      <c r="E545" s="0" t="str">
        <f aca="false">VLOOKUP(A545,Nomenclature!$D$1:$E$9,2,0)</f>
        <v>03</v>
      </c>
      <c r="F545" s="0" t="str">
        <f aca="false">VLOOKUP(B545,Nomenclature!$J$1:$K$97,2,0)</f>
        <v>27</v>
      </c>
      <c r="G545" s="0" t="str">
        <f aca="false">VLOOKUP(C545,Nomenclature!$M$1:$N$21,2,0)</f>
        <v>21</v>
      </c>
      <c r="H545" s="0" t="str">
        <f aca="false">VLOOKUP(D545,Nomenclature!$O$25:$P$31,2,0)</f>
        <v>06</v>
      </c>
      <c r="I545" s="1" t="str">
        <f aca="false">CONCATENATE(E545,F545)</f>
        <v>0327</v>
      </c>
      <c r="J545" s="0" t="str">
        <f aca="false">CONCATENATE(E545,F545,G545,H545)</f>
        <v>03272106</v>
      </c>
      <c r="K545" s="0" t="n">
        <v>32.9981904583617</v>
      </c>
      <c r="L545" s="0" t="n">
        <v>25</v>
      </c>
      <c r="M545" s="0" t="n">
        <v>74.8067776759864</v>
      </c>
      <c r="N545" s="0" t="n">
        <v>1.88470839904501</v>
      </c>
      <c r="O545" s="0" t="n">
        <v>9.99400359784133E-005</v>
      </c>
      <c r="P545" s="4" t="n">
        <f aca="false">VLOOKUP(D545,'paramètres CI'!$A$1:$B$6,2,0)</f>
        <v>0.0424847883250769</v>
      </c>
      <c r="Q545" s="17" t="n">
        <f aca="false">M545*P545/N545</f>
        <v>1.68628214128815</v>
      </c>
      <c r="R545" s="9" t="n">
        <f aca="false">1/(1+0.04)*(1 - (1/(1+0.04))^L545)/(1-1/(1+0.04))</f>
        <v>15.6220799436509</v>
      </c>
      <c r="S545" s="17" t="n">
        <f aca="false">K545/R545</f>
        <v>2.11227893964099</v>
      </c>
      <c r="T545" s="17" t="n">
        <f aca="false">Q545+S545</f>
        <v>3.79856108092914</v>
      </c>
      <c r="U545" s="0" t="n">
        <f aca="false">T545 + Z545</f>
        <v>3.18167150618142</v>
      </c>
      <c r="V545" s="4" t="str">
        <f aca="false">VLOOKUP(I545,'CI ref gaz'!$I$1:$AM$97,1,0)</f>
        <v>0327</v>
      </c>
      <c r="W545" s="0" t="n">
        <f aca="false">VLOOKUP(I545,'CI ref gaz'!$I$1:$AM$97,14,0)</f>
        <v>-2</v>
      </c>
      <c r="X545" s="1" t="n">
        <f aca="false">VLOOKUP(I545,'CI ref gaz'!$I$1:$AM$97,13,0)</f>
        <v>1.12069126391354</v>
      </c>
      <c r="Y545" s="2" t="n">
        <f aca="false">VLOOKUP(I545,'CI ref gaz'!$I$1:$AM$97,7,0)</f>
        <v>0.421788095595651</v>
      </c>
      <c r="Z545" s="17" t="n">
        <f aca="false">X545*(O545/Y545)^(-1/8)-T545</f>
        <v>-0.616889574747712</v>
      </c>
      <c r="AA545" s="17" t="n">
        <f aca="false">Z545^2</f>
        <v>0.380552747432413</v>
      </c>
      <c r="AB545" s="18" t="n">
        <f aca="false">Z545/U545</f>
        <v>-0.193888518519025</v>
      </c>
      <c r="AC545" s="17" t="n">
        <f aca="false">U545^-('paramètres CI'!$B$19)</f>
        <v>9.52263835369115E-005</v>
      </c>
      <c r="AD545" s="4" t="n">
        <f aca="false">SUMIFS($AC$2:$AC$1250,$I$2:$I$1250,V545)</f>
        <v>0.952835193670331</v>
      </c>
      <c r="AE545" s="4" t="n">
        <f aca="false">AC545/AD545</f>
        <v>9.99400359784135E-005</v>
      </c>
      <c r="AF545" s="17" t="n">
        <f aca="false">AE545-O545</f>
        <v>0</v>
      </c>
      <c r="AG545" s="4" t="n">
        <f aca="false">VLOOKUP(I545,BesoinU!$F$1:$L$99,3,0)</f>
        <v>45.4950312320884</v>
      </c>
      <c r="AH545" s="19" t="n">
        <f aca="false">VLOOKUP(J545,bibliRdtCHauff!$G$2:$K$1398,4,0)</f>
        <v>32.9981904583617</v>
      </c>
      <c r="AI545" s="19" t="n">
        <f aca="false">VLOOKUP(J545,bibliRdtCHauff!$G$2:$K$1398,3,0)</f>
        <v>1.88470839904501</v>
      </c>
      <c r="AJ545" s="4" t="n">
        <f aca="false">VLOOKUP(D545,'paramètres CI'!$A$1:$C$6,3)</f>
        <v>0.0591</v>
      </c>
      <c r="AK545" s="4" t="n">
        <f aca="false">AJ545*AG545/AI545</f>
        <v>1.42661663055082</v>
      </c>
      <c r="AL545" s="4" t="n">
        <f aca="false">AK545+AH545/R545</f>
        <v>3.53889557019181</v>
      </c>
      <c r="AM545" s="4" t="n">
        <f aca="false">AL545+Z545</f>
        <v>2.9220059954441</v>
      </c>
      <c r="AN545" s="4" t="n">
        <f aca="false">AM545^-'paramètres CI'!$B$19</f>
        <v>0.000188170343817981</v>
      </c>
      <c r="AO545" s="4" t="n">
        <f aca="false">SUMIFS($AN$2:$AN$1250,$I$2:$I$1250,V545)</f>
        <v>1596.24909978743</v>
      </c>
      <c r="AP545" s="5" t="n">
        <f aca="false">AN545/AO545</f>
        <v>1.17882819068177E-007</v>
      </c>
      <c r="AQ545" s="6" t="n">
        <f aca="false">AP545-O545</f>
        <v>-9.98221531593451E-005</v>
      </c>
      <c r="AR545" s="20" t="n">
        <f aca="false">VLOOKUP(I545,entreesparc!$A$13:$H$110,8,0)*AP545</f>
        <v>0.00126842101629123</v>
      </c>
      <c r="AS545" s="7" t="n">
        <f aca="false">M545*AJ545/AI545+AH545/R545</f>
        <v>4.45804264658418</v>
      </c>
      <c r="AT545" s="4" t="n">
        <f aca="false">AS545+Z545</f>
        <v>3.84115307183647</v>
      </c>
      <c r="AU545" s="4" t="n">
        <f aca="false">AT545^-'paramètres CI'!$B$19</f>
        <v>2.11011966632629E-005</v>
      </c>
      <c r="AV545" s="4" t="n">
        <f aca="false">SUMIFS($AU$2:$AU$1250,$I$2:$I$1250,V545)</f>
        <v>0.0719964275763096</v>
      </c>
      <c r="AW545" s="5" t="n">
        <f aca="false">AU545/AV545</f>
        <v>0.000293086717961076</v>
      </c>
      <c r="AX545" s="7" t="n">
        <f aca="false">SUMIFS($AP$2:$AP$1250,$I$2:$I$1250,V545)</f>
        <v>1</v>
      </c>
    </row>
    <row r="546" customFormat="false" ht="15.8" hidden="false" customHeight="false" outlineLevel="0" collapsed="false">
      <c r="A546" s="0" t="s">
        <v>15</v>
      </c>
      <c r="B546" s="0" t="s">
        <v>92</v>
      </c>
      <c r="C546" s="0" t="s">
        <v>36</v>
      </c>
      <c r="D546" s="0" t="s">
        <v>37</v>
      </c>
      <c r="E546" s="0" t="str">
        <f aca="false">VLOOKUP(A546,Nomenclature!$D$1:$E$9,2,0)</f>
        <v>03</v>
      </c>
      <c r="F546" s="0" t="str">
        <f aca="false">VLOOKUP(B546,Nomenclature!$J$1:$K$97,2,0)</f>
        <v>27</v>
      </c>
      <c r="G546" s="0" t="str">
        <f aca="false">VLOOKUP(C546,Nomenclature!$M$1:$N$21,2,0)</f>
        <v>23</v>
      </c>
      <c r="H546" s="0" t="str">
        <f aca="false">VLOOKUP(D546,Nomenclature!$O$25:$P$31,2,0)</f>
        <v>03</v>
      </c>
      <c r="I546" s="1" t="str">
        <f aca="false">CONCATENATE(E546,F546)</f>
        <v>0327</v>
      </c>
      <c r="J546" s="0" t="str">
        <f aca="false">CONCATENATE(E546,F546,G546,H546)</f>
        <v>03272303</v>
      </c>
      <c r="K546" s="0" t="n">
        <v>18.1310072567773</v>
      </c>
      <c r="L546" s="0" t="n">
        <v>20</v>
      </c>
      <c r="M546" s="0" t="n">
        <v>74.5222766786174</v>
      </c>
      <c r="N546" s="0" t="n">
        <v>0.758876620701868</v>
      </c>
      <c r="O546" s="0" t="n">
        <v>9.99400359784133E-005</v>
      </c>
      <c r="P546" s="4" t="n">
        <f aca="false">VLOOKUP(D546,'paramètres CI'!$A$1:$B$6,2,0)</f>
        <v>0.0385046990211696</v>
      </c>
      <c r="Q546" s="17" t="n">
        <f aca="false">M546*P546/N546</f>
        <v>3.78119150808545</v>
      </c>
      <c r="R546" s="9" t="n">
        <f aca="false">1/(1+0.04)*(1 - (1/(1+0.04))^L546)/(1-1/(1+0.04))</f>
        <v>13.5903263449677</v>
      </c>
      <c r="S546" s="17" t="n">
        <f aca="false">K546/R546</f>
        <v>1.33411124917475</v>
      </c>
      <c r="T546" s="17" t="n">
        <f aca="false">Q546+S546</f>
        <v>5.1153027572602</v>
      </c>
      <c r="U546" s="0" t="n">
        <f aca="false">T546 + Z546</f>
        <v>3.18167150618142</v>
      </c>
      <c r="V546" s="4" t="str">
        <f aca="false">VLOOKUP(I546,'CI ref gaz'!$I$1:$AM$97,1,0)</f>
        <v>0327</v>
      </c>
      <c r="W546" s="0" t="n">
        <f aca="false">VLOOKUP(I546,'CI ref gaz'!$I$1:$AM$97,14,0)</f>
        <v>-2</v>
      </c>
      <c r="X546" s="1" t="n">
        <f aca="false">VLOOKUP(I546,'CI ref gaz'!$I$1:$AM$97,13,0)</f>
        <v>1.12069126391354</v>
      </c>
      <c r="Y546" s="2" t="n">
        <f aca="false">VLOOKUP(I546,'CI ref gaz'!$I$1:$AM$97,7,0)</f>
        <v>0.421788095595651</v>
      </c>
      <c r="Z546" s="17" t="n">
        <f aca="false">X546*(O546/Y546)^(-1/8)-T546</f>
        <v>-1.93363125107878</v>
      </c>
      <c r="AA546" s="17" t="n">
        <f aca="false">Z546^2</f>
        <v>3.73892981514849</v>
      </c>
      <c r="AB546" s="18" t="n">
        <f aca="false">Z546/U546</f>
        <v>-0.607740694575815</v>
      </c>
      <c r="AC546" s="17" t="n">
        <f aca="false">U546^-('paramètres CI'!$B$19)</f>
        <v>9.52263835369115E-005</v>
      </c>
      <c r="AD546" s="4" t="n">
        <f aca="false">SUMIFS($AC$2:$AC$1250,$I$2:$I$1250,V546)</f>
        <v>0.952835193670331</v>
      </c>
      <c r="AE546" s="4" t="n">
        <f aca="false">AC546/AD546</f>
        <v>9.99400359784135E-005</v>
      </c>
      <c r="AF546" s="17" t="n">
        <f aca="false">AE546-O546</f>
        <v>0</v>
      </c>
      <c r="AG546" s="4" t="n">
        <f aca="false">VLOOKUP(I546,BesoinU!$F$1:$L$99,3,0)</f>
        <v>45.4950312320884</v>
      </c>
      <c r="AH546" s="19" t="n">
        <f aca="false">VLOOKUP(J546,bibliRdtCHauff!$G$2:$K$1398,4,0)</f>
        <v>18.1310072567773</v>
      </c>
      <c r="AI546" s="19" t="n">
        <f aca="false">VLOOKUP(J546,bibliRdtCHauff!$G$2:$K$1398,3,0)</f>
        <v>0.758876620701868</v>
      </c>
      <c r="AJ546" s="4" t="n">
        <f aca="false">VLOOKUP(D546,'paramètres CI'!$A$1:$C$6,3)</f>
        <v>0.0763929293534506</v>
      </c>
      <c r="AK546" s="4" t="n">
        <f aca="false">AJ546*AG546/AI546</f>
        <v>4.57979414839733</v>
      </c>
      <c r="AL546" s="4" t="n">
        <f aca="false">AK546+AH546/R546</f>
        <v>5.91390539757208</v>
      </c>
      <c r="AM546" s="4" t="n">
        <f aca="false">AL546+Z546</f>
        <v>3.9802741464933</v>
      </c>
      <c r="AN546" s="4" t="n">
        <f aca="false">AM546^-'paramètres CI'!$B$19</f>
        <v>1.58743559574015E-005</v>
      </c>
      <c r="AO546" s="4" t="n">
        <f aca="false">SUMIFS($AN$2:$AN$1250,$I$2:$I$1250,V546)</f>
        <v>1596.24909978743</v>
      </c>
      <c r="AP546" s="5" t="n">
        <f aca="false">AN546/AO546</f>
        <v>9.94478616120471E-009</v>
      </c>
      <c r="AQ546" s="6" t="n">
        <f aca="false">AP546-O546</f>
        <v>-9.99300911922521E-005</v>
      </c>
      <c r="AR546" s="20" t="n">
        <f aca="false">VLOOKUP(I546,entreesparc!$A$13:$H$110,8,0)*AP546</f>
        <v>0.000107006057957427</v>
      </c>
      <c r="AS546" s="7" t="n">
        <f aca="false">M546*AJ546/AI546+AH546/R546</f>
        <v>8.83595655876224</v>
      </c>
      <c r="AT546" s="4" t="n">
        <f aca="false">AS546+Z546</f>
        <v>6.90232530768346</v>
      </c>
      <c r="AU546" s="4" t="n">
        <f aca="false">AT546^-'paramètres CI'!$B$19</f>
        <v>1.94104949460607E-007</v>
      </c>
      <c r="AV546" s="4" t="n">
        <f aca="false">SUMIFS($AU$2:$AU$1250,$I$2:$I$1250,V546)</f>
        <v>0.0719964275763096</v>
      </c>
      <c r="AW546" s="5" t="n">
        <f aca="false">AU546/AV546</f>
        <v>2.69603584504069E-006</v>
      </c>
      <c r="AX546" s="7" t="n">
        <f aca="false">SUMIFS($AP$2:$AP$1250,$I$2:$I$1250,V546)</f>
        <v>1</v>
      </c>
    </row>
    <row r="547" customFormat="false" ht="15.8" hidden="false" customHeight="false" outlineLevel="0" collapsed="false">
      <c r="A547" s="0" t="s">
        <v>15</v>
      </c>
      <c r="B547" s="0" t="s">
        <v>92</v>
      </c>
      <c r="C547" s="0" t="s">
        <v>38</v>
      </c>
      <c r="D547" s="0" t="s">
        <v>39</v>
      </c>
      <c r="E547" s="0" t="str">
        <f aca="false">VLOOKUP(A547,Nomenclature!$D$1:$E$9,2,0)</f>
        <v>03</v>
      </c>
      <c r="F547" s="0" t="str">
        <f aca="false">VLOOKUP(B547,Nomenclature!$J$1:$K$97,2,0)</f>
        <v>27</v>
      </c>
      <c r="G547" s="0" t="str">
        <f aca="false">VLOOKUP(C547,Nomenclature!$M$1:$N$21,2,0)</f>
        <v>24</v>
      </c>
      <c r="H547" s="0" t="str">
        <f aca="false">VLOOKUP(D547,Nomenclature!$O$25:$P$31,2,0)</f>
        <v>04</v>
      </c>
      <c r="I547" s="1" t="str">
        <f aca="false">CONCATENATE(E547,F547)</f>
        <v>0327</v>
      </c>
      <c r="J547" s="0" t="str">
        <f aca="false">CONCATENATE(E547,F547,G547,H547)</f>
        <v>03272404</v>
      </c>
      <c r="K547" s="0" t="n">
        <v>13.3123889033432</v>
      </c>
      <c r="L547" s="0" t="n">
        <v>20</v>
      </c>
      <c r="M547" s="0" t="n">
        <v>77.0933019370195</v>
      </c>
      <c r="N547" s="0" t="n">
        <v>0.986623666820261</v>
      </c>
      <c r="O547" s="0" t="n">
        <v>9.99400359784133E-005</v>
      </c>
      <c r="P547" s="4" t="n">
        <f aca="false">VLOOKUP(D547,'paramètres CI'!$A$1:$B$6,2,0)</f>
        <v>0.022045059962018</v>
      </c>
      <c r="Q547" s="17" t="n">
        <f aca="false">M547*P547/N547</f>
        <v>1.72256810881992</v>
      </c>
      <c r="R547" s="9" t="n">
        <f aca="false">1/(1+0.04)*(1 - (1/(1+0.04))^L547)/(1-1/(1+0.04))</f>
        <v>13.5903263449677</v>
      </c>
      <c r="S547" s="17" t="n">
        <f aca="false">K547/R547</f>
        <v>0.97954887656341</v>
      </c>
      <c r="T547" s="17" t="n">
        <f aca="false">Q547+S547</f>
        <v>2.70211698538333</v>
      </c>
      <c r="U547" s="0" t="n">
        <f aca="false">T547 + Z547</f>
        <v>3.18167150618142</v>
      </c>
      <c r="V547" s="4" t="str">
        <f aca="false">VLOOKUP(I547,'CI ref gaz'!$I$1:$AM$97,1,0)</f>
        <v>0327</v>
      </c>
      <c r="W547" s="0" t="n">
        <f aca="false">VLOOKUP(I547,'CI ref gaz'!$I$1:$AM$97,14,0)</f>
        <v>-2</v>
      </c>
      <c r="X547" s="1" t="n">
        <f aca="false">VLOOKUP(I547,'CI ref gaz'!$I$1:$AM$97,13,0)</f>
        <v>1.12069126391354</v>
      </c>
      <c r="Y547" s="2" t="n">
        <f aca="false">VLOOKUP(I547,'CI ref gaz'!$I$1:$AM$97,7,0)</f>
        <v>0.421788095595651</v>
      </c>
      <c r="Z547" s="17" t="n">
        <f aca="false">X547*(O547/Y547)^(-1/8)-T547</f>
        <v>0.479554520798096</v>
      </c>
      <c r="AA547" s="17" t="n">
        <f aca="false">Z547^2</f>
        <v>0.229972538417891</v>
      </c>
      <c r="AB547" s="18" t="n">
        <f aca="false">Z547/U547</f>
        <v>0.150724083195392</v>
      </c>
      <c r="AC547" s="17" t="n">
        <f aca="false">U547^-('paramètres CI'!$B$19)</f>
        <v>9.52263835369115E-005</v>
      </c>
      <c r="AD547" s="4" t="n">
        <f aca="false">SUMIFS($AC$2:$AC$1250,$I$2:$I$1250,V547)</f>
        <v>0.952835193670331</v>
      </c>
      <c r="AE547" s="4" t="n">
        <f aca="false">AC547/AD547</f>
        <v>9.99400359784135E-005</v>
      </c>
      <c r="AF547" s="17" t="n">
        <f aca="false">AE547-O547</f>
        <v>0</v>
      </c>
      <c r="AG547" s="4" t="n">
        <f aca="false">VLOOKUP(I547,BesoinU!$F$1:$L$99,3,0)</f>
        <v>45.4950312320884</v>
      </c>
      <c r="AH547" s="19" t="n">
        <f aca="false">VLOOKUP(J547,bibliRdtCHauff!$G$2:$K$1398,4,0)</f>
        <v>13.3123889033432</v>
      </c>
      <c r="AI547" s="19" t="n">
        <f aca="false">VLOOKUP(J547,bibliRdtCHauff!$G$2:$K$1398,3,0)</f>
        <v>0.986623666820261</v>
      </c>
      <c r="AJ547" s="4" t="n">
        <f aca="false">VLOOKUP(D547,'paramètres CI'!$A$1:$C$6,3)</f>
        <v>0.0386719666666667</v>
      </c>
      <c r="AK547" s="4" t="n">
        <f aca="false">AJ547*AG547/AI547</f>
        <v>1.78323548326841</v>
      </c>
      <c r="AL547" s="4" t="n">
        <f aca="false">AK547+AH547/R547</f>
        <v>2.76278435983182</v>
      </c>
      <c r="AM547" s="4" t="n">
        <f aca="false">AL547+Z547</f>
        <v>3.24233888062992</v>
      </c>
      <c r="AN547" s="4" t="n">
        <f aca="false">AM547^-'paramètres CI'!$B$19</f>
        <v>8.18715036105954E-005</v>
      </c>
      <c r="AO547" s="4" t="n">
        <f aca="false">SUMIFS($AN$2:$AN$1250,$I$2:$I$1250,V547)</f>
        <v>1596.24909978743</v>
      </c>
      <c r="AP547" s="5" t="n">
        <f aca="false">AN547/AO547</f>
        <v>5.12899293860202E-008</v>
      </c>
      <c r="AQ547" s="6" t="n">
        <f aca="false">AP547-O547</f>
        <v>-9.98887460490273E-005</v>
      </c>
      <c r="AR547" s="20" t="n">
        <f aca="false">VLOOKUP(I547,entreesparc!$A$13:$H$110,8,0)*AP547</f>
        <v>0.000551880459523925</v>
      </c>
      <c r="AS547" s="7" t="n">
        <f aca="false">M547*AJ547/AI547+AH547/R547</f>
        <v>4.00131867896449</v>
      </c>
      <c r="AT547" s="4" t="n">
        <f aca="false">AS547+Z547</f>
        <v>4.48087319976258</v>
      </c>
      <c r="AU547" s="4" t="n">
        <f aca="false">AT547^-'paramètres CI'!$B$19</f>
        <v>6.15316788961116E-006</v>
      </c>
      <c r="AV547" s="4" t="n">
        <f aca="false">SUMIFS($AU$2:$AU$1250,$I$2:$I$1250,V547)</f>
        <v>0.0719964275763096</v>
      </c>
      <c r="AW547" s="5" t="n">
        <f aca="false">AU547/AV547</f>
        <v>8.54649056453443E-005</v>
      </c>
      <c r="AX547" s="7" t="n">
        <f aca="false">SUMIFS($AP$2:$AP$1250,$I$2:$I$1250,V547)</f>
        <v>1</v>
      </c>
    </row>
    <row r="548" customFormat="false" ht="15.8" hidden="false" customHeight="false" outlineLevel="0" collapsed="false">
      <c r="A548" s="0" t="s">
        <v>15</v>
      </c>
      <c r="B548" s="0" t="s">
        <v>92</v>
      </c>
      <c r="C548" s="0" t="s">
        <v>40</v>
      </c>
      <c r="D548" s="0" t="s">
        <v>37</v>
      </c>
      <c r="E548" s="0" t="str">
        <f aca="false">VLOOKUP(A548,Nomenclature!$D$1:$E$9,2,0)</f>
        <v>03</v>
      </c>
      <c r="F548" s="0" t="str">
        <f aca="false">VLOOKUP(B548,Nomenclature!$J$1:$K$97,2,0)</f>
        <v>27</v>
      </c>
      <c r="G548" s="0" t="str">
        <f aca="false">VLOOKUP(C548,Nomenclature!$M$1:$N$21,2,0)</f>
        <v>03</v>
      </c>
      <c r="H548" s="0" t="str">
        <f aca="false">VLOOKUP(D548,Nomenclature!$O$25:$P$31,2,0)</f>
        <v>03</v>
      </c>
      <c r="I548" s="1" t="str">
        <f aca="false">CONCATENATE(E548,F548)</f>
        <v>0327</v>
      </c>
      <c r="J548" s="0" t="str">
        <f aca="false">CONCATENATE(E548,F548,G548,H548)</f>
        <v>03270303</v>
      </c>
      <c r="K548" s="0" t="n">
        <v>14.5048058054219</v>
      </c>
      <c r="L548" s="0" t="n">
        <v>20</v>
      </c>
      <c r="M548" s="0" t="n">
        <v>74.5222766786174</v>
      </c>
      <c r="N548" s="0" t="n">
        <v>0.670002751847661</v>
      </c>
      <c r="O548" s="0" t="n">
        <v>0.0666326462694753</v>
      </c>
      <c r="P548" s="4" t="n">
        <f aca="false">VLOOKUP(D548,'paramètres CI'!$A$1:$B$6,2,0)</f>
        <v>0.0385046990211696</v>
      </c>
      <c r="Q548" s="17" t="n">
        <f aca="false">M548*P548/N548</f>
        <v>4.28275529610798</v>
      </c>
      <c r="R548" s="9" t="n">
        <f aca="false">1/(1+0.04)*(1 - (1/(1+0.04))^L548)/(1-1/(1+0.04))</f>
        <v>13.5903263449677</v>
      </c>
      <c r="S548" s="17" t="n">
        <f aca="false">K548/R548</f>
        <v>1.0672889993398</v>
      </c>
      <c r="T548" s="17" t="n">
        <f aca="false">Q548+S548</f>
        <v>5.35004429544778</v>
      </c>
      <c r="U548" s="0" t="n">
        <f aca="false">T548 + Z548</f>
        <v>1.4114382856538</v>
      </c>
      <c r="V548" s="4" t="str">
        <f aca="false">VLOOKUP(I548,'CI ref gaz'!$I$1:$AM$97,1,0)</f>
        <v>0327</v>
      </c>
      <c r="W548" s="0" t="n">
        <f aca="false">VLOOKUP(I548,'CI ref gaz'!$I$1:$AM$97,14,0)</f>
        <v>-2</v>
      </c>
      <c r="X548" s="1" t="n">
        <f aca="false">VLOOKUP(I548,'CI ref gaz'!$I$1:$AM$97,13,0)</f>
        <v>1.12069126391354</v>
      </c>
      <c r="Y548" s="2" t="n">
        <f aca="false">VLOOKUP(I548,'CI ref gaz'!$I$1:$AM$97,7,0)</f>
        <v>0.421788095595651</v>
      </c>
      <c r="Z548" s="17" t="n">
        <f aca="false">X548*(O548/Y548)^(-1/8)-T548</f>
        <v>-3.93860600979397</v>
      </c>
      <c r="AA548" s="17" t="n">
        <f aca="false">Z548^2</f>
        <v>15.5126173003852</v>
      </c>
      <c r="AB548" s="18" t="n">
        <f aca="false">Z548/U548</f>
        <v>-2.7904911251359</v>
      </c>
      <c r="AC548" s="17" t="n">
        <f aca="false">U548^-('paramètres CI'!$B$19)</f>
        <v>0.0634899304129422</v>
      </c>
      <c r="AD548" s="4" t="n">
        <f aca="false">SUMIFS($AC$2:$AC$1250,$I$2:$I$1250,V548)</f>
        <v>0.952835193670331</v>
      </c>
      <c r="AE548" s="4" t="n">
        <f aca="false">AC548/AD548</f>
        <v>0.0666326462694754</v>
      </c>
      <c r="AF548" s="17" t="n">
        <f aca="false">AE548-O548</f>
        <v>0</v>
      </c>
      <c r="AG548" s="4" t="n">
        <f aca="false">VLOOKUP(I548,BesoinU!$F$1:$L$99,3,0)</f>
        <v>45.4950312320884</v>
      </c>
      <c r="AH548" s="19" t="n">
        <f aca="false">VLOOKUP(J548,bibliRdtCHauff!$G$2:$K$1398,4,0)</f>
        <v>15.230046095693</v>
      </c>
      <c r="AI548" s="19" t="n">
        <f aca="false">VLOOKUP(J548,bibliRdtCHauff!$G$2:$K$1398,3,0)</f>
        <v>0.687777525618502</v>
      </c>
      <c r="AJ548" s="4" t="n">
        <f aca="false">VLOOKUP(D548,'paramètres CI'!$A$1:$C$6,3)</f>
        <v>0.0763929293534506</v>
      </c>
      <c r="AK548" s="4" t="n">
        <f aca="false">AJ548*AG548/AI548</f>
        <v>5.05323099023994</v>
      </c>
      <c r="AL548" s="4" t="n">
        <f aca="false">AK548+AH548/R548</f>
        <v>6.17388443954673</v>
      </c>
      <c r="AM548" s="4" t="n">
        <f aca="false">AL548+Z548</f>
        <v>2.23527842975275</v>
      </c>
      <c r="AN548" s="4" t="n">
        <f aca="false">AM548^-'paramètres CI'!$B$19</f>
        <v>0.00160452682489393</v>
      </c>
      <c r="AO548" s="4" t="n">
        <f aca="false">SUMIFS($AN$2:$AN$1250,$I$2:$I$1250,V548)</f>
        <v>1596.24909978743</v>
      </c>
      <c r="AP548" s="5" t="n">
        <f aca="false">AN548/AO548</f>
        <v>1.00518573517605E-006</v>
      </c>
      <c r="AQ548" s="6" t="n">
        <f aca="false">AP548-O548</f>
        <v>-0.0666316410837401</v>
      </c>
      <c r="AR548" s="20" t="n">
        <f aca="false">VLOOKUP(I548,entreesparc!$A$13:$H$110,8,0)*AP548</f>
        <v>0.0108158145678215</v>
      </c>
      <c r="AS548" s="7" t="n">
        <f aca="false">M548*AJ548/AI548+AH548/R548</f>
        <v>9.39800303622207</v>
      </c>
      <c r="AT548" s="4" t="n">
        <f aca="false">AS548+Z548</f>
        <v>5.45939702642809</v>
      </c>
      <c r="AU548" s="4" t="n">
        <f aca="false">AT548^-'paramètres CI'!$B$19</f>
        <v>1.26719242771655E-006</v>
      </c>
      <c r="AV548" s="4" t="n">
        <f aca="false">SUMIFS($AU$2:$AU$1250,$I$2:$I$1250,V548)</f>
        <v>0.0719964275763096</v>
      </c>
      <c r="AW548" s="5" t="n">
        <f aca="false">AU548/AV548</f>
        <v>1.7600768126633E-005</v>
      </c>
      <c r="AX548" s="7" t="n">
        <f aca="false">SUMIFS($AP$2:$AP$1250,$I$2:$I$1250,V548)</f>
        <v>1</v>
      </c>
    </row>
    <row r="549" customFormat="false" ht="15.8" hidden="false" customHeight="false" outlineLevel="0" collapsed="false">
      <c r="A549" s="0" t="s">
        <v>15</v>
      </c>
      <c r="B549" s="0" t="s">
        <v>92</v>
      </c>
      <c r="C549" s="0" t="s">
        <v>41</v>
      </c>
      <c r="D549" s="0" t="s">
        <v>39</v>
      </c>
      <c r="E549" s="0" t="str">
        <f aca="false">VLOOKUP(A549,Nomenclature!$D$1:$E$9,2,0)</f>
        <v>03</v>
      </c>
      <c r="F549" s="0" t="str">
        <f aca="false">VLOOKUP(B549,Nomenclature!$J$1:$K$97,2,0)</f>
        <v>27</v>
      </c>
      <c r="G549" s="0" t="str">
        <f aca="false">VLOOKUP(C549,Nomenclature!$M$1:$N$21,2,0)</f>
        <v>04</v>
      </c>
      <c r="H549" s="0" t="str">
        <f aca="false">VLOOKUP(D549,Nomenclature!$O$25:$P$31,2,0)</f>
        <v>04</v>
      </c>
      <c r="I549" s="1" t="str">
        <f aca="false">CONCATENATE(E549,F549)</f>
        <v>0327</v>
      </c>
      <c r="J549" s="0" t="str">
        <f aca="false">CONCATENATE(E549,F549,G549,H549)</f>
        <v>03270404</v>
      </c>
      <c r="K549" s="0" t="n">
        <v>10.6499111226746</v>
      </c>
      <c r="L549" s="0" t="n">
        <v>20</v>
      </c>
      <c r="M549" s="0" t="n">
        <v>77.0933019370195</v>
      </c>
      <c r="N549" s="0" t="n">
        <v>0.727209469700124</v>
      </c>
      <c r="O549" s="0" t="n">
        <v>0.421788095595651</v>
      </c>
      <c r="P549" s="4" t="n">
        <f aca="false">VLOOKUP(D549,'paramètres CI'!$A$1:$B$6,2,0)</f>
        <v>0.022045059962018</v>
      </c>
      <c r="Q549" s="17" t="n">
        <f aca="false">M549*P549/N549</f>
        <v>2.33705216266281</v>
      </c>
      <c r="R549" s="9" t="n">
        <f aca="false">1/(1+0.04)*(1 - (1/(1+0.04))^L549)/(1-1/(1+0.04))</f>
        <v>13.5903263449677</v>
      </c>
      <c r="S549" s="17" t="n">
        <f aca="false">K549/R549</f>
        <v>0.783639101250731</v>
      </c>
      <c r="T549" s="17" t="n">
        <f aca="false">Q549+S549</f>
        <v>3.12069126391354</v>
      </c>
      <c r="U549" s="0" t="n">
        <f aca="false">T549 + Z549</f>
        <v>1.12069126391354</v>
      </c>
      <c r="V549" s="4" t="str">
        <f aca="false">VLOOKUP(I549,'CI ref gaz'!$I$1:$AM$97,1,0)</f>
        <v>0327</v>
      </c>
      <c r="W549" s="0" t="n">
        <f aca="false">VLOOKUP(I549,'CI ref gaz'!$I$1:$AM$97,14,0)</f>
        <v>-2</v>
      </c>
      <c r="X549" s="1" t="n">
        <f aca="false">VLOOKUP(I549,'CI ref gaz'!$I$1:$AM$97,13,0)</f>
        <v>1.12069126391354</v>
      </c>
      <c r="Y549" s="2" t="n">
        <f aca="false">VLOOKUP(I549,'CI ref gaz'!$I$1:$AM$97,7,0)</f>
        <v>0.421788095595651</v>
      </c>
      <c r="Z549" s="17" t="n">
        <f aca="false">X549*(O549/Y549)^(-1/8)-T549</f>
        <v>-2</v>
      </c>
      <c r="AA549" s="17" t="n">
        <f aca="false">Z549^2</f>
        <v>4</v>
      </c>
      <c r="AB549" s="18" t="n">
        <f aca="false">Z549/U549</f>
        <v>-1.78461282281781</v>
      </c>
      <c r="AC549" s="17" t="n">
        <f aca="false">U549^-('paramètres CI'!$B$19)</f>
        <v>0.401894541754723</v>
      </c>
      <c r="AD549" s="4" t="n">
        <f aca="false">SUMIFS($AC$2:$AC$1250,$I$2:$I$1250,V549)</f>
        <v>0.952835193670331</v>
      </c>
      <c r="AE549" s="4" t="n">
        <f aca="false">AC549/AD549</f>
        <v>0.421788095595652</v>
      </c>
      <c r="AF549" s="17" t="n">
        <f aca="false">AE549-O549</f>
        <v>0</v>
      </c>
      <c r="AG549" s="4" t="n">
        <f aca="false">VLOOKUP(I549,BesoinU!$F$1:$L$99,3,0)</f>
        <v>45.4950312320884</v>
      </c>
      <c r="AH549" s="19" t="n">
        <f aca="false">VLOOKUP(J549,bibliRdtCHauff!$G$2:$K$1398,4,0)</f>
        <v>11.1824066788083</v>
      </c>
      <c r="AI549" s="19" t="n">
        <f aca="false">VLOOKUP(J549,bibliRdtCHauff!$G$2:$K$1398,3,0)</f>
        <v>0.779092309124152</v>
      </c>
      <c r="AJ549" s="4" t="n">
        <f aca="false">VLOOKUP(D549,'paramètres CI'!$A$1:$C$6,3)</f>
        <v>0.0386719666666667</v>
      </c>
      <c r="AK549" s="4" t="n">
        <f aca="false">AJ549*AG549/AI549</f>
        <v>2.25824630881566</v>
      </c>
      <c r="AL549" s="4" t="n">
        <f aca="false">AK549+AH549/R549</f>
        <v>3.08106736512892</v>
      </c>
      <c r="AM549" s="4" t="n">
        <f aca="false">AL549+Z549</f>
        <v>1.08106736512892</v>
      </c>
      <c r="AN549" s="4" t="n">
        <f aca="false">AM549^-'paramètres CI'!$B$19</f>
        <v>0.536016232921922</v>
      </c>
      <c r="AO549" s="4" t="n">
        <f aca="false">SUMIFS($AN$2:$AN$1250,$I$2:$I$1250,V549)</f>
        <v>1596.24909978743</v>
      </c>
      <c r="AP549" s="5" t="n">
        <f aca="false">AN549/AO549</f>
        <v>0.000335797359568318</v>
      </c>
      <c r="AQ549" s="6" t="n">
        <f aca="false">AP549-O549</f>
        <v>-0.421452298236083</v>
      </c>
      <c r="AR549" s="20" t="n">
        <f aca="false">VLOOKUP(I549,entreesparc!$A$13:$H$110,8,0)*AP549</f>
        <v>3.6131849531459</v>
      </c>
      <c r="AS549" s="7" t="n">
        <f aca="false">M549*AJ549/AI549+AH549/R549</f>
        <v>4.64951728706324</v>
      </c>
      <c r="AT549" s="4" t="n">
        <f aca="false">AS549+Z549</f>
        <v>2.64951728706324</v>
      </c>
      <c r="AU549" s="4" t="n">
        <f aca="false">AT549^-'paramètres CI'!$B$19</f>
        <v>0.000411780655213023</v>
      </c>
      <c r="AV549" s="4" t="n">
        <f aca="false">SUMIFS($AU$2:$AU$1250,$I$2:$I$1250,V549)</f>
        <v>0.0719964275763096</v>
      </c>
      <c r="AW549" s="5" t="n">
        <f aca="false">AU549/AV549</f>
        <v>0.0057194595492474</v>
      </c>
      <c r="AX549" s="7" t="n">
        <f aca="false">SUMIFS($AP$2:$AP$1250,$I$2:$I$1250,V549)</f>
        <v>1</v>
      </c>
    </row>
    <row r="550" customFormat="false" ht="15.8" hidden="false" customHeight="false" outlineLevel="0" collapsed="false">
      <c r="A550" s="0" t="s">
        <v>15</v>
      </c>
      <c r="B550" s="0" t="s">
        <v>92</v>
      </c>
      <c r="C550" s="0" t="s">
        <v>45</v>
      </c>
      <c r="D550" s="0" t="s">
        <v>43</v>
      </c>
      <c r="E550" s="0" t="str">
        <f aca="false">VLOOKUP(A550,Nomenclature!$D$1:$E$9,2,0)</f>
        <v>03</v>
      </c>
      <c r="F550" s="0" t="str">
        <f aca="false">VLOOKUP(B550,Nomenclature!$J$1:$K$97,2,0)</f>
        <v>27</v>
      </c>
      <c r="G550" s="0" t="str">
        <f aca="false">VLOOKUP(C550,Nomenclature!$M$1:$N$21,2,0)</f>
        <v>06</v>
      </c>
      <c r="H550" s="0" t="str">
        <f aca="false">VLOOKUP(D550,Nomenclature!$O$25:$P$31,2,0)</f>
        <v>02</v>
      </c>
      <c r="I550" s="1" t="str">
        <f aca="false">CONCATENATE(E550,F550)</f>
        <v>0327</v>
      </c>
      <c r="J550" s="0" t="str">
        <f aca="false">CONCATENATE(E550,F550,G550,H550)</f>
        <v>03270602</v>
      </c>
      <c r="K550" s="0" t="n">
        <v>10</v>
      </c>
      <c r="L550" s="0" t="n">
        <v>13</v>
      </c>
      <c r="M550" s="0" t="n">
        <v>77.6090907245925</v>
      </c>
      <c r="N550" s="0" t="n">
        <v>0.9</v>
      </c>
      <c r="O550" s="0" t="n">
        <v>0.237837785723377</v>
      </c>
      <c r="P550" s="4" t="n">
        <f aca="false">VLOOKUP(D550,'paramètres CI'!$A$1:$B$6,2,0)</f>
        <v>0.0935912806596305</v>
      </c>
      <c r="Q550" s="17" t="n">
        <f aca="false">M550*P550/N550</f>
        <v>8.07059354638229</v>
      </c>
      <c r="R550" s="9" t="n">
        <f aca="false">1/(1+0.04)*(1 - (1/(1+0.04))^L550)/(1-1/(1+0.04))</f>
        <v>9.98564784663304</v>
      </c>
      <c r="S550" s="17" t="n">
        <f aca="false">K550/R550</f>
        <v>1.00143727814033</v>
      </c>
      <c r="T550" s="17" t="n">
        <f aca="false">Q550+S550</f>
        <v>9.07203082452262</v>
      </c>
      <c r="U550" s="0" t="n">
        <f aca="false">T550 + Z550</f>
        <v>1.20389239124492</v>
      </c>
      <c r="V550" s="4" t="str">
        <f aca="false">VLOOKUP(I550,'CI ref gaz'!$I$1:$AM$97,1,0)</f>
        <v>0327</v>
      </c>
      <c r="W550" s="0" t="n">
        <f aca="false">VLOOKUP(I550,'CI ref gaz'!$I$1:$AM$97,14,0)</f>
        <v>-2</v>
      </c>
      <c r="X550" s="1" t="n">
        <f aca="false">VLOOKUP(I550,'CI ref gaz'!$I$1:$AM$97,13,0)</f>
        <v>1.12069126391354</v>
      </c>
      <c r="Y550" s="2" t="n">
        <f aca="false">VLOOKUP(I550,'CI ref gaz'!$I$1:$AM$97,7,0)</f>
        <v>0.421788095595651</v>
      </c>
      <c r="Z550" s="17" t="n">
        <f aca="false">X550*(O550/Y550)^(-1/8)-T550</f>
        <v>-7.8681384332777</v>
      </c>
      <c r="AA550" s="17" t="n">
        <f aca="false">Z550^2</f>
        <v>61.9076024052217</v>
      </c>
      <c r="AB550" s="18" t="n">
        <f aca="false">Z550/U550</f>
        <v>-6.53558282326334</v>
      </c>
      <c r="AC550" s="17" t="n">
        <f aca="false">U550^-('paramètres CI'!$B$19)</f>
        <v>0.226620212621856</v>
      </c>
      <c r="AD550" s="4" t="n">
        <f aca="false">SUMIFS($AC$2:$AC$1250,$I$2:$I$1250,V550)</f>
        <v>0.952835193670331</v>
      </c>
      <c r="AE550" s="4" t="n">
        <f aca="false">AC550/AD550</f>
        <v>0.237837785723377</v>
      </c>
      <c r="AF550" s="17" t="n">
        <f aca="false">AE550-O550</f>
        <v>0</v>
      </c>
      <c r="AG550" s="4" t="n">
        <f aca="false">VLOOKUP(I550,BesoinU!$F$1:$L$99,3,0)</f>
        <v>45.4950312320884</v>
      </c>
      <c r="AH550" s="19" t="n">
        <f aca="false">VLOOKUP(J550,bibliRdtCHauff!$G$2:$K$1398,4,0)</f>
        <v>10.4</v>
      </c>
      <c r="AI550" s="19" t="n">
        <f aca="false">VLOOKUP(J550,bibliRdtCHauff!$G$2:$K$1398,3,0)</f>
        <v>0.92</v>
      </c>
      <c r="AJ550" s="4" t="n">
        <f aca="false">VLOOKUP(D550,'paramètres CI'!$A$1:$C$6,3)</f>
        <v>0.09847</v>
      </c>
      <c r="AK550" s="4" t="n">
        <f aca="false">AJ550*AG550/AI550</f>
        <v>4.86945187546059</v>
      </c>
      <c r="AL550" s="4" t="n">
        <f aca="false">AK550+AH550/R550</f>
        <v>5.91094664472653</v>
      </c>
      <c r="AM550" s="4" t="n">
        <f aca="false">AL550+Z550</f>
        <v>-1.95719178855117</v>
      </c>
      <c r="AN550" s="4" t="n">
        <f aca="false">AM550^-'paramètres CI'!$B$19</f>
        <v>0.00464443532955348</v>
      </c>
      <c r="AO550" s="4" t="n">
        <f aca="false">SUMIFS($AN$2:$AN$1250,$I$2:$I$1250,V550)</f>
        <v>1596.24909978743</v>
      </c>
      <c r="AP550" s="5" t="n">
        <f aca="false">AN550/AO550</f>
        <v>2.90959307677729E-006</v>
      </c>
      <c r="AQ550" s="6" t="n">
        <f aca="false">AP550-O550</f>
        <v>-0.2378348761303</v>
      </c>
      <c r="AR550" s="20" t="n">
        <f aca="false">VLOOKUP(I550,entreesparc!$A$13:$H$110,8,0)*AP550</f>
        <v>0.0313072679853826</v>
      </c>
      <c r="AS550" s="7" t="n">
        <f aca="false">M550*AJ550/AI550+AH550/R550</f>
        <v>9.34819820801662</v>
      </c>
      <c r="AT550" s="4" t="n">
        <f aca="false">AS550+Z550</f>
        <v>1.48005977473892</v>
      </c>
      <c r="AU550" s="4" t="n">
        <f aca="false">AT550^-'paramètres CI'!$B$19</f>
        <v>0.0434276127209063</v>
      </c>
      <c r="AV550" s="4" t="n">
        <f aca="false">SUMIFS($AU$2:$AU$1250,$I$2:$I$1250,V550)</f>
        <v>0.0719964275763096</v>
      </c>
      <c r="AW550" s="5" t="n">
        <f aca="false">AU550/AV550</f>
        <v>0.603191216326351</v>
      </c>
      <c r="AX550" s="7" t="n">
        <f aca="false">SUMIFS($AP$2:$AP$1250,$I$2:$I$1250,V550)</f>
        <v>1</v>
      </c>
    </row>
    <row r="551" customFormat="false" ht="15.8" hidden="false" customHeight="false" outlineLevel="0" collapsed="false">
      <c r="A551" s="0" t="s">
        <v>15</v>
      </c>
      <c r="B551" s="0" t="s">
        <v>92</v>
      </c>
      <c r="C551" s="0" t="s">
        <v>46</v>
      </c>
      <c r="D551" s="0" t="s">
        <v>43</v>
      </c>
      <c r="E551" s="0" t="str">
        <f aca="false">VLOOKUP(A551,Nomenclature!$D$1:$E$9,2,0)</f>
        <v>03</v>
      </c>
      <c r="F551" s="0" t="str">
        <f aca="false">VLOOKUP(B551,Nomenclature!$J$1:$K$97,2,0)</f>
        <v>27</v>
      </c>
      <c r="G551" s="0" t="str">
        <f aca="false">VLOOKUP(C551,Nomenclature!$M$1:$N$21,2,0)</f>
        <v>26</v>
      </c>
      <c r="H551" s="0" t="str">
        <f aca="false">VLOOKUP(D551,Nomenclature!$O$25:$P$31,2,0)</f>
        <v>02</v>
      </c>
      <c r="I551" s="1" t="str">
        <f aca="false">CONCATENATE(E551,F551)</f>
        <v>0327</v>
      </c>
      <c r="J551" s="0" t="str">
        <f aca="false">CONCATENATE(E551,F551,G551,H551)</f>
        <v>03272602</v>
      </c>
      <c r="K551" s="0" t="n">
        <v>12</v>
      </c>
      <c r="L551" s="0" t="n">
        <v>13</v>
      </c>
      <c r="M551" s="0" t="n">
        <v>77.6090907245925</v>
      </c>
      <c r="N551" s="0" t="n">
        <v>1</v>
      </c>
      <c r="O551" s="0" t="n">
        <v>9.99400359784133E-005</v>
      </c>
      <c r="P551" s="4" t="n">
        <f aca="false">VLOOKUP(D551,'paramètres CI'!$A$1:$B$6,2,0)</f>
        <v>0.0935912806596305</v>
      </c>
      <c r="Q551" s="17" t="n">
        <f aca="false">M551*P551/N551</f>
        <v>7.26353419174406</v>
      </c>
      <c r="R551" s="9" t="n">
        <f aca="false">1/(1+0.04)*(1 - (1/(1+0.04))^L551)/(1-1/(1+0.04))</f>
        <v>9.98564784663304</v>
      </c>
      <c r="S551" s="17" t="n">
        <f aca="false">K551/R551</f>
        <v>1.20172473376839</v>
      </c>
      <c r="T551" s="17" t="n">
        <f aca="false">Q551+S551</f>
        <v>8.46525892551245</v>
      </c>
      <c r="U551" s="0" t="n">
        <f aca="false">T551 + Z551</f>
        <v>3.18167150618142</v>
      </c>
      <c r="V551" s="4" t="str">
        <f aca="false">VLOOKUP(I551,'CI ref gaz'!$I$1:$AM$97,1,0)</f>
        <v>0327</v>
      </c>
      <c r="W551" s="0" t="n">
        <f aca="false">VLOOKUP(I551,'CI ref gaz'!$I$1:$AM$97,14,0)</f>
        <v>-2</v>
      </c>
      <c r="X551" s="1" t="n">
        <f aca="false">VLOOKUP(I551,'CI ref gaz'!$I$1:$AM$97,13,0)</f>
        <v>1.12069126391354</v>
      </c>
      <c r="Y551" s="2" t="n">
        <f aca="false">VLOOKUP(I551,'CI ref gaz'!$I$1:$AM$97,7,0)</f>
        <v>0.421788095595651</v>
      </c>
      <c r="Z551" s="17" t="n">
        <f aca="false">X551*(O551/Y551)^(-1/8)-T551</f>
        <v>-5.28358741933103</v>
      </c>
      <c r="AA551" s="17" t="n">
        <f aca="false">Z551^2</f>
        <v>27.9162960177131</v>
      </c>
      <c r="AB551" s="18" t="n">
        <f aca="false">Z551/U551</f>
        <v>-1.66063259801207</v>
      </c>
      <c r="AC551" s="17" t="n">
        <f aca="false">U551^-('paramètres CI'!$B$19)</f>
        <v>9.52263835369116E-005</v>
      </c>
      <c r="AD551" s="4" t="n">
        <f aca="false">SUMIFS($AC$2:$AC$1250,$I$2:$I$1250,V551)</f>
        <v>0.952835193670331</v>
      </c>
      <c r="AE551" s="4" t="n">
        <f aca="false">AC551/AD551</f>
        <v>9.99400359784136E-005</v>
      </c>
      <c r="AF551" s="17" t="n">
        <f aca="false">AE551-O551</f>
        <v>0</v>
      </c>
      <c r="AG551" s="4" t="n">
        <f aca="false">VLOOKUP(I551,BesoinU!$F$1:$L$99,3,0)</f>
        <v>45.4950312320884</v>
      </c>
      <c r="AH551" s="19" t="n">
        <f aca="false">VLOOKUP(J551,bibliRdtCHauff!$G$2:$K$1398,4,0)</f>
        <v>12</v>
      </c>
      <c r="AI551" s="19" t="n">
        <f aca="false">VLOOKUP(J551,bibliRdtCHauff!$G$2:$K$1398,3,0)</f>
        <v>1</v>
      </c>
      <c r="AJ551" s="4" t="n">
        <f aca="false">VLOOKUP(D551,'paramètres CI'!$A$1:$C$6,3)</f>
        <v>0.09847</v>
      </c>
      <c r="AK551" s="4" t="n">
        <f aca="false">AJ551*AG551/AI551</f>
        <v>4.47989572542375</v>
      </c>
      <c r="AL551" s="4" t="n">
        <f aca="false">AK551+AH551/R551</f>
        <v>5.68162045919214</v>
      </c>
      <c r="AM551" s="4" t="n">
        <f aca="false">AL551+Z551</f>
        <v>0.398033039861111</v>
      </c>
      <c r="AN551" s="4" t="n">
        <f aca="false">AM551^-'paramètres CI'!$B$19</f>
        <v>1587.25612883489</v>
      </c>
      <c r="AO551" s="4" t="n">
        <f aca="false">SUMIFS($AN$2:$AN$1250,$I$2:$I$1250,V551)</f>
        <v>1596.24909978743</v>
      </c>
      <c r="AP551" s="5" t="n">
        <f aca="false">AN551/AO551</f>
        <v>0.994366185732707</v>
      </c>
      <c r="AQ551" s="6" t="n">
        <f aca="false">AP551-O551</f>
        <v>0.994266245696729</v>
      </c>
      <c r="AR551" s="20" t="n">
        <f aca="false">VLOOKUP(I551,entreesparc!$A$13:$H$110,8,0)*AP551</f>
        <v>10699.3960429744</v>
      </c>
      <c r="AS551" s="7" t="n">
        <f aca="false">M551*AJ551/AI551+AH551/R551</f>
        <v>8.84389189741902</v>
      </c>
      <c r="AT551" s="4" t="n">
        <f aca="false">AS551+Z551</f>
        <v>3.56030447808799</v>
      </c>
      <c r="AU551" s="4" t="n">
        <f aca="false">AT551^-'paramètres CI'!$B$19</f>
        <v>3.87349389461203E-005</v>
      </c>
      <c r="AV551" s="4" t="n">
        <f aca="false">SUMIFS($AU$2:$AU$1250,$I$2:$I$1250,V551)</f>
        <v>0.0719964275763096</v>
      </c>
      <c r="AW551" s="5" t="n">
        <f aca="false">AU551/AV551</f>
        <v>0.00053801195767755</v>
      </c>
      <c r="AX551" s="7" t="n">
        <f aca="false">SUMIFS($AP$2:$AP$1250,$I$2:$I$1250,V551)</f>
        <v>1</v>
      </c>
    </row>
    <row r="552" customFormat="false" ht="15.8" hidden="false" customHeight="false" outlineLevel="0" collapsed="false">
      <c r="A552" s="0" t="s">
        <v>15</v>
      </c>
      <c r="B552" s="0" t="s">
        <v>92</v>
      </c>
      <c r="C552" s="0" t="s">
        <v>48</v>
      </c>
      <c r="D552" s="0" t="s">
        <v>43</v>
      </c>
      <c r="E552" s="0" t="str">
        <f aca="false">VLOOKUP(A552,Nomenclature!$D$1:$E$9,2,0)</f>
        <v>03</v>
      </c>
      <c r="F552" s="0" t="str">
        <f aca="false">VLOOKUP(B552,Nomenclature!$J$1:$K$97,2,0)</f>
        <v>27</v>
      </c>
      <c r="G552" s="0" t="str">
        <f aca="false">VLOOKUP(C552,Nomenclature!$M$1:$N$21,2,0)</f>
        <v>09</v>
      </c>
      <c r="H552" s="0" t="str">
        <f aca="false">VLOOKUP(D552,Nomenclature!$O$25:$P$31,2,0)</f>
        <v>02</v>
      </c>
      <c r="I552" s="1" t="str">
        <f aca="false">CONCATENATE(E552,F552)</f>
        <v>0327</v>
      </c>
      <c r="J552" s="0" t="str">
        <f aca="false">CONCATENATE(E552,F552,G552,H552)</f>
        <v>03270902</v>
      </c>
      <c r="K552" s="0" t="n">
        <v>72.740329190743</v>
      </c>
      <c r="L552" s="0" t="n">
        <v>20</v>
      </c>
      <c r="M552" s="0" t="n">
        <v>72.5205050457564</v>
      </c>
      <c r="N552" s="0" t="n">
        <v>3.24350372093023</v>
      </c>
      <c r="O552" s="0" t="n">
        <v>0.206709578549941</v>
      </c>
      <c r="P552" s="4" t="n">
        <f aca="false">VLOOKUP(D552,'paramètres CI'!$A$1:$B$6,2,0)</f>
        <v>0.0935912806596305</v>
      </c>
      <c r="Q552" s="17" t="n">
        <f aca="false">M552*P552/N552</f>
        <v>2.09257874363374</v>
      </c>
      <c r="R552" s="9" t="n">
        <f aca="false">1/(1+0.04)*(1 - (1/(1+0.04))^L552)/(1-1/(1+0.04))</f>
        <v>13.5903263449677</v>
      </c>
      <c r="S552" s="17" t="n">
        <f aca="false">K552/R552</f>
        <v>5.35236074133553</v>
      </c>
      <c r="T552" s="17" t="n">
        <f aca="false">Q552+S552</f>
        <v>7.44493948496927</v>
      </c>
      <c r="U552" s="0" t="n">
        <f aca="false">T552 + Z552</f>
        <v>1.22518790576282</v>
      </c>
      <c r="V552" s="4" t="str">
        <f aca="false">VLOOKUP(I552,'CI ref gaz'!$I$1:$AM$97,1,0)</f>
        <v>0327</v>
      </c>
      <c r="W552" s="0" t="n">
        <f aca="false">VLOOKUP(I552,'CI ref gaz'!$I$1:$AM$97,14,0)</f>
        <v>-2</v>
      </c>
      <c r="X552" s="1" t="n">
        <f aca="false">VLOOKUP(I552,'CI ref gaz'!$I$1:$AM$97,13,0)</f>
        <v>1.12069126391354</v>
      </c>
      <c r="Y552" s="2" t="n">
        <f aca="false">VLOOKUP(I552,'CI ref gaz'!$I$1:$AM$97,7,0)</f>
        <v>0.421788095595651</v>
      </c>
      <c r="Z552" s="17" t="n">
        <f aca="false">X552*(O552/Y552)^(-1/8)-T552</f>
        <v>-6.21975157920645</v>
      </c>
      <c r="AA552" s="17" t="n">
        <f aca="false">Z552^2</f>
        <v>38.6853097070411</v>
      </c>
      <c r="AB552" s="18" t="n">
        <f aca="false">Z552/U552</f>
        <v>-5.07656952043934</v>
      </c>
      <c r="AC552" s="17" t="n">
        <f aca="false">U552^-('paramètres CI'!$B$19)</f>
        <v>0.196960161311145</v>
      </c>
      <c r="AD552" s="4" t="n">
        <f aca="false">SUMIFS($AC$2:$AC$1250,$I$2:$I$1250,V552)</f>
        <v>0.952835193670331</v>
      </c>
      <c r="AE552" s="4" t="n">
        <f aca="false">AC552/AD552</f>
        <v>0.206709578549941</v>
      </c>
      <c r="AF552" s="17" t="n">
        <f aca="false">AE552-O552</f>
        <v>0</v>
      </c>
      <c r="AG552" s="4" t="n">
        <f aca="false">VLOOKUP(I552,BesoinU!$F$1:$L$99,3,0)</f>
        <v>45.4950312320884</v>
      </c>
      <c r="AH552" s="19" t="n">
        <f aca="false">VLOOKUP(J552,bibliRdtCHauff!$G$2:$K$1398,4,0)</f>
        <v>76.3773456502801</v>
      </c>
      <c r="AI552" s="19" t="n">
        <f aca="false">VLOOKUP(J552,bibliRdtCHauff!$G$2:$K$1398,3,0)</f>
        <v>3.27439423255813</v>
      </c>
      <c r="AJ552" s="4" t="n">
        <f aca="false">VLOOKUP(D552,'paramètres CI'!$A$1:$C$6,3)</f>
        <v>0.09847</v>
      </c>
      <c r="AK552" s="4" t="n">
        <f aca="false">AJ552*AG552/AI552</f>
        <v>1.36816015642802</v>
      </c>
      <c r="AL552" s="4" t="n">
        <f aca="false">AK552+AH552/R552</f>
        <v>6.98813893483032</v>
      </c>
      <c r="AM552" s="4" t="n">
        <f aca="false">AL552+Z552</f>
        <v>0.768387355623872</v>
      </c>
      <c r="AN552" s="4" t="n">
        <f aca="false">AM552^-'paramètres CI'!$B$19</f>
        <v>8.22921337125937</v>
      </c>
      <c r="AO552" s="4" t="n">
        <f aca="false">SUMIFS($AN$2:$AN$1250,$I$2:$I$1250,V552)</f>
        <v>1596.24909978743</v>
      </c>
      <c r="AP552" s="5" t="n">
        <f aca="false">AN552/AO552</f>
        <v>0.00515534409532651</v>
      </c>
      <c r="AQ552" s="6" t="n">
        <f aca="false">AP552-O552</f>
        <v>-0.201554234454614</v>
      </c>
      <c r="AR552" s="20" t="n">
        <f aca="false">VLOOKUP(I552,entreesparc!$A$13:$H$110,8,0)*AP552</f>
        <v>55.4715848196942</v>
      </c>
      <c r="AS552" s="7" t="n">
        <f aca="false">M552*AJ552/AI552+AH552/R552</f>
        <v>7.80086892927354</v>
      </c>
      <c r="AT552" s="4" t="n">
        <f aca="false">AS552+Z552</f>
        <v>1.58111735006709</v>
      </c>
      <c r="AU552" s="4" t="n">
        <f aca="false">AT552^-'paramètres CI'!$B$19</f>
        <v>0.02560278240997</v>
      </c>
      <c r="AV552" s="4" t="n">
        <f aca="false">SUMIFS($AU$2:$AU$1250,$I$2:$I$1250,V552)</f>
        <v>0.0719964275763096</v>
      </c>
      <c r="AW552" s="5" t="n">
        <f aca="false">AU552/AV552</f>
        <v>0.355611844529833</v>
      </c>
      <c r="AX552" s="7" t="n">
        <f aca="false">SUMIFS($AP$2:$AP$1250,$I$2:$I$1250,V552)</f>
        <v>1</v>
      </c>
    </row>
    <row r="553" customFormat="false" ht="15.8" hidden="false" customHeight="false" outlineLevel="0" collapsed="false">
      <c r="A553" s="0" t="s">
        <v>15</v>
      </c>
      <c r="B553" s="0" t="s">
        <v>92</v>
      </c>
      <c r="C553" s="0" t="s">
        <v>49</v>
      </c>
      <c r="D553" s="0" t="s">
        <v>43</v>
      </c>
      <c r="E553" s="0" t="str">
        <f aca="false">VLOOKUP(A553,Nomenclature!$D$1:$E$9,2,0)</f>
        <v>03</v>
      </c>
      <c r="F553" s="0" t="str">
        <f aca="false">VLOOKUP(B553,Nomenclature!$J$1:$K$97,2,0)</f>
        <v>27</v>
      </c>
      <c r="G553" s="0" t="str">
        <f aca="false">VLOOKUP(C553,Nomenclature!$M$1:$N$21,2,0)</f>
        <v>29</v>
      </c>
      <c r="H553" s="0" t="str">
        <f aca="false">VLOOKUP(D553,Nomenclature!$O$25:$P$31,2,0)</f>
        <v>02</v>
      </c>
      <c r="I553" s="1" t="str">
        <f aca="false">CONCATENATE(E553,F553)</f>
        <v>0327</v>
      </c>
      <c r="J553" s="0" t="str">
        <f aca="false">CONCATENATE(E553,F553,G553,H553)</f>
        <v>03272902</v>
      </c>
      <c r="K553" s="0" t="n">
        <v>90.9254114884287</v>
      </c>
      <c r="L553" s="0" t="n">
        <v>20</v>
      </c>
      <c r="M553" s="0" t="n">
        <v>72.5205050457564</v>
      </c>
      <c r="N553" s="0" t="n">
        <v>3.39795627906976</v>
      </c>
      <c r="O553" s="0" t="n">
        <v>9.99400359784133E-005</v>
      </c>
      <c r="P553" s="4" t="n">
        <f aca="false">VLOOKUP(D553,'paramètres CI'!$A$1:$B$6,2,0)</f>
        <v>0.0935912806596305</v>
      </c>
      <c r="Q553" s="17" t="n">
        <f aca="false">M553*P553/N553</f>
        <v>1.99746152801403</v>
      </c>
      <c r="R553" s="9" t="n">
        <f aca="false">1/(1+0.04)*(1 - (1/(1+0.04))^L553)/(1-1/(1+0.04))</f>
        <v>13.5903263449677</v>
      </c>
      <c r="S553" s="17" t="n">
        <f aca="false">K553/R553</f>
        <v>6.69045092666941</v>
      </c>
      <c r="T553" s="17" t="n">
        <f aca="false">Q553+S553</f>
        <v>8.68791245468344</v>
      </c>
      <c r="U553" s="0" t="n">
        <f aca="false">T553 + Z553</f>
        <v>3.18167150618142</v>
      </c>
      <c r="V553" s="4" t="str">
        <f aca="false">VLOOKUP(I553,'CI ref gaz'!$I$1:$AM$97,1,0)</f>
        <v>0327</v>
      </c>
      <c r="W553" s="0" t="n">
        <f aca="false">VLOOKUP(I553,'CI ref gaz'!$I$1:$AM$97,14,0)</f>
        <v>-2</v>
      </c>
      <c r="X553" s="1" t="n">
        <f aca="false">VLOOKUP(I553,'CI ref gaz'!$I$1:$AM$97,13,0)</f>
        <v>1.12069126391354</v>
      </c>
      <c r="Y553" s="2" t="n">
        <f aca="false">VLOOKUP(I553,'CI ref gaz'!$I$1:$AM$97,7,0)</f>
        <v>0.421788095595651</v>
      </c>
      <c r="Z553" s="17" t="n">
        <f aca="false">X553*(O553/Y553)^(-1/8)-T553</f>
        <v>-5.50624094850201</v>
      </c>
      <c r="AA553" s="17" t="n">
        <f aca="false">Z553^2</f>
        <v>30.3186893829603</v>
      </c>
      <c r="AB553" s="18" t="n">
        <f aca="false">Z553/U553</f>
        <v>-1.73061264741013</v>
      </c>
      <c r="AC553" s="17" t="n">
        <f aca="false">U553^-('paramètres CI'!$B$19)</f>
        <v>9.52263835369116E-005</v>
      </c>
      <c r="AD553" s="4" t="n">
        <f aca="false">SUMIFS($AC$2:$AC$1250,$I$2:$I$1250,V553)</f>
        <v>0.952835193670331</v>
      </c>
      <c r="AE553" s="4" t="n">
        <f aca="false">AC553/AD553</f>
        <v>9.99400359784136E-005</v>
      </c>
      <c r="AF553" s="17" t="n">
        <f aca="false">AE553-O553</f>
        <v>0</v>
      </c>
      <c r="AG553" s="4" t="n">
        <f aca="false">VLOOKUP(I553,BesoinU!$F$1:$L$99,3,0)</f>
        <v>45.4950312320884</v>
      </c>
      <c r="AH553" s="19" t="n">
        <f aca="false">VLOOKUP(J553,bibliRdtCHauff!$G$2:$K$1398,4,0)</f>
        <v>90.9254114884287</v>
      </c>
      <c r="AI553" s="19" t="n">
        <f aca="false">VLOOKUP(J553,bibliRdtCHauff!$G$2:$K$1398,3,0)</f>
        <v>3.39795627906976</v>
      </c>
      <c r="AJ553" s="4" t="n">
        <f aca="false">VLOOKUP(D553,'paramètres CI'!$A$1:$C$6,3)</f>
        <v>0.09847</v>
      </c>
      <c r="AK553" s="4" t="n">
        <f aca="false">AJ553*AG553/AI553</f>
        <v>1.31840887801246</v>
      </c>
      <c r="AL553" s="4" t="n">
        <f aca="false">AK553+AH553/R553</f>
        <v>8.00885980468186</v>
      </c>
      <c r="AM553" s="4" t="n">
        <f aca="false">AL553+Z553</f>
        <v>2.50261885617985</v>
      </c>
      <c r="AN553" s="4" t="n">
        <f aca="false">AM553^-'paramètres CI'!$B$19</f>
        <v>0.000649893660005029</v>
      </c>
      <c r="AO553" s="4" t="n">
        <f aca="false">SUMIFS($AN$2:$AN$1250,$I$2:$I$1250,V553)</f>
        <v>1596.24909978743</v>
      </c>
      <c r="AP553" s="5" t="n">
        <f aca="false">AN553/AO553</f>
        <v>4.07137996251071E-007</v>
      </c>
      <c r="AQ553" s="6" t="n">
        <f aca="false">AP553-O553</f>
        <v>-9.95328979821622E-005</v>
      </c>
      <c r="AR553" s="20" t="n">
        <f aca="false">VLOOKUP(I553,entreesparc!$A$13:$H$110,8,0)*AP553</f>
        <v>0.00438081134348245</v>
      </c>
      <c r="AS553" s="7" t="n">
        <f aca="false">M553*AJ553/AI553+AH553/R553</f>
        <v>8.79203598114532</v>
      </c>
      <c r="AT553" s="4" t="n">
        <f aca="false">AS553+Z553</f>
        <v>3.28579503264331</v>
      </c>
      <c r="AU553" s="4" t="n">
        <f aca="false">AT553^-'paramètres CI'!$B$19</f>
        <v>7.35997349253644E-005</v>
      </c>
      <c r="AV553" s="4" t="n">
        <f aca="false">SUMIFS($AU$2:$AU$1250,$I$2:$I$1250,V553)</f>
        <v>0.0719964275763096</v>
      </c>
      <c r="AW553" s="5" t="n">
        <f aca="false">AU553/AV553</f>
        <v>0.00102226926255967</v>
      </c>
      <c r="AX553" s="7" t="n">
        <f aca="false">SUMIFS($AP$2:$AP$1250,$I$2:$I$1250,V553)</f>
        <v>1</v>
      </c>
    </row>
    <row r="554" customFormat="false" ht="15.8" hidden="false" customHeight="false" outlineLevel="0" collapsed="false">
      <c r="A554" s="0" t="s">
        <v>15</v>
      </c>
      <c r="B554" s="0" t="s">
        <v>93</v>
      </c>
      <c r="C554" s="0" t="s">
        <v>32</v>
      </c>
      <c r="D554" s="0" t="s">
        <v>34</v>
      </c>
      <c r="E554" s="0" t="str">
        <f aca="false">VLOOKUP(A554,Nomenclature!$D$1:$E$9,2,0)</f>
        <v>03</v>
      </c>
      <c r="F554" s="0" t="str">
        <f aca="false">VLOOKUP(B554,Nomenclature!$J$1:$K$97,2,0)</f>
        <v>28</v>
      </c>
      <c r="G554" s="0" t="str">
        <f aca="false">VLOOKUP(C554,Nomenclature!$M$1:$N$21,2,0)</f>
        <v>01</v>
      </c>
      <c r="H554" s="0" t="str">
        <f aca="false">VLOOKUP(D554,Nomenclature!$O$25:$P$31,2,0)</f>
        <v>06</v>
      </c>
      <c r="I554" s="1" t="str">
        <f aca="false">CONCATENATE(E554,F554)</f>
        <v>0328</v>
      </c>
      <c r="J554" s="0" t="str">
        <f aca="false">CONCATENATE(E554,F554,G554,H554)</f>
        <v>03280106</v>
      </c>
      <c r="K554" s="0" t="n">
        <v>28.288035880534</v>
      </c>
      <c r="L554" s="0" t="n">
        <v>25</v>
      </c>
      <c r="M554" s="0" t="n">
        <v>100.692310611789</v>
      </c>
      <c r="N554" s="0" t="n">
        <v>1.60331668274045</v>
      </c>
      <c r="O554" s="0" t="n">
        <v>0.0191876612394268</v>
      </c>
      <c r="P554" s="4" t="n">
        <f aca="false">VLOOKUP(D554,'paramètres CI'!$A$1:$B$6,2,0)</f>
        <v>0.0424847883250769</v>
      </c>
      <c r="Q554" s="17" t="n">
        <f aca="false">M554*P554/N554</f>
        <v>2.66815130682282</v>
      </c>
      <c r="R554" s="9" t="n">
        <f aca="false">1/(1+0.04)*(1 - (1/(1+0.04))^L554)/(1-1/(1+0.04))</f>
        <v>15.6220799436509</v>
      </c>
      <c r="S554" s="17" t="n">
        <f aca="false">K554/R554</f>
        <v>1.81077270008664</v>
      </c>
      <c r="T554" s="17" t="n">
        <f aca="false">Q554+S554</f>
        <v>4.47892400690946</v>
      </c>
      <c r="U554" s="0" t="n">
        <f aca="false">T554 + Z554</f>
        <v>2.73189301665282</v>
      </c>
      <c r="V554" s="4" t="str">
        <f aca="false">VLOOKUP(I554,'CI ref gaz'!$I$1:$AM$97,1,0)</f>
        <v>0328</v>
      </c>
      <c r="W554" s="0" t="n">
        <f aca="false">VLOOKUP(I554,'CI ref gaz'!$I$1:$AM$97,14,0)</f>
        <v>-2</v>
      </c>
      <c r="X554" s="1" t="n">
        <f aca="false">VLOOKUP(I554,'CI ref gaz'!$I$1:$AM$97,13,0)</f>
        <v>1.87959201804305</v>
      </c>
      <c r="Y554" s="2" t="n">
        <f aca="false">VLOOKUP(I554,'CI ref gaz'!$I$1:$AM$97,7,0)</f>
        <v>0.382140273186898</v>
      </c>
      <c r="Z554" s="17" t="n">
        <f aca="false">X554*(O554/Y554)^(-1/8)-T554</f>
        <v>-1.74703099025664</v>
      </c>
      <c r="AA554" s="17" t="n">
        <f aca="false">Z554^2</f>
        <v>3.05211728091708</v>
      </c>
      <c r="AB554" s="18" t="n">
        <f aca="false">Z554/U554</f>
        <v>-0.639494657955948</v>
      </c>
      <c r="AC554" s="17" t="n">
        <f aca="false">U554^-('paramètres CI'!$B$19)</f>
        <v>0.000322322405920057</v>
      </c>
      <c r="AD554" s="4" t="n">
        <f aca="false">SUMIFS($AC$2:$AC$1250,$I$2:$I$1250,V554)</f>
        <v>0.0167984207089162</v>
      </c>
      <c r="AE554" s="4" t="n">
        <f aca="false">AC554/AD554</f>
        <v>0.0191876612394268</v>
      </c>
      <c r="AF554" s="17" t="n">
        <f aca="false">AE554-O554</f>
        <v>0</v>
      </c>
      <c r="AG554" s="4" t="n">
        <f aca="false">VLOOKUP(I554,BesoinU!$F$1:$L$99,3,0)</f>
        <v>62.3493782695436</v>
      </c>
      <c r="AH554" s="19" t="n">
        <f aca="false">VLOOKUP(J554,bibliRdtCHauff!$G$2:$K$1398,4,0)</f>
        <v>29.7024376745607</v>
      </c>
      <c r="AI554" s="19" t="n">
        <f aca="false">VLOOKUP(J554,bibliRdtCHauff!$G$2:$K$1398,3,0)</f>
        <v>1.66744935005007</v>
      </c>
      <c r="AJ554" s="4" t="n">
        <f aca="false">VLOOKUP(D554,'paramètres CI'!$A$1:$C$6,3)</f>
        <v>0.0591</v>
      </c>
      <c r="AK554" s="4" t="n">
        <f aca="false">AJ554*AG554/AI554</f>
        <v>2.20987117576877</v>
      </c>
      <c r="AL554" s="4" t="n">
        <f aca="false">AK554+AH554/R554</f>
        <v>4.11118251085974</v>
      </c>
      <c r="AM554" s="4" t="n">
        <f aca="false">AL554+Z554</f>
        <v>2.3641515206031</v>
      </c>
      <c r="AN554" s="4" t="n">
        <f aca="false">AM554^-'paramètres CI'!$B$19</f>
        <v>0.00102470189791173</v>
      </c>
      <c r="AO554" s="4" t="n">
        <f aca="false">SUMIFS($AN$2:$AN$1250,$I$2:$I$1250,V554)</f>
        <v>0.105916976507627</v>
      </c>
      <c r="AP554" s="5" t="n">
        <f aca="false">AN554/AO554</f>
        <v>0.0096745765570257</v>
      </c>
      <c r="AQ554" s="6" t="n">
        <f aca="false">AP554-O554</f>
        <v>-0.0095130846824011</v>
      </c>
      <c r="AR554" s="20" t="n">
        <f aca="false">VLOOKUP(I554,entreesparc!$A$13:$H$110,8,0)*AP554</f>
        <v>526.192936430028</v>
      </c>
      <c r="AS554" s="7" t="n">
        <f aca="false">M554*AJ554/AI554+AH554/R554</f>
        <v>5.47018469066128</v>
      </c>
      <c r="AT554" s="4" t="n">
        <f aca="false">AS554+Z554</f>
        <v>3.72315370040464</v>
      </c>
      <c r="AU554" s="4" t="n">
        <f aca="false">AT554^-'paramètres CI'!$B$19</f>
        <v>2.70839671167245E-005</v>
      </c>
      <c r="AV554" s="4" t="n">
        <f aca="false">SUMIFS($AU$2:$AU$1250,$I$2:$I$1250,V554)</f>
        <v>0.00213143003049483</v>
      </c>
      <c r="AW554" s="5" t="n">
        <f aca="false">AU554/AV554</f>
        <v>0.0127069463830519</v>
      </c>
      <c r="AX554" s="7" t="n">
        <f aca="false">SUMIFS($AP$2:$AP$1250,$I$2:$I$1250,V554)</f>
        <v>1</v>
      </c>
    </row>
    <row r="555" customFormat="false" ht="15.8" hidden="false" customHeight="false" outlineLevel="0" collapsed="false">
      <c r="A555" s="0" t="s">
        <v>15</v>
      </c>
      <c r="B555" s="0" t="s">
        <v>93</v>
      </c>
      <c r="C555" s="0" t="s">
        <v>32</v>
      </c>
      <c r="D555" s="0" t="s">
        <v>33</v>
      </c>
      <c r="E555" s="0" t="str">
        <f aca="false">VLOOKUP(A555,Nomenclature!$D$1:$E$9,2,0)</f>
        <v>03</v>
      </c>
      <c r="F555" s="0" t="str">
        <f aca="false">VLOOKUP(B555,Nomenclature!$J$1:$K$97,2,0)</f>
        <v>28</v>
      </c>
      <c r="G555" s="0" t="str">
        <f aca="false">VLOOKUP(C555,Nomenclature!$M$1:$N$21,2,0)</f>
        <v>01</v>
      </c>
      <c r="H555" s="0" t="str">
        <f aca="false">VLOOKUP(D555,Nomenclature!$O$25:$P$31,2,0)</f>
        <v>01</v>
      </c>
      <c r="I555" s="1" t="str">
        <f aca="false">CONCATENATE(E555,F555)</f>
        <v>0328</v>
      </c>
      <c r="J555" s="0" t="str">
        <f aca="false">CONCATENATE(E555,F555,G555,H555)</f>
        <v>03280101</v>
      </c>
      <c r="K555" s="0" t="n">
        <v>28.2675781994695</v>
      </c>
      <c r="L555" s="0" t="n">
        <v>25</v>
      </c>
      <c r="M555" s="0" t="n">
        <v>99.2594473326074</v>
      </c>
      <c r="N555" s="0" t="n">
        <v>1.54992124561222</v>
      </c>
      <c r="O555" s="0" t="n">
        <v>0.0350921474242709</v>
      </c>
      <c r="P555" s="4" t="n">
        <f aca="false">VLOOKUP(D555,'paramètres CI'!$A$1:$B$6,2,0)</f>
        <v>0.033584731604575</v>
      </c>
      <c r="Q555" s="17" t="n">
        <f aca="false">M555*P555/N555</f>
        <v>2.15082018349087</v>
      </c>
      <c r="R555" s="9" t="n">
        <f aca="false">1/(1+0.04)*(1 - (1/(1+0.04))^L555)/(1-1/(1+0.04))</f>
        <v>15.6220799436509</v>
      </c>
      <c r="S555" s="17" t="n">
        <f aca="false">K555/R555</f>
        <v>1.80946316376764</v>
      </c>
      <c r="T555" s="17" t="n">
        <f aca="false">Q555+S555</f>
        <v>3.96028334725851</v>
      </c>
      <c r="U555" s="0" t="n">
        <f aca="false">T555 + Z555</f>
        <v>2.53332086526812</v>
      </c>
      <c r="V555" s="4" t="str">
        <f aca="false">VLOOKUP(I555,'CI ref gaz'!$I$1:$AM$97,1,0)</f>
        <v>0328</v>
      </c>
      <c r="W555" s="0" t="n">
        <f aca="false">VLOOKUP(I555,'CI ref gaz'!$I$1:$AM$97,14,0)</f>
        <v>-2</v>
      </c>
      <c r="X555" s="1" t="n">
        <f aca="false">VLOOKUP(I555,'CI ref gaz'!$I$1:$AM$97,13,0)</f>
        <v>1.87959201804305</v>
      </c>
      <c r="Y555" s="2" t="n">
        <f aca="false">VLOOKUP(I555,'CI ref gaz'!$I$1:$AM$97,7,0)</f>
        <v>0.382140273186898</v>
      </c>
      <c r="Z555" s="17" t="n">
        <f aca="false">X555*(O555/Y555)^(-1/8)-T555</f>
        <v>-1.42696248199039</v>
      </c>
      <c r="AA555" s="17" t="n">
        <f aca="false">Z555^2</f>
        <v>2.03622192500816</v>
      </c>
      <c r="AB555" s="18" t="n">
        <f aca="false">Z555/U555</f>
        <v>-0.563277436172445</v>
      </c>
      <c r="AC555" s="17" t="n">
        <f aca="false">U555^-('paramètres CI'!$B$19)</f>
        <v>0.000589492656012215</v>
      </c>
      <c r="AD555" s="4" t="n">
        <f aca="false">SUMIFS($AC$2:$AC$1250,$I$2:$I$1250,V555)</f>
        <v>0.0167984207089162</v>
      </c>
      <c r="AE555" s="4" t="n">
        <f aca="false">AC555/AD555</f>
        <v>0.0350921474242709</v>
      </c>
      <c r="AF555" s="17" t="n">
        <f aca="false">AE555-O555</f>
        <v>0</v>
      </c>
      <c r="AG555" s="4" t="n">
        <f aca="false">VLOOKUP(I555,BesoinU!$F$1:$L$99,3,0)</f>
        <v>62.3493782695436</v>
      </c>
      <c r="AH555" s="19" t="n">
        <f aca="false">VLOOKUP(J555,bibliRdtCHauff!$G$2:$K$1398,4,0)</f>
        <v>29.680957109443</v>
      </c>
      <c r="AI555" s="19" t="n">
        <f aca="false">VLOOKUP(J555,bibliRdtCHauff!$G$2:$K$1398,3,0)</f>
        <v>1.61191809543671</v>
      </c>
      <c r="AJ555" s="4" t="n">
        <f aca="false">VLOOKUP(D555,'paramètres CI'!$A$1:$C$6,3)</f>
        <v>0.0509473684210526</v>
      </c>
      <c r="AK555" s="4" t="n">
        <f aca="false">AJ555*AG555/AI555</f>
        <v>1.97065642138685</v>
      </c>
      <c r="AL555" s="4" t="n">
        <f aca="false">AK555+AH555/R555</f>
        <v>3.87059274334287</v>
      </c>
      <c r="AM555" s="4" t="n">
        <f aca="false">AL555+Z555</f>
        <v>2.44363026135248</v>
      </c>
      <c r="AN555" s="4" t="n">
        <f aca="false">AM555^-'paramètres CI'!$B$19</f>
        <v>0.000786531358658049</v>
      </c>
      <c r="AO555" s="4" t="n">
        <f aca="false">SUMIFS($AN$2:$AN$1250,$I$2:$I$1250,V555)</f>
        <v>0.105916976507627</v>
      </c>
      <c r="AP555" s="5" t="n">
        <f aca="false">AN555/AO555</f>
        <v>0.00742592344109645</v>
      </c>
      <c r="AQ555" s="6" t="n">
        <f aca="false">AP555-O555</f>
        <v>-0.0276662239831745</v>
      </c>
      <c r="AR555" s="20" t="n">
        <f aca="false">VLOOKUP(I555,entreesparc!$A$13:$H$110,8,0)*AP555</f>
        <v>403.890386121086</v>
      </c>
      <c r="AS555" s="7" t="n">
        <f aca="false">M555*AJ555/AI555+AH555/R555</f>
        <v>5.03719723294191</v>
      </c>
      <c r="AT555" s="4" t="n">
        <f aca="false">AS555+Z555</f>
        <v>3.61023475095152</v>
      </c>
      <c r="AU555" s="4" t="n">
        <f aca="false">AT555^-'paramètres CI'!$B$19</f>
        <v>3.46510549965914E-005</v>
      </c>
      <c r="AV555" s="4" t="n">
        <f aca="false">SUMIFS($AU$2:$AU$1250,$I$2:$I$1250,V555)</f>
        <v>0.00213143003049483</v>
      </c>
      <c r="AW555" s="5" t="n">
        <f aca="false">AU555/AV555</f>
        <v>0.0162571862556271</v>
      </c>
      <c r="AX555" s="7" t="n">
        <f aca="false">SUMIFS($AP$2:$AP$1250,$I$2:$I$1250,V555)</f>
        <v>1</v>
      </c>
    </row>
    <row r="556" customFormat="false" ht="15.8" hidden="false" customHeight="false" outlineLevel="0" collapsed="false">
      <c r="A556" s="0" t="s">
        <v>15</v>
      </c>
      <c r="B556" s="0" t="s">
        <v>93</v>
      </c>
      <c r="C556" s="0" t="s">
        <v>35</v>
      </c>
      <c r="D556" s="0" t="s">
        <v>33</v>
      </c>
      <c r="E556" s="0" t="str">
        <f aca="false">VLOOKUP(A556,Nomenclature!$D$1:$E$9,2,0)</f>
        <v>03</v>
      </c>
      <c r="F556" s="0" t="str">
        <f aca="false">VLOOKUP(B556,Nomenclature!$J$1:$K$97,2,0)</f>
        <v>28</v>
      </c>
      <c r="G556" s="0" t="str">
        <f aca="false">VLOOKUP(C556,Nomenclature!$M$1:$N$21,2,0)</f>
        <v>21</v>
      </c>
      <c r="H556" s="0" t="str">
        <f aca="false">VLOOKUP(D556,Nomenclature!$O$25:$P$31,2,0)</f>
        <v>01</v>
      </c>
      <c r="I556" s="1" t="str">
        <f aca="false">CONCATENATE(E556,F556)</f>
        <v>0328</v>
      </c>
      <c r="J556" s="0" t="str">
        <f aca="false">CONCATENATE(E556,F556,G556,H556)</f>
        <v>03282101</v>
      </c>
      <c r="K556" s="0" t="n">
        <v>35.3344727493369</v>
      </c>
      <c r="L556" s="0" t="n">
        <v>25</v>
      </c>
      <c r="M556" s="0" t="n">
        <v>99.2594473326074</v>
      </c>
      <c r="N556" s="0" t="n">
        <v>1.85990549473467</v>
      </c>
      <c r="O556" s="0" t="n">
        <v>9.99400359784132E-005</v>
      </c>
      <c r="P556" s="4" t="n">
        <f aca="false">VLOOKUP(D556,'paramètres CI'!$A$1:$B$6,2,0)</f>
        <v>0.033584731604575</v>
      </c>
      <c r="Q556" s="17" t="n">
        <f aca="false">M556*P556/N556</f>
        <v>1.79235015290905</v>
      </c>
      <c r="R556" s="9" t="n">
        <f aca="false">1/(1+0.04)*(1 - (1/(1+0.04))^L556)/(1-1/(1+0.04))</f>
        <v>15.6220799436509</v>
      </c>
      <c r="S556" s="17" t="n">
        <f aca="false">K556/R556</f>
        <v>2.26182895470955</v>
      </c>
      <c r="T556" s="17" t="n">
        <f aca="false">Q556+S556</f>
        <v>4.0541791076186</v>
      </c>
      <c r="U556" s="0" t="n">
        <f aca="false">T556 + Z556</f>
        <v>5.27076927458675</v>
      </c>
      <c r="V556" s="4" t="str">
        <f aca="false">VLOOKUP(I556,'CI ref gaz'!$I$1:$AM$97,1,0)</f>
        <v>0328</v>
      </c>
      <c r="W556" s="0" t="n">
        <f aca="false">VLOOKUP(I556,'CI ref gaz'!$I$1:$AM$97,14,0)</f>
        <v>-2</v>
      </c>
      <c r="X556" s="1" t="n">
        <f aca="false">VLOOKUP(I556,'CI ref gaz'!$I$1:$AM$97,13,0)</f>
        <v>1.87959201804305</v>
      </c>
      <c r="Y556" s="2" t="n">
        <f aca="false">VLOOKUP(I556,'CI ref gaz'!$I$1:$AM$97,7,0)</f>
        <v>0.382140273186898</v>
      </c>
      <c r="Z556" s="17" t="n">
        <f aca="false">X556*(O556/Y556)^(-1/8)-T556</f>
        <v>1.21659016696815</v>
      </c>
      <c r="AA556" s="17" t="n">
        <f aca="false">Z556^2</f>
        <v>1.4800916343636</v>
      </c>
      <c r="AB556" s="18" t="n">
        <f aca="false">Z556/U556</f>
        <v>0.230818330985193</v>
      </c>
      <c r="AC556" s="17" t="n">
        <f aca="false">U556^-('paramètres CI'!$B$19)</f>
        <v>1.67883477002961E-006</v>
      </c>
      <c r="AD556" s="4" t="n">
        <f aca="false">SUMIFS($AC$2:$AC$1250,$I$2:$I$1250,V556)</f>
        <v>0.0167984207089162</v>
      </c>
      <c r="AE556" s="4" t="n">
        <f aca="false">AC556/AD556</f>
        <v>9.99400359784132E-005</v>
      </c>
      <c r="AF556" s="17" t="n">
        <f aca="false">AE556-O556</f>
        <v>0</v>
      </c>
      <c r="AG556" s="4" t="n">
        <f aca="false">VLOOKUP(I556,BesoinU!$F$1:$L$99,3,0)</f>
        <v>62.3493782695436</v>
      </c>
      <c r="AH556" s="19" t="n">
        <f aca="false">VLOOKUP(J556,bibliRdtCHauff!$G$2:$K$1398,4,0)</f>
        <v>35.3344727493369</v>
      </c>
      <c r="AI556" s="19" t="n">
        <f aca="false">VLOOKUP(J556,bibliRdtCHauff!$G$2:$K$1398,3,0)</f>
        <v>1.85990549473467</v>
      </c>
      <c r="AJ556" s="4" t="n">
        <f aca="false">VLOOKUP(D556,'paramètres CI'!$A$1:$C$6,3)</f>
        <v>0.0509473684210526</v>
      </c>
      <c r="AK556" s="4" t="n">
        <f aca="false">AJ556*AG556/AI556</f>
        <v>1.7079022318686</v>
      </c>
      <c r="AL556" s="4" t="n">
        <f aca="false">AK556+AH556/R556</f>
        <v>3.96973118657814</v>
      </c>
      <c r="AM556" s="4" t="n">
        <f aca="false">AL556+Z556</f>
        <v>5.1863213535463</v>
      </c>
      <c r="AN556" s="4" t="n">
        <f aca="false">AM556^-'paramètres CI'!$B$19</f>
        <v>1.91040135153199E-006</v>
      </c>
      <c r="AO556" s="4" t="n">
        <f aca="false">SUMIFS($AN$2:$AN$1250,$I$2:$I$1250,V556)</f>
        <v>0.105916976507627</v>
      </c>
      <c r="AP556" s="5" t="n">
        <f aca="false">AN556/AO556</f>
        <v>1.80367813973091E-005</v>
      </c>
      <c r="AQ556" s="6" t="n">
        <f aca="false">AP556-O556</f>
        <v>-8.19032545811041E-005</v>
      </c>
      <c r="AR556" s="20" t="n">
        <f aca="false">VLOOKUP(I556,entreesparc!$A$13:$H$110,8,0)*AP556</f>
        <v>0.98100696307006</v>
      </c>
      <c r="AS556" s="7" t="n">
        <f aca="false">M556*AJ556/AI556+AH556/R556</f>
        <v>4.98078841089731</v>
      </c>
      <c r="AT556" s="4" t="n">
        <f aca="false">AS556+Z556</f>
        <v>6.19737857786547</v>
      </c>
      <c r="AU556" s="4" t="n">
        <f aca="false">AT556^-'paramètres CI'!$B$19</f>
        <v>4.59553192129209E-007</v>
      </c>
      <c r="AV556" s="4" t="n">
        <f aca="false">SUMIFS($AU$2:$AU$1250,$I$2:$I$1250,V556)</f>
        <v>0.00213143003049483</v>
      </c>
      <c r="AW556" s="5" t="n">
        <f aca="false">AU556/AV556</f>
        <v>0.000215607918418284</v>
      </c>
      <c r="AX556" s="7" t="n">
        <f aca="false">SUMIFS($AP$2:$AP$1250,$I$2:$I$1250,V556)</f>
        <v>1</v>
      </c>
    </row>
    <row r="557" customFormat="false" ht="15.8" hidden="false" customHeight="false" outlineLevel="0" collapsed="false">
      <c r="A557" s="0" t="s">
        <v>15</v>
      </c>
      <c r="B557" s="0" t="s">
        <v>93</v>
      </c>
      <c r="C557" s="0" t="s">
        <v>35</v>
      </c>
      <c r="D557" s="0" t="s">
        <v>34</v>
      </c>
      <c r="E557" s="0" t="str">
        <f aca="false">VLOOKUP(A557,Nomenclature!$D$1:$E$9,2,0)</f>
        <v>03</v>
      </c>
      <c r="F557" s="0" t="str">
        <f aca="false">VLOOKUP(B557,Nomenclature!$J$1:$K$97,2,0)</f>
        <v>28</v>
      </c>
      <c r="G557" s="0" t="str">
        <f aca="false">VLOOKUP(C557,Nomenclature!$M$1:$N$21,2,0)</f>
        <v>21</v>
      </c>
      <c r="H557" s="0" t="str">
        <f aca="false">VLOOKUP(D557,Nomenclature!$O$25:$P$31,2,0)</f>
        <v>06</v>
      </c>
      <c r="I557" s="1" t="str">
        <f aca="false">CONCATENATE(E557,F557)</f>
        <v>0328</v>
      </c>
      <c r="J557" s="0" t="str">
        <f aca="false">CONCATENATE(E557,F557,G557,H557)</f>
        <v>03282106</v>
      </c>
      <c r="K557" s="0" t="n">
        <v>35.3600448506675</v>
      </c>
      <c r="L557" s="0" t="n">
        <v>25</v>
      </c>
      <c r="M557" s="0" t="n">
        <v>100.692310611789</v>
      </c>
      <c r="N557" s="0" t="n">
        <v>1.92398001928854</v>
      </c>
      <c r="O557" s="0" t="n">
        <v>9.99400359784132E-005</v>
      </c>
      <c r="P557" s="4" t="n">
        <f aca="false">VLOOKUP(D557,'paramètres CI'!$A$1:$B$6,2,0)</f>
        <v>0.0424847883250769</v>
      </c>
      <c r="Q557" s="17" t="n">
        <f aca="false">M557*P557/N557</f>
        <v>2.22345942235235</v>
      </c>
      <c r="R557" s="9" t="n">
        <f aca="false">1/(1+0.04)*(1 - (1/(1+0.04))^L557)/(1-1/(1+0.04))</f>
        <v>15.6220799436509</v>
      </c>
      <c r="S557" s="17" t="n">
        <f aca="false">K557/R557</f>
        <v>2.2634658751083</v>
      </c>
      <c r="T557" s="17" t="n">
        <f aca="false">Q557+S557</f>
        <v>4.48692529746065</v>
      </c>
      <c r="U557" s="0" t="n">
        <f aca="false">T557 + Z557</f>
        <v>5.27076927458675</v>
      </c>
      <c r="V557" s="4" t="str">
        <f aca="false">VLOOKUP(I557,'CI ref gaz'!$I$1:$AM$97,1,0)</f>
        <v>0328</v>
      </c>
      <c r="W557" s="0" t="n">
        <f aca="false">VLOOKUP(I557,'CI ref gaz'!$I$1:$AM$97,14,0)</f>
        <v>-2</v>
      </c>
      <c r="X557" s="1" t="n">
        <f aca="false">VLOOKUP(I557,'CI ref gaz'!$I$1:$AM$97,13,0)</f>
        <v>1.87959201804305</v>
      </c>
      <c r="Y557" s="2" t="n">
        <f aca="false">VLOOKUP(I557,'CI ref gaz'!$I$1:$AM$97,7,0)</f>
        <v>0.382140273186898</v>
      </c>
      <c r="Z557" s="17" t="n">
        <f aca="false">X557*(O557/Y557)^(-1/8)-T557</f>
        <v>0.783843977126103</v>
      </c>
      <c r="AA557" s="17" t="n">
        <f aca="false">Z557^2</f>
        <v>0.614411380476866</v>
      </c>
      <c r="AB557" s="18" t="n">
        <f aca="false">Z557/U557</f>
        <v>0.148715289228356</v>
      </c>
      <c r="AC557" s="17" t="n">
        <f aca="false">U557^-('paramètres CI'!$B$19)</f>
        <v>1.67883477002961E-006</v>
      </c>
      <c r="AD557" s="4" t="n">
        <f aca="false">SUMIFS($AC$2:$AC$1250,$I$2:$I$1250,V557)</f>
        <v>0.0167984207089162</v>
      </c>
      <c r="AE557" s="4" t="n">
        <f aca="false">AC557/AD557</f>
        <v>9.99400359784132E-005</v>
      </c>
      <c r="AF557" s="17" t="n">
        <f aca="false">AE557-O557</f>
        <v>0</v>
      </c>
      <c r="AG557" s="4" t="n">
        <f aca="false">VLOOKUP(I557,BesoinU!$F$1:$L$99,3,0)</f>
        <v>62.3493782695436</v>
      </c>
      <c r="AH557" s="19" t="n">
        <f aca="false">VLOOKUP(J557,bibliRdtCHauff!$G$2:$K$1398,4,0)</f>
        <v>35.3600448506675</v>
      </c>
      <c r="AI557" s="19" t="n">
        <f aca="false">VLOOKUP(J557,bibliRdtCHauff!$G$2:$K$1398,3,0)</f>
        <v>1.92398001928854</v>
      </c>
      <c r="AJ557" s="4" t="n">
        <f aca="false">VLOOKUP(D557,'paramètres CI'!$A$1:$C$6,3)</f>
        <v>0.0591</v>
      </c>
      <c r="AK557" s="4" t="n">
        <f aca="false">AJ557*AG557/AI557</f>
        <v>1.91522168566627</v>
      </c>
      <c r="AL557" s="4" t="n">
        <f aca="false">AK557+AH557/R557</f>
        <v>4.17868756077457</v>
      </c>
      <c r="AM557" s="4" t="n">
        <f aca="false">AL557+Z557</f>
        <v>4.96253153790067</v>
      </c>
      <c r="AN557" s="4" t="n">
        <f aca="false">AM557^-'paramètres CI'!$B$19</f>
        <v>2.7187780908377E-006</v>
      </c>
      <c r="AO557" s="4" t="n">
        <f aca="false">SUMIFS($AN$2:$AN$1250,$I$2:$I$1250,V557)</f>
        <v>0.105916976507627</v>
      </c>
      <c r="AP557" s="5" t="n">
        <f aca="false">AN557/AO557</f>
        <v>2.56689548784648E-005</v>
      </c>
      <c r="AQ557" s="6" t="n">
        <f aca="false">AP557-O557</f>
        <v>-7.42710810999484E-005</v>
      </c>
      <c r="AR557" s="20" t="n">
        <f aca="false">VLOOKUP(I557,entreesparc!$A$13:$H$110,8,0)*AP557</f>
        <v>1.39611513361591</v>
      </c>
      <c r="AS557" s="7" t="n">
        <f aca="false">M557*AJ557/AI557+AH557/R557</f>
        <v>5.3564894499359</v>
      </c>
      <c r="AT557" s="4" t="n">
        <f aca="false">AS557+Z557</f>
        <v>6.140333427062</v>
      </c>
      <c r="AU557" s="4" t="n">
        <f aca="false">AT557^-'paramètres CI'!$B$19</f>
        <v>4.94839505566313E-007</v>
      </c>
      <c r="AV557" s="4" t="n">
        <f aca="false">SUMIFS($AU$2:$AU$1250,$I$2:$I$1250,V557)</f>
        <v>0.00213143003049483</v>
      </c>
      <c r="AW557" s="5" t="n">
        <f aca="false">AU557/AV557</f>
        <v>0.000232163147974148</v>
      </c>
      <c r="AX557" s="7" t="n">
        <f aca="false">SUMIFS($AP$2:$AP$1250,$I$2:$I$1250,V557)</f>
        <v>1</v>
      </c>
    </row>
    <row r="558" customFormat="false" ht="15.8" hidden="false" customHeight="false" outlineLevel="0" collapsed="false">
      <c r="A558" s="0" t="s">
        <v>15</v>
      </c>
      <c r="B558" s="0" t="s">
        <v>93</v>
      </c>
      <c r="C558" s="0" t="s">
        <v>36</v>
      </c>
      <c r="D558" s="0" t="s">
        <v>37</v>
      </c>
      <c r="E558" s="0" t="str">
        <f aca="false">VLOOKUP(A558,Nomenclature!$D$1:$E$9,2,0)</f>
        <v>03</v>
      </c>
      <c r="F558" s="0" t="str">
        <f aca="false">VLOOKUP(B558,Nomenclature!$J$1:$K$97,2,0)</f>
        <v>28</v>
      </c>
      <c r="G558" s="0" t="str">
        <f aca="false">VLOOKUP(C558,Nomenclature!$M$1:$N$21,2,0)</f>
        <v>23</v>
      </c>
      <c r="H558" s="0" t="str">
        <f aca="false">VLOOKUP(D558,Nomenclature!$O$25:$P$31,2,0)</f>
        <v>03</v>
      </c>
      <c r="I558" s="1" t="str">
        <f aca="false">CONCATENATE(E558,F558)</f>
        <v>0328</v>
      </c>
      <c r="J558" s="0" t="str">
        <f aca="false">CONCATENATE(E558,F558,G558,H558)</f>
        <v>03282303</v>
      </c>
      <c r="K558" s="0" t="n">
        <v>18.9789197373585</v>
      </c>
      <c r="L558" s="0" t="n">
        <v>20</v>
      </c>
      <c r="M558" s="0" t="n">
        <v>99.8536182936129</v>
      </c>
      <c r="N558" s="0" t="n">
        <v>0.759143863683932</v>
      </c>
      <c r="O558" s="0" t="n">
        <v>9.99400359784132E-005</v>
      </c>
      <c r="P558" s="4" t="n">
        <f aca="false">VLOOKUP(D558,'paramètres CI'!$A$1:$B$6,2,0)</f>
        <v>0.0385046990211696</v>
      </c>
      <c r="Q558" s="17" t="n">
        <f aca="false">M558*P558/N558</f>
        <v>5.06469682823005</v>
      </c>
      <c r="R558" s="9" t="n">
        <f aca="false">1/(1+0.04)*(1 - (1/(1+0.04))^L558)/(1-1/(1+0.04))</f>
        <v>13.5903263449677</v>
      </c>
      <c r="S558" s="17" t="n">
        <f aca="false">K558/R558</f>
        <v>1.3965021336214</v>
      </c>
      <c r="T558" s="17" t="n">
        <f aca="false">Q558+S558</f>
        <v>6.46119896185145</v>
      </c>
      <c r="U558" s="0" t="n">
        <f aca="false">T558 + Z558</f>
        <v>5.27076927458675</v>
      </c>
      <c r="V558" s="4" t="str">
        <f aca="false">VLOOKUP(I558,'CI ref gaz'!$I$1:$AM$97,1,0)</f>
        <v>0328</v>
      </c>
      <c r="W558" s="0" t="n">
        <f aca="false">VLOOKUP(I558,'CI ref gaz'!$I$1:$AM$97,14,0)</f>
        <v>-2</v>
      </c>
      <c r="X558" s="1" t="n">
        <f aca="false">VLOOKUP(I558,'CI ref gaz'!$I$1:$AM$97,13,0)</f>
        <v>1.87959201804305</v>
      </c>
      <c r="Y558" s="2" t="n">
        <f aca="false">VLOOKUP(I558,'CI ref gaz'!$I$1:$AM$97,7,0)</f>
        <v>0.382140273186898</v>
      </c>
      <c r="Z558" s="17" t="n">
        <f aca="false">X558*(O558/Y558)^(-1/8)-T558</f>
        <v>-1.1904296872647</v>
      </c>
      <c r="AA558" s="17" t="n">
        <f aca="false">Z558^2</f>
        <v>1.41712284032114</v>
      </c>
      <c r="AB558" s="18" t="n">
        <f aca="false">Z558/U558</f>
        <v>-0.225855017597605</v>
      </c>
      <c r="AC558" s="17" t="n">
        <f aca="false">U558^-('paramètres CI'!$B$19)</f>
        <v>1.67883477002961E-006</v>
      </c>
      <c r="AD558" s="4" t="n">
        <f aca="false">SUMIFS($AC$2:$AC$1250,$I$2:$I$1250,V558)</f>
        <v>0.0167984207089162</v>
      </c>
      <c r="AE558" s="4" t="n">
        <f aca="false">AC558/AD558</f>
        <v>9.99400359784132E-005</v>
      </c>
      <c r="AF558" s="17" t="n">
        <f aca="false">AE558-O558</f>
        <v>0</v>
      </c>
      <c r="AG558" s="4" t="n">
        <f aca="false">VLOOKUP(I558,BesoinU!$F$1:$L$99,3,0)</f>
        <v>62.3493782695436</v>
      </c>
      <c r="AH558" s="19" t="n">
        <f aca="false">VLOOKUP(J558,bibliRdtCHauff!$G$2:$K$1398,4,0)</f>
        <v>18.9789197373585</v>
      </c>
      <c r="AI558" s="19" t="n">
        <f aca="false">VLOOKUP(J558,bibliRdtCHauff!$G$2:$K$1398,3,0)</f>
        <v>0.759143863683932</v>
      </c>
      <c r="AJ558" s="4" t="n">
        <f aca="false">VLOOKUP(D558,'paramètres CI'!$A$1:$C$6,3)</f>
        <v>0.0763929293534506</v>
      </c>
      <c r="AK558" s="4" t="n">
        <f aca="false">AJ558*AG558/AI558</f>
        <v>6.27424112507863</v>
      </c>
      <c r="AL558" s="4" t="n">
        <f aca="false">AK558+AH558/R558</f>
        <v>7.67074325870003</v>
      </c>
      <c r="AM558" s="4" t="n">
        <f aca="false">AL558+Z558</f>
        <v>6.48031357143533</v>
      </c>
      <c r="AN558" s="4" t="n">
        <f aca="false">AM558^-'paramètres CI'!$B$19</f>
        <v>3.21537648083581E-007</v>
      </c>
      <c r="AO558" s="4" t="n">
        <f aca="false">SUMIFS($AN$2:$AN$1250,$I$2:$I$1250,V558)</f>
        <v>0.105916976507627</v>
      </c>
      <c r="AP558" s="5" t="n">
        <f aca="false">AN558/AO558</f>
        <v>3.03575176223452E-006</v>
      </c>
      <c r="AQ558" s="6" t="n">
        <f aca="false">AP558-O558</f>
        <v>-9.69042842161787E-005</v>
      </c>
      <c r="AR558" s="20" t="n">
        <f aca="false">VLOOKUP(I558,entreesparc!$A$13:$H$110,8,0)*AP558</f>
        <v>0.165112253195494</v>
      </c>
      <c r="AS558" s="7" t="n">
        <f aca="false">M558*AJ558/AI558+AH558/R558</f>
        <v>11.4448088814006</v>
      </c>
      <c r="AT558" s="4" t="n">
        <f aca="false">AS558+Z558</f>
        <v>10.2543791941358</v>
      </c>
      <c r="AU558" s="4" t="n">
        <f aca="false">AT558^-'paramètres CI'!$B$19</f>
        <v>8.17946720455394E-009</v>
      </c>
      <c r="AV558" s="4" t="n">
        <f aca="false">SUMIFS($AU$2:$AU$1250,$I$2:$I$1250,V558)</f>
        <v>0.00213143003049483</v>
      </c>
      <c r="AW558" s="5" t="n">
        <f aca="false">AU558/AV558</f>
        <v>3.83754901053685E-006</v>
      </c>
      <c r="AX558" s="7" t="n">
        <f aca="false">SUMIFS($AP$2:$AP$1250,$I$2:$I$1250,V558)</f>
        <v>1</v>
      </c>
    </row>
    <row r="559" customFormat="false" ht="15.8" hidden="false" customHeight="false" outlineLevel="0" collapsed="false">
      <c r="A559" s="0" t="s">
        <v>15</v>
      </c>
      <c r="B559" s="0" t="s">
        <v>93</v>
      </c>
      <c r="C559" s="0" t="s">
        <v>38</v>
      </c>
      <c r="D559" s="0" t="s">
        <v>39</v>
      </c>
      <c r="E559" s="0" t="str">
        <f aca="false">VLOOKUP(A559,Nomenclature!$D$1:$E$9,2,0)</f>
        <v>03</v>
      </c>
      <c r="F559" s="0" t="str">
        <f aca="false">VLOOKUP(B559,Nomenclature!$J$1:$K$97,2,0)</f>
        <v>28</v>
      </c>
      <c r="G559" s="0" t="str">
        <f aca="false">VLOOKUP(C559,Nomenclature!$M$1:$N$21,2,0)</f>
        <v>24</v>
      </c>
      <c r="H559" s="0" t="str">
        <f aca="false">VLOOKUP(D559,Nomenclature!$O$25:$P$31,2,0)</f>
        <v>04</v>
      </c>
      <c r="I559" s="1" t="str">
        <f aca="false">CONCATENATE(E559,F559)</f>
        <v>0328</v>
      </c>
      <c r="J559" s="0" t="str">
        <f aca="false">CONCATENATE(E559,F559,G559,H559)</f>
        <v>03282404</v>
      </c>
      <c r="K559" s="0" t="n">
        <v>13.9964547800202</v>
      </c>
      <c r="L559" s="0" t="n">
        <v>20</v>
      </c>
      <c r="M559" s="0" t="n">
        <v>100.861668791184</v>
      </c>
      <c r="N559" s="0" t="n">
        <v>0.986925401150152</v>
      </c>
      <c r="O559" s="0" t="n">
        <v>9.99400359784132E-005</v>
      </c>
      <c r="P559" s="4" t="n">
        <f aca="false">VLOOKUP(D559,'paramètres CI'!$A$1:$B$6,2,0)</f>
        <v>0.022045059962018</v>
      </c>
      <c r="Q559" s="17" t="n">
        <f aca="false">M559*P559/N559</f>
        <v>2.25295805922069</v>
      </c>
      <c r="R559" s="9" t="n">
        <f aca="false">1/(1+0.04)*(1 - (1/(1+0.04))^L559)/(1-1/(1+0.04))</f>
        <v>13.5903263449677</v>
      </c>
      <c r="S559" s="17" t="n">
        <f aca="false">K559/R559</f>
        <v>1.02988364110939</v>
      </c>
      <c r="T559" s="17" t="n">
        <f aca="false">Q559+S559</f>
        <v>3.28284170033008</v>
      </c>
      <c r="U559" s="0" t="n">
        <f aca="false">T559 + Z559</f>
        <v>5.27076927458675</v>
      </c>
      <c r="V559" s="4" t="str">
        <f aca="false">VLOOKUP(I559,'CI ref gaz'!$I$1:$AM$97,1,0)</f>
        <v>0328</v>
      </c>
      <c r="W559" s="0" t="n">
        <f aca="false">VLOOKUP(I559,'CI ref gaz'!$I$1:$AM$97,14,0)</f>
        <v>-2</v>
      </c>
      <c r="X559" s="1" t="n">
        <f aca="false">VLOOKUP(I559,'CI ref gaz'!$I$1:$AM$97,13,0)</f>
        <v>1.87959201804305</v>
      </c>
      <c r="Y559" s="2" t="n">
        <f aca="false">VLOOKUP(I559,'CI ref gaz'!$I$1:$AM$97,7,0)</f>
        <v>0.382140273186898</v>
      </c>
      <c r="Z559" s="17" t="n">
        <f aca="false">X559*(O559/Y559)^(-1/8)-T559</f>
        <v>1.98792757425667</v>
      </c>
      <c r="AA559" s="17" t="n">
        <f aca="false">Z559^2</f>
        <v>3.95185604049001</v>
      </c>
      <c r="AB559" s="18" t="n">
        <f aca="false">Z559/U559</f>
        <v>0.377160803422292</v>
      </c>
      <c r="AC559" s="17" t="n">
        <f aca="false">U559^-('paramètres CI'!$B$19)</f>
        <v>1.67883477002961E-006</v>
      </c>
      <c r="AD559" s="4" t="n">
        <f aca="false">SUMIFS($AC$2:$AC$1250,$I$2:$I$1250,V559)</f>
        <v>0.0167984207089162</v>
      </c>
      <c r="AE559" s="4" t="n">
        <f aca="false">AC559/AD559</f>
        <v>9.99400359784132E-005</v>
      </c>
      <c r="AF559" s="17" t="n">
        <f aca="false">AE559-O559</f>
        <v>0</v>
      </c>
      <c r="AG559" s="4" t="n">
        <f aca="false">VLOOKUP(I559,BesoinU!$F$1:$L$99,3,0)</f>
        <v>62.3493782695436</v>
      </c>
      <c r="AH559" s="19" t="n">
        <f aca="false">VLOOKUP(J559,bibliRdtCHauff!$G$2:$K$1398,4,0)</f>
        <v>13.9964547800202</v>
      </c>
      <c r="AI559" s="19" t="n">
        <f aca="false">VLOOKUP(J559,bibliRdtCHauff!$G$2:$K$1398,3,0)</f>
        <v>0.986925401150152</v>
      </c>
      <c r="AJ559" s="4" t="n">
        <f aca="false">VLOOKUP(D559,'paramètres CI'!$A$1:$C$6,3)</f>
        <v>0.0386719666666667</v>
      </c>
      <c r="AK559" s="4" t="n">
        <f aca="false">AJ559*AG559/AI559</f>
        <v>2.44311583764814</v>
      </c>
      <c r="AL559" s="4" t="n">
        <f aca="false">AK559+AH559/R559</f>
        <v>3.47299947875753</v>
      </c>
      <c r="AM559" s="4" t="n">
        <f aca="false">AL559+Z559</f>
        <v>5.4609270530142</v>
      </c>
      <c r="AN559" s="4" t="n">
        <f aca="false">AM559^-'paramètres CI'!$B$19</f>
        <v>1.2643549052412E-006</v>
      </c>
      <c r="AO559" s="4" t="n">
        <f aca="false">SUMIFS($AN$2:$AN$1250,$I$2:$I$1250,V559)</f>
        <v>0.105916976507627</v>
      </c>
      <c r="AP559" s="5" t="n">
        <f aca="false">AN559/AO559</f>
        <v>1.19372261834736E-005</v>
      </c>
      <c r="AQ559" s="6" t="n">
        <f aca="false">AP559-O559</f>
        <v>-8.80028097949396E-005</v>
      </c>
      <c r="AR559" s="20" t="n">
        <f aca="false">VLOOKUP(I559,entreesparc!$A$13:$H$110,8,0)*AP559</f>
        <v>0.649256746410249</v>
      </c>
      <c r="AS559" s="7" t="n">
        <f aca="false">M559*AJ559/AI559+AH559/R559</f>
        <v>4.98207606506709</v>
      </c>
      <c r="AT559" s="4" t="n">
        <f aca="false">AS559+Z559</f>
        <v>6.97000363932376</v>
      </c>
      <c r="AU559" s="4" t="n">
        <f aca="false">AT559^-'paramètres CI'!$B$19</f>
        <v>1.79529557774379E-007</v>
      </c>
      <c r="AV559" s="4" t="n">
        <f aca="false">SUMIFS($AU$2:$AU$1250,$I$2:$I$1250,V559)</f>
        <v>0.00213143003049483</v>
      </c>
      <c r="AW559" s="5" t="n">
        <f aca="false">AU559/AV559</f>
        <v>8.42296276236196E-005</v>
      </c>
      <c r="AX559" s="7" t="n">
        <f aca="false">SUMIFS($AP$2:$AP$1250,$I$2:$I$1250,V559)</f>
        <v>1</v>
      </c>
    </row>
    <row r="560" customFormat="false" ht="15.8" hidden="false" customHeight="false" outlineLevel="0" collapsed="false">
      <c r="A560" s="0" t="s">
        <v>15</v>
      </c>
      <c r="B560" s="0" t="s">
        <v>93</v>
      </c>
      <c r="C560" s="0" t="s">
        <v>40</v>
      </c>
      <c r="D560" s="0" t="s">
        <v>37</v>
      </c>
      <c r="E560" s="0" t="str">
        <f aca="false">VLOOKUP(A560,Nomenclature!$D$1:$E$9,2,0)</f>
        <v>03</v>
      </c>
      <c r="F560" s="0" t="str">
        <f aca="false">VLOOKUP(B560,Nomenclature!$J$1:$K$97,2,0)</f>
        <v>28</v>
      </c>
      <c r="G560" s="0" t="str">
        <f aca="false">VLOOKUP(C560,Nomenclature!$M$1:$N$21,2,0)</f>
        <v>03</v>
      </c>
      <c r="H560" s="0" t="str">
        <f aca="false">VLOOKUP(D560,Nomenclature!$O$25:$P$31,2,0)</f>
        <v>03</v>
      </c>
      <c r="I560" s="1" t="str">
        <f aca="false">CONCATENATE(E560,F560)</f>
        <v>0328</v>
      </c>
      <c r="J560" s="0" t="str">
        <f aca="false">CONCATENATE(E560,F560,G560,H560)</f>
        <v>03280303</v>
      </c>
      <c r="K560" s="0" t="n">
        <v>15.1831357898868</v>
      </c>
      <c r="L560" s="0" t="n">
        <v>20</v>
      </c>
      <c r="M560" s="0" t="n">
        <v>99.8536182936129</v>
      </c>
      <c r="N560" s="0" t="n">
        <v>0.670406230450988</v>
      </c>
      <c r="O560" s="0" t="n">
        <v>0.0732286923341567</v>
      </c>
      <c r="P560" s="4" t="n">
        <f aca="false">VLOOKUP(D560,'paramètres CI'!$A$1:$B$6,2,0)</f>
        <v>0.0385046990211696</v>
      </c>
      <c r="Q560" s="17" t="n">
        <f aca="false">M560*P560/N560</f>
        <v>5.73508023036103</v>
      </c>
      <c r="R560" s="9" t="n">
        <f aca="false">1/(1+0.04)*(1 - (1/(1+0.04))^L560)/(1-1/(1+0.04))</f>
        <v>13.5903263449677</v>
      </c>
      <c r="S560" s="17" t="n">
        <f aca="false">K560/R560</f>
        <v>1.11720170689712</v>
      </c>
      <c r="T560" s="17" t="n">
        <f aca="false">Q560+S560</f>
        <v>6.85228193725815</v>
      </c>
      <c r="U560" s="0" t="n">
        <f aca="false">T560 + Z560</f>
        <v>2.310767673882</v>
      </c>
      <c r="V560" s="4" t="str">
        <f aca="false">VLOOKUP(I560,'CI ref gaz'!$I$1:$AM$97,1,0)</f>
        <v>0328</v>
      </c>
      <c r="W560" s="0" t="n">
        <f aca="false">VLOOKUP(I560,'CI ref gaz'!$I$1:$AM$97,14,0)</f>
        <v>-2</v>
      </c>
      <c r="X560" s="1" t="n">
        <f aca="false">VLOOKUP(I560,'CI ref gaz'!$I$1:$AM$97,13,0)</f>
        <v>1.87959201804305</v>
      </c>
      <c r="Y560" s="2" t="n">
        <f aca="false">VLOOKUP(I560,'CI ref gaz'!$I$1:$AM$97,7,0)</f>
        <v>0.382140273186898</v>
      </c>
      <c r="Z560" s="17" t="n">
        <f aca="false">X560*(O560/Y560)^(-1/8)-T560</f>
        <v>-4.54151426337614</v>
      </c>
      <c r="AA560" s="17" t="n">
        <f aca="false">Z560^2</f>
        <v>20.6253518044489</v>
      </c>
      <c r="AB560" s="18" t="n">
        <f aca="false">Z560/U560</f>
        <v>-1.96537034627396</v>
      </c>
      <c r="AC560" s="17" t="n">
        <f aca="false">U560^-('paramètres CI'!$B$19)</f>
        <v>0.00123012638179295</v>
      </c>
      <c r="AD560" s="4" t="n">
        <f aca="false">SUMIFS($AC$2:$AC$1250,$I$2:$I$1250,V560)</f>
        <v>0.0167984207089162</v>
      </c>
      <c r="AE560" s="4" t="n">
        <f aca="false">AC560/AD560</f>
        <v>0.0732286923341567</v>
      </c>
      <c r="AF560" s="17" t="n">
        <f aca="false">AE560-O560</f>
        <v>0</v>
      </c>
      <c r="AG560" s="4" t="n">
        <f aca="false">VLOOKUP(I560,BesoinU!$F$1:$L$99,3,0)</f>
        <v>62.3493782695436</v>
      </c>
      <c r="AH560" s="19" t="n">
        <f aca="false">VLOOKUP(J560,bibliRdtCHauff!$G$2:$K$1398,4,0)</f>
        <v>15.9422925793812</v>
      </c>
      <c r="AI560" s="19" t="n">
        <f aca="false">VLOOKUP(J560,bibliRdtCHauff!$G$2:$K$1398,3,0)</f>
        <v>0.688153757097577</v>
      </c>
      <c r="AJ560" s="4" t="n">
        <f aca="false">VLOOKUP(D560,'paramètres CI'!$A$1:$C$6,3)</f>
        <v>0.0763929293534506</v>
      </c>
      <c r="AK560" s="4" t="n">
        <f aca="false">AJ560*AG560/AI560</f>
        <v>6.92149334396707</v>
      </c>
      <c r="AL560" s="4" t="n">
        <f aca="false">AK560+AH560/R560</f>
        <v>8.09455513620905</v>
      </c>
      <c r="AM560" s="4" t="n">
        <f aca="false">AL560+Z560</f>
        <v>3.55304087283291</v>
      </c>
      <c r="AN560" s="4" t="n">
        <f aca="false">AM560^-'paramètres CI'!$B$19</f>
        <v>3.93729877926753E-005</v>
      </c>
      <c r="AO560" s="4" t="n">
        <f aca="false">SUMIFS($AN$2:$AN$1250,$I$2:$I$1250,V560)</f>
        <v>0.105916976507627</v>
      </c>
      <c r="AP560" s="5" t="n">
        <f aca="false">AN560/AO560</f>
        <v>0.000371734438528276</v>
      </c>
      <c r="AQ560" s="6" t="n">
        <f aca="false">AP560-O560</f>
        <v>-0.0728569578956284</v>
      </c>
      <c r="AR560" s="20" t="n">
        <f aca="false">VLOOKUP(I560,entreesparc!$A$13:$H$110,8,0)*AP560</f>
        <v>20.2183562896418</v>
      </c>
      <c r="AS560" s="7" t="n">
        <f aca="false">M560*AJ560/AI560+AH560/R560</f>
        <v>12.2579542734855</v>
      </c>
      <c r="AT560" s="4" t="n">
        <f aca="false">AS560+Z560</f>
        <v>7.71644001010933</v>
      </c>
      <c r="AU560" s="4" t="n">
        <f aca="false">AT560^-'paramètres CI'!$B$19</f>
        <v>7.95543856663214E-008</v>
      </c>
      <c r="AV560" s="4" t="n">
        <f aca="false">SUMIFS($AU$2:$AU$1250,$I$2:$I$1250,V560)</f>
        <v>0.00213143003049483</v>
      </c>
      <c r="AW560" s="5" t="n">
        <f aca="false">AU560/AV560</f>
        <v>3.73244181268537E-005</v>
      </c>
      <c r="AX560" s="7" t="n">
        <f aca="false">SUMIFS($AP$2:$AP$1250,$I$2:$I$1250,V560)</f>
        <v>1</v>
      </c>
    </row>
    <row r="561" customFormat="false" ht="15.8" hidden="false" customHeight="false" outlineLevel="0" collapsed="false">
      <c r="A561" s="0" t="s">
        <v>15</v>
      </c>
      <c r="B561" s="0" t="s">
        <v>93</v>
      </c>
      <c r="C561" s="0" t="s">
        <v>41</v>
      </c>
      <c r="D561" s="0" t="s">
        <v>39</v>
      </c>
      <c r="E561" s="0" t="str">
        <f aca="false">VLOOKUP(A561,Nomenclature!$D$1:$E$9,2,0)</f>
        <v>03</v>
      </c>
      <c r="F561" s="0" t="str">
        <f aca="false">VLOOKUP(B561,Nomenclature!$J$1:$K$97,2,0)</f>
        <v>28</v>
      </c>
      <c r="G561" s="0" t="str">
        <f aca="false">VLOOKUP(C561,Nomenclature!$M$1:$N$21,2,0)</f>
        <v>04</v>
      </c>
      <c r="H561" s="0" t="str">
        <f aca="false">VLOOKUP(D561,Nomenclature!$O$25:$P$31,2,0)</f>
        <v>04</v>
      </c>
      <c r="I561" s="1" t="str">
        <f aca="false">CONCATENATE(E561,F561)</f>
        <v>0328</v>
      </c>
      <c r="J561" s="0" t="str">
        <f aca="false">CONCATENATE(E561,F561,G561,H561)</f>
        <v>03280404</v>
      </c>
      <c r="K561" s="0" t="n">
        <v>11.1971638240162</v>
      </c>
      <c r="L561" s="0" t="n">
        <v>20</v>
      </c>
      <c r="M561" s="0" t="n">
        <v>100.861668791184</v>
      </c>
      <c r="N561" s="0" t="n">
        <v>0.727660560513703</v>
      </c>
      <c r="O561" s="0" t="n">
        <v>0.382140273186898</v>
      </c>
      <c r="P561" s="4" t="n">
        <f aca="false">VLOOKUP(D561,'paramètres CI'!$A$1:$B$6,2,0)</f>
        <v>0.022045059962018</v>
      </c>
      <c r="Q561" s="17" t="n">
        <f aca="false">M561*P561/N561</f>
        <v>3.05568510515553</v>
      </c>
      <c r="R561" s="9" t="n">
        <f aca="false">1/(1+0.04)*(1 - (1/(1+0.04))^L561)/(1-1/(1+0.04))</f>
        <v>13.5903263449677</v>
      </c>
      <c r="S561" s="17" t="n">
        <f aca="false">K561/R561</f>
        <v>0.823906912887516</v>
      </c>
      <c r="T561" s="17" t="n">
        <f aca="false">Q561+S561</f>
        <v>3.87959201804304</v>
      </c>
      <c r="U561" s="0" t="n">
        <f aca="false">T561 + Z561</f>
        <v>1.87959201804305</v>
      </c>
      <c r="V561" s="4" t="str">
        <f aca="false">VLOOKUP(I561,'CI ref gaz'!$I$1:$AM$97,1,0)</f>
        <v>0328</v>
      </c>
      <c r="W561" s="0" t="n">
        <f aca="false">VLOOKUP(I561,'CI ref gaz'!$I$1:$AM$97,14,0)</f>
        <v>-2</v>
      </c>
      <c r="X561" s="1" t="n">
        <f aca="false">VLOOKUP(I561,'CI ref gaz'!$I$1:$AM$97,13,0)</f>
        <v>1.87959201804305</v>
      </c>
      <c r="Y561" s="2" t="n">
        <f aca="false">VLOOKUP(I561,'CI ref gaz'!$I$1:$AM$97,7,0)</f>
        <v>0.382140273186898</v>
      </c>
      <c r="Z561" s="17" t="n">
        <f aca="false">X561*(O561/Y561)^(-1/8)-T561</f>
        <v>-2</v>
      </c>
      <c r="AA561" s="17" t="n">
        <f aca="false">Z561^2</f>
        <v>4</v>
      </c>
      <c r="AB561" s="18" t="n">
        <f aca="false">Z561/U561</f>
        <v>-1.06406070083353</v>
      </c>
      <c r="AC561" s="17" t="n">
        <f aca="false">U561^-('paramètres CI'!$B$19)</f>
        <v>0.0064193530788137</v>
      </c>
      <c r="AD561" s="4" t="n">
        <f aca="false">SUMIFS($AC$2:$AC$1250,$I$2:$I$1250,V561)</f>
        <v>0.0167984207089162</v>
      </c>
      <c r="AE561" s="4" t="n">
        <f aca="false">AC561/AD561</f>
        <v>0.382140273186898</v>
      </c>
      <c r="AF561" s="17" t="n">
        <f aca="false">AE561-O561</f>
        <v>0</v>
      </c>
      <c r="AG561" s="4" t="n">
        <f aca="false">VLOOKUP(I561,BesoinU!$F$1:$L$99,3,0)</f>
        <v>62.3493782695436</v>
      </c>
      <c r="AH561" s="19" t="n">
        <f aca="false">VLOOKUP(J561,bibliRdtCHauff!$G$2:$K$1398,4,0)</f>
        <v>11.757022015217</v>
      </c>
      <c r="AI561" s="19" t="n">
        <f aca="false">VLOOKUP(J561,bibliRdtCHauff!$G$2:$K$1398,3,0)</f>
        <v>0.779513528640993</v>
      </c>
      <c r="AJ561" s="4" t="n">
        <f aca="false">VLOOKUP(D561,'paramètres CI'!$A$1:$C$6,3)</f>
        <v>0.0386719666666667</v>
      </c>
      <c r="AK561" s="4" t="n">
        <f aca="false">AJ561*AG561/AI561</f>
        <v>3.09317669230299</v>
      </c>
      <c r="AL561" s="4" t="n">
        <f aca="false">AK561+AH561/R561</f>
        <v>3.95827895083488</v>
      </c>
      <c r="AM561" s="4" t="n">
        <f aca="false">AL561+Z561</f>
        <v>1.95827895083488</v>
      </c>
      <c r="AN561" s="4" t="n">
        <f aca="false">AM561^-'paramètres CI'!$B$19</f>
        <v>0.00462384804903132</v>
      </c>
      <c r="AO561" s="4" t="n">
        <f aca="false">SUMIFS($AN$2:$AN$1250,$I$2:$I$1250,V561)</f>
        <v>0.105916976507627</v>
      </c>
      <c r="AP561" s="5" t="n">
        <f aca="false">AN561/AO561</f>
        <v>0.0436554006873332</v>
      </c>
      <c r="AQ561" s="6" t="n">
        <f aca="false">AP561-O561</f>
        <v>-0.338484872499565</v>
      </c>
      <c r="AR561" s="20" t="n">
        <f aca="false">VLOOKUP(I561,entreesparc!$A$13:$H$110,8,0)*AP561</f>
        <v>2374.38438192064</v>
      </c>
      <c r="AS561" s="7" t="n">
        <f aca="false">M561*AJ561/AI561+AH561/R561</f>
        <v>5.8688885305126</v>
      </c>
      <c r="AT561" s="4" t="n">
        <f aca="false">AS561+Z561</f>
        <v>3.8688885305126</v>
      </c>
      <c r="AU561" s="4" t="n">
        <f aca="false">AT561^-'paramètres CI'!$B$19</f>
        <v>1.99209599842567E-005</v>
      </c>
      <c r="AV561" s="4" t="n">
        <f aca="false">SUMIFS($AU$2:$AU$1250,$I$2:$I$1250,V561)</f>
        <v>0.00213143003049483</v>
      </c>
      <c r="AW561" s="5" t="n">
        <f aca="false">AU561/AV561</f>
        <v>0.00934628850079209</v>
      </c>
      <c r="AX561" s="7" t="n">
        <f aca="false">SUMIFS($AP$2:$AP$1250,$I$2:$I$1250,V561)</f>
        <v>1</v>
      </c>
    </row>
    <row r="562" customFormat="false" ht="15.8" hidden="false" customHeight="false" outlineLevel="0" collapsed="false">
      <c r="A562" s="0" t="s">
        <v>15</v>
      </c>
      <c r="B562" s="0" t="s">
        <v>93</v>
      </c>
      <c r="C562" s="0" t="s">
        <v>45</v>
      </c>
      <c r="D562" s="0" t="s">
        <v>43</v>
      </c>
      <c r="E562" s="0" t="str">
        <f aca="false">VLOOKUP(A562,Nomenclature!$D$1:$E$9,2,0)</f>
        <v>03</v>
      </c>
      <c r="F562" s="0" t="str">
        <f aca="false">VLOOKUP(B562,Nomenclature!$J$1:$K$97,2,0)</f>
        <v>28</v>
      </c>
      <c r="G562" s="0" t="str">
        <f aca="false">VLOOKUP(C562,Nomenclature!$M$1:$N$21,2,0)</f>
        <v>06</v>
      </c>
      <c r="H562" s="0" t="str">
        <f aca="false">VLOOKUP(D562,Nomenclature!$O$25:$P$31,2,0)</f>
        <v>02</v>
      </c>
      <c r="I562" s="1" t="str">
        <f aca="false">CONCATENATE(E562,F562)</f>
        <v>0328</v>
      </c>
      <c r="J562" s="0" t="str">
        <f aca="false">CONCATENATE(E562,F562,G562,H562)</f>
        <v>03280602</v>
      </c>
      <c r="K562" s="0" t="n">
        <v>10</v>
      </c>
      <c r="L562" s="0" t="n">
        <v>13</v>
      </c>
      <c r="M562" s="0" t="n">
        <v>103.435330963095</v>
      </c>
      <c r="N562" s="0" t="n">
        <v>0.9</v>
      </c>
      <c r="O562" s="0" t="n">
        <v>0.262040502846242</v>
      </c>
      <c r="P562" s="4" t="n">
        <f aca="false">VLOOKUP(D562,'paramètres CI'!$A$1:$B$6,2,0)</f>
        <v>0.0935912806596305</v>
      </c>
      <c r="Q562" s="17" t="n">
        <f aca="false">M562*P562/N562</f>
        <v>10.7562723225431</v>
      </c>
      <c r="R562" s="9" t="n">
        <f aca="false">1/(1+0.04)*(1 - (1/(1+0.04))^L562)/(1-1/(1+0.04))</f>
        <v>9.98564784663304</v>
      </c>
      <c r="S562" s="17" t="n">
        <f aca="false">K562/R562</f>
        <v>1.00143727814033</v>
      </c>
      <c r="T562" s="17" t="n">
        <f aca="false">Q562+S562</f>
        <v>11.7577096006834</v>
      </c>
      <c r="U562" s="0" t="n">
        <f aca="false">T562 + Z562</f>
        <v>1.97035912840996</v>
      </c>
      <c r="V562" s="4" t="str">
        <f aca="false">VLOOKUP(I562,'CI ref gaz'!$I$1:$AM$97,1,0)</f>
        <v>0328</v>
      </c>
      <c r="W562" s="0" t="n">
        <f aca="false">VLOOKUP(I562,'CI ref gaz'!$I$1:$AM$97,14,0)</f>
        <v>-2</v>
      </c>
      <c r="X562" s="1" t="n">
        <f aca="false">VLOOKUP(I562,'CI ref gaz'!$I$1:$AM$97,13,0)</f>
        <v>1.87959201804305</v>
      </c>
      <c r="Y562" s="2" t="n">
        <f aca="false">VLOOKUP(I562,'CI ref gaz'!$I$1:$AM$97,7,0)</f>
        <v>0.382140273186898</v>
      </c>
      <c r="Z562" s="17" t="n">
        <f aca="false">X562*(O562/Y562)^(-1/8)-T562</f>
        <v>-9.78735047227346</v>
      </c>
      <c r="AA562" s="17" t="n">
        <f aca="false">Z562^2</f>
        <v>95.7922292671116</v>
      </c>
      <c r="AB562" s="18" t="n">
        <f aca="false">Z562/U562</f>
        <v>-4.9672926783513</v>
      </c>
      <c r="AC562" s="17" t="n">
        <f aca="false">U562^-('paramètres CI'!$B$19)</f>
        <v>0.00440186660958713</v>
      </c>
      <c r="AD562" s="4" t="n">
        <f aca="false">SUMIFS($AC$2:$AC$1250,$I$2:$I$1250,V562)</f>
        <v>0.0167984207089162</v>
      </c>
      <c r="AE562" s="4" t="n">
        <f aca="false">AC562/AD562</f>
        <v>0.262040502846241</v>
      </c>
      <c r="AF562" s="17" t="n">
        <f aca="false">AE562-O562</f>
        <v>0</v>
      </c>
      <c r="AG562" s="4" t="n">
        <f aca="false">VLOOKUP(I562,BesoinU!$F$1:$L$99,3,0)</f>
        <v>62.3493782695436</v>
      </c>
      <c r="AH562" s="19" t="n">
        <f aca="false">VLOOKUP(J562,bibliRdtCHauff!$G$2:$K$1398,4,0)</f>
        <v>10.4</v>
      </c>
      <c r="AI562" s="19" t="n">
        <f aca="false">VLOOKUP(J562,bibliRdtCHauff!$G$2:$K$1398,3,0)</f>
        <v>0.92</v>
      </c>
      <c r="AJ562" s="4" t="n">
        <f aca="false">VLOOKUP(D562,'paramètres CI'!$A$1:$C$6,3)</f>
        <v>0.09847</v>
      </c>
      <c r="AK562" s="4" t="n">
        <f aca="false">AJ562*AG562/AI562</f>
        <v>6.67341660674126</v>
      </c>
      <c r="AL562" s="4" t="n">
        <f aca="false">AK562+AH562/R562</f>
        <v>7.7149113760072</v>
      </c>
      <c r="AM562" s="4" t="n">
        <f aca="false">AL562+Z562</f>
        <v>-2.07243909626626</v>
      </c>
      <c r="AN562" s="4" t="n">
        <f aca="false">AM562^-'paramètres CI'!$B$19</f>
        <v>0.00293863594981366</v>
      </c>
      <c r="AO562" s="4" t="n">
        <f aca="false">SUMIFS($AN$2:$AN$1250,$I$2:$I$1250,V562)</f>
        <v>0.105916976507627</v>
      </c>
      <c r="AP562" s="5" t="n">
        <f aca="false">AN562/AO562</f>
        <v>0.027744711440116</v>
      </c>
      <c r="AQ562" s="6" t="n">
        <f aca="false">AP562-O562</f>
        <v>-0.234295791406126</v>
      </c>
      <c r="AR562" s="20" t="n">
        <f aca="false">VLOOKUP(I562,entreesparc!$A$13:$H$110,8,0)*AP562</f>
        <v>1509.013970485</v>
      </c>
      <c r="AS562" s="7" t="n">
        <f aca="false">M562*AJ562/AI562+AH562/R562</f>
        <v>12.1124480735442</v>
      </c>
      <c r="AT562" s="4" t="n">
        <f aca="false">AS562+Z562</f>
        <v>2.3250976012707</v>
      </c>
      <c r="AU562" s="4" t="n">
        <f aca="false">AT562^-'paramètres CI'!$B$19</f>
        <v>0.00117076706065101</v>
      </c>
      <c r="AV562" s="4" t="n">
        <f aca="false">SUMIFS($AU$2:$AU$1250,$I$2:$I$1250,V562)</f>
        <v>0.00213143003049483</v>
      </c>
      <c r="AW562" s="5" t="n">
        <f aca="false">AU562/AV562</f>
        <v>0.549287118929826</v>
      </c>
      <c r="AX562" s="7" t="n">
        <f aca="false">SUMIFS($AP$2:$AP$1250,$I$2:$I$1250,V562)</f>
        <v>1</v>
      </c>
    </row>
    <row r="563" customFormat="false" ht="15.8" hidden="false" customHeight="false" outlineLevel="0" collapsed="false">
      <c r="A563" s="0" t="s">
        <v>15</v>
      </c>
      <c r="B563" s="0" t="s">
        <v>93</v>
      </c>
      <c r="C563" s="0" t="s">
        <v>46</v>
      </c>
      <c r="D563" s="0" t="s">
        <v>43</v>
      </c>
      <c r="E563" s="0" t="str">
        <f aca="false">VLOOKUP(A563,Nomenclature!$D$1:$E$9,2,0)</f>
        <v>03</v>
      </c>
      <c r="F563" s="0" t="str">
        <f aca="false">VLOOKUP(B563,Nomenclature!$J$1:$K$97,2,0)</f>
        <v>28</v>
      </c>
      <c r="G563" s="0" t="str">
        <f aca="false">VLOOKUP(C563,Nomenclature!$M$1:$N$21,2,0)</f>
        <v>26</v>
      </c>
      <c r="H563" s="0" t="str">
        <f aca="false">VLOOKUP(D563,Nomenclature!$O$25:$P$31,2,0)</f>
        <v>02</v>
      </c>
      <c r="I563" s="1" t="str">
        <f aca="false">CONCATENATE(E563,F563)</f>
        <v>0328</v>
      </c>
      <c r="J563" s="0" t="str">
        <f aca="false">CONCATENATE(E563,F563,G563,H563)</f>
        <v>03282602</v>
      </c>
      <c r="K563" s="0" t="n">
        <v>12</v>
      </c>
      <c r="L563" s="0" t="n">
        <v>13</v>
      </c>
      <c r="M563" s="0" t="n">
        <v>103.435330963095</v>
      </c>
      <c r="N563" s="0" t="n">
        <v>1</v>
      </c>
      <c r="O563" s="0" t="n">
        <v>9.99400359784132E-005</v>
      </c>
      <c r="P563" s="4" t="n">
        <f aca="false">VLOOKUP(D563,'paramètres CI'!$A$1:$B$6,2,0)</f>
        <v>0.0935912806596305</v>
      </c>
      <c r="Q563" s="17" t="n">
        <f aca="false">M563*P563/N563</f>
        <v>9.68064509028879</v>
      </c>
      <c r="R563" s="9" t="n">
        <f aca="false">1/(1+0.04)*(1 - (1/(1+0.04))^L563)/(1-1/(1+0.04))</f>
        <v>9.98564784663304</v>
      </c>
      <c r="S563" s="17" t="n">
        <f aca="false">K563/R563</f>
        <v>1.20172473376839</v>
      </c>
      <c r="T563" s="17" t="n">
        <f aca="false">Q563+S563</f>
        <v>10.8823698240572</v>
      </c>
      <c r="U563" s="0" t="n">
        <f aca="false">T563 + Z563</f>
        <v>5.27076927458675</v>
      </c>
      <c r="V563" s="4" t="str">
        <f aca="false">VLOOKUP(I563,'CI ref gaz'!$I$1:$AM$97,1,0)</f>
        <v>0328</v>
      </c>
      <c r="W563" s="0" t="n">
        <f aca="false">VLOOKUP(I563,'CI ref gaz'!$I$1:$AM$97,14,0)</f>
        <v>-2</v>
      </c>
      <c r="X563" s="1" t="n">
        <f aca="false">VLOOKUP(I563,'CI ref gaz'!$I$1:$AM$97,13,0)</f>
        <v>1.87959201804305</v>
      </c>
      <c r="Y563" s="2" t="n">
        <f aca="false">VLOOKUP(I563,'CI ref gaz'!$I$1:$AM$97,7,0)</f>
        <v>0.382140273186898</v>
      </c>
      <c r="Z563" s="17" t="n">
        <f aca="false">X563*(O563/Y563)^(-1/8)-T563</f>
        <v>-5.61160054947043</v>
      </c>
      <c r="AA563" s="17" t="n">
        <f aca="false">Z563^2</f>
        <v>31.4900607268168</v>
      </c>
      <c r="AB563" s="18" t="n">
        <f aca="false">Z563/U563</f>
        <v>-1.06466442697976</v>
      </c>
      <c r="AC563" s="17" t="n">
        <f aca="false">U563^-('paramètres CI'!$B$19)</f>
        <v>1.67883477002961E-006</v>
      </c>
      <c r="AD563" s="4" t="n">
        <f aca="false">SUMIFS($AC$2:$AC$1250,$I$2:$I$1250,V563)</f>
        <v>0.0167984207089162</v>
      </c>
      <c r="AE563" s="4" t="n">
        <f aca="false">AC563/AD563</f>
        <v>9.99400359784132E-005</v>
      </c>
      <c r="AF563" s="17" t="n">
        <f aca="false">AE563-O563</f>
        <v>0</v>
      </c>
      <c r="AG563" s="4" t="n">
        <f aca="false">VLOOKUP(I563,BesoinU!$F$1:$L$99,3,0)</f>
        <v>62.3493782695436</v>
      </c>
      <c r="AH563" s="19" t="n">
        <f aca="false">VLOOKUP(J563,bibliRdtCHauff!$G$2:$K$1398,4,0)</f>
        <v>12</v>
      </c>
      <c r="AI563" s="19" t="n">
        <f aca="false">VLOOKUP(J563,bibliRdtCHauff!$G$2:$K$1398,3,0)</f>
        <v>1</v>
      </c>
      <c r="AJ563" s="4" t="n">
        <f aca="false">VLOOKUP(D563,'paramètres CI'!$A$1:$C$6,3)</f>
        <v>0.09847</v>
      </c>
      <c r="AK563" s="4" t="n">
        <f aca="false">AJ563*AG563/AI563</f>
        <v>6.13954327820196</v>
      </c>
      <c r="AL563" s="4" t="n">
        <f aca="false">AK563+AH563/R563</f>
        <v>7.34126801197035</v>
      </c>
      <c r="AM563" s="4" t="n">
        <f aca="false">AL563+Z563</f>
        <v>1.72966746249992</v>
      </c>
      <c r="AN563" s="4" t="n">
        <f aca="false">AM563^-'paramètres CI'!$B$19</f>
        <v>0.0124824281133323</v>
      </c>
      <c r="AO563" s="4" t="n">
        <f aca="false">SUMIFS($AN$2:$AN$1250,$I$2:$I$1250,V563)</f>
        <v>0.105916976507627</v>
      </c>
      <c r="AP563" s="5" t="n">
        <f aca="false">AN563/AO563</f>
        <v>0.117851061509799</v>
      </c>
      <c r="AQ563" s="6" t="n">
        <f aca="false">AP563-O563</f>
        <v>0.117751121473821</v>
      </c>
      <c r="AR563" s="20" t="n">
        <f aca="false">VLOOKUP(I563,entreesparc!$A$13:$H$110,8,0)*AP563</f>
        <v>6409.83052350787</v>
      </c>
      <c r="AS563" s="7" t="n">
        <f aca="false">M563*AJ563/AI563+AH563/R563</f>
        <v>11.3870017737044</v>
      </c>
      <c r="AT563" s="4" t="n">
        <f aca="false">AS563+Z563</f>
        <v>5.77540122423393</v>
      </c>
      <c r="AU563" s="4" t="n">
        <f aca="false">AT563^-'paramètres CI'!$B$19</f>
        <v>8.07872296002229E-007</v>
      </c>
      <c r="AV563" s="4" t="n">
        <f aca="false">SUMIFS($AU$2:$AU$1250,$I$2:$I$1250,V563)</f>
        <v>0.00213143003049483</v>
      </c>
      <c r="AW563" s="5" t="n">
        <f aca="false">AU563/AV563</f>
        <v>0.000379028297642347</v>
      </c>
      <c r="AX563" s="7" t="n">
        <f aca="false">SUMIFS($AP$2:$AP$1250,$I$2:$I$1250,V563)</f>
        <v>1</v>
      </c>
    </row>
    <row r="564" customFormat="false" ht="15.8" hidden="false" customHeight="false" outlineLevel="0" collapsed="false">
      <c r="A564" s="0" t="s">
        <v>15</v>
      </c>
      <c r="B564" s="0" t="s">
        <v>93</v>
      </c>
      <c r="C564" s="0" t="s">
        <v>48</v>
      </c>
      <c r="D564" s="0" t="s">
        <v>43</v>
      </c>
      <c r="E564" s="0" t="str">
        <f aca="false">VLOOKUP(A564,Nomenclature!$D$1:$E$9,2,0)</f>
        <v>03</v>
      </c>
      <c r="F564" s="0" t="str">
        <f aca="false">VLOOKUP(B564,Nomenclature!$J$1:$K$97,2,0)</f>
        <v>28</v>
      </c>
      <c r="G564" s="0" t="str">
        <f aca="false">VLOOKUP(C564,Nomenclature!$M$1:$N$21,2,0)</f>
        <v>09</v>
      </c>
      <c r="H564" s="0" t="str">
        <f aca="false">VLOOKUP(D564,Nomenclature!$O$25:$P$31,2,0)</f>
        <v>02</v>
      </c>
      <c r="I564" s="1" t="str">
        <f aca="false">CONCATENATE(E564,F564)</f>
        <v>0328</v>
      </c>
      <c r="J564" s="0" t="str">
        <f aca="false">CONCATENATE(E564,F564,G564,H564)</f>
        <v>03280902</v>
      </c>
      <c r="K564" s="0" t="n">
        <v>78.1323886361002</v>
      </c>
      <c r="L564" s="0" t="n">
        <v>20</v>
      </c>
      <c r="M564" s="0" t="n">
        <v>97.2044898857647</v>
      </c>
      <c r="N564" s="0" t="n">
        <v>3.24350372093023</v>
      </c>
      <c r="O564" s="0" t="n">
        <v>0.227711082753136</v>
      </c>
      <c r="P564" s="4" t="n">
        <f aca="false">VLOOKUP(D564,'paramètres CI'!$A$1:$B$6,2,0)</f>
        <v>0.0935912806596305</v>
      </c>
      <c r="Q564" s="17" t="n">
        <f aca="false">M564*P564/N564</f>
        <v>2.80483498001528</v>
      </c>
      <c r="R564" s="9" t="n">
        <f aca="false">1/(1+0.04)*(1 - (1/(1+0.04))^L564)/(1-1/(1+0.04))</f>
        <v>13.5903263449677</v>
      </c>
      <c r="S564" s="17" t="n">
        <f aca="false">K564/R564</f>
        <v>5.74911791320093</v>
      </c>
      <c r="T564" s="17" t="n">
        <f aca="false">Q564+S564</f>
        <v>8.55395289321621</v>
      </c>
      <c r="U564" s="0" t="n">
        <f aca="false">T564 + Z564</f>
        <v>2.00524952545308</v>
      </c>
      <c r="V564" s="4" t="str">
        <f aca="false">VLOOKUP(I564,'CI ref gaz'!$I$1:$AM$97,1,0)</f>
        <v>0328</v>
      </c>
      <c r="W564" s="0" t="n">
        <f aca="false">VLOOKUP(I564,'CI ref gaz'!$I$1:$AM$97,14,0)</f>
        <v>-2</v>
      </c>
      <c r="X564" s="1" t="n">
        <f aca="false">VLOOKUP(I564,'CI ref gaz'!$I$1:$AM$97,13,0)</f>
        <v>1.87959201804305</v>
      </c>
      <c r="Y564" s="2" t="n">
        <f aca="false">VLOOKUP(I564,'CI ref gaz'!$I$1:$AM$97,7,0)</f>
        <v>0.382140273186898</v>
      </c>
      <c r="Z564" s="17" t="n">
        <f aca="false">X564*(O564/Y564)^(-1/8)-T564</f>
        <v>-6.54870336776312</v>
      </c>
      <c r="AA564" s="17" t="n">
        <f aca="false">Z564^2</f>
        <v>42.885515798952</v>
      </c>
      <c r="AB564" s="18" t="n">
        <f aca="false">Z564/U564</f>
        <v>-3.26577978682401</v>
      </c>
      <c r="AC564" s="17" t="n">
        <f aca="false">U564^-('paramètres CI'!$B$19)</f>
        <v>0.00382518656817002</v>
      </c>
      <c r="AD564" s="4" t="n">
        <f aca="false">SUMIFS($AC$2:$AC$1250,$I$2:$I$1250,V564)</f>
        <v>0.0167984207089162</v>
      </c>
      <c r="AE564" s="4" t="n">
        <f aca="false">AC564/AD564</f>
        <v>0.227711082753136</v>
      </c>
      <c r="AF564" s="17" t="n">
        <f aca="false">AE564-O564</f>
        <v>0</v>
      </c>
      <c r="AG564" s="4" t="n">
        <f aca="false">VLOOKUP(I564,BesoinU!$F$1:$L$99,3,0)</f>
        <v>62.3493782695436</v>
      </c>
      <c r="AH564" s="19" t="n">
        <f aca="false">VLOOKUP(J564,bibliRdtCHauff!$G$2:$K$1398,4,0)</f>
        <v>82.0390080679052</v>
      </c>
      <c r="AI564" s="19" t="n">
        <f aca="false">VLOOKUP(J564,bibliRdtCHauff!$G$2:$K$1398,3,0)</f>
        <v>3.27439423255813</v>
      </c>
      <c r="AJ564" s="4" t="n">
        <f aca="false">VLOOKUP(D564,'paramètres CI'!$A$1:$C$6,3)</f>
        <v>0.09847</v>
      </c>
      <c r="AK564" s="4" t="n">
        <f aca="false">AJ564*AG564/AI564</f>
        <v>1.8750165197443</v>
      </c>
      <c r="AL564" s="4" t="n">
        <f aca="false">AK564+AH564/R564</f>
        <v>7.91159032860527</v>
      </c>
      <c r="AM564" s="4" t="n">
        <f aca="false">AL564+Z564</f>
        <v>1.36288696084215</v>
      </c>
      <c r="AN564" s="4" t="n">
        <f aca="false">AM564^-'paramètres CI'!$B$19</f>
        <v>0.0840081281170896</v>
      </c>
      <c r="AO564" s="4" t="n">
        <f aca="false">SUMIFS($AN$2:$AN$1250,$I$2:$I$1250,V564)</f>
        <v>0.105916976507627</v>
      </c>
      <c r="AP564" s="5" t="n">
        <f aca="false">AN564/AO564</f>
        <v>0.793150738314742</v>
      </c>
      <c r="AQ564" s="6" t="n">
        <f aca="false">AP564-O564</f>
        <v>0.565439655561606</v>
      </c>
      <c r="AR564" s="20" t="n">
        <f aca="false">VLOOKUP(I564,entreesparc!$A$13:$H$110,8,0)*AP564</f>
        <v>43138.8716152541</v>
      </c>
      <c r="AS564" s="7" t="n">
        <f aca="false">M564*AJ564/AI564+AH564/R564</f>
        <v>8.95977896964373</v>
      </c>
      <c r="AT564" s="4" t="n">
        <f aca="false">AS564+Z564</f>
        <v>2.41107560188061</v>
      </c>
      <c r="AU564" s="4" t="n">
        <f aca="false">AT564^-'paramètres CI'!$B$19</f>
        <v>0.000875615363540723</v>
      </c>
      <c r="AV564" s="4" t="n">
        <f aca="false">SUMIFS($AU$2:$AU$1250,$I$2:$I$1250,V564)</f>
        <v>0.00213143003049483</v>
      </c>
      <c r="AW564" s="5" t="n">
        <f aca="false">AU564/AV564</f>
        <v>0.410811216419543</v>
      </c>
      <c r="AX564" s="7" t="n">
        <f aca="false">SUMIFS($AP$2:$AP$1250,$I$2:$I$1250,V564)</f>
        <v>1</v>
      </c>
    </row>
    <row r="565" customFormat="false" ht="15.8" hidden="false" customHeight="false" outlineLevel="0" collapsed="false">
      <c r="A565" s="0" t="s">
        <v>15</v>
      </c>
      <c r="B565" s="0" t="s">
        <v>93</v>
      </c>
      <c r="C565" s="0" t="s">
        <v>49</v>
      </c>
      <c r="D565" s="0" t="s">
        <v>43</v>
      </c>
      <c r="E565" s="0" t="str">
        <f aca="false">VLOOKUP(A565,Nomenclature!$D$1:$E$9,2,0)</f>
        <v>03</v>
      </c>
      <c r="F565" s="0" t="str">
        <f aca="false">VLOOKUP(B565,Nomenclature!$J$1:$K$97,2,0)</f>
        <v>28</v>
      </c>
      <c r="G565" s="0" t="str">
        <f aca="false">VLOOKUP(C565,Nomenclature!$M$1:$N$21,2,0)</f>
        <v>29</v>
      </c>
      <c r="H565" s="0" t="str">
        <f aca="false">VLOOKUP(D565,Nomenclature!$O$25:$P$31,2,0)</f>
        <v>02</v>
      </c>
      <c r="I565" s="1" t="str">
        <f aca="false">CONCATENATE(E565,F565)</f>
        <v>0328</v>
      </c>
      <c r="J565" s="0" t="str">
        <f aca="false">CONCATENATE(E565,F565,G565,H565)</f>
        <v>03282902</v>
      </c>
      <c r="K565" s="0" t="n">
        <v>97.6654857951252</v>
      </c>
      <c r="L565" s="0" t="n">
        <v>20</v>
      </c>
      <c r="M565" s="0" t="n">
        <v>97.2044898857647</v>
      </c>
      <c r="N565" s="0" t="n">
        <v>3.39795627906976</v>
      </c>
      <c r="O565" s="0" t="n">
        <v>9.99400359784132E-005</v>
      </c>
      <c r="P565" s="4" t="n">
        <f aca="false">VLOOKUP(D565,'paramètres CI'!$A$1:$B$6,2,0)</f>
        <v>0.0935912806596305</v>
      </c>
      <c r="Q565" s="17" t="n">
        <f aca="false">M565*P565/N565</f>
        <v>2.67734248092368</v>
      </c>
      <c r="R565" s="9" t="n">
        <f aca="false">1/(1+0.04)*(1 - (1/(1+0.04))^L565)/(1-1/(1+0.04))</f>
        <v>13.5903263449677</v>
      </c>
      <c r="S565" s="17" t="n">
        <f aca="false">K565/R565</f>
        <v>7.18639739150116</v>
      </c>
      <c r="T565" s="17" t="n">
        <f aca="false">Q565+S565</f>
        <v>9.86373987242484</v>
      </c>
      <c r="U565" s="0" t="n">
        <f aca="false">T565 + Z565</f>
        <v>5.27076927458675</v>
      </c>
      <c r="V565" s="4" t="str">
        <f aca="false">VLOOKUP(I565,'CI ref gaz'!$I$1:$AM$97,1,0)</f>
        <v>0328</v>
      </c>
      <c r="W565" s="0" t="n">
        <f aca="false">VLOOKUP(I565,'CI ref gaz'!$I$1:$AM$97,14,0)</f>
        <v>-2</v>
      </c>
      <c r="X565" s="1" t="n">
        <f aca="false">VLOOKUP(I565,'CI ref gaz'!$I$1:$AM$97,13,0)</f>
        <v>1.87959201804305</v>
      </c>
      <c r="Y565" s="2" t="n">
        <f aca="false">VLOOKUP(I565,'CI ref gaz'!$I$1:$AM$97,7,0)</f>
        <v>0.382140273186898</v>
      </c>
      <c r="Z565" s="17" t="n">
        <f aca="false">X565*(O565/Y565)^(-1/8)-T565</f>
        <v>-4.59297059783809</v>
      </c>
      <c r="AA565" s="17" t="n">
        <f aca="false">Z565^2</f>
        <v>21.0953789126051</v>
      </c>
      <c r="AB565" s="18" t="n">
        <f aca="false">Z565/U565</f>
        <v>-0.871404221767646</v>
      </c>
      <c r="AC565" s="17" t="n">
        <f aca="false">U565^-('paramètres CI'!$B$19)</f>
        <v>1.67883477002961E-006</v>
      </c>
      <c r="AD565" s="4" t="n">
        <f aca="false">SUMIFS($AC$2:$AC$1250,$I$2:$I$1250,V565)</f>
        <v>0.0167984207089162</v>
      </c>
      <c r="AE565" s="4" t="n">
        <f aca="false">AC565/AD565</f>
        <v>9.99400359784132E-005</v>
      </c>
      <c r="AF565" s="17" t="n">
        <f aca="false">AE565-O565</f>
        <v>0</v>
      </c>
      <c r="AG565" s="4" t="n">
        <f aca="false">VLOOKUP(I565,BesoinU!$F$1:$L$99,3,0)</f>
        <v>62.3493782695436</v>
      </c>
      <c r="AH565" s="19" t="n">
        <f aca="false">VLOOKUP(J565,bibliRdtCHauff!$G$2:$K$1398,4,0)</f>
        <v>97.6654857951252</v>
      </c>
      <c r="AI565" s="19" t="n">
        <f aca="false">VLOOKUP(J565,bibliRdtCHauff!$G$2:$K$1398,3,0)</f>
        <v>3.39795627906976</v>
      </c>
      <c r="AJ565" s="4" t="n">
        <f aca="false">VLOOKUP(D565,'paramètres CI'!$A$1:$C$6,3)</f>
        <v>0.09847</v>
      </c>
      <c r="AK565" s="4" t="n">
        <f aca="false">AJ565*AG565/AI565</f>
        <v>1.80683410084451</v>
      </c>
      <c r="AL565" s="4" t="n">
        <f aca="false">AK565+AH565/R565</f>
        <v>8.99323149234566</v>
      </c>
      <c r="AM565" s="4" t="n">
        <f aca="false">AL565+Z565</f>
        <v>4.40026089450757</v>
      </c>
      <c r="AN565" s="4" t="n">
        <f aca="false">AM565^-'paramètres CI'!$B$19</f>
        <v>7.11496200202605E-006</v>
      </c>
      <c r="AO565" s="4" t="n">
        <f aca="false">SUMIFS($AN$2:$AN$1250,$I$2:$I$1250,V565)</f>
        <v>0.105916976507627</v>
      </c>
      <c r="AP565" s="5" t="n">
        <f aca="false">AN565/AO565</f>
        <v>6.71748971376057E-005</v>
      </c>
      <c r="AQ565" s="6" t="n">
        <f aca="false">AP565-O565</f>
        <v>-3.27651388408075E-005</v>
      </c>
      <c r="AR565" s="20" t="n">
        <f aca="false">VLOOKUP(I565,entreesparc!$A$13:$H$110,8,0)*AP565</f>
        <v>3.65359208962513</v>
      </c>
      <c r="AS565" s="7" t="n">
        <f aca="false">M565*AJ565/AI565+AH565/R565</f>
        <v>10.0033041828009</v>
      </c>
      <c r="AT565" s="4" t="n">
        <f aca="false">AS565+Z565</f>
        <v>5.41033358496282</v>
      </c>
      <c r="AU565" s="4" t="n">
        <f aca="false">AT565^-'paramètres CI'!$B$19</f>
        <v>1.36209580117264E-006</v>
      </c>
      <c r="AV565" s="4" t="n">
        <f aca="false">SUMIFS($AU$2:$AU$1250,$I$2:$I$1250,V565)</f>
        <v>0.00213143003049483</v>
      </c>
      <c r="AW565" s="5" t="n">
        <f aca="false">AU565/AV565</f>
        <v>0.000639052552363831</v>
      </c>
      <c r="AX565" s="7" t="n">
        <f aca="false">SUMIFS($AP$2:$AP$1250,$I$2:$I$1250,V565)</f>
        <v>1</v>
      </c>
    </row>
    <row r="566" customFormat="false" ht="15.8" hidden="false" customHeight="false" outlineLevel="0" collapsed="false">
      <c r="A566" s="0" t="s">
        <v>15</v>
      </c>
      <c r="B566" s="0" t="s">
        <v>94</v>
      </c>
      <c r="C566" s="0" t="s">
        <v>32</v>
      </c>
      <c r="D566" s="0" t="s">
        <v>34</v>
      </c>
      <c r="E566" s="0" t="str">
        <f aca="false">VLOOKUP(A566,Nomenclature!$D$1:$E$9,2,0)</f>
        <v>03</v>
      </c>
      <c r="F566" s="0" t="str">
        <f aca="false">VLOOKUP(B566,Nomenclature!$J$1:$K$97,2,0)</f>
        <v>41</v>
      </c>
      <c r="G566" s="0" t="str">
        <f aca="false">VLOOKUP(C566,Nomenclature!$M$1:$N$21,2,0)</f>
        <v>01</v>
      </c>
      <c r="H566" s="0" t="str">
        <f aca="false">VLOOKUP(D566,Nomenclature!$O$25:$P$31,2,0)</f>
        <v>06</v>
      </c>
      <c r="I566" s="1" t="str">
        <f aca="false">CONCATENATE(E566,F566)</f>
        <v>0341</v>
      </c>
      <c r="J566" s="0" t="str">
        <f aca="false">CONCATENATE(E566,F566,G566,H566)</f>
        <v>03410106</v>
      </c>
      <c r="K566" s="0" t="n">
        <v>32.2900525333333</v>
      </c>
      <c r="L566" s="0" t="n">
        <v>25</v>
      </c>
      <c r="M566" s="0" t="n">
        <v>115.508155281942</v>
      </c>
      <c r="N566" s="0" t="n">
        <v>1.53679337060787</v>
      </c>
      <c r="O566" s="0" t="n">
        <v>0.0150962837196389</v>
      </c>
      <c r="P566" s="4" t="n">
        <f aca="false">VLOOKUP(D566,'paramètres CI'!$A$1:$B$6,2,0)</f>
        <v>0.0424847883250769</v>
      </c>
      <c r="Q566" s="17" t="n">
        <f aca="false">M566*P566/N566</f>
        <v>3.19323314430511</v>
      </c>
      <c r="R566" s="9" t="n">
        <f aca="false">1/(1+0.04)*(1 - (1/(1+0.04))^L566)/(1-1/(1+0.04))</f>
        <v>15.6220799436509</v>
      </c>
      <c r="S566" s="17" t="n">
        <f aca="false">K566/R566</f>
        <v>2.0669496411364</v>
      </c>
      <c r="T566" s="17" t="n">
        <f aca="false">Q566+S566</f>
        <v>5.26018278544152</v>
      </c>
      <c r="U566" s="0" t="n">
        <f aca="false">T566 + Z566</f>
        <v>2.87624703711936</v>
      </c>
      <c r="V566" s="4" t="str">
        <f aca="false">VLOOKUP(I566,'CI ref gaz'!$I$1:$AM$97,1,0)</f>
        <v>0341</v>
      </c>
      <c r="W566" s="0" t="n">
        <f aca="false">VLOOKUP(I566,'CI ref gaz'!$I$1:$AM$97,14,0)</f>
        <v>-2</v>
      </c>
      <c r="X566" s="1" t="n">
        <f aca="false">VLOOKUP(I566,'CI ref gaz'!$I$1:$AM$97,13,0)</f>
        <v>1.8546481235207</v>
      </c>
      <c r="Y566" s="2" t="n">
        <f aca="false">VLOOKUP(I566,'CI ref gaz'!$I$1:$AM$97,7,0)</f>
        <v>0.505111583502222</v>
      </c>
      <c r="Z566" s="17" t="n">
        <f aca="false">X566*(O566/Y566)^(-1/8)-T566</f>
        <v>-2.38393574832216</v>
      </c>
      <c r="AA566" s="17" t="n">
        <f aca="false">Z566^2</f>
        <v>5.68314965212833</v>
      </c>
      <c r="AB566" s="18" t="n">
        <f aca="false">Z566/U566</f>
        <v>-0.828835533789802</v>
      </c>
      <c r="AC566" s="17" t="n">
        <f aca="false">U566^-('paramètres CI'!$B$19)</f>
        <v>0.000213496384902306</v>
      </c>
      <c r="AD566" s="4" t="n">
        <f aca="false">SUMIFS($AC$2:$AC$1250,$I$2:$I$1250,V566)</f>
        <v>0.0141423140202755</v>
      </c>
      <c r="AE566" s="4" t="n">
        <f aca="false">AC566/AD566</f>
        <v>0.0150962837196389</v>
      </c>
      <c r="AF566" s="17" t="n">
        <f aca="false">AE566-O566</f>
        <v>0</v>
      </c>
      <c r="AG566" s="4" t="n">
        <f aca="false">VLOOKUP(I566,BesoinU!$F$1:$L$99,3,0)</f>
        <v>73.2476781494208</v>
      </c>
      <c r="AH566" s="19" t="n">
        <f aca="false">VLOOKUP(J566,bibliRdtCHauff!$G$2:$K$1398,4,0)</f>
        <v>33.90455516</v>
      </c>
      <c r="AI566" s="19" t="n">
        <f aca="false">VLOOKUP(J566,bibliRdtCHauff!$G$2:$K$1398,3,0)</f>
        <v>1.59826510543218</v>
      </c>
      <c r="AJ566" s="4" t="n">
        <f aca="false">VLOOKUP(D566,'paramètres CI'!$A$1:$C$6,3)</f>
        <v>0.0591</v>
      </c>
      <c r="AK566" s="4" t="n">
        <f aca="false">AJ566*AG566/AI566</f>
        <v>2.70852298778068</v>
      </c>
      <c r="AL566" s="4" t="n">
        <f aca="false">AK566+AH566/R566</f>
        <v>4.8788201109739</v>
      </c>
      <c r="AM566" s="4" t="n">
        <f aca="false">AL566+Z566</f>
        <v>2.49488436265174</v>
      </c>
      <c r="AN566" s="4" t="n">
        <f aca="false">AM566^-'paramètres CI'!$B$19</f>
        <v>0.000666187734202477</v>
      </c>
      <c r="AO566" s="4" t="n">
        <f aca="false">SUMIFS($AN$2:$AN$1250,$I$2:$I$1250,V566)</f>
        <v>0.64395188945865</v>
      </c>
      <c r="AP566" s="5" t="n">
        <f aca="false">AN566/AO566</f>
        <v>0.00103453028884273</v>
      </c>
      <c r="AQ566" s="6" t="n">
        <f aca="false">AP566-O566</f>
        <v>-0.0140617534307962</v>
      </c>
      <c r="AR566" s="20" t="n">
        <f aca="false">VLOOKUP(I566,entreesparc!$A$13:$H$110,8,0)*AP566</f>
        <v>56.8553658527342</v>
      </c>
      <c r="AS566" s="7" t="n">
        <f aca="false">M566*AJ566/AI566+AH566/R566</f>
        <v>6.4415109249341</v>
      </c>
      <c r="AT566" s="4" t="n">
        <f aca="false">AS566+Z566</f>
        <v>4.05757517661194</v>
      </c>
      <c r="AU566" s="4" t="n">
        <f aca="false">AT566^-'paramètres CI'!$B$19</f>
        <v>1.36102906704591E-005</v>
      </c>
      <c r="AV566" s="4" t="n">
        <f aca="false">SUMIFS($AU$2:$AU$1250,$I$2:$I$1250,V566)</f>
        <v>0.00222811644556026</v>
      </c>
      <c r="AW566" s="5" t="n">
        <f aca="false">AU566/AV566</f>
        <v>0.0061084288020848</v>
      </c>
      <c r="AX566" s="7" t="n">
        <f aca="false">SUMIFS($AP$2:$AP$1250,$I$2:$I$1250,V566)</f>
        <v>1</v>
      </c>
    </row>
    <row r="567" customFormat="false" ht="15.8" hidden="false" customHeight="false" outlineLevel="0" collapsed="false">
      <c r="A567" s="0" t="s">
        <v>15</v>
      </c>
      <c r="B567" s="0" t="s">
        <v>94</v>
      </c>
      <c r="C567" s="0" t="s">
        <v>32</v>
      </c>
      <c r="D567" s="0" t="s">
        <v>33</v>
      </c>
      <c r="E567" s="0" t="str">
        <f aca="false">VLOOKUP(A567,Nomenclature!$D$1:$E$9,2,0)</f>
        <v>03</v>
      </c>
      <c r="F567" s="0" t="str">
        <f aca="false">VLOOKUP(B567,Nomenclature!$J$1:$K$97,2,0)</f>
        <v>41</v>
      </c>
      <c r="G567" s="0" t="str">
        <f aca="false">VLOOKUP(C567,Nomenclature!$M$1:$N$21,2,0)</f>
        <v>01</v>
      </c>
      <c r="H567" s="0" t="str">
        <f aca="false">VLOOKUP(D567,Nomenclature!$O$25:$P$31,2,0)</f>
        <v>01</v>
      </c>
      <c r="I567" s="1" t="str">
        <f aca="false">CONCATENATE(E567,F567)</f>
        <v>0341</v>
      </c>
      <c r="J567" s="0" t="str">
        <f aca="false">CONCATENATE(E567,F567,G567,H567)</f>
        <v>03410101</v>
      </c>
      <c r="K567" s="0" t="n">
        <v>31.732455259093</v>
      </c>
      <c r="L567" s="0" t="n">
        <v>25</v>
      </c>
      <c r="M567" s="0" t="n">
        <v>111.28797069489</v>
      </c>
      <c r="N567" s="0" t="n">
        <v>1.55895172432673</v>
      </c>
      <c r="O567" s="0" t="n">
        <v>0.0345855689932866</v>
      </c>
      <c r="P567" s="4" t="n">
        <f aca="false">VLOOKUP(D567,'paramètres CI'!$A$1:$B$6,2,0)</f>
        <v>0.033584731604575</v>
      </c>
      <c r="Q567" s="17" t="n">
        <f aca="false">M567*P567/N567</f>
        <v>2.39749350046092</v>
      </c>
      <c r="R567" s="9" t="n">
        <f aca="false">1/(1+0.04)*(1 - (1/(1+0.04))^L567)/(1-1/(1+0.04))</f>
        <v>15.6220799436509</v>
      </c>
      <c r="S567" s="17" t="n">
        <f aca="false">K567/R567</f>
        <v>2.0312567451679</v>
      </c>
      <c r="T567" s="17" t="n">
        <f aca="false">Q567+S567</f>
        <v>4.42875024562883</v>
      </c>
      <c r="U567" s="0" t="n">
        <f aca="false">T567 + Z567</f>
        <v>2.59312274704437</v>
      </c>
      <c r="V567" s="4" t="str">
        <f aca="false">VLOOKUP(I567,'CI ref gaz'!$I$1:$AM$97,1,0)</f>
        <v>0341</v>
      </c>
      <c r="W567" s="0" t="n">
        <f aca="false">VLOOKUP(I567,'CI ref gaz'!$I$1:$AM$97,14,0)</f>
        <v>-2</v>
      </c>
      <c r="X567" s="1" t="n">
        <f aca="false">VLOOKUP(I567,'CI ref gaz'!$I$1:$AM$97,13,0)</f>
        <v>1.8546481235207</v>
      </c>
      <c r="Y567" s="2" t="n">
        <f aca="false">VLOOKUP(I567,'CI ref gaz'!$I$1:$AM$97,7,0)</f>
        <v>0.505111583502222</v>
      </c>
      <c r="Z567" s="17" t="n">
        <f aca="false">X567*(O567/Y567)^(-1/8)-T567</f>
        <v>-1.83562749858446</v>
      </c>
      <c r="AA567" s="17" t="n">
        <f aca="false">Z567^2</f>
        <v>3.36952831355943</v>
      </c>
      <c r="AB567" s="18" t="n">
        <f aca="false">Z567/U567</f>
        <v>-0.707882995772838</v>
      </c>
      <c r="AC567" s="17" t="n">
        <f aca="false">U567^-('paramètres CI'!$B$19)</f>
        <v>0.000489119977272962</v>
      </c>
      <c r="AD567" s="4" t="n">
        <f aca="false">SUMIFS($AC$2:$AC$1250,$I$2:$I$1250,V567)</f>
        <v>0.0141423140202755</v>
      </c>
      <c r="AE567" s="4" t="n">
        <f aca="false">AC567/AD567</f>
        <v>0.0345855689932866</v>
      </c>
      <c r="AF567" s="17" t="n">
        <f aca="false">AE567-O567</f>
        <v>0</v>
      </c>
      <c r="AG567" s="4" t="n">
        <f aca="false">VLOOKUP(I567,BesoinU!$F$1:$L$99,3,0)</f>
        <v>73.2476781494208</v>
      </c>
      <c r="AH567" s="19" t="n">
        <f aca="false">VLOOKUP(J567,bibliRdtCHauff!$G$2:$K$1398,4,0)</f>
        <v>33.3190780220477</v>
      </c>
      <c r="AI567" s="19" t="n">
        <f aca="false">VLOOKUP(J567,bibliRdtCHauff!$G$2:$K$1398,3,0)</f>
        <v>1.6213097932998</v>
      </c>
      <c r="AJ567" s="4" t="n">
        <f aca="false">VLOOKUP(D567,'paramètres CI'!$A$1:$C$6,3)</f>
        <v>0.0509473684210526</v>
      </c>
      <c r="AK567" s="4" t="n">
        <f aca="false">AJ567*AG567/AI567</f>
        <v>2.3017047451925</v>
      </c>
      <c r="AL567" s="4" t="n">
        <f aca="false">AK567+AH567/R567</f>
        <v>4.4345243276188</v>
      </c>
      <c r="AM567" s="4" t="n">
        <f aca="false">AL567+Z567</f>
        <v>2.59889682903434</v>
      </c>
      <c r="AN567" s="4" t="n">
        <f aca="false">AM567^-'paramètres CI'!$B$19</f>
        <v>0.000480493687160582</v>
      </c>
      <c r="AO567" s="4" t="n">
        <f aca="false">SUMIFS($AN$2:$AN$1250,$I$2:$I$1250,V567)</f>
        <v>0.64395188945865</v>
      </c>
      <c r="AP567" s="5" t="n">
        <f aca="false">AN567/AO567</f>
        <v>0.00074616395265882</v>
      </c>
      <c r="AQ567" s="6" t="n">
        <f aca="false">AP567-O567</f>
        <v>-0.0338394050406278</v>
      </c>
      <c r="AR567" s="20" t="n">
        <f aca="false">VLOOKUP(I567,entreesparc!$A$13:$H$110,8,0)*AP567</f>
        <v>41.0074262417162</v>
      </c>
      <c r="AS567" s="7" t="n">
        <f aca="false">M567*AJ567/AI567+AH567/R567</f>
        <v>5.62988674827881</v>
      </c>
      <c r="AT567" s="4" t="n">
        <f aca="false">AS567+Z567</f>
        <v>3.79425924969436</v>
      </c>
      <c r="AU567" s="4" t="n">
        <f aca="false">AT567^-'paramètres CI'!$B$19</f>
        <v>2.32800542356997E-005</v>
      </c>
      <c r="AV567" s="4" t="n">
        <f aca="false">SUMIFS($AU$2:$AU$1250,$I$2:$I$1250,V567)</f>
        <v>0.00222811644556026</v>
      </c>
      <c r="AW567" s="5" t="n">
        <f aca="false">AU567/AV567</f>
        <v>0.0104483112999267</v>
      </c>
      <c r="AX567" s="7" t="n">
        <f aca="false">SUMIFS($AP$2:$AP$1250,$I$2:$I$1250,V567)</f>
        <v>1</v>
      </c>
    </row>
    <row r="568" customFormat="false" ht="15.8" hidden="false" customHeight="false" outlineLevel="0" collapsed="false">
      <c r="A568" s="0" t="s">
        <v>15</v>
      </c>
      <c r="B568" s="0" t="s">
        <v>94</v>
      </c>
      <c r="C568" s="0" t="s">
        <v>35</v>
      </c>
      <c r="D568" s="0" t="s">
        <v>33</v>
      </c>
      <c r="E568" s="0" t="str">
        <f aca="false">VLOOKUP(A568,Nomenclature!$D$1:$E$9,2,0)</f>
        <v>03</v>
      </c>
      <c r="F568" s="0" t="str">
        <f aca="false">VLOOKUP(B568,Nomenclature!$J$1:$K$97,2,0)</f>
        <v>41</v>
      </c>
      <c r="G568" s="0" t="str">
        <f aca="false">VLOOKUP(C568,Nomenclature!$M$1:$N$21,2,0)</f>
        <v>21</v>
      </c>
      <c r="H568" s="0" t="str">
        <f aca="false">VLOOKUP(D568,Nomenclature!$O$25:$P$31,2,0)</f>
        <v>01</v>
      </c>
      <c r="I568" s="1" t="str">
        <f aca="false">CONCATENATE(E568,F568)</f>
        <v>0341</v>
      </c>
      <c r="J568" s="0" t="str">
        <f aca="false">CONCATENATE(E568,F568,G568,H568)</f>
        <v>03412101</v>
      </c>
      <c r="K568" s="0" t="n">
        <v>39.6655690738663</v>
      </c>
      <c r="L568" s="0" t="n">
        <v>25</v>
      </c>
      <c r="M568" s="0" t="n">
        <v>111.28797069489</v>
      </c>
      <c r="N568" s="0" t="n">
        <v>1.87074206919208</v>
      </c>
      <c r="O568" s="0" t="n">
        <v>9.99400359784133E-005</v>
      </c>
      <c r="P568" s="4" t="n">
        <f aca="false">VLOOKUP(D568,'paramètres CI'!$A$1:$B$6,2,0)</f>
        <v>0.033584731604575</v>
      </c>
      <c r="Q568" s="17" t="n">
        <f aca="false">M568*P568/N568</f>
        <v>1.9979112503841</v>
      </c>
      <c r="R568" s="9" t="n">
        <f aca="false">1/(1+0.04)*(1 - (1/(1+0.04))^L568)/(1-1/(1+0.04))</f>
        <v>15.6220799436509</v>
      </c>
      <c r="S568" s="17" t="n">
        <f aca="false">K568/R568</f>
        <v>2.53907093145988</v>
      </c>
      <c r="T568" s="17" t="n">
        <f aca="false">Q568+S568</f>
        <v>4.53698218184398</v>
      </c>
      <c r="U568" s="0" t="n">
        <f aca="false">T568 + Z568</f>
        <v>5.38539425595512</v>
      </c>
      <c r="V568" s="4" t="str">
        <f aca="false">VLOOKUP(I568,'CI ref gaz'!$I$1:$AM$97,1,0)</f>
        <v>0341</v>
      </c>
      <c r="W568" s="0" t="n">
        <f aca="false">VLOOKUP(I568,'CI ref gaz'!$I$1:$AM$97,14,0)</f>
        <v>-2</v>
      </c>
      <c r="X568" s="1" t="n">
        <f aca="false">VLOOKUP(I568,'CI ref gaz'!$I$1:$AM$97,13,0)</f>
        <v>1.8546481235207</v>
      </c>
      <c r="Y568" s="2" t="n">
        <f aca="false">VLOOKUP(I568,'CI ref gaz'!$I$1:$AM$97,7,0)</f>
        <v>0.505111583502222</v>
      </c>
      <c r="Z568" s="17" t="n">
        <f aca="false">X568*(O568/Y568)^(-1/8)-T568</f>
        <v>0.84841207411114</v>
      </c>
      <c r="AA568" s="17" t="n">
        <f aca="false">Z568^2</f>
        <v>0.719803047497567</v>
      </c>
      <c r="AB568" s="18" t="n">
        <f aca="false">Z568/U568</f>
        <v>0.157539454641222</v>
      </c>
      <c r="AC568" s="17" t="n">
        <f aca="false">U568^-('paramètres CI'!$B$19)</f>
        <v>1.41338337200435E-006</v>
      </c>
      <c r="AD568" s="4" t="n">
        <f aca="false">SUMIFS($AC$2:$AC$1250,$I$2:$I$1250,V568)</f>
        <v>0.0141423140202755</v>
      </c>
      <c r="AE568" s="4" t="n">
        <f aca="false">AC568/AD568</f>
        <v>9.99400359784134E-005</v>
      </c>
      <c r="AF568" s="17" t="n">
        <f aca="false">AE568-O568</f>
        <v>0</v>
      </c>
      <c r="AG568" s="4" t="n">
        <f aca="false">VLOOKUP(I568,BesoinU!$F$1:$L$99,3,0)</f>
        <v>73.2476781494208</v>
      </c>
      <c r="AH568" s="19" t="n">
        <f aca="false">VLOOKUP(J568,bibliRdtCHauff!$G$2:$K$1398,4,0)</f>
        <v>39.6655690738663</v>
      </c>
      <c r="AI568" s="19" t="n">
        <f aca="false">VLOOKUP(J568,bibliRdtCHauff!$G$2:$K$1398,3,0)</f>
        <v>1.87074206919208</v>
      </c>
      <c r="AJ568" s="4" t="n">
        <f aca="false">VLOOKUP(D568,'paramètres CI'!$A$1:$C$6,3)</f>
        <v>0.0509473684210526</v>
      </c>
      <c r="AK568" s="4" t="n">
        <f aca="false">AJ568*AG568/AI568</f>
        <v>1.99481077916683</v>
      </c>
      <c r="AL568" s="4" t="n">
        <f aca="false">AK568+AH568/R568</f>
        <v>4.53388171062671</v>
      </c>
      <c r="AM568" s="4" t="n">
        <f aca="false">AL568+Z568</f>
        <v>5.38229378473785</v>
      </c>
      <c r="AN568" s="4" t="n">
        <f aca="false">AM568^-'paramètres CI'!$B$19</f>
        <v>1.41990995716472E-006</v>
      </c>
      <c r="AO568" s="4" t="n">
        <f aca="false">SUMIFS($AN$2:$AN$1250,$I$2:$I$1250,V568)</f>
        <v>0.64395188945865</v>
      </c>
      <c r="AP568" s="5" t="n">
        <f aca="false">AN568/AO568</f>
        <v>2.20499385188293E-006</v>
      </c>
      <c r="AQ568" s="6" t="n">
        <f aca="false">AP568-O568</f>
        <v>-9.77350421265304E-005</v>
      </c>
      <c r="AR568" s="20" t="n">
        <f aca="false">VLOOKUP(I568,entreesparc!$A$13:$H$110,8,0)*AP568</f>
        <v>0.121181306631508</v>
      </c>
      <c r="AS568" s="7" t="n">
        <f aca="false">M568*AJ568/AI568+AH568/R568</f>
        <v>5.56986247519872</v>
      </c>
      <c r="AT568" s="4" t="n">
        <f aca="false">AS568+Z568</f>
        <v>6.41827454930986</v>
      </c>
      <c r="AU568" s="4" t="n">
        <f aca="false">AT568^-'paramètres CI'!$B$19</f>
        <v>3.47259131752732E-007</v>
      </c>
      <c r="AV568" s="4" t="n">
        <f aca="false">SUMIFS($AU$2:$AU$1250,$I$2:$I$1250,V568)</f>
        <v>0.00222811644556026</v>
      </c>
      <c r="AW568" s="5" t="n">
        <f aca="false">AU568/AV568</f>
        <v>0.00015585322411882</v>
      </c>
      <c r="AX568" s="7" t="n">
        <f aca="false">SUMIFS($AP$2:$AP$1250,$I$2:$I$1250,V568)</f>
        <v>1</v>
      </c>
    </row>
    <row r="569" customFormat="false" ht="15.8" hidden="false" customHeight="false" outlineLevel="0" collapsed="false">
      <c r="A569" s="0" t="s">
        <v>15</v>
      </c>
      <c r="B569" s="0" t="s">
        <v>94</v>
      </c>
      <c r="C569" s="0" t="s">
        <v>35</v>
      </c>
      <c r="D569" s="0" t="s">
        <v>34</v>
      </c>
      <c r="E569" s="0" t="str">
        <f aca="false">VLOOKUP(A569,Nomenclature!$D$1:$E$9,2,0)</f>
        <v>03</v>
      </c>
      <c r="F569" s="0" t="str">
        <f aca="false">VLOOKUP(B569,Nomenclature!$J$1:$K$97,2,0)</f>
        <v>41</v>
      </c>
      <c r="G569" s="0" t="str">
        <f aca="false">VLOOKUP(C569,Nomenclature!$M$1:$N$21,2,0)</f>
        <v>21</v>
      </c>
      <c r="H569" s="0" t="str">
        <f aca="false">VLOOKUP(D569,Nomenclature!$O$25:$P$31,2,0)</f>
        <v>06</v>
      </c>
      <c r="I569" s="1" t="str">
        <f aca="false">CONCATENATE(E569,F569)</f>
        <v>0341</v>
      </c>
      <c r="J569" s="0" t="str">
        <f aca="false">CONCATENATE(E569,F569,G569,H569)</f>
        <v>03412106</v>
      </c>
      <c r="K569" s="0" t="n">
        <v>40.3625656666667</v>
      </c>
      <c r="L569" s="0" t="n">
        <v>25</v>
      </c>
      <c r="M569" s="0" t="n">
        <v>115.508155281942</v>
      </c>
      <c r="N569" s="0" t="n">
        <v>1.84415204472944</v>
      </c>
      <c r="O569" s="0" t="n">
        <v>9.99400359784133E-005</v>
      </c>
      <c r="P569" s="4" t="n">
        <f aca="false">VLOOKUP(D569,'paramètres CI'!$A$1:$B$6,2,0)</f>
        <v>0.0424847883250769</v>
      </c>
      <c r="Q569" s="17" t="n">
        <f aca="false">M569*P569/N569</f>
        <v>2.66102762025427</v>
      </c>
      <c r="R569" s="9" t="n">
        <f aca="false">1/(1+0.04)*(1 - (1/(1+0.04))^L569)/(1-1/(1+0.04))</f>
        <v>15.6220799436509</v>
      </c>
      <c r="S569" s="17" t="n">
        <f aca="false">K569/R569</f>
        <v>2.5836870514205</v>
      </c>
      <c r="T569" s="17" t="n">
        <f aca="false">Q569+S569</f>
        <v>5.24471467167477</v>
      </c>
      <c r="U569" s="0" t="n">
        <f aca="false">T569 + Z569</f>
        <v>5.38539425595512</v>
      </c>
      <c r="V569" s="4" t="str">
        <f aca="false">VLOOKUP(I569,'CI ref gaz'!$I$1:$AM$97,1,0)</f>
        <v>0341</v>
      </c>
      <c r="W569" s="0" t="n">
        <f aca="false">VLOOKUP(I569,'CI ref gaz'!$I$1:$AM$97,14,0)</f>
        <v>-2</v>
      </c>
      <c r="X569" s="1" t="n">
        <f aca="false">VLOOKUP(I569,'CI ref gaz'!$I$1:$AM$97,13,0)</f>
        <v>1.8546481235207</v>
      </c>
      <c r="Y569" s="2" t="n">
        <f aca="false">VLOOKUP(I569,'CI ref gaz'!$I$1:$AM$97,7,0)</f>
        <v>0.505111583502222</v>
      </c>
      <c r="Z569" s="17" t="n">
        <f aca="false">X569*(O569/Y569)^(-1/8)-T569</f>
        <v>0.140679584280352</v>
      </c>
      <c r="AA569" s="17" t="n">
        <f aca="false">Z569^2</f>
        <v>0.0197907454332926</v>
      </c>
      <c r="AB569" s="18" t="n">
        <f aca="false">Z569/U569</f>
        <v>0.0261224299641181</v>
      </c>
      <c r="AC569" s="17" t="n">
        <f aca="false">U569^-('paramètres CI'!$B$19)</f>
        <v>1.41338337200435E-006</v>
      </c>
      <c r="AD569" s="4" t="n">
        <f aca="false">SUMIFS($AC$2:$AC$1250,$I$2:$I$1250,V569)</f>
        <v>0.0141423140202755</v>
      </c>
      <c r="AE569" s="4" t="n">
        <f aca="false">AC569/AD569</f>
        <v>9.99400359784134E-005</v>
      </c>
      <c r="AF569" s="17" t="n">
        <f aca="false">AE569-O569</f>
        <v>0</v>
      </c>
      <c r="AG569" s="4" t="n">
        <f aca="false">VLOOKUP(I569,BesoinU!$F$1:$L$99,3,0)</f>
        <v>73.2476781494208</v>
      </c>
      <c r="AH569" s="19" t="n">
        <f aca="false">VLOOKUP(J569,bibliRdtCHauff!$G$2:$K$1398,4,0)</f>
        <v>40.3625656666667</v>
      </c>
      <c r="AI569" s="19" t="n">
        <f aca="false">VLOOKUP(J569,bibliRdtCHauff!$G$2:$K$1398,3,0)</f>
        <v>1.84415204472944</v>
      </c>
      <c r="AJ569" s="4" t="n">
        <f aca="false">VLOOKUP(D569,'paramètres CI'!$A$1:$C$6,3)</f>
        <v>0.0591</v>
      </c>
      <c r="AK569" s="4" t="n">
        <f aca="false">AJ569*AG569/AI569</f>
        <v>2.34738658940992</v>
      </c>
      <c r="AL569" s="4" t="n">
        <f aca="false">AK569+AH569/R569</f>
        <v>4.93107364083042</v>
      </c>
      <c r="AM569" s="4" t="n">
        <f aca="false">AL569+Z569</f>
        <v>5.07175322511077</v>
      </c>
      <c r="AN569" s="4" t="n">
        <f aca="false">AM569^-'paramètres CI'!$B$19</f>
        <v>2.28420505165289E-006</v>
      </c>
      <c r="AO569" s="4" t="n">
        <f aca="false">SUMIFS($AN$2:$AN$1250,$I$2:$I$1250,V569)</f>
        <v>0.64395188945865</v>
      </c>
      <c r="AP569" s="5" t="n">
        <f aca="false">AN569/AO569</f>
        <v>3.54716724812028E-006</v>
      </c>
      <c r="AQ569" s="6" t="n">
        <f aca="false">AP569-O569</f>
        <v>-9.6392868730293E-005</v>
      </c>
      <c r="AR569" s="20" t="n">
        <f aca="false">VLOOKUP(I569,entreesparc!$A$13:$H$110,8,0)*AP569</f>
        <v>0.194944018370229</v>
      </c>
      <c r="AS569" s="7" t="n">
        <f aca="false">M569*AJ569/AI569+AH569/R569</f>
        <v>6.28540567959593</v>
      </c>
      <c r="AT569" s="4" t="n">
        <f aca="false">AS569+Z569</f>
        <v>6.42608526387628</v>
      </c>
      <c r="AU569" s="4" t="n">
        <f aca="false">AT569^-'paramètres CI'!$B$19</f>
        <v>3.43896796946301E-007</v>
      </c>
      <c r="AV569" s="4" t="n">
        <f aca="false">SUMIFS($AU$2:$AU$1250,$I$2:$I$1250,V569)</f>
        <v>0.00222811644556026</v>
      </c>
      <c r="AW569" s="5" t="n">
        <f aca="false">AU569/AV569</f>
        <v>0.000154344176055766</v>
      </c>
      <c r="AX569" s="7" t="n">
        <f aca="false">SUMIFS($AP$2:$AP$1250,$I$2:$I$1250,V569)</f>
        <v>1</v>
      </c>
    </row>
    <row r="570" customFormat="false" ht="15.8" hidden="false" customHeight="false" outlineLevel="0" collapsed="false">
      <c r="A570" s="0" t="s">
        <v>15</v>
      </c>
      <c r="B570" s="0" t="s">
        <v>94</v>
      </c>
      <c r="C570" s="0" t="s">
        <v>36</v>
      </c>
      <c r="D570" s="0" t="s">
        <v>37</v>
      </c>
      <c r="E570" s="0" t="str">
        <f aca="false">VLOOKUP(A570,Nomenclature!$D$1:$E$9,2,0)</f>
        <v>03</v>
      </c>
      <c r="F570" s="0" t="str">
        <f aca="false">VLOOKUP(B570,Nomenclature!$J$1:$K$97,2,0)</f>
        <v>41</v>
      </c>
      <c r="G570" s="0" t="str">
        <f aca="false">VLOOKUP(C570,Nomenclature!$M$1:$N$21,2,0)</f>
        <v>23</v>
      </c>
      <c r="H570" s="0" t="str">
        <f aca="false">VLOOKUP(D570,Nomenclature!$O$25:$P$31,2,0)</f>
        <v>03</v>
      </c>
      <c r="I570" s="1" t="str">
        <f aca="false">CONCATENATE(E570,F570)</f>
        <v>0341</v>
      </c>
      <c r="J570" s="0" t="str">
        <f aca="false">CONCATENATE(E570,F570,G570,H570)</f>
        <v>03412303</v>
      </c>
      <c r="K570" s="0" t="n">
        <v>10.8487114989812</v>
      </c>
      <c r="L570" s="0" t="n">
        <v>20</v>
      </c>
      <c r="M570" s="0" t="n">
        <v>113.096766939447</v>
      </c>
      <c r="N570" s="0" t="n">
        <v>0.761583138885597</v>
      </c>
      <c r="O570" s="0" t="n">
        <v>9.99400359784133E-005</v>
      </c>
      <c r="P570" s="4" t="n">
        <f aca="false">VLOOKUP(D570,'paramètres CI'!$A$1:$B$6,2,0)</f>
        <v>0.0385046990211696</v>
      </c>
      <c r="Q570" s="17" t="n">
        <f aca="false">M570*P570/N570</f>
        <v>5.71803227897477</v>
      </c>
      <c r="R570" s="9" t="n">
        <f aca="false">1/(1+0.04)*(1 - (1/(1+0.04))^L570)/(1-1/(1+0.04))</f>
        <v>13.5903263449677</v>
      </c>
      <c r="S570" s="17" t="n">
        <f aca="false">K570/R570</f>
        <v>0.798267180905361</v>
      </c>
      <c r="T570" s="17" t="n">
        <f aca="false">Q570+S570</f>
        <v>6.51629945988013</v>
      </c>
      <c r="U570" s="0" t="n">
        <f aca="false">T570 + Z570</f>
        <v>5.38539425595512</v>
      </c>
      <c r="V570" s="4" t="str">
        <f aca="false">VLOOKUP(I570,'CI ref gaz'!$I$1:$AM$97,1,0)</f>
        <v>0341</v>
      </c>
      <c r="W570" s="0" t="n">
        <f aca="false">VLOOKUP(I570,'CI ref gaz'!$I$1:$AM$97,14,0)</f>
        <v>-2</v>
      </c>
      <c r="X570" s="1" t="n">
        <f aca="false">VLOOKUP(I570,'CI ref gaz'!$I$1:$AM$97,13,0)</f>
        <v>1.8546481235207</v>
      </c>
      <c r="Y570" s="2" t="n">
        <f aca="false">VLOOKUP(I570,'CI ref gaz'!$I$1:$AM$97,7,0)</f>
        <v>0.505111583502222</v>
      </c>
      <c r="Z570" s="17" t="n">
        <f aca="false">X570*(O570/Y570)^(-1/8)-T570</f>
        <v>-1.13090520392501</v>
      </c>
      <c r="AA570" s="17" t="n">
        <f aca="false">Z570^2</f>
        <v>1.27894658026468</v>
      </c>
      <c r="AB570" s="18" t="n">
        <f aca="false">Z570/U570</f>
        <v>-0.209994876916294</v>
      </c>
      <c r="AC570" s="17" t="n">
        <f aca="false">U570^-('paramètres CI'!$B$19)</f>
        <v>1.41338337200435E-006</v>
      </c>
      <c r="AD570" s="4" t="n">
        <f aca="false">SUMIFS($AC$2:$AC$1250,$I$2:$I$1250,V570)</f>
        <v>0.0141423140202755</v>
      </c>
      <c r="AE570" s="4" t="n">
        <f aca="false">AC570/AD570</f>
        <v>9.99400359784134E-005</v>
      </c>
      <c r="AF570" s="17" t="n">
        <f aca="false">AE570-O570</f>
        <v>0</v>
      </c>
      <c r="AG570" s="4" t="n">
        <f aca="false">VLOOKUP(I570,BesoinU!$F$1:$L$99,3,0)</f>
        <v>73.2476781494208</v>
      </c>
      <c r="AH570" s="19" t="n">
        <f aca="false">VLOOKUP(J570,bibliRdtCHauff!$G$2:$K$1398,4,0)</f>
        <v>10.8487114989812</v>
      </c>
      <c r="AI570" s="19" t="n">
        <f aca="false">VLOOKUP(J570,bibliRdtCHauff!$G$2:$K$1398,3,0)</f>
        <v>0.761583138885597</v>
      </c>
      <c r="AJ570" s="4" t="n">
        <f aca="false">VLOOKUP(D570,'paramètres CI'!$A$1:$C$6,3)</f>
        <v>0.0763929293534506</v>
      </c>
      <c r="AK570" s="4" t="n">
        <f aca="false">AJ570*AG570/AI570</f>
        <v>7.34733270271829</v>
      </c>
      <c r="AL570" s="4" t="n">
        <f aca="false">AK570+AH570/R570</f>
        <v>8.14559988362365</v>
      </c>
      <c r="AM570" s="4" t="n">
        <f aca="false">AL570+Z570</f>
        <v>7.01469467969863</v>
      </c>
      <c r="AN570" s="4" t="n">
        <f aca="false">AM570^-'paramètres CI'!$B$19</f>
        <v>1.70580670817494E-007</v>
      </c>
      <c r="AO570" s="4" t="n">
        <f aca="false">SUMIFS($AN$2:$AN$1250,$I$2:$I$1250,V570)</f>
        <v>0.64395188945865</v>
      </c>
      <c r="AP570" s="5" t="n">
        <f aca="false">AN570/AO570</f>
        <v>2.64896607355086E-007</v>
      </c>
      <c r="AQ570" s="6" t="n">
        <f aca="false">AP570-O570</f>
        <v>-9.96751393710582E-005</v>
      </c>
      <c r="AR570" s="20" t="n">
        <f aca="false">VLOOKUP(I570,entreesparc!$A$13:$H$110,8,0)*AP570</f>
        <v>0.0145580981888594</v>
      </c>
      <c r="AS570" s="7" t="n">
        <f aca="false">M570*AJ570/AI570+AH570/R570</f>
        <v>12.1427847861024</v>
      </c>
      <c r="AT570" s="4" t="n">
        <f aca="false">AS570+Z570</f>
        <v>11.0118795821773</v>
      </c>
      <c r="AU570" s="4" t="n">
        <f aca="false">AT570^-'paramètres CI'!$B$19</f>
        <v>4.62496415352951E-009</v>
      </c>
      <c r="AV570" s="4" t="n">
        <f aca="false">SUMIFS($AU$2:$AU$1250,$I$2:$I$1250,V570)</f>
        <v>0.00222811644556026</v>
      </c>
      <c r="AW570" s="5" t="n">
        <f aca="false">AU570/AV570</f>
        <v>2.07572820655096E-006</v>
      </c>
      <c r="AX570" s="7" t="n">
        <f aca="false">SUMIFS($AP$2:$AP$1250,$I$2:$I$1250,V570)</f>
        <v>1</v>
      </c>
    </row>
    <row r="571" customFormat="false" ht="15.8" hidden="false" customHeight="false" outlineLevel="0" collapsed="false">
      <c r="A571" s="0" t="s">
        <v>15</v>
      </c>
      <c r="B571" s="0" t="s">
        <v>94</v>
      </c>
      <c r="C571" s="0" t="s">
        <v>38</v>
      </c>
      <c r="D571" s="0" t="s">
        <v>39</v>
      </c>
      <c r="E571" s="0" t="str">
        <f aca="false">VLOOKUP(A571,Nomenclature!$D$1:$E$9,2,0)</f>
        <v>03</v>
      </c>
      <c r="F571" s="0" t="str">
        <f aca="false">VLOOKUP(B571,Nomenclature!$J$1:$K$97,2,0)</f>
        <v>41</v>
      </c>
      <c r="G571" s="0" t="str">
        <f aca="false">VLOOKUP(C571,Nomenclature!$M$1:$N$21,2,0)</f>
        <v>24</v>
      </c>
      <c r="H571" s="0" t="str">
        <f aca="false">VLOOKUP(D571,Nomenclature!$O$25:$P$31,2,0)</f>
        <v>04</v>
      </c>
      <c r="I571" s="1" t="str">
        <f aca="false">CONCATENATE(E571,F571)</f>
        <v>0341</v>
      </c>
      <c r="J571" s="0" t="str">
        <f aca="false">CONCATENATE(E571,F571,G571,H571)</f>
        <v>03412404</v>
      </c>
      <c r="K571" s="0" t="n">
        <v>8.14211857893592</v>
      </c>
      <c r="L571" s="0" t="n">
        <v>20</v>
      </c>
      <c r="M571" s="0" t="n">
        <v>111.555067431955</v>
      </c>
      <c r="N571" s="0" t="n">
        <v>0.989367103465403</v>
      </c>
      <c r="O571" s="0" t="n">
        <v>9.99400359784133E-005</v>
      </c>
      <c r="P571" s="4" t="n">
        <f aca="false">VLOOKUP(D571,'paramètres CI'!$A$1:$B$6,2,0)</f>
        <v>0.022045059962018</v>
      </c>
      <c r="Q571" s="17" t="n">
        <f aca="false">M571*P571/N571</f>
        <v>2.48566800128139</v>
      </c>
      <c r="R571" s="9" t="n">
        <f aca="false">1/(1+0.04)*(1 - (1/(1+0.04))^L571)/(1-1/(1+0.04))</f>
        <v>13.5903263449677</v>
      </c>
      <c r="S571" s="17" t="n">
        <f aca="false">K571/R571</f>
        <v>0.599111336421354</v>
      </c>
      <c r="T571" s="17" t="n">
        <f aca="false">Q571+S571</f>
        <v>3.08477933770274</v>
      </c>
      <c r="U571" s="0" t="n">
        <f aca="false">T571 + Z571</f>
        <v>5.38539425595512</v>
      </c>
      <c r="V571" s="4" t="str">
        <f aca="false">VLOOKUP(I571,'CI ref gaz'!$I$1:$AM$97,1,0)</f>
        <v>0341</v>
      </c>
      <c r="W571" s="0" t="n">
        <f aca="false">VLOOKUP(I571,'CI ref gaz'!$I$1:$AM$97,14,0)</f>
        <v>-2</v>
      </c>
      <c r="X571" s="1" t="n">
        <f aca="false">VLOOKUP(I571,'CI ref gaz'!$I$1:$AM$97,13,0)</f>
        <v>1.8546481235207</v>
      </c>
      <c r="Y571" s="2" t="n">
        <f aca="false">VLOOKUP(I571,'CI ref gaz'!$I$1:$AM$97,7,0)</f>
        <v>0.505111583502222</v>
      </c>
      <c r="Z571" s="17" t="n">
        <f aca="false">X571*(O571/Y571)^(-1/8)-T571</f>
        <v>2.30061491825238</v>
      </c>
      <c r="AA571" s="17" t="n">
        <f aca="false">Z571^2</f>
        <v>5.2928290020854</v>
      </c>
      <c r="AB571" s="18" t="n">
        <f aca="false">Z571/U571</f>
        <v>0.427195263505245</v>
      </c>
      <c r="AC571" s="17" t="n">
        <f aca="false">U571^-('paramètres CI'!$B$19)</f>
        <v>1.41338337200435E-006</v>
      </c>
      <c r="AD571" s="4" t="n">
        <f aca="false">SUMIFS($AC$2:$AC$1250,$I$2:$I$1250,V571)</f>
        <v>0.0141423140202755</v>
      </c>
      <c r="AE571" s="4" t="n">
        <f aca="false">AC571/AD571</f>
        <v>9.99400359784134E-005</v>
      </c>
      <c r="AF571" s="17" t="n">
        <f aca="false">AE571-O571</f>
        <v>0</v>
      </c>
      <c r="AG571" s="4" t="n">
        <f aca="false">VLOOKUP(I571,BesoinU!$F$1:$L$99,3,0)</f>
        <v>73.2476781494208</v>
      </c>
      <c r="AH571" s="19" t="n">
        <f aca="false">VLOOKUP(J571,bibliRdtCHauff!$G$2:$K$1398,4,0)</f>
        <v>8.14211857893592</v>
      </c>
      <c r="AI571" s="19" t="n">
        <f aca="false">VLOOKUP(J571,bibliRdtCHauff!$G$2:$K$1398,3,0)</f>
        <v>0.989367103465403</v>
      </c>
      <c r="AJ571" s="4" t="n">
        <f aca="false">VLOOKUP(D571,'paramètres CI'!$A$1:$C$6,3)</f>
        <v>0.0386719666666667</v>
      </c>
      <c r="AK571" s="4" t="n">
        <f aca="false">AJ571*AG571/AI571</f>
        <v>2.86307454319375</v>
      </c>
      <c r="AL571" s="4" t="n">
        <f aca="false">AK571+AH571/R571</f>
        <v>3.4621858796151</v>
      </c>
      <c r="AM571" s="4" t="n">
        <f aca="false">AL571+Z571</f>
        <v>5.76280079786748</v>
      </c>
      <c r="AN571" s="4" t="n">
        <f aca="false">AM571^-'paramètres CI'!$B$19</f>
        <v>8.22112286817041E-007</v>
      </c>
      <c r="AO571" s="4" t="n">
        <f aca="false">SUMIFS($AN$2:$AN$1250,$I$2:$I$1250,V571)</f>
        <v>0.64395188945865</v>
      </c>
      <c r="AP571" s="5" t="n">
        <f aca="false">AN571/AO571</f>
        <v>1.27666724839982E-006</v>
      </c>
      <c r="AQ571" s="6" t="n">
        <f aca="false">AP571-O571</f>
        <v>-9.86633687300135E-005</v>
      </c>
      <c r="AR571" s="20" t="n">
        <f aca="false">VLOOKUP(I571,entreesparc!$A$13:$H$110,8,0)*AP571</f>
        <v>0.070162647012658</v>
      </c>
      <c r="AS571" s="7" t="n">
        <f aca="false">M571*AJ571/AI571+AH571/R571</f>
        <v>4.95952905610873</v>
      </c>
      <c r="AT571" s="4" t="n">
        <f aca="false">AS571+Z571</f>
        <v>7.26014397436111</v>
      </c>
      <c r="AU571" s="4" t="n">
        <f aca="false">AT571^-'paramètres CI'!$B$19</f>
        <v>1.29550213936975E-007</v>
      </c>
      <c r="AV571" s="4" t="n">
        <f aca="false">SUMIFS($AU$2:$AU$1250,$I$2:$I$1250,V571)</f>
        <v>0.00222811644556026</v>
      </c>
      <c r="AW571" s="5" t="n">
        <f aca="false">AU571/AV571</f>
        <v>5.81433767499523E-005</v>
      </c>
      <c r="AX571" s="7" t="n">
        <f aca="false">SUMIFS($AP$2:$AP$1250,$I$2:$I$1250,V571)</f>
        <v>1</v>
      </c>
    </row>
    <row r="572" customFormat="false" ht="15.8" hidden="false" customHeight="false" outlineLevel="0" collapsed="false">
      <c r="A572" s="0" t="s">
        <v>15</v>
      </c>
      <c r="B572" s="0" t="s">
        <v>94</v>
      </c>
      <c r="C572" s="0" t="s">
        <v>40</v>
      </c>
      <c r="D572" s="0" t="s">
        <v>37</v>
      </c>
      <c r="E572" s="0" t="str">
        <f aca="false">VLOOKUP(A572,Nomenclature!$D$1:$E$9,2,0)</f>
        <v>03</v>
      </c>
      <c r="F572" s="0" t="str">
        <f aca="false">VLOOKUP(B572,Nomenclature!$J$1:$K$97,2,0)</f>
        <v>41</v>
      </c>
      <c r="G572" s="0" t="str">
        <f aca="false">VLOOKUP(C572,Nomenclature!$M$1:$N$21,2,0)</f>
        <v>03</v>
      </c>
      <c r="H572" s="0" t="str">
        <f aca="false">VLOOKUP(D572,Nomenclature!$O$25:$P$31,2,0)</f>
        <v>03</v>
      </c>
      <c r="I572" s="1" t="str">
        <f aca="false">CONCATENATE(E572,F572)</f>
        <v>0341</v>
      </c>
      <c r="J572" s="0" t="str">
        <f aca="false">CONCATENATE(E572,F572,G572,H572)</f>
        <v>03410303</v>
      </c>
      <c r="K572" s="0" t="n">
        <v>8.67896919918499</v>
      </c>
      <c r="L572" s="0" t="n">
        <v>20</v>
      </c>
      <c r="M572" s="0" t="n">
        <v>113.096766939447</v>
      </c>
      <c r="N572" s="0" t="n">
        <v>0.671326600031711</v>
      </c>
      <c r="O572" s="0" t="n">
        <v>0.0565827572043398</v>
      </c>
      <c r="P572" s="4" t="n">
        <f aca="false">VLOOKUP(D572,'paramètres CI'!$A$1:$B$6,2,0)</f>
        <v>0.0385046990211696</v>
      </c>
      <c r="Q572" s="17" t="n">
        <f aca="false">M572*P572/N572</f>
        <v>6.4867934192762</v>
      </c>
      <c r="R572" s="9" t="n">
        <f aca="false">1/(1+0.04)*(1 - (1/(1+0.04))^L572)/(1-1/(1+0.04))</f>
        <v>13.5903263449677</v>
      </c>
      <c r="S572" s="17" t="n">
        <f aca="false">K572/R572</f>
        <v>0.638613744724291</v>
      </c>
      <c r="T572" s="17" t="n">
        <f aca="false">Q572+S572</f>
        <v>7.12540716400049</v>
      </c>
      <c r="U572" s="0" t="n">
        <f aca="false">T572 + Z572</f>
        <v>2.43836899361993</v>
      </c>
      <c r="V572" s="4" t="str">
        <f aca="false">VLOOKUP(I572,'CI ref gaz'!$I$1:$AM$97,1,0)</f>
        <v>0341</v>
      </c>
      <c r="W572" s="0" t="n">
        <f aca="false">VLOOKUP(I572,'CI ref gaz'!$I$1:$AM$97,14,0)</f>
        <v>-2</v>
      </c>
      <c r="X572" s="1" t="n">
        <f aca="false">VLOOKUP(I572,'CI ref gaz'!$I$1:$AM$97,13,0)</f>
        <v>1.8546481235207</v>
      </c>
      <c r="Y572" s="2" t="n">
        <f aca="false">VLOOKUP(I572,'CI ref gaz'!$I$1:$AM$97,7,0)</f>
        <v>0.505111583502222</v>
      </c>
      <c r="Z572" s="17" t="n">
        <f aca="false">X572*(O572/Y572)^(-1/8)-T572</f>
        <v>-4.68703817038056</v>
      </c>
      <c r="AA572" s="17" t="n">
        <f aca="false">Z572^2</f>
        <v>21.9683268106043</v>
      </c>
      <c r="AB572" s="18" t="n">
        <f aca="false">Z572/U572</f>
        <v>-1.92220216982923</v>
      </c>
      <c r="AC572" s="17" t="n">
        <f aca="false">U572^-('paramètres CI'!$B$19)</f>
        <v>0.00080021112051678</v>
      </c>
      <c r="AD572" s="4" t="n">
        <f aca="false">SUMIFS($AC$2:$AC$1250,$I$2:$I$1250,V572)</f>
        <v>0.0141423140202755</v>
      </c>
      <c r="AE572" s="4" t="n">
        <f aca="false">AC572/AD572</f>
        <v>0.0565827572043399</v>
      </c>
      <c r="AF572" s="17" t="n">
        <f aca="false">AE572-O572</f>
        <v>0</v>
      </c>
      <c r="AG572" s="4" t="n">
        <f aca="false">VLOOKUP(I572,BesoinU!$F$1:$L$99,3,0)</f>
        <v>73.2476781494208</v>
      </c>
      <c r="AH572" s="19" t="n">
        <f aca="false">VLOOKUP(J572,bibliRdtCHauff!$G$2:$K$1398,4,0)</f>
        <v>9.11291765914424</v>
      </c>
      <c r="AI572" s="19" t="n">
        <f aca="false">VLOOKUP(J572,bibliRdtCHauff!$G$2:$K$1398,3,0)</f>
        <v>0.689377907802488</v>
      </c>
      <c r="AJ572" s="4" t="n">
        <f aca="false">VLOOKUP(D572,'paramètres CI'!$A$1:$C$6,3)</f>
        <v>0.0763929293534506</v>
      </c>
      <c r="AK572" s="4" t="n">
        <f aca="false">AJ572*AG572/AI572</f>
        <v>8.1168900813923</v>
      </c>
      <c r="AL572" s="4" t="n">
        <f aca="false">AK572+AH572/R572</f>
        <v>8.7874345133528</v>
      </c>
      <c r="AM572" s="4" t="n">
        <f aca="false">AL572+Z572</f>
        <v>4.10039634297224</v>
      </c>
      <c r="AN572" s="4" t="n">
        <f aca="false">AM572^-'paramètres CI'!$B$19</f>
        <v>1.25139178576507E-005</v>
      </c>
      <c r="AO572" s="4" t="n">
        <f aca="false">SUMIFS($AN$2:$AN$1250,$I$2:$I$1250,V572)</f>
        <v>0.64395188945865</v>
      </c>
      <c r="AP572" s="5" t="n">
        <f aca="false">AN572/AO572</f>
        <v>1.94330012264902E-005</v>
      </c>
      <c r="AQ572" s="6" t="n">
        <f aca="false">AP572-O572</f>
        <v>-0.0565633242031133</v>
      </c>
      <c r="AR572" s="20" t="n">
        <f aca="false">VLOOKUP(I572,entreesparc!$A$13:$H$110,8,0)*AP572</f>
        <v>1.06799231135581</v>
      </c>
      <c r="AS572" s="7" t="n">
        <f aca="false">M572*AJ572/AI572+AH572/R572</f>
        <v>13.2032833392018</v>
      </c>
      <c r="AT572" s="4" t="n">
        <f aca="false">AS572+Z572</f>
        <v>8.51624516882124</v>
      </c>
      <c r="AU572" s="4" t="n">
        <f aca="false">AT572^-'paramètres CI'!$B$19</f>
        <v>3.61422141940793E-008</v>
      </c>
      <c r="AV572" s="4" t="n">
        <f aca="false">SUMIFS($AU$2:$AU$1250,$I$2:$I$1250,V572)</f>
        <v>0.00222811644556026</v>
      </c>
      <c r="AW572" s="5" t="n">
        <f aca="false">AU572/AV572</f>
        <v>1.62209718733938E-005</v>
      </c>
      <c r="AX572" s="7" t="n">
        <f aca="false">SUMIFS($AP$2:$AP$1250,$I$2:$I$1250,V572)</f>
        <v>1</v>
      </c>
    </row>
    <row r="573" customFormat="false" ht="15.8" hidden="false" customHeight="false" outlineLevel="0" collapsed="false">
      <c r="A573" s="0" t="s">
        <v>15</v>
      </c>
      <c r="B573" s="0" t="s">
        <v>94</v>
      </c>
      <c r="C573" s="0" t="s">
        <v>41</v>
      </c>
      <c r="D573" s="0" t="s">
        <v>39</v>
      </c>
      <c r="E573" s="0" t="str">
        <f aca="false">VLOOKUP(A573,Nomenclature!$D$1:$E$9,2,0)</f>
        <v>03</v>
      </c>
      <c r="F573" s="0" t="str">
        <f aca="false">VLOOKUP(B573,Nomenclature!$J$1:$K$97,2,0)</f>
        <v>41</v>
      </c>
      <c r="G573" s="0" t="str">
        <f aca="false">VLOOKUP(C573,Nomenclature!$M$1:$N$21,2,0)</f>
        <v>04</v>
      </c>
      <c r="H573" s="0" t="str">
        <f aca="false">VLOOKUP(D573,Nomenclature!$O$25:$P$31,2,0)</f>
        <v>04</v>
      </c>
      <c r="I573" s="1" t="str">
        <f aca="false">CONCATENATE(E573,F573)</f>
        <v>0341</v>
      </c>
      <c r="J573" s="0" t="str">
        <f aca="false">CONCATENATE(E573,F573,G573,H573)</f>
        <v>03410404</v>
      </c>
      <c r="K573" s="0" t="n">
        <v>6.51369486314873</v>
      </c>
      <c r="L573" s="0" t="n">
        <v>20</v>
      </c>
      <c r="M573" s="0" t="n">
        <v>111.555067431955</v>
      </c>
      <c r="N573" s="0" t="n">
        <v>0.728585644069648</v>
      </c>
      <c r="O573" s="0" t="n">
        <v>0.505111583502222</v>
      </c>
      <c r="P573" s="4" t="n">
        <f aca="false">VLOOKUP(D573,'paramètres CI'!$A$1:$B$6,2,0)</f>
        <v>0.022045059962018</v>
      </c>
      <c r="Q573" s="17" t="n">
        <f aca="false">M573*P573/N573</f>
        <v>3.37535905438361</v>
      </c>
      <c r="R573" s="9" t="n">
        <f aca="false">1/(1+0.04)*(1 - (1/(1+0.04))^L573)/(1-1/(1+0.04))</f>
        <v>13.5903263449677</v>
      </c>
      <c r="S573" s="17" t="n">
        <f aca="false">K573/R573</f>
        <v>0.479289069137083</v>
      </c>
      <c r="T573" s="17" t="n">
        <f aca="false">Q573+S573</f>
        <v>3.8546481235207</v>
      </c>
      <c r="U573" s="0" t="n">
        <f aca="false">T573 + Z573</f>
        <v>1.8546481235207</v>
      </c>
      <c r="V573" s="4" t="str">
        <f aca="false">VLOOKUP(I573,'CI ref gaz'!$I$1:$AM$97,1,0)</f>
        <v>0341</v>
      </c>
      <c r="W573" s="0" t="n">
        <f aca="false">VLOOKUP(I573,'CI ref gaz'!$I$1:$AM$97,14,0)</f>
        <v>-2</v>
      </c>
      <c r="X573" s="1" t="n">
        <f aca="false">VLOOKUP(I573,'CI ref gaz'!$I$1:$AM$97,13,0)</f>
        <v>1.8546481235207</v>
      </c>
      <c r="Y573" s="2" t="n">
        <f aca="false">VLOOKUP(I573,'CI ref gaz'!$I$1:$AM$97,7,0)</f>
        <v>0.505111583502222</v>
      </c>
      <c r="Z573" s="17" t="n">
        <f aca="false">X573*(O573/Y573)^(-1/8)-T573</f>
        <v>-2</v>
      </c>
      <c r="AA573" s="17" t="n">
        <f aca="false">Z573^2</f>
        <v>4</v>
      </c>
      <c r="AB573" s="18" t="n">
        <f aca="false">Z573/U573</f>
        <v>-1.07837167311467</v>
      </c>
      <c r="AC573" s="17" t="n">
        <f aca="false">U573^-('paramètres CI'!$B$19)</f>
        <v>0.00714344662916703</v>
      </c>
      <c r="AD573" s="4" t="n">
        <f aca="false">SUMIFS($AC$2:$AC$1250,$I$2:$I$1250,V573)</f>
        <v>0.0141423140202755</v>
      </c>
      <c r="AE573" s="4" t="n">
        <f aca="false">AC573/AD573</f>
        <v>0.505111583502223</v>
      </c>
      <c r="AF573" s="17" t="n">
        <f aca="false">AE573-O573</f>
        <v>0</v>
      </c>
      <c r="AG573" s="4" t="n">
        <f aca="false">VLOOKUP(I573,BesoinU!$F$1:$L$99,3,0)</f>
        <v>73.2476781494208</v>
      </c>
      <c r="AH573" s="19" t="n">
        <f aca="false">VLOOKUP(J573,bibliRdtCHauff!$G$2:$K$1398,4,0)</f>
        <v>6.83937960630617</v>
      </c>
      <c r="AI573" s="19" t="n">
        <f aca="false">VLOOKUP(J573,bibliRdtCHauff!$G$2:$K$1398,3,0)</f>
        <v>0.780741935948798</v>
      </c>
      <c r="AJ573" s="4" t="n">
        <f aca="false">VLOOKUP(D573,'paramètres CI'!$A$1:$C$6,3)</f>
        <v>0.0386719666666667</v>
      </c>
      <c r="AK573" s="4" t="n">
        <f aca="false">AJ573*AG573/AI573</f>
        <v>3.62812811426963</v>
      </c>
      <c r="AL573" s="4" t="n">
        <f aca="false">AK573+AH573/R573</f>
        <v>4.13138163686357</v>
      </c>
      <c r="AM573" s="4" t="n">
        <f aca="false">AL573+Z573</f>
        <v>2.13138163686357</v>
      </c>
      <c r="AN573" s="4" t="n">
        <f aca="false">AM573^-'paramètres CI'!$B$19</f>
        <v>0.00234806568645278</v>
      </c>
      <c r="AO573" s="4" t="n">
        <f aca="false">SUMIFS($AN$2:$AN$1250,$I$2:$I$1250,V573)</f>
        <v>0.64395188945865</v>
      </c>
      <c r="AP573" s="5" t="n">
        <f aca="false">AN573/AO573</f>
        <v>0.00364633713308415</v>
      </c>
      <c r="AQ573" s="6" t="n">
        <f aca="false">AP573-O573</f>
        <v>-0.501465246369138</v>
      </c>
      <c r="AR573" s="20" t="n">
        <f aca="false">VLOOKUP(I573,entreesparc!$A$13:$H$110,8,0)*AP573</f>
        <v>200.394163380002</v>
      </c>
      <c r="AS573" s="7" t="n">
        <f aca="false">M573*AJ573/AI573+AH573/R573</f>
        <v>6.02883585727877</v>
      </c>
      <c r="AT573" s="4" t="n">
        <f aca="false">AS573+Z573</f>
        <v>4.02883585727877</v>
      </c>
      <c r="AU573" s="4" t="n">
        <f aca="false">AT573^-'paramètres CI'!$B$19</f>
        <v>1.44066634255061E-005</v>
      </c>
      <c r="AV573" s="4" t="n">
        <f aca="false">SUMIFS($AU$2:$AU$1250,$I$2:$I$1250,V573)</f>
        <v>0.00222811644556026</v>
      </c>
      <c r="AW573" s="5" t="n">
        <f aca="false">AU573/AV573</f>
        <v>0.00646584852161238</v>
      </c>
      <c r="AX573" s="7" t="n">
        <f aca="false">SUMIFS($AP$2:$AP$1250,$I$2:$I$1250,V573)</f>
        <v>1</v>
      </c>
    </row>
    <row r="574" customFormat="false" ht="15.8" hidden="false" customHeight="false" outlineLevel="0" collapsed="false">
      <c r="A574" s="0" t="s">
        <v>15</v>
      </c>
      <c r="B574" s="0" t="s">
        <v>94</v>
      </c>
      <c r="C574" s="0" t="s">
        <v>45</v>
      </c>
      <c r="D574" s="0" t="s">
        <v>43</v>
      </c>
      <c r="E574" s="0" t="str">
        <f aca="false">VLOOKUP(A574,Nomenclature!$D$1:$E$9,2,0)</f>
        <v>03</v>
      </c>
      <c r="F574" s="0" t="str">
        <f aca="false">VLOOKUP(B574,Nomenclature!$J$1:$K$97,2,0)</f>
        <v>41</v>
      </c>
      <c r="G574" s="0" t="str">
        <f aca="false">VLOOKUP(C574,Nomenclature!$M$1:$N$21,2,0)</f>
        <v>06</v>
      </c>
      <c r="H574" s="0" t="str">
        <f aca="false">VLOOKUP(D574,Nomenclature!$O$25:$P$31,2,0)</f>
        <v>02</v>
      </c>
      <c r="I574" s="1" t="str">
        <f aca="false">CONCATENATE(E574,F574)</f>
        <v>0341</v>
      </c>
      <c r="J574" s="0" t="str">
        <f aca="false">CONCATENATE(E574,F574,G574,H574)</f>
        <v>03410602</v>
      </c>
      <c r="K574" s="0" t="n">
        <v>10</v>
      </c>
      <c r="L574" s="0" t="n">
        <v>13</v>
      </c>
      <c r="M574" s="0" t="n">
        <v>113.806452687987</v>
      </c>
      <c r="N574" s="0" t="n">
        <v>0.9</v>
      </c>
      <c r="O574" s="0" t="n">
        <v>0.207755015780119</v>
      </c>
      <c r="P574" s="4" t="n">
        <f aca="false">VLOOKUP(D574,'paramètres CI'!$A$1:$B$6,2,0)</f>
        <v>0.0935912806596305</v>
      </c>
      <c r="Q574" s="17" t="n">
        <f aca="false">M574*P574/N574</f>
        <v>11.8347685048871</v>
      </c>
      <c r="R574" s="9" t="n">
        <f aca="false">1/(1+0.04)*(1 - (1/(1+0.04))^L574)/(1-1/(1+0.04))</f>
        <v>9.98564784663304</v>
      </c>
      <c r="S574" s="17" t="n">
        <f aca="false">K574/R574</f>
        <v>1.00143727814033</v>
      </c>
      <c r="T574" s="17" t="n">
        <f aca="false">Q574+S574</f>
        <v>12.8362057830274</v>
      </c>
      <c r="U574" s="0" t="n">
        <f aca="false">T574 + Z574</f>
        <v>2.07248311417313</v>
      </c>
      <c r="V574" s="4" t="str">
        <f aca="false">VLOOKUP(I574,'CI ref gaz'!$I$1:$AM$97,1,0)</f>
        <v>0341</v>
      </c>
      <c r="W574" s="0" t="n">
        <f aca="false">VLOOKUP(I574,'CI ref gaz'!$I$1:$AM$97,14,0)</f>
        <v>-2</v>
      </c>
      <c r="X574" s="1" t="n">
        <f aca="false">VLOOKUP(I574,'CI ref gaz'!$I$1:$AM$97,13,0)</f>
        <v>1.8546481235207</v>
      </c>
      <c r="Y574" s="2" t="n">
        <f aca="false">VLOOKUP(I574,'CI ref gaz'!$I$1:$AM$97,7,0)</f>
        <v>0.505111583502222</v>
      </c>
      <c r="Z574" s="17" t="n">
        <f aca="false">X574*(O574/Y574)^(-1/8)-T574</f>
        <v>-10.7637226688542</v>
      </c>
      <c r="AA574" s="17" t="n">
        <f aca="false">Z574^2</f>
        <v>115.857725692007</v>
      </c>
      <c r="AB574" s="18" t="n">
        <f aca="false">Z574/U574</f>
        <v>-5.19363588308351</v>
      </c>
      <c r="AC574" s="17" t="n">
        <f aca="false">U574^-('paramètres CI'!$B$19)</f>
        <v>0.00293813667244973</v>
      </c>
      <c r="AD574" s="4" t="n">
        <f aca="false">SUMIFS($AC$2:$AC$1250,$I$2:$I$1250,V574)</f>
        <v>0.0141423140202755</v>
      </c>
      <c r="AE574" s="4" t="n">
        <f aca="false">AC574/AD574</f>
        <v>0.207755015780119</v>
      </c>
      <c r="AF574" s="17" t="n">
        <f aca="false">AE574-O574</f>
        <v>0</v>
      </c>
      <c r="AG574" s="4" t="n">
        <f aca="false">VLOOKUP(I574,BesoinU!$F$1:$L$99,3,0)</f>
        <v>73.2476781494208</v>
      </c>
      <c r="AH574" s="19" t="n">
        <f aca="false">VLOOKUP(J574,bibliRdtCHauff!$G$2:$K$1398,4,0)</f>
        <v>10.4</v>
      </c>
      <c r="AI574" s="19" t="n">
        <f aca="false">VLOOKUP(J574,bibliRdtCHauff!$G$2:$K$1398,3,0)</f>
        <v>0.92</v>
      </c>
      <c r="AJ574" s="4" t="n">
        <f aca="false">VLOOKUP(D574,'paramètres CI'!$A$1:$C$6,3)</f>
        <v>0.09847</v>
      </c>
      <c r="AK574" s="4" t="n">
        <f aca="false">AJ574*AG574/AI574</f>
        <v>7.83989007323203</v>
      </c>
      <c r="AL574" s="4" t="n">
        <f aca="false">AK574+AH574/R574</f>
        <v>8.88138484249797</v>
      </c>
      <c r="AM574" s="4" t="n">
        <f aca="false">AL574+Z574</f>
        <v>-1.88233782635628</v>
      </c>
      <c r="AN574" s="4" t="n">
        <f aca="false">AM574^-'paramètres CI'!$B$19</f>
        <v>0.00634482200057384</v>
      </c>
      <c r="AO574" s="4" t="n">
        <f aca="false">SUMIFS($AN$2:$AN$1250,$I$2:$I$1250,V574)</f>
        <v>0.64395188945865</v>
      </c>
      <c r="AP574" s="5" t="n">
        <f aca="false">AN574/AO574</f>
        <v>0.00985294414759421</v>
      </c>
      <c r="AQ574" s="6" t="n">
        <f aca="false">AP574-O574</f>
        <v>-0.197902071632525</v>
      </c>
      <c r="AR574" s="20" t="n">
        <f aca="false">VLOOKUP(I574,entreesparc!$A$13:$H$110,8,0)*AP574</f>
        <v>541.494773308844</v>
      </c>
      <c r="AS574" s="7" t="n">
        <f aca="false">M574*AJ574/AI574+AH574/R574</f>
        <v>13.2224962868595</v>
      </c>
      <c r="AT574" s="4" t="n">
        <f aca="false">AS574+Z574</f>
        <v>2.45877361800526</v>
      </c>
      <c r="AU574" s="4" t="n">
        <f aca="false">AT574^-'paramètres CI'!$B$19</f>
        <v>0.000748603137782383</v>
      </c>
      <c r="AV574" s="4" t="n">
        <f aca="false">SUMIFS($AU$2:$AU$1250,$I$2:$I$1250,V574)</f>
        <v>0.00222811644556026</v>
      </c>
      <c r="AW574" s="5" t="n">
        <f aca="false">AU574/AV574</f>
        <v>0.335980257797588</v>
      </c>
      <c r="AX574" s="7" t="n">
        <f aca="false">SUMIFS($AP$2:$AP$1250,$I$2:$I$1250,V574)</f>
        <v>1</v>
      </c>
    </row>
    <row r="575" customFormat="false" ht="15.8" hidden="false" customHeight="false" outlineLevel="0" collapsed="false">
      <c r="A575" s="0" t="s">
        <v>15</v>
      </c>
      <c r="B575" s="0" t="s">
        <v>94</v>
      </c>
      <c r="C575" s="0" t="s">
        <v>46</v>
      </c>
      <c r="D575" s="0" t="s">
        <v>43</v>
      </c>
      <c r="E575" s="0" t="str">
        <f aca="false">VLOOKUP(A575,Nomenclature!$D$1:$E$9,2,0)</f>
        <v>03</v>
      </c>
      <c r="F575" s="0" t="str">
        <f aca="false">VLOOKUP(B575,Nomenclature!$J$1:$K$97,2,0)</f>
        <v>41</v>
      </c>
      <c r="G575" s="0" t="str">
        <f aca="false">VLOOKUP(C575,Nomenclature!$M$1:$N$21,2,0)</f>
        <v>26</v>
      </c>
      <c r="H575" s="0" t="str">
        <f aca="false">VLOOKUP(D575,Nomenclature!$O$25:$P$31,2,0)</f>
        <v>02</v>
      </c>
      <c r="I575" s="1" t="str">
        <f aca="false">CONCATENATE(E575,F575)</f>
        <v>0341</v>
      </c>
      <c r="J575" s="0" t="str">
        <f aca="false">CONCATENATE(E575,F575,G575,H575)</f>
        <v>03412602</v>
      </c>
      <c r="K575" s="0" t="n">
        <v>12</v>
      </c>
      <c r="L575" s="0" t="n">
        <v>13</v>
      </c>
      <c r="M575" s="0" t="n">
        <v>113.806452687987</v>
      </c>
      <c r="N575" s="0" t="n">
        <v>1</v>
      </c>
      <c r="O575" s="0" t="n">
        <v>9.99400359784133E-005</v>
      </c>
      <c r="P575" s="4" t="n">
        <f aca="false">VLOOKUP(D575,'paramètres CI'!$A$1:$B$6,2,0)</f>
        <v>0.0935912806596305</v>
      </c>
      <c r="Q575" s="17" t="n">
        <f aca="false">M575*P575/N575</f>
        <v>10.6512916543983</v>
      </c>
      <c r="R575" s="9" t="n">
        <f aca="false">1/(1+0.04)*(1 - (1/(1+0.04))^L575)/(1-1/(1+0.04))</f>
        <v>9.98564784663304</v>
      </c>
      <c r="S575" s="17" t="n">
        <f aca="false">K575/R575</f>
        <v>1.20172473376839</v>
      </c>
      <c r="T575" s="17" t="n">
        <f aca="false">Q575+S575</f>
        <v>11.8530163881667</v>
      </c>
      <c r="U575" s="0" t="n">
        <f aca="false">T575 + Z575</f>
        <v>5.38539425595512</v>
      </c>
      <c r="V575" s="4" t="str">
        <f aca="false">VLOOKUP(I575,'CI ref gaz'!$I$1:$AM$97,1,0)</f>
        <v>0341</v>
      </c>
      <c r="W575" s="0" t="n">
        <f aca="false">VLOOKUP(I575,'CI ref gaz'!$I$1:$AM$97,14,0)</f>
        <v>-2</v>
      </c>
      <c r="X575" s="1" t="n">
        <f aca="false">VLOOKUP(I575,'CI ref gaz'!$I$1:$AM$97,13,0)</f>
        <v>1.8546481235207</v>
      </c>
      <c r="Y575" s="2" t="n">
        <f aca="false">VLOOKUP(I575,'CI ref gaz'!$I$1:$AM$97,7,0)</f>
        <v>0.505111583502222</v>
      </c>
      <c r="Z575" s="17" t="n">
        <f aca="false">X575*(O575/Y575)^(-1/8)-T575</f>
        <v>-6.46762213221162</v>
      </c>
      <c r="AA575" s="17" t="n">
        <f aca="false">Z575^2</f>
        <v>41.8301360450735</v>
      </c>
      <c r="AB575" s="18" t="n">
        <f aca="false">Z575/U575</f>
        <v>-1.20095610921332</v>
      </c>
      <c r="AC575" s="17" t="n">
        <f aca="false">U575^-('paramètres CI'!$B$19)</f>
        <v>1.41338337200435E-006</v>
      </c>
      <c r="AD575" s="4" t="n">
        <f aca="false">SUMIFS($AC$2:$AC$1250,$I$2:$I$1250,V575)</f>
        <v>0.0141423140202755</v>
      </c>
      <c r="AE575" s="4" t="n">
        <f aca="false">AC575/AD575</f>
        <v>9.99400359784134E-005</v>
      </c>
      <c r="AF575" s="17" t="n">
        <f aca="false">AE575-O575</f>
        <v>0</v>
      </c>
      <c r="AG575" s="4" t="n">
        <f aca="false">VLOOKUP(I575,BesoinU!$F$1:$L$99,3,0)</f>
        <v>73.2476781494208</v>
      </c>
      <c r="AH575" s="19" t="n">
        <f aca="false">VLOOKUP(J575,bibliRdtCHauff!$G$2:$K$1398,4,0)</f>
        <v>12</v>
      </c>
      <c r="AI575" s="19" t="n">
        <f aca="false">VLOOKUP(J575,bibliRdtCHauff!$G$2:$K$1398,3,0)</f>
        <v>1</v>
      </c>
      <c r="AJ575" s="4" t="n">
        <f aca="false">VLOOKUP(D575,'paramètres CI'!$A$1:$C$6,3)</f>
        <v>0.09847</v>
      </c>
      <c r="AK575" s="4" t="n">
        <f aca="false">AJ575*AG575/AI575</f>
        <v>7.21269886737347</v>
      </c>
      <c r="AL575" s="4" t="n">
        <f aca="false">AK575+AH575/R575</f>
        <v>8.41442360114186</v>
      </c>
      <c r="AM575" s="4" t="n">
        <f aca="false">AL575+Z575</f>
        <v>1.94680146893024</v>
      </c>
      <c r="AN575" s="4" t="n">
        <f aca="false">AM575^-'paramètres CI'!$B$19</f>
        <v>0.00484648282369716</v>
      </c>
      <c r="AO575" s="4" t="n">
        <f aca="false">SUMIFS($AN$2:$AN$1250,$I$2:$I$1250,V575)</f>
        <v>0.64395188945865</v>
      </c>
      <c r="AP575" s="5" t="n">
        <f aca="false">AN575/AO575</f>
        <v>0.00752615669436336</v>
      </c>
      <c r="AQ575" s="6" t="n">
        <f aca="false">AP575-O575</f>
        <v>0.00742621665838495</v>
      </c>
      <c r="AR575" s="20" t="n">
        <f aca="false">VLOOKUP(I575,entreesparc!$A$13:$H$110,8,0)*AP575</f>
        <v>413.619975111319</v>
      </c>
      <c r="AS575" s="7" t="n">
        <f aca="false">M575*AJ575/AI575+AH575/R575</f>
        <v>12.4082461299545</v>
      </c>
      <c r="AT575" s="4" t="n">
        <f aca="false">AS575+Z575</f>
        <v>5.94062399774285</v>
      </c>
      <c r="AU575" s="4" t="n">
        <f aca="false">AT575^-'paramètres CI'!$B$19</f>
        <v>6.44678932045924E-007</v>
      </c>
      <c r="AV575" s="4" t="n">
        <f aca="false">SUMIFS($AU$2:$AU$1250,$I$2:$I$1250,V575)</f>
        <v>0.00222811644556026</v>
      </c>
      <c r="AW575" s="5" t="n">
        <f aca="false">AU575/AV575</f>
        <v>0.000289338078954764</v>
      </c>
      <c r="AX575" s="7" t="n">
        <f aca="false">SUMIFS($AP$2:$AP$1250,$I$2:$I$1250,V575)</f>
        <v>1</v>
      </c>
    </row>
    <row r="576" customFormat="false" ht="15.8" hidden="false" customHeight="false" outlineLevel="0" collapsed="false">
      <c r="A576" s="0" t="s">
        <v>15</v>
      </c>
      <c r="B576" s="0" t="s">
        <v>94</v>
      </c>
      <c r="C576" s="0" t="s">
        <v>55</v>
      </c>
      <c r="D576" s="0" t="s">
        <v>43</v>
      </c>
      <c r="E576" s="0" t="str">
        <f aca="false">VLOOKUP(A576,Nomenclature!$D$1:$E$9,2,0)</f>
        <v>03</v>
      </c>
      <c r="F576" s="0" t="str">
        <f aca="false">VLOOKUP(B576,Nomenclature!$J$1:$K$97,2,0)</f>
        <v>41</v>
      </c>
      <c r="G576" s="0" t="str">
        <f aca="false">VLOOKUP(C576,Nomenclature!$M$1:$N$21,2,0)</f>
        <v>10</v>
      </c>
      <c r="H576" s="0" t="str">
        <f aca="false">VLOOKUP(D576,Nomenclature!$O$25:$P$31,2,0)</f>
        <v>02</v>
      </c>
      <c r="I576" s="1" t="str">
        <f aca="false">CONCATENATE(E576,F576)</f>
        <v>0341</v>
      </c>
      <c r="J576" s="0" t="str">
        <f aca="false">CONCATENATE(E576,F576,G576,H576)</f>
        <v>03411002</v>
      </c>
      <c r="K576" s="0" t="n">
        <v>35.998379078223</v>
      </c>
      <c r="L576" s="0" t="n">
        <v>17</v>
      </c>
      <c r="M576" s="0" t="n">
        <v>107.674554141</v>
      </c>
      <c r="N576" s="0" t="n">
        <v>2.67297488372093</v>
      </c>
      <c r="O576" s="0" t="n">
        <v>0.180269150584523</v>
      </c>
      <c r="P576" s="4" t="n">
        <f aca="false">VLOOKUP(D576,'paramètres CI'!$A$1:$B$6,2,0)</f>
        <v>0.0935912806596305</v>
      </c>
      <c r="Q576" s="17" t="n">
        <f aca="false">M576*P576/N576</f>
        <v>3.77010628789845</v>
      </c>
      <c r="R576" s="9" t="n">
        <f aca="false">1/(1+0.04)*(1 - (1/(1+0.04))^L576)/(1-1/(1+0.04))</f>
        <v>12.1656688537057</v>
      </c>
      <c r="S576" s="17" t="n">
        <f aca="false">K576/R576</f>
        <v>2.95901355783309</v>
      </c>
      <c r="T576" s="17" t="n">
        <f aca="false">Q576+S576</f>
        <v>6.72911984573154</v>
      </c>
      <c r="U576" s="0" t="n">
        <f aca="false">T576 + Z576</f>
        <v>2.10957399846418</v>
      </c>
      <c r="V576" s="4" t="str">
        <f aca="false">VLOOKUP(I576,'CI ref gaz'!$I$1:$AM$97,1,0)</f>
        <v>0341</v>
      </c>
      <c r="W576" s="0" t="n">
        <f aca="false">VLOOKUP(I576,'CI ref gaz'!$I$1:$AM$97,14,0)</f>
        <v>-2</v>
      </c>
      <c r="X576" s="1" t="n">
        <f aca="false">VLOOKUP(I576,'CI ref gaz'!$I$1:$AM$97,13,0)</f>
        <v>1.8546481235207</v>
      </c>
      <c r="Y576" s="2" t="n">
        <f aca="false">VLOOKUP(I576,'CI ref gaz'!$I$1:$AM$97,7,0)</f>
        <v>0.505111583502222</v>
      </c>
      <c r="Z576" s="17" t="n">
        <f aca="false">X576*(O576/Y576)^(-1/8)-T576</f>
        <v>-4.61954584726736</v>
      </c>
      <c r="AA576" s="17" t="n">
        <f aca="false">Z576^2</f>
        <v>21.3402038350051</v>
      </c>
      <c r="AB576" s="18" t="n">
        <f aca="false">Z576/U576</f>
        <v>-2.18980033439476</v>
      </c>
      <c r="AC576" s="17" t="n">
        <f aca="false">U576^-('paramètres CI'!$B$19)</f>
        <v>0.00254942293573465</v>
      </c>
      <c r="AD576" s="4" t="n">
        <f aca="false">SUMIFS($AC$2:$AC$1250,$I$2:$I$1250,V576)</f>
        <v>0.0141423140202755</v>
      </c>
      <c r="AE576" s="4" t="n">
        <f aca="false">AC576/AD576</f>
        <v>0.180269150584523</v>
      </c>
      <c r="AF576" s="17" t="n">
        <f aca="false">AE576-O576</f>
        <v>0</v>
      </c>
      <c r="AG576" s="4" t="n">
        <f aca="false">VLOOKUP(I576,BesoinU!$F$1:$L$99,3,0)</f>
        <v>73.2476781494208</v>
      </c>
      <c r="AH576" s="19" t="n">
        <f aca="false">VLOOKUP(J576,bibliRdtCHauff!$G$2:$K$1398,4,0)</f>
        <v>37.7982980321341</v>
      </c>
      <c r="AI576" s="19" t="n">
        <f aca="false">VLOOKUP(J576,bibliRdtCHauff!$G$2:$K$1398,3,0)</f>
        <v>2.80410195348837</v>
      </c>
      <c r="AJ576" s="4" t="n">
        <f aca="false">VLOOKUP(D576,'paramètres CI'!$A$1:$C$6,3)</f>
        <v>0.09847</v>
      </c>
      <c r="AK576" s="4" t="n">
        <f aca="false">AJ576*AG576/AI576</f>
        <v>2.57219565729438</v>
      </c>
      <c r="AL576" s="4" t="n">
        <f aca="false">AK576+AH576/R576</f>
        <v>5.67915989301913</v>
      </c>
      <c r="AM576" s="4" t="n">
        <f aca="false">AL576+Z576</f>
        <v>1.05961404575177</v>
      </c>
      <c r="AN576" s="4" t="n">
        <f aca="false">AM576^-'paramètres CI'!$B$19</f>
        <v>0.629242935231158</v>
      </c>
      <c r="AO576" s="4" t="n">
        <f aca="false">SUMIFS($AN$2:$AN$1250,$I$2:$I$1250,V576)</f>
        <v>0.64395188945865</v>
      </c>
      <c r="AP576" s="5" t="n">
        <f aca="false">AN576/AO576</f>
        <v>0.977158302556022</v>
      </c>
      <c r="AQ576" s="6" t="n">
        <f aca="false">AP576-O576</f>
        <v>0.796889151971499</v>
      </c>
      <c r="AR576" s="20" t="n">
        <f aca="false">VLOOKUP(I576,entreesparc!$A$13:$H$110,8,0)*AP576</f>
        <v>53702.3356271257</v>
      </c>
      <c r="AS576" s="7" t="n">
        <f aca="false">M576*AJ576/AI576+AH576/R576</f>
        <v>6.8881082604897</v>
      </c>
      <c r="AT576" s="4" t="n">
        <f aca="false">AS576+Z576</f>
        <v>2.26856241322234</v>
      </c>
      <c r="AU576" s="4" t="n">
        <f aca="false">AT576^-'paramètres CI'!$B$19</f>
        <v>0.00142558836624553</v>
      </c>
      <c r="AV576" s="4" t="n">
        <f aca="false">SUMIFS($AU$2:$AU$1250,$I$2:$I$1250,V576)</f>
        <v>0.00222811644556026</v>
      </c>
      <c r="AW576" s="5" t="n">
        <f aca="false">AU576/AV576</f>
        <v>0.639817711989941</v>
      </c>
      <c r="AX576" s="7" t="n">
        <f aca="false">SUMIFS($AP$2:$AP$1250,$I$2:$I$1250,V576)</f>
        <v>1</v>
      </c>
    </row>
    <row r="577" customFormat="false" ht="15.8" hidden="false" customHeight="false" outlineLevel="0" collapsed="false">
      <c r="A577" s="0" t="s">
        <v>15</v>
      </c>
      <c r="B577" s="0" t="s">
        <v>94</v>
      </c>
      <c r="C577" s="0" t="s">
        <v>56</v>
      </c>
      <c r="D577" s="0" t="s">
        <v>43</v>
      </c>
      <c r="E577" s="0" t="str">
        <f aca="false">VLOOKUP(A577,Nomenclature!$D$1:$E$9,2,0)</f>
        <v>03</v>
      </c>
      <c r="F577" s="0" t="str">
        <f aca="false">VLOOKUP(B577,Nomenclature!$J$1:$K$97,2,0)</f>
        <v>41</v>
      </c>
      <c r="G577" s="0" t="str">
        <f aca="false">VLOOKUP(C577,Nomenclature!$M$1:$N$21,2,0)</f>
        <v>30</v>
      </c>
      <c r="H577" s="0" t="str">
        <f aca="false">VLOOKUP(D577,Nomenclature!$O$25:$P$31,2,0)</f>
        <v>02</v>
      </c>
      <c r="I577" s="1" t="str">
        <f aca="false">CONCATENATE(E577,F577)</f>
        <v>0341</v>
      </c>
      <c r="J577" s="0" t="str">
        <f aca="false">CONCATENATE(E577,F577,G577,H577)</f>
        <v>03413002</v>
      </c>
      <c r="K577" s="0" t="n">
        <v>44.9979738477787</v>
      </c>
      <c r="L577" s="0" t="n">
        <v>17</v>
      </c>
      <c r="M577" s="0" t="n">
        <v>107.674554141</v>
      </c>
      <c r="N577" s="0" t="n">
        <v>3.32861023255814</v>
      </c>
      <c r="O577" s="0" t="n">
        <v>9.99400359784133E-005</v>
      </c>
      <c r="P577" s="4" t="n">
        <f aca="false">VLOOKUP(D577,'paramètres CI'!$A$1:$B$6,2,0)</f>
        <v>0.0935912806596305</v>
      </c>
      <c r="Q577" s="17" t="n">
        <f aca="false">M577*P577/N577</f>
        <v>3.02750959482754</v>
      </c>
      <c r="R577" s="9" t="n">
        <f aca="false">1/(1+0.04)*(1 - (1/(1+0.04))^L577)/(1-1/(1+0.04))</f>
        <v>12.1656688537057</v>
      </c>
      <c r="S577" s="17" t="n">
        <f aca="false">K577/R577</f>
        <v>3.69876694729136</v>
      </c>
      <c r="T577" s="17" t="n">
        <f aca="false">Q577+S577</f>
        <v>6.7262765421189</v>
      </c>
      <c r="U577" s="0" t="n">
        <f aca="false">T577 + Z577</f>
        <v>5.38539425595512</v>
      </c>
      <c r="V577" s="4" t="str">
        <f aca="false">VLOOKUP(I577,'CI ref gaz'!$I$1:$AM$97,1,0)</f>
        <v>0341</v>
      </c>
      <c r="W577" s="0" t="n">
        <f aca="false">VLOOKUP(I577,'CI ref gaz'!$I$1:$AM$97,14,0)</f>
        <v>-2</v>
      </c>
      <c r="X577" s="1" t="n">
        <f aca="false">VLOOKUP(I577,'CI ref gaz'!$I$1:$AM$97,13,0)</f>
        <v>1.8546481235207</v>
      </c>
      <c r="Y577" s="2" t="n">
        <f aca="false">VLOOKUP(I577,'CI ref gaz'!$I$1:$AM$97,7,0)</f>
        <v>0.505111583502222</v>
      </c>
      <c r="Z577" s="17" t="n">
        <f aca="false">X577*(O577/Y577)^(-1/8)-T577</f>
        <v>-1.34088228616378</v>
      </c>
      <c r="AA577" s="17" t="n">
        <f aca="false">Z577^2</f>
        <v>1.79796530534781</v>
      </c>
      <c r="AB577" s="18" t="n">
        <f aca="false">Z577/U577</f>
        <v>-0.248984980938219</v>
      </c>
      <c r="AC577" s="17" t="n">
        <f aca="false">U577^-('paramètres CI'!$B$19)</f>
        <v>1.41338337200435E-006</v>
      </c>
      <c r="AD577" s="4" t="n">
        <f aca="false">SUMIFS($AC$2:$AC$1250,$I$2:$I$1250,V577)</f>
        <v>0.0141423140202755</v>
      </c>
      <c r="AE577" s="4" t="n">
        <f aca="false">AC577/AD577</f>
        <v>9.99400359784134E-005</v>
      </c>
      <c r="AF577" s="17" t="n">
        <f aca="false">AE577-O577</f>
        <v>0</v>
      </c>
      <c r="AG577" s="4" t="n">
        <f aca="false">VLOOKUP(I577,BesoinU!$F$1:$L$99,3,0)</f>
        <v>73.2476781494208</v>
      </c>
      <c r="AH577" s="19" t="n">
        <f aca="false">VLOOKUP(J577,bibliRdtCHauff!$G$2:$K$1398,4,0)</f>
        <v>44.9979738477787</v>
      </c>
      <c r="AI577" s="19" t="n">
        <f aca="false">VLOOKUP(J577,bibliRdtCHauff!$G$2:$K$1398,3,0)</f>
        <v>3.32861023255814</v>
      </c>
      <c r="AJ577" s="4" t="n">
        <f aca="false">VLOOKUP(D577,'paramètres CI'!$A$1:$C$6,3)</f>
        <v>0.09847</v>
      </c>
      <c r="AK577" s="4" t="n">
        <f aca="false">AJ577*AG577/AI577</f>
        <v>2.16687997796314</v>
      </c>
      <c r="AL577" s="4" t="n">
        <f aca="false">AK577+AH577/R577</f>
        <v>5.86564692525451</v>
      </c>
      <c r="AM577" s="4" t="n">
        <f aca="false">AL577+Z577</f>
        <v>4.52476463909073</v>
      </c>
      <c r="AN577" s="4" t="n">
        <f aca="false">AM577^-'paramètres CI'!$B$19</f>
        <v>5.69156958170437E-006</v>
      </c>
      <c r="AO577" s="4" t="n">
        <f aca="false">SUMIFS($AN$2:$AN$1250,$I$2:$I$1250,V577)</f>
        <v>0.64395188945865</v>
      </c>
      <c r="AP577" s="5" t="n">
        <f aca="false">AN577/AO577</f>
        <v>8.83850125277075E-006</v>
      </c>
      <c r="AQ577" s="6" t="n">
        <f aca="false">AP577-O577</f>
        <v>-9.11015347256425E-005</v>
      </c>
      <c r="AR577" s="20" t="n">
        <f aca="false">VLOOKUP(I577,entreesparc!$A$13:$H$110,8,0)*AP577</f>
        <v>0.48574336366533</v>
      </c>
      <c r="AS577" s="7" t="n">
        <f aca="false">M577*AJ577/AI577+AH577/R577</f>
        <v>6.88409433785093</v>
      </c>
      <c r="AT577" s="4" t="n">
        <f aca="false">AS577+Z577</f>
        <v>5.54321205168715</v>
      </c>
      <c r="AU577" s="4" t="n">
        <f aca="false">AT577^-'paramètres CI'!$B$19</f>
        <v>1.12178094765759E-006</v>
      </c>
      <c r="AV577" s="4" t="n">
        <f aca="false">SUMIFS($AU$2:$AU$1250,$I$2:$I$1250,V577)</f>
        <v>0.00222811644556026</v>
      </c>
      <c r="AW577" s="5" t="n">
        <f aca="false">AU577/AV577</f>
        <v>0.000503466032887485</v>
      </c>
      <c r="AX577" s="7" t="n">
        <f aca="false">SUMIFS($AP$2:$AP$1250,$I$2:$I$1250,V577)</f>
        <v>1</v>
      </c>
    </row>
    <row r="578" customFormat="false" ht="15.8" hidden="false" customHeight="false" outlineLevel="0" collapsed="false">
      <c r="A578" s="0" t="s">
        <v>15</v>
      </c>
      <c r="B578" s="0" t="s">
        <v>95</v>
      </c>
      <c r="C578" s="0" t="s">
        <v>32</v>
      </c>
      <c r="D578" s="0" t="s">
        <v>34</v>
      </c>
      <c r="E578" s="0" t="str">
        <f aca="false">VLOOKUP(A578,Nomenclature!$D$1:$E$9,2,0)</f>
        <v>03</v>
      </c>
      <c r="F578" s="0" t="str">
        <f aca="false">VLOOKUP(B578,Nomenclature!$J$1:$K$97,2,0)</f>
        <v>63</v>
      </c>
      <c r="G578" s="0" t="str">
        <f aca="false">VLOOKUP(C578,Nomenclature!$M$1:$N$21,2,0)</f>
        <v>01</v>
      </c>
      <c r="H578" s="0" t="str">
        <f aca="false">VLOOKUP(D578,Nomenclature!$O$25:$P$31,2,0)</f>
        <v>06</v>
      </c>
      <c r="I578" s="1" t="str">
        <f aca="false">CONCATENATE(E578,F578)</f>
        <v>0363</v>
      </c>
      <c r="J578" s="0" t="str">
        <f aca="false">CONCATENATE(E578,F578,G578,H578)</f>
        <v>03630106</v>
      </c>
      <c r="K578" s="0" t="n">
        <v>48.5701357395801</v>
      </c>
      <c r="L578" s="0" t="n">
        <v>25</v>
      </c>
      <c r="M578" s="0" t="n">
        <v>143.80229839383</v>
      </c>
      <c r="N578" s="0" t="n">
        <v>1.63387505248133</v>
      </c>
      <c r="O578" s="0" t="n">
        <v>0.0652310719191035</v>
      </c>
      <c r="P578" s="4" t="n">
        <f aca="false">VLOOKUP(D578,'paramètres CI'!$A$1:$B$6,2,0)</f>
        <v>0.0424847883250769</v>
      </c>
      <c r="Q578" s="17" t="n">
        <f aca="false">M578*P578/N578</f>
        <v>3.73921506338149</v>
      </c>
      <c r="R578" s="9" t="n">
        <f aca="false">1/(1+0.04)*(1 - (1/(1+0.04))^L578)/(1-1/(1+0.04))</f>
        <v>15.6220799436509</v>
      </c>
      <c r="S578" s="17" t="n">
        <f aca="false">K578/R578</f>
        <v>3.10906972149505</v>
      </c>
      <c r="T578" s="17" t="n">
        <f aca="false">Q578+S578</f>
        <v>6.84828478487655</v>
      </c>
      <c r="U578" s="0" t="n">
        <f aca="false">T578 + Z578</f>
        <v>5.107007055508</v>
      </c>
      <c r="V578" s="4" t="str">
        <f aca="false">VLOOKUP(I578,'CI ref gaz'!$I$1:$AM$97,1,0)</f>
        <v>0363</v>
      </c>
      <c r="W578" s="0" t="n">
        <f aca="false">VLOOKUP(I578,'CI ref gaz'!$I$1:$AM$97,14,0)</f>
        <v>-2</v>
      </c>
      <c r="X578" s="1" t="n">
        <f aca="false">VLOOKUP(I578,'CI ref gaz'!$I$1:$AM$97,13,0)</f>
        <v>4.17287103760436</v>
      </c>
      <c r="Y578" s="2" t="n">
        <f aca="false">VLOOKUP(I578,'CI ref gaz'!$I$1:$AM$97,7,0)</f>
        <v>0.328326905498679</v>
      </c>
      <c r="Z578" s="17" t="n">
        <f aca="false">X578*(O578/Y578)^(-1/8)-T578</f>
        <v>-1.74127772936855</v>
      </c>
      <c r="AA578" s="17" t="n">
        <f aca="false">Z578^2</f>
        <v>3.03204813079489</v>
      </c>
      <c r="AB578" s="18" t="n">
        <f aca="false">Z578/U578</f>
        <v>-0.34095855173933</v>
      </c>
      <c r="AC578" s="17" t="n">
        <f aca="false">U578^-('paramètres CI'!$B$19)</f>
        <v>2.1610675254533E-006</v>
      </c>
      <c r="AD578" s="4" t="n">
        <f aca="false">SUMIFS($AC$2:$AC$1250,$I$2:$I$1250,V578)</f>
        <v>3.31294191843628E-005</v>
      </c>
      <c r="AE578" s="4" t="n">
        <f aca="false">AC578/AD578</f>
        <v>0.0652310719191034</v>
      </c>
      <c r="AF578" s="17" t="n">
        <f aca="false">AE578-O578</f>
        <v>0</v>
      </c>
      <c r="AG578" s="4" t="n">
        <f aca="false">VLOOKUP(I578,BesoinU!$F$1:$L$99,3,0)</f>
        <v>86.3188993898931</v>
      </c>
      <c r="AH578" s="19" t="n">
        <f aca="false">VLOOKUP(J578,bibliRdtCHauff!$G$2:$K$1398,4,0)</f>
        <v>50.9986425265591</v>
      </c>
      <c r="AI578" s="19" t="n">
        <f aca="false">VLOOKUP(J578,bibliRdtCHauff!$G$2:$K$1398,3,0)</f>
        <v>1.69923005458058</v>
      </c>
      <c r="AJ578" s="4" t="n">
        <f aca="false">VLOOKUP(D578,'paramètres CI'!$A$1:$C$6,3)</f>
        <v>0.0591</v>
      </c>
      <c r="AK578" s="4" t="n">
        <f aca="false">AJ578*AG578/AI578</f>
        <v>3.00221087791545</v>
      </c>
      <c r="AL578" s="4" t="n">
        <f aca="false">AK578+AH578/R578</f>
        <v>6.26673408548525</v>
      </c>
      <c r="AM578" s="4" t="n">
        <f aca="false">AL578+Z578</f>
        <v>4.5254563561167</v>
      </c>
      <c r="AN578" s="4" t="n">
        <f aca="false">AM578^-'paramètres CI'!$B$19</f>
        <v>5.68461364225009E-006</v>
      </c>
      <c r="AO578" s="4" t="n">
        <f aca="false">SUMIFS($AN$2:$AN$1250,$I$2:$I$1250,V578)</f>
        <v>146.426624902106</v>
      </c>
      <c r="AP578" s="5" t="n">
        <f aca="false">AN578/AO578</f>
        <v>3.88222677812219E-008</v>
      </c>
      <c r="AQ578" s="6" t="n">
        <f aca="false">AP578-O578</f>
        <v>-0.0652310330968357</v>
      </c>
      <c r="AR578" s="20" t="n">
        <f aca="false">VLOOKUP(I578,entreesparc!$A$13:$H$110,8,0)*AP578</f>
        <v>0.00071148479515475</v>
      </c>
      <c r="AS578" s="7" t="n">
        <f aca="false">M578*AJ578/AI578+AH578/R578</f>
        <v>8.26603304560823</v>
      </c>
      <c r="AT578" s="4" t="n">
        <f aca="false">AS578+Z578</f>
        <v>6.52475531623969</v>
      </c>
      <c r="AU578" s="4" t="n">
        <f aca="false">AT578^-'paramètres CI'!$B$19</f>
        <v>3.04429097869125E-007</v>
      </c>
      <c r="AV578" s="4" t="n">
        <f aca="false">SUMIFS($AU$2:$AU$1250,$I$2:$I$1250,V578)</f>
        <v>7.54461825544084E-006</v>
      </c>
      <c r="AW578" s="5" t="n">
        <f aca="false">AU578/AV578</f>
        <v>0.0403504972103239</v>
      </c>
      <c r="AX578" s="7" t="n">
        <f aca="false">SUMIFS($AP$2:$AP$1250,$I$2:$I$1250,V578)</f>
        <v>1</v>
      </c>
    </row>
    <row r="579" customFormat="false" ht="15.8" hidden="false" customHeight="false" outlineLevel="0" collapsed="false">
      <c r="A579" s="0" t="s">
        <v>15</v>
      </c>
      <c r="B579" s="0" t="s">
        <v>95</v>
      </c>
      <c r="C579" s="0" t="s">
        <v>32</v>
      </c>
      <c r="D579" s="0" t="s">
        <v>33</v>
      </c>
      <c r="E579" s="0" t="str">
        <f aca="false">VLOOKUP(A579,Nomenclature!$D$1:$E$9,2,0)</f>
        <v>03</v>
      </c>
      <c r="F579" s="0" t="str">
        <f aca="false">VLOOKUP(B579,Nomenclature!$J$1:$K$97,2,0)</f>
        <v>63</v>
      </c>
      <c r="G579" s="0" t="str">
        <f aca="false">VLOOKUP(C579,Nomenclature!$M$1:$N$21,2,0)</f>
        <v>01</v>
      </c>
      <c r="H579" s="0" t="str">
        <f aca="false">VLOOKUP(D579,Nomenclature!$O$25:$P$31,2,0)</f>
        <v>01</v>
      </c>
      <c r="I579" s="1" t="str">
        <f aca="false">CONCATENATE(E579,F579)</f>
        <v>0363</v>
      </c>
      <c r="J579" s="0" t="str">
        <f aca="false">CONCATENATE(E579,F579,G579,H579)</f>
        <v>03630101</v>
      </c>
      <c r="K579" s="0" t="n">
        <v>49.0999443411446</v>
      </c>
      <c r="L579" s="0" t="n">
        <v>25</v>
      </c>
      <c r="M579" s="0" t="n">
        <v>130.83936103619</v>
      </c>
      <c r="N579" s="0" t="n">
        <v>1.55957482928918</v>
      </c>
      <c r="O579" s="0" t="n">
        <v>0.0723140036556016</v>
      </c>
      <c r="P579" s="4" t="n">
        <f aca="false">VLOOKUP(D579,'paramètres CI'!$A$1:$B$6,2,0)</f>
        <v>0.033584731604575</v>
      </c>
      <c r="Q579" s="17" t="n">
        <f aca="false">M579*P579/N579</f>
        <v>2.81756587833449</v>
      </c>
      <c r="R579" s="9" t="n">
        <f aca="false">1/(1+0.04)*(1 - (1/(1+0.04))^L579)/(1-1/(1+0.04))</f>
        <v>15.6220799436509</v>
      </c>
      <c r="S579" s="17" t="n">
        <f aca="false">K579/R579</f>
        <v>3.14298380998234</v>
      </c>
      <c r="T579" s="17" t="n">
        <f aca="false">Q579+S579</f>
        <v>5.96054968831683</v>
      </c>
      <c r="U579" s="0" t="n">
        <f aca="false">T579 + Z579</f>
        <v>5.04162421072872</v>
      </c>
      <c r="V579" s="4" t="str">
        <f aca="false">VLOOKUP(I579,'CI ref gaz'!$I$1:$AM$97,1,0)</f>
        <v>0363</v>
      </c>
      <c r="W579" s="0" t="n">
        <f aca="false">VLOOKUP(I579,'CI ref gaz'!$I$1:$AM$97,14,0)</f>
        <v>-2</v>
      </c>
      <c r="X579" s="1" t="n">
        <f aca="false">VLOOKUP(I579,'CI ref gaz'!$I$1:$AM$97,13,0)</f>
        <v>4.17287103760436</v>
      </c>
      <c r="Y579" s="2" t="n">
        <f aca="false">VLOOKUP(I579,'CI ref gaz'!$I$1:$AM$97,7,0)</f>
        <v>0.328326905498679</v>
      </c>
      <c r="Z579" s="17" t="n">
        <f aca="false">X579*(O579/Y579)^(-1/8)-T579</f>
        <v>-0.918925477588109</v>
      </c>
      <c r="AA579" s="17" t="n">
        <f aca="false">Z579^2</f>
        <v>0.844424033360535</v>
      </c>
      <c r="AB579" s="18" t="n">
        <f aca="false">Z579/U579</f>
        <v>-0.182267745309658</v>
      </c>
      <c r="AC579" s="17" t="n">
        <f aca="false">U579^-('paramètres CI'!$B$19)</f>
        <v>2.39572094000597E-006</v>
      </c>
      <c r="AD579" s="4" t="n">
        <f aca="false">SUMIFS($AC$2:$AC$1250,$I$2:$I$1250,V579)</f>
        <v>3.31294191843628E-005</v>
      </c>
      <c r="AE579" s="4" t="n">
        <f aca="false">AC579/AD579</f>
        <v>0.0723140036556017</v>
      </c>
      <c r="AF579" s="17" t="n">
        <f aca="false">AE579-O579</f>
        <v>0</v>
      </c>
      <c r="AG579" s="4" t="n">
        <f aca="false">VLOOKUP(I579,BesoinU!$F$1:$L$99,3,0)</f>
        <v>86.3188993898931</v>
      </c>
      <c r="AH579" s="19" t="n">
        <f aca="false">VLOOKUP(J579,bibliRdtCHauff!$G$2:$K$1398,4,0)</f>
        <v>51.5549415582019</v>
      </c>
      <c r="AI579" s="19" t="n">
        <f aca="false">VLOOKUP(J579,bibliRdtCHauff!$G$2:$K$1398,3,0)</f>
        <v>1.62195782246074</v>
      </c>
      <c r="AJ579" s="4" t="n">
        <f aca="false">VLOOKUP(D579,'paramètres CI'!$A$1:$C$6,3)</f>
        <v>0.0509473684210526</v>
      </c>
      <c r="AK579" s="4" t="n">
        <f aca="false">AJ579*AG579/AI579</f>
        <v>2.71136567672561</v>
      </c>
      <c r="AL579" s="4" t="n">
        <f aca="false">AK579+AH579/R579</f>
        <v>6.01149867720707</v>
      </c>
      <c r="AM579" s="4" t="n">
        <f aca="false">AL579+Z579</f>
        <v>5.09257319961896</v>
      </c>
      <c r="AN579" s="4" t="n">
        <f aca="false">AM579^-'paramètres CI'!$B$19</f>
        <v>2.2105572074155E-006</v>
      </c>
      <c r="AO579" s="4" t="n">
        <f aca="false">SUMIFS($AN$2:$AN$1250,$I$2:$I$1250,V579)</f>
        <v>146.426624902106</v>
      </c>
      <c r="AP579" s="5" t="n">
        <f aca="false">AN579/AO579</f>
        <v>1.50966889313564E-008</v>
      </c>
      <c r="AQ579" s="6" t="n">
        <f aca="false">AP579-O579</f>
        <v>-0.0723139885589127</v>
      </c>
      <c r="AR579" s="20" t="n">
        <f aca="false">VLOOKUP(I579,entreesparc!$A$13:$H$110,8,0)*AP579</f>
        <v>0.000276672776880811</v>
      </c>
      <c r="AS579" s="7" t="n">
        <f aca="false">M579*AJ579/AI579+AH579/R579</f>
        <v>7.40993230498664</v>
      </c>
      <c r="AT579" s="4" t="n">
        <f aca="false">AS579+Z579</f>
        <v>6.49100682739853</v>
      </c>
      <c r="AU579" s="4" t="n">
        <f aca="false">AT579^-'paramètres CI'!$B$19</f>
        <v>3.1732440363992E-007</v>
      </c>
      <c r="AV579" s="4" t="n">
        <f aca="false">SUMIFS($AU$2:$AU$1250,$I$2:$I$1250,V579)</f>
        <v>7.54461825544084E-006</v>
      </c>
      <c r="AW579" s="5" t="n">
        <f aca="false">AU579/AV579</f>
        <v>0.0420597030752457</v>
      </c>
      <c r="AX579" s="7" t="n">
        <f aca="false">SUMIFS($AP$2:$AP$1250,$I$2:$I$1250,V579)</f>
        <v>1</v>
      </c>
    </row>
    <row r="580" customFormat="false" ht="15.8" hidden="false" customHeight="false" outlineLevel="0" collapsed="false">
      <c r="A580" s="0" t="s">
        <v>15</v>
      </c>
      <c r="B580" s="0" t="s">
        <v>95</v>
      </c>
      <c r="C580" s="0" t="s">
        <v>35</v>
      </c>
      <c r="D580" s="0" t="s">
        <v>33</v>
      </c>
      <c r="E580" s="0" t="str">
        <f aca="false">VLOOKUP(A580,Nomenclature!$D$1:$E$9,2,0)</f>
        <v>03</v>
      </c>
      <c r="F580" s="0" t="str">
        <f aca="false">VLOOKUP(B580,Nomenclature!$J$1:$K$97,2,0)</f>
        <v>63</v>
      </c>
      <c r="G580" s="0" t="str">
        <f aca="false">VLOOKUP(C580,Nomenclature!$M$1:$N$21,2,0)</f>
        <v>21</v>
      </c>
      <c r="H580" s="0" t="str">
        <f aca="false">VLOOKUP(D580,Nomenclature!$O$25:$P$31,2,0)</f>
        <v>01</v>
      </c>
      <c r="I580" s="1" t="str">
        <f aca="false">CONCATENATE(E580,F580)</f>
        <v>0363</v>
      </c>
      <c r="J580" s="0" t="str">
        <f aca="false">CONCATENATE(E580,F580,G580,H580)</f>
        <v>03632101</v>
      </c>
      <c r="K580" s="0" t="n">
        <v>61.3749304264308</v>
      </c>
      <c r="L580" s="0" t="n">
        <v>25</v>
      </c>
      <c r="M580" s="0" t="n">
        <v>130.83936103619</v>
      </c>
      <c r="N580" s="0" t="n">
        <v>1.87148979514701</v>
      </c>
      <c r="O580" s="0" t="n">
        <v>9.99400359784132E-005</v>
      </c>
      <c r="P580" s="4" t="n">
        <f aca="false">VLOOKUP(D580,'paramètres CI'!$A$1:$B$6,2,0)</f>
        <v>0.033584731604575</v>
      </c>
      <c r="Q580" s="17" t="n">
        <f aca="false">M580*P580/N580</f>
        <v>2.34797156527875</v>
      </c>
      <c r="R580" s="9" t="n">
        <f aca="false">1/(1+0.04)*(1 - (1/(1+0.04))^L580)/(1-1/(1+0.04))</f>
        <v>15.6220799436509</v>
      </c>
      <c r="S580" s="17" t="n">
        <f aca="false">K580/R580</f>
        <v>3.92872976247793</v>
      </c>
      <c r="T580" s="17" t="n">
        <f aca="false">Q580+S580</f>
        <v>6.27670132775668</v>
      </c>
      <c r="U580" s="0" t="n">
        <f aca="false">T580 + Z580</f>
        <v>11.4816904656727</v>
      </c>
      <c r="V580" s="4" t="str">
        <f aca="false">VLOOKUP(I580,'CI ref gaz'!$I$1:$AM$97,1,0)</f>
        <v>0363</v>
      </c>
      <c r="W580" s="0" t="n">
        <f aca="false">VLOOKUP(I580,'CI ref gaz'!$I$1:$AM$97,14,0)</f>
        <v>-2</v>
      </c>
      <c r="X580" s="1" t="n">
        <f aca="false">VLOOKUP(I580,'CI ref gaz'!$I$1:$AM$97,13,0)</f>
        <v>4.17287103760436</v>
      </c>
      <c r="Y580" s="2" t="n">
        <f aca="false">VLOOKUP(I580,'CI ref gaz'!$I$1:$AM$97,7,0)</f>
        <v>0.328326905498679</v>
      </c>
      <c r="Z580" s="17" t="n">
        <f aca="false">X580*(O580/Y580)^(-1/8)-T580</f>
        <v>5.20498913791606</v>
      </c>
      <c r="AA580" s="17" t="n">
        <f aca="false">Z580^2</f>
        <v>27.0919119258242</v>
      </c>
      <c r="AB580" s="18" t="n">
        <f aca="false">Z580/U580</f>
        <v>0.453329512189657</v>
      </c>
      <c r="AC580" s="17" t="n">
        <f aca="false">U580^-('paramètres CI'!$B$19)</f>
        <v>3.31095534522915E-009</v>
      </c>
      <c r="AD580" s="4" t="n">
        <f aca="false">SUMIFS($AC$2:$AC$1250,$I$2:$I$1250,V580)</f>
        <v>3.31294191843628E-005</v>
      </c>
      <c r="AE580" s="4" t="n">
        <f aca="false">AC580/AD580</f>
        <v>9.99400359784132E-005</v>
      </c>
      <c r="AF580" s="17" t="n">
        <f aca="false">AE580-O580</f>
        <v>0</v>
      </c>
      <c r="AG580" s="4" t="n">
        <f aca="false">VLOOKUP(I580,BesoinU!$F$1:$L$99,3,0)</f>
        <v>86.3188993898931</v>
      </c>
      <c r="AH580" s="19" t="n">
        <f aca="false">VLOOKUP(J580,bibliRdtCHauff!$G$2:$K$1398,4,0)</f>
        <v>61.3749304264308</v>
      </c>
      <c r="AI580" s="19" t="n">
        <f aca="false">VLOOKUP(J580,bibliRdtCHauff!$G$2:$K$1398,3,0)</f>
        <v>1.87148979514701</v>
      </c>
      <c r="AJ580" s="4" t="n">
        <f aca="false">VLOOKUP(D580,'paramètres CI'!$A$1:$C$6,3)</f>
        <v>0.0509473684210526</v>
      </c>
      <c r="AK580" s="4" t="n">
        <f aca="false">AJ580*AG580/AI580</f>
        <v>2.34985025316219</v>
      </c>
      <c r="AL580" s="4" t="n">
        <f aca="false">AK580+AH580/R580</f>
        <v>6.27858001564012</v>
      </c>
      <c r="AM580" s="4" t="n">
        <f aca="false">AL580+Z580</f>
        <v>11.4835691535562</v>
      </c>
      <c r="AN580" s="4" t="n">
        <f aca="false">AM580^-'paramètres CI'!$B$19</f>
        <v>3.30662450271764E-009</v>
      </c>
      <c r="AO580" s="4" t="n">
        <f aca="false">SUMIFS($AN$2:$AN$1250,$I$2:$I$1250,V580)</f>
        <v>146.426624902106</v>
      </c>
      <c r="AP580" s="5" t="n">
        <f aca="false">AN580/AO580</f>
        <v>2.25821260643568E-011</v>
      </c>
      <c r="AQ580" s="6" t="n">
        <f aca="false">AP580-O580</f>
        <v>-9.99400133962871E-005</v>
      </c>
      <c r="AR580" s="20" t="n">
        <f aca="false">VLOOKUP(I580,entreesparc!$A$13:$H$110,8,0)*AP580</f>
        <v>4.13856280308001E-007</v>
      </c>
      <c r="AS580" s="7" t="n">
        <f aca="false">M580*AJ580/AI580+AH580/R580</f>
        <v>7.49055582638241</v>
      </c>
      <c r="AT580" s="4" t="n">
        <f aca="false">AS580+Z580</f>
        <v>12.6955449642985</v>
      </c>
      <c r="AU580" s="4" t="n">
        <f aca="false">AT580^-'paramètres CI'!$B$19</f>
        <v>1.4817987230766E-009</v>
      </c>
      <c r="AV580" s="4" t="n">
        <f aca="false">SUMIFS($AU$2:$AU$1250,$I$2:$I$1250,V580)</f>
        <v>7.54461825544084E-006</v>
      </c>
      <c r="AW580" s="5" t="n">
        <f aca="false">AU580/AV580</f>
        <v>0.00019640473154596</v>
      </c>
      <c r="AX580" s="7" t="n">
        <f aca="false">SUMIFS($AP$2:$AP$1250,$I$2:$I$1250,V580)</f>
        <v>1</v>
      </c>
    </row>
    <row r="581" customFormat="false" ht="15.8" hidden="false" customHeight="false" outlineLevel="0" collapsed="false">
      <c r="A581" s="0" t="s">
        <v>15</v>
      </c>
      <c r="B581" s="0" t="s">
        <v>95</v>
      </c>
      <c r="C581" s="0" t="s">
        <v>35</v>
      </c>
      <c r="D581" s="0" t="s">
        <v>34</v>
      </c>
      <c r="E581" s="0" t="str">
        <f aca="false">VLOOKUP(A581,Nomenclature!$D$1:$E$9,2,0)</f>
        <v>03</v>
      </c>
      <c r="F581" s="0" t="str">
        <f aca="false">VLOOKUP(B581,Nomenclature!$J$1:$K$97,2,0)</f>
        <v>63</v>
      </c>
      <c r="G581" s="0" t="str">
        <f aca="false">VLOOKUP(C581,Nomenclature!$M$1:$N$21,2,0)</f>
        <v>21</v>
      </c>
      <c r="H581" s="0" t="str">
        <f aca="false">VLOOKUP(D581,Nomenclature!$O$25:$P$31,2,0)</f>
        <v>06</v>
      </c>
      <c r="I581" s="1" t="str">
        <f aca="false">CONCATENATE(E581,F581)</f>
        <v>0363</v>
      </c>
      <c r="J581" s="0" t="str">
        <f aca="false">CONCATENATE(E581,F581,G581,H581)</f>
        <v>03632106</v>
      </c>
      <c r="K581" s="0" t="n">
        <v>60.7126696744751</v>
      </c>
      <c r="L581" s="0" t="n">
        <v>25</v>
      </c>
      <c r="M581" s="0" t="n">
        <v>143.80229839383</v>
      </c>
      <c r="N581" s="0" t="n">
        <v>1.9606500629776</v>
      </c>
      <c r="O581" s="0" t="n">
        <v>9.99400359784132E-005</v>
      </c>
      <c r="P581" s="4" t="n">
        <f aca="false">VLOOKUP(D581,'paramètres CI'!$A$1:$B$6,2,0)</f>
        <v>0.0424847883250769</v>
      </c>
      <c r="Q581" s="17" t="n">
        <f aca="false">M581*P581/N581</f>
        <v>3.11601255281791</v>
      </c>
      <c r="R581" s="9" t="n">
        <f aca="false">1/(1+0.04)*(1 - (1/(1+0.04))^L581)/(1-1/(1+0.04))</f>
        <v>15.6220799436509</v>
      </c>
      <c r="S581" s="17" t="n">
        <f aca="false">K581/R581</f>
        <v>3.88633715186882</v>
      </c>
      <c r="T581" s="17" t="n">
        <f aca="false">Q581+S581</f>
        <v>7.00234970468673</v>
      </c>
      <c r="U581" s="0" t="n">
        <f aca="false">T581 + Z581</f>
        <v>11.4816904656727</v>
      </c>
      <c r="V581" s="4" t="str">
        <f aca="false">VLOOKUP(I581,'CI ref gaz'!$I$1:$AM$97,1,0)</f>
        <v>0363</v>
      </c>
      <c r="W581" s="0" t="n">
        <f aca="false">VLOOKUP(I581,'CI ref gaz'!$I$1:$AM$97,14,0)</f>
        <v>-2</v>
      </c>
      <c r="X581" s="1" t="n">
        <f aca="false">VLOOKUP(I581,'CI ref gaz'!$I$1:$AM$97,13,0)</f>
        <v>4.17287103760436</v>
      </c>
      <c r="Y581" s="2" t="n">
        <f aca="false">VLOOKUP(I581,'CI ref gaz'!$I$1:$AM$97,7,0)</f>
        <v>0.328326905498679</v>
      </c>
      <c r="Z581" s="17" t="n">
        <f aca="false">X581*(O581/Y581)^(-1/8)-T581</f>
        <v>4.47934076098601</v>
      </c>
      <c r="AA581" s="17" t="n">
        <f aca="false">Z581^2</f>
        <v>20.0644936530307</v>
      </c>
      <c r="AB581" s="18" t="n">
        <f aca="false">Z581/U581</f>
        <v>0.390129029725899</v>
      </c>
      <c r="AC581" s="17" t="n">
        <f aca="false">U581^-('paramètres CI'!$B$19)</f>
        <v>3.31095534522915E-009</v>
      </c>
      <c r="AD581" s="4" t="n">
        <f aca="false">SUMIFS($AC$2:$AC$1250,$I$2:$I$1250,V581)</f>
        <v>3.31294191843628E-005</v>
      </c>
      <c r="AE581" s="4" t="n">
        <f aca="false">AC581/AD581</f>
        <v>9.99400359784132E-005</v>
      </c>
      <c r="AF581" s="17" t="n">
        <f aca="false">AE581-O581</f>
        <v>0</v>
      </c>
      <c r="AG581" s="4" t="n">
        <f aca="false">VLOOKUP(I581,BesoinU!$F$1:$L$99,3,0)</f>
        <v>86.3188993898931</v>
      </c>
      <c r="AH581" s="19" t="n">
        <f aca="false">VLOOKUP(J581,bibliRdtCHauff!$G$2:$K$1398,4,0)</f>
        <v>60.7126696744751</v>
      </c>
      <c r="AI581" s="19" t="n">
        <f aca="false">VLOOKUP(J581,bibliRdtCHauff!$G$2:$K$1398,3,0)</f>
        <v>1.9606500629776</v>
      </c>
      <c r="AJ581" s="4" t="n">
        <f aca="false">VLOOKUP(D581,'paramètres CI'!$A$1:$C$6,3)</f>
        <v>0.0591</v>
      </c>
      <c r="AK581" s="4" t="n">
        <f aca="false">AJ581*AG581/AI581</f>
        <v>2.60191609419338</v>
      </c>
      <c r="AL581" s="4" t="n">
        <f aca="false">AK581+AH581/R581</f>
        <v>6.48825324606219</v>
      </c>
      <c r="AM581" s="4" t="n">
        <f aca="false">AL581+Z581</f>
        <v>10.9675940070482</v>
      </c>
      <c r="AN581" s="4" t="n">
        <f aca="false">AM581^-'paramètres CI'!$B$19</f>
        <v>4.77649222714567E-009</v>
      </c>
      <c r="AO581" s="4" t="n">
        <f aca="false">SUMIFS($AN$2:$AN$1250,$I$2:$I$1250,V581)</f>
        <v>146.426624902106</v>
      </c>
      <c r="AP581" s="5" t="n">
        <f aca="false">AN581/AO581</f>
        <v>3.26203805512762E-011</v>
      </c>
      <c r="AQ581" s="6" t="n">
        <f aca="false">AP581-O581</f>
        <v>-9.99400033580326E-005</v>
      </c>
      <c r="AR581" s="20" t="n">
        <f aca="false">VLOOKUP(I581,entreesparc!$A$13:$H$110,8,0)*AP581</f>
        <v>5.97824550208804E-007</v>
      </c>
      <c r="AS581" s="7" t="n">
        <f aca="false">M581*AJ581/AI581+AH581/R581</f>
        <v>8.2209790115021</v>
      </c>
      <c r="AT581" s="4" t="n">
        <f aca="false">AS581+Z581</f>
        <v>12.7003197724881</v>
      </c>
      <c r="AU581" s="4" t="n">
        <f aca="false">AT581^-'paramètres CI'!$B$19</f>
        <v>1.47734781053296E-009</v>
      </c>
      <c r="AV581" s="4" t="n">
        <f aca="false">SUMIFS($AU$2:$AU$1250,$I$2:$I$1250,V581)</f>
        <v>7.54461825544084E-006</v>
      </c>
      <c r="AW581" s="5" t="n">
        <f aca="false">AU581/AV581</f>
        <v>0.000195814786184519</v>
      </c>
      <c r="AX581" s="7" t="n">
        <f aca="false">SUMIFS($AP$2:$AP$1250,$I$2:$I$1250,V581)</f>
        <v>1</v>
      </c>
    </row>
    <row r="582" customFormat="false" ht="15.8" hidden="false" customHeight="false" outlineLevel="0" collapsed="false">
      <c r="A582" s="0" t="s">
        <v>15</v>
      </c>
      <c r="B582" s="0" t="s">
        <v>95</v>
      </c>
      <c r="C582" s="0" t="s">
        <v>36</v>
      </c>
      <c r="D582" s="0" t="s">
        <v>37</v>
      </c>
      <c r="E582" s="0" t="str">
        <f aca="false">VLOOKUP(A582,Nomenclature!$D$1:$E$9,2,0)</f>
        <v>03</v>
      </c>
      <c r="F582" s="0" t="str">
        <f aca="false">VLOOKUP(B582,Nomenclature!$J$1:$K$97,2,0)</f>
        <v>63</v>
      </c>
      <c r="G582" s="0" t="str">
        <f aca="false">VLOOKUP(C582,Nomenclature!$M$1:$N$21,2,0)</f>
        <v>23</v>
      </c>
      <c r="H582" s="0" t="str">
        <f aca="false">VLOOKUP(D582,Nomenclature!$O$25:$P$31,2,0)</f>
        <v>03</v>
      </c>
      <c r="I582" s="1" t="str">
        <f aca="false">CONCATENATE(E582,F582)</f>
        <v>0363</v>
      </c>
      <c r="J582" s="0" t="str">
        <f aca="false">CONCATENATE(E582,F582,G582,H582)</f>
        <v>03632303</v>
      </c>
      <c r="K582" s="0" t="n">
        <v>41.5287109684764</v>
      </c>
      <c r="L582" s="0" t="n">
        <v>20</v>
      </c>
      <c r="M582" s="0" t="n">
        <v>133.052856481641</v>
      </c>
      <c r="N582" s="0" t="n">
        <v>0.751617554418763</v>
      </c>
      <c r="O582" s="0" t="n">
        <v>9.99400359784132E-005</v>
      </c>
      <c r="P582" s="4" t="n">
        <f aca="false">VLOOKUP(D582,'paramètres CI'!$A$1:$B$6,2,0)</f>
        <v>0.0385046990211696</v>
      </c>
      <c r="Q582" s="17" t="n">
        <f aca="false">M582*P582/N582</f>
        <v>6.81617953520827</v>
      </c>
      <c r="R582" s="9" t="n">
        <f aca="false">1/(1+0.04)*(1 - (1/(1+0.04))^L582)/(1-1/(1+0.04))</f>
        <v>13.5903263449677</v>
      </c>
      <c r="S582" s="17" t="n">
        <f aca="false">K582/R582</f>
        <v>3.05575524195223</v>
      </c>
      <c r="T582" s="17" t="n">
        <f aca="false">Q582+S582</f>
        <v>9.8719347771605</v>
      </c>
      <c r="U582" s="0" t="n">
        <f aca="false">T582 + Z582</f>
        <v>11.4816904656727</v>
      </c>
      <c r="V582" s="4" t="str">
        <f aca="false">VLOOKUP(I582,'CI ref gaz'!$I$1:$AM$97,1,0)</f>
        <v>0363</v>
      </c>
      <c r="W582" s="0" t="n">
        <f aca="false">VLOOKUP(I582,'CI ref gaz'!$I$1:$AM$97,14,0)</f>
        <v>-2</v>
      </c>
      <c r="X582" s="1" t="n">
        <f aca="false">VLOOKUP(I582,'CI ref gaz'!$I$1:$AM$97,13,0)</f>
        <v>4.17287103760436</v>
      </c>
      <c r="Y582" s="2" t="n">
        <f aca="false">VLOOKUP(I582,'CI ref gaz'!$I$1:$AM$97,7,0)</f>
        <v>0.328326905498679</v>
      </c>
      <c r="Z582" s="17" t="n">
        <f aca="false">X582*(O582/Y582)^(-1/8)-T582</f>
        <v>1.60975568851224</v>
      </c>
      <c r="AA582" s="17" t="n">
        <f aca="false">Z582^2</f>
        <v>2.59131337669751</v>
      </c>
      <c r="AB582" s="18" t="n">
        <f aca="false">Z582/U582</f>
        <v>0.14020197577395</v>
      </c>
      <c r="AC582" s="17" t="n">
        <f aca="false">U582^-('paramètres CI'!$B$19)</f>
        <v>3.31095534522915E-009</v>
      </c>
      <c r="AD582" s="4" t="n">
        <f aca="false">SUMIFS($AC$2:$AC$1250,$I$2:$I$1250,V582)</f>
        <v>3.31294191843628E-005</v>
      </c>
      <c r="AE582" s="4" t="n">
        <f aca="false">AC582/AD582</f>
        <v>9.99400359784132E-005</v>
      </c>
      <c r="AF582" s="17" t="n">
        <f aca="false">AE582-O582</f>
        <v>0</v>
      </c>
      <c r="AG582" s="4" t="n">
        <f aca="false">VLOOKUP(I582,BesoinU!$F$1:$L$99,3,0)</f>
        <v>86.3188993898931</v>
      </c>
      <c r="AH582" s="19" t="n">
        <f aca="false">VLOOKUP(J582,bibliRdtCHauff!$G$2:$K$1398,4,0)</f>
        <v>41.5287109684764</v>
      </c>
      <c r="AI582" s="19" t="n">
        <f aca="false">VLOOKUP(J582,bibliRdtCHauff!$G$2:$K$1398,3,0)</f>
        <v>0.751617554418763</v>
      </c>
      <c r="AJ582" s="4" t="n">
        <f aca="false">VLOOKUP(D582,'paramètres CI'!$A$1:$C$6,3)</f>
        <v>0.0763929293534506</v>
      </c>
      <c r="AK582" s="4" t="n">
        <f aca="false">AJ582*AG582/AI582</f>
        <v>8.77328309349969</v>
      </c>
      <c r="AL582" s="4" t="n">
        <f aca="false">AK582+AH582/R582</f>
        <v>11.8290383354519</v>
      </c>
      <c r="AM582" s="4" t="n">
        <f aca="false">AL582+Z582</f>
        <v>13.4387940239641</v>
      </c>
      <c r="AN582" s="4" t="n">
        <f aca="false">AM582^-'paramètres CI'!$B$19</f>
        <v>9.39977849152566E-010</v>
      </c>
      <c r="AO582" s="4" t="n">
        <f aca="false">SUMIFS($AN$2:$AN$1250,$I$2:$I$1250,V582)</f>
        <v>146.426624902106</v>
      </c>
      <c r="AP582" s="5" t="n">
        <f aca="false">AN582/AO582</f>
        <v>6.41944625699726E-012</v>
      </c>
      <c r="AQ582" s="6" t="n">
        <f aca="false">AP582-O582</f>
        <v>-9.99400295589669E-005</v>
      </c>
      <c r="AR582" s="20" t="n">
        <f aca="false">VLOOKUP(I582,entreesparc!$A$13:$H$110,8,0)*AP582</f>
        <v>1.17647388115122E-007</v>
      </c>
      <c r="AS582" s="7" t="n">
        <f aca="false">M582*AJ582/AI582+AH582/R582</f>
        <v>16.5789857808358</v>
      </c>
      <c r="AT582" s="4" t="n">
        <f aca="false">AS582+Z582</f>
        <v>18.188741469348</v>
      </c>
      <c r="AU582" s="4" t="n">
        <f aca="false">AT582^-'paramètres CI'!$B$19</f>
        <v>8.34793001932666E-011</v>
      </c>
      <c r="AV582" s="4" t="n">
        <f aca="false">SUMIFS($AU$2:$AU$1250,$I$2:$I$1250,V582)</f>
        <v>7.54461825544084E-006</v>
      </c>
      <c r="AW582" s="5" t="n">
        <f aca="false">AU582/AV582</f>
        <v>1.10647480584011E-005</v>
      </c>
      <c r="AX582" s="7" t="n">
        <f aca="false">SUMIFS($AP$2:$AP$1250,$I$2:$I$1250,V582)</f>
        <v>1</v>
      </c>
    </row>
    <row r="583" customFormat="false" ht="15.8" hidden="false" customHeight="false" outlineLevel="0" collapsed="false">
      <c r="A583" s="0" t="s">
        <v>15</v>
      </c>
      <c r="B583" s="0" t="s">
        <v>95</v>
      </c>
      <c r="C583" s="0" t="s">
        <v>38</v>
      </c>
      <c r="D583" s="0" t="s">
        <v>39</v>
      </c>
      <c r="E583" s="0" t="str">
        <f aca="false">VLOOKUP(A583,Nomenclature!$D$1:$E$9,2,0)</f>
        <v>03</v>
      </c>
      <c r="F583" s="0" t="str">
        <f aca="false">VLOOKUP(B583,Nomenclature!$J$1:$K$97,2,0)</f>
        <v>63</v>
      </c>
      <c r="G583" s="0" t="str">
        <f aca="false">VLOOKUP(C583,Nomenclature!$M$1:$N$21,2,0)</f>
        <v>24</v>
      </c>
      <c r="H583" s="0" t="str">
        <f aca="false">VLOOKUP(D583,Nomenclature!$O$25:$P$31,2,0)</f>
        <v>04</v>
      </c>
      <c r="I583" s="1" t="str">
        <f aca="false">CONCATENATE(E583,F583)</f>
        <v>0363</v>
      </c>
      <c r="J583" s="0" t="str">
        <f aca="false">CONCATENATE(E583,F583,G583,H583)</f>
        <v>03632404</v>
      </c>
      <c r="K583" s="0" t="n">
        <v>30.944260891132</v>
      </c>
      <c r="L583" s="0" t="n">
        <v>20</v>
      </c>
      <c r="M583" s="0" t="n">
        <v>146.596165308394</v>
      </c>
      <c r="N583" s="0" t="n">
        <v>0.98494919666898</v>
      </c>
      <c r="O583" s="0" t="n">
        <v>9.99400359784132E-005</v>
      </c>
      <c r="P583" s="4" t="n">
        <f aca="false">VLOOKUP(D583,'paramètres CI'!$A$1:$B$6,2,0)</f>
        <v>0.022045059962018</v>
      </c>
      <c r="Q583" s="17" t="n">
        <f aca="false">M583*P583/N583</f>
        <v>3.28110451316156</v>
      </c>
      <c r="R583" s="9" t="n">
        <f aca="false">1/(1+0.04)*(1 - (1/(1+0.04))^L583)/(1-1/(1+0.04))</f>
        <v>13.5903263449677</v>
      </c>
      <c r="S583" s="17" t="n">
        <f aca="false">K583/R583</f>
        <v>2.27693287899523</v>
      </c>
      <c r="T583" s="17" t="n">
        <f aca="false">Q583+S583</f>
        <v>5.55803739215679</v>
      </c>
      <c r="U583" s="0" t="n">
        <f aca="false">T583 + Z583</f>
        <v>11.4816904656727</v>
      </c>
      <c r="V583" s="4" t="str">
        <f aca="false">VLOOKUP(I583,'CI ref gaz'!$I$1:$AM$97,1,0)</f>
        <v>0363</v>
      </c>
      <c r="W583" s="0" t="n">
        <f aca="false">VLOOKUP(I583,'CI ref gaz'!$I$1:$AM$97,14,0)</f>
        <v>-2</v>
      </c>
      <c r="X583" s="1" t="n">
        <f aca="false">VLOOKUP(I583,'CI ref gaz'!$I$1:$AM$97,13,0)</f>
        <v>4.17287103760436</v>
      </c>
      <c r="Y583" s="2" t="n">
        <f aca="false">VLOOKUP(I583,'CI ref gaz'!$I$1:$AM$97,7,0)</f>
        <v>0.328326905498679</v>
      </c>
      <c r="Z583" s="17" t="n">
        <f aca="false">X583*(O583/Y583)^(-1/8)-T583</f>
        <v>5.92365307351595</v>
      </c>
      <c r="AA583" s="17" t="n">
        <f aca="false">Z583^2</f>
        <v>35.0896657353749</v>
      </c>
      <c r="AB583" s="18" t="n">
        <f aca="false">Z583/U583</f>
        <v>0.515921683416404</v>
      </c>
      <c r="AC583" s="17" t="n">
        <f aca="false">U583^-('paramètres CI'!$B$19)</f>
        <v>3.31095534522915E-009</v>
      </c>
      <c r="AD583" s="4" t="n">
        <f aca="false">SUMIFS($AC$2:$AC$1250,$I$2:$I$1250,V583)</f>
        <v>3.31294191843628E-005</v>
      </c>
      <c r="AE583" s="4" t="n">
        <f aca="false">AC583/AD583</f>
        <v>9.99400359784132E-005</v>
      </c>
      <c r="AF583" s="17" t="n">
        <f aca="false">AE583-O583</f>
        <v>0</v>
      </c>
      <c r="AG583" s="4" t="n">
        <f aca="false">VLOOKUP(I583,BesoinU!$F$1:$L$99,3,0)</f>
        <v>86.3188993898931</v>
      </c>
      <c r="AH583" s="19" t="n">
        <f aca="false">VLOOKUP(J583,bibliRdtCHauff!$G$2:$K$1398,4,0)</f>
        <v>30.944260891132</v>
      </c>
      <c r="AI583" s="19" t="n">
        <f aca="false">VLOOKUP(J583,bibliRdtCHauff!$G$2:$K$1398,3,0)</f>
        <v>0.98494919666898</v>
      </c>
      <c r="AJ583" s="4" t="n">
        <f aca="false">VLOOKUP(D583,'paramètres CI'!$A$1:$C$6,3)</f>
        <v>0.0386719666666667</v>
      </c>
      <c r="AK583" s="4" t="n">
        <f aca="false">AJ583*AG583/AI583</f>
        <v>3.3891307401423</v>
      </c>
      <c r="AL583" s="4" t="n">
        <f aca="false">AK583+AH583/R583</f>
        <v>5.66606361913753</v>
      </c>
      <c r="AM583" s="4" t="n">
        <f aca="false">AL583+Z583</f>
        <v>11.5897166926535</v>
      </c>
      <c r="AN583" s="4" t="n">
        <f aca="false">AM583^-'paramètres CI'!$B$19</f>
        <v>3.07197332961035E-009</v>
      </c>
      <c r="AO583" s="4" t="n">
        <f aca="false">SUMIFS($AN$2:$AN$1250,$I$2:$I$1250,V583)</f>
        <v>146.426624902106</v>
      </c>
      <c r="AP583" s="5" t="n">
        <f aca="false">AN583/AO583</f>
        <v>2.09796089451911E-011</v>
      </c>
      <c r="AQ583" s="6" t="n">
        <f aca="false">AP583-O583</f>
        <v>-9.99400149988042E-005</v>
      </c>
      <c r="AR583" s="20" t="n">
        <f aca="false">VLOOKUP(I583,entreesparc!$A$13:$H$110,8,0)*AP583</f>
        <v>3.84487399265634E-007</v>
      </c>
      <c r="AS583" s="7" t="n">
        <f aca="false">M583*AJ583/AI583+AH583/R583</f>
        <v>8.03272418015069</v>
      </c>
      <c r="AT583" s="4" t="n">
        <f aca="false">AS583+Z583</f>
        <v>13.9563772536666</v>
      </c>
      <c r="AU583" s="4" t="n">
        <f aca="false">AT583^-'paramètres CI'!$B$19</f>
        <v>6.94733750304252E-010</v>
      </c>
      <c r="AV583" s="4" t="n">
        <f aca="false">SUMIFS($AU$2:$AU$1250,$I$2:$I$1250,V583)</f>
        <v>7.54461825544084E-006</v>
      </c>
      <c r="AW583" s="5" t="n">
        <f aca="false">AU583/AV583</f>
        <v>9.20833535617579E-005</v>
      </c>
      <c r="AX583" s="7" t="n">
        <f aca="false">SUMIFS($AP$2:$AP$1250,$I$2:$I$1250,V583)</f>
        <v>1</v>
      </c>
    </row>
    <row r="584" customFormat="false" ht="15.8" hidden="false" customHeight="false" outlineLevel="0" collapsed="false">
      <c r="A584" s="0" t="s">
        <v>15</v>
      </c>
      <c r="B584" s="0" t="s">
        <v>95</v>
      </c>
      <c r="C584" s="0" t="s">
        <v>40</v>
      </c>
      <c r="D584" s="0" t="s">
        <v>37</v>
      </c>
      <c r="E584" s="0" t="str">
        <f aca="false">VLOOKUP(A584,Nomenclature!$D$1:$E$9,2,0)</f>
        <v>03</v>
      </c>
      <c r="F584" s="0" t="str">
        <f aca="false">VLOOKUP(B584,Nomenclature!$J$1:$K$97,2,0)</f>
        <v>63</v>
      </c>
      <c r="G584" s="0" t="str">
        <f aca="false">VLOOKUP(C584,Nomenclature!$M$1:$N$21,2,0)</f>
        <v>03</v>
      </c>
      <c r="H584" s="0" t="str">
        <f aca="false">VLOOKUP(D584,Nomenclature!$O$25:$P$31,2,0)</f>
        <v>03</v>
      </c>
      <c r="I584" s="1" t="str">
        <f aca="false">CONCATENATE(E584,F584)</f>
        <v>0363</v>
      </c>
      <c r="J584" s="0" t="str">
        <f aca="false">CONCATENATE(E584,F584,G584,H584)</f>
        <v>03630303</v>
      </c>
      <c r="K584" s="0" t="n">
        <v>33.2229687747811</v>
      </c>
      <c r="L584" s="0" t="n">
        <v>20</v>
      </c>
      <c r="M584" s="0" t="n">
        <v>133.052856481641</v>
      </c>
      <c r="N584" s="0" t="n">
        <v>0.654786860491742</v>
      </c>
      <c r="O584" s="0" t="n">
        <v>0.0526600911976433</v>
      </c>
      <c r="P584" s="4" t="n">
        <f aca="false">VLOOKUP(D584,'paramètres CI'!$A$1:$B$6,2,0)</f>
        <v>0.0385046990211696</v>
      </c>
      <c r="Q584" s="17" t="n">
        <f aca="false">M584*P584/N584</f>
        <v>7.82416462799053</v>
      </c>
      <c r="R584" s="9" t="n">
        <f aca="false">1/(1+0.04)*(1 - (1/(1+0.04))^L584)/(1-1/(1+0.04))</f>
        <v>13.5903263449677</v>
      </c>
      <c r="S584" s="17" t="n">
        <f aca="false">K584/R584</f>
        <v>2.44460419356178</v>
      </c>
      <c r="T584" s="17" t="n">
        <f aca="false">Q584+S584</f>
        <v>10.2687688215523</v>
      </c>
      <c r="U584" s="0" t="n">
        <f aca="false">T584 + Z584</f>
        <v>5.2455142525655</v>
      </c>
      <c r="V584" s="4" t="str">
        <f aca="false">VLOOKUP(I584,'CI ref gaz'!$I$1:$AM$97,1,0)</f>
        <v>0363</v>
      </c>
      <c r="W584" s="0" t="n">
        <f aca="false">VLOOKUP(I584,'CI ref gaz'!$I$1:$AM$97,14,0)</f>
        <v>-2</v>
      </c>
      <c r="X584" s="1" t="n">
        <f aca="false">VLOOKUP(I584,'CI ref gaz'!$I$1:$AM$97,13,0)</f>
        <v>4.17287103760436</v>
      </c>
      <c r="Y584" s="2" t="n">
        <f aca="false">VLOOKUP(I584,'CI ref gaz'!$I$1:$AM$97,7,0)</f>
        <v>0.328326905498679</v>
      </c>
      <c r="Z584" s="17" t="n">
        <f aca="false">X584*(O584/Y584)^(-1/8)-T584</f>
        <v>-5.02325456898682</v>
      </c>
      <c r="AA584" s="17" t="n">
        <f aca="false">Z584^2</f>
        <v>25.2330864648469</v>
      </c>
      <c r="AB584" s="18" t="n">
        <f aca="false">Z584/U584</f>
        <v>-0.957628618877554</v>
      </c>
      <c r="AC584" s="17" t="n">
        <f aca="false">U584^-('paramètres CI'!$B$19)</f>
        <v>1.7445982355735E-006</v>
      </c>
      <c r="AD584" s="4" t="n">
        <f aca="false">SUMIFS($AC$2:$AC$1250,$I$2:$I$1250,V584)</f>
        <v>3.31294191843628E-005</v>
      </c>
      <c r="AE584" s="4" t="n">
        <f aca="false">AC584/AD584</f>
        <v>0.0526600911976433</v>
      </c>
      <c r="AF584" s="17" t="n">
        <f aca="false">AE584-O584</f>
        <v>0</v>
      </c>
      <c r="AG584" s="4" t="n">
        <f aca="false">VLOOKUP(I584,BesoinU!$F$1:$L$99,3,0)</f>
        <v>86.3188993898931</v>
      </c>
      <c r="AH584" s="19" t="n">
        <f aca="false">VLOOKUP(J584,bibliRdtCHauff!$G$2:$K$1398,4,0)</f>
        <v>34.8841172135201</v>
      </c>
      <c r="AI584" s="19" t="n">
        <f aca="false">VLOOKUP(J584,bibliRdtCHauff!$G$2:$K$1398,3,0)</f>
        <v>0.674152999277146</v>
      </c>
      <c r="AJ584" s="4" t="n">
        <f aca="false">VLOOKUP(D584,'paramètres CI'!$A$1:$C$6,3)</f>
        <v>0.0763929293534506</v>
      </c>
      <c r="AK584" s="4" t="n">
        <f aca="false">AJ584*AG584/AI584</f>
        <v>9.78139026308602</v>
      </c>
      <c r="AL584" s="4" t="n">
        <f aca="false">AK584+AH584/R584</f>
        <v>12.3482246663259</v>
      </c>
      <c r="AM584" s="4" t="n">
        <f aca="false">AL584+Z584</f>
        <v>7.32497009733906</v>
      </c>
      <c r="AN584" s="4" t="n">
        <f aca="false">AM584^-'paramètres CI'!$B$19</f>
        <v>1.20657174534442E-007</v>
      </c>
      <c r="AO584" s="4" t="n">
        <f aca="false">SUMIFS($AN$2:$AN$1250,$I$2:$I$1250,V584)</f>
        <v>146.426624902106</v>
      </c>
      <c r="AP584" s="5" t="n">
        <f aca="false">AN584/AO584</f>
        <v>8.24011170202875E-010</v>
      </c>
      <c r="AQ584" s="6" t="n">
        <f aca="false">AP584-O584</f>
        <v>-0.0526600903736321</v>
      </c>
      <c r="AR584" s="20" t="n">
        <f aca="false">VLOOKUP(I584,entreesparc!$A$13:$H$110,8,0)*AP584</f>
        <v>1.5101421224048E-005</v>
      </c>
      <c r="AS584" s="7" t="n">
        <f aca="false">M584*AJ584/AI584+AH584/R584</f>
        <v>17.6439719022577</v>
      </c>
      <c r="AT584" s="4" t="n">
        <f aca="false">AS584+Z584</f>
        <v>12.6207173332709</v>
      </c>
      <c r="AU584" s="4" t="n">
        <f aca="false">AT584^-'paramètres CI'!$B$19</f>
        <v>1.55355874703723E-009</v>
      </c>
      <c r="AV584" s="4" t="n">
        <f aca="false">SUMIFS($AU$2:$AU$1250,$I$2:$I$1250,V584)</f>
        <v>7.54461825544084E-006</v>
      </c>
      <c r="AW584" s="5" t="n">
        <f aca="false">AU584/AV584</f>
        <v>0.00020591615035219</v>
      </c>
      <c r="AX584" s="7" t="n">
        <f aca="false">SUMIFS($AP$2:$AP$1250,$I$2:$I$1250,V584)</f>
        <v>1</v>
      </c>
    </row>
    <row r="585" customFormat="false" ht="15.8" hidden="false" customHeight="false" outlineLevel="0" collapsed="false">
      <c r="A585" s="0" t="s">
        <v>15</v>
      </c>
      <c r="B585" s="0" t="s">
        <v>95</v>
      </c>
      <c r="C585" s="0" t="s">
        <v>41</v>
      </c>
      <c r="D585" s="0" t="s">
        <v>39</v>
      </c>
      <c r="E585" s="0" t="str">
        <f aca="false">VLOOKUP(A585,Nomenclature!$D$1:$E$9,2,0)</f>
        <v>03</v>
      </c>
      <c r="F585" s="0" t="str">
        <f aca="false">VLOOKUP(B585,Nomenclature!$J$1:$K$97,2,0)</f>
        <v>63</v>
      </c>
      <c r="G585" s="0" t="str">
        <f aca="false">VLOOKUP(C585,Nomenclature!$M$1:$N$21,2,0)</f>
        <v>04</v>
      </c>
      <c r="H585" s="0" t="str">
        <f aca="false">VLOOKUP(D585,Nomenclature!$O$25:$P$31,2,0)</f>
        <v>04</v>
      </c>
      <c r="I585" s="1" t="str">
        <f aca="false">CONCATENATE(E585,F585)</f>
        <v>0363</v>
      </c>
      <c r="J585" s="0" t="str">
        <f aca="false">CONCATENATE(E585,F585,G585,H585)</f>
        <v>03630404</v>
      </c>
      <c r="K585" s="0" t="n">
        <v>24.7554087129056</v>
      </c>
      <c r="L585" s="0" t="n">
        <v>20</v>
      </c>
      <c r="M585" s="0" t="n">
        <v>146.596165308394</v>
      </c>
      <c r="N585" s="0" t="n">
        <v>0.742698247471753</v>
      </c>
      <c r="O585" s="0" t="n">
        <v>0.328326905498679</v>
      </c>
      <c r="P585" s="4" t="n">
        <f aca="false">VLOOKUP(D585,'paramètres CI'!$A$1:$B$6,2,0)</f>
        <v>0.022045059962018</v>
      </c>
      <c r="Q585" s="17" t="n">
        <f aca="false">M585*P585/N585</f>
        <v>4.35132473440817</v>
      </c>
      <c r="R585" s="9" t="n">
        <f aca="false">1/(1+0.04)*(1 - (1/(1+0.04))^L585)/(1-1/(1+0.04))</f>
        <v>13.5903263449677</v>
      </c>
      <c r="S585" s="17" t="n">
        <f aca="false">K585/R585</f>
        <v>1.82154630319619</v>
      </c>
      <c r="T585" s="17" t="n">
        <f aca="false">Q585+S585</f>
        <v>6.17287103760436</v>
      </c>
      <c r="U585" s="0" t="n">
        <f aca="false">T585 + Z585</f>
        <v>4.17287103760436</v>
      </c>
      <c r="V585" s="4" t="str">
        <f aca="false">VLOOKUP(I585,'CI ref gaz'!$I$1:$AM$97,1,0)</f>
        <v>0363</v>
      </c>
      <c r="W585" s="0" t="n">
        <f aca="false">VLOOKUP(I585,'CI ref gaz'!$I$1:$AM$97,14,0)</f>
        <v>-2</v>
      </c>
      <c r="X585" s="1" t="n">
        <f aca="false">VLOOKUP(I585,'CI ref gaz'!$I$1:$AM$97,13,0)</f>
        <v>4.17287103760436</v>
      </c>
      <c r="Y585" s="2" t="n">
        <f aca="false">VLOOKUP(I585,'CI ref gaz'!$I$1:$AM$97,7,0)</f>
        <v>0.328326905498679</v>
      </c>
      <c r="Z585" s="17" t="n">
        <f aca="false">X585*(O585/Y585)^(-1/8)-T585</f>
        <v>-2</v>
      </c>
      <c r="AA585" s="17" t="n">
        <f aca="false">Z585^2</f>
        <v>4</v>
      </c>
      <c r="AB585" s="18" t="n">
        <f aca="false">Z585/U585</f>
        <v>-0.479286319173716</v>
      </c>
      <c r="AC585" s="17" t="n">
        <f aca="false">U585^-('paramètres CI'!$B$19)</f>
        <v>1.08772796817704E-005</v>
      </c>
      <c r="AD585" s="4" t="n">
        <f aca="false">SUMIFS($AC$2:$AC$1250,$I$2:$I$1250,V585)</f>
        <v>3.31294191843628E-005</v>
      </c>
      <c r="AE585" s="4" t="n">
        <f aca="false">AC585/AD585</f>
        <v>0.328326905498679</v>
      </c>
      <c r="AF585" s="17" t="n">
        <f aca="false">AE585-O585</f>
        <v>0</v>
      </c>
      <c r="AG585" s="4" t="n">
        <f aca="false">VLOOKUP(I585,BesoinU!$F$1:$L$99,3,0)</f>
        <v>86.3188993898931</v>
      </c>
      <c r="AH585" s="19" t="n">
        <f aca="false">VLOOKUP(J585,bibliRdtCHauff!$G$2:$K$1398,4,0)</f>
        <v>25.9931791485509</v>
      </c>
      <c r="AI585" s="19" t="n">
        <f aca="false">VLOOKUP(J585,bibliRdtCHauff!$G$2:$K$1398,3,0)</f>
        <v>0.791148437311199</v>
      </c>
      <c r="AJ585" s="4" t="n">
        <f aca="false">VLOOKUP(D585,'paramètres CI'!$A$1:$C$6,3)</f>
        <v>0.0386719666666667</v>
      </c>
      <c r="AK585" s="4" t="n">
        <f aca="false">AJ585*AG585/AI585</f>
        <v>4.21933665350368</v>
      </c>
      <c r="AL585" s="4" t="n">
        <f aca="false">AK585+AH585/R585</f>
        <v>6.13196027185967</v>
      </c>
      <c r="AM585" s="4" t="n">
        <f aca="false">AL585+Z585</f>
        <v>4.13196027185967</v>
      </c>
      <c r="AN585" s="4" t="n">
        <f aca="false">AM585^-'paramètres CI'!$B$19</f>
        <v>1.17693072969147E-005</v>
      </c>
      <c r="AO585" s="4" t="n">
        <f aca="false">SUMIFS($AN$2:$AN$1250,$I$2:$I$1250,V585)</f>
        <v>146.426624902106</v>
      </c>
      <c r="AP585" s="5" t="n">
        <f aca="false">AN585/AO585</f>
        <v>8.03768256270548E-008</v>
      </c>
      <c r="AQ585" s="6" t="n">
        <f aca="false">AP585-O585</f>
        <v>-0.328326825121853</v>
      </c>
      <c r="AR585" s="20" t="n">
        <f aca="false">VLOOKUP(I585,entreesparc!$A$13:$H$110,8,0)*AP585</f>
        <v>0.00147304350273209</v>
      </c>
      <c r="AS585" s="7" t="n">
        <f aca="false">M585*AJ585/AI585+AH585/R585</f>
        <v>9.07836110945768</v>
      </c>
      <c r="AT585" s="4" t="n">
        <f aca="false">AS585+Z585</f>
        <v>7.07836110945768</v>
      </c>
      <c r="AU585" s="4" t="n">
        <f aca="false">AT585^-'paramètres CI'!$B$19</f>
        <v>1.58685878844854E-007</v>
      </c>
      <c r="AV585" s="4" t="n">
        <f aca="false">SUMIFS($AU$2:$AU$1250,$I$2:$I$1250,V585)</f>
        <v>7.54461825544084E-006</v>
      </c>
      <c r="AW585" s="5" t="n">
        <f aca="false">AU585/AV585</f>
        <v>0.0210329898044102</v>
      </c>
      <c r="AX585" s="7" t="n">
        <f aca="false">SUMIFS($AP$2:$AP$1250,$I$2:$I$1250,V585)</f>
        <v>1</v>
      </c>
    </row>
    <row r="586" customFormat="false" ht="15.8" hidden="false" customHeight="false" outlineLevel="0" collapsed="false">
      <c r="A586" s="0" t="s">
        <v>15</v>
      </c>
      <c r="B586" s="0" t="s">
        <v>95</v>
      </c>
      <c r="C586" s="0" t="s">
        <v>45</v>
      </c>
      <c r="D586" s="0" t="s">
        <v>43</v>
      </c>
      <c r="E586" s="0" t="str">
        <f aca="false">VLOOKUP(A586,Nomenclature!$D$1:$E$9,2,0)</f>
        <v>03</v>
      </c>
      <c r="F586" s="0" t="str">
        <f aca="false">VLOOKUP(B586,Nomenclature!$J$1:$K$97,2,0)</f>
        <v>63</v>
      </c>
      <c r="G586" s="0" t="str">
        <f aca="false">VLOOKUP(C586,Nomenclature!$M$1:$N$21,2,0)</f>
        <v>06</v>
      </c>
      <c r="H586" s="0" t="str">
        <f aca="false">VLOOKUP(D586,Nomenclature!$O$25:$P$31,2,0)</f>
        <v>02</v>
      </c>
      <c r="I586" s="1" t="str">
        <f aca="false">CONCATENATE(E586,F586)</f>
        <v>0363</v>
      </c>
      <c r="J586" s="0" t="str">
        <f aca="false">CONCATENATE(E586,F586,G586,H586)</f>
        <v>03630602</v>
      </c>
      <c r="K586" s="0" t="n">
        <v>10</v>
      </c>
      <c r="L586" s="0" t="n">
        <v>13</v>
      </c>
      <c r="M586" s="0" t="n">
        <v>125.404290924021</v>
      </c>
      <c r="N586" s="0" t="n">
        <v>0.9</v>
      </c>
      <c r="O586" s="0" t="n">
        <v>0.259211549012442</v>
      </c>
      <c r="P586" s="4" t="n">
        <f aca="false">VLOOKUP(D586,'paramètres CI'!$A$1:$B$6,2,0)</f>
        <v>0.0935912806596305</v>
      </c>
      <c r="Q586" s="17" t="n">
        <f aca="false">M586*P586/N586</f>
        <v>13.0408313197689</v>
      </c>
      <c r="R586" s="9" t="n">
        <f aca="false">1/(1+0.04)*(1 - (1/(1+0.04))^L586)/(1-1/(1+0.04))</f>
        <v>9.98564784663304</v>
      </c>
      <c r="S586" s="17" t="n">
        <f aca="false">K586/R586</f>
        <v>1.00143727814033</v>
      </c>
      <c r="T586" s="17" t="n">
        <f aca="false">Q586+S586</f>
        <v>14.0422685979092</v>
      </c>
      <c r="U586" s="0" t="n">
        <f aca="false">T586 + Z586</f>
        <v>4.29800066972289</v>
      </c>
      <c r="V586" s="4" t="str">
        <f aca="false">VLOOKUP(I586,'CI ref gaz'!$I$1:$AM$97,1,0)</f>
        <v>0363</v>
      </c>
      <c r="W586" s="0" t="n">
        <f aca="false">VLOOKUP(I586,'CI ref gaz'!$I$1:$AM$97,14,0)</f>
        <v>-2</v>
      </c>
      <c r="X586" s="1" t="n">
        <f aca="false">VLOOKUP(I586,'CI ref gaz'!$I$1:$AM$97,13,0)</f>
        <v>4.17287103760436</v>
      </c>
      <c r="Y586" s="2" t="n">
        <f aca="false">VLOOKUP(I586,'CI ref gaz'!$I$1:$AM$97,7,0)</f>
        <v>0.328326905498679</v>
      </c>
      <c r="Z586" s="17" t="n">
        <f aca="false">X586*(O586/Y586)^(-1/8)-T586</f>
        <v>-9.74426792818633</v>
      </c>
      <c r="AA586" s="17" t="n">
        <f aca="false">Z586^2</f>
        <v>94.9507574562806</v>
      </c>
      <c r="AB586" s="18" t="n">
        <f aca="false">Z586/U586</f>
        <v>-2.26716296179977</v>
      </c>
      <c r="AC586" s="17" t="n">
        <f aca="false">U586^-('paramètres CI'!$B$19)</f>
        <v>8.58752806466121E-006</v>
      </c>
      <c r="AD586" s="4" t="n">
        <f aca="false">SUMIFS($AC$2:$AC$1250,$I$2:$I$1250,V586)</f>
        <v>3.31294191843628E-005</v>
      </c>
      <c r="AE586" s="4" t="n">
        <f aca="false">AC586/AD586</f>
        <v>0.259211549012442</v>
      </c>
      <c r="AF586" s="17" t="n">
        <f aca="false">AE586-O586</f>
        <v>0</v>
      </c>
      <c r="AG586" s="4" t="n">
        <f aca="false">VLOOKUP(I586,BesoinU!$F$1:$L$99,3,0)</f>
        <v>86.3188993898931</v>
      </c>
      <c r="AH586" s="19" t="n">
        <f aca="false">VLOOKUP(J586,bibliRdtCHauff!$G$2:$K$1398,4,0)</f>
        <v>10.4</v>
      </c>
      <c r="AI586" s="19" t="n">
        <f aca="false">VLOOKUP(J586,bibliRdtCHauff!$G$2:$K$1398,3,0)</f>
        <v>0.92</v>
      </c>
      <c r="AJ586" s="4" t="n">
        <f aca="false">VLOOKUP(D586,'paramètres CI'!$A$1:$C$6,3)</f>
        <v>0.09847</v>
      </c>
      <c r="AK586" s="4" t="n">
        <f aca="false">AJ586*AG586/AI586</f>
        <v>9.2389369814378</v>
      </c>
      <c r="AL586" s="4" t="n">
        <f aca="false">AK586+AH586/R586</f>
        <v>10.2804317507037</v>
      </c>
      <c r="AM586" s="4" t="n">
        <f aca="false">AL586+Z586</f>
        <v>0.536163822517413</v>
      </c>
      <c r="AN586" s="4" t="n">
        <f aca="false">AM586^-'paramètres CI'!$B$19</f>
        <v>146.42658911513</v>
      </c>
      <c r="AO586" s="4" t="n">
        <f aca="false">SUMIFS($AN$2:$AN$1250,$I$2:$I$1250,V586)</f>
        <v>146.426624902106</v>
      </c>
      <c r="AP586" s="5" t="n">
        <f aca="false">AN586/AO586</f>
        <v>0.999999755597892</v>
      </c>
      <c r="AQ586" s="6" t="n">
        <f aca="false">AP586-O586</f>
        <v>0.74078820658545</v>
      </c>
      <c r="AR586" s="20" t="n">
        <f aca="false">VLOOKUP(I586,entreesparc!$A$13:$H$110,8,0)*AP586</f>
        <v>18326.7145875107</v>
      </c>
      <c r="AS586" s="7" t="n">
        <f aca="false">M586*AJ586/AI586+AH586/R586</f>
        <v>14.4638431684924</v>
      </c>
      <c r="AT586" s="4" t="n">
        <f aca="false">AS586+Z586</f>
        <v>4.71957524030608</v>
      </c>
      <c r="AU586" s="4" t="n">
        <f aca="false">AT586^-'paramètres CI'!$B$19</f>
        <v>4.06234391203569E-006</v>
      </c>
      <c r="AV586" s="4" t="n">
        <f aca="false">SUMIFS($AU$2:$AU$1250,$I$2:$I$1250,V586)</f>
        <v>7.54461825544084E-006</v>
      </c>
      <c r="AW586" s="5" t="n">
        <f aca="false">AU586/AV586</f>
        <v>0.538442605642254</v>
      </c>
      <c r="AX586" s="7" t="n">
        <f aca="false">SUMIFS($AP$2:$AP$1250,$I$2:$I$1250,V586)</f>
        <v>1</v>
      </c>
    </row>
    <row r="587" customFormat="false" ht="15.8" hidden="false" customHeight="false" outlineLevel="0" collapsed="false">
      <c r="A587" s="0" t="s">
        <v>15</v>
      </c>
      <c r="B587" s="0" t="s">
        <v>95</v>
      </c>
      <c r="C587" s="0" t="s">
        <v>46</v>
      </c>
      <c r="D587" s="0" t="s">
        <v>43</v>
      </c>
      <c r="E587" s="0" t="str">
        <f aca="false">VLOOKUP(A587,Nomenclature!$D$1:$E$9,2,0)</f>
        <v>03</v>
      </c>
      <c r="F587" s="0" t="str">
        <f aca="false">VLOOKUP(B587,Nomenclature!$J$1:$K$97,2,0)</f>
        <v>63</v>
      </c>
      <c r="G587" s="0" t="str">
        <f aca="false">VLOOKUP(C587,Nomenclature!$M$1:$N$21,2,0)</f>
        <v>26</v>
      </c>
      <c r="H587" s="0" t="str">
        <f aca="false">VLOOKUP(D587,Nomenclature!$O$25:$P$31,2,0)</f>
        <v>02</v>
      </c>
      <c r="I587" s="1" t="str">
        <f aca="false">CONCATENATE(E587,F587)</f>
        <v>0363</v>
      </c>
      <c r="J587" s="0" t="str">
        <f aca="false">CONCATENATE(E587,F587,G587,H587)</f>
        <v>03632602</v>
      </c>
      <c r="K587" s="0" t="n">
        <v>12</v>
      </c>
      <c r="L587" s="0" t="n">
        <v>13</v>
      </c>
      <c r="M587" s="0" t="n">
        <v>125.404290924021</v>
      </c>
      <c r="N587" s="0" t="n">
        <v>1</v>
      </c>
      <c r="O587" s="0" t="n">
        <v>9.99400359784132E-005</v>
      </c>
      <c r="P587" s="4" t="n">
        <f aca="false">VLOOKUP(D587,'paramètres CI'!$A$1:$B$6,2,0)</f>
        <v>0.0935912806596305</v>
      </c>
      <c r="Q587" s="17" t="n">
        <f aca="false">M587*P587/N587</f>
        <v>11.736748187792</v>
      </c>
      <c r="R587" s="9" t="n">
        <f aca="false">1/(1+0.04)*(1 - (1/(1+0.04))^L587)/(1-1/(1+0.04))</f>
        <v>9.98564784663304</v>
      </c>
      <c r="S587" s="17" t="n">
        <f aca="false">K587/R587</f>
        <v>1.20172473376839</v>
      </c>
      <c r="T587" s="17" t="n">
        <f aca="false">Q587+S587</f>
        <v>12.9384729215604</v>
      </c>
      <c r="U587" s="0" t="n">
        <f aca="false">T587 + Z587</f>
        <v>11.4816904656727</v>
      </c>
      <c r="V587" s="4" t="str">
        <f aca="false">VLOOKUP(I587,'CI ref gaz'!$I$1:$AM$97,1,0)</f>
        <v>0363</v>
      </c>
      <c r="W587" s="0" t="n">
        <f aca="false">VLOOKUP(I587,'CI ref gaz'!$I$1:$AM$97,14,0)</f>
        <v>-2</v>
      </c>
      <c r="X587" s="1" t="n">
        <f aca="false">VLOOKUP(I587,'CI ref gaz'!$I$1:$AM$97,13,0)</f>
        <v>4.17287103760436</v>
      </c>
      <c r="Y587" s="2" t="n">
        <f aca="false">VLOOKUP(I587,'CI ref gaz'!$I$1:$AM$97,7,0)</f>
        <v>0.328326905498679</v>
      </c>
      <c r="Z587" s="17" t="n">
        <f aca="false">X587*(O587/Y587)^(-1/8)-T587</f>
        <v>-1.45678245588765</v>
      </c>
      <c r="AA587" s="17" t="n">
        <f aca="false">Z587^2</f>
        <v>2.12221512378205</v>
      </c>
      <c r="AB587" s="18" t="n">
        <f aca="false">Z587/U587</f>
        <v>-0.126878743181855</v>
      </c>
      <c r="AC587" s="17" t="n">
        <f aca="false">U587^-('paramètres CI'!$B$19)</f>
        <v>3.31095534522915E-009</v>
      </c>
      <c r="AD587" s="4" t="n">
        <f aca="false">SUMIFS($AC$2:$AC$1250,$I$2:$I$1250,V587)</f>
        <v>3.31294191843628E-005</v>
      </c>
      <c r="AE587" s="4" t="n">
        <f aca="false">AC587/AD587</f>
        <v>9.99400359784132E-005</v>
      </c>
      <c r="AF587" s="17" t="n">
        <f aca="false">AE587-O587</f>
        <v>0</v>
      </c>
      <c r="AG587" s="4" t="n">
        <f aca="false">VLOOKUP(I587,BesoinU!$F$1:$L$99,3,0)</f>
        <v>86.3188993898931</v>
      </c>
      <c r="AH587" s="19" t="n">
        <f aca="false">VLOOKUP(J587,bibliRdtCHauff!$G$2:$K$1398,4,0)</f>
        <v>12</v>
      </c>
      <c r="AI587" s="19" t="n">
        <f aca="false">VLOOKUP(J587,bibliRdtCHauff!$G$2:$K$1398,3,0)</f>
        <v>1</v>
      </c>
      <c r="AJ587" s="4" t="n">
        <f aca="false">VLOOKUP(D587,'paramètres CI'!$A$1:$C$6,3)</f>
        <v>0.09847</v>
      </c>
      <c r="AK587" s="4" t="n">
        <f aca="false">AJ587*AG587/AI587</f>
        <v>8.49982202292278</v>
      </c>
      <c r="AL587" s="4" t="n">
        <f aca="false">AK587+AH587/R587</f>
        <v>9.70154675669117</v>
      </c>
      <c r="AM587" s="4" t="n">
        <f aca="false">AL587+Z587</f>
        <v>8.24476430080352</v>
      </c>
      <c r="AN587" s="4" t="n">
        <f aca="false">AM587^-'paramètres CI'!$B$19</f>
        <v>4.68353794053895E-008</v>
      </c>
      <c r="AO587" s="4" t="n">
        <f aca="false">SUMIFS($AN$2:$AN$1250,$I$2:$I$1250,V587)</f>
        <v>146.426624902106</v>
      </c>
      <c r="AP587" s="5" t="n">
        <f aca="false">AN587/AO587</f>
        <v>3.19855623502225E-010</v>
      </c>
      <c r="AQ587" s="6" t="n">
        <f aca="false">AP587-O587</f>
        <v>-9.99397161227897E-005</v>
      </c>
      <c r="AR587" s="20" t="n">
        <f aca="false">VLOOKUP(I587,entreesparc!$A$13:$H$110,8,0)*AP587</f>
        <v>5.86190415379729E-006</v>
      </c>
      <c r="AS587" s="7" t="n">
        <f aca="false">M587*AJ587/AI587+AH587/R587</f>
        <v>13.5502852610567</v>
      </c>
      <c r="AT587" s="4" t="n">
        <f aca="false">AS587+Z587</f>
        <v>12.0935028051691</v>
      </c>
      <c r="AU587" s="4" t="n">
        <f aca="false">AT587^-'paramètres CI'!$B$19</f>
        <v>2.18566260837932E-009</v>
      </c>
      <c r="AV587" s="4" t="n">
        <f aca="false">SUMIFS($AU$2:$AU$1250,$I$2:$I$1250,V587)</f>
        <v>7.54461825544084E-006</v>
      </c>
      <c r="AW587" s="5" t="n">
        <f aca="false">AU587/AV587</f>
        <v>0.000289698237124604</v>
      </c>
      <c r="AX587" s="7" t="n">
        <f aca="false">SUMIFS($AP$2:$AP$1250,$I$2:$I$1250,V587)</f>
        <v>1</v>
      </c>
    </row>
    <row r="588" customFormat="false" ht="15.8" hidden="false" customHeight="false" outlineLevel="0" collapsed="false">
      <c r="A588" s="0" t="s">
        <v>15</v>
      </c>
      <c r="B588" s="0" t="s">
        <v>95</v>
      </c>
      <c r="C588" s="0" t="s">
        <v>48</v>
      </c>
      <c r="D588" s="0" t="s">
        <v>43</v>
      </c>
      <c r="E588" s="0" t="str">
        <f aca="false">VLOOKUP(A588,Nomenclature!$D$1:$E$9,2,0)</f>
        <v>03</v>
      </c>
      <c r="F588" s="0" t="str">
        <f aca="false">VLOOKUP(B588,Nomenclature!$J$1:$K$97,2,0)</f>
        <v>63</v>
      </c>
      <c r="G588" s="0" t="str">
        <f aca="false">VLOOKUP(C588,Nomenclature!$M$1:$N$21,2,0)</f>
        <v>09</v>
      </c>
      <c r="H588" s="0" t="str">
        <f aca="false">VLOOKUP(D588,Nomenclature!$O$25:$P$31,2,0)</f>
        <v>02</v>
      </c>
      <c r="I588" s="1" t="str">
        <f aca="false">CONCATENATE(E588,F588)</f>
        <v>0363</v>
      </c>
      <c r="J588" s="0" t="str">
        <f aca="false">CONCATENATE(E588,F588,G588,H588)</f>
        <v>03630902</v>
      </c>
      <c r="K588" s="0" t="n">
        <v>119.777229372829</v>
      </c>
      <c r="L588" s="0" t="n">
        <v>20</v>
      </c>
      <c r="M588" s="0" t="n">
        <v>119.255617135267</v>
      </c>
      <c r="N588" s="0" t="n">
        <v>3.24350372093023</v>
      </c>
      <c r="O588" s="0" t="n">
        <v>0.22165673850066</v>
      </c>
      <c r="P588" s="4" t="n">
        <f aca="false">VLOOKUP(D588,'paramètres CI'!$A$1:$B$6,2,0)</f>
        <v>0.0935912806596305</v>
      </c>
      <c r="Q588" s="17" t="n">
        <f aca="false">M588*P588/N588</f>
        <v>3.44112012621437</v>
      </c>
      <c r="R588" s="9" t="n">
        <f aca="false">1/(1+0.04)*(1 - (1/(1+0.04))^L588)/(1-1/(1+0.04))</f>
        <v>13.5903263449677</v>
      </c>
      <c r="S588" s="17" t="n">
        <f aca="false">K588/R588</f>
        <v>8.81341818676643</v>
      </c>
      <c r="T588" s="17" t="n">
        <f aca="false">Q588+S588</f>
        <v>12.2545383129808</v>
      </c>
      <c r="U588" s="0" t="n">
        <f aca="false">T588 + Z588</f>
        <v>4.38291607645616</v>
      </c>
      <c r="V588" s="4" t="str">
        <f aca="false">VLOOKUP(I588,'CI ref gaz'!$I$1:$AM$97,1,0)</f>
        <v>0363</v>
      </c>
      <c r="W588" s="0" t="n">
        <f aca="false">VLOOKUP(I588,'CI ref gaz'!$I$1:$AM$97,14,0)</f>
        <v>-2</v>
      </c>
      <c r="X588" s="1" t="n">
        <f aca="false">VLOOKUP(I588,'CI ref gaz'!$I$1:$AM$97,13,0)</f>
        <v>4.17287103760436</v>
      </c>
      <c r="Y588" s="2" t="n">
        <f aca="false">VLOOKUP(I588,'CI ref gaz'!$I$1:$AM$97,7,0)</f>
        <v>0.328326905498679</v>
      </c>
      <c r="Z588" s="17" t="n">
        <f aca="false">X588*(O588/Y588)^(-1/8)-T588</f>
        <v>-7.87162223652464</v>
      </c>
      <c r="AA588" s="17" t="n">
        <f aca="false">Z588^2</f>
        <v>61.9624366345492</v>
      </c>
      <c r="AB588" s="18" t="n">
        <f aca="false">Z588/U588</f>
        <v>-1.79597831653882</v>
      </c>
      <c r="AC588" s="17" t="n">
        <f aca="false">U588^-('paramètres CI'!$B$19)</f>
        <v>7.34335900482705E-006</v>
      </c>
      <c r="AD588" s="4" t="n">
        <f aca="false">SUMIFS($AC$2:$AC$1250,$I$2:$I$1250,V588)</f>
        <v>3.31294191843628E-005</v>
      </c>
      <c r="AE588" s="4" t="n">
        <f aca="false">AC588/AD588</f>
        <v>0.22165673850066</v>
      </c>
      <c r="AF588" s="17" t="n">
        <f aca="false">AE588-O588</f>
        <v>0</v>
      </c>
      <c r="AG588" s="4" t="n">
        <f aca="false">VLOOKUP(I588,BesoinU!$F$1:$L$99,3,0)</f>
        <v>86.3188993898931</v>
      </c>
      <c r="AH588" s="19" t="n">
        <f aca="false">VLOOKUP(J588,bibliRdtCHauff!$G$2:$K$1398,4,0)</f>
        <v>125.766090841471</v>
      </c>
      <c r="AI588" s="19" t="n">
        <f aca="false">VLOOKUP(J588,bibliRdtCHauff!$G$2:$K$1398,3,0)</f>
        <v>3.27439423255813</v>
      </c>
      <c r="AJ588" s="4" t="n">
        <f aca="false">VLOOKUP(D588,'paramètres CI'!$A$1:$C$6,3)</f>
        <v>0.09847</v>
      </c>
      <c r="AK588" s="4" t="n">
        <f aca="false">AJ588*AG588/AI588</f>
        <v>2.59584564937444</v>
      </c>
      <c r="AL588" s="4" t="n">
        <f aca="false">AK588+AH588/R588</f>
        <v>11.8499347454792</v>
      </c>
      <c r="AM588" s="4" t="n">
        <f aca="false">AL588+Z588</f>
        <v>3.97831250895457</v>
      </c>
      <c r="AN588" s="4" t="n">
        <f aca="false">AM588^-'paramètres CI'!$B$19</f>
        <v>1.59370831084607E-005</v>
      </c>
      <c r="AO588" s="4" t="n">
        <f aca="false">SUMIFS($AN$2:$AN$1250,$I$2:$I$1250,V588)</f>
        <v>146.426624902106</v>
      </c>
      <c r="AP588" s="5" t="n">
        <f aca="false">AN588/AO588</f>
        <v>1.08840063199678E-007</v>
      </c>
      <c r="AQ588" s="6" t="n">
        <f aca="false">AP588-O588</f>
        <v>-0.221656629660597</v>
      </c>
      <c r="AR588" s="20" t="n">
        <f aca="false">VLOOKUP(I588,entreesparc!$A$13:$H$110,8,0)*AP588</f>
        <v>0.00199468126145142</v>
      </c>
      <c r="AS588" s="7" t="n">
        <f aca="false">M588*AJ588/AI588+AH588/R588</f>
        <v>12.8404320301795</v>
      </c>
      <c r="AT588" s="4" t="n">
        <f aca="false">AS588+Z588</f>
        <v>4.96880979365481</v>
      </c>
      <c r="AU588" s="4" t="n">
        <f aca="false">AT588^-'paramètres CI'!$B$19</f>
        <v>2.69141719085925E-006</v>
      </c>
      <c r="AV588" s="4" t="n">
        <f aca="false">SUMIFS($AU$2:$AU$1250,$I$2:$I$1250,V588)</f>
        <v>7.54461825544084E-006</v>
      </c>
      <c r="AW588" s="5" t="n">
        <f aca="false">AU588/AV588</f>
        <v>0.35673338262255</v>
      </c>
      <c r="AX588" s="7" t="n">
        <f aca="false">SUMIFS($AP$2:$AP$1250,$I$2:$I$1250,V588)</f>
        <v>1</v>
      </c>
    </row>
    <row r="589" customFormat="false" ht="15.8" hidden="false" customHeight="false" outlineLevel="0" collapsed="false">
      <c r="A589" s="0" t="s">
        <v>15</v>
      </c>
      <c r="B589" s="0" t="s">
        <v>95</v>
      </c>
      <c r="C589" s="0" t="s">
        <v>49</v>
      </c>
      <c r="D589" s="0" t="s">
        <v>43</v>
      </c>
      <c r="E589" s="0" t="str">
        <f aca="false">VLOOKUP(A589,Nomenclature!$D$1:$E$9,2,0)</f>
        <v>03</v>
      </c>
      <c r="F589" s="0" t="str">
        <f aca="false">VLOOKUP(B589,Nomenclature!$J$1:$K$97,2,0)</f>
        <v>63</v>
      </c>
      <c r="G589" s="0" t="str">
        <f aca="false">VLOOKUP(C589,Nomenclature!$M$1:$N$21,2,0)</f>
        <v>29</v>
      </c>
      <c r="H589" s="0" t="str">
        <f aca="false">VLOOKUP(D589,Nomenclature!$O$25:$P$31,2,0)</f>
        <v>02</v>
      </c>
      <c r="I589" s="1" t="str">
        <f aca="false">CONCATENATE(E589,F589)</f>
        <v>0363</v>
      </c>
      <c r="J589" s="0" t="str">
        <f aca="false">CONCATENATE(E589,F589,G589,H589)</f>
        <v>03632902</v>
      </c>
      <c r="K589" s="0" t="n">
        <v>149.721536716037</v>
      </c>
      <c r="L589" s="0" t="n">
        <v>20</v>
      </c>
      <c r="M589" s="0" t="n">
        <v>119.255617135267</v>
      </c>
      <c r="N589" s="0" t="n">
        <v>3.39795627906976</v>
      </c>
      <c r="O589" s="0" t="n">
        <v>9.99400359784132E-005</v>
      </c>
      <c r="P589" s="4" t="n">
        <f aca="false">VLOOKUP(D589,'paramètres CI'!$A$1:$B$6,2,0)</f>
        <v>0.0935912806596305</v>
      </c>
      <c r="Q589" s="17" t="n">
        <f aca="false">M589*P589/N589</f>
        <v>3.28470557502281</v>
      </c>
      <c r="R589" s="9" t="n">
        <f aca="false">1/(1+0.04)*(1 - (1/(1+0.04))^L589)/(1-1/(1+0.04))</f>
        <v>13.5903263449677</v>
      </c>
      <c r="S589" s="17" t="n">
        <f aca="false">K589/R589</f>
        <v>11.0167727334581</v>
      </c>
      <c r="T589" s="17" t="n">
        <f aca="false">Q589+S589</f>
        <v>14.3014783084809</v>
      </c>
      <c r="U589" s="0" t="n">
        <f aca="false">T589 + Z589</f>
        <v>11.4816904656727</v>
      </c>
      <c r="V589" s="4" t="str">
        <f aca="false">VLOOKUP(I589,'CI ref gaz'!$I$1:$AM$97,1,0)</f>
        <v>0363</v>
      </c>
      <c r="W589" s="0" t="n">
        <f aca="false">VLOOKUP(I589,'CI ref gaz'!$I$1:$AM$97,14,0)</f>
        <v>-2</v>
      </c>
      <c r="X589" s="1" t="n">
        <f aca="false">VLOOKUP(I589,'CI ref gaz'!$I$1:$AM$97,13,0)</f>
        <v>4.17287103760436</v>
      </c>
      <c r="Y589" s="2" t="n">
        <f aca="false">VLOOKUP(I589,'CI ref gaz'!$I$1:$AM$97,7,0)</f>
        <v>0.328326905498679</v>
      </c>
      <c r="Z589" s="17" t="n">
        <f aca="false">X589*(O589/Y589)^(-1/8)-T589</f>
        <v>-2.81978784280817</v>
      </c>
      <c r="AA589" s="17" t="n">
        <f aca="false">Z589^2</f>
        <v>7.95120347844877</v>
      </c>
      <c r="AB589" s="18" t="n">
        <f aca="false">Z589/U589</f>
        <v>-0.245589954827523</v>
      </c>
      <c r="AC589" s="17" t="n">
        <f aca="false">U589^-('paramètres CI'!$B$19)</f>
        <v>3.31095534522915E-009</v>
      </c>
      <c r="AD589" s="4" t="n">
        <f aca="false">SUMIFS($AC$2:$AC$1250,$I$2:$I$1250,V589)</f>
        <v>3.31294191843628E-005</v>
      </c>
      <c r="AE589" s="4" t="n">
        <f aca="false">AC589/AD589</f>
        <v>9.99400359784132E-005</v>
      </c>
      <c r="AF589" s="17" t="n">
        <f aca="false">AE589-O589</f>
        <v>0</v>
      </c>
      <c r="AG589" s="4" t="n">
        <f aca="false">VLOOKUP(I589,BesoinU!$F$1:$L$99,3,0)</f>
        <v>86.3188993898931</v>
      </c>
      <c r="AH589" s="19" t="n">
        <f aca="false">VLOOKUP(J589,bibliRdtCHauff!$G$2:$K$1398,4,0)</f>
        <v>149.721536716037</v>
      </c>
      <c r="AI589" s="19" t="n">
        <f aca="false">VLOOKUP(J589,bibliRdtCHauff!$G$2:$K$1398,3,0)</f>
        <v>3.39795627906976</v>
      </c>
      <c r="AJ589" s="4" t="n">
        <f aca="false">VLOOKUP(D589,'paramètres CI'!$A$1:$C$6,3)</f>
        <v>0.09847</v>
      </c>
      <c r="AK589" s="4" t="n">
        <f aca="false">AJ589*AG589/AI589</f>
        <v>2.50145126212446</v>
      </c>
      <c r="AL589" s="4" t="n">
        <f aca="false">AK589+AH589/R589</f>
        <v>13.5182239955825</v>
      </c>
      <c r="AM589" s="4" t="n">
        <f aca="false">AL589+Z589</f>
        <v>10.6984361527744</v>
      </c>
      <c r="AN589" s="4" t="n">
        <f aca="false">AM589^-'paramètres CI'!$B$19</f>
        <v>5.82690055764761E-009</v>
      </c>
      <c r="AO589" s="4" t="n">
        <f aca="false">SUMIFS($AN$2:$AN$1250,$I$2:$I$1250,V589)</f>
        <v>146.426624902106</v>
      </c>
      <c r="AP589" s="5" t="n">
        <f aca="false">AN589/AO589</f>
        <v>3.97939962185375E-011</v>
      </c>
      <c r="AQ589" s="6" t="n">
        <f aca="false">AP589-O589</f>
        <v>-9.9939996184417E-005</v>
      </c>
      <c r="AR589" s="20" t="n">
        <f aca="false">VLOOKUP(I589,entreesparc!$A$13:$H$110,8,0)*AP589</f>
        <v>7.29293389234459E-007</v>
      </c>
      <c r="AS589" s="7" t="n">
        <f aca="false">M589*AJ589/AI589+AH589/R589</f>
        <v>14.4727031972028</v>
      </c>
      <c r="AT589" s="4" t="n">
        <f aca="false">AS589+Z589</f>
        <v>11.6529153543946</v>
      </c>
      <c r="AU589" s="4" t="n">
        <f aca="false">AT589^-'paramètres CI'!$B$19</f>
        <v>2.94119125247832E-009</v>
      </c>
      <c r="AV589" s="4" t="n">
        <f aca="false">SUMIFS($AU$2:$AU$1250,$I$2:$I$1250,V589)</f>
        <v>7.54461825544084E-006</v>
      </c>
      <c r="AW589" s="5" t="n">
        <f aca="false">AU589/AV589</f>
        <v>0.000389839638388234</v>
      </c>
      <c r="AX589" s="7" t="n">
        <f aca="false">SUMIFS($AP$2:$AP$1250,$I$2:$I$1250,V589)</f>
        <v>1</v>
      </c>
    </row>
    <row r="590" customFormat="false" ht="15.8" hidden="false" customHeight="false" outlineLevel="0" collapsed="false">
      <c r="A590" s="0" t="s">
        <v>15</v>
      </c>
      <c r="B590" s="0" t="s">
        <v>96</v>
      </c>
      <c r="C590" s="0" t="s">
        <v>32</v>
      </c>
      <c r="D590" s="0" t="s">
        <v>33</v>
      </c>
      <c r="E590" s="0" t="str">
        <f aca="false">VLOOKUP(A590,Nomenclature!$D$1:$E$9,2,0)</f>
        <v>03</v>
      </c>
      <c r="F590" s="0" t="str">
        <f aca="false">VLOOKUP(B590,Nomenclature!$J$1:$K$97,2,0)</f>
        <v>64</v>
      </c>
      <c r="G590" s="0" t="str">
        <f aca="false">VLOOKUP(C590,Nomenclature!$M$1:$N$21,2,0)</f>
        <v>01</v>
      </c>
      <c r="H590" s="0" t="str">
        <f aca="false">VLOOKUP(D590,Nomenclature!$O$25:$P$31,2,0)</f>
        <v>01</v>
      </c>
      <c r="I590" s="1" t="str">
        <f aca="false">CONCATENATE(E590,F590)</f>
        <v>0364</v>
      </c>
      <c r="J590" s="0" t="str">
        <f aca="false">CONCATENATE(E590,F590,G590,H590)</f>
        <v>03640101</v>
      </c>
      <c r="K590" s="0" t="n">
        <v>32.6885920615636</v>
      </c>
      <c r="L590" s="0" t="n">
        <v>25</v>
      </c>
      <c r="M590" s="0" t="n">
        <v>81.9223757662001</v>
      </c>
      <c r="N590" s="0" t="n">
        <v>1.55919491358568</v>
      </c>
      <c r="O590" s="0" t="n">
        <v>0.0321544554877887</v>
      </c>
      <c r="P590" s="4" t="n">
        <f aca="false">VLOOKUP(D590,'paramètres CI'!$A$1:$B$6,2,0)</f>
        <v>0.033584731604575</v>
      </c>
      <c r="Q590" s="17" t="n">
        <f aca="false">M590*P590/N590</f>
        <v>1.76459080166553</v>
      </c>
      <c r="R590" s="9" t="n">
        <f aca="false">1/(1+0.04)*(1 - (1/(1+0.04))^L590)/(1-1/(1+0.04))</f>
        <v>15.6220799436509</v>
      </c>
      <c r="S590" s="17" t="n">
        <f aca="false">K590/R590</f>
        <v>2.09246093858641</v>
      </c>
      <c r="T590" s="17" t="n">
        <f aca="false">Q590+S590</f>
        <v>3.85705174025194</v>
      </c>
      <c r="U590" s="0" t="n">
        <f aca="false">T590 + Z590</f>
        <v>3.6520075576545</v>
      </c>
      <c r="V590" s="4" t="str">
        <f aca="false">VLOOKUP(I590,'CI ref gaz'!$I$1:$AM$97,1,0)</f>
        <v>0364</v>
      </c>
      <c r="W590" s="0" t="n">
        <f aca="false">VLOOKUP(I590,'CI ref gaz'!$I$1:$AM$97,14,0)</f>
        <v>-2</v>
      </c>
      <c r="X590" s="1" t="n">
        <f aca="false">VLOOKUP(I590,'CI ref gaz'!$I$1:$AM$97,13,0)</f>
        <v>2.6707435342498</v>
      </c>
      <c r="Y590" s="2" t="n">
        <f aca="false">VLOOKUP(I590,'CI ref gaz'!$I$1:$AM$97,7,0)</f>
        <v>0.393040238953547</v>
      </c>
      <c r="Z590" s="17" t="n">
        <f aca="false">X590*(O590/Y590)^(-1/8)-T590</f>
        <v>-0.205044182597434</v>
      </c>
      <c r="AA590" s="17" t="n">
        <f aca="false">Z590^2</f>
        <v>0.0420431168170499</v>
      </c>
      <c r="AB590" s="18" t="n">
        <f aca="false">Z590/U590</f>
        <v>-0.0561456074119199</v>
      </c>
      <c r="AC590" s="17" t="n">
        <f aca="false">U590^-('paramètres CI'!$B$19)</f>
        <v>3.16043351814294E-005</v>
      </c>
      <c r="AD590" s="4" t="n">
        <f aca="false">SUMIFS($AC$2:$AC$1250,$I$2:$I$1250,V590)</f>
        <v>0.000982891319476141</v>
      </c>
      <c r="AE590" s="4" t="n">
        <f aca="false">AC590/AD590</f>
        <v>0.0321544554877887</v>
      </c>
      <c r="AF590" s="17" t="n">
        <f aca="false">AE590-O590</f>
        <v>0</v>
      </c>
      <c r="AG590" s="4" t="n">
        <f aca="false">VLOOKUP(I590,BesoinU!$F$1:$L$99,3,0)</f>
        <v>53.7099675595891</v>
      </c>
      <c r="AH590" s="19" t="n">
        <f aca="false">VLOOKUP(J590,bibliRdtCHauff!$G$2:$K$1398,4,0)</f>
        <v>34.3230216646418</v>
      </c>
      <c r="AI590" s="19" t="n">
        <f aca="false">VLOOKUP(J590,bibliRdtCHauff!$G$2:$K$1398,3,0)</f>
        <v>1.62156271012911</v>
      </c>
      <c r="AJ590" s="4" t="n">
        <f aca="false">VLOOKUP(D590,'paramètres CI'!$A$1:$C$6,3)</f>
        <v>0.0509473684210526</v>
      </c>
      <c r="AK590" s="4" t="n">
        <f aca="false">AJ590*AG590/AI590</f>
        <v>1.68749656615087</v>
      </c>
      <c r="AL590" s="4" t="n">
        <f aca="false">AK590+AH590/R590</f>
        <v>3.88458055166659</v>
      </c>
      <c r="AM590" s="4" t="n">
        <f aca="false">AL590+Z590</f>
        <v>3.67953636906916</v>
      </c>
      <c r="AN590" s="4" t="n">
        <f aca="false">AM590^-'paramètres CI'!$B$19</f>
        <v>2.97615263514648E-005</v>
      </c>
      <c r="AO590" s="4" t="n">
        <f aca="false">SUMIFS($AN$2:$AN$1250,$I$2:$I$1250,V590)</f>
        <v>62788970.0281903</v>
      </c>
      <c r="AP590" s="5" t="n">
        <f aca="false">AN590/AO590</f>
        <v>4.73992905730143E-013</v>
      </c>
      <c r="AQ590" s="6" t="n">
        <f aca="false">AP590-O590</f>
        <v>-0.0321544554873147</v>
      </c>
      <c r="AR590" s="20" t="n">
        <f aca="false">VLOOKUP(I590,entreesparc!$A$13:$H$110,8,0)*AP590</f>
        <v>6.497429015364E-008</v>
      </c>
      <c r="AS590" s="7" t="n">
        <f aca="false">M590*AJ590/AI590+AH590/R590</f>
        <v>4.77097732557421</v>
      </c>
      <c r="AT590" s="4" t="n">
        <f aca="false">AS590+Z590</f>
        <v>4.56593314297678</v>
      </c>
      <c r="AU590" s="4" t="n">
        <f aca="false">AT590^-'paramètres CI'!$B$19</f>
        <v>5.29375229450175E-006</v>
      </c>
      <c r="AV590" s="4" t="n">
        <f aca="false">SUMIFS($AU$2:$AU$1250,$I$2:$I$1250,V590)</f>
        <v>0.00021186460522671</v>
      </c>
      <c r="AW590" s="5" t="n">
        <f aca="false">AU590/AV590</f>
        <v>0.0249864874259533</v>
      </c>
      <c r="AX590" s="7" t="n">
        <f aca="false">SUMIFS($AP$2:$AP$1250,$I$2:$I$1250,V590)</f>
        <v>1</v>
      </c>
    </row>
    <row r="591" customFormat="false" ht="15.8" hidden="false" customHeight="false" outlineLevel="0" collapsed="false">
      <c r="A591" s="0" t="s">
        <v>15</v>
      </c>
      <c r="B591" s="0" t="s">
        <v>96</v>
      </c>
      <c r="C591" s="0" t="s">
        <v>32</v>
      </c>
      <c r="D591" s="0" t="s">
        <v>34</v>
      </c>
      <c r="E591" s="0" t="str">
        <f aca="false">VLOOKUP(A591,Nomenclature!$D$1:$E$9,2,0)</f>
        <v>03</v>
      </c>
      <c r="F591" s="0" t="str">
        <f aca="false">VLOOKUP(B591,Nomenclature!$J$1:$K$97,2,0)</f>
        <v>64</v>
      </c>
      <c r="G591" s="0" t="str">
        <f aca="false">VLOOKUP(C591,Nomenclature!$M$1:$N$21,2,0)</f>
        <v>01</v>
      </c>
      <c r="H591" s="0" t="str">
        <f aca="false">VLOOKUP(D591,Nomenclature!$O$25:$P$31,2,0)</f>
        <v>06</v>
      </c>
      <c r="I591" s="1" t="str">
        <f aca="false">CONCATENATE(E591,F591)</f>
        <v>0364</v>
      </c>
      <c r="J591" s="0" t="str">
        <f aca="false">CONCATENATE(E591,F591,G591,H591)</f>
        <v>03640106</v>
      </c>
      <c r="K591" s="0" t="n">
        <v>32.5003711270346</v>
      </c>
      <c r="L591" s="0" t="n">
        <v>25</v>
      </c>
      <c r="M591" s="0" t="n">
        <v>90.8673292186829</v>
      </c>
      <c r="N591" s="0" t="n">
        <v>1.57661968934847</v>
      </c>
      <c r="O591" s="0" t="n">
        <v>0.0352238274117981</v>
      </c>
      <c r="P591" s="4" t="n">
        <f aca="false">VLOOKUP(D591,'paramètres CI'!$A$1:$B$6,2,0)</f>
        <v>0.0424847883250769</v>
      </c>
      <c r="Q591" s="17" t="n">
        <f aca="false">M591*P591/N591</f>
        <v>2.44857987858578</v>
      </c>
      <c r="R591" s="9" t="n">
        <f aca="false">1/(1+0.04)*(1 - (1/(1+0.04))^L591)/(1-1/(1+0.04))</f>
        <v>15.6220799436509</v>
      </c>
      <c r="S591" s="17" t="n">
        <f aca="false">K591/R591</f>
        <v>2.0804125471297</v>
      </c>
      <c r="T591" s="17" t="n">
        <f aca="false">Q591+S591</f>
        <v>4.52899242571548</v>
      </c>
      <c r="U591" s="0" t="n">
        <f aca="false">T591 + Z591</f>
        <v>3.61062383278472</v>
      </c>
      <c r="V591" s="4" t="str">
        <f aca="false">VLOOKUP(I591,'CI ref gaz'!$I$1:$AM$97,1,0)</f>
        <v>0364</v>
      </c>
      <c r="W591" s="0" t="n">
        <f aca="false">VLOOKUP(I591,'CI ref gaz'!$I$1:$AM$97,14,0)</f>
        <v>-2</v>
      </c>
      <c r="X591" s="1" t="n">
        <f aca="false">VLOOKUP(I591,'CI ref gaz'!$I$1:$AM$97,13,0)</f>
        <v>2.6707435342498</v>
      </c>
      <c r="Y591" s="2" t="n">
        <f aca="false">VLOOKUP(I591,'CI ref gaz'!$I$1:$AM$97,7,0)</f>
        <v>0.393040238953547</v>
      </c>
      <c r="Z591" s="17" t="n">
        <f aca="false">X591*(O591/Y591)^(-1/8)-T591</f>
        <v>-0.918368592930755</v>
      </c>
      <c r="AA591" s="17" t="n">
        <f aca="false">Z591^2</f>
        <v>0.843400872481615</v>
      </c>
      <c r="AB591" s="18" t="n">
        <f aca="false">Z591/U591</f>
        <v>-0.254351778380208</v>
      </c>
      <c r="AC591" s="17" t="n">
        <f aca="false">U591^-('paramètres CI'!$B$19)</f>
        <v>3.4621194201782E-005</v>
      </c>
      <c r="AD591" s="4" t="n">
        <f aca="false">SUMIFS($AC$2:$AC$1250,$I$2:$I$1250,V591)</f>
        <v>0.000982891319476141</v>
      </c>
      <c r="AE591" s="4" t="n">
        <f aca="false">AC591/AD591</f>
        <v>0.0352238274117981</v>
      </c>
      <c r="AF591" s="17" t="n">
        <f aca="false">AE591-O591</f>
        <v>0</v>
      </c>
      <c r="AG591" s="4" t="n">
        <f aca="false">VLOOKUP(I591,BesoinU!$F$1:$L$99,3,0)</f>
        <v>53.7099675595891</v>
      </c>
      <c r="AH591" s="19" t="n">
        <f aca="false">VLOOKUP(J591,bibliRdtCHauff!$G$2:$K$1398,4,0)</f>
        <v>34.1253896833864</v>
      </c>
      <c r="AI591" s="19" t="n">
        <f aca="false">VLOOKUP(J591,bibliRdtCHauff!$G$2:$K$1398,3,0)</f>
        <v>1.63968447692241</v>
      </c>
      <c r="AJ591" s="4" t="n">
        <f aca="false">VLOOKUP(D591,'paramètres CI'!$A$1:$C$6,3)</f>
        <v>0.0591</v>
      </c>
      <c r="AK591" s="4" t="n">
        <f aca="false">AJ591*AG591/AI591</f>
        <v>1.93589628214912</v>
      </c>
      <c r="AL591" s="4" t="n">
        <f aca="false">AK591+AH591/R591</f>
        <v>4.12032945663531</v>
      </c>
      <c r="AM591" s="4" t="n">
        <f aca="false">AL591+Z591</f>
        <v>3.20196086370456</v>
      </c>
      <c r="AN591" s="4" t="n">
        <f aca="false">AM591^-'paramètres CI'!$B$19</f>
        <v>9.05048482950558E-005</v>
      </c>
      <c r="AO591" s="4" t="n">
        <f aca="false">SUMIFS($AN$2:$AN$1250,$I$2:$I$1250,V591)</f>
        <v>62788970.0281903</v>
      </c>
      <c r="AP591" s="5" t="n">
        <f aca="false">AN591/AO591</f>
        <v>1.44141316945352E-012</v>
      </c>
      <c r="AQ591" s="6" t="n">
        <f aca="false">AP591-O591</f>
        <v>-0.0352238274103567</v>
      </c>
      <c r="AR591" s="20" t="n">
        <f aca="false">VLOOKUP(I591,entreesparc!$A$13:$H$110,8,0)*AP591</f>
        <v>1.97586918224196E-007</v>
      </c>
      <c r="AS591" s="7" t="n">
        <f aca="false">M591*AJ591/AI591+AH591/R591</f>
        <v>5.45961155935681</v>
      </c>
      <c r="AT591" s="4" t="n">
        <f aca="false">AS591+Z591</f>
        <v>4.54124296642605</v>
      </c>
      <c r="AU591" s="4" t="n">
        <f aca="false">AT591^-'paramètres CI'!$B$19</f>
        <v>5.52843355390381E-006</v>
      </c>
      <c r="AV591" s="4" t="n">
        <f aca="false">SUMIFS($AU$2:$AU$1250,$I$2:$I$1250,V591)</f>
        <v>0.00021186460522671</v>
      </c>
      <c r="AW591" s="5" t="n">
        <f aca="false">AU591/AV591</f>
        <v>0.0260941819327868</v>
      </c>
      <c r="AX591" s="7" t="n">
        <f aca="false">SUMIFS($AP$2:$AP$1250,$I$2:$I$1250,V591)</f>
        <v>1</v>
      </c>
    </row>
    <row r="592" customFormat="false" ht="15.8" hidden="false" customHeight="false" outlineLevel="0" collapsed="false">
      <c r="A592" s="0" t="s">
        <v>15</v>
      </c>
      <c r="B592" s="0" t="s">
        <v>96</v>
      </c>
      <c r="C592" s="0" t="s">
        <v>35</v>
      </c>
      <c r="D592" s="0" t="s">
        <v>33</v>
      </c>
      <c r="E592" s="0" t="str">
        <f aca="false">VLOOKUP(A592,Nomenclature!$D$1:$E$9,2,0)</f>
        <v>03</v>
      </c>
      <c r="F592" s="0" t="str">
        <f aca="false">VLOOKUP(B592,Nomenclature!$J$1:$K$97,2,0)</f>
        <v>64</v>
      </c>
      <c r="G592" s="0" t="str">
        <f aca="false">VLOOKUP(C592,Nomenclature!$M$1:$N$21,2,0)</f>
        <v>21</v>
      </c>
      <c r="H592" s="0" t="str">
        <f aca="false">VLOOKUP(D592,Nomenclature!$O$25:$P$31,2,0)</f>
        <v>01</v>
      </c>
      <c r="I592" s="1" t="str">
        <f aca="false">CONCATENATE(E592,F592)</f>
        <v>0364</v>
      </c>
      <c r="J592" s="0" t="str">
        <f aca="false">CONCATENATE(E592,F592,G592,H592)</f>
        <v>03642101</v>
      </c>
      <c r="K592" s="0" t="n">
        <v>40.8607400769546</v>
      </c>
      <c r="L592" s="0" t="n">
        <v>25</v>
      </c>
      <c r="M592" s="0" t="n">
        <v>81.9223757662001</v>
      </c>
      <c r="N592" s="0" t="n">
        <v>1.87103389630282</v>
      </c>
      <c r="O592" s="0" t="n">
        <v>9.99400359784132E-005</v>
      </c>
      <c r="P592" s="4" t="n">
        <f aca="false">VLOOKUP(D592,'paramètres CI'!$A$1:$B$6,2,0)</f>
        <v>0.033584731604575</v>
      </c>
      <c r="Q592" s="17" t="n">
        <f aca="false">M592*P592/N592</f>
        <v>1.47049233472127</v>
      </c>
      <c r="R592" s="9" t="n">
        <f aca="false">1/(1+0.04)*(1 - (1/(1+0.04))^L592)/(1-1/(1+0.04))</f>
        <v>15.6220799436509</v>
      </c>
      <c r="S592" s="17" t="n">
        <f aca="false">K592/R592</f>
        <v>2.61557617323302</v>
      </c>
      <c r="T592" s="17" t="n">
        <f aca="false">Q592+S592</f>
        <v>4.08606850795429</v>
      </c>
      <c r="U592" s="0" t="n">
        <f aca="false">T592 + Z592</f>
        <v>7.51569893725367</v>
      </c>
      <c r="V592" s="4" t="str">
        <f aca="false">VLOOKUP(I592,'CI ref gaz'!$I$1:$AM$97,1,0)</f>
        <v>0364</v>
      </c>
      <c r="W592" s="0" t="n">
        <f aca="false">VLOOKUP(I592,'CI ref gaz'!$I$1:$AM$97,14,0)</f>
        <v>-2</v>
      </c>
      <c r="X592" s="1" t="n">
        <f aca="false">VLOOKUP(I592,'CI ref gaz'!$I$1:$AM$97,13,0)</f>
        <v>2.6707435342498</v>
      </c>
      <c r="Y592" s="2" t="n">
        <f aca="false">VLOOKUP(I592,'CI ref gaz'!$I$1:$AM$97,7,0)</f>
        <v>0.393040238953547</v>
      </c>
      <c r="Z592" s="17" t="n">
        <f aca="false">X592*(O592/Y592)^(-1/8)-T592</f>
        <v>3.42963042929938</v>
      </c>
      <c r="AA592" s="17" t="n">
        <f aca="false">Z592^2</f>
        <v>11.7623648815763</v>
      </c>
      <c r="AB592" s="18" t="n">
        <f aca="false">Z592/U592</f>
        <v>0.45632887345972</v>
      </c>
      <c r="AC592" s="17" t="n">
        <f aca="false">U592^-('paramètres CI'!$B$19)</f>
        <v>9.82301938313156E-008</v>
      </c>
      <c r="AD592" s="4" t="n">
        <f aca="false">SUMIFS($AC$2:$AC$1250,$I$2:$I$1250,V592)</f>
        <v>0.000982891319476141</v>
      </c>
      <c r="AE592" s="4" t="n">
        <f aca="false">AC592/AD592</f>
        <v>9.99400359784132E-005</v>
      </c>
      <c r="AF592" s="17" t="n">
        <f aca="false">AE592-O592</f>
        <v>0</v>
      </c>
      <c r="AG592" s="4" t="n">
        <f aca="false">VLOOKUP(I592,BesoinU!$F$1:$L$99,3,0)</f>
        <v>53.7099675595891</v>
      </c>
      <c r="AH592" s="19" t="n">
        <f aca="false">VLOOKUP(J592,bibliRdtCHauff!$G$2:$K$1398,4,0)</f>
        <v>40.8607400769546</v>
      </c>
      <c r="AI592" s="19" t="n">
        <f aca="false">VLOOKUP(J592,bibliRdtCHauff!$G$2:$K$1398,3,0)</f>
        <v>1.87103389630282</v>
      </c>
      <c r="AJ592" s="4" t="n">
        <f aca="false">VLOOKUP(D592,'paramètres CI'!$A$1:$C$6,3)</f>
        <v>0.0509473684210526</v>
      </c>
      <c r="AK592" s="4" t="n">
        <f aca="false">AJ592*AG592/AI592</f>
        <v>1.46249702399742</v>
      </c>
      <c r="AL592" s="4" t="n">
        <f aca="false">AK592+AH592/R592</f>
        <v>4.07807319723043</v>
      </c>
      <c r="AM592" s="4" t="n">
        <f aca="false">AL592+Z592</f>
        <v>7.50770362652981</v>
      </c>
      <c r="AN592" s="4" t="n">
        <f aca="false">AM592^-'paramètres CI'!$B$19</f>
        <v>9.9070199849568E-008</v>
      </c>
      <c r="AO592" s="4" t="n">
        <f aca="false">SUMIFS($AN$2:$AN$1250,$I$2:$I$1250,V592)</f>
        <v>62788970.0281903</v>
      </c>
      <c r="AP592" s="5" t="n">
        <f aca="false">AN592/AO592</f>
        <v>1.57782807720987E-015</v>
      </c>
      <c r="AQ592" s="6" t="n">
        <f aca="false">AP592-O592</f>
        <v>-9.99400359768354E-005</v>
      </c>
      <c r="AR592" s="20" t="n">
        <f aca="false">VLOOKUP(I592,entreesparc!$A$13:$H$110,8,0)*AP592</f>
        <v>2.16286484590469E-010</v>
      </c>
      <c r="AS592" s="7" t="n">
        <f aca="false">M592*AJ592/AI592+AH592/R592</f>
        <v>4.84628373461703</v>
      </c>
      <c r="AT592" s="4" t="n">
        <f aca="false">AS592+Z592</f>
        <v>8.27591416391642</v>
      </c>
      <c r="AU592" s="4" t="n">
        <f aca="false">AT592^-'paramètres CI'!$B$19</f>
        <v>4.54435425221254E-008</v>
      </c>
      <c r="AV592" s="4" t="n">
        <f aca="false">SUMIFS($AU$2:$AU$1250,$I$2:$I$1250,V592)</f>
        <v>0.00021186460522671</v>
      </c>
      <c r="AW592" s="5" t="n">
        <f aca="false">AU592/AV592</f>
        <v>0.000214493319794959</v>
      </c>
      <c r="AX592" s="7" t="n">
        <f aca="false">SUMIFS($AP$2:$AP$1250,$I$2:$I$1250,V592)</f>
        <v>1</v>
      </c>
    </row>
    <row r="593" customFormat="false" ht="15.8" hidden="false" customHeight="false" outlineLevel="0" collapsed="false">
      <c r="A593" s="0" t="s">
        <v>15</v>
      </c>
      <c r="B593" s="0" t="s">
        <v>96</v>
      </c>
      <c r="C593" s="0" t="s">
        <v>35</v>
      </c>
      <c r="D593" s="0" t="s">
        <v>34</v>
      </c>
      <c r="E593" s="0" t="str">
        <f aca="false">VLOOKUP(A593,Nomenclature!$D$1:$E$9,2,0)</f>
        <v>03</v>
      </c>
      <c r="F593" s="0" t="str">
        <f aca="false">VLOOKUP(B593,Nomenclature!$J$1:$K$97,2,0)</f>
        <v>64</v>
      </c>
      <c r="G593" s="0" t="str">
        <f aca="false">VLOOKUP(C593,Nomenclature!$M$1:$N$21,2,0)</f>
        <v>21</v>
      </c>
      <c r="H593" s="0" t="str">
        <f aca="false">VLOOKUP(D593,Nomenclature!$O$25:$P$31,2,0)</f>
        <v>06</v>
      </c>
      <c r="I593" s="1" t="str">
        <f aca="false">CONCATENATE(E593,F593)</f>
        <v>0364</v>
      </c>
      <c r="J593" s="0" t="str">
        <f aca="false">CONCATENATE(E593,F593,G593,H593)</f>
        <v>03642106</v>
      </c>
      <c r="K593" s="0" t="n">
        <v>40.6254639087933</v>
      </c>
      <c r="L593" s="0" t="n">
        <v>25</v>
      </c>
      <c r="M593" s="0" t="n">
        <v>90.8673292186829</v>
      </c>
      <c r="N593" s="0" t="n">
        <v>1.89194362721816</v>
      </c>
      <c r="O593" s="0" t="n">
        <v>9.99400359784132E-005</v>
      </c>
      <c r="P593" s="4" t="n">
        <f aca="false">VLOOKUP(D593,'paramètres CI'!$A$1:$B$6,2,0)</f>
        <v>0.0424847883250769</v>
      </c>
      <c r="Q593" s="17" t="n">
        <f aca="false">M593*P593/N593</f>
        <v>2.04048323215482</v>
      </c>
      <c r="R593" s="9" t="n">
        <f aca="false">1/(1+0.04)*(1 - (1/(1+0.04))^L593)/(1-1/(1+0.04))</f>
        <v>15.6220799436509</v>
      </c>
      <c r="S593" s="17" t="n">
        <f aca="false">K593/R593</f>
        <v>2.60051568391213</v>
      </c>
      <c r="T593" s="17" t="n">
        <f aca="false">Q593+S593</f>
        <v>4.64099891606695</v>
      </c>
      <c r="U593" s="0" t="n">
        <f aca="false">T593 + Z593</f>
        <v>7.51569893725367</v>
      </c>
      <c r="V593" s="4" t="str">
        <f aca="false">VLOOKUP(I593,'CI ref gaz'!$I$1:$AM$97,1,0)</f>
        <v>0364</v>
      </c>
      <c r="W593" s="0" t="n">
        <f aca="false">VLOOKUP(I593,'CI ref gaz'!$I$1:$AM$97,14,0)</f>
        <v>-2</v>
      </c>
      <c r="X593" s="1" t="n">
        <f aca="false">VLOOKUP(I593,'CI ref gaz'!$I$1:$AM$97,13,0)</f>
        <v>2.6707435342498</v>
      </c>
      <c r="Y593" s="2" t="n">
        <f aca="false">VLOOKUP(I593,'CI ref gaz'!$I$1:$AM$97,7,0)</f>
        <v>0.393040238953547</v>
      </c>
      <c r="Z593" s="17" t="n">
        <f aca="false">X593*(O593/Y593)^(-1/8)-T593</f>
        <v>2.87470002118672</v>
      </c>
      <c r="AA593" s="17" t="n">
        <f aca="false">Z593^2</f>
        <v>8.26390021181094</v>
      </c>
      <c r="AB593" s="18" t="n">
        <f aca="false">Z593/U593</f>
        <v>0.382492705626813</v>
      </c>
      <c r="AC593" s="17" t="n">
        <f aca="false">U593^-('paramètres CI'!$B$19)</f>
        <v>9.82301938313156E-008</v>
      </c>
      <c r="AD593" s="4" t="n">
        <f aca="false">SUMIFS($AC$2:$AC$1250,$I$2:$I$1250,V593)</f>
        <v>0.000982891319476141</v>
      </c>
      <c r="AE593" s="4" t="n">
        <f aca="false">AC593/AD593</f>
        <v>9.99400359784132E-005</v>
      </c>
      <c r="AF593" s="17" t="n">
        <f aca="false">AE593-O593</f>
        <v>0</v>
      </c>
      <c r="AG593" s="4" t="n">
        <f aca="false">VLOOKUP(I593,BesoinU!$F$1:$L$99,3,0)</f>
        <v>53.7099675595891</v>
      </c>
      <c r="AH593" s="19" t="n">
        <f aca="false">VLOOKUP(J593,bibliRdtCHauff!$G$2:$K$1398,4,0)</f>
        <v>40.6254639087933</v>
      </c>
      <c r="AI593" s="19" t="n">
        <f aca="false">VLOOKUP(J593,bibliRdtCHauff!$G$2:$K$1398,3,0)</f>
        <v>1.89194362721816</v>
      </c>
      <c r="AJ593" s="4" t="n">
        <f aca="false">VLOOKUP(D593,'paramètres CI'!$A$1:$C$6,3)</f>
        <v>0.0591</v>
      </c>
      <c r="AK593" s="4" t="n">
        <f aca="false">AJ593*AG593/AI593</f>
        <v>1.67777677786257</v>
      </c>
      <c r="AL593" s="4" t="n">
        <f aca="false">AK593+AH593/R593</f>
        <v>4.27829246177471</v>
      </c>
      <c r="AM593" s="4" t="n">
        <f aca="false">AL593+Z593</f>
        <v>7.15299248296143</v>
      </c>
      <c r="AN593" s="4" t="n">
        <f aca="false">AM593^-'paramètres CI'!$B$19</f>
        <v>1.45914298252362E-007</v>
      </c>
      <c r="AO593" s="4" t="n">
        <f aca="false">SUMIFS($AN$2:$AN$1250,$I$2:$I$1250,V593)</f>
        <v>62788970.0281903</v>
      </c>
      <c r="AP593" s="5" t="n">
        <f aca="false">AN593/AO593</f>
        <v>2.32388424570193E-015</v>
      </c>
      <c r="AQ593" s="6" t="n">
        <f aca="false">AP593-O593</f>
        <v>-9.99400359760893E-005</v>
      </c>
      <c r="AR593" s="20" t="n">
        <f aca="false">VLOOKUP(I593,entreesparc!$A$13:$H$110,8,0)*AP593</f>
        <v>3.18554829488681E-010</v>
      </c>
      <c r="AS593" s="7" t="n">
        <f aca="false">M593*AJ593/AI593+AH593/R593</f>
        <v>5.43900361746667</v>
      </c>
      <c r="AT593" s="4" t="n">
        <f aca="false">AS593+Z593</f>
        <v>8.31370363865339</v>
      </c>
      <c r="AU593" s="4" t="n">
        <f aca="false">AT593^-'paramètres CI'!$B$19</f>
        <v>4.38171057715179E-008</v>
      </c>
      <c r="AV593" s="4" t="n">
        <f aca="false">SUMIFS($AU$2:$AU$1250,$I$2:$I$1250,V593)</f>
        <v>0.00021186460522671</v>
      </c>
      <c r="AW593" s="5" t="n">
        <f aca="false">AU593/AV593</f>
        <v>0.000206816545522696</v>
      </c>
      <c r="AX593" s="7" t="n">
        <f aca="false">SUMIFS($AP$2:$AP$1250,$I$2:$I$1250,V593)</f>
        <v>1</v>
      </c>
    </row>
    <row r="594" customFormat="false" ht="15.8" hidden="false" customHeight="false" outlineLevel="0" collapsed="false">
      <c r="A594" s="0" t="s">
        <v>15</v>
      </c>
      <c r="B594" s="0" t="s">
        <v>96</v>
      </c>
      <c r="C594" s="0" t="s">
        <v>36</v>
      </c>
      <c r="D594" s="0" t="s">
        <v>37</v>
      </c>
      <c r="E594" s="0" t="str">
        <f aca="false">VLOOKUP(A594,Nomenclature!$D$1:$E$9,2,0)</f>
        <v>03</v>
      </c>
      <c r="F594" s="0" t="str">
        <f aca="false">VLOOKUP(B594,Nomenclature!$J$1:$K$97,2,0)</f>
        <v>64</v>
      </c>
      <c r="G594" s="0" t="str">
        <f aca="false">VLOOKUP(C594,Nomenclature!$M$1:$N$21,2,0)</f>
        <v>23</v>
      </c>
      <c r="H594" s="0" t="str">
        <f aca="false">VLOOKUP(D594,Nomenclature!$O$25:$P$31,2,0)</f>
        <v>03</v>
      </c>
      <c r="I594" s="1" t="str">
        <f aca="false">CONCATENATE(E594,F594)</f>
        <v>0364</v>
      </c>
      <c r="J594" s="0" t="str">
        <f aca="false">CONCATENATE(E594,F594,G594,H594)</f>
        <v>03642303</v>
      </c>
      <c r="K594" s="0" t="n">
        <v>30.8886153846153</v>
      </c>
      <c r="L594" s="0" t="n">
        <v>20</v>
      </c>
      <c r="M594" s="0" t="n">
        <v>85.6577714878553</v>
      </c>
      <c r="N594" s="0" t="n">
        <v>0.749223877611474</v>
      </c>
      <c r="O594" s="0" t="n">
        <v>9.99400359784132E-005</v>
      </c>
      <c r="P594" s="4" t="n">
        <f aca="false">VLOOKUP(D594,'paramètres CI'!$A$1:$B$6,2,0)</f>
        <v>0.0385046990211696</v>
      </c>
      <c r="Q594" s="17" t="n">
        <f aca="false">M594*P594/N594</f>
        <v>4.40219113208023</v>
      </c>
      <c r="R594" s="9" t="n">
        <f aca="false">1/(1+0.04)*(1 - (1/(1+0.04))^L594)/(1-1/(1+0.04))</f>
        <v>13.5903263449677</v>
      </c>
      <c r="S594" s="17" t="n">
        <f aca="false">K594/R594</f>
        <v>2.27283838522781</v>
      </c>
      <c r="T594" s="17" t="n">
        <f aca="false">Q594+S594</f>
        <v>6.67502951730804</v>
      </c>
      <c r="U594" s="0" t="n">
        <f aca="false">T594 + Z594</f>
        <v>7.51569893725367</v>
      </c>
      <c r="V594" s="4" t="str">
        <f aca="false">VLOOKUP(I594,'CI ref gaz'!$I$1:$AM$97,1,0)</f>
        <v>0364</v>
      </c>
      <c r="W594" s="0" t="n">
        <f aca="false">VLOOKUP(I594,'CI ref gaz'!$I$1:$AM$97,14,0)</f>
        <v>-2</v>
      </c>
      <c r="X594" s="1" t="n">
        <f aca="false">VLOOKUP(I594,'CI ref gaz'!$I$1:$AM$97,13,0)</f>
        <v>2.6707435342498</v>
      </c>
      <c r="Y594" s="2" t="n">
        <f aca="false">VLOOKUP(I594,'CI ref gaz'!$I$1:$AM$97,7,0)</f>
        <v>0.393040238953547</v>
      </c>
      <c r="Z594" s="17" t="n">
        <f aca="false">X594*(O594/Y594)^(-1/8)-T594</f>
        <v>0.840669419945636</v>
      </c>
      <c r="AA594" s="17" t="n">
        <f aca="false">Z594^2</f>
        <v>0.706725073631732</v>
      </c>
      <c r="AB594" s="18" t="n">
        <f aca="false">Z594/U594</f>
        <v>0.111855121787625</v>
      </c>
      <c r="AC594" s="17" t="n">
        <f aca="false">U594^-('paramètres CI'!$B$19)</f>
        <v>9.82301938313156E-008</v>
      </c>
      <c r="AD594" s="4" t="n">
        <f aca="false">SUMIFS($AC$2:$AC$1250,$I$2:$I$1250,V594)</f>
        <v>0.000982891319476141</v>
      </c>
      <c r="AE594" s="4" t="n">
        <f aca="false">AC594/AD594</f>
        <v>9.99400359784132E-005</v>
      </c>
      <c r="AF594" s="17" t="n">
        <f aca="false">AE594-O594</f>
        <v>0</v>
      </c>
      <c r="AG594" s="4" t="n">
        <f aca="false">VLOOKUP(I594,BesoinU!$F$1:$L$99,3,0)</f>
        <v>53.7099675595891</v>
      </c>
      <c r="AH594" s="19" t="n">
        <f aca="false">VLOOKUP(J594,bibliRdtCHauff!$G$2:$K$1398,4,0)</f>
        <v>30.8886153846153</v>
      </c>
      <c r="AI594" s="19" t="n">
        <f aca="false">VLOOKUP(J594,bibliRdtCHauff!$G$2:$K$1398,3,0)</f>
        <v>0.749223877611474</v>
      </c>
      <c r="AJ594" s="4" t="n">
        <f aca="false">VLOOKUP(D594,'paramètres CI'!$A$1:$C$6,3)</f>
        <v>0.0763929293534506</v>
      </c>
      <c r="AK594" s="4" t="n">
        <f aca="false">AJ594*AG594/AI594</f>
        <v>5.47641616873768</v>
      </c>
      <c r="AL594" s="4" t="n">
        <f aca="false">AK594+AH594/R594</f>
        <v>7.74925455396548</v>
      </c>
      <c r="AM594" s="4" t="n">
        <f aca="false">AL594+Z594</f>
        <v>8.58992397391112</v>
      </c>
      <c r="AN594" s="4" t="n">
        <f aca="false">AM594^-'paramètres CI'!$B$19</f>
        <v>3.37353670214141E-008</v>
      </c>
      <c r="AO594" s="4" t="n">
        <f aca="false">SUMIFS($AN$2:$AN$1250,$I$2:$I$1250,V594)</f>
        <v>62788970.0281903</v>
      </c>
      <c r="AP594" s="5" t="n">
        <f aca="false">AN594/AO594</f>
        <v>5.37281739233307E-016</v>
      </c>
      <c r="AQ594" s="6" t="n">
        <f aca="false">AP594-O594</f>
        <v>-9.99400359778759E-005</v>
      </c>
      <c r="AR594" s="20" t="n">
        <f aca="false">VLOOKUP(I594,entreesparc!$A$13:$H$110,8,0)*AP594</f>
        <v>7.36498356772288E-011</v>
      </c>
      <c r="AS594" s="7" t="n">
        <f aca="false">M594*AJ594/AI594+AH594/R594</f>
        <v>11.0067406024221</v>
      </c>
      <c r="AT594" s="4" t="n">
        <f aca="false">AS594+Z594</f>
        <v>11.8474100223677</v>
      </c>
      <c r="AU594" s="4" t="n">
        <f aca="false">AT594^-'paramètres CI'!$B$19</f>
        <v>2.57639618646902E-009</v>
      </c>
      <c r="AV594" s="4" t="n">
        <f aca="false">SUMIFS($AU$2:$AU$1250,$I$2:$I$1250,V594)</f>
        <v>0.00021186460522671</v>
      </c>
      <c r="AW594" s="5" t="n">
        <f aca="false">AU594/AV594</f>
        <v>1.21605786096838E-005</v>
      </c>
      <c r="AX594" s="7" t="n">
        <f aca="false">SUMIFS($AP$2:$AP$1250,$I$2:$I$1250,V594)</f>
        <v>1</v>
      </c>
    </row>
    <row r="595" customFormat="false" ht="15.8" hidden="false" customHeight="false" outlineLevel="0" collapsed="false">
      <c r="A595" s="0" t="s">
        <v>15</v>
      </c>
      <c r="B595" s="0" t="s">
        <v>96</v>
      </c>
      <c r="C595" s="0" t="s">
        <v>38</v>
      </c>
      <c r="D595" s="0" t="s">
        <v>39</v>
      </c>
      <c r="E595" s="0" t="str">
        <f aca="false">VLOOKUP(A595,Nomenclature!$D$1:$E$9,2,0)</f>
        <v>03</v>
      </c>
      <c r="F595" s="0" t="str">
        <f aca="false">VLOOKUP(B595,Nomenclature!$J$1:$K$97,2,0)</f>
        <v>64</v>
      </c>
      <c r="G595" s="0" t="str">
        <f aca="false">VLOOKUP(C595,Nomenclature!$M$1:$N$21,2,0)</f>
        <v>24</v>
      </c>
      <c r="H595" s="0" t="str">
        <f aca="false">VLOOKUP(D595,Nomenclature!$O$25:$P$31,2,0)</f>
        <v>04</v>
      </c>
      <c r="I595" s="1" t="str">
        <f aca="false">CONCATENATE(E595,F595)</f>
        <v>0364</v>
      </c>
      <c r="J595" s="0" t="str">
        <f aca="false">CONCATENATE(E595,F595,G595,H595)</f>
        <v>03642404</v>
      </c>
      <c r="K595" s="0" t="n">
        <v>30.8886153846153</v>
      </c>
      <c r="L595" s="0" t="n">
        <v>20</v>
      </c>
      <c r="M595" s="0" t="n">
        <v>91.7377348481769</v>
      </c>
      <c r="N595" s="0" t="n">
        <v>0.97699442439909</v>
      </c>
      <c r="O595" s="0" t="n">
        <v>9.99400359784132E-005</v>
      </c>
      <c r="P595" s="4" t="n">
        <f aca="false">VLOOKUP(D595,'paramètres CI'!$A$1:$B$6,2,0)</f>
        <v>0.022045059962018</v>
      </c>
      <c r="Q595" s="17" t="n">
        <f aca="false">M595*P595/N595</f>
        <v>2.06998506337601</v>
      </c>
      <c r="R595" s="9" t="n">
        <f aca="false">1/(1+0.04)*(1 - (1/(1+0.04))^L595)/(1-1/(1+0.04))</f>
        <v>13.5903263449677</v>
      </c>
      <c r="S595" s="17" t="n">
        <f aca="false">K595/R595</f>
        <v>2.27283838522781</v>
      </c>
      <c r="T595" s="17" t="n">
        <f aca="false">Q595+S595</f>
        <v>4.34282344860383</v>
      </c>
      <c r="U595" s="0" t="n">
        <f aca="false">T595 + Z595</f>
        <v>7.51569893725367</v>
      </c>
      <c r="V595" s="4" t="str">
        <f aca="false">VLOOKUP(I595,'CI ref gaz'!$I$1:$AM$97,1,0)</f>
        <v>0364</v>
      </c>
      <c r="W595" s="0" t="n">
        <f aca="false">VLOOKUP(I595,'CI ref gaz'!$I$1:$AM$97,14,0)</f>
        <v>-2</v>
      </c>
      <c r="X595" s="1" t="n">
        <f aca="false">VLOOKUP(I595,'CI ref gaz'!$I$1:$AM$97,13,0)</f>
        <v>2.6707435342498</v>
      </c>
      <c r="Y595" s="2" t="n">
        <f aca="false">VLOOKUP(I595,'CI ref gaz'!$I$1:$AM$97,7,0)</f>
        <v>0.393040238953547</v>
      </c>
      <c r="Z595" s="17" t="n">
        <f aca="false">X595*(O595/Y595)^(-1/8)-T595</f>
        <v>3.17287548864985</v>
      </c>
      <c r="AA595" s="17" t="n">
        <f aca="false">Z595^2</f>
        <v>10.067138866475</v>
      </c>
      <c r="AB595" s="18" t="n">
        <f aca="false">Z595/U595</f>
        <v>0.422166389997688</v>
      </c>
      <c r="AC595" s="17" t="n">
        <f aca="false">U595^-('paramètres CI'!$B$19)</f>
        <v>9.82301938313156E-008</v>
      </c>
      <c r="AD595" s="4" t="n">
        <f aca="false">SUMIFS($AC$2:$AC$1250,$I$2:$I$1250,V595)</f>
        <v>0.000982891319476141</v>
      </c>
      <c r="AE595" s="4" t="n">
        <f aca="false">AC595/AD595</f>
        <v>9.99400359784132E-005</v>
      </c>
      <c r="AF595" s="17" t="n">
        <f aca="false">AE595-O595</f>
        <v>0</v>
      </c>
      <c r="AG595" s="4" t="n">
        <f aca="false">VLOOKUP(I595,BesoinU!$F$1:$L$99,3,0)</f>
        <v>53.7099675595891</v>
      </c>
      <c r="AH595" s="19" t="n">
        <f aca="false">VLOOKUP(J595,bibliRdtCHauff!$G$2:$K$1398,4,0)</f>
        <v>30.8886153846153</v>
      </c>
      <c r="AI595" s="19" t="n">
        <f aca="false">VLOOKUP(J595,bibliRdtCHauff!$G$2:$K$1398,3,0)</f>
        <v>0.97699442439909</v>
      </c>
      <c r="AJ595" s="4" t="n">
        <f aca="false">VLOOKUP(D595,'paramètres CI'!$A$1:$C$6,3)</f>
        <v>0.0386719666666667</v>
      </c>
      <c r="AK595" s="4" t="n">
        <f aca="false">AJ595*AG595/AI595</f>
        <v>2.12597945623866</v>
      </c>
      <c r="AL595" s="4" t="n">
        <f aca="false">AK595+AH595/R595</f>
        <v>4.39881784146647</v>
      </c>
      <c r="AM595" s="4" t="n">
        <f aca="false">AL595+Z595</f>
        <v>7.57169333011631</v>
      </c>
      <c r="AN595" s="4" t="n">
        <f aca="false">AM595^-'paramètres CI'!$B$19</f>
        <v>9.25669328137768E-008</v>
      </c>
      <c r="AO595" s="4" t="n">
        <f aca="false">SUMIFS($AN$2:$AN$1250,$I$2:$I$1250,V595)</f>
        <v>62788970.0281903</v>
      </c>
      <c r="AP595" s="5" t="n">
        <f aca="false">AN595/AO595</f>
        <v>1.47425467836496E-015</v>
      </c>
      <c r="AQ595" s="6" t="n">
        <f aca="false">AP595-O595</f>
        <v>-9.99400359769389E-005</v>
      </c>
      <c r="AR595" s="20" t="n">
        <f aca="false">VLOOKUP(I595,entreesparc!$A$13:$H$110,8,0)*AP595</f>
        <v>2.02088786719059E-010</v>
      </c>
      <c r="AS595" s="7" t="n">
        <f aca="false">M595*AJ595/AI595+AH595/R595</f>
        <v>5.90405524330378</v>
      </c>
      <c r="AT595" s="4" t="n">
        <f aca="false">AS595+Z595</f>
        <v>9.07693073195362</v>
      </c>
      <c r="AU595" s="4" t="n">
        <f aca="false">AT595^-'paramètres CI'!$B$19</f>
        <v>2.17014038957332E-008</v>
      </c>
      <c r="AV595" s="4" t="n">
        <f aca="false">SUMIFS($AU$2:$AU$1250,$I$2:$I$1250,V595)</f>
        <v>0.00021186460522671</v>
      </c>
      <c r="AW595" s="5" t="n">
        <f aca="false">AU595/AV595</f>
        <v>0.000102430530444249</v>
      </c>
      <c r="AX595" s="7" t="n">
        <f aca="false">SUMIFS($AP$2:$AP$1250,$I$2:$I$1250,V595)</f>
        <v>1</v>
      </c>
    </row>
    <row r="596" customFormat="false" ht="15.8" hidden="false" customHeight="false" outlineLevel="0" collapsed="false">
      <c r="A596" s="0" t="s">
        <v>15</v>
      </c>
      <c r="B596" s="0" t="s">
        <v>96</v>
      </c>
      <c r="C596" s="0" t="s">
        <v>40</v>
      </c>
      <c r="D596" s="0" t="s">
        <v>37</v>
      </c>
      <c r="E596" s="0" t="str">
        <f aca="false">VLOOKUP(A596,Nomenclature!$D$1:$E$9,2,0)</f>
        <v>03</v>
      </c>
      <c r="F596" s="0" t="str">
        <f aca="false">VLOOKUP(B596,Nomenclature!$J$1:$K$97,2,0)</f>
        <v>64</v>
      </c>
      <c r="G596" s="0" t="str">
        <f aca="false">VLOOKUP(C596,Nomenclature!$M$1:$N$21,2,0)</f>
        <v>03</v>
      </c>
      <c r="H596" s="0" t="str">
        <f aca="false">VLOOKUP(D596,Nomenclature!$O$25:$P$31,2,0)</f>
        <v>03</v>
      </c>
      <c r="I596" s="1" t="str">
        <f aca="false">CONCATENATE(E596,F596)</f>
        <v>0364</v>
      </c>
      <c r="J596" s="0" t="str">
        <f aca="false">CONCATENATE(E596,F596,G596,H596)</f>
        <v>03640303</v>
      </c>
      <c r="K596" s="0" t="n">
        <v>24.7108923076923</v>
      </c>
      <c r="L596" s="0" t="n">
        <v>20</v>
      </c>
      <c r="M596" s="0" t="n">
        <v>85.6577714878553</v>
      </c>
      <c r="N596" s="0" t="n">
        <v>0.65174413054584</v>
      </c>
      <c r="O596" s="0" t="n">
        <v>0.0719789054305199</v>
      </c>
      <c r="P596" s="4" t="n">
        <f aca="false">VLOOKUP(D596,'paramètres CI'!$A$1:$B$6,2,0)</f>
        <v>0.0385046990211696</v>
      </c>
      <c r="Q596" s="17" t="n">
        <f aca="false">M596*P596/N596</f>
        <v>5.06061590029465</v>
      </c>
      <c r="R596" s="9" t="n">
        <f aca="false">1/(1+0.04)*(1 - (1/(1+0.04))^L596)/(1-1/(1+0.04))</f>
        <v>13.5903263449677</v>
      </c>
      <c r="S596" s="17" t="n">
        <f aca="false">K596/R596</f>
        <v>1.81827070818225</v>
      </c>
      <c r="T596" s="17" t="n">
        <f aca="false">Q596+S596</f>
        <v>6.8788866084769</v>
      </c>
      <c r="U596" s="0" t="n">
        <f aca="false">T596 + Z596</f>
        <v>3.30206910457265</v>
      </c>
      <c r="V596" s="4" t="str">
        <f aca="false">VLOOKUP(I596,'CI ref gaz'!$I$1:$AM$97,1,0)</f>
        <v>0364</v>
      </c>
      <c r="W596" s="0" t="n">
        <f aca="false">VLOOKUP(I596,'CI ref gaz'!$I$1:$AM$97,14,0)</f>
        <v>-2</v>
      </c>
      <c r="X596" s="1" t="n">
        <f aca="false">VLOOKUP(I596,'CI ref gaz'!$I$1:$AM$97,13,0)</f>
        <v>2.6707435342498</v>
      </c>
      <c r="Y596" s="2" t="n">
        <f aca="false">VLOOKUP(I596,'CI ref gaz'!$I$1:$AM$97,7,0)</f>
        <v>0.393040238953547</v>
      </c>
      <c r="Z596" s="17" t="n">
        <f aca="false">X596*(O596/Y596)^(-1/8)-T596</f>
        <v>-3.57681750390425</v>
      </c>
      <c r="AA596" s="17" t="n">
        <f aca="false">Z596^2</f>
        <v>12.7936234562358</v>
      </c>
      <c r="AB596" s="18" t="n">
        <f aca="false">Z596/U596</f>
        <v>-1.08320492110572</v>
      </c>
      <c r="AC596" s="17" t="n">
        <f aca="false">U596^-('paramètres CI'!$B$19)</f>
        <v>7.0747441333052E-005</v>
      </c>
      <c r="AD596" s="4" t="n">
        <f aca="false">SUMIFS($AC$2:$AC$1250,$I$2:$I$1250,V596)</f>
        <v>0.000982891319476141</v>
      </c>
      <c r="AE596" s="4" t="n">
        <f aca="false">AC596/AD596</f>
        <v>0.0719789054305198</v>
      </c>
      <c r="AF596" s="17" t="n">
        <f aca="false">AE596-O596</f>
        <v>0</v>
      </c>
      <c r="AG596" s="4" t="n">
        <f aca="false">VLOOKUP(I596,BesoinU!$F$1:$L$99,3,0)</f>
        <v>53.7099675595891</v>
      </c>
      <c r="AH596" s="19" t="n">
        <f aca="false">VLOOKUP(J596,bibliRdtCHauff!$G$2:$K$1398,4,0)</f>
        <v>25.9464369230769</v>
      </c>
      <c r="AI596" s="19" t="n">
        <f aca="false">VLOOKUP(J596,bibliRdtCHauff!$G$2:$K$1398,3,0)</f>
        <v>0.671240079958967</v>
      </c>
      <c r="AJ596" s="4" t="n">
        <f aca="false">VLOOKUP(D596,'paramètres CI'!$A$1:$C$6,3)</f>
        <v>0.0763929293534506</v>
      </c>
      <c r="AK596" s="4" t="n">
        <f aca="false">AJ596*AG596/AI596</f>
        <v>6.11265906172741</v>
      </c>
      <c r="AL596" s="4" t="n">
        <f aca="false">AK596+AH596/R596</f>
        <v>8.02184330531878</v>
      </c>
      <c r="AM596" s="4" t="n">
        <f aca="false">AL596+Z596</f>
        <v>4.44502580141453</v>
      </c>
      <c r="AN596" s="4" t="n">
        <f aca="false">AM596^-'paramètres CI'!$B$19</f>
        <v>6.56153893786976E-006</v>
      </c>
      <c r="AO596" s="4" t="n">
        <f aca="false">SUMIFS($AN$2:$AN$1250,$I$2:$I$1250,V596)</f>
        <v>62788970.0281903</v>
      </c>
      <c r="AP596" s="5" t="n">
        <f aca="false">AN596/AO596</f>
        <v>1.04501458375951E-013</v>
      </c>
      <c r="AQ596" s="6" t="n">
        <f aca="false">AP596-O596</f>
        <v>-0.0719789054304154</v>
      </c>
      <c r="AR596" s="20" t="n">
        <f aca="false">VLOOKUP(I596,entreesparc!$A$13:$H$110,8,0)*AP596</f>
        <v>1.43249149848315E-008</v>
      </c>
      <c r="AS596" s="7" t="n">
        <f aca="false">M596*AJ596/AI596+AH596/R596</f>
        <v>11.6577798373553</v>
      </c>
      <c r="AT596" s="4" t="n">
        <f aca="false">AS596+Z596</f>
        <v>8.08096233345106</v>
      </c>
      <c r="AU596" s="4" t="n">
        <f aca="false">AT596^-'paramètres CI'!$B$19</f>
        <v>5.49914714146626E-008</v>
      </c>
      <c r="AV596" s="4" t="n">
        <f aca="false">SUMIFS($AU$2:$AU$1250,$I$2:$I$1250,V596)</f>
        <v>0.00021186460522671</v>
      </c>
      <c r="AW596" s="5" t="n">
        <f aca="false">AU596/AV596</f>
        <v>0.000259559501955591</v>
      </c>
      <c r="AX596" s="7" t="n">
        <f aca="false">SUMIFS($AP$2:$AP$1250,$I$2:$I$1250,V596)</f>
        <v>1</v>
      </c>
    </row>
    <row r="597" customFormat="false" ht="15.8" hidden="false" customHeight="false" outlineLevel="0" collapsed="false">
      <c r="A597" s="0" t="s">
        <v>15</v>
      </c>
      <c r="B597" s="0" t="s">
        <v>96</v>
      </c>
      <c r="C597" s="0" t="s">
        <v>41</v>
      </c>
      <c r="D597" s="0" t="s">
        <v>39</v>
      </c>
      <c r="E597" s="0" t="str">
        <f aca="false">VLOOKUP(A597,Nomenclature!$D$1:$E$9,2,0)</f>
        <v>03</v>
      </c>
      <c r="F597" s="0" t="str">
        <f aca="false">VLOOKUP(B597,Nomenclature!$J$1:$K$97,2,0)</f>
        <v>64</v>
      </c>
      <c r="G597" s="0" t="str">
        <f aca="false">VLOOKUP(C597,Nomenclature!$M$1:$N$21,2,0)</f>
        <v>04</v>
      </c>
      <c r="H597" s="0" t="str">
        <f aca="false">VLOOKUP(D597,Nomenclature!$O$25:$P$31,2,0)</f>
        <v>04</v>
      </c>
      <c r="I597" s="1" t="str">
        <f aca="false">CONCATENATE(E597,F597)</f>
        <v>0364</v>
      </c>
      <c r="J597" s="0" t="str">
        <f aca="false">CONCATENATE(E597,F597,G597,H597)</f>
        <v>03640404</v>
      </c>
      <c r="K597" s="0" t="n">
        <v>24.7108923076923</v>
      </c>
      <c r="L597" s="0" t="n">
        <v>20</v>
      </c>
      <c r="M597" s="0" t="n">
        <v>91.7377348481769</v>
      </c>
      <c r="N597" s="0" t="n">
        <v>0.708986198580485</v>
      </c>
      <c r="O597" s="0" t="n">
        <v>0.393040238953547</v>
      </c>
      <c r="P597" s="4" t="n">
        <f aca="false">VLOOKUP(D597,'paramètres CI'!$A$1:$B$6,2,0)</f>
        <v>0.022045059962018</v>
      </c>
      <c r="Q597" s="17" t="n">
        <f aca="false">M597*P597/N597</f>
        <v>2.85247282606755</v>
      </c>
      <c r="R597" s="9" t="n">
        <f aca="false">1/(1+0.04)*(1 - (1/(1+0.04))^L597)/(1-1/(1+0.04))</f>
        <v>13.5903263449677</v>
      </c>
      <c r="S597" s="17" t="n">
        <f aca="false">K597/R597</f>
        <v>1.81827070818225</v>
      </c>
      <c r="T597" s="17" t="n">
        <f aca="false">Q597+S597</f>
        <v>4.6707435342498</v>
      </c>
      <c r="U597" s="0" t="n">
        <f aca="false">T597 + Z597</f>
        <v>2.6707435342498</v>
      </c>
      <c r="V597" s="4" t="str">
        <f aca="false">VLOOKUP(I597,'CI ref gaz'!$I$1:$AM$97,1,0)</f>
        <v>0364</v>
      </c>
      <c r="W597" s="0" t="n">
        <f aca="false">VLOOKUP(I597,'CI ref gaz'!$I$1:$AM$97,14,0)</f>
        <v>-2</v>
      </c>
      <c r="X597" s="1" t="n">
        <f aca="false">VLOOKUP(I597,'CI ref gaz'!$I$1:$AM$97,13,0)</f>
        <v>2.6707435342498</v>
      </c>
      <c r="Y597" s="2" t="n">
        <f aca="false">VLOOKUP(I597,'CI ref gaz'!$I$1:$AM$97,7,0)</f>
        <v>0.393040238953547</v>
      </c>
      <c r="Z597" s="17" t="n">
        <f aca="false">X597*(O597/Y597)^(-1/8)-T597</f>
        <v>-2</v>
      </c>
      <c r="AA597" s="17" t="n">
        <f aca="false">Z597^2</f>
        <v>4</v>
      </c>
      <c r="AB597" s="18" t="n">
        <f aca="false">Z597/U597</f>
        <v>-0.748855131296534</v>
      </c>
      <c r="AC597" s="17" t="n">
        <f aca="false">U597^-('paramètres CI'!$B$19)</f>
        <v>0.000386315839072269</v>
      </c>
      <c r="AD597" s="4" t="n">
        <f aca="false">SUMIFS($AC$2:$AC$1250,$I$2:$I$1250,V597)</f>
        <v>0.000982891319476141</v>
      </c>
      <c r="AE597" s="4" t="n">
        <f aca="false">AC597/AD597</f>
        <v>0.393040238953547</v>
      </c>
      <c r="AF597" s="17" t="n">
        <f aca="false">AE597-O597</f>
        <v>0</v>
      </c>
      <c r="AG597" s="4" t="n">
        <f aca="false">VLOOKUP(I597,BesoinU!$F$1:$L$99,3,0)</f>
        <v>53.7099675595891</v>
      </c>
      <c r="AH597" s="19" t="n">
        <f aca="false">VLOOKUP(J597,bibliRdtCHauff!$G$2:$K$1398,4,0)</f>
        <v>25.9464369230769</v>
      </c>
      <c r="AI597" s="19" t="n">
        <f aca="false">VLOOKUP(J597,bibliRdtCHauff!$G$2:$K$1398,3,0)</f>
        <v>0.762587843744206</v>
      </c>
      <c r="AJ597" s="4" t="n">
        <f aca="false">VLOOKUP(D597,'paramètres CI'!$A$1:$C$6,3)</f>
        <v>0.0386719666666667</v>
      </c>
      <c r="AK597" s="4" t="n">
        <f aca="false">AJ597*AG597/AI597</f>
        <v>2.72371254298264</v>
      </c>
      <c r="AL597" s="4" t="n">
        <f aca="false">AK597+AH597/R597</f>
        <v>4.632896786574</v>
      </c>
      <c r="AM597" s="4" t="n">
        <f aca="false">AL597+Z597</f>
        <v>2.632896786574</v>
      </c>
      <c r="AN597" s="4" t="n">
        <f aca="false">AM597^-'paramètres CI'!$B$19</f>
        <v>0.000433041306475074</v>
      </c>
      <c r="AO597" s="4" t="n">
        <f aca="false">SUMIFS($AN$2:$AN$1250,$I$2:$I$1250,V597)</f>
        <v>62788970.0281903</v>
      </c>
      <c r="AP597" s="5" t="n">
        <f aca="false">AN597/AO597</f>
        <v>6.89677353013837E-012</v>
      </c>
      <c r="AQ597" s="6" t="n">
        <f aca="false">AP597-O597</f>
        <v>-0.39304023894665</v>
      </c>
      <c r="AR597" s="20" t="n">
        <f aca="false">VLOOKUP(I597,entreesparc!$A$13:$H$110,8,0)*AP597</f>
        <v>9.45400150622248E-007</v>
      </c>
      <c r="AS597" s="7" t="n">
        <f aca="false">M597*AJ597/AI597+AH597/R597</f>
        <v>6.56134156976321</v>
      </c>
      <c r="AT597" s="4" t="n">
        <f aca="false">AS597+Z597</f>
        <v>4.56134156976321</v>
      </c>
      <c r="AU597" s="4" t="n">
        <f aca="false">AT597^-'paramètres CI'!$B$19</f>
        <v>5.3365334993133E-006</v>
      </c>
      <c r="AV597" s="4" t="n">
        <f aca="false">SUMIFS($AU$2:$AU$1250,$I$2:$I$1250,V597)</f>
        <v>0.00021186460522671</v>
      </c>
      <c r="AW597" s="5" t="n">
        <f aca="false">AU597/AV597</f>
        <v>0.0251884145235248</v>
      </c>
      <c r="AX597" s="7" t="n">
        <f aca="false">SUMIFS($AP$2:$AP$1250,$I$2:$I$1250,V597)</f>
        <v>1</v>
      </c>
    </row>
    <row r="598" customFormat="false" ht="15.8" hidden="false" customHeight="false" outlineLevel="0" collapsed="false">
      <c r="A598" s="0" t="s">
        <v>15</v>
      </c>
      <c r="B598" s="0" t="s">
        <v>96</v>
      </c>
      <c r="C598" s="0" t="s">
        <v>45</v>
      </c>
      <c r="D598" s="0" t="s">
        <v>43</v>
      </c>
      <c r="E598" s="0" t="str">
        <f aca="false">VLOOKUP(A598,Nomenclature!$D$1:$E$9,2,0)</f>
        <v>03</v>
      </c>
      <c r="F598" s="0" t="str">
        <f aca="false">VLOOKUP(B598,Nomenclature!$J$1:$K$97,2,0)</f>
        <v>64</v>
      </c>
      <c r="G598" s="0" t="str">
        <f aca="false">VLOOKUP(C598,Nomenclature!$M$1:$N$21,2,0)</f>
        <v>06</v>
      </c>
      <c r="H598" s="0" t="str">
        <f aca="false">VLOOKUP(D598,Nomenclature!$O$25:$P$31,2,0)</f>
        <v>02</v>
      </c>
      <c r="I598" s="1" t="str">
        <f aca="false">CONCATENATE(E598,F598)</f>
        <v>0364</v>
      </c>
      <c r="J598" s="0" t="str">
        <f aca="false">CONCATENATE(E598,F598,G598,H598)</f>
        <v>03640602</v>
      </c>
      <c r="K598" s="0" t="n">
        <v>10</v>
      </c>
      <c r="L598" s="0" t="n">
        <v>13</v>
      </c>
      <c r="M598" s="0" t="n">
        <v>83.3291427539761</v>
      </c>
      <c r="N598" s="0" t="n">
        <v>0.9</v>
      </c>
      <c r="O598" s="0" t="n">
        <v>0.292975225928251</v>
      </c>
      <c r="P598" s="4" t="n">
        <f aca="false">VLOOKUP(D598,'paramètres CI'!$A$1:$B$6,2,0)</f>
        <v>0.0935912806596305</v>
      </c>
      <c r="Q598" s="17" t="n">
        <f aca="false">M598*P598/N598</f>
        <v>8.66542354068199</v>
      </c>
      <c r="R598" s="9" t="n">
        <f aca="false">1/(1+0.04)*(1 - (1/(1+0.04))^L598)/(1-1/(1+0.04))</f>
        <v>9.98564784663304</v>
      </c>
      <c r="S598" s="17" t="n">
        <f aca="false">K598/R598</f>
        <v>1.00143727814033</v>
      </c>
      <c r="T598" s="17" t="n">
        <f aca="false">Q598+S598</f>
        <v>9.66686081882232</v>
      </c>
      <c r="U598" s="0" t="n">
        <f aca="false">T598 + Z598</f>
        <v>2.77065818484789</v>
      </c>
      <c r="V598" s="4" t="str">
        <f aca="false">VLOOKUP(I598,'CI ref gaz'!$I$1:$AM$97,1,0)</f>
        <v>0364</v>
      </c>
      <c r="W598" s="0" t="n">
        <f aca="false">VLOOKUP(I598,'CI ref gaz'!$I$1:$AM$97,14,0)</f>
        <v>-2</v>
      </c>
      <c r="X598" s="1" t="n">
        <f aca="false">VLOOKUP(I598,'CI ref gaz'!$I$1:$AM$97,13,0)</f>
        <v>2.6707435342498</v>
      </c>
      <c r="Y598" s="2" t="n">
        <f aca="false">VLOOKUP(I598,'CI ref gaz'!$I$1:$AM$97,7,0)</f>
        <v>0.393040238953547</v>
      </c>
      <c r="Z598" s="17" t="n">
        <f aca="false">X598*(O598/Y598)^(-1/8)-T598</f>
        <v>-6.89620263397442</v>
      </c>
      <c r="AA598" s="17" t="n">
        <f aca="false">Z598^2</f>
        <v>47.5576107688358</v>
      </c>
      <c r="AB598" s="18" t="n">
        <f aca="false">Z598/U598</f>
        <v>-2.4890124201131</v>
      </c>
      <c r="AC598" s="17" t="n">
        <f aca="false">U598^-('paramètres CI'!$B$19)</f>
        <v>0.000287962806386439</v>
      </c>
      <c r="AD598" s="4" t="n">
        <f aca="false">SUMIFS($AC$2:$AC$1250,$I$2:$I$1250,V598)</f>
        <v>0.000982891319476141</v>
      </c>
      <c r="AE598" s="4" t="n">
        <f aca="false">AC598/AD598</f>
        <v>0.292975225928251</v>
      </c>
      <c r="AF598" s="17" t="n">
        <f aca="false">AE598-O598</f>
        <v>0</v>
      </c>
      <c r="AG598" s="4" t="n">
        <f aca="false">VLOOKUP(I598,BesoinU!$F$1:$L$99,3,0)</f>
        <v>53.7099675595891</v>
      </c>
      <c r="AH598" s="19" t="n">
        <f aca="false">VLOOKUP(J598,bibliRdtCHauff!$G$2:$K$1398,4,0)</f>
        <v>10.4</v>
      </c>
      <c r="AI598" s="19" t="n">
        <f aca="false">VLOOKUP(J598,bibliRdtCHauff!$G$2:$K$1398,3,0)</f>
        <v>0.92</v>
      </c>
      <c r="AJ598" s="4" t="n">
        <f aca="false">VLOOKUP(D598,'paramètres CI'!$A$1:$C$6,3)</f>
        <v>0.09847</v>
      </c>
      <c r="AK598" s="4" t="n">
        <f aca="false">AJ598*AG598/AI598</f>
        <v>5.74871794086167</v>
      </c>
      <c r="AL598" s="4" t="n">
        <f aca="false">AK598+AH598/R598</f>
        <v>6.79021271012761</v>
      </c>
      <c r="AM598" s="4" t="n">
        <f aca="false">AL598+Z598</f>
        <v>-0.105989923846812</v>
      </c>
      <c r="AN598" s="4" t="n">
        <f aca="false">AM598^-'paramètres CI'!$B$19</f>
        <v>62788970.0269226</v>
      </c>
      <c r="AO598" s="4" t="n">
        <f aca="false">SUMIFS($AN$2:$AN$1250,$I$2:$I$1250,V598)</f>
        <v>62788970.0281903</v>
      </c>
      <c r="AP598" s="5" t="n">
        <f aca="false">AN598/AO598</f>
        <v>0.99999999997981</v>
      </c>
      <c r="AQ598" s="6" t="n">
        <f aca="false">AP598-O598</f>
        <v>0.707024774051559</v>
      </c>
      <c r="AR598" s="20" t="n">
        <f aca="false">VLOOKUP(I598,entreesparc!$A$13:$H$110,8,0)*AP598</f>
        <v>137078.613132914</v>
      </c>
      <c r="AS598" s="7" t="n">
        <f aca="false">M598*AJ598/AI598+AH598/R598</f>
        <v>9.9604302985964</v>
      </c>
      <c r="AT598" s="4" t="n">
        <f aca="false">AS598+Z598</f>
        <v>3.06422766462198</v>
      </c>
      <c r="AU598" s="4" t="n">
        <f aca="false">AT598^-'paramètres CI'!$B$19</f>
        <v>0.000128656510072383</v>
      </c>
      <c r="AV598" s="4" t="n">
        <f aca="false">SUMIFS($AU$2:$AU$1250,$I$2:$I$1250,V598)</f>
        <v>0.00021186460522671</v>
      </c>
      <c r="AW598" s="5" t="n">
        <f aca="false">AU598/AV598</f>
        <v>0.607258158741105</v>
      </c>
      <c r="AX598" s="7" t="n">
        <f aca="false">SUMIFS($AP$2:$AP$1250,$I$2:$I$1250,V598)</f>
        <v>1</v>
      </c>
    </row>
    <row r="599" customFormat="false" ht="15.8" hidden="false" customHeight="false" outlineLevel="0" collapsed="false">
      <c r="A599" s="0" t="s">
        <v>15</v>
      </c>
      <c r="B599" s="0" t="s">
        <v>96</v>
      </c>
      <c r="C599" s="0" t="s">
        <v>46</v>
      </c>
      <c r="D599" s="0" t="s">
        <v>43</v>
      </c>
      <c r="E599" s="0" t="str">
        <f aca="false">VLOOKUP(A599,Nomenclature!$D$1:$E$9,2,0)</f>
        <v>03</v>
      </c>
      <c r="F599" s="0" t="str">
        <f aca="false">VLOOKUP(B599,Nomenclature!$J$1:$K$97,2,0)</f>
        <v>64</v>
      </c>
      <c r="G599" s="0" t="str">
        <f aca="false">VLOOKUP(C599,Nomenclature!$M$1:$N$21,2,0)</f>
        <v>26</v>
      </c>
      <c r="H599" s="0" t="str">
        <f aca="false">VLOOKUP(D599,Nomenclature!$O$25:$P$31,2,0)</f>
        <v>02</v>
      </c>
      <c r="I599" s="1" t="str">
        <f aca="false">CONCATENATE(E599,F599)</f>
        <v>0364</v>
      </c>
      <c r="J599" s="0" t="str">
        <f aca="false">CONCATENATE(E599,F599,G599,H599)</f>
        <v>03642602</v>
      </c>
      <c r="K599" s="0" t="n">
        <v>12</v>
      </c>
      <c r="L599" s="0" t="n">
        <v>13</v>
      </c>
      <c r="M599" s="0" t="n">
        <v>83.3291427539761</v>
      </c>
      <c r="N599" s="0" t="n">
        <v>1</v>
      </c>
      <c r="O599" s="0" t="n">
        <v>9.99400359784132E-005</v>
      </c>
      <c r="P599" s="4" t="n">
        <f aca="false">VLOOKUP(D599,'paramètres CI'!$A$1:$B$6,2,0)</f>
        <v>0.0935912806596305</v>
      </c>
      <c r="Q599" s="17" t="n">
        <f aca="false">M599*P599/N599</f>
        <v>7.79888118661379</v>
      </c>
      <c r="R599" s="9" t="n">
        <f aca="false">1/(1+0.04)*(1 - (1/(1+0.04))^L599)/(1-1/(1+0.04))</f>
        <v>9.98564784663304</v>
      </c>
      <c r="S599" s="17" t="n">
        <f aca="false">K599/R599</f>
        <v>1.20172473376839</v>
      </c>
      <c r="T599" s="17" t="n">
        <f aca="false">Q599+S599</f>
        <v>9.00060592038218</v>
      </c>
      <c r="U599" s="0" t="n">
        <f aca="false">T599 + Z599</f>
        <v>7.51569893725367</v>
      </c>
      <c r="V599" s="4" t="str">
        <f aca="false">VLOOKUP(I599,'CI ref gaz'!$I$1:$AM$97,1,0)</f>
        <v>0364</v>
      </c>
      <c r="W599" s="0" t="n">
        <f aca="false">VLOOKUP(I599,'CI ref gaz'!$I$1:$AM$97,14,0)</f>
        <v>-2</v>
      </c>
      <c r="X599" s="1" t="n">
        <f aca="false">VLOOKUP(I599,'CI ref gaz'!$I$1:$AM$97,13,0)</f>
        <v>2.6707435342498</v>
      </c>
      <c r="Y599" s="2" t="n">
        <f aca="false">VLOOKUP(I599,'CI ref gaz'!$I$1:$AM$97,7,0)</f>
        <v>0.393040238953547</v>
      </c>
      <c r="Z599" s="17" t="n">
        <f aca="false">X599*(O599/Y599)^(-1/8)-T599</f>
        <v>-1.48490698312851</v>
      </c>
      <c r="AA599" s="17" t="n">
        <f aca="false">Z599^2</f>
        <v>2.2049487485438</v>
      </c>
      <c r="AB599" s="18" t="n">
        <f aca="false">Z599/U599</f>
        <v>-0.197574037428262</v>
      </c>
      <c r="AC599" s="17" t="n">
        <f aca="false">U599^-('paramètres CI'!$B$19)</f>
        <v>9.82301938313156E-008</v>
      </c>
      <c r="AD599" s="4" t="n">
        <f aca="false">SUMIFS($AC$2:$AC$1250,$I$2:$I$1250,V599)</f>
        <v>0.000982891319476141</v>
      </c>
      <c r="AE599" s="4" t="n">
        <f aca="false">AC599/AD599</f>
        <v>9.99400359784132E-005</v>
      </c>
      <c r="AF599" s="17" t="n">
        <f aca="false">AE599-O599</f>
        <v>0</v>
      </c>
      <c r="AG599" s="4" t="n">
        <f aca="false">VLOOKUP(I599,BesoinU!$F$1:$L$99,3,0)</f>
        <v>53.7099675595891</v>
      </c>
      <c r="AH599" s="19" t="n">
        <f aca="false">VLOOKUP(J599,bibliRdtCHauff!$G$2:$K$1398,4,0)</f>
        <v>12</v>
      </c>
      <c r="AI599" s="19" t="n">
        <f aca="false">VLOOKUP(J599,bibliRdtCHauff!$G$2:$K$1398,3,0)</f>
        <v>1</v>
      </c>
      <c r="AJ599" s="4" t="n">
        <f aca="false">VLOOKUP(D599,'paramètres CI'!$A$1:$C$6,3)</f>
        <v>0.09847</v>
      </c>
      <c r="AK599" s="4" t="n">
        <f aca="false">AJ599*AG599/AI599</f>
        <v>5.28882050559274</v>
      </c>
      <c r="AL599" s="4" t="n">
        <f aca="false">AK599+AH599/R599</f>
        <v>6.49054523936113</v>
      </c>
      <c r="AM599" s="4" t="n">
        <f aca="false">AL599+Z599</f>
        <v>5.00563825623262</v>
      </c>
      <c r="AN599" s="4" t="n">
        <f aca="false">AM599^-'paramètres CI'!$B$19</f>
        <v>2.53702245374407E-006</v>
      </c>
      <c r="AO599" s="4" t="n">
        <f aca="false">SUMIFS($AN$2:$AN$1250,$I$2:$I$1250,V599)</f>
        <v>62788970.0281903</v>
      </c>
      <c r="AP599" s="5" t="n">
        <f aca="false">AN599/AO599</f>
        <v>4.04055434036428E-014</v>
      </c>
      <c r="AQ599" s="6" t="n">
        <f aca="false">AP599-O599</f>
        <v>-9.99400359380076E-005</v>
      </c>
      <c r="AR599" s="20" t="n">
        <f aca="false">VLOOKUP(I599,entreesparc!$A$13:$H$110,8,0)*AP599</f>
        <v>5.53873585276495E-009</v>
      </c>
      <c r="AS599" s="7" t="n">
        <f aca="false">M599*AJ599/AI599+AH599/R599</f>
        <v>9.40714542075242</v>
      </c>
      <c r="AT599" s="4" t="n">
        <f aca="false">AS599+Z599</f>
        <v>7.92223843762391</v>
      </c>
      <c r="AU599" s="4" t="n">
        <f aca="false">AT599^-'paramètres CI'!$B$19</f>
        <v>6.44490804537168E-008</v>
      </c>
      <c r="AV599" s="4" t="n">
        <f aca="false">SUMIFS($AU$2:$AU$1250,$I$2:$I$1250,V599)</f>
        <v>0.00021186460522671</v>
      </c>
      <c r="AW599" s="5" t="n">
        <f aca="false">AU599/AV599</f>
        <v>0.000304199374807093</v>
      </c>
      <c r="AX599" s="7" t="n">
        <f aca="false">SUMIFS($AP$2:$AP$1250,$I$2:$I$1250,V599)</f>
        <v>1</v>
      </c>
    </row>
    <row r="600" customFormat="false" ht="15.8" hidden="false" customHeight="false" outlineLevel="0" collapsed="false">
      <c r="A600" s="0" t="s">
        <v>15</v>
      </c>
      <c r="B600" s="0" t="s">
        <v>96</v>
      </c>
      <c r="C600" s="0" t="s">
        <v>48</v>
      </c>
      <c r="D600" s="0" t="s">
        <v>43</v>
      </c>
      <c r="E600" s="0" t="str">
        <f aca="false">VLOOKUP(A600,Nomenclature!$D$1:$E$9,2,0)</f>
        <v>03</v>
      </c>
      <c r="F600" s="0" t="str">
        <f aca="false">VLOOKUP(B600,Nomenclature!$J$1:$K$97,2,0)</f>
        <v>64</v>
      </c>
      <c r="G600" s="0" t="str">
        <f aca="false">VLOOKUP(C600,Nomenclature!$M$1:$N$21,2,0)</f>
        <v>09</v>
      </c>
      <c r="H600" s="0" t="str">
        <f aca="false">VLOOKUP(D600,Nomenclature!$O$25:$P$31,2,0)</f>
        <v>02</v>
      </c>
      <c r="I600" s="1" t="str">
        <f aca="false">CONCATENATE(E600,F600)</f>
        <v>0364</v>
      </c>
      <c r="J600" s="0" t="str">
        <f aca="false">CONCATENATE(E600,F600,G600,H600)</f>
        <v>03640902</v>
      </c>
      <c r="K600" s="0" t="n">
        <v>73.2398821094905</v>
      </c>
      <c r="L600" s="0" t="n">
        <v>20</v>
      </c>
      <c r="M600" s="0" t="n">
        <v>81.9372619394211</v>
      </c>
      <c r="N600" s="0" t="n">
        <v>3.24350372093023</v>
      </c>
      <c r="O600" s="0" t="n">
        <v>0.174027706572225</v>
      </c>
      <c r="P600" s="4" t="n">
        <f aca="false">VLOOKUP(D600,'paramètres CI'!$A$1:$B$6,2,0)</f>
        <v>0.0935912806596305</v>
      </c>
      <c r="Q600" s="17" t="n">
        <f aca="false">M600*P600/N600</f>
        <v>2.36429920803503</v>
      </c>
      <c r="R600" s="9" t="n">
        <f aca="false">1/(1+0.04)*(1 - (1/(1+0.04))^L600)/(1-1/(1+0.04))</f>
        <v>13.5903263449677</v>
      </c>
      <c r="S600" s="17" t="n">
        <f aca="false">K600/R600</f>
        <v>5.38911871947875</v>
      </c>
      <c r="T600" s="17" t="n">
        <f aca="false">Q600+S600</f>
        <v>7.75341792751378</v>
      </c>
      <c r="U600" s="0" t="n">
        <f aca="false">T600 + Z600</f>
        <v>2.9570557533861</v>
      </c>
      <c r="V600" s="4" t="str">
        <f aca="false">VLOOKUP(I600,'CI ref gaz'!$I$1:$AM$97,1,0)</f>
        <v>0364</v>
      </c>
      <c r="W600" s="0" t="n">
        <f aca="false">VLOOKUP(I600,'CI ref gaz'!$I$1:$AM$97,14,0)</f>
        <v>-2</v>
      </c>
      <c r="X600" s="1" t="n">
        <f aca="false">VLOOKUP(I600,'CI ref gaz'!$I$1:$AM$97,13,0)</f>
        <v>2.6707435342498</v>
      </c>
      <c r="Y600" s="2" t="n">
        <f aca="false">VLOOKUP(I600,'CI ref gaz'!$I$1:$AM$97,7,0)</f>
        <v>0.393040238953547</v>
      </c>
      <c r="Z600" s="17" t="n">
        <f aca="false">X600*(O600/Y600)^(-1/8)-T600</f>
        <v>-4.79636217412768</v>
      </c>
      <c r="AA600" s="17" t="n">
        <f aca="false">Z600^2</f>
        <v>23.0050901054028</v>
      </c>
      <c r="AB600" s="18" t="n">
        <f aca="false">Z600/U600</f>
        <v>-1.62200599993267</v>
      </c>
      <c r="AC600" s="17" t="n">
        <f aca="false">U600^-('paramètres CI'!$B$19)</f>
        <v>0.000171050322138181</v>
      </c>
      <c r="AD600" s="4" t="n">
        <f aca="false">SUMIFS($AC$2:$AC$1250,$I$2:$I$1250,V600)</f>
        <v>0.000982891319476141</v>
      </c>
      <c r="AE600" s="4" t="n">
        <f aca="false">AC600/AD600</f>
        <v>0.174027706572225</v>
      </c>
      <c r="AF600" s="17" t="n">
        <f aca="false">AE600-O600</f>
        <v>0</v>
      </c>
      <c r="AG600" s="4" t="n">
        <f aca="false">VLOOKUP(I600,BesoinU!$F$1:$L$99,3,0)</f>
        <v>53.7099675595891</v>
      </c>
      <c r="AH600" s="19" t="n">
        <f aca="false">VLOOKUP(J600,bibliRdtCHauff!$G$2:$K$1398,4,0)</f>
        <v>76.9018762149651</v>
      </c>
      <c r="AI600" s="19" t="n">
        <f aca="false">VLOOKUP(J600,bibliRdtCHauff!$G$2:$K$1398,3,0)</f>
        <v>3.27439423255813</v>
      </c>
      <c r="AJ600" s="4" t="n">
        <f aca="false">VLOOKUP(D600,'paramètres CI'!$A$1:$C$6,3)</f>
        <v>0.09847</v>
      </c>
      <c r="AK600" s="4" t="n">
        <f aca="false">AJ600*AG600/AI600</f>
        <v>1.61520578463175</v>
      </c>
      <c r="AL600" s="4" t="n">
        <f aca="false">AK600+AH600/R600</f>
        <v>7.27378044008443</v>
      </c>
      <c r="AM600" s="4" t="n">
        <f aca="false">AL600+Z600</f>
        <v>2.47741826595676</v>
      </c>
      <c r="AN600" s="4" t="n">
        <f aca="false">AM600^-'paramètres CI'!$B$19</f>
        <v>0.000704701697247707</v>
      </c>
      <c r="AO600" s="4" t="n">
        <f aca="false">SUMIFS($AN$2:$AN$1250,$I$2:$I$1250,V600)</f>
        <v>62788970.0281903</v>
      </c>
      <c r="AP600" s="5" t="n">
        <f aca="false">AN600/AO600</f>
        <v>1.12233358332095E-011</v>
      </c>
      <c r="AQ600" s="6" t="n">
        <f aca="false">AP600-O600</f>
        <v>-0.174027706561002</v>
      </c>
      <c r="AR600" s="20" t="n">
        <f aca="false">VLOOKUP(I600,entreesparc!$A$13:$H$110,8,0)*AP600</f>
        <v>1.53847931077236E-006</v>
      </c>
      <c r="AS600" s="7" t="n">
        <f aca="false">M600*AJ600/AI600+AH600/R600</f>
        <v>8.12265246958668</v>
      </c>
      <c r="AT600" s="4" t="n">
        <f aca="false">AS600+Z600</f>
        <v>3.326290295459</v>
      </c>
      <c r="AU600" s="4" t="n">
        <f aca="false">AT600^-'paramètres CI'!$B$19</f>
        <v>6.67296443374964E-005</v>
      </c>
      <c r="AV600" s="4" t="n">
        <f aca="false">SUMIFS($AU$2:$AU$1250,$I$2:$I$1250,V600)</f>
        <v>0.00021186460522671</v>
      </c>
      <c r="AW600" s="5" t="n">
        <f aca="false">AU600/AV600</f>
        <v>0.314963626255981</v>
      </c>
      <c r="AX600" s="7" t="n">
        <f aca="false">SUMIFS($AP$2:$AP$1250,$I$2:$I$1250,V600)</f>
        <v>1</v>
      </c>
    </row>
    <row r="601" customFormat="false" ht="15.8" hidden="false" customHeight="false" outlineLevel="0" collapsed="false">
      <c r="A601" s="0" t="s">
        <v>15</v>
      </c>
      <c r="B601" s="0" t="s">
        <v>96</v>
      </c>
      <c r="C601" s="0" t="s">
        <v>49</v>
      </c>
      <c r="D601" s="0" t="s">
        <v>43</v>
      </c>
      <c r="E601" s="0" t="str">
        <f aca="false">VLOOKUP(A601,Nomenclature!$D$1:$E$9,2,0)</f>
        <v>03</v>
      </c>
      <c r="F601" s="0" t="str">
        <f aca="false">VLOOKUP(B601,Nomenclature!$J$1:$K$97,2,0)</f>
        <v>64</v>
      </c>
      <c r="G601" s="0" t="str">
        <f aca="false">VLOOKUP(C601,Nomenclature!$M$1:$N$21,2,0)</f>
        <v>29</v>
      </c>
      <c r="H601" s="0" t="str">
        <f aca="false">VLOOKUP(D601,Nomenclature!$O$25:$P$31,2,0)</f>
        <v>02</v>
      </c>
      <c r="I601" s="1" t="str">
        <f aca="false">CONCATENATE(E601,F601)</f>
        <v>0364</v>
      </c>
      <c r="J601" s="0" t="str">
        <f aca="false">CONCATENATE(E601,F601,G601,H601)</f>
        <v>03642902</v>
      </c>
      <c r="K601" s="0" t="n">
        <v>91.5498526368631</v>
      </c>
      <c r="L601" s="0" t="n">
        <v>20</v>
      </c>
      <c r="M601" s="0" t="n">
        <v>81.9372619394211</v>
      </c>
      <c r="N601" s="0" t="n">
        <v>3.39795627906976</v>
      </c>
      <c r="O601" s="0" t="n">
        <v>9.99400359784132E-005</v>
      </c>
      <c r="P601" s="4" t="n">
        <f aca="false">VLOOKUP(D601,'paramètres CI'!$A$1:$B$6,2,0)</f>
        <v>0.0935912806596305</v>
      </c>
      <c r="Q601" s="17" t="n">
        <f aca="false">M601*P601/N601</f>
        <v>2.25683106221526</v>
      </c>
      <c r="R601" s="9" t="n">
        <f aca="false">1/(1+0.04)*(1 - (1/(1+0.04))^L601)/(1-1/(1+0.04))</f>
        <v>13.5903263449677</v>
      </c>
      <c r="S601" s="17" t="n">
        <f aca="false">K601/R601</f>
        <v>6.73639839934843</v>
      </c>
      <c r="T601" s="17" t="n">
        <f aca="false">Q601+S601</f>
        <v>8.99322946156369</v>
      </c>
      <c r="U601" s="0" t="n">
        <f aca="false">T601 + Z601</f>
        <v>7.51569893725367</v>
      </c>
      <c r="V601" s="4" t="str">
        <f aca="false">VLOOKUP(I601,'CI ref gaz'!$I$1:$AM$97,1,0)</f>
        <v>0364</v>
      </c>
      <c r="W601" s="0" t="n">
        <f aca="false">VLOOKUP(I601,'CI ref gaz'!$I$1:$AM$97,14,0)</f>
        <v>-2</v>
      </c>
      <c r="X601" s="1" t="n">
        <f aca="false">VLOOKUP(I601,'CI ref gaz'!$I$1:$AM$97,13,0)</f>
        <v>2.6707435342498</v>
      </c>
      <c r="Y601" s="2" t="n">
        <f aca="false">VLOOKUP(I601,'CI ref gaz'!$I$1:$AM$97,7,0)</f>
        <v>0.393040238953547</v>
      </c>
      <c r="Z601" s="17" t="n">
        <f aca="false">X601*(O601/Y601)^(-1/8)-T601</f>
        <v>-1.47753052431002</v>
      </c>
      <c r="AA601" s="17" t="n">
        <f aca="false">Z601^2</f>
        <v>2.18309645026784</v>
      </c>
      <c r="AB601" s="18" t="n">
        <f aca="false">Z601/U601</f>
        <v>-0.196592563997771</v>
      </c>
      <c r="AC601" s="17" t="n">
        <f aca="false">U601^-('paramètres CI'!$B$19)</f>
        <v>9.82301938313156E-008</v>
      </c>
      <c r="AD601" s="4" t="n">
        <f aca="false">SUMIFS($AC$2:$AC$1250,$I$2:$I$1250,V601)</f>
        <v>0.000982891319476141</v>
      </c>
      <c r="AE601" s="4" t="n">
        <f aca="false">AC601/AD601</f>
        <v>9.99400359784132E-005</v>
      </c>
      <c r="AF601" s="17" t="n">
        <f aca="false">AE601-O601</f>
        <v>0</v>
      </c>
      <c r="AG601" s="4" t="n">
        <f aca="false">VLOOKUP(I601,BesoinU!$F$1:$L$99,3,0)</f>
        <v>53.7099675595891</v>
      </c>
      <c r="AH601" s="19" t="n">
        <f aca="false">VLOOKUP(J601,bibliRdtCHauff!$G$2:$K$1398,4,0)</f>
        <v>91.5498526368631</v>
      </c>
      <c r="AI601" s="19" t="n">
        <f aca="false">VLOOKUP(J601,bibliRdtCHauff!$G$2:$K$1398,3,0)</f>
        <v>3.39795627906976</v>
      </c>
      <c r="AJ601" s="4" t="n">
        <f aca="false">VLOOKUP(D601,'paramètres CI'!$A$1:$C$6,3)</f>
        <v>0.09847</v>
      </c>
      <c r="AK601" s="4" t="n">
        <f aca="false">AJ601*AG601/AI601</f>
        <v>1.55647102882696</v>
      </c>
      <c r="AL601" s="4" t="n">
        <f aca="false">AK601+AH601/R601</f>
        <v>8.29286942817538</v>
      </c>
      <c r="AM601" s="4" t="n">
        <f aca="false">AL601+Z601</f>
        <v>6.81533890386536</v>
      </c>
      <c r="AN601" s="4" t="n">
        <f aca="false">AM601^-'paramètres CI'!$B$19</f>
        <v>2.14832680043682E-007</v>
      </c>
      <c r="AO601" s="4" t="n">
        <f aca="false">SUMIFS($AN$2:$AN$1250,$I$2:$I$1250,V601)</f>
        <v>62788970.0281903</v>
      </c>
      <c r="AP601" s="5" t="n">
        <f aca="false">AN601/AO601</f>
        <v>3.42150348934262E-015</v>
      </c>
      <c r="AQ601" s="6" t="n">
        <f aca="false">AP601-O601</f>
        <v>-9.99400359749917E-005</v>
      </c>
      <c r="AR601" s="20" t="n">
        <f aca="false">VLOOKUP(I601,entreesparc!$A$13:$H$110,8,0)*AP601</f>
        <v>4.69014953157982E-010</v>
      </c>
      <c r="AS601" s="7" t="n">
        <f aca="false">M601*AJ601/AI601+AH601/R601</f>
        <v>9.11087338387754</v>
      </c>
      <c r="AT601" s="4" t="n">
        <f aca="false">AS601+Z601</f>
        <v>7.63334285956752</v>
      </c>
      <c r="AU601" s="4" t="n">
        <f aca="false">AT601^-'paramètres CI'!$B$19</f>
        <v>8.67524688675013E-008</v>
      </c>
      <c r="AV601" s="4" t="n">
        <f aca="false">SUMIFS($AU$2:$AU$1250,$I$2:$I$1250,V601)</f>
        <v>0.00021186460522671</v>
      </c>
      <c r="AW601" s="5" t="n">
        <f aca="false">AU601/AV601</f>
        <v>0.000409471269515123</v>
      </c>
      <c r="AX601" s="7" t="n">
        <f aca="false">SUMIFS($AP$2:$AP$1250,$I$2:$I$1250,V601)</f>
        <v>1</v>
      </c>
    </row>
    <row r="602" customFormat="false" ht="15.8" hidden="false" customHeight="false" outlineLevel="0" collapsed="false">
      <c r="A602" s="0" t="s">
        <v>15</v>
      </c>
      <c r="B602" s="0" t="s">
        <v>97</v>
      </c>
      <c r="C602" s="0" t="s">
        <v>32</v>
      </c>
      <c r="D602" s="0" t="s">
        <v>34</v>
      </c>
      <c r="E602" s="0" t="str">
        <f aca="false">VLOOKUP(A602,Nomenclature!$D$1:$E$9,2,0)</f>
        <v>03</v>
      </c>
      <c r="F602" s="0" t="str">
        <f aca="false">VLOOKUP(B602,Nomenclature!$J$1:$K$97,2,0)</f>
        <v>66</v>
      </c>
      <c r="G602" s="0" t="str">
        <f aca="false">VLOOKUP(C602,Nomenclature!$M$1:$N$21,2,0)</f>
        <v>01</v>
      </c>
      <c r="H602" s="0" t="str">
        <f aca="false">VLOOKUP(D602,Nomenclature!$O$25:$P$31,2,0)</f>
        <v>06</v>
      </c>
      <c r="I602" s="1" t="str">
        <f aca="false">CONCATENATE(E602,F602)</f>
        <v>0366</v>
      </c>
      <c r="J602" s="0" t="str">
        <f aca="false">CONCATENATE(E602,F602,G602,H602)</f>
        <v>03660106</v>
      </c>
      <c r="K602" s="0" t="n">
        <v>27.950947464592</v>
      </c>
      <c r="L602" s="0" t="n">
        <v>25</v>
      </c>
      <c r="M602" s="0" t="n">
        <v>81.2049989033703</v>
      </c>
      <c r="N602" s="0" t="n">
        <v>1.56721538794675</v>
      </c>
      <c r="O602" s="0" t="n">
        <v>0.0353374191913178</v>
      </c>
      <c r="P602" s="4" t="n">
        <f aca="false">VLOOKUP(D602,'paramètres CI'!$A$1:$B$6,2,0)</f>
        <v>0.0424847883250769</v>
      </c>
      <c r="Q602" s="17" t="n">
        <f aca="false">M602*P602/N602</f>
        <v>2.20134208474541</v>
      </c>
      <c r="R602" s="9" t="n">
        <f aca="false">1/(1+0.04)*(1 - (1/(1+0.04))^L602)/(1-1/(1+0.04))</f>
        <v>15.6220799436509</v>
      </c>
      <c r="S602" s="17" t="n">
        <f aca="false">K602/R602</f>
        <v>1.78919500894961</v>
      </c>
      <c r="T602" s="17" t="n">
        <f aca="false">Q602+S602</f>
        <v>3.99053709369502</v>
      </c>
      <c r="U602" s="0" t="n">
        <f aca="false">T602 + Z602</f>
        <v>1.57962426945468</v>
      </c>
      <c r="V602" s="4" t="str">
        <f aca="false">VLOOKUP(I602,'CI ref gaz'!$I$1:$AM$97,1,0)</f>
        <v>0366</v>
      </c>
      <c r="W602" s="0" t="n">
        <f aca="false">VLOOKUP(I602,'CI ref gaz'!$I$1:$AM$97,14,0)</f>
        <v>-2</v>
      </c>
      <c r="X602" s="1" t="n">
        <f aca="false">VLOOKUP(I602,'CI ref gaz'!$I$1:$AM$97,13,0)</f>
        <v>1.15698288003895</v>
      </c>
      <c r="Y602" s="2" t="n">
        <f aca="false">VLOOKUP(I602,'CI ref gaz'!$I$1:$AM$97,7,0)</f>
        <v>0.426628385698737</v>
      </c>
      <c r="Z602" s="17" t="n">
        <f aca="false">X602*(O602/Y602)^(-1/8)-T602</f>
        <v>-2.41091282424035</v>
      </c>
      <c r="AA602" s="17" t="n">
        <f aca="false">Z602^2</f>
        <v>5.81250064608657</v>
      </c>
      <c r="AB602" s="18" t="n">
        <f aca="false">Z602/U602</f>
        <v>-1.52625714282843</v>
      </c>
      <c r="AC602" s="17" t="n">
        <f aca="false">U602^-('paramètres CI'!$B$19)</f>
        <v>0.0257970246607635</v>
      </c>
      <c r="AD602" s="4" t="n">
        <f aca="false">SUMIFS($AC$2:$AC$1250,$I$2:$I$1250,V602)</f>
        <v>0.730020053844275</v>
      </c>
      <c r="AE602" s="4" t="n">
        <f aca="false">AC602/AD602</f>
        <v>0.0353374191913178</v>
      </c>
      <c r="AF602" s="17" t="n">
        <f aca="false">AE602-O602</f>
        <v>0</v>
      </c>
      <c r="AG602" s="4" t="n">
        <f aca="false">VLOOKUP(I602,BesoinU!$F$1:$L$99,3,0)</f>
        <v>54.1360864047381</v>
      </c>
      <c r="AH602" s="19" t="n">
        <f aca="false">VLOOKUP(J602,bibliRdtCHauff!$G$2:$K$1398,4,0)</f>
        <v>29.3484948378216</v>
      </c>
      <c r="AI602" s="19" t="n">
        <f aca="false">VLOOKUP(J602,bibliRdtCHauff!$G$2:$K$1398,3,0)</f>
        <v>1.62990400346462</v>
      </c>
      <c r="AJ602" s="4" t="n">
        <f aca="false">VLOOKUP(D602,'paramètres CI'!$A$1:$C$6,3)</f>
        <v>0.0591</v>
      </c>
      <c r="AK602" s="4" t="n">
        <f aca="false">AJ602*AG602/AI602</f>
        <v>1.9629638921796</v>
      </c>
      <c r="AL602" s="4" t="n">
        <f aca="false">AK602+AH602/R602</f>
        <v>3.84161865157669</v>
      </c>
      <c r="AM602" s="4" t="n">
        <f aca="false">AL602+Z602</f>
        <v>1.43070582733634</v>
      </c>
      <c r="AN602" s="4" t="n">
        <f aca="false">AM602^-'paramètres CI'!$B$19</f>
        <v>0.0569635742092225</v>
      </c>
      <c r="AO602" s="4" t="n">
        <f aca="false">SUMIFS($AN$2:$AN$1250,$I$2:$I$1250,V602)</f>
        <v>2124.11803260605</v>
      </c>
      <c r="AP602" s="5" t="n">
        <f aca="false">AN602/AO602</f>
        <v>2.68175182992702E-005</v>
      </c>
      <c r="AQ602" s="6" t="n">
        <f aca="false">AP602-O602</f>
        <v>-0.0353106016730185</v>
      </c>
      <c r="AR602" s="20" t="n">
        <f aca="false">VLOOKUP(I602,entreesparc!$A$13:$H$110,8,0)*AP602</f>
        <v>6.83846392417847</v>
      </c>
      <c r="AS602" s="7" t="n">
        <f aca="false">M602*AJ602/AI602+AH602/R602</f>
        <v>4.82313211817877</v>
      </c>
      <c r="AT602" s="4" t="n">
        <f aca="false">AS602+Z602</f>
        <v>2.41221929393842</v>
      </c>
      <c r="AU602" s="4" t="n">
        <f aca="false">AT602^-'paramètres CI'!$B$19</f>
        <v>0.00087229966467791</v>
      </c>
      <c r="AV602" s="4" t="n">
        <f aca="false">SUMIFS($AU$2:$AU$1250,$I$2:$I$1250,V602)</f>
        <v>0.103108997248489</v>
      </c>
      <c r="AW602" s="5" t="n">
        <f aca="false">AU602/AV602</f>
        <v>0.00845997621891036</v>
      </c>
      <c r="AX602" s="7" t="n">
        <f aca="false">SUMIFS($AP$2:$AP$1250,$I$2:$I$1250,V602)</f>
        <v>1</v>
      </c>
    </row>
    <row r="603" customFormat="false" ht="15.8" hidden="false" customHeight="false" outlineLevel="0" collapsed="false">
      <c r="A603" s="0" t="s">
        <v>15</v>
      </c>
      <c r="B603" s="0" t="s">
        <v>97</v>
      </c>
      <c r="C603" s="0" t="s">
        <v>32</v>
      </c>
      <c r="D603" s="0" t="s">
        <v>33</v>
      </c>
      <c r="E603" s="0" t="str">
        <f aca="false">VLOOKUP(A603,Nomenclature!$D$1:$E$9,2,0)</f>
        <v>03</v>
      </c>
      <c r="F603" s="0" t="str">
        <f aca="false">VLOOKUP(B603,Nomenclature!$J$1:$K$97,2,0)</f>
        <v>66</v>
      </c>
      <c r="G603" s="0" t="str">
        <f aca="false">VLOOKUP(C603,Nomenclature!$M$1:$N$21,2,0)</f>
        <v>01</v>
      </c>
      <c r="H603" s="0" t="str">
        <f aca="false">VLOOKUP(D603,Nomenclature!$O$25:$P$31,2,0)</f>
        <v>01</v>
      </c>
      <c r="I603" s="1" t="str">
        <f aca="false">CONCATENATE(E603,F603)</f>
        <v>0366</v>
      </c>
      <c r="J603" s="0" t="str">
        <f aca="false">CONCATENATE(E603,F603,G603,H603)</f>
        <v>03660101</v>
      </c>
      <c r="K603" s="0" t="n">
        <v>28.2312804721311</v>
      </c>
      <c r="L603" s="0" t="n">
        <v>25</v>
      </c>
      <c r="M603" s="0" t="n">
        <v>83.8371370169685</v>
      </c>
      <c r="N603" s="0" t="n">
        <v>1.55778069050139</v>
      </c>
      <c r="O603" s="0" t="n">
        <v>0.0353834357571494</v>
      </c>
      <c r="P603" s="4" t="n">
        <f aca="false">VLOOKUP(D603,'paramètres CI'!$A$1:$B$6,2,0)</f>
        <v>0.033584731604575</v>
      </c>
      <c r="Q603" s="17" t="n">
        <f aca="false">M603*P603/N603</f>
        <v>1.80747377495392</v>
      </c>
      <c r="R603" s="9" t="n">
        <f aca="false">1/(1+0.04)*(1 - (1/(1+0.04))^L603)/(1-1/(1+0.04))</f>
        <v>15.6220799436509</v>
      </c>
      <c r="S603" s="17" t="n">
        <f aca="false">K603/R603</f>
        <v>1.80713967499602</v>
      </c>
      <c r="T603" s="17" t="n">
        <f aca="false">Q603+S603</f>
        <v>3.61461344994994</v>
      </c>
      <c r="U603" s="0" t="n">
        <f aca="false">T603 + Z603</f>
        <v>1.57936733328403</v>
      </c>
      <c r="V603" s="4" t="str">
        <f aca="false">VLOOKUP(I603,'CI ref gaz'!$I$1:$AM$97,1,0)</f>
        <v>0366</v>
      </c>
      <c r="W603" s="0" t="n">
        <f aca="false">VLOOKUP(I603,'CI ref gaz'!$I$1:$AM$97,14,0)</f>
        <v>-2</v>
      </c>
      <c r="X603" s="1" t="n">
        <f aca="false">VLOOKUP(I603,'CI ref gaz'!$I$1:$AM$97,13,0)</f>
        <v>1.15698288003895</v>
      </c>
      <c r="Y603" s="2" t="n">
        <f aca="false">VLOOKUP(I603,'CI ref gaz'!$I$1:$AM$97,7,0)</f>
        <v>0.426628385698737</v>
      </c>
      <c r="Z603" s="17" t="n">
        <f aca="false">X603*(O603/Y603)^(-1/8)-T603</f>
        <v>-2.03524611666591</v>
      </c>
      <c r="AA603" s="17" t="n">
        <f aca="false">Z603^2</f>
        <v>4.14222675540365</v>
      </c>
      <c r="AB603" s="18" t="n">
        <f aca="false">Z603/U603</f>
        <v>-1.28864645594129</v>
      </c>
      <c r="AC603" s="17" t="n">
        <f aca="false">U603^-('paramètres CI'!$B$19)</f>
        <v>0.0258306176766296</v>
      </c>
      <c r="AD603" s="4" t="n">
        <f aca="false">SUMIFS($AC$2:$AC$1250,$I$2:$I$1250,V603)</f>
        <v>0.730020053844275</v>
      </c>
      <c r="AE603" s="4" t="n">
        <f aca="false">AC603/AD603</f>
        <v>0.0353834357571494</v>
      </c>
      <c r="AF603" s="17" t="n">
        <f aca="false">AE603-O603</f>
        <v>0</v>
      </c>
      <c r="AG603" s="4" t="n">
        <f aca="false">VLOOKUP(I603,BesoinU!$F$1:$L$99,3,0)</f>
        <v>54.1360864047381</v>
      </c>
      <c r="AH603" s="19" t="n">
        <f aca="false">VLOOKUP(J603,bibliRdtCHauff!$G$2:$K$1398,4,0)</f>
        <v>29.6428444957376</v>
      </c>
      <c r="AI603" s="19" t="n">
        <f aca="false">VLOOKUP(J603,bibliRdtCHauff!$G$2:$K$1398,3,0)</f>
        <v>1.62009191812145</v>
      </c>
      <c r="AJ603" s="4" t="n">
        <f aca="false">VLOOKUP(D603,'paramètres CI'!$A$1:$C$6,3)</f>
        <v>0.0509473684210526</v>
      </c>
      <c r="AK603" s="4" t="n">
        <f aca="false">AJ603*AG603/AI603</f>
        <v>1.70242879930802</v>
      </c>
      <c r="AL603" s="4" t="n">
        <f aca="false">AK603+AH603/R603</f>
        <v>3.59992545805384</v>
      </c>
      <c r="AM603" s="4" t="n">
        <f aca="false">AL603+Z603</f>
        <v>1.56467934138793</v>
      </c>
      <c r="AN603" s="4" t="n">
        <f aca="false">AM603^-'paramètres CI'!$B$19</f>
        <v>0.0278353836472446</v>
      </c>
      <c r="AO603" s="4" t="n">
        <f aca="false">SUMIFS($AN$2:$AN$1250,$I$2:$I$1250,V603)</f>
        <v>2124.11803260605</v>
      </c>
      <c r="AP603" s="5" t="n">
        <f aca="false">AN603/AO603</f>
        <v>1.31044429829042E-005</v>
      </c>
      <c r="AQ603" s="6" t="n">
        <f aca="false">AP603-O603</f>
        <v>-0.0353703313141665</v>
      </c>
      <c r="AR603" s="20" t="n">
        <f aca="false">VLOOKUP(I603,entreesparc!$A$13:$H$110,8,0)*AP603</f>
        <v>3.34163137636351</v>
      </c>
      <c r="AS603" s="7" t="n">
        <f aca="false">M603*AJ603/AI603+AH603/R603</f>
        <v>4.53394059084225</v>
      </c>
      <c r="AT603" s="4" t="n">
        <f aca="false">AS603+Z603</f>
        <v>2.49869447417634</v>
      </c>
      <c r="AU603" s="4" t="n">
        <f aca="false">AT603^-'paramètres CI'!$B$19</f>
        <v>0.000658104331193512</v>
      </c>
      <c r="AV603" s="4" t="n">
        <f aca="false">SUMIFS($AU$2:$AU$1250,$I$2:$I$1250,V603)</f>
        <v>0.103108997248489</v>
      </c>
      <c r="AW603" s="5" t="n">
        <f aca="false">AU603/AV603</f>
        <v>0.00638260819865704</v>
      </c>
      <c r="AX603" s="7" t="n">
        <f aca="false">SUMIFS($AP$2:$AP$1250,$I$2:$I$1250,V603)</f>
        <v>1</v>
      </c>
    </row>
    <row r="604" customFormat="false" ht="15.8" hidden="false" customHeight="false" outlineLevel="0" collapsed="false">
      <c r="A604" s="0" t="s">
        <v>15</v>
      </c>
      <c r="B604" s="0" t="s">
        <v>97</v>
      </c>
      <c r="C604" s="0" t="s">
        <v>35</v>
      </c>
      <c r="D604" s="0" t="s">
        <v>33</v>
      </c>
      <c r="E604" s="0" t="str">
        <f aca="false">VLOOKUP(A604,Nomenclature!$D$1:$E$9,2,0)</f>
        <v>03</v>
      </c>
      <c r="F604" s="0" t="str">
        <f aca="false">VLOOKUP(B604,Nomenclature!$J$1:$K$97,2,0)</f>
        <v>66</v>
      </c>
      <c r="G604" s="0" t="str">
        <f aca="false">VLOOKUP(C604,Nomenclature!$M$1:$N$21,2,0)</f>
        <v>21</v>
      </c>
      <c r="H604" s="0" t="str">
        <f aca="false">VLOOKUP(D604,Nomenclature!$O$25:$P$31,2,0)</f>
        <v>01</v>
      </c>
      <c r="I604" s="1" t="str">
        <f aca="false">CONCATENATE(E604,F604)</f>
        <v>0366</v>
      </c>
      <c r="J604" s="0" t="str">
        <f aca="false">CONCATENATE(E604,F604,G604,H604)</f>
        <v>03662101</v>
      </c>
      <c r="K604" s="0" t="n">
        <v>35.2891005901638</v>
      </c>
      <c r="L604" s="0" t="n">
        <v>25</v>
      </c>
      <c r="M604" s="0" t="n">
        <v>83.8371370169685</v>
      </c>
      <c r="N604" s="0" t="n">
        <v>1.86933682860167</v>
      </c>
      <c r="O604" s="0" t="n">
        <v>9.99400359784133E-005</v>
      </c>
      <c r="P604" s="4" t="n">
        <f aca="false">VLOOKUP(D604,'paramètres CI'!$A$1:$B$6,2,0)</f>
        <v>0.033584731604575</v>
      </c>
      <c r="Q604" s="17" t="n">
        <f aca="false">M604*P604/N604</f>
        <v>1.50622814579493</v>
      </c>
      <c r="R604" s="9" t="n">
        <f aca="false">1/(1+0.04)*(1 - (1/(1+0.04))^L604)/(1-1/(1+0.04))</f>
        <v>15.6220799436509</v>
      </c>
      <c r="S604" s="17" t="n">
        <f aca="false">K604/R604</f>
        <v>2.25892459374502</v>
      </c>
      <c r="T604" s="17" t="n">
        <f aca="false">Q604+S604</f>
        <v>3.76515273953995</v>
      </c>
      <c r="U604" s="0" t="n">
        <f aca="false">T604 + Z604</f>
        <v>3.28939261844886</v>
      </c>
      <c r="V604" s="4" t="str">
        <f aca="false">VLOOKUP(I604,'CI ref gaz'!$I$1:$AM$97,1,0)</f>
        <v>0366</v>
      </c>
      <c r="W604" s="0" t="n">
        <f aca="false">VLOOKUP(I604,'CI ref gaz'!$I$1:$AM$97,14,0)</f>
        <v>-2</v>
      </c>
      <c r="X604" s="1" t="n">
        <f aca="false">VLOOKUP(I604,'CI ref gaz'!$I$1:$AM$97,13,0)</f>
        <v>1.15698288003895</v>
      </c>
      <c r="Y604" s="2" t="n">
        <f aca="false">VLOOKUP(I604,'CI ref gaz'!$I$1:$AM$97,7,0)</f>
        <v>0.426628385698737</v>
      </c>
      <c r="Z604" s="17" t="n">
        <f aca="false">X604*(O604/Y604)^(-1/8)-T604</f>
        <v>-0.475760121091084</v>
      </c>
      <c r="AA604" s="17" t="n">
        <f aca="false">Z604^2</f>
        <v>0.226347692820603</v>
      </c>
      <c r="AB604" s="18" t="n">
        <f aca="false">Z604/U604</f>
        <v>-0.144634641186564</v>
      </c>
      <c r="AC604" s="17" t="n">
        <f aca="false">U604^-('paramètres CI'!$B$19)</f>
        <v>7.29582304461601E-005</v>
      </c>
      <c r="AD604" s="4" t="n">
        <f aca="false">SUMIFS($AC$2:$AC$1250,$I$2:$I$1250,V604)</f>
        <v>0.730020053844275</v>
      </c>
      <c r="AE604" s="4" t="n">
        <f aca="false">AC604/AD604</f>
        <v>9.99400359784132E-005</v>
      </c>
      <c r="AF604" s="17" t="n">
        <f aca="false">AE604-O604</f>
        <v>0</v>
      </c>
      <c r="AG604" s="4" t="n">
        <f aca="false">VLOOKUP(I604,BesoinU!$F$1:$L$99,3,0)</f>
        <v>54.1360864047381</v>
      </c>
      <c r="AH604" s="19" t="n">
        <f aca="false">VLOOKUP(J604,bibliRdtCHauff!$G$2:$K$1398,4,0)</f>
        <v>35.2891005901638</v>
      </c>
      <c r="AI604" s="19" t="n">
        <f aca="false">VLOOKUP(J604,bibliRdtCHauff!$G$2:$K$1398,3,0)</f>
        <v>1.86933682860167</v>
      </c>
      <c r="AJ604" s="4" t="n">
        <f aca="false">VLOOKUP(D604,'paramètres CI'!$A$1:$C$6,3)</f>
        <v>0.0509473684210526</v>
      </c>
      <c r="AK604" s="4" t="n">
        <f aca="false">AJ604*AG604/AI604</f>
        <v>1.47543829273362</v>
      </c>
      <c r="AL604" s="4" t="n">
        <f aca="false">AK604+AH604/R604</f>
        <v>3.73436288647864</v>
      </c>
      <c r="AM604" s="4" t="n">
        <f aca="false">AL604+Z604</f>
        <v>3.25860276538755</v>
      </c>
      <c r="AN604" s="4" t="n">
        <f aca="false">AM604^-'paramètres CI'!$B$19</f>
        <v>7.865903717029E-005</v>
      </c>
      <c r="AO604" s="4" t="n">
        <f aca="false">SUMIFS($AN$2:$AN$1250,$I$2:$I$1250,V604)</f>
        <v>2124.11803260605</v>
      </c>
      <c r="AP604" s="5" t="n">
        <f aca="false">AN604/AO604</f>
        <v>3.70313871276656E-008</v>
      </c>
      <c r="AQ604" s="6" t="n">
        <f aca="false">AP604-O604</f>
        <v>-9.99030045912856E-005</v>
      </c>
      <c r="AR604" s="20" t="n">
        <f aca="false">VLOOKUP(I604,entreesparc!$A$13:$H$110,8,0)*AP604</f>
        <v>0.0094429992406016</v>
      </c>
      <c r="AS604" s="7" t="n">
        <f aca="false">M604*AJ604/AI604+AH604/R604</f>
        <v>4.54384266822859</v>
      </c>
      <c r="AT604" s="4" t="n">
        <f aca="false">AS604+Z604</f>
        <v>4.06808254713751</v>
      </c>
      <c r="AU604" s="4" t="n">
        <f aca="false">AT604^-'paramètres CI'!$B$19</f>
        <v>1.3331589901832E-005</v>
      </c>
      <c r="AV604" s="4" t="n">
        <f aca="false">SUMIFS($AU$2:$AU$1250,$I$2:$I$1250,V604)</f>
        <v>0.103108997248489</v>
      </c>
      <c r="AW604" s="5" t="n">
        <f aca="false">AU604/AV604</f>
        <v>0.000129296087224118</v>
      </c>
      <c r="AX604" s="7" t="n">
        <f aca="false">SUMIFS($AP$2:$AP$1250,$I$2:$I$1250,V604)</f>
        <v>1</v>
      </c>
    </row>
    <row r="605" customFormat="false" ht="15.8" hidden="false" customHeight="false" outlineLevel="0" collapsed="false">
      <c r="A605" s="0" t="s">
        <v>15</v>
      </c>
      <c r="B605" s="0" t="s">
        <v>97</v>
      </c>
      <c r="C605" s="0" t="s">
        <v>35</v>
      </c>
      <c r="D605" s="0" t="s">
        <v>34</v>
      </c>
      <c r="E605" s="0" t="str">
        <f aca="false">VLOOKUP(A605,Nomenclature!$D$1:$E$9,2,0)</f>
        <v>03</v>
      </c>
      <c r="F605" s="0" t="str">
        <f aca="false">VLOOKUP(B605,Nomenclature!$J$1:$K$97,2,0)</f>
        <v>66</v>
      </c>
      <c r="G605" s="0" t="str">
        <f aca="false">VLOOKUP(C605,Nomenclature!$M$1:$N$21,2,0)</f>
        <v>21</v>
      </c>
      <c r="H605" s="0" t="str">
        <f aca="false">VLOOKUP(D605,Nomenclature!$O$25:$P$31,2,0)</f>
        <v>06</v>
      </c>
      <c r="I605" s="1" t="str">
        <f aca="false">CONCATENATE(E605,F605)</f>
        <v>0366</v>
      </c>
      <c r="J605" s="0" t="str">
        <f aca="false">CONCATENATE(E605,F605,G605,H605)</f>
        <v>03662106</v>
      </c>
      <c r="K605" s="0" t="n">
        <v>34.93868433074</v>
      </c>
      <c r="L605" s="0" t="n">
        <v>25</v>
      </c>
      <c r="M605" s="0" t="n">
        <v>81.2049989033703</v>
      </c>
      <c r="N605" s="0" t="n">
        <v>1.8806584655361</v>
      </c>
      <c r="O605" s="0" t="n">
        <v>9.99400359784133E-005</v>
      </c>
      <c r="P605" s="4" t="n">
        <f aca="false">VLOOKUP(D605,'paramètres CI'!$A$1:$B$6,2,0)</f>
        <v>0.0424847883250769</v>
      </c>
      <c r="Q605" s="17" t="n">
        <f aca="false">M605*P605/N605</f>
        <v>1.83445173728785</v>
      </c>
      <c r="R605" s="9" t="n">
        <f aca="false">1/(1+0.04)*(1 - (1/(1+0.04))^L605)/(1-1/(1+0.04))</f>
        <v>15.6220799436509</v>
      </c>
      <c r="S605" s="17" t="n">
        <f aca="false">K605/R605</f>
        <v>2.23649376118702</v>
      </c>
      <c r="T605" s="17" t="n">
        <f aca="false">Q605+S605</f>
        <v>4.07094549847487</v>
      </c>
      <c r="U605" s="0" t="n">
        <f aca="false">T605 + Z605</f>
        <v>3.28939261844886</v>
      </c>
      <c r="V605" s="4" t="str">
        <f aca="false">VLOOKUP(I605,'CI ref gaz'!$I$1:$AM$97,1,0)</f>
        <v>0366</v>
      </c>
      <c r="W605" s="0" t="n">
        <f aca="false">VLOOKUP(I605,'CI ref gaz'!$I$1:$AM$97,14,0)</f>
        <v>-2</v>
      </c>
      <c r="X605" s="1" t="n">
        <f aca="false">VLOOKUP(I605,'CI ref gaz'!$I$1:$AM$97,13,0)</f>
        <v>1.15698288003895</v>
      </c>
      <c r="Y605" s="2" t="n">
        <f aca="false">VLOOKUP(I605,'CI ref gaz'!$I$1:$AM$97,7,0)</f>
        <v>0.426628385698737</v>
      </c>
      <c r="Z605" s="17" t="n">
        <f aca="false">X605*(O605/Y605)^(-1/8)-T605</f>
        <v>-0.781552880026001</v>
      </c>
      <c r="AA605" s="17" t="n">
        <f aca="false">Z605^2</f>
        <v>0.610824904276937</v>
      </c>
      <c r="AB605" s="18" t="n">
        <f aca="false">Z605/U605</f>
        <v>-0.237597930889304</v>
      </c>
      <c r="AC605" s="17" t="n">
        <f aca="false">U605^-('paramètres CI'!$B$19)</f>
        <v>7.29582304461601E-005</v>
      </c>
      <c r="AD605" s="4" t="n">
        <f aca="false">SUMIFS($AC$2:$AC$1250,$I$2:$I$1250,V605)</f>
        <v>0.730020053844275</v>
      </c>
      <c r="AE605" s="4" t="n">
        <f aca="false">AC605/AD605</f>
        <v>9.99400359784132E-005</v>
      </c>
      <c r="AF605" s="17" t="n">
        <f aca="false">AE605-O605</f>
        <v>0</v>
      </c>
      <c r="AG605" s="4" t="n">
        <f aca="false">VLOOKUP(I605,BesoinU!$F$1:$L$99,3,0)</f>
        <v>54.1360864047381</v>
      </c>
      <c r="AH605" s="19" t="n">
        <f aca="false">VLOOKUP(J605,bibliRdtCHauff!$G$2:$K$1398,4,0)</f>
        <v>34.93868433074</v>
      </c>
      <c r="AI605" s="19" t="n">
        <f aca="false">VLOOKUP(J605,bibliRdtCHauff!$G$2:$K$1398,3,0)</f>
        <v>1.8806584655361</v>
      </c>
      <c r="AJ605" s="4" t="n">
        <f aca="false">VLOOKUP(D605,'paramètres CI'!$A$1:$C$6,3)</f>
        <v>0.0591</v>
      </c>
      <c r="AK605" s="4" t="n">
        <f aca="false">AJ605*AG605/AI605</f>
        <v>1.70123537322232</v>
      </c>
      <c r="AL605" s="4" t="n">
        <f aca="false">AK605+AH605/R605</f>
        <v>3.93772913440933</v>
      </c>
      <c r="AM605" s="4" t="n">
        <f aca="false">AL605+Z605</f>
        <v>3.15617625438333</v>
      </c>
      <c r="AN605" s="4" t="n">
        <f aca="false">AM605^-'paramètres CI'!$B$19</f>
        <v>0.000101557035563952</v>
      </c>
      <c r="AO605" s="4" t="n">
        <f aca="false">SUMIFS($AN$2:$AN$1250,$I$2:$I$1250,V605)</f>
        <v>2124.11803260605</v>
      </c>
      <c r="AP605" s="5" t="n">
        <f aca="false">AN605/AO605</f>
        <v>4.78113899533883E-008</v>
      </c>
      <c r="AQ605" s="6" t="n">
        <f aca="false">AP605-O605</f>
        <v>-9.98922245884599E-005</v>
      </c>
      <c r="AR605" s="20" t="n">
        <f aca="false">VLOOKUP(I605,entreesparc!$A$13:$H$110,8,0)*AP605</f>
        <v>0.0121918986578998</v>
      </c>
      <c r="AS605" s="7" t="n">
        <f aca="false">M605*AJ605/AI605+AH605/R605</f>
        <v>4.7883741387978</v>
      </c>
      <c r="AT605" s="4" t="n">
        <f aca="false">AS605+Z605</f>
        <v>4.0068212587718</v>
      </c>
      <c r="AU605" s="4" t="n">
        <f aca="false">AT605^-'paramètres CI'!$B$19</f>
        <v>1.50522091928773E-005</v>
      </c>
      <c r="AV605" s="4" t="n">
        <f aca="false">SUMIFS($AU$2:$AU$1250,$I$2:$I$1250,V605)</f>
        <v>0.103108997248489</v>
      </c>
      <c r="AW605" s="5" t="n">
        <f aca="false">AU605/AV605</f>
        <v>0.000145983469867349</v>
      </c>
      <c r="AX605" s="7" t="n">
        <f aca="false">SUMIFS($AP$2:$AP$1250,$I$2:$I$1250,V605)</f>
        <v>1</v>
      </c>
    </row>
    <row r="606" customFormat="false" ht="15.8" hidden="false" customHeight="false" outlineLevel="0" collapsed="false">
      <c r="A606" s="0" t="s">
        <v>15</v>
      </c>
      <c r="B606" s="0" t="s">
        <v>97</v>
      </c>
      <c r="C606" s="0" t="s">
        <v>36</v>
      </c>
      <c r="D606" s="0" t="s">
        <v>37</v>
      </c>
      <c r="E606" s="0" t="str">
        <f aca="false">VLOOKUP(A606,Nomenclature!$D$1:$E$9,2,0)</f>
        <v>03</v>
      </c>
      <c r="F606" s="0" t="str">
        <f aca="false">VLOOKUP(B606,Nomenclature!$J$1:$K$97,2,0)</f>
        <v>66</v>
      </c>
      <c r="G606" s="0" t="str">
        <f aca="false">VLOOKUP(C606,Nomenclature!$M$1:$N$21,2,0)</f>
        <v>23</v>
      </c>
      <c r="H606" s="0" t="str">
        <f aca="false">VLOOKUP(D606,Nomenclature!$O$25:$P$31,2,0)</f>
        <v>03</v>
      </c>
      <c r="I606" s="1" t="str">
        <f aca="false">CONCATENATE(E606,F606)</f>
        <v>0366</v>
      </c>
      <c r="J606" s="0" t="str">
        <f aca="false">CONCATENATE(E606,F606,G606,H606)</f>
        <v>03662303</v>
      </c>
      <c r="K606" s="0" t="n">
        <v>14.7359319556727</v>
      </c>
      <c r="L606" s="0" t="n">
        <v>20</v>
      </c>
      <c r="M606" s="0" t="n">
        <v>82.7358778118908</v>
      </c>
      <c r="N606" s="0" t="n">
        <v>0.761583138885597</v>
      </c>
      <c r="O606" s="0" t="n">
        <v>9.99400359784133E-005</v>
      </c>
      <c r="P606" s="4" t="n">
        <f aca="false">VLOOKUP(D606,'paramètres CI'!$A$1:$B$6,2,0)</f>
        <v>0.0385046990211696</v>
      </c>
      <c r="Q606" s="17" t="n">
        <f aca="false">M606*P606/N606</f>
        <v>4.18302337688396</v>
      </c>
      <c r="R606" s="9" t="n">
        <f aca="false">1/(1+0.04)*(1 - (1/(1+0.04))^L606)/(1-1/(1+0.04))</f>
        <v>13.5903263449677</v>
      </c>
      <c r="S606" s="17" t="n">
        <f aca="false">K606/R606</f>
        <v>1.08429566602197</v>
      </c>
      <c r="T606" s="17" t="n">
        <f aca="false">Q606+S606</f>
        <v>5.26731904290593</v>
      </c>
      <c r="U606" s="0" t="n">
        <f aca="false">T606 + Z606</f>
        <v>3.28939261844886</v>
      </c>
      <c r="V606" s="4" t="str">
        <f aca="false">VLOOKUP(I606,'CI ref gaz'!$I$1:$AM$97,1,0)</f>
        <v>0366</v>
      </c>
      <c r="W606" s="0" t="n">
        <f aca="false">VLOOKUP(I606,'CI ref gaz'!$I$1:$AM$97,14,0)</f>
        <v>-2</v>
      </c>
      <c r="X606" s="1" t="n">
        <f aca="false">VLOOKUP(I606,'CI ref gaz'!$I$1:$AM$97,13,0)</f>
        <v>1.15698288003895</v>
      </c>
      <c r="Y606" s="2" t="n">
        <f aca="false">VLOOKUP(I606,'CI ref gaz'!$I$1:$AM$97,7,0)</f>
        <v>0.426628385698737</v>
      </c>
      <c r="Z606" s="17" t="n">
        <f aca="false">X606*(O606/Y606)^(-1/8)-T606</f>
        <v>-1.97792642445707</v>
      </c>
      <c r="AA606" s="17" t="n">
        <f aca="false">Z606^2</f>
        <v>3.91219294056553</v>
      </c>
      <c r="AB606" s="18" t="n">
        <f aca="false">Z606/U606</f>
        <v>-0.601304451576771</v>
      </c>
      <c r="AC606" s="17" t="n">
        <f aca="false">U606^-('paramètres CI'!$B$19)</f>
        <v>7.29582304461601E-005</v>
      </c>
      <c r="AD606" s="4" t="n">
        <f aca="false">SUMIFS($AC$2:$AC$1250,$I$2:$I$1250,V606)</f>
        <v>0.730020053844275</v>
      </c>
      <c r="AE606" s="4" t="n">
        <f aca="false">AC606/AD606</f>
        <v>9.99400359784132E-005</v>
      </c>
      <c r="AF606" s="17" t="n">
        <f aca="false">AE606-O606</f>
        <v>0</v>
      </c>
      <c r="AG606" s="4" t="n">
        <f aca="false">VLOOKUP(I606,BesoinU!$F$1:$L$99,3,0)</f>
        <v>54.1360864047381</v>
      </c>
      <c r="AH606" s="19" t="n">
        <f aca="false">VLOOKUP(J606,bibliRdtCHauff!$G$2:$K$1398,4,0)</f>
        <v>14.7359319556727</v>
      </c>
      <c r="AI606" s="19" t="n">
        <f aca="false">VLOOKUP(J606,bibliRdtCHauff!$G$2:$K$1398,3,0)</f>
        <v>0.761583138885597</v>
      </c>
      <c r="AJ606" s="4" t="n">
        <f aca="false">VLOOKUP(D606,'paramètres CI'!$A$1:$C$6,3)</f>
        <v>0.0763929293534506</v>
      </c>
      <c r="AK606" s="4" t="n">
        <f aca="false">AJ606*AG606/AI606</f>
        <v>5.43028595701447</v>
      </c>
      <c r="AL606" s="4" t="n">
        <f aca="false">AK606+AH606/R606</f>
        <v>6.51458162303644</v>
      </c>
      <c r="AM606" s="4" t="n">
        <f aca="false">AL606+Z606</f>
        <v>4.53665519857937</v>
      </c>
      <c r="AN606" s="4" t="n">
        <f aca="false">AM606^-'paramètres CI'!$B$19</f>
        <v>5.57331793964399E-006</v>
      </c>
      <c r="AO606" s="4" t="n">
        <f aca="false">SUMIFS($AN$2:$AN$1250,$I$2:$I$1250,V606)</f>
        <v>2124.11803260605</v>
      </c>
      <c r="AP606" s="5" t="n">
        <f aca="false">AN606/AO606</f>
        <v>2.62382685617812E-009</v>
      </c>
      <c r="AQ606" s="6" t="n">
        <f aca="false">AP606-O606</f>
        <v>-9.99374121515571E-005</v>
      </c>
      <c r="AR606" s="20" t="n">
        <f aca="false">VLOOKUP(I606,entreesparc!$A$13:$H$110,8,0)*AP606</f>
        <v>0.000669075531114786</v>
      </c>
      <c r="AS606" s="7" t="n">
        <f aca="false">M606*AJ606/AI606+AH606/R606</f>
        <v>9.38337129672463</v>
      </c>
      <c r="AT606" s="4" t="n">
        <f aca="false">AS606+Z606</f>
        <v>7.40544487226756</v>
      </c>
      <c r="AU606" s="4" t="n">
        <f aca="false">AT606^-'paramètres CI'!$B$19</f>
        <v>1.10558152707708E-007</v>
      </c>
      <c r="AV606" s="4" t="n">
        <f aca="false">SUMIFS($AU$2:$AU$1250,$I$2:$I$1250,V606)</f>
        <v>0.103108997248489</v>
      </c>
      <c r="AW606" s="5" t="n">
        <f aca="false">AU606/AV606</f>
        <v>1.07224544567403E-006</v>
      </c>
      <c r="AX606" s="7" t="n">
        <f aca="false">SUMIFS($AP$2:$AP$1250,$I$2:$I$1250,V606)</f>
        <v>1</v>
      </c>
    </row>
    <row r="607" customFormat="false" ht="15.8" hidden="false" customHeight="false" outlineLevel="0" collapsed="false">
      <c r="A607" s="0" t="s">
        <v>15</v>
      </c>
      <c r="B607" s="0" t="s">
        <v>97</v>
      </c>
      <c r="C607" s="0" t="s">
        <v>38</v>
      </c>
      <c r="D607" s="0" t="s">
        <v>39</v>
      </c>
      <c r="E607" s="0" t="str">
        <f aca="false">VLOOKUP(A607,Nomenclature!$D$1:$E$9,2,0)</f>
        <v>03</v>
      </c>
      <c r="F607" s="0" t="str">
        <f aca="false">VLOOKUP(B607,Nomenclature!$J$1:$K$97,2,0)</f>
        <v>66</v>
      </c>
      <c r="G607" s="0" t="str">
        <f aca="false">VLOOKUP(C607,Nomenclature!$M$1:$N$21,2,0)</f>
        <v>24</v>
      </c>
      <c r="H607" s="0" t="str">
        <f aca="false">VLOOKUP(D607,Nomenclature!$O$25:$P$31,2,0)</f>
        <v>04</v>
      </c>
      <c r="I607" s="1" t="str">
        <f aca="false">CONCATENATE(E607,F607)</f>
        <v>0366</v>
      </c>
      <c r="J607" s="0" t="str">
        <f aca="false">CONCATENATE(E607,F607,G607,H607)</f>
        <v>03662404</v>
      </c>
      <c r="K607" s="0" t="n">
        <v>10.9427703567267</v>
      </c>
      <c r="L607" s="0" t="n">
        <v>20</v>
      </c>
      <c r="M607" s="0" t="n">
        <v>83.048699329924</v>
      </c>
      <c r="N607" s="0" t="n">
        <v>0.989367103465403</v>
      </c>
      <c r="O607" s="0" t="n">
        <v>9.99400359784133E-005</v>
      </c>
      <c r="P607" s="4" t="n">
        <f aca="false">VLOOKUP(D607,'paramètres CI'!$A$1:$B$6,2,0)</f>
        <v>0.022045059962018</v>
      </c>
      <c r="Q607" s="17" t="n">
        <f aca="false">M607*P607/N607</f>
        <v>1.85048962117609</v>
      </c>
      <c r="R607" s="9" t="n">
        <f aca="false">1/(1+0.04)*(1 - (1/(1+0.04))^L607)/(1-1/(1+0.04))</f>
        <v>13.5903263449677</v>
      </c>
      <c r="S607" s="17" t="n">
        <f aca="false">K607/R607</f>
        <v>0.805188196292186</v>
      </c>
      <c r="T607" s="17" t="n">
        <f aca="false">Q607+S607</f>
        <v>2.65567781746827</v>
      </c>
      <c r="U607" s="0" t="n">
        <f aca="false">T607 + Z607</f>
        <v>3.28939261844886</v>
      </c>
      <c r="V607" s="4" t="str">
        <f aca="false">VLOOKUP(I607,'CI ref gaz'!$I$1:$AM$97,1,0)</f>
        <v>0366</v>
      </c>
      <c r="W607" s="0" t="n">
        <f aca="false">VLOOKUP(I607,'CI ref gaz'!$I$1:$AM$97,14,0)</f>
        <v>-2</v>
      </c>
      <c r="X607" s="1" t="n">
        <f aca="false">VLOOKUP(I607,'CI ref gaz'!$I$1:$AM$97,13,0)</f>
        <v>1.15698288003895</v>
      </c>
      <c r="Y607" s="2" t="n">
        <f aca="false">VLOOKUP(I607,'CI ref gaz'!$I$1:$AM$97,7,0)</f>
        <v>0.426628385698737</v>
      </c>
      <c r="Z607" s="17" t="n">
        <f aca="false">X607*(O607/Y607)^(-1/8)-T607</f>
        <v>0.633714800980592</v>
      </c>
      <c r="AA607" s="17" t="n">
        <f aca="false">Z607^2</f>
        <v>0.401594448981871</v>
      </c>
      <c r="AB607" s="18" t="n">
        <f aca="false">Z607/U607</f>
        <v>0.192654047262812</v>
      </c>
      <c r="AC607" s="17" t="n">
        <f aca="false">U607^-('paramètres CI'!$B$19)</f>
        <v>7.29582304461601E-005</v>
      </c>
      <c r="AD607" s="4" t="n">
        <f aca="false">SUMIFS($AC$2:$AC$1250,$I$2:$I$1250,V607)</f>
        <v>0.730020053844275</v>
      </c>
      <c r="AE607" s="4" t="n">
        <f aca="false">AC607/AD607</f>
        <v>9.99400359784132E-005</v>
      </c>
      <c r="AF607" s="17" t="n">
        <f aca="false">AE607-O607</f>
        <v>0</v>
      </c>
      <c r="AG607" s="4" t="n">
        <f aca="false">VLOOKUP(I607,BesoinU!$F$1:$L$99,3,0)</f>
        <v>54.1360864047381</v>
      </c>
      <c r="AH607" s="19" t="n">
        <f aca="false">VLOOKUP(J607,bibliRdtCHauff!$G$2:$K$1398,4,0)</f>
        <v>10.9427703567267</v>
      </c>
      <c r="AI607" s="19" t="n">
        <f aca="false">VLOOKUP(J607,bibliRdtCHauff!$G$2:$K$1398,3,0)</f>
        <v>0.989367103465403</v>
      </c>
      <c r="AJ607" s="4" t="n">
        <f aca="false">VLOOKUP(D607,'paramètres CI'!$A$1:$C$6,3)</f>
        <v>0.0386719666666667</v>
      </c>
      <c r="AK607" s="4" t="n">
        <f aca="false">AJ607*AG607/AI607</f>
        <v>2.11604865532203</v>
      </c>
      <c r="AL607" s="4" t="n">
        <f aca="false">AK607+AH607/R607</f>
        <v>2.92123685161422</v>
      </c>
      <c r="AM607" s="4" t="n">
        <f aca="false">AL607+Z607</f>
        <v>3.55495165259481</v>
      </c>
      <c r="AN607" s="4" t="n">
        <f aca="false">AM607^-'paramètres CI'!$B$19</f>
        <v>3.92040027018224E-005</v>
      </c>
      <c r="AO607" s="4" t="n">
        <f aca="false">SUMIFS($AN$2:$AN$1250,$I$2:$I$1250,V607)</f>
        <v>2124.11803260605</v>
      </c>
      <c r="AP607" s="5" t="n">
        <f aca="false">AN607/AO607</f>
        <v>1.84566027405378E-008</v>
      </c>
      <c r="AQ607" s="6" t="n">
        <f aca="false">AP607-O607</f>
        <v>-9.99215793756727E-005</v>
      </c>
      <c r="AR607" s="20" t="n">
        <f aca="false">VLOOKUP(I607,entreesparc!$A$13:$H$110,8,0)*AP607</f>
        <v>0.00470643146750442</v>
      </c>
      <c r="AS607" s="7" t="n">
        <f aca="false">M607*AJ607/AI607+AH607/R607</f>
        <v>4.0513609474859</v>
      </c>
      <c r="AT607" s="4" t="n">
        <f aca="false">AS607+Z607</f>
        <v>4.68507574846649</v>
      </c>
      <c r="AU607" s="4" t="n">
        <f aca="false">AT607^-'paramètres CI'!$B$19</f>
        <v>4.30791439152135E-006</v>
      </c>
      <c r="AV607" s="4" t="n">
        <f aca="false">SUMIFS($AU$2:$AU$1250,$I$2:$I$1250,V607)</f>
        <v>0.103108997248489</v>
      </c>
      <c r="AW607" s="5" t="n">
        <f aca="false">AU607/AV607</f>
        <v>4.17801986876027E-005</v>
      </c>
      <c r="AX607" s="7" t="n">
        <f aca="false">SUMIFS($AP$2:$AP$1250,$I$2:$I$1250,V607)</f>
        <v>1</v>
      </c>
    </row>
    <row r="608" customFormat="false" ht="15.8" hidden="false" customHeight="false" outlineLevel="0" collapsed="false">
      <c r="A608" s="0" t="s">
        <v>15</v>
      </c>
      <c r="B608" s="0" t="s">
        <v>97</v>
      </c>
      <c r="C608" s="0" t="s">
        <v>40</v>
      </c>
      <c r="D608" s="0" t="s">
        <v>37</v>
      </c>
      <c r="E608" s="0" t="str">
        <f aca="false">VLOOKUP(A608,Nomenclature!$D$1:$E$9,2,0)</f>
        <v>03</v>
      </c>
      <c r="F608" s="0" t="str">
        <f aca="false">VLOOKUP(B608,Nomenclature!$J$1:$K$97,2,0)</f>
        <v>66</v>
      </c>
      <c r="G608" s="0" t="str">
        <f aca="false">VLOOKUP(C608,Nomenclature!$M$1:$N$21,2,0)</f>
        <v>03</v>
      </c>
      <c r="H608" s="0" t="str">
        <f aca="false">VLOOKUP(D608,Nomenclature!$O$25:$P$31,2,0)</f>
        <v>03</v>
      </c>
      <c r="I608" s="1" t="str">
        <f aca="false">CONCATENATE(E608,F608)</f>
        <v>0366</v>
      </c>
      <c r="J608" s="0" t="str">
        <f aca="false">CONCATENATE(E608,F608,G608,H608)</f>
        <v>03660303</v>
      </c>
      <c r="K608" s="0" t="n">
        <v>11.7887455645382</v>
      </c>
      <c r="L608" s="0" t="n">
        <v>20</v>
      </c>
      <c r="M608" s="0" t="n">
        <v>82.7358778118908</v>
      </c>
      <c r="N608" s="0" t="n">
        <v>0.671326600031711</v>
      </c>
      <c r="O608" s="0" t="n">
        <v>0.0510592080793895</v>
      </c>
      <c r="P608" s="4" t="n">
        <f aca="false">VLOOKUP(D608,'paramètres CI'!$A$1:$B$6,2,0)</f>
        <v>0.0385046990211696</v>
      </c>
      <c r="Q608" s="17" t="n">
        <f aca="false">M608*P608/N608</f>
        <v>4.74541016734424</v>
      </c>
      <c r="R608" s="9" t="n">
        <f aca="false">1/(1+0.04)*(1 - (1/(1+0.04))^L608)/(1-1/(1+0.04))</f>
        <v>13.5903263449677</v>
      </c>
      <c r="S608" s="17" t="n">
        <f aca="false">K608/R608</f>
        <v>0.867436532817582</v>
      </c>
      <c r="T608" s="17" t="n">
        <f aca="false">Q608+S608</f>
        <v>5.61284670016182</v>
      </c>
      <c r="U608" s="0" t="n">
        <f aca="false">T608 + Z608</f>
        <v>1.50859926523578</v>
      </c>
      <c r="V608" s="4" t="str">
        <f aca="false">VLOOKUP(I608,'CI ref gaz'!$I$1:$AM$97,1,0)</f>
        <v>0366</v>
      </c>
      <c r="W608" s="0" t="n">
        <f aca="false">VLOOKUP(I608,'CI ref gaz'!$I$1:$AM$97,14,0)</f>
        <v>-2</v>
      </c>
      <c r="X608" s="1" t="n">
        <f aca="false">VLOOKUP(I608,'CI ref gaz'!$I$1:$AM$97,13,0)</f>
        <v>1.15698288003895</v>
      </c>
      <c r="Y608" s="2" t="n">
        <f aca="false">VLOOKUP(I608,'CI ref gaz'!$I$1:$AM$97,7,0)</f>
        <v>0.426628385698737</v>
      </c>
      <c r="Z608" s="17" t="n">
        <f aca="false">X608*(O608/Y608)^(-1/8)-T608</f>
        <v>-4.10424743492604</v>
      </c>
      <c r="AA608" s="17" t="n">
        <f aca="false">Z608^2</f>
        <v>16.844847007097</v>
      </c>
      <c r="AB608" s="18" t="n">
        <f aca="false">Z608/U608</f>
        <v>-2.7205683639814</v>
      </c>
      <c r="AC608" s="17" t="n">
        <f aca="false">U608^-('paramètres CI'!$B$19)</f>
        <v>0.0372742458313619</v>
      </c>
      <c r="AD608" s="4" t="n">
        <f aca="false">SUMIFS($AC$2:$AC$1250,$I$2:$I$1250,V608)</f>
        <v>0.730020053844275</v>
      </c>
      <c r="AE608" s="4" t="n">
        <f aca="false">AC608/AD608</f>
        <v>0.0510592080793894</v>
      </c>
      <c r="AF608" s="17" t="n">
        <f aca="false">AE608-O608</f>
        <v>0</v>
      </c>
      <c r="AG608" s="4" t="n">
        <f aca="false">VLOOKUP(I608,BesoinU!$F$1:$L$99,3,0)</f>
        <v>54.1360864047381</v>
      </c>
      <c r="AH608" s="19" t="n">
        <f aca="false">VLOOKUP(J608,bibliRdtCHauff!$G$2:$K$1398,4,0)</f>
        <v>12.3781828427651</v>
      </c>
      <c r="AI608" s="19" t="n">
        <f aca="false">VLOOKUP(J608,bibliRdtCHauff!$G$2:$K$1398,3,0)</f>
        <v>0.689377907802488</v>
      </c>
      <c r="AJ608" s="4" t="n">
        <f aca="false">VLOOKUP(D608,'paramètres CI'!$A$1:$C$6,3)</f>
        <v>0.0763929293534506</v>
      </c>
      <c r="AK608" s="4" t="n">
        <f aca="false">AJ608*AG608/AI608</f>
        <v>5.99905244624453</v>
      </c>
      <c r="AL608" s="4" t="n">
        <f aca="false">AK608+AH608/R608</f>
        <v>6.90986080570299</v>
      </c>
      <c r="AM608" s="4" t="n">
        <f aca="false">AL608+Z608</f>
        <v>2.80561337077695</v>
      </c>
      <c r="AN608" s="4" t="n">
        <f aca="false">AM608^-'paramètres CI'!$B$19</f>
        <v>0.000260481820897632</v>
      </c>
      <c r="AO608" s="4" t="n">
        <f aca="false">SUMIFS($AN$2:$AN$1250,$I$2:$I$1250,V608)</f>
        <v>2124.11803260605</v>
      </c>
      <c r="AP608" s="5" t="n">
        <f aca="false">AN608/AO608</f>
        <v>1.22630577443971E-007</v>
      </c>
      <c r="AQ608" s="6" t="n">
        <f aca="false">AP608-O608</f>
        <v>-0.0510590854488121</v>
      </c>
      <c r="AR608" s="20" t="n">
        <f aca="false">VLOOKUP(I608,entreesparc!$A$13:$H$110,8,0)*AP608</f>
        <v>0.0312707824226447</v>
      </c>
      <c r="AS608" s="7" t="n">
        <f aca="false">M608*AJ608/AI608+AH608/R608</f>
        <v>10.0791266318368</v>
      </c>
      <c r="AT608" s="4" t="n">
        <f aca="false">AS608+Z608</f>
        <v>5.97487919691075</v>
      </c>
      <c r="AU608" s="4" t="n">
        <f aca="false">AT608^-'paramètres CI'!$B$19</f>
        <v>6.15696902326134E-007</v>
      </c>
      <c r="AV608" s="4" t="n">
        <f aca="false">SUMIFS($AU$2:$AU$1250,$I$2:$I$1250,V608)</f>
        <v>0.103108997248489</v>
      </c>
      <c r="AW608" s="5" t="n">
        <f aca="false">AU608/AV608</f>
        <v>5.97132082317052E-006</v>
      </c>
      <c r="AX608" s="7" t="n">
        <f aca="false">SUMIFS($AP$2:$AP$1250,$I$2:$I$1250,V608)</f>
        <v>1</v>
      </c>
    </row>
    <row r="609" customFormat="false" ht="15.8" hidden="false" customHeight="false" outlineLevel="0" collapsed="false">
      <c r="A609" s="0" t="s">
        <v>15</v>
      </c>
      <c r="B609" s="0" t="s">
        <v>97</v>
      </c>
      <c r="C609" s="0" t="s">
        <v>41</v>
      </c>
      <c r="D609" s="0" t="s">
        <v>39</v>
      </c>
      <c r="E609" s="0" t="str">
        <f aca="false">VLOOKUP(A609,Nomenclature!$D$1:$E$9,2,0)</f>
        <v>03</v>
      </c>
      <c r="F609" s="0" t="str">
        <f aca="false">VLOOKUP(B609,Nomenclature!$J$1:$K$97,2,0)</f>
        <v>66</v>
      </c>
      <c r="G609" s="0" t="str">
        <f aca="false">VLOOKUP(C609,Nomenclature!$M$1:$N$21,2,0)</f>
        <v>04</v>
      </c>
      <c r="H609" s="0" t="str">
        <f aca="false">VLOOKUP(D609,Nomenclature!$O$25:$P$31,2,0)</f>
        <v>04</v>
      </c>
      <c r="I609" s="1" t="str">
        <f aca="false">CONCATENATE(E609,F609)</f>
        <v>0366</v>
      </c>
      <c r="J609" s="0" t="str">
        <f aca="false">CONCATENATE(E609,F609,G609,H609)</f>
        <v>03660404</v>
      </c>
      <c r="K609" s="0" t="n">
        <v>8.75421628538136</v>
      </c>
      <c r="L609" s="0" t="n">
        <v>20</v>
      </c>
      <c r="M609" s="0" t="n">
        <v>83.048699329924</v>
      </c>
      <c r="N609" s="0" t="n">
        <v>0.728585644069648</v>
      </c>
      <c r="O609" s="0" t="n">
        <v>0.426628385698737</v>
      </c>
      <c r="P609" s="4" t="n">
        <f aca="false">VLOOKUP(D609,'paramètres CI'!$A$1:$B$6,2,0)</f>
        <v>0.022045059962018</v>
      </c>
      <c r="Q609" s="17" t="n">
        <f aca="false">M609*P609/N609</f>
        <v>2.5128323230052</v>
      </c>
      <c r="R609" s="9" t="n">
        <f aca="false">1/(1+0.04)*(1 - (1/(1+0.04))^L609)/(1-1/(1+0.04))</f>
        <v>13.5903263449677</v>
      </c>
      <c r="S609" s="17" t="n">
        <f aca="false">K609/R609</f>
        <v>0.644150557033749</v>
      </c>
      <c r="T609" s="17" t="n">
        <f aca="false">Q609+S609</f>
        <v>3.15698288003895</v>
      </c>
      <c r="U609" s="0" t="n">
        <f aca="false">T609 + Z609</f>
        <v>1.15698288003895</v>
      </c>
      <c r="V609" s="4" t="str">
        <f aca="false">VLOOKUP(I609,'CI ref gaz'!$I$1:$AM$97,1,0)</f>
        <v>0366</v>
      </c>
      <c r="W609" s="0" t="n">
        <f aca="false">VLOOKUP(I609,'CI ref gaz'!$I$1:$AM$97,14,0)</f>
        <v>-2</v>
      </c>
      <c r="X609" s="1" t="n">
        <f aca="false">VLOOKUP(I609,'CI ref gaz'!$I$1:$AM$97,13,0)</f>
        <v>1.15698288003895</v>
      </c>
      <c r="Y609" s="2" t="n">
        <f aca="false">VLOOKUP(I609,'CI ref gaz'!$I$1:$AM$97,7,0)</f>
        <v>0.426628385698737</v>
      </c>
      <c r="Z609" s="17" t="n">
        <f aca="false">X609*(O609/Y609)^(-1/8)-T609</f>
        <v>-2</v>
      </c>
      <c r="AA609" s="17" t="n">
        <f aca="false">Z609^2</f>
        <v>4</v>
      </c>
      <c r="AB609" s="18" t="n">
        <f aca="false">Z609/U609</f>
        <v>-1.72863404852859</v>
      </c>
      <c r="AC609" s="17" t="n">
        <f aca="false">U609^-('paramètres CI'!$B$19)</f>
        <v>0.311447277099288</v>
      </c>
      <c r="AD609" s="4" t="n">
        <f aca="false">SUMIFS($AC$2:$AC$1250,$I$2:$I$1250,V609)</f>
        <v>0.730020053844275</v>
      </c>
      <c r="AE609" s="4" t="n">
        <f aca="false">AC609/AD609</f>
        <v>0.426628385698737</v>
      </c>
      <c r="AF609" s="17" t="n">
        <f aca="false">AE609-O609</f>
        <v>0</v>
      </c>
      <c r="AG609" s="4" t="n">
        <f aca="false">VLOOKUP(I609,BesoinU!$F$1:$L$99,3,0)</f>
        <v>54.1360864047381</v>
      </c>
      <c r="AH609" s="19" t="n">
        <f aca="false">VLOOKUP(J609,bibliRdtCHauff!$G$2:$K$1398,4,0)</f>
        <v>9.19192709965043</v>
      </c>
      <c r="AI609" s="19" t="n">
        <f aca="false">VLOOKUP(J609,bibliRdtCHauff!$G$2:$K$1398,3,0)</f>
        <v>0.780741935948798</v>
      </c>
      <c r="AJ609" s="4" t="n">
        <f aca="false">VLOOKUP(D609,'paramètres CI'!$A$1:$C$6,3)</f>
        <v>0.0386719666666667</v>
      </c>
      <c r="AK609" s="4" t="n">
        <f aca="false">AJ609*AG609/AI609</f>
        <v>2.68148645859996</v>
      </c>
      <c r="AL609" s="4" t="n">
        <f aca="false">AK609+AH609/R609</f>
        <v>3.3578445434854</v>
      </c>
      <c r="AM609" s="4" t="n">
        <f aca="false">AL609+Z609</f>
        <v>1.3578445434854</v>
      </c>
      <c r="AN609" s="4" t="n">
        <f aca="false">AM609^-'paramètres CI'!$B$19</f>
        <v>0.0865365523463247</v>
      </c>
      <c r="AO609" s="4" t="n">
        <f aca="false">SUMIFS($AN$2:$AN$1250,$I$2:$I$1250,V609)</f>
        <v>2124.11803260605</v>
      </c>
      <c r="AP609" s="5" t="n">
        <f aca="false">AN609/AO609</f>
        <v>4.07399923252638E-005</v>
      </c>
      <c r="AQ609" s="6" t="n">
        <f aca="false">AP609-O609</f>
        <v>-0.426587645706412</v>
      </c>
      <c r="AR609" s="20" t="n">
        <f aca="false">VLOOKUP(I609,entreesparc!$A$13:$H$110,8,0)*AP609</f>
        <v>10.3886931176329</v>
      </c>
      <c r="AS609" s="7" t="n">
        <f aca="false">M609*AJ609/AI609+AH609/R609</f>
        <v>4.7899536077055</v>
      </c>
      <c r="AT609" s="4" t="n">
        <f aca="false">AS609+Z609</f>
        <v>2.7899536077055</v>
      </c>
      <c r="AU609" s="4" t="n">
        <f aca="false">AT609^-'paramètres CI'!$B$19</f>
        <v>0.000272410689901905</v>
      </c>
      <c r="AV609" s="4" t="n">
        <f aca="false">SUMIFS($AU$2:$AU$1250,$I$2:$I$1250,V609)</f>
        <v>0.103108997248489</v>
      </c>
      <c r="AW609" s="5" t="n">
        <f aca="false">AU609/AV609</f>
        <v>0.00264196818096684</v>
      </c>
      <c r="AX609" s="7" t="n">
        <f aca="false">SUMIFS($AP$2:$AP$1250,$I$2:$I$1250,V609)</f>
        <v>1</v>
      </c>
    </row>
    <row r="610" customFormat="false" ht="15.8" hidden="false" customHeight="false" outlineLevel="0" collapsed="false">
      <c r="A610" s="0" t="s">
        <v>15</v>
      </c>
      <c r="B610" s="0" t="s">
        <v>97</v>
      </c>
      <c r="C610" s="0" t="s">
        <v>45</v>
      </c>
      <c r="D610" s="0" t="s">
        <v>43</v>
      </c>
      <c r="E610" s="0" t="str">
        <f aca="false">VLOOKUP(A610,Nomenclature!$D$1:$E$9,2,0)</f>
        <v>03</v>
      </c>
      <c r="F610" s="0" t="str">
        <f aca="false">VLOOKUP(B610,Nomenclature!$J$1:$K$97,2,0)</f>
        <v>66</v>
      </c>
      <c r="G610" s="0" t="str">
        <f aca="false">VLOOKUP(C610,Nomenclature!$M$1:$N$21,2,0)</f>
        <v>06</v>
      </c>
      <c r="H610" s="0" t="str">
        <f aca="false">VLOOKUP(D610,Nomenclature!$O$25:$P$31,2,0)</f>
        <v>02</v>
      </c>
      <c r="I610" s="1" t="str">
        <f aca="false">CONCATENATE(E610,F610)</f>
        <v>0366</v>
      </c>
      <c r="J610" s="0" t="str">
        <f aca="false">CONCATENATE(E610,F610,G610,H610)</f>
        <v>03660602</v>
      </c>
      <c r="K610" s="0" t="n">
        <v>10</v>
      </c>
      <c r="L610" s="0" t="n">
        <v>13</v>
      </c>
      <c r="M610" s="0" t="n">
        <v>84.1235112741877</v>
      </c>
      <c r="N610" s="0" t="n">
        <v>0.9</v>
      </c>
      <c r="O610" s="0" t="n">
        <v>0.222065882462948</v>
      </c>
      <c r="P610" s="4" t="n">
        <f aca="false">VLOOKUP(D610,'paramètres CI'!$A$1:$B$6,2,0)</f>
        <v>0.0935912806596305</v>
      </c>
      <c r="Q610" s="17" t="n">
        <f aca="false">M610*P610/N610</f>
        <v>8.74803017081788</v>
      </c>
      <c r="R610" s="9" t="n">
        <f aca="false">1/(1+0.04)*(1 - (1/(1+0.04))^L610)/(1-1/(1+0.04))</f>
        <v>9.98564784663304</v>
      </c>
      <c r="S610" s="17" t="n">
        <f aca="false">K610/R610</f>
        <v>1.00143727814033</v>
      </c>
      <c r="T610" s="17" t="n">
        <f aca="false">Q610+S610</f>
        <v>9.74946744895821</v>
      </c>
      <c r="U610" s="0" t="n">
        <f aca="false">T610 + Z610</f>
        <v>1.25537339714327</v>
      </c>
      <c r="V610" s="4" t="str">
        <f aca="false">VLOOKUP(I610,'CI ref gaz'!$I$1:$AM$97,1,0)</f>
        <v>0366</v>
      </c>
      <c r="W610" s="0" t="n">
        <f aca="false">VLOOKUP(I610,'CI ref gaz'!$I$1:$AM$97,14,0)</f>
        <v>-2</v>
      </c>
      <c r="X610" s="1" t="n">
        <f aca="false">VLOOKUP(I610,'CI ref gaz'!$I$1:$AM$97,13,0)</f>
        <v>1.15698288003895</v>
      </c>
      <c r="Y610" s="2" t="n">
        <f aca="false">VLOOKUP(I610,'CI ref gaz'!$I$1:$AM$97,7,0)</f>
        <v>0.426628385698737</v>
      </c>
      <c r="Z610" s="17" t="n">
        <f aca="false">X610*(O610/Y610)^(-1/8)-T610</f>
        <v>-8.49409405181494</v>
      </c>
      <c r="AA610" s="17" t="n">
        <f aca="false">Z610^2</f>
        <v>72.1496337610779</v>
      </c>
      <c r="AB610" s="18" t="n">
        <f aca="false">Z610/U610</f>
        <v>-6.76618930363199</v>
      </c>
      <c r="AC610" s="17" t="n">
        <f aca="false">U610^-('paramètres CI'!$B$19)</f>
        <v>0.162112547472578</v>
      </c>
      <c r="AD610" s="4" t="n">
        <f aca="false">SUMIFS($AC$2:$AC$1250,$I$2:$I$1250,V610)</f>
        <v>0.730020053844275</v>
      </c>
      <c r="AE610" s="4" t="n">
        <f aca="false">AC610/AD610</f>
        <v>0.222065882462948</v>
      </c>
      <c r="AF610" s="17" t="n">
        <f aca="false">AE610-O610</f>
        <v>0</v>
      </c>
      <c r="AG610" s="4" t="n">
        <f aca="false">VLOOKUP(I610,BesoinU!$F$1:$L$99,3,0)</f>
        <v>54.1360864047381</v>
      </c>
      <c r="AH610" s="19" t="n">
        <f aca="false">VLOOKUP(J610,bibliRdtCHauff!$G$2:$K$1398,4,0)</f>
        <v>10.4</v>
      </c>
      <c r="AI610" s="19" t="n">
        <f aca="false">VLOOKUP(J610,bibliRdtCHauff!$G$2:$K$1398,3,0)</f>
        <v>0.92</v>
      </c>
      <c r="AJ610" s="4" t="n">
        <f aca="false">VLOOKUP(D610,'paramètres CI'!$A$1:$C$6,3)</f>
        <v>0.09847</v>
      </c>
      <c r="AK610" s="4" t="n">
        <f aca="false">AJ610*AG610/AI610</f>
        <v>5.79432655247235</v>
      </c>
      <c r="AL610" s="4" t="n">
        <f aca="false">AK610+AH610/R610</f>
        <v>6.83582132173829</v>
      </c>
      <c r="AM610" s="4" t="n">
        <f aca="false">AL610+Z610</f>
        <v>-1.65827273007665</v>
      </c>
      <c r="AN610" s="4" t="n">
        <f aca="false">AM610^-'paramètres CI'!$B$19</f>
        <v>0.0174884906286955</v>
      </c>
      <c r="AO610" s="4" t="n">
        <f aca="false">SUMIFS($AN$2:$AN$1250,$I$2:$I$1250,V610)</f>
        <v>2124.11803260605</v>
      </c>
      <c r="AP610" s="5" t="n">
        <f aca="false">AN610/AO610</f>
        <v>8.23329511836925E-006</v>
      </c>
      <c r="AQ610" s="6" t="n">
        <f aca="false">AP610-O610</f>
        <v>-0.22205764916783</v>
      </c>
      <c r="AR610" s="20" t="n">
        <f aca="false">VLOOKUP(I610,entreesparc!$A$13:$H$110,8,0)*AP610</f>
        <v>2.09948925981026</v>
      </c>
      <c r="AS610" s="7" t="n">
        <f aca="false">M610*AJ610/AI610+AH610/R610</f>
        <v>10.0454536335804</v>
      </c>
      <c r="AT610" s="4" t="n">
        <f aca="false">AS610+Z610</f>
        <v>1.55135958176542</v>
      </c>
      <c r="AU610" s="4" t="n">
        <f aca="false">AT610^-'paramètres CI'!$B$19</f>
        <v>0.0298057614207464</v>
      </c>
      <c r="AV610" s="4" t="n">
        <f aca="false">SUMIFS($AU$2:$AU$1250,$I$2:$I$1250,V610)</f>
        <v>0.103108997248489</v>
      </c>
      <c r="AW610" s="5" t="n">
        <f aca="false">AU610/AV610</f>
        <v>0.289070422718937</v>
      </c>
      <c r="AX610" s="7" t="n">
        <f aca="false">SUMIFS($AP$2:$AP$1250,$I$2:$I$1250,V610)</f>
        <v>1</v>
      </c>
    </row>
    <row r="611" customFormat="false" ht="15.8" hidden="false" customHeight="false" outlineLevel="0" collapsed="false">
      <c r="A611" s="0" t="s">
        <v>15</v>
      </c>
      <c r="B611" s="0" t="s">
        <v>97</v>
      </c>
      <c r="C611" s="0" t="s">
        <v>46</v>
      </c>
      <c r="D611" s="0" t="s">
        <v>43</v>
      </c>
      <c r="E611" s="0" t="str">
        <f aca="false">VLOOKUP(A611,Nomenclature!$D$1:$E$9,2,0)</f>
        <v>03</v>
      </c>
      <c r="F611" s="0" t="str">
        <f aca="false">VLOOKUP(B611,Nomenclature!$J$1:$K$97,2,0)</f>
        <v>66</v>
      </c>
      <c r="G611" s="0" t="str">
        <f aca="false">VLOOKUP(C611,Nomenclature!$M$1:$N$21,2,0)</f>
        <v>26</v>
      </c>
      <c r="H611" s="0" t="str">
        <f aca="false">VLOOKUP(D611,Nomenclature!$O$25:$P$31,2,0)</f>
        <v>02</v>
      </c>
      <c r="I611" s="1" t="str">
        <f aca="false">CONCATENATE(E611,F611)</f>
        <v>0366</v>
      </c>
      <c r="J611" s="0" t="str">
        <f aca="false">CONCATENATE(E611,F611,G611,H611)</f>
        <v>03662602</v>
      </c>
      <c r="K611" s="0" t="n">
        <v>12</v>
      </c>
      <c r="L611" s="0" t="n">
        <v>13</v>
      </c>
      <c r="M611" s="0" t="n">
        <v>84.1235112741877</v>
      </c>
      <c r="N611" s="0" t="n">
        <v>1</v>
      </c>
      <c r="O611" s="0" t="n">
        <v>9.99400359784133E-005</v>
      </c>
      <c r="P611" s="4" t="n">
        <f aca="false">VLOOKUP(D611,'paramètres CI'!$A$1:$B$6,2,0)</f>
        <v>0.0935912806596305</v>
      </c>
      <c r="Q611" s="17" t="n">
        <f aca="false">M611*P611/N611</f>
        <v>7.87322715373609</v>
      </c>
      <c r="R611" s="9" t="n">
        <f aca="false">1/(1+0.04)*(1 - (1/(1+0.04))^L611)/(1-1/(1+0.04))</f>
        <v>9.98564784663304</v>
      </c>
      <c r="S611" s="17" t="n">
        <f aca="false">K611/R611</f>
        <v>1.20172473376839</v>
      </c>
      <c r="T611" s="17" t="n">
        <f aca="false">Q611+S611</f>
        <v>9.07495188750448</v>
      </c>
      <c r="U611" s="0" t="n">
        <f aca="false">T611 + Z611</f>
        <v>3.28939261844886</v>
      </c>
      <c r="V611" s="4" t="str">
        <f aca="false">VLOOKUP(I611,'CI ref gaz'!$I$1:$AM$97,1,0)</f>
        <v>0366</v>
      </c>
      <c r="W611" s="0" t="n">
        <f aca="false">VLOOKUP(I611,'CI ref gaz'!$I$1:$AM$97,14,0)</f>
        <v>-2</v>
      </c>
      <c r="X611" s="1" t="n">
        <f aca="false">VLOOKUP(I611,'CI ref gaz'!$I$1:$AM$97,13,0)</f>
        <v>1.15698288003895</v>
      </c>
      <c r="Y611" s="2" t="n">
        <f aca="false">VLOOKUP(I611,'CI ref gaz'!$I$1:$AM$97,7,0)</f>
        <v>0.426628385698737</v>
      </c>
      <c r="Z611" s="17" t="n">
        <f aca="false">X611*(O611/Y611)^(-1/8)-T611</f>
        <v>-5.78555926905561</v>
      </c>
      <c r="AA611" s="17" t="n">
        <f aca="false">Z611^2</f>
        <v>33.4726960557553</v>
      </c>
      <c r="AB611" s="18" t="n">
        <f aca="false">Z611/U611</f>
        <v>-1.75885336296031</v>
      </c>
      <c r="AC611" s="17" t="n">
        <f aca="false">U611^-('paramètres CI'!$B$19)</f>
        <v>7.29582304461601E-005</v>
      </c>
      <c r="AD611" s="4" t="n">
        <f aca="false">SUMIFS($AC$2:$AC$1250,$I$2:$I$1250,V611)</f>
        <v>0.730020053844275</v>
      </c>
      <c r="AE611" s="4" t="n">
        <f aca="false">AC611/AD611</f>
        <v>9.99400359784133E-005</v>
      </c>
      <c r="AF611" s="17" t="n">
        <f aca="false">AE611-O611</f>
        <v>0</v>
      </c>
      <c r="AG611" s="4" t="n">
        <f aca="false">VLOOKUP(I611,BesoinU!$F$1:$L$99,3,0)</f>
        <v>54.1360864047381</v>
      </c>
      <c r="AH611" s="19" t="n">
        <f aca="false">VLOOKUP(J611,bibliRdtCHauff!$G$2:$K$1398,4,0)</f>
        <v>12</v>
      </c>
      <c r="AI611" s="19" t="n">
        <f aca="false">VLOOKUP(J611,bibliRdtCHauff!$G$2:$K$1398,3,0)</f>
        <v>1</v>
      </c>
      <c r="AJ611" s="4" t="n">
        <f aca="false">VLOOKUP(D611,'paramètres CI'!$A$1:$C$6,3)</f>
        <v>0.09847</v>
      </c>
      <c r="AK611" s="4" t="n">
        <f aca="false">AJ611*AG611/AI611</f>
        <v>5.33078042827456</v>
      </c>
      <c r="AL611" s="4" t="n">
        <f aca="false">AK611+AH611/R611</f>
        <v>6.53250516204295</v>
      </c>
      <c r="AM611" s="4" t="n">
        <f aca="false">AL611+Z611</f>
        <v>0.746945892987338</v>
      </c>
      <c r="AN611" s="4" t="n">
        <f aca="false">AM611^-'paramètres CI'!$B$19</f>
        <v>10.3201699824666</v>
      </c>
      <c r="AO611" s="4" t="n">
        <f aca="false">SUMIFS($AN$2:$AN$1250,$I$2:$I$1250,V611)</f>
        <v>2124.11803260605</v>
      </c>
      <c r="AP611" s="5" t="n">
        <f aca="false">AN611/AO611</f>
        <v>0.00485856709657746</v>
      </c>
      <c r="AQ611" s="6" t="n">
        <f aca="false">AP611-O611</f>
        <v>0.00475862706059904</v>
      </c>
      <c r="AR611" s="20" t="n">
        <f aca="false">VLOOKUP(I611,entreesparc!$A$13:$H$110,8,0)*AP611</f>
        <v>1238.93402224506</v>
      </c>
      <c r="AS611" s="7" t="n">
        <f aca="false">M611*AJ611/AI611+AH611/R611</f>
        <v>9.48536688893766</v>
      </c>
      <c r="AT611" s="4" t="n">
        <f aca="false">AS611+Z611</f>
        <v>3.69980761988204</v>
      </c>
      <c r="AU611" s="4" t="n">
        <f aca="false">AT611^-'paramètres CI'!$B$19</f>
        <v>2.84817624551736E-005</v>
      </c>
      <c r="AV611" s="4" t="n">
        <f aca="false">SUMIFS($AU$2:$AU$1250,$I$2:$I$1250,V611)</f>
        <v>0.103108997248489</v>
      </c>
      <c r="AW611" s="5" t="n">
        <f aca="false">AU611/AV611</f>
        <v>0.000276229652263357</v>
      </c>
      <c r="AX611" s="7" t="n">
        <f aca="false">SUMIFS($AP$2:$AP$1250,$I$2:$I$1250,V611)</f>
        <v>1</v>
      </c>
    </row>
    <row r="612" customFormat="false" ht="15.8" hidden="false" customHeight="false" outlineLevel="0" collapsed="false">
      <c r="A612" s="0" t="s">
        <v>15</v>
      </c>
      <c r="B612" s="0" t="s">
        <v>97</v>
      </c>
      <c r="C612" s="0" t="s">
        <v>55</v>
      </c>
      <c r="D612" s="0" t="s">
        <v>43</v>
      </c>
      <c r="E612" s="0" t="str">
        <f aca="false">VLOOKUP(A612,Nomenclature!$D$1:$E$9,2,0)</f>
        <v>03</v>
      </c>
      <c r="F612" s="0" t="str">
        <f aca="false">VLOOKUP(B612,Nomenclature!$J$1:$K$97,2,0)</f>
        <v>66</v>
      </c>
      <c r="G612" s="0" t="str">
        <f aca="false">VLOOKUP(C612,Nomenclature!$M$1:$N$21,2,0)</f>
        <v>10</v>
      </c>
      <c r="H612" s="0" t="str">
        <f aca="false">VLOOKUP(D612,Nomenclature!$O$25:$P$31,2,0)</f>
        <v>02</v>
      </c>
      <c r="I612" s="1" t="str">
        <f aca="false">CONCATENATE(E612,F612)</f>
        <v>0366</v>
      </c>
      <c r="J612" s="0" t="str">
        <f aca="false">CONCATENATE(E612,F612,G612,H612)</f>
        <v>03661002</v>
      </c>
      <c r="K612" s="0" t="n">
        <v>32.0726128393343</v>
      </c>
      <c r="L612" s="0" t="n">
        <v>17</v>
      </c>
      <c r="M612" s="0" t="n">
        <v>82.8086322863161</v>
      </c>
      <c r="N612" s="0" t="n">
        <v>2.67297488372093</v>
      </c>
      <c r="O612" s="0" t="n">
        <v>0.228926028594588</v>
      </c>
      <c r="P612" s="4" t="n">
        <f aca="false">VLOOKUP(D612,'paramètres CI'!$A$1:$B$6,2,0)</f>
        <v>0.0935912806596305</v>
      </c>
      <c r="Q612" s="17" t="n">
        <f aca="false">M612*P612/N612</f>
        <v>2.89945333663595</v>
      </c>
      <c r="R612" s="9" t="n">
        <f aca="false">1/(1+0.04)*(1 - (1/(1+0.04))^L612)/(1-1/(1+0.04))</f>
        <v>12.1656688537057</v>
      </c>
      <c r="S612" s="17" t="n">
        <f aca="false">K612/R612</f>
        <v>2.63632137492916</v>
      </c>
      <c r="T612" s="17" t="n">
        <f aca="false">Q612+S612</f>
        <v>5.53577471156511</v>
      </c>
      <c r="U612" s="0" t="n">
        <f aca="false">T612 + Z612</f>
        <v>1.25060814953588</v>
      </c>
      <c r="V612" s="4" t="str">
        <f aca="false">VLOOKUP(I612,'CI ref gaz'!$I$1:$AM$97,1,0)</f>
        <v>0366</v>
      </c>
      <c r="W612" s="0" t="n">
        <f aca="false">VLOOKUP(I612,'CI ref gaz'!$I$1:$AM$97,14,0)</f>
        <v>-2</v>
      </c>
      <c r="X612" s="1" t="n">
        <f aca="false">VLOOKUP(I612,'CI ref gaz'!$I$1:$AM$97,13,0)</f>
        <v>1.15698288003895</v>
      </c>
      <c r="Y612" s="2" t="n">
        <f aca="false">VLOOKUP(I612,'CI ref gaz'!$I$1:$AM$97,7,0)</f>
        <v>0.426628385698737</v>
      </c>
      <c r="Z612" s="17" t="n">
        <f aca="false">X612*(O612/Y612)^(-1/8)-T612</f>
        <v>-4.28516656202923</v>
      </c>
      <c r="AA612" s="17" t="n">
        <f aca="false">Z612^2</f>
        <v>18.3626524643334</v>
      </c>
      <c r="AB612" s="18" t="n">
        <f aca="false">Z612/U612</f>
        <v>-3.42646620655679</v>
      </c>
      <c r="AC612" s="17" t="n">
        <f aca="false">U612^-('paramètres CI'!$B$19)</f>
        <v>0.167120591720978</v>
      </c>
      <c r="AD612" s="4" t="n">
        <f aca="false">SUMIFS($AC$2:$AC$1250,$I$2:$I$1250,V612)</f>
        <v>0.730020053844275</v>
      </c>
      <c r="AE612" s="4" t="n">
        <f aca="false">AC612/AD612</f>
        <v>0.228926028594589</v>
      </c>
      <c r="AF612" s="17" t="n">
        <f aca="false">AE612-O612</f>
        <v>0</v>
      </c>
      <c r="AG612" s="4" t="n">
        <f aca="false">VLOOKUP(I612,BesoinU!$F$1:$L$99,3,0)</f>
        <v>54.1360864047381</v>
      </c>
      <c r="AH612" s="19" t="n">
        <f aca="false">VLOOKUP(J612,bibliRdtCHauff!$G$2:$K$1398,4,0)</f>
        <v>33.676243481301</v>
      </c>
      <c r="AI612" s="19" t="n">
        <f aca="false">VLOOKUP(J612,bibliRdtCHauff!$G$2:$K$1398,3,0)</f>
        <v>2.80410195348837</v>
      </c>
      <c r="AJ612" s="4" t="n">
        <f aca="false">VLOOKUP(D612,'paramètres CI'!$A$1:$C$6,3)</f>
        <v>0.09847</v>
      </c>
      <c r="AK612" s="4" t="n">
        <f aca="false">AJ612*AG612/AI612</f>
        <v>1.90106512412751</v>
      </c>
      <c r="AL612" s="4" t="n">
        <f aca="false">AK612+AH612/R612</f>
        <v>4.66920256780313</v>
      </c>
      <c r="AM612" s="4" t="n">
        <f aca="false">AL612+Z612</f>
        <v>0.384036005773902</v>
      </c>
      <c r="AN612" s="4" t="n">
        <f aca="false">AM612^-'paramètres CI'!$B$19</f>
        <v>2113.6080153421</v>
      </c>
      <c r="AO612" s="4" t="n">
        <f aca="false">SUMIFS($AN$2:$AN$1250,$I$2:$I$1250,V612)</f>
        <v>2124.11803260605</v>
      </c>
      <c r="AP612" s="5" t="n">
        <f aca="false">AN612/AO612</f>
        <v>0.99505205591092</v>
      </c>
      <c r="AQ612" s="6" t="n">
        <f aca="false">AP612-O612</f>
        <v>0.766126027316332</v>
      </c>
      <c r="AR612" s="20" t="n">
        <f aca="false">VLOOKUP(I612,entreesparc!$A$13:$H$110,8,0)*AP612</f>
        <v>253738.153959295</v>
      </c>
      <c r="AS612" s="7" t="n">
        <f aca="false">M612*AJ612/AI612+AH612/R612</f>
        <v>5.67607950729765</v>
      </c>
      <c r="AT612" s="4" t="n">
        <f aca="false">AS612+Z612</f>
        <v>1.39091294526843</v>
      </c>
      <c r="AU612" s="4" t="n">
        <f aca="false">AT612^-'paramètres CI'!$B$19</f>
        <v>0.0713839222450705</v>
      </c>
      <c r="AV612" s="4" t="n">
        <f aca="false">SUMIFS($AU$2:$AU$1250,$I$2:$I$1250,V612)</f>
        <v>0.103108997248489</v>
      </c>
      <c r="AW612" s="5" t="n">
        <f aca="false">AU612/AV612</f>
        <v>0.692315163079686</v>
      </c>
      <c r="AX612" s="7" t="n">
        <f aca="false">SUMIFS($AP$2:$AP$1250,$I$2:$I$1250,V612)</f>
        <v>1</v>
      </c>
    </row>
    <row r="613" customFormat="false" ht="15.8" hidden="false" customHeight="false" outlineLevel="0" collapsed="false">
      <c r="A613" s="0" t="s">
        <v>15</v>
      </c>
      <c r="B613" s="0" t="s">
        <v>97</v>
      </c>
      <c r="C613" s="0" t="s">
        <v>56</v>
      </c>
      <c r="D613" s="0" t="s">
        <v>43</v>
      </c>
      <c r="E613" s="0" t="str">
        <f aca="false">VLOOKUP(A613,Nomenclature!$D$1:$E$9,2,0)</f>
        <v>03</v>
      </c>
      <c r="F613" s="0" t="str">
        <f aca="false">VLOOKUP(B613,Nomenclature!$J$1:$K$97,2,0)</f>
        <v>66</v>
      </c>
      <c r="G613" s="0" t="str">
        <f aca="false">VLOOKUP(C613,Nomenclature!$M$1:$N$21,2,0)</f>
        <v>30</v>
      </c>
      <c r="H613" s="0" t="str">
        <f aca="false">VLOOKUP(D613,Nomenclature!$O$25:$P$31,2,0)</f>
        <v>02</v>
      </c>
      <c r="I613" s="1" t="str">
        <f aca="false">CONCATENATE(E613,F613)</f>
        <v>0366</v>
      </c>
      <c r="J613" s="0" t="str">
        <f aca="false">CONCATENATE(E613,F613,G613,H613)</f>
        <v>03663002</v>
      </c>
      <c r="K613" s="0" t="n">
        <v>40.0907660491679</v>
      </c>
      <c r="L613" s="0" t="n">
        <v>17</v>
      </c>
      <c r="M613" s="0" t="n">
        <v>82.8086322863161</v>
      </c>
      <c r="N613" s="0" t="n">
        <v>3.32861023255814</v>
      </c>
      <c r="O613" s="0" t="n">
        <v>9.99400359784133E-005</v>
      </c>
      <c r="P613" s="4" t="n">
        <f aca="false">VLOOKUP(D613,'paramètres CI'!$A$1:$B$6,2,0)</f>
        <v>0.0935912806596305</v>
      </c>
      <c r="Q613" s="17" t="n">
        <f aca="false">M613*P613/N613</f>
        <v>2.32834889154099</v>
      </c>
      <c r="R613" s="9" t="n">
        <f aca="false">1/(1+0.04)*(1 - (1/(1+0.04))^L613)/(1-1/(1+0.04))</f>
        <v>12.1656688537057</v>
      </c>
      <c r="S613" s="17" t="n">
        <f aca="false">K613/R613</f>
        <v>3.29540171866145</v>
      </c>
      <c r="T613" s="17" t="n">
        <f aca="false">Q613+S613</f>
        <v>5.62375061020244</v>
      </c>
      <c r="U613" s="0" t="n">
        <f aca="false">T613 + Z613</f>
        <v>3.28939261844886</v>
      </c>
      <c r="V613" s="4" t="str">
        <f aca="false">VLOOKUP(I613,'CI ref gaz'!$I$1:$AM$97,1,0)</f>
        <v>0366</v>
      </c>
      <c r="W613" s="0" t="n">
        <f aca="false">VLOOKUP(I613,'CI ref gaz'!$I$1:$AM$97,14,0)</f>
        <v>-2</v>
      </c>
      <c r="X613" s="1" t="n">
        <f aca="false">VLOOKUP(I613,'CI ref gaz'!$I$1:$AM$97,13,0)</f>
        <v>1.15698288003895</v>
      </c>
      <c r="Y613" s="2" t="n">
        <f aca="false">VLOOKUP(I613,'CI ref gaz'!$I$1:$AM$97,7,0)</f>
        <v>0.426628385698737</v>
      </c>
      <c r="Z613" s="17" t="n">
        <f aca="false">X613*(O613/Y613)^(-1/8)-T613</f>
        <v>-2.33435799175358</v>
      </c>
      <c r="AA613" s="17" t="n">
        <f aca="false">Z613^2</f>
        <v>5.44922723366379</v>
      </c>
      <c r="AB613" s="18" t="n">
        <f aca="false">Z613/U613</f>
        <v>-0.709662318405262</v>
      </c>
      <c r="AC613" s="17" t="n">
        <f aca="false">U613^-('paramètres CI'!$B$19)</f>
        <v>7.29582304461601E-005</v>
      </c>
      <c r="AD613" s="4" t="n">
        <f aca="false">SUMIFS($AC$2:$AC$1250,$I$2:$I$1250,V613)</f>
        <v>0.730020053844275</v>
      </c>
      <c r="AE613" s="4" t="n">
        <f aca="false">AC613/AD613</f>
        <v>9.99400359784132E-005</v>
      </c>
      <c r="AF613" s="17" t="n">
        <f aca="false">AE613-O613</f>
        <v>0</v>
      </c>
      <c r="AG613" s="4" t="n">
        <f aca="false">VLOOKUP(I613,BesoinU!$F$1:$L$99,3,0)</f>
        <v>54.1360864047381</v>
      </c>
      <c r="AH613" s="19" t="n">
        <f aca="false">VLOOKUP(J613,bibliRdtCHauff!$G$2:$K$1398,4,0)</f>
        <v>40.0907660491679</v>
      </c>
      <c r="AI613" s="19" t="n">
        <f aca="false">VLOOKUP(J613,bibliRdtCHauff!$G$2:$K$1398,3,0)</f>
        <v>3.32861023255814</v>
      </c>
      <c r="AJ613" s="4" t="n">
        <f aca="false">VLOOKUP(D613,'paramètres CI'!$A$1:$C$6,3)</f>
        <v>0.09847</v>
      </c>
      <c r="AK613" s="4" t="n">
        <f aca="false">AJ613*AG613/AI613</f>
        <v>1.60150334699226</v>
      </c>
      <c r="AL613" s="4" t="n">
        <f aca="false">AK613+AH613/R613</f>
        <v>4.89690506565372</v>
      </c>
      <c r="AM613" s="4" t="n">
        <f aca="false">AL613+Z613</f>
        <v>2.56254707390014</v>
      </c>
      <c r="AN613" s="4" t="n">
        <f aca="false">AM613^-'paramètres CI'!$B$19</f>
        <v>0.000537805430378588</v>
      </c>
      <c r="AO613" s="4" t="n">
        <f aca="false">SUMIFS($AN$2:$AN$1250,$I$2:$I$1250,V613)</f>
        <v>2124.11803260605</v>
      </c>
      <c r="AP613" s="5" t="n">
        <f aca="false">AN613/AO613</f>
        <v>2.53189993269236E-007</v>
      </c>
      <c r="AQ613" s="6" t="n">
        <f aca="false">AP613-O613</f>
        <v>-9.96868459851441E-005</v>
      </c>
      <c r="AR613" s="20" t="n">
        <f aca="false">VLOOKUP(I613,entreesparc!$A$13:$H$110,8,0)*AP613</f>
        <v>0.064563417673953</v>
      </c>
      <c r="AS613" s="7" t="n">
        <f aca="false">M613*AJ613/AI613+AH613/R613</f>
        <v>5.74512260862183</v>
      </c>
      <c r="AT613" s="4" t="n">
        <f aca="false">AS613+Z613</f>
        <v>3.41076461686825</v>
      </c>
      <c r="AU613" s="4" t="n">
        <f aca="false">AT613^-'paramètres CI'!$B$19</f>
        <v>5.45991659022417E-005</v>
      </c>
      <c r="AV613" s="4" t="n">
        <f aca="false">SUMIFS($AU$2:$AU$1250,$I$2:$I$1250,V613)</f>
        <v>0.103108997248489</v>
      </c>
      <c r="AW613" s="5" t="n">
        <f aca="false">AU613/AV613</f>
        <v>0.000529528628531415</v>
      </c>
      <c r="AX613" s="7" t="n">
        <f aca="false">SUMIFS($AP$2:$AP$1250,$I$2:$I$1250,V613)</f>
        <v>1</v>
      </c>
    </row>
    <row r="614" customFormat="false" ht="15.8" hidden="false" customHeight="false" outlineLevel="0" collapsed="false">
      <c r="A614" s="0" t="s">
        <v>15</v>
      </c>
      <c r="B614" s="0" t="s">
        <v>98</v>
      </c>
      <c r="C614" s="0" t="s">
        <v>32</v>
      </c>
      <c r="D614" s="0" t="s">
        <v>33</v>
      </c>
      <c r="E614" s="0" t="str">
        <f aca="false">VLOOKUP(A614,Nomenclature!$D$1:$E$9,2,0)</f>
        <v>03</v>
      </c>
      <c r="F614" s="0" t="str">
        <f aca="false">VLOOKUP(B614,Nomenclature!$J$1:$K$97,2,0)</f>
        <v>73</v>
      </c>
      <c r="G614" s="0" t="str">
        <f aca="false">VLOOKUP(C614,Nomenclature!$M$1:$N$21,2,0)</f>
        <v>01</v>
      </c>
      <c r="H614" s="0" t="str">
        <f aca="false">VLOOKUP(D614,Nomenclature!$O$25:$P$31,2,0)</f>
        <v>01</v>
      </c>
      <c r="I614" s="1" t="str">
        <f aca="false">CONCATENATE(E614,F614)</f>
        <v>0373</v>
      </c>
      <c r="J614" s="0" t="str">
        <f aca="false">CONCATENATE(E614,F614,G614,H614)</f>
        <v>03730101</v>
      </c>
      <c r="K614" s="0" t="n">
        <v>32.8388245305695</v>
      </c>
      <c r="L614" s="0" t="n">
        <v>25</v>
      </c>
      <c r="M614" s="0" t="n">
        <v>79.9981051696783</v>
      </c>
      <c r="N614" s="0" t="n">
        <v>1.55578697993568</v>
      </c>
      <c r="O614" s="0" t="n">
        <v>0.0342736549153468</v>
      </c>
      <c r="P614" s="4" t="n">
        <f aca="false">VLOOKUP(D614,'paramètres CI'!$A$1:$B$6,2,0)</f>
        <v>0.033584731604575</v>
      </c>
      <c r="Q614" s="17" t="n">
        <f aca="false">M614*P614/N614</f>
        <v>1.72691694020301</v>
      </c>
      <c r="R614" s="9" t="n">
        <f aca="false">1/(1+0.04)*(1 - (1/(1+0.04))^L614)/(1-1/(1+0.04))</f>
        <v>15.6220799436509</v>
      </c>
      <c r="S614" s="17" t="n">
        <f aca="false">K614/R614</f>
        <v>2.10207761380173</v>
      </c>
      <c r="T614" s="17" t="n">
        <f aca="false">Q614+S614</f>
        <v>3.82899455400474</v>
      </c>
      <c r="U614" s="0" t="n">
        <f aca="false">T614 + Z614</f>
        <v>3.60850438715137</v>
      </c>
      <c r="V614" s="4" t="str">
        <f aca="false">VLOOKUP(I614,'CI ref gaz'!$I$1:$AM$97,1,0)</f>
        <v>0373</v>
      </c>
      <c r="W614" s="0" t="n">
        <f aca="false">VLOOKUP(I614,'CI ref gaz'!$I$1:$AM$97,14,0)</f>
        <v>-2</v>
      </c>
      <c r="X614" s="1" t="n">
        <f aca="false">VLOOKUP(I614,'CI ref gaz'!$I$1:$AM$97,13,0)</f>
        <v>2.66181704513056</v>
      </c>
      <c r="Y614" s="2" t="n">
        <f aca="false">VLOOKUP(I614,'CI ref gaz'!$I$1:$AM$97,7,0)</f>
        <v>0.390978347491367</v>
      </c>
      <c r="Z614" s="17" t="n">
        <f aca="false">X614*(O614/Y614)^(-1/8)-T614</f>
        <v>-0.220490166853373</v>
      </c>
      <c r="AA614" s="17" t="n">
        <f aca="false">Z614^2</f>
        <v>0.0486159136790284</v>
      </c>
      <c r="AB614" s="18" t="n">
        <f aca="false">Z614/U614</f>
        <v>-0.0611029233159483</v>
      </c>
      <c r="AC614" s="17" t="n">
        <f aca="false">U614^-('paramètres CI'!$B$19)</f>
        <v>3.47842063577141E-005</v>
      </c>
      <c r="AD614" s="4" t="n">
        <f aca="false">SUMIFS($AC$2:$AC$1250,$I$2:$I$1250,V614)</f>
        <v>0.00101489632324385</v>
      </c>
      <c r="AE614" s="4" t="n">
        <f aca="false">AC614/AD614</f>
        <v>0.0342736549153468</v>
      </c>
      <c r="AF614" s="17" t="n">
        <f aca="false">AE614-O614</f>
        <v>0</v>
      </c>
      <c r="AG614" s="4" t="n">
        <f aca="false">VLOOKUP(I614,BesoinU!$F$1:$L$99,3,0)</f>
        <v>54.2917268593076</v>
      </c>
      <c r="AH614" s="19" t="n">
        <f aca="false">VLOOKUP(J614,bibliRdtCHauff!$G$2:$K$1398,4,0)</f>
        <v>34.5301653404937</v>
      </c>
      <c r="AI614" s="19" t="n">
        <f aca="false">VLOOKUP(J614,bibliRdtCHauff!$G$2:$K$1398,3,0)</f>
        <v>1.61724310691098</v>
      </c>
      <c r="AJ614" s="4" t="n">
        <f aca="false">VLOOKUP(D614,'paramètres CI'!$A$1:$C$6,3)</f>
        <v>0.0509473684210526</v>
      </c>
      <c r="AK614" s="4" t="n">
        <f aca="false">AJ614*AG614/AI614</f>
        <v>1.71033074662445</v>
      </c>
      <c r="AL614" s="4" t="n">
        <f aca="false">AK614+AH614/R614</f>
        <v>3.92067440541026</v>
      </c>
      <c r="AM614" s="4" t="n">
        <f aca="false">AL614+Z614</f>
        <v>3.70018423855688</v>
      </c>
      <c r="AN614" s="4" t="n">
        <f aca="false">AM614^-'paramètres CI'!$B$19</f>
        <v>2.8458578867799E-005</v>
      </c>
      <c r="AO614" s="4" t="n">
        <f aca="false">SUMIFS($AN$2:$AN$1250,$I$2:$I$1250,V614)</f>
        <v>4031.23720601235</v>
      </c>
      <c r="AP614" s="5" t="n">
        <f aca="false">AN614/AO614</f>
        <v>7.05951483712115E-009</v>
      </c>
      <c r="AQ614" s="6" t="n">
        <f aca="false">AP614-O614</f>
        <v>-0.034273647855832</v>
      </c>
      <c r="AR614" s="20" t="n">
        <f aca="false">VLOOKUP(I614,entreesparc!$A$13:$H$110,8,0)*AP614</f>
        <v>0.000395453501411341</v>
      </c>
      <c r="AS614" s="7" t="n">
        <f aca="false">M614*AJ614/AI614+AH614/R614</f>
        <v>4.73049224971133</v>
      </c>
      <c r="AT614" s="4" t="n">
        <f aca="false">AS614+Z614</f>
        <v>4.51000208285795</v>
      </c>
      <c r="AU614" s="4" t="n">
        <f aca="false">AT614^-'paramètres CI'!$B$19</f>
        <v>5.84232968057477E-006</v>
      </c>
      <c r="AV614" s="4" t="n">
        <f aca="false">SUMIFS($AU$2:$AU$1250,$I$2:$I$1250,V614)</f>
        <v>0.000216724272593885</v>
      </c>
      <c r="AW614" s="5" t="n">
        <f aca="false">AU614/AV614</f>
        <v>0.0269574312588538</v>
      </c>
      <c r="AX614" s="7" t="n">
        <f aca="false">SUMIFS($AP$2:$AP$1250,$I$2:$I$1250,V614)</f>
        <v>1</v>
      </c>
    </row>
    <row r="615" customFormat="false" ht="15.8" hidden="false" customHeight="false" outlineLevel="0" collapsed="false">
      <c r="A615" s="0" t="s">
        <v>15</v>
      </c>
      <c r="B615" s="0" t="s">
        <v>98</v>
      </c>
      <c r="C615" s="0" t="s">
        <v>32</v>
      </c>
      <c r="D615" s="0" t="s">
        <v>34</v>
      </c>
      <c r="E615" s="0" t="str">
        <f aca="false">VLOOKUP(A615,Nomenclature!$D$1:$E$9,2,0)</f>
        <v>03</v>
      </c>
      <c r="F615" s="0" t="str">
        <f aca="false">VLOOKUP(B615,Nomenclature!$J$1:$K$97,2,0)</f>
        <v>73</v>
      </c>
      <c r="G615" s="0" t="str">
        <f aca="false">VLOOKUP(C615,Nomenclature!$M$1:$N$21,2,0)</f>
        <v>01</v>
      </c>
      <c r="H615" s="0" t="str">
        <f aca="false">VLOOKUP(D615,Nomenclature!$O$25:$P$31,2,0)</f>
        <v>06</v>
      </c>
      <c r="I615" s="1" t="str">
        <f aca="false">CONCATENATE(E615,F615)</f>
        <v>0373</v>
      </c>
      <c r="J615" s="0" t="str">
        <f aca="false">CONCATENATE(E615,F615,G615,H615)</f>
        <v>03730106</v>
      </c>
      <c r="K615" s="0" t="n">
        <v>32.5074018213242</v>
      </c>
      <c r="L615" s="0" t="n">
        <v>25</v>
      </c>
      <c r="M615" s="0" t="n">
        <v>90.9849648876236</v>
      </c>
      <c r="N615" s="0" t="n">
        <v>1.60384811245211</v>
      </c>
      <c r="O615" s="0" t="n">
        <v>0.0567016818714552</v>
      </c>
      <c r="P615" s="4" t="n">
        <f aca="false">VLOOKUP(D615,'paramètres CI'!$A$1:$B$6,2,0)</f>
        <v>0.0424847883250769</v>
      </c>
      <c r="Q615" s="17" t="n">
        <f aca="false">M615*P615/N615</f>
        <v>2.41012658493288</v>
      </c>
      <c r="R615" s="9" t="n">
        <f aca="false">1/(1+0.04)*(1 - (1/(1+0.04))^L615)/(1-1/(1+0.04))</f>
        <v>15.6220799436509</v>
      </c>
      <c r="S615" s="17" t="n">
        <f aca="false">K615/R615</f>
        <v>2.08086259567093</v>
      </c>
      <c r="T615" s="17" t="n">
        <f aca="false">Q615+S615</f>
        <v>4.49098918060381</v>
      </c>
      <c r="U615" s="0" t="n">
        <f aca="false">T615 + Z615</f>
        <v>3.38842437697563</v>
      </c>
      <c r="V615" s="4" t="str">
        <f aca="false">VLOOKUP(I615,'CI ref gaz'!$I$1:$AM$97,1,0)</f>
        <v>0373</v>
      </c>
      <c r="W615" s="0" t="n">
        <f aca="false">VLOOKUP(I615,'CI ref gaz'!$I$1:$AM$97,14,0)</f>
        <v>-2</v>
      </c>
      <c r="X615" s="1" t="n">
        <f aca="false">VLOOKUP(I615,'CI ref gaz'!$I$1:$AM$97,13,0)</f>
        <v>2.66181704513056</v>
      </c>
      <c r="Y615" s="2" t="n">
        <f aca="false">VLOOKUP(I615,'CI ref gaz'!$I$1:$AM$97,7,0)</f>
        <v>0.390978347491367</v>
      </c>
      <c r="Z615" s="17" t="n">
        <f aca="false">X615*(O615/Y615)^(-1/8)-T615</f>
        <v>-1.10256480362818</v>
      </c>
      <c r="AA615" s="17" t="n">
        <f aca="false">Z615^2</f>
        <v>1.21564914619964</v>
      </c>
      <c r="AB615" s="18" t="n">
        <f aca="false">Z615/U615</f>
        <v>-0.325391592363729</v>
      </c>
      <c r="AC615" s="17" t="n">
        <f aca="false">U615^-('paramètres CI'!$B$19)</f>
        <v>5.75463284530825E-005</v>
      </c>
      <c r="AD615" s="4" t="n">
        <f aca="false">SUMIFS($AC$2:$AC$1250,$I$2:$I$1250,V615)</f>
        <v>0.00101489632324385</v>
      </c>
      <c r="AE615" s="4" t="n">
        <f aca="false">AC615/AD615</f>
        <v>0.0567016818714552</v>
      </c>
      <c r="AF615" s="17" t="n">
        <f aca="false">AE615-O615</f>
        <v>0</v>
      </c>
      <c r="AG615" s="4" t="n">
        <f aca="false">VLOOKUP(I615,BesoinU!$F$1:$L$99,3,0)</f>
        <v>54.2917268593076</v>
      </c>
      <c r="AH615" s="19" t="n">
        <f aca="false">VLOOKUP(J615,bibliRdtCHauff!$G$2:$K$1398,4,0)</f>
        <v>34.202205137923</v>
      </c>
      <c r="AI615" s="19" t="n">
        <f aca="false">VLOOKUP(J615,bibliRdtCHauff!$G$2:$K$1398,3,0)</f>
        <v>1.64063378536921</v>
      </c>
      <c r="AJ615" s="4" t="n">
        <f aca="false">VLOOKUP(D615,'paramètres CI'!$A$1:$C$6,3)</f>
        <v>0.0591</v>
      </c>
      <c r="AK615" s="4" t="n">
        <f aca="false">AJ615*AG615/AI615</f>
        <v>1.95573264795532</v>
      </c>
      <c r="AL615" s="4" t="n">
        <f aca="false">AK615+AH615/R615</f>
        <v>4.14508293045873</v>
      </c>
      <c r="AM615" s="4" t="n">
        <f aca="false">AL615+Z615</f>
        <v>3.04251812683055</v>
      </c>
      <c r="AN615" s="4" t="n">
        <f aca="false">AM615^-'paramètres CI'!$B$19</f>
        <v>0.000136186671352781</v>
      </c>
      <c r="AO615" s="4" t="n">
        <f aca="false">SUMIFS($AN$2:$AN$1250,$I$2:$I$1250,V615)</f>
        <v>4031.23720601235</v>
      </c>
      <c r="AP615" s="5" t="n">
        <f aca="false">AN615/AO615</f>
        <v>3.37828473972374E-008</v>
      </c>
      <c r="AQ615" s="6" t="n">
        <f aca="false">AP615-O615</f>
        <v>-0.0567016480886078</v>
      </c>
      <c r="AR615" s="20" t="n">
        <f aca="false">VLOOKUP(I615,entreesparc!$A$13:$H$110,8,0)*AP615</f>
        <v>0.00189241691520129</v>
      </c>
      <c r="AS615" s="7" t="n">
        <f aca="false">M615*AJ615/AI615+AH615/R615</f>
        <v>5.46687112402897</v>
      </c>
      <c r="AT615" s="4" t="n">
        <f aca="false">AS615+Z615</f>
        <v>4.3643063204008</v>
      </c>
      <c r="AU615" s="4" t="n">
        <f aca="false">AT615^-'paramètres CI'!$B$19</f>
        <v>7.59763103893175E-006</v>
      </c>
      <c r="AV615" s="4" t="n">
        <f aca="false">SUMIFS($AU$2:$AU$1250,$I$2:$I$1250,V615)</f>
        <v>0.000216724272593885</v>
      </c>
      <c r="AW615" s="5" t="n">
        <f aca="false">AU615/AV615</f>
        <v>0.0350566687708708</v>
      </c>
      <c r="AX615" s="7" t="n">
        <f aca="false">SUMIFS($AP$2:$AP$1250,$I$2:$I$1250,V615)</f>
        <v>1</v>
      </c>
    </row>
    <row r="616" customFormat="false" ht="15.8" hidden="false" customHeight="false" outlineLevel="0" collapsed="false">
      <c r="A616" s="0" t="s">
        <v>15</v>
      </c>
      <c r="B616" s="0" t="s">
        <v>98</v>
      </c>
      <c r="C616" s="0" t="s">
        <v>35</v>
      </c>
      <c r="D616" s="0" t="s">
        <v>33</v>
      </c>
      <c r="E616" s="0" t="str">
        <f aca="false">VLOOKUP(A616,Nomenclature!$D$1:$E$9,2,0)</f>
        <v>03</v>
      </c>
      <c r="F616" s="0" t="str">
        <f aca="false">VLOOKUP(B616,Nomenclature!$J$1:$K$97,2,0)</f>
        <v>73</v>
      </c>
      <c r="G616" s="0" t="str">
        <f aca="false">VLOOKUP(C616,Nomenclature!$M$1:$N$21,2,0)</f>
        <v>21</v>
      </c>
      <c r="H616" s="0" t="str">
        <f aca="false">VLOOKUP(D616,Nomenclature!$O$25:$P$31,2,0)</f>
        <v>01</v>
      </c>
      <c r="I616" s="1" t="str">
        <f aca="false">CONCATENATE(E616,F616)</f>
        <v>0373</v>
      </c>
      <c r="J616" s="0" t="str">
        <f aca="false">CONCATENATE(E616,F616,G616,H616)</f>
        <v>03732101</v>
      </c>
      <c r="K616" s="0" t="n">
        <v>41.0485306632119</v>
      </c>
      <c r="L616" s="0" t="n">
        <v>25</v>
      </c>
      <c r="M616" s="0" t="n">
        <v>79.9981051696783</v>
      </c>
      <c r="N616" s="0" t="n">
        <v>1.86694437592282</v>
      </c>
      <c r="O616" s="0" t="n">
        <v>9.99400359784132E-005</v>
      </c>
      <c r="P616" s="4" t="n">
        <f aca="false">VLOOKUP(D616,'paramètres CI'!$A$1:$B$6,2,0)</f>
        <v>0.033584731604575</v>
      </c>
      <c r="Q616" s="17" t="n">
        <f aca="false">M616*P616/N616</f>
        <v>1.43909745016917</v>
      </c>
      <c r="R616" s="9" t="n">
        <f aca="false">1/(1+0.04)*(1 - (1/(1+0.04))^L616)/(1-1/(1+0.04))</f>
        <v>15.6220799436509</v>
      </c>
      <c r="S616" s="17" t="n">
        <f aca="false">K616/R616</f>
        <v>2.62759701725216</v>
      </c>
      <c r="T616" s="17" t="n">
        <f aca="false">Q616+S616</f>
        <v>4.06669446742133</v>
      </c>
      <c r="U616" s="0" t="n">
        <f aca="false">T616 + Z616</f>
        <v>7.48565577588541</v>
      </c>
      <c r="V616" s="4" t="str">
        <f aca="false">VLOOKUP(I616,'CI ref gaz'!$I$1:$AM$97,1,0)</f>
        <v>0373</v>
      </c>
      <c r="W616" s="0" t="n">
        <f aca="false">VLOOKUP(I616,'CI ref gaz'!$I$1:$AM$97,14,0)</f>
        <v>-2</v>
      </c>
      <c r="X616" s="1" t="n">
        <f aca="false">VLOOKUP(I616,'CI ref gaz'!$I$1:$AM$97,13,0)</f>
        <v>2.66181704513056</v>
      </c>
      <c r="Y616" s="2" t="n">
        <f aca="false">VLOOKUP(I616,'CI ref gaz'!$I$1:$AM$97,7,0)</f>
        <v>0.390978347491367</v>
      </c>
      <c r="Z616" s="17" t="n">
        <f aca="false">X616*(O616/Y616)^(-1/8)-T616</f>
        <v>3.41896130846408</v>
      </c>
      <c r="AA616" s="17" t="n">
        <f aca="false">Z616^2</f>
        <v>11.6892964287744</v>
      </c>
      <c r="AB616" s="18" t="n">
        <f aca="false">Z616/U616</f>
        <v>0.456735042436503</v>
      </c>
      <c r="AC616" s="17" t="n">
        <f aca="false">U616^-('paramètres CI'!$B$19)</f>
        <v>1.0142877505935E-007</v>
      </c>
      <c r="AD616" s="4" t="n">
        <f aca="false">SUMIFS($AC$2:$AC$1250,$I$2:$I$1250,V616)</f>
        <v>0.00101489632324385</v>
      </c>
      <c r="AE616" s="4" t="n">
        <f aca="false">AC616/AD616</f>
        <v>9.99400359784131E-005</v>
      </c>
      <c r="AF616" s="17" t="n">
        <f aca="false">AE616-O616</f>
        <v>0</v>
      </c>
      <c r="AG616" s="4" t="n">
        <f aca="false">VLOOKUP(I616,BesoinU!$F$1:$L$99,3,0)</f>
        <v>54.2917268593076</v>
      </c>
      <c r="AH616" s="19" t="n">
        <f aca="false">VLOOKUP(J616,bibliRdtCHauff!$G$2:$K$1398,4,0)</f>
        <v>41.107339691064</v>
      </c>
      <c r="AI616" s="19" t="n">
        <f aca="false">VLOOKUP(J616,bibliRdtCHauff!$G$2:$K$1398,3,0)</f>
        <v>1.86604973874344</v>
      </c>
      <c r="AJ616" s="4" t="n">
        <f aca="false">VLOOKUP(D616,'paramètres CI'!$A$1:$C$6,3)</f>
        <v>0.0509473684210526</v>
      </c>
      <c r="AK616" s="4" t="n">
        <f aca="false">AJ616*AG616/AI616</f>
        <v>1.48228664707452</v>
      </c>
      <c r="AL616" s="4" t="n">
        <f aca="false">AK616+AH616/R616</f>
        <v>4.11364814562906</v>
      </c>
      <c r="AM616" s="4" t="n">
        <f aca="false">AL616+Z616</f>
        <v>7.53260945409314</v>
      </c>
      <c r="AN616" s="4" t="n">
        <f aca="false">AM616^-'paramètres CI'!$B$19</f>
        <v>9.64797994510103E-008</v>
      </c>
      <c r="AO616" s="4" t="n">
        <f aca="false">SUMIFS($AN$2:$AN$1250,$I$2:$I$1250,V616)</f>
        <v>4031.23720601235</v>
      </c>
      <c r="AP616" s="5" t="n">
        <f aca="false">AN616/AO616</f>
        <v>2.3933049463603E-011</v>
      </c>
      <c r="AQ616" s="6" t="n">
        <f aca="false">AP616-O616</f>
        <v>-9.99400120453637E-005</v>
      </c>
      <c r="AR616" s="20" t="n">
        <f aca="false">VLOOKUP(I616,entreesparc!$A$13:$H$110,8,0)*AP616</f>
        <v>1.34065986518872E-006</v>
      </c>
      <c r="AS616" s="7" t="n">
        <f aca="false">M616*AJ616/AI616+AH616/R616</f>
        <v>4.81549027735665</v>
      </c>
      <c r="AT616" s="4" t="n">
        <f aca="false">AS616+Z616</f>
        <v>8.23445158582073</v>
      </c>
      <c r="AU616" s="4" t="n">
        <f aca="false">AT616^-'paramètres CI'!$B$19</f>
        <v>4.73066893732609E-008</v>
      </c>
      <c r="AV616" s="4" t="n">
        <f aca="false">SUMIFS($AU$2:$AU$1250,$I$2:$I$1250,V616)</f>
        <v>0.000216724272593885</v>
      </c>
      <c r="AW616" s="5" t="n">
        <f aca="false">AU616/AV616</f>
        <v>0.000218280531327046</v>
      </c>
      <c r="AX616" s="7" t="n">
        <f aca="false">SUMIFS($AP$2:$AP$1250,$I$2:$I$1250,V616)</f>
        <v>1</v>
      </c>
    </row>
    <row r="617" customFormat="false" ht="15.8" hidden="false" customHeight="false" outlineLevel="0" collapsed="false">
      <c r="A617" s="0" t="s">
        <v>15</v>
      </c>
      <c r="B617" s="0" t="s">
        <v>98</v>
      </c>
      <c r="C617" s="0" t="s">
        <v>35</v>
      </c>
      <c r="D617" s="0" t="s">
        <v>34</v>
      </c>
      <c r="E617" s="0" t="str">
        <f aca="false">VLOOKUP(A617,Nomenclature!$D$1:$E$9,2,0)</f>
        <v>03</v>
      </c>
      <c r="F617" s="0" t="str">
        <f aca="false">VLOOKUP(B617,Nomenclature!$J$1:$K$97,2,0)</f>
        <v>73</v>
      </c>
      <c r="G617" s="0" t="str">
        <f aca="false">VLOOKUP(C617,Nomenclature!$M$1:$N$21,2,0)</f>
        <v>21</v>
      </c>
      <c r="H617" s="0" t="str">
        <f aca="false">VLOOKUP(D617,Nomenclature!$O$25:$P$31,2,0)</f>
        <v>06</v>
      </c>
      <c r="I617" s="1" t="str">
        <f aca="false">CONCATENATE(E617,F617)</f>
        <v>0373</v>
      </c>
      <c r="J617" s="0" t="str">
        <f aca="false">CONCATENATE(E617,F617,G617,H617)</f>
        <v>03732106</v>
      </c>
      <c r="K617" s="0" t="n">
        <v>40.6342522766553</v>
      </c>
      <c r="L617" s="0" t="n">
        <v>25</v>
      </c>
      <c r="M617" s="0" t="n">
        <v>90.9849648876236</v>
      </c>
      <c r="N617" s="0" t="n">
        <v>1.92461773494254</v>
      </c>
      <c r="O617" s="0" t="n">
        <v>9.99400359784132E-005</v>
      </c>
      <c r="P617" s="4" t="n">
        <f aca="false">VLOOKUP(D617,'paramètres CI'!$A$1:$B$6,2,0)</f>
        <v>0.0424847883250769</v>
      </c>
      <c r="Q617" s="17" t="n">
        <f aca="false">M617*P617/N617</f>
        <v>2.00843882077739</v>
      </c>
      <c r="R617" s="9" t="n">
        <f aca="false">1/(1+0.04)*(1 - (1/(1+0.04))^L617)/(1-1/(1+0.04))</f>
        <v>15.6220799436509</v>
      </c>
      <c r="S617" s="17" t="n">
        <f aca="false">K617/R617</f>
        <v>2.60107824458867</v>
      </c>
      <c r="T617" s="17" t="n">
        <f aca="false">Q617+S617</f>
        <v>4.60951706536606</v>
      </c>
      <c r="U617" s="0" t="n">
        <f aca="false">T617 + Z617</f>
        <v>7.48565577588541</v>
      </c>
      <c r="V617" s="4" t="str">
        <f aca="false">VLOOKUP(I617,'CI ref gaz'!$I$1:$AM$97,1,0)</f>
        <v>0373</v>
      </c>
      <c r="W617" s="0" t="n">
        <f aca="false">VLOOKUP(I617,'CI ref gaz'!$I$1:$AM$97,14,0)</f>
        <v>-2</v>
      </c>
      <c r="X617" s="1" t="n">
        <f aca="false">VLOOKUP(I617,'CI ref gaz'!$I$1:$AM$97,13,0)</f>
        <v>2.66181704513056</v>
      </c>
      <c r="Y617" s="2" t="n">
        <f aca="false">VLOOKUP(I617,'CI ref gaz'!$I$1:$AM$97,7,0)</f>
        <v>0.390978347491367</v>
      </c>
      <c r="Z617" s="17" t="n">
        <f aca="false">X617*(O617/Y617)^(-1/8)-T617</f>
        <v>2.87613871051935</v>
      </c>
      <c r="AA617" s="17" t="n">
        <f aca="false">Z617^2</f>
        <v>8.27217388214793</v>
      </c>
      <c r="AB617" s="18" t="n">
        <f aca="false">Z617/U617</f>
        <v>0.384220006453497</v>
      </c>
      <c r="AC617" s="17" t="n">
        <f aca="false">U617^-('paramètres CI'!$B$19)</f>
        <v>1.0142877505935E-007</v>
      </c>
      <c r="AD617" s="4" t="n">
        <f aca="false">SUMIFS($AC$2:$AC$1250,$I$2:$I$1250,V617)</f>
        <v>0.00101489632324385</v>
      </c>
      <c r="AE617" s="4" t="n">
        <f aca="false">AC617/AD617</f>
        <v>9.99400359784131E-005</v>
      </c>
      <c r="AF617" s="17" t="n">
        <f aca="false">AE617-O617</f>
        <v>0</v>
      </c>
      <c r="AG617" s="4" t="n">
        <f aca="false">VLOOKUP(I617,BesoinU!$F$1:$L$99,3,0)</f>
        <v>54.2917268593076</v>
      </c>
      <c r="AH617" s="19" t="n">
        <f aca="false">VLOOKUP(J617,bibliRdtCHauff!$G$2:$K$1398,4,0)</f>
        <v>40.7169108784798</v>
      </c>
      <c r="AI617" s="19" t="n">
        <f aca="false">VLOOKUP(J617,bibliRdtCHauff!$G$2:$K$1398,3,0)</f>
        <v>1.89303898311832</v>
      </c>
      <c r="AJ617" s="4" t="n">
        <f aca="false">VLOOKUP(D617,'paramètres CI'!$A$1:$C$6,3)</f>
        <v>0.0591</v>
      </c>
      <c r="AK617" s="4" t="n">
        <f aca="false">AJ617*AG617/AI617</f>
        <v>1.69496829489461</v>
      </c>
      <c r="AL617" s="4" t="n">
        <f aca="false">AK617+AH617/R617</f>
        <v>4.30133767882724</v>
      </c>
      <c r="AM617" s="4" t="n">
        <f aca="false">AL617+Z617</f>
        <v>7.1774763893466</v>
      </c>
      <c r="AN617" s="4" t="n">
        <f aca="false">AM617^-'paramètres CI'!$B$19</f>
        <v>1.41979557956119E-007</v>
      </c>
      <c r="AO617" s="4" t="n">
        <f aca="false">SUMIFS($AN$2:$AN$1250,$I$2:$I$1250,V617)</f>
        <v>4031.23720601235</v>
      </c>
      <c r="AP617" s="5" t="n">
        <f aca="false">AN617/AO617</f>
        <v>3.52198470842562E-011</v>
      </c>
      <c r="AQ617" s="6" t="n">
        <f aca="false">AP617-O617</f>
        <v>-9.99400007585661E-005</v>
      </c>
      <c r="AR617" s="20" t="n">
        <f aca="false">VLOOKUP(I617,entreesparc!$A$13:$H$110,8,0)*AP617</f>
        <v>1.97291346076707E-006</v>
      </c>
      <c r="AS617" s="7" t="n">
        <f aca="false">M617*AJ617/AI617+AH617/R617</f>
        <v>5.44688744658812</v>
      </c>
      <c r="AT617" s="4" t="n">
        <f aca="false">AS617+Z617</f>
        <v>8.32302615710747</v>
      </c>
      <c r="AU617" s="4" t="n">
        <f aca="false">AT617^-'paramètres CI'!$B$19</f>
        <v>4.34260095886104E-008</v>
      </c>
      <c r="AV617" s="4" t="n">
        <f aca="false">SUMIFS($AU$2:$AU$1250,$I$2:$I$1250,V617)</f>
        <v>0.000216724272593885</v>
      </c>
      <c r="AW617" s="5" t="n">
        <f aca="false">AU617/AV617</f>
        <v>0.000200374462301163</v>
      </c>
      <c r="AX617" s="7" t="n">
        <f aca="false">SUMIFS($AP$2:$AP$1250,$I$2:$I$1250,V617)</f>
        <v>1</v>
      </c>
    </row>
    <row r="618" customFormat="false" ht="15.8" hidden="false" customHeight="false" outlineLevel="0" collapsed="false">
      <c r="A618" s="0" t="s">
        <v>15</v>
      </c>
      <c r="B618" s="0" t="s">
        <v>98</v>
      </c>
      <c r="C618" s="0" t="s">
        <v>36</v>
      </c>
      <c r="D618" s="0" t="s">
        <v>37</v>
      </c>
      <c r="E618" s="0" t="str">
        <f aca="false">VLOOKUP(A618,Nomenclature!$D$1:$E$9,2,0)</f>
        <v>03</v>
      </c>
      <c r="F618" s="0" t="str">
        <f aca="false">VLOOKUP(B618,Nomenclature!$J$1:$K$97,2,0)</f>
        <v>73</v>
      </c>
      <c r="G618" s="0" t="str">
        <f aca="false">VLOOKUP(C618,Nomenclature!$M$1:$N$21,2,0)</f>
        <v>23</v>
      </c>
      <c r="H618" s="0" t="str">
        <f aca="false">VLOOKUP(D618,Nomenclature!$O$25:$P$31,2,0)</f>
        <v>03</v>
      </c>
      <c r="I618" s="1" t="str">
        <f aca="false">CONCATENATE(E618,F618)</f>
        <v>0373</v>
      </c>
      <c r="J618" s="0" t="str">
        <f aca="false">CONCATENATE(E618,F618,G618,H618)</f>
        <v>03732303</v>
      </c>
      <c r="K618" s="0" t="n">
        <v>30.8886153846154</v>
      </c>
      <c r="L618" s="0" t="n">
        <v>20</v>
      </c>
      <c r="M618" s="0" t="n">
        <v>85.1974074763815</v>
      </c>
      <c r="N618" s="0" t="n">
        <v>0.749265956604668</v>
      </c>
      <c r="O618" s="0" t="n">
        <v>9.99400359784132E-005</v>
      </c>
      <c r="P618" s="4" t="n">
        <f aca="false">VLOOKUP(D618,'paramètres CI'!$A$1:$B$6,2,0)</f>
        <v>0.0385046990211696</v>
      </c>
      <c r="Q618" s="17" t="n">
        <f aca="false">M618*P618/N618</f>
        <v>4.3782858454263</v>
      </c>
      <c r="R618" s="9" t="n">
        <f aca="false">1/(1+0.04)*(1 - (1/(1+0.04))^L618)/(1-1/(1+0.04))</f>
        <v>13.5903263449677</v>
      </c>
      <c r="S618" s="17" t="n">
        <f aca="false">K618/R618</f>
        <v>2.27283838522782</v>
      </c>
      <c r="T618" s="17" t="n">
        <f aca="false">Q618+S618</f>
        <v>6.65112423065412</v>
      </c>
      <c r="U618" s="0" t="n">
        <f aca="false">T618 + Z618</f>
        <v>7.48565577588541</v>
      </c>
      <c r="V618" s="4" t="str">
        <f aca="false">VLOOKUP(I618,'CI ref gaz'!$I$1:$AM$97,1,0)</f>
        <v>0373</v>
      </c>
      <c r="W618" s="0" t="n">
        <f aca="false">VLOOKUP(I618,'CI ref gaz'!$I$1:$AM$97,14,0)</f>
        <v>-2</v>
      </c>
      <c r="X618" s="1" t="n">
        <f aca="false">VLOOKUP(I618,'CI ref gaz'!$I$1:$AM$97,13,0)</f>
        <v>2.66181704513056</v>
      </c>
      <c r="Y618" s="2" t="n">
        <f aca="false">VLOOKUP(I618,'CI ref gaz'!$I$1:$AM$97,7,0)</f>
        <v>0.390978347491367</v>
      </c>
      <c r="Z618" s="17" t="n">
        <f aca="false">X618*(O618/Y618)^(-1/8)-T618</f>
        <v>0.834531545231295</v>
      </c>
      <c r="AA618" s="17" t="n">
        <f aca="false">Z618^2</f>
        <v>0.696442899986133</v>
      </c>
      <c r="AB618" s="18" t="n">
        <f aca="false">Z618/U618</f>
        <v>0.111484093073006</v>
      </c>
      <c r="AC618" s="17" t="n">
        <f aca="false">U618^-('paramètres CI'!$B$19)</f>
        <v>1.0142877505935E-007</v>
      </c>
      <c r="AD618" s="4" t="n">
        <f aca="false">SUMIFS($AC$2:$AC$1250,$I$2:$I$1250,V618)</f>
        <v>0.00101489632324385</v>
      </c>
      <c r="AE618" s="4" t="n">
        <f aca="false">AC618/AD618</f>
        <v>9.99400359784131E-005</v>
      </c>
      <c r="AF618" s="17" t="n">
        <f aca="false">AE618-O618</f>
        <v>0</v>
      </c>
      <c r="AG618" s="4" t="n">
        <f aca="false">VLOOKUP(I618,BesoinU!$F$1:$L$99,3,0)</f>
        <v>54.2917268593076</v>
      </c>
      <c r="AH618" s="19" t="n">
        <f aca="false">VLOOKUP(J618,bibliRdtCHauff!$G$2:$K$1398,4,0)</f>
        <v>30.8886153846153</v>
      </c>
      <c r="AI618" s="19" t="n">
        <f aca="false">VLOOKUP(J618,bibliRdtCHauff!$G$2:$K$1398,3,0)</f>
        <v>0.74926242775864</v>
      </c>
      <c r="AJ618" s="4" t="n">
        <f aca="false">VLOOKUP(D618,'paramètres CI'!$A$1:$C$6,3)</f>
        <v>0.0763929293534506</v>
      </c>
      <c r="AK618" s="4" t="n">
        <f aca="false">AJ618*AG618/AI618</f>
        <v>5.53544913074963</v>
      </c>
      <c r="AL618" s="4" t="n">
        <f aca="false">AK618+AH618/R618</f>
        <v>7.80828751597744</v>
      </c>
      <c r="AM618" s="4" t="n">
        <f aca="false">AL618+Z618</f>
        <v>8.64281906120873</v>
      </c>
      <c r="AN618" s="4" t="n">
        <f aca="false">AM618^-'paramètres CI'!$B$19</f>
        <v>3.21186018218669E-008</v>
      </c>
      <c r="AO618" s="4" t="n">
        <f aca="false">SUMIFS($AN$2:$AN$1250,$I$2:$I$1250,V618)</f>
        <v>4031.23720601235</v>
      </c>
      <c r="AP618" s="5" t="n">
        <f aca="false">AN618/AO618</f>
        <v>7.96743038935144E-012</v>
      </c>
      <c r="AQ618" s="6" t="n">
        <f aca="false">AP618-O618</f>
        <v>-9.99400280109828E-005</v>
      </c>
      <c r="AR618" s="20" t="n">
        <f aca="false">VLOOKUP(I618,entreesparc!$A$13:$H$110,8,0)*AP618</f>
        <v>4.46312291625556E-007</v>
      </c>
      <c r="AS618" s="7" t="n">
        <f aca="false">M618*AJ618/AI618+AH618/R618</f>
        <v>10.9593536692118</v>
      </c>
      <c r="AT618" s="4" t="n">
        <f aca="false">AS618+Z618</f>
        <v>11.7938852144431</v>
      </c>
      <c r="AU618" s="4" t="n">
        <f aca="false">AT618^-'paramètres CI'!$B$19</f>
        <v>2.67143632446017E-009</v>
      </c>
      <c r="AV618" s="4" t="n">
        <f aca="false">SUMIFS($AU$2:$AU$1250,$I$2:$I$1250,V618)</f>
        <v>0.000216724272593885</v>
      </c>
      <c r="AW618" s="5" t="n">
        <f aca="false">AU618/AV618</f>
        <v>1.23264288419881E-005</v>
      </c>
      <c r="AX618" s="7" t="n">
        <f aca="false">SUMIFS($AP$2:$AP$1250,$I$2:$I$1250,V618)</f>
        <v>1</v>
      </c>
    </row>
    <row r="619" customFormat="false" ht="15.8" hidden="false" customHeight="false" outlineLevel="0" collapsed="false">
      <c r="A619" s="0" t="s">
        <v>15</v>
      </c>
      <c r="B619" s="0" t="s">
        <v>98</v>
      </c>
      <c r="C619" s="0" t="s">
        <v>38</v>
      </c>
      <c r="D619" s="0" t="s">
        <v>39</v>
      </c>
      <c r="E619" s="0" t="str">
        <f aca="false">VLOOKUP(A619,Nomenclature!$D$1:$E$9,2,0)</f>
        <v>03</v>
      </c>
      <c r="F619" s="0" t="str">
        <f aca="false">VLOOKUP(B619,Nomenclature!$J$1:$K$97,2,0)</f>
        <v>73</v>
      </c>
      <c r="G619" s="0" t="str">
        <f aca="false">VLOOKUP(C619,Nomenclature!$M$1:$N$21,2,0)</f>
        <v>24</v>
      </c>
      <c r="H619" s="0" t="str">
        <f aca="false">VLOOKUP(D619,Nomenclature!$O$25:$P$31,2,0)</f>
        <v>04</v>
      </c>
      <c r="I619" s="1" t="str">
        <f aca="false">CONCATENATE(E619,F619)</f>
        <v>0373</v>
      </c>
      <c r="J619" s="0" t="str">
        <f aca="false">CONCATENATE(E619,F619,G619,H619)</f>
        <v>03732404</v>
      </c>
      <c r="K619" s="0" t="n">
        <v>30.8886153846154</v>
      </c>
      <c r="L619" s="0" t="n">
        <v>20</v>
      </c>
      <c r="M619" s="0" t="n">
        <v>93.3022484154702</v>
      </c>
      <c r="N619" s="0" t="n">
        <v>0.979612558752795</v>
      </c>
      <c r="O619" s="0" t="n">
        <v>9.99400359784132E-005</v>
      </c>
      <c r="P619" s="4" t="n">
        <f aca="false">VLOOKUP(D619,'paramètres CI'!$A$1:$B$6,2,0)</f>
        <v>0.022045059962018</v>
      </c>
      <c r="Q619" s="17" t="n">
        <f aca="false">M619*P619/N619</f>
        <v>2.09966036320404</v>
      </c>
      <c r="R619" s="9" t="n">
        <f aca="false">1/(1+0.04)*(1 - (1/(1+0.04))^L619)/(1-1/(1+0.04))</f>
        <v>13.5903263449677</v>
      </c>
      <c r="S619" s="17" t="n">
        <f aca="false">K619/R619</f>
        <v>2.27283838522782</v>
      </c>
      <c r="T619" s="17" t="n">
        <f aca="false">Q619+S619</f>
        <v>4.37249874843186</v>
      </c>
      <c r="U619" s="0" t="n">
        <f aca="false">T619 + Z619</f>
        <v>7.48565577588541</v>
      </c>
      <c r="V619" s="4" t="str">
        <f aca="false">VLOOKUP(I619,'CI ref gaz'!$I$1:$AM$97,1,0)</f>
        <v>0373</v>
      </c>
      <c r="W619" s="0" t="n">
        <f aca="false">VLOOKUP(I619,'CI ref gaz'!$I$1:$AM$97,14,0)</f>
        <v>-2</v>
      </c>
      <c r="X619" s="1" t="n">
        <f aca="false">VLOOKUP(I619,'CI ref gaz'!$I$1:$AM$97,13,0)</f>
        <v>2.66181704513056</v>
      </c>
      <c r="Y619" s="2" t="n">
        <f aca="false">VLOOKUP(I619,'CI ref gaz'!$I$1:$AM$97,7,0)</f>
        <v>0.390978347491367</v>
      </c>
      <c r="Z619" s="17" t="n">
        <f aca="false">X619*(O619/Y619)^(-1/8)-T619</f>
        <v>3.11315702745355</v>
      </c>
      <c r="AA619" s="17" t="n">
        <f aca="false">Z619^2</f>
        <v>9.69174667758343</v>
      </c>
      <c r="AB619" s="18" t="n">
        <f aca="false">Z619/U619</f>
        <v>0.415883006199991</v>
      </c>
      <c r="AC619" s="17" t="n">
        <f aca="false">U619^-('paramètres CI'!$B$19)</f>
        <v>1.0142877505935E-007</v>
      </c>
      <c r="AD619" s="4" t="n">
        <f aca="false">SUMIFS($AC$2:$AC$1250,$I$2:$I$1250,V619)</f>
        <v>0.00101489632324385</v>
      </c>
      <c r="AE619" s="4" t="n">
        <f aca="false">AC619/AD619</f>
        <v>9.99400359784131E-005</v>
      </c>
      <c r="AF619" s="17" t="n">
        <f aca="false">AE619-O619</f>
        <v>0</v>
      </c>
      <c r="AG619" s="4" t="n">
        <f aca="false">VLOOKUP(I619,BesoinU!$F$1:$L$99,3,0)</f>
        <v>54.2917268593076</v>
      </c>
      <c r="AH619" s="19" t="n">
        <f aca="false">VLOOKUP(J619,bibliRdtCHauff!$G$2:$K$1398,4,0)</f>
        <v>30.8886153846153</v>
      </c>
      <c r="AI619" s="19" t="n">
        <f aca="false">VLOOKUP(J619,bibliRdtCHauff!$G$2:$K$1398,3,0)</f>
        <v>0.977016466710523</v>
      </c>
      <c r="AJ619" s="4" t="n">
        <f aca="false">VLOOKUP(D619,'paramètres CI'!$A$1:$C$6,3)</f>
        <v>0.0386719666666667</v>
      </c>
      <c r="AK619" s="4" t="n">
        <f aca="false">AJ619*AG619/AI619</f>
        <v>2.14895851085076</v>
      </c>
      <c r="AL619" s="4" t="n">
        <f aca="false">AK619+AH619/R619</f>
        <v>4.42179689607857</v>
      </c>
      <c r="AM619" s="4" t="n">
        <f aca="false">AL619+Z619</f>
        <v>7.53495392353212</v>
      </c>
      <c r="AN619" s="4" t="n">
        <f aca="false">AM619^-'paramètres CI'!$B$19</f>
        <v>9.62399065261031E-008</v>
      </c>
      <c r="AO619" s="4" t="n">
        <f aca="false">SUMIFS($AN$2:$AN$1250,$I$2:$I$1250,V619)</f>
        <v>4031.23720601235</v>
      </c>
      <c r="AP619" s="5" t="n">
        <f aca="false">AN619/AO619</f>
        <v>2.38735409522831E-011</v>
      </c>
      <c r="AQ619" s="6" t="n">
        <f aca="false">AP619-O619</f>
        <v>-9.99400121048723E-005</v>
      </c>
      <c r="AR619" s="20" t="n">
        <f aca="false">VLOOKUP(I619,entreesparc!$A$13:$H$110,8,0)*AP619</f>
        <v>1.3373263713569E-006</v>
      </c>
      <c r="AS619" s="7" t="n">
        <f aca="false">M619*AJ619/AI619+AH619/R619</f>
        <v>5.96589941704067</v>
      </c>
      <c r="AT619" s="4" t="n">
        <f aca="false">AS619+Z619</f>
        <v>9.07905644449422</v>
      </c>
      <c r="AU619" s="4" t="n">
        <f aca="false">AT619^-'paramètres CI'!$B$19</f>
        <v>2.16607889604121E-008</v>
      </c>
      <c r="AV619" s="4" t="n">
        <f aca="false">SUMIFS($AU$2:$AU$1250,$I$2:$I$1250,V619)</f>
        <v>0.000216724272593885</v>
      </c>
      <c r="AW619" s="5" t="n">
        <f aca="false">AU619/AV619</f>
        <v>9.99462990516145E-005</v>
      </c>
      <c r="AX619" s="7" t="n">
        <f aca="false">SUMIFS($AP$2:$AP$1250,$I$2:$I$1250,V619)</f>
        <v>1</v>
      </c>
    </row>
    <row r="620" customFormat="false" ht="15.8" hidden="false" customHeight="false" outlineLevel="0" collapsed="false">
      <c r="A620" s="0" t="s">
        <v>15</v>
      </c>
      <c r="B620" s="0" t="s">
        <v>98</v>
      </c>
      <c r="C620" s="0" t="s">
        <v>40</v>
      </c>
      <c r="D620" s="0" t="s">
        <v>37</v>
      </c>
      <c r="E620" s="0" t="str">
        <f aca="false">VLOOKUP(A620,Nomenclature!$D$1:$E$9,2,0)</f>
        <v>03</v>
      </c>
      <c r="F620" s="0" t="str">
        <f aca="false">VLOOKUP(B620,Nomenclature!$J$1:$K$97,2,0)</f>
        <v>73</v>
      </c>
      <c r="G620" s="0" t="str">
        <f aca="false">VLOOKUP(C620,Nomenclature!$M$1:$N$21,2,0)</f>
        <v>03</v>
      </c>
      <c r="H620" s="0" t="str">
        <f aca="false">VLOOKUP(D620,Nomenclature!$O$25:$P$31,2,0)</f>
        <v>03</v>
      </c>
      <c r="I620" s="1" t="str">
        <f aca="false">CONCATENATE(E620,F620)</f>
        <v>0373</v>
      </c>
      <c r="J620" s="0" t="str">
        <f aca="false">CONCATENATE(E620,F620,G620,H620)</f>
        <v>03730303</v>
      </c>
      <c r="K620" s="0" t="n">
        <v>24.7108923076923</v>
      </c>
      <c r="L620" s="0" t="n">
        <v>20</v>
      </c>
      <c r="M620" s="0" t="n">
        <v>85.1974074763815</v>
      </c>
      <c r="N620" s="0" t="n">
        <v>0.651799778680406</v>
      </c>
      <c r="O620" s="0" t="n">
        <v>0.060381279591419</v>
      </c>
      <c r="P620" s="4" t="n">
        <f aca="false">VLOOKUP(D620,'paramètres CI'!$A$1:$B$6,2,0)</f>
        <v>0.0385046990211696</v>
      </c>
      <c r="Q620" s="17" t="n">
        <f aca="false">M620*P620/N620</f>
        <v>5.03298810395965</v>
      </c>
      <c r="R620" s="9" t="n">
        <f aca="false">1/(1+0.04)*(1 - (1/(1+0.04))^L620)/(1-1/(1+0.04))</f>
        <v>13.5903263449677</v>
      </c>
      <c r="S620" s="17" t="n">
        <f aca="false">K620/R620</f>
        <v>1.81827070818225</v>
      </c>
      <c r="T620" s="17" t="n">
        <f aca="false">Q620+S620</f>
        <v>6.8512588121419</v>
      </c>
      <c r="U620" s="0" t="n">
        <f aca="false">T620 + Z620</f>
        <v>3.36189775431951</v>
      </c>
      <c r="V620" s="4" t="str">
        <f aca="false">VLOOKUP(I620,'CI ref gaz'!$I$1:$AM$97,1,0)</f>
        <v>0373</v>
      </c>
      <c r="W620" s="0" t="n">
        <f aca="false">VLOOKUP(I620,'CI ref gaz'!$I$1:$AM$97,14,0)</f>
        <v>-2</v>
      </c>
      <c r="X620" s="1" t="n">
        <f aca="false">VLOOKUP(I620,'CI ref gaz'!$I$1:$AM$97,13,0)</f>
        <v>2.66181704513056</v>
      </c>
      <c r="Y620" s="2" t="n">
        <f aca="false">VLOOKUP(I620,'CI ref gaz'!$I$1:$AM$97,7,0)</f>
        <v>0.390978347491367</v>
      </c>
      <c r="Z620" s="17" t="n">
        <f aca="false">X620*(O620/Y620)^(-1/8)-T620</f>
        <v>-3.48936105782239</v>
      </c>
      <c r="AA620" s="17" t="n">
        <f aca="false">Z620^2</f>
        <v>12.1756405918474</v>
      </c>
      <c r="AB620" s="18" t="n">
        <f aca="false">Z620/U620</f>
        <v>-1.03791409281829</v>
      </c>
      <c r="AC620" s="17" t="n">
        <f aca="false">U620^-('paramètres CI'!$B$19)</f>
        <v>6.12807386500902E-005</v>
      </c>
      <c r="AD620" s="4" t="n">
        <f aca="false">SUMIFS($AC$2:$AC$1250,$I$2:$I$1250,V620)</f>
        <v>0.00101489632324385</v>
      </c>
      <c r="AE620" s="4" t="n">
        <f aca="false">AC620/AD620</f>
        <v>0.060381279591419</v>
      </c>
      <c r="AF620" s="17" t="n">
        <f aca="false">AE620-O620</f>
        <v>0</v>
      </c>
      <c r="AG620" s="4" t="n">
        <f aca="false">VLOOKUP(I620,BesoinU!$F$1:$L$99,3,0)</f>
        <v>54.2917268593076</v>
      </c>
      <c r="AH620" s="19" t="n">
        <f aca="false">VLOOKUP(J620,bibliRdtCHauff!$G$2:$K$1398,4,0)</f>
        <v>25.9464369230769</v>
      </c>
      <c r="AI620" s="19" t="n">
        <f aca="false">VLOOKUP(J620,bibliRdtCHauff!$G$2:$K$1398,3,0)</f>
        <v>0.671288578778249</v>
      </c>
      <c r="AJ620" s="4" t="n">
        <f aca="false">VLOOKUP(D620,'paramètres CI'!$A$1:$C$6,3)</f>
        <v>0.0763929293534506</v>
      </c>
      <c r="AK620" s="4" t="n">
        <f aca="false">AJ620*AG620/AI620</f>
        <v>6.17842189716443</v>
      </c>
      <c r="AL620" s="4" t="n">
        <f aca="false">AK620+AH620/R620</f>
        <v>8.08760614075579</v>
      </c>
      <c r="AM620" s="4" t="n">
        <f aca="false">AL620+Z620</f>
        <v>4.5982450829334</v>
      </c>
      <c r="AN620" s="4" t="n">
        <f aca="false">AM620^-'paramètres CI'!$B$19</f>
        <v>5.00337528663981E-006</v>
      </c>
      <c r="AO620" s="4" t="n">
        <f aca="false">SUMIFS($AN$2:$AN$1250,$I$2:$I$1250,V620)</f>
        <v>4031.23720601235</v>
      </c>
      <c r="AP620" s="5" t="n">
        <f aca="false">AN620/AO620</f>
        <v>1.24115129697096E-009</v>
      </c>
      <c r="AQ620" s="6" t="n">
        <f aca="false">AP620-O620</f>
        <v>-0.0603812783502677</v>
      </c>
      <c r="AR620" s="20" t="n">
        <f aca="false">VLOOKUP(I620,entreesparc!$A$13:$H$110,8,0)*AP620</f>
        <v>6.95256880242704E-005</v>
      </c>
      <c r="AS620" s="7" t="n">
        <f aca="false">M620*AJ620/AI620+AH620/R620</f>
        <v>11.6046859044208</v>
      </c>
      <c r="AT620" s="4" t="n">
        <f aca="false">AS620+Z620</f>
        <v>8.11532484659843</v>
      </c>
      <c r="AU620" s="4" t="n">
        <f aca="false">AT620^-'paramètres CI'!$B$19</f>
        <v>5.31560534776452E-008</v>
      </c>
      <c r="AV620" s="4" t="n">
        <f aca="false">SUMIFS($AU$2:$AU$1250,$I$2:$I$1250,V620)</f>
        <v>0.000216724272593885</v>
      </c>
      <c r="AW620" s="5" t="n">
        <f aca="false">AU620/AV620</f>
        <v>0.000245270420527622</v>
      </c>
      <c r="AX620" s="7" t="n">
        <f aca="false">SUMIFS($AP$2:$AP$1250,$I$2:$I$1250,V620)</f>
        <v>1</v>
      </c>
    </row>
    <row r="621" customFormat="false" ht="15.8" hidden="false" customHeight="false" outlineLevel="0" collapsed="false">
      <c r="A621" s="0" t="s">
        <v>15</v>
      </c>
      <c r="B621" s="0" t="s">
        <v>98</v>
      </c>
      <c r="C621" s="0" t="s">
        <v>41</v>
      </c>
      <c r="D621" s="0" t="s">
        <v>39</v>
      </c>
      <c r="E621" s="0" t="str">
        <f aca="false">VLOOKUP(A621,Nomenclature!$D$1:$E$9,2,0)</f>
        <v>03</v>
      </c>
      <c r="F621" s="0" t="str">
        <f aca="false">VLOOKUP(B621,Nomenclature!$J$1:$K$97,2,0)</f>
        <v>73</v>
      </c>
      <c r="G621" s="0" t="str">
        <f aca="false">VLOOKUP(C621,Nomenclature!$M$1:$N$21,2,0)</f>
        <v>04</v>
      </c>
      <c r="H621" s="0" t="str">
        <f aca="false">VLOOKUP(D621,Nomenclature!$O$25:$P$31,2,0)</f>
        <v>04</v>
      </c>
      <c r="I621" s="1" t="str">
        <f aca="false">CONCATENATE(E621,F621)</f>
        <v>0373</v>
      </c>
      <c r="J621" s="0" t="str">
        <f aca="false">CONCATENATE(E621,F621,G621,H621)</f>
        <v>03730404</v>
      </c>
      <c r="K621" s="0" t="n">
        <v>24.7108923076923</v>
      </c>
      <c r="L621" s="0" t="n">
        <v>20</v>
      </c>
      <c r="M621" s="0" t="n">
        <v>93.3022484154702</v>
      </c>
      <c r="N621" s="0" t="n">
        <v>0.723341003515191</v>
      </c>
      <c r="O621" s="0" t="n">
        <v>0.390978347491367</v>
      </c>
      <c r="P621" s="4" t="n">
        <f aca="false">VLOOKUP(D621,'paramètres CI'!$A$1:$B$6,2,0)</f>
        <v>0.022045059962018</v>
      </c>
      <c r="Q621" s="17" t="n">
        <f aca="false">M621*P621/N621</f>
        <v>2.84354633694831</v>
      </c>
      <c r="R621" s="9" t="n">
        <f aca="false">1/(1+0.04)*(1 - (1/(1+0.04))^L621)/(1-1/(1+0.04))</f>
        <v>13.5903263449677</v>
      </c>
      <c r="S621" s="17" t="n">
        <f aca="false">K621/R621</f>
        <v>1.81827070818225</v>
      </c>
      <c r="T621" s="17" t="n">
        <f aca="false">Q621+S621</f>
        <v>4.66181704513056</v>
      </c>
      <c r="U621" s="0" t="n">
        <f aca="false">T621 + Z621</f>
        <v>2.66181704513056</v>
      </c>
      <c r="V621" s="4" t="str">
        <f aca="false">VLOOKUP(I621,'CI ref gaz'!$I$1:$AM$97,1,0)</f>
        <v>0373</v>
      </c>
      <c r="W621" s="0" t="n">
        <f aca="false">VLOOKUP(I621,'CI ref gaz'!$I$1:$AM$97,14,0)</f>
        <v>-2</v>
      </c>
      <c r="X621" s="1" t="n">
        <f aca="false">VLOOKUP(I621,'CI ref gaz'!$I$1:$AM$97,13,0)</f>
        <v>2.66181704513056</v>
      </c>
      <c r="Y621" s="2" t="n">
        <f aca="false">VLOOKUP(I621,'CI ref gaz'!$I$1:$AM$97,7,0)</f>
        <v>0.390978347491367</v>
      </c>
      <c r="Z621" s="17" t="n">
        <f aca="false">X621*(O621/Y621)^(-1/8)-T621</f>
        <v>-2</v>
      </c>
      <c r="AA621" s="17" t="n">
        <f aca="false">Z621^2</f>
        <v>4</v>
      </c>
      <c r="AB621" s="18" t="n">
        <f aca="false">Z621/U621</f>
        <v>-0.75136644107781</v>
      </c>
      <c r="AC621" s="17" t="n">
        <f aca="false">U621^-('paramètres CI'!$B$19)</f>
        <v>0.000396802487336946</v>
      </c>
      <c r="AD621" s="4" t="n">
        <f aca="false">SUMIFS($AC$2:$AC$1250,$I$2:$I$1250,V621)</f>
        <v>0.00101489632324385</v>
      </c>
      <c r="AE621" s="4" t="n">
        <f aca="false">AC621/AD621</f>
        <v>0.390978347491367</v>
      </c>
      <c r="AF621" s="17" t="n">
        <f aca="false">AE621-O621</f>
        <v>0</v>
      </c>
      <c r="AG621" s="4" t="n">
        <f aca="false">VLOOKUP(I621,BesoinU!$F$1:$L$99,3,0)</f>
        <v>54.2917268593076</v>
      </c>
      <c r="AH621" s="19" t="n">
        <f aca="false">VLOOKUP(J621,bibliRdtCHauff!$G$2:$K$1398,4,0)</f>
        <v>25.9464369230769</v>
      </c>
      <c r="AI621" s="19" t="n">
        <f aca="false">VLOOKUP(J621,bibliRdtCHauff!$G$2:$K$1398,3,0)</f>
        <v>0.76261691437299</v>
      </c>
      <c r="AJ621" s="4" t="n">
        <f aca="false">VLOOKUP(D621,'paramètres CI'!$A$1:$C$6,3)</f>
        <v>0.0386719666666667</v>
      </c>
      <c r="AK621" s="4" t="n">
        <f aca="false">AJ621*AG621/AI621</f>
        <v>2.75310947319487</v>
      </c>
      <c r="AL621" s="4" t="n">
        <f aca="false">AK621+AH621/R621</f>
        <v>4.66229371678623</v>
      </c>
      <c r="AM621" s="4" t="n">
        <f aca="false">AL621+Z621</f>
        <v>2.66229371678623</v>
      </c>
      <c r="AN621" s="4" t="n">
        <f aca="false">AM621^-'paramètres CI'!$B$19</f>
        <v>0.000396234477847328</v>
      </c>
      <c r="AO621" s="4" t="n">
        <f aca="false">SUMIFS($AN$2:$AN$1250,$I$2:$I$1250,V621)</f>
        <v>4031.23720601235</v>
      </c>
      <c r="AP621" s="5" t="n">
        <f aca="false">AN621/AO621</f>
        <v>9.82910351334246E-008</v>
      </c>
      <c r="AQ621" s="6" t="n">
        <f aca="false">AP621-O621</f>
        <v>-0.390978249200332</v>
      </c>
      <c r="AR621" s="20" t="n">
        <f aca="false">VLOOKUP(I621,entreesparc!$A$13:$H$110,8,0)*AP621</f>
        <v>0.00550597808739911</v>
      </c>
      <c r="AS621" s="7" t="n">
        <f aca="false">M621*AJ621/AI621+AH621/R621</f>
        <v>6.640500023041</v>
      </c>
      <c r="AT621" s="4" t="n">
        <f aca="false">AS621+Z621</f>
        <v>4.640500023041</v>
      </c>
      <c r="AU621" s="4" t="n">
        <f aca="false">AT621^-'paramètres CI'!$B$19</f>
        <v>4.65030852014328E-006</v>
      </c>
      <c r="AV621" s="4" t="n">
        <f aca="false">SUMIFS($AU$2:$AU$1250,$I$2:$I$1250,V621)</f>
        <v>0.000216724272593885</v>
      </c>
      <c r="AW621" s="5" t="n">
        <f aca="false">AU621/AV621</f>
        <v>0.0214572574842938</v>
      </c>
      <c r="AX621" s="7" t="n">
        <f aca="false">SUMIFS($AP$2:$AP$1250,$I$2:$I$1250,V621)</f>
        <v>1</v>
      </c>
    </row>
    <row r="622" customFormat="false" ht="15.8" hidden="false" customHeight="false" outlineLevel="0" collapsed="false">
      <c r="A622" s="0" t="s">
        <v>15</v>
      </c>
      <c r="B622" s="0" t="s">
        <v>98</v>
      </c>
      <c r="C622" s="0" t="s">
        <v>45</v>
      </c>
      <c r="D622" s="0" t="s">
        <v>43</v>
      </c>
      <c r="E622" s="0" t="str">
        <f aca="false">VLOOKUP(A622,Nomenclature!$D$1:$E$9,2,0)</f>
        <v>03</v>
      </c>
      <c r="F622" s="0" t="str">
        <f aca="false">VLOOKUP(B622,Nomenclature!$J$1:$K$97,2,0)</f>
        <v>73</v>
      </c>
      <c r="G622" s="0" t="str">
        <f aca="false">VLOOKUP(C622,Nomenclature!$M$1:$N$21,2,0)</f>
        <v>06</v>
      </c>
      <c r="H622" s="0" t="str">
        <f aca="false">VLOOKUP(D622,Nomenclature!$O$25:$P$31,2,0)</f>
        <v>02</v>
      </c>
      <c r="I622" s="1" t="str">
        <f aca="false">CONCATENATE(E622,F622)</f>
        <v>0373</v>
      </c>
      <c r="J622" s="0" t="str">
        <f aca="false">CONCATENATE(E622,F622,G622,H622)</f>
        <v>03730602</v>
      </c>
      <c r="K622" s="0" t="n">
        <v>10</v>
      </c>
      <c r="L622" s="0" t="n">
        <v>13</v>
      </c>
      <c r="M622" s="0" t="n">
        <v>79.9906070970301</v>
      </c>
      <c r="N622" s="0" t="n">
        <v>0.9</v>
      </c>
      <c r="O622" s="0" t="n">
        <v>0.245347839793856</v>
      </c>
      <c r="P622" s="4" t="n">
        <f aca="false">VLOOKUP(D622,'paramètres CI'!$A$1:$B$6,2,0)</f>
        <v>0.0935912806596305</v>
      </c>
      <c r="Q622" s="17" t="n">
        <f aca="false">M622*P622/N622</f>
        <v>8.31824817661374</v>
      </c>
      <c r="R622" s="9" t="n">
        <f aca="false">1/(1+0.04)*(1 - (1/(1+0.04))^L622)/(1-1/(1+0.04))</f>
        <v>9.98564784663304</v>
      </c>
      <c r="S622" s="17" t="n">
        <f aca="false">K622/R622</f>
        <v>1.00143727814033</v>
      </c>
      <c r="T622" s="17" t="n">
        <f aca="false">Q622+S622</f>
        <v>9.31968545475407</v>
      </c>
      <c r="U622" s="0" t="n">
        <f aca="false">T622 + Z622</f>
        <v>2.82146398023837</v>
      </c>
      <c r="V622" s="4" t="str">
        <f aca="false">VLOOKUP(I622,'CI ref gaz'!$I$1:$AM$97,1,0)</f>
        <v>0373</v>
      </c>
      <c r="W622" s="0" t="n">
        <f aca="false">VLOOKUP(I622,'CI ref gaz'!$I$1:$AM$97,14,0)</f>
        <v>-2</v>
      </c>
      <c r="X622" s="1" t="n">
        <f aca="false">VLOOKUP(I622,'CI ref gaz'!$I$1:$AM$97,13,0)</f>
        <v>2.66181704513056</v>
      </c>
      <c r="Y622" s="2" t="n">
        <f aca="false">VLOOKUP(I622,'CI ref gaz'!$I$1:$AM$97,7,0)</f>
        <v>0.390978347491367</v>
      </c>
      <c r="Z622" s="17" t="n">
        <f aca="false">X622*(O622/Y622)^(-1/8)-T622</f>
        <v>-6.4982214745157</v>
      </c>
      <c r="AA622" s="17" t="n">
        <f aca="false">Z622^2</f>
        <v>42.226882331857</v>
      </c>
      <c r="AB622" s="18" t="n">
        <f aca="false">Z622/U622</f>
        <v>-2.30313820060418</v>
      </c>
      <c r="AC622" s="17" t="n">
        <f aca="false">U622^-('paramètres CI'!$B$19)</f>
        <v>0.000249002620522606</v>
      </c>
      <c r="AD622" s="4" t="n">
        <f aca="false">SUMIFS($AC$2:$AC$1250,$I$2:$I$1250,V622)</f>
        <v>0.00101489632324385</v>
      </c>
      <c r="AE622" s="4" t="n">
        <f aca="false">AC622/AD622</f>
        <v>0.245347839793856</v>
      </c>
      <c r="AF622" s="17" t="n">
        <f aca="false">AE622-O622</f>
        <v>0</v>
      </c>
      <c r="AG622" s="4" t="n">
        <f aca="false">VLOOKUP(I622,BesoinU!$F$1:$L$99,3,0)</f>
        <v>54.2917268593076</v>
      </c>
      <c r="AH622" s="19" t="n">
        <f aca="false">VLOOKUP(J622,bibliRdtCHauff!$G$2:$K$1398,4,0)</f>
        <v>10.4</v>
      </c>
      <c r="AI622" s="19" t="n">
        <f aca="false">VLOOKUP(J622,bibliRdtCHauff!$G$2:$K$1398,3,0)</f>
        <v>0.92</v>
      </c>
      <c r="AJ622" s="4" t="n">
        <f aca="false">VLOOKUP(D622,'paramètres CI'!$A$1:$C$6,3)</f>
        <v>0.09847</v>
      </c>
      <c r="AK622" s="4" t="n">
        <f aca="false">AJ622*AG622/AI622</f>
        <v>5.8109851563435</v>
      </c>
      <c r="AL622" s="4" t="n">
        <f aca="false">AK622+AH622/R622</f>
        <v>6.85247992560944</v>
      </c>
      <c r="AM622" s="4" t="n">
        <f aca="false">AL622+Z622</f>
        <v>0.354258451093736</v>
      </c>
      <c r="AN622" s="4" t="n">
        <f aca="false">AM622^-'paramètres CI'!$B$19</f>
        <v>4031.23619152227</v>
      </c>
      <c r="AO622" s="4" t="n">
        <f aca="false">SUMIFS($AN$2:$AN$1250,$I$2:$I$1250,V622)</f>
        <v>4031.23720601235</v>
      </c>
      <c r="AP622" s="5" t="n">
        <f aca="false">AN622/AO622</f>
        <v>0.999999748342747</v>
      </c>
      <c r="AQ622" s="6" t="n">
        <f aca="false">AP622-O622</f>
        <v>0.754651908548891</v>
      </c>
      <c r="AR622" s="20" t="n">
        <f aca="false">VLOOKUP(I622,entreesparc!$A$13:$H$110,8,0)*AP622</f>
        <v>56017.0792209659</v>
      </c>
      <c r="AS622" s="7" t="n">
        <f aca="false">M622*AJ622/AI622+AH622/R622</f>
        <v>9.60309811801002</v>
      </c>
      <c r="AT622" s="4" t="n">
        <f aca="false">AS622+Z622</f>
        <v>3.10487664349432</v>
      </c>
      <c r="AU622" s="4" t="n">
        <f aca="false">AT622^-'paramètres CI'!$B$19</f>
        <v>0.000115783106336766</v>
      </c>
      <c r="AV622" s="4" t="n">
        <f aca="false">SUMIFS($AU$2:$AU$1250,$I$2:$I$1250,V622)</f>
        <v>0.000216724272593885</v>
      </c>
      <c r="AW622" s="5" t="n">
        <f aca="false">AU622/AV622</f>
        <v>0.534241527038039</v>
      </c>
      <c r="AX622" s="7" t="n">
        <f aca="false">SUMIFS($AP$2:$AP$1250,$I$2:$I$1250,V622)</f>
        <v>1</v>
      </c>
    </row>
    <row r="623" customFormat="false" ht="15.8" hidden="false" customHeight="false" outlineLevel="0" collapsed="false">
      <c r="A623" s="0" t="s">
        <v>15</v>
      </c>
      <c r="B623" s="0" t="s">
        <v>98</v>
      </c>
      <c r="C623" s="0" t="s">
        <v>46</v>
      </c>
      <c r="D623" s="0" t="s">
        <v>43</v>
      </c>
      <c r="E623" s="0" t="str">
        <f aca="false">VLOOKUP(A623,Nomenclature!$D$1:$E$9,2,0)</f>
        <v>03</v>
      </c>
      <c r="F623" s="0" t="str">
        <f aca="false">VLOOKUP(B623,Nomenclature!$J$1:$K$97,2,0)</f>
        <v>73</v>
      </c>
      <c r="G623" s="0" t="str">
        <f aca="false">VLOOKUP(C623,Nomenclature!$M$1:$N$21,2,0)</f>
        <v>26</v>
      </c>
      <c r="H623" s="0" t="str">
        <f aca="false">VLOOKUP(D623,Nomenclature!$O$25:$P$31,2,0)</f>
        <v>02</v>
      </c>
      <c r="I623" s="1" t="str">
        <f aca="false">CONCATENATE(E623,F623)</f>
        <v>0373</v>
      </c>
      <c r="J623" s="0" t="str">
        <f aca="false">CONCATENATE(E623,F623,G623,H623)</f>
        <v>03732602</v>
      </c>
      <c r="K623" s="0" t="n">
        <v>12</v>
      </c>
      <c r="L623" s="0" t="n">
        <v>13</v>
      </c>
      <c r="M623" s="0" t="n">
        <v>79.9906070970301</v>
      </c>
      <c r="N623" s="0" t="n">
        <v>1</v>
      </c>
      <c r="O623" s="0" t="n">
        <v>9.99400359784132E-005</v>
      </c>
      <c r="P623" s="4" t="n">
        <f aca="false">VLOOKUP(D623,'paramètres CI'!$A$1:$B$6,2,0)</f>
        <v>0.0935912806596305</v>
      </c>
      <c r="Q623" s="17" t="n">
        <f aca="false">M623*P623/N623</f>
        <v>7.48642335895237</v>
      </c>
      <c r="R623" s="9" t="n">
        <f aca="false">1/(1+0.04)*(1 - (1/(1+0.04))^L623)/(1-1/(1+0.04))</f>
        <v>9.98564784663304</v>
      </c>
      <c r="S623" s="17" t="n">
        <f aca="false">K623/R623</f>
        <v>1.20172473376839</v>
      </c>
      <c r="T623" s="17" t="n">
        <f aca="false">Q623+S623</f>
        <v>8.68814809272076</v>
      </c>
      <c r="U623" s="0" t="n">
        <f aca="false">T623 + Z623</f>
        <v>7.48565577588541</v>
      </c>
      <c r="V623" s="4" t="str">
        <f aca="false">VLOOKUP(I623,'CI ref gaz'!$I$1:$AM$97,1,0)</f>
        <v>0373</v>
      </c>
      <c r="W623" s="0" t="n">
        <f aca="false">VLOOKUP(I623,'CI ref gaz'!$I$1:$AM$97,14,0)</f>
        <v>-2</v>
      </c>
      <c r="X623" s="1" t="n">
        <f aca="false">VLOOKUP(I623,'CI ref gaz'!$I$1:$AM$97,13,0)</f>
        <v>2.66181704513056</v>
      </c>
      <c r="Y623" s="2" t="n">
        <f aca="false">VLOOKUP(I623,'CI ref gaz'!$I$1:$AM$97,7,0)</f>
        <v>0.390978347491367</v>
      </c>
      <c r="Z623" s="17" t="n">
        <f aca="false">X623*(O623/Y623)^(-1/8)-T623</f>
        <v>-1.20249231683535</v>
      </c>
      <c r="AA623" s="17" t="n">
        <f aca="false">Z623^2</f>
        <v>1.44598777204804</v>
      </c>
      <c r="AB623" s="18" t="n">
        <f aca="false">Z623/U623</f>
        <v>-0.160639542190693</v>
      </c>
      <c r="AC623" s="17" t="n">
        <f aca="false">U623^-('paramètres CI'!$B$19)</f>
        <v>1.0142877505935E-007</v>
      </c>
      <c r="AD623" s="4" t="n">
        <f aca="false">SUMIFS($AC$2:$AC$1250,$I$2:$I$1250,V623)</f>
        <v>0.00101489632324385</v>
      </c>
      <c r="AE623" s="4" t="n">
        <f aca="false">AC623/AD623</f>
        <v>9.99400359784131E-005</v>
      </c>
      <c r="AF623" s="17" t="n">
        <f aca="false">AE623-O623</f>
        <v>0</v>
      </c>
      <c r="AG623" s="4" t="n">
        <f aca="false">VLOOKUP(I623,BesoinU!$F$1:$L$99,3,0)</f>
        <v>54.2917268593076</v>
      </c>
      <c r="AH623" s="19" t="n">
        <f aca="false">VLOOKUP(J623,bibliRdtCHauff!$G$2:$K$1398,4,0)</f>
        <v>12</v>
      </c>
      <c r="AI623" s="19" t="n">
        <f aca="false">VLOOKUP(J623,bibliRdtCHauff!$G$2:$K$1398,3,0)</f>
        <v>1</v>
      </c>
      <c r="AJ623" s="4" t="n">
        <f aca="false">VLOOKUP(D623,'paramètres CI'!$A$1:$C$6,3)</f>
        <v>0.09847</v>
      </c>
      <c r="AK623" s="4" t="n">
        <f aca="false">AJ623*AG623/AI623</f>
        <v>5.34610634383602</v>
      </c>
      <c r="AL623" s="4" t="n">
        <f aca="false">AK623+AH623/R623</f>
        <v>6.54783107760441</v>
      </c>
      <c r="AM623" s="4" t="n">
        <f aca="false">AL623+Z623</f>
        <v>5.34533876076906</v>
      </c>
      <c r="AN623" s="4" t="n">
        <f aca="false">AM623^-'paramètres CI'!$B$19</f>
        <v>1.5003691625484E-006</v>
      </c>
      <c r="AO623" s="4" t="n">
        <f aca="false">SUMIFS($AN$2:$AN$1250,$I$2:$I$1250,V623)</f>
        <v>4031.23720601235</v>
      </c>
      <c r="AP623" s="5" t="n">
        <f aca="false">AN623/AO623</f>
        <v>3.72185779668507E-010</v>
      </c>
      <c r="AQ623" s="6" t="n">
        <f aca="false">AP623-O623</f>
        <v>-9.99396637926335E-005</v>
      </c>
      <c r="AR623" s="20" t="n">
        <f aca="false">VLOOKUP(I623,entreesparc!$A$13:$H$110,8,0)*AP623</f>
        <v>2.08487655513508E-005</v>
      </c>
      <c r="AS623" s="7" t="n">
        <f aca="false">M623*AJ623/AI623+AH623/R623</f>
        <v>9.07839981461295</v>
      </c>
      <c r="AT623" s="4" t="n">
        <f aca="false">AS623+Z623</f>
        <v>7.8759074977776</v>
      </c>
      <c r="AU623" s="4" t="n">
        <f aca="false">AT623^-'paramètres CI'!$B$19</f>
        <v>6.75453017540371E-008</v>
      </c>
      <c r="AV623" s="4" t="n">
        <f aca="false">SUMIFS($AU$2:$AU$1250,$I$2:$I$1250,V623)</f>
        <v>0.000216724272593885</v>
      </c>
      <c r="AW623" s="5" t="n">
        <f aca="false">AU623/AV623</f>
        <v>0.000311664683173761</v>
      </c>
      <c r="AX623" s="7" t="n">
        <f aca="false">SUMIFS($AP$2:$AP$1250,$I$2:$I$1250,V623)</f>
        <v>1</v>
      </c>
    </row>
    <row r="624" customFormat="false" ht="15.8" hidden="false" customHeight="false" outlineLevel="0" collapsed="false">
      <c r="A624" s="0" t="s">
        <v>15</v>
      </c>
      <c r="B624" s="0" t="s">
        <v>98</v>
      </c>
      <c r="C624" s="0" t="s">
        <v>48</v>
      </c>
      <c r="D624" s="0" t="s">
        <v>43</v>
      </c>
      <c r="E624" s="0" t="str">
        <f aca="false">VLOOKUP(A624,Nomenclature!$D$1:$E$9,2,0)</f>
        <v>03</v>
      </c>
      <c r="F624" s="0" t="str">
        <f aca="false">VLOOKUP(B624,Nomenclature!$J$1:$K$97,2,0)</f>
        <v>73</v>
      </c>
      <c r="G624" s="0" t="str">
        <f aca="false">VLOOKUP(C624,Nomenclature!$M$1:$N$21,2,0)</f>
        <v>09</v>
      </c>
      <c r="H624" s="0" t="str">
        <f aca="false">VLOOKUP(D624,Nomenclature!$O$25:$P$31,2,0)</f>
        <v>02</v>
      </c>
      <c r="I624" s="1" t="str">
        <f aca="false">CONCATENATE(E624,F624)</f>
        <v>0373</v>
      </c>
      <c r="J624" s="0" t="str">
        <f aca="false">CONCATENATE(E624,F624,G624,H624)</f>
        <v>03730902</v>
      </c>
      <c r="K624" s="0" t="n">
        <v>73.6233634505342</v>
      </c>
      <c r="L624" s="0" t="n">
        <v>20</v>
      </c>
      <c r="M624" s="0" t="n">
        <v>74.786180160677</v>
      </c>
      <c r="N624" s="0" t="n">
        <v>3.24350372093023</v>
      </c>
      <c r="O624" s="0" t="n">
        <v>0.211717556120686</v>
      </c>
      <c r="P624" s="4" t="n">
        <f aca="false">VLOOKUP(D624,'paramètres CI'!$A$1:$B$6,2,0)</f>
        <v>0.0935912806596305</v>
      </c>
      <c r="Q624" s="17" t="n">
        <f aca="false">M624*P624/N624</f>
        <v>2.1579547856576</v>
      </c>
      <c r="R624" s="9" t="n">
        <f aca="false">1/(1+0.04)*(1 - (1/(1+0.04))^L624)/(1-1/(1+0.04))</f>
        <v>13.5903263449677</v>
      </c>
      <c r="S624" s="17" t="n">
        <f aca="false">K624/R624</f>
        <v>5.41733594777111</v>
      </c>
      <c r="T624" s="17" t="n">
        <f aca="false">Q624+S624</f>
        <v>7.57529073342871</v>
      </c>
      <c r="U624" s="0" t="n">
        <f aca="false">T624 + Z624</f>
        <v>2.87393989453803</v>
      </c>
      <c r="V624" s="4" t="str">
        <f aca="false">VLOOKUP(I624,'CI ref gaz'!$I$1:$AM$97,1,0)</f>
        <v>0373</v>
      </c>
      <c r="W624" s="0" t="n">
        <f aca="false">VLOOKUP(I624,'CI ref gaz'!$I$1:$AM$97,14,0)</f>
        <v>-2</v>
      </c>
      <c r="X624" s="1" t="n">
        <f aca="false">VLOOKUP(I624,'CI ref gaz'!$I$1:$AM$97,13,0)</f>
        <v>2.66181704513056</v>
      </c>
      <c r="Y624" s="2" t="n">
        <f aca="false">VLOOKUP(I624,'CI ref gaz'!$I$1:$AM$97,7,0)</f>
        <v>0.390978347491367</v>
      </c>
      <c r="Z624" s="17" t="n">
        <f aca="false">X624*(O624/Y624)^(-1/8)-T624</f>
        <v>-4.70135083889067</v>
      </c>
      <c r="AA624" s="17" t="n">
        <f aca="false">Z624^2</f>
        <v>22.102699710338</v>
      </c>
      <c r="AB624" s="18" t="n">
        <f aca="false">Z624/U624</f>
        <v>-1.63585565857716</v>
      </c>
      <c r="AC624" s="17" t="n">
        <f aca="false">U624^-('paramètres CI'!$B$19)</f>
        <v>0.000214871369273058</v>
      </c>
      <c r="AD624" s="4" t="n">
        <f aca="false">SUMIFS($AC$2:$AC$1250,$I$2:$I$1250,V624)</f>
        <v>0.00101489632324385</v>
      </c>
      <c r="AE624" s="4" t="n">
        <f aca="false">AC624/AD624</f>
        <v>0.211717556120686</v>
      </c>
      <c r="AF624" s="17" t="n">
        <f aca="false">AE624-O624</f>
        <v>0</v>
      </c>
      <c r="AG624" s="4" t="n">
        <f aca="false">VLOOKUP(I624,BesoinU!$F$1:$L$99,3,0)</f>
        <v>54.2917268593076</v>
      </c>
      <c r="AH624" s="19" t="n">
        <f aca="false">VLOOKUP(J624,bibliRdtCHauff!$G$2:$K$1398,4,0)</f>
        <v>77.3485808503254</v>
      </c>
      <c r="AI624" s="19" t="n">
        <f aca="false">VLOOKUP(J624,bibliRdtCHauff!$G$2:$K$1398,3,0)</f>
        <v>3.27439423255813</v>
      </c>
      <c r="AJ624" s="4" t="n">
        <f aca="false">VLOOKUP(D624,'paramètres CI'!$A$1:$C$6,3)</f>
        <v>0.09847</v>
      </c>
      <c r="AK624" s="4" t="n">
        <f aca="false">AJ624*AG624/AI624</f>
        <v>1.63270087965534</v>
      </c>
      <c r="AL624" s="4" t="n">
        <f aca="false">AK624+AH624/R624</f>
        <v>7.32414484405774</v>
      </c>
      <c r="AM624" s="4" t="n">
        <f aca="false">AL624+Z624</f>
        <v>2.62279400516707</v>
      </c>
      <c r="AN624" s="4" t="n">
        <f aca="false">AM624^-'paramètres CI'!$B$19</f>
        <v>0.000446566912012054</v>
      </c>
      <c r="AO624" s="4" t="n">
        <f aca="false">SUMIFS($AN$2:$AN$1250,$I$2:$I$1250,V624)</f>
        <v>4031.23720601235</v>
      </c>
      <c r="AP624" s="5" t="n">
        <f aca="false">AN624/AO624</f>
        <v>1.10776639823136E-007</v>
      </c>
      <c r="AQ624" s="6" t="n">
        <f aca="false">AP624-O624</f>
        <v>-0.211717445344046</v>
      </c>
      <c r="AR624" s="20" t="n">
        <f aca="false">VLOOKUP(I624,entreesparc!$A$13:$H$110,8,0)*AP624</f>
        <v>0.00620538537043524</v>
      </c>
      <c r="AS624" s="7" t="n">
        <f aca="false">M624*AJ624/AI624+AH624/R624</f>
        <v>7.94046916949158</v>
      </c>
      <c r="AT624" s="4" t="n">
        <f aca="false">AS624+Z624</f>
        <v>3.23911833060091</v>
      </c>
      <c r="AU624" s="4" t="n">
        <f aca="false">AT624^-'paramètres CI'!$B$19</f>
        <v>8.25249917080269E-005</v>
      </c>
      <c r="AV624" s="4" t="n">
        <f aca="false">SUMIFS($AU$2:$AU$1250,$I$2:$I$1250,V624)</f>
        <v>0.000216724272593885</v>
      </c>
      <c r="AW624" s="5" t="n">
        <f aca="false">AU624/AV624</f>
        <v>0.380783336911545</v>
      </c>
      <c r="AX624" s="7" t="n">
        <f aca="false">SUMIFS($AP$2:$AP$1250,$I$2:$I$1250,V624)</f>
        <v>1</v>
      </c>
    </row>
    <row r="625" customFormat="false" ht="15.8" hidden="false" customHeight="false" outlineLevel="0" collapsed="false">
      <c r="A625" s="0" t="s">
        <v>15</v>
      </c>
      <c r="B625" s="0" t="s">
        <v>98</v>
      </c>
      <c r="C625" s="0" t="s">
        <v>49</v>
      </c>
      <c r="D625" s="0" t="s">
        <v>43</v>
      </c>
      <c r="E625" s="0" t="str">
        <f aca="false">VLOOKUP(A625,Nomenclature!$D$1:$E$9,2,0)</f>
        <v>03</v>
      </c>
      <c r="F625" s="0" t="str">
        <f aca="false">VLOOKUP(B625,Nomenclature!$J$1:$K$97,2,0)</f>
        <v>73</v>
      </c>
      <c r="G625" s="0" t="str">
        <f aca="false">VLOOKUP(C625,Nomenclature!$M$1:$N$21,2,0)</f>
        <v>29</v>
      </c>
      <c r="H625" s="0" t="str">
        <f aca="false">VLOOKUP(D625,Nomenclature!$O$25:$P$31,2,0)</f>
        <v>02</v>
      </c>
      <c r="I625" s="1" t="str">
        <f aca="false">CONCATENATE(E625,F625)</f>
        <v>0373</v>
      </c>
      <c r="J625" s="0" t="str">
        <f aca="false">CONCATENATE(E625,F625,G625,H625)</f>
        <v>03732902</v>
      </c>
      <c r="K625" s="0" t="n">
        <v>92.0292043131678</v>
      </c>
      <c r="L625" s="0" t="n">
        <v>20</v>
      </c>
      <c r="M625" s="0" t="n">
        <v>74.786180160677</v>
      </c>
      <c r="N625" s="0" t="n">
        <v>3.39795627906976</v>
      </c>
      <c r="O625" s="0" t="n">
        <v>9.99400359784132E-005</v>
      </c>
      <c r="P625" s="4" t="n">
        <f aca="false">VLOOKUP(D625,'paramètres CI'!$A$1:$B$6,2,0)</f>
        <v>0.0935912806596305</v>
      </c>
      <c r="Q625" s="17" t="n">
        <f aca="false">M625*P625/N625</f>
        <v>2.05986593176407</v>
      </c>
      <c r="R625" s="9" t="n">
        <f aca="false">1/(1+0.04)*(1 - (1/(1+0.04))^L625)/(1-1/(1+0.04))</f>
        <v>13.5903263449677</v>
      </c>
      <c r="S625" s="17" t="n">
        <f aca="false">K625/R625</f>
        <v>6.7716699347139</v>
      </c>
      <c r="T625" s="17" t="n">
        <f aca="false">Q625+S625</f>
        <v>8.83153586647797</v>
      </c>
      <c r="U625" s="0" t="n">
        <f aca="false">T625 + Z625</f>
        <v>7.48565577588541</v>
      </c>
      <c r="V625" s="4" t="str">
        <f aca="false">VLOOKUP(I625,'CI ref gaz'!$I$1:$AM$97,1,0)</f>
        <v>0373</v>
      </c>
      <c r="W625" s="0" t="n">
        <f aca="false">VLOOKUP(I625,'CI ref gaz'!$I$1:$AM$97,14,0)</f>
        <v>-2</v>
      </c>
      <c r="X625" s="1" t="n">
        <f aca="false">VLOOKUP(I625,'CI ref gaz'!$I$1:$AM$97,13,0)</f>
        <v>2.66181704513056</v>
      </c>
      <c r="Y625" s="2" t="n">
        <f aca="false">VLOOKUP(I625,'CI ref gaz'!$I$1:$AM$97,7,0)</f>
        <v>0.390978347491367</v>
      </c>
      <c r="Z625" s="17" t="n">
        <f aca="false">X625*(O625/Y625)^(-1/8)-T625</f>
        <v>-1.34588009059256</v>
      </c>
      <c r="AA625" s="17" t="n">
        <f aca="false">Z625^2</f>
        <v>1.81139321825343</v>
      </c>
      <c r="AB625" s="18" t="n">
        <f aca="false">Z625/U625</f>
        <v>-0.179794547182924</v>
      </c>
      <c r="AC625" s="17" t="n">
        <f aca="false">U625^-('paramètres CI'!$B$19)</f>
        <v>1.0142877505935E-007</v>
      </c>
      <c r="AD625" s="4" t="n">
        <f aca="false">SUMIFS($AC$2:$AC$1250,$I$2:$I$1250,V625)</f>
        <v>0.00101489632324385</v>
      </c>
      <c r="AE625" s="4" t="n">
        <f aca="false">AC625/AD625</f>
        <v>9.99400359784131E-005</v>
      </c>
      <c r="AF625" s="17" t="n">
        <f aca="false">AE625-O625</f>
        <v>0</v>
      </c>
      <c r="AG625" s="4" t="n">
        <f aca="false">VLOOKUP(I625,BesoinU!$F$1:$L$99,3,0)</f>
        <v>54.2917268593076</v>
      </c>
      <c r="AH625" s="19" t="n">
        <f aca="false">VLOOKUP(J625,bibliRdtCHauff!$G$2:$K$1398,4,0)</f>
        <v>92.081643869435</v>
      </c>
      <c r="AI625" s="19" t="n">
        <f aca="false">VLOOKUP(J625,bibliRdtCHauff!$G$2:$K$1398,3,0)</f>
        <v>3.39795627906976</v>
      </c>
      <c r="AJ625" s="4" t="n">
        <f aca="false">VLOOKUP(D625,'paramètres CI'!$A$1:$C$6,3)</f>
        <v>0.09847</v>
      </c>
      <c r="AK625" s="4" t="n">
        <f aca="false">AJ625*AG625/AI625</f>
        <v>1.57332993857696</v>
      </c>
      <c r="AL625" s="4" t="n">
        <f aca="false">AK625+AH625/R625</f>
        <v>8.34885846762744</v>
      </c>
      <c r="AM625" s="4" t="n">
        <f aca="false">AL625+Z625</f>
        <v>7.00297837703488</v>
      </c>
      <c r="AN625" s="4" t="n">
        <f aca="false">AM625^-'paramètres CI'!$B$19</f>
        <v>1.72877198808759E-007</v>
      </c>
      <c r="AO625" s="4" t="n">
        <f aca="false">SUMIFS($AN$2:$AN$1250,$I$2:$I$1250,V625)</f>
        <v>4031.23720601235</v>
      </c>
      <c r="AP625" s="5" t="n">
        <f aca="false">AN625/AO625</f>
        <v>4.28844024734944E-011</v>
      </c>
      <c r="AQ625" s="6" t="n">
        <f aca="false">AP625-O625</f>
        <v>-9.99399930940107E-005</v>
      </c>
      <c r="AR625" s="20" t="n">
        <f aca="false">VLOOKUP(I625,entreesparc!$A$13:$H$110,8,0)*AP625</f>
        <v>2.40225957524757E-006</v>
      </c>
      <c r="AS625" s="7" t="n">
        <f aca="false">M625*AJ625/AI625+AH625/R625</f>
        <v>8.94277099940914</v>
      </c>
      <c r="AT625" s="4" t="n">
        <f aca="false">AS625+Z625</f>
        <v>7.59689090881659</v>
      </c>
      <c r="AU625" s="4" t="n">
        <f aca="false">AT625^-'paramètres CI'!$B$19</f>
        <v>9.01390299646323E-008</v>
      </c>
      <c r="AV625" s="4" t="n">
        <f aca="false">SUMIFS($AU$2:$AU$1250,$I$2:$I$1250,V625)</f>
        <v>0.000216724272593885</v>
      </c>
      <c r="AW625" s="5" t="n">
        <f aca="false">AU625/AV625</f>
        <v>0.000415915711174363</v>
      </c>
      <c r="AX625" s="7" t="n">
        <f aca="false">SUMIFS($AP$2:$AP$1250,$I$2:$I$1250,V625)</f>
        <v>1</v>
      </c>
    </row>
    <row r="626" customFormat="false" ht="15.8" hidden="false" customHeight="false" outlineLevel="0" collapsed="false">
      <c r="A626" s="0" t="s">
        <v>15</v>
      </c>
      <c r="B626" s="0" t="s">
        <v>99</v>
      </c>
      <c r="C626" s="0" t="s">
        <v>32</v>
      </c>
      <c r="D626" s="0" t="s">
        <v>33</v>
      </c>
      <c r="E626" s="0" t="str">
        <f aca="false">VLOOKUP(A626,Nomenclature!$D$1:$E$9,2,0)</f>
        <v>03</v>
      </c>
      <c r="F626" s="0" t="str">
        <f aca="false">VLOOKUP(B626,Nomenclature!$J$1:$K$97,2,0)</f>
        <v>74</v>
      </c>
      <c r="G626" s="0" t="str">
        <f aca="false">VLOOKUP(C626,Nomenclature!$M$1:$N$21,2,0)</f>
        <v>01</v>
      </c>
      <c r="H626" s="0" t="str">
        <f aca="false">VLOOKUP(D626,Nomenclature!$O$25:$P$31,2,0)</f>
        <v>01</v>
      </c>
      <c r="I626" s="1" t="str">
        <f aca="false">CONCATENATE(E626,F626)</f>
        <v>0374</v>
      </c>
      <c r="J626" s="0" t="str">
        <f aca="false">CONCATENATE(E626,F626,G626,H626)</f>
        <v>03740101</v>
      </c>
      <c r="K626" s="0" t="n">
        <v>32.8519390847024</v>
      </c>
      <c r="L626" s="0" t="n">
        <v>25</v>
      </c>
      <c r="M626" s="0" t="n">
        <v>78.2982319873755</v>
      </c>
      <c r="N626" s="0" t="n">
        <v>1.5449196736781</v>
      </c>
      <c r="O626" s="0" t="n">
        <v>0.0294974626691533</v>
      </c>
      <c r="P626" s="4" t="n">
        <f aca="false">VLOOKUP(D626,'paramètres CI'!$A$1:$B$6,2,0)</f>
        <v>0.033584731604575</v>
      </c>
      <c r="Q626" s="17" t="n">
        <f aca="false">M626*P626/N626</f>
        <v>1.70211121730894</v>
      </c>
      <c r="R626" s="9" t="n">
        <f aca="false">1/(1+0.04)*(1 - (1/(1+0.04))^L626)/(1-1/(1+0.04))</f>
        <v>15.6220799436509</v>
      </c>
      <c r="S626" s="17" t="n">
        <f aca="false">K626/R626</f>
        <v>2.10291710215285</v>
      </c>
      <c r="T626" s="17" t="n">
        <f aca="false">Q626+S626</f>
        <v>3.80502831946179</v>
      </c>
      <c r="U626" s="0" t="n">
        <f aca="false">T626 + Z626</f>
        <v>3.52686191446434</v>
      </c>
      <c r="V626" s="4" t="str">
        <f aca="false">VLOOKUP(I626,'CI ref gaz'!$I$1:$AM$97,1,0)</f>
        <v>0374</v>
      </c>
      <c r="W626" s="0" t="n">
        <f aca="false">VLOOKUP(I626,'CI ref gaz'!$I$1:$AM$97,14,0)</f>
        <v>-2</v>
      </c>
      <c r="X626" s="1" t="n">
        <f aca="false">VLOOKUP(I626,'CI ref gaz'!$I$1:$AM$97,13,0)</f>
        <v>2.59342124903981</v>
      </c>
      <c r="Y626" s="2" t="n">
        <f aca="false">VLOOKUP(I626,'CI ref gaz'!$I$1:$AM$97,7,0)</f>
        <v>0.345070466734896</v>
      </c>
      <c r="Z626" s="17" t="n">
        <f aca="false">X626*(O626/Y626)^(-1/8)-T626</f>
        <v>-0.278166404997449</v>
      </c>
      <c r="AA626" s="17" t="n">
        <f aca="false">Z626^2</f>
        <v>0.0773765488692046</v>
      </c>
      <c r="AB626" s="18" t="n">
        <f aca="false">Z626/U626</f>
        <v>-0.0788707955524527</v>
      </c>
      <c r="AC626" s="17" t="n">
        <f aca="false">U626^-('paramètres CI'!$B$19)</f>
        <v>4.17726810292236E-005</v>
      </c>
      <c r="AD626" s="4" t="n">
        <f aca="false">SUMIFS($AC$2:$AC$1250,$I$2:$I$1250,V626)</f>
        <v>0.00141614489007921</v>
      </c>
      <c r="AE626" s="4" t="n">
        <f aca="false">AC626/AD626</f>
        <v>0.0294974626691533</v>
      </c>
      <c r="AF626" s="17" t="n">
        <f aca="false">AE626-O626</f>
        <v>0</v>
      </c>
      <c r="AG626" s="4" t="n">
        <f aca="false">VLOOKUP(I626,BesoinU!$F$1:$L$99,3,0)</f>
        <v>54.0291420357866</v>
      </c>
      <c r="AH626" s="19" t="n">
        <f aca="false">VLOOKUP(J626,bibliRdtCHauff!$G$2:$K$1398,4,0)</f>
        <v>34.4945360389375</v>
      </c>
      <c r="AI626" s="19" t="n">
        <f aca="false">VLOOKUP(J626,bibliRdtCHauff!$G$2:$K$1398,3,0)</f>
        <v>1.60671646062523</v>
      </c>
      <c r="AJ626" s="4" t="n">
        <f aca="false">VLOOKUP(D626,'paramètres CI'!$A$1:$C$6,3)</f>
        <v>0.0509473684210526</v>
      </c>
      <c r="AK626" s="4" t="n">
        <f aca="false">AJ626*AG626/AI626</f>
        <v>1.7132099360577</v>
      </c>
      <c r="AL626" s="4" t="n">
        <f aca="false">AK626+AH626/R626</f>
        <v>3.92127289331818</v>
      </c>
      <c r="AM626" s="4" t="n">
        <f aca="false">AL626+Z626</f>
        <v>3.64310648832073</v>
      </c>
      <c r="AN626" s="4" t="n">
        <f aca="false">AM626^-'paramètres CI'!$B$19</f>
        <v>3.22273854089335E-005</v>
      </c>
      <c r="AO626" s="4" t="n">
        <f aca="false">SUMIFS($AN$2:$AN$1250,$I$2:$I$1250,V626)</f>
        <v>1249.8083645965</v>
      </c>
      <c r="AP626" s="5" t="n">
        <f aca="false">AN626/AO626</f>
        <v>2.57858615143276E-008</v>
      </c>
      <c r="AQ626" s="6" t="n">
        <f aca="false">AP626-O626</f>
        <v>-0.0294974368832918</v>
      </c>
      <c r="AR626" s="20" t="n">
        <f aca="false">VLOOKUP(I626,entreesparc!$A$13:$H$110,8,0)*AP626</f>
        <v>0.000559286476865106</v>
      </c>
      <c r="AS626" s="7" t="n">
        <f aca="false">M626*AJ626/AI626+AH626/R626</f>
        <v>4.69082140875825</v>
      </c>
      <c r="AT626" s="4" t="n">
        <f aca="false">AS626+Z626</f>
        <v>4.4126550037608</v>
      </c>
      <c r="AU626" s="4" t="n">
        <f aca="false">AT626^-'paramètres CI'!$B$19</f>
        <v>6.95665084552278E-006</v>
      </c>
      <c r="AV626" s="4" t="n">
        <f aca="false">SUMIFS($AU$2:$AU$1250,$I$2:$I$1250,V626)</f>
        <v>0.000298234478214938</v>
      </c>
      <c r="AW626" s="5" t="n">
        <f aca="false">AU626/AV626</f>
        <v>0.0233261120148192</v>
      </c>
      <c r="AX626" s="7" t="n">
        <f aca="false">SUMIFS($AP$2:$AP$1250,$I$2:$I$1250,V626)</f>
        <v>1</v>
      </c>
    </row>
    <row r="627" customFormat="false" ht="15.8" hidden="false" customHeight="false" outlineLevel="0" collapsed="false">
      <c r="A627" s="0" t="s">
        <v>15</v>
      </c>
      <c r="B627" s="0" t="s">
        <v>99</v>
      </c>
      <c r="C627" s="0" t="s">
        <v>32</v>
      </c>
      <c r="D627" s="0" t="s">
        <v>34</v>
      </c>
      <c r="E627" s="0" t="str">
        <f aca="false">VLOOKUP(A627,Nomenclature!$D$1:$E$9,2,0)</f>
        <v>03</v>
      </c>
      <c r="F627" s="0" t="str">
        <f aca="false">VLOOKUP(B627,Nomenclature!$J$1:$K$97,2,0)</f>
        <v>74</v>
      </c>
      <c r="G627" s="0" t="str">
        <f aca="false">VLOOKUP(C627,Nomenclature!$M$1:$N$21,2,0)</f>
        <v>01</v>
      </c>
      <c r="H627" s="0" t="str">
        <f aca="false">VLOOKUP(D627,Nomenclature!$O$25:$P$31,2,0)</f>
        <v>06</v>
      </c>
      <c r="I627" s="1" t="str">
        <f aca="false">CONCATENATE(E627,F627)</f>
        <v>0374</v>
      </c>
      <c r="J627" s="0" t="str">
        <f aca="false">CONCATENATE(E627,F627,G627,H627)</f>
        <v>03740106</v>
      </c>
      <c r="K627" s="0" t="n">
        <v>32.3861464949241</v>
      </c>
      <c r="L627" s="0" t="n">
        <v>25</v>
      </c>
      <c r="M627" s="0" t="n">
        <v>91.3128470289484</v>
      </c>
      <c r="N627" s="0" t="n">
        <v>1.62467967007318</v>
      </c>
      <c r="O627" s="0" t="n">
        <v>0.121515333518703</v>
      </c>
      <c r="P627" s="4" t="n">
        <f aca="false">VLOOKUP(D627,'paramètres CI'!$A$1:$B$6,2,0)</f>
        <v>0.0424847883250769</v>
      </c>
      <c r="Q627" s="17" t="n">
        <f aca="false">M627*P627/N627</f>
        <v>2.38779806804025</v>
      </c>
      <c r="R627" s="9" t="n">
        <f aca="false">1/(1+0.04)*(1 - (1/(1+0.04))^L627)/(1-1/(1+0.04))</f>
        <v>15.6220799436509</v>
      </c>
      <c r="S627" s="17" t="n">
        <f aca="false">K627/R627</f>
        <v>2.07310080422975</v>
      </c>
      <c r="T627" s="17" t="n">
        <f aca="false">Q627+S627</f>
        <v>4.46089887227</v>
      </c>
      <c r="U627" s="0" t="n">
        <f aca="false">T627 + Z627</f>
        <v>2.95483104566599</v>
      </c>
      <c r="V627" s="4" t="str">
        <f aca="false">VLOOKUP(I627,'CI ref gaz'!$I$1:$AM$97,1,0)</f>
        <v>0374</v>
      </c>
      <c r="W627" s="0" t="n">
        <f aca="false">VLOOKUP(I627,'CI ref gaz'!$I$1:$AM$97,14,0)</f>
        <v>-2</v>
      </c>
      <c r="X627" s="1" t="n">
        <f aca="false">VLOOKUP(I627,'CI ref gaz'!$I$1:$AM$97,13,0)</f>
        <v>2.59342124903981</v>
      </c>
      <c r="Y627" s="2" t="n">
        <f aca="false">VLOOKUP(I627,'CI ref gaz'!$I$1:$AM$97,7,0)</f>
        <v>0.345070466734896</v>
      </c>
      <c r="Z627" s="17" t="n">
        <f aca="false">X627*(O627/Y627)^(-1/8)-T627</f>
        <v>-1.50606782660401</v>
      </c>
      <c r="AA627" s="17" t="n">
        <f aca="false">Z627^2</f>
        <v>2.26824029833172</v>
      </c>
      <c r="AB627" s="18" t="n">
        <f aca="false">Z627/U627</f>
        <v>-0.509696765509839</v>
      </c>
      <c r="AC627" s="17" t="n">
        <f aca="false">U627^-('paramètres CI'!$B$19)</f>
        <v>0.000172083318628782</v>
      </c>
      <c r="AD627" s="4" t="n">
        <f aca="false">SUMIFS($AC$2:$AC$1250,$I$2:$I$1250,V627)</f>
        <v>0.00141614489007921</v>
      </c>
      <c r="AE627" s="4" t="n">
        <f aca="false">AC627/AD627</f>
        <v>0.121515333518703</v>
      </c>
      <c r="AF627" s="17" t="n">
        <f aca="false">AE627-O627</f>
        <v>0</v>
      </c>
      <c r="AG627" s="4" t="n">
        <f aca="false">VLOOKUP(I627,BesoinU!$F$1:$L$99,3,0)</f>
        <v>54.0291420357866</v>
      </c>
      <c r="AH627" s="19" t="n">
        <f aca="false">VLOOKUP(J627,bibliRdtCHauff!$G$2:$K$1398,4,0)</f>
        <v>34.0054538196704</v>
      </c>
      <c r="AI627" s="19" t="n">
        <f aca="false">VLOOKUP(J627,bibliRdtCHauff!$G$2:$K$1398,3,0)</f>
        <v>1.6896668568761</v>
      </c>
      <c r="AJ627" s="4" t="n">
        <f aca="false">VLOOKUP(D627,'paramètres CI'!$A$1:$C$6,3)</f>
        <v>0.0591</v>
      </c>
      <c r="AK627" s="4" t="n">
        <f aca="false">AJ627*AG627/AI627</f>
        <v>1.88979400366444</v>
      </c>
      <c r="AL627" s="4" t="n">
        <f aca="false">AK627+AH627/R627</f>
        <v>4.06654984810568</v>
      </c>
      <c r="AM627" s="4" t="n">
        <f aca="false">AL627+Z627</f>
        <v>2.56048202150167</v>
      </c>
      <c r="AN627" s="4" t="n">
        <f aca="false">AM627^-'paramètres CI'!$B$19</f>
        <v>0.000541285201510127</v>
      </c>
      <c r="AO627" s="4" t="n">
        <f aca="false">SUMIFS($AN$2:$AN$1250,$I$2:$I$1250,V627)</f>
        <v>1249.8083645965</v>
      </c>
      <c r="AP627" s="5" t="n">
        <f aca="false">AN627/AO627</f>
        <v>4.33094558208436E-007</v>
      </c>
      <c r="AQ627" s="6" t="n">
        <f aca="false">AP627-O627</f>
        <v>-0.121514900424145</v>
      </c>
      <c r="AR627" s="20" t="n">
        <f aca="false">VLOOKUP(I627,entreesparc!$A$13:$H$110,8,0)*AP627</f>
        <v>0.00939367216702287</v>
      </c>
      <c r="AS627" s="7" t="n">
        <f aca="false">M627*AJ627/AI627+AH627/R627</f>
        <v>5.3706335236118</v>
      </c>
      <c r="AT627" s="4" t="n">
        <f aca="false">AS627+Z627</f>
        <v>3.86456569700779</v>
      </c>
      <c r="AU627" s="4" t="n">
        <f aca="false">AT627^-'paramètres CI'!$B$19</f>
        <v>2.00999252781025E-005</v>
      </c>
      <c r="AV627" s="4" t="n">
        <f aca="false">SUMIFS($AU$2:$AU$1250,$I$2:$I$1250,V627)</f>
        <v>0.000298234478214938</v>
      </c>
      <c r="AW627" s="5" t="n">
        <f aca="false">AU627/AV627</f>
        <v>0.0673963835382456</v>
      </c>
      <c r="AX627" s="7" t="n">
        <f aca="false">SUMIFS($AP$2:$AP$1250,$I$2:$I$1250,V627)</f>
        <v>1</v>
      </c>
    </row>
    <row r="628" customFormat="false" ht="15.8" hidden="false" customHeight="false" outlineLevel="0" collapsed="false">
      <c r="A628" s="0" t="s">
        <v>15</v>
      </c>
      <c r="B628" s="0" t="s">
        <v>99</v>
      </c>
      <c r="C628" s="0" t="s">
        <v>35</v>
      </c>
      <c r="D628" s="0" t="s">
        <v>33</v>
      </c>
      <c r="E628" s="0" t="str">
        <f aca="false">VLOOKUP(A628,Nomenclature!$D$1:$E$9,2,0)</f>
        <v>03</v>
      </c>
      <c r="F628" s="0" t="str">
        <f aca="false">VLOOKUP(B628,Nomenclature!$J$1:$K$97,2,0)</f>
        <v>74</v>
      </c>
      <c r="G628" s="0" t="str">
        <f aca="false">VLOOKUP(C628,Nomenclature!$M$1:$N$21,2,0)</f>
        <v>21</v>
      </c>
      <c r="H628" s="0" t="str">
        <f aca="false">VLOOKUP(D628,Nomenclature!$O$25:$P$31,2,0)</f>
        <v>01</v>
      </c>
      <c r="I628" s="1" t="str">
        <f aca="false">CONCATENATE(E628,F628)</f>
        <v>0374</v>
      </c>
      <c r="J628" s="0" t="str">
        <f aca="false">CONCATENATE(E628,F628,G628,H628)</f>
        <v>03742101</v>
      </c>
      <c r="K628" s="0" t="n">
        <v>41.064923855878</v>
      </c>
      <c r="L628" s="0" t="n">
        <v>25</v>
      </c>
      <c r="M628" s="0" t="n">
        <v>78.2982319873755</v>
      </c>
      <c r="N628" s="0" t="n">
        <v>1.85390360841373</v>
      </c>
      <c r="O628" s="0" t="n">
        <v>9.99400359784133E-005</v>
      </c>
      <c r="P628" s="4" t="n">
        <f aca="false">VLOOKUP(D628,'paramètres CI'!$A$1:$B$6,2,0)</f>
        <v>0.033584731604575</v>
      </c>
      <c r="Q628" s="17" t="n">
        <f aca="false">M628*P628/N628</f>
        <v>1.41842601442411</v>
      </c>
      <c r="R628" s="9" t="n">
        <f aca="false">1/(1+0.04)*(1 - (1/(1+0.04))^L628)/(1-1/(1+0.04))</f>
        <v>15.6220799436509</v>
      </c>
      <c r="S628" s="17" t="n">
        <f aca="false">K628/R628</f>
        <v>2.62864637769106</v>
      </c>
      <c r="T628" s="17" t="n">
        <f aca="false">Q628+S628</f>
        <v>4.04707239211517</v>
      </c>
      <c r="U628" s="0" t="n">
        <f aca="false">T628 + Z628</f>
        <v>7.18032498583122</v>
      </c>
      <c r="V628" s="4" t="str">
        <f aca="false">VLOOKUP(I628,'CI ref gaz'!$I$1:$AM$97,1,0)</f>
        <v>0374</v>
      </c>
      <c r="W628" s="0" t="n">
        <f aca="false">VLOOKUP(I628,'CI ref gaz'!$I$1:$AM$97,14,0)</f>
        <v>-2</v>
      </c>
      <c r="X628" s="1" t="n">
        <f aca="false">VLOOKUP(I628,'CI ref gaz'!$I$1:$AM$97,13,0)</f>
        <v>2.59342124903981</v>
      </c>
      <c r="Y628" s="2" t="n">
        <f aca="false">VLOOKUP(I628,'CI ref gaz'!$I$1:$AM$97,7,0)</f>
        <v>0.345070466734896</v>
      </c>
      <c r="Z628" s="17" t="n">
        <f aca="false">X628*(O628/Y628)^(-1/8)-T628</f>
        <v>3.13325259371606</v>
      </c>
      <c r="AA628" s="17" t="n">
        <f aca="false">Z628^2</f>
        <v>9.81727181602841</v>
      </c>
      <c r="AB628" s="18" t="n">
        <f aca="false">Z628/U628</f>
        <v>0.436366404013584</v>
      </c>
      <c r="AC628" s="17" t="n">
        <f aca="false">U628^-('paramètres CI'!$B$19)</f>
        <v>1.41529571265162E-007</v>
      </c>
      <c r="AD628" s="4" t="n">
        <f aca="false">SUMIFS($AC$2:$AC$1250,$I$2:$I$1250,V628)</f>
        <v>0.00141614489007921</v>
      </c>
      <c r="AE628" s="4" t="n">
        <f aca="false">AC628/AD628</f>
        <v>9.99400359784132E-005</v>
      </c>
      <c r="AF628" s="17" t="n">
        <f aca="false">AE628-O628</f>
        <v>0</v>
      </c>
      <c r="AG628" s="4" t="n">
        <f aca="false">VLOOKUP(I628,BesoinU!$F$1:$L$99,3,0)</f>
        <v>54.0291420357866</v>
      </c>
      <c r="AH628" s="19" t="n">
        <f aca="false">VLOOKUP(J628,bibliRdtCHauff!$G$2:$K$1398,4,0)</f>
        <v>41.064923855878</v>
      </c>
      <c r="AI628" s="19" t="n">
        <f aca="false">VLOOKUP(J628,bibliRdtCHauff!$G$2:$K$1398,3,0)</f>
        <v>1.85390360841373</v>
      </c>
      <c r="AJ628" s="4" t="n">
        <f aca="false">VLOOKUP(D628,'paramètres CI'!$A$1:$C$6,3)</f>
        <v>0.0509473684210526</v>
      </c>
      <c r="AK628" s="4" t="n">
        <f aca="false">AJ628*AG628/AI628</f>
        <v>1.48478194458334</v>
      </c>
      <c r="AL628" s="4" t="n">
        <f aca="false">AK628+AH628/R628</f>
        <v>4.11342832227439</v>
      </c>
      <c r="AM628" s="4" t="n">
        <f aca="false">AL628+Z628</f>
        <v>7.24668091599045</v>
      </c>
      <c r="AN628" s="4" t="n">
        <f aca="false">AM628^-'paramètres CI'!$B$19</f>
        <v>1.31488232659941E-007</v>
      </c>
      <c r="AO628" s="4" t="n">
        <f aca="false">SUMIFS($AN$2:$AN$1250,$I$2:$I$1250,V628)</f>
        <v>1249.8083645965</v>
      </c>
      <c r="AP628" s="5" t="n">
        <f aca="false">AN628/AO628</f>
        <v>1.05206715193006E-010</v>
      </c>
      <c r="AQ628" s="6" t="n">
        <f aca="false">AP628-O628</f>
        <v>-9.99399307716981E-005</v>
      </c>
      <c r="AR628" s="20" t="n">
        <f aca="false">VLOOKUP(I628,entreesparc!$A$13:$H$110,8,0)*AP628</f>
        <v>2.28189750612571E-006</v>
      </c>
      <c r="AS628" s="7" t="n">
        <f aca="false">M628*AJ628/AI628+AH628/R628</f>
        <v>4.78037036898911</v>
      </c>
      <c r="AT628" s="4" t="n">
        <f aca="false">AS628+Z628</f>
        <v>7.91362296270517</v>
      </c>
      <c r="AU628" s="4" t="n">
        <f aca="false">AT628^-'paramètres CI'!$B$19</f>
        <v>6.50125440597156E-008</v>
      </c>
      <c r="AV628" s="4" t="n">
        <f aca="false">SUMIFS($AU$2:$AU$1250,$I$2:$I$1250,V628)</f>
        <v>0.000298234478214938</v>
      </c>
      <c r="AW628" s="5" t="n">
        <f aca="false">AU628/AV628</f>
        <v>0.000217991375272382</v>
      </c>
      <c r="AX628" s="7" t="n">
        <f aca="false">SUMIFS($AP$2:$AP$1250,$I$2:$I$1250,V628)</f>
        <v>1</v>
      </c>
    </row>
    <row r="629" customFormat="false" ht="15.8" hidden="false" customHeight="false" outlineLevel="0" collapsed="false">
      <c r="A629" s="0" t="s">
        <v>15</v>
      </c>
      <c r="B629" s="0" t="s">
        <v>99</v>
      </c>
      <c r="C629" s="0" t="s">
        <v>35</v>
      </c>
      <c r="D629" s="0" t="s">
        <v>34</v>
      </c>
      <c r="E629" s="0" t="str">
        <f aca="false">VLOOKUP(A629,Nomenclature!$D$1:$E$9,2,0)</f>
        <v>03</v>
      </c>
      <c r="F629" s="0" t="str">
        <f aca="false">VLOOKUP(B629,Nomenclature!$J$1:$K$97,2,0)</f>
        <v>74</v>
      </c>
      <c r="G629" s="0" t="str">
        <f aca="false">VLOOKUP(C629,Nomenclature!$M$1:$N$21,2,0)</f>
        <v>21</v>
      </c>
      <c r="H629" s="0" t="str">
        <f aca="false">VLOOKUP(D629,Nomenclature!$O$25:$P$31,2,0)</f>
        <v>06</v>
      </c>
      <c r="I629" s="1" t="str">
        <f aca="false">CONCATENATE(E629,F629)</f>
        <v>0374</v>
      </c>
      <c r="J629" s="0" t="str">
        <f aca="false">CONCATENATE(E629,F629,G629,H629)</f>
        <v>03742106</v>
      </c>
      <c r="K629" s="0" t="n">
        <v>40.4826831186552</v>
      </c>
      <c r="L629" s="0" t="n">
        <v>25</v>
      </c>
      <c r="M629" s="0" t="n">
        <v>91.3128470289484</v>
      </c>
      <c r="N629" s="0" t="n">
        <v>1.94961560408781</v>
      </c>
      <c r="O629" s="0" t="n">
        <v>9.99400359784133E-005</v>
      </c>
      <c r="P629" s="4" t="n">
        <f aca="false">VLOOKUP(D629,'paramètres CI'!$A$1:$B$6,2,0)</f>
        <v>0.0424847883250769</v>
      </c>
      <c r="Q629" s="17" t="n">
        <f aca="false">M629*P629/N629</f>
        <v>1.98983172336688</v>
      </c>
      <c r="R629" s="9" t="n">
        <f aca="false">1/(1+0.04)*(1 - (1/(1+0.04))^L629)/(1-1/(1+0.04))</f>
        <v>15.6220799436509</v>
      </c>
      <c r="S629" s="17" t="n">
        <f aca="false">K629/R629</f>
        <v>2.59137600528719</v>
      </c>
      <c r="T629" s="17" t="n">
        <f aca="false">Q629+S629</f>
        <v>4.58120772865407</v>
      </c>
      <c r="U629" s="0" t="n">
        <f aca="false">T629 + Z629</f>
        <v>7.18032498583122</v>
      </c>
      <c r="V629" s="4" t="str">
        <f aca="false">VLOOKUP(I629,'CI ref gaz'!$I$1:$AM$97,1,0)</f>
        <v>0374</v>
      </c>
      <c r="W629" s="0" t="n">
        <f aca="false">VLOOKUP(I629,'CI ref gaz'!$I$1:$AM$97,14,0)</f>
        <v>-2</v>
      </c>
      <c r="X629" s="1" t="n">
        <f aca="false">VLOOKUP(I629,'CI ref gaz'!$I$1:$AM$97,13,0)</f>
        <v>2.59342124903981</v>
      </c>
      <c r="Y629" s="2" t="n">
        <f aca="false">VLOOKUP(I629,'CI ref gaz'!$I$1:$AM$97,7,0)</f>
        <v>0.345070466734896</v>
      </c>
      <c r="Z629" s="17" t="n">
        <f aca="false">X629*(O629/Y629)^(-1/8)-T629</f>
        <v>2.59911725717716</v>
      </c>
      <c r="AA629" s="17" t="n">
        <f aca="false">Z629^2</f>
        <v>6.7554105165561</v>
      </c>
      <c r="AB629" s="18" t="n">
        <f aca="false">Z629/U629</f>
        <v>0.36197766289213</v>
      </c>
      <c r="AC629" s="17" t="n">
        <f aca="false">U629^-('paramètres CI'!$B$19)</f>
        <v>1.41529571265162E-007</v>
      </c>
      <c r="AD629" s="4" t="n">
        <f aca="false">SUMIFS($AC$2:$AC$1250,$I$2:$I$1250,V629)</f>
        <v>0.00141614489007921</v>
      </c>
      <c r="AE629" s="4" t="n">
        <f aca="false">AC629/AD629</f>
        <v>9.99400359784132E-005</v>
      </c>
      <c r="AF629" s="17" t="n">
        <f aca="false">AE629-O629</f>
        <v>0</v>
      </c>
      <c r="AG629" s="4" t="n">
        <f aca="false">VLOOKUP(I629,BesoinU!$F$1:$L$99,3,0)</f>
        <v>54.0291420357866</v>
      </c>
      <c r="AH629" s="19" t="n">
        <f aca="false">VLOOKUP(J629,bibliRdtCHauff!$G$2:$K$1398,4,0)</f>
        <v>40.4826831186552</v>
      </c>
      <c r="AI629" s="19" t="n">
        <f aca="false">VLOOKUP(J629,bibliRdtCHauff!$G$2:$K$1398,3,0)</f>
        <v>1.94961560408781</v>
      </c>
      <c r="AJ629" s="4" t="n">
        <f aca="false">VLOOKUP(D629,'paramètres CI'!$A$1:$C$6,3)</f>
        <v>0.0591</v>
      </c>
      <c r="AK629" s="4" t="n">
        <f aca="false">AJ629*AG629/AI629</f>
        <v>1.63782146984251</v>
      </c>
      <c r="AL629" s="4" t="n">
        <f aca="false">AK629+AH629/R629</f>
        <v>4.2291974751297</v>
      </c>
      <c r="AM629" s="4" t="n">
        <f aca="false">AL629+Z629</f>
        <v>6.82831473230686</v>
      </c>
      <c r="AN629" s="4" t="n">
        <f aca="false">AM629^-'paramètres CI'!$B$19</f>
        <v>2.11588351974122E-007</v>
      </c>
      <c r="AO629" s="4" t="n">
        <f aca="false">SUMIFS($AN$2:$AN$1250,$I$2:$I$1250,V629)</f>
        <v>1249.8083645965</v>
      </c>
      <c r="AP629" s="5" t="n">
        <f aca="false">AN629/AO629</f>
        <v>1.69296636162644E-010</v>
      </c>
      <c r="AQ629" s="6" t="n">
        <f aca="false">AP629-O629</f>
        <v>-9.99398666817771E-005</v>
      </c>
      <c r="AR629" s="20" t="n">
        <f aca="false">VLOOKUP(I629,entreesparc!$A$13:$H$110,8,0)*AP629</f>
        <v>3.67198587225436E-006</v>
      </c>
      <c r="AS629" s="7" t="n">
        <f aca="false">M629*AJ629/AI629+AH629/R629</f>
        <v>5.359403327235</v>
      </c>
      <c r="AT629" s="4" t="n">
        <f aca="false">AS629+Z629</f>
        <v>7.95852058441216</v>
      </c>
      <c r="AU629" s="4" t="n">
        <f aca="false">AT629^-'paramètres CI'!$B$19</f>
        <v>6.21357076509961E-008</v>
      </c>
      <c r="AV629" s="4" t="n">
        <f aca="false">SUMIFS($AU$2:$AU$1250,$I$2:$I$1250,V629)</f>
        <v>0.000298234478214938</v>
      </c>
      <c r="AW629" s="5" t="n">
        <f aca="false">AU629/AV629</f>
        <v>0.000208345151851339</v>
      </c>
      <c r="AX629" s="7" t="n">
        <f aca="false">SUMIFS($AP$2:$AP$1250,$I$2:$I$1250,V629)</f>
        <v>1</v>
      </c>
    </row>
    <row r="630" customFormat="false" ht="15.8" hidden="false" customHeight="false" outlineLevel="0" collapsed="false">
      <c r="A630" s="0" t="s">
        <v>15</v>
      </c>
      <c r="B630" s="0" t="s">
        <v>99</v>
      </c>
      <c r="C630" s="0" t="s">
        <v>36</v>
      </c>
      <c r="D630" s="0" t="s">
        <v>37</v>
      </c>
      <c r="E630" s="0" t="str">
        <f aca="false">VLOOKUP(A630,Nomenclature!$D$1:$E$9,2,0)</f>
        <v>03</v>
      </c>
      <c r="F630" s="0" t="str">
        <f aca="false">VLOOKUP(B630,Nomenclature!$J$1:$K$97,2,0)</f>
        <v>74</v>
      </c>
      <c r="G630" s="0" t="str">
        <f aca="false">VLOOKUP(C630,Nomenclature!$M$1:$N$21,2,0)</f>
        <v>23</v>
      </c>
      <c r="H630" s="0" t="str">
        <f aca="false">VLOOKUP(D630,Nomenclature!$O$25:$P$31,2,0)</f>
        <v>03</v>
      </c>
      <c r="I630" s="1" t="str">
        <f aca="false">CONCATENATE(E630,F630)</f>
        <v>0374</v>
      </c>
      <c r="J630" s="0" t="str">
        <f aca="false">CONCATENATE(E630,F630,G630,H630)</f>
        <v>03742303</v>
      </c>
      <c r="K630" s="0" t="n">
        <v>30.8886153846153</v>
      </c>
      <c r="L630" s="0" t="n">
        <v>20</v>
      </c>
      <c r="M630" s="0" t="n">
        <v>84.3349544125802</v>
      </c>
      <c r="N630" s="0" t="n">
        <v>0.749259861540958</v>
      </c>
      <c r="O630" s="0" t="n">
        <v>9.99400359784133E-005</v>
      </c>
      <c r="P630" s="4" t="n">
        <f aca="false">VLOOKUP(D630,'paramètres CI'!$A$1:$B$6,2,0)</f>
        <v>0.0385046990211696</v>
      </c>
      <c r="Q630" s="17" t="n">
        <f aca="false">M630*P630/N630</f>
        <v>4.33399972866817</v>
      </c>
      <c r="R630" s="9" t="n">
        <f aca="false">1/(1+0.04)*(1 - (1/(1+0.04))^L630)/(1-1/(1+0.04))</f>
        <v>13.5903263449677</v>
      </c>
      <c r="S630" s="17" t="n">
        <f aca="false">K630/R630</f>
        <v>2.27283838522781</v>
      </c>
      <c r="T630" s="17" t="n">
        <f aca="false">Q630+S630</f>
        <v>6.60683811389598</v>
      </c>
      <c r="U630" s="0" t="n">
        <f aca="false">T630 + Z630</f>
        <v>7.18032498583122</v>
      </c>
      <c r="V630" s="4" t="str">
        <f aca="false">VLOOKUP(I630,'CI ref gaz'!$I$1:$AM$97,1,0)</f>
        <v>0374</v>
      </c>
      <c r="W630" s="0" t="n">
        <f aca="false">VLOOKUP(I630,'CI ref gaz'!$I$1:$AM$97,14,0)</f>
        <v>-2</v>
      </c>
      <c r="X630" s="1" t="n">
        <f aca="false">VLOOKUP(I630,'CI ref gaz'!$I$1:$AM$97,13,0)</f>
        <v>2.59342124903981</v>
      </c>
      <c r="Y630" s="2" t="n">
        <f aca="false">VLOOKUP(I630,'CI ref gaz'!$I$1:$AM$97,7,0)</f>
        <v>0.345070466734896</v>
      </c>
      <c r="Z630" s="17" t="n">
        <f aca="false">X630*(O630/Y630)^(-1/8)-T630</f>
        <v>0.573486871935248</v>
      </c>
      <c r="AA630" s="17" t="n">
        <f aca="false">Z630^2</f>
        <v>0.328887192282076</v>
      </c>
      <c r="AB630" s="18" t="n">
        <f aca="false">Z630/U630</f>
        <v>0.0798692082972424</v>
      </c>
      <c r="AC630" s="17" t="n">
        <f aca="false">U630^-('paramètres CI'!$B$19)</f>
        <v>1.41529571265162E-007</v>
      </c>
      <c r="AD630" s="4" t="n">
        <f aca="false">SUMIFS($AC$2:$AC$1250,$I$2:$I$1250,V630)</f>
        <v>0.00141614489007921</v>
      </c>
      <c r="AE630" s="4" t="n">
        <f aca="false">AC630/AD630</f>
        <v>9.99400359784132E-005</v>
      </c>
      <c r="AF630" s="17" t="n">
        <f aca="false">AE630-O630</f>
        <v>0</v>
      </c>
      <c r="AG630" s="4" t="n">
        <f aca="false">VLOOKUP(I630,BesoinU!$F$1:$L$99,3,0)</f>
        <v>54.0291420357866</v>
      </c>
      <c r="AH630" s="19" t="n">
        <f aca="false">VLOOKUP(J630,bibliRdtCHauff!$G$2:$K$1398,4,0)</f>
        <v>30.8886153846153</v>
      </c>
      <c r="AI630" s="19" t="n">
        <f aca="false">VLOOKUP(J630,bibliRdtCHauff!$G$2:$K$1398,3,0)</f>
        <v>0.749259861540958</v>
      </c>
      <c r="AJ630" s="4" t="n">
        <f aca="false">VLOOKUP(D630,'paramètres CI'!$A$1:$C$6,3)</f>
        <v>0.0763929293534506</v>
      </c>
      <c r="AK630" s="4" t="n">
        <f aca="false">AJ630*AG630/AI630</f>
        <v>5.5086955039587</v>
      </c>
      <c r="AL630" s="4" t="n">
        <f aca="false">AK630+AH630/R630</f>
        <v>7.78153388918651</v>
      </c>
      <c r="AM630" s="4" t="n">
        <f aca="false">AL630+Z630</f>
        <v>8.35502076112175</v>
      </c>
      <c r="AN630" s="4" t="n">
        <f aca="false">AM630^-'paramètres CI'!$B$19</f>
        <v>4.2113344484874E-008</v>
      </c>
      <c r="AO630" s="4" t="n">
        <f aca="false">SUMIFS($AN$2:$AN$1250,$I$2:$I$1250,V630)</f>
        <v>1249.8083645965</v>
      </c>
      <c r="AP630" s="5" t="n">
        <f aca="false">AN630/AO630</f>
        <v>3.36958414408359E-011</v>
      </c>
      <c r="AQ630" s="6" t="n">
        <f aca="false">AP630-O630</f>
        <v>-9.99400022825718E-005</v>
      </c>
      <c r="AR630" s="20" t="n">
        <f aca="false">VLOOKUP(I630,entreesparc!$A$13:$H$110,8,0)*AP630</f>
        <v>7.30851223798708E-007</v>
      </c>
      <c r="AS630" s="7" t="n">
        <f aca="false">M630*AJ630/AI630+AH630/R630</f>
        <v>10.8714495549448</v>
      </c>
      <c r="AT630" s="4" t="n">
        <f aca="false">AS630+Z630</f>
        <v>11.4449364268801</v>
      </c>
      <c r="AU630" s="4" t="n">
        <f aca="false">AT630^-'paramètres CI'!$B$19</f>
        <v>3.39697947525368E-009</v>
      </c>
      <c r="AV630" s="4" t="n">
        <f aca="false">SUMIFS($AU$2:$AU$1250,$I$2:$I$1250,V630)</f>
        <v>0.000298234478214938</v>
      </c>
      <c r="AW630" s="5" t="n">
        <f aca="false">AU630/AV630</f>
        <v>1.13902976462885E-005</v>
      </c>
      <c r="AX630" s="7" t="n">
        <f aca="false">SUMIFS($AP$2:$AP$1250,$I$2:$I$1250,V630)</f>
        <v>1</v>
      </c>
    </row>
    <row r="631" customFormat="false" ht="15.8" hidden="false" customHeight="false" outlineLevel="0" collapsed="false">
      <c r="A631" s="0" t="s">
        <v>15</v>
      </c>
      <c r="B631" s="0" t="s">
        <v>99</v>
      </c>
      <c r="C631" s="0" t="s">
        <v>38</v>
      </c>
      <c r="D631" s="0" t="s">
        <v>39</v>
      </c>
      <c r="E631" s="0" t="str">
        <f aca="false">VLOOKUP(A631,Nomenclature!$D$1:$E$9,2,0)</f>
        <v>03</v>
      </c>
      <c r="F631" s="0" t="str">
        <f aca="false">VLOOKUP(B631,Nomenclature!$J$1:$K$97,2,0)</f>
        <v>74</v>
      </c>
      <c r="G631" s="0" t="str">
        <f aca="false">VLOOKUP(C631,Nomenclature!$M$1:$N$21,2,0)</f>
        <v>24</v>
      </c>
      <c r="H631" s="0" t="str">
        <f aca="false">VLOOKUP(D631,Nomenclature!$O$25:$P$31,2,0)</f>
        <v>04</v>
      </c>
      <c r="I631" s="1" t="str">
        <f aca="false">CONCATENATE(E631,F631)</f>
        <v>0374</v>
      </c>
      <c r="J631" s="0" t="str">
        <f aca="false">CONCATENATE(E631,F631,G631,H631)</f>
        <v>03742404</v>
      </c>
      <c r="K631" s="0" t="n">
        <v>30.8886153846153</v>
      </c>
      <c r="L631" s="0" t="n">
        <v>20</v>
      </c>
      <c r="M631" s="0" t="n">
        <v>93.1160836940191</v>
      </c>
      <c r="N631" s="0" t="n">
        <v>0.982567000981661</v>
      </c>
      <c r="O631" s="0" t="n">
        <v>9.99400359784133E-005</v>
      </c>
      <c r="P631" s="4" t="n">
        <f aca="false">VLOOKUP(D631,'paramètres CI'!$A$1:$B$6,2,0)</f>
        <v>0.022045059962018</v>
      </c>
      <c r="Q631" s="17" t="n">
        <f aca="false">M631*P631/N631</f>
        <v>2.08917014963059</v>
      </c>
      <c r="R631" s="9" t="n">
        <f aca="false">1/(1+0.04)*(1 - (1/(1+0.04))^L631)/(1-1/(1+0.04))</f>
        <v>13.5903263449677</v>
      </c>
      <c r="S631" s="17" t="n">
        <f aca="false">K631/R631</f>
        <v>2.27283838522781</v>
      </c>
      <c r="T631" s="17" t="n">
        <f aca="false">Q631+S631</f>
        <v>4.3620085348584</v>
      </c>
      <c r="U631" s="0" t="n">
        <f aca="false">T631 + Z631</f>
        <v>7.18032498583122</v>
      </c>
      <c r="V631" s="4" t="str">
        <f aca="false">VLOOKUP(I631,'CI ref gaz'!$I$1:$AM$97,1,0)</f>
        <v>0374</v>
      </c>
      <c r="W631" s="0" t="n">
        <f aca="false">VLOOKUP(I631,'CI ref gaz'!$I$1:$AM$97,14,0)</f>
        <v>-2</v>
      </c>
      <c r="X631" s="1" t="n">
        <f aca="false">VLOOKUP(I631,'CI ref gaz'!$I$1:$AM$97,13,0)</f>
        <v>2.59342124903981</v>
      </c>
      <c r="Y631" s="2" t="n">
        <f aca="false">VLOOKUP(I631,'CI ref gaz'!$I$1:$AM$97,7,0)</f>
        <v>0.345070466734896</v>
      </c>
      <c r="Z631" s="17" t="n">
        <f aca="false">X631*(O631/Y631)^(-1/8)-T631</f>
        <v>2.81831645097283</v>
      </c>
      <c r="AA631" s="17" t="n">
        <f aca="false">Z631^2</f>
        <v>7.94290761782408</v>
      </c>
      <c r="AB631" s="18" t="n">
        <f aca="false">Z631/U631</f>
        <v>0.392505416751212</v>
      </c>
      <c r="AC631" s="17" t="n">
        <f aca="false">U631^-('paramètres CI'!$B$19)</f>
        <v>1.41529571265162E-007</v>
      </c>
      <c r="AD631" s="4" t="n">
        <f aca="false">SUMIFS($AC$2:$AC$1250,$I$2:$I$1250,V631)</f>
        <v>0.00141614489007921</v>
      </c>
      <c r="AE631" s="4" t="n">
        <f aca="false">AC631/AD631</f>
        <v>9.99400359784132E-005</v>
      </c>
      <c r="AF631" s="17" t="n">
        <f aca="false">AE631-O631</f>
        <v>0</v>
      </c>
      <c r="AG631" s="4" t="n">
        <f aca="false">VLOOKUP(I631,BesoinU!$F$1:$L$99,3,0)</f>
        <v>54.0291420357866</v>
      </c>
      <c r="AH631" s="19" t="n">
        <f aca="false">VLOOKUP(J631,bibliRdtCHauff!$G$2:$K$1398,4,0)</f>
        <v>30.8886153846153</v>
      </c>
      <c r="AI631" s="19" t="n">
        <f aca="false">VLOOKUP(J631,bibliRdtCHauff!$G$2:$K$1398,3,0)</f>
        <v>0.982567000981661</v>
      </c>
      <c r="AJ631" s="4" t="n">
        <f aca="false">VLOOKUP(D631,'paramètres CI'!$A$1:$C$6,3)</f>
        <v>0.0386719666666667</v>
      </c>
      <c r="AK631" s="4" t="n">
        <f aca="false">AJ631*AG631/AI631</f>
        <v>2.12648417639617</v>
      </c>
      <c r="AL631" s="4" t="n">
        <f aca="false">AK631+AH631/R631</f>
        <v>4.39932256162397</v>
      </c>
      <c r="AM631" s="4" t="n">
        <f aca="false">AL631+Z631</f>
        <v>7.2176390125968</v>
      </c>
      <c r="AN631" s="4" t="n">
        <f aca="false">AM631^-'paramètres CI'!$B$19</f>
        <v>1.35780918580035E-007</v>
      </c>
      <c r="AO631" s="4" t="n">
        <f aca="false">SUMIFS($AN$2:$AN$1250,$I$2:$I$1250,V631)</f>
        <v>1249.8083645965</v>
      </c>
      <c r="AP631" s="5" t="n">
        <f aca="false">AN631/AO631</f>
        <v>1.08641390493391E-010</v>
      </c>
      <c r="AQ631" s="6" t="n">
        <f aca="false">AP631-O631</f>
        <v>-9.99399273370228E-005</v>
      </c>
      <c r="AR631" s="20" t="n">
        <f aca="false">VLOOKUP(I631,entreesparc!$A$13:$H$110,8,0)*AP631</f>
        <v>2.35639443332205E-006</v>
      </c>
      <c r="AS631" s="7" t="n">
        <f aca="false">M631*AJ631/AI631+AH631/R631</f>
        <v>5.93771017630973</v>
      </c>
      <c r="AT631" s="4" t="n">
        <f aca="false">AS631+Z631</f>
        <v>8.75602662728256</v>
      </c>
      <c r="AU631" s="4" t="n">
        <f aca="false">AT631^-'paramètres CI'!$B$19</f>
        <v>2.89429911103155E-008</v>
      </c>
      <c r="AV631" s="4" t="n">
        <f aca="false">SUMIFS($AU$2:$AU$1250,$I$2:$I$1250,V631)</f>
        <v>0.000298234478214938</v>
      </c>
      <c r="AW631" s="5" t="n">
        <f aca="false">AU631/AV631</f>
        <v>9.7047770209373E-005</v>
      </c>
      <c r="AX631" s="7" t="n">
        <f aca="false">SUMIFS($AP$2:$AP$1250,$I$2:$I$1250,V631)</f>
        <v>1</v>
      </c>
    </row>
    <row r="632" customFormat="false" ht="15.8" hidden="false" customHeight="false" outlineLevel="0" collapsed="false">
      <c r="A632" s="0" t="s">
        <v>15</v>
      </c>
      <c r="B632" s="0" t="s">
        <v>99</v>
      </c>
      <c r="C632" s="0" t="s">
        <v>40</v>
      </c>
      <c r="D632" s="0" t="s">
        <v>37</v>
      </c>
      <c r="E632" s="0" t="str">
        <f aca="false">VLOOKUP(A632,Nomenclature!$D$1:$E$9,2,0)</f>
        <v>03</v>
      </c>
      <c r="F632" s="0" t="str">
        <f aca="false">VLOOKUP(B632,Nomenclature!$J$1:$K$97,2,0)</f>
        <v>74</v>
      </c>
      <c r="G632" s="0" t="str">
        <f aca="false">VLOOKUP(C632,Nomenclature!$M$1:$N$21,2,0)</f>
        <v>03</v>
      </c>
      <c r="H632" s="0" t="str">
        <f aca="false">VLOOKUP(D632,Nomenclature!$O$25:$P$31,2,0)</f>
        <v>03</v>
      </c>
      <c r="I632" s="1" t="str">
        <f aca="false">CONCATENATE(E632,F632)</f>
        <v>0374</v>
      </c>
      <c r="J632" s="0" t="str">
        <f aca="false">CONCATENATE(E632,F632,G632,H632)</f>
        <v>03740303</v>
      </c>
      <c r="K632" s="0" t="n">
        <v>24.7108923076923</v>
      </c>
      <c r="L632" s="0" t="n">
        <v>20</v>
      </c>
      <c r="M632" s="0" t="n">
        <v>84.3349544125802</v>
      </c>
      <c r="N632" s="0" t="n">
        <v>0.651787464735558</v>
      </c>
      <c r="O632" s="0" t="n">
        <v>0.0594012225205576</v>
      </c>
      <c r="P632" s="4" t="n">
        <f aca="false">VLOOKUP(D632,'paramètres CI'!$A$1:$B$6,2,0)</f>
        <v>0.0385046990211696</v>
      </c>
      <c r="Q632" s="17" t="n">
        <f aca="false">M632*P632/N632</f>
        <v>4.98213330619659</v>
      </c>
      <c r="R632" s="9" t="n">
        <f aca="false">1/(1+0.04)*(1 - (1/(1+0.04))^L632)/(1-1/(1+0.04))</f>
        <v>13.5903263449677</v>
      </c>
      <c r="S632" s="17" t="n">
        <f aca="false">K632/R632</f>
        <v>1.81827070818225</v>
      </c>
      <c r="T632" s="17" t="n">
        <f aca="false">Q632+S632</f>
        <v>6.80040401437884</v>
      </c>
      <c r="U632" s="0" t="n">
        <f aca="false">T632 + Z632</f>
        <v>3.23137317877614</v>
      </c>
      <c r="V632" s="4" t="str">
        <f aca="false">VLOOKUP(I632,'CI ref gaz'!$I$1:$AM$97,1,0)</f>
        <v>0374</v>
      </c>
      <c r="W632" s="0" t="n">
        <f aca="false">VLOOKUP(I632,'CI ref gaz'!$I$1:$AM$97,14,0)</f>
        <v>-2</v>
      </c>
      <c r="X632" s="1" t="n">
        <f aca="false">VLOOKUP(I632,'CI ref gaz'!$I$1:$AM$97,13,0)</f>
        <v>2.59342124903981</v>
      </c>
      <c r="Y632" s="2" t="n">
        <f aca="false">VLOOKUP(I632,'CI ref gaz'!$I$1:$AM$97,7,0)</f>
        <v>0.345070466734896</v>
      </c>
      <c r="Z632" s="17" t="n">
        <f aca="false">X632*(O632/Y632)^(-1/8)-T632</f>
        <v>-3.5690308356027</v>
      </c>
      <c r="AA632" s="17" t="n">
        <f aca="false">Z632^2</f>
        <v>12.7379811054829</v>
      </c>
      <c r="AB632" s="18" t="n">
        <f aca="false">Z632/U632</f>
        <v>-1.10449355061938</v>
      </c>
      <c r="AC632" s="17" t="n">
        <f aca="false">U632^-('paramètres CI'!$B$19)</f>
        <v>8.41207377369455E-005</v>
      </c>
      <c r="AD632" s="4" t="n">
        <f aca="false">SUMIFS($AC$2:$AC$1250,$I$2:$I$1250,V632)</f>
        <v>0.00141614489007921</v>
      </c>
      <c r="AE632" s="4" t="n">
        <f aca="false">AC632/AD632</f>
        <v>0.0594012225205576</v>
      </c>
      <c r="AF632" s="17" t="n">
        <f aca="false">AE632-O632</f>
        <v>0</v>
      </c>
      <c r="AG632" s="4" t="n">
        <f aca="false">VLOOKUP(I632,BesoinU!$F$1:$L$99,3,0)</f>
        <v>54.0291420357866</v>
      </c>
      <c r="AH632" s="19" t="n">
        <f aca="false">VLOOKUP(J632,bibliRdtCHauff!$G$2:$K$1398,4,0)</f>
        <v>25.9464369230769</v>
      </c>
      <c r="AI632" s="19" t="n">
        <f aca="false">VLOOKUP(J632,bibliRdtCHauff!$G$2:$K$1398,3,0)</f>
        <v>0.671281944096638</v>
      </c>
      <c r="AJ632" s="4" t="n">
        <f aca="false">VLOOKUP(D632,'paramètres CI'!$A$1:$C$6,3)</f>
        <v>0.0763929293534506</v>
      </c>
      <c r="AK632" s="4" t="n">
        <f aca="false">AJ632*AG632/AI632</f>
        <v>6.14860040086704</v>
      </c>
      <c r="AL632" s="4" t="n">
        <f aca="false">AK632+AH632/R632</f>
        <v>8.0577846444584</v>
      </c>
      <c r="AM632" s="4" t="n">
        <f aca="false">AL632+Z632</f>
        <v>4.4887538088557</v>
      </c>
      <c r="AN632" s="4" t="n">
        <f aca="false">AM632^-'paramètres CI'!$B$19</f>
        <v>6.06727537689592E-006</v>
      </c>
      <c r="AO632" s="4" t="n">
        <f aca="false">SUMIFS($AN$2:$AN$1250,$I$2:$I$1250,V632)</f>
        <v>1249.8083645965</v>
      </c>
      <c r="AP632" s="5" t="n">
        <f aca="false">AN632/AO632</f>
        <v>4.85456454666532E-009</v>
      </c>
      <c r="AQ632" s="6" t="n">
        <f aca="false">AP632-O632</f>
        <v>-0.0594012176659931</v>
      </c>
      <c r="AR632" s="20" t="n">
        <f aca="false">VLOOKUP(I632,entreesparc!$A$13:$H$110,8,0)*AP632</f>
        <v>0.000105293837109537</v>
      </c>
      <c r="AS632" s="7" t="n">
        <f aca="false">M632*AJ632/AI632+AH632/R632</f>
        <v>11.5066332307478</v>
      </c>
      <c r="AT632" s="4" t="n">
        <f aca="false">AS632+Z632</f>
        <v>7.93760239514515</v>
      </c>
      <c r="AU632" s="4" t="n">
        <f aca="false">AT632^-'paramètres CI'!$B$19</f>
        <v>6.34578383544404E-008</v>
      </c>
      <c r="AV632" s="4" t="n">
        <f aca="false">SUMIFS($AU$2:$AU$1250,$I$2:$I$1250,V632)</f>
        <v>0.000298234478214938</v>
      </c>
      <c r="AW632" s="5" t="n">
        <f aca="false">AU632/AV632</f>
        <v>0.000212778343853008</v>
      </c>
      <c r="AX632" s="7" t="n">
        <f aca="false">SUMIFS($AP$2:$AP$1250,$I$2:$I$1250,V632)</f>
        <v>1</v>
      </c>
    </row>
    <row r="633" customFormat="false" ht="15.8" hidden="false" customHeight="false" outlineLevel="0" collapsed="false">
      <c r="A633" s="0" t="s">
        <v>15</v>
      </c>
      <c r="B633" s="0" t="s">
        <v>99</v>
      </c>
      <c r="C633" s="0" t="s">
        <v>41</v>
      </c>
      <c r="D633" s="0" t="s">
        <v>39</v>
      </c>
      <c r="E633" s="0" t="str">
        <f aca="false">VLOOKUP(A633,Nomenclature!$D$1:$E$9,2,0)</f>
        <v>03</v>
      </c>
      <c r="F633" s="0" t="str">
        <f aca="false">VLOOKUP(B633,Nomenclature!$J$1:$K$97,2,0)</f>
        <v>74</v>
      </c>
      <c r="G633" s="0" t="str">
        <f aca="false">VLOOKUP(C633,Nomenclature!$M$1:$N$21,2,0)</f>
        <v>04</v>
      </c>
      <c r="H633" s="0" t="str">
        <f aca="false">VLOOKUP(D633,Nomenclature!$O$25:$P$31,2,0)</f>
        <v>04</v>
      </c>
      <c r="I633" s="1" t="str">
        <f aca="false">CONCATENATE(E633,F633)</f>
        <v>0374</v>
      </c>
      <c r="J633" s="0" t="str">
        <f aca="false">CONCATENATE(E633,F633,G633,H633)</f>
        <v>03740404</v>
      </c>
      <c r="K633" s="0" t="n">
        <v>24.7108923076923</v>
      </c>
      <c r="L633" s="0" t="n">
        <v>20</v>
      </c>
      <c r="M633" s="0" t="n">
        <v>93.1160836940191</v>
      </c>
      <c r="N633" s="0" t="n">
        <v>0.739689475666645</v>
      </c>
      <c r="O633" s="0" t="n">
        <v>0.345070466734896</v>
      </c>
      <c r="P633" s="4" t="n">
        <f aca="false">VLOOKUP(D633,'paramètres CI'!$A$1:$B$6,2,0)</f>
        <v>0.022045059962018</v>
      </c>
      <c r="Q633" s="17" t="n">
        <f aca="false">M633*P633/N633</f>
        <v>2.77515054085756</v>
      </c>
      <c r="R633" s="9" t="n">
        <f aca="false">1/(1+0.04)*(1 - (1/(1+0.04))^L633)/(1-1/(1+0.04))</f>
        <v>13.5903263449677</v>
      </c>
      <c r="S633" s="17" t="n">
        <f aca="false">K633/R633</f>
        <v>1.81827070818225</v>
      </c>
      <c r="T633" s="17" t="n">
        <f aca="false">Q633+S633</f>
        <v>4.59342124903981</v>
      </c>
      <c r="U633" s="0" t="n">
        <f aca="false">T633 + Z633</f>
        <v>2.59342124903981</v>
      </c>
      <c r="V633" s="4" t="str">
        <f aca="false">VLOOKUP(I633,'CI ref gaz'!$I$1:$AM$97,1,0)</f>
        <v>0374</v>
      </c>
      <c r="W633" s="0" t="n">
        <f aca="false">VLOOKUP(I633,'CI ref gaz'!$I$1:$AM$97,14,0)</f>
        <v>-2</v>
      </c>
      <c r="X633" s="1" t="n">
        <f aca="false">VLOOKUP(I633,'CI ref gaz'!$I$1:$AM$97,13,0)</f>
        <v>2.59342124903981</v>
      </c>
      <c r="Y633" s="2" t="n">
        <f aca="false">VLOOKUP(I633,'CI ref gaz'!$I$1:$AM$97,7,0)</f>
        <v>0.345070466734896</v>
      </c>
      <c r="Z633" s="17" t="n">
        <f aca="false">X633*(O633/Y633)^(-1/8)-T633</f>
        <v>-2</v>
      </c>
      <c r="AA633" s="17" t="n">
        <f aca="false">Z633^2</f>
        <v>4</v>
      </c>
      <c r="AB633" s="18" t="n">
        <f aca="false">Z633/U633</f>
        <v>-0.771182082641022</v>
      </c>
      <c r="AC633" s="17" t="n">
        <f aca="false">U633^-('paramètres CI'!$B$19)</f>
        <v>0.000488669778183869</v>
      </c>
      <c r="AD633" s="4" t="n">
        <f aca="false">SUMIFS($AC$2:$AC$1250,$I$2:$I$1250,V633)</f>
        <v>0.00141614489007921</v>
      </c>
      <c r="AE633" s="4" t="n">
        <f aca="false">AC633/AD633</f>
        <v>0.345070466734896</v>
      </c>
      <c r="AF633" s="17" t="n">
        <f aca="false">AE633-O633</f>
        <v>0</v>
      </c>
      <c r="AG633" s="4" t="n">
        <f aca="false">VLOOKUP(I633,BesoinU!$F$1:$L$99,3,0)</f>
        <v>54.0291420357866</v>
      </c>
      <c r="AH633" s="19" t="n">
        <f aca="false">VLOOKUP(J633,bibliRdtCHauff!$G$2:$K$1398,4,0)</f>
        <v>25.9464369230769</v>
      </c>
      <c r="AI633" s="19" t="n">
        <f aca="false">VLOOKUP(J633,bibliRdtCHauff!$G$2:$K$1398,3,0)</f>
        <v>0.788264980729648</v>
      </c>
      <c r="AJ633" s="4" t="n">
        <f aca="false">VLOOKUP(D633,'paramètres CI'!$A$1:$C$6,3)</f>
        <v>0.0386719666666667</v>
      </c>
      <c r="AK633" s="4" t="n">
        <f aca="false">AJ633*AG633/AI633</f>
        <v>2.65064823494062</v>
      </c>
      <c r="AL633" s="4" t="n">
        <f aca="false">AK633+AH633/R633</f>
        <v>4.55983247853198</v>
      </c>
      <c r="AM633" s="4" t="n">
        <f aca="false">AL633+Z633</f>
        <v>2.55983247853198</v>
      </c>
      <c r="AN633" s="4" t="n">
        <f aca="false">AM633^-'paramètres CI'!$B$19</f>
        <v>0.000542384962235288</v>
      </c>
      <c r="AO633" s="4" t="n">
        <f aca="false">SUMIFS($AN$2:$AN$1250,$I$2:$I$1250,V633)</f>
        <v>1249.8083645965</v>
      </c>
      <c r="AP633" s="5" t="n">
        <f aca="false">AN633/AO633</f>
        <v>4.33974501691224E-007</v>
      </c>
      <c r="AQ633" s="6" t="n">
        <f aca="false">AP633-O633</f>
        <v>-0.345070032760394</v>
      </c>
      <c r="AR633" s="20" t="n">
        <f aca="false">VLOOKUP(I633,entreesparc!$A$13:$H$110,8,0)*AP633</f>
        <v>0.00941275783883784</v>
      </c>
      <c r="AS633" s="7" t="n">
        <f aca="false">M633*AJ633/AI633+AH633/R633</f>
        <v>6.47742230157593</v>
      </c>
      <c r="AT633" s="4" t="n">
        <f aca="false">AS633+Z633</f>
        <v>4.47742230157593</v>
      </c>
      <c r="AU633" s="4" t="n">
        <f aca="false">AT633^-'paramètres CI'!$B$19</f>
        <v>6.19121000020646E-006</v>
      </c>
      <c r="AV633" s="4" t="n">
        <f aca="false">SUMIFS($AU$2:$AU$1250,$I$2:$I$1250,V633)</f>
        <v>0.000298234478214938</v>
      </c>
      <c r="AW633" s="5" t="n">
        <f aca="false">AU633/AV633</f>
        <v>0.020759538056309</v>
      </c>
      <c r="AX633" s="7" t="n">
        <f aca="false">SUMIFS($AP$2:$AP$1250,$I$2:$I$1250,V633)</f>
        <v>1</v>
      </c>
    </row>
    <row r="634" customFormat="false" ht="15.8" hidden="false" customHeight="false" outlineLevel="0" collapsed="false">
      <c r="A634" s="0" t="s">
        <v>15</v>
      </c>
      <c r="B634" s="0" t="s">
        <v>99</v>
      </c>
      <c r="C634" s="0" t="s">
        <v>45</v>
      </c>
      <c r="D634" s="0" t="s">
        <v>43</v>
      </c>
      <c r="E634" s="0" t="str">
        <f aca="false">VLOOKUP(A634,Nomenclature!$D$1:$E$9,2,0)</f>
        <v>03</v>
      </c>
      <c r="F634" s="0" t="str">
        <f aca="false">VLOOKUP(B634,Nomenclature!$J$1:$K$97,2,0)</f>
        <v>74</v>
      </c>
      <c r="G634" s="0" t="str">
        <f aca="false">VLOOKUP(C634,Nomenclature!$M$1:$N$21,2,0)</f>
        <v>06</v>
      </c>
      <c r="H634" s="0" t="str">
        <f aca="false">VLOOKUP(D634,Nomenclature!$O$25:$P$31,2,0)</f>
        <v>02</v>
      </c>
      <c r="I634" s="1" t="str">
        <f aca="false">CONCATENATE(E634,F634)</f>
        <v>0374</v>
      </c>
      <c r="J634" s="0" t="str">
        <f aca="false">CONCATENATE(E634,F634,G634,H634)</f>
        <v>03740602</v>
      </c>
      <c r="K634" s="0" t="n">
        <v>10</v>
      </c>
      <c r="L634" s="0" t="n">
        <v>13</v>
      </c>
      <c r="M634" s="0" t="n">
        <v>78.172802561176</v>
      </c>
      <c r="N634" s="0" t="n">
        <v>0.9</v>
      </c>
      <c r="O634" s="0" t="n">
        <v>0.238213608635395</v>
      </c>
      <c r="P634" s="4" t="n">
        <f aca="false">VLOOKUP(D634,'paramètres CI'!$A$1:$B$6,2,0)</f>
        <v>0.0935912806596305</v>
      </c>
      <c r="Q634" s="17" t="n">
        <f aca="false">M634*P634/N634</f>
        <v>8.12921411605878</v>
      </c>
      <c r="R634" s="9" t="n">
        <f aca="false">1/(1+0.04)*(1 - (1/(1+0.04))^L634)/(1-1/(1+0.04))</f>
        <v>9.98564784663304</v>
      </c>
      <c r="S634" s="17" t="n">
        <f aca="false">K634/R634</f>
        <v>1.00143727814033</v>
      </c>
      <c r="T634" s="17" t="n">
        <f aca="false">Q634+S634</f>
        <v>9.13065139419911</v>
      </c>
      <c r="U634" s="0" t="n">
        <f aca="false">T634 + Z634</f>
        <v>2.71638121070749</v>
      </c>
      <c r="V634" s="4" t="str">
        <f aca="false">VLOOKUP(I634,'CI ref gaz'!$I$1:$AM$97,1,0)</f>
        <v>0374</v>
      </c>
      <c r="W634" s="0" t="n">
        <f aca="false">VLOOKUP(I634,'CI ref gaz'!$I$1:$AM$97,14,0)</f>
        <v>-2</v>
      </c>
      <c r="X634" s="1" t="n">
        <f aca="false">VLOOKUP(I634,'CI ref gaz'!$I$1:$AM$97,13,0)</f>
        <v>2.59342124903981</v>
      </c>
      <c r="Y634" s="2" t="n">
        <f aca="false">VLOOKUP(I634,'CI ref gaz'!$I$1:$AM$97,7,0)</f>
        <v>0.345070466734896</v>
      </c>
      <c r="Z634" s="17" t="n">
        <f aca="false">X634*(O634/Y634)^(-1/8)-T634</f>
        <v>-6.41427018349162</v>
      </c>
      <c r="AA634" s="17" t="n">
        <f aca="false">Z634^2</f>
        <v>41.1428619868296</v>
      </c>
      <c r="AB634" s="18" t="n">
        <f aca="false">Z634/U634</f>
        <v>-2.36132916772054</v>
      </c>
      <c r="AC634" s="17" t="n">
        <f aca="false">U634^-('paramètres CI'!$B$19)</f>
        <v>0.000337344984616343</v>
      </c>
      <c r="AD634" s="4" t="n">
        <f aca="false">SUMIFS($AC$2:$AC$1250,$I$2:$I$1250,V634)</f>
        <v>0.00141614489007921</v>
      </c>
      <c r="AE634" s="4" t="n">
        <f aca="false">AC634/AD634</f>
        <v>0.238213608635395</v>
      </c>
      <c r="AF634" s="17" t="n">
        <f aca="false">AE634-O634</f>
        <v>0</v>
      </c>
      <c r="AG634" s="4" t="n">
        <f aca="false">VLOOKUP(I634,BesoinU!$F$1:$L$99,3,0)</f>
        <v>54.0291420357866</v>
      </c>
      <c r="AH634" s="19" t="n">
        <f aca="false">VLOOKUP(J634,bibliRdtCHauff!$G$2:$K$1398,4,0)</f>
        <v>10.4</v>
      </c>
      <c r="AI634" s="19" t="n">
        <f aca="false">VLOOKUP(J634,bibliRdtCHauff!$G$2:$K$1398,3,0)</f>
        <v>0.92</v>
      </c>
      <c r="AJ634" s="4" t="n">
        <f aca="false">VLOOKUP(D634,'paramètres CI'!$A$1:$C$6,3)</f>
        <v>0.09847</v>
      </c>
      <c r="AK634" s="4" t="n">
        <f aca="false">AJ634*AG634/AI634</f>
        <v>5.78288001767816</v>
      </c>
      <c r="AL634" s="4" t="n">
        <f aca="false">AK634+AH634/R634</f>
        <v>6.8243747869441</v>
      </c>
      <c r="AM634" s="4" t="n">
        <f aca="false">AL634+Z634</f>
        <v>0.410104603452478</v>
      </c>
      <c r="AN634" s="4" t="n">
        <f aca="false">AM634^-'paramètres CI'!$B$19</f>
        <v>1249.80669159942</v>
      </c>
      <c r="AO634" s="4" t="n">
        <f aca="false">SUMIFS($AN$2:$AN$1250,$I$2:$I$1250,V634)</f>
        <v>1249.8083645965</v>
      </c>
      <c r="AP634" s="5" t="n">
        <f aca="false">AN634/AO634</f>
        <v>0.999998661397117</v>
      </c>
      <c r="AQ634" s="6" t="n">
        <f aca="false">AP634-O634</f>
        <v>0.761785052761722</v>
      </c>
      <c r="AR634" s="20" t="n">
        <f aca="false">VLOOKUP(I634,entreesparc!$A$13:$H$110,8,0)*AP634</f>
        <v>21689.6273910358</v>
      </c>
      <c r="AS634" s="7" t="n">
        <f aca="false">M634*AJ634/AI634+AH634/R634</f>
        <v>9.40853375643877</v>
      </c>
      <c r="AT634" s="4" t="n">
        <f aca="false">AS634+Z634</f>
        <v>2.99426357294715</v>
      </c>
      <c r="AU634" s="4" t="n">
        <f aca="false">AT634^-'paramètres CI'!$B$19</f>
        <v>0.000154767506261564</v>
      </c>
      <c r="AV634" s="4" t="n">
        <f aca="false">SUMIFS($AU$2:$AU$1250,$I$2:$I$1250,V634)</f>
        <v>0.000298234478214938</v>
      </c>
      <c r="AW634" s="5" t="n">
        <f aca="false">AU634/AV634</f>
        <v>0.518945720789609</v>
      </c>
      <c r="AX634" s="7" t="n">
        <f aca="false">SUMIFS($AP$2:$AP$1250,$I$2:$I$1250,V634)</f>
        <v>1</v>
      </c>
    </row>
    <row r="635" customFormat="false" ht="15.8" hidden="false" customHeight="false" outlineLevel="0" collapsed="false">
      <c r="A635" s="0" t="s">
        <v>15</v>
      </c>
      <c r="B635" s="0" t="s">
        <v>99</v>
      </c>
      <c r="C635" s="0" t="s">
        <v>46</v>
      </c>
      <c r="D635" s="0" t="s">
        <v>43</v>
      </c>
      <c r="E635" s="0" t="str">
        <f aca="false">VLOOKUP(A635,Nomenclature!$D$1:$E$9,2,0)</f>
        <v>03</v>
      </c>
      <c r="F635" s="0" t="str">
        <f aca="false">VLOOKUP(B635,Nomenclature!$J$1:$K$97,2,0)</f>
        <v>74</v>
      </c>
      <c r="G635" s="0" t="str">
        <f aca="false">VLOOKUP(C635,Nomenclature!$M$1:$N$21,2,0)</f>
        <v>26</v>
      </c>
      <c r="H635" s="0" t="str">
        <f aca="false">VLOOKUP(D635,Nomenclature!$O$25:$P$31,2,0)</f>
        <v>02</v>
      </c>
      <c r="I635" s="1" t="str">
        <f aca="false">CONCATENATE(E635,F635)</f>
        <v>0374</v>
      </c>
      <c r="J635" s="0" t="str">
        <f aca="false">CONCATENATE(E635,F635,G635,H635)</f>
        <v>03742602</v>
      </c>
      <c r="K635" s="0" t="n">
        <v>12</v>
      </c>
      <c r="L635" s="0" t="n">
        <v>13</v>
      </c>
      <c r="M635" s="0" t="n">
        <v>78.172802561176</v>
      </c>
      <c r="N635" s="0" t="n">
        <v>1</v>
      </c>
      <c r="O635" s="0" t="n">
        <v>9.99400359784133E-005</v>
      </c>
      <c r="P635" s="4" t="n">
        <f aca="false">VLOOKUP(D635,'paramètres CI'!$A$1:$B$6,2,0)</f>
        <v>0.0935912806596305</v>
      </c>
      <c r="Q635" s="17" t="n">
        <f aca="false">M635*P635/N635</f>
        <v>7.3162927044529</v>
      </c>
      <c r="R635" s="9" t="n">
        <f aca="false">1/(1+0.04)*(1 - (1/(1+0.04))^L635)/(1-1/(1+0.04))</f>
        <v>9.98564784663304</v>
      </c>
      <c r="S635" s="17" t="n">
        <f aca="false">K635/R635</f>
        <v>1.20172473376839</v>
      </c>
      <c r="T635" s="17" t="n">
        <f aca="false">Q635+S635</f>
        <v>8.51801743822129</v>
      </c>
      <c r="U635" s="0" t="n">
        <f aca="false">T635 + Z635</f>
        <v>7.18032498583122</v>
      </c>
      <c r="V635" s="4" t="str">
        <f aca="false">VLOOKUP(I635,'CI ref gaz'!$I$1:$AM$97,1,0)</f>
        <v>0374</v>
      </c>
      <c r="W635" s="0" t="n">
        <f aca="false">VLOOKUP(I635,'CI ref gaz'!$I$1:$AM$97,14,0)</f>
        <v>-2</v>
      </c>
      <c r="X635" s="1" t="n">
        <f aca="false">VLOOKUP(I635,'CI ref gaz'!$I$1:$AM$97,13,0)</f>
        <v>2.59342124903981</v>
      </c>
      <c r="Y635" s="2" t="n">
        <f aca="false">VLOOKUP(I635,'CI ref gaz'!$I$1:$AM$97,7,0)</f>
        <v>0.345070466734896</v>
      </c>
      <c r="Z635" s="17" t="n">
        <f aca="false">X635*(O635/Y635)^(-1/8)-T635</f>
        <v>-1.33769245239007</v>
      </c>
      <c r="AA635" s="17" t="n">
        <f aca="false">Z635^2</f>
        <v>1.78942109718135</v>
      </c>
      <c r="AB635" s="18" t="n">
        <f aca="false">Z635/U635</f>
        <v>-0.186299708582788</v>
      </c>
      <c r="AC635" s="17" t="n">
        <f aca="false">U635^-('paramètres CI'!$B$19)</f>
        <v>1.41529571265162E-007</v>
      </c>
      <c r="AD635" s="4" t="n">
        <f aca="false">SUMIFS($AC$2:$AC$1250,$I$2:$I$1250,V635)</f>
        <v>0.00141614489007921</v>
      </c>
      <c r="AE635" s="4" t="n">
        <f aca="false">AC635/AD635</f>
        <v>9.99400359784132E-005</v>
      </c>
      <c r="AF635" s="17" t="n">
        <f aca="false">AE635-O635</f>
        <v>0</v>
      </c>
      <c r="AG635" s="4" t="n">
        <f aca="false">VLOOKUP(I635,BesoinU!$F$1:$L$99,3,0)</f>
        <v>54.0291420357866</v>
      </c>
      <c r="AH635" s="19" t="n">
        <f aca="false">VLOOKUP(J635,bibliRdtCHauff!$G$2:$K$1398,4,0)</f>
        <v>12</v>
      </c>
      <c r="AI635" s="19" t="n">
        <f aca="false">VLOOKUP(J635,bibliRdtCHauff!$G$2:$K$1398,3,0)</f>
        <v>1</v>
      </c>
      <c r="AJ635" s="4" t="n">
        <f aca="false">VLOOKUP(D635,'paramètres CI'!$A$1:$C$6,3)</f>
        <v>0.09847</v>
      </c>
      <c r="AK635" s="4" t="n">
        <f aca="false">AJ635*AG635/AI635</f>
        <v>5.32024961626391</v>
      </c>
      <c r="AL635" s="4" t="n">
        <f aca="false">AK635+AH635/R635</f>
        <v>6.5219743500323</v>
      </c>
      <c r="AM635" s="4" t="n">
        <f aca="false">AL635+Z635</f>
        <v>5.18428189764223</v>
      </c>
      <c r="AN635" s="4" t="n">
        <f aca="false">AM635^-'paramètres CI'!$B$19</f>
        <v>1.91642193167463E-006</v>
      </c>
      <c r="AO635" s="4" t="n">
        <f aca="false">SUMIFS($AN$2:$AN$1250,$I$2:$I$1250,V635)</f>
        <v>1249.8083645965</v>
      </c>
      <c r="AP635" s="5" t="n">
        <f aca="false">AN635/AO635</f>
        <v>1.53337262412494E-009</v>
      </c>
      <c r="AQ635" s="6" t="n">
        <f aca="false">AP635-O635</f>
        <v>-9.99385026057892E-005</v>
      </c>
      <c r="AR635" s="20" t="n">
        <f aca="false">VLOOKUP(I635,entreesparc!$A$13:$H$110,8,0)*AP635</f>
        <v>3.3258325388575E-005</v>
      </c>
      <c r="AS635" s="7" t="n">
        <f aca="false">M635*AJ635/AI635+AH635/R635</f>
        <v>8.89940060196739</v>
      </c>
      <c r="AT635" s="4" t="n">
        <f aca="false">AS635+Z635</f>
        <v>7.56170814957733</v>
      </c>
      <c r="AU635" s="4" t="n">
        <f aca="false">AT635^-'paramètres CI'!$B$19</f>
        <v>9.35493359077079E-008</v>
      </c>
      <c r="AV635" s="4" t="n">
        <f aca="false">SUMIFS($AU$2:$AU$1250,$I$2:$I$1250,V635)</f>
        <v>0.000298234478214938</v>
      </c>
      <c r="AW635" s="5" t="n">
        <f aca="false">AU635/AV635</f>
        <v>0.000313677132394756</v>
      </c>
      <c r="AX635" s="7" t="n">
        <f aca="false">SUMIFS($AP$2:$AP$1250,$I$2:$I$1250,V635)</f>
        <v>1</v>
      </c>
    </row>
    <row r="636" customFormat="false" ht="15.8" hidden="false" customHeight="false" outlineLevel="0" collapsed="false">
      <c r="A636" s="0" t="s">
        <v>15</v>
      </c>
      <c r="B636" s="0" t="s">
        <v>99</v>
      </c>
      <c r="C636" s="0" t="s">
        <v>48</v>
      </c>
      <c r="D636" s="0" t="s">
        <v>43</v>
      </c>
      <c r="E636" s="0" t="str">
        <f aca="false">VLOOKUP(A636,Nomenclature!$D$1:$E$9,2,0)</f>
        <v>03</v>
      </c>
      <c r="F636" s="0" t="str">
        <f aca="false">VLOOKUP(B636,Nomenclature!$J$1:$K$97,2,0)</f>
        <v>74</v>
      </c>
      <c r="G636" s="0" t="str">
        <f aca="false">VLOOKUP(C636,Nomenclature!$M$1:$N$21,2,0)</f>
        <v>09</v>
      </c>
      <c r="H636" s="0" t="str">
        <f aca="false">VLOOKUP(D636,Nomenclature!$O$25:$P$31,2,0)</f>
        <v>02</v>
      </c>
      <c r="I636" s="1" t="str">
        <f aca="false">CONCATENATE(E636,F636)</f>
        <v>0374</v>
      </c>
      <c r="J636" s="0" t="str">
        <f aca="false">CONCATENATE(E636,F636,G636,H636)</f>
        <v>03740902</v>
      </c>
      <c r="K636" s="0" t="n">
        <v>73.4173749589128</v>
      </c>
      <c r="L636" s="0" t="n">
        <v>20</v>
      </c>
      <c r="M636" s="0" t="n">
        <v>72.9596043223608</v>
      </c>
      <c r="N636" s="0" t="n">
        <v>3.24350372093023</v>
      </c>
      <c r="O636" s="0" t="n">
        <v>0.205702265705424</v>
      </c>
      <c r="P636" s="4" t="n">
        <f aca="false">VLOOKUP(D636,'paramètres CI'!$A$1:$B$6,2,0)</f>
        <v>0.0935912806596305</v>
      </c>
      <c r="Q636" s="17" t="n">
        <f aca="false">M636*P636/N636</f>
        <v>2.10524895065984</v>
      </c>
      <c r="R636" s="9" t="n">
        <f aca="false">1/(1+0.04)*(1 - (1/(1+0.04))^L636)/(1-1/(1+0.04))</f>
        <v>13.5903263449677</v>
      </c>
      <c r="S636" s="17" t="n">
        <f aca="false">K636/R636</f>
        <v>5.40217895401006</v>
      </c>
      <c r="T636" s="17" t="n">
        <f aca="false">Q636+S636</f>
        <v>7.5074279046699</v>
      </c>
      <c r="U636" s="0" t="n">
        <f aca="false">T636 + Z636</f>
        <v>2.76666549918223</v>
      </c>
      <c r="V636" s="4" t="str">
        <f aca="false">VLOOKUP(I636,'CI ref gaz'!$I$1:$AM$97,1,0)</f>
        <v>0374</v>
      </c>
      <c r="W636" s="0" t="n">
        <f aca="false">VLOOKUP(I636,'CI ref gaz'!$I$1:$AM$97,14,0)</f>
        <v>-2</v>
      </c>
      <c r="X636" s="1" t="n">
        <f aca="false">VLOOKUP(I636,'CI ref gaz'!$I$1:$AM$97,13,0)</f>
        <v>2.59342124903981</v>
      </c>
      <c r="Y636" s="2" t="n">
        <f aca="false">VLOOKUP(I636,'CI ref gaz'!$I$1:$AM$97,7,0)</f>
        <v>0.345070466734896</v>
      </c>
      <c r="Z636" s="17" t="n">
        <f aca="false">X636*(O636/Y636)^(-1/8)-T636</f>
        <v>-4.74076240548767</v>
      </c>
      <c r="AA636" s="17" t="n">
        <f aca="false">Z636^2</f>
        <v>22.4748281852853</v>
      </c>
      <c r="AB636" s="18" t="n">
        <f aca="false">Z636/U636</f>
        <v>-1.71352930337583</v>
      </c>
      <c r="AC636" s="17" t="n">
        <f aca="false">U636^-('paramètres CI'!$B$19)</f>
        <v>0.000291304212456452</v>
      </c>
      <c r="AD636" s="4" t="n">
        <f aca="false">SUMIFS($AC$2:$AC$1250,$I$2:$I$1250,V636)</f>
        <v>0.00141614489007921</v>
      </c>
      <c r="AE636" s="4" t="n">
        <f aca="false">AC636/AD636</f>
        <v>0.205702265705424</v>
      </c>
      <c r="AF636" s="17" t="n">
        <f aca="false">AE636-O636</f>
        <v>0</v>
      </c>
      <c r="AG636" s="4" t="n">
        <f aca="false">VLOOKUP(I636,BesoinU!$F$1:$L$99,3,0)</f>
        <v>54.0291420357866</v>
      </c>
      <c r="AH636" s="19" t="n">
        <f aca="false">VLOOKUP(J636,bibliRdtCHauff!$G$2:$K$1398,4,0)</f>
        <v>77.0882437068584</v>
      </c>
      <c r="AI636" s="19" t="n">
        <f aca="false">VLOOKUP(J636,bibliRdtCHauff!$G$2:$K$1398,3,0)</f>
        <v>3.27439423255813</v>
      </c>
      <c r="AJ636" s="4" t="n">
        <f aca="false">VLOOKUP(D636,'paramètres CI'!$A$1:$C$6,3)</f>
        <v>0.09847</v>
      </c>
      <c r="AK636" s="4" t="n">
        <f aca="false">AJ636*AG636/AI636</f>
        <v>1.62480423504394</v>
      </c>
      <c r="AL636" s="4" t="n">
        <f aca="false">AK636+AH636/R636</f>
        <v>7.29709213675449</v>
      </c>
      <c r="AM636" s="4" t="n">
        <f aca="false">AL636+Z636</f>
        <v>2.55632973126681</v>
      </c>
      <c r="AN636" s="4" t="n">
        <f aca="false">AM636^-'paramètres CI'!$B$19</f>
        <v>0.000548359070032209</v>
      </c>
      <c r="AO636" s="4" t="n">
        <f aca="false">SUMIFS($AN$2:$AN$1250,$I$2:$I$1250,V636)</f>
        <v>1249.8083645965</v>
      </c>
      <c r="AP636" s="5" t="n">
        <f aca="false">AN636/AO636</f>
        <v>4.38754520745465E-007</v>
      </c>
      <c r="AQ636" s="6" t="n">
        <f aca="false">AP636-O636</f>
        <v>-0.205701826950903</v>
      </c>
      <c r="AR636" s="20" t="n">
        <f aca="false">VLOOKUP(I636,entreesparc!$A$13:$H$110,8,0)*AP636</f>
        <v>0.00951643480982868</v>
      </c>
      <c r="AS636" s="7" t="n">
        <f aca="false">M636*AJ636/AI636+AH636/R636</f>
        <v>7.86638297010128</v>
      </c>
      <c r="AT636" s="4" t="n">
        <f aca="false">AS636+Z636</f>
        <v>3.12562056461361</v>
      </c>
      <c r="AU636" s="4" t="n">
        <f aca="false">AT636^-'paramètres CI'!$B$19</f>
        <v>0.000109776645354609</v>
      </c>
      <c r="AV636" s="4" t="n">
        <f aca="false">SUMIFS($AU$2:$AU$1250,$I$2:$I$1250,V636)</f>
        <v>0.000298234478214938</v>
      </c>
      <c r="AW636" s="5" t="n">
        <f aca="false">AU636/AV636</f>
        <v>0.368088378016081</v>
      </c>
      <c r="AX636" s="7" t="n">
        <f aca="false">SUMIFS($AP$2:$AP$1250,$I$2:$I$1250,V636)</f>
        <v>1</v>
      </c>
    </row>
    <row r="637" customFormat="false" ht="15.8" hidden="false" customHeight="false" outlineLevel="0" collapsed="false">
      <c r="A637" s="0" t="s">
        <v>15</v>
      </c>
      <c r="B637" s="0" t="s">
        <v>99</v>
      </c>
      <c r="C637" s="0" t="s">
        <v>49</v>
      </c>
      <c r="D637" s="0" t="s">
        <v>43</v>
      </c>
      <c r="E637" s="0" t="str">
        <f aca="false">VLOOKUP(A637,Nomenclature!$D$1:$E$9,2,0)</f>
        <v>03</v>
      </c>
      <c r="F637" s="0" t="str">
        <f aca="false">VLOOKUP(B637,Nomenclature!$J$1:$K$97,2,0)</f>
        <v>74</v>
      </c>
      <c r="G637" s="0" t="str">
        <f aca="false">VLOOKUP(C637,Nomenclature!$M$1:$N$21,2,0)</f>
        <v>29</v>
      </c>
      <c r="H637" s="0" t="str">
        <f aca="false">VLOOKUP(D637,Nomenclature!$O$25:$P$31,2,0)</f>
        <v>02</v>
      </c>
      <c r="I637" s="1" t="str">
        <f aca="false">CONCATENATE(E637,F637)</f>
        <v>0374</v>
      </c>
      <c r="J637" s="0" t="str">
        <f aca="false">CONCATENATE(E637,F637,G637,H637)</f>
        <v>03742902</v>
      </c>
      <c r="K637" s="0" t="n">
        <v>91.771718698641</v>
      </c>
      <c r="L637" s="0" t="n">
        <v>20</v>
      </c>
      <c r="M637" s="0" t="n">
        <v>72.9596043223608</v>
      </c>
      <c r="N637" s="0" t="n">
        <v>3.39795627906976</v>
      </c>
      <c r="O637" s="0" t="n">
        <v>9.99400359784133E-005</v>
      </c>
      <c r="P637" s="4" t="n">
        <f aca="false">VLOOKUP(D637,'paramètres CI'!$A$1:$B$6,2,0)</f>
        <v>0.0935912806596305</v>
      </c>
      <c r="Q637" s="17" t="n">
        <f aca="false">M637*P637/N637</f>
        <v>2.00955581653894</v>
      </c>
      <c r="R637" s="9" t="n">
        <f aca="false">1/(1+0.04)*(1 - (1/(1+0.04))^L637)/(1-1/(1+0.04))</f>
        <v>13.5903263449677</v>
      </c>
      <c r="S637" s="17" t="n">
        <f aca="false">K637/R637</f>
        <v>6.75272369251257</v>
      </c>
      <c r="T637" s="17" t="n">
        <f aca="false">Q637+S637</f>
        <v>8.76227950905151</v>
      </c>
      <c r="U637" s="0" t="n">
        <f aca="false">T637 + Z637</f>
        <v>7.18032498583122</v>
      </c>
      <c r="V637" s="4" t="str">
        <f aca="false">VLOOKUP(I637,'CI ref gaz'!$I$1:$AM$97,1,0)</f>
        <v>0374</v>
      </c>
      <c r="W637" s="0" t="n">
        <f aca="false">VLOOKUP(I637,'CI ref gaz'!$I$1:$AM$97,14,0)</f>
        <v>-2</v>
      </c>
      <c r="X637" s="1" t="n">
        <f aca="false">VLOOKUP(I637,'CI ref gaz'!$I$1:$AM$97,13,0)</f>
        <v>2.59342124903981</v>
      </c>
      <c r="Y637" s="2" t="n">
        <f aca="false">VLOOKUP(I637,'CI ref gaz'!$I$1:$AM$97,7,0)</f>
        <v>0.345070466734896</v>
      </c>
      <c r="Z637" s="17" t="n">
        <f aca="false">X637*(O637/Y637)^(-1/8)-T637</f>
        <v>-1.58195452322029</v>
      </c>
      <c r="AA637" s="17" t="n">
        <f aca="false">Z637^2</f>
        <v>2.50258011353713</v>
      </c>
      <c r="AB637" s="18" t="n">
        <f aca="false">Z637/U637</f>
        <v>-0.220317955850456</v>
      </c>
      <c r="AC637" s="17" t="n">
        <f aca="false">U637^-('paramètres CI'!$B$19)</f>
        <v>1.41529571265162E-007</v>
      </c>
      <c r="AD637" s="4" t="n">
        <f aca="false">SUMIFS($AC$2:$AC$1250,$I$2:$I$1250,V637)</f>
        <v>0.00141614489007921</v>
      </c>
      <c r="AE637" s="4" t="n">
        <f aca="false">AC637/AD637</f>
        <v>9.99400359784132E-005</v>
      </c>
      <c r="AF637" s="17" t="n">
        <f aca="false">AE637-O637</f>
        <v>0</v>
      </c>
      <c r="AG637" s="4" t="n">
        <f aca="false">VLOOKUP(I637,BesoinU!$F$1:$L$99,3,0)</f>
        <v>54.0291420357866</v>
      </c>
      <c r="AH637" s="19" t="n">
        <f aca="false">VLOOKUP(J637,bibliRdtCHauff!$G$2:$K$1398,4,0)</f>
        <v>91.771718698641</v>
      </c>
      <c r="AI637" s="19" t="n">
        <f aca="false">VLOOKUP(J637,bibliRdtCHauff!$G$2:$K$1398,3,0)</f>
        <v>3.39795627906976</v>
      </c>
      <c r="AJ637" s="4" t="n">
        <f aca="false">VLOOKUP(D637,'paramètres CI'!$A$1:$C$6,3)</f>
        <v>0.09847</v>
      </c>
      <c r="AK637" s="4" t="n">
        <f aca="false">AJ637*AG637/AI637</f>
        <v>1.56572044467871</v>
      </c>
      <c r="AL637" s="4" t="n">
        <f aca="false">AK637+AH637/R637</f>
        <v>8.31844413719126</v>
      </c>
      <c r="AM637" s="4" t="n">
        <f aca="false">AL637+Z637</f>
        <v>6.73648961397098</v>
      </c>
      <c r="AN637" s="4" t="n">
        <f aca="false">AM637^-'paramètres CI'!$B$19</f>
        <v>2.35792965053994E-007</v>
      </c>
      <c r="AO637" s="4" t="n">
        <f aca="false">SUMIFS($AN$2:$AN$1250,$I$2:$I$1250,V637)</f>
        <v>1249.8083645965</v>
      </c>
      <c r="AP637" s="5" t="n">
        <f aca="false">AN637/AO637</f>
        <v>1.88663295696633E-010</v>
      </c>
      <c r="AQ637" s="6" t="n">
        <f aca="false">AP637-O637</f>
        <v>-9.99398473151176E-005</v>
      </c>
      <c r="AR637" s="20" t="n">
        <f aca="false">VLOOKUP(I637,entreesparc!$A$13:$H$110,8,0)*AP637</f>
        <v>4.09204206364407E-006</v>
      </c>
      <c r="AS637" s="7" t="n">
        <f aca="false">M637*AJ637/AI637+AH637/R637</f>
        <v>8.86703348568909</v>
      </c>
      <c r="AT637" s="4" t="n">
        <f aca="false">AS637+Z637</f>
        <v>7.2850789624688</v>
      </c>
      <c r="AU637" s="4" t="n">
        <f aca="false">AT637^-'paramètres CI'!$B$19</f>
        <v>1.26045078375081E-007</v>
      </c>
      <c r="AV637" s="4" t="n">
        <f aca="false">SUMIFS($AU$2:$AU$1250,$I$2:$I$1250,V637)</f>
        <v>0.000298234478214938</v>
      </c>
      <c r="AW637" s="5" t="n">
        <f aca="false">AU637/AV637</f>
        <v>0.000422637513709064</v>
      </c>
      <c r="AX637" s="7" t="n">
        <f aca="false">SUMIFS($AP$2:$AP$1250,$I$2:$I$1250,V637)</f>
        <v>1</v>
      </c>
    </row>
    <row r="638" customFormat="false" ht="15.8" hidden="false" customHeight="false" outlineLevel="0" collapsed="false">
      <c r="A638" s="0" t="s">
        <v>15</v>
      </c>
      <c r="B638" s="0" t="s">
        <v>100</v>
      </c>
      <c r="C638" s="0" t="s">
        <v>32</v>
      </c>
      <c r="D638" s="0" t="s">
        <v>33</v>
      </c>
      <c r="E638" s="0" t="str">
        <f aca="false">VLOOKUP(A638,Nomenclature!$D$1:$E$9,2,0)</f>
        <v>03</v>
      </c>
      <c r="F638" s="0" t="str">
        <f aca="false">VLOOKUP(B638,Nomenclature!$J$1:$K$97,2,0)</f>
        <v>75</v>
      </c>
      <c r="G638" s="0" t="str">
        <f aca="false">VLOOKUP(C638,Nomenclature!$M$1:$N$21,2,0)</f>
        <v>01</v>
      </c>
      <c r="H638" s="0" t="str">
        <f aca="false">VLOOKUP(D638,Nomenclature!$O$25:$P$31,2,0)</f>
        <v>01</v>
      </c>
      <c r="I638" s="1" t="str">
        <f aca="false">CONCATENATE(E638,F638)</f>
        <v>0375</v>
      </c>
      <c r="J638" s="0" t="str">
        <f aca="false">CONCATENATE(E638,F638,G638,H638)</f>
        <v>03750101</v>
      </c>
      <c r="K638" s="0" t="n">
        <v>46.2140405900666</v>
      </c>
      <c r="L638" s="0" t="n">
        <v>25</v>
      </c>
      <c r="M638" s="0" t="n">
        <v>123.38059717957</v>
      </c>
      <c r="N638" s="0" t="n">
        <v>1.56079248012049</v>
      </c>
      <c r="O638" s="0" t="n">
        <v>0.065867973960571</v>
      </c>
      <c r="P638" s="4" t="n">
        <f aca="false">VLOOKUP(D638,'paramètres CI'!$A$1:$B$6,2,0)</f>
        <v>0.033584731604575</v>
      </c>
      <c r="Q638" s="17" t="n">
        <f aca="false">M638*P638/N638</f>
        <v>2.65487199244332</v>
      </c>
      <c r="R638" s="9" t="n">
        <f aca="false">1/(1+0.04)*(1 - (1/(1+0.04))^L638)/(1-1/(1+0.04))</f>
        <v>15.6220799436509</v>
      </c>
      <c r="S638" s="17" t="n">
        <f aca="false">K638/R638</f>
        <v>2.95825144646305</v>
      </c>
      <c r="T638" s="17" t="n">
        <f aca="false">Q638+S638</f>
        <v>5.61312343890637</v>
      </c>
      <c r="U638" s="0" t="n">
        <f aca="false">T638 + Z638</f>
        <v>4.9845299750481</v>
      </c>
      <c r="V638" s="4" t="str">
        <f aca="false">VLOOKUP(I638,'CI ref gaz'!$I$1:$AM$97,1,0)</f>
        <v>0375</v>
      </c>
      <c r="W638" s="0" t="n">
        <f aca="false">VLOOKUP(I638,'CI ref gaz'!$I$1:$AM$97,14,0)</f>
        <v>-2</v>
      </c>
      <c r="X638" s="1" t="n">
        <f aca="false">VLOOKUP(I638,'CI ref gaz'!$I$1:$AM$97,13,0)</f>
        <v>4.09087206179502</v>
      </c>
      <c r="Y638" s="2" t="n">
        <f aca="false">VLOOKUP(I638,'CI ref gaz'!$I$1:$AM$97,7,0)</f>
        <v>0.319993252612625</v>
      </c>
      <c r="Z638" s="17" t="n">
        <f aca="false">X638*(O638/Y638)^(-1/8)-T638</f>
        <v>-0.628593463858275</v>
      </c>
      <c r="AA638" s="17" t="n">
        <f aca="false">Z638^2</f>
        <v>0.395129742805344</v>
      </c>
      <c r="AB638" s="18" t="n">
        <f aca="false">Z638/U638</f>
        <v>-0.12610887425794</v>
      </c>
      <c r="AC638" s="17" t="n">
        <f aca="false">U638^-('paramètres CI'!$B$19)</f>
        <v>2.62425663441329E-006</v>
      </c>
      <c r="AD638" s="4" t="n">
        <f aca="false">SUMIFS($AC$2:$AC$1250,$I$2:$I$1250,V638)</f>
        <v>3.98411622009838E-005</v>
      </c>
      <c r="AE638" s="4" t="n">
        <f aca="false">AC638/AD638</f>
        <v>0.065867973960571</v>
      </c>
      <c r="AF638" s="17" t="n">
        <f aca="false">AE638-O638</f>
        <v>0</v>
      </c>
      <c r="AG638" s="4" t="n">
        <f aca="false">VLOOKUP(I638,BesoinU!$F$1:$L$99,3,0)</f>
        <v>84.1738488291551</v>
      </c>
      <c r="AH638" s="19" t="n">
        <f aca="false">VLOOKUP(J638,bibliRdtCHauff!$G$2:$K$1398,4,0)</f>
        <v>48.52474261957</v>
      </c>
      <c r="AI638" s="19" t="n">
        <f aca="false">VLOOKUP(J638,bibliRdtCHauff!$G$2:$K$1398,3,0)</f>
        <v>1.62322417932531</v>
      </c>
      <c r="AJ638" s="4" t="n">
        <f aca="false">VLOOKUP(D638,'paramètres CI'!$A$1:$C$6,3)</f>
        <v>0.0509473684210526</v>
      </c>
      <c r="AK638" s="4" t="n">
        <f aca="false">AJ638*AG638/AI638</f>
        <v>2.64192472138964</v>
      </c>
      <c r="AL638" s="4" t="n">
        <f aca="false">AK638+AH638/R638</f>
        <v>5.74808874017585</v>
      </c>
      <c r="AM638" s="4" t="n">
        <f aca="false">AL638+Z638</f>
        <v>5.11949527631757</v>
      </c>
      <c r="AN638" s="4" t="n">
        <f aca="false">AM638^-'paramètres CI'!$B$19</f>
        <v>2.11925309977429E-006</v>
      </c>
      <c r="AO638" s="4" t="n">
        <f aca="false">SUMIFS($AN$2:$AN$1250,$I$2:$I$1250,V638)</f>
        <v>11.0157962458099</v>
      </c>
      <c r="AP638" s="5" t="n">
        <f aca="false">AN638/AO638</f>
        <v>1.92383106267094E-007</v>
      </c>
      <c r="AQ638" s="6" t="n">
        <f aca="false">AP638-O638</f>
        <v>-0.0658677815774647</v>
      </c>
      <c r="AR638" s="20" t="n">
        <f aca="false">VLOOKUP(I638,entreesparc!$A$13:$H$110,8,0)*AP638</f>
        <v>0.00288110245287578</v>
      </c>
      <c r="AS638" s="7" t="n">
        <f aca="false">M638*AJ638/AI638+AH638/R638</f>
        <v>6.97865237903831</v>
      </c>
      <c r="AT638" s="4" t="n">
        <f aca="false">AS638+Z638</f>
        <v>6.35005891518003</v>
      </c>
      <c r="AU638" s="4" t="n">
        <f aca="false">AT638^-'paramètres CI'!$B$19</f>
        <v>3.78249151789173E-007</v>
      </c>
      <c r="AV638" s="4" t="n">
        <f aca="false">SUMIFS($AU$2:$AU$1250,$I$2:$I$1250,V638)</f>
        <v>9.37536832053386E-006</v>
      </c>
      <c r="AW638" s="5" t="n">
        <f aca="false">AU638/AV638</f>
        <v>0.0403449911360533</v>
      </c>
      <c r="AX638" s="7" t="n">
        <f aca="false">SUMIFS($AP$2:$AP$1250,$I$2:$I$1250,V638)</f>
        <v>1</v>
      </c>
    </row>
    <row r="639" customFormat="false" ht="15.8" hidden="false" customHeight="false" outlineLevel="0" collapsed="false">
      <c r="A639" s="0" t="s">
        <v>15</v>
      </c>
      <c r="B639" s="0" t="s">
        <v>100</v>
      </c>
      <c r="C639" s="0" t="s">
        <v>32</v>
      </c>
      <c r="D639" s="0" t="s">
        <v>34</v>
      </c>
      <c r="E639" s="0" t="str">
        <f aca="false">VLOOKUP(A639,Nomenclature!$D$1:$E$9,2,0)</f>
        <v>03</v>
      </c>
      <c r="F639" s="0" t="str">
        <f aca="false">VLOOKUP(B639,Nomenclature!$J$1:$K$97,2,0)</f>
        <v>75</v>
      </c>
      <c r="G639" s="0" t="str">
        <f aca="false">VLOOKUP(C639,Nomenclature!$M$1:$N$21,2,0)</f>
        <v>01</v>
      </c>
      <c r="H639" s="0" t="str">
        <f aca="false">VLOOKUP(D639,Nomenclature!$O$25:$P$31,2,0)</f>
        <v>06</v>
      </c>
      <c r="I639" s="1" t="str">
        <f aca="false">CONCATENATE(E639,F639)</f>
        <v>0375</v>
      </c>
      <c r="J639" s="0" t="str">
        <f aca="false">CONCATENATE(E639,F639,G639,H639)</f>
        <v>03750106</v>
      </c>
      <c r="K639" s="0" t="n">
        <v>45.747167900485</v>
      </c>
      <c r="L639" s="0" t="n">
        <v>25</v>
      </c>
      <c r="M639" s="0" t="n">
        <v>139.920578740547</v>
      </c>
      <c r="N639" s="0" t="n">
        <v>1.62729404259699</v>
      </c>
      <c r="O639" s="0" t="n">
        <v>0.0746285853425832</v>
      </c>
      <c r="P639" s="4" t="n">
        <f aca="false">VLOOKUP(D639,'paramètres CI'!$A$1:$B$6,2,0)</f>
        <v>0.0424847883250769</v>
      </c>
      <c r="Q639" s="17" t="n">
        <f aca="false">M639*P639/N639</f>
        <v>3.65299448932266</v>
      </c>
      <c r="R639" s="9" t="n">
        <f aca="false">1/(1+0.04)*(1 - (1/(1+0.04))^L639)/(1-1/(1+0.04))</f>
        <v>15.6220799436509</v>
      </c>
      <c r="S639" s="17" t="n">
        <f aca="false">K639/R639</f>
        <v>2.92836600923154</v>
      </c>
      <c r="T639" s="17" t="n">
        <f aca="false">Q639+S639</f>
        <v>6.5813604985542</v>
      </c>
      <c r="U639" s="0" t="n">
        <f aca="false">T639 + Z639</f>
        <v>4.90733096422454</v>
      </c>
      <c r="V639" s="4" t="str">
        <f aca="false">VLOOKUP(I639,'CI ref gaz'!$I$1:$AM$97,1,0)</f>
        <v>0375</v>
      </c>
      <c r="W639" s="0" t="n">
        <f aca="false">VLOOKUP(I639,'CI ref gaz'!$I$1:$AM$97,14,0)</f>
        <v>-2</v>
      </c>
      <c r="X639" s="1" t="n">
        <f aca="false">VLOOKUP(I639,'CI ref gaz'!$I$1:$AM$97,13,0)</f>
        <v>4.09087206179502</v>
      </c>
      <c r="Y639" s="2" t="n">
        <f aca="false">VLOOKUP(I639,'CI ref gaz'!$I$1:$AM$97,7,0)</f>
        <v>0.319993252612625</v>
      </c>
      <c r="Z639" s="17" t="n">
        <f aca="false">X639*(O639/Y639)^(-1/8)-T639</f>
        <v>-1.67402953432966</v>
      </c>
      <c r="AA639" s="17" t="n">
        <f aca="false">Z639^2</f>
        <v>2.80237488180799</v>
      </c>
      <c r="AB639" s="18" t="n">
        <f aca="false">Z639/U639</f>
        <v>-0.341128313238639</v>
      </c>
      <c r="AC639" s="17" t="n">
        <f aca="false">U639^-('paramètres CI'!$B$19)</f>
        <v>2.97328957346382E-006</v>
      </c>
      <c r="AD639" s="4" t="n">
        <f aca="false">SUMIFS($AC$2:$AC$1250,$I$2:$I$1250,V639)</f>
        <v>3.98411622009838E-005</v>
      </c>
      <c r="AE639" s="4" t="n">
        <f aca="false">AC639/AD639</f>
        <v>0.0746285853425832</v>
      </c>
      <c r="AF639" s="17" t="n">
        <f aca="false">AE639-O639</f>
        <v>0</v>
      </c>
      <c r="AG639" s="4" t="n">
        <f aca="false">VLOOKUP(I639,BesoinU!$F$1:$L$99,3,0)</f>
        <v>84.1738488291551</v>
      </c>
      <c r="AH639" s="19" t="n">
        <f aca="false">VLOOKUP(J639,bibliRdtCHauff!$G$2:$K$1398,4,0)</f>
        <v>48.0345262955093</v>
      </c>
      <c r="AI639" s="19" t="n">
        <f aca="false">VLOOKUP(J639,bibliRdtCHauff!$G$2:$K$1398,3,0)</f>
        <v>1.69238580430087</v>
      </c>
      <c r="AJ639" s="4" t="n">
        <f aca="false">VLOOKUP(D639,'paramètres CI'!$A$1:$C$6,3)</f>
        <v>0.0591</v>
      </c>
      <c r="AK639" s="4" t="n">
        <f aca="false">AJ639*AG639/AI639</f>
        <v>2.93944468995243</v>
      </c>
      <c r="AL639" s="4" t="n">
        <f aca="false">AK639+AH639/R639</f>
        <v>6.01422899964555</v>
      </c>
      <c r="AM639" s="4" t="n">
        <f aca="false">AL639+Z639</f>
        <v>4.34019946531588</v>
      </c>
      <c r="AN639" s="4" t="n">
        <f aca="false">AM639^-'paramètres CI'!$B$19</f>
        <v>7.94186475527703E-006</v>
      </c>
      <c r="AO639" s="4" t="n">
        <f aca="false">SUMIFS($AN$2:$AN$1250,$I$2:$I$1250,V639)</f>
        <v>11.0157962458099</v>
      </c>
      <c r="AP639" s="5" t="n">
        <f aca="false">AN639/AO639</f>
        <v>7.2095240126631E-007</v>
      </c>
      <c r="AQ639" s="6" t="n">
        <f aca="false">AP639-O639</f>
        <v>-0.0746278643901819</v>
      </c>
      <c r="AR639" s="20" t="n">
        <f aca="false">VLOOKUP(I639,entreesparc!$A$13:$H$110,8,0)*AP639</f>
        <v>0.0107968821795156</v>
      </c>
      <c r="AS639" s="7" t="n">
        <f aca="false">M639*AJ639/AI639+AH639/R639</f>
        <v>7.96096698893297</v>
      </c>
      <c r="AT639" s="4" t="n">
        <f aca="false">AS639+Z639</f>
        <v>6.28693745460331</v>
      </c>
      <c r="AU639" s="4" t="n">
        <f aca="false">AT639^-'paramètres CI'!$B$19</f>
        <v>4.09719733485243E-007</v>
      </c>
      <c r="AV639" s="4" t="n">
        <f aca="false">SUMIFS($AU$2:$AU$1250,$I$2:$I$1250,V639)</f>
        <v>9.37536832053386E-006</v>
      </c>
      <c r="AW639" s="5" t="n">
        <f aca="false">AU639/AV639</f>
        <v>0.0437017213060183</v>
      </c>
      <c r="AX639" s="7" t="n">
        <f aca="false">SUMIFS($AP$2:$AP$1250,$I$2:$I$1250,V639)</f>
        <v>1</v>
      </c>
    </row>
    <row r="640" customFormat="false" ht="15.8" hidden="false" customHeight="false" outlineLevel="0" collapsed="false">
      <c r="A640" s="0" t="s">
        <v>15</v>
      </c>
      <c r="B640" s="0" t="s">
        <v>100</v>
      </c>
      <c r="C640" s="0" t="s">
        <v>35</v>
      </c>
      <c r="D640" s="0" t="s">
        <v>33</v>
      </c>
      <c r="E640" s="0" t="str">
        <f aca="false">VLOOKUP(A640,Nomenclature!$D$1:$E$9,2,0)</f>
        <v>03</v>
      </c>
      <c r="F640" s="0" t="str">
        <f aca="false">VLOOKUP(B640,Nomenclature!$J$1:$K$97,2,0)</f>
        <v>75</v>
      </c>
      <c r="G640" s="0" t="str">
        <f aca="false">VLOOKUP(C640,Nomenclature!$M$1:$N$21,2,0)</f>
        <v>21</v>
      </c>
      <c r="H640" s="0" t="str">
        <f aca="false">VLOOKUP(D640,Nomenclature!$O$25:$P$31,2,0)</f>
        <v>01</v>
      </c>
      <c r="I640" s="1" t="str">
        <f aca="false">CONCATENATE(E640,F640)</f>
        <v>0375</v>
      </c>
      <c r="J640" s="0" t="str">
        <f aca="false">CONCATENATE(E640,F640,G640,H640)</f>
        <v>03752101</v>
      </c>
      <c r="K640" s="0" t="n">
        <v>57.7675507375833</v>
      </c>
      <c r="L640" s="0" t="n">
        <v>25</v>
      </c>
      <c r="M640" s="0" t="n">
        <v>123.38059717957</v>
      </c>
      <c r="N640" s="0" t="n">
        <v>1.87295097614459</v>
      </c>
      <c r="O640" s="0" t="n">
        <v>9.99400359784132E-005</v>
      </c>
      <c r="P640" s="4" t="n">
        <f aca="false">VLOOKUP(D640,'paramètres CI'!$A$1:$B$6,2,0)</f>
        <v>0.033584731604575</v>
      </c>
      <c r="Q640" s="17" t="n">
        <f aca="false">M640*P640/N640</f>
        <v>2.2123933270361</v>
      </c>
      <c r="R640" s="9" t="n">
        <f aca="false">1/(1+0.04)*(1 - (1/(1+0.04))^L640)/(1-1/(1+0.04))</f>
        <v>15.6220799436509</v>
      </c>
      <c r="S640" s="17" t="n">
        <f aca="false">K640/R640</f>
        <v>3.69781430807881</v>
      </c>
      <c r="T640" s="17" t="n">
        <f aca="false">Q640+S640</f>
        <v>5.91020763511491</v>
      </c>
      <c r="U640" s="0" t="n">
        <f aca="false">T640 + Z640</f>
        <v>11.219953640814</v>
      </c>
      <c r="V640" s="4" t="str">
        <f aca="false">VLOOKUP(I640,'CI ref gaz'!$I$1:$AM$97,1,0)</f>
        <v>0375</v>
      </c>
      <c r="W640" s="0" t="n">
        <f aca="false">VLOOKUP(I640,'CI ref gaz'!$I$1:$AM$97,14,0)</f>
        <v>-2</v>
      </c>
      <c r="X640" s="1" t="n">
        <f aca="false">VLOOKUP(I640,'CI ref gaz'!$I$1:$AM$97,13,0)</f>
        <v>4.09087206179502</v>
      </c>
      <c r="Y640" s="2" t="n">
        <f aca="false">VLOOKUP(I640,'CI ref gaz'!$I$1:$AM$97,7,0)</f>
        <v>0.319993252612625</v>
      </c>
      <c r="Z640" s="17" t="n">
        <f aca="false">X640*(O640/Y640)^(-1/8)-T640</f>
        <v>5.30974600569913</v>
      </c>
      <c r="AA640" s="17" t="n">
        <f aca="false">Z640^2</f>
        <v>28.1934026450379</v>
      </c>
      <c r="AB640" s="18" t="n">
        <f aca="false">Z640/U640</f>
        <v>0.473241349802395</v>
      </c>
      <c r="AC640" s="17" t="n">
        <f aca="false">U640^-('paramètres CI'!$B$19)</f>
        <v>3.98172718378812E-009</v>
      </c>
      <c r="AD640" s="4" t="n">
        <f aca="false">SUMIFS($AC$2:$AC$1250,$I$2:$I$1250,V640)</f>
        <v>3.98411622009838E-005</v>
      </c>
      <c r="AE640" s="4" t="n">
        <f aca="false">AC640/AD640</f>
        <v>9.99400359784132E-005</v>
      </c>
      <c r="AF640" s="17" t="n">
        <f aca="false">AE640-O640</f>
        <v>0</v>
      </c>
      <c r="AG640" s="4" t="n">
        <f aca="false">VLOOKUP(I640,BesoinU!$F$1:$L$99,3,0)</f>
        <v>84.1738488291551</v>
      </c>
      <c r="AH640" s="19" t="n">
        <f aca="false">VLOOKUP(J640,bibliRdtCHauff!$G$2:$K$1398,4,0)</f>
        <v>57.7675507375833</v>
      </c>
      <c r="AI640" s="19" t="n">
        <f aca="false">VLOOKUP(J640,bibliRdtCHauff!$G$2:$K$1398,3,0)</f>
        <v>1.87295097614459</v>
      </c>
      <c r="AJ640" s="4" t="n">
        <f aca="false">VLOOKUP(D640,'paramètres CI'!$A$1:$C$6,3)</f>
        <v>0.0509473684210526</v>
      </c>
      <c r="AK640" s="4" t="n">
        <f aca="false">AJ640*AG640/AI640</f>
        <v>2.28966809187102</v>
      </c>
      <c r="AL640" s="4" t="n">
        <f aca="false">AK640+AH640/R640</f>
        <v>5.98748239994983</v>
      </c>
      <c r="AM640" s="4" t="n">
        <f aca="false">AL640+Z640</f>
        <v>11.297228405649</v>
      </c>
      <c r="AN640" s="4" t="n">
        <f aca="false">AM640^-'paramètres CI'!$B$19</f>
        <v>3.76898774429639E-009</v>
      </c>
      <c r="AO640" s="4" t="n">
        <f aca="false">SUMIFS($AN$2:$AN$1250,$I$2:$I$1250,V640)</f>
        <v>11.0157962458099</v>
      </c>
      <c r="AP640" s="5" t="n">
        <f aca="false">AN640/AO640</f>
        <v>3.42143923162161E-010</v>
      </c>
      <c r="AQ640" s="6" t="n">
        <f aca="false">AP640-O640</f>
        <v>-9.993969383449E-005</v>
      </c>
      <c r="AR640" s="20" t="n">
        <f aca="false">VLOOKUP(I640,entreesparc!$A$13:$H$110,8,0)*AP640</f>
        <v>5.12389947010462E-006</v>
      </c>
      <c r="AS640" s="7" t="n">
        <f aca="false">M640*AJ640/AI640+AH640/R640</f>
        <v>7.05397088696396</v>
      </c>
      <c r="AT640" s="4" t="n">
        <f aca="false">AS640+Z640</f>
        <v>12.3637168926631</v>
      </c>
      <c r="AU640" s="4" t="n">
        <f aca="false">AT640^-'paramètres CI'!$B$19</f>
        <v>1.83150279003711E-009</v>
      </c>
      <c r="AV640" s="4" t="n">
        <f aca="false">SUMIFS($AU$2:$AU$1250,$I$2:$I$1250,V640)</f>
        <v>9.37536832053386E-006</v>
      </c>
      <c r="AW640" s="5" t="n">
        <f aca="false">AU640/AV640</f>
        <v>0.000195352622683182</v>
      </c>
      <c r="AX640" s="7" t="n">
        <f aca="false">SUMIFS($AP$2:$AP$1250,$I$2:$I$1250,V640)</f>
        <v>1</v>
      </c>
    </row>
    <row r="641" customFormat="false" ht="15.8" hidden="false" customHeight="false" outlineLevel="0" collapsed="false">
      <c r="A641" s="0" t="s">
        <v>15</v>
      </c>
      <c r="B641" s="0" t="s">
        <v>100</v>
      </c>
      <c r="C641" s="0" t="s">
        <v>35</v>
      </c>
      <c r="D641" s="0" t="s">
        <v>34</v>
      </c>
      <c r="E641" s="0" t="str">
        <f aca="false">VLOOKUP(A641,Nomenclature!$D$1:$E$9,2,0)</f>
        <v>03</v>
      </c>
      <c r="F641" s="0" t="str">
        <f aca="false">VLOOKUP(B641,Nomenclature!$J$1:$K$97,2,0)</f>
        <v>75</v>
      </c>
      <c r="G641" s="0" t="str">
        <f aca="false">VLOOKUP(C641,Nomenclature!$M$1:$N$21,2,0)</f>
        <v>21</v>
      </c>
      <c r="H641" s="0" t="str">
        <f aca="false">VLOOKUP(D641,Nomenclature!$O$25:$P$31,2,0)</f>
        <v>06</v>
      </c>
      <c r="I641" s="1" t="str">
        <f aca="false">CONCATENATE(E641,F641)</f>
        <v>0375</v>
      </c>
      <c r="J641" s="0" t="str">
        <f aca="false">CONCATENATE(E641,F641,G641,H641)</f>
        <v>03752106</v>
      </c>
      <c r="K641" s="0" t="n">
        <v>57.1839598756063</v>
      </c>
      <c r="L641" s="0" t="n">
        <v>25</v>
      </c>
      <c r="M641" s="0" t="n">
        <v>139.920578740547</v>
      </c>
      <c r="N641" s="0" t="n">
        <v>1.9527528511164</v>
      </c>
      <c r="O641" s="0" t="n">
        <v>9.99400359784132E-005</v>
      </c>
      <c r="P641" s="4" t="n">
        <f aca="false">VLOOKUP(D641,'paramètres CI'!$A$1:$B$6,2,0)</f>
        <v>0.0424847883250769</v>
      </c>
      <c r="Q641" s="17" t="n">
        <f aca="false">M641*P641/N641</f>
        <v>3.04416207443553</v>
      </c>
      <c r="R641" s="9" t="n">
        <f aca="false">1/(1+0.04)*(1 - (1/(1+0.04))^L641)/(1-1/(1+0.04))</f>
        <v>15.6220799436509</v>
      </c>
      <c r="S641" s="17" t="n">
        <f aca="false">K641/R641</f>
        <v>3.66045751153943</v>
      </c>
      <c r="T641" s="17" t="n">
        <f aca="false">Q641+S641</f>
        <v>6.70461958597496</v>
      </c>
      <c r="U641" s="0" t="n">
        <f aca="false">T641 + Z641</f>
        <v>11.219953640814</v>
      </c>
      <c r="V641" s="4" t="str">
        <f aca="false">VLOOKUP(I641,'CI ref gaz'!$I$1:$AM$97,1,0)</f>
        <v>0375</v>
      </c>
      <c r="W641" s="0" t="n">
        <f aca="false">VLOOKUP(I641,'CI ref gaz'!$I$1:$AM$97,14,0)</f>
        <v>-2</v>
      </c>
      <c r="X641" s="1" t="n">
        <f aca="false">VLOOKUP(I641,'CI ref gaz'!$I$1:$AM$97,13,0)</f>
        <v>4.09087206179502</v>
      </c>
      <c r="Y641" s="2" t="n">
        <f aca="false">VLOOKUP(I641,'CI ref gaz'!$I$1:$AM$97,7,0)</f>
        <v>0.319993252612625</v>
      </c>
      <c r="Z641" s="17" t="n">
        <f aca="false">X641*(O641/Y641)^(-1/8)-T641</f>
        <v>4.51533405483908</v>
      </c>
      <c r="AA641" s="17" t="n">
        <f aca="false">Z641^2</f>
        <v>20.3882416267895</v>
      </c>
      <c r="AB641" s="18" t="n">
        <f aca="false">Z641/U641</f>
        <v>0.402437853077571</v>
      </c>
      <c r="AC641" s="17" t="n">
        <f aca="false">U641^-('paramètres CI'!$B$19)</f>
        <v>3.98172718378812E-009</v>
      </c>
      <c r="AD641" s="4" t="n">
        <f aca="false">SUMIFS($AC$2:$AC$1250,$I$2:$I$1250,V641)</f>
        <v>3.98411622009838E-005</v>
      </c>
      <c r="AE641" s="4" t="n">
        <f aca="false">AC641/AD641</f>
        <v>9.99400359784132E-005</v>
      </c>
      <c r="AF641" s="17" t="n">
        <f aca="false">AE641-O641</f>
        <v>0</v>
      </c>
      <c r="AG641" s="4" t="n">
        <f aca="false">VLOOKUP(I641,BesoinU!$F$1:$L$99,3,0)</f>
        <v>84.1738488291551</v>
      </c>
      <c r="AH641" s="19" t="n">
        <f aca="false">VLOOKUP(J641,bibliRdtCHauff!$G$2:$K$1398,4,0)</f>
        <v>57.1839598756063</v>
      </c>
      <c r="AI641" s="19" t="n">
        <f aca="false">VLOOKUP(J641,bibliRdtCHauff!$G$2:$K$1398,3,0)</f>
        <v>1.9527528511164</v>
      </c>
      <c r="AJ641" s="4" t="n">
        <f aca="false">VLOOKUP(D641,'paramètres CI'!$A$1:$C$6,3)</f>
        <v>0.0591</v>
      </c>
      <c r="AK641" s="4" t="n">
        <f aca="false">AJ641*AG641/AI641</f>
        <v>2.54751873129209</v>
      </c>
      <c r="AL641" s="4" t="n">
        <f aca="false">AK641+AH641/R641</f>
        <v>6.20797624283151</v>
      </c>
      <c r="AM641" s="4" t="n">
        <f aca="false">AL641+Z641</f>
        <v>10.7233102976706</v>
      </c>
      <c r="AN641" s="4" t="n">
        <f aca="false">AM641^-'paramètres CI'!$B$19</f>
        <v>5.71964420624467E-009</v>
      </c>
      <c r="AO641" s="4" t="n">
        <f aca="false">SUMIFS($AN$2:$AN$1250,$I$2:$I$1250,V641)</f>
        <v>11.0157962458099</v>
      </c>
      <c r="AP641" s="5" t="n">
        <f aca="false">AN641/AO641</f>
        <v>5.19222040660045E-010</v>
      </c>
      <c r="AQ641" s="6" t="n">
        <f aca="false">AP641-O641</f>
        <v>-9.99395167563725E-005</v>
      </c>
      <c r="AR641" s="20" t="n">
        <f aca="false">VLOOKUP(I641,entreesparc!$A$13:$H$110,8,0)*AP641</f>
        <v>7.77579655490102E-006</v>
      </c>
      <c r="AS641" s="7" t="n">
        <f aca="false">M641*AJ641/AI641+AH641/R641</f>
        <v>7.89514916688061</v>
      </c>
      <c r="AT641" s="4" t="n">
        <f aca="false">AS641+Z641</f>
        <v>12.4104832217197</v>
      </c>
      <c r="AU641" s="4" t="n">
        <f aca="false">AT641^-'paramètres CI'!$B$19</f>
        <v>1.77701243081885E-009</v>
      </c>
      <c r="AV641" s="4" t="n">
        <f aca="false">SUMIFS($AU$2:$AU$1250,$I$2:$I$1250,V641)</f>
        <v>9.37536832053386E-006</v>
      </c>
      <c r="AW641" s="5" t="n">
        <f aca="false">AU641/AV641</f>
        <v>0.000189540546042</v>
      </c>
      <c r="AX641" s="7" t="n">
        <f aca="false">SUMIFS($AP$2:$AP$1250,$I$2:$I$1250,V641)</f>
        <v>1</v>
      </c>
    </row>
    <row r="642" customFormat="false" ht="15.8" hidden="false" customHeight="false" outlineLevel="0" collapsed="false">
      <c r="A642" s="0" t="s">
        <v>15</v>
      </c>
      <c r="B642" s="0" t="s">
        <v>100</v>
      </c>
      <c r="C642" s="0" t="s">
        <v>36</v>
      </c>
      <c r="D642" s="0" t="s">
        <v>37</v>
      </c>
      <c r="E642" s="0" t="str">
        <f aca="false">VLOOKUP(A642,Nomenclature!$D$1:$E$9,2,0)</f>
        <v>03</v>
      </c>
      <c r="F642" s="0" t="str">
        <f aca="false">VLOOKUP(B642,Nomenclature!$J$1:$K$97,2,0)</f>
        <v>75</v>
      </c>
      <c r="G642" s="0" t="str">
        <f aca="false">VLOOKUP(C642,Nomenclature!$M$1:$N$21,2,0)</f>
        <v>23</v>
      </c>
      <c r="H642" s="0" t="str">
        <f aca="false">VLOOKUP(D642,Nomenclature!$O$25:$P$31,2,0)</f>
        <v>03</v>
      </c>
      <c r="I642" s="1" t="str">
        <f aca="false">CONCATENATE(E642,F642)</f>
        <v>0375</v>
      </c>
      <c r="J642" s="0" t="str">
        <f aca="false">CONCATENATE(E642,F642,G642,H642)</f>
        <v>03752303</v>
      </c>
      <c r="K642" s="0" t="n">
        <v>38.5342196774998</v>
      </c>
      <c r="L642" s="0" t="n">
        <v>20</v>
      </c>
      <c r="M642" s="0" t="n">
        <v>127.446613657932</v>
      </c>
      <c r="N642" s="0" t="n">
        <v>0.751367844916462</v>
      </c>
      <c r="O642" s="0" t="n">
        <v>9.99400359784132E-005</v>
      </c>
      <c r="P642" s="4" t="n">
        <f aca="false">VLOOKUP(D642,'paramètres CI'!$A$1:$B$6,2,0)</f>
        <v>0.0385046990211696</v>
      </c>
      <c r="Q642" s="17" t="n">
        <f aca="false">M642*P642/N642</f>
        <v>6.5311465394311</v>
      </c>
      <c r="R642" s="9" t="n">
        <f aca="false">1/(1+0.04)*(1 - (1/(1+0.04))^L642)/(1-1/(1+0.04))</f>
        <v>13.5903263449677</v>
      </c>
      <c r="S642" s="17" t="n">
        <f aca="false">K642/R642</f>
        <v>2.83541533141833</v>
      </c>
      <c r="T642" s="17" t="n">
        <f aca="false">Q642+S642</f>
        <v>9.36656187084943</v>
      </c>
      <c r="U642" s="0" t="n">
        <f aca="false">T642 + Z642</f>
        <v>11.219953640814</v>
      </c>
      <c r="V642" s="4" t="str">
        <f aca="false">VLOOKUP(I642,'CI ref gaz'!$I$1:$AM$97,1,0)</f>
        <v>0375</v>
      </c>
      <c r="W642" s="0" t="n">
        <f aca="false">VLOOKUP(I642,'CI ref gaz'!$I$1:$AM$97,14,0)</f>
        <v>-2</v>
      </c>
      <c r="X642" s="1" t="n">
        <f aca="false">VLOOKUP(I642,'CI ref gaz'!$I$1:$AM$97,13,0)</f>
        <v>4.09087206179502</v>
      </c>
      <c r="Y642" s="2" t="n">
        <f aca="false">VLOOKUP(I642,'CI ref gaz'!$I$1:$AM$97,7,0)</f>
        <v>0.319993252612625</v>
      </c>
      <c r="Z642" s="17" t="n">
        <f aca="false">X642*(O642/Y642)^(-1/8)-T642</f>
        <v>1.85339176996461</v>
      </c>
      <c r="AA642" s="17" t="n">
        <f aca="false">Z642^2</f>
        <v>3.43506105297256</v>
      </c>
      <c r="AB642" s="18" t="n">
        <f aca="false">Z642/U642</f>
        <v>0.165187114786523</v>
      </c>
      <c r="AC642" s="17" t="n">
        <f aca="false">U642^-('paramètres CI'!$B$19)</f>
        <v>3.98172718378812E-009</v>
      </c>
      <c r="AD642" s="4" t="n">
        <f aca="false">SUMIFS($AC$2:$AC$1250,$I$2:$I$1250,V642)</f>
        <v>3.98411622009838E-005</v>
      </c>
      <c r="AE642" s="4" t="n">
        <f aca="false">AC642/AD642</f>
        <v>9.99400359784132E-005</v>
      </c>
      <c r="AF642" s="17" t="n">
        <f aca="false">AE642-O642</f>
        <v>0</v>
      </c>
      <c r="AG642" s="4" t="n">
        <f aca="false">VLOOKUP(I642,BesoinU!$F$1:$L$99,3,0)</f>
        <v>84.1738488291551</v>
      </c>
      <c r="AH642" s="19" t="n">
        <f aca="false">VLOOKUP(J642,bibliRdtCHauff!$G$2:$K$1398,4,0)</f>
        <v>38.5342196774998</v>
      </c>
      <c r="AI642" s="19" t="n">
        <f aca="false">VLOOKUP(J642,bibliRdtCHauff!$G$2:$K$1398,3,0)</f>
        <v>0.751367844916462</v>
      </c>
      <c r="AJ642" s="4" t="n">
        <f aca="false">VLOOKUP(D642,'paramètres CI'!$A$1:$C$6,3)</f>
        <v>0.0763929293534506</v>
      </c>
      <c r="AK642" s="4" t="n">
        <f aca="false">AJ642*AG642/AI642</f>
        <v>8.55810763066205</v>
      </c>
      <c r="AL642" s="4" t="n">
        <f aca="false">AK642+AH642/R642</f>
        <v>11.3935229620804</v>
      </c>
      <c r="AM642" s="4" t="n">
        <f aca="false">AL642+Z642</f>
        <v>13.246914732045</v>
      </c>
      <c r="AN642" s="4" t="n">
        <f aca="false">AM642^-'paramètres CI'!$B$19</f>
        <v>1.05458617384049E-009</v>
      </c>
      <c r="AO642" s="4" t="n">
        <f aca="false">SUMIFS($AN$2:$AN$1250,$I$2:$I$1250,V642)</f>
        <v>11.0157962458099</v>
      </c>
      <c r="AP642" s="5" t="n">
        <f aca="false">AN642/AO642</f>
        <v>9.57339941941669E-011</v>
      </c>
      <c r="AQ642" s="6" t="n">
        <f aca="false">AP642-O642</f>
        <v>-9.9939940244419E-005</v>
      </c>
      <c r="AR642" s="20" t="n">
        <f aca="false">VLOOKUP(I642,entreesparc!$A$13:$H$110,8,0)*AP642</f>
        <v>1.43369888785077E-006</v>
      </c>
      <c r="AS642" s="7" t="n">
        <f aca="false">M642*AJ642/AI642+AH642/R642</f>
        <v>15.7931433196175</v>
      </c>
      <c r="AT642" s="4" t="n">
        <f aca="false">AS642+Z642</f>
        <v>17.6465350895821</v>
      </c>
      <c r="AU642" s="4" t="n">
        <f aca="false">AT642^-'paramètres CI'!$B$19</f>
        <v>1.06346805194211E-010</v>
      </c>
      <c r="AV642" s="4" t="n">
        <f aca="false">SUMIFS($AU$2:$AU$1250,$I$2:$I$1250,V642)</f>
        <v>9.37536832053386E-006</v>
      </c>
      <c r="AW642" s="5" t="n">
        <f aca="false">AU642/AV642</f>
        <v>1.13432135739448E-005</v>
      </c>
      <c r="AX642" s="7" t="n">
        <f aca="false">SUMIFS($AP$2:$AP$1250,$I$2:$I$1250,V642)</f>
        <v>1</v>
      </c>
    </row>
    <row r="643" customFormat="false" ht="15.8" hidden="false" customHeight="false" outlineLevel="0" collapsed="false">
      <c r="A643" s="0" t="s">
        <v>15</v>
      </c>
      <c r="B643" s="0" t="s">
        <v>100</v>
      </c>
      <c r="C643" s="0" t="s">
        <v>38</v>
      </c>
      <c r="D643" s="0" t="s">
        <v>39</v>
      </c>
      <c r="E643" s="0" t="str">
        <f aca="false">VLOOKUP(A643,Nomenclature!$D$1:$E$9,2,0)</f>
        <v>03</v>
      </c>
      <c r="F643" s="0" t="str">
        <f aca="false">VLOOKUP(B643,Nomenclature!$J$1:$K$97,2,0)</f>
        <v>75</v>
      </c>
      <c r="G643" s="0" t="str">
        <f aca="false">VLOOKUP(C643,Nomenclature!$M$1:$N$21,2,0)</f>
        <v>24</v>
      </c>
      <c r="H643" s="0" t="str">
        <f aca="false">VLOOKUP(D643,Nomenclature!$O$25:$P$31,2,0)</f>
        <v>04</v>
      </c>
      <c r="I643" s="1" t="str">
        <f aca="false">CONCATENATE(E643,F643)</f>
        <v>0375</v>
      </c>
      <c r="J643" s="0" t="str">
        <f aca="false">CONCATENATE(E643,F643,G643,H643)</f>
        <v>03752404</v>
      </c>
      <c r="K643" s="0" t="n">
        <v>30.8886153846153</v>
      </c>
      <c r="L643" s="0" t="n">
        <v>20</v>
      </c>
      <c r="M643" s="0" t="n">
        <v>143.856089683905</v>
      </c>
      <c r="N643" s="0" t="n">
        <v>0.98469085542113</v>
      </c>
      <c r="O643" s="0" t="n">
        <v>9.99400359784132E-005</v>
      </c>
      <c r="P643" s="4" t="n">
        <f aca="false">VLOOKUP(D643,'paramètres CI'!$A$1:$B$6,2,0)</f>
        <v>0.022045059962018</v>
      </c>
      <c r="Q643" s="17" t="n">
        <f aca="false">M643*P643/N643</f>
        <v>3.22062107667976</v>
      </c>
      <c r="R643" s="9" t="n">
        <f aca="false">1/(1+0.04)*(1 - (1/(1+0.04))^L643)/(1-1/(1+0.04))</f>
        <v>13.5903263449677</v>
      </c>
      <c r="S643" s="17" t="n">
        <f aca="false">K643/R643</f>
        <v>2.27283838522781</v>
      </c>
      <c r="T643" s="17" t="n">
        <f aca="false">Q643+S643</f>
        <v>5.49345946190757</v>
      </c>
      <c r="U643" s="0" t="n">
        <f aca="false">T643 + Z643</f>
        <v>11.219953640814</v>
      </c>
      <c r="V643" s="4" t="str">
        <f aca="false">VLOOKUP(I643,'CI ref gaz'!$I$1:$AM$97,1,0)</f>
        <v>0375</v>
      </c>
      <c r="W643" s="0" t="n">
        <f aca="false">VLOOKUP(I643,'CI ref gaz'!$I$1:$AM$97,14,0)</f>
        <v>-2</v>
      </c>
      <c r="X643" s="1" t="n">
        <f aca="false">VLOOKUP(I643,'CI ref gaz'!$I$1:$AM$97,13,0)</f>
        <v>4.09087206179502</v>
      </c>
      <c r="Y643" s="2" t="n">
        <f aca="false">VLOOKUP(I643,'CI ref gaz'!$I$1:$AM$97,7,0)</f>
        <v>0.319993252612625</v>
      </c>
      <c r="Z643" s="17" t="n">
        <f aca="false">X643*(O643/Y643)^(-1/8)-T643</f>
        <v>5.72649417890647</v>
      </c>
      <c r="AA643" s="17" t="n">
        <f aca="false">Z643^2</f>
        <v>32.7927355810497</v>
      </c>
      <c r="AB643" s="18" t="n">
        <f aca="false">Z643/U643</f>
        <v>0.51038483421853</v>
      </c>
      <c r="AC643" s="17" t="n">
        <f aca="false">U643^-('paramètres CI'!$B$19)</f>
        <v>3.98172718378812E-009</v>
      </c>
      <c r="AD643" s="4" t="n">
        <f aca="false">SUMIFS($AC$2:$AC$1250,$I$2:$I$1250,V643)</f>
        <v>3.98411622009838E-005</v>
      </c>
      <c r="AE643" s="4" t="n">
        <f aca="false">AC643/AD643</f>
        <v>9.99400359784132E-005</v>
      </c>
      <c r="AF643" s="17" t="n">
        <f aca="false">AE643-O643</f>
        <v>0</v>
      </c>
      <c r="AG643" s="4" t="n">
        <f aca="false">VLOOKUP(I643,BesoinU!$F$1:$L$99,3,0)</f>
        <v>84.1738488291551</v>
      </c>
      <c r="AH643" s="19" t="n">
        <f aca="false">VLOOKUP(J643,bibliRdtCHauff!$G$2:$K$1398,4,0)</f>
        <v>30.8886153846153</v>
      </c>
      <c r="AI643" s="19" t="n">
        <f aca="false">VLOOKUP(J643,bibliRdtCHauff!$G$2:$K$1398,3,0)</f>
        <v>0.98469085542113</v>
      </c>
      <c r="AJ643" s="4" t="n">
        <f aca="false">VLOOKUP(D643,'paramètres CI'!$A$1:$C$6,3)</f>
        <v>0.0386719666666667</v>
      </c>
      <c r="AK643" s="4" t="n">
        <f aca="false">AJ643*AG643/AI643</f>
        <v>3.30577689251919</v>
      </c>
      <c r="AL643" s="4" t="n">
        <f aca="false">AK643+AH643/R643</f>
        <v>5.578615277747</v>
      </c>
      <c r="AM643" s="4" t="n">
        <f aca="false">AL643+Z643</f>
        <v>11.3051094566535</v>
      </c>
      <c r="AN643" s="4" t="n">
        <f aca="false">AM643^-'paramètres CI'!$B$19</f>
        <v>3.74801937699549E-009</v>
      </c>
      <c r="AO643" s="4" t="n">
        <f aca="false">SUMIFS($AN$2:$AN$1250,$I$2:$I$1250,V643)</f>
        <v>11.0157962458099</v>
      </c>
      <c r="AP643" s="5" t="n">
        <f aca="false">AN643/AO643</f>
        <v>3.40240441395341E-010</v>
      </c>
      <c r="AQ643" s="6" t="n">
        <f aca="false">AP643-O643</f>
        <v>-9.99396957379718E-005</v>
      </c>
      <c r="AR643" s="20" t="n">
        <f aca="false">VLOOKUP(I643,entreesparc!$A$13:$H$110,8,0)*AP643</f>
        <v>5.09539319378026E-006</v>
      </c>
      <c r="AS643" s="7" t="n">
        <f aca="false">M643*AJ643/AI643+AH643/R643</f>
        <v>7.92252820861277</v>
      </c>
      <c r="AT643" s="4" t="n">
        <f aca="false">AS643+Z643</f>
        <v>13.6490223875192</v>
      </c>
      <c r="AU643" s="4" t="n">
        <f aca="false">AT643^-'paramètres CI'!$B$19</f>
        <v>8.3020937091563E-010</v>
      </c>
      <c r="AV643" s="4" t="n">
        <f aca="false">SUMIFS($AU$2:$AU$1250,$I$2:$I$1250,V643)</f>
        <v>9.37536832053386E-006</v>
      </c>
      <c r="AW643" s="5" t="n">
        <f aca="false">AU643/AV643</f>
        <v>8.85521872348537E-005</v>
      </c>
      <c r="AX643" s="7" t="n">
        <f aca="false">SUMIFS($AP$2:$AP$1250,$I$2:$I$1250,V643)</f>
        <v>1</v>
      </c>
    </row>
    <row r="644" customFormat="false" ht="15.8" hidden="false" customHeight="false" outlineLevel="0" collapsed="false">
      <c r="A644" s="0" t="s">
        <v>15</v>
      </c>
      <c r="B644" s="0" t="s">
        <v>100</v>
      </c>
      <c r="C644" s="0" t="s">
        <v>40</v>
      </c>
      <c r="D644" s="0" t="s">
        <v>37</v>
      </c>
      <c r="E644" s="0" t="str">
        <f aca="false">VLOOKUP(A644,Nomenclature!$D$1:$E$9,2,0)</f>
        <v>03</v>
      </c>
      <c r="F644" s="0" t="str">
        <f aca="false">VLOOKUP(B644,Nomenclature!$J$1:$K$97,2,0)</f>
        <v>75</v>
      </c>
      <c r="G644" s="0" t="str">
        <f aca="false">VLOOKUP(C644,Nomenclature!$M$1:$N$21,2,0)</f>
        <v>03</v>
      </c>
      <c r="H644" s="0" t="str">
        <f aca="false">VLOOKUP(D644,Nomenclature!$O$25:$P$31,2,0)</f>
        <v>03</v>
      </c>
      <c r="I644" s="1" t="str">
        <f aca="false">CONCATENATE(E644,F644)</f>
        <v>0375</v>
      </c>
      <c r="J644" s="0" t="str">
        <f aca="false">CONCATENATE(E644,F644,G644,H644)</f>
        <v>03750303</v>
      </c>
      <c r="K644" s="0" t="n">
        <v>30.8273757419998</v>
      </c>
      <c r="L644" s="0" t="n">
        <v>20</v>
      </c>
      <c r="M644" s="0" t="n">
        <v>127.446613657932</v>
      </c>
      <c r="N644" s="0" t="n">
        <v>0.654348647175133</v>
      </c>
      <c r="O644" s="0" t="n">
        <v>0.0521175406666701</v>
      </c>
      <c r="P644" s="4" t="n">
        <f aca="false">VLOOKUP(D644,'paramètres CI'!$A$1:$B$6,2,0)</f>
        <v>0.0385046990211696</v>
      </c>
      <c r="Q644" s="17" t="n">
        <f aca="false">M644*P644/N644</f>
        <v>7.49950889537415</v>
      </c>
      <c r="R644" s="9" t="n">
        <f aca="false">1/(1+0.04)*(1 - (1/(1+0.04))^L644)/(1-1/(1+0.04))</f>
        <v>13.5903263449677</v>
      </c>
      <c r="S644" s="17" t="n">
        <f aca="false">K644/R644</f>
        <v>2.26833226513466</v>
      </c>
      <c r="T644" s="17" t="n">
        <f aca="false">Q644+S644</f>
        <v>9.76784116050881</v>
      </c>
      <c r="U644" s="0" t="n">
        <f aca="false">T644 + Z644</f>
        <v>5.13257744262749</v>
      </c>
      <c r="V644" s="4" t="str">
        <f aca="false">VLOOKUP(I644,'CI ref gaz'!$I$1:$AM$97,1,0)</f>
        <v>0375</v>
      </c>
      <c r="W644" s="0" t="n">
        <f aca="false">VLOOKUP(I644,'CI ref gaz'!$I$1:$AM$97,14,0)</f>
        <v>-2</v>
      </c>
      <c r="X644" s="1" t="n">
        <f aca="false">VLOOKUP(I644,'CI ref gaz'!$I$1:$AM$97,13,0)</f>
        <v>4.09087206179502</v>
      </c>
      <c r="Y644" s="2" t="n">
        <f aca="false">VLOOKUP(I644,'CI ref gaz'!$I$1:$AM$97,7,0)</f>
        <v>0.319993252612625</v>
      </c>
      <c r="Z644" s="17" t="n">
        <f aca="false">X644*(O644/Y644)^(-1/8)-T644</f>
        <v>-4.63526371788132</v>
      </c>
      <c r="AA644" s="17" t="n">
        <f aca="false">Z644^2</f>
        <v>21.485669734307</v>
      </c>
      <c r="AB644" s="18" t="n">
        <f aca="false">Z644/U644</f>
        <v>-0.903106435254958</v>
      </c>
      <c r="AC644" s="17" t="n">
        <f aca="false">U644^-('paramètres CI'!$B$19)</f>
        <v>2.07642339121717E-006</v>
      </c>
      <c r="AD644" s="4" t="n">
        <f aca="false">SUMIFS($AC$2:$AC$1250,$I$2:$I$1250,V644)</f>
        <v>3.98411622009838E-005</v>
      </c>
      <c r="AE644" s="4" t="n">
        <f aca="false">AC644/AD644</f>
        <v>0.0521175406666701</v>
      </c>
      <c r="AF644" s="17" t="n">
        <f aca="false">AE644-O644</f>
        <v>0</v>
      </c>
      <c r="AG644" s="4" t="n">
        <f aca="false">VLOOKUP(I644,BesoinU!$F$1:$L$99,3,0)</f>
        <v>84.1738488291551</v>
      </c>
      <c r="AH644" s="19" t="n">
        <f aca="false">VLOOKUP(J644,bibliRdtCHauff!$G$2:$K$1398,4,0)</f>
        <v>32.3687445290998</v>
      </c>
      <c r="AI644" s="19" t="n">
        <f aca="false">VLOOKUP(J644,bibliRdtCHauff!$G$2:$K$1398,3,0)</f>
        <v>0.673752486723399</v>
      </c>
      <c r="AJ644" s="4" t="n">
        <f aca="false">VLOOKUP(D644,'paramètres CI'!$A$1:$C$6,3)</f>
        <v>0.0763929293534506</v>
      </c>
      <c r="AK644" s="4" t="n">
        <f aca="false">AJ644*AG644/AI644</f>
        <v>9.54398983859121</v>
      </c>
      <c r="AL644" s="4" t="n">
        <f aca="false">AK644+AH644/R644</f>
        <v>11.9257387169826</v>
      </c>
      <c r="AM644" s="4" t="n">
        <f aca="false">AL644+Z644</f>
        <v>7.29047499910128</v>
      </c>
      <c r="AN644" s="4" t="n">
        <f aca="false">AM644^-'paramètres CI'!$B$19</f>
        <v>1.25300671966242E-007</v>
      </c>
      <c r="AO644" s="4" t="n">
        <f aca="false">SUMIFS($AN$2:$AN$1250,$I$2:$I$1250,V644)</f>
        <v>11.0157962458099</v>
      </c>
      <c r="AP644" s="5" t="n">
        <f aca="false">AN644/AO644</f>
        <v>1.13746359473473E-008</v>
      </c>
      <c r="AQ644" s="6" t="n">
        <f aca="false">AP644-O644</f>
        <v>-0.0521175292920342</v>
      </c>
      <c r="AR644" s="20" t="n">
        <f aca="false">VLOOKUP(I644,entreesparc!$A$13:$H$110,8,0)*AP644</f>
        <v>0.000170344954733048</v>
      </c>
      <c r="AS644" s="7" t="n">
        <f aca="false">M644*AJ644/AI644+AH644/R644</f>
        <v>16.8321892780332</v>
      </c>
      <c r="AT644" s="4" t="n">
        <f aca="false">AS644+Z644</f>
        <v>12.1969255601518</v>
      </c>
      <c r="AU644" s="4" t="n">
        <f aca="false">AT644^-'paramètres CI'!$B$19</f>
        <v>2.04172390654393E-009</v>
      </c>
      <c r="AV644" s="4" t="n">
        <f aca="false">SUMIFS($AU$2:$AU$1250,$I$2:$I$1250,V644)</f>
        <v>9.37536832053386E-006</v>
      </c>
      <c r="AW644" s="5" t="n">
        <f aca="false">AU644/AV644</f>
        <v>0.000217775327511364</v>
      </c>
      <c r="AX644" s="7" t="n">
        <f aca="false">SUMIFS($AP$2:$AP$1250,$I$2:$I$1250,V644)</f>
        <v>1</v>
      </c>
    </row>
    <row r="645" customFormat="false" ht="15.8" hidden="false" customHeight="false" outlineLevel="0" collapsed="false">
      <c r="A645" s="0" t="s">
        <v>15</v>
      </c>
      <c r="B645" s="0" t="s">
        <v>100</v>
      </c>
      <c r="C645" s="0" t="s">
        <v>41</v>
      </c>
      <c r="D645" s="0" t="s">
        <v>39</v>
      </c>
      <c r="E645" s="0" t="str">
        <f aca="false">VLOOKUP(A645,Nomenclature!$D$1:$E$9,2,0)</f>
        <v>03</v>
      </c>
      <c r="F645" s="0" t="str">
        <f aca="false">VLOOKUP(B645,Nomenclature!$J$1:$K$97,2,0)</f>
        <v>75</v>
      </c>
      <c r="G645" s="0" t="str">
        <f aca="false">VLOOKUP(C645,Nomenclature!$M$1:$N$21,2,0)</f>
        <v>04</v>
      </c>
      <c r="H645" s="0" t="str">
        <f aca="false">VLOOKUP(D645,Nomenclature!$O$25:$P$31,2,0)</f>
        <v>04</v>
      </c>
      <c r="I645" s="1" t="str">
        <f aca="false">CONCATENATE(E645,F645)</f>
        <v>0375</v>
      </c>
      <c r="J645" s="0" t="str">
        <f aca="false">CONCATENATE(E645,F645,G645,H645)</f>
        <v>03750404</v>
      </c>
      <c r="K645" s="0" t="n">
        <v>24.7108923076923</v>
      </c>
      <c r="L645" s="0" t="n">
        <v>20</v>
      </c>
      <c r="M645" s="0" t="n">
        <v>143.856089683905</v>
      </c>
      <c r="N645" s="0" t="n">
        <v>0.742244796674409</v>
      </c>
      <c r="O645" s="0" t="n">
        <v>0.319993252612625</v>
      </c>
      <c r="P645" s="4" t="n">
        <f aca="false">VLOOKUP(D645,'paramètres CI'!$A$1:$B$6,2,0)</f>
        <v>0.022045059962018</v>
      </c>
      <c r="Q645" s="17" t="n">
        <f aca="false">M645*P645/N645</f>
        <v>4.27260135361277</v>
      </c>
      <c r="R645" s="9" t="n">
        <f aca="false">1/(1+0.04)*(1 - (1/(1+0.04))^L645)/(1-1/(1+0.04))</f>
        <v>13.5903263449677</v>
      </c>
      <c r="S645" s="17" t="n">
        <f aca="false">K645/R645</f>
        <v>1.81827070818225</v>
      </c>
      <c r="T645" s="17" t="n">
        <f aca="false">Q645+S645</f>
        <v>6.09087206179502</v>
      </c>
      <c r="U645" s="0" t="n">
        <f aca="false">T645 + Z645</f>
        <v>4.09087206179502</v>
      </c>
      <c r="V645" s="4" t="str">
        <f aca="false">VLOOKUP(I645,'CI ref gaz'!$I$1:$AM$97,1,0)</f>
        <v>0375</v>
      </c>
      <c r="W645" s="0" t="n">
        <f aca="false">VLOOKUP(I645,'CI ref gaz'!$I$1:$AM$97,14,0)</f>
        <v>-2</v>
      </c>
      <c r="X645" s="1" t="n">
        <f aca="false">VLOOKUP(I645,'CI ref gaz'!$I$1:$AM$97,13,0)</f>
        <v>4.09087206179502</v>
      </c>
      <c r="Y645" s="2" t="n">
        <f aca="false">VLOOKUP(I645,'CI ref gaz'!$I$1:$AM$97,7,0)</f>
        <v>0.319993252612625</v>
      </c>
      <c r="Z645" s="17" t="n">
        <f aca="false">X645*(O645/Y645)^(-1/8)-T645</f>
        <v>-2</v>
      </c>
      <c r="AA645" s="17" t="n">
        <f aca="false">Z645^2</f>
        <v>4</v>
      </c>
      <c r="AB645" s="18" t="n">
        <f aca="false">Z645/U645</f>
        <v>-0.48889331413665</v>
      </c>
      <c r="AC645" s="17" t="n">
        <f aca="false">U645^-('paramètres CI'!$B$19)</f>
        <v>1.274890308056E-005</v>
      </c>
      <c r="AD645" s="4" t="n">
        <f aca="false">SUMIFS($AC$2:$AC$1250,$I$2:$I$1250,V645)</f>
        <v>3.98411622009838E-005</v>
      </c>
      <c r="AE645" s="4" t="n">
        <f aca="false">AC645/AD645</f>
        <v>0.319993252612625</v>
      </c>
      <c r="AF645" s="17" t="n">
        <f aca="false">AE645-O645</f>
        <v>0</v>
      </c>
      <c r="AG645" s="4" t="n">
        <f aca="false">VLOOKUP(I645,BesoinU!$F$1:$L$99,3,0)</f>
        <v>84.1738488291551</v>
      </c>
      <c r="AH645" s="19" t="n">
        <f aca="false">VLOOKUP(J645,bibliRdtCHauff!$G$2:$K$1398,4,0)</f>
        <v>25.9464369230769</v>
      </c>
      <c r="AI645" s="19" t="n">
        <f aca="false">VLOOKUP(J645,bibliRdtCHauff!$G$2:$K$1398,3,0)</f>
        <v>0.790734008423753</v>
      </c>
      <c r="AJ645" s="4" t="n">
        <f aca="false">VLOOKUP(D645,'paramètres CI'!$A$1:$C$6,3)</f>
        <v>0.0386719666666667</v>
      </c>
      <c r="AK645" s="4" t="n">
        <f aca="false">AJ645*AG645/AI645</f>
        <v>4.11664129966406</v>
      </c>
      <c r="AL645" s="4" t="n">
        <f aca="false">AK645+AH645/R645</f>
        <v>6.02582554325542</v>
      </c>
      <c r="AM645" s="4" t="n">
        <f aca="false">AL645+Z645</f>
        <v>4.02582554325542</v>
      </c>
      <c r="AN645" s="4" t="n">
        <f aca="false">AM645^-'paramètres CI'!$B$19</f>
        <v>1.44930700548678E-005</v>
      </c>
      <c r="AO645" s="4" t="n">
        <f aca="false">SUMIFS($AN$2:$AN$1250,$I$2:$I$1250,V645)</f>
        <v>11.0157962458099</v>
      </c>
      <c r="AP645" s="5" t="n">
        <f aca="false">AN645/AO645</f>
        <v>1.31566250241608E-006</v>
      </c>
      <c r="AQ645" s="6" t="n">
        <f aca="false">AP645-O645</f>
        <v>-0.319991936950123</v>
      </c>
      <c r="AR645" s="20" t="n">
        <f aca="false">VLOOKUP(I645,entreesparc!$A$13:$H$110,8,0)*AP645</f>
        <v>0.0197031773549027</v>
      </c>
      <c r="AS645" s="7" t="n">
        <f aca="false">M645*AJ645/AI645+AH645/R645</f>
        <v>8.9446700653567</v>
      </c>
      <c r="AT645" s="4" t="n">
        <f aca="false">AS645+Z645</f>
        <v>6.9446700653567</v>
      </c>
      <c r="AU645" s="4" t="n">
        <f aca="false">AT645^-'paramètres CI'!$B$19</f>
        <v>1.84836211673982E-007</v>
      </c>
      <c r="AV645" s="4" t="n">
        <f aca="false">SUMIFS($AU$2:$AU$1250,$I$2:$I$1250,V645)</f>
        <v>9.37536832053386E-006</v>
      </c>
      <c r="AW645" s="5" t="n">
        <f aca="false">AU645/AV645</f>
        <v>0.019715088021572</v>
      </c>
      <c r="AX645" s="7" t="n">
        <f aca="false">SUMIFS($AP$2:$AP$1250,$I$2:$I$1250,V645)</f>
        <v>1</v>
      </c>
    </row>
    <row r="646" customFormat="false" ht="15.8" hidden="false" customHeight="false" outlineLevel="0" collapsed="false">
      <c r="A646" s="0" t="s">
        <v>15</v>
      </c>
      <c r="B646" s="0" t="s">
        <v>100</v>
      </c>
      <c r="C646" s="0" t="s">
        <v>45</v>
      </c>
      <c r="D646" s="0" t="s">
        <v>43</v>
      </c>
      <c r="E646" s="0" t="str">
        <f aca="false">VLOOKUP(A646,Nomenclature!$D$1:$E$9,2,0)</f>
        <v>03</v>
      </c>
      <c r="F646" s="0" t="str">
        <f aca="false">VLOOKUP(B646,Nomenclature!$J$1:$K$97,2,0)</f>
        <v>75</v>
      </c>
      <c r="G646" s="0" t="str">
        <f aca="false">VLOOKUP(C646,Nomenclature!$M$1:$N$21,2,0)</f>
        <v>06</v>
      </c>
      <c r="H646" s="0" t="str">
        <f aca="false">VLOOKUP(D646,Nomenclature!$O$25:$P$31,2,0)</f>
        <v>02</v>
      </c>
      <c r="I646" s="1" t="str">
        <f aca="false">CONCATENATE(E646,F646)</f>
        <v>0375</v>
      </c>
      <c r="J646" s="0" t="str">
        <f aca="false">CONCATENATE(E646,F646,G646,H646)</f>
        <v>03750602</v>
      </c>
      <c r="K646" s="0" t="n">
        <v>10</v>
      </c>
      <c r="L646" s="0" t="n">
        <v>13</v>
      </c>
      <c r="M646" s="0" t="n">
        <v>120.221630935818</v>
      </c>
      <c r="N646" s="0" t="n">
        <v>0.9</v>
      </c>
      <c r="O646" s="0" t="n">
        <v>0.262524399894257</v>
      </c>
      <c r="P646" s="4" t="n">
        <f aca="false">VLOOKUP(D646,'paramètres CI'!$A$1:$B$6,2,0)</f>
        <v>0.0935912806596305</v>
      </c>
      <c r="Q646" s="17" t="n">
        <f aca="false">M646*P646/N646</f>
        <v>12.5018848914141</v>
      </c>
      <c r="R646" s="9" t="n">
        <f aca="false">1/(1+0.04)*(1 - (1/(1+0.04))^L646)/(1-1/(1+0.04))</f>
        <v>9.98564784663304</v>
      </c>
      <c r="S646" s="17" t="n">
        <f aca="false">K646/R646</f>
        <v>1.00143727814033</v>
      </c>
      <c r="T646" s="17" t="n">
        <f aca="false">Q646+S646</f>
        <v>13.5033221695544</v>
      </c>
      <c r="U646" s="0" t="n">
        <f aca="false">T646 + Z646</f>
        <v>4.19336137761255</v>
      </c>
      <c r="V646" s="4" t="str">
        <f aca="false">VLOOKUP(I646,'CI ref gaz'!$I$1:$AM$97,1,0)</f>
        <v>0375</v>
      </c>
      <c r="W646" s="0" t="n">
        <f aca="false">VLOOKUP(I646,'CI ref gaz'!$I$1:$AM$97,14,0)</f>
        <v>-2</v>
      </c>
      <c r="X646" s="1" t="n">
        <f aca="false">VLOOKUP(I646,'CI ref gaz'!$I$1:$AM$97,13,0)</f>
        <v>4.09087206179502</v>
      </c>
      <c r="Y646" s="2" t="n">
        <f aca="false">VLOOKUP(I646,'CI ref gaz'!$I$1:$AM$97,7,0)</f>
        <v>0.319993252612625</v>
      </c>
      <c r="Z646" s="17" t="n">
        <f aca="false">X646*(O646/Y646)^(-1/8)-T646</f>
        <v>-9.30996079194184</v>
      </c>
      <c r="AA646" s="17" t="n">
        <f aca="false">Z646^2</f>
        <v>86.6753699474944</v>
      </c>
      <c r="AB646" s="18" t="n">
        <f aca="false">Z646/U646</f>
        <v>-2.22016658083554</v>
      </c>
      <c r="AC646" s="17" t="n">
        <f aca="false">U646^-('paramètres CI'!$B$19)</f>
        <v>1.0459277197903E-005</v>
      </c>
      <c r="AD646" s="4" t="n">
        <f aca="false">SUMIFS($AC$2:$AC$1250,$I$2:$I$1250,V646)</f>
        <v>3.98411622009838E-005</v>
      </c>
      <c r="AE646" s="4" t="n">
        <f aca="false">AC646/AD646</f>
        <v>0.262524399894257</v>
      </c>
      <c r="AF646" s="17" t="n">
        <f aca="false">AE646-O646</f>
        <v>0</v>
      </c>
      <c r="AG646" s="4" t="n">
        <f aca="false">VLOOKUP(I646,BesoinU!$F$1:$L$99,3,0)</f>
        <v>84.1738488291551</v>
      </c>
      <c r="AH646" s="19" t="n">
        <f aca="false">VLOOKUP(J646,bibliRdtCHauff!$G$2:$K$1398,4,0)</f>
        <v>10.4</v>
      </c>
      <c r="AI646" s="19" t="n">
        <f aca="false">VLOOKUP(J646,bibliRdtCHauff!$G$2:$K$1398,3,0)</f>
        <v>0.92</v>
      </c>
      <c r="AJ646" s="4" t="n">
        <f aca="false">VLOOKUP(D646,'paramètres CI'!$A$1:$C$6,3)</f>
        <v>0.09847</v>
      </c>
      <c r="AK646" s="4" t="n">
        <f aca="false">AJ646*AG646/AI646</f>
        <v>9.00934662413794</v>
      </c>
      <c r="AL646" s="4" t="n">
        <f aca="false">AK646+AH646/R646</f>
        <v>10.0508413934039</v>
      </c>
      <c r="AM646" s="4" t="n">
        <f aca="false">AL646+Z646</f>
        <v>0.740880601462036</v>
      </c>
      <c r="AN646" s="4" t="n">
        <f aca="false">AM646^-'paramètres CI'!$B$19</f>
        <v>11.0157535194078</v>
      </c>
      <c r="AO646" s="4" t="n">
        <f aca="false">SUMIFS($AN$2:$AN$1250,$I$2:$I$1250,V646)</f>
        <v>11.0157962458099</v>
      </c>
      <c r="AP646" s="5" t="n">
        <f aca="false">AN646/AO646</f>
        <v>0.999996121351459</v>
      </c>
      <c r="AQ646" s="6" t="n">
        <f aca="false">AP646-O646</f>
        <v>0.737471721457202</v>
      </c>
      <c r="AR646" s="20" t="n">
        <f aca="false">VLOOKUP(I646,entreesparc!$A$13:$H$110,8,0)*AP646</f>
        <v>14975.8018466133</v>
      </c>
      <c r="AS646" s="7" t="n">
        <f aca="false">M646*AJ646/AI646+AH646/R646</f>
        <v>13.9091295499725</v>
      </c>
      <c r="AT646" s="4" t="n">
        <f aca="false">AS646+Z646</f>
        <v>4.59916875803062</v>
      </c>
      <c r="AU646" s="4" t="n">
        <f aca="false">AT646^-'paramètres CI'!$B$19</f>
        <v>4.99534210299882E-006</v>
      </c>
      <c r="AV646" s="4" t="n">
        <f aca="false">SUMIFS($AU$2:$AU$1250,$I$2:$I$1250,V646)</f>
        <v>9.37536832053386E-006</v>
      </c>
      <c r="AW646" s="5" t="n">
        <f aca="false">AU646/AV646</f>
        <v>0.532815557982726</v>
      </c>
      <c r="AX646" s="7" t="n">
        <f aca="false">SUMIFS($AP$2:$AP$1250,$I$2:$I$1250,V646)</f>
        <v>1</v>
      </c>
    </row>
    <row r="647" customFormat="false" ht="15.8" hidden="false" customHeight="false" outlineLevel="0" collapsed="false">
      <c r="A647" s="0" t="s">
        <v>15</v>
      </c>
      <c r="B647" s="0" t="s">
        <v>100</v>
      </c>
      <c r="C647" s="0" t="s">
        <v>46</v>
      </c>
      <c r="D647" s="0" t="s">
        <v>43</v>
      </c>
      <c r="E647" s="0" t="str">
        <f aca="false">VLOOKUP(A647,Nomenclature!$D$1:$E$9,2,0)</f>
        <v>03</v>
      </c>
      <c r="F647" s="0" t="str">
        <f aca="false">VLOOKUP(B647,Nomenclature!$J$1:$K$97,2,0)</f>
        <v>75</v>
      </c>
      <c r="G647" s="0" t="str">
        <f aca="false">VLOOKUP(C647,Nomenclature!$M$1:$N$21,2,0)</f>
        <v>26</v>
      </c>
      <c r="H647" s="0" t="str">
        <f aca="false">VLOOKUP(D647,Nomenclature!$O$25:$P$31,2,0)</f>
        <v>02</v>
      </c>
      <c r="I647" s="1" t="str">
        <f aca="false">CONCATENATE(E647,F647)</f>
        <v>0375</v>
      </c>
      <c r="J647" s="0" t="str">
        <f aca="false">CONCATENATE(E647,F647,G647,H647)</f>
        <v>03752602</v>
      </c>
      <c r="K647" s="0" t="n">
        <v>12</v>
      </c>
      <c r="L647" s="0" t="n">
        <v>13</v>
      </c>
      <c r="M647" s="0" t="n">
        <v>120.221630935818</v>
      </c>
      <c r="N647" s="0" t="n">
        <v>1</v>
      </c>
      <c r="O647" s="0" t="n">
        <v>9.99400359784132E-005</v>
      </c>
      <c r="P647" s="4" t="n">
        <f aca="false">VLOOKUP(D647,'paramètres CI'!$A$1:$B$6,2,0)</f>
        <v>0.0935912806596305</v>
      </c>
      <c r="Q647" s="17" t="n">
        <f aca="false">M647*P647/N647</f>
        <v>11.2516964022727</v>
      </c>
      <c r="R647" s="9" t="n">
        <f aca="false">1/(1+0.04)*(1 - (1/(1+0.04))^L647)/(1-1/(1+0.04))</f>
        <v>9.98564784663304</v>
      </c>
      <c r="S647" s="17" t="n">
        <f aca="false">K647/R647</f>
        <v>1.20172473376839</v>
      </c>
      <c r="T647" s="17" t="n">
        <f aca="false">Q647+S647</f>
        <v>12.453421136041</v>
      </c>
      <c r="U647" s="0" t="n">
        <f aca="false">T647 + Z647</f>
        <v>11.219953640814</v>
      </c>
      <c r="V647" s="4" t="str">
        <f aca="false">VLOOKUP(I647,'CI ref gaz'!$I$1:$AM$97,1,0)</f>
        <v>0375</v>
      </c>
      <c r="W647" s="0" t="n">
        <f aca="false">VLOOKUP(I647,'CI ref gaz'!$I$1:$AM$97,14,0)</f>
        <v>-2</v>
      </c>
      <c r="X647" s="1" t="n">
        <f aca="false">VLOOKUP(I647,'CI ref gaz'!$I$1:$AM$97,13,0)</f>
        <v>4.09087206179502</v>
      </c>
      <c r="Y647" s="2" t="n">
        <f aca="false">VLOOKUP(I647,'CI ref gaz'!$I$1:$AM$97,7,0)</f>
        <v>0.319993252612625</v>
      </c>
      <c r="Z647" s="17" t="n">
        <f aca="false">X647*(O647/Y647)^(-1/8)-T647</f>
        <v>-1.233467495227</v>
      </c>
      <c r="AA647" s="17" t="n">
        <f aca="false">Z647^2</f>
        <v>1.52144206178157</v>
      </c>
      <c r="AB647" s="18" t="n">
        <f aca="false">Z647/U647</f>
        <v>-0.109935168603558</v>
      </c>
      <c r="AC647" s="17" t="n">
        <f aca="false">U647^-('paramètres CI'!$B$19)</f>
        <v>3.98172718378812E-009</v>
      </c>
      <c r="AD647" s="4" t="n">
        <f aca="false">SUMIFS($AC$2:$AC$1250,$I$2:$I$1250,V647)</f>
        <v>3.98411622009838E-005</v>
      </c>
      <c r="AE647" s="4" t="n">
        <f aca="false">AC647/AD647</f>
        <v>9.99400359784132E-005</v>
      </c>
      <c r="AF647" s="17" t="n">
        <f aca="false">AE647-O647</f>
        <v>0</v>
      </c>
      <c r="AG647" s="4" t="n">
        <f aca="false">VLOOKUP(I647,BesoinU!$F$1:$L$99,3,0)</f>
        <v>84.1738488291551</v>
      </c>
      <c r="AH647" s="19" t="n">
        <f aca="false">VLOOKUP(J647,bibliRdtCHauff!$G$2:$K$1398,4,0)</f>
        <v>12</v>
      </c>
      <c r="AI647" s="19" t="n">
        <f aca="false">VLOOKUP(J647,bibliRdtCHauff!$G$2:$K$1398,3,0)</f>
        <v>1</v>
      </c>
      <c r="AJ647" s="4" t="n">
        <f aca="false">VLOOKUP(D647,'paramètres CI'!$A$1:$C$6,3)</f>
        <v>0.09847</v>
      </c>
      <c r="AK647" s="4" t="n">
        <f aca="false">AJ647*AG647/AI647</f>
        <v>8.2885988942069</v>
      </c>
      <c r="AL647" s="4" t="n">
        <f aca="false">AK647+AH647/R647</f>
        <v>9.49032362797529</v>
      </c>
      <c r="AM647" s="4" t="n">
        <f aca="false">AL647+Z647</f>
        <v>8.25685613274829</v>
      </c>
      <c r="AN647" s="4" t="n">
        <f aca="false">AM647^-'paramètres CI'!$B$19</f>
        <v>4.62894754911438E-008</v>
      </c>
      <c r="AO647" s="4" t="n">
        <f aca="false">SUMIFS($AN$2:$AN$1250,$I$2:$I$1250,V647)</f>
        <v>11.0157962458099</v>
      </c>
      <c r="AP647" s="5" t="n">
        <f aca="false">AN647/AO647</f>
        <v>4.20209982630635E-009</v>
      </c>
      <c r="AQ647" s="6" t="n">
        <f aca="false">AP647-O647</f>
        <v>-9.99358338785869E-005</v>
      </c>
      <c r="AR647" s="20" t="n">
        <f aca="false">VLOOKUP(I647,entreesparc!$A$13:$H$110,8,0)*AP647</f>
        <v>6.29300584220315E-005</v>
      </c>
      <c r="AS647" s="7" t="n">
        <f aca="false">M647*AJ647/AI647+AH647/R647</f>
        <v>13.0399487320184</v>
      </c>
      <c r="AT647" s="4" t="n">
        <f aca="false">AS647+Z647</f>
        <v>11.8064812367914</v>
      </c>
      <c r="AU647" s="4" t="n">
        <f aca="false">AT647^-'paramètres CI'!$B$19</f>
        <v>2.6487206044001E-009</v>
      </c>
      <c r="AV647" s="4" t="n">
        <f aca="false">SUMIFS($AU$2:$AU$1250,$I$2:$I$1250,V647)</f>
        <v>9.37536832053386E-006</v>
      </c>
      <c r="AW647" s="5" t="n">
        <f aca="false">AU647/AV647</f>
        <v>0.000282519098326931</v>
      </c>
      <c r="AX647" s="7" t="n">
        <f aca="false">SUMIFS($AP$2:$AP$1250,$I$2:$I$1250,V647)</f>
        <v>1</v>
      </c>
    </row>
    <row r="648" customFormat="false" ht="15.8" hidden="false" customHeight="false" outlineLevel="0" collapsed="false">
      <c r="A648" s="0" t="s">
        <v>15</v>
      </c>
      <c r="B648" s="0" t="s">
        <v>100</v>
      </c>
      <c r="C648" s="0" t="s">
        <v>48</v>
      </c>
      <c r="D648" s="0" t="s">
        <v>43</v>
      </c>
      <c r="E648" s="0" t="str">
        <f aca="false">VLOOKUP(A648,Nomenclature!$D$1:$E$9,2,0)</f>
        <v>03</v>
      </c>
      <c r="F648" s="0" t="str">
        <f aca="false">VLOOKUP(B648,Nomenclature!$J$1:$K$97,2,0)</f>
        <v>75</v>
      </c>
      <c r="G648" s="0" t="str">
        <f aca="false">VLOOKUP(C648,Nomenclature!$M$1:$N$21,2,0)</f>
        <v>09</v>
      </c>
      <c r="H648" s="0" t="str">
        <f aca="false">VLOOKUP(D648,Nomenclature!$O$25:$P$31,2,0)</f>
        <v>02</v>
      </c>
      <c r="I648" s="1" t="str">
        <f aca="false">CONCATENATE(E648,F648)</f>
        <v>0375</v>
      </c>
      <c r="J648" s="0" t="str">
        <f aca="false">CONCATENATE(E648,F648,G648,H648)</f>
        <v>03750902</v>
      </c>
      <c r="K648" s="0" t="n">
        <v>111.640947607088</v>
      </c>
      <c r="L648" s="0" t="n">
        <v>20</v>
      </c>
      <c r="M648" s="0" t="n">
        <v>114.365528595555</v>
      </c>
      <c r="N648" s="0" t="n">
        <v>3.24350372093023</v>
      </c>
      <c r="O648" s="0" t="n">
        <v>0.224268607307423</v>
      </c>
      <c r="P648" s="4" t="n">
        <f aca="false">VLOOKUP(D648,'paramètres CI'!$A$1:$B$6,2,0)</f>
        <v>0.0935912806596305</v>
      </c>
      <c r="Q648" s="17" t="n">
        <f aca="false">M648*P648/N648</f>
        <v>3.30001665035975</v>
      </c>
      <c r="R648" s="9" t="n">
        <f aca="false">1/(1+0.04)*(1 - (1/(1+0.04))^L648)/(1-1/(1+0.04))</f>
        <v>13.5903263449677</v>
      </c>
      <c r="S648" s="17" t="n">
        <f aca="false">K648/R648</f>
        <v>8.21473633327629</v>
      </c>
      <c r="T648" s="17" t="n">
        <f aca="false">Q648+S648</f>
        <v>11.514752983636</v>
      </c>
      <c r="U648" s="0" t="n">
        <f aca="false">T648 + Z648</f>
        <v>4.27673597063404</v>
      </c>
      <c r="V648" s="4" t="str">
        <f aca="false">VLOOKUP(I648,'CI ref gaz'!$I$1:$AM$97,1,0)</f>
        <v>0375</v>
      </c>
      <c r="W648" s="0" t="n">
        <f aca="false">VLOOKUP(I648,'CI ref gaz'!$I$1:$AM$97,14,0)</f>
        <v>-2</v>
      </c>
      <c r="X648" s="1" t="n">
        <f aca="false">VLOOKUP(I648,'CI ref gaz'!$I$1:$AM$97,13,0)</f>
        <v>4.09087206179502</v>
      </c>
      <c r="Y648" s="2" t="n">
        <f aca="false">VLOOKUP(I648,'CI ref gaz'!$I$1:$AM$97,7,0)</f>
        <v>0.319993252612625</v>
      </c>
      <c r="Z648" s="17" t="n">
        <f aca="false">X648*(O648/Y648)^(-1/8)-T648</f>
        <v>-7.23801701300201</v>
      </c>
      <c r="AA648" s="17" t="n">
        <f aca="false">Z648^2</f>
        <v>52.3888902805065</v>
      </c>
      <c r="AB648" s="18" t="n">
        <f aca="false">Z648/U648</f>
        <v>-1.69241614696381</v>
      </c>
      <c r="AC648" s="17" t="n">
        <f aca="false">U648^-('paramètres CI'!$B$19)</f>
        <v>8.93512196032379E-006</v>
      </c>
      <c r="AD648" s="4" t="n">
        <f aca="false">SUMIFS($AC$2:$AC$1250,$I$2:$I$1250,V648)</f>
        <v>3.98411622009838E-005</v>
      </c>
      <c r="AE648" s="4" t="n">
        <f aca="false">AC648/AD648</f>
        <v>0.224268607307423</v>
      </c>
      <c r="AF648" s="17" t="n">
        <f aca="false">AE648-O648</f>
        <v>0</v>
      </c>
      <c r="AG648" s="4" t="n">
        <f aca="false">VLOOKUP(I648,BesoinU!$F$1:$L$99,3,0)</f>
        <v>84.1738488291551</v>
      </c>
      <c r="AH648" s="19" t="n">
        <f aca="false">VLOOKUP(J648,bibliRdtCHauff!$G$2:$K$1398,4,0)</f>
        <v>117.222994987443</v>
      </c>
      <c r="AI648" s="19" t="n">
        <f aca="false">VLOOKUP(J648,bibliRdtCHauff!$G$2:$K$1398,3,0)</f>
        <v>3.27439423255813</v>
      </c>
      <c r="AJ648" s="4" t="n">
        <f aca="false">VLOOKUP(D648,'paramètres CI'!$A$1:$C$6,3)</f>
        <v>0.09847</v>
      </c>
      <c r="AK648" s="4" t="n">
        <f aca="false">AJ648*AG648/AI648</f>
        <v>2.5313381057758</v>
      </c>
      <c r="AL648" s="4" t="n">
        <f aca="false">AK648+AH648/R648</f>
        <v>11.1568112557159</v>
      </c>
      <c r="AM648" s="4" t="n">
        <f aca="false">AL648+Z648</f>
        <v>3.91879424271393</v>
      </c>
      <c r="AN648" s="4" t="n">
        <f aca="false">AM648^-'paramètres CI'!$B$19</f>
        <v>1.79796117473792E-005</v>
      </c>
      <c r="AO648" s="4" t="n">
        <f aca="false">SUMIFS($AN$2:$AN$1250,$I$2:$I$1250,V648)</f>
        <v>11.0157962458099</v>
      </c>
      <c r="AP648" s="5" t="n">
        <f aca="false">AN648/AO648</f>
        <v>1.63216633152762E-006</v>
      </c>
      <c r="AQ648" s="6" t="n">
        <f aca="false">AP648-O648</f>
        <v>-0.224266975141091</v>
      </c>
      <c r="AR648" s="20" t="n">
        <f aca="false">VLOOKUP(I648,entreesparc!$A$13:$H$110,8,0)*AP648</f>
        <v>0.0244430943678437</v>
      </c>
      <c r="AS648" s="7" t="n">
        <f aca="false">M648*AJ648/AI648+AH648/R648</f>
        <v>12.0647577323608</v>
      </c>
      <c r="AT648" s="4" t="n">
        <f aca="false">AS648+Z648</f>
        <v>4.82674071935879</v>
      </c>
      <c r="AU648" s="4" t="n">
        <f aca="false">AT648^-'paramètres CI'!$B$19</f>
        <v>3.39444079555453E-006</v>
      </c>
      <c r="AV648" s="4" t="n">
        <f aca="false">SUMIFS($AU$2:$AU$1250,$I$2:$I$1250,V648)</f>
        <v>9.37536832053386E-006</v>
      </c>
      <c r="AW648" s="5" t="n">
        <f aca="false">AU648/AV648</f>
        <v>0.36205946043955</v>
      </c>
      <c r="AX648" s="7" t="n">
        <f aca="false">SUMIFS($AP$2:$AP$1250,$I$2:$I$1250,V648)</f>
        <v>1</v>
      </c>
    </row>
    <row r="649" customFormat="false" ht="15.8" hidden="false" customHeight="false" outlineLevel="0" collapsed="false">
      <c r="A649" s="0" t="s">
        <v>15</v>
      </c>
      <c r="B649" s="0" t="s">
        <v>100</v>
      </c>
      <c r="C649" s="0" t="s">
        <v>49</v>
      </c>
      <c r="D649" s="0" t="s">
        <v>43</v>
      </c>
      <c r="E649" s="0" t="str">
        <f aca="false">VLOOKUP(A649,Nomenclature!$D$1:$E$9,2,0)</f>
        <v>03</v>
      </c>
      <c r="F649" s="0" t="str">
        <f aca="false">VLOOKUP(B649,Nomenclature!$J$1:$K$97,2,0)</f>
        <v>75</v>
      </c>
      <c r="G649" s="0" t="str">
        <f aca="false">VLOOKUP(C649,Nomenclature!$M$1:$N$21,2,0)</f>
        <v>29</v>
      </c>
      <c r="H649" s="0" t="str">
        <f aca="false">VLOOKUP(D649,Nomenclature!$O$25:$P$31,2,0)</f>
        <v>02</v>
      </c>
      <c r="I649" s="1" t="str">
        <f aca="false">CONCATENATE(E649,F649)</f>
        <v>0375</v>
      </c>
      <c r="J649" s="0" t="str">
        <f aca="false">CONCATENATE(E649,F649,G649,H649)</f>
        <v>03752902</v>
      </c>
      <c r="K649" s="0" t="n">
        <v>139.551184508861</v>
      </c>
      <c r="L649" s="0" t="n">
        <v>20</v>
      </c>
      <c r="M649" s="0" t="n">
        <v>114.365528595555</v>
      </c>
      <c r="N649" s="0" t="n">
        <v>3.39795627906976</v>
      </c>
      <c r="O649" s="0" t="n">
        <v>9.99400359784132E-005</v>
      </c>
      <c r="P649" s="4" t="n">
        <f aca="false">VLOOKUP(D649,'paramètres CI'!$A$1:$B$6,2,0)</f>
        <v>0.0935912806596305</v>
      </c>
      <c r="Q649" s="17" t="n">
        <f aca="false">M649*P649/N649</f>
        <v>3.15001589352523</v>
      </c>
      <c r="R649" s="9" t="n">
        <f aca="false">1/(1+0.04)*(1 - (1/(1+0.04))^L649)/(1-1/(1+0.04))</f>
        <v>13.5903263449677</v>
      </c>
      <c r="S649" s="17" t="n">
        <f aca="false">K649/R649</f>
        <v>10.2684204165954</v>
      </c>
      <c r="T649" s="17" t="n">
        <f aca="false">Q649+S649</f>
        <v>13.4184363101206</v>
      </c>
      <c r="U649" s="0" t="n">
        <f aca="false">T649 + Z649</f>
        <v>11.219953640814</v>
      </c>
      <c r="V649" s="4" t="str">
        <f aca="false">VLOOKUP(I649,'CI ref gaz'!$I$1:$AM$97,1,0)</f>
        <v>0375</v>
      </c>
      <c r="W649" s="0" t="n">
        <f aca="false">VLOOKUP(I649,'CI ref gaz'!$I$1:$AM$97,14,0)</f>
        <v>-2</v>
      </c>
      <c r="X649" s="1" t="n">
        <f aca="false">VLOOKUP(I649,'CI ref gaz'!$I$1:$AM$97,13,0)</f>
        <v>4.09087206179502</v>
      </c>
      <c r="Y649" s="2" t="n">
        <f aca="false">VLOOKUP(I649,'CI ref gaz'!$I$1:$AM$97,7,0)</f>
        <v>0.319993252612625</v>
      </c>
      <c r="Z649" s="17" t="n">
        <f aca="false">X649*(O649/Y649)^(-1/8)-T649</f>
        <v>-2.19848266930658</v>
      </c>
      <c r="AA649" s="17" t="n">
        <f aca="false">Z649^2</f>
        <v>4.8333260472414</v>
      </c>
      <c r="AB649" s="18" t="n">
        <f aca="false">Z649/U649</f>
        <v>-0.195944006516151</v>
      </c>
      <c r="AC649" s="17" t="n">
        <f aca="false">U649^-('paramètres CI'!$B$19)</f>
        <v>3.98172718378812E-009</v>
      </c>
      <c r="AD649" s="4" t="n">
        <f aca="false">SUMIFS($AC$2:$AC$1250,$I$2:$I$1250,V649)</f>
        <v>3.98411622009838E-005</v>
      </c>
      <c r="AE649" s="4" t="n">
        <f aca="false">AC649/AD649</f>
        <v>9.99400359784132E-005</v>
      </c>
      <c r="AF649" s="17" t="n">
        <f aca="false">AE649-O649</f>
        <v>0</v>
      </c>
      <c r="AG649" s="4" t="n">
        <f aca="false">VLOOKUP(I649,BesoinU!$F$1:$L$99,3,0)</f>
        <v>84.1738488291551</v>
      </c>
      <c r="AH649" s="19" t="n">
        <f aca="false">VLOOKUP(J649,bibliRdtCHauff!$G$2:$K$1398,4,0)</f>
        <v>139.551184508861</v>
      </c>
      <c r="AI649" s="19" t="n">
        <f aca="false">VLOOKUP(J649,bibliRdtCHauff!$G$2:$K$1398,3,0)</f>
        <v>3.39795627906976</v>
      </c>
      <c r="AJ649" s="4" t="n">
        <f aca="false">VLOOKUP(D649,'paramètres CI'!$A$1:$C$6,3)</f>
        <v>0.09847</v>
      </c>
      <c r="AK649" s="4" t="n">
        <f aca="false">AJ649*AG649/AI649</f>
        <v>2.43928944738395</v>
      </c>
      <c r="AL649" s="4" t="n">
        <f aca="false">AK649+AH649/R649</f>
        <v>12.7077098639794</v>
      </c>
      <c r="AM649" s="4" t="n">
        <f aca="false">AL649+Z649</f>
        <v>10.5092271946728</v>
      </c>
      <c r="AN649" s="4" t="n">
        <f aca="false">AM649^-'paramètres CI'!$B$19</f>
        <v>6.72099778410211E-009</v>
      </c>
      <c r="AO649" s="4" t="n">
        <f aca="false">SUMIFS($AN$2:$AN$1250,$I$2:$I$1250,V649)</f>
        <v>11.0157962458099</v>
      </c>
      <c r="AP649" s="5" t="n">
        <f aca="false">AN649/AO649</f>
        <v>6.10123647363086E-010</v>
      </c>
      <c r="AQ649" s="6" t="n">
        <f aca="false">AP649-O649</f>
        <v>-9.99394258547658E-005</v>
      </c>
      <c r="AR649" s="20" t="n">
        <f aca="false">VLOOKUP(I649,entreesparc!$A$13:$H$110,8,0)*AP649</f>
        <v>9.13712628454411E-006</v>
      </c>
      <c r="AS649" s="7" t="n">
        <f aca="false">M649*AJ649/AI649+AH649/R649</f>
        <v>13.5826401051099</v>
      </c>
      <c r="AT649" s="4" t="n">
        <f aca="false">AS649+Z649</f>
        <v>11.3841574358033</v>
      </c>
      <c r="AU649" s="4" t="n">
        <f aca="false">AT649^-'paramètres CI'!$B$19</f>
        <v>3.54480912419596E-009</v>
      </c>
      <c r="AV649" s="4" t="n">
        <f aca="false">SUMIFS($AU$2:$AU$1250,$I$2:$I$1250,V649)</f>
        <v>9.37536832053386E-006</v>
      </c>
      <c r="AW649" s="5" t="n">
        <f aca="false">AU649/AV649</f>
        <v>0.000378098118708803</v>
      </c>
      <c r="AX649" s="7" t="n">
        <f aca="false">SUMIFS($AP$2:$AP$1250,$I$2:$I$1250,V649)</f>
        <v>1</v>
      </c>
    </row>
    <row r="650" customFormat="false" ht="15.8" hidden="false" customHeight="false" outlineLevel="0" collapsed="false">
      <c r="A650" s="0" t="s">
        <v>15</v>
      </c>
      <c r="B650" s="0" t="s">
        <v>101</v>
      </c>
      <c r="C650" s="0" t="s">
        <v>32</v>
      </c>
      <c r="D650" s="0" t="s">
        <v>33</v>
      </c>
      <c r="E650" s="0" t="str">
        <f aca="false">VLOOKUP(A650,Nomenclature!$D$1:$E$9,2,0)</f>
        <v>03</v>
      </c>
      <c r="F650" s="0" t="str">
        <f aca="false">VLOOKUP(B650,Nomenclature!$J$1:$K$97,2,0)</f>
        <v>76</v>
      </c>
      <c r="G650" s="0" t="str">
        <f aca="false">VLOOKUP(C650,Nomenclature!$M$1:$N$21,2,0)</f>
        <v>01</v>
      </c>
      <c r="H650" s="0" t="str">
        <f aca="false">VLOOKUP(D650,Nomenclature!$O$25:$P$31,2,0)</f>
        <v>01</v>
      </c>
      <c r="I650" s="1" t="str">
        <f aca="false">CONCATENATE(E650,F650)</f>
        <v>0376</v>
      </c>
      <c r="J650" s="0" t="str">
        <f aca="false">CONCATENATE(E650,F650,G650,H650)</f>
        <v>03760101</v>
      </c>
      <c r="K650" s="0" t="n">
        <v>35.1149356840082</v>
      </c>
      <c r="L650" s="0" t="n">
        <v>25</v>
      </c>
      <c r="M650" s="0" t="n">
        <v>104.390636848689</v>
      </c>
      <c r="N650" s="0" t="n">
        <v>1.54982111011862</v>
      </c>
      <c r="O650" s="0" t="n">
        <v>0.0387784548546795</v>
      </c>
      <c r="P650" s="4" t="n">
        <f aca="false">VLOOKUP(D650,'paramètres CI'!$A$1:$B$6,2,0)</f>
        <v>0.033584731604575</v>
      </c>
      <c r="Q650" s="17" t="n">
        <f aca="false">M650*P650/N650</f>
        <v>2.26215238501012</v>
      </c>
      <c r="R650" s="9" t="n">
        <f aca="false">1/(1+0.04)*(1 - (1/(1+0.04))^L650)/(1-1/(1+0.04))</f>
        <v>15.6220799436509</v>
      </c>
      <c r="S650" s="17" t="n">
        <f aca="false">K650/R650</f>
        <v>2.24777595625348</v>
      </c>
      <c r="T650" s="17" t="n">
        <f aca="false">Q650+S650</f>
        <v>4.5099283412636</v>
      </c>
      <c r="U650" s="0" t="n">
        <f aca="false">T650 + Z650</f>
        <v>4.74311033143458</v>
      </c>
      <c r="V650" s="4" t="str">
        <f aca="false">VLOOKUP(I650,'CI ref gaz'!$I$1:$AM$97,1,0)</f>
        <v>0376</v>
      </c>
      <c r="W650" s="0" t="n">
        <f aca="false">VLOOKUP(I650,'CI ref gaz'!$I$1:$AM$97,14,0)</f>
        <v>-2</v>
      </c>
      <c r="X650" s="1" t="n">
        <f aca="false">VLOOKUP(I650,'CI ref gaz'!$I$1:$AM$97,13,0)</f>
        <v>3.55454921940361</v>
      </c>
      <c r="Y650" s="2" t="n">
        <f aca="false">VLOOKUP(I650,'CI ref gaz'!$I$1:$AM$97,7,0)</f>
        <v>0.389780455843064</v>
      </c>
      <c r="Z650" s="17" t="n">
        <f aca="false">X650*(O650/Y650)^(-1/8)-T650</f>
        <v>0.233181990170978</v>
      </c>
      <c r="AA650" s="17" t="n">
        <f aca="false">Z650^2</f>
        <v>0.0543738405400982</v>
      </c>
      <c r="AB650" s="18" t="n">
        <f aca="false">Z650/U650</f>
        <v>0.0491622530105579</v>
      </c>
      <c r="AC650" s="17" t="n">
        <f aca="false">U650^-('paramètres CI'!$B$19)</f>
        <v>3.90385953974816E-006</v>
      </c>
      <c r="AD650" s="4" t="n">
        <f aca="false">SUMIFS($AC$2:$AC$1250,$I$2:$I$1250,V650)</f>
        <v>0.000100670837824191</v>
      </c>
      <c r="AE650" s="4" t="n">
        <f aca="false">AC650/AD650</f>
        <v>0.0387784548546795</v>
      </c>
      <c r="AF650" s="17" t="n">
        <f aca="false">AE650-O650</f>
        <v>0</v>
      </c>
      <c r="AG650" s="4" t="n">
        <f aca="false">VLOOKUP(I650,BesoinU!$F$1:$L$99,3,0)</f>
        <v>73.7244201010553</v>
      </c>
      <c r="AH650" s="19" t="n">
        <f aca="false">VLOOKUP(J650,bibliRdtCHauff!$G$2:$K$1398,4,0)</f>
        <v>36.8706824682086</v>
      </c>
      <c r="AI650" s="19" t="n">
        <f aca="false">VLOOKUP(J650,bibliRdtCHauff!$G$2:$K$1398,3,0)</f>
        <v>1.61181395452336</v>
      </c>
      <c r="AJ650" s="4" t="n">
        <f aca="false">VLOOKUP(D650,'paramètres CI'!$A$1:$C$6,3)</f>
        <v>0.0509473684210526</v>
      </c>
      <c r="AK650" s="4" t="n">
        <f aca="false">AJ650*AG650/AI650</f>
        <v>2.33033420636171</v>
      </c>
      <c r="AL650" s="4" t="n">
        <f aca="false">AK650+AH650/R650</f>
        <v>4.69049896042786</v>
      </c>
      <c r="AM650" s="4" t="n">
        <f aca="false">AL650+Z650</f>
        <v>4.92368095059884</v>
      </c>
      <c r="AN650" s="4" t="n">
        <f aca="false">AM650^-'paramètres CI'!$B$19</f>
        <v>2.89521468738146E-006</v>
      </c>
      <c r="AO650" s="4" t="n">
        <f aca="false">SUMIFS($AN$2:$AN$1250,$I$2:$I$1250,V650)</f>
        <v>284685.362144504</v>
      </c>
      <c r="AP650" s="5" t="n">
        <f aca="false">AN650/AO650</f>
        <v>1.0169875491919E-011</v>
      </c>
      <c r="AQ650" s="6" t="n">
        <f aca="false">AP650-O650</f>
        <v>-0.0387784548445096</v>
      </c>
      <c r="AR650" s="20" t="n">
        <f aca="false">VLOOKUP(I650,entreesparc!$A$13:$H$110,8,0)*AP650</f>
        <v>1.19462915764083E-006</v>
      </c>
      <c r="AS650" s="7" t="n">
        <f aca="false">M650*AJ650/AI650+AH650/R650</f>
        <v>5.65981867523549</v>
      </c>
      <c r="AT650" s="4" t="n">
        <f aca="false">AS650+Z650</f>
        <v>5.89300066540647</v>
      </c>
      <c r="AU650" s="4" t="n">
        <f aca="false">AT650^-'paramètres CI'!$B$19</f>
        <v>6.87556004134629E-007</v>
      </c>
      <c r="AV650" s="4" t="n">
        <f aca="false">SUMIFS($AU$2:$AU$1250,$I$2:$I$1250,V650)</f>
        <v>2.30456770782611E-005</v>
      </c>
      <c r="AW650" s="5" t="n">
        <f aca="false">AU650/AV650</f>
        <v>0.0298344892102649</v>
      </c>
      <c r="AX650" s="7" t="n">
        <f aca="false">SUMIFS($AP$2:$AP$1250,$I$2:$I$1250,V650)</f>
        <v>1</v>
      </c>
    </row>
    <row r="651" customFormat="false" ht="15.8" hidden="false" customHeight="false" outlineLevel="0" collapsed="false">
      <c r="A651" s="0" t="s">
        <v>15</v>
      </c>
      <c r="B651" s="0" t="s">
        <v>101</v>
      </c>
      <c r="C651" s="0" t="s">
        <v>32</v>
      </c>
      <c r="D651" s="0" t="s">
        <v>34</v>
      </c>
      <c r="E651" s="0" t="str">
        <f aca="false">VLOOKUP(A651,Nomenclature!$D$1:$E$9,2,0)</f>
        <v>03</v>
      </c>
      <c r="F651" s="0" t="str">
        <f aca="false">VLOOKUP(B651,Nomenclature!$J$1:$K$97,2,0)</f>
        <v>76</v>
      </c>
      <c r="G651" s="0" t="str">
        <f aca="false">VLOOKUP(C651,Nomenclature!$M$1:$N$21,2,0)</f>
        <v>01</v>
      </c>
      <c r="H651" s="0" t="str">
        <f aca="false">VLOOKUP(D651,Nomenclature!$O$25:$P$31,2,0)</f>
        <v>06</v>
      </c>
      <c r="I651" s="1" t="str">
        <f aca="false">CONCATENATE(E651,F651)</f>
        <v>0376</v>
      </c>
      <c r="J651" s="0" t="str">
        <f aca="false">CONCATENATE(E651,F651,G651,H651)</f>
        <v>03760106</v>
      </c>
      <c r="K651" s="0" t="n">
        <v>34.8036291887527</v>
      </c>
      <c r="L651" s="0" t="n">
        <v>25</v>
      </c>
      <c r="M651" s="0" t="n">
        <v>123.02421919795</v>
      </c>
      <c r="N651" s="0" t="n">
        <v>1.5796657455849</v>
      </c>
      <c r="O651" s="0" t="n">
        <v>0.0423282040410384</v>
      </c>
      <c r="P651" s="4" t="n">
        <f aca="false">VLOOKUP(D651,'paramètres CI'!$A$1:$B$6,2,0)</f>
        <v>0.0424847883250769</v>
      </c>
      <c r="Q651" s="17" t="n">
        <f aca="false">M651*P651/N651</f>
        <v>3.30871130559808</v>
      </c>
      <c r="R651" s="9" t="n">
        <f aca="false">1/(1+0.04)*(1 - (1/(1+0.04))^L651)/(1-1/(1+0.04))</f>
        <v>15.6220799436509</v>
      </c>
      <c r="S651" s="17" t="n">
        <f aca="false">K651/R651</f>
        <v>2.22784861646401</v>
      </c>
      <c r="T651" s="17" t="n">
        <f aca="false">Q651+S651</f>
        <v>5.53655992206209</v>
      </c>
      <c r="U651" s="0" t="n">
        <f aca="false">T651 + Z651</f>
        <v>4.69146314941511</v>
      </c>
      <c r="V651" s="4" t="str">
        <f aca="false">VLOOKUP(I651,'CI ref gaz'!$I$1:$AM$97,1,0)</f>
        <v>0376</v>
      </c>
      <c r="W651" s="0" t="n">
        <f aca="false">VLOOKUP(I651,'CI ref gaz'!$I$1:$AM$97,14,0)</f>
        <v>-2</v>
      </c>
      <c r="X651" s="1" t="n">
        <f aca="false">VLOOKUP(I651,'CI ref gaz'!$I$1:$AM$97,13,0)</f>
        <v>3.55454921940361</v>
      </c>
      <c r="Y651" s="2" t="n">
        <f aca="false">VLOOKUP(I651,'CI ref gaz'!$I$1:$AM$97,7,0)</f>
        <v>0.389780455843064</v>
      </c>
      <c r="Z651" s="17" t="n">
        <f aca="false">X651*(O651/Y651)^(-1/8)-T651</f>
        <v>-0.84509677264698</v>
      </c>
      <c r="AA651" s="17" t="n">
        <f aca="false">Z651^2</f>
        <v>0.714188555138341</v>
      </c>
      <c r="AB651" s="18" t="n">
        <f aca="false">Z651/U651</f>
        <v>-0.180135012411286</v>
      </c>
      <c r="AC651" s="17" t="n">
        <f aca="false">U651^-('paramètres CI'!$B$19)</f>
        <v>4.26121576440465E-006</v>
      </c>
      <c r="AD651" s="4" t="n">
        <f aca="false">SUMIFS($AC$2:$AC$1250,$I$2:$I$1250,V651)</f>
        <v>0.000100670837824191</v>
      </c>
      <c r="AE651" s="4" t="n">
        <f aca="false">AC651/AD651</f>
        <v>0.0423282040410384</v>
      </c>
      <c r="AF651" s="17" t="n">
        <f aca="false">AE651-O651</f>
        <v>0</v>
      </c>
      <c r="AG651" s="4" t="n">
        <f aca="false">VLOOKUP(I651,BesoinU!$F$1:$L$99,3,0)</f>
        <v>73.7244201010553</v>
      </c>
      <c r="AH651" s="19" t="n">
        <f aca="false">VLOOKUP(J651,bibliRdtCHauff!$G$2:$K$1398,4,0)</f>
        <v>36.5438106481903</v>
      </c>
      <c r="AI651" s="19" t="n">
        <f aca="false">VLOOKUP(J651,bibliRdtCHauff!$G$2:$K$1398,3,0)</f>
        <v>1.64285237540829</v>
      </c>
      <c r="AJ651" s="4" t="n">
        <f aca="false">VLOOKUP(D651,'paramètres CI'!$A$1:$C$6,3)</f>
        <v>0.0591</v>
      </c>
      <c r="AK651" s="4" t="n">
        <f aca="false">AJ651*AG651/AI651</f>
        <v>2.65216357427703</v>
      </c>
      <c r="AL651" s="4" t="n">
        <f aca="false">AK651+AH651/R651</f>
        <v>4.99140462156424</v>
      </c>
      <c r="AM651" s="4" t="n">
        <f aca="false">AL651+Z651</f>
        <v>4.14630784891726</v>
      </c>
      <c r="AN651" s="4" t="n">
        <f aca="false">AM651^-'paramètres CI'!$B$19</f>
        <v>1.14474208535995E-005</v>
      </c>
      <c r="AO651" s="4" t="n">
        <f aca="false">SUMIFS($AN$2:$AN$1250,$I$2:$I$1250,V651)</f>
        <v>284685.362144504</v>
      </c>
      <c r="AP651" s="5" t="n">
        <f aca="false">AN651/AO651</f>
        <v>4.02107813600506E-011</v>
      </c>
      <c r="AQ651" s="6" t="n">
        <f aca="false">AP651-O651</f>
        <v>-0.0423282040008276</v>
      </c>
      <c r="AR651" s="20" t="n">
        <f aca="false">VLOOKUP(I651,entreesparc!$A$13:$H$110,8,0)*AP651</f>
        <v>4.72345722446725E-006</v>
      </c>
      <c r="AS651" s="7" t="n">
        <f aca="false">M651*AJ651/AI651+AH651/R651</f>
        <v>6.76491645393589</v>
      </c>
      <c r="AT651" s="4" t="n">
        <f aca="false">AS651+Z651</f>
        <v>5.91981968128891</v>
      </c>
      <c r="AU651" s="4" t="n">
        <f aca="false">AT651^-'paramètres CI'!$B$19</f>
        <v>6.6302846534803E-007</v>
      </c>
      <c r="AV651" s="4" t="n">
        <f aca="false">SUMIFS($AU$2:$AU$1250,$I$2:$I$1250,V651)</f>
        <v>2.30456770782611E-005</v>
      </c>
      <c r="AW651" s="5" t="n">
        <f aca="false">AU651/AV651</f>
        <v>0.0287701881396864</v>
      </c>
      <c r="AX651" s="7" t="n">
        <f aca="false">SUMIFS($AP$2:$AP$1250,$I$2:$I$1250,V651)</f>
        <v>1</v>
      </c>
    </row>
    <row r="652" customFormat="false" ht="15.8" hidden="false" customHeight="false" outlineLevel="0" collapsed="false">
      <c r="A652" s="0" t="s">
        <v>15</v>
      </c>
      <c r="B652" s="0" t="s">
        <v>101</v>
      </c>
      <c r="C652" s="0" t="s">
        <v>35</v>
      </c>
      <c r="D652" s="0" t="s">
        <v>33</v>
      </c>
      <c r="E652" s="0" t="str">
        <f aca="false">VLOOKUP(A652,Nomenclature!$D$1:$E$9,2,0)</f>
        <v>03</v>
      </c>
      <c r="F652" s="0" t="str">
        <f aca="false">VLOOKUP(B652,Nomenclature!$J$1:$K$97,2,0)</f>
        <v>76</v>
      </c>
      <c r="G652" s="0" t="str">
        <f aca="false">VLOOKUP(C652,Nomenclature!$M$1:$N$21,2,0)</f>
        <v>21</v>
      </c>
      <c r="H652" s="0" t="str">
        <f aca="false">VLOOKUP(D652,Nomenclature!$O$25:$P$31,2,0)</f>
        <v>01</v>
      </c>
      <c r="I652" s="1" t="str">
        <f aca="false">CONCATENATE(E652,F652)</f>
        <v>0376</v>
      </c>
      <c r="J652" s="0" t="str">
        <f aca="false">CONCATENATE(E652,F652,G652,H652)</f>
        <v>03762101</v>
      </c>
      <c r="K652" s="0" t="n">
        <v>43.8936696050102</v>
      </c>
      <c r="L652" s="0" t="n">
        <v>25</v>
      </c>
      <c r="M652" s="0" t="n">
        <v>104.390636848689</v>
      </c>
      <c r="N652" s="0" t="n">
        <v>1.85978533214234</v>
      </c>
      <c r="O652" s="0" t="n">
        <v>9.9940035978413E-005</v>
      </c>
      <c r="P652" s="4" t="n">
        <f aca="false">VLOOKUP(D652,'paramètres CI'!$A$1:$B$6,2,0)</f>
        <v>0.033584731604575</v>
      </c>
      <c r="Q652" s="17" t="n">
        <f aca="false">M652*P652/N652</f>
        <v>1.88512698750844</v>
      </c>
      <c r="R652" s="9" t="n">
        <f aca="false">1/(1+0.04)*(1 - (1/(1+0.04))^L652)/(1-1/(1+0.04))</f>
        <v>15.6220799436509</v>
      </c>
      <c r="S652" s="17" t="n">
        <f aca="false">K652/R652</f>
        <v>2.80971994531685</v>
      </c>
      <c r="T652" s="17" t="n">
        <f aca="false">Q652+S652</f>
        <v>4.69484693282529</v>
      </c>
      <c r="U652" s="0" t="n">
        <f aca="false">T652 + Z652</f>
        <v>9.99239519670861</v>
      </c>
      <c r="V652" s="4" t="str">
        <f aca="false">VLOOKUP(I652,'CI ref gaz'!$I$1:$AM$97,1,0)</f>
        <v>0376</v>
      </c>
      <c r="W652" s="0" t="n">
        <f aca="false">VLOOKUP(I652,'CI ref gaz'!$I$1:$AM$97,14,0)</f>
        <v>-2</v>
      </c>
      <c r="X652" s="1" t="n">
        <f aca="false">VLOOKUP(I652,'CI ref gaz'!$I$1:$AM$97,13,0)</f>
        <v>3.55454921940361</v>
      </c>
      <c r="Y652" s="2" t="n">
        <f aca="false">VLOOKUP(I652,'CI ref gaz'!$I$1:$AM$97,7,0)</f>
        <v>0.389780455843064</v>
      </c>
      <c r="Z652" s="17" t="n">
        <f aca="false">X652*(O652/Y652)^(-1/8)-T652</f>
        <v>5.29754826388332</v>
      </c>
      <c r="AA652" s="17" t="n">
        <f aca="false">Z652^2</f>
        <v>28.0640176081732</v>
      </c>
      <c r="AB652" s="18" t="n">
        <f aca="false">Z652/U652</f>
        <v>0.530158001119519</v>
      </c>
      <c r="AC652" s="17" t="n">
        <f aca="false">U652^-('paramètres CI'!$B$19)</f>
        <v>1.00610471541267E-008</v>
      </c>
      <c r="AD652" s="4" t="n">
        <f aca="false">SUMIFS($AC$2:$AC$1250,$I$2:$I$1250,V652)</f>
        <v>0.000100670837824191</v>
      </c>
      <c r="AE652" s="4" t="n">
        <f aca="false">AC652/AD652</f>
        <v>9.9940035978413E-005</v>
      </c>
      <c r="AF652" s="17" t="n">
        <f aca="false">AE652-O652</f>
        <v>0</v>
      </c>
      <c r="AG652" s="4" t="n">
        <f aca="false">VLOOKUP(I652,BesoinU!$F$1:$L$99,3,0)</f>
        <v>73.7244201010553</v>
      </c>
      <c r="AH652" s="19" t="n">
        <f aca="false">VLOOKUP(J652,bibliRdtCHauff!$G$2:$K$1398,4,0)</f>
        <v>43.8936696050102</v>
      </c>
      <c r="AI652" s="19" t="n">
        <f aca="false">VLOOKUP(J652,bibliRdtCHauff!$G$2:$K$1398,3,0)</f>
        <v>1.85978533214234</v>
      </c>
      <c r="AJ652" s="4" t="n">
        <f aca="false">VLOOKUP(D652,'paramètres CI'!$A$1:$C$6,3)</f>
        <v>0.0509473684210526</v>
      </c>
      <c r="AK652" s="4" t="n">
        <f aca="false">AJ652*AG652/AI652</f>
        <v>2.01962297884681</v>
      </c>
      <c r="AL652" s="4" t="n">
        <f aca="false">AK652+AH652/R652</f>
        <v>4.82934292416366</v>
      </c>
      <c r="AM652" s="4" t="n">
        <f aca="false">AL652+Z652</f>
        <v>10.126891188047</v>
      </c>
      <c r="AN652" s="4" t="n">
        <f aca="false">AM652^-'paramètres CI'!$B$19</f>
        <v>9.04046671199178E-009</v>
      </c>
      <c r="AO652" s="4" t="n">
        <f aca="false">SUMIFS($AN$2:$AN$1250,$I$2:$I$1250,V652)</f>
        <v>284685.362144504</v>
      </c>
      <c r="AP652" s="5" t="n">
        <f aca="false">AN652/AO652</f>
        <v>3.17559942102078E-014</v>
      </c>
      <c r="AQ652" s="6" t="n">
        <f aca="false">AP652-O652</f>
        <v>-9.9940035946657E-005</v>
      </c>
      <c r="AR652" s="20" t="n">
        <f aca="false">VLOOKUP(I652,entreesparc!$A$13:$H$110,8,0)*AP652</f>
        <v>3.73029508999716E-009</v>
      </c>
      <c r="AS652" s="7" t="n">
        <f aca="false">M652*AJ652/AI652+AH652/R652</f>
        <v>5.66942001033027</v>
      </c>
      <c r="AT652" s="4" t="n">
        <f aca="false">AS652+Z652</f>
        <v>10.9669682742136</v>
      </c>
      <c r="AU652" s="4" t="n">
        <f aca="false">AT652^-'paramètres CI'!$B$19</f>
        <v>4.77867288810398E-009</v>
      </c>
      <c r="AV652" s="4" t="n">
        <f aca="false">SUMIFS($AU$2:$AU$1250,$I$2:$I$1250,V652)</f>
        <v>2.30456770782611E-005</v>
      </c>
      <c r="AW652" s="5" t="n">
        <f aca="false">AU652/AV652</f>
        <v>0.000207356584572284</v>
      </c>
      <c r="AX652" s="7" t="n">
        <f aca="false">SUMIFS($AP$2:$AP$1250,$I$2:$I$1250,V652)</f>
        <v>1</v>
      </c>
    </row>
    <row r="653" customFormat="false" ht="15.8" hidden="false" customHeight="false" outlineLevel="0" collapsed="false">
      <c r="A653" s="0" t="s">
        <v>15</v>
      </c>
      <c r="B653" s="0" t="s">
        <v>101</v>
      </c>
      <c r="C653" s="0" t="s">
        <v>35</v>
      </c>
      <c r="D653" s="0" t="s">
        <v>34</v>
      </c>
      <c r="E653" s="0" t="str">
        <f aca="false">VLOOKUP(A653,Nomenclature!$D$1:$E$9,2,0)</f>
        <v>03</v>
      </c>
      <c r="F653" s="0" t="str">
        <f aca="false">VLOOKUP(B653,Nomenclature!$J$1:$K$97,2,0)</f>
        <v>76</v>
      </c>
      <c r="G653" s="0" t="str">
        <f aca="false">VLOOKUP(C653,Nomenclature!$M$1:$N$21,2,0)</f>
        <v>21</v>
      </c>
      <c r="H653" s="0" t="str">
        <f aca="false">VLOOKUP(D653,Nomenclature!$O$25:$P$31,2,0)</f>
        <v>06</v>
      </c>
      <c r="I653" s="1" t="str">
        <f aca="false">CONCATENATE(E653,F653)</f>
        <v>0376</v>
      </c>
      <c r="J653" s="0" t="str">
        <f aca="false">CONCATENATE(E653,F653,G653,H653)</f>
        <v>03762106</v>
      </c>
      <c r="K653" s="0" t="n">
        <v>43.5045364859408</v>
      </c>
      <c r="L653" s="0" t="n">
        <v>25</v>
      </c>
      <c r="M653" s="0" t="n">
        <v>123.02421919795</v>
      </c>
      <c r="N653" s="0" t="n">
        <v>1.89559889470188</v>
      </c>
      <c r="O653" s="0" t="n">
        <v>9.9940035978413E-005</v>
      </c>
      <c r="P653" s="4" t="n">
        <f aca="false">VLOOKUP(D653,'paramètres CI'!$A$1:$B$6,2,0)</f>
        <v>0.0424847883250769</v>
      </c>
      <c r="Q653" s="17" t="n">
        <f aca="false">M653*P653/N653</f>
        <v>2.75725942133173</v>
      </c>
      <c r="R653" s="9" t="n">
        <f aca="false">1/(1+0.04)*(1 - (1/(1+0.04))^L653)/(1-1/(1+0.04))</f>
        <v>15.6220799436509</v>
      </c>
      <c r="S653" s="17" t="n">
        <f aca="false">K653/R653</f>
        <v>2.78481077058</v>
      </c>
      <c r="T653" s="17" t="n">
        <f aca="false">Q653+S653</f>
        <v>5.54207019191173</v>
      </c>
      <c r="U653" s="0" t="n">
        <f aca="false">T653 + Z653</f>
        <v>9.99239519670861</v>
      </c>
      <c r="V653" s="4" t="str">
        <f aca="false">VLOOKUP(I653,'CI ref gaz'!$I$1:$AM$97,1,0)</f>
        <v>0376</v>
      </c>
      <c r="W653" s="0" t="n">
        <f aca="false">VLOOKUP(I653,'CI ref gaz'!$I$1:$AM$97,14,0)</f>
        <v>-2</v>
      </c>
      <c r="X653" s="1" t="n">
        <f aca="false">VLOOKUP(I653,'CI ref gaz'!$I$1:$AM$97,13,0)</f>
        <v>3.55454921940361</v>
      </c>
      <c r="Y653" s="2" t="n">
        <f aca="false">VLOOKUP(I653,'CI ref gaz'!$I$1:$AM$97,7,0)</f>
        <v>0.389780455843064</v>
      </c>
      <c r="Z653" s="17" t="n">
        <f aca="false">X653*(O653/Y653)^(-1/8)-T653</f>
        <v>4.45032500479688</v>
      </c>
      <c r="AA653" s="17" t="n">
        <f aca="false">Z653^2</f>
        <v>19.8053926483203</v>
      </c>
      <c r="AB653" s="18" t="n">
        <f aca="false">Z653/U653</f>
        <v>0.445371196513802</v>
      </c>
      <c r="AC653" s="17" t="n">
        <f aca="false">U653^-('paramètres CI'!$B$19)</f>
        <v>1.00610471541267E-008</v>
      </c>
      <c r="AD653" s="4" t="n">
        <f aca="false">SUMIFS($AC$2:$AC$1250,$I$2:$I$1250,V653)</f>
        <v>0.000100670837824191</v>
      </c>
      <c r="AE653" s="4" t="n">
        <f aca="false">AC653/AD653</f>
        <v>9.9940035978413E-005</v>
      </c>
      <c r="AF653" s="17" t="n">
        <f aca="false">AE653-O653</f>
        <v>0</v>
      </c>
      <c r="AG653" s="4" t="n">
        <f aca="false">VLOOKUP(I653,BesoinU!$F$1:$L$99,3,0)</f>
        <v>73.7244201010553</v>
      </c>
      <c r="AH653" s="19" t="n">
        <f aca="false">VLOOKUP(J653,bibliRdtCHauff!$G$2:$K$1398,4,0)</f>
        <v>43.5045364859408</v>
      </c>
      <c r="AI653" s="19" t="n">
        <f aca="false">VLOOKUP(J653,bibliRdtCHauff!$G$2:$K$1398,3,0)</f>
        <v>1.89559889470188</v>
      </c>
      <c r="AJ653" s="4" t="n">
        <f aca="false">VLOOKUP(D653,'paramètres CI'!$A$1:$C$6,3)</f>
        <v>0.0591</v>
      </c>
      <c r="AK653" s="4" t="n">
        <f aca="false">AJ653*AG653/AI653</f>
        <v>2.29854176437342</v>
      </c>
      <c r="AL653" s="4" t="n">
        <f aca="false">AK653+AH653/R653</f>
        <v>5.08335253495342</v>
      </c>
      <c r="AM653" s="4" t="n">
        <f aca="false">AL653+Z653</f>
        <v>9.5336775397503</v>
      </c>
      <c r="AN653" s="4" t="n">
        <f aca="false">AM653^-'paramètres CI'!$B$19</f>
        <v>1.46526552438402E-008</v>
      </c>
      <c r="AO653" s="4" t="n">
        <f aca="false">SUMIFS($AN$2:$AN$1250,$I$2:$I$1250,V653)</f>
        <v>284685.362144504</v>
      </c>
      <c r="AP653" s="5" t="n">
        <f aca="false">AN653/AO653</f>
        <v>5.14696475205585E-014</v>
      </c>
      <c r="AQ653" s="6" t="n">
        <f aca="false">AP653-O653</f>
        <v>-9.99400359269433E-005</v>
      </c>
      <c r="AR653" s="20" t="n">
        <f aca="false">VLOOKUP(I653,entreesparc!$A$13:$H$110,8,0)*AP653</f>
        <v>6.04600731940263E-009</v>
      </c>
      <c r="AS653" s="7" t="n">
        <f aca="false">M653*AJ653/AI653+AH653/R653</f>
        <v>6.62039612300885</v>
      </c>
      <c r="AT653" s="4" t="n">
        <f aca="false">AS653+Z653</f>
        <v>11.0707211278057</v>
      </c>
      <c r="AU653" s="4" t="n">
        <f aca="false">AT653^-'paramètres CI'!$B$19</f>
        <v>4.43192815995202E-009</v>
      </c>
      <c r="AV653" s="4" t="n">
        <f aca="false">SUMIFS($AU$2:$AU$1250,$I$2:$I$1250,V653)</f>
        <v>2.30456770782611E-005</v>
      </c>
      <c r="AW653" s="5" t="n">
        <f aca="false">AU653/AV653</f>
        <v>0.000192310607533968</v>
      </c>
      <c r="AX653" s="7" t="n">
        <f aca="false">SUMIFS($AP$2:$AP$1250,$I$2:$I$1250,V653)</f>
        <v>1</v>
      </c>
    </row>
    <row r="654" customFormat="false" ht="15.8" hidden="false" customHeight="false" outlineLevel="0" collapsed="false">
      <c r="A654" s="0" t="s">
        <v>15</v>
      </c>
      <c r="B654" s="0" t="s">
        <v>101</v>
      </c>
      <c r="C654" s="0" t="s">
        <v>36</v>
      </c>
      <c r="D654" s="0" t="s">
        <v>37</v>
      </c>
      <c r="E654" s="0" t="str">
        <f aca="false">VLOOKUP(A654,Nomenclature!$D$1:$E$9,2,0)</f>
        <v>03</v>
      </c>
      <c r="F654" s="0" t="str">
        <f aca="false">VLOOKUP(B654,Nomenclature!$J$1:$K$97,2,0)</f>
        <v>76</v>
      </c>
      <c r="G654" s="0" t="str">
        <f aca="false">VLOOKUP(C654,Nomenclature!$M$1:$N$21,2,0)</f>
        <v>23</v>
      </c>
      <c r="H654" s="0" t="str">
        <f aca="false">VLOOKUP(D654,Nomenclature!$O$25:$P$31,2,0)</f>
        <v>03</v>
      </c>
      <c r="I654" s="1" t="str">
        <f aca="false">CONCATENATE(E654,F654)</f>
        <v>0376</v>
      </c>
      <c r="J654" s="0" t="str">
        <f aca="false">CONCATENATE(E654,F654,G654,H654)</f>
        <v>03762303</v>
      </c>
      <c r="K654" s="0" t="n">
        <v>30.8886153846153</v>
      </c>
      <c r="L654" s="0" t="n">
        <v>20</v>
      </c>
      <c r="M654" s="0" t="n">
        <v>111.555500590339</v>
      </c>
      <c r="N654" s="0" t="n">
        <v>0.74947052151688</v>
      </c>
      <c r="O654" s="0" t="n">
        <v>9.9940035978413E-005</v>
      </c>
      <c r="P654" s="4" t="n">
        <f aca="false">VLOOKUP(D654,'paramètres CI'!$A$1:$B$6,2,0)</f>
        <v>0.0385046990211696</v>
      </c>
      <c r="Q654" s="17" t="n">
        <f aca="false">M654*P654/N654</f>
        <v>5.7312607381719</v>
      </c>
      <c r="R654" s="9" t="n">
        <f aca="false">1/(1+0.04)*(1 - (1/(1+0.04))^L654)/(1-1/(1+0.04))</f>
        <v>13.5903263449677</v>
      </c>
      <c r="S654" s="17" t="n">
        <f aca="false">K654/R654</f>
        <v>2.27283838522781</v>
      </c>
      <c r="T654" s="17" t="n">
        <f aca="false">Q654+S654</f>
        <v>8.00409912339971</v>
      </c>
      <c r="U654" s="0" t="n">
        <f aca="false">T654 + Z654</f>
        <v>9.99239519670861</v>
      </c>
      <c r="V654" s="4" t="str">
        <f aca="false">VLOOKUP(I654,'CI ref gaz'!$I$1:$AM$97,1,0)</f>
        <v>0376</v>
      </c>
      <c r="W654" s="0" t="n">
        <f aca="false">VLOOKUP(I654,'CI ref gaz'!$I$1:$AM$97,14,0)</f>
        <v>-2</v>
      </c>
      <c r="X654" s="1" t="n">
        <f aca="false">VLOOKUP(I654,'CI ref gaz'!$I$1:$AM$97,13,0)</f>
        <v>3.55454921940361</v>
      </c>
      <c r="Y654" s="2" t="n">
        <f aca="false">VLOOKUP(I654,'CI ref gaz'!$I$1:$AM$97,7,0)</f>
        <v>0.389780455843064</v>
      </c>
      <c r="Z654" s="17" t="n">
        <f aca="false">X654*(O654/Y654)^(-1/8)-T654</f>
        <v>1.9882960733089</v>
      </c>
      <c r="AA654" s="17" t="n">
        <f aca="false">Z654^2</f>
        <v>3.9533212751356</v>
      </c>
      <c r="AB654" s="18" t="n">
        <f aca="false">Z654/U654</f>
        <v>0.198980928412822</v>
      </c>
      <c r="AC654" s="17" t="n">
        <f aca="false">U654^-('paramètres CI'!$B$19)</f>
        <v>1.00610471541267E-008</v>
      </c>
      <c r="AD654" s="4" t="n">
        <f aca="false">SUMIFS($AC$2:$AC$1250,$I$2:$I$1250,V654)</f>
        <v>0.000100670837824191</v>
      </c>
      <c r="AE654" s="4" t="n">
        <f aca="false">AC654/AD654</f>
        <v>9.9940035978413E-005</v>
      </c>
      <c r="AF654" s="17" t="n">
        <f aca="false">AE654-O654</f>
        <v>0</v>
      </c>
      <c r="AG654" s="4" t="n">
        <f aca="false">VLOOKUP(I654,BesoinU!$F$1:$L$99,3,0)</f>
        <v>73.7244201010553</v>
      </c>
      <c r="AH654" s="19" t="n">
        <f aca="false">VLOOKUP(J654,bibliRdtCHauff!$G$2:$K$1398,4,0)</f>
        <v>30.8886153846153</v>
      </c>
      <c r="AI654" s="19" t="n">
        <f aca="false">VLOOKUP(J654,bibliRdtCHauff!$G$2:$K$1398,3,0)</f>
        <v>0.74947052151688</v>
      </c>
      <c r="AJ654" s="4" t="n">
        <f aca="false">VLOOKUP(D654,'paramètres CI'!$A$1:$C$6,3)</f>
        <v>0.0763929293534506</v>
      </c>
      <c r="AK654" s="4" t="n">
        <f aca="false">AJ654*AG654/AI654</f>
        <v>7.51467103069668</v>
      </c>
      <c r="AL654" s="4" t="n">
        <f aca="false">AK654+AH654/R654</f>
        <v>9.78750941592449</v>
      </c>
      <c r="AM654" s="4" t="n">
        <f aca="false">AL654+Z654</f>
        <v>11.7758054892334</v>
      </c>
      <c r="AN654" s="4" t="n">
        <f aca="false">AM654^-'paramètres CI'!$B$19</f>
        <v>2.70442543872734E-009</v>
      </c>
      <c r="AO654" s="4" t="n">
        <f aca="false">SUMIFS($AN$2:$AN$1250,$I$2:$I$1250,V654)</f>
        <v>284685.362144504</v>
      </c>
      <c r="AP654" s="5" t="n">
        <f aca="false">AN654/AO654</f>
        <v>9.49969966265632E-015</v>
      </c>
      <c r="AQ654" s="6" t="n">
        <f aca="false">AP654-O654</f>
        <v>-9.99400359689133E-005</v>
      </c>
      <c r="AR654" s="20" t="n">
        <f aca="false">VLOOKUP(I654,entreesparc!$A$13:$H$110,8,0)*AP654</f>
        <v>1.11590532399907E-009</v>
      </c>
      <c r="AS654" s="7" t="n">
        <f aca="false">M654*AJ654/AI654+AH654/R654</f>
        <v>13.6436011182817</v>
      </c>
      <c r="AT654" s="4" t="n">
        <f aca="false">AS654+Z654</f>
        <v>15.6318971915906</v>
      </c>
      <c r="AU654" s="4" t="n">
        <f aca="false">AT654^-'paramètres CI'!$B$19</f>
        <v>2.80482958198789E-010</v>
      </c>
      <c r="AV654" s="4" t="n">
        <f aca="false">SUMIFS($AU$2:$AU$1250,$I$2:$I$1250,V654)</f>
        <v>2.30456770782611E-005</v>
      </c>
      <c r="AW654" s="5" t="n">
        <f aca="false">AU654/AV654</f>
        <v>1.2170740622907E-005</v>
      </c>
      <c r="AX654" s="7" t="n">
        <f aca="false">SUMIFS($AP$2:$AP$1250,$I$2:$I$1250,V654)</f>
        <v>1</v>
      </c>
    </row>
    <row r="655" customFormat="false" ht="15.8" hidden="false" customHeight="false" outlineLevel="0" collapsed="false">
      <c r="A655" s="0" t="s">
        <v>15</v>
      </c>
      <c r="B655" s="0" t="s">
        <v>101</v>
      </c>
      <c r="C655" s="0" t="s">
        <v>38</v>
      </c>
      <c r="D655" s="0" t="s">
        <v>39</v>
      </c>
      <c r="E655" s="0" t="str">
        <f aca="false">VLOOKUP(A655,Nomenclature!$D$1:$E$9,2,0)</f>
        <v>03</v>
      </c>
      <c r="F655" s="0" t="str">
        <f aca="false">VLOOKUP(B655,Nomenclature!$J$1:$K$97,2,0)</f>
        <v>76</v>
      </c>
      <c r="G655" s="0" t="str">
        <f aca="false">VLOOKUP(C655,Nomenclature!$M$1:$N$21,2,0)</f>
        <v>24</v>
      </c>
      <c r="H655" s="0" t="str">
        <f aca="false">VLOOKUP(D655,Nomenclature!$O$25:$P$31,2,0)</f>
        <v>04</v>
      </c>
      <c r="I655" s="1" t="str">
        <f aca="false">CONCATENATE(E655,F655)</f>
        <v>0376</v>
      </c>
      <c r="J655" s="0" t="str">
        <f aca="false">CONCATENATE(E655,F655,G655,H655)</f>
        <v>03762404</v>
      </c>
      <c r="K655" s="0" t="n">
        <v>30.8886153846153</v>
      </c>
      <c r="L655" s="0" t="n">
        <v>20</v>
      </c>
      <c r="M655" s="0" t="n">
        <v>120.245765320167</v>
      </c>
      <c r="N655" s="0" t="n">
        <v>0.977268354683153</v>
      </c>
      <c r="O655" s="0" t="n">
        <v>9.9940035978413E-005</v>
      </c>
      <c r="P655" s="4" t="n">
        <f aca="false">VLOOKUP(D655,'paramètres CI'!$A$1:$B$6,2,0)</f>
        <v>0.022045059962018</v>
      </c>
      <c r="Q655" s="17" t="n">
        <f aca="false">M655*P655/N655</f>
        <v>2.71248433857378</v>
      </c>
      <c r="R655" s="9" t="n">
        <f aca="false">1/(1+0.04)*(1 - (1/(1+0.04))^L655)/(1-1/(1+0.04))</f>
        <v>13.5903263449677</v>
      </c>
      <c r="S655" s="17" t="n">
        <f aca="false">K655/R655</f>
        <v>2.27283838522781</v>
      </c>
      <c r="T655" s="17" t="n">
        <f aca="false">Q655+S655</f>
        <v>4.98532272380159</v>
      </c>
      <c r="U655" s="0" t="n">
        <f aca="false">T655 + Z655</f>
        <v>9.99239519670861</v>
      </c>
      <c r="V655" s="4" t="str">
        <f aca="false">VLOOKUP(I655,'CI ref gaz'!$I$1:$AM$97,1,0)</f>
        <v>0376</v>
      </c>
      <c r="W655" s="0" t="n">
        <f aca="false">VLOOKUP(I655,'CI ref gaz'!$I$1:$AM$97,14,0)</f>
        <v>-2</v>
      </c>
      <c r="X655" s="1" t="n">
        <f aca="false">VLOOKUP(I655,'CI ref gaz'!$I$1:$AM$97,13,0)</f>
        <v>3.55454921940361</v>
      </c>
      <c r="Y655" s="2" t="n">
        <f aca="false">VLOOKUP(I655,'CI ref gaz'!$I$1:$AM$97,7,0)</f>
        <v>0.389780455843064</v>
      </c>
      <c r="Z655" s="17" t="n">
        <f aca="false">X655*(O655/Y655)^(-1/8)-T655</f>
        <v>5.00707247290702</v>
      </c>
      <c r="AA655" s="17" t="n">
        <f aca="false">Z655^2</f>
        <v>25.0707747489432</v>
      </c>
      <c r="AB655" s="18" t="n">
        <f aca="false">Z655/U655</f>
        <v>0.501088315097495</v>
      </c>
      <c r="AC655" s="17" t="n">
        <f aca="false">U655^-('paramètres CI'!$B$19)</f>
        <v>1.00610471541267E-008</v>
      </c>
      <c r="AD655" s="4" t="n">
        <f aca="false">SUMIFS($AC$2:$AC$1250,$I$2:$I$1250,V655)</f>
        <v>0.000100670837824191</v>
      </c>
      <c r="AE655" s="4" t="n">
        <f aca="false">AC655/AD655</f>
        <v>9.9940035978413E-005</v>
      </c>
      <c r="AF655" s="17" t="n">
        <f aca="false">AE655-O655</f>
        <v>0</v>
      </c>
      <c r="AG655" s="4" t="n">
        <f aca="false">VLOOKUP(I655,BesoinU!$F$1:$L$99,3,0)</f>
        <v>73.7244201010553</v>
      </c>
      <c r="AH655" s="19" t="n">
        <f aca="false">VLOOKUP(J655,bibliRdtCHauff!$G$2:$K$1398,4,0)</f>
        <v>30.8886153846153</v>
      </c>
      <c r="AI655" s="19" t="n">
        <f aca="false">VLOOKUP(J655,bibliRdtCHauff!$G$2:$K$1398,3,0)</f>
        <v>0.977268354683153</v>
      </c>
      <c r="AJ655" s="4" t="n">
        <f aca="false">VLOOKUP(D655,'paramètres CI'!$A$1:$C$6,3)</f>
        <v>0.0386719666666667</v>
      </c>
      <c r="AK655" s="4" t="n">
        <f aca="false">AJ655*AG655/AI655</f>
        <v>2.91738528420037</v>
      </c>
      <c r="AL655" s="4" t="n">
        <f aca="false">AK655+AH655/R655</f>
        <v>5.19022366942818</v>
      </c>
      <c r="AM655" s="4" t="n">
        <f aca="false">AL655+Z655</f>
        <v>10.1972961423352</v>
      </c>
      <c r="AN655" s="4" t="n">
        <f aca="false">AM655^-'paramètres CI'!$B$19</f>
        <v>8.55302505889161E-009</v>
      </c>
      <c r="AO655" s="4" t="n">
        <f aca="false">SUMIFS($AN$2:$AN$1250,$I$2:$I$1250,V655)</f>
        <v>284685.362144504</v>
      </c>
      <c r="AP655" s="5" t="n">
        <f aca="false">AN655/AO655</f>
        <v>3.00437823513742E-014</v>
      </c>
      <c r="AQ655" s="6" t="n">
        <f aca="false">AP655-O655</f>
        <v>-9.99400359483692E-005</v>
      </c>
      <c r="AR655" s="20" t="n">
        <f aca="false">VLOOKUP(I655,entreesparc!$A$13:$H$110,8,0)*AP655</f>
        <v>3.52916595992606E-009</v>
      </c>
      <c r="AS655" s="7" t="n">
        <f aca="false">M655*AJ655/AI655+AH655/R655</f>
        <v>7.0311426994783</v>
      </c>
      <c r="AT655" s="4" t="n">
        <f aca="false">AS655+Z655</f>
        <v>12.0382151723853</v>
      </c>
      <c r="AU655" s="4" t="n">
        <f aca="false">AT655^-'paramètres CI'!$B$19</f>
        <v>2.26726971254621E-009</v>
      </c>
      <c r="AV655" s="4" t="n">
        <f aca="false">SUMIFS($AU$2:$AU$1250,$I$2:$I$1250,V655)</f>
        <v>2.30456770782611E-005</v>
      </c>
      <c r="AW655" s="5" t="n">
        <f aca="false">AU655/AV655</f>
        <v>9.83815621839515E-005</v>
      </c>
      <c r="AX655" s="7" t="n">
        <f aca="false">SUMIFS($AP$2:$AP$1250,$I$2:$I$1250,V655)</f>
        <v>1</v>
      </c>
    </row>
    <row r="656" customFormat="false" ht="15.8" hidden="false" customHeight="false" outlineLevel="0" collapsed="false">
      <c r="A656" s="0" t="s">
        <v>15</v>
      </c>
      <c r="B656" s="0" t="s">
        <v>101</v>
      </c>
      <c r="C656" s="0" t="s">
        <v>40</v>
      </c>
      <c r="D656" s="0" t="s">
        <v>37</v>
      </c>
      <c r="E656" s="0" t="str">
        <f aca="false">VLOOKUP(A656,Nomenclature!$D$1:$E$9,2,0)</f>
        <v>03</v>
      </c>
      <c r="F656" s="0" t="str">
        <f aca="false">VLOOKUP(B656,Nomenclature!$J$1:$K$97,2,0)</f>
        <v>76</v>
      </c>
      <c r="G656" s="0" t="str">
        <f aca="false">VLOOKUP(C656,Nomenclature!$M$1:$N$21,2,0)</f>
        <v>03</v>
      </c>
      <c r="H656" s="0" t="str">
        <f aca="false">VLOOKUP(D656,Nomenclature!$O$25:$P$31,2,0)</f>
        <v>03</v>
      </c>
      <c r="I656" s="1" t="str">
        <f aca="false">CONCATENATE(E656,F656)</f>
        <v>0376</v>
      </c>
      <c r="J656" s="0" t="str">
        <f aca="false">CONCATENATE(E656,F656,G656,H656)</f>
        <v>03760303</v>
      </c>
      <c r="K656" s="0" t="n">
        <v>24.7108923076923</v>
      </c>
      <c r="L656" s="0" t="n">
        <v>20</v>
      </c>
      <c r="M656" s="0" t="n">
        <v>111.555500590339</v>
      </c>
      <c r="N656" s="0" t="n">
        <v>0.65221845734905</v>
      </c>
      <c r="O656" s="0" t="n">
        <v>0.0681719468415134</v>
      </c>
      <c r="P656" s="4" t="n">
        <f aca="false">VLOOKUP(D656,'paramètres CI'!$A$1:$B$6,2,0)</f>
        <v>0.0385046990211696</v>
      </c>
      <c r="Q656" s="17" t="n">
        <f aca="false">M656*P656/N656</f>
        <v>6.58584700568834</v>
      </c>
      <c r="R656" s="9" t="n">
        <f aca="false">1/(1+0.04)*(1 - (1/(1+0.04))^L656)/(1-1/(1+0.04))</f>
        <v>13.5903263449677</v>
      </c>
      <c r="S656" s="17" t="n">
        <f aca="false">K656/R656</f>
        <v>1.81827070818225</v>
      </c>
      <c r="T656" s="17" t="n">
        <f aca="false">Q656+S656</f>
        <v>8.40411771387059</v>
      </c>
      <c r="U656" s="0" t="n">
        <f aca="false">T656 + Z656</f>
        <v>4.42014307851628</v>
      </c>
      <c r="V656" s="4" t="str">
        <f aca="false">VLOOKUP(I656,'CI ref gaz'!$I$1:$AM$97,1,0)</f>
        <v>0376</v>
      </c>
      <c r="W656" s="0" t="n">
        <f aca="false">VLOOKUP(I656,'CI ref gaz'!$I$1:$AM$97,14,0)</f>
        <v>-2</v>
      </c>
      <c r="X656" s="1" t="n">
        <f aca="false">VLOOKUP(I656,'CI ref gaz'!$I$1:$AM$97,13,0)</f>
        <v>3.55454921940361</v>
      </c>
      <c r="Y656" s="2" t="n">
        <f aca="false">VLOOKUP(I656,'CI ref gaz'!$I$1:$AM$97,7,0)</f>
        <v>0.389780455843064</v>
      </c>
      <c r="Z656" s="17" t="n">
        <f aca="false">X656*(O656/Y656)^(-1/8)-T656</f>
        <v>-3.98397463535431</v>
      </c>
      <c r="AA656" s="17" t="n">
        <f aca="false">Z656^2</f>
        <v>15.8720538951465</v>
      </c>
      <c r="AB656" s="18" t="n">
        <f aca="false">Z656/U656</f>
        <v>-0.90132255100928</v>
      </c>
      <c r="AC656" s="17" t="n">
        <f aca="false">U656^-('paramètres CI'!$B$19)</f>
        <v>6.86292700464139E-006</v>
      </c>
      <c r="AD656" s="4" t="n">
        <f aca="false">SUMIFS($AC$2:$AC$1250,$I$2:$I$1250,V656)</f>
        <v>0.000100670837824191</v>
      </c>
      <c r="AE656" s="4" t="n">
        <f aca="false">AC656/AD656</f>
        <v>0.0681719468415134</v>
      </c>
      <c r="AF656" s="17" t="n">
        <f aca="false">AE656-O656</f>
        <v>0</v>
      </c>
      <c r="AG656" s="4" t="n">
        <f aca="false">VLOOKUP(I656,BesoinU!$F$1:$L$99,3,0)</f>
        <v>73.7244201010553</v>
      </c>
      <c r="AH656" s="19" t="n">
        <f aca="false">VLOOKUP(J656,bibliRdtCHauff!$G$2:$K$1398,4,0)</f>
        <v>25.9464369230769</v>
      </c>
      <c r="AI656" s="19" t="n">
        <f aca="false">VLOOKUP(J656,bibliRdtCHauff!$G$2:$K$1398,3,0)</f>
        <v>0.671668870182616</v>
      </c>
      <c r="AJ656" s="4" t="n">
        <f aca="false">VLOOKUP(D656,'paramètres CI'!$A$1:$C$6,3)</f>
        <v>0.0763929293534506</v>
      </c>
      <c r="AK656" s="4" t="n">
        <f aca="false">AJ656*AG656/AI656</f>
        <v>8.38512050569319</v>
      </c>
      <c r="AL656" s="4" t="n">
        <f aca="false">AK656+AH656/R656</f>
        <v>10.2943047492845</v>
      </c>
      <c r="AM656" s="4" t="n">
        <f aca="false">AL656+Z656</f>
        <v>6.31033011393024</v>
      </c>
      <c r="AN656" s="4" t="n">
        <f aca="false">AM656^-'paramètres CI'!$B$19</f>
        <v>3.97725435833392E-007</v>
      </c>
      <c r="AO656" s="4" t="n">
        <f aca="false">SUMIFS($AN$2:$AN$1250,$I$2:$I$1250,V656)</f>
        <v>284685.362144504</v>
      </c>
      <c r="AP656" s="5" t="n">
        <f aca="false">AN656/AO656</f>
        <v>1.39707020001791E-012</v>
      </c>
      <c r="AQ656" s="6" t="n">
        <f aca="false">AP656-O656</f>
        <v>-0.0681719468401163</v>
      </c>
      <c r="AR656" s="20" t="n">
        <f aca="false">VLOOKUP(I656,entreesparc!$A$13:$H$110,8,0)*AP656</f>
        <v>1.64110248698589E-007</v>
      </c>
      <c r="AS656" s="7" t="n">
        <f aca="false">M656*AJ656/AI656+AH656/R656</f>
        <v>14.5970604485278</v>
      </c>
      <c r="AT656" s="4" t="n">
        <f aca="false">AS656+Z656</f>
        <v>10.6130858131735</v>
      </c>
      <c r="AU656" s="4" t="n">
        <f aca="false">AT656^-'paramètres CI'!$B$19</f>
        <v>6.21250274728915E-009</v>
      </c>
      <c r="AV656" s="4" t="n">
        <f aca="false">SUMIFS($AU$2:$AU$1250,$I$2:$I$1250,V656)</f>
        <v>2.30456770782611E-005</v>
      </c>
      <c r="AW656" s="5" t="n">
        <f aca="false">AU656/AV656</f>
        <v>0.00026957345302514</v>
      </c>
      <c r="AX656" s="7" t="n">
        <f aca="false">SUMIFS($AP$2:$AP$1250,$I$2:$I$1250,V656)</f>
        <v>1</v>
      </c>
    </row>
    <row r="657" customFormat="false" ht="15.8" hidden="false" customHeight="false" outlineLevel="0" collapsed="false">
      <c r="A657" s="0" t="s">
        <v>15</v>
      </c>
      <c r="B657" s="0" t="s">
        <v>101</v>
      </c>
      <c r="C657" s="0" t="s">
        <v>41</v>
      </c>
      <c r="D657" s="0" t="s">
        <v>39</v>
      </c>
      <c r="E657" s="0" t="str">
        <f aca="false">VLOOKUP(A657,Nomenclature!$D$1:$E$9,2,0)</f>
        <v>03</v>
      </c>
      <c r="F657" s="0" t="str">
        <f aca="false">VLOOKUP(B657,Nomenclature!$J$1:$K$97,2,0)</f>
        <v>76</v>
      </c>
      <c r="G657" s="0" t="str">
        <f aca="false">VLOOKUP(C657,Nomenclature!$M$1:$N$21,2,0)</f>
        <v>04</v>
      </c>
      <c r="H657" s="0" t="str">
        <f aca="false">VLOOKUP(D657,Nomenclature!$O$25:$P$31,2,0)</f>
        <v>04</v>
      </c>
      <c r="I657" s="1" t="str">
        <f aca="false">CONCATENATE(E657,F657)</f>
        <v>0376</v>
      </c>
      <c r="J657" s="0" t="str">
        <f aca="false">CONCATENATE(E657,F657,G657,H657)</f>
        <v>03760404</v>
      </c>
      <c r="K657" s="0" t="n">
        <v>24.7108923076923</v>
      </c>
      <c r="L657" s="0" t="n">
        <v>20</v>
      </c>
      <c r="M657" s="0" t="n">
        <v>120.245765320167</v>
      </c>
      <c r="N657" s="0" t="n">
        <v>0.7094827376226</v>
      </c>
      <c r="O657" s="0" t="n">
        <v>0.389780455843064</v>
      </c>
      <c r="P657" s="4" t="n">
        <f aca="false">VLOOKUP(D657,'paramètres CI'!$A$1:$B$6,2,0)</f>
        <v>0.022045059962018</v>
      </c>
      <c r="Q657" s="17" t="n">
        <f aca="false">M657*P657/N657</f>
        <v>3.73627851122136</v>
      </c>
      <c r="R657" s="9" t="n">
        <f aca="false">1/(1+0.04)*(1 - (1/(1+0.04))^L657)/(1-1/(1+0.04))</f>
        <v>13.5903263449677</v>
      </c>
      <c r="S657" s="17" t="n">
        <f aca="false">K657/R657</f>
        <v>1.81827070818225</v>
      </c>
      <c r="T657" s="17" t="n">
        <f aca="false">Q657+S657</f>
        <v>5.55454921940361</v>
      </c>
      <c r="U657" s="0" t="n">
        <f aca="false">T657 + Z657</f>
        <v>3.55454921940361</v>
      </c>
      <c r="V657" s="4" t="str">
        <f aca="false">VLOOKUP(I657,'CI ref gaz'!$I$1:$AM$97,1,0)</f>
        <v>0376</v>
      </c>
      <c r="W657" s="0" t="n">
        <f aca="false">VLOOKUP(I657,'CI ref gaz'!$I$1:$AM$97,14,0)</f>
        <v>-2</v>
      </c>
      <c r="X657" s="1" t="n">
        <f aca="false">VLOOKUP(I657,'CI ref gaz'!$I$1:$AM$97,13,0)</f>
        <v>3.55454921940361</v>
      </c>
      <c r="Y657" s="2" t="n">
        <f aca="false">VLOOKUP(I657,'CI ref gaz'!$I$1:$AM$97,7,0)</f>
        <v>0.389780455843064</v>
      </c>
      <c r="Z657" s="17" t="n">
        <f aca="false">X657*(O657/Y657)^(-1/8)-T657</f>
        <v>-2</v>
      </c>
      <c r="AA657" s="17" t="n">
        <f aca="false">Z657^2</f>
        <v>4</v>
      </c>
      <c r="AB657" s="18" t="n">
        <f aca="false">Z657/U657</f>
        <v>-0.562659250597061</v>
      </c>
      <c r="AC657" s="17" t="n">
        <f aca="false">U657^-('paramètres CI'!$B$19)</f>
        <v>3.92395250572164E-005</v>
      </c>
      <c r="AD657" s="4" t="n">
        <f aca="false">SUMIFS($AC$2:$AC$1250,$I$2:$I$1250,V657)</f>
        <v>0.000100670837824191</v>
      </c>
      <c r="AE657" s="4" t="n">
        <f aca="false">AC657/AD657</f>
        <v>0.389780455843064</v>
      </c>
      <c r="AF657" s="17" t="n">
        <f aca="false">AE657-O657</f>
        <v>0</v>
      </c>
      <c r="AG657" s="4" t="n">
        <f aca="false">VLOOKUP(I657,BesoinU!$F$1:$L$99,3,0)</f>
        <v>73.7244201010553</v>
      </c>
      <c r="AH657" s="19" t="n">
        <f aca="false">VLOOKUP(J657,bibliRdtCHauff!$G$2:$K$1398,4,0)</f>
        <v>25.9464369230769</v>
      </c>
      <c r="AI657" s="19" t="n">
        <f aca="false">VLOOKUP(J657,bibliRdtCHauff!$G$2:$K$1398,3,0)</f>
        <v>0.763039861034711</v>
      </c>
      <c r="AJ657" s="4" t="n">
        <f aca="false">VLOOKUP(D657,'paramètres CI'!$A$1:$C$6,3)</f>
        <v>0.0386719666666667</v>
      </c>
      <c r="AK657" s="4" t="n">
        <f aca="false">AJ657*AG657/AI657</f>
        <v>3.73646052094996</v>
      </c>
      <c r="AL657" s="4" t="n">
        <f aca="false">AK657+AH657/R657</f>
        <v>5.64564476454132</v>
      </c>
      <c r="AM657" s="4" t="n">
        <f aca="false">AL657+Z657</f>
        <v>3.64564476454132</v>
      </c>
      <c r="AN657" s="4" t="n">
        <f aca="false">AM657^-'paramètres CI'!$B$19</f>
        <v>3.20483159763528E-005</v>
      </c>
      <c r="AO657" s="4" t="n">
        <f aca="false">SUMIFS($AN$2:$AN$1250,$I$2:$I$1250,V657)</f>
        <v>284685.362144504</v>
      </c>
      <c r="AP657" s="5" t="n">
        <f aca="false">AN657/AO657</f>
        <v>1.12574512911153E-010</v>
      </c>
      <c r="AQ657" s="6" t="n">
        <f aca="false">AP657-O657</f>
        <v>-0.389780455730489</v>
      </c>
      <c r="AR657" s="20" t="n">
        <f aca="false">VLOOKUP(I657,entreesparc!$A$13:$H$110,8,0)*AP657</f>
        <v>1.32238389386124E-005</v>
      </c>
      <c r="AS657" s="7" t="n">
        <f aca="false">M657*AJ657/AI657+AH657/R657</f>
        <v>8.00341400239263</v>
      </c>
      <c r="AT657" s="4" t="n">
        <f aca="false">AS657+Z657</f>
        <v>6.00341400239263</v>
      </c>
      <c r="AU657" s="4" t="n">
        <f aca="false">AT657^-'paramètres CI'!$B$19</f>
        <v>5.92670961785465E-007</v>
      </c>
      <c r="AV657" s="4" t="n">
        <f aca="false">SUMIFS($AU$2:$AU$1250,$I$2:$I$1250,V657)</f>
        <v>2.30456770782611E-005</v>
      </c>
      <c r="AW657" s="5" t="n">
        <f aca="false">AU657/AV657</f>
        <v>0.0257172292995692</v>
      </c>
      <c r="AX657" s="7" t="n">
        <f aca="false">SUMIFS($AP$2:$AP$1250,$I$2:$I$1250,V657)</f>
        <v>1</v>
      </c>
    </row>
    <row r="658" customFormat="false" ht="15.8" hidden="false" customHeight="false" outlineLevel="0" collapsed="false">
      <c r="A658" s="0" t="s">
        <v>15</v>
      </c>
      <c r="B658" s="0" t="s">
        <v>101</v>
      </c>
      <c r="C658" s="0" t="s">
        <v>45</v>
      </c>
      <c r="D658" s="0" t="s">
        <v>43</v>
      </c>
      <c r="E658" s="0" t="str">
        <f aca="false">VLOOKUP(A658,Nomenclature!$D$1:$E$9,2,0)</f>
        <v>03</v>
      </c>
      <c r="F658" s="0" t="str">
        <f aca="false">VLOOKUP(B658,Nomenclature!$J$1:$K$97,2,0)</f>
        <v>76</v>
      </c>
      <c r="G658" s="0" t="str">
        <f aca="false">VLOOKUP(C658,Nomenclature!$M$1:$N$21,2,0)</f>
        <v>06</v>
      </c>
      <c r="H658" s="0" t="str">
        <f aca="false">VLOOKUP(D658,Nomenclature!$O$25:$P$31,2,0)</f>
        <v>02</v>
      </c>
      <c r="I658" s="1" t="str">
        <f aca="false">CONCATENATE(E658,F658)</f>
        <v>0376</v>
      </c>
      <c r="J658" s="0" t="str">
        <f aca="false">CONCATENATE(E658,F658,G658,H658)</f>
        <v>03760602</v>
      </c>
      <c r="K658" s="0" t="n">
        <v>10</v>
      </c>
      <c r="L658" s="0" t="n">
        <v>13</v>
      </c>
      <c r="M658" s="0" t="n">
        <v>109.809273958472</v>
      </c>
      <c r="N658" s="0" t="n">
        <v>0.9</v>
      </c>
      <c r="O658" s="0" t="n">
        <v>0.285140260275797</v>
      </c>
      <c r="P658" s="4" t="n">
        <f aca="false">VLOOKUP(D658,'paramètres CI'!$A$1:$B$6,2,0)</f>
        <v>0.0935912806596305</v>
      </c>
      <c r="Q658" s="17" t="n">
        <f aca="false">M658*P658/N658</f>
        <v>11.4191006423084</v>
      </c>
      <c r="R658" s="9" t="n">
        <f aca="false">1/(1+0.04)*(1 - (1/(1+0.04))^L658)/(1-1/(1+0.04))</f>
        <v>9.98564784663304</v>
      </c>
      <c r="S658" s="17" t="n">
        <f aca="false">K658/R658</f>
        <v>1.00143727814033</v>
      </c>
      <c r="T658" s="17" t="n">
        <f aca="false">Q658+S658</f>
        <v>12.4205379204488</v>
      </c>
      <c r="U658" s="0" t="n">
        <f aca="false">T658 + Z658</f>
        <v>3.69619369534014</v>
      </c>
      <c r="V658" s="4" t="str">
        <f aca="false">VLOOKUP(I658,'CI ref gaz'!$I$1:$AM$97,1,0)</f>
        <v>0376</v>
      </c>
      <c r="W658" s="0" t="n">
        <f aca="false">VLOOKUP(I658,'CI ref gaz'!$I$1:$AM$97,14,0)</f>
        <v>-2</v>
      </c>
      <c r="X658" s="1" t="n">
        <f aca="false">VLOOKUP(I658,'CI ref gaz'!$I$1:$AM$97,13,0)</f>
        <v>3.55454921940361</v>
      </c>
      <c r="Y658" s="2" t="n">
        <f aca="false">VLOOKUP(I658,'CI ref gaz'!$I$1:$AM$97,7,0)</f>
        <v>0.389780455843064</v>
      </c>
      <c r="Z658" s="17" t="n">
        <f aca="false">X658*(O658/Y658)^(-1/8)-T658</f>
        <v>-8.72434422510863</v>
      </c>
      <c r="AA658" s="17" t="n">
        <f aca="false">Z658^2</f>
        <v>76.1141821581864</v>
      </c>
      <c r="AB658" s="18" t="n">
        <f aca="false">Z658/U658</f>
        <v>-2.36035904614728</v>
      </c>
      <c r="AC658" s="17" t="n">
        <f aca="false">U658^-('paramètres CI'!$B$19)</f>
        <v>2.87053088993724E-005</v>
      </c>
      <c r="AD658" s="4" t="n">
        <f aca="false">SUMIFS($AC$2:$AC$1250,$I$2:$I$1250,V658)</f>
        <v>0.000100670837824191</v>
      </c>
      <c r="AE658" s="4" t="n">
        <f aca="false">AC658/AD658</f>
        <v>0.285140260275797</v>
      </c>
      <c r="AF658" s="17" t="n">
        <f aca="false">AE658-O658</f>
        <v>0</v>
      </c>
      <c r="AG658" s="4" t="n">
        <f aca="false">VLOOKUP(I658,BesoinU!$F$1:$L$99,3,0)</f>
        <v>73.7244201010553</v>
      </c>
      <c r="AH658" s="19" t="n">
        <f aca="false">VLOOKUP(J658,bibliRdtCHauff!$G$2:$K$1398,4,0)</f>
        <v>10.4</v>
      </c>
      <c r="AI658" s="19" t="n">
        <f aca="false">VLOOKUP(J658,bibliRdtCHauff!$G$2:$K$1398,3,0)</f>
        <v>0.92</v>
      </c>
      <c r="AJ658" s="4" t="n">
        <f aca="false">VLOOKUP(D658,'paramètres CI'!$A$1:$C$6,3)</f>
        <v>0.09847</v>
      </c>
      <c r="AK658" s="4" t="n">
        <f aca="false">AJ658*AG658/AI658</f>
        <v>7.89091700799013</v>
      </c>
      <c r="AL658" s="4" t="n">
        <f aca="false">AK658+AH658/R658</f>
        <v>8.93241177725606</v>
      </c>
      <c r="AM658" s="4" t="n">
        <f aca="false">AL658+Z658</f>
        <v>0.20806755214743</v>
      </c>
      <c r="AN658" s="4" t="n">
        <f aca="false">AM658^-'paramètres CI'!$B$19</f>
        <v>284685.362034607</v>
      </c>
      <c r="AO658" s="4" t="n">
        <f aca="false">SUMIFS($AN$2:$AN$1250,$I$2:$I$1250,V658)</f>
        <v>284685.362144504</v>
      </c>
      <c r="AP658" s="5" t="n">
        <f aca="false">AN658/AO658</f>
        <v>0.999999999613969</v>
      </c>
      <c r="AQ658" s="6" t="n">
        <f aca="false">AP658-O658</f>
        <v>0.714859739338172</v>
      </c>
      <c r="AR658" s="20" t="n">
        <f aca="false">VLOOKUP(I658,entreesparc!$A$13:$H$110,8,0)*AP658</f>
        <v>117467.43193945</v>
      </c>
      <c r="AS658" s="7" t="n">
        <f aca="false">M658*AJ658/AI658+AH658/R658</f>
        <v>12.7946678200167</v>
      </c>
      <c r="AT658" s="4" t="n">
        <f aca="false">AS658+Z658</f>
        <v>4.07032359490811</v>
      </c>
      <c r="AU658" s="4" t="n">
        <f aca="false">AT658^-'paramètres CI'!$B$19</f>
        <v>1.32729818449519E-005</v>
      </c>
      <c r="AV658" s="4" t="n">
        <f aca="false">SUMIFS($AU$2:$AU$1250,$I$2:$I$1250,V658)</f>
        <v>2.30456770782611E-005</v>
      </c>
      <c r="AW658" s="5" t="n">
        <f aca="false">AU658/AV658</f>
        <v>0.575942368708805</v>
      </c>
      <c r="AX658" s="7" t="n">
        <f aca="false">SUMIFS($AP$2:$AP$1250,$I$2:$I$1250,V658)</f>
        <v>1</v>
      </c>
    </row>
    <row r="659" customFormat="false" ht="15.8" hidden="false" customHeight="false" outlineLevel="0" collapsed="false">
      <c r="A659" s="0" t="s">
        <v>15</v>
      </c>
      <c r="B659" s="0" t="s">
        <v>101</v>
      </c>
      <c r="C659" s="0" t="s">
        <v>46</v>
      </c>
      <c r="D659" s="0" t="s">
        <v>43</v>
      </c>
      <c r="E659" s="0" t="str">
        <f aca="false">VLOOKUP(A659,Nomenclature!$D$1:$E$9,2,0)</f>
        <v>03</v>
      </c>
      <c r="F659" s="0" t="str">
        <f aca="false">VLOOKUP(B659,Nomenclature!$J$1:$K$97,2,0)</f>
        <v>76</v>
      </c>
      <c r="G659" s="0" t="str">
        <f aca="false">VLOOKUP(C659,Nomenclature!$M$1:$N$21,2,0)</f>
        <v>26</v>
      </c>
      <c r="H659" s="0" t="str">
        <f aca="false">VLOOKUP(D659,Nomenclature!$O$25:$P$31,2,0)</f>
        <v>02</v>
      </c>
      <c r="I659" s="1" t="str">
        <f aca="false">CONCATENATE(E659,F659)</f>
        <v>0376</v>
      </c>
      <c r="J659" s="0" t="str">
        <f aca="false">CONCATENATE(E659,F659,G659,H659)</f>
        <v>03762602</v>
      </c>
      <c r="K659" s="0" t="n">
        <v>12</v>
      </c>
      <c r="L659" s="0" t="n">
        <v>13</v>
      </c>
      <c r="M659" s="0" t="n">
        <v>109.809273958472</v>
      </c>
      <c r="N659" s="0" t="n">
        <v>1</v>
      </c>
      <c r="O659" s="0" t="n">
        <v>9.9940035978413E-005</v>
      </c>
      <c r="P659" s="4" t="n">
        <f aca="false">VLOOKUP(D659,'paramètres CI'!$A$1:$B$6,2,0)</f>
        <v>0.0935912806596305</v>
      </c>
      <c r="Q659" s="17" t="n">
        <f aca="false">M659*P659/N659</f>
        <v>10.2771905780776</v>
      </c>
      <c r="R659" s="9" t="n">
        <f aca="false">1/(1+0.04)*(1 - (1/(1+0.04))^L659)/(1-1/(1+0.04))</f>
        <v>9.98564784663304</v>
      </c>
      <c r="S659" s="17" t="n">
        <f aca="false">K659/R659</f>
        <v>1.20172473376839</v>
      </c>
      <c r="T659" s="17" t="n">
        <f aca="false">Q659+S659</f>
        <v>11.478915311846</v>
      </c>
      <c r="U659" s="0" t="n">
        <f aca="false">T659 + Z659</f>
        <v>9.99239519670861</v>
      </c>
      <c r="V659" s="4" t="str">
        <f aca="false">VLOOKUP(I659,'CI ref gaz'!$I$1:$AM$97,1,0)</f>
        <v>0376</v>
      </c>
      <c r="W659" s="0" t="n">
        <f aca="false">VLOOKUP(I659,'CI ref gaz'!$I$1:$AM$97,14,0)</f>
        <v>-2</v>
      </c>
      <c r="X659" s="1" t="n">
        <f aca="false">VLOOKUP(I659,'CI ref gaz'!$I$1:$AM$97,13,0)</f>
        <v>3.55454921940361</v>
      </c>
      <c r="Y659" s="2" t="n">
        <f aca="false">VLOOKUP(I659,'CI ref gaz'!$I$1:$AM$97,7,0)</f>
        <v>0.389780455843064</v>
      </c>
      <c r="Z659" s="17" t="n">
        <f aca="false">X659*(O659/Y659)^(-1/8)-T659</f>
        <v>-1.48652011513738</v>
      </c>
      <c r="AA659" s="17" t="n">
        <f aca="false">Z659^2</f>
        <v>2.20974205270806</v>
      </c>
      <c r="AB659" s="18" t="n">
        <f aca="false">Z659/U659</f>
        <v>-0.148765144479777</v>
      </c>
      <c r="AC659" s="17" t="n">
        <f aca="false">U659^-('paramètres CI'!$B$19)</f>
        <v>1.00610471541267E-008</v>
      </c>
      <c r="AD659" s="4" t="n">
        <f aca="false">SUMIFS($AC$2:$AC$1250,$I$2:$I$1250,V659)</f>
        <v>0.000100670837824191</v>
      </c>
      <c r="AE659" s="4" t="n">
        <f aca="false">AC659/AD659</f>
        <v>9.9940035978413E-005</v>
      </c>
      <c r="AF659" s="17" t="n">
        <f aca="false">AE659-O659</f>
        <v>0</v>
      </c>
      <c r="AG659" s="4" t="n">
        <f aca="false">VLOOKUP(I659,BesoinU!$F$1:$L$99,3,0)</f>
        <v>73.7244201010553</v>
      </c>
      <c r="AH659" s="19" t="n">
        <f aca="false">VLOOKUP(J659,bibliRdtCHauff!$G$2:$K$1398,4,0)</f>
        <v>12</v>
      </c>
      <c r="AI659" s="19" t="n">
        <f aca="false">VLOOKUP(J659,bibliRdtCHauff!$G$2:$K$1398,3,0)</f>
        <v>1</v>
      </c>
      <c r="AJ659" s="4" t="n">
        <f aca="false">VLOOKUP(D659,'paramètres CI'!$A$1:$C$6,3)</f>
        <v>0.09847</v>
      </c>
      <c r="AK659" s="4" t="n">
        <f aca="false">AJ659*AG659/AI659</f>
        <v>7.25964364735092</v>
      </c>
      <c r="AL659" s="4" t="n">
        <f aca="false">AK659+AH659/R659</f>
        <v>8.46136838111931</v>
      </c>
      <c r="AM659" s="4" t="n">
        <f aca="false">AL659+Z659</f>
        <v>6.97484826598192</v>
      </c>
      <c r="AN659" s="4" t="n">
        <f aca="false">AM659^-'paramètres CI'!$B$19</f>
        <v>1.7853439094646E-007</v>
      </c>
      <c r="AO659" s="4" t="n">
        <f aca="false">SUMIFS($AN$2:$AN$1250,$I$2:$I$1250,V659)</f>
        <v>284685.362144504</v>
      </c>
      <c r="AP659" s="5" t="n">
        <f aca="false">AN659/AO659</f>
        <v>6.27128804943044E-013</v>
      </c>
      <c r="AQ659" s="6" t="n">
        <f aca="false">AP659-O659</f>
        <v>-9.99400353512842E-005</v>
      </c>
      <c r="AR659" s="20" t="n">
        <f aca="false">VLOOKUP(I659,entreesparc!$A$13:$H$110,8,0)*AP659</f>
        <v>7.36672102403534E-008</v>
      </c>
      <c r="AS659" s="7" t="n">
        <f aca="false">M659*AJ659/AI659+AH659/R659</f>
        <v>12.0146439404591</v>
      </c>
      <c r="AT659" s="4" t="n">
        <f aca="false">AS659+Z659</f>
        <v>10.5281238253217</v>
      </c>
      <c r="AU659" s="4" t="n">
        <f aca="false">AT659^-'paramètres CI'!$B$19</f>
        <v>6.62509524681233E-009</v>
      </c>
      <c r="AV659" s="4" t="n">
        <f aca="false">SUMIFS($AU$2:$AU$1250,$I$2:$I$1250,V659)</f>
        <v>2.30456770782611E-005</v>
      </c>
      <c r="AW659" s="5" t="n">
        <f aca="false">AU659/AV659</f>
        <v>0.000287476702216823</v>
      </c>
      <c r="AX659" s="7" t="n">
        <f aca="false">SUMIFS($AP$2:$AP$1250,$I$2:$I$1250,V659)</f>
        <v>1</v>
      </c>
    </row>
    <row r="660" customFormat="false" ht="15.8" hidden="false" customHeight="false" outlineLevel="0" collapsed="false">
      <c r="A660" s="0" t="s">
        <v>15</v>
      </c>
      <c r="B660" s="0" t="s">
        <v>101</v>
      </c>
      <c r="C660" s="0" t="s">
        <v>48</v>
      </c>
      <c r="D660" s="0" t="s">
        <v>43</v>
      </c>
      <c r="E660" s="0" t="str">
        <f aca="false">VLOOKUP(A660,Nomenclature!$D$1:$E$9,2,0)</f>
        <v>03</v>
      </c>
      <c r="F660" s="0" t="str">
        <f aca="false">VLOOKUP(B660,Nomenclature!$J$1:$K$97,2,0)</f>
        <v>76</v>
      </c>
      <c r="G660" s="0" t="str">
        <f aca="false">VLOOKUP(C660,Nomenclature!$M$1:$N$21,2,0)</f>
        <v>09</v>
      </c>
      <c r="H660" s="0" t="str">
        <f aca="false">VLOOKUP(D660,Nomenclature!$O$25:$P$31,2,0)</f>
        <v>02</v>
      </c>
      <c r="I660" s="1" t="str">
        <f aca="false">CONCATENATE(E660,F660)</f>
        <v>0376</v>
      </c>
      <c r="J660" s="0" t="str">
        <f aca="false">CONCATENATE(E660,F660,G660,H660)</f>
        <v>03760902</v>
      </c>
      <c r="K660" s="0" t="n">
        <v>79.3195516734068</v>
      </c>
      <c r="L660" s="0" t="n">
        <v>20</v>
      </c>
      <c r="M660" s="0" t="n">
        <v>106.948980758418</v>
      </c>
      <c r="N660" s="0" t="n">
        <v>3.24350372093023</v>
      </c>
      <c r="O660" s="0" t="n">
        <v>0.175201037928038</v>
      </c>
      <c r="P660" s="4" t="n">
        <f aca="false">VLOOKUP(D660,'paramètres CI'!$A$1:$B$6,2,0)</f>
        <v>0.0935912806596305</v>
      </c>
      <c r="Q660" s="17" t="n">
        <f aca="false">M660*P660/N660</f>
        <v>3.08601220643947</v>
      </c>
      <c r="R660" s="9" t="n">
        <f aca="false">1/(1+0.04)*(1 - (1/(1+0.04))^L660)/(1-1/(1+0.04))</f>
        <v>13.5903263449677</v>
      </c>
      <c r="S660" s="17" t="n">
        <f aca="false">K660/R660</f>
        <v>5.8364714474114</v>
      </c>
      <c r="T660" s="17" t="n">
        <f aca="false">Q660+S660</f>
        <v>8.92248365385087</v>
      </c>
      <c r="U660" s="0" t="n">
        <f aca="false">T660 + Z660</f>
        <v>3.92821233725975</v>
      </c>
      <c r="V660" s="4" t="str">
        <f aca="false">VLOOKUP(I660,'CI ref gaz'!$I$1:$AM$97,1,0)</f>
        <v>0376</v>
      </c>
      <c r="W660" s="0" t="n">
        <f aca="false">VLOOKUP(I660,'CI ref gaz'!$I$1:$AM$97,14,0)</f>
        <v>-2</v>
      </c>
      <c r="X660" s="1" t="n">
        <f aca="false">VLOOKUP(I660,'CI ref gaz'!$I$1:$AM$97,13,0)</f>
        <v>3.55454921940361</v>
      </c>
      <c r="Y660" s="2" t="n">
        <f aca="false">VLOOKUP(I660,'CI ref gaz'!$I$1:$AM$97,7,0)</f>
        <v>0.389780455843064</v>
      </c>
      <c r="Z660" s="17" t="n">
        <f aca="false">X660*(O660/Y660)^(-1/8)-T660</f>
        <v>-4.99427131659111</v>
      </c>
      <c r="AA660" s="17" t="n">
        <f aca="false">Z660^2</f>
        <v>24.9427459837247</v>
      </c>
      <c r="AB660" s="18" t="n">
        <f aca="false">Z660/U660</f>
        <v>-1.27138527345368</v>
      </c>
      <c r="AC660" s="17" t="n">
        <f aca="false">U660^-('paramètres CI'!$B$19)</f>
        <v>1.76376352758835E-005</v>
      </c>
      <c r="AD660" s="4" t="n">
        <f aca="false">SUMIFS($AC$2:$AC$1250,$I$2:$I$1250,V660)</f>
        <v>0.000100670837824191</v>
      </c>
      <c r="AE660" s="4" t="n">
        <f aca="false">AC660/AD660</f>
        <v>0.175201037928038</v>
      </c>
      <c r="AF660" s="17" t="n">
        <f aca="false">AE660-O660</f>
        <v>0</v>
      </c>
      <c r="AG660" s="4" t="n">
        <f aca="false">VLOOKUP(I660,BesoinU!$F$1:$L$99,3,0)</f>
        <v>73.7244201010553</v>
      </c>
      <c r="AH660" s="19" t="n">
        <f aca="false">VLOOKUP(J660,bibliRdtCHauff!$G$2:$K$1398,4,0)</f>
        <v>83.2855292570771</v>
      </c>
      <c r="AI660" s="19" t="n">
        <f aca="false">VLOOKUP(J660,bibliRdtCHauff!$G$2:$K$1398,3,0)</f>
        <v>3.27439423255813</v>
      </c>
      <c r="AJ660" s="4" t="n">
        <f aca="false">VLOOKUP(D660,'paramètres CI'!$A$1:$C$6,3)</f>
        <v>0.09847</v>
      </c>
      <c r="AK660" s="4" t="n">
        <f aca="false">AJ660*AG660/AI660</f>
        <v>2.21709517295335</v>
      </c>
      <c r="AL660" s="4" t="n">
        <f aca="false">AK660+AH660/R660</f>
        <v>8.34539019273531</v>
      </c>
      <c r="AM660" s="4" t="n">
        <f aca="false">AL660+Z660</f>
        <v>3.3511188761442</v>
      </c>
      <c r="AN660" s="4" t="n">
        <f aca="false">AM660^-'paramètres CI'!$B$19</f>
        <v>6.28754819967749E-005</v>
      </c>
      <c r="AO660" s="4" t="n">
        <f aca="false">SUMIFS($AN$2:$AN$1250,$I$2:$I$1250,V660)</f>
        <v>284685.362144504</v>
      </c>
      <c r="AP660" s="5" t="n">
        <f aca="false">AN660/AO660</f>
        <v>2.20859553589762E-010</v>
      </c>
      <c r="AQ660" s="6" t="n">
        <f aca="false">AP660-O660</f>
        <v>-0.175201037707178</v>
      </c>
      <c r="AR660" s="20" t="n">
        <f aca="false">VLOOKUP(I660,entreesparc!$A$13:$H$110,8,0)*AP660</f>
        <v>2.59438045894978E-005</v>
      </c>
      <c r="AS660" s="7" t="n">
        <f aca="false">M660*AJ660/AI660+AH660/R660</f>
        <v>9.34454370192487</v>
      </c>
      <c r="AT660" s="4" t="n">
        <f aca="false">AS660+Z660</f>
        <v>4.35027238533375</v>
      </c>
      <c r="AU660" s="4" t="n">
        <f aca="false">AT660^-'paramètres CI'!$B$19</f>
        <v>7.79593835456217E-006</v>
      </c>
      <c r="AV660" s="4" t="n">
        <f aca="false">SUMIFS($AU$2:$AU$1250,$I$2:$I$1250,V660)</f>
        <v>2.30456770782611E-005</v>
      </c>
      <c r="AW660" s="5" t="n">
        <f aca="false">AU660/AV660</f>
        <v>0.338282026954029</v>
      </c>
      <c r="AX660" s="7" t="n">
        <f aca="false">SUMIFS($AP$2:$AP$1250,$I$2:$I$1250,V660)</f>
        <v>1</v>
      </c>
    </row>
    <row r="661" customFormat="false" ht="15.8" hidden="false" customHeight="false" outlineLevel="0" collapsed="false">
      <c r="A661" s="0" t="s">
        <v>15</v>
      </c>
      <c r="B661" s="0" t="s">
        <v>101</v>
      </c>
      <c r="C661" s="0" t="s">
        <v>49</v>
      </c>
      <c r="D661" s="0" t="s">
        <v>43</v>
      </c>
      <c r="E661" s="0" t="str">
        <f aca="false">VLOOKUP(A661,Nomenclature!$D$1:$E$9,2,0)</f>
        <v>03</v>
      </c>
      <c r="F661" s="0" t="str">
        <f aca="false">VLOOKUP(B661,Nomenclature!$J$1:$K$97,2,0)</f>
        <v>76</v>
      </c>
      <c r="G661" s="0" t="str">
        <f aca="false">VLOOKUP(C661,Nomenclature!$M$1:$N$21,2,0)</f>
        <v>29</v>
      </c>
      <c r="H661" s="0" t="str">
        <f aca="false">VLOOKUP(D661,Nomenclature!$O$25:$P$31,2,0)</f>
        <v>02</v>
      </c>
      <c r="I661" s="1" t="str">
        <f aca="false">CONCATENATE(E661,F661)</f>
        <v>0376</v>
      </c>
      <c r="J661" s="0" t="str">
        <f aca="false">CONCATENATE(E661,F661,G661,H661)</f>
        <v>03762902</v>
      </c>
      <c r="K661" s="0" t="n">
        <v>99.1494395917585</v>
      </c>
      <c r="L661" s="0" t="n">
        <v>20</v>
      </c>
      <c r="M661" s="0" t="n">
        <v>106.948980758418</v>
      </c>
      <c r="N661" s="0" t="n">
        <v>3.39795627906976</v>
      </c>
      <c r="O661" s="0" t="n">
        <v>9.9940035978413E-005</v>
      </c>
      <c r="P661" s="4" t="n">
        <f aca="false">VLOOKUP(D661,'paramètres CI'!$A$1:$B$6,2,0)</f>
        <v>0.0935912806596305</v>
      </c>
      <c r="Q661" s="17" t="n">
        <f aca="false">M661*P661/N661</f>
        <v>2.94573892432859</v>
      </c>
      <c r="R661" s="9" t="n">
        <f aca="false">1/(1+0.04)*(1 - (1/(1+0.04))^L661)/(1-1/(1+0.04))</f>
        <v>13.5903263449677</v>
      </c>
      <c r="S661" s="17" t="n">
        <f aca="false">K661/R661</f>
        <v>7.29558930926425</v>
      </c>
      <c r="T661" s="17" t="n">
        <f aca="false">Q661+S661</f>
        <v>10.2413282335928</v>
      </c>
      <c r="U661" s="0" t="n">
        <f aca="false">T661 + Z661</f>
        <v>9.99239519670861</v>
      </c>
      <c r="V661" s="4" t="str">
        <f aca="false">VLOOKUP(I661,'CI ref gaz'!$I$1:$AM$97,1,0)</f>
        <v>0376</v>
      </c>
      <c r="W661" s="0" t="n">
        <f aca="false">VLOOKUP(I661,'CI ref gaz'!$I$1:$AM$97,14,0)</f>
        <v>-2</v>
      </c>
      <c r="X661" s="1" t="n">
        <f aca="false">VLOOKUP(I661,'CI ref gaz'!$I$1:$AM$97,13,0)</f>
        <v>3.55454921940361</v>
      </c>
      <c r="Y661" s="2" t="n">
        <f aca="false">VLOOKUP(I661,'CI ref gaz'!$I$1:$AM$97,7,0)</f>
        <v>0.389780455843064</v>
      </c>
      <c r="Z661" s="17" t="n">
        <f aca="false">X661*(O661/Y661)^(-1/8)-T661</f>
        <v>-0.248933036884226</v>
      </c>
      <c r="AA661" s="17" t="n">
        <f aca="false">Z661^2</f>
        <v>0.0619676568524036</v>
      </c>
      <c r="AB661" s="18" t="n">
        <f aca="false">Z661/U661</f>
        <v>-0.0249122489637142</v>
      </c>
      <c r="AC661" s="17" t="n">
        <f aca="false">U661^-('paramètres CI'!$B$19)</f>
        <v>1.00610471541267E-008</v>
      </c>
      <c r="AD661" s="4" t="n">
        <f aca="false">SUMIFS($AC$2:$AC$1250,$I$2:$I$1250,V661)</f>
        <v>0.000100670837824191</v>
      </c>
      <c r="AE661" s="4" t="n">
        <f aca="false">AC661/AD661</f>
        <v>9.9940035978413E-005</v>
      </c>
      <c r="AF661" s="17" t="n">
        <f aca="false">AE661-O661</f>
        <v>0</v>
      </c>
      <c r="AG661" s="4" t="n">
        <f aca="false">VLOOKUP(I661,BesoinU!$F$1:$L$99,3,0)</f>
        <v>73.7244201010553</v>
      </c>
      <c r="AH661" s="19" t="n">
        <f aca="false">VLOOKUP(J661,bibliRdtCHauff!$G$2:$K$1398,4,0)</f>
        <v>99.1494395917585</v>
      </c>
      <c r="AI661" s="19" t="n">
        <f aca="false">VLOOKUP(J661,bibliRdtCHauff!$G$2:$K$1398,3,0)</f>
        <v>3.39795627906976</v>
      </c>
      <c r="AJ661" s="4" t="n">
        <f aca="false">VLOOKUP(D661,'paramètres CI'!$A$1:$C$6,3)</f>
        <v>0.09847</v>
      </c>
      <c r="AK661" s="4" t="n">
        <f aca="false">AJ661*AG661/AI661</f>
        <v>2.1364735303005</v>
      </c>
      <c r="AL661" s="4" t="n">
        <f aca="false">AK661+AH661/R661</f>
        <v>9.43206283956474</v>
      </c>
      <c r="AM661" s="4" t="n">
        <f aca="false">AL661+Z661</f>
        <v>9.18312980268051</v>
      </c>
      <c r="AN661" s="4" t="n">
        <f aca="false">AM661^-'paramètres CI'!$B$19</f>
        <v>1.97730750803194E-008</v>
      </c>
      <c r="AO661" s="4" t="n">
        <f aca="false">SUMIFS($AN$2:$AN$1250,$I$2:$I$1250,V661)</f>
        <v>284685.362144504</v>
      </c>
      <c r="AP661" s="5" t="n">
        <f aca="false">AN661/AO661</f>
        <v>6.94558895876169E-014</v>
      </c>
      <c r="AQ661" s="6" t="n">
        <f aca="false">AP661-O661</f>
        <v>-9.99400359089571E-005</v>
      </c>
      <c r="AR661" s="20" t="n">
        <f aca="false">VLOOKUP(I661,entreesparc!$A$13:$H$110,8,0)*AP661</f>
        <v>8.15880498607688E-009</v>
      </c>
      <c r="AS661" s="7" t="n">
        <f aca="false">M661*AJ661/AI661+AH661/R661</f>
        <v>10.3948834938747</v>
      </c>
      <c r="AT661" s="4" t="n">
        <f aca="false">AS661+Z661</f>
        <v>10.1459504569905</v>
      </c>
      <c r="AU661" s="4" t="n">
        <f aca="false">AT661^-'paramètres CI'!$B$19</f>
        <v>8.90549576598153E-009</v>
      </c>
      <c r="AV661" s="4" t="n">
        <f aca="false">SUMIFS($AU$2:$AU$1250,$I$2:$I$1250,V661)</f>
        <v>2.30456770782611E-005</v>
      </c>
      <c r="AW661" s="5" t="n">
        <f aca="false">AU661/AV661</f>
        <v>0.000386428037490036</v>
      </c>
      <c r="AX661" s="7" t="n">
        <f aca="false">SUMIFS($AP$2:$AP$1250,$I$2:$I$1250,V661)</f>
        <v>1</v>
      </c>
    </row>
    <row r="662" customFormat="false" ht="15.8" hidden="false" customHeight="false" outlineLevel="0" collapsed="false">
      <c r="A662" s="0" t="s">
        <v>15</v>
      </c>
      <c r="B662" s="0" t="s">
        <v>102</v>
      </c>
      <c r="C662" s="0" t="s">
        <v>32</v>
      </c>
      <c r="D662" s="0" t="s">
        <v>33</v>
      </c>
      <c r="E662" s="0" t="str">
        <f aca="false">VLOOKUP(A662,Nomenclature!$D$1:$E$9,2,0)</f>
        <v>03</v>
      </c>
      <c r="F662" s="0" t="str">
        <f aca="false">VLOOKUP(B662,Nomenclature!$J$1:$K$97,2,0)</f>
        <v>92</v>
      </c>
      <c r="G662" s="0" t="str">
        <f aca="false">VLOOKUP(C662,Nomenclature!$M$1:$N$21,2,0)</f>
        <v>01</v>
      </c>
      <c r="H662" s="0" t="str">
        <f aca="false">VLOOKUP(D662,Nomenclature!$O$25:$P$31,2,0)</f>
        <v>01</v>
      </c>
      <c r="I662" s="1" t="str">
        <f aca="false">CONCATENATE(E662,F662)</f>
        <v>0392</v>
      </c>
      <c r="J662" s="0" t="str">
        <f aca="false">CONCATENATE(E662,F662,G662,H662)</f>
        <v>03920101</v>
      </c>
      <c r="K662" s="0" t="n">
        <v>33.635922547969</v>
      </c>
      <c r="L662" s="0" t="n">
        <v>25</v>
      </c>
      <c r="M662" s="0" t="n">
        <v>86.7539097149503</v>
      </c>
      <c r="N662" s="0" t="n">
        <v>1.55554571065628</v>
      </c>
      <c r="O662" s="0" t="n">
        <v>0.0286380057835671</v>
      </c>
      <c r="P662" s="4" t="n">
        <f aca="false">VLOOKUP(D662,'paramètres CI'!$A$1:$B$6,2,0)</f>
        <v>0.033584731604575</v>
      </c>
      <c r="Q662" s="17" t="n">
        <f aca="false">M662*P662/N662</f>
        <v>1.873044780018</v>
      </c>
      <c r="R662" s="9" t="n">
        <f aca="false">1/(1+0.04)*(1 - (1/(1+0.04))^L662)/(1-1/(1+0.04))</f>
        <v>15.6220799436509</v>
      </c>
      <c r="S662" s="17" t="n">
        <f aca="false">K662/R662</f>
        <v>2.15310142242866</v>
      </c>
      <c r="T662" s="17" t="n">
        <f aca="false">Q662+S662</f>
        <v>4.02614620244666</v>
      </c>
      <c r="U662" s="0" t="n">
        <f aca="false">T662 + Z662</f>
        <v>3.59583149860722</v>
      </c>
      <c r="V662" s="4" t="str">
        <f aca="false">VLOOKUP(I662,'CI ref gaz'!$I$1:$AM$97,1,0)</f>
        <v>0392</v>
      </c>
      <c r="W662" s="0" t="n">
        <f aca="false">VLOOKUP(I662,'CI ref gaz'!$I$1:$AM$97,14,0)</f>
        <v>-2</v>
      </c>
      <c r="X662" s="1" t="n">
        <f aca="false">VLOOKUP(I662,'CI ref gaz'!$I$1:$AM$97,13,0)</f>
        <v>2.49654115302185</v>
      </c>
      <c r="Y662" s="2" t="n">
        <f aca="false">VLOOKUP(I662,'CI ref gaz'!$I$1:$AM$97,7,0)</f>
        <v>0.530429411228151</v>
      </c>
      <c r="Z662" s="17" t="n">
        <f aca="false">X662*(O662/Y662)^(-1/8)-T662</f>
        <v>-0.43031470383944</v>
      </c>
      <c r="AA662" s="17" t="n">
        <f aca="false">Z662^2</f>
        <v>0.185170744340425</v>
      </c>
      <c r="AB662" s="18" t="n">
        <f aca="false">Z662/U662</f>
        <v>-0.119670430610031</v>
      </c>
      <c r="AC662" s="17" t="n">
        <f aca="false">U662^-('paramètres CI'!$B$19)</f>
        <v>3.57771169582782E-005</v>
      </c>
      <c r="AD662" s="4" t="n">
        <f aca="false">SUMIFS($AC$2:$AC$1250,$I$2:$I$1250,V662)</f>
        <v>0.0012492879996137</v>
      </c>
      <c r="AE662" s="4" t="n">
        <f aca="false">AC662/AD662</f>
        <v>0.0286380057835671</v>
      </c>
      <c r="AF662" s="17" t="n">
        <f aca="false">AE662-O662</f>
        <v>0</v>
      </c>
      <c r="AG662" s="4" t="n">
        <f aca="false">VLOOKUP(I662,BesoinU!$F$1:$L$99,3,0)</f>
        <v>64.8337413499281</v>
      </c>
      <c r="AH662" s="19" t="n">
        <f aca="false">VLOOKUP(J662,bibliRdtCHauff!$G$2:$K$1398,4,0)</f>
        <v>35.3177186753675</v>
      </c>
      <c r="AI662" s="19" t="n">
        <f aca="false">VLOOKUP(J662,bibliRdtCHauff!$G$2:$K$1398,3,0)</f>
        <v>1.61776753908253</v>
      </c>
      <c r="AJ662" s="4" t="n">
        <f aca="false">VLOOKUP(D662,'paramètres CI'!$A$1:$C$6,3)</f>
        <v>0.0509473684210526</v>
      </c>
      <c r="AK662" s="4" t="n">
        <f aca="false">AJ662*AG662/AI662</f>
        <v>2.04176955395166</v>
      </c>
      <c r="AL662" s="4" t="n">
        <f aca="false">AK662+AH662/R662</f>
        <v>4.30252604750176</v>
      </c>
      <c r="AM662" s="4" t="n">
        <f aca="false">AL662+Z662</f>
        <v>3.87221134366232</v>
      </c>
      <c r="AN662" s="4" t="n">
        <f aca="false">AM662^-'paramètres CI'!$B$19</f>
        <v>1.97846137861165E-005</v>
      </c>
      <c r="AO662" s="4" t="n">
        <f aca="false">SUMIFS($AN$2:$AN$1250,$I$2:$I$1250,V662)</f>
        <v>7.35851206670338</v>
      </c>
      <c r="AP662" s="5" t="n">
        <f aca="false">AN662/AO662</f>
        <v>2.6886704277676E-006</v>
      </c>
      <c r="AQ662" s="6" t="n">
        <f aca="false">AP662-O662</f>
        <v>-0.0286353171131393</v>
      </c>
      <c r="AR662" s="20" t="n">
        <f aca="false">VLOOKUP(I662,entreesparc!$A$13:$H$110,8,0)*AP662</f>
        <v>0.053720295276181</v>
      </c>
      <c r="AS662" s="7" t="n">
        <f aca="false">M662*AJ662/AI662+AH662/R662</f>
        <v>4.99284456766297</v>
      </c>
      <c r="AT662" s="4" t="n">
        <f aca="false">AS662+Z662</f>
        <v>4.56252986382353</v>
      </c>
      <c r="AU662" s="4" t="n">
        <f aca="false">AT662^-'paramètres CI'!$B$19</f>
        <v>5.32542458613456E-006</v>
      </c>
      <c r="AV662" s="4" t="n">
        <f aca="false">SUMIFS($AU$2:$AU$1250,$I$2:$I$1250,V662)</f>
        <v>0.000167230939230045</v>
      </c>
      <c r="AW662" s="5" t="n">
        <f aca="false">AU662/AV662</f>
        <v>0.0318447328625528</v>
      </c>
      <c r="AX662" s="7" t="n">
        <f aca="false">SUMIFS($AP$2:$AP$1250,$I$2:$I$1250,V662)</f>
        <v>1</v>
      </c>
    </row>
    <row r="663" customFormat="false" ht="15.8" hidden="false" customHeight="false" outlineLevel="0" collapsed="false">
      <c r="A663" s="0" t="s">
        <v>15</v>
      </c>
      <c r="B663" s="0" t="s">
        <v>102</v>
      </c>
      <c r="C663" s="0" t="s">
        <v>32</v>
      </c>
      <c r="D663" s="0" t="s">
        <v>34</v>
      </c>
      <c r="E663" s="0" t="str">
        <f aca="false">VLOOKUP(A663,Nomenclature!$D$1:$E$9,2,0)</f>
        <v>03</v>
      </c>
      <c r="F663" s="0" t="str">
        <f aca="false">VLOOKUP(B663,Nomenclature!$J$1:$K$97,2,0)</f>
        <v>92</v>
      </c>
      <c r="G663" s="0" t="str">
        <f aca="false">VLOOKUP(C663,Nomenclature!$M$1:$N$21,2,0)</f>
        <v>01</v>
      </c>
      <c r="H663" s="0" t="str">
        <f aca="false">VLOOKUP(D663,Nomenclature!$O$25:$P$31,2,0)</f>
        <v>06</v>
      </c>
      <c r="I663" s="1" t="str">
        <f aca="false">CONCATENATE(E663,F663)</f>
        <v>0392</v>
      </c>
      <c r="J663" s="0" t="str">
        <f aca="false">CONCATENATE(E663,F663,G663,H663)</f>
        <v>03920106</v>
      </c>
      <c r="K663" s="0" t="n">
        <v>33.5623488225473</v>
      </c>
      <c r="L663" s="0" t="n">
        <v>25</v>
      </c>
      <c r="M663" s="0" t="n">
        <v>104.085716731205</v>
      </c>
      <c r="N663" s="0" t="n">
        <v>1.55084301713634</v>
      </c>
      <c r="O663" s="0" t="n">
        <v>0.150202295261383</v>
      </c>
      <c r="P663" s="4" t="n">
        <f aca="false">VLOOKUP(D663,'paramètres CI'!$A$1:$B$6,2,0)</f>
        <v>0.0424847883250769</v>
      </c>
      <c r="Q663" s="17" t="n">
        <f aca="false">M663*P663/N663</f>
        <v>2.85139088491018</v>
      </c>
      <c r="R663" s="9" t="n">
        <f aca="false">1/(1+0.04)*(1 - (1/(1+0.04))^L663)/(1-1/(1+0.04))</f>
        <v>15.6220799436509</v>
      </c>
      <c r="S663" s="17" t="n">
        <f aca="false">K663/R663</f>
        <v>2.14839182385491</v>
      </c>
      <c r="T663" s="17" t="n">
        <f aca="false">Q663+S663</f>
        <v>4.99978270876509</v>
      </c>
      <c r="U663" s="0" t="n">
        <f aca="false">T663 + Z663</f>
        <v>2.92302552507356</v>
      </c>
      <c r="V663" s="4" t="str">
        <f aca="false">VLOOKUP(I663,'CI ref gaz'!$I$1:$AM$97,1,0)</f>
        <v>0392</v>
      </c>
      <c r="W663" s="0" t="n">
        <f aca="false">VLOOKUP(I663,'CI ref gaz'!$I$1:$AM$97,14,0)</f>
        <v>-2</v>
      </c>
      <c r="X663" s="1" t="n">
        <f aca="false">VLOOKUP(I663,'CI ref gaz'!$I$1:$AM$97,13,0)</f>
        <v>2.49654115302185</v>
      </c>
      <c r="Y663" s="2" t="n">
        <f aca="false">VLOOKUP(I663,'CI ref gaz'!$I$1:$AM$97,7,0)</f>
        <v>0.530429411228151</v>
      </c>
      <c r="Z663" s="17" t="n">
        <f aca="false">X663*(O663/Y663)^(-1/8)-T663</f>
        <v>-2.07675718369153</v>
      </c>
      <c r="AA663" s="17" t="n">
        <f aca="false">Z663^2</f>
        <v>4.3129204000144</v>
      </c>
      <c r="AB663" s="18" t="n">
        <f aca="false">Z663/U663</f>
        <v>-0.710482055622581</v>
      </c>
      <c r="AC663" s="17" t="n">
        <f aca="false">U663^-('paramètres CI'!$B$19)</f>
        <v>0.00018764592498448</v>
      </c>
      <c r="AD663" s="4" t="n">
        <f aca="false">SUMIFS($AC$2:$AC$1250,$I$2:$I$1250,V663)</f>
        <v>0.0012492879996137</v>
      </c>
      <c r="AE663" s="4" t="n">
        <f aca="false">AC663/AD663</f>
        <v>0.150202295261383</v>
      </c>
      <c r="AF663" s="17" t="n">
        <f aca="false">AE663-O663</f>
        <v>0</v>
      </c>
      <c r="AG663" s="4" t="n">
        <f aca="false">VLOOKUP(I663,BesoinU!$F$1:$L$99,3,0)</f>
        <v>64.8337413499281</v>
      </c>
      <c r="AH663" s="19" t="n">
        <f aca="false">VLOOKUP(J663,bibliRdtCHauff!$G$2:$K$1398,4,0)</f>
        <v>35.2404662636747</v>
      </c>
      <c r="AI663" s="19" t="n">
        <f aca="false">VLOOKUP(J663,bibliRdtCHauff!$G$2:$K$1398,3,0)</f>
        <v>1.61287673782179</v>
      </c>
      <c r="AJ663" s="4" t="n">
        <f aca="false">VLOOKUP(D663,'paramètres CI'!$A$1:$C$6,3)</f>
        <v>0.0591</v>
      </c>
      <c r="AK663" s="4" t="n">
        <f aca="false">AJ663*AG663/AI663</f>
        <v>2.37567696521898</v>
      </c>
      <c r="AL663" s="4" t="n">
        <f aca="false">AK663+AH663/R663</f>
        <v>4.63148838026663</v>
      </c>
      <c r="AM663" s="4" t="n">
        <f aca="false">AL663+Z663</f>
        <v>2.55473119657509</v>
      </c>
      <c r="AN663" s="4" t="n">
        <f aca="false">AM663^-'paramètres CI'!$B$19</f>
        <v>0.00055111002276285</v>
      </c>
      <c r="AO663" s="4" t="n">
        <f aca="false">SUMIFS($AN$2:$AN$1250,$I$2:$I$1250,V663)</f>
        <v>7.35851206670338</v>
      </c>
      <c r="AP663" s="5" t="n">
        <f aca="false">AN663/AO663</f>
        <v>7.48942201585256E-005</v>
      </c>
      <c r="AQ663" s="6" t="n">
        <f aca="false">AP663-O663</f>
        <v>-0.150127401041224</v>
      </c>
      <c r="AR663" s="20" t="n">
        <f aca="false">VLOOKUP(I663,entreesparc!$A$13:$H$110,8,0)*AP663</f>
        <v>1.49640490699184</v>
      </c>
      <c r="AS663" s="7" t="n">
        <f aca="false">M663*AJ663/AI663+AH663/R663</f>
        <v>6.06978288265146</v>
      </c>
      <c r="AT663" s="4" t="n">
        <f aca="false">AS663+Z663</f>
        <v>3.99302569895993</v>
      </c>
      <c r="AU663" s="4" t="n">
        <f aca="false">AT663^-'paramètres CI'!$B$19</f>
        <v>1.54733075436285E-005</v>
      </c>
      <c r="AV663" s="4" t="n">
        <f aca="false">SUMIFS($AU$2:$AU$1250,$I$2:$I$1250,V663)</f>
        <v>0.000167230939230045</v>
      </c>
      <c r="AW663" s="5" t="n">
        <f aca="false">AU663/AV663</f>
        <v>0.0925265839854147</v>
      </c>
      <c r="AX663" s="7" t="n">
        <f aca="false">SUMIFS($AP$2:$AP$1250,$I$2:$I$1250,V663)</f>
        <v>1</v>
      </c>
    </row>
    <row r="664" customFormat="false" ht="15.8" hidden="false" customHeight="false" outlineLevel="0" collapsed="false">
      <c r="A664" s="0" t="s">
        <v>15</v>
      </c>
      <c r="B664" s="0" t="s">
        <v>102</v>
      </c>
      <c r="C664" s="0" t="s">
        <v>35</v>
      </c>
      <c r="D664" s="0" t="s">
        <v>33</v>
      </c>
      <c r="E664" s="0" t="str">
        <f aca="false">VLOOKUP(A664,Nomenclature!$D$1:$E$9,2,0)</f>
        <v>03</v>
      </c>
      <c r="F664" s="0" t="str">
        <f aca="false">VLOOKUP(B664,Nomenclature!$J$1:$K$97,2,0)</f>
        <v>92</v>
      </c>
      <c r="G664" s="0" t="str">
        <f aca="false">VLOOKUP(C664,Nomenclature!$M$1:$N$21,2,0)</f>
        <v>21</v>
      </c>
      <c r="H664" s="0" t="str">
        <f aca="false">VLOOKUP(D664,Nomenclature!$O$25:$P$31,2,0)</f>
        <v>01</v>
      </c>
      <c r="I664" s="1" t="str">
        <f aca="false">CONCATENATE(E664,F664)</f>
        <v>0392</v>
      </c>
      <c r="J664" s="0" t="str">
        <f aca="false">CONCATENATE(E664,F664,G664,H664)</f>
        <v>03922101</v>
      </c>
      <c r="K664" s="0" t="n">
        <v>42.0449031849613</v>
      </c>
      <c r="L664" s="0" t="n">
        <v>25</v>
      </c>
      <c r="M664" s="0" t="n">
        <v>86.7539097149503</v>
      </c>
      <c r="N664" s="0" t="n">
        <v>1.86665485278754</v>
      </c>
      <c r="O664" s="0" t="n">
        <v>9.99400359784131E-005</v>
      </c>
      <c r="P664" s="4" t="n">
        <f aca="false">VLOOKUP(D664,'paramètres CI'!$A$1:$B$6,2,0)</f>
        <v>0.033584731604575</v>
      </c>
      <c r="Q664" s="17" t="n">
        <f aca="false">M664*P664/N664</f>
        <v>1.560870650015</v>
      </c>
      <c r="R664" s="9" t="n">
        <f aca="false">1/(1+0.04)*(1 - (1/(1+0.04))^L664)/(1-1/(1+0.04))</f>
        <v>15.6220799436509</v>
      </c>
      <c r="S664" s="17" t="n">
        <f aca="false">K664/R664</f>
        <v>2.69137677803583</v>
      </c>
      <c r="T664" s="17" t="n">
        <f aca="false">Q664+S664</f>
        <v>4.25224742805083</v>
      </c>
      <c r="U664" s="0" t="n">
        <f aca="false">T664 + Z664</f>
        <v>7.2937309869391</v>
      </c>
      <c r="V664" s="4" t="str">
        <f aca="false">VLOOKUP(I664,'CI ref gaz'!$I$1:$AM$97,1,0)</f>
        <v>0392</v>
      </c>
      <c r="W664" s="0" t="n">
        <f aca="false">VLOOKUP(I664,'CI ref gaz'!$I$1:$AM$97,14,0)</f>
        <v>-2</v>
      </c>
      <c r="X664" s="1" t="n">
        <f aca="false">VLOOKUP(I664,'CI ref gaz'!$I$1:$AM$97,13,0)</f>
        <v>2.49654115302185</v>
      </c>
      <c r="Y664" s="2" t="n">
        <f aca="false">VLOOKUP(I664,'CI ref gaz'!$I$1:$AM$97,7,0)</f>
        <v>0.530429411228151</v>
      </c>
      <c r="Z664" s="17" t="n">
        <f aca="false">X664*(O664/Y664)^(-1/8)-T664</f>
        <v>3.04148355888827</v>
      </c>
      <c r="AA664" s="17" t="n">
        <f aca="false">Z664^2</f>
        <v>9.25062223898765</v>
      </c>
      <c r="AB664" s="18" t="n">
        <f aca="false">Z664/U664</f>
        <v>0.416999689779437</v>
      </c>
      <c r="AC664" s="17" t="n">
        <f aca="false">U664^-('paramètres CI'!$B$19)</f>
        <v>1.24853887628793E-007</v>
      </c>
      <c r="AD664" s="4" t="n">
        <f aca="false">SUMIFS($AC$2:$AC$1250,$I$2:$I$1250,V664)</f>
        <v>0.0012492879996137</v>
      </c>
      <c r="AE664" s="4" t="n">
        <f aca="false">AC664/AD664</f>
        <v>9.99400359784131E-005</v>
      </c>
      <c r="AF664" s="17" t="n">
        <f aca="false">AE664-O664</f>
        <v>0</v>
      </c>
      <c r="AG664" s="4" t="n">
        <f aca="false">VLOOKUP(I664,BesoinU!$F$1:$L$99,3,0)</f>
        <v>64.8337413499281</v>
      </c>
      <c r="AH664" s="19" t="n">
        <f aca="false">VLOOKUP(J664,bibliRdtCHauff!$G$2:$K$1398,4,0)</f>
        <v>42.0449031849613</v>
      </c>
      <c r="AI664" s="19" t="n">
        <f aca="false">VLOOKUP(J664,bibliRdtCHauff!$G$2:$K$1398,3,0)</f>
        <v>1.86665485278754</v>
      </c>
      <c r="AJ664" s="4" t="n">
        <f aca="false">VLOOKUP(D664,'paramètres CI'!$A$1:$C$6,3)</f>
        <v>0.0509473684210526</v>
      </c>
      <c r="AK664" s="4" t="n">
        <f aca="false">AJ664*AG664/AI664</f>
        <v>1.76953361342477</v>
      </c>
      <c r="AL664" s="4" t="n">
        <f aca="false">AK664+AH664/R664</f>
        <v>4.4609103914606</v>
      </c>
      <c r="AM664" s="4" t="n">
        <f aca="false">AL664+Z664</f>
        <v>7.50239395034887</v>
      </c>
      <c r="AN664" s="4" t="n">
        <f aca="false">AM664^-'paramètres CI'!$B$19</f>
        <v>9.96325116007097E-008</v>
      </c>
      <c r="AO664" s="4" t="n">
        <f aca="false">SUMIFS($AN$2:$AN$1250,$I$2:$I$1250,V664)</f>
        <v>7.35851206670338</v>
      </c>
      <c r="AP664" s="5" t="n">
        <f aca="false">AN664/AO664</f>
        <v>1.35397632969222E-008</v>
      </c>
      <c r="AQ664" s="6" t="n">
        <f aca="false">AP664-O664</f>
        <v>-9.99264962151162E-005</v>
      </c>
      <c r="AR664" s="20" t="n">
        <f aca="false">VLOOKUP(I664,entreesparc!$A$13:$H$110,8,0)*AP664</f>
        <v>0.000270527794990546</v>
      </c>
      <c r="AS664" s="7" t="n">
        <f aca="false">M664*AJ664/AI664+AH664/R664</f>
        <v>5.05918644226698</v>
      </c>
      <c r="AT664" s="4" t="n">
        <f aca="false">AS664+Z664</f>
        <v>8.10067000115524</v>
      </c>
      <c r="AU664" s="4" t="n">
        <f aca="false">AT664^-'paramètres CI'!$B$19</f>
        <v>5.39302551973882E-008</v>
      </c>
      <c r="AV664" s="4" t="n">
        <f aca="false">SUMIFS($AU$2:$AU$1250,$I$2:$I$1250,V664)</f>
        <v>0.000167230939230045</v>
      </c>
      <c r="AW664" s="5" t="n">
        <f aca="false">AU664/AV664</f>
        <v>0.000322489698650805</v>
      </c>
      <c r="AX664" s="7" t="n">
        <f aca="false">SUMIFS($AP$2:$AP$1250,$I$2:$I$1250,V664)</f>
        <v>1</v>
      </c>
    </row>
    <row r="665" customFormat="false" ht="15.8" hidden="false" customHeight="false" outlineLevel="0" collapsed="false">
      <c r="A665" s="0" t="s">
        <v>15</v>
      </c>
      <c r="B665" s="0" t="s">
        <v>102</v>
      </c>
      <c r="C665" s="0" t="s">
        <v>35</v>
      </c>
      <c r="D665" s="0" t="s">
        <v>34</v>
      </c>
      <c r="E665" s="0" t="str">
        <f aca="false">VLOOKUP(A665,Nomenclature!$D$1:$E$9,2,0)</f>
        <v>03</v>
      </c>
      <c r="F665" s="0" t="str">
        <f aca="false">VLOOKUP(B665,Nomenclature!$J$1:$K$97,2,0)</f>
        <v>92</v>
      </c>
      <c r="G665" s="0" t="str">
        <f aca="false">VLOOKUP(C665,Nomenclature!$M$1:$N$21,2,0)</f>
        <v>21</v>
      </c>
      <c r="H665" s="0" t="str">
        <f aca="false">VLOOKUP(D665,Nomenclature!$O$25:$P$31,2,0)</f>
        <v>06</v>
      </c>
      <c r="I665" s="1" t="str">
        <f aca="false">CONCATENATE(E665,F665)</f>
        <v>0392</v>
      </c>
      <c r="J665" s="0" t="str">
        <f aca="false">CONCATENATE(E665,F665,G665,H665)</f>
        <v>03922106</v>
      </c>
      <c r="K665" s="0" t="n">
        <v>41.9529360281841</v>
      </c>
      <c r="L665" s="0" t="n">
        <v>25</v>
      </c>
      <c r="M665" s="0" t="n">
        <v>104.085716731205</v>
      </c>
      <c r="N665" s="0" t="n">
        <v>1.8610116205636</v>
      </c>
      <c r="O665" s="0" t="n">
        <v>9.99400359784131E-005</v>
      </c>
      <c r="P665" s="4" t="n">
        <f aca="false">VLOOKUP(D665,'paramètres CI'!$A$1:$B$6,2,0)</f>
        <v>0.0424847883250769</v>
      </c>
      <c r="Q665" s="17" t="n">
        <f aca="false">M665*P665/N665</f>
        <v>2.37615907075849</v>
      </c>
      <c r="R665" s="9" t="n">
        <f aca="false">1/(1+0.04)*(1 - (1/(1+0.04))^L665)/(1-1/(1+0.04))</f>
        <v>15.6220799436509</v>
      </c>
      <c r="S665" s="17" t="n">
        <f aca="false">K665/R665</f>
        <v>2.68548977981863</v>
      </c>
      <c r="T665" s="17" t="n">
        <f aca="false">Q665+S665</f>
        <v>5.06164885057713</v>
      </c>
      <c r="U665" s="0" t="n">
        <f aca="false">T665 + Z665</f>
        <v>7.2937309869391</v>
      </c>
      <c r="V665" s="4" t="str">
        <f aca="false">VLOOKUP(I665,'CI ref gaz'!$I$1:$AM$97,1,0)</f>
        <v>0392</v>
      </c>
      <c r="W665" s="0" t="n">
        <f aca="false">VLOOKUP(I665,'CI ref gaz'!$I$1:$AM$97,14,0)</f>
        <v>-2</v>
      </c>
      <c r="X665" s="1" t="n">
        <f aca="false">VLOOKUP(I665,'CI ref gaz'!$I$1:$AM$97,13,0)</f>
        <v>2.49654115302185</v>
      </c>
      <c r="Y665" s="2" t="n">
        <f aca="false">VLOOKUP(I665,'CI ref gaz'!$I$1:$AM$97,7,0)</f>
        <v>0.530429411228151</v>
      </c>
      <c r="Z665" s="17" t="n">
        <f aca="false">X665*(O665/Y665)^(-1/8)-T665</f>
        <v>2.23208213636197</v>
      </c>
      <c r="AA665" s="17" t="n">
        <f aca="false">Z665^2</f>
        <v>4.98219066346622</v>
      </c>
      <c r="AB665" s="18" t="n">
        <f aca="false">Z665/U665</f>
        <v>0.306027483102813</v>
      </c>
      <c r="AC665" s="17" t="n">
        <f aca="false">U665^-('paramètres CI'!$B$19)</f>
        <v>1.24853887628793E-007</v>
      </c>
      <c r="AD665" s="4" t="n">
        <f aca="false">SUMIFS($AC$2:$AC$1250,$I$2:$I$1250,V665)</f>
        <v>0.0012492879996137</v>
      </c>
      <c r="AE665" s="4" t="n">
        <f aca="false">AC665/AD665</f>
        <v>9.99400359784131E-005</v>
      </c>
      <c r="AF665" s="17" t="n">
        <f aca="false">AE665-O665</f>
        <v>0</v>
      </c>
      <c r="AG665" s="4" t="n">
        <f aca="false">VLOOKUP(I665,BesoinU!$F$1:$L$99,3,0)</f>
        <v>64.8337413499281</v>
      </c>
      <c r="AH665" s="19" t="n">
        <f aca="false">VLOOKUP(J665,bibliRdtCHauff!$G$2:$K$1398,4,0)</f>
        <v>41.9529360281841</v>
      </c>
      <c r="AI665" s="19" t="n">
        <f aca="false">VLOOKUP(J665,bibliRdtCHauff!$G$2:$K$1398,3,0)</f>
        <v>1.8610116205636</v>
      </c>
      <c r="AJ665" s="4" t="n">
        <f aca="false">VLOOKUP(D665,'paramètres CI'!$A$1:$C$6,3)</f>
        <v>0.0591</v>
      </c>
      <c r="AK665" s="4" t="n">
        <f aca="false">AJ665*AG665/AI665</f>
        <v>2.05892003652312</v>
      </c>
      <c r="AL665" s="4" t="n">
        <f aca="false">AK665+AH665/R665</f>
        <v>4.74440981634175</v>
      </c>
      <c r="AM665" s="4" t="n">
        <f aca="false">AL665+Z665</f>
        <v>6.97649195270372</v>
      </c>
      <c r="AN665" s="4" t="n">
        <f aca="false">AM665^-'paramètres CI'!$B$19</f>
        <v>1.78198161520692E-007</v>
      </c>
      <c r="AO665" s="4" t="n">
        <f aca="false">SUMIFS($AN$2:$AN$1250,$I$2:$I$1250,V665)</f>
        <v>7.35851206670338</v>
      </c>
      <c r="AP665" s="5" t="n">
        <f aca="false">AN665/AO665</f>
        <v>2.42166024741636E-008</v>
      </c>
      <c r="AQ665" s="6" t="n">
        <f aca="false">AP665-O665</f>
        <v>-9.99158193759389E-005</v>
      </c>
      <c r="AR665" s="20" t="n">
        <f aca="false">VLOOKUP(I665,entreesparc!$A$13:$H$110,8,0)*AP665</f>
        <v>0.000483853663157264</v>
      </c>
      <c r="AS665" s="7" t="n">
        <f aca="false">M665*AJ665/AI665+AH665/R665</f>
        <v>5.9909317184086</v>
      </c>
      <c r="AT665" s="4" t="n">
        <f aca="false">AS665+Z665</f>
        <v>8.22301385477057</v>
      </c>
      <c r="AU665" s="4" t="n">
        <f aca="false">AT665^-'paramètres CI'!$B$19</f>
        <v>4.78356659097049E-008</v>
      </c>
      <c r="AV665" s="4" t="n">
        <f aca="false">SUMIFS($AU$2:$AU$1250,$I$2:$I$1250,V665)</f>
        <v>0.000167230939230045</v>
      </c>
      <c r="AW665" s="5" t="n">
        <f aca="false">AU665/AV665</f>
        <v>0.000286045549525388</v>
      </c>
      <c r="AX665" s="7" t="n">
        <f aca="false">SUMIFS($AP$2:$AP$1250,$I$2:$I$1250,V665)</f>
        <v>1</v>
      </c>
    </row>
    <row r="666" customFormat="false" ht="15.8" hidden="false" customHeight="false" outlineLevel="0" collapsed="false">
      <c r="A666" s="0" t="s">
        <v>15</v>
      </c>
      <c r="B666" s="0" t="s">
        <v>102</v>
      </c>
      <c r="C666" s="0" t="s">
        <v>36</v>
      </c>
      <c r="D666" s="0" t="s">
        <v>37</v>
      </c>
      <c r="E666" s="0" t="str">
        <f aca="false">VLOOKUP(A666,Nomenclature!$D$1:$E$9,2,0)</f>
        <v>03</v>
      </c>
      <c r="F666" s="0" t="str">
        <f aca="false">VLOOKUP(B666,Nomenclature!$J$1:$K$97,2,0)</f>
        <v>92</v>
      </c>
      <c r="G666" s="0" t="str">
        <f aca="false">VLOOKUP(C666,Nomenclature!$M$1:$N$21,2,0)</f>
        <v>23</v>
      </c>
      <c r="H666" s="0" t="str">
        <f aca="false">VLOOKUP(D666,Nomenclature!$O$25:$P$31,2,0)</f>
        <v>03</v>
      </c>
      <c r="I666" s="1" t="str">
        <f aca="false">CONCATENATE(E666,F666)</f>
        <v>0392</v>
      </c>
      <c r="J666" s="0" t="str">
        <f aca="false">CONCATENATE(E666,F666,G666,H666)</f>
        <v>03922303</v>
      </c>
      <c r="K666" s="0" t="n">
        <v>29.3470508163517</v>
      </c>
      <c r="L666" s="0" t="n">
        <v>20</v>
      </c>
      <c r="M666" s="0" t="n">
        <v>92.500117189908</v>
      </c>
      <c r="N666" s="0" t="n">
        <v>0.752057912382312</v>
      </c>
      <c r="O666" s="0" t="n">
        <v>9.99400359784131E-005</v>
      </c>
      <c r="P666" s="4" t="n">
        <f aca="false">VLOOKUP(D666,'paramètres CI'!$A$1:$B$6,2,0)</f>
        <v>0.0385046990211696</v>
      </c>
      <c r="Q666" s="17" t="n">
        <f aca="false">M666*P666/N666</f>
        <v>4.73592407337073</v>
      </c>
      <c r="R666" s="9" t="n">
        <f aca="false">1/(1+0.04)*(1 - (1/(1+0.04))^L666)/(1-1/(1+0.04))</f>
        <v>13.5903263449677</v>
      </c>
      <c r="S666" s="17" t="n">
        <f aca="false">K666/R666</f>
        <v>2.15940736605038</v>
      </c>
      <c r="T666" s="17" t="n">
        <f aca="false">Q666+S666</f>
        <v>6.89533143942111</v>
      </c>
      <c r="U666" s="0" t="n">
        <f aca="false">T666 + Z666</f>
        <v>7.2937309869391</v>
      </c>
      <c r="V666" s="4" t="str">
        <f aca="false">VLOOKUP(I666,'CI ref gaz'!$I$1:$AM$97,1,0)</f>
        <v>0392</v>
      </c>
      <c r="W666" s="0" t="n">
        <f aca="false">VLOOKUP(I666,'CI ref gaz'!$I$1:$AM$97,14,0)</f>
        <v>-2</v>
      </c>
      <c r="X666" s="1" t="n">
        <f aca="false">VLOOKUP(I666,'CI ref gaz'!$I$1:$AM$97,13,0)</f>
        <v>2.49654115302185</v>
      </c>
      <c r="Y666" s="2" t="n">
        <f aca="false">VLOOKUP(I666,'CI ref gaz'!$I$1:$AM$97,7,0)</f>
        <v>0.530429411228151</v>
      </c>
      <c r="Z666" s="17" t="n">
        <f aca="false">X666*(O666/Y666)^(-1/8)-T666</f>
        <v>0.398399547517989</v>
      </c>
      <c r="AA666" s="17" t="n">
        <f aca="false">Z666^2</f>
        <v>0.158722199462538</v>
      </c>
      <c r="AB666" s="18" t="n">
        <f aca="false">Z666/U666</f>
        <v>0.0546221883191749</v>
      </c>
      <c r="AC666" s="17" t="n">
        <f aca="false">U666^-('paramètres CI'!$B$19)</f>
        <v>1.24853887628793E-007</v>
      </c>
      <c r="AD666" s="4" t="n">
        <f aca="false">SUMIFS($AC$2:$AC$1250,$I$2:$I$1250,V666)</f>
        <v>0.0012492879996137</v>
      </c>
      <c r="AE666" s="4" t="n">
        <f aca="false">AC666/AD666</f>
        <v>9.99400359784131E-005</v>
      </c>
      <c r="AF666" s="17" t="n">
        <f aca="false">AE666-O666</f>
        <v>0</v>
      </c>
      <c r="AG666" s="4" t="n">
        <f aca="false">VLOOKUP(I666,BesoinU!$F$1:$L$99,3,0)</f>
        <v>64.8337413499281</v>
      </c>
      <c r="AH666" s="19" t="n">
        <f aca="false">VLOOKUP(J666,bibliRdtCHauff!$G$2:$K$1398,4,0)</f>
        <v>29.3470508163517</v>
      </c>
      <c r="AI666" s="19" t="n">
        <f aca="false">VLOOKUP(J666,bibliRdtCHauff!$G$2:$K$1398,3,0)</f>
        <v>0.752057912382312</v>
      </c>
      <c r="AJ666" s="4" t="n">
        <f aca="false">VLOOKUP(D666,'paramètres CI'!$A$1:$C$6,3)</f>
        <v>0.0763929293534506</v>
      </c>
      <c r="AK666" s="4" t="n">
        <f aca="false">AJ666*AG666/AI666</f>
        <v>6.58571546302294</v>
      </c>
      <c r="AL666" s="4" t="n">
        <f aca="false">AK666+AH666/R666</f>
        <v>8.74512282907332</v>
      </c>
      <c r="AM666" s="4" t="n">
        <f aca="false">AL666+Z666</f>
        <v>9.14352237659131</v>
      </c>
      <c r="AN666" s="4" t="n">
        <f aca="false">AM666^-'paramètres CI'!$B$19</f>
        <v>2.04687698819949E-008</v>
      </c>
      <c r="AO666" s="4" t="n">
        <f aca="false">SUMIFS($AN$2:$AN$1250,$I$2:$I$1250,V666)</f>
        <v>7.35851206670338</v>
      </c>
      <c r="AP666" s="5" t="n">
        <f aca="false">AN666/AO666</f>
        <v>2.78164521528942E-009</v>
      </c>
      <c r="AQ666" s="6" t="n">
        <f aca="false">AP666-O666</f>
        <v>-9.99372543331978E-005</v>
      </c>
      <c r="AR666" s="20" t="n">
        <f aca="false">VLOOKUP(I666,entreesparc!$A$13:$H$110,8,0)*AP666</f>
        <v>5.55779543582796E-005</v>
      </c>
      <c r="AS666" s="7" t="n">
        <f aca="false">M666*AJ666/AI666+AH666/R666</f>
        <v>11.5554323281311</v>
      </c>
      <c r="AT666" s="4" t="n">
        <f aca="false">AS666+Z666</f>
        <v>11.9538318756491</v>
      </c>
      <c r="AU666" s="4" t="n">
        <f aca="false">AT666^-'paramètres CI'!$B$19</f>
        <v>2.39851728549101E-009</v>
      </c>
      <c r="AV666" s="4" t="n">
        <f aca="false">SUMIFS($AU$2:$AU$1250,$I$2:$I$1250,V666)</f>
        <v>0.000167230939230045</v>
      </c>
      <c r="AW666" s="5" t="n">
        <f aca="false">AU666/AV666</f>
        <v>1.43425450848636E-005</v>
      </c>
      <c r="AX666" s="7" t="n">
        <f aca="false">SUMIFS($AP$2:$AP$1250,$I$2:$I$1250,V666)</f>
        <v>1</v>
      </c>
    </row>
    <row r="667" customFormat="false" ht="15.8" hidden="false" customHeight="false" outlineLevel="0" collapsed="false">
      <c r="A667" s="0" t="s">
        <v>15</v>
      </c>
      <c r="B667" s="0" t="s">
        <v>102</v>
      </c>
      <c r="C667" s="0" t="s">
        <v>38</v>
      </c>
      <c r="D667" s="0" t="s">
        <v>39</v>
      </c>
      <c r="E667" s="0" t="str">
        <f aca="false">VLOOKUP(A667,Nomenclature!$D$1:$E$9,2,0)</f>
        <v>03</v>
      </c>
      <c r="F667" s="0" t="str">
        <f aca="false">VLOOKUP(B667,Nomenclature!$J$1:$K$97,2,0)</f>
        <v>92</v>
      </c>
      <c r="G667" s="0" t="str">
        <f aca="false">VLOOKUP(C667,Nomenclature!$M$1:$N$21,2,0)</f>
        <v>24</v>
      </c>
      <c r="H667" s="0" t="str">
        <f aca="false">VLOOKUP(D667,Nomenclature!$O$25:$P$31,2,0)</f>
        <v>04</v>
      </c>
      <c r="I667" s="1" t="str">
        <f aca="false">CONCATENATE(E667,F667)</f>
        <v>0392</v>
      </c>
      <c r="J667" s="0" t="str">
        <f aca="false">CONCATENATE(E667,F667,G667,H667)</f>
        <v>03922404</v>
      </c>
      <c r="K667" s="0" t="n">
        <v>20.1486935379523</v>
      </c>
      <c r="L667" s="0" t="n">
        <v>20</v>
      </c>
      <c r="M667" s="0" t="n">
        <v>107.389051819417</v>
      </c>
      <c r="N667" s="0" t="n">
        <v>0.979846856467435</v>
      </c>
      <c r="O667" s="0" t="n">
        <v>9.99400359784131E-005</v>
      </c>
      <c r="P667" s="4" t="n">
        <f aca="false">VLOOKUP(D667,'paramètres CI'!$A$1:$B$6,2,0)</f>
        <v>0.022045059962018</v>
      </c>
      <c r="Q667" s="17" t="n">
        <f aca="false">M667*P667/N667</f>
        <v>2.41608989302501</v>
      </c>
      <c r="R667" s="9" t="n">
        <f aca="false">1/(1+0.04)*(1 - (1/(1+0.04))^L667)/(1-1/(1+0.04))</f>
        <v>13.5903263449677</v>
      </c>
      <c r="S667" s="17" t="n">
        <f aca="false">K667/R667</f>
        <v>1.48257613735767</v>
      </c>
      <c r="T667" s="17" t="n">
        <f aca="false">Q667+S667</f>
        <v>3.89866603038268</v>
      </c>
      <c r="U667" s="0" t="n">
        <f aca="false">T667 + Z667</f>
        <v>7.2937309869391</v>
      </c>
      <c r="V667" s="4" t="str">
        <f aca="false">VLOOKUP(I667,'CI ref gaz'!$I$1:$AM$97,1,0)</f>
        <v>0392</v>
      </c>
      <c r="W667" s="0" t="n">
        <f aca="false">VLOOKUP(I667,'CI ref gaz'!$I$1:$AM$97,14,0)</f>
        <v>-2</v>
      </c>
      <c r="X667" s="1" t="n">
        <f aca="false">VLOOKUP(I667,'CI ref gaz'!$I$1:$AM$97,13,0)</f>
        <v>2.49654115302185</v>
      </c>
      <c r="Y667" s="2" t="n">
        <f aca="false">VLOOKUP(I667,'CI ref gaz'!$I$1:$AM$97,7,0)</f>
        <v>0.530429411228151</v>
      </c>
      <c r="Z667" s="17" t="n">
        <f aca="false">X667*(O667/Y667)^(-1/8)-T667</f>
        <v>3.39506495655641</v>
      </c>
      <c r="AA667" s="17" t="n">
        <f aca="false">Z667^2</f>
        <v>11.5264660592374</v>
      </c>
      <c r="AB667" s="18" t="n">
        <f aca="false">Z667/U667</f>
        <v>0.465477128596594</v>
      </c>
      <c r="AC667" s="17" t="n">
        <f aca="false">U667^-('paramètres CI'!$B$19)</f>
        <v>1.24853887628793E-007</v>
      </c>
      <c r="AD667" s="4" t="n">
        <f aca="false">SUMIFS($AC$2:$AC$1250,$I$2:$I$1250,V667)</f>
        <v>0.0012492879996137</v>
      </c>
      <c r="AE667" s="4" t="n">
        <f aca="false">AC667/AD667</f>
        <v>9.99400359784131E-005</v>
      </c>
      <c r="AF667" s="17" t="n">
        <f aca="false">AE667-O667</f>
        <v>0</v>
      </c>
      <c r="AG667" s="4" t="n">
        <f aca="false">VLOOKUP(I667,BesoinU!$F$1:$L$99,3,0)</f>
        <v>64.8337413499281</v>
      </c>
      <c r="AH667" s="19" t="n">
        <f aca="false">VLOOKUP(J667,bibliRdtCHauff!$G$2:$K$1398,4,0)</f>
        <v>20.1486935379523</v>
      </c>
      <c r="AI667" s="19" t="n">
        <f aca="false">VLOOKUP(J667,bibliRdtCHauff!$G$2:$K$1398,3,0)</f>
        <v>0.979846856467435</v>
      </c>
      <c r="AJ667" s="4" t="n">
        <f aca="false">VLOOKUP(D667,'paramètres CI'!$A$1:$C$6,3)</f>
        <v>0.0386719666666667</v>
      </c>
      <c r="AK667" s="4" t="n">
        <f aca="false">AJ667*AG667/AI667</f>
        <v>2.55881648015782</v>
      </c>
      <c r="AL667" s="4" t="n">
        <f aca="false">AK667+AH667/R667</f>
        <v>4.04139261751549</v>
      </c>
      <c r="AM667" s="4" t="n">
        <f aca="false">AL667+Z667</f>
        <v>7.4364575740719</v>
      </c>
      <c r="AN667" s="4" t="n">
        <f aca="false">AM667^-'paramètres CI'!$B$19</f>
        <v>1.06923006862565E-007</v>
      </c>
      <c r="AO667" s="4" t="n">
        <f aca="false">SUMIFS($AN$2:$AN$1250,$I$2:$I$1250,V667)</f>
        <v>7.35851206670338</v>
      </c>
      <c r="AP667" s="5" t="n">
        <f aca="false">AN667/AO667</f>
        <v>1.45305200145533E-008</v>
      </c>
      <c r="AQ667" s="6" t="n">
        <f aca="false">AP667-O667</f>
        <v>-9.99255054583985E-005</v>
      </c>
      <c r="AR667" s="20" t="n">
        <f aca="false">VLOOKUP(I667,entreesparc!$A$13:$H$110,8,0)*AP667</f>
        <v>0.000290323357461992</v>
      </c>
      <c r="AS667" s="7" t="n">
        <f aca="false">M667*AJ667/AI667+AH667/R667</f>
        <v>5.72093829049834</v>
      </c>
      <c r="AT667" s="4" t="n">
        <f aca="false">AS667+Z667</f>
        <v>9.11600324705475</v>
      </c>
      <c r="AU667" s="4" t="n">
        <f aca="false">AT667^-'paramètres CI'!$B$19</f>
        <v>2.09683487073418E-008</v>
      </c>
      <c r="AV667" s="4" t="n">
        <f aca="false">SUMIFS($AU$2:$AU$1250,$I$2:$I$1250,V667)</f>
        <v>0.000167230939230045</v>
      </c>
      <c r="AW667" s="5" t="n">
        <f aca="false">AU667/AV667</f>
        <v>0.000125385582380169</v>
      </c>
      <c r="AX667" s="7" t="n">
        <f aca="false">SUMIFS($AP$2:$AP$1250,$I$2:$I$1250,V667)</f>
        <v>1</v>
      </c>
    </row>
    <row r="668" customFormat="false" ht="15.8" hidden="false" customHeight="false" outlineLevel="0" collapsed="false">
      <c r="A668" s="0" t="s">
        <v>15</v>
      </c>
      <c r="B668" s="0" t="s">
        <v>102</v>
      </c>
      <c r="C668" s="0" t="s">
        <v>40</v>
      </c>
      <c r="D668" s="0" t="s">
        <v>37</v>
      </c>
      <c r="E668" s="0" t="str">
        <f aca="false">VLOOKUP(A668,Nomenclature!$D$1:$E$9,2,0)</f>
        <v>03</v>
      </c>
      <c r="F668" s="0" t="str">
        <f aca="false">VLOOKUP(B668,Nomenclature!$J$1:$K$97,2,0)</f>
        <v>92</v>
      </c>
      <c r="G668" s="0" t="str">
        <f aca="false">VLOOKUP(C668,Nomenclature!$M$1:$N$21,2,0)</f>
        <v>03</v>
      </c>
      <c r="H668" s="0" t="str">
        <f aca="false">VLOOKUP(D668,Nomenclature!$O$25:$P$31,2,0)</f>
        <v>03</v>
      </c>
      <c r="I668" s="1" t="str">
        <f aca="false">CONCATENATE(E668,F668)</f>
        <v>0392</v>
      </c>
      <c r="J668" s="0" t="str">
        <f aca="false">CONCATENATE(E668,F668,G668,H668)</f>
        <v>03920303</v>
      </c>
      <c r="K668" s="0" t="n">
        <v>23.4776406530813</v>
      </c>
      <c r="L668" s="0" t="n">
        <v>20</v>
      </c>
      <c r="M668" s="0" t="n">
        <v>92.500117189908</v>
      </c>
      <c r="N668" s="0" t="n">
        <v>0.657877679469978</v>
      </c>
      <c r="O668" s="0" t="n">
        <v>0.0311241484219354</v>
      </c>
      <c r="P668" s="4" t="n">
        <f aca="false">VLOOKUP(D668,'paramètres CI'!$A$1:$B$6,2,0)</f>
        <v>0.0385046990211696</v>
      </c>
      <c r="Q668" s="17" t="n">
        <f aca="false">M668*P668/N668</f>
        <v>5.41390790867052</v>
      </c>
      <c r="R668" s="9" t="n">
        <f aca="false">1/(1+0.04)*(1 - (1/(1+0.04))^L668)/(1-1/(1+0.04))</f>
        <v>13.5903263449677</v>
      </c>
      <c r="S668" s="17" t="n">
        <f aca="false">K668/R668</f>
        <v>1.7275258928403</v>
      </c>
      <c r="T668" s="17" t="n">
        <f aca="false">Q668+S668</f>
        <v>7.14143380151082</v>
      </c>
      <c r="U668" s="0" t="n">
        <f aca="false">T668 + Z668</f>
        <v>3.5586067177737</v>
      </c>
      <c r="V668" s="4" t="str">
        <f aca="false">VLOOKUP(I668,'CI ref gaz'!$I$1:$AM$97,1,0)</f>
        <v>0392</v>
      </c>
      <c r="W668" s="0" t="n">
        <f aca="false">VLOOKUP(I668,'CI ref gaz'!$I$1:$AM$97,14,0)</f>
        <v>-2</v>
      </c>
      <c r="X668" s="1" t="n">
        <f aca="false">VLOOKUP(I668,'CI ref gaz'!$I$1:$AM$97,13,0)</f>
        <v>2.49654115302185</v>
      </c>
      <c r="Y668" s="2" t="n">
        <f aca="false">VLOOKUP(I668,'CI ref gaz'!$I$1:$AM$97,7,0)</f>
        <v>0.530429411228151</v>
      </c>
      <c r="Z668" s="17" t="n">
        <f aca="false">X668*(O668/Y668)^(-1/8)-T668</f>
        <v>-3.58282708373712</v>
      </c>
      <c r="AA668" s="17" t="n">
        <f aca="false">Z668^2</f>
        <v>12.8366499119602</v>
      </c>
      <c r="AB668" s="18" t="n">
        <f aca="false">Z668/U668</f>
        <v>-1.0068061373128</v>
      </c>
      <c r="AC668" s="17" t="n">
        <f aca="false">U668^-('paramètres CI'!$B$19)</f>
        <v>3.88830251217197E-005</v>
      </c>
      <c r="AD668" s="4" t="n">
        <f aca="false">SUMIFS($AC$2:$AC$1250,$I$2:$I$1250,V668)</f>
        <v>0.0012492879996137</v>
      </c>
      <c r="AE668" s="4" t="n">
        <f aca="false">AC668/AD668</f>
        <v>0.0311241484219354</v>
      </c>
      <c r="AF668" s="17" t="n">
        <f aca="false">AE668-O668</f>
        <v>0</v>
      </c>
      <c r="AG668" s="4" t="n">
        <f aca="false">VLOOKUP(I668,BesoinU!$F$1:$L$99,3,0)</f>
        <v>64.8337413499281</v>
      </c>
      <c r="AH668" s="19" t="n">
        <f aca="false">VLOOKUP(J668,bibliRdtCHauff!$G$2:$K$1398,4,0)</f>
        <v>24.6515226857354</v>
      </c>
      <c r="AI668" s="19" t="n">
        <f aca="false">VLOOKUP(J668,bibliRdtCHauff!$G$2:$K$1398,3,0)</f>
        <v>0.676713726052445</v>
      </c>
      <c r="AJ668" s="4" t="n">
        <f aca="false">VLOOKUP(D668,'paramètres CI'!$A$1:$C$6,3)</f>
        <v>0.0763929293534506</v>
      </c>
      <c r="AK668" s="4" t="n">
        <f aca="false">AJ668*AG668/AI668</f>
        <v>7.31895812363218</v>
      </c>
      <c r="AL668" s="4" t="n">
        <f aca="false">AK668+AH668/R668</f>
        <v>9.1328603111145</v>
      </c>
      <c r="AM668" s="4" t="n">
        <f aca="false">AL668+Z668</f>
        <v>5.55003322737738</v>
      </c>
      <c r="AN668" s="4" t="n">
        <f aca="false">AM668^-'paramètres CI'!$B$19</f>
        <v>1.1107986273538E-006</v>
      </c>
      <c r="AO668" s="4" t="n">
        <f aca="false">SUMIFS($AN$2:$AN$1250,$I$2:$I$1250,V668)</f>
        <v>7.35851206670338</v>
      </c>
      <c r="AP668" s="5" t="n">
        <f aca="false">AN668/AO668</f>
        <v>1.50954244184781E-007</v>
      </c>
      <c r="AQ668" s="6" t="n">
        <f aca="false">AP668-O668</f>
        <v>-0.0311239974676912</v>
      </c>
      <c r="AR668" s="20" t="n">
        <f aca="false">VLOOKUP(I668,entreesparc!$A$13:$H$110,8,0)*AP668</f>
        <v>0.00301610286149215</v>
      </c>
      <c r="AS668" s="7" t="n">
        <f aca="false">M668*AJ668/AI668+AH668/R668</f>
        <v>12.2560650188698</v>
      </c>
      <c r="AT668" s="4" t="n">
        <f aca="false">AS668+Z668</f>
        <v>8.67323793513263</v>
      </c>
      <c r="AU668" s="4" t="n">
        <f aca="false">AT668^-'paramètres CI'!$B$19</f>
        <v>3.12284130253073E-008</v>
      </c>
      <c r="AV668" s="4" t="n">
        <f aca="false">SUMIFS($AU$2:$AU$1250,$I$2:$I$1250,V668)</f>
        <v>0.000167230939230045</v>
      </c>
      <c r="AW668" s="5" t="n">
        <f aca="false">AU668/AV668</f>
        <v>0.000186738250524021</v>
      </c>
      <c r="AX668" s="7" t="n">
        <f aca="false">SUMIFS($AP$2:$AP$1250,$I$2:$I$1250,V668)</f>
        <v>1</v>
      </c>
    </row>
    <row r="669" customFormat="false" ht="15.8" hidden="false" customHeight="false" outlineLevel="0" collapsed="false">
      <c r="A669" s="0" t="s">
        <v>15</v>
      </c>
      <c r="B669" s="0" t="s">
        <v>102</v>
      </c>
      <c r="C669" s="0" t="s">
        <v>41</v>
      </c>
      <c r="D669" s="0" t="s">
        <v>39</v>
      </c>
      <c r="E669" s="0" t="str">
        <f aca="false">VLOOKUP(A669,Nomenclature!$D$1:$E$9,2,0)</f>
        <v>03</v>
      </c>
      <c r="F669" s="0" t="str">
        <f aca="false">VLOOKUP(B669,Nomenclature!$J$1:$K$97,2,0)</f>
        <v>92</v>
      </c>
      <c r="G669" s="0" t="str">
        <f aca="false">VLOOKUP(C669,Nomenclature!$M$1:$N$21,2,0)</f>
        <v>04</v>
      </c>
      <c r="H669" s="0" t="str">
        <f aca="false">VLOOKUP(D669,Nomenclature!$O$25:$P$31,2,0)</f>
        <v>04</v>
      </c>
      <c r="I669" s="1" t="str">
        <f aca="false">CONCATENATE(E669,F669)</f>
        <v>0392</v>
      </c>
      <c r="J669" s="0" t="str">
        <f aca="false">CONCATENATE(E669,F669,G669,H669)</f>
        <v>03920404</v>
      </c>
      <c r="K669" s="0" t="n">
        <v>16.1189548303619</v>
      </c>
      <c r="L669" s="0" t="n">
        <v>20</v>
      </c>
      <c r="M669" s="0" t="n">
        <v>107.389051819417</v>
      </c>
      <c r="N669" s="0" t="n">
        <v>0.715122251985074</v>
      </c>
      <c r="O669" s="0" t="n">
        <v>0.530429411228151</v>
      </c>
      <c r="P669" s="4" t="n">
        <f aca="false">VLOOKUP(D669,'paramètres CI'!$A$1:$B$6,2,0)</f>
        <v>0.022045059962018</v>
      </c>
      <c r="Q669" s="17" t="n">
        <f aca="false">M669*P669/N669</f>
        <v>3.31048024313571</v>
      </c>
      <c r="R669" s="9" t="n">
        <f aca="false">1/(1+0.04)*(1 - (1/(1+0.04))^L669)/(1-1/(1+0.04))</f>
        <v>13.5903263449677</v>
      </c>
      <c r="S669" s="17" t="n">
        <f aca="false">K669/R669</f>
        <v>1.18606090988614</v>
      </c>
      <c r="T669" s="17" t="n">
        <f aca="false">Q669+S669</f>
        <v>4.49654115302185</v>
      </c>
      <c r="U669" s="0" t="n">
        <f aca="false">T669 + Z669</f>
        <v>2.49654115302185</v>
      </c>
      <c r="V669" s="4" t="str">
        <f aca="false">VLOOKUP(I669,'CI ref gaz'!$I$1:$AM$97,1,0)</f>
        <v>0392</v>
      </c>
      <c r="W669" s="0" t="n">
        <f aca="false">VLOOKUP(I669,'CI ref gaz'!$I$1:$AM$97,14,0)</f>
        <v>-2</v>
      </c>
      <c r="X669" s="1" t="n">
        <f aca="false">VLOOKUP(I669,'CI ref gaz'!$I$1:$AM$97,13,0)</f>
        <v>2.49654115302185</v>
      </c>
      <c r="Y669" s="2" t="n">
        <f aca="false">VLOOKUP(I669,'CI ref gaz'!$I$1:$AM$97,7,0)</f>
        <v>0.530429411228151</v>
      </c>
      <c r="Z669" s="17" t="n">
        <f aca="false">X669*(O669/Y669)^(-1/8)-T669</f>
        <v>-2</v>
      </c>
      <c r="AA669" s="17" t="n">
        <f aca="false">Z669^2</f>
        <v>4</v>
      </c>
      <c r="AB669" s="18" t="n">
        <f aca="false">Z669/U669</f>
        <v>-0.801108364498288</v>
      </c>
      <c r="AC669" s="17" t="n">
        <f aca="false">U669^-('paramètres CI'!$B$19)</f>
        <v>0.000662659098089491</v>
      </c>
      <c r="AD669" s="4" t="n">
        <f aca="false">SUMIFS($AC$2:$AC$1250,$I$2:$I$1250,V669)</f>
        <v>0.0012492879996137</v>
      </c>
      <c r="AE669" s="4" t="n">
        <f aca="false">AC669/AD669</f>
        <v>0.530429411228151</v>
      </c>
      <c r="AF669" s="17" t="n">
        <f aca="false">AE669-O669</f>
        <v>0</v>
      </c>
      <c r="AG669" s="4" t="n">
        <f aca="false">VLOOKUP(I669,BesoinU!$F$1:$L$99,3,0)</f>
        <v>64.8337413499281</v>
      </c>
      <c r="AH669" s="19" t="n">
        <f aca="false">VLOOKUP(J669,bibliRdtCHauff!$G$2:$K$1398,4,0)</f>
        <v>16.92490257188</v>
      </c>
      <c r="AI669" s="19" t="n">
        <f aca="false">VLOOKUP(J669,bibliRdtCHauff!$G$2:$K$1398,3,0)</f>
        <v>0.768067172881546</v>
      </c>
      <c r="AJ669" s="4" t="n">
        <f aca="false">VLOOKUP(D669,'paramètres CI'!$A$1:$C$6,3)</f>
        <v>0.0386719666666667</v>
      </c>
      <c r="AK669" s="4" t="n">
        <f aca="false">AJ669*AG669/AI669</f>
        <v>3.2643606872994</v>
      </c>
      <c r="AL669" s="4" t="n">
        <f aca="false">AK669+AH669/R669</f>
        <v>4.50972464267984</v>
      </c>
      <c r="AM669" s="4" t="n">
        <f aca="false">AL669+Z669</f>
        <v>2.50972464267984</v>
      </c>
      <c r="AN669" s="4" t="n">
        <f aca="false">AM669^-'paramètres CI'!$B$19</f>
        <v>0.000635318351273175</v>
      </c>
      <c r="AO669" s="4" t="n">
        <f aca="false">SUMIFS($AN$2:$AN$1250,$I$2:$I$1250,V669)</f>
        <v>7.35851206670338</v>
      </c>
      <c r="AP669" s="5" t="n">
        <f aca="false">AN669/AO669</f>
        <v>8.6337882647218E-005</v>
      </c>
      <c r="AQ669" s="6" t="n">
        <f aca="false">AP669-O669</f>
        <v>-0.530343073345504</v>
      </c>
      <c r="AR669" s="20" t="n">
        <f aca="false">VLOOKUP(I669,entreesparc!$A$13:$H$110,8,0)*AP669</f>
        <v>1.72505209319382</v>
      </c>
      <c r="AS669" s="7" t="n">
        <f aca="false">M669*AJ669/AI669+AH669/R669</f>
        <v>6.65237258555649</v>
      </c>
      <c r="AT669" s="4" t="n">
        <f aca="false">AS669+Z669</f>
        <v>4.65237258555649</v>
      </c>
      <c r="AU669" s="4" t="n">
        <f aca="false">AT669^-'paramètres CI'!$B$19</f>
        <v>4.5562138133577E-006</v>
      </c>
      <c r="AV669" s="4" t="n">
        <f aca="false">SUMIFS($AU$2:$AU$1250,$I$2:$I$1250,V669)</f>
        <v>0.000167230939230045</v>
      </c>
      <c r="AW669" s="5" t="n">
        <f aca="false">AU669/AV669</f>
        <v>0.0272450411050441</v>
      </c>
      <c r="AX669" s="7" t="n">
        <f aca="false">SUMIFS($AP$2:$AP$1250,$I$2:$I$1250,V669)</f>
        <v>1</v>
      </c>
    </row>
    <row r="670" customFormat="false" ht="15.8" hidden="false" customHeight="false" outlineLevel="0" collapsed="false">
      <c r="A670" s="0" t="s">
        <v>15</v>
      </c>
      <c r="B670" s="0" t="s">
        <v>102</v>
      </c>
      <c r="C670" s="0" t="s">
        <v>45</v>
      </c>
      <c r="D670" s="0" t="s">
        <v>43</v>
      </c>
      <c r="E670" s="0" t="str">
        <f aca="false">VLOOKUP(A670,Nomenclature!$D$1:$E$9,2,0)</f>
        <v>03</v>
      </c>
      <c r="F670" s="0" t="str">
        <f aca="false">VLOOKUP(B670,Nomenclature!$J$1:$K$97,2,0)</f>
        <v>92</v>
      </c>
      <c r="G670" s="0" t="str">
        <f aca="false">VLOOKUP(C670,Nomenclature!$M$1:$N$21,2,0)</f>
        <v>06</v>
      </c>
      <c r="H670" s="0" t="str">
        <f aca="false">VLOOKUP(D670,Nomenclature!$O$25:$P$31,2,0)</f>
        <v>02</v>
      </c>
      <c r="I670" s="1" t="str">
        <f aca="false">CONCATENATE(E670,F670)</f>
        <v>0392</v>
      </c>
      <c r="J670" s="0" t="str">
        <f aca="false">CONCATENATE(E670,F670,G670,H670)</f>
        <v>03920602</v>
      </c>
      <c r="K670" s="0" t="n">
        <v>10</v>
      </c>
      <c r="L670" s="0" t="n">
        <v>13</v>
      </c>
      <c r="M670" s="0" t="n">
        <v>87.9960508824251</v>
      </c>
      <c r="N670" s="0" t="n">
        <v>0.9</v>
      </c>
      <c r="O670" s="0" t="n">
        <v>0.139341159656808</v>
      </c>
      <c r="P670" s="4" t="n">
        <f aca="false">VLOOKUP(D670,'paramètres CI'!$A$1:$B$6,2,0)</f>
        <v>0.0935912806596305</v>
      </c>
      <c r="Q670" s="17" t="n">
        <f aca="false">M670*P670/N670</f>
        <v>9.15073677230685</v>
      </c>
      <c r="R670" s="9" t="n">
        <f aca="false">1/(1+0.04)*(1 - (1/(1+0.04))^L670)/(1-1/(1+0.04))</f>
        <v>9.98564784663304</v>
      </c>
      <c r="S670" s="17" t="n">
        <f aca="false">K670/R670</f>
        <v>1.00143727814033</v>
      </c>
      <c r="T670" s="17" t="n">
        <f aca="false">Q670+S670</f>
        <v>10.1521740504472</v>
      </c>
      <c r="U670" s="0" t="n">
        <f aca="false">T670 + Z670</f>
        <v>2.95057902911561</v>
      </c>
      <c r="V670" s="4" t="str">
        <f aca="false">VLOOKUP(I670,'CI ref gaz'!$I$1:$AM$97,1,0)</f>
        <v>0392</v>
      </c>
      <c r="W670" s="0" t="n">
        <f aca="false">VLOOKUP(I670,'CI ref gaz'!$I$1:$AM$97,14,0)</f>
        <v>-2</v>
      </c>
      <c r="X670" s="1" t="n">
        <f aca="false">VLOOKUP(I670,'CI ref gaz'!$I$1:$AM$97,13,0)</f>
        <v>2.49654115302185</v>
      </c>
      <c r="Y670" s="2" t="n">
        <f aca="false">VLOOKUP(I670,'CI ref gaz'!$I$1:$AM$97,7,0)</f>
        <v>0.530429411228151</v>
      </c>
      <c r="Z670" s="17" t="n">
        <f aca="false">X670*(O670/Y670)^(-1/8)-T670</f>
        <v>-7.20159502133157</v>
      </c>
      <c r="AA670" s="17" t="n">
        <f aca="false">Z670^2</f>
        <v>51.8629708512677</v>
      </c>
      <c r="AB670" s="18" t="n">
        <f aca="false">Z670/U670</f>
        <v>-2.44073958035624</v>
      </c>
      <c r="AC670" s="17" t="n">
        <f aca="false">U670^-('paramètres CI'!$B$19)</f>
        <v>0.000174077238611507</v>
      </c>
      <c r="AD670" s="4" t="n">
        <f aca="false">SUMIFS($AC$2:$AC$1250,$I$2:$I$1250,V670)</f>
        <v>0.0012492879996137</v>
      </c>
      <c r="AE670" s="4" t="n">
        <f aca="false">AC670/AD670</f>
        <v>0.139341159656808</v>
      </c>
      <c r="AF670" s="17" t="n">
        <f aca="false">AE670-O670</f>
        <v>0</v>
      </c>
      <c r="AG670" s="4" t="n">
        <f aca="false">VLOOKUP(I670,BesoinU!$F$1:$L$99,3,0)</f>
        <v>64.8337413499281</v>
      </c>
      <c r="AH670" s="19" t="n">
        <f aca="false">VLOOKUP(J670,bibliRdtCHauff!$G$2:$K$1398,4,0)</f>
        <v>10.4</v>
      </c>
      <c r="AI670" s="19" t="n">
        <f aca="false">VLOOKUP(J670,bibliRdtCHauff!$G$2:$K$1398,3,0)</f>
        <v>0.92</v>
      </c>
      <c r="AJ670" s="4" t="n">
        <f aca="false">VLOOKUP(D670,'paramètres CI'!$A$1:$C$6,3)</f>
        <v>0.09847</v>
      </c>
      <c r="AK670" s="4" t="n">
        <f aca="false">AJ670*AG670/AI670</f>
        <v>6.93932446818198</v>
      </c>
      <c r="AL670" s="4" t="n">
        <f aca="false">AK670+AH670/R670</f>
        <v>7.98081923744792</v>
      </c>
      <c r="AM670" s="4" t="n">
        <f aca="false">AL670+Z670</f>
        <v>0.779224216116348</v>
      </c>
      <c r="AN670" s="4" t="n">
        <f aca="false">AM670^-'paramètres CI'!$B$19</f>
        <v>7.35699522324256</v>
      </c>
      <c r="AO670" s="4" t="n">
        <f aca="false">SUMIFS($AN$2:$AN$1250,$I$2:$I$1250,V670)</f>
        <v>7.35851206670338</v>
      </c>
      <c r="AP670" s="5" t="n">
        <f aca="false">AN670/AO670</f>
        <v>0.999793865465318</v>
      </c>
      <c r="AQ670" s="6" t="n">
        <f aca="false">AP670-O670</f>
        <v>0.86045270580851</v>
      </c>
      <c r="AR670" s="20" t="n">
        <f aca="false">VLOOKUP(I670,entreesparc!$A$13:$H$110,8,0)*AP670</f>
        <v>19976.1269039977</v>
      </c>
      <c r="AS670" s="7" t="n">
        <f aca="false">M670*AJ670/AI670+AH670/R670</f>
        <v>10.4599416501272</v>
      </c>
      <c r="AT670" s="4" t="n">
        <f aca="false">AS670+Z670</f>
        <v>3.25834662879567</v>
      </c>
      <c r="AU670" s="4" t="n">
        <f aca="false">AT670^-'paramètres CI'!$B$19</f>
        <v>7.87085174843156E-005</v>
      </c>
      <c r="AV670" s="4" t="n">
        <f aca="false">SUMIFS($AU$2:$AU$1250,$I$2:$I$1250,V670)</f>
        <v>0.000167230939230045</v>
      </c>
      <c r="AW670" s="5" t="n">
        <f aca="false">AU670/AV670</f>
        <v>0.470657629782509</v>
      </c>
      <c r="AX670" s="7" t="n">
        <f aca="false">SUMIFS($AP$2:$AP$1250,$I$2:$I$1250,V670)</f>
        <v>1</v>
      </c>
    </row>
    <row r="671" customFormat="false" ht="15.8" hidden="false" customHeight="false" outlineLevel="0" collapsed="false">
      <c r="A671" s="0" t="s">
        <v>15</v>
      </c>
      <c r="B671" s="0" t="s">
        <v>102</v>
      </c>
      <c r="C671" s="0" t="s">
        <v>46</v>
      </c>
      <c r="D671" s="0" t="s">
        <v>43</v>
      </c>
      <c r="E671" s="0" t="str">
        <f aca="false">VLOOKUP(A671,Nomenclature!$D$1:$E$9,2,0)</f>
        <v>03</v>
      </c>
      <c r="F671" s="0" t="str">
        <f aca="false">VLOOKUP(B671,Nomenclature!$J$1:$K$97,2,0)</f>
        <v>92</v>
      </c>
      <c r="G671" s="0" t="str">
        <f aca="false">VLOOKUP(C671,Nomenclature!$M$1:$N$21,2,0)</f>
        <v>26</v>
      </c>
      <c r="H671" s="0" t="str">
        <f aca="false">VLOOKUP(D671,Nomenclature!$O$25:$P$31,2,0)</f>
        <v>02</v>
      </c>
      <c r="I671" s="1" t="str">
        <f aca="false">CONCATENATE(E671,F671)</f>
        <v>0392</v>
      </c>
      <c r="J671" s="0" t="str">
        <f aca="false">CONCATENATE(E671,F671,G671,H671)</f>
        <v>03922602</v>
      </c>
      <c r="K671" s="0" t="n">
        <v>12</v>
      </c>
      <c r="L671" s="0" t="n">
        <v>13</v>
      </c>
      <c r="M671" s="0" t="n">
        <v>87.9960508824251</v>
      </c>
      <c r="N671" s="0" t="n">
        <v>1</v>
      </c>
      <c r="O671" s="0" t="n">
        <v>9.99400359784131E-005</v>
      </c>
      <c r="P671" s="4" t="n">
        <f aca="false">VLOOKUP(D671,'paramètres CI'!$A$1:$B$6,2,0)</f>
        <v>0.0935912806596305</v>
      </c>
      <c r="Q671" s="17" t="n">
        <f aca="false">M671*P671/N671</f>
        <v>8.23566309507617</v>
      </c>
      <c r="R671" s="9" t="n">
        <f aca="false">1/(1+0.04)*(1 - (1/(1+0.04))^L671)/(1-1/(1+0.04))</f>
        <v>9.98564784663304</v>
      </c>
      <c r="S671" s="17" t="n">
        <f aca="false">K671/R671</f>
        <v>1.20172473376839</v>
      </c>
      <c r="T671" s="17" t="n">
        <f aca="false">Q671+S671</f>
        <v>9.43738782884456</v>
      </c>
      <c r="U671" s="0" t="n">
        <f aca="false">T671 + Z671</f>
        <v>7.2937309869391</v>
      </c>
      <c r="V671" s="4" t="str">
        <f aca="false">VLOOKUP(I671,'CI ref gaz'!$I$1:$AM$97,1,0)</f>
        <v>0392</v>
      </c>
      <c r="W671" s="0" t="n">
        <f aca="false">VLOOKUP(I671,'CI ref gaz'!$I$1:$AM$97,14,0)</f>
        <v>-2</v>
      </c>
      <c r="X671" s="1" t="n">
        <f aca="false">VLOOKUP(I671,'CI ref gaz'!$I$1:$AM$97,13,0)</f>
        <v>2.49654115302185</v>
      </c>
      <c r="Y671" s="2" t="n">
        <f aca="false">VLOOKUP(I671,'CI ref gaz'!$I$1:$AM$97,7,0)</f>
        <v>0.530429411228151</v>
      </c>
      <c r="Z671" s="17" t="n">
        <f aca="false">X671*(O671/Y671)^(-1/8)-T671</f>
        <v>-2.14365684190546</v>
      </c>
      <c r="AA671" s="17" t="n">
        <f aca="false">Z671^2</f>
        <v>4.59526465584811</v>
      </c>
      <c r="AB671" s="18" t="n">
        <f aca="false">Z671/U671</f>
        <v>-0.293904017812573</v>
      </c>
      <c r="AC671" s="17" t="n">
        <f aca="false">U671^-('paramètres CI'!$B$19)</f>
        <v>1.24853887628793E-007</v>
      </c>
      <c r="AD671" s="4" t="n">
        <f aca="false">SUMIFS($AC$2:$AC$1250,$I$2:$I$1250,V671)</f>
        <v>0.0012492879996137</v>
      </c>
      <c r="AE671" s="4" t="n">
        <f aca="false">AC671/AD671</f>
        <v>9.99400359784131E-005</v>
      </c>
      <c r="AF671" s="17" t="n">
        <f aca="false">AE671-O671</f>
        <v>0</v>
      </c>
      <c r="AG671" s="4" t="n">
        <f aca="false">VLOOKUP(I671,BesoinU!$F$1:$L$99,3,0)</f>
        <v>64.8337413499281</v>
      </c>
      <c r="AH671" s="19" t="n">
        <f aca="false">VLOOKUP(J671,bibliRdtCHauff!$G$2:$K$1398,4,0)</f>
        <v>12</v>
      </c>
      <c r="AI671" s="19" t="n">
        <f aca="false">VLOOKUP(J671,bibliRdtCHauff!$G$2:$K$1398,3,0)</f>
        <v>1</v>
      </c>
      <c r="AJ671" s="4" t="n">
        <f aca="false">VLOOKUP(D671,'paramètres CI'!$A$1:$C$6,3)</f>
        <v>0.09847</v>
      </c>
      <c r="AK671" s="4" t="n">
        <f aca="false">AJ671*AG671/AI671</f>
        <v>6.38417851072742</v>
      </c>
      <c r="AL671" s="4" t="n">
        <f aca="false">AK671+AH671/R671</f>
        <v>7.58590324449581</v>
      </c>
      <c r="AM671" s="4" t="n">
        <f aca="false">AL671+Z671</f>
        <v>5.44224640259035</v>
      </c>
      <c r="AN671" s="4" t="n">
        <f aca="false">AM671^-'paramètres CI'!$B$19</f>
        <v>1.29949434016544E-006</v>
      </c>
      <c r="AO671" s="4" t="n">
        <f aca="false">SUMIFS($AN$2:$AN$1250,$I$2:$I$1250,V671)</f>
        <v>7.35851206670338</v>
      </c>
      <c r="AP671" s="5" t="n">
        <f aca="false">AN671/AO671</f>
        <v>1.76597432794266E-007</v>
      </c>
      <c r="AQ671" s="6" t="n">
        <f aca="false">AP671-O671</f>
        <v>-9.97634385456188E-005</v>
      </c>
      <c r="AR671" s="20" t="n">
        <f aca="false">VLOOKUP(I671,entreesparc!$A$13:$H$110,8,0)*AP671</f>
        <v>0.00352846006589227</v>
      </c>
      <c r="AS671" s="7" t="n">
        <f aca="false">M671*AJ671/AI671+AH671/R671</f>
        <v>9.86669586416079</v>
      </c>
      <c r="AT671" s="4" t="n">
        <f aca="false">AS671+Z671</f>
        <v>7.72303902225533</v>
      </c>
      <c r="AU671" s="4" t="n">
        <f aca="false">AT671^-'paramètres CI'!$B$19</f>
        <v>7.90122021780175E-008</v>
      </c>
      <c r="AV671" s="4" t="n">
        <f aca="false">SUMIFS($AU$2:$AU$1250,$I$2:$I$1250,V671)</f>
        <v>0.000167230939230045</v>
      </c>
      <c r="AW671" s="5" t="n">
        <f aca="false">AU671/AV671</f>
        <v>0.00047247358976635</v>
      </c>
      <c r="AX671" s="7" t="n">
        <f aca="false">SUMIFS($AP$2:$AP$1250,$I$2:$I$1250,V671)</f>
        <v>1</v>
      </c>
    </row>
    <row r="672" customFormat="false" ht="15.8" hidden="false" customHeight="false" outlineLevel="0" collapsed="false">
      <c r="A672" s="0" t="s">
        <v>15</v>
      </c>
      <c r="B672" s="0" t="s">
        <v>102</v>
      </c>
      <c r="C672" s="0" t="s">
        <v>48</v>
      </c>
      <c r="D672" s="0" t="s">
        <v>43</v>
      </c>
      <c r="E672" s="0" t="str">
        <f aca="false">VLOOKUP(A672,Nomenclature!$D$1:$E$9,2,0)</f>
        <v>03</v>
      </c>
      <c r="F672" s="0" t="str">
        <f aca="false">VLOOKUP(B672,Nomenclature!$J$1:$K$97,2,0)</f>
        <v>92</v>
      </c>
      <c r="G672" s="0" t="str">
        <f aca="false">VLOOKUP(C672,Nomenclature!$M$1:$N$21,2,0)</f>
        <v>09</v>
      </c>
      <c r="H672" s="0" t="str">
        <f aca="false">VLOOKUP(D672,Nomenclature!$O$25:$P$31,2,0)</f>
        <v>02</v>
      </c>
      <c r="I672" s="1" t="str">
        <f aca="false">CONCATENATE(E672,F672)</f>
        <v>0392</v>
      </c>
      <c r="J672" s="0" t="str">
        <f aca="false">CONCATENATE(E672,F672,G672,H672)</f>
        <v>03920902</v>
      </c>
      <c r="K672" s="0" t="n">
        <v>84.8755886707908</v>
      </c>
      <c r="L672" s="0" t="n">
        <v>20</v>
      </c>
      <c r="M672" s="0" t="n">
        <v>82.8849520507442</v>
      </c>
      <c r="N672" s="0" t="n">
        <v>2.83163023255814</v>
      </c>
      <c r="O672" s="0" t="n">
        <v>0.119665339432285</v>
      </c>
      <c r="P672" s="4" t="n">
        <f aca="false">VLOOKUP(D672,'paramètres CI'!$A$1:$B$6,2,0)</f>
        <v>0.0935912806596305</v>
      </c>
      <c r="Q672" s="17" t="n">
        <f aca="false">M672*P672/N672</f>
        <v>2.73952040794293</v>
      </c>
      <c r="R672" s="9" t="n">
        <f aca="false">1/(1+0.04)*(1 - (1/(1+0.04))^L672)/(1-1/(1+0.04))</f>
        <v>13.5903263449677</v>
      </c>
      <c r="S672" s="17" t="n">
        <f aca="false">K672/R672</f>
        <v>6.24529437456954</v>
      </c>
      <c r="T672" s="17" t="n">
        <f aca="false">Q672+S672</f>
        <v>8.98481478251247</v>
      </c>
      <c r="U672" s="0" t="n">
        <f aca="false">T672 + Z672</f>
        <v>3.00726106724283</v>
      </c>
      <c r="V672" s="4" t="str">
        <f aca="false">VLOOKUP(I672,'CI ref gaz'!$I$1:$AM$97,1,0)</f>
        <v>0392</v>
      </c>
      <c r="W672" s="0" t="n">
        <f aca="false">VLOOKUP(I672,'CI ref gaz'!$I$1:$AM$97,14,0)</f>
        <v>-2</v>
      </c>
      <c r="X672" s="1" t="n">
        <f aca="false">VLOOKUP(I672,'CI ref gaz'!$I$1:$AM$97,13,0)</f>
        <v>2.49654115302185</v>
      </c>
      <c r="Y672" s="2" t="n">
        <f aca="false">VLOOKUP(I672,'CI ref gaz'!$I$1:$AM$97,7,0)</f>
        <v>0.530429411228151</v>
      </c>
      <c r="Z672" s="17" t="n">
        <f aca="false">X672*(O672/Y672)^(-1/8)-T672</f>
        <v>-5.97755371526965</v>
      </c>
      <c r="AA672" s="17" t="n">
        <f aca="false">Z672^2</f>
        <v>35.7311484189339</v>
      </c>
      <c r="AB672" s="18" t="n">
        <f aca="false">Z672/U672</f>
        <v>-1.98770694715577</v>
      </c>
      <c r="AC672" s="17" t="n">
        <f aca="false">U672^-('paramètres CI'!$B$19)</f>
        <v>0.000149496472522454</v>
      </c>
      <c r="AD672" s="4" t="n">
        <f aca="false">SUMIFS($AC$2:$AC$1250,$I$2:$I$1250,V672)</f>
        <v>0.0012492879996137</v>
      </c>
      <c r="AE672" s="4" t="n">
        <f aca="false">AC672/AD672</f>
        <v>0.119665339432285</v>
      </c>
      <c r="AF672" s="17" t="n">
        <f aca="false">AE672-O672</f>
        <v>0</v>
      </c>
      <c r="AG672" s="4" t="n">
        <f aca="false">VLOOKUP(I672,BesoinU!$F$1:$L$99,3,0)</f>
        <v>64.8337413499281</v>
      </c>
      <c r="AH672" s="19" t="n">
        <f aca="false">VLOOKUP(J672,bibliRdtCHauff!$G$2:$K$1398,4,0)</f>
        <v>89.1193681043303</v>
      </c>
      <c r="AI672" s="19" t="n">
        <f aca="false">VLOOKUP(J672,bibliRdtCHauff!$G$2:$K$1398,3,0)</f>
        <v>2.94489544186046</v>
      </c>
      <c r="AJ672" s="4" t="n">
        <f aca="false">VLOOKUP(D672,'paramètres CI'!$A$1:$C$6,3)</f>
        <v>0.09847</v>
      </c>
      <c r="AK672" s="4" t="n">
        <f aca="false">AJ672*AG672/AI672</f>
        <v>2.16787951788678</v>
      </c>
      <c r="AL672" s="4" t="n">
        <f aca="false">AK672+AH672/R672</f>
        <v>8.72543861118478</v>
      </c>
      <c r="AM672" s="4" t="n">
        <f aca="false">AL672+Z672</f>
        <v>2.74788489591513</v>
      </c>
      <c r="AN672" s="4" t="n">
        <f aca="false">AM672^-'paramètres CI'!$B$19</f>
        <v>0.000307617971876646</v>
      </c>
      <c r="AO672" s="4" t="n">
        <f aca="false">SUMIFS($AN$2:$AN$1250,$I$2:$I$1250,V672)</f>
        <v>7.35851206670338</v>
      </c>
      <c r="AP672" s="5" t="n">
        <f aca="false">AN672/AO672</f>
        <v>4.1804371466426E-005</v>
      </c>
      <c r="AQ672" s="6" t="n">
        <f aca="false">AP672-O672</f>
        <v>-0.119623535060819</v>
      </c>
      <c r="AR672" s="20" t="n">
        <f aca="false">VLOOKUP(I672,entreesparc!$A$13:$H$110,8,0)*AP672</f>
        <v>0.835261605817636</v>
      </c>
      <c r="AS672" s="7" t="n">
        <f aca="false">M672*AJ672/AI672+AH672/R672</f>
        <v>9.32902632857634</v>
      </c>
      <c r="AT672" s="4" t="n">
        <f aca="false">AS672+Z672</f>
        <v>3.35147261330669</v>
      </c>
      <c r="AU672" s="4" t="n">
        <f aca="false">AT672^-'paramètres CI'!$B$19</f>
        <v>6.28224111646613E-005</v>
      </c>
      <c r="AV672" s="4" t="n">
        <f aca="false">SUMIFS($AU$2:$AU$1250,$I$2:$I$1250,V672)</f>
        <v>0.000167230939230045</v>
      </c>
      <c r="AW672" s="5" t="n">
        <f aca="false">AU672/AV672</f>
        <v>0.375662610363278</v>
      </c>
      <c r="AX672" s="7" t="n">
        <f aca="false">SUMIFS($AP$2:$AP$1250,$I$2:$I$1250,V672)</f>
        <v>1</v>
      </c>
    </row>
    <row r="673" customFormat="false" ht="15.8" hidden="false" customHeight="false" outlineLevel="0" collapsed="false">
      <c r="A673" s="0" t="s">
        <v>15</v>
      </c>
      <c r="B673" s="0" t="s">
        <v>102</v>
      </c>
      <c r="C673" s="0" t="s">
        <v>49</v>
      </c>
      <c r="D673" s="0" t="s">
        <v>43</v>
      </c>
      <c r="E673" s="0" t="str">
        <f aca="false">VLOOKUP(A673,Nomenclature!$D$1:$E$9,2,0)</f>
        <v>03</v>
      </c>
      <c r="F673" s="0" t="str">
        <f aca="false">VLOOKUP(B673,Nomenclature!$J$1:$K$97,2,0)</f>
        <v>92</v>
      </c>
      <c r="G673" s="0" t="str">
        <f aca="false">VLOOKUP(C673,Nomenclature!$M$1:$N$21,2,0)</f>
        <v>29</v>
      </c>
      <c r="H673" s="0" t="str">
        <f aca="false">VLOOKUP(D673,Nomenclature!$O$25:$P$31,2,0)</f>
        <v>02</v>
      </c>
      <c r="I673" s="1" t="str">
        <f aca="false">CONCATENATE(E673,F673)</f>
        <v>0392</v>
      </c>
      <c r="J673" s="0" t="str">
        <f aca="false">CONCATENATE(E673,F673,G673,H673)</f>
        <v>03922902</v>
      </c>
      <c r="K673" s="0" t="n">
        <v>106.094485838488</v>
      </c>
      <c r="L673" s="0" t="n">
        <v>20</v>
      </c>
      <c r="M673" s="0" t="n">
        <v>82.8849520507442</v>
      </c>
      <c r="N673" s="0" t="n">
        <v>3.39795627906976</v>
      </c>
      <c r="O673" s="0" t="n">
        <v>9.99400359784131E-005</v>
      </c>
      <c r="P673" s="4" t="n">
        <f aca="false">VLOOKUP(D673,'paramètres CI'!$A$1:$B$6,2,0)</f>
        <v>0.0935912806596305</v>
      </c>
      <c r="Q673" s="17" t="n">
        <f aca="false">M673*P673/N673</f>
        <v>2.28293367328578</v>
      </c>
      <c r="R673" s="9" t="n">
        <f aca="false">1/(1+0.04)*(1 - (1/(1+0.04))^L673)/(1-1/(1+0.04))</f>
        <v>13.5903263449677</v>
      </c>
      <c r="S673" s="17" t="n">
        <f aca="false">K673/R673</f>
        <v>7.80661796821188</v>
      </c>
      <c r="T673" s="17" t="n">
        <f aca="false">Q673+S673</f>
        <v>10.0895516414977</v>
      </c>
      <c r="U673" s="0" t="n">
        <f aca="false">T673 + Z673</f>
        <v>7.2937309869391</v>
      </c>
      <c r="V673" s="4" t="str">
        <f aca="false">VLOOKUP(I673,'CI ref gaz'!$I$1:$AM$97,1,0)</f>
        <v>0392</v>
      </c>
      <c r="W673" s="0" t="n">
        <f aca="false">VLOOKUP(I673,'CI ref gaz'!$I$1:$AM$97,14,0)</f>
        <v>-2</v>
      </c>
      <c r="X673" s="1" t="n">
        <f aca="false">VLOOKUP(I673,'CI ref gaz'!$I$1:$AM$97,13,0)</f>
        <v>2.49654115302185</v>
      </c>
      <c r="Y673" s="2" t="n">
        <f aca="false">VLOOKUP(I673,'CI ref gaz'!$I$1:$AM$97,7,0)</f>
        <v>0.530429411228151</v>
      </c>
      <c r="Z673" s="17" t="n">
        <f aca="false">X673*(O673/Y673)^(-1/8)-T673</f>
        <v>-2.79582065455857</v>
      </c>
      <c r="AA673" s="17" t="n">
        <f aca="false">Z673^2</f>
        <v>7.81661313245629</v>
      </c>
      <c r="AB673" s="18" t="n">
        <f aca="false">Z673/U673</f>
        <v>-0.383318312611892</v>
      </c>
      <c r="AC673" s="17" t="n">
        <f aca="false">U673^-('paramètres CI'!$B$19)</f>
        <v>1.24853887628793E-007</v>
      </c>
      <c r="AD673" s="4" t="n">
        <f aca="false">SUMIFS($AC$2:$AC$1250,$I$2:$I$1250,V673)</f>
        <v>0.0012492879996137</v>
      </c>
      <c r="AE673" s="4" t="n">
        <f aca="false">AC673/AD673</f>
        <v>9.99400359784131E-005</v>
      </c>
      <c r="AF673" s="17" t="n">
        <f aca="false">AE673-O673</f>
        <v>0</v>
      </c>
      <c r="AG673" s="4" t="n">
        <f aca="false">VLOOKUP(I673,BesoinU!$F$1:$L$99,3,0)</f>
        <v>64.8337413499281</v>
      </c>
      <c r="AH673" s="19" t="n">
        <f aca="false">VLOOKUP(J673,bibliRdtCHauff!$G$2:$K$1398,4,0)</f>
        <v>106.094485838488</v>
      </c>
      <c r="AI673" s="19" t="n">
        <f aca="false">VLOOKUP(J673,bibliRdtCHauff!$G$2:$K$1398,3,0)</f>
        <v>3.39795627906976</v>
      </c>
      <c r="AJ673" s="4" t="n">
        <f aca="false">VLOOKUP(D673,'paramètres CI'!$A$1:$C$6,3)</f>
        <v>0.09847</v>
      </c>
      <c r="AK673" s="4" t="n">
        <f aca="false">AJ673*AG673/AI673</f>
        <v>1.87882891550187</v>
      </c>
      <c r="AL673" s="4" t="n">
        <f aca="false">AK673+AH673/R673</f>
        <v>9.68544688371374</v>
      </c>
      <c r="AM673" s="4" t="n">
        <f aca="false">AL673+Z673</f>
        <v>6.88962622915518</v>
      </c>
      <c r="AN673" s="4" t="n">
        <f aca="false">AM673^-'paramètres CI'!$B$19</f>
        <v>1.96985703488646E-007</v>
      </c>
      <c r="AO673" s="4" t="n">
        <f aca="false">SUMIFS($AN$2:$AN$1250,$I$2:$I$1250,V673)</f>
        <v>7.35851206670338</v>
      </c>
      <c r="AP673" s="5" t="n">
        <f aca="false">AN673/AO673</f>
        <v>2.67697737943502E-008</v>
      </c>
      <c r="AQ673" s="6" t="n">
        <f aca="false">AP673-O673</f>
        <v>-9.99132662046188E-005</v>
      </c>
      <c r="AR673" s="20" t="n">
        <f aca="false">VLOOKUP(I673,entreesparc!$A$13:$H$110,8,0)*AP673</f>
        <v>0.000534866652995882</v>
      </c>
      <c r="AS673" s="7" t="n">
        <f aca="false">M673*AJ673/AI673+AH673/R673</f>
        <v>10.2085562387864</v>
      </c>
      <c r="AT673" s="4" t="n">
        <f aca="false">AS673+Z673</f>
        <v>7.41273558422786</v>
      </c>
      <c r="AU673" s="4" t="n">
        <f aca="false">AT673^-'paramètres CI'!$B$19</f>
        <v>1.09691235643721E-007</v>
      </c>
      <c r="AV673" s="4" t="n">
        <f aca="false">SUMIFS($AU$2:$AU$1250,$I$2:$I$1250,V673)</f>
        <v>0.000167230939230045</v>
      </c>
      <c r="AW673" s="5" t="n">
        <f aca="false">AU673/AV673</f>
        <v>0.000655926685269813</v>
      </c>
      <c r="AX673" s="7" t="n">
        <f aca="false">SUMIFS($AP$2:$AP$1250,$I$2:$I$1250,V673)</f>
        <v>1</v>
      </c>
    </row>
    <row r="674" customFormat="false" ht="15.8" hidden="false" customHeight="false" outlineLevel="0" collapsed="false">
      <c r="A674" s="0" t="s">
        <v>15</v>
      </c>
      <c r="B674" s="0" t="s">
        <v>103</v>
      </c>
      <c r="C674" s="0" t="s">
        <v>32</v>
      </c>
      <c r="D674" s="0" t="s">
        <v>34</v>
      </c>
      <c r="E674" s="0" t="str">
        <f aca="false">VLOOKUP(A674,Nomenclature!$D$1:$E$9,2,0)</f>
        <v>03</v>
      </c>
      <c r="F674" s="0" t="str">
        <f aca="false">VLOOKUP(B674,Nomenclature!$J$1:$K$97,2,0)</f>
        <v>93</v>
      </c>
      <c r="G674" s="0" t="str">
        <f aca="false">VLOOKUP(C674,Nomenclature!$M$1:$N$21,2,0)</f>
        <v>01</v>
      </c>
      <c r="H674" s="0" t="str">
        <f aca="false">VLOOKUP(D674,Nomenclature!$O$25:$P$31,2,0)</f>
        <v>06</v>
      </c>
      <c r="I674" s="1" t="str">
        <f aca="false">CONCATENATE(E674,F674)</f>
        <v>0393</v>
      </c>
      <c r="J674" s="0" t="str">
        <f aca="false">CONCATENATE(E674,F674,G674,H674)</f>
        <v>03930106</v>
      </c>
      <c r="K674" s="0" t="n">
        <v>30.1788422704467</v>
      </c>
      <c r="L674" s="0" t="n">
        <v>25</v>
      </c>
      <c r="M674" s="0" t="n">
        <v>100.094082287239</v>
      </c>
      <c r="N674" s="0" t="n">
        <v>1.57136811849634</v>
      </c>
      <c r="O674" s="0" t="n">
        <v>0.0206066537638204</v>
      </c>
      <c r="P674" s="4" t="n">
        <f aca="false">VLOOKUP(D674,'paramètres CI'!$A$1:$B$6,2,0)</f>
        <v>0.0424847883250769</v>
      </c>
      <c r="Q674" s="17" t="n">
        <f aca="false">M674*P674/N674</f>
        <v>2.70622513497055</v>
      </c>
      <c r="R674" s="9" t="n">
        <f aca="false">1/(1+0.04)*(1 - (1/(1+0.04))^L674)/(1-1/(1+0.04))</f>
        <v>15.6220799436509</v>
      </c>
      <c r="S674" s="17" t="n">
        <f aca="false">K674/R674</f>
        <v>1.93180692835412</v>
      </c>
      <c r="T674" s="17" t="n">
        <f aca="false">Q674+S674</f>
        <v>4.63803206332467</v>
      </c>
      <c r="U674" s="0" t="n">
        <f aca="false">T674 + Z674</f>
        <v>2.69806784930589</v>
      </c>
      <c r="V674" s="4" t="str">
        <f aca="false">VLOOKUP(I674,'CI ref gaz'!$I$1:$AM$97,1,0)</f>
        <v>0393</v>
      </c>
      <c r="W674" s="0" t="n">
        <f aca="false">VLOOKUP(I674,'CI ref gaz'!$I$1:$AM$97,14,0)</f>
        <v>-2</v>
      </c>
      <c r="X674" s="1" t="n">
        <f aca="false">VLOOKUP(I674,'CI ref gaz'!$I$1:$AM$97,13,0)</f>
        <v>1.78099980283093</v>
      </c>
      <c r="Y674" s="2" t="n">
        <f aca="false">VLOOKUP(I674,'CI ref gaz'!$I$1:$AM$97,7,0)</f>
        <v>0.571635823744235</v>
      </c>
      <c r="Z674" s="17" t="n">
        <f aca="false">X674*(O674/Y674)^(-1/8)-T674</f>
        <v>-1.93996421401878</v>
      </c>
      <c r="AA674" s="17" t="n">
        <f aca="false">Z674^2</f>
        <v>3.7634611516735</v>
      </c>
      <c r="AB674" s="18" t="n">
        <f aca="false">Z674/U674</f>
        <v>-0.719019803196519</v>
      </c>
      <c r="AC674" s="17" t="n">
        <f aca="false">U674^-('paramètres CI'!$B$19)</f>
        <v>0.000356104174912405</v>
      </c>
      <c r="AD674" s="4" t="n">
        <f aca="false">SUMIFS($AC$2:$AC$1250,$I$2:$I$1250,V674)</f>
        <v>0.0172810286907244</v>
      </c>
      <c r="AE674" s="4" t="n">
        <f aca="false">AC674/AD674</f>
        <v>0.0206066537638204</v>
      </c>
      <c r="AF674" s="17" t="n">
        <f aca="false">AE674-O674</f>
        <v>0</v>
      </c>
      <c r="AG674" s="4" t="n">
        <f aca="false">VLOOKUP(I674,BesoinU!$F$1:$L$99,3,0)</f>
        <v>65.9262262909458</v>
      </c>
      <c r="AH674" s="19" t="n">
        <f aca="false">VLOOKUP(J674,bibliRdtCHauff!$G$2:$K$1398,4,0)</f>
        <v>31.687784383969</v>
      </c>
      <c r="AI674" s="19" t="n">
        <f aca="false">VLOOKUP(J674,bibliRdtCHauff!$G$2:$K$1398,3,0)</f>
        <v>1.63422284323619</v>
      </c>
      <c r="AJ674" s="4" t="n">
        <f aca="false">VLOOKUP(D674,'paramètres CI'!$A$1:$C$6,3)</f>
        <v>0.0591</v>
      </c>
      <c r="AK674" s="4" t="n">
        <f aca="false">AJ674*AG674/AI674</f>
        <v>2.38415463957126</v>
      </c>
      <c r="AL674" s="4" t="n">
        <f aca="false">AK674+AH674/R674</f>
        <v>4.41255191434308</v>
      </c>
      <c r="AM674" s="4" t="n">
        <f aca="false">AL674+Z674</f>
        <v>2.4725877003243</v>
      </c>
      <c r="AN674" s="4" t="n">
        <f aca="false">AM674^-'paramètres CI'!$B$19</f>
        <v>0.000715791214412422</v>
      </c>
      <c r="AO674" s="4" t="n">
        <f aca="false">SUMIFS($AN$2:$AN$1250,$I$2:$I$1250,V674)</f>
        <v>1.98118787856417</v>
      </c>
      <c r="AP674" s="5" t="n">
        <f aca="false">AN674/AO674</f>
        <v>0.000361293960132231</v>
      </c>
      <c r="AQ674" s="6" t="n">
        <f aca="false">AP674-O674</f>
        <v>-0.0202453598036882</v>
      </c>
      <c r="AR674" s="20" t="n">
        <f aca="false">VLOOKUP(I674,entreesparc!$A$13:$H$110,8,0)*AP674</f>
        <v>37.9696940707096</v>
      </c>
      <c r="AS674" s="7" t="n">
        <f aca="false">M674*AJ674/AI674+AH674/R674</f>
        <v>5.64819752885557</v>
      </c>
      <c r="AT674" s="4" t="n">
        <f aca="false">AS674+Z674</f>
        <v>3.70823331483679</v>
      </c>
      <c r="AU674" s="4" t="n">
        <f aca="false">AT674^-'paramètres CI'!$B$19</f>
        <v>2.79681403037029E-005</v>
      </c>
      <c r="AV674" s="4" t="n">
        <f aca="false">SUMIFS($AU$2:$AU$1250,$I$2:$I$1250,V674)</f>
        <v>0.00240019234563644</v>
      </c>
      <c r="AW674" s="5" t="n">
        <f aca="false">AU674/AV674</f>
        <v>0.0116524579184452</v>
      </c>
      <c r="AX674" s="7" t="n">
        <f aca="false">SUMIFS($AP$2:$AP$1250,$I$2:$I$1250,V674)</f>
        <v>1</v>
      </c>
    </row>
    <row r="675" customFormat="false" ht="15.8" hidden="false" customHeight="false" outlineLevel="0" collapsed="false">
      <c r="A675" s="0" t="s">
        <v>15</v>
      </c>
      <c r="B675" s="0" t="s">
        <v>103</v>
      </c>
      <c r="C675" s="0" t="s">
        <v>32</v>
      </c>
      <c r="D675" s="0" t="s">
        <v>33</v>
      </c>
      <c r="E675" s="0" t="str">
        <f aca="false">VLOOKUP(A675,Nomenclature!$D$1:$E$9,2,0)</f>
        <v>03</v>
      </c>
      <c r="F675" s="0" t="str">
        <f aca="false">VLOOKUP(B675,Nomenclature!$J$1:$K$97,2,0)</f>
        <v>93</v>
      </c>
      <c r="G675" s="0" t="str">
        <f aca="false">VLOOKUP(C675,Nomenclature!$M$1:$N$21,2,0)</f>
        <v>01</v>
      </c>
      <c r="H675" s="0" t="str">
        <f aca="false">VLOOKUP(D675,Nomenclature!$O$25:$P$31,2,0)</f>
        <v>01</v>
      </c>
      <c r="I675" s="1" t="str">
        <f aca="false">CONCATENATE(E675,F675)</f>
        <v>0393</v>
      </c>
      <c r="J675" s="0" t="str">
        <f aca="false">CONCATENATE(E675,F675,G675,H675)</f>
        <v>03930101</v>
      </c>
      <c r="K675" s="0" t="n">
        <v>30.3939649930119</v>
      </c>
      <c r="L675" s="0" t="n">
        <v>25</v>
      </c>
      <c r="M675" s="0" t="n">
        <v>98.6306276573265</v>
      </c>
      <c r="N675" s="0" t="n">
        <v>1.55845644118265</v>
      </c>
      <c r="O675" s="0" t="n">
        <v>0.0536947968830344</v>
      </c>
      <c r="P675" s="4" t="n">
        <f aca="false">VLOOKUP(D675,'paramètres CI'!$A$1:$B$6,2,0)</f>
        <v>0.033584731604575</v>
      </c>
      <c r="Q675" s="17" t="n">
        <f aca="false">M675*P675/N675</f>
        <v>2.12548972838045</v>
      </c>
      <c r="R675" s="9" t="n">
        <f aca="false">1/(1+0.04)*(1 - (1/(1+0.04))^L675)/(1-1/(1+0.04))</f>
        <v>15.6220799436509</v>
      </c>
      <c r="S675" s="17" t="n">
        <f aca="false">K675/R675</f>
        <v>1.94557735606548</v>
      </c>
      <c r="T675" s="17" t="n">
        <f aca="false">Q675+S675</f>
        <v>4.07106708444593</v>
      </c>
      <c r="U675" s="0" t="n">
        <f aca="false">T675 + Z675</f>
        <v>2.39365897027907</v>
      </c>
      <c r="V675" s="4" t="str">
        <f aca="false">VLOOKUP(I675,'CI ref gaz'!$I$1:$AM$97,1,0)</f>
        <v>0393</v>
      </c>
      <c r="W675" s="0" t="n">
        <f aca="false">VLOOKUP(I675,'CI ref gaz'!$I$1:$AM$97,14,0)</f>
        <v>-2</v>
      </c>
      <c r="X675" s="1" t="n">
        <f aca="false">VLOOKUP(I675,'CI ref gaz'!$I$1:$AM$97,13,0)</f>
        <v>1.78099980283093</v>
      </c>
      <c r="Y675" s="2" t="n">
        <f aca="false">VLOOKUP(I675,'CI ref gaz'!$I$1:$AM$97,7,0)</f>
        <v>0.571635823744235</v>
      </c>
      <c r="Z675" s="17" t="n">
        <f aca="false">X675*(O675/Y675)^(-1/8)-T675</f>
        <v>-1.67740811416687</v>
      </c>
      <c r="AA675" s="17" t="n">
        <f aca="false">Z675^2</f>
        <v>2.81369798147284</v>
      </c>
      <c r="AB675" s="18" t="n">
        <f aca="false">Z675/U675</f>
        <v>-0.700771553088576</v>
      </c>
      <c r="AC675" s="17" t="n">
        <f aca="false">U675^-('paramètres CI'!$B$19)</f>
        <v>0.000927901325478338</v>
      </c>
      <c r="AD675" s="4" t="n">
        <f aca="false">SUMIFS($AC$2:$AC$1250,$I$2:$I$1250,V675)</f>
        <v>0.0172810286907244</v>
      </c>
      <c r="AE675" s="4" t="n">
        <f aca="false">AC675/AD675</f>
        <v>0.0536947968830345</v>
      </c>
      <c r="AF675" s="17" t="n">
        <f aca="false">AE675-O675</f>
        <v>0</v>
      </c>
      <c r="AG675" s="4" t="n">
        <f aca="false">VLOOKUP(I675,BesoinU!$F$1:$L$99,3,0)</f>
        <v>65.9262262909458</v>
      </c>
      <c r="AH675" s="19" t="n">
        <f aca="false">VLOOKUP(J675,bibliRdtCHauff!$G$2:$K$1398,4,0)</f>
        <v>31.9136632426625</v>
      </c>
      <c r="AI675" s="19" t="n">
        <f aca="false">VLOOKUP(J675,bibliRdtCHauff!$G$2:$K$1398,3,0)</f>
        <v>1.62079469882996</v>
      </c>
      <c r="AJ675" s="4" t="n">
        <f aca="false">VLOOKUP(D675,'paramètres CI'!$A$1:$C$6,3)</f>
        <v>0.0509473684210526</v>
      </c>
      <c r="AK675" s="4" t="n">
        <f aca="false">AJ675*AG675/AI675</f>
        <v>2.07229684418339</v>
      </c>
      <c r="AL675" s="4" t="n">
        <f aca="false">AK675+AH675/R675</f>
        <v>4.11515306805215</v>
      </c>
      <c r="AM675" s="4" t="n">
        <f aca="false">AL675+Z675</f>
        <v>2.43774495388528</v>
      </c>
      <c r="AN675" s="4" t="n">
        <f aca="false">AM675^-'paramètres CI'!$B$19</f>
        <v>0.000801851361599137</v>
      </c>
      <c r="AO675" s="4" t="n">
        <f aca="false">SUMIFS($AN$2:$AN$1250,$I$2:$I$1250,V675)</f>
        <v>1.98118787856417</v>
      </c>
      <c r="AP675" s="5" t="n">
        <f aca="false">AN675/AO675</f>
        <v>0.000404732620401587</v>
      </c>
      <c r="AQ675" s="6" t="n">
        <f aca="false">AP675-O675</f>
        <v>-0.0532900642626328</v>
      </c>
      <c r="AR675" s="20" t="n">
        <f aca="false">VLOOKUP(I675,entreesparc!$A$13:$H$110,8,0)*AP675</f>
        <v>42.5348205972235</v>
      </c>
      <c r="AS675" s="7" t="n">
        <f aca="false">M675*AJ675/AI675+AH675/R675</f>
        <v>5.14316925455979</v>
      </c>
      <c r="AT675" s="4" t="n">
        <f aca="false">AS675+Z675</f>
        <v>3.46576114039292</v>
      </c>
      <c r="AU675" s="4" t="n">
        <f aca="false">AT675^-'paramètres CI'!$B$19</f>
        <v>4.80408824983052E-005</v>
      </c>
      <c r="AV675" s="4" t="n">
        <f aca="false">SUMIFS($AU$2:$AU$1250,$I$2:$I$1250,V675)</f>
        <v>0.00240019234563644</v>
      </c>
      <c r="AW675" s="5" t="n">
        <f aca="false">AU675/AV675</f>
        <v>0.0200154302573474</v>
      </c>
      <c r="AX675" s="7" t="n">
        <f aca="false">SUMIFS($AP$2:$AP$1250,$I$2:$I$1250,V675)</f>
        <v>1</v>
      </c>
    </row>
    <row r="676" customFormat="false" ht="15.8" hidden="false" customHeight="false" outlineLevel="0" collapsed="false">
      <c r="A676" s="0" t="s">
        <v>15</v>
      </c>
      <c r="B676" s="0" t="s">
        <v>103</v>
      </c>
      <c r="C676" s="0" t="s">
        <v>35</v>
      </c>
      <c r="D676" s="0" t="s">
        <v>33</v>
      </c>
      <c r="E676" s="0" t="str">
        <f aca="false">VLOOKUP(A676,Nomenclature!$D$1:$E$9,2,0)</f>
        <v>03</v>
      </c>
      <c r="F676" s="0" t="str">
        <f aca="false">VLOOKUP(B676,Nomenclature!$J$1:$K$97,2,0)</f>
        <v>93</v>
      </c>
      <c r="G676" s="0" t="str">
        <f aca="false">VLOOKUP(C676,Nomenclature!$M$1:$N$21,2,0)</f>
        <v>21</v>
      </c>
      <c r="H676" s="0" t="str">
        <f aca="false">VLOOKUP(D676,Nomenclature!$O$25:$P$31,2,0)</f>
        <v>01</v>
      </c>
      <c r="I676" s="1" t="str">
        <f aca="false">CONCATENATE(E676,F676)</f>
        <v>0393</v>
      </c>
      <c r="J676" s="0" t="str">
        <f aca="false">CONCATENATE(E676,F676,G676,H676)</f>
        <v>03932101</v>
      </c>
      <c r="K676" s="0" t="n">
        <v>37.9924562412649</v>
      </c>
      <c r="L676" s="0" t="n">
        <v>25</v>
      </c>
      <c r="M676" s="0" t="n">
        <v>98.6306276573265</v>
      </c>
      <c r="N676" s="0" t="n">
        <v>1.87014772941919</v>
      </c>
      <c r="O676" s="0" t="n">
        <v>9.99400359784131E-005</v>
      </c>
      <c r="P676" s="4" t="n">
        <f aca="false">VLOOKUP(D676,'paramètres CI'!$A$1:$B$6,2,0)</f>
        <v>0.033584731604575</v>
      </c>
      <c r="Q676" s="17" t="n">
        <f aca="false">M676*P676/N676</f>
        <v>1.77124144031704</v>
      </c>
      <c r="R676" s="9" t="n">
        <f aca="false">1/(1+0.04)*(1 - (1/(1+0.04))^L676)/(1-1/(1+0.04))</f>
        <v>15.6220799436509</v>
      </c>
      <c r="S676" s="17" t="n">
        <f aca="false">K676/R676</f>
        <v>2.43197169508186</v>
      </c>
      <c r="T676" s="17" t="n">
        <f aca="false">Q676+S676</f>
        <v>4.2032131353989</v>
      </c>
      <c r="U676" s="0" t="n">
        <f aca="false">T676 + Z676</f>
        <v>5.2521408389877</v>
      </c>
      <c r="V676" s="4" t="str">
        <f aca="false">VLOOKUP(I676,'CI ref gaz'!$I$1:$AM$97,1,0)</f>
        <v>0393</v>
      </c>
      <c r="W676" s="0" t="n">
        <f aca="false">VLOOKUP(I676,'CI ref gaz'!$I$1:$AM$97,14,0)</f>
        <v>-2</v>
      </c>
      <c r="X676" s="1" t="n">
        <f aca="false">VLOOKUP(I676,'CI ref gaz'!$I$1:$AM$97,13,0)</f>
        <v>1.78099980283093</v>
      </c>
      <c r="Y676" s="2" t="n">
        <f aca="false">VLOOKUP(I676,'CI ref gaz'!$I$1:$AM$97,7,0)</f>
        <v>0.571635823744235</v>
      </c>
      <c r="Z676" s="17" t="n">
        <f aca="false">X676*(O676/Y676)^(-1/8)-T676</f>
        <v>1.0489277035888</v>
      </c>
      <c r="AA676" s="17" t="n">
        <f aca="false">Z676^2</f>
        <v>1.10024932735608</v>
      </c>
      <c r="AB676" s="18" t="n">
        <f aca="false">Z676/U676</f>
        <v>0.199714313790369</v>
      </c>
      <c r="AC676" s="17" t="n">
        <f aca="false">U676^-('paramètres CI'!$B$19)</f>
        <v>1.72706662909499E-006</v>
      </c>
      <c r="AD676" s="4" t="n">
        <f aca="false">SUMIFS($AC$2:$AC$1250,$I$2:$I$1250,V676)</f>
        <v>0.0172810286907244</v>
      </c>
      <c r="AE676" s="4" t="n">
        <f aca="false">AC676/AD676</f>
        <v>9.99400359784132E-005</v>
      </c>
      <c r="AF676" s="17" t="n">
        <f aca="false">AE676-O676</f>
        <v>0</v>
      </c>
      <c r="AG676" s="4" t="n">
        <f aca="false">VLOOKUP(I676,BesoinU!$F$1:$L$99,3,0)</f>
        <v>65.9262262909458</v>
      </c>
      <c r="AH676" s="19" t="n">
        <f aca="false">VLOOKUP(J676,bibliRdtCHauff!$G$2:$K$1398,4,0)</f>
        <v>37.9924562412649</v>
      </c>
      <c r="AI676" s="19" t="n">
        <f aca="false">VLOOKUP(J676,bibliRdtCHauff!$G$2:$K$1398,3,0)</f>
        <v>1.87014772941919</v>
      </c>
      <c r="AJ676" s="4" t="n">
        <f aca="false">VLOOKUP(D676,'paramètres CI'!$A$1:$C$6,3)</f>
        <v>0.0509473684210526</v>
      </c>
      <c r="AK676" s="4" t="n">
        <f aca="false">AJ676*AG676/AI676</f>
        <v>1.79599059829227</v>
      </c>
      <c r="AL676" s="4" t="n">
        <f aca="false">AK676+AH676/R676</f>
        <v>4.22796229337412</v>
      </c>
      <c r="AM676" s="4" t="n">
        <f aca="false">AL676+Z676</f>
        <v>5.27688999696292</v>
      </c>
      <c r="AN676" s="4" t="n">
        <f aca="false">AM676^-'paramètres CI'!$B$19</f>
        <v>1.66331947656131E-006</v>
      </c>
      <c r="AO676" s="4" t="n">
        <f aca="false">SUMIFS($AN$2:$AN$1250,$I$2:$I$1250,V676)</f>
        <v>1.98118787856417</v>
      </c>
      <c r="AP676" s="5" t="n">
        <f aca="false">AN676/AO676</f>
        <v>8.39556659193155E-007</v>
      </c>
      <c r="AQ676" s="6" t="n">
        <f aca="false">AP676-O676</f>
        <v>-9.91004793192199E-005</v>
      </c>
      <c r="AR676" s="20" t="n">
        <f aca="false">VLOOKUP(I676,entreesparc!$A$13:$H$110,8,0)*AP676</f>
        <v>0.0882320576101634</v>
      </c>
      <c r="AS676" s="7" t="n">
        <f aca="false">M676*AJ676/AI676+AH676/R676</f>
        <v>5.11890965501407</v>
      </c>
      <c r="AT676" s="4" t="n">
        <f aca="false">AS676+Z676</f>
        <v>6.16783735860288</v>
      </c>
      <c r="AU676" s="4" t="n">
        <f aca="false">AT676^-'paramètres CI'!$B$19</f>
        <v>4.77459671266726E-007</v>
      </c>
      <c r="AV676" s="4" t="n">
        <f aca="false">SUMIFS($AU$2:$AU$1250,$I$2:$I$1250,V676)</f>
        <v>0.00240019234563644</v>
      </c>
      <c r="AW676" s="5" t="n">
        <f aca="false">AU676/AV676</f>
        <v>0.000198925586999204</v>
      </c>
      <c r="AX676" s="7" t="n">
        <f aca="false">SUMIFS($AP$2:$AP$1250,$I$2:$I$1250,V676)</f>
        <v>1</v>
      </c>
    </row>
    <row r="677" customFormat="false" ht="15.8" hidden="false" customHeight="false" outlineLevel="0" collapsed="false">
      <c r="A677" s="0" t="s">
        <v>15</v>
      </c>
      <c r="B677" s="0" t="s">
        <v>103</v>
      </c>
      <c r="C677" s="0" t="s">
        <v>35</v>
      </c>
      <c r="D677" s="0" t="s">
        <v>34</v>
      </c>
      <c r="E677" s="0" t="str">
        <f aca="false">VLOOKUP(A677,Nomenclature!$D$1:$E$9,2,0)</f>
        <v>03</v>
      </c>
      <c r="F677" s="0" t="str">
        <f aca="false">VLOOKUP(B677,Nomenclature!$J$1:$K$97,2,0)</f>
        <v>93</v>
      </c>
      <c r="G677" s="0" t="str">
        <f aca="false">VLOOKUP(C677,Nomenclature!$M$1:$N$21,2,0)</f>
        <v>21</v>
      </c>
      <c r="H677" s="0" t="str">
        <f aca="false">VLOOKUP(D677,Nomenclature!$O$25:$P$31,2,0)</f>
        <v>06</v>
      </c>
      <c r="I677" s="1" t="str">
        <f aca="false">CONCATENATE(E677,F677)</f>
        <v>0393</v>
      </c>
      <c r="J677" s="0" t="str">
        <f aca="false">CONCATENATE(E677,F677,G677,H677)</f>
        <v>03932106</v>
      </c>
      <c r="K677" s="0" t="n">
        <v>37.7235528380583</v>
      </c>
      <c r="L677" s="0" t="n">
        <v>25</v>
      </c>
      <c r="M677" s="0" t="n">
        <v>100.094082287239</v>
      </c>
      <c r="N677" s="0" t="n">
        <v>1.88564174219561</v>
      </c>
      <c r="O677" s="0" t="n">
        <v>9.99400359784131E-005</v>
      </c>
      <c r="P677" s="4" t="n">
        <f aca="false">VLOOKUP(D677,'paramètres CI'!$A$1:$B$6,2,0)</f>
        <v>0.0424847883250769</v>
      </c>
      <c r="Q677" s="17" t="n">
        <f aca="false">M677*P677/N677</f>
        <v>2.25518761247546</v>
      </c>
      <c r="R677" s="9" t="n">
        <f aca="false">1/(1+0.04)*(1 - (1/(1+0.04))^L677)/(1-1/(1+0.04))</f>
        <v>15.6220799436509</v>
      </c>
      <c r="S677" s="17" t="n">
        <f aca="false">K677/R677</f>
        <v>2.41475866044265</v>
      </c>
      <c r="T677" s="17" t="n">
        <f aca="false">Q677+S677</f>
        <v>4.66994627291811</v>
      </c>
      <c r="U677" s="0" t="n">
        <f aca="false">T677 + Z677</f>
        <v>5.2521408389877</v>
      </c>
      <c r="V677" s="4" t="str">
        <f aca="false">VLOOKUP(I677,'CI ref gaz'!$I$1:$AM$97,1,0)</f>
        <v>0393</v>
      </c>
      <c r="W677" s="0" t="n">
        <f aca="false">VLOOKUP(I677,'CI ref gaz'!$I$1:$AM$97,14,0)</f>
        <v>-2</v>
      </c>
      <c r="X677" s="1" t="n">
        <f aca="false">VLOOKUP(I677,'CI ref gaz'!$I$1:$AM$97,13,0)</f>
        <v>1.78099980283093</v>
      </c>
      <c r="Y677" s="2" t="n">
        <f aca="false">VLOOKUP(I677,'CI ref gaz'!$I$1:$AM$97,7,0)</f>
        <v>0.571635823744235</v>
      </c>
      <c r="Z677" s="17" t="n">
        <f aca="false">X677*(O677/Y677)^(-1/8)-T677</f>
        <v>0.582194566069588</v>
      </c>
      <c r="AA677" s="17" t="n">
        <f aca="false">Z677^2</f>
        <v>0.338950512760956</v>
      </c>
      <c r="AB677" s="18" t="n">
        <f aca="false">Z677/U677</f>
        <v>0.110849001182116</v>
      </c>
      <c r="AC677" s="17" t="n">
        <f aca="false">U677^-('paramètres CI'!$B$19)</f>
        <v>1.72706662909499E-006</v>
      </c>
      <c r="AD677" s="4" t="n">
        <f aca="false">SUMIFS($AC$2:$AC$1250,$I$2:$I$1250,V677)</f>
        <v>0.0172810286907244</v>
      </c>
      <c r="AE677" s="4" t="n">
        <f aca="false">AC677/AD677</f>
        <v>9.99400359784132E-005</v>
      </c>
      <c r="AF677" s="17" t="n">
        <f aca="false">AE677-O677</f>
        <v>0</v>
      </c>
      <c r="AG677" s="4" t="n">
        <f aca="false">VLOOKUP(I677,BesoinU!$F$1:$L$99,3,0)</f>
        <v>65.9262262909458</v>
      </c>
      <c r="AH677" s="19" t="n">
        <f aca="false">VLOOKUP(J677,bibliRdtCHauff!$G$2:$K$1398,4,0)</f>
        <v>37.7235528380583</v>
      </c>
      <c r="AI677" s="19" t="n">
        <f aca="false">VLOOKUP(J677,bibliRdtCHauff!$G$2:$K$1398,3,0)</f>
        <v>1.88564174219561</v>
      </c>
      <c r="AJ677" s="4" t="n">
        <f aca="false">VLOOKUP(D677,'paramètres CI'!$A$1:$C$6,3)</f>
        <v>0.0591</v>
      </c>
      <c r="AK677" s="4" t="n">
        <f aca="false">AJ677*AG677/AI677</f>
        <v>2.06626735429508</v>
      </c>
      <c r="AL677" s="4" t="n">
        <f aca="false">AK677+AH677/R677</f>
        <v>4.48102601473773</v>
      </c>
      <c r="AM677" s="4" t="n">
        <f aca="false">AL677+Z677</f>
        <v>5.06322058080731</v>
      </c>
      <c r="AN677" s="4" t="n">
        <f aca="false">AM677^-'paramètres CI'!$B$19</f>
        <v>2.31518242085206E-006</v>
      </c>
      <c r="AO677" s="4" t="n">
        <f aca="false">SUMIFS($AN$2:$AN$1250,$I$2:$I$1250,V677)</f>
        <v>1.98118787856417</v>
      </c>
      <c r="AP677" s="5" t="n">
        <f aca="false">AN677/AO677</f>
        <v>1.16858297282232E-006</v>
      </c>
      <c r="AQ677" s="6" t="n">
        <f aca="false">AP677-O677</f>
        <v>-9.87714530055908E-005</v>
      </c>
      <c r="AR677" s="20" t="n">
        <f aca="false">VLOOKUP(I677,entreesparc!$A$13:$H$110,8,0)*AP677</f>
        <v>0.122810627551218</v>
      </c>
      <c r="AS677" s="7" t="n">
        <f aca="false">M677*AJ677/AI677+AH677/R677</f>
        <v>5.55191888064855</v>
      </c>
      <c r="AT677" s="4" t="n">
        <f aca="false">AS677+Z677</f>
        <v>6.13411344671813</v>
      </c>
      <c r="AU677" s="4" t="n">
        <f aca="false">AT677^-'paramètres CI'!$B$19</f>
        <v>4.98867911790629E-007</v>
      </c>
      <c r="AV677" s="4" t="n">
        <f aca="false">SUMIFS($AU$2:$AU$1250,$I$2:$I$1250,V677)</f>
        <v>0.00240019234563644</v>
      </c>
      <c r="AW677" s="5" t="n">
        <f aca="false">AU677/AV677</f>
        <v>0.00020784497238214</v>
      </c>
      <c r="AX677" s="7" t="n">
        <f aca="false">SUMIFS($AP$2:$AP$1250,$I$2:$I$1250,V677)</f>
        <v>1</v>
      </c>
    </row>
    <row r="678" customFormat="false" ht="15.8" hidden="false" customHeight="false" outlineLevel="0" collapsed="false">
      <c r="A678" s="0" t="s">
        <v>15</v>
      </c>
      <c r="B678" s="0" t="s">
        <v>103</v>
      </c>
      <c r="C678" s="0" t="s">
        <v>36</v>
      </c>
      <c r="D678" s="0" t="s">
        <v>37</v>
      </c>
      <c r="E678" s="0" t="str">
        <f aca="false">VLOOKUP(A678,Nomenclature!$D$1:$E$9,2,0)</f>
        <v>03</v>
      </c>
      <c r="F678" s="0" t="str">
        <f aca="false">VLOOKUP(B678,Nomenclature!$J$1:$K$97,2,0)</f>
        <v>93</v>
      </c>
      <c r="G678" s="0" t="str">
        <f aca="false">VLOOKUP(C678,Nomenclature!$M$1:$N$21,2,0)</f>
        <v>23</v>
      </c>
      <c r="H678" s="0" t="str">
        <f aca="false">VLOOKUP(D678,Nomenclature!$O$25:$P$31,2,0)</f>
        <v>03</v>
      </c>
      <c r="I678" s="1" t="str">
        <f aca="false">CONCATENATE(E678,F678)</f>
        <v>0393</v>
      </c>
      <c r="J678" s="0" t="str">
        <f aca="false">CONCATENATE(E678,F678,G678,H678)</f>
        <v>03932303</v>
      </c>
      <c r="K678" s="0" t="n">
        <v>15.5156504987658</v>
      </c>
      <c r="L678" s="0" t="n">
        <v>20</v>
      </c>
      <c r="M678" s="0" t="n">
        <v>103.949782352467</v>
      </c>
      <c r="N678" s="0" t="n">
        <v>0.761583138885597</v>
      </c>
      <c r="O678" s="0" t="n">
        <v>9.99400359784131E-005</v>
      </c>
      <c r="P678" s="4" t="n">
        <f aca="false">VLOOKUP(D678,'paramètres CI'!$A$1:$B$6,2,0)</f>
        <v>0.0385046990211696</v>
      </c>
      <c r="Q678" s="17" t="n">
        <f aca="false">M678*P678/N678</f>
        <v>5.25557208193271</v>
      </c>
      <c r="R678" s="9" t="n">
        <f aca="false">1/(1+0.04)*(1 - (1/(1+0.04))^L678)/(1-1/(1+0.04))</f>
        <v>13.5903263449677</v>
      </c>
      <c r="S678" s="17" t="n">
        <f aca="false">K678/R678</f>
        <v>1.14166872118645</v>
      </c>
      <c r="T678" s="17" t="n">
        <f aca="false">Q678+S678</f>
        <v>6.39724080311916</v>
      </c>
      <c r="U678" s="0" t="n">
        <f aca="false">T678 + Z678</f>
        <v>5.2521408389877</v>
      </c>
      <c r="V678" s="4" t="str">
        <f aca="false">VLOOKUP(I678,'CI ref gaz'!$I$1:$AM$97,1,0)</f>
        <v>0393</v>
      </c>
      <c r="W678" s="0" t="n">
        <f aca="false">VLOOKUP(I678,'CI ref gaz'!$I$1:$AM$97,14,0)</f>
        <v>-2</v>
      </c>
      <c r="X678" s="1" t="n">
        <f aca="false">VLOOKUP(I678,'CI ref gaz'!$I$1:$AM$97,13,0)</f>
        <v>1.78099980283093</v>
      </c>
      <c r="Y678" s="2" t="n">
        <f aca="false">VLOOKUP(I678,'CI ref gaz'!$I$1:$AM$97,7,0)</f>
        <v>0.571635823744235</v>
      </c>
      <c r="Z678" s="17" t="n">
        <f aca="false">X678*(O678/Y678)^(-1/8)-T678</f>
        <v>-1.14509996413147</v>
      </c>
      <c r="AA678" s="17" t="n">
        <f aca="false">Z678^2</f>
        <v>1.31125392785389</v>
      </c>
      <c r="AB678" s="18" t="n">
        <f aca="false">Z678/U678</f>
        <v>-0.218025372745369</v>
      </c>
      <c r="AC678" s="17" t="n">
        <f aca="false">U678^-('paramètres CI'!$B$19)</f>
        <v>1.72706662909499E-006</v>
      </c>
      <c r="AD678" s="4" t="n">
        <f aca="false">SUMIFS($AC$2:$AC$1250,$I$2:$I$1250,V678)</f>
        <v>0.0172810286907244</v>
      </c>
      <c r="AE678" s="4" t="n">
        <f aca="false">AC678/AD678</f>
        <v>9.99400359784132E-005</v>
      </c>
      <c r="AF678" s="17" t="n">
        <f aca="false">AE678-O678</f>
        <v>0</v>
      </c>
      <c r="AG678" s="4" t="n">
        <f aca="false">VLOOKUP(I678,BesoinU!$F$1:$L$99,3,0)</f>
        <v>65.9262262909458</v>
      </c>
      <c r="AH678" s="19" t="n">
        <f aca="false">VLOOKUP(J678,bibliRdtCHauff!$G$2:$K$1398,4,0)</f>
        <v>15.5156504987658</v>
      </c>
      <c r="AI678" s="19" t="n">
        <f aca="false">VLOOKUP(J678,bibliRdtCHauff!$G$2:$K$1398,3,0)</f>
        <v>0.761583138885597</v>
      </c>
      <c r="AJ678" s="4" t="n">
        <f aca="false">VLOOKUP(D678,'paramètres CI'!$A$1:$C$6,3)</f>
        <v>0.0763929293534506</v>
      </c>
      <c r="AK678" s="4" t="n">
        <f aca="false">AJ678*AG678/AI678</f>
        <v>6.61293204961613</v>
      </c>
      <c r="AL678" s="4" t="n">
        <f aca="false">AK678+AH678/R678</f>
        <v>7.75460077080258</v>
      </c>
      <c r="AM678" s="4" t="n">
        <f aca="false">AL678+Z678</f>
        <v>6.60950080667112</v>
      </c>
      <c r="AN678" s="4" t="n">
        <f aca="false">AM678^-'paramètres CI'!$B$19</f>
        <v>2.74568505992472E-007</v>
      </c>
      <c r="AO678" s="4" t="n">
        <f aca="false">SUMIFS($AN$2:$AN$1250,$I$2:$I$1250,V678)</f>
        <v>1.98118787856417</v>
      </c>
      <c r="AP678" s="5" t="n">
        <f aca="false">AN678/AO678</f>
        <v>1.38587818431163E-007</v>
      </c>
      <c r="AQ678" s="6" t="n">
        <f aca="false">AP678-O678</f>
        <v>-9.98014481599819E-005</v>
      </c>
      <c r="AR678" s="20" t="n">
        <f aca="false">VLOOKUP(I678,entreesparc!$A$13:$H$110,8,0)*AP678</f>
        <v>0.0145646970290685</v>
      </c>
      <c r="AS678" s="7" t="n">
        <f aca="false">M678*AJ678/AI678+AH678/R678</f>
        <v>11.5686700216334</v>
      </c>
      <c r="AT678" s="4" t="n">
        <f aca="false">AS678+Z678</f>
        <v>10.4235700575019</v>
      </c>
      <c r="AU678" s="4" t="n">
        <f aca="false">AT678^-'paramètres CI'!$B$19</f>
        <v>7.1757629372834E-009</v>
      </c>
      <c r="AV678" s="4" t="n">
        <f aca="false">SUMIFS($AU$2:$AU$1250,$I$2:$I$1250,V678)</f>
        <v>0.00240019234563644</v>
      </c>
      <c r="AW678" s="5" t="n">
        <f aca="false">AU678/AV678</f>
        <v>2.98966162038179E-006</v>
      </c>
      <c r="AX678" s="7" t="n">
        <f aca="false">SUMIFS($AP$2:$AP$1250,$I$2:$I$1250,V678)</f>
        <v>1</v>
      </c>
    </row>
    <row r="679" customFormat="false" ht="15.8" hidden="false" customHeight="false" outlineLevel="0" collapsed="false">
      <c r="A679" s="0" t="s">
        <v>15</v>
      </c>
      <c r="B679" s="0" t="s">
        <v>103</v>
      </c>
      <c r="C679" s="0" t="s">
        <v>38</v>
      </c>
      <c r="D679" s="0" t="s">
        <v>39</v>
      </c>
      <c r="E679" s="0" t="str">
        <f aca="false">VLOOKUP(A679,Nomenclature!$D$1:$E$9,2,0)</f>
        <v>03</v>
      </c>
      <c r="F679" s="0" t="str">
        <f aca="false">VLOOKUP(B679,Nomenclature!$J$1:$K$97,2,0)</f>
        <v>93</v>
      </c>
      <c r="G679" s="0" t="str">
        <f aca="false">VLOOKUP(C679,Nomenclature!$M$1:$N$21,2,0)</f>
        <v>24</v>
      </c>
      <c r="H679" s="0" t="str">
        <f aca="false">VLOOKUP(D679,Nomenclature!$O$25:$P$31,2,0)</f>
        <v>04</v>
      </c>
      <c r="I679" s="1" t="str">
        <f aca="false">CONCATENATE(E679,F679)</f>
        <v>0393</v>
      </c>
      <c r="J679" s="0" t="str">
        <f aca="false">CONCATENATE(E679,F679,G679,H679)</f>
        <v>03932404</v>
      </c>
      <c r="K679" s="0" t="n">
        <v>11.5329496041162</v>
      </c>
      <c r="L679" s="0" t="n">
        <v>20</v>
      </c>
      <c r="M679" s="0" t="n">
        <v>102.524168129313</v>
      </c>
      <c r="N679" s="0" t="n">
        <v>0.989367103465403</v>
      </c>
      <c r="O679" s="0" t="n">
        <v>9.99400359784131E-005</v>
      </c>
      <c r="P679" s="4" t="n">
        <f aca="false">VLOOKUP(D679,'paramètres CI'!$A$1:$B$6,2,0)</f>
        <v>0.022045059962018</v>
      </c>
      <c r="Q679" s="17" t="n">
        <f aca="false">M679*P679/N679</f>
        <v>2.2844416658389</v>
      </c>
      <c r="R679" s="9" t="n">
        <f aca="false">1/(1+0.04)*(1 - (1/(1+0.04))^L679)/(1-1/(1+0.04))</f>
        <v>13.5903263449677</v>
      </c>
      <c r="S679" s="17" t="n">
        <f aca="false">K679/R679</f>
        <v>0.848614618322738</v>
      </c>
      <c r="T679" s="17" t="n">
        <f aca="false">Q679+S679</f>
        <v>3.13305628416164</v>
      </c>
      <c r="U679" s="0" t="n">
        <f aca="false">T679 + Z679</f>
        <v>5.2521408389877</v>
      </c>
      <c r="V679" s="4" t="str">
        <f aca="false">VLOOKUP(I679,'CI ref gaz'!$I$1:$AM$97,1,0)</f>
        <v>0393</v>
      </c>
      <c r="W679" s="0" t="n">
        <f aca="false">VLOOKUP(I679,'CI ref gaz'!$I$1:$AM$97,14,0)</f>
        <v>-2</v>
      </c>
      <c r="X679" s="1" t="n">
        <f aca="false">VLOOKUP(I679,'CI ref gaz'!$I$1:$AM$97,13,0)</f>
        <v>1.78099980283093</v>
      </c>
      <c r="Y679" s="2" t="n">
        <f aca="false">VLOOKUP(I679,'CI ref gaz'!$I$1:$AM$97,7,0)</f>
        <v>0.571635823744235</v>
      </c>
      <c r="Z679" s="17" t="n">
        <f aca="false">X679*(O679/Y679)^(-1/8)-T679</f>
        <v>2.11908455482606</v>
      </c>
      <c r="AA679" s="17" t="n">
        <f aca="false">Z679^2</f>
        <v>4.49051935050234</v>
      </c>
      <c r="AB679" s="18" t="n">
        <f aca="false">Z679/U679</f>
        <v>0.403470626510178</v>
      </c>
      <c r="AC679" s="17" t="n">
        <f aca="false">U679^-('paramètres CI'!$B$19)</f>
        <v>1.72706662909499E-006</v>
      </c>
      <c r="AD679" s="4" t="n">
        <f aca="false">SUMIFS($AC$2:$AC$1250,$I$2:$I$1250,V679)</f>
        <v>0.0172810286907244</v>
      </c>
      <c r="AE679" s="4" t="n">
        <f aca="false">AC679/AD679</f>
        <v>9.99400359784132E-005</v>
      </c>
      <c r="AF679" s="17" t="n">
        <f aca="false">AE679-O679</f>
        <v>0</v>
      </c>
      <c r="AG679" s="4" t="n">
        <f aca="false">VLOOKUP(I679,BesoinU!$F$1:$L$99,3,0)</f>
        <v>65.9262262909458</v>
      </c>
      <c r="AH679" s="19" t="n">
        <f aca="false">VLOOKUP(J679,bibliRdtCHauff!$G$2:$K$1398,4,0)</f>
        <v>11.5329496041162</v>
      </c>
      <c r="AI679" s="19" t="n">
        <f aca="false">VLOOKUP(J679,bibliRdtCHauff!$G$2:$K$1398,3,0)</f>
        <v>0.989367103465403</v>
      </c>
      <c r="AJ679" s="4" t="n">
        <f aca="false">VLOOKUP(D679,'paramètres CI'!$A$1:$C$6,3)</f>
        <v>0.0386719666666667</v>
      </c>
      <c r="AK679" s="4" t="n">
        <f aca="false">AJ679*AG679/AI679</f>
        <v>2.57689670159094</v>
      </c>
      <c r="AL679" s="4" t="n">
        <f aca="false">AK679+AH679/R679</f>
        <v>3.42551131991368</v>
      </c>
      <c r="AM679" s="4" t="n">
        <f aca="false">AL679+Z679</f>
        <v>5.54459587473974</v>
      </c>
      <c r="AN679" s="4" t="n">
        <f aca="false">AM679^-'paramètres CI'!$B$19</f>
        <v>1.11954310594912E-006</v>
      </c>
      <c r="AO679" s="4" t="n">
        <f aca="false">SUMIFS($AN$2:$AN$1250,$I$2:$I$1250,V679)</f>
        <v>1.98118787856417</v>
      </c>
      <c r="AP679" s="5" t="n">
        <f aca="false">AN679/AO679</f>
        <v>5.65086793666681E-007</v>
      </c>
      <c r="AQ679" s="6" t="n">
        <f aca="false">AP679-O679</f>
        <v>-9.93749491847464E-005</v>
      </c>
      <c r="AR679" s="20" t="n">
        <f aca="false">VLOOKUP(I679,entreesparc!$A$13:$H$110,8,0)*AP679</f>
        <v>0.0593870228859327</v>
      </c>
      <c r="AS679" s="7" t="n">
        <f aca="false">M679*AJ679/AI679+AH679/R679</f>
        <v>4.85603633119068</v>
      </c>
      <c r="AT679" s="4" t="n">
        <f aca="false">AS679+Z679</f>
        <v>6.97512088601674</v>
      </c>
      <c r="AU679" s="4" t="n">
        <f aca="false">AT679^-'paramètres CI'!$B$19</f>
        <v>1.78478574974191E-007</v>
      </c>
      <c r="AV679" s="4" t="n">
        <f aca="false">SUMIFS($AU$2:$AU$1250,$I$2:$I$1250,V679)</f>
        <v>0.00240019234563644</v>
      </c>
      <c r="AW679" s="5" t="n">
        <f aca="false">AU679/AV679</f>
        <v>7.43601133878566E-005</v>
      </c>
      <c r="AX679" s="7" t="n">
        <f aca="false">SUMIFS($AP$2:$AP$1250,$I$2:$I$1250,V679)</f>
        <v>1</v>
      </c>
    </row>
    <row r="680" customFormat="false" ht="15.8" hidden="false" customHeight="false" outlineLevel="0" collapsed="false">
      <c r="A680" s="0" t="s">
        <v>15</v>
      </c>
      <c r="B680" s="0" t="s">
        <v>103</v>
      </c>
      <c r="C680" s="0" t="s">
        <v>40</v>
      </c>
      <c r="D680" s="0" t="s">
        <v>37</v>
      </c>
      <c r="E680" s="0" t="str">
        <f aca="false">VLOOKUP(A680,Nomenclature!$D$1:$E$9,2,0)</f>
        <v>03</v>
      </c>
      <c r="F680" s="0" t="str">
        <f aca="false">VLOOKUP(B680,Nomenclature!$J$1:$K$97,2,0)</f>
        <v>93</v>
      </c>
      <c r="G680" s="0" t="str">
        <f aca="false">VLOOKUP(C680,Nomenclature!$M$1:$N$21,2,0)</f>
        <v>03</v>
      </c>
      <c r="H680" s="0" t="str">
        <f aca="false">VLOOKUP(D680,Nomenclature!$O$25:$P$31,2,0)</f>
        <v>03</v>
      </c>
      <c r="I680" s="1" t="str">
        <f aca="false">CONCATENATE(E680,F680)</f>
        <v>0393</v>
      </c>
      <c r="J680" s="0" t="str">
        <f aca="false">CONCATENATE(E680,F680,G680,H680)</f>
        <v>03930303</v>
      </c>
      <c r="K680" s="0" t="n">
        <v>12.4125203990127</v>
      </c>
      <c r="L680" s="0" t="n">
        <v>20</v>
      </c>
      <c r="M680" s="0" t="n">
        <v>103.949782352467</v>
      </c>
      <c r="N680" s="0" t="n">
        <v>0.671326600031711</v>
      </c>
      <c r="O680" s="0" t="n">
        <v>0.047678148858409</v>
      </c>
      <c r="P680" s="4" t="n">
        <f aca="false">VLOOKUP(D680,'paramètres CI'!$A$1:$B$6,2,0)</f>
        <v>0.0385046990211696</v>
      </c>
      <c r="Q680" s="17" t="n">
        <f aca="false">M680*P680/N680</f>
        <v>5.96215773754349</v>
      </c>
      <c r="R680" s="9" t="n">
        <f aca="false">1/(1+0.04)*(1 - (1/(1+0.04))^L680)/(1-1/(1+0.04))</f>
        <v>13.5903263449677</v>
      </c>
      <c r="S680" s="17" t="n">
        <f aca="false">K680/R680</f>
        <v>0.913334976949166</v>
      </c>
      <c r="T680" s="17" t="n">
        <f aca="false">Q680+S680</f>
        <v>6.87549271449265</v>
      </c>
      <c r="U680" s="0" t="n">
        <f aca="false">T680 + Z680</f>
        <v>2.42948307525435</v>
      </c>
      <c r="V680" s="4" t="str">
        <f aca="false">VLOOKUP(I680,'CI ref gaz'!$I$1:$AM$97,1,0)</f>
        <v>0393</v>
      </c>
      <c r="W680" s="0" t="n">
        <f aca="false">VLOOKUP(I680,'CI ref gaz'!$I$1:$AM$97,14,0)</f>
        <v>-2</v>
      </c>
      <c r="X680" s="1" t="n">
        <f aca="false">VLOOKUP(I680,'CI ref gaz'!$I$1:$AM$97,13,0)</f>
        <v>1.78099980283093</v>
      </c>
      <c r="Y680" s="2" t="n">
        <f aca="false">VLOOKUP(I680,'CI ref gaz'!$I$1:$AM$97,7,0)</f>
        <v>0.571635823744235</v>
      </c>
      <c r="Z680" s="17" t="n">
        <f aca="false">X680*(O680/Y680)^(-1/8)-T680</f>
        <v>-4.44600963923831</v>
      </c>
      <c r="AA680" s="17" t="n">
        <f aca="false">Z680^2</f>
        <v>19.7670017121999</v>
      </c>
      <c r="AB680" s="18" t="n">
        <f aca="false">Z680/U680</f>
        <v>-1.83002289026971</v>
      </c>
      <c r="AC680" s="17" t="n">
        <f aca="false">U680^-('paramètres CI'!$B$19)</f>
        <v>0.000823927458342794</v>
      </c>
      <c r="AD680" s="4" t="n">
        <f aca="false">SUMIFS($AC$2:$AC$1250,$I$2:$I$1250,V680)</f>
        <v>0.0172810286907244</v>
      </c>
      <c r="AE680" s="4" t="n">
        <f aca="false">AC680/AD680</f>
        <v>0.0476781488584089</v>
      </c>
      <c r="AF680" s="17" t="n">
        <f aca="false">AE680-O680</f>
        <v>0</v>
      </c>
      <c r="AG680" s="4" t="n">
        <f aca="false">VLOOKUP(I680,BesoinU!$F$1:$L$99,3,0)</f>
        <v>65.9262262909458</v>
      </c>
      <c r="AH680" s="19" t="n">
        <f aca="false">VLOOKUP(J680,bibliRdtCHauff!$G$2:$K$1398,4,0)</f>
        <v>13.0331464189633</v>
      </c>
      <c r="AI680" s="19" t="n">
        <f aca="false">VLOOKUP(J680,bibliRdtCHauff!$G$2:$K$1398,3,0)</f>
        <v>0.689377907802488</v>
      </c>
      <c r="AJ680" s="4" t="n">
        <f aca="false">VLOOKUP(D680,'paramètres CI'!$A$1:$C$6,3)</f>
        <v>0.0763929293534506</v>
      </c>
      <c r="AK680" s="4" t="n">
        <f aca="false">AJ680*AG680/AI680</f>
        <v>7.3055685286433</v>
      </c>
      <c r="AL680" s="4" t="n">
        <f aca="false">AK680+AH680/R680</f>
        <v>8.26457025443992</v>
      </c>
      <c r="AM680" s="4" t="n">
        <f aca="false">AL680+Z680</f>
        <v>3.81856061520162</v>
      </c>
      <c r="AN680" s="4" t="n">
        <f aca="false">AM680^-'paramètres CI'!$B$19</f>
        <v>2.21208845268245E-005</v>
      </c>
      <c r="AO680" s="4" t="n">
        <f aca="false">SUMIFS($AN$2:$AN$1250,$I$2:$I$1250,V680)</f>
        <v>1.98118787856417</v>
      </c>
      <c r="AP680" s="5" t="n">
        <f aca="false">AN680/AO680</f>
        <v>1.11654653080435E-005</v>
      </c>
      <c r="AQ680" s="6" t="n">
        <f aca="false">AP680-O680</f>
        <v>-0.047666983393101</v>
      </c>
      <c r="AR680" s="20" t="n">
        <f aca="false">VLOOKUP(I680,entreesparc!$A$13:$H$110,8,0)*AP680</f>
        <v>1.17341928923575</v>
      </c>
      <c r="AS680" s="7" t="n">
        <f aca="false">M680*AJ680/AI680+AH680/R680</f>
        <v>12.4781239513289</v>
      </c>
      <c r="AT680" s="4" t="n">
        <f aca="false">AS680+Z680</f>
        <v>8.03211431209059</v>
      </c>
      <c r="AU680" s="4" t="n">
        <f aca="false">AT680^-'paramètres CI'!$B$19</f>
        <v>5.77246029836584E-008</v>
      </c>
      <c r="AV680" s="4" t="n">
        <f aca="false">SUMIFS($AU$2:$AU$1250,$I$2:$I$1250,V680)</f>
        <v>0.00240019234563644</v>
      </c>
      <c r="AW680" s="5" t="n">
        <f aca="false">AU680/AV680</f>
        <v>2.40499904470582E-005</v>
      </c>
      <c r="AX680" s="7" t="n">
        <f aca="false">SUMIFS($AP$2:$AP$1250,$I$2:$I$1250,V680)</f>
        <v>1</v>
      </c>
    </row>
    <row r="681" customFormat="false" ht="15.8" hidden="false" customHeight="false" outlineLevel="0" collapsed="false">
      <c r="A681" s="0" t="s">
        <v>15</v>
      </c>
      <c r="B681" s="0" t="s">
        <v>103</v>
      </c>
      <c r="C681" s="0" t="s">
        <v>41</v>
      </c>
      <c r="D681" s="0" t="s">
        <v>39</v>
      </c>
      <c r="E681" s="0" t="str">
        <f aca="false">VLOOKUP(A681,Nomenclature!$D$1:$E$9,2,0)</f>
        <v>03</v>
      </c>
      <c r="F681" s="0" t="str">
        <f aca="false">VLOOKUP(B681,Nomenclature!$J$1:$K$97,2,0)</f>
        <v>93</v>
      </c>
      <c r="G681" s="0" t="str">
        <f aca="false">VLOOKUP(C681,Nomenclature!$M$1:$N$21,2,0)</f>
        <v>04</v>
      </c>
      <c r="H681" s="0" t="str">
        <f aca="false">VLOOKUP(D681,Nomenclature!$O$25:$P$31,2,0)</f>
        <v>04</v>
      </c>
      <c r="I681" s="1" t="str">
        <f aca="false">CONCATENATE(E681,F681)</f>
        <v>0393</v>
      </c>
      <c r="J681" s="0" t="str">
        <f aca="false">CONCATENATE(E681,F681,G681,H681)</f>
        <v>03930404</v>
      </c>
      <c r="K681" s="0" t="n">
        <v>9.22635968329293</v>
      </c>
      <c r="L681" s="0" t="n">
        <v>20</v>
      </c>
      <c r="M681" s="0" t="n">
        <v>102.524168129313</v>
      </c>
      <c r="N681" s="0" t="n">
        <v>0.728585644069648</v>
      </c>
      <c r="O681" s="0" t="n">
        <v>0.571635823744235</v>
      </c>
      <c r="P681" s="4" t="n">
        <f aca="false">VLOOKUP(D681,'paramètres CI'!$A$1:$B$6,2,0)</f>
        <v>0.022045059962018</v>
      </c>
      <c r="Q681" s="17" t="n">
        <f aca="false">M681*P681/N681</f>
        <v>3.10210810817274</v>
      </c>
      <c r="R681" s="9" t="n">
        <f aca="false">1/(1+0.04)*(1 - (1/(1+0.04))^L681)/(1-1/(1+0.04))</f>
        <v>13.5903263449677</v>
      </c>
      <c r="S681" s="17" t="n">
        <f aca="false">K681/R681</f>
        <v>0.678891694658188</v>
      </c>
      <c r="T681" s="17" t="n">
        <f aca="false">Q681+S681</f>
        <v>3.78099980283093</v>
      </c>
      <c r="U681" s="0" t="n">
        <f aca="false">T681 + Z681</f>
        <v>1.78099980283093</v>
      </c>
      <c r="V681" s="4" t="str">
        <f aca="false">VLOOKUP(I681,'CI ref gaz'!$I$1:$AM$97,1,0)</f>
        <v>0393</v>
      </c>
      <c r="W681" s="0" t="n">
        <f aca="false">VLOOKUP(I681,'CI ref gaz'!$I$1:$AM$97,14,0)</f>
        <v>-2</v>
      </c>
      <c r="X681" s="1" t="n">
        <f aca="false">VLOOKUP(I681,'CI ref gaz'!$I$1:$AM$97,13,0)</f>
        <v>1.78099980283093</v>
      </c>
      <c r="Y681" s="2" t="n">
        <f aca="false">VLOOKUP(I681,'CI ref gaz'!$I$1:$AM$97,7,0)</f>
        <v>0.571635823744235</v>
      </c>
      <c r="Z681" s="17" t="n">
        <f aca="false">X681*(O681/Y681)^(-1/8)-T681</f>
        <v>-2</v>
      </c>
      <c r="AA681" s="17" t="n">
        <f aca="false">Z681^2</f>
        <v>4</v>
      </c>
      <c r="AB681" s="18" t="n">
        <f aca="false">Z681/U681</f>
        <v>-1.12296475093426</v>
      </c>
      <c r="AC681" s="17" t="n">
        <f aca="false">U681^-('paramètres CI'!$B$19)</f>
        <v>0.00987845507077002</v>
      </c>
      <c r="AD681" s="4" t="n">
        <f aca="false">SUMIFS($AC$2:$AC$1250,$I$2:$I$1250,V681)</f>
        <v>0.0172810286907244</v>
      </c>
      <c r="AE681" s="4" t="n">
        <f aca="false">AC681/AD681</f>
        <v>0.571635823744236</v>
      </c>
      <c r="AF681" s="17" t="n">
        <f aca="false">AE681-O681</f>
        <v>0</v>
      </c>
      <c r="AG681" s="4" t="n">
        <f aca="false">VLOOKUP(I681,BesoinU!$F$1:$L$99,3,0)</f>
        <v>65.9262262909458</v>
      </c>
      <c r="AH681" s="19" t="n">
        <f aca="false">VLOOKUP(J681,bibliRdtCHauff!$G$2:$K$1398,4,0)</f>
        <v>9.68767766745757</v>
      </c>
      <c r="AI681" s="19" t="n">
        <f aca="false">VLOOKUP(J681,bibliRdtCHauff!$G$2:$K$1398,3,0)</f>
        <v>0.780741935948798</v>
      </c>
      <c r="AJ681" s="4" t="n">
        <f aca="false">VLOOKUP(D681,'paramètres CI'!$A$1:$C$6,3)</f>
        <v>0.0386719666666667</v>
      </c>
      <c r="AK681" s="4" t="n">
        <f aca="false">AJ681*AG681/AI681</f>
        <v>3.26547954989032</v>
      </c>
      <c r="AL681" s="4" t="n">
        <f aca="false">AK681+AH681/R681</f>
        <v>3.97831582928142</v>
      </c>
      <c r="AM681" s="4" t="n">
        <f aca="false">AL681+Z681</f>
        <v>1.97831582928142</v>
      </c>
      <c r="AN681" s="4" t="n">
        <f aca="false">AM681^-'paramètres CI'!$B$19</f>
        <v>0.00426221145795876</v>
      </c>
      <c r="AO681" s="4" t="n">
        <f aca="false">SUMIFS($AN$2:$AN$1250,$I$2:$I$1250,V681)</f>
        <v>1.98118787856417</v>
      </c>
      <c r="AP681" s="5" t="n">
        <f aca="false">AN681/AO681</f>
        <v>0.00215134137659257</v>
      </c>
      <c r="AQ681" s="6" t="n">
        <f aca="false">AP681-O681</f>
        <v>-0.569484482367642</v>
      </c>
      <c r="AR681" s="20" t="n">
        <f aca="false">VLOOKUP(I681,entreesparc!$A$13:$H$110,8,0)*AP681</f>
        <v>226.092276441551</v>
      </c>
      <c r="AS681" s="7" t="n">
        <f aca="false">M681*AJ681/AI681+AH681/R681</f>
        <v>5.79109713597783</v>
      </c>
      <c r="AT681" s="4" t="n">
        <f aca="false">AS681+Z681</f>
        <v>3.79109713597783</v>
      </c>
      <c r="AU681" s="4" t="n">
        <f aca="false">AT681^-'paramètres CI'!$B$19</f>
        <v>2.34358496434131E-005</v>
      </c>
      <c r="AV681" s="4" t="n">
        <f aca="false">SUMIFS($AU$2:$AU$1250,$I$2:$I$1250,V681)</f>
        <v>0.00240019234563644</v>
      </c>
      <c r="AW681" s="5" t="n">
        <f aca="false">AU681/AV681</f>
        <v>0.00976415481285057</v>
      </c>
      <c r="AX681" s="7" t="n">
        <f aca="false">SUMIFS($AP$2:$AP$1250,$I$2:$I$1250,V681)</f>
        <v>1</v>
      </c>
    </row>
    <row r="682" customFormat="false" ht="15.8" hidden="false" customHeight="false" outlineLevel="0" collapsed="false">
      <c r="A682" s="0" t="s">
        <v>15</v>
      </c>
      <c r="B682" s="0" t="s">
        <v>103</v>
      </c>
      <c r="C682" s="0" t="s">
        <v>45</v>
      </c>
      <c r="D682" s="0" t="s">
        <v>43</v>
      </c>
      <c r="E682" s="0" t="str">
        <f aca="false">VLOOKUP(A682,Nomenclature!$D$1:$E$9,2,0)</f>
        <v>03</v>
      </c>
      <c r="F682" s="0" t="str">
        <f aca="false">VLOOKUP(B682,Nomenclature!$J$1:$K$97,2,0)</f>
        <v>93</v>
      </c>
      <c r="G682" s="0" t="str">
        <f aca="false">VLOOKUP(C682,Nomenclature!$M$1:$N$21,2,0)</f>
        <v>06</v>
      </c>
      <c r="H682" s="0" t="str">
        <f aca="false">VLOOKUP(D682,Nomenclature!$O$25:$P$31,2,0)</f>
        <v>02</v>
      </c>
      <c r="I682" s="1" t="str">
        <f aca="false">CONCATENATE(E682,F682)</f>
        <v>0393</v>
      </c>
      <c r="J682" s="0" t="str">
        <f aca="false">CONCATENATE(E682,F682,G682,H682)</f>
        <v>03930602</v>
      </c>
      <c r="K682" s="0" t="n">
        <v>10</v>
      </c>
      <c r="L682" s="0" t="n">
        <v>13</v>
      </c>
      <c r="M682" s="0" t="n">
        <v>102.806312952406</v>
      </c>
      <c r="N682" s="0" t="n">
        <v>0.9</v>
      </c>
      <c r="O682" s="0" t="n">
        <v>0.14566199713604</v>
      </c>
      <c r="P682" s="4" t="n">
        <f aca="false">VLOOKUP(D682,'paramètres CI'!$A$1:$B$6,2,0)</f>
        <v>0.0935912806596305</v>
      </c>
      <c r="Q682" s="17" t="n">
        <f aca="false">M682*P682/N682</f>
        <v>10.690860543456</v>
      </c>
      <c r="R682" s="9" t="n">
        <f aca="false">1/(1+0.04)*(1 - (1/(1+0.04))^L682)/(1-1/(1+0.04))</f>
        <v>9.98564784663304</v>
      </c>
      <c r="S682" s="17" t="n">
        <f aca="false">K682/R682</f>
        <v>1.00143727814033</v>
      </c>
      <c r="T682" s="17" t="n">
        <f aca="false">Q682+S682</f>
        <v>11.6922978215964</v>
      </c>
      <c r="U682" s="0" t="n">
        <f aca="false">T682 + Z682</f>
        <v>2.11293199073906</v>
      </c>
      <c r="V682" s="4" t="str">
        <f aca="false">VLOOKUP(I682,'CI ref gaz'!$I$1:$AM$97,1,0)</f>
        <v>0393</v>
      </c>
      <c r="W682" s="0" t="n">
        <f aca="false">VLOOKUP(I682,'CI ref gaz'!$I$1:$AM$97,14,0)</f>
        <v>-2</v>
      </c>
      <c r="X682" s="1" t="n">
        <f aca="false">VLOOKUP(I682,'CI ref gaz'!$I$1:$AM$97,13,0)</f>
        <v>1.78099980283093</v>
      </c>
      <c r="Y682" s="2" t="n">
        <f aca="false">VLOOKUP(I682,'CI ref gaz'!$I$1:$AM$97,7,0)</f>
        <v>0.571635823744235</v>
      </c>
      <c r="Z682" s="17" t="n">
        <f aca="false">X682*(O682/Y682)^(-1/8)-T682</f>
        <v>-9.57936583085731</v>
      </c>
      <c r="AA682" s="17" t="n">
        <f aca="false">Z682^2</f>
        <v>91.7642497213965</v>
      </c>
      <c r="AB682" s="18" t="n">
        <f aca="false">Z682/U682</f>
        <v>-4.53368393911564</v>
      </c>
      <c r="AC682" s="17" t="n">
        <f aca="false">U682^-('paramètres CI'!$B$19)</f>
        <v>0.00251718915165612</v>
      </c>
      <c r="AD682" s="4" t="n">
        <f aca="false">SUMIFS($AC$2:$AC$1250,$I$2:$I$1250,V682)</f>
        <v>0.0172810286907244</v>
      </c>
      <c r="AE682" s="4" t="n">
        <f aca="false">AC682/AD682</f>
        <v>0.14566199713604</v>
      </c>
      <c r="AF682" s="17" t="n">
        <f aca="false">AE682-O682</f>
        <v>0</v>
      </c>
      <c r="AG682" s="4" t="n">
        <f aca="false">VLOOKUP(I682,BesoinU!$F$1:$L$99,3,0)</f>
        <v>65.9262262909458</v>
      </c>
      <c r="AH682" s="19" t="n">
        <f aca="false">VLOOKUP(J682,bibliRdtCHauff!$G$2:$K$1398,4,0)</f>
        <v>10.4</v>
      </c>
      <c r="AI682" s="19" t="n">
        <f aca="false">VLOOKUP(J682,bibliRdtCHauff!$G$2:$K$1398,3,0)</f>
        <v>0.92</v>
      </c>
      <c r="AJ682" s="4" t="n">
        <f aca="false">VLOOKUP(D682,'paramètres CI'!$A$1:$C$6,3)</f>
        <v>0.09847</v>
      </c>
      <c r="AK682" s="4" t="n">
        <f aca="false">AJ682*AG682/AI682</f>
        <v>7.05625598137982</v>
      </c>
      <c r="AL682" s="4" t="n">
        <f aca="false">AK682+AH682/R682</f>
        <v>8.09775075064576</v>
      </c>
      <c r="AM682" s="4" t="n">
        <f aca="false">AL682+Z682</f>
        <v>-1.48161508021155</v>
      </c>
      <c r="AN682" s="4" t="n">
        <f aca="false">AM682^-'paramètres CI'!$B$19</f>
        <v>0.0430642494373764</v>
      </c>
      <c r="AO682" s="4" t="n">
        <f aca="false">SUMIFS($AN$2:$AN$1250,$I$2:$I$1250,V682)</f>
        <v>1.98118787856417</v>
      </c>
      <c r="AP682" s="5" t="n">
        <f aca="false">AN682/AO682</f>
        <v>0.0217365803129113</v>
      </c>
      <c r="AQ682" s="6" t="n">
        <f aca="false">AP682-O682</f>
        <v>-0.123925416823129</v>
      </c>
      <c r="AR682" s="20" t="n">
        <f aca="false">VLOOKUP(I682,entreesparc!$A$13:$H$110,8,0)*AP682</f>
        <v>2284.37614712016</v>
      </c>
      <c r="AS682" s="7" t="n">
        <f aca="false">M682*AJ682/AI682+AH682/R682</f>
        <v>12.0451226349436</v>
      </c>
      <c r="AT682" s="4" t="n">
        <f aca="false">AS682+Z682</f>
        <v>2.46575680408626</v>
      </c>
      <c r="AU682" s="4" t="n">
        <f aca="false">AT682^-'paramètres CI'!$B$19</f>
        <v>0.000731809559626839</v>
      </c>
      <c r="AV682" s="4" t="n">
        <f aca="false">SUMIFS($AU$2:$AU$1250,$I$2:$I$1250,V682)</f>
        <v>0.00240019234563644</v>
      </c>
      <c r="AW682" s="5" t="n">
        <f aca="false">AU682/AV682</f>
        <v>0.304896214237694</v>
      </c>
      <c r="AX682" s="7" t="n">
        <f aca="false">SUMIFS($AP$2:$AP$1250,$I$2:$I$1250,V682)</f>
        <v>1</v>
      </c>
    </row>
    <row r="683" customFormat="false" ht="15.8" hidden="false" customHeight="false" outlineLevel="0" collapsed="false">
      <c r="A683" s="0" t="s">
        <v>15</v>
      </c>
      <c r="B683" s="0" t="s">
        <v>103</v>
      </c>
      <c r="C683" s="0" t="s">
        <v>46</v>
      </c>
      <c r="D683" s="0" t="s">
        <v>43</v>
      </c>
      <c r="E683" s="0" t="str">
        <f aca="false">VLOOKUP(A683,Nomenclature!$D$1:$E$9,2,0)</f>
        <v>03</v>
      </c>
      <c r="F683" s="0" t="str">
        <f aca="false">VLOOKUP(B683,Nomenclature!$J$1:$K$97,2,0)</f>
        <v>93</v>
      </c>
      <c r="G683" s="0" t="str">
        <f aca="false">VLOOKUP(C683,Nomenclature!$M$1:$N$21,2,0)</f>
        <v>26</v>
      </c>
      <c r="H683" s="0" t="str">
        <f aca="false">VLOOKUP(D683,Nomenclature!$O$25:$P$31,2,0)</f>
        <v>02</v>
      </c>
      <c r="I683" s="1" t="str">
        <f aca="false">CONCATENATE(E683,F683)</f>
        <v>0393</v>
      </c>
      <c r="J683" s="0" t="str">
        <f aca="false">CONCATENATE(E683,F683,G683,H683)</f>
        <v>03932602</v>
      </c>
      <c r="K683" s="0" t="n">
        <v>12</v>
      </c>
      <c r="L683" s="0" t="n">
        <v>13</v>
      </c>
      <c r="M683" s="0" t="n">
        <v>102.806312952406</v>
      </c>
      <c r="N683" s="0" t="n">
        <v>1</v>
      </c>
      <c r="O683" s="0" t="n">
        <v>9.99400359784131E-005</v>
      </c>
      <c r="P683" s="4" t="n">
        <f aca="false">VLOOKUP(D683,'paramètres CI'!$A$1:$B$6,2,0)</f>
        <v>0.0935912806596305</v>
      </c>
      <c r="Q683" s="17" t="n">
        <f aca="false">M683*P683/N683</f>
        <v>9.62177448911043</v>
      </c>
      <c r="R683" s="9" t="n">
        <f aca="false">1/(1+0.04)*(1 - (1/(1+0.04))^L683)/(1-1/(1+0.04))</f>
        <v>9.98564784663304</v>
      </c>
      <c r="S683" s="17" t="n">
        <f aca="false">K683/R683</f>
        <v>1.20172473376839</v>
      </c>
      <c r="T683" s="17" t="n">
        <f aca="false">Q683+S683</f>
        <v>10.8234992228788</v>
      </c>
      <c r="U683" s="0" t="n">
        <f aca="false">T683 + Z683</f>
        <v>5.2521408389877</v>
      </c>
      <c r="V683" s="4" t="str">
        <f aca="false">VLOOKUP(I683,'CI ref gaz'!$I$1:$AM$97,1,0)</f>
        <v>0393</v>
      </c>
      <c r="W683" s="0" t="n">
        <f aca="false">VLOOKUP(I683,'CI ref gaz'!$I$1:$AM$97,14,0)</f>
        <v>-2</v>
      </c>
      <c r="X683" s="1" t="n">
        <f aca="false">VLOOKUP(I683,'CI ref gaz'!$I$1:$AM$97,13,0)</f>
        <v>1.78099980283093</v>
      </c>
      <c r="Y683" s="2" t="n">
        <f aca="false">VLOOKUP(I683,'CI ref gaz'!$I$1:$AM$97,7,0)</f>
        <v>0.571635823744235</v>
      </c>
      <c r="Z683" s="17" t="n">
        <f aca="false">X683*(O683/Y683)^(-1/8)-T683</f>
        <v>-5.57135838389112</v>
      </c>
      <c r="AA683" s="17" t="n">
        <f aca="false">Z683^2</f>
        <v>31.0400342417539</v>
      </c>
      <c r="AB683" s="18" t="n">
        <f aca="false">Z683/U683</f>
        <v>-1.06077855767572</v>
      </c>
      <c r="AC683" s="17" t="n">
        <f aca="false">U683^-('paramètres CI'!$B$19)</f>
        <v>1.72706662909499E-006</v>
      </c>
      <c r="AD683" s="4" t="n">
        <f aca="false">SUMIFS($AC$2:$AC$1250,$I$2:$I$1250,V683)</f>
        <v>0.0172810286907244</v>
      </c>
      <c r="AE683" s="4" t="n">
        <f aca="false">AC683/AD683</f>
        <v>9.99400359784132E-005</v>
      </c>
      <c r="AF683" s="17" t="n">
        <f aca="false">AE683-O683</f>
        <v>0</v>
      </c>
      <c r="AG683" s="4" t="n">
        <f aca="false">VLOOKUP(I683,BesoinU!$F$1:$L$99,3,0)</f>
        <v>65.9262262909458</v>
      </c>
      <c r="AH683" s="19" t="n">
        <f aca="false">VLOOKUP(J683,bibliRdtCHauff!$G$2:$K$1398,4,0)</f>
        <v>12</v>
      </c>
      <c r="AI683" s="19" t="n">
        <f aca="false">VLOOKUP(J683,bibliRdtCHauff!$G$2:$K$1398,3,0)</f>
        <v>1</v>
      </c>
      <c r="AJ683" s="4" t="n">
        <f aca="false">VLOOKUP(D683,'paramètres CI'!$A$1:$C$6,3)</f>
        <v>0.09847</v>
      </c>
      <c r="AK683" s="4" t="n">
        <f aca="false">AJ683*AG683/AI683</f>
        <v>6.49175550286943</v>
      </c>
      <c r="AL683" s="4" t="n">
        <f aca="false">AK683+AH683/R683</f>
        <v>7.69348023663783</v>
      </c>
      <c r="AM683" s="4" t="n">
        <f aca="false">AL683+Z683</f>
        <v>2.1221218527467</v>
      </c>
      <c r="AN683" s="4" t="n">
        <f aca="false">AM683^-'paramètres CI'!$B$19</f>
        <v>0.00243129389406717</v>
      </c>
      <c r="AO683" s="4" t="n">
        <f aca="false">SUMIFS($AN$2:$AN$1250,$I$2:$I$1250,V683)</f>
        <v>1.98118787856417</v>
      </c>
      <c r="AP683" s="5" t="n">
        <f aca="false">AN683/AO683</f>
        <v>0.00122718997040766</v>
      </c>
      <c r="AQ683" s="6" t="n">
        <f aca="false">AP683-O683</f>
        <v>0.00112724993442924</v>
      </c>
      <c r="AR683" s="20" t="n">
        <f aca="false">VLOOKUP(I683,entreesparc!$A$13:$H$110,8,0)*AP683</f>
        <v>128.969849720067</v>
      </c>
      <c r="AS683" s="7" t="n">
        <f aca="false">M683*AJ683/AI683+AH683/R683</f>
        <v>11.3250623701918</v>
      </c>
      <c r="AT683" s="4" t="n">
        <f aca="false">AS683+Z683</f>
        <v>5.75370398630069</v>
      </c>
      <c r="AU683" s="4" t="n">
        <f aca="false">AT683^-'paramètres CI'!$B$19</f>
        <v>8.32568320657605E-007</v>
      </c>
      <c r="AV683" s="4" t="n">
        <f aca="false">SUMIFS($AU$2:$AU$1250,$I$2:$I$1250,V683)</f>
        <v>0.00240019234563644</v>
      </c>
      <c r="AW683" s="5" t="n">
        <f aca="false">AU683/AV683</f>
        <v>0.000346875666931952</v>
      </c>
      <c r="AX683" s="7" t="n">
        <f aca="false">SUMIFS($AP$2:$AP$1250,$I$2:$I$1250,V683)</f>
        <v>1</v>
      </c>
    </row>
    <row r="684" customFormat="false" ht="15.8" hidden="false" customHeight="false" outlineLevel="0" collapsed="false">
      <c r="A684" s="0" t="s">
        <v>15</v>
      </c>
      <c r="B684" s="0" t="s">
        <v>103</v>
      </c>
      <c r="C684" s="0" t="s">
        <v>55</v>
      </c>
      <c r="D684" s="0" t="s">
        <v>43</v>
      </c>
      <c r="E684" s="0" t="str">
        <f aca="false">VLOOKUP(A684,Nomenclature!$D$1:$E$9,2,0)</f>
        <v>03</v>
      </c>
      <c r="F684" s="0" t="str">
        <f aca="false">VLOOKUP(B684,Nomenclature!$J$1:$K$97,2,0)</f>
        <v>93</v>
      </c>
      <c r="G684" s="0" t="str">
        <f aca="false">VLOOKUP(C684,Nomenclature!$M$1:$N$21,2,0)</f>
        <v>10</v>
      </c>
      <c r="H684" s="0" t="str">
        <f aca="false">VLOOKUP(D684,Nomenclature!$O$25:$P$31,2,0)</f>
        <v>02</v>
      </c>
      <c r="I684" s="1" t="str">
        <f aca="false">CONCATENATE(E684,F684)</f>
        <v>0393</v>
      </c>
      <c r="J684" s="0" t="str">
        <f aca="false">CONCATENATE(E684,F684,G684,H684)</f>
        <v>03931002</v>
      </c>
      <c r="K684" s="0" t="n">
        <v>34.9088673911904</v>
      </c>
      <c r="L684" s="0" t="n">
        <v>17</v>
      </c>
      <c r="M684" s="0" t="n">
        <v>103.545756126464</v>
      </c>
      <c r="N684" s="0" t="n">
        <v>2.67297488372093</v>
      </c>
      <c r="O684" s="0" t="n">
        <v>0.16012293939859</v>
      </c>
      <c r="P684" s="4" t="n">
        <f aca="false">VLOOKUP(D684,'paramètres CI'!$A$1:$B$6,2,0)</f>
        <v>0.0935912806596305</v>
      </c>
      <c r="Q684" s="17" t="n">
        <f aca="false">M684*P684/N684</f>
        <v>3.62554095878939</v>
      </c>
      <c r="R684" s="9" t="n">
        <f aca="false">1/(1+0.04)*(1 - (1/(1+0.04))^L684)/(1-1/(1+0.04))</f>
        <v>12.1656688537057</v>
      </c>
      <c r="S684" s="17" t="n">
        <f aca="false">K684/R684</f>
        <v>2.86945730736021</v>
      </c>
      <c r="T684" s="17" t="n">
        <f aca="false">Q684+S684</f>
        <v>6.4949982661496</v>
      </c>
      <c r="U684" s="0" t="n">
        <f aca="false">T684 + Z684</f>
        <v>2.08807987119593</v>
      </c>
      <c r="V684" s="4" t="str">
        <f aca="false">VLOOKUP(I684,'CI ref gaz'!$I$1:$AM$97,1,0)</f>
        <v>0393</v>
      </c>
      <c r="W684" s="0" t="n">
        <f aca="false">VLOOKUP(I684,'CI ref gaz'!$I$1:$AM$97,14,0)</f>
        <v>-2</v>
      </c>
      <c r="X684" s="1" t="n">
        <f aca="false">VLOOKUP(I684,'CI ref gaz'!$I$1:$AM$97,13,0)</f>
        <v>1.78099980283093</v>
      </c>
      <c r="Y684" s="2" t="n">
        <f aca="false">VLOOKUP(I684,'CI ref gaz'!$I$1:$AM$97,7,0)</f>
        <v>0.571635823744235</v>
      </c>
      <c r="Z684" s="17" t="n">
        <f aca="false">X684*(O684/Y684)^(-1/8)-T684</f>
        <v>-4.40691839495367</v>
      </c>
      <c r="AA684" s="17" t="n">
        <f aca="false">Z684^2</f>
        <v>19.420929739781</v>
      </c>
      <c r="AB684" s="18" t="n">
        <f aca="false">Z684/U684</f>
        <v>-2.11051236868139</v>
      </c>
      <c r="AC684" s="17" t="n">
        <f aca="false">U684^-('paramètres CI'!$B$19)</f>
        <v>0.00276708910979017</v>
      </c>
      <c r="AD684" s="4" t="n">
        <f aca="false">SUMIFS($AC$2:$AC$1250,$I$2:$I$1250,V684)</f>
        <v>0.0172810286907244</v>
      </c>
      <c r="AE684" s="4" t="n">
        <f aca="false">AC684/AD684</f>
        <v>0.16012293939859</v>
      </c>
      <c r="AF684" s="17" t="n">
        <f aca="false">AE684-O684</f>
        <v>0</v>
      </c>
      <c r="AG684" s="4" t="n">
        <f aca="false">VLOOKUP(I684,BesoinU!$F$1:$L$99,3,0)</f>
        <v>65.9262262909458</v>
      </c>
      <c r="AH684" s="19" t="n">
        <f aca="false">VLOOKUP(J684,bibliRdtCHauff!$G$2:$K$1398,4,0)</f>
        <v>36.6543107607499</v>
      </c>
      <c r="AI684" s="19" t="n">
        <f aca="false">VLOOKUP(J684,bibliRdtCHauff!$G$2:$K$1398,3,0)</f>
        <v>2.80410195348837</v>
      </c>
      <c r="AJ684" s="4" t="n">
        <f aca="false">VLOOKUP(D684,'paramètres CI'!$A$1:$C$6,3)</f>
        <v>0.09847</v>
      </c>
      <c r="AK684" s="4" t="n">
        <f aca="false">AJ684*AG684/AI684</f>
        <v>2.31509253605902</v>
      </c>
      <c r="AL684" s="4" t="n">
        <f aca="false">AK684+AH684/R684</f>
        <v>5.32802270878724</v>
      </c>
      <c r="AM684" s="4" t="n">
        <f aca="false">AL684+Z684</f>
        <v>0.921104313833574</v>
      </c>
      <c r="AN684" s="4" t="n">
        <f aca="false">AM684^-'paramètres CI'!$B$19</f>
        <v>1.92987628763681</v>
      </c>
      <c r="AO684" s="4" t="n">
        <f aca="false">SUMIFS($AN$2:$AN$1250,$I$2:$I$1250,V684)</f>
        <v>1.98118787856417</v>
      </c>
      <c r="AP684" s="5" t="n">
        <f aca="false">AN684/AO684</f>
        <v>0.974100593142865</v>
      </c>
      <c r="AQ684" s="6" t="n">
        <f aca="false">AP684-O684</f>
        <v>0.813977653744275</v>
      </c>
      <c r="AR684" s="20" t="n">
        <f aca="false">VLOOKUP(I684,entreesparc!$A$13:$H$110,8,0)*AP684</f>
        <v>102371.76813638</v>
      </c>
      <c r="AS684" s="7" t="n">
        <f aca="false">M684*AJ684/AI684+AH684/R684</f>
        <v>6.6490856245971</v>
      </c>
      <c r="AT684" s="4" t="n">
        <f aca="false">AS684+Z684</f>
        <v>2.24216722964344</v>
      </c>
      <c r="AU684" s="4" t="n">
        <f aca="false">AT684^-'paramètres CI'!$B$19</f>
        <v>0.00156551053006881</v>
      </c>
      <c r="AV684" s="4" t="n">
        <f aca="false">SUMIFS($AU$2:$AU$1250,$I$2:$I$1250,V684)</f>
        <v>0.00240019234563644</v>
      </c>
      <c r="AW684" s="5" t="n">
        <f aca="false">AU684/AV684</f>
        <v>0.65224378075987</v>
      </c>
      <c r="AX684" s="7" t="n">
        <f aca="false">SUMIFS($AP$2:$AP$1250,$I$2:$I$1250,V684)</f>
        <v>1</v>
      </c>
    </row>
    <row r="685" customFormat="false" ht="15.8" hidden="false" customHeight="false" outlineLevel="0" collapsed="false">
      <c r="A685" s="0" t="s">
        <v>15</v>
      </c>
      <c r="B685" s="0" t="s">
        <v>103</v>
      </c>
      <c r="C685" s="0" t="s">
        <v>56</v>
      </c>
      <c r="D685" s="0" t="s">
        <v>43</v>
      </c>
      <c r="E685" s="0" t="str">
        <f aca="false">VLOOKUP(A685,Nomenclature!$D$1:$E$9,2,0)</f>
        <v>03</v>
      </c>
      <c r="F685" s="0" t="str">
        <f aca="false">VLOOKUP(B685,Nomenclature!$J$1:$K$97,2,0)</f>
        <v>93</v>
      </c>
      <c r="G685" s="0" t="str">
        <f aca="false">VLOOKUP(C685,Nomenclature!$M$1:$N$21,2,0)</f>
        <v>30</v>
      </c>
      <c r="H685" s="0" t="str">
        <f aca="false">VLOOKUP(D685,Nomenclature!$O$25:$P$31,2,0)</f>
        <v>02</v>
      </c>
      <c r="I685" s="1" t="str">
        <f aca="false">CONCATENATE(E685,F685)</f>
        <v>0393</v>
      </c>
      <c r="J685" s="0" t="str">
        <f aca="false">CONCATENATE(E685,F685,G685,H685)</f>
        <v>03933002</v>
      </c>
      <c r="K685" s="0" t="n">
        <v>43.636084238988</v>
      </c>
      <c r="L685" s="0" t="n">
        <v>17</v>
      </c>
      <c r="M685" s="0" t="n">
        <v>103.545756126464</v>
      </c>
      <c r="N685" s="0" t="n">
        <v>3.32861023255814</v>
      </c>
      <c r="O685" s="0" t="n">
        <v>9.99400359784131E-005</v>
      </c>
      <c r="P685" s="4" t="n">
        <f aca="false">VLOOKUP(D685,'paramètres CI'!$A$1:$B$6,2,0)</f>
        <v>0.0935912806596305</v>
      </c>
      <c r="Q685" s="17" t="n">
        <f aca="false">M685*P685/N685</f>
        <v>2.91141925478542</v>
      </c>
      <c r="R685" s="9" t="n">
        <f aca="false">1/(1+0.04)*(1 - (1/(1+0.04))^L685)/(1-1/(1+0.04))</f>
        <v>12.1656688537057</v>
      </c>
      <c r="S685" s="17" t="n">
        <f aca="false">K685/R685</f>
        <v>3.58682163420026</v>
      </c>
      <c r="T685" s="17" t="n">
        <f aca="false">Q685+S685</f>
        <v>6.49824088898568</v>
      </c>
      <c r="U685" s="0" t="n">
        <f aca="false">T685 + Z685</f>
        <v>5.2521408389877</v>
      </c>
      <c r="V685" s="4" t="str">
        <f aca="false">VLOOKUP(I685,'CI ref gaz'!$I$1:$AM$97,1,0)</f>
        <v>0393</v>
      </c>
      <c r="W685" s="0" t="n">
        <f aca="false">VLOOKUP(I685,'CI ref gaz'!$I$1:$AM$97,14,0)</f>
        <v>-2</v>
      </c>
      <c r="X685" s="1" t="n">
        <f aca="false">VLOOKUP(I685,'CI ref gaz'!$I$1:$AM$97,13,0)</f>
        <v>1.78099980283093</v>
      </c>
      <c r="Y685" s="2" t="n">
        <f aca="false">VLOOKUP(I685,'CI ref gaz'!$I$1:$AM$97,7,0)</f>
        <v>0.571635823744235</v>
      </c>
      <c r="Z685" s="17" t="n">
        <f aca="false">X685*(O685/Y685)^(-1/8)-T685</f>
        <v>-1.24610004999798</v>
      </c>
      <c r="AA685" s="17" t="n">
        <f aca="false">Z685^2</f>
        <v>1.55276533460497</v>
      </c>
      <c r="AB685" s="18" t="n">
        <f aca="false">Z685/U685</f>
        <v>-0.237255642641555</v>
      </c>
      <c r="AC685" s="17" t="n">
        <f aca="false">U685^-('paramètres CI'!$B$19)</f>
        <v>1.72706662909499E-006</v>
      </c>
      <c r="AD685" s="4" t="n">
        <f aca="false">SUMIFS($AC$2:$AC$1250,$I$2:$I$1250,V685)</f>
        <v>0.0172810286907244</v>
      </c>
      <c r="AE685" s="4" t="n">
        <f aca="false">AC685/AD685</f>
        <v>9.99400359784132E-005</v>
      </c>
      <c r="AF685" s="17" t="n">
        <f aca="false">AE685-O685</f>
        <v>0</v>
      </c>
      <c r="AG685" s="4" t="n">
        <f aca="false">VLOOKUP(I685,BesoinU!$F$1:$L$99,3,0)</f>
        <v>65.9262262909458</v>
      </c>
      <c r="AH685" s="19" t="n">
        <f aca="false">VLOOKUP(J685,bibliRdtCHauff!$G$2:$K$1398,4,0)</f>
        <v>43.636084238988</v>
      </c>
      <c r="AI685" s="19" t="n">
        <f aca="false">VLOOKUP(J685,bibliRdtCHauff!$G$2:$K$1398,3,0)</f>
        <v>3.32861023255814</v>
      </c>
      <c r="AJ685" s="4" t="n">
        <f aca="false">VLOOKUP(D685,'paramètres CI'!$A$1:$C$6,3)</f>
        <v>0.09847</v>
      </c>
      <c r="AK685" s="4" t="n">
        <f aca="false">AJ685*AG685/AI685</f>
        <v>1.95029007583153</v>
      </c>
      <c r="AL685" s="4" t="n">
        <f aca="false">AK685+AH685/R685</f>
        <v>5.5371117100318</v>
      </c>
      <c r="AM685" s="4" t="n">
        <f aca="false">AL685+Z685</f>
        <v>4.29101166003382</v>
      </c>
      <c r="AN685" s="4" t="n">
        <f aca="false">AM685^-'paramètres CI'!$B$19</f>
        <v>8.70006390758658E-006</v>
      </c>
      <c r="AO685" s="4" t="n">
        <f aca="false">SUMIFS($AN$2:$AN$1250,$I$2:$I$1250,V685)</f>
        <v>1.98118787856417</v>
      </c>
      <c r="AP685" s="5" t="n">
        <f aca="false">AN685/AO685</f>
        <v>4.39133713754185E-006</v>
      </c>
      <c r="AQ685" s="6" t="n">
        <f aca="false">AP685-O685</f>
        <v>-9.55486988408713E-005</v>
      </c>
      <c r="AR685" s="20" t="n">
        <f aca="false">VLOOKUP(I685,entreesparc!$A$13:$H$110,8,0)*AP685</f>
        <v>0.461501564024997</v>
      </c>
      <c r="AS685" s="7" t="n">
        <f aca="false">M685*AJ685/AI685+AH685/R685</f>
        <v>6.65000713607769</v>
      </c>
      <c r="AT685" s="4" t="n">
        <f aca="false">AS685+Z685</f>
        <v>5.4039070860797</v>
      </c>
      <c r="AU685" s="4" t="n">
        <f aca="false">AT685^-'paramètres CI'!$B$19</f>
        <v>1.37510865075517E-006</v>
      </c>
      <c r="AV685" s="4" t="n">
        <f aca="false">SUMIFS($AU$2:$AU$1250,$I$2:$I$1250,V685)</f>
        <v>0.00240019234563644</v>
      </c>
      <c r="AW685" s="5" t="n">
        <f aca="false">AU685/AV685</f>
        <v>0.000572916022024288</v>
      </c>
      <c r="AX685" s="7" t="n">
        <f aca="false">SUMIFS($AP$2:$AP$1250,$I$2:$I$1250,V685)</f>
        <v>1</v>
      </c>
    </row>
    <row r="686" customFormat="false" ht="15.8" hidden="false" customHeight="false" outlineLevel="0" collapsed="false">
      <c r="A686" s="0" t="s">
        <v>15</v>
      </c>
      <c r="B686" s="0" t="s">
        <v>104</v>
      </c>
      <c r="C686" s="0" t="s">
        <v>32</v>
      </c>
      <c r="D686" s="0" t="s">
        <v>34</v>
      </c>
      <c r="E686" s="0" t="str">
        <f aca="false">VLOOKUP(A686,Nomenclature!$D$1:$E$9,2,0)</f>
        <v>03</v>
      </c>
      <c r="F686" s="0" t="str">
        <f aca="false">VLOOKUP(B686,Nomenclature!$J$1:$K$97,2,0)</f>
        <v>96</v>
      </c>
      <c r="G686" s="0" t="str">
        <f aca="false">VLOOKUP(C686,Nomenclature!$M$1:$N$21,2,0)</f>
        <v>01</v>
      </c>
      <c r="H686" s="0" t="str">
        <f aca="false">VLOOKUP(D686,Nomenclature!$O$25:$P$31,2,0)</f>
        <v>06</v>
      </c>
      <c r="I686" s="1" t="str">
        <f aca="false">CONCATENATE(E686,F686)</f>
        <v>0396</v>
      </c>
      <c r="J686" s="0" t="str">
        <f aca="false">CONCATENATE(E686,F686,G686,H686)</f>
        <v>03960106</v>
      </c>
      <c r="K686" s="0" t="n">
        <v>30.2126704553318</v>
      </c>
      <c r="L686" s="0" t="n">
        <v>25</v>
      </c>
      <c r="M686" s="0" t="n">
        <v>106.241908631322</v>
      </c>
      <c r="N686" s="0" t="n">
        <v>1.57561344700244</v>
      </c>
      <c r="O686" s="0" t="n">
        <v>0.0237148748016162</v>
      </c>
      <c r="P686" s="4" t="n">
        <f aca="false">VLOOKUP(D686,'paramètres CI'!$A$1:$B$6,2,0)</f>
        <v>0.0424847883250769</v>
      </c>
      <c r="Q686" s="17" t="n">
        <f aca="false">M686*P686/N686</f>
        <v>2.86470327353514</v>
      </c>
      <c r="R686" s="9" t="n">
        <f aca="false">1/(1+0.04)*(1 - (1/(1+0.04))^L686)/(1-1/(1+0.04))</f>
        <v>15.6220799436509</v>
      </c>
      <c r="S686" s="17" t="n">
        <f aca="false">K686/R686</f>
        <v>1.93397233686612</v>
      </c>
      <c r="T686" s="17" t="n">
        <f aca="false">Q686+S686</f>
        <v>4.79867561040126</v>
      </c>
      <c r="U686" s="0" t="n">
        <f aca="false">T686 + Z686</f>
        <v>3.12782292208892</v>
      </c>
      <c r="V686" s="4" t="str">
        <f aca="false">VLOOKUP(I686,'CI ref gaz'!$I$1:$AM$97,1,0)</f>
        <v>0396</v>
      </c>
      <c r="W686" s="0" t="n">
        <f aca="false">VLOOKUP(I686,'CI ref gaz'!$I$1:$AM$97,14,0)</f>
        <v>-2</v>
      </c>
      <c r="X686" s="1" t="n">
        <f aca="false">VLOOKUP(I686,'CI ref gaz'!$I$1:$AM$97,13,0)</f>
        <v>2.16761507234136</v>
      </c>
      <c r="Y686" s="2" t="n">
        <f aca="false">VLOOKUP(I686,'CI ref gaz'!$I$1:$AM$97,7,0)</f>
        <v>0.445759700516607</v>
      </c>
      <c r="Z686" s="17" t="n">
        <f aca="false">X686*(O686/Y686)^(-1/8)-T686</f>
        <v>-1.67085268831234</v>
      </c>
      <c r="AA686" s="17" t="n">
        <f aca="false">Z686^2</f>
        <v>2.79174870604058</v>
      </c>
      <c r="AB686" s="18" t="n">
        <f aca="false">Z686/U686</f>
        <v>-0.534190307422027</v>
      </c>
      <c r="AC686" s="17" t="n">
        <f aca="false">U686^-('paramètres CI'!$B$19)</f>
        <v>0.000109159801128367</v>
      </c>
      <c r="AD686" s="4" t="n">
        <f aca="false">SUMIFS($AC$2:$AC$1250,$I$2:$I$1250,V686)</f>
        <v>0.00460300980045352</v>
      </c>
      <c r="AE686" s="4" t="n">
        <f aca="false">AC686/AD686</f>
        <v>0.0237148748016162</v>
      </c>
      <c r="AF686" s="17" t="n">
        <f aca="false">AE686-O686</f>
        <v>0</v>
      </c>
      <c r="AG686" s="4" t="n">
        <f aca="false">VLOOKUP(I686,BesoinU!$F$1:$L$99,3,0)</f>
        <v>65.6113108755229</v>
      </c>
      <c r="AH686" s="19" t="n">
        <f aca="false">VLOOKUP(J686,bibliRdtCHauff!$G$2:$K$1398,4,0)</f>
        <v>31.7233039780984</v>
      </c>
      <c r="AI686" s="19" t="n">
        <f aca="false">VLOOKUP(J686,bibliRdtCHauff!$G$2:$K$1398,3,0)</f>
        <v>1.63863798488254</v>
      </c>
      <c r="AJ686" s="4" t="n">
        <f aca="false">VLOOKUP(D686,'paramètres CI'!$A$1:$C$6,3)</f>
        <v>0.0591</v>
      </c>
      <c r="AK686" s="4" t="n">
        <f aca="false">AJ686*AG686/AI686</f>
        <v>2.3663728709556</v>
      </c>
      <c r="AL686" s="4" t="n">
        <f aca="false">AK686+AH686/R686</f>
        <v>4.39704382466503</v>
      </c>
      <c r="AM686" s="4" t="n">
        <f aca="false">AL686+Z686</f>
        <v>2.72619113635268</v>
      </c>
      <c r="AN686" s="4" t="n">
        <f aca="false">AM686^-'paramètres CI'!$B$19</f>
        <v>0.000327755198283631</v>
      </c>
      <c r="AO686" s="4" t="n">
        <f aca="false">SUMIFS($AN$2:$AN$1250,$I$2:$I$1250,V686)</f>
        <v>0.3366981608756</v>
      </c>
      <c r="AP686" s="5" t="n">
        <f aca="false">AN686/AO686</f>
        <v>0.000973439229460855</v>
      </c>
      <c r="AQ686" s="6" t="n">
        <f aca="false">AP686-O686</f>
        <v>-0.0227414355721553</v>
      </c>
      <c r="AR686" s="20" t="n">
        <f aca="false">VLOOKUP(I686,entreesparc!$A$13:$H$110,8,0)*AP686</f>
        <v>27.9352962560377</v>
      </c>
      <c r="AS686" s="7" t="n">
        <f aca="false">M686*AJ686/AI686+AH686/R686</f>
        <v>5.86244884366308</v>
      </c>
      <c r="AT686" s="4" t="n">
        <f aca="false">AS686+Z686</f>
        <v>4.19159615535074</v>
      </c>
      <c r="AU686" s="4" t="n">
        <f aca="false">AT686^-'paramètres CI'!$B$19</f>
        <v>1.04945672115268E-005</v>
      </c>
      <c r="AV686" s="4" t="n">
        <f aca="false">SUMIFS($AU$2:$AU$1250,$I$2:$I$1250,V686)</f>
        <v>0.000939749839819442</v>
      </c>
      <c r="AW686" s="5" t="n">
        <f aca="false">AU686/AV686</f>
        <v>0.0111674051612961</v>
      </c>
      <c r="AX686" s="7" t="n">
        <f aca="false">SUMIFS($AP$2:$AP$1250,$I$2:$I$1250,V686)</f>
        <v>1</v>
      </c>
    </row>
    <row r="687" customFormat="false" ht="15.8" hidden="false" customHeight="false" outlineLevel="0" collapsed="false">
      <c r="A687" s="0" t="s">
        <v>15</v>
      </c>
      <c r="B687" s="0" t="s">
        <v>104</v>
      </c>
      <c r="C687" s="0" t="s">
        <v>32</v>
      </c>
      <c r="D687" s="0" t="s">
        <v>33</v>
      </c>
      <c r="E687" s="0" t="str">
        <f aca="false">VLOOKUP(A687,Nomenclature!$D$1:$E$9,2,0)</f>
        <v>03</v>
      </c>
      <c r="F687" s="0" t="str">
        <f aca="false">VLOOKUP(B687,Nomenclature!$J$1:$K$97,2,0)</f>
        <v>96</v>
      </c>
      <c r="G687" s="0" t="str">
        <f aca="false">VLOOKUP(C687,Nomenclature!$M$1:$N$21,2,0)</f>
        <v>01</v>
      </c>
      <c r="H687" s="0" t="str">
        <f aca="false">VLOOKUP(D687,Nomenclature!$O$25:$P$31,2,0)</f>
        <v>01</v>
      </c>
      <c r="I687" s="1" t="str">
        <f aca="false">CONCATENATE(E687,F687)</f>
        <v>0396</v>
      </c>
      <c r="J687" s="0" t="str">
        <f aca="false">CONCATENATE(E687,F687,G687,H687)</f>
        <v>03960101</v>
      </c>
      <c r="K687" s="0" t="n">
        <v>30.5636914665832</v>
      </c>
      <c r="L687" s="0" t="n">
        <v>25</v>
      </c>
      <c r="M687" s="0" t="n">
        <v>101.202772772582</v>
      </c>
      <c r="N687" s="0" t="n">
        <v>1.54841128648688</v>
      </c>
      <c r="O687" s="0" t="n">
        <v>0.0280629765983633</v>
      </c>
      <c r="P687" s="4" t="n">
        <f aca="false">VLOOKUP(D687,'paramètres CI'!$A$1:$B$6,2,0)</f>
        <v>0.033584731604575</v>
      </c>
      <c r="Q687" s="17" t="n">
        <f aca="false">M687*P687/N687</f>
        <v>2.19506793244674</v>
      </c>
      <c r="R687" s="9" t="n">
        <f aca="false">1/(1+0.04)*(1 - (1/(1+0.04))^L687)/(1-1/(1+0.04))</f>
        <v>15.6220799436509</v>
      </c>
      <c r="S687" s="17" t="n">
        <f aca="false">K687/R687</f>
        <v>1.95644188077561</v>
      </c>
      <c r="T687" s="17" t="n">
        <f aca="false">Q687+S687</f>
        <v>4.15150981322235</v>
      </c>
      <c r="U687" s="0" t="n">
        <f aca="false">T687 + Z687</f>
        <v>3.06269003716039</v>
      </c>
      <c r="V687" s="4" t="str">
        <f aca="false">VLOOKUP(I687,'CI ref gaz'!$I$1:$AM$97,1,0)</f>
        <v>0396</v>
      </c>
      <c r="W687" s="0" t="n">
        <f aca="false">VLOOKUP(I687,'CI ref gaz'!$I$1:$AM$97,14,0)</f>
        <v>-2</v>
      </c>
      <c r="X687" s="1" t="n">
        <f aca="false">VLOOKUP(I687,'CI ref gaz'!$I$1:$AM$97,13,0)</f>
        <v>2.16761507234136</v>
      </c>
      <c r="Y687" s="2" t="n">
        <f aca="false">VLOOKUP(I687,'CI ref gaz'!$I$1:$AM$97,7,0)</f>
        <v>0.445759700516607</v>
      </c>
      <c r="Z687" s="17" t="n">
        <f aca="false">X687*(O687/Y687)^(-1/8)-T687</f>
        <v>-1.08881977606196</v>
      </c>
      <c r="AA687" s="17" t="n">
        <f aca="false">Z687^2</f>
        <v>1.18552850474362</v>
      </c>
      <c r="AB687" s="18" t="n">
        <f aca="false">Z687/U687</f>
        <v>-0.355510927599933</v>
      </c>
      <c r="AC687" s="17" t="n">
        <f aca="false">U687^-('paramètres CI'!$B$19)</f>
        <v>0.000129174156312164</v>
      </c>
      <c r="AD687" s="4" t="n">
        <f aca="false">SUMIFS($AC$2:$AC$1250,$I$2:$I$1250,V687)</f>
        <v>0.00460300980045352</v>
      </c>
      <c r="AE687" s="4" t="n">
        <f aca="false">AC687/AD687</f>
        <v>0.0280629765983633</v>
      </c>
      <c r="AF687" s="17" t="n">
        <f aca="false">AE687-O687</f>
        <v>0</v>
      </c>
      <c r="AG687" s="4" t="n">
        <f aca="false">VLOOKUP(I687,BesoinU!$F$1:$L$99,3,0)</f>
        <v>65.6113108755229</v>
      </c>
      <c r="AH687" s="19" t="n">
        <f aca="false">VLOOKUP(J687,bibliRdtCHauff!$G$2:$K$1398,4,0)</f>
        <v>32.0918760399123</v>
      </c>
      <c r="AI687" s="19" t="n">
        <f aca="false">VLOOKUP(J687,bibliRdtCHauff!$G$2:$K$1398,3,0)</f>
        <v>1.61034773794636</v>
      </c>
      <c r="AJ687" s="4" t="n">
        <f aca="false">VLOOKUP(D687,'paramètres CI'!$A$1:$C$6,3)</f>
        <v>0.0509473684210526</v>
      </c>
      <c r="AK687" s="4" t="n">
        <f aca="false">AJ687*AG687/AI687</f>
        <v>2.07577751624403</v>
      </c>
      <c r="AL687" s="4" t="n">
        <f aca="false">AK687+AH687/R687</f>
        <v>4.13004149105841</v>
      </c>
      <c r="AM687" s="4" t="n">
        <f aca="false">AL687+Z687</f>
        <v>3.04122171499644</v>
      </c>
      <c r="AN687" s="4" t="n">
        <f aca="false">AM687^-'paramètres CI'!$B$19</f>
        <v>0.000136651794040121</v>
      </c>
      <c r="AO687" s="4" t="n">
        <f aca="false">SUMIFS($AN$2:$AN$1250,$I$2:$I$1250,V687)</f>
        <v>0.3366981608756</v>
      </c>
      <c r="AP687" s="5" t="n">
        <f aca="false">AN687/AO687</f>
        <v>0.000405858451037427</v>
      </c>
      <c r="AQ687" s="6" t="n">
        <f aca="false">AP687-O687</f>
        <v>-0.0276571181473259</v>
      </c>
      <c r="AR687" s="20" t="n">
        <f aca="false">VLOOKUP(I687,entreesparc!$A$13:$H$110,8,0)*AP687</f>
        <v>11.6471328919285</v>
      </c>
      <c r="AS687" s="7" t="n">
        <f aca="false">M687*AJ687/AI687+AH687/R687</f>
        <v>5.2560661869578</v>
      </c>
      <c r="AT687" s="4" t="n">
        <f aca="false">AS687+Z687</f>
        <v>4.16724641089584</v>
      </c>
      <c r="AU687" s="4" t="n">
        <f aca="false">AT687^-'paramètres CI'!$B$19</f>
        <v>1.09952865042675E-005</v>
      </c>
      <c r="AV687" s="4" t="n">
        <f aca="false">SUMIFS($AU$2:$AU$1250,$I$2:$I$1250,V687)</f>
        <v>0.000939749839819442</v>
      </c>
      <c r="AW687" s="5" t="n">
        <f aca="false">AU687/AV687</f>
        <v>0.0117002270587033</v>
      </c>
      <c r="AX687" s="7" t="n">
        <f aca="false">SUMIFS($AP$2:$AP$1250,$I$2:$I$1250,V687)</f>
        <v>1</v>
      </c>
    </row>
    <row r="688" customFormat="false" ht="15.8" hidden="false" customHeight="false" outlineLevel="0" collapsed="false">
      <c r="A688" s="0" t="s">
        <v>15</v>
      </c>
      <c r="B688" s="0" t="s">
        <v>104</v>
      </c>
      <c r="C688" s="0" t="s">
        <v>35</v>
      </c>
      <c r="D688" s="0" t="s">
        <v>33</v>
      </c>
      <c r="E688" s="0" t="str">
        <f aca="false">VLOOKUP(A688,Nomenclature!$D$1:$E$9,2,0)</f>
        <v>03</v>
      </c>
      <c r="F688" s="0" t="str">
        <f aca="false">VLOOKUP(B688,Nomenclature!$J$1:$K$97,2,0)</f>
        <v>96</v>
      </c>
      <c r="G688" s="0" t="str">
        <f aca="false">VLOOKUP(C688,Nomenclature!$M$1:$N$21,2,0)</f>
        <v>21</v>
      </c>
      <c r="H688" s="0" t="str">
        <f aca="false">VLOOKUP(D688,Nomenclature!$O$25:$P$31,2,0)</f>
        <v>01</v>
      </c>
      <c r="I688" s="1" t="str">
        <f aca="false">CONCATENATE(E688,F688)</f>
        <v>0396</v>
      </c>
      <c r="J688" s="0" t="str">
        <f aca="false">CONCATENATE(E688,F688,G688,H688)</f>
        <v>03962101</v>
      </c>
      <c r="K688" s="0" t="n">
        <v>38.204614333229</v>
      </c>
      <c r="L688" s="0" t="n">
        <v>25</v>
      </c>
      <c r="M688" s="0" t="n">
        <v>101.202772772582</v>
      </c>
      <c r="N688" s="0" t="n">
        <v>1.85809354378426</v>
      </c>
      <c r="O688" s="0" t="n">
        <v>9.99400359784132E-005</v>
      </c>
      <c r="P688" s="4" t="n">
        <f aca="false">VLOOKUP(D688,'paramètres CI'!$A$1:$B$6,2,0)</f>
        <v>0.033584731604575</v>
      </c>
      <c r="Q688" s="17" t="n">
        <f aca="false">M688*P688/N688</f>
        <v>1.82922327703895</v>
      </c>
      <c r="R688" s="9" t="n">
        <f aca="false">1/(1+0.04)*(1 - (1/(1+0.04))^L688)/(1-1/(1+0.04))</f>
        <v>15.6220799436509</v>
      </c>
      <c r="S688" s="17" t="n">
        <f aca="false">K688/R688</f>
        <v>2.44555235096951</v>
      </c>
      <c r="T688" s="17" t="n">
        <f aca="false">Q688+S688</f>
        <v>4.27477562800846</v>
      </c>
      <c r="U688" s="0" t="n">
        <f aca="false">T688 + Z688</f>
        <v>6.19658376552729</v>
      </c>
      <c r="V688" s="4" t="str">
        <f aca="false">VLOOKUP(I688,'CI ref gaz'!$I$1:$AM$97,1,0)</f>
        <v>0396</v>
      </c>
      <c r="W688" s="0" t="n">
        <f aca="false">VLOOKUP(I688,'CI ref gaz'!$I$1:$AM$97,14,0)</f>
        <v>-2</v>
      </c>
      <c r="X688" s="1" t="n">
        <f aca="false">VLOOKUP(I688,'CI ref gaz'!$I$1:$AM$97,13,0)</f>
        <v>2.16761507234136</v>
      </c>
      <c r="Y688" s="2" t="n">
        <f aca="false">VLOOKUP(I688,'CI ref gaz'!$I$1:$AM$97,7,0)</f>
        <v>0.445759700516607</v>
      </c>
      <c r="Z688" s="17" t="n">
        <f aca="false">X688*(O688/Y688)^(-1/8)-T688</f>
        <v>1.92180813751883</v>
      </c>
      <c r="AA688" s="17" t="n">
        <f aca="false">Z688^2</f>
        <v>3.69334651743359</v>
      </c>
      <c r="AB688" s="18" t="n">
        <f aca="false">Z688/U688</f>
        <v>0.310139943271677</v>
      </c>
      <c r="AC688" s="17" t="n">
        <f aca="false">U688^-('paramètres CI'!$B$19)</f>
        <v>4.60024965066313E-007</v>
      </c>
      <c r="AD688" s="4" t="n">
        <f aca="false">SUMIFS($AC$2:$AC$1250,$I$2:$I$1250,V688)</f>
        <v>0.00460300980045352</v>
      </c>
      <c r="AE688" s="4" t="n">
        <f aca="false">AC688/AD688</f>
        <v>9.99400359784132E-005</v>
      </c>
      <c r="AF688" s="17" t="n">
        <f aca="false">AE688-O688</f>
        <v>0</v>
      </c>
      <c r="AG688" s="4" t="n">
        <f aca="false">VLOOKUP(I688,BesoinU!$F$1:$L$99,3,0)</f>
        <v>65.6113108755229</v>
      </c>
      <c r="AH688" s="19" t="n">
        <f aca="false">VLOOKUP(J688,bibliRdtCHauff!$G$2:$K$1398,4,0)</f>
        <v>38.204614333229</v>
      </c>
      <c r="AI688" s="19" t="n">
        <f aca="false">VLOOKUP(J688,bibliRdtCHauff!$G$2:$K$1398,3,0)</f>
        <v>1.85809354378426</v>
      </c>
      <c r="AJ688" s="4" t="n">
        <f aca="false">VLOOKUP(D688,'paramètres CI'!$A$1:$C$6,3)</f>
        <v>0.0509473684210526</v>
      </c>
      <c r="AK688" s="4" t="n">
        <f aca="false">AJ688*AG688/AI688</f>
        <v>1.79900718074482</v>
      </c>
      <c r="AL688" s="4" t="n">
        <f aca="false">AK688+AH688/R688</f>
        <v>4.24455953171433</v>
      </c>
      <c r="AM688" s="4" t="n">
        <f aca="false">AL688+Z688</f>
        <v>6.16636766923316</v>
      </c>
      <c r="AN688" s="4" t="n">
        <f aca="false">AM688^-'paramètres CI'!$B$19</f>
        <v>4.78370811289094E-007</v>
      </c>
      <c r="AO688" s="4" t="n">
        <f aca="false">SUMIFS($AN$2:$AN$1250,$I$2:$I$1250,V688)</f>
        <v>0.3366981608756</v>
      </c>
      <c r="AP688" s="5" t="n">
        <f aca="false">AN688/AO688</f>
        <v>1.42077049083092E-006</v>
      </c>
      <c r="AQ688" s="6" t="n">
        <f aca="false">AP688-O688</f>
        <v>-9.85192654875823E-005</v>
      </c>
      <c r="AR688" s="20" t="n">
        <f aca="false">VLOOKUP(I688,entreesparc!$A$13:$H$110,8,0)*AP688</f>
        <v>0.0407725961436546</v>
      </c>
      <c r="AS688" s="7" t="n">
        <f aca="false">M688*AJ688/AI688+AH688/R688</f>
        <v>5.2204476014938</v>
      </c>
      <c r="AT688" s="4" t="n">
        <f aca="false">AS688+Z688</f>
        <v>7.14225573901263</v>
      </c>
      <c r="AU688" s="4" t="n">
        <f aca="false">AT688^-'paramètres CI'!$B$19</f>
        <v>1.47678348337343E-007</v>
      </c>
      <c r="AV688" s="4" t="n">
        <f aca="false">SUMIFS($AU$2:$AU$1250,$I$2:$I$1250,V688)</f>
        <v>0.000939749839819442</v>
      </c>
      <c r="AW688" s="5" t="n">
        <f aca="false">AU688/AV688</f>
        <v>0.00015714644693711</v>
      </c>
      <c r="AX688" s="7" t="n">
        <f aca="false">SUMIFS($AP$2:$AP$1250,$I$2:$I$1250,V688)</f>
        <v>1</v>
      </c>
    </row>
    <row r="689" customFormat="false" ht="15.8" hidden="false" customHeight="false" outlineLevel="0" collapsed="false">
      <c r="A689" s="0" t="s">
        <v>15</v>
      </c>
      <c r="B689" s="0" t="s">
        <v>104</v>
      </c>
      <c r="C689" s="0" t="s">
        <v>35</v>
      </c>
      <c r="D689" s="0" t="s">
        <v>34</v>
      </c>
      <c r="E689" s="0" t="str">
        <f aca="false">VLOOKUP(A689,Nomenclature!$D$1:$E$9,2,0)</f>
        <v>03</v>
      </c>
      <c r="F689" s="0" t="str">
        <f aca="false">VLOOKUP(B689,Nomenclature!$J$1:$K$97,2,0)</f>
        <v>96</v>
      </c>
      <c r="G689" s="0" t="str">
        <f aca="false">VLOOKUP(C689,Nomenclature!$M$1:$N$21,2,0)</f>
        <v>21</v>
      </c>
      <c r="H689" s="0" t="str">
        <f aca="false">VLOOKUP(D689,Nomenclature!$O$25:$P$31,2,0)</f>
        <v>06</v>
      </c>
      <c r="I689" s="1" t="str">
        <f aca="false">CONCATENATE(E689,F689)</f>
        <v>0396</v>
      </c>
      <c r="J689" s="0" t="str">
        <f aca="false">CONCATENATE(E689,F689,G689,H689)</f>
        <v>03962106</v>
      </c>
      <c r="K689" s="0" t="n">
        <v>37.7658380691647</v>
      </c>
      <c r="L689" s="0" t="n">
        <v>25</v>
      </c>
      <c r="M689" s="0" t="n">
        <v>106.241908631322</v>
      </c>
      <c r="N689" s="0" t="n">
        <v>1.89073613640293</v>
      </c>
      <c r="O689" s="0" t="n">
        <v>9.99400359784132E-005</v>
      </c>
      <c r="P689" s="4" t="n">
        <f aca="false">VLOOKUP(D689,'paramètres CI'!$A$1:$B$6,2,0)</f>
        <v>0.0424847883250769</v>
      </c>
      <c r="Q689" s="17" t="n">
        <f aca="false">M689*P689/N689</f>
        <v>2.38725272794595</v>
      </c>
      <c r="R689" s="9" t="n">
        <f aca="false">1/(1+0.04)*(1 - (1/(1+0.04))^L689)/(1-1/(1+0.04))</f>
        <v>15.6220799436509</v>
      </c>
      <c r="S689" s="17" t="n">
        <f aca="false">K689/R689</f>
        <v>2.41746542108264</v>
      </c>
      <c r="T689" s="17" t="n">
        <f aca="false">Q689+S689</f>
        <v>4.80471814902859</v>
      </c>
      <c r="U689" s="0" t="n">
        <f aca="false">T689 + Z689</f>
        <v>6.19658376552729</v>
      </c>
      <c r="V689" s="4" t="str">
        <f aca="false">VLOOKUP(I689,'CI ref gaz'!$I$1:$AM$97,1,0)</f>
        <v>0396</v>
      </c>
      <c r="W689" s="0" t="n">
        <f aca="false">VLOOKUP(I689,'CI ref gaz'!$I$1:$AM$97,14,0)</f>
        <v>-2</v>
      </c>
      <c r="X689" s="1" t="n">
        <f aca="false">VLOOKUP(I689,'CI ref gaz'!$I$1:$AM$97,13,0)</f>
        <v>2.16761507234136</v>
      </c>
      <c r="Y689" s="2" t="n">
        <f aca="false">VLOOKUP(I689,'CI ref gaz'!$I$1:$AM$97,7,0)</f>
        <v>0.445759700516607</v>
      </c>
      <c r="Z689" s="17" t="n">
        <f aca="false">X689*(O689/Y689)^(-1/8)-T689</f>
        <v>1.3918656164987</v>
      </c>
      <c r="AA689" s="17" t="n">
        <f aca="false">Z689^2</f>
        <v>1.93728989439129</v>
      </c>
      <c r="AB689" s="18" t="n">
        <f aca="false">Z689/U689</f>
        <v>0.224618220162196</v>
      </c>
      <c r="AC689" s="17" t="n">
        <f aca="false">U689^-('paramètres CI'!$B$19)</f>
        <v>4.60024965066313E-007</v>
      </c>
      <c r="AD689" s="4" t="n">
        <f aca="false">SUMIFS($AC$2:$AC$1250,$I$2:$I$1250,V689)</f>
        <v>0.00460300980045352</v>
      </c>
      <c r="AE689" s="4" t="n">
        <f aca="false">AC689/AD689</f>
        <v>9.99400359784132E-005</v>
      </c>
      <c r="AF689" s="17" t="n">
        <f aca="false">AE689-O689</f>
        <v>0</v>
      </c>
      <c r="AG689" s="4" t="n">
        <f aca="false">VLOOKUP(I689,BesoinU!$F$1:$L$99,3,0)</f>
        <v>65.6113108755229</v>
      </c>
      <c r="AH689" s="19" t="n">
        <f aca="false">VLOOKUP(J689,bibliRdtCHauff!$G$2:$K$1398,4,0)</f>
        <v>37.7658380691647</v>
      </c>
      <c r="AI689" s="19" t="n">
        <f aca="false">VLOOKUP(J689,bibliRdtCHauff!$G$2:$K$1398,3,0)</f>
        <v>1.89073613640293</v>
      </c>
      <c r="AJ689" s="4" t="n">
        <f aca="false">VLOOKUP(D689,'paramètres CI'!$A$1:$C$6,3)</f>
        <v>0.0591</v>
      </c>
      <c r="AK689" s="4" t="n">
        <f aca="false">AJ689*AG689/AI689</f>
        <v>2.05085648816153</v>
      </c>
      <c r="AL689" s="4" t="n">
        <f aca="false">AK689+AH689/R689</f>
        <v>4.46832190924417</v>
      </c>
      <c r="AM689" s="4" t="n">
        <f aca="false">AL689+Z689</f>
        <v>5.86018752574286</v>
      </c>
      <c r="AN689" s="4" t="n">
        <f aca="false">AM689^-'paramètres CI'!$B$19</f>
        <v>7.18965234868193E-007</v>
      </c>
      <c r="AO689" s="4" t="n">
        <f aca="false">SUMIFS($AN$2:$AN$1250,$I$2:$I$1250,V689)</f>
        <v>0.3366981608756</v>
      </c>
      <c r="AP689" s="5" t="n">
        <f aca="false">AN689/AO689</f>
        <v>2.13534054655508E-006</v>
      </c>
      <c r="AQ689" s="6" t="n">
        <f aca="false">AP689-O689</f>
        <v>-9.78046954318581E-005</v>
      </c>
      <c r="AR689" s="20" t="n">
        <f aca="false">VLOOKUP(I689,entreesparc!$A$13:$H$110,8,0)*AP689</f>
        <v>0.0612789879123567</v>
      </c>
      <c r="AS689" s="7" t="n">
        <f aca="false">M689*AJ689/AI689+AH689/R689</f>
        <v>5.73833959237581</v>
      </c>
      <c r="AT689" s="4" t="n">
        <f aca="false">AS689+Z689</f>
        <v>7.13020520887451</v>
      </c>
      <c r="AU689" s="4" t="n">
        <f aca="false">AT689^-'paramètres CI'!$B$19</f>
        <v>1.49686890602222E-007</v>
      </c>
      <c r="AV689" s="4" t="n">
        <f aca="false">SUMIFS($AU$2:$AU$1250,$I$2:$I$1250,V689)</f>
        <v>0.000939749839819442</v>
      </c>
      <c r="AW689" s="5" t="n">
        <f aca="false">AU689/AV689</f>
        <v>0.000159283762826692</v>
      </c>
      <c r="AX689" s="7" t="n">
        <f aca="false">SUMIFS($AP$2:$AP$1250,$I$2:$I$1250,V689)</f>
        <v>1</v>
      </c>
    </row>
    <row r="690" customFormat="false" ht="15.8" hidden="false" customHeight="false" outlineLevel="0" collapsed="false">
      <c r="A690" s="0" t="s">
        <v>15</v>
      </c>
      <c r="B690" s="0" t="s">
        <v>104</v>
      </c>
      <c r="C690" s="0" t="s">
        <v>36</v>
      </c>
      <c r="D690" s="0" t="s">
        <v>37</v>
      </c>
      <c r="E690" s="0" t="str">
        <f aca="false">VLOOKUP(A690,Nomenclature!$D$1:$E$9,2,0)</f>
        <v>03</v>
      </c>
      <c r="F690" s="0" t="str">
        <f aca="false">VLOOKUP(B690,Nomenclature!$J$1:$K$97,2,0)</f>
        <v>96</v>
      </c>
      <c r="G690" s="0" t="str">
        <f aca="false">VLOOKUP(C690,Nomenclature!$M$1:$N$21,2,0)</f>
        <v>23</v>
      </c>
      <c r="H690" s="0" t="str">
        <f aca="false">VLOOKUP(D690,Nomenclature!$O$25:$P$31,2,0)</f>
        <v>03</v>
      </c>
      <c r="I690" s="1" t="str">
        <f aca="false">CONCATENATE(E690,F690)</f>
        <v>0396</v>
      </c>
      <c r="J690" s="0" t="str">
        <f aca="false">CONCATENATE(E690,F690,G690,H690)</f>
        <v>03962303</v>
      </c>
      <c r="K690" s="0" t="n">
        <v>21.1229109323778</v>
      </c>
      <c r="L690" s="0" t="n">
        <v>20</v>
      </c>
      <c r="M690" s="0" t="n">
        <v>102.9647399779</v>
      </c>
      <c r="N690" s="0" t="n">
        <v>0.761583138885597</v>
      </c>
      <c r="O690" s="0" t="n">
        <v>9.99400359784132E-005</v>
      </c>
      <c r="P690" s="4" t="n">
        <f aca="false">VLOOKUP(D690,'paramètres CI'!$A$1:$B$6,2,0)</f>
        <v>0.0385046990211696</v>
      </c>
      <c r="Q690" s="17" t="n">
        <f aca="false">M690*P690/N690</f>
        <v>5.20576956107951</v>
      </c>
      <c r="R690" s="9" t="n">
        <f aca="false">1/(1+0.04)*(1 - (1/(1+0.04))^L690)/(1-1/(1+0.04))</f>
        <v>13.5903263449677</v>
      </c>
      <c r="S690" s="17" t="n">
        <f aca="false">K690/R690</f>
        <v>1.55426075844009</v>
      </c>
      <c r="T690" s="17" t="n">
        <f aca="false">Q690+S690</f>
        <v>6.7600303195196</v>
      </c>
      <c r="U690" s="0" t="n">
        <f aca="false">T690 + Z690</f>
        <v>6.19658376552729</v>
      </c>
      <c r="V690" s="4" t="str">
        <f aca="false">VLOOKUP(I690,'CI ref gaz'!$I$1:$AM$97,1,0)</f>
        <v>0396</v>
      </c>
      <c r="W690" s="0" t="n">
        <f aca="false">VLOOKUP(I690,'CI ref gaz'!$I$1:$AM$97,14,0)</f>
        <v>-2</v>
      </c>
      <c r="X690" s="1" t="n">
        <f aca="false">VLOOKUP(I690,'CI ref gaz'!$I$1:$AM$97,13,0)</f>
        <v>2.16761507234136</v>
      </c>
      <c r="Y690" s="2" t="n">
        <f aca="false">VLOOKUP(I690,'CI ref gaz'!$I$1:$AM$97,7,0)</f>
        <v>0.445759700516607</v>
      </c>
      <c r="Z690" s="17" t="n">
        <f aca="false">X690*(O690/Y690)^(-1/8)-T690</f>
        <v>-0.563446553992312</v>
      </c>
      <c r="AA690" s="17" t="n">
        <f aca="false">Z690^2</f>
        <v>0.317472019205811</v>
      </c>
      <c r="AB690" s="18" t="n">
        <f aca="false">Z690/U690</f>
        <v>-0.0909285786027563</v>
      </c>
      <c r="AC690" s="17" t="n">
        <f aca="false">U690^-('paramètres CI'!$B$19)</f>
        <v>4.60024965066313E-007</v>
      </c>
      <c r="AD690" s="4" t="n">
        <f aca="false">SUMIFS($AC$2:$AC$1250,$I$2:$I$1250,V690)</f>
        <v>0.00460300980045352</v>
      </c>
      <c r="AE690" s="4" t="n">
        <f aca="false">AC690/AD690</f>
        <v>9.99400359784132E-005</v>
      </c>
      <c r="AF690" s="17" t="n">
        <f aca="false">AE690-O690</f>
        <v>0</v>
      </c>
      <c r="AG690" s="4" t="n">
        <f aca="false">VLOOKUP(I690,BesoinU!$F$1:$L$99,3,0)</f>
        <v>65.6113108755229</v>
      </c>
      <c r="AH690" s="19" t="n">
        <f aca="false">VLOOKUP(J690,bibliRdtCHauff!$G$2:$K$1398,4,0)</f>
        <v>21.1229109323778</v>
      </c>
      <c r="AI690" s="19" t="n">
        <f aca="false">VLOOKUP(J690,bibliRdtCHauff!$G$2:$K$1398,3,0)</f>
        <v>0.761583138885597</v>
      </c>
      <c r="AJ690" s="4" t="n">
        <f aca="false">VLOOKUP(D690,'paramètres CI'!$A$1:$C$6,3)</f>
        <v>0.0763929293534506</v>
      </c>
      <c r="AK690" s="4" t="n">
        <f aca="false">AJ690*AG690/AI690</f>
        <v>6.58134349433651</v>
      </c>
      <c r="AL690" s="4" t="n">
        <f aca="false">AK690+AH690/R690</f>
        <v>8.1356042527766</v>
      </c>
      <c r="AM690" s="4" t="n">
        <f aca="false">AL690+Z690</f>
        <v>7.57215769878429</v>
      </c>
      <c r="AN690" s="4" t="n">
        <f aca="false">AM690^-'paramètres CI'!$B$19</f>
        <v>9.25215286267248E-008</v>
      </c>
      <c r="AO690" s="4" t="n">
        <f aca="false">SUMIFS($AN$2:$AN$1250,$I$2:$I$1250,V690)</f>
        <v>0.3366981608756</v>
      </c>
      <c r="AP690" s="5" t="n">
        <f aca="false">AN690/AO690</f>
        <v>2.7479071577379E-007</v>
      </c>
      <c r="AQ690" s="6" t="n">
        <f aca="false">AP690-O690</f>
        <v>-9.96652452626394E-005</v>
      </c>
      <c r="AR690" s="20" t="n">
        <f aca="false">VLOOKUP(I690,entreesparc!$A$13:$H$110,8,0)*AP690</f>
        <v>0.00788581333197457</v>
      </c>
      <c r="AS690" s="7" t="n">
        <f aca="false">M690*AJ690/AI690+AH690/R690</f>
        <v>11.8824543664786</v>
      </c>
      <c r="AT690" s="4" t="n">
        <f aca="false">AS690+Z690</f>
        <v>11.3190078124863</v>
      </c>
      <c r="AU690" s="4" t="n">
        <f aca="false">AT690^-'paramètres CI'!$B$19</f>
        <v>3.71136034070535E-009</v>
      </c>
      <c r="AV690" s="4" t="n">
        <f aca="false">SUMIFS($AU$2:$AU$1250,$I$2:$I$1250,V690)</f>
        <v>0.000939749839819442</v>
      </c>
      <c r="AW690" s="5" t="n">
        <f aca="false">AU690/AV690</f>
        <v>3.9493067021096E-006</v>
      </c>
      <c r="AX690" s="7" t="n">
        <f aca="false">SUMIFS($AP$2:$AP$1250,$I$2:$I$1250,V690)</f>
        <v>1</v>
      </c>
    </row>
    <row r="691" customFormat="false" ht="15.8" hidden="false" customHeight="false" outlineLevel="0" collapsed="false">
      <c r="A691" s="0" t="s">
        <v>15</v>
      </c>
      <c r="B691" s="0" t="s">
        <v>104</v>
      </c>
      <c r="C691" s="0" t="s">
        <v>38</v>
      </c>
      <c r="D691" s="0" t="s">
        <v>39</v>
      </c>
      <c r="E691" s="0" t="str">
        <f aca="false">VLOOKUP(A691,Nomenclature!$D$1:$E$9,2,0)</f>
        <v>03</v>
      </c>
      <c r="F691" s="0" t="str">
        <f aca="false">VLOOKUP(B691,Nomenclature!$J$1:$K$97,2,0)</f>
        <v>96</v>
      </c>
      <c r="G691" s="0" t="str">
        <f aca="false">VLOOKUP(C691,Nomenclature!$M$1:$N$21,2,0)</f>
        <v>24</v>
      </c>
      <c r="H691" s="0" t="str">
        <f aca="false">VLOOKUP(D691,Nomenclature!$O$25:$P$31,2,0)</f>
        <v>04</v>
      </c>
      <c r="I691" s="1" t="str">
        <f aca="false">CONCATENATE(E691,F691)</f>
        <v>0396</v>
      </c>
      <c r="J691" s="0" t="str">
        <f aca="false">CONCATENATE(E691,F691,G691,H691)</f>
        <v>03962404</v>
      </c>
      <c r="K691" s="0" t="n">
        <v>15.51340327746</v>
      </c>
      <c r="L691" s="0" t="n">
        <v>20</v>
      </c>
      <c r="M691" s="0" t="n">
        <v>107.557799492864</v>
      </c>
      <c r="N691" s="0" t="n">
        <v>0.989367103465403</v>
      </c>
      <c r="O691" s="0" t="n">
        <v>9.99400359784132E-005</v>
      </c>
      <c r="P691" s="4" t="n">
        <f aca="false">VLOOKUP(D691,'paramètres CI'!$A$1:$B$6,2,0)</f>
        <v>0.022045059962018</v>
      </c>
      <c r="Q691" s="17" t="n">
        <f aca="false">M691*P691/N691</f>
        <v>2.3966009491297</v>
      </c>
      <c r="R691" s="9" t="n">
        <f aca="false">1/(1+0.04)*(1 - (1/(1+0.04))^L691)/(1-1/(1+0.04))</f>
        <v>13.5903263449677</v>
      </c>
      <c r="S691" s="17" t="n">
        <f aca="false">K691/R691</f>
        <v>1.1415033667094</v>
      </c>
      <c r="T691" s="17" t="n">
        <f aca="false">Q691+S691</f>
        <v>3.5381043158391</v>
      </c>
      <c r="U691" s="0" t="n">
        <f aca="false">T691 + Z691</f>
        <v>6.19658376552729</v>
      </c>
      <c r="V691" s="4" t="str">
        <f aca="false">VLOOKUP(I691,'CI ref gaz'!$I$1:$AM$97,1,0)</f>
        <v>0396</v>
      </c>
      <c r="W691" s="0" t="n">
        <f aca="false">VLOOKUP(I691,'CI ref gaz'!$I$1:$AM$97,14,0)</f>
        <v>-2</v>
      </c>
      <c r="X691" s="1" t="n">
        <f aca="false">VLOOKUP(I691,'CI ref gaz'!$I$1:$AM$97,13,0)</f>
        <v>2.16761507234136</v>
      </c>
      <c r="Y691" s="2" t="n">
        <f aca="false">VLOOKUP(I691,'CI ref gaz'!$I$1:$AM$97,7,0)</f>
        <v>0.445759700516607</v>
      </c>
      <c r="Z691" s="17" t="n">
        <f aca="false">X691*(O691/Y691)^(-1/8)-T691</f>
        <v>2.65847944968818</v>
      </c>
      <c r="AA691" s="17" t="n">
        <f aca="false">Z691^2</f>
        <v>7.06751298441438</v>
      </c>
      <c r="AB691" s="18" t="n">
        <f aca="false">Z691/U691</f>
        <v>0.429023402294306</v>
      </c>
      <c r="AC691" s="17" t="n">
        <f aca="false">U691^-('paramètres CI'!$B$19)</f>
        <v>4.60024965066313E-007</v>
      </c>
      <c r="AD691" s="4" t="n">
        <f aca="false">SUMIFS($AC$2:$AC$1250,$I$2:$I$1250,V691)</f>
        <v>0.00460300980045352</v>
      </c>
      <c r="AE691" s="4" t="n">
        <f aca="false">AC691/AD691</f>
        <v>9.99400359784132E-005</v>
      </c>
      <c r="AF691" s="17" t="n">
        <f aca="false">AE691-O691</f>
        <v>0</v>
      </c>
      <c r="AG691" s="4" t="n">
        <f aca="false">VLOOKUP(I691,BesoinU!$F$1:$L$99,3,0)</f>
        <v>65.6113108755229</v>
      </c>
      <c r="AH691" s="19" t="n">
        <f aca="false">VLOOKUP(J691,bibliRdtCHauff!$G$2:$K$1398,4,0)</f>
        <v>15.51340327746</v>
      </c>
      <c r="AI691" s="19" t="n">
        <f aca="false">VLOOKUP(J691,bibliRdtCHauff!$G$2:$K$1398,3,0)</f>
        <v>0.989367103465403</v>
      </c>
      <c r="AJ691" s="4" t="n">
        <f aca="false">VLOOKUP(D691,'paramètres CI'!$A$1:$C$6,3)</f>
        <v>0.0386719666666667</v>
      </c>
      <c r="AK691" s="4" t="n">
        <f aca="false">AJ691*AG691/AI691</f>
        <v>2.56458741982344</v>
      </c>
      <c r="AL691" s="4" t="n">
        <f aca="false">AK691+AH691/R691</f>
        <v>3.70609078653283</v>
      </c>
      <c r="AM691" s="4" t="n">
        <f aca="false">AL691+Z691</f>
        <v>6.36457023622102</v>
      </c>
      <c r="AN691" s="4" t="n">
        <f aca="false">AM691^-'paramètres CI'!$B$19</f>
        <v>3.71404645836781E-007</v>
      </c>
      <c r="AO691" s="4" t="n">
        <f aca="false">SUMIFS($AN$2:$AN$1250,$I$2:$I$1250,V691)</f>
        <v>0.3366981608756</v>
      </c>
      <c r="AP691" s="5" t="n">
        <f aca="false">AN691/AO691</f>
        <v>1.10307892645129E-006</v>
      </c>
      <c r="AQ691" s="6" t="n">
        <f aca="false">AP691-O691</f>
        <v>-9.88369570519619E-005</v>
      </c>
      <c r="AR691" s="20" t="n">
        <f aca="false">VLOOKUP(I691,entreesparc!$A$13:$H$110,8,0)*AP691</f>
        <v>0.0316556346524845</v>
      </c>
      <c r="AS691" s="7" t="n">
        <f aca="false">M691*AJ691/AI691+AH691/R691</f>
        <v>5.34567755256912</v>
      </c>
      <c r="AT691" s="4" t="n">
        <f aca="false">AS691+Z691</f>
        <v>8.0041570022573</v>
      </c>
      <c r="AU691" s="4" t="n">
        <f aca="false">AT691^-'paramètres CI'!$B$19</f>
        <v>5.93574465099476E-008</v>
      </c>
      <c r="AV691" s="4" t="n">
        <f aca="false">SUMIFS($AU$2:$AU$1250,$I$2:$I$1250,V691)</f>
        <v>0.000939749839819442</v>
      </c>
      <c r="AW691" s="5" t="n">
        <f aca="false">AU691/AV691</f>
        <v>6.31630291326809E-005</v>
      </c>
      <c r="AX691" s="7" t="n">
        <f aca="false">SUMIFS($AP$2:$AP$1250,$I$2:$I$1250,V691)</f>
        <v>1</v>
      </c>
    </row>
    <row r="692" customFormat="false" ht="15.8" hidden="false" customHeight="false" outlineLevel="0" collapsed="false">
      <c r="A692" s="0" t="s">
        <v>15</v>
      </c>
      <c r="B692" s="0" t="s">
        <v>104</v>
      </c>
      <c r="C692" s="0" t="s">
        <v>40</v>
      </c>
      <c r="D692" s="0" t="s">
        <v>37</v>
      </c>
      <c r="E692" s="0" t="str">
        <f aca="false">VLOOKUP(A692,Nomenclature!$D$1:$E$9,2,0)</f>
        <v>03</v>
      </c>
      <c r="F692" s="0" t="str">
        <f aca="false">VLOOKUP(B692,Nomenclature!$J$1:$K$97,2,0)</f>
        <v>96</v>
      </c>
      <c r="G692" s="0" t="str">
        <f aca="false">VLOOKUP(C692,Nomenclature!$M$1:$N$21,2,0)</f>
        <v>03</v>
      </c>
      <c r="H692" s="0" t="str">
        <f aca="false">VLOOKUP(D692,Nomenclature!$O$25:$P$31,2,0)</f>
        <v>03</v>
      </c>
      <c r="I692" s="1" t="str">
        <f aca="false">CONCATENATE(E692,F692)</f>
        <v>0396</v>
      </c>
      <c r="J692" s="0" t="str">
        <f aca="false">CONCATENATE(E692,F692,G692,H692)</f>
        <v>03960303</v>
      </c>
      <c r="K692" s="0" t="n">
        <v>16.8983287459022</v>
      </c>
      <c r="L692" s="0" t="n">
        <v>20</v>
      </c>
      <c r="M692" s="0" t="n">
        <v>102.9647399779</v>
      </c>
      <c r="N692" s="0" t="n">
        <v>0.671326600031711</v>
      </c>
      <c r="O692" s="0" t="n">
        <v>0.0690866018249452</v>
      </c>
      <c r="P692" s="4" t="n">
        <f aca="false">VLOOKUP(D692,'paramètres CI'!$A$1:$B$6,2,0)</f>
        <v>0.0385046990211696</v>
      </c>
      <c r="Q692" s="17" t="n">
        <f aca="false">M692*P692/N692</f>
        <v>5.90565951424352</v>
      </c>
      <c r="R692" s="9" t="n">
        <f aca="false">1/(1+0.04)*(1 - (1/(1+0.04))^L692)/(1-1/(1+0.04))</f>
        <v>13.5903263449677</v>
      </c>
      <c r="S692" s="17" t="n">
        <f aca="false">K692/R692</f>
        <v>1.24340860675207</v>
      </c>
      <c r="T692" s="17" t="n">
        <f aca="false">Q692+S692</f>
        <v>7.14906812099559</v>
      </c>
      <c r="U692" s="0" t="n">
        <f aca="false">T692 + Z692</f>
        <v>2.73650051126057</v>
      </c>
      <c r="V692" s="4" t="str">
        <f aca="false">VLOOKUP(I692,'CI ref gaz'!$I$1:$AM$97,1,0)</f>
        <v>0396</v>
      </c>
      <c r="W692" s="0" t="n">
        <f aca="false">VLOOKUP(I692,'CI ref gaz'!$I$1:$AM$97,14,0)</f>
        <v>-2</v>
      </c>
      <c r="X692" s="1" t="n">
        <f aca="false">VLOOKUP(I692,'CI ref gaz'!$I$1:$AM$97,13,0)</f>
        <v>2.16761507234136</v>
      </c>
      <c r="Y692" s="2" t="n">
        <f aca="false">VLOOKUP(I692,'CI ref gaz'!$I$1:$AM$97,7,0)</f>
        <v>0.445759700516607</v>
      </c>
      <c r="Z692" s="17" t="n">
        <f aca="false">X692*(O692/Y692)^(-1/8)-T692</f>
        <v>-4.41256760973502</v>
      </c>
      <c r="AA692" s="17" t="n">
        <f aca="false">Z692^2</f>
        <v>19.4707529104826</v>
      </c>
      <c r="AB692" s="18" t="n">
        <f aca="false">Z692/U692</f>
        <v>-1.61248557841576</v>
      </c>
      <c r="AC692" s="17" t="n">
        <f aca="false">U692^-('paramètres CI'!$B$19)</f>
        <v>0.000318006305280252</v>
      </c>
      <c r="AD692" s="4" t="n">
        <f aca="false">SUMIFS($AC$2:$AC$1250,$I$2:$I$1250,V692)</f>
        <v>0.00460300980045352</v>
      </c>
      <c r="AE692" s="4" t="n">
        <f aca="false">AC692/AD692</f>
        <v>0.0690866018249452</v>
      </c>
      <c r="AF692" s="17" t="n">
        <f aca="false">AE692-O692</f>
        <v>0</v>
      </c>
      <c r="AG692" s="4" t="n">
        <f aca="false">VLOOKUP(I692,BesoinU!$F$1:$L$99,3,0)</f>
        <v>65.6113108755229</v>
      </c>
      <c r="AH692" s="19" t="n">
        <f aca="false">VLOOKUP(J692,bibliRdtCHauff!$G$2:$K$1398,4,0)</f>
        <v>17.7432451831973</v>
      </c>
      <c r="AI692" s="19" t="n">
        <f aca="false">VLOOKUP(J692,bibliRdtCHauff!$G$2:$K$1398,3,0)</f>
        <v>0.689377907802488</v>
      </c>
      <c r="AJ692" s="4" t="n">
        <f aca="false">VLOOKUP(D692,'paramètres CI'!$A$1:$C$6,3)</f>
        <v>0.0763929293534506</v>
      </c>
      <c r="AK692" s="4" t="n">
        <f aca="false">AJ692*AG692/AI692</f>
        <v>7.27067139775119</v>
      </c>
      <c r="AL692" s="4" t="n">
        <f aca="false">AK692+AH692/R692</f>
        <v>8.57625043484086</v>
      </c>
      <c r="AM692" s="4" t="n">
        <f aca="false">AL692+Z692</f>
        <v>4.16368282510584</v>
      </c>
      <c r="AN692" s="4" t="n">
        <f aca="false">AM692^-'paramètres CI'!$B$19</f>
        <v>1.10707970047264E-005</v>
      </c>
      <c r="AO692" s="4" t="n">
        <f aca="false">SUMIFS($AN$2:$AN$1250,$I$2:$I$1250,V692)</f>
        <v>0.3366981608756</v>
      </c>
      <c r="AP692" s="5" t="n">
        <f aca="false">AN692/AO692</f>
        <v>3.28804795842551E-005</v>
      </c>
      <c r="AQ692" s="6" t="n">
        <f aca="false">AP692-O692</f>
        <v>-0.0690537213453609</v>
      </c>
      <c r="AR692" s="20" t="n">
        <f aca="false">VLOOKUP(I692,entreesparc!$A$13:$H$110,8,0)*AP692</f>
        <v>0.943588372471382</v>
      </c>
      <c r="AS692" s="7" t="n">
        <f aca="false">M692*AJ692/AI692+AH692/R692</f>
        <v>12.7155444827502</v>
      </c>
      <c r="AT692" s="4" t="n">
        <f aca="false">AS692+Z692</f>
        <v>8.30297687301516</v>
      </c>
      <c r="AU692" s="4" t="n">
        <f aca="false">AT692^-'paramètres CI'!$B$19</f>
        <v>4.42720236726587E-008</v>
      </c>
      <c r="AV692" s="4" t="n">
        <f aca="false">SUMIFS($AU$2:$AU$1250,$I$2:$I$1250,V692)</f>
        <v>0.000939749839819442</v>
      </c>
      <c r="AW692" s="5" t="n">
        <f aca="false">AU692/AV692</f>
        <v>4.71104349229417E-005</v>
      </c>
      <c r="AX692" s="7" t="n">
        <f aca="false">SUMIFS($AP$2:$AP$1250,$I$2:$I$1250,V692)</f>
        <v>1</v>
      </c>
    </row>
    <row r="693" customFormat="false" ht="15.8" hidden="false" customHeight="false" outlineLevel="0" collapsed="false">
      <c r="A693" s="0" t="s">
        <v>15</v>
      </c>
      <c r="B693" s="0" t="s">
        <v>104</v>
      </c>
      <c r="C693" s="0" t="s">
        <v>41</v>
      </c>
      <c r="D693" s="0" t="s">
        <v>39</v>
      </c>
      <c r="E693" s="0" t="str">
        <f aca="false">VLOOKUP(A693,Nomenclature!$D$1:$E$9,2,0)</f>
        <v>03</v>
      </c>
      <c r="F693" s="0" t="str">
        <f aca="false">VLOOKUP(B693,Nomenclature!$J$1:$K$97,2,0)</f>
        <v>96</v>
      </c>
      <c r="G693" s="0" t="str">
        <f aca="false">VLOOKUP(C693,Nomenclature!$M$1:$N$21,2,0)</f>
        <v>04</v>
      </c>
      <c r="H693" s="0" t="str">
        <f aca="false">VLOOKUP(D693,Nomenclature!$O$25:$P$31,2,0)</f>
        <v>04</v>
      </c>
      <c r="I693" s="1" t="str">
        <f aca="false">CONCATENATE(E693,F693)</f>
        <v>0396</v>
      </c>
      <c r="J693" s="0" t="str">
        <f aca="false">CONCATENATE(E693,F693,G693,H693)</f>
        <v>03960404</v>
      </c>
      <c r="K693" s="0" t="n">
        <v>12.410722621968</v>
      </c>
      <c r="L693" s="0" t="n">
        <v>20</v>
      </c>
      <c r="M693" s="0" t="n">
        <v>107.557799492864</v>
      </c>
      <c r="N693" s="0" t="n">
        <v>0.728585644069648</v>
      </c>
      <c r="O693" s="0" t="n">
        <v>0.445759700516607</v>
      </c>
      <c r="P693" s="4" t="n">
        <f aca="false">VLOOKUP(D693,'paramètres CI'!$A$1:$B$6,2,0)</f>
        <v>0.022045059962018</v>
      </c>
      <c r="Q693" s="17" t="n">
        <f aca="false">M693*P693/N693</f>
        <v>3.25441237897384</v>
      </c>
      <c r="R693" s="9" t="n">
        <f aca="false">1/(1+0.04)*(1 - (1/(1+0.04))^L693)/(1-1/(1+0.04))</f>
        <v>13.5903263449677</v>
      </c>
      <c r="S693" s="17" t="n">
        <f aca="false">K693/R693</f>
        <v>0.913202693367517</v>
      </c>
      <c r="T693" s="17" t="n">
        <f aca="false">Q693+S693</f>
        <v>4.16761507234136</v>
      </c>
      <c r="U693" s="0" t="n">
        <f aca="false">T693 + Z693</f>
        <v>2.16761507234136</v>
      </c>
      <c r="V693" s="4" t="str">
        <f aca="false">VLOOKUP(I693,'CI ref gaz'!$I$1:$AM$97,1,0)</f>
        <v>0396</v>
      </c>
      <c r="W693" s="0" t="n">
        <f aca="false">VLOOKUP(I693,'CI ref gaz'!$I$1:$AM$97,14,0)</f>
        <v>-2</v>
      </c>
      <c r="X693" s="1" t="n">
        <f aca="false">VLOOKUP(I693,'CI ref gaz'!$I$1:$AM$97,13,0)</f>
        <v>2.16761507234136</v>
      </c>
      <c r="Y693" s="2" t="n">
        <f aca="false">VLOOKUP(I693,'CI ref gaz'!$I$1:$AM$97,7,0)</f>
        <v>0.445759700516607</v>
      </c>
      <c r="Z693" s="17" t="n">
        <f aca="false">X693*(O693/Y693)^(-1/8)-T693</f>
        <v>-2</v>
      </c>
      <c r="AA693" s="17" t="n">
        <f aca="false">Z693^2</f>
        <v>4</v>
      </c>
      <c r="AB693" s="18" t="n">
        <f aca="false">Z693/U693</f>
        <v>-0.922673045375945</v>
      </c>
      <c r="AC693" s="17" t="n">
        <f aca="false">U693^-('paramètres CI'!$B$19)</f>
        <v>0.00205183627012517</v>
      </c>
      <c r="AD693" s="4" t="n">
        <f aca="false">SUMIFS($AC$2:$AC$1250,$I$2:$I$1250,V693)</f>
        <v>0.00460300980045352</v>
      </c>
      <c r="AE693" s="4" t="n">
        <f aca="false">AC693/AD693</f>
        <v>0.445759700516607</v>
      </c>
      <c r="AF693" s="17" t="n">
        <f aca="false">AE693-O693</f>
        <v>0</v>
      </c>
      <c r="AG693" s="4" t="n">
        <f aca="false">VLOOKUP(I693,BesoinU!$F$1:$L$99,3,0)</f>
        <v>65.6113108755229</v>
      </c>
      <c r="AH693" s="19" t="n">
        <f aca="false">VLOOKUP(J693,bibliRdtCHauff!$G$2:$K$1398,4,0)</f>
        <v>13.0312587530664</v>
      </c>
      <c r="AI693" s="19" t="n">
        <f aca="false">VLOOKUP(J693,bibliRdtCHauff!$G$2:$K$1398,3,0)</f>
        <v>0.780741935948798</v>
      </c>
      <c r="AJ693" s="4" t="n">
        <f aca="false">VLOOKUP(D693,'paramètres CI'!$A$1:$C$6,3)</f>
        <v>0.0386719666666667</v>
      </c>
      <c r="AK693" s="4" t="n">
        <f aca="false">AJ693*AG693/AI693</f>
        <v>3.24988105583319</v>
      </c>
      <c r="AL693" s="4" t="n">
        <f aca="false">AK693+AH693/R693</f>
        <v>4.20874388386908</v>
      </c>
      <c r="AM693" s="4" t="n">
        <f aca="false">AL693+Z693</f>
        <v>2.20874388386908</v>
      </c>
      <c r="AN693" s="4" t="n">
        <f aca="false">AM693^-'paramètres CI'!$B$19</f>
        <v>0.00176537560333753</v>
      </c>
      <c r="AO693" s="4" t="n">
        <f aca="false">SUMIFS($AN$2:$AN$1250,$I$2:$I$1250,V693)</f>
        <v>0.3366981608756</v>
      </c>
      <c r="AP693" s="5" t="n">
        <f aca="false">AN693/AO693</f>
        <v>0.00524319942451298</v>
      </c>
      <c r="AQ693" s="6" t="n">
        <f aca="false">AP693-O693</f>
        <v>-0.440516501092094</v>
      </c>
      <c r="AR693" s="20" t="n">
        <f aca="false">VLOOKUP(I693,entreesparc!$A$13:$H$110,8,0)*AP693</f>
        <v>150.466844586056</v>
      </c>
      <c r="AS693" s="7" t="n">
        <f aca="false">M693*AJ693/AI693+AH693/R693</f>
        <v>6.28645117087705</v>
      </c>
      <c r="AT693" s="4" t="n">
        <f aca="false">AS693+Z693</f>
        <v>4.28645117087705</v>
      </c>
      <c r="AU693" s="4" t="n">
        <f aca="false">AT693^-'paramètres CI'!$B$19</f>
        <v>8.77439039583624E-006</v>
      </c>
      <c r="AV693" s="4" t="n">
        <f aca="false">SUMIFS($AU$2:$AU$1250,$I$2:$I$1250,V693)</f>
        <v>0.000939749839819442</v>
      </c>
      <c r="AW693" s="5" t="n">
        <f aca="false">AU693/AV693</f>
        <v>0.0093369426884096</v>
      </c>
      <c r="AX693" s="7" t="n">
        <f aca="false">SUMIFS($AP$2:$AP$1250,$I$2:$I$1250,V693)</f>
        <v>1</v>
      </c>
    </row>
    <row r="694" customFormat="false" ht="15.8" hidden="false" customHeight="false" outlineLevel="0" collapsed="false">
      <c r="A694" s="0" t="s">
        <v>15</v>
      </c>
      <c r="B694" s="0" t="s">
        <v>104</v>
      </c>
      <c r="C694" s="0" t="s">
        <v>45</v>
      </c>
      <c r="D694" s="0" t="s">
        <v>43</v>
      </c>
      <c r="E694" s="0" t="str">
        <f aca="false">VLOOKUP(A694,Nomenclature!$D$1:$E$9,2,0)</f>
        <v>03</v>
      </c>
      <c r="F694" s="0" t="str">
        <f aca="false">VLOOKUP(B694,Nomenclature!$J$1:$K$97,2,0)</f>
        <v>96</v>
      </c>
      <c r="G694" s="0" t="str">
        <f aca="false">VLOOKUP(C694,Nomenclature!$M$1:$N$21,2,0)</f>
        <v>06</v>
      </c>
      <c r="H694" s="0" t="str">
        <f aca="false">VLOOKUP(D694,Nomenclature!$O$25:$P$31,2,0)</f>
        <v>02</v>
      </c>
      <c r="I694" s="1" t="str">
        <f aca="false">CONCATENATE(E694,F694)</f>
        <v>0396</v>
      </c>
      <c r="J694" s="0" t="str">
        <f aca="false">CONCATENATE(E694,F694,G694,H694)</f>
        <v>03960602</v>
      </c>
      <c r="K694" s="0" t="n">
        <v>10</v>
      </c>
      <c r="L694" s="0" t="n">
        <v>13</v>
      </c>
      <c r="M694" s="0" t="n">
        <v>101.772302768393</v>
      </c>
      <c r="N694" s="0" t="n">
        <v>0.9</v>
      </c>
      <c r="O694" s="0" t="n">
        <v>0.231118253140934</v>
      </c>
      <c r="P694" s="4" t="n">
        <f aca="false">VLOOKUP(D694,'paramètres CI'!$A$1:$B$6,2,0)</f>
        <v>0.0935912806596305</v>
      </c>
      <c r="Q694" s="17" t="n">
        <f aca="false">M694*P694/N694</f>
        <v>10.5833335019706</v>
      </c>
      <c r="R694" s="9" t="n">
        <f aca="false">1/(1+0.04)*(1 - (1/(1+0.04))^L694)/(1-1/(1+0.04))</f>
        <v>9.98564784663304</v>
      </c>
      <c r="S694" s="17" t="n">
        <f aca="false">K694/R694</f>
        <v>1.00143727814033</v>
      </c>
      <c r="T694" s="17" t="n">
        <f aca="false">Q694+S694</f>
        <v>11.5847707801109</v>
      </c>
      <c r="U694" s="0" t="n">
        <f aca="false">T694 + Z694</f>
        <v>2.35310053058109</v>
      </c>
      <c r="V694" s="4" t="str">
        <f aca="false">VLOOKUP(I694,'CI ref gaz'!$I$1:$AM$97,1,0)</f>
        <v>0396</v>
      </c>
      <c r="W694" s="0" t="n">
        <f aca="false">VLOOKUP(I694,'CI ref gaz'!$I$1:$AM$97,14,0)</f>
        <v>-2</v>
      </c>
      <c r="X694" s="1" t="n">
        <f aca="false">VLOOKUP(I694,'CI ref gaz'!$I$1:$AM$97,13,0)</f>
        <v>2.16761507234136</v>
      </c>
      <c r="Y694" s="2" t="n">
        <f aca="false">VLOOKUP(I694,'CI ref gaz'!$I$1:$AM$97,7,0)</f>
        <v>0.445759700516607</v>
      </c>
      <c r="Z694" s="17" t="n">
        <f aca="false">X694*(O694/Y694)^(-1/8)-T694</f>
        <v>-9.23167024952986</v>
      </c>
      <c r="AA694" s="17" t="n">
        <f aca="false">Z694^2</f>
        <v>85.2237355960546</v>
      </c>
      <c r="AB694" s="18" t="n">
        <f aca="false">Z694/U694</f>
        <v>-3.92319415577631</v>
      </c>
      <c r="AC694" s="17" t="n">
        <f aca="false">U694^-('paramètres CI'!$B$19)</f>
        <v>0.00106383958427142</v>
      </c>
      <c r="AD694" s="4" t="n">
        <f aca="false">SUMIFS($AC$2:$AC$1250,$I$2:$I$1250,V694)</f>
        <v>0.00460300980045352</v>
      </c>
      <c r="AE694" s="4" t="n">
        <f aca="false">AC694/AD694</f>
        <v>0.231118253140934</v>
      </c>
      <c r="AF694" s="17" t="n">
        <f aca="false">AE694-O694</f>
        <v>0</v>
      </c>
      <c r="AG694" s="4" t="n">
        <f aca="false">VLOOKUP(I694,BesoinU!$F$1:$L$99,3,0)</f>
        <v>65.6113108755229</v>
      </c>
      <c r="AH694" s="19" t="n">
        <f aca="false">VLOOKUP(J694,bibliRdtCHauff!$G$2:$K$1398,4,0)</f>
        <v>10.4</v>
      </c>
      <c r="AI694" s="19" t="n">
        <f aca="false">VLOOKUP(J694,bibliRdtCHauff!$G$2:$K$1398,3,0)</f>
        <v>0.92</v>
      </c>
      <c r="AJ694" s="4" t="n">
        <f aca="false">VLOOKUP(D694,'paramètres CI'!$A$1:$C$6,3)</f>
        <v>0.09847</v>
      </c>
      <c r="AK694" s="4" t="n">
        <f aca="false">AJ694*AG694/AI694</f>
        <v>7.02254976294863</v>
      </c>
      <c r="AL694" s="4" t="n">
        <f aca="false">AK694+AH694/R694</f>
        <v>8.06404453221457</v>
      </c>
      <c r="AM694" s="4" t="n">
        <f aca="false">AL694+Z694</f>
        <v>-1.16762571731529</v>
      </c>
      <c r="AN694" s="4" t="n">
        <f aca="false">AM694^-'paramètres CI'!$B$19</f>
        <v>0.289448154494483</v>
      </c>
      <c r="AO694" s="4" t="n">
        <f aca="false">SUMIFS($AN$2:$AN$1250,$I$2:$I$1250,V694)</f>
        <v>0.3366981608756</v>
      </c>
      <c r="AP694" s="5" t="n">
        <f aca="false">AN694/AO694</f>
        <v>0.859666574185492</v>
      </c>
      <c r="AQ694" s="6" t="n">
        <f aca="false">AP694-O694</f>
        <v>0.628548321044558</v>
      </c>
      <c r="AR694" s="20" t="n">
        <f aca="false">VLOOKUP(I694,entreesparc!$A$13:$H$110,8,0)*AP694</f>
        <v>24670.3026798967</v>
      </c>
      <c r="AS694" s="7" t="n">
        <f aca="false">M694*AJ694/AI694+AH694/R694</f>
        <v>11.9344498275308</v>
      </c>
      <c r="AT694" s="4" t="n">
        <f aca="false">AS694+Z694</f>
        <v>2.70277957800093</v>
      </c>
      <c r="AU694" s="4" t="n">
        <f aca="false">AT694^-'paramètres CI'!$B$19</f>
        <v>0.000351168028841508</v>
      </c>
      <c r="AV694" s="4" t="n">
        <f aca="false">SUMIFS($AU$2:$AU$1250,$I$2:$I$1250,V694)</f>
        <v>0.000939749839819442</v>
      </c>
      <c r="AW694" s="5" t="n">
        <f aca="false">AU694/AV694</f>
        <v>0.373682456715268</v>
      </c>
      <c r="AX694" s="7" t="n">
        <f aca="false">SUMIFS($AP$2:$AP$1250,$I$2:$I$1250,V694)</f>
        <v>1</v>
      </c>
    </row>
    <row r="695" customFormat="false" ht="15.8" hidden="false" customHeight="false" outlineLevel="0" collapsed="false">
      <c r="A695" s="0" t="s">
        <v>15</v>
      </c>
      <c r="B695" s="0" t="s">
        <v>104</v>
      </c>
      <c r="C695" s="0" t="s">
        <v>46</v>
      </c>
      <c r="D695" s="0" t="s">
        <v>43</v>
      </c>
      <c r="E695" s="0" t="str">
        <f aca="false">VLOOKUP(A695,Nomenclature!$D$1:$E$9,2,0)</f>
        <v>03</v>
      </c>
      <c r="F695" s="0" t="str">
        <f aca="false">VLOOKUP(B695,Nomenclature!$J$1:$K$97,2,0)</f>
        <v>96</v>
      </c>
      <c r="G695" s="0" t="str">
        <f aca="false">VLOOKUP(C695,Nomenclature!$M$1:$N$21,2,0)</f>
        <v>26</v>
      </c>
      <c r="H695" s="0" t="str">
        <f aca="false">VLOOKUP(D695,Nomenclature!$O$25:$P$31,2,0)</f>
        <v>02</v>
      </c>
      <c r="I695" s="1" t="str">
        <f aca="false">CONCATENATE(E695,F695)</f>
        <v>0396</v>
      </c>
      <c r="J695" s="0" t="str">
        <f aca="false">CONCATENATE(E695,F695,G695,H695)</f>
        <v>03962602</v>
      </c>
      <c r="K695" s="0" t="n">
        <v>12</v>
      </c>
      <c r="L695" s="0" t="n">
        <v>13</v>
      </c>
      <c r="M695" s="0" t="n">
        <v>101.772302768393</v>
      </c>
      <c r="N695" s="0" t="n">
        <v>1</v>
      </c>
      <c r="O695" s="0" t="n">
        <v>9.99400359784132E-005</v>
      </c>
      <c r="P695" s="4" t="n">
        <f aca="false">VLOOKUP(D695,'paramètres CI'!$A$1:$B$6,2,0)</f>
        <v>0.0935912806596305</v>
      </c>
      <c r="Q695" s="17" t="n">
        <f aca="false">M695*P695/N695</f>
        <v>9.52500015177355</v>
      </c>
      <c r="R695" s="9" t="n">
        <f aca="false">1/(1+0.04)*(1 - (1/(1+0.04))^L695)/(1-1/(1+0.04))</f>
        <v>9.98564784663304</v>
      </c>
      <c r="S695" s="17" t="n">
        <f aca="false">K695/R695</f>
        <v>1.20172473376839</v>
      </c>
      <c r="T695" s="17" t="n">
        <f aca="false">Q695+S695</f>
        <v>10.7267248855419</v>
      </c>
      <c r="U695" s="0" t="n">
        <f aca="false">T695 + Z695</f>
        <v>6.19658376552729</v>
      </c>
      <c r="V695" s="4" t="str">
        <f aca="false">VLOOKUP(I695,'CI ref gaz'!$I$1:$AM$97,1,0)</f>
        <v>0396</v>
      </c>
      <c r="W695" s="0" t="n">
        <f aca="false">VLOOKUP(I695,'CI ref gaz'!$I$1:$AM$97,14,0)</f>
        <v>-2</v>
      </c>
      <c r="X695" s="1" t="n">
        <f aca="false">VLOOKUP(I695,'CI ref gaz'!$I$1:$AM$97,13,0)</f>
        <v>2.16761507234136</v>
      </c>
      <c r="Y695" s="2" t="n">
        <f aca="false">VLOOKUP(I695,'CI ref gaz'!$I$1:$AM$97,7,0)</f>
        <v>0.445759700516607</v>
      </c>
      <c r="Z695" s="17" t="n">
        <f aca="false">X695*(O695/Y695)^(-1/8)-T695</f>
        <v>-4.53014112001466</v>
      </c>
      <c r="AA695" s="17" t="n">
        <f aca="false">Z695^2</f>
        <v>20.5221785672477</v>
      </c>
      <c r="AB695" s="18" t="n">
        <f aca="false">Z695/U695</f>
        <v>-0.73107074662924</v>
      </c>
      <c r="AC695" s="17" t="n">
        <f aca="false">U695^-('paramètres CI'!$B$19)</f>
        <v>4.60024965066313E-007</v>
      </c>
      <c r="AD695" s="4" t="n">
        <f aca="false">SUMIFS($AC$2:$AC$1250,$I$2:$I$1250,V695)</f>
        <v>0.00460300980045352</v>
      </c>
      <c r="AE695" s="4" t="n">
        <f aca="false">AC695/AD695</f>
        <v>9.99400359784132E-005</v>
      </c>
      <c r="AF695" s="17" t="n">
        <f aca="false">AE695-O695</f>
        <v>0</v>
      </c>
      <c r="AG695" s="4" t="n">
        <f aca="false">VLOOKUP(I695,BesoinU!$F$1:$L$99,3,0)</f>
        <v>65.6113108755229</v>
      </c>
      <c r="AH695" s="19" t="n">
        <f aca="false">VLOOKUP(J695,bibliRdtCHauff!$G$2:$K$1398,4,0)</f>
        <v>12</v>
      </c>
      <c r="AI695" s="19" t="n">
        <f aca="false">VLOOKUP(J695,bibliRdtCHauff!$G$2:$K$1398,3,0)</f>
        <v>1</v>
      </c>
      <c r="AJ695" s="4" t="n">
        <f aca="false">VLOOKUP(D695,'paramètres CI'!$A$1:$C$6,3)</f>
        <v>0.09847</v>
      </c>
      <c r="AK695" s="4" t="n">
        <f aca="false">AJ695*AG695/AI695</f>
        <v>6.46074578191274</v>
      </c>
      <c r="AL695" s="4" t="n">
        <f aca="false">AK695+AH695/R695</f>
        <v>7.66247051568113</v>
      </c>
      <c r="AM695" s="4" t="n">
        <f aca="false">AL695+Z695</f>
        <v>3.13232939566647</v>
      </c>
      <c r="AN695" s="4" t="n">
        <f aca="false">AM695^-'paramètres CI'!$B$19</f>
        <v>0.000107909726185148</v>
      </c>
      <c r="AO695" s="4" t="n">
        <f aca="false">SUMIFS($AN$2:$AN$1250,$I$2:$I$1250,V695)</f>
        <v>0.3366981608756</v>
      </c>
      <c r="AP695" s="5" t="n">
        <f aca="false">AN695/AO695</f>
        <v>0.000320493957865775</v>
      </c>
      <c r="AQ695" s="6" t="n">
        <f aca="false">AP695-O695</f>
        <v>0.000220553921887362</v>
      </c>
      <c r="AR695" s="20" t="n">
        <f aca="false">VLOOKUP(I695,entreesparc!$A$13:$H$110,8,0)*AP695</f>
        <v>9.19738324724103</v>
      </c>
      <c r="AS695" s="7" t="n">
        <f aca="false">M695*AJ695/AI695+AH695/R695</f>
        <v>11.2232433873721</v>
      </c>
      <c r="AT695" s="4" t="n">
        <f aca="false">AS695+Z695</f>
        <v>6.69310226735739</v>
      </c>
      <c r="AU695" s="4" t="n">
        <f aca="false">AT695^-'paramètres CI'!$B$19</f>
        <v>2.48302054549297E-007</v>
      </c>
      <c r="AV695" s="4" t="n">
        <f aca="false">SUMIFS($AU$2:$AU$1250,$I$2:$I$1250,V695)</f>
        <v>0.000939749839819442</v>
      </c>
      <c r="AW695" s="5" t="n">
        <f aca="false">AU695/AV695</f>
        <v>0.000264221438544756</v>
      </c>
      <c r="AX695" s="7" t="n">
        <f aca="false">SUMIFS($AP$2:$AP$1250,$I$2:$I$1250,V695)</f>
        <v>1</v>
      </c>
    </row>
    <row r="696" customFormat="false" ht="15.8" hidden="false" customHeight="false" outlineLevel="0" collapsed="false">
      <c r="A696" s="0" t="s">
        <v>15</v>
      </c>
      <c r="B696" s="0" t="s">
        <v>104</v>
      </c>
      <c r="C696" s="0" t="s">
        <v>55</v>
      </c>
      <c r="D696" s="0" t="s">
        <v>43</v>
      </c>
      <c r="E696" s="0" t="str">
        <f aca="false">VLOOKUP(A696,Nomenclature!$D$1:$E$9,2,0)</f>
        <v>03</v>
      </c>
      <c r="F696" s="0" t="str">
        <f aca="false">VLOOKUP(B696,Nomenclature!$J$1:$K$97,2,0)</f>
        <v>96</v>
      </c>
      <c r="G696" s="0" t="str">
        <f aca="false">VLOOKUP(C696,Nomenclature!$M$1:$N$21,2,0)</f>
        <v>10</v>
      </c>
      <c r="H696" s="0" t="str">
        <f aca="false">VLOOKUP(D696,Nomenclature!$O$25:$P$31,2,0)</f>
        <v>02</v>
      </c>
      <c r="I696" s="1" t="str">
        <f aca="false">CONCATENATE(E696,F696)</f>
        <v>0396</v>
      </c>
      <c r="J696" s="0" t="str">
        <f aca="false">CONCATENATE(E696,F696,G696,H696)</f>
        <v>03961002</v>
      </c>
      <c r="K696" s="0" t="n">
        <v>35.9509422996169</v>
      </c>
      <c r="L696" s="0" t="n">
        <v>17</v>
      </c>
      <c r="M696" s="0" t="n">
        <v>96.2883326864821</v>
      </c>
      <c r="N696" s="0" t="n">
        <v>2.67297488372093</v>
      </c>
      <c r="O696" s="0" t="n">
        <v>0.201657952901664</v>
      </c>
      <c r="P696" s="4" t="n">
        <f aca="false">VLOOKUP(D696,'paramètres CI'!$A$1:$B$6,2,0)</f>
        <v>0.0935912806596305</v>
      </c>
      <c r="Q696" s="17" t="n">
        <f aca="false">M696*P696/N696</f>
        <v>3.37143024560095</v>
      </c>
      <c r="R696" s="9" t="n">
        <f aca="false">1/(1+0.04)*(1 - (1/(1+0.04))^L696)/(1-1/(1+0.04))</f>
        <v>12.1656688537057</v>
      </c>
      <c r="S696" s="17" t="n">
        <f aca="false">K696/R696</f>
        <v>2.955114324739</v>
      </c>
      <c r="T696" s="17" t="n">
        <f aca="false">Q696+S696</f>
        <v>6.32654457033995</v>
      </c>
      <c r="U696" s="0" t="n">
        <f aca="false">T696 + Z696</f>
        <v>2.39355186935438</v>
      </c>
      <c r="V696" s="4" t="str">
        <f aca="false">VLOOKUP(I696,'CI ref gaz'!$I$1:$AM$97,1,0)</f>
        <v>0396</v>
      </c>
      <c r="W696" s="0" t="n">
        <f aca="false">VLOOKUP(I696,'CI ref gaz'!$I$1:$AM$97,14,0)</f>
        <v>-2</v>
      </c>
      <c r="X696" s="1" t="n">
        <f aca="false">VLOOKUP(I696,'CI ref gaz'!$I$1:$AM$97,13,0)</f>
        <v>2.16761507234136</v>
      </c>
      <c r="Y696" s="2" t="n">
        <f aca="false">VLOOKUP(I696,'CI ref gaz'!$I$1:$AM$97,7,0)</f>
        <v>0.445759700516607</v>
      </c>
      <c r="Z696" s="17" t="n">
        <f aca="false">X696*(O696/Y696)^(-1/8)-T696</f>
        <v>-3.93299270098557</v>
      </c>
      <c r="AA696" s="17" t="n">
        <f aca="false">Z696^2</f>
        <v>15.4684315860058</v>
      </c>
      <c r="AB696" s="18" t="n">
        <f aca="false">Z696/U696</f>
        <v>-1.64316167589317</v>
      </c>
      <c r="AC696" s="17" t="n">
        <f aca="false">U696^-('paramètres CI'!$B$19)</f>
        <v>0.000928233533545753</v>
      </c>
      <c r="AD696" s="4" t="n">
        <f aca="false">SUMIFS($AC$2:$AC$1250,$I$2:$I$1250,V696)</f>
        <v>0.00460300980045352</v>
      </c>
      <c r="AE696" s="4" t="n">
        <f aca="false">AC696/AD696</f>
        <v>0.201657952901664</v>
      </c>
      <c r="AF696" s="17" t="n">
        <f aca="false">AE696-O696</f>
        <v>0</v>
      </c>
      <c r="AG696" s="4" t="n">
        <f aca="false">VLOOKUP(I696,BesoinU!$F$1:$L$99,3,0)</f>
        <v>65.6113108755229</v>
      </c>
      <c r="AH696" s="19" t="n">
        <f aca="false">VLOOKUP(J696,bibliRdtCHauff!$G$2:$K$1398,4,0)</f>
        <v>37.7484894145978</v>
      </c>
      <c r="AI696" s="19" t="n">
        <f aca="false">VLOOKUP(J696,bibliRdtCHauff!$G$2:$K$1398,3,0)</f>
        <v>2.80410195348837</v>
      </c>
      <c r="AJ696" s="4" t="n">
        <f aca="false">VLOOKUP(D696,'paramètres CI'!$A$1:$C$6,3)</f>
        <v>0.09847</v>
      </c>
      <c r="AK696" s="4" t="n">
        <f aca="false">AJ696*AG696/AI696</f>
        <v>2.30403383652845</v>
      </c>
      <c r="AL696" s="4" t="n">
        <f aca="false">AK696+AH696/R696</f>
        <v>5.40690387750442</v>
      </c>
      <c r="AM696" s="4" t="n">
        <f aca="false">AL696+Z696</f>
        <v>1.47391117651884</v>
      </c>
      <c r="AN696" s="4" t="n">
        <f aca="false">AM696^-'paramètres CI'!$B$19</f>
        <v>0.0448982592576622</v>
      </c>
      <c r="AO696" s="4" t="n">
        <f aca="false">SUMIFS($AN$2:$AN$1250,$I$2:$I$1250,V696)</f>
        <v>0.3366981608756</v>
      </c>
      <c r="AP696" s="5" t="n">
        <f aca="false">AN696/AO696</f>
        <v>0.133348691721101</v>
      </c>
      <c r="AQ696" s="6" t="n">
        <f aca="false">AP696-O696</f>
        <v>-0.0683092611805625</v>
      </c>
      <c r="AR696" s="20" t="n">
        <f aca="false">VLOOKUP(I696,entreesparc!$A$13:$H$110,8,0)*AP696</f>
        <v>3826.77736405507</v>
      </c>
      <c r="AS696" s="7" t="n">
        <f aca="false">M696*AJ696/AI696+AH696/R696</f>
        <v>6.48417081994467</v>
      </c>
      <c r="AT696" s="4" t="n">
        <f aca="false">AS696+Z696</f>
        <v>2.5511781189591</v>
      </c>
      <c r="AU696" s="4" t="n">
        <f aca="false">AT696^-'paramètres CI'!$B$19</f>
        <v>0.000557280374517353</v>
      </c>
      <c r="AV696" s="4" t="n">
        <f aca="false">SUMIFS($AU$2:$AU$1250,$I$2:$I$1250,V696)</f>
        <v>0.000939749839819442</v>
      </c>
      <c r="AW696" s="5" t="n">
        <f aca="false">AU696/AV696</f>
        <v>0.593009278537813</v>
      </c>
      <c r="AX696" s="7" t="n">
        <f aca="false">SUMIFS($AP$2:$AP$1250,$I$2:$I$1250,V696)</f>
        <v>1</v>
      </c>
    </row>
    <row r="697" customFormat="false" ht="15.8" hidden="false" customHeight="false" outlineLevel="0" collapsed="false">
      <c r="A697" s="0" t="s">
        <v>15</v>
      </c>
      <c r="B697" s="0" t="s">
        <v>104</v>
      </c>
      <c r="C697" s="0" t="s">
        <v>56</v>
      </c>
      <c r="D697" s="0" t="s">
        <v>43</v>
      </c>
      <c r="E697" s="0" t="str">
        <f aca="false">VLOOKUP(A697,Nomenclature!$D$1:$E$9,2,0)</f>
        <v>03</v>
      </c>
      <c r="F697" s="0" t="str">
        <f aca="false">VLOOKUP(B697,Nomenclature!$J$1:$K$97,2,0)</f>
        <v>96</v>
      </c>
      <c r="G697" s="0" t="str">
        <f aca="false">VLOOKUP(C697,Nomenclature!$M$1:$N$21,2,0)</f>
        <v>30</v>
      </c>
      <c r="H697" s="0" t="str">
        <f aca="false">VLOOKUP(D697,Nomenclature!$O$25:$P$31,2,0)</f>
        <v>02</v>
      </c>
      <c r="I697" s="1" t="str">
        <f aca="false">CONCATENATE(E697,F697)</f>
        <v>0396</v>
      </c>
      <c r="J697" s="0" t="str">
        <f aca="false">CONCATENATE(E697,F697,G697,H697)</f>
        <v>03963002</v>
      </c>
      <c r="K697" s="0" t="n">
        <v>44.9386778745212</v>
      </c>
      <c r="L697" s="0" t="n">
        <v>17</v>
      </c>
      <c r="M697" s="0" t="n">
        <v>96.2883326864821</v>
      </c>
      <c r="N697" s="0" t="n">
        <v>3.32861023255814</v>
      </c>
      <c r="O697" s="0" t="n">
        <v>9.99400359784132E-005</v>
      </c>
      <c r="P697" s="4" t="n">
        <f aca="false">VLOOKUP(D697,'paramètres CI'!$A$1:$B$6,2,0)</f>
        <v>0.0935912806596305</v>
      </c>
      <c r="Q697" s="17" t="n">
        <f aca="false">M697*P697/N697</f>
        <v>2.70736065177046</v>
      </c>
      <c r="R697" s="9" t="n">
        <f aca="false">1/(1+0.04)*(1 - (1/(1+0.04))^L697)/(1-1/(1+0.04))</f>
        <v>12.1656688537057</v>
      </c>
      <c r="S697" s="17" t="n">
        <f aca="false">K697/R697</f>
        <v>3.69389290592376</v>
      </c>
      <c r="T697" s="17" t="n">
        <f aca="false">Q697+S697</f>
        <v>6.40125355769422</v>
      </c>
      <c r="U697" s="0" t="n">
        <f aca="false">T697 + Z697</f>
        <v>6.19658376552729</v>
      </c>
      <c r="V697" s="4" t="str">
        <f aca="false">VLOOKUP(I697,'CI ref gaz'!$I$1:$AM$97,1,0)</f>
        <v>0396</v>
      </c>
      <c r="W697" s="0" t="n">
        <f aca="false">VLOOKUP(I697,'CI ref gaz'!$I$1:$AM$97,14,0)</f>
        <v>-2</v>
      </c>
      <c r="X697" s="1" t="n">
        <f aca="false">VLOOKUP(I697,'CI ref gaz'!$I$1:$AM$97,13,0)</f>
        <v>2.16761507234136</v>
      </c>
      <c r="Y697" s="2" t="n">
        <f aca="false">VLOOKUP(I697,'CI ref gaz'!$I$1:$AM$97,7,0)</f>
        <v>0.445759700516607</v>
      </c>
      <c r="Z697" s="17" t="n">
        <f aca="false">X697*(O697/Y697)^(-1/8)-T697</f>
        <v>-0.204669792166929</v>
      </c>
      <c r="AA697" s="17" t="n">
        <f aca="false">Z697^2</f>
        <v>0.0418897238256541</v>
      </c>
      <c r="AB697" s="18" t="n">
        <f aca="false">Z697/U697</f>
        <v>-0.0330294562151398</v>
      </c>
      <c r="AC697" s="17" t="n">
        <f aca="false">U697^-('paramètres CI'!$B$19)</f>
        <v>4.60024965066313E-007</v>
      </c>
      <c r="AD697" s="4" t="n">
        <f aca="false">SUMIFS($AC$2:$AC$1250,$I$2:$I$1250,V697)</f>
        <v>0.00460300980045352</v>
      </c>
      <c r="AE697" s="4" t="n">
        <f aca="false">AC697/AD697</f>
        <v>9.99400359784132E-005</v>
      </c>
      <c r="AF697" s="17" t="n">
        <f aca="false">AE697-O697</f>
        <v>0</v>
      </c>
      <c r="AG697" s="4" t="n">
        <f aca="false">VLOOKUP(I697,BesoinU!$F$1:$L$99,3,0)</f>
        <v>65.6113108755229</v>
      </c>
      <c r="AH697" s="19" t="n">
        <f aca="false">VLOOKUP(J697,bibliRdtCHauff!$G$2:$K$1398,4,0)</f>
        <v>44.9386778745212</v>
      </c>
      <c r="AI697" s="19" t="n">
        <f aca="false">VLOOKUP(J697,bibliRdtCHauff!$G$2:$K$1398,3,0)</f>
        <v>3.32861023255814</v>
      </c>
      <c r="AJ697" s="4" t="n">
        <f aca="false">VLOOKUP(D697,'paramètres CI'!$A$1:$C$6,3)</f>
        <v>0.09847</v>
      </c>
      <c r="AK697" s="4" t="n">
        <f aca="false">AJ697*AG697/AI697</f>
        <v>1.9409739592573</v>
      </c>
      <c r="AL697" s="4" t="n">
        <f aca="false">AK697+AH697/R697</f>
        <v>5.63486686518107</v>
      </c>
      <c r="AM697" s="4" t="n">
        <f aca="false">AL697+Z697</f>
        <v>5.43019707301414</v>
      </c>
      <c r="AN697" s="4" t="n">
        <f aca="false">AM697^-'paramètres CI'!$B$19</f>
        <v>1.32274238347131E-006</v>
      </c>
      <c r="AO697" s="4" t="n">
        <f aca="false">SUMIFS($AN$2:$AN$1250,$I$2:$I$1250,V697)</f>
        <v>0.3366981608756</v>
      </c>
      <c r="AP697" s="5" t="n">
        <f aca="false">AN697/AO697</f>
        <v>3.92857026611446E-006</v>
      </c>
      <c r="AQ697" s="6" t="n">
        <f aca="false">AP697-O697</f>
        <v>-9.60114657122987E-005</v>
      </c>
      <c r="AR697" s="20" t="n">
        <f aca="false">VLOOKUP(I697,entreesparc!$A$13:$H$110,8,0)*AP697</f>
        <v>0.112740241943353</v>
      </c>
      <c r="AS697" s="7" t="n">
        <f aca="false">M697*AJ697/AI697+AH697/R697</f>
        <v>6.54238265305497</v>
      </c>
      <c r="AT697" s="4" t="n">
        <f aca="false">AS697+Z697</f>
        <v>6.33771286088805</v>
      </c>
      <c r="AU697" s="4" t="n">
        <f aca="false">AT697^-'paramètres CI'!$B$19</f>
        <v>3.84184224937826E-007</v>
      </c>
      <c r="AV697" s="4" t="n">
        <f aca="false">SUMIFS($AU$2:$AU$1250,$I$2:$I$1250,V697)</f>
        <v>0.000939749839819442</v>
      </c>
      <c r="AW697" s="5" t="n">
        <f aca="false">AU697/AV697</f>
        <v>0.000408815419443584</v>
      </c>
      <c r="AX697" s="7" t="n">
        <f aca="false">SUMIFS($AP$2:$AP$1250,$I$2:$I$1250,V697)</f>
        <v>1</v>
      </c>
    </row>
    <row r="698" customFormat="false" ht="15.8" hidden="false" customHeight="false" outlineLevel="0" collapsed="false">
      <c r="A698" s="0" t="s">
        <v>16</v>
      </c>
      <c r="B698" s="0" t="s">
        <v>105</v>
      </c>
      <c r="C698" s="0" t="s">
        <v>32</v>
      </c>
      <c r="D698" s="0" t="s">
        <v>33</v>
      </c>
      <c r="E698" s="0" t="str">
        <f aca="false">VLOOKUP(A698,Nomenclature!$D$1:$E$9,2,0)</f>
        <v>04</v>
      </c>
      <c r="F698" s="0" t="str">
        <f aca="false">VLOOKUP(B698,Nomenclature!$J$1:$K$97,2,0)</f>
        <v>02</v>
      </c>
      <c r="G698" s="0" t="str">
        <f aca="false">VLOOKUP(C698,Nomenclature!$M$1:$N$21,2,0)</f>
        <v>01</v>
      </c>
      <c r="H698" s="0" t="str">
        <f aca="false">VLOOKUP(D698,Nomenclature!$O$25:$P$31,2,0)</f>
        <v>01</v>
      </c>
      <c r="I698" s="1" t="str">
        <f aca="false">CONCATENATE(E698,F698)</f>
        <v>0402</v>
      </c>
      <c r="J698" s="0" t="str">
        <f aca="false">CONCATENATE(E698,F698,G698,H698)</f>
        <v>04020101</v>
      </c>
      <c r="K698" s="0" t="n">
        <v>42.5167772726332</v>
      </c>
      <c r="L698" s="0" t="n">
        <v>25</v>
      </c>
      <c r="M698" s="0" t="n">
        <v>305.215020606114</v>
      </c>
      <c r="N698" s="0" t="n">
        <v>0.844222805274592</v>
      </c>
      <c r="O698" s="0" t="n">
        <v>0.128925559962497</v>
      </c>
      <c r="P698" s="4" t="n">
        <f aca="false">VLOOKUP(D698,'paramètres CI'!$A$1:$B$6,2,0)</f>
        <v>0.033584731604575</v>
      </c>
      <c r="Q698" s="17" t="n">
        <f aca="false">M698*P698/N698</f>
        <v>12.1420133224274</v>
      </c>
      <c r="R698" s="9" t="n">
        <f aca="false">1/(1+0.04)*(1 - (1/(1+0.04))^L698)/(1-1/(1+0.04))</f>
        <v>15.6220799436509</v>
      </c>
      <c r="S698" s="17" t="n">
        <f aca="false">K698/R698</f>
        <v>2.72158236457578</v>
      </c>
      <c r="T698" s="17" t="n">
        <f aca="false">Q698+S698</f>
        <v>14.8635956870032</v>
      </c>
      <c r="U698" s="0" t="n">
        <f aca="false">T698 + Z698</f>
        <v>6.51522923412139</v>
      </c>
      <c r="V698" s="4" t="str">
        <f aca="false">VLOOKUP(I698,'CI ref gaz'!$I$1:$AM$97,1,0)</f>
        <v>0402</v>
      </c>
      <c r="W698" s="0" t="n">
        <f aca="false">VLOOKUP(I698,'CI ref gaz'!$I$1:$AM$97,14,0)</f>
        <v>-2</v>
      </c>
      <c r="X698" s="1" t="n">
        <f aca="false">VLOOKUP(I698,'CI ref gaz'!$I$1:$AM$97,13,0)</f>
        <v>5.79040042385089</v>
      </c>
      <c r="Y698" s="2" t="n">
        <f aca="false">VLOOKUP(I698,'CI ref gaz'!$I$1:$AM$97,7,0)</f>
        <v>0.331213363829243</v>
      </c>
      <c r="Z698" s="17" t="n">
        <f aca="false">X698*(O698/Y698)^(-1/8)-T698</f>
        <v>-8.34836645288183</v>
      </c>
      <c r="AA698" s="17" t="n">
        <f aca="false">Z698^2</f>
        <v>69.6952224316028</v>
      </c>
      <c r="AB698" s="18" t="n">
        <f aca="false">Z698/U698</f>
        <v>-1.28136189117644</v>
      </c>
      <c r="AC698" s="17" t="n">
        <f aca="false">U698^-('paramètres CI'!$B$19)</f>
        <v>3.0800828210422E-007</v>
      </c>
      <c r="AD698" s="4" t="n">
        <f aca="false">SUMIFS($AC$2:$AC$1250,$I$2:$I$1250,V698)</f>
        <v>2.38903970782688E-006</v>
      </c>
      <c r="AE698" s="4" t="n">
        <f aca="false">AC698/AD698</f>
        <v>0.128925559962497</v>
      </c>
      <c r="AF698" s="17" t="n">
        <f aca="false">AE698-O698</f>
        <v>0</v>
      </c>
      <c r="AG698" s="4" t="n">
        <f aca="false">VLOOKUP(I698,BesoinU!$F$1:$L$99,3,0)</f>
        <v>151.88609543913</v>
      </c>
      <c r="AH698" s="19" t="n">
        <f aca="false">VLOOKUP(J698,bibliRdtCHauff!$G$2:$K$1398,4,0)</f>
        <v>44.6426161362648</v>
      </c>
      <c r="AI698" s="19" t="n">
        <f aca="false">VLOOKUP(J698,bibliRdtCHauff!$G$2:$K$1398,3,0)</f>
        <v>0.877991717485576</v>
      </c>
      <c r="AJ698" s="4" t="n">
        <f aca="false">VLOOKUP(D698,'paramètres CI'!$A$1:$C$6,3)</f>
        <v>0.0509473684210526</v>
      </c>
      <c r="AK698" s="4" t="n">
        <f aca="false">AJ698*AG698/AI698</f>
        <v>8.81351920327157</v>
      </c>
      <c r="AL698" s="4" t="n">
        <f aca="false">AK698+AH698/R698</f>
        <v>11.6711806860761</v>
      </c>
      <c r="AM698" s="4" t="n">
        <f aca="false">AL698+Z698</f>
        <v>3.3228142331943</v>
      </c>
      <c r="AN698" s="4" t="n">
        <f aca="false">AM698^-'paramètres CI'!$B$19</f>
        <v>6.72901510677102E-005</v>
      </c>
      <c r="AO698" s="4" t="n">
        <f aca="false">SUMIFS($AN$2:$AN$1250,$I$2:$I$1250,V698)</f>
        <v>19683043.6233397</v>
      </c>
      <c r="AP698" s="5" t="n">
        <f aca="false">AN698/AO698</f>
        <v>3.41868627410444E-012</v>
      </c>
      <c r="AQ698" s="6" t="n">
        <f aca="false">AP698-O698</f>
        <v>-0.128925559959078</v>
      </c>
      <c r="AR698" s="20" t="n">
        <f aca="false">VLOOKUP(I698,entreesparc!$A$13:$H$110,8,0)*AP698</f>
        <v>4.91056416929166E-008</v>
      </c>
      <c r="AS698" s="7" t="n">
        <f aca="false">M698*AJ698/AI698+AH698/R698</f>
        <v>20.5684232050122</v>
      </c>
      <c r="AT698" s="4" t="n">
        <f aca="false">AS698+Z698</f>
        <v>12.2200567521303</v>
      </c>
      <c r="AU698" s="4" t="n">
        <f aca="false">AT698^-'paramètres CI'!$B$19</f>
        <v>2.01100993977502E-009</v>
      </c>
      <c r="AV698" s="4" t="n">
        <f aca="false">SUMIFS($AU$2:$AU$1250,$I$2:$I$1250,V698)</f>
        <v>2.33481408121391E-007</v>
      </c>
      <c r="AW698" s="5" t="n">
        <f aca="false">AU698/AV698</f>
        <v>0.00861314807014296</v>
      </c>
      <c r="AX698" s="7" t="n">
        <f aca="false">SUMIFS($AP$2:$AP$1250,$I$2:$I$1250,V698)</f>
        <v>1</v>
      </c>
    </row>
    <row r="699" customFormat="false" ht="15.8" hidden="false" customHeight="false" outlineLevel="0" collapsed="false">
      <c r="A699" s="0" t="s">
        <v>16</v>
      </c>
      <c r="B699" s="0" t="s">
        <v>105</v>
      </c>
      <c r="C699" s="0" t="s">
        <v>32</v>
      </c>
      <c r="D699" s="0" t="s">
        <v>34</v>
      </c>
      <c r="E699" s="0" t="str">
        <f aca="false">VLOOKUP(A699,Nomenclature!$D$1:$E$9,2,0)</f>
        <v>04</v>
      </c>
      <c r="F699" s="0" t="str">
        <f aca="false">VLOOKUP(B699,Nomenclature!$J$1:$K$97,2,0)</f>
        <v>02</v>
      </c>
      <c r="G699" s="0" t="str">
        <f aca="false">VLOOKUP(C699,Nomenclature!$M$1:$N$21,2,0)</f>
        <v>01</v>
      </c>
      <c r="H699" s="0" t="str">
        <f aca="false">VLOOKUP(D699,Nomenclature!$O$25:$P$31,2,0)</f>
        <v>06</v>
      </c>
      <c r="I699" s="1" t="str">
        <f aca="false">CONCATENATE(E699,F699)</f>
        <v>0402</v>
      </c>
      <c r="J699" s="0" t="str">
        <f aca="false">CONCATENATE(E699,F699,G699,H699)</f>
        <v>04020106</v>
      </c>
      <c r="K699" s="0" t="n">
        <v>42.0613173187282</v>
      </c>
      <c r="L699" s="0" t="n">
        <v>25</v>
      </c>
      <c r="M699" s="0" t="n">
        <v>319.752691360435</v>
      </c>
      <c r="N699" s="0" t="n">
        <v>0.842576101982614</v>
      </c>
      <c r="O699" s="0" t="n">
        <v>0.298244367667119</v>
      </c>
      <c r="P699" s="4" t="n">
        <f aca="false">VLOOKUP(D699,'paramètres CI'!$A$1:$B$6,2,0)</f>
        <v>0.0424847883250769</v>
      </c>
      <c r="Q699" s="17" t="n">
        <f aca="false">M699*P699/N699</f>
        <v>16.1227281154267</v>
      </c>
      <c r="R699" s="9" t="n">
        <f aca="false">1/(1+0.04)*(1 - (1/(1+0.04))^L699)/(1-1/(1+0.04))</f>
        <v>15.6220799436509</v>
      </c>
      <c r="S699" s="17" t="n">
        <f aca="false">K699/R699</f>
        <v>2.69242747895569</v>
      </c>
      <c r="T699" s="17" t="n">
        <f aca="false">Q699+S699</f>
        <v>18.8151555943824</v>
      </c>
      <c r="U699" s="0" t="n">
        <f aca="false">T699 + Z699</f>
        <v>5.86679006187849</v>
      </c>
      <c r="V699" s="4" t="str">
        <f aca="false">VLOOKUP(I699,'CI ref gaz'!$I$1:$AM$97,1,0)</f>
        <v>0402</v>
      </c>
      <c r="W699" s="0" t="n">
        <f aca="false">VLOOKUP(I699,'CI ref gaz'!$I$1:$AM$97,14,0)</f>
        <v>-2</v>
      </c>
      <c r="X699" s="1" t="n">
        <f aca="false">VLOOKUP(I699,'CI ref gaz'!$I$1:$AM$97,13,0)</f>
        <v>5.79040042385089</v>
      </c>
      <c r="Y699" s="2" t="n">
        <f aca="false">VLOOKUP(I699,'CI ref gaz'!$I$1:$AM$97,7,0)</f>
        <v>0.331213363829243</v>
      </c>
      <c r="Z699" s="17" t="n">
        <f aca="false">X699*(O699/Y699)^(-1/8)-T699</f>
        <v>-12.9483655325039</v>
      </c>
      <c r="AA699" s="17" t="n">
        <f aca="false">Z699^2</f>
        <v>167.660169963336</v>
      </c>
      <c r="AB699" s="18" t="n">
        <f aca="false">Z699/U699</f>
        <v>-2.20706133949473</v>
      </c>
      <c r="AC699" s="17" t="n">
        <f aca="false">U699^-('paramètres CI'!$B$19)</f>
        <v>7.12517636992465E-007</v>
      </c>
      <c r="AD699" s="4" t="n">
        <f aca="false">SUMIFS($AC$2:$AC$1250,$I$2:$I$1250,V699)</f>
        <v>2.38903970782688E-006</v>
      </c>
      <c r="AE699" s="4" t="n">
        <f aca="false">AC699/AD699</f>
        <v>0.298244367667119</v>
      </c>
      <c r="AF699" s="17" t="n">
        <f aca="false">AE699-O699</f>
        <v>0</v>
      </c>
      <c r="AG699" s="4" t="n">
        <f aca="false">VLOOKUP(I699,BesoinU!$F$1:$L$99,3,0)</f>
        <v>151.88609543913</v>
      </c>
      <c r="AH699" s="19" t="n">
        <f aca="false">VLOOKUP(J699,bibliRdtCHauff!$G$2:$K$1398,4,0)</f>
        <v>44.1643831846646</v>
      </c>
      <c r="AI699" s="19" t="n">
        <f aca="false">VLOOKUP(J699,bibliRdtCHauff!$G$2:$K$1398,3,0)</f>
        <v>0.876279146061918</v>
      </c>
      <c r="AJ699" s="4" t="n">
        <f aca="false">VLOOKUP(D699,'paramètres CI'!$A$1:$C$6,3)</f>
        <v>0.0591</v>
      </c>
      <c r="AK699" s="4" t="n">
        <f aca="false">AJ699*AG699/AI699</f>
        <v>10.2438455608509</v>
      </c>
      <c r="AL699" s="4" t="n">
        <f aca="false">AK699+AH699/R699</f>
        <v>13.0708944137544</v>
      </c>
      <c r="AM699" s="4" t="n">
        <f aca="false">AL699+Z699</f>
        <v>0.122528881250432</v>
      </c>
      <c r="AN699" s="4" t="n">
        <f aca="false">AM699^-'paramètres CI'!$B$19</f>
        <v>19683043.5942072</v>
      </c>
      <c r="AO699" s="4" t="n">
        <f aca="false">SUMIFS($AN$2:$AN$1250,$I$2:$I$1250,V699)</f>
        <v>19683043.6233397</v>
      </c>
      <c r="AP699" s="5" t="n">
        <f aca="false">AN699/AO699</f>
        <v>0.999999998519923</v>
      </c>
      <c r="AQ699" s="6" t="n">
        <f aca="false">AP699-O699</f>
        <v>0.701755630852804</v>
      </c>
      <c r="AR699" s="20" t="n">
        <f aca="false">VLOOKUP(I699,entreesparc!$A$13:$H$110,8,0)*AP699</f>
        <v>14363.892350169</v>
      </c>
      <c r="AS699" s="7" t="n">
        <f aca="false">M699*AJ699/AI699+AH699/R699</f>
        <v>24.3925330303238</v>
      </c>
      <c r="AT699" s="4" t="n">
        <f aca="false">AS699+Z699</f>
        <v>11.4441674978199</v>
      </c>
      <c r="AU699" s="4" t="n">
        <f aca="false">AT699^-'paramètres CI'!$B$19</f>
        <v>3.39880583829795E-009</v>
      </c>
      <c r="AV699" s="4" t="n">
        <f aca="false">SUMIFS($AU$2:$AU$1250,$I$2:$I$1250,V699)</f>
        <v>2.33481408121391E-007</v>
      </c>
      <c r="AW699" s="5" t="n">
        <f aca="false">AU699/AV699</f>
        <v>0.0145570727264539</v>
      </c>
      <c r="AX699" s="7" t="n">
        <f aca="false">SUMIFS($AP$2:$AP$1250,$I$2:$I$1250,V699)</f>
        <v>1</v>
      </c>
    </row>
    <row r="700" customFormat="false" ht="15.8" hidden="false" customHeight="false" outlineLevel="0" collapsed="false">
      <c r="A700" s="0" t="s">
        <v>16</v>
      </c>
      <c r="B700" s="0" t="s">
        <v>105</v>
      </c>
      <c r="C700" s="0" t="s">
        <v>35</v>
      </c>
      <c r="D700" s="0" t="s">
        <v>33</v>
      </c>
      <c r="E700" s="0" t="str">
        <f aca="false">VLOOKUP(A700,Nomenclature!$D$1:$E$9,2,0)</f>
        <v>04</v>
      </c>
      <c r="F700" s="0" t="str">
        <f aca="false">VLOOKUP(B700,Nomenclature!$J$1:$K$97,2,0)</f>
        <v>02</v>
      </c>
      <c r="G700" s="0" t="str">
        <f aca="false">VLOOKUP(C700,Nomenclature!$M$1:$N$21,2,0)</f>
        <v>21</v>
      </c>
      <c r="H700" s="0" t="str">
        <f aca="false">VLOOKUP(D700,Nomenclature!$O$25:$P$31,2,0)</f>
        <v>01</v>
      </c>
      <c r="I700" s="1" t="str">
        <f aca="false">CONCATENATE(E700,F700)</f>
        <v>0402</v>
      </c>
      <c r="J700" s="0" t="str">
        <f aca="false">CONCATENATE(E700,F700,G700,H700)</f>
        <v>04022101</v>
      </c>
      <c r="K700" s="0" t="n">
        <v>53.1459715907915</v>
      </c>
      <c r="L700" s="0" t="n">
        <v>25</v>
      </c>
      <c r="M700" s="0" t="n">
        <v>305.215020606114</v>
      </c>
      <c r="N700" s="0" t="n">
        <v>1.01306736632951</v>
      </c>
      <c r="O700" s="0" t="n">
        <v>9.99400359784132E-005</v>
      </c>
      <c r="P700" s="4" t="n">
        <f aca="false">VLOOKUP(D700,'paramètres CI'!$A$1:$B$6,2,0)</f>
        <v>0.033584731604575</v>
      </c>
      <c r="Q700" s="17" t="n">
        <f aca="false">M700*P700/N700</f>
        <v>10.1183444353562</v>
      </c>
      <c r="R700" s="9" t="n">
        <f aca="false">1/(1+0.04)*(1 - (1/(1+0.04))^L700)/(1-1/(1+0.04))</f>
        <v>15.6220799436509</v>
      </c>
      <c r="S700" s="17" t="n">
        <f aca="false">K700/R700</f>
        <v>3.40197795571972</v>
      </c>
      <c r="T700" s="17" t="n">
        <f aca="false">Q700+S700</f>
        <v>13.5203223910759</v>
      </c>
      <c r="U700" s="0" t="n">
        <f aca="false">T700 + Z700</f>
        <v>15.949777951332</v>
      </c>
      <c r="V700" s="4" t="str">
        <f aca="false">VLOOKUP(I700,'CI ref gaz'!$I$1:$AM$97,1,0)</f>
        <v>0402</v>
      </c>
      <c r="W700" s="0" t="n">
        <f aca="false">VLOOKUP(I700,'CI ref gaz'!$I$1:$AM$97,14,0)</f>
        <v>-2</v>
      </c>
      <c r="X700" s="1" t="n">
        <f aca="false">VLOOKUP(I700,'CI ref gaz'!$I$1:$AM$97,13,0)</f>
        <v>5.79040042385089</v>
      </c>
      <c r="Y700" s="2" t="n">
        <f aca="false">VLOOKUP(I700,'CI ref gaz'!$I$1:$AM$97,7,0)</f>
        <v>0.331213363829243</v>
      </c>
      <c r="Z700" s="17" t="n">
        <f aca="false">X700*(O700/Y700)^(-1/8)-T700</f>
        <v>2.42945556025611</v>
      </c>
      <c r="AA700" s="17" t="n">
        <f aca="false">Z700^2</f>
        <v>5.90225431925932</v>
      </c>
      <c r="AB700" s="18" t="n">
        <f aca="false">Z700/U700</f>
        <v>0.152319083542678</v>
      </c>
      <c r="AC700" s="17" t="n">
        <f aca="false">U700^-('paramètres CI'!$B$19)</f>
        <v>2.38760714354076E-010</v>
      </c>
      <c r="AD700" s="4" t="n">
        <f aca="false">SUMIFS($AC$2:$AC$1250,$I$2:$I$1250,V700)</f>
        <v>2.38903970782688E-006</v>
      </c>
      <c r="AE700" s="4" t="n">
        <f aca="false">AC700/AD700</f>
        <v>9.99400359784133E-005</v>
      </c>
      <c r="AF700" s="17" t="n">
        <f aca="false">AE700-O700</f>
        <v>0</v>
      </c>
      <c r="AG700" s="4" t="n">
        <f aca="false">VLOOKUP(I700,BesoinU!$F$1:$L$99,3,0)</f>
        <v>151.88609543913</v>
      </c>
      <c r="AH700" s="19" t="n">
        <f aca="false">VLOOKUP(J700,bibliRdtCHauff!$G$2:$K$1398,4,0)</f>
        <v>53.1459715907915</v>
      </c>
      <c r="AI700" s="19" t="n">
        <f aca="false">VLOOKUP(J700,bibliRdtCHauff!$G$2:$K$1398,3,0)</f>
        <v>1.01306736632951</v>
      </c>
      <c r="AJ700" s="4" t="n">
        <f aca="false">VLOOKUP(D700,'paramètres CI'!$A$1:$C$6,3)</f>
        <v>0.0509473684210526</v>
      </c>
      <c r="AK700" s="4" t="n">
        <f aca="false">AJ700*AG700/AI700</f>
        <v>7.63838330950204</v>
      </c>
      <c r="AL700" s="4" t="n">
        <f aca="false">AK700+AH700/R700</f>
        <v>11.0403612652218</v>
      </c>
      <c r="AM700" s="4" t="n">
        <f aca="false">AL700+Z700</f>
        <v>13.4698168254779</v>
      </c>
      <c r="AN700" s="4" t="n">
        <f aca="false">AM700^-'paramètres CI'!$B$19</f>
        <v>9.22797652962836E-010</v>
      </c>
      <c r="AO700" s="4" t="n">
        <f aca="false">SUMIFS($AN$2:$AN$1250,$I$2:$I$1250,V700)</f>
        <v>19683043.6233397</v>
      </c>
      <c r="AP700" s="5" t="n">
        <f aca="false">AN700/AO700</f>
        <v>4.68828739407256E-017</v>
      </c>
      <c r="AQ700" s="6" t="n">
        <f aca="false">AP700-O700</f>
        <v>-9.99400359783663E-005</v>
      </c>
      <c r="AR700" s="20" t="n">
        <f aca="false">VLOOKUP(I700,entreesparc!$A$13:$H$110,8,0)*AP700</f>
        <v>6.73420555347839E-013</v>
      </c>
      <c r="AS700" s="7" t="n">
        <f aca="false">M700*AJ700/AI700+AH700/R700</f>
        <v>18.751304781633</v>
      </c>
      <c r="AT700" s="4" t="n">
        <f aca="false">AS700+Z700</f>
        <v>21.1807603418891</v>
      </c>
      <c r="AU700" s="4" t="n">
        <f aca="false">AT700^-'paramètres CI'!$B$19</f>
        <v>2.46869609452416E-011</v>
      </c>
      <c r="AV700" s="4" t="n">
        <f aca="false">SUMIFS($AU$2:$AU$1250,$I$2:$I$1250,V700)</f>
        <v>2.33481408121391E-007</v>
      </c>
      <c r="AW700" s="5" t="n">
        <f aca="false">AU700/AV700</f>
        <v>0.000105734161635715</v>
      </c>
      <c r="AX700" s="7" t="n">
        <f aca="false">SUMIFS($AP$2:$AP$1250,$I$2:$I$1250,V700)</f>
        <v>1</v>
      </c>
    </row>
    <row r="701" customFormat="false" ht="15.8" hidden="false" customHeight="false" outlineLevel="0" collapsed="false">
      <c r="A701" s="0" t="s">
        <v>16</v>
      </c>
      <c r="B701" s="0" t="s">
        <v>105</v>
      </c>
      <c r="C701" s="0" t="s">
        <v>35</v>
      </c>
      <c r="D701" s="0" t="s">
        <v>34</v>
      </c>
      <c r="E701" s="0" t="str">
        <f aca="false">VLOOKUP(A701,Nomenclature!$D$1:$E$9,2,0)</f>
        <v>04</v>
      </c>
      <c r="F701" s="0" t="str">
        <f aca="false">VLOOKUP(B701,Nomenclature!$J$1:$K$97,2,0)</f>
        <v>02</v>
      </c>
      <c r="G701" s="0" t="str">
        <f aca="false">VLOOKUP(C701,Nomenclature!$M$1:$N$21,2,0)</f>
        <v>21</v>
      </c>
      <c r="H701" s="0" t="str">
        <f aca="false">VLOOKUP(D701,Nomenclature!$O$25:$P$31,2,0)</f>
        <v>06</v>
      </c>
      <c r="I701" s="1" t="str">
        <f aca="false">CONCATENATE(E701,F701)</f>
        <v>0402</v>
      </c>
      <c r="J701" s="0" t="str">
        <f aca="false">CONCATENATE(E701,F701,G701,H701)</f>
        <v>04022106</v>
      </c>
      <c r="K701" s="0" t="n">
        <v>52.5766466484102</v>
      </c>
      <c r="L701" s="0" t="n">
        <v>25</v>
      </c>
      <c r="M701" s="0" t="n">
        <v>319.752691360435</v>
      </c>
      <c r="N701" s="0" t="n">
        <v>1.01109132237914</v>
      </c>
      <c r="O701" s="0" t="n">
        <v>9.99400359784132E-005</v>
      </c>
      <c r="P701" s="4" t="n">
        <f aca="false">VLOOKUP(D701,'paramètres CI'!$A$1:$B$6,2,0)</f>
        <v>0.0424847883250769</v>
      </c>
      <c r="Q701" s="17" t="n">
        <f aca="false">M701*P701/N701</f>
        <v>13.4356067628556</v>
      </c>
      <c r="R701" s="9" t="n">
        <f aca="false">1/(1+0.04)*(1 - (1/(1+0.04))^L701)/(1-1/(1+0.04))</f>
        <v>15.6220799436509</v>
      </c>
      <c r="S701" s="17" t="n">
        <f aca="false">K701/R701</f>
        <v>3.36553434869461</v>
      </c>
      <c r="T701" s="17" t="n">
        <f aca="false">Q701+S701</f>
        <v>16.8011411115502</v>
      </c>
      <c r="U701" s="0" t="n">
        <f aca="false">T701 + Z701</f>
        <v>15.949777951332</v>
      </c>
      <c r="V701" s="4" t="str">
        <f aca="false">VLOOKUP(I701,'CI ref gaz'!$I$1:$AM$97,1,0)</f>
        <v>0402</v>
      </c>
      <c r="W701" s="0" t="n">
        <f aca="false">VLOOKUP(I701,'CI ref gaz'!$I$1:$AM$97,14,0)</f>
        <v>-2</v>
      </c>
      <c r="X701" s="1" t="n">
        <f aca="false">VLOOKUP(I701,'CI ref gaz'!$I$1:$AM$97,13,0)</f>
        <v>5.79040042385089</v>
      </c>
      <c r="Y701" s="2" t="n">
        <f aca="false">VLOOKUP(I701,'CI ref gaz'!$I$1:$AM$97,7,0)</f>
        <v>0.331213363829243</v>
      </c>
      <c r="Z701" s="17" t="n">
        <f aca="false">X701*(O701/Y701)^(-1/8)-T701</f>
        <v>-0.851363160218135</v>
      </c>
      <c r="AA701" s="17" t="n">
        <f aca="false">Z701^2</f>
        <v>0.72481923057661</v>
      </c>
      <c r="AB701" s="18" t="n">
        <f aca="false">Z701/U701</f>
        <v>-0.0533777437413813</v>
      </c>
      <c r="AC701" s="17" t="n">
        <f aca="false">U701^-('paramètres CI'!$B$19)</f>
        <v>2.38760714354076E-010</v>
      </c>
      <c r="AD701" s="4" t="n">
        <f aca="false">SUMIFS($AC$2:$AC$1250,$I$2:$I$1250,V701)</f>
        <v>2.38903970782688E-006</v>
      </c>
      <c r="AE701" s="4" t="n">
        <f aca="false">AC701/AD701</f>
        <v>9.99400359784133E-005</v>
      </c>
      <c r="AF701" s="17" t="n">
        <f aca="false">AE701-O701</f>
        <v>0</v>
      </c>
      <c r="AG701" s="4" t="n">
        <f aca="false">VLOOKUP(I701,BesoinU!$F$1:$L$99,3,0)</f>
        <v>151.88609543913</v>
      </c>
      <c r="AH701" s="19" t="n">
        <f aca="false">VLOOKUP(J701,bibliRdtCHauff!$G$2:$K$1398,4,0)</f>
        <v>52.5766466484102</v>
      </c>
      <c r="AI701" s="19" t="n">
        <f aca="false">VLOOKUP(J701,bibliRdtCHauff!$G$2:$K$1398,3,0)</f>
        <v>1.01109132237914</v>
      </c>
      <c r="AJ701" s="4" t="n">
        <f aca="false">VLOOKUP(D701,'paramètres CI'!$A$1:$C$6,3)</f>
        <v>0.0591</v>
      </c>
      <c r="AK701" s="4" t="n">
        <f aca="false">AJ701*AG701/AI701</f>
        <v>8.87799948607073</v>
      </c>
      <c r="AL701" s="4" t="n">
        <f aca="false">AK701+AH701/R701</f>
        <v>12.2435338347653</v>
      </c>
      <c r="AM701" s="4" t="n">
        <f aca="false">AL701+Z701</f>
        <v>11.3921706745472</v>
      </c>
      <c r="AN701" s="4" t="n">
        <f aca="false">AM701^-'paramètres CI'!$B$19</f>
        <v>3.52491084859587E-009</v>
      </c>
      <c r="AO701" s="4" t="n">
        <f aca="false">SUMIFS($AN$2:$AN$1250,$I$2:$I$1250,V701)</f>
        <v>19683043.6233397</v>
      </c>
      <c r="AP701" s="5" t="n">
        <f aca="false">AN701/AO701</f>
        <v>1.79083627311384E-016</v>
      </c>
      <c r="AQ701" s="6" t="n">
        <f aca="false">AP701-O701</f>
        <v>-9.99400359782341E-005</v>
      </c>
      <c r="AR701" s="20" t="n">
        <f aca="false">VLOOKUP(I701,entreesparc!$A$13:$H$110,8,0)*AP701</f>
        <v>2.57233794818576E-012</v>
      </c>
      <c r="AS701" s="7" t="n">
        <f aca="false">M701*AJ701/AI701+AH701/R701</f>
        <v>22.0556206357922</v>
      </c>
      <c r="AT701" s="4" t="n">
        <f aca="false">AS701+Z701</f>
        <v>21.204257475574</v>
      </c>
      <c r="AU701" s="4" t="n">
        <f aca="false">AT701^-'paramètres CI'!$B$19</f>
        <v>2.44689564206534E-011</v>
      </c>
      <c r="AV701" s="4" t="n">
        <f aca="false">SUMIFS($AU$2:$AU$1250,$I$2:$I$1250,V701)</f>
        <v>2.33481408121391E-007</v>
      </c>
      <c r="AW701" s="5" t="n">
        <f aca="false">AU701/AV701</f>
        <v>0.000104800449070153</v>
      </c>
      <c r="AX701" s="7" t="n">
        <f aca="false">SUMIFS($AP$2:$AP$1250,$I$2:$I$1250,V701)</f>
        <v>1</v>
      </c>
    </row>
    <row r="702" customFormat="false" ht="15.8" hidden="false" customHeight="false" outlineLevel="0" collapsed="false">
      <c r="A702" s="0" t="s">
        <v>16</v>
      </c>
      <c r="B702" s="0" t="s">
        <v>105</v>
      </c>
      <c r="C702" s="0" t="s">
        <v>36</v>
      </c>
      <c r="D702" s="0" t="s">
        <v>37</v>
      </c>
      <c r="E702" s="0" t="str">
        <f aca="false">VLOOKUP(A702,Nomenclature!$D$1:$E$9,2,0)</f>
        <v>04</v>
      </c>
      <c r="F702" s="0" t="str">
        <f aca="false">VLOOKUP(B702,Nomenclature!$J$1:$K$97,2,0)</f>
        <v>02</v>
      </c>
      <c r="G702" s="0" t="str">
        <f aca="false">VLOOKUP(C702,Nomenclature!$M$1:$N$21,2,0)</f>
        <v>23</v>
      </c>
      <c r="H702" s="0" t="str">
        <f aca="false">VLOOKUP(D702,Nomenclature!$O$25:$P$31,2,0)</f>
        <v>03</v>
      </c>
      <c r="I702" s="1" t="str">
        <f aca="false">CONCATENATE(E702,F702)</f>
        <v>0402</v>
      </c>
      <c r="J702" s="0" t="str">
        <f aca="false">CONCATENATE(E702,F702,G702,H702)</f>
        <v>04022303</v>
      </c>
      <c r="K702" s="0" t="n">
        <v>34.4691692061801</v>
      </c>
      <c r="L702" s="0" t="n">
        <v>20</v>
      </c>
      <c r="M702" s="0" t="n">
        <v>283.169274284669</v>
      </c>
      <c r="N702" s="0" t="n">
        <v>0.760067864745672</v>
      </c>
      <c r="O702" s="0" t="n">
        <v>9.99400359784132E-005</v>
      </c>
      <c r="P702" s="4" t="n">
        <f aca="false">VLOOKUP(D702,'paramètres CI'!$A$1:$B$6,2,0)</f>
        <v>0.0385046990211696</v>
      </c>
      <c r="Q702" s="17" t="n">
        <f aca="false">M702*P702/N702</f>
        <v>14.3452291355886</v>
      </c>
      <c r="R702" s="9" t="n">
        <f aca="false">1/(1+0.04)*(1 - (1/(1+0.04))^L702)/(1-1/(1+0.04))</f>
        <v>13.5903263449677</v>
      </c>
      <c r="S702" s="17" t="n">
        <f aca="false">K702/R702</f>
        <v>2.53630180256441</v>
      </c>
      <c r="T702" s="17" t="n">
        <f aca="false">Q702+S702</f>
        <v>16.881530938153</v>
      </c>
      <c r="U702" s="0" t="n">
        <f aca="false">T702 + Z702</f>
        <v>15.949777951332</v>
      </c>
      <c r="V702" s="4" t="str">
        <f aca="false">VLOOKUP(I702,'CI ref gaz'!$I$1:$AM$97,1,0)</f>
        <v>0402</v>
      </c>
      <c r="W702" s="0" t="n">
        <f aca="false">VLOOKUP(I702,'CI ref gaz'!$I$1:$AM$97,14,0)</f>
        <v>-2</v>
      </c>
      <c r="X702" s="1" t="n">
        <f aca="false">VLOOKUP(I702,'CI ref gaz'!$I$1:$AM$97,13,0)</f>
        <v>5.79040042385089</v>
      </c>
      <c r="Y702" s="2" t="n">
        <f aca="false">VLOOKUP(I702,'CI ref gaz'!$I$1:$AM$97,7,0)</f>
        <v>0.331213363829243</v>
      </c>
      <c r="Z702" s="17" t="n">
        <f aca="false">X702*(O702/Y702)^(-1/8)-T702</f>
        <v>-0.931752986820939</v>
      </c>
      <c r="AA702" s="17" t="n">
        <f aca="false">Z702^2</f>
        <v>0.868163628449741</v>
      </c>
      <c r="AB702" s="18" t="n">
        <f aca="false">Z702/U702</f>
        <v>-0.0584179284290992</v>
      </c>
      <c r="AC702" s="17" t="n">
        <f aca="false">U702^-('paramètres CI'!$B$19)</f>
        <v>2.38760714354076E-010</v>
      </c>
      <c r="AD702" s="4" t="n">
        <f aca="false">SUMIFS($AC$2:$AC$1250,$I$2:$I$1250,V702)</f>
        <v>2.38903970782688E-006</v>
      </c>
      <c r="AE702" s="4" t="n">
        <f aca="false">AC702/AD702</f>
        <v>9.99400359784133E-005</v>
      </c>
      <c r="AF702" s="17" t="n">
        <f aca="false">AE702-O702</f>
        <v>0</v>
      </c>
      <c r="AG702" s="4" t="n">
        <f aca="false">VLOOKUP(I702,BesoinU!$F$1:$L$99,3,0)</f>
        <v>151.88609543913</v>
      </c>
      <c r="AH702" s="19" t="n">
        <f aca="false">VLOOKUP(J702,bibliRdtCHauff!$G$2:$K$1398,4,0)</f>
        <v>34.4691692061801</v>
      </c>
      <c r="AI702" s="19" t="n">
        <f aca="false">VLOOKUP(J702,bibliRdtCHauff!$G$2:$K$1398,3,0)</f>
        <v>0.760067864745672</v>
      </c>
      <c r="AJ702" s="4" t="n">
        <f aca="false">VLOOKUP(D702,'paramètres CI'!$A$1:$C$6,3)</f>
        <v>0.0763929293534506</v>
      </c>
      <c r="AK702" s="4" t="n">
        <f aca="false">AJ702*AG702/AI702</f>
        <v>15.2657733563508</v>
      </c>
      <c r="AL702" s="4" t="n">
        <f aca="false">AK702+AH702/R702</f>
        <v>17.8020751589152</v>
      </c>
      <c r="AM702" s="4" t="n">
        <f aca="false">AL702+Z702</f>
        <v>16.8703221720943</v>
      </c>
      <c r="AN702" s="4" t="n">
        <f aca="false">AM702^-'paramètres CI'!$B$19</f>
        <v>1.52409833617378E-010</v>
      </c>
      <c r="AO702" s="4" t="n">
        <f aca="false">SUMIFS($AN$2:$AN$1250,$I$2:$I$1250,V702)</f>
        <v>19683043.6233397</v>
      </c>
      <c r="AP702" s="5" t="n">
        <f aca="false">AN702/AO702</f>
        <v>7.74320458430801E-018</v>
      </c>
      <c r="AQ702" s="6" t="n">
        <f aca="false">AP702-O702</f>
        <v>-9.99400359784054E-005</v>
      </c>
      <c r="AR702" s="20" t="n">
        <f aca="false">VLOOKUP(I702,entreesparc!$A$13:$H$110,8,0)*AP702</f>
        <v>1.11222557258953E-013</v>
      </c>
      <c r="AS702" s="7" t="n">
        <f aca="false">M702*AJ702/AI702+AH702/R702</f>
        <v>30.9970898043502</v>
      </c>
      <c r="AT702" s="4" t="n">
        <f aca="false">AS702+Z702</f>
        <v>30.0653368175293</v>
      </c>
      <c r="AU702" s="4" t="n">
        <f aca="false">AT702^-'paramètres CI'!$B$19</f>
        <v>1.49786064990934E-012</v>
      </c>
      <c r="AV702" s="4" t="n">
        <f aca="false">SUMIFS($AU$2:$AU$1250,$I$2:$I$1250,V702)</f>
        <v>2.33481408121391E-007</v>
      </c>
      <c r="AW702" s="5" t="n">
        <f aca="false">AU702/AV702</f>
        <v>6.41533157591106E-006</v>
      </c>
      <c r="AX702" s="7" t="n">
        <f aca="false">SUMIFS($AP$2:$AP$1250,$I$2:$I$1250,V702)</f>
        <v>1</v>
      </c>
    </row>
    <row r="703" customFormat="false" ht="15.8" hidden="false" customHeight="false" outlineLevel="0" collapsed="false">
      <c r="A703" s="0" t="s">
        <v>16</v>
      </c>
      <c r="B703" s="0" t="s">
        <v>105</v>
      </c>
      <c r="C703" s="0" t="s">
        <v>38</v>
      </c>
      <c r="D703" s="0" t="s">
        <v>39</v>
      </c>
      <c r="E703" s="0" t="str">
        <f aca="false">VLOOKUP(A703,Nomenclature!$D$1:$E$9,2,0)</f>
        <v>04</v>
      </c>
      <c r="F703" s="0" t="str">
        <f aca="false">VLOOKUP(B703,Nomenclature!$J$1:$K$97,2,0)</f>
        <v>02</v>
      </c>
      <c r="G703" s="0" t="str">
        <f aca="false">VLOOKUP(C703,Nomenclature!$M$1:$N$21,2,0)</f>
        <v>24</v>
      </c>
      <c r="H703" s="0" t="str">
        <f aca="false">VLOOKUP(D703,Nomenclature!$O$25:$P$31,2,0)</f>
        <v>04</v>
      </c>
      <c r="I703" s="1" t="str">
        <f aca="false">CONCATENATE(E703,F703)</f>
        <v>0402</v>
      </c>
      <c r="J703" s="0" t="str">
        <f aca="false">CONCATENATE(E703,F703,G703,H703)</f>
        <v>04022404</v>
      </c>
      <c r="K703" s="0" t="n">
        <v>24.8915447466718</v>
      </c>
      <c r="L703" s="0" t="n">
        <v>20</v>
      </c>
      <c r="M703" s="0" t="n">
        <v>243.316719547896</v>
      </c>
      <c r="N703" s="0" t="n">
        <v>0.986470315825552</v>
      </c>
      <c r="O703" s="0" t="n">
        <v>9.99400359784132E-005</v>
      </c>
      <c r="P703" s="4" t="n">
        <f aca="false">VLOOKUP(D703,'paramètres CI'!$A$1:$B$6,2,0)</f>
        <v>0.022045059962018</v>
      </c>
      <c r="Q703" s="17" t="n">
        <f aca="false">M703*P703/N703</f>
        <v>5.43749932070276</v>
      </c>
      <c r="R703" s="9" t="n">
        <f aca="false">1/(1+0.04)*(1 - (1/(1+0.04))^L703)/(1-1/(1+0.04))</f>
        <v>13.5903263449677</v>
      </c>
      <c r="S703" s="17" t="n">
        <f aca="false">K703/R703</f>
        <v>1.8315634308435</v>
      </c>
      <c r="T703" s="17" t="n">
        <f aca="false">Q703+S703</f>
        <v>7.26906275154626</v>
      </c>
      <c r="U703" s="0" t="n">
        <f aca="false">T703 + Z703</f>
        <v>15.949777951332</v>
      </c>
      <c r="V703" s="4" t="str">
        <f aca="false">VLOOKUP(I703,'CI ref gaz'!$I$1:$AM$97,1,0)</f>
        <v>0402</v>
      </c>
      <c r="W703" s="0" t="n">
        <f aca="false">VLOOKUP(I703,'CI ref gaz'!$I$1:$AM$97,14,0)</f>
        <v>-2</v>
      </c>
      <c r="X703" s="1" t="n">
        <f aca="false">VLOOKUP(I703,'CI ref gaz'!$I$1:$AM$97,13,0)</f>
        <v>5.79040042385089</v>
      </c>
      <c r="Y703" s="2" t="n">
        <f aca="false">VLOOKUP(I703,'CI ref gaz'!$I$1:$AM$97,7,0)</f>
        <v>0.331213363829243</v>
      </c>
      <c r="Z703" s="17" t="n">
        <f aca="false">X703*(O703/Y703)^(-1/8)-T703</f>
        <v>8.68071519978577</v>
      </c>
      <c r="AA703" s="17" t="n">
        <f aca="false">Z703^2</f>
        <v>75.3548163797918</v>
      </c>
      <c r="AB703" s="18" t="n">
        <f aca="false">Z703/U703</f>
        <v>0.544253043915311</v>
      </c>
      <c r="AC703" s="17" t="n">
        <f aca="false">U703^-('paramètres CI'!$B$19)</f>
        <v>2.38760714354076E-010</v>
      </c>
      <c r="AD703" s="4" t="n">
        <f aca="false">SUMIFS($AC$2:$AC$1250,$I$2:$I$1250,V703)</f>
        <v>2.38903970782688E-006</v>
      </c>
      <c r="AE703" s="4" t="n">
        <f aca="false">AC703/AD703</f>
        <v>9.99400359784133E-005</v>
      </c>
      <c r="AF703" s="17" t="n">
        <f aca="false">AE703-O703</f>
        <v>0</v>
      </c>
      <c r="AG703" s="4" t="n">
        <f aca="false">VLOOKUP(I703,BesoinU!$F$1:$L$99,3,0)</f>
        <v>151.88609543913</v>
      </c>
      <c r="AH703" s="19" t="n">
        <f aca="false">VLOOKUP(J703,bibliRdtCHauff!$G$2:$K$1398,4,0)</f>
        <v>24.8915447466718</v>
      </c>
      <c r="AI703" s="19" t="n">
        <f aca="false">VLOOKUP(J703,bibliRdtCHauff!$G$2:$K$1398,3,0)</f>
        <v>0.986470315825552</v>
      </c>
      <c r="AJ703" s="4" t="n">
        <f aca="false">VLOOKUP(D703,'paramètres CI'!$A$1:$C$6,3)</f>
        <v>0.0386719666666667</v>
      </c>
      <c r="AK703" s="4" t="n">
        <f aca="false">AJ703*AG703/AI703</f>
        <v>5.95429373365038</v>
      </c>
      <c r="AL703" s="4" t="n">
        <f aca="false">AK703+AH703/R703</f>
        <v>7.78585716449387</v>
      </c>
      <c r="AM703" s="4" t="n">
        <f aca="false">AL703+Z703</f>
        <v>16.4665723642796</v>
      </c>
      <c r="AN703" s="4" t="n">
        <f aca="false">AM703^-'paramètres CI'!$B$19</f>
        <v>1.85001114017881E-010</v>
      </c>
      <c r="AO703" s="4" t="n">
        <f aca="false">SUMIFS($AN$2:$AN$1250,$I$2:$I$1250,V703)</f>
        <v>19683043.6233397</v>
      </c>
      <c r="AP703" s="5" t="n">
        <f aca="false">AN703/AO703</f>
        <v>9.39900950067046E-018</v>
      </c>
      <c r="AQ703" s="6" t="n">
        <f aca="false">AP703-O703</f>
        <v>-9.99400359784038E-005</v>
      </c>
      <c r="AR703" s="20" t="n">
        <f aca="false">VLOOKUP(I703,entreesparc!$A$13:$H$110,8,0)*AP703</f>
        <v>1.35006360865666E-013</v>
      </c>
      <c r="AS703" s="7" t="n">
        <f aca="false">M703*AJ703/AI703+AH703/R703</f>
        <v>11.3701536112528</v>
      </c>
      <c r="AT703" s="4" t="n">
        <f aca="false">AS703+Z703</f>
        <v>20.0508688110386</v>
      </c>
      <c r="AU703" s="4" t="n">
        <f aca="false">AT703^-'paramètres CI'!$B$19</f>
        <v>3.82766953943654E-011</v>
      </c>
      <c r="AV703" s="4" t="n">
        <f aca="false">SUMIFS($AU$2:$AU$1250,$I$2:$I$1250,V703)</f>
        <v>2.33481408121391E-007</v>
      </c>
      <c r="AW703" s="5" t="n">
        <f aca="false">AU703/AV703</f>
        <v>0.000163938943585884</v>
      </c>
      <c r="AX703" s="7" t="n">
        <f aca="false">SUMIFS($AP$2:$AP$1250,$I$2:$I$1250,V703)</f>
        <v>1</v>
      </c>
    </row>
    <row r="704" customFormat="false" ht="15.8" hidden="false" customHeight="false" outlineLevel="0" collapsed="false">
      <c r="A704" s="0" t="s">
        <v>16</v>
      </c>
      <c r="B704" s="0" t="s">
        <v>105</v>
      </c>
      <c r="C704" s="0" t="s">
        <v>40</v>
      </c>
      <c r="D704" s="0" t="s">
        <v>37</v>
      </c>
      <c r="E704" s="0" t="str">
        <f aca="false">VLOOKUP(A704,Nomenclature!$D$1:$E$9,2,0)</f>
        <v>04</v>
      </c>
      <c r="F704" s="0" t="str">
        <f aca="false">VLOOKUP(B704,Nomenclature!$J$1:$K$97,2,0)</f>
        <v>02</v>
      </c>
      <c r="G704" s="0" t="str">
        <f aca="false">VLOOKUP(C704,Nomenclature!$M$1:$N$21,2,0)</f>
        <v>03</v>
      </c>
      <c r="H704" s="0" t="str">
        <f aca="false">VLOOKUP(D704,Nomenclature!$O$25:$P$31,2,0)</f>
        <v>03</v>
      </c>
      <c r="I704" s="1" t="str">
        <f aca="false">CONCATENATE(E704,F704)</f>
        <v>0402</v>
      </c>
      <c r="J704" s="0" t="str">
        <f aca="false">CONCATENATE(E704,F704,G704,H704)</f>
        <v>04020303</v>
      </c>
      <c r="K704" s="0" t="n">
        <v>27.5753353649441</v>
      </c>
      <c r="L704" s="0" t="n">
        <v>20</v>
      </c>
      <c r="M704" s="0" t="n">
        <v>283.169274284669</v>
      </c>
      <c r="N704" s="0" t="n">
        <v>0.731578891236875</v>
      </c>
      <c r="O704" s="0" t="n">
        <v>0.0317164389357778</v>
      </c>
      <c r="P704" s="4" t="n">
        <f aca="false">VLOOKUP(D704,'paramètres CI'!$A$1:$B$6,2,0)</f>
        <v>0.0385046990211696</v>
      </c>
      <c r="Q704" s="17" t="n">
        <f aca="false">M704*P704/N704</f>
        <v>14.9038576823068</v>
      </c>
      <c r="R704" s="9" t="n">
        <f aca="false">1/(1+0.04)*(1 - (1/(1+0.04))^L704)/(1-1/(1+0.04))</f>
        <v>13.5903263449677</v>
      </c>
      <c r="S704" s="17" t="n">
        <f aca="false">K704/R704</f>
        <v>2.02904144205153</v>
      </c>
      <c r="T704" s="17" t="n">
        <f aca="false">Q704+S704</f>
        <v>16.9328991243583</v>
      </c>
      <c r="U704" s="0" t="n">
        <f aca="false">T704 + Z704</f>
        <v>7.76357095409166</v>
      </c>
      <c r="V704" s="4" t="str">
        <f aca="false">VLOOKUP(I704,'CI ref gaz'!$I$1:$AM$97,1,0)</f>
        <v>0402</v>
      </c>
      <c r="W704" s="0" t="n">
        <f aca="false">VLOOKUP(I704,'CI ref gaz'!$I$1:$AM$97,14,0)</f>
        <v>-2</v>
      </c>
      <c r="X704" s="1" t="n">
        <f aca="false">VLOOKUP(I704,'CI ref gaz'!$I$1:$AM$97,13,0)</f>
        <v>5.79040042385089</v>
      </c>
      <c r="Y704" s="2" t="n">
        <f aca="false">VLOOKUP(I704,'CI ref gaz'!$I$1:$AM$97,7,0)</f>
        <v>0.331213363829243</v>
      </c>
      <c r="Z704" s="17" t="n">
        <f aca="false">X704*(O704/Y704)^(-1/8)-T704</f>
        <v>-9.16932817026668</v>
      </c>
      <c r="AA704" s="17" t="n">
        <f aca="false">Z704^2</f>
        <v>84.0765790940461</v>
      </c>
      <c r="AB704" s="18" t="n">
        <f aca="false">Z704/U704</f>
        <v>-1.18107095619885</v>
      </c>
      <c r="AC704" s="17" t="n">
        <f aca="false">U704^-('paramètres CI'!$B$19)</f>
        <v>7.57718320084395E-008</v>
      </c>
      <c r="AD704" s="4" t="n">
        <f aca="false">SUMIFS($AC$2:$AC$1250,$I$2:$I$1250,V704)</f>
        <v>2.38903970782688E-006</v>
      </c>
      <c r="AE704" s="4" t="n">
        <f aca="false">AC704/AD704</f>
        <v>0.0317164389357778</v>
      </c>
      <c r="AF704" s="17" t="n">
        <f aca="false">AE704-O704</f>
        <v>0</v>
      </c>
      <c r="AG704" s="4" t="n">
        <f aca="false">VLOOKUP(I704,BesoinU!$F$1:$L$99,3,0)</f>
        <v>151.88609543913</v>
      </c>
      <c r="AH704" s="19" t="n">
        <f aca="false">VLOOKUP(J704,bibliRdtCHauff!$G$2:$K$1398,4,0)</f>
        <v>28.9541021331913</v>
      </c>
      <c r="AI704" s="19" t="n">
        <f aca="false">VLOOKUP(J704,bibliRdtCHauff!$G$2:$K$1398,3,0)</f>
        <v>0.737276685938635</v>
      </c>
      <c r="AJ704" s="4" t="n">
        <f aca="false">VLOOKUP(D704,'paramètres CI'!$A$1:$C$6,3)</f>
        <v>0.0763929293534506</v>
      </c>
      <c r="AK704" s="4" t="n">
        <f aca="false">AJ704*AG704/AI704</f>
        <v>15.7376789202021</v>
      </c>
      <c r="AL704" s="4" t="n">
        <f aca="false">AK704+AH704/R704</f>
        <v>17.8681724343562</v>
      </c>
      <c r="AM704" s="4" t="n">
        <f aca="false">AL704+Z704</f>
        <v>8.69884426408951</v>
      </c>
      <c r="AN704" s="4" t="n">
        <f aca="false">AM704^-'paramètres CI'!$B$19</f>
        <v>3.05005418162395E-008</v>
      </c>
      <c r="AO704" s="4" t="n">
        <f aca="false">SUMIFS($AN$2:$AN$1250,$I$2:$I$1250,V704)</f>
        <v>19683043.6233397</v>
      </c>
      <c r="AP704" s="5" t="n">
        <f aca="false">AN704/AO704</f>
        <v>1.54958462725108E-015</v>
      </c>
      <c r="AQ704" s="6" t="n">
        <f aca="false">AP704-O704</f>
        <v>-0.0317164389357763</v>
      </c>
      <c r="AR704" s="20" t="n">
        <f aca="false">VLOOKUP(I704,entreesparc!$A$13:$H$110,8,0)*AP704</f>
        <v>2.22580668062548E-011</v>
      </c>
      <c r="AS704" s="7" t="n">
        <f aca="false">M704*AJ704/AI704+AH704/R704</f>
        <v>31.4710799969024</v>
      </c>
      <c r="AT704" s="4" t="n">
        <f aca="false">AS704+Z704</f>
        <v>22.3017518266357</v>
      </c>
      <c r="AU704" s="4" t="n">
        <f aca="false">AT704^-'paramètres CI'!$B$19</f>
        <v>1.63413589802215E-011</v>
      </c>
      <c r="AV704" s="4" t="n">
        <f aca="false">SUMIFS($AU$2:$AU$1250,$I$2:$I$1250,V704)</f>
        <v>2.33481408121391E-007</v>
      </c>
      <c r="AW704" s="5" t="n">
        <f aca="false">AU704/AV704</f>
        <v>6.99899795521422E-005</v>
      </c>
      <c r="AX704" s="7" t="n">
        <f aca="false">SUMIFS($AP$2:$AP$1250,$I$2:$I$1250,V704)</f>
        <v>1</v>
      </c>
    </row>
    <row r="705" customFormat="false" ht="15.8" hidden="false" customHeight="false" outlineLevel="0" collapsed="false">
      <c r="A705" s="0" t="s">
        <v>16</v>
      </c>
      <c r="B705" s="0" t="s">
        <v>105</v>
      </c>
      <c r="C705" s="0" t="s">
        <v>41</v>
      </c>
      <c r="D705" s="0" t="s">
        <v>39</v>
      </c>
      <c r="E705" s="0" t="str">
        <f aca="false">VLOOKUP(A705,Nomenclature!$D$1:$E$9,2,0)</f>
        <v>04</v>
      </c>
      <c r="F705" s="0" t="str">
        <f aca="false">VLOOKUP(B705,Nomenclature!$J$1:$K$97,2,0)</f>
        <v>02</v>
      </c>
      <c r="G705" s="0" t="str">
        <f aca="false">VLOOKUP(C705,Nomenclature!$M$1:$N$21,2,0)</f>
        <v>04</v>
      </c>
      <c r="H705" s="0" t="str">
        <f aca="false">VLOOKUP(D705,Nomenclature!$O$25:$P$31,2,0)</f>
        <v>04</v>
      </c>
      <c r="I705" s="1" t="str">
        <f aca="false">CONCATENATE(E705,F705)</f>
        <v>0402</v>
      </c>
      <c r="J705" s="0" t="str">
        <f aca="false">CONCATENATE(E705,F705,G705,H705)</f>
        <v>04020404</v>
      </c>
      <c r="K705" s="0" t="n">
        <v>19.9132357973375</v>
      </c>
      <c r="L705" s="0" t="n">
        <v>20</v>
      </c>
      <c r="M705" s="0" t="n">
        <v>243.316719547896</v>
      </c>
      <c r="N705" s="0" t="n">
        <v>0.84803236986695</v>
      </c>
      <c r="O705" s="0" t="n">
        <v>0.331213363829243</v>
      </c>
      <c r="P705" s="4" t="n">
        <f aca="false">VLOOKUP(D705,'paramètres CI'!$A$1:$B$6,2,0)</f>
        <v>0.022045059962018</v>
      </c>
      <c r="Q705" s="17" t="n">
        <f aca="false">M705*P705/N705</f>
        <v>6.32514967917609</v>
      </c>
      <c r="R705" s="9" t="n">
        <f aca="false">1/(1+0.04)*(1 - (1/(1+0.04))^L705)/(1-1/(1+0.04))</f>
        <v>13.5903263449677</v>
      </c>
      <c r="S705" s="17" t="n">
        <f aca="false">K705/R705</f>
        <v>1.4652507446748</v>
      </c>
      <c r="T705" s="17" t="n">
        <f aca="false">Q705+S705</f>
        <v>7.79040042385089</v>
      </c>
      <c r="U705" s="0" t="n">
        <f aca="false">T705 + Z705</f>
        <v>5.79040042385089</v>
      </c>
      <c r="V705" s="4" t="str">
        <f aca="false">VLOOKUP(I705,'CI ref gaz'!$I$1:$AM$97,1,0)</f>
        <v>0402</v>
      </c>
      <c r="W705" s="0" t="n">
        <f aca="false">VLOOKUP(I705,'CI ref gaz'!$I$1:$AM$97,14,0)</f>
        <v>-2</v>
      </c>
      <c r="X705" s="1" t="n">
        <f aca="false">VLOOKUP(I705,'CI ref gaz'!$I$1:$AM$97,13,0)</f>
        <v>5.79040042385089</v>
      </c>
      <c r="Y705" s="2" t="n">
        <f aca="false">VLOOKUP(I705,'CI ref gaz'!$I$1:$AM$97,7,0)</f>
        <v>0.331213363829243</v>
      </c>
      <c r="Z705" s="17" t="n">
        <f aca="false">X705*(O705/Y705)^(-1/8)-T705</f>
        <v>-2</v>
      </c>
      <c r="AA705" s="17" t="n">
        <f aca="false">Z705^2</f>
        <v>4</v>
      </c>
      <c r="AB705" s="18" t="n">
        <f aca="false">Z705/U705</f>
        <v>-0.34539925628665</v>
      </c>
      <c r="AC705" s="17" t="n">
        <f aca="false">U705^-('paramètres CI'!$B$19)</f>
        <v>7.91281877950972E-007</v>
      </c>
      <c r="AD705" s="4" t="n">
        <f aca="false">SUMIFS($AC$2:$AC$1250,$I$2:$I$1250,V705)</f>
        <v>2.38903970782688E-006</v>
      </c>
      <c r="AE705" s="4" t="n">
        <f aca="false">AC705/AD705</f>
        <v>0.331213363829243</v>
      </c>
      <c r="AF705" s="17" t="n">
        <f aca="false">AE705-O705</f>
        <v>0</v>
      </c>
      <c r="AG705" s="4" t="n">
        <f aca="false">VLOOKUP(I705,BesoinU!$F$1:$L$99,3,0)</f>
        <v>151.88609543913</v>
      </c>
      <c r="AH705" s="19" t="n">
        <f aca="false">VLOOKUP(J705,bibliRdtCHauff!$G$2:$K$1398,4,0)</f>
        <v>20.9088975872043</v>
      </c>
      <c r="AI705" s="19" t="n">
        <f aca="false">VLOOKUP(J705,bibliRdtCHauff!$G$2:$K$1398,3,0)</f>
        <v>0.87571995905867</v>
      </c>
      <c r="AJ705" s="4" t="n">
        <f aca="false">VLOOKUP(D705,'paramètres CI'!$A$1:$C$6,3)</f>
        <v>0.0386719666666667</v>
      </c>
      <c r="AK705" s="4" t="n">
        <f aca="false">AJ705*AG705/AI705</f>
        <v>6.70732002758735</v>
      </c>
      <c r="AL705" s="4" t="n">
        <f aca="false">AK705+AH705/R705</f>
        <v>8.24583330949589</v>
      </c>
      <c r="AM705" s="4" t="n">
        <f aca="false">AL705+Z705</f>
        <v>6.24583330949589</v>
      </c>
      <c r="AN705" s="4" t="n">
        <f aca="false">AM705^-'paramètres CI'!$B$19</f>
        <v>4.3179427925491E-007</v>
      </c>
      <c r="AO705" s="4" t="n">
        <f aca="false">SUMIFS($AN$2:$AN$1250,$I$2:$I$1250,V705)</f>
        <v>19683043.6233397</v>
      </c>
      <c r="AP705" s="5" t="n">
        <f aca="false">AN705/AO705</f>
        <v>2.19373734833824E-014</v>
      </c>
      <c r="AQ705" s="6" t="n">
        <f aca="false">AP705-O705</f>
        <v>-0.331213363829221</v>
      </c>
      <c r="AR705" s="20" t="n">
        <f aca="false">VLOOKUP(I705,entreesparc!$A$13:$H$110,8,0)*AP705</f>
        <v>3.15106071627137E-010</v>
      </c>
      <c r="AS705" s="7" t="n">
        <f aca="false">M705*AJ705/AI705+AH705/R705</f>
        <v>12.2834277610914</v>
      </c>
      <c r="AT705" s="4" t="n">
        <f aca="false">AS705+Z705</f>
        <v>10.2834277610914</v>
      </c>
      <c r="AU705" s="4" t="n">
        <f aca="false">AT705^-'paramètres CI'!$B$19</f>
        <v>7.9964419220469E-009</v>
      </c>
      <c r="AV705" s="4" t="n">
        <f aca="false">SUMIFS($AU$2:$AU$1250,$I$2:$I$1250,V705)</f>
        <v>2.33481408121391E-007</v>
      </c>
      <c r="AW705" s="5" t="n">
        <f aca="false">AU705/AV705</f>
        <v>0.034248730922033</v>
      </c>
      <c r="AX705" s="7" t="n">
        <f aca="false">SUMIFS($AP$2:$AP$1250,$I$2:$I$1250,V705)</f>
        <v>1</v>
      </c>
    </row>
    <row r="706" customFormat="false" ht="15.8" hidden="false" customHeight="false" outlineLevel="0" collapsed="false">
      <c r="A706" s="0" t="s">
        <v>16</v>
      </c>
      <c r="B706" s="0" t="s">
        <v>105</v>
      </c>
      <c r="C706" s="0" t="s">
        <v>45</v>
      </c>
      <c r="D706" s="0" t="s">
        <v>43</v>
      </c>
      <c r="E706" s="0" t="str">
        <f aca="false">VLOOKUP(A706,Nomenclature!$D$1:$E$9,2,0)</f>
        <v>04</v>
      </c>
      <c r="F706" s="0" t="str">
        <f aca="false">VLOOKUP(B706,Nomenclature!$J$1:$K$97,2,0)</f>
        <v>02</v>
      </c>
      <c r="G706" s="0" t="str">
        <f aca="false">VLOOKUP(C706,Nomenclature!$M$1:$N$21,2,0)</f>
        <v>06</v>
      </c>
      <c r="H706" s="0" t="str">
        <f aca="false">VLOOKUP(D706,Nomenclature!$O$25:$P$31,2,0)</f>
        <v>02</v>
      </c>
      <c r="I706" s="1" t="str">
        <f aca="false">CONCATENATE(E706,F706)</f>
        <v>0402</v>
      </c>
      <c r="J706" s="0" t="str">
        <f aca="false">CONCATENATE(E706,F706,G706,H706)</f>
        <v>04020602</v>
      </c>
      <c r="K706" s="0" t="n">
        <v>10</v>
      </c>
      <c r="L706" s="0" t="n">
        <v>13</v>
      </c>
      <c r="M706" s="0" t="n">
        <v>299.541506170469</v>
      </c>
      <c r="N706" s="0" t="n">
        <v>0.9</v>
      </c>
      <c r="O706" s="0" t="n">
        <v>0.100153729441813</v>
      </c>
      <c r="P706" s="4" t="n">
        <f aca="false">VLOOKUP(D706,'paramètres CI'!$A$1:$B$6,2,0)</f>
        <v>0.0935912806596305</v>
      </c>
      <c r="Q706" s="17" t="n">
        <f aca="false">M706*P706/N706</f>
        <v>31.1494146368987</v>
      </c>
      <c r="R706" s="9" t="n">
        <f aca="false">1/(1+0.04)*(1 - (1/(1+0.04))^L706)/(1-1/(1+0.04))</f>
        <v>9.98564784663304</v>
      </c>
      <c r="S706" s="17" t="n">
        <f aca="false">K706/R706</f>
        <v>1.00143727814033</v>
      </c>
      <c r="T706" s="17" t="n">
        <f aca="false">Q706+S706</f>
        <v>32.150851915039</v>
      </c>
      <c r="U706" s="0" t="n">
        <f aca="false">T706 + Z706</f>
        <v>6.72417005486989</v>
      </c>
      <c r="V706" s="4" t="str">
        <f aca="false">VLOOKUP(I706,'CI ref gaz'!$I$1:$AM$97,1,0)</f>
        <v>0402</v>
      </c>
      <c r="W706" s="0" t="n">
        <f aca="false">VLOOKUP(I706,'CI ref gaz'!$I$1:$AM$97,14,0)</f>
        <v>-2</v>
      </c>
      <c r="X706" s="1" t="n">
        <f aca="false">VLOOKUP(I706,'CI ref gaz'!$I$1:$AM$97,13,0)</f>
        <v>5.79040042385089</v>
      </c>
      <c r="Y706" s="2" t="n">
        <f aca="false">VLOOKUP(I706,'CI ref gaz'!$I$1:$AM$97,7,0)</f>
        <v>0.331213363829243</v>
      </c>
      <c r="Z706" s="17" t="n">
        <f aca="false">X706*(O706/Y706)^(-1/8)-T706</f>
        <v>-25.4266818601691</v>
      </c>
      <c r="AA706" s="17" t="n">
        <f aca="false">Z706^2</f>
        <v>646.516150418252</v>
      </c>
      <c r="AB706" s="18" t="n">
        <f aca="false">Z706/U706</f>
        <v>-3.78138590378959</v>
      </c>
      <c r="AC706" s="17" t="n">
        <f aca="false">U706^-('paramètres CI'!$B$19)</f>
        <v>2.39271236523441E-007</v>
      </c>
      <c r="AD706" s="4" t="n">
        <f aca="false">SUMIFS($AC$2:$AC$1250,$I$2:$I$1250,V706)</f>
        <v>2.38903970782688E-006</v>
      </c>
      <c r="AE706" s="4" t="n">
        <f aca="false">AC706/AD706</f>
        <v>0.100153729441813</v>
      </c>
      <c r="AF706" s="17" t="n">
        <f aca="false">AE706-O706</f>
        <v>0</v>
      </c>
      <c r="AG706" s="4" t="n">
        <f aca="false">VLOOKUP(I706,BesoinU!$F$1:$L$99,3,0)</f>
        <v>151.88609543913</v>
      </c>
      <c r="AH706" s="19" t="n">
        <f aca="false">VLOOKUP(J706,bibliRdtCHauff!$G$2:$K$1398,4,0)</f>
        <v>10.4</v>
      </c>
      <c r="AI706" s="19" t="n">
        <f aca="false">VLOOKUP(J706,bibliRdtCHauff!$G$2:$K$1398,3,0)</f>
        <v>0.92</v>
      </c>
      <c r="AJ706" s="4" t="n">
        <f aca="false">VLOOKUP(D706,'paramètres CI'!$A$1:$C$6,3)</f>
        <v>0.09847</v>
      </c>
      <c r="AK706" s="4" t="n">
        <f aca="false">AJ706*AG706/AI706</f>
        <v>16.2567650194469</v>
      </c>
      <c r="AL706" s="4" t="n">
        <f aca="false">AK706+AH706/R706</f>
        <v>17.2982597887128</v>
      </c>
      <c r="AM706" s="4" t="n">
        <f aca="false">AL706+Z706</f>
        <v>-8.12842207145627</v>
      </c>
      <c r="AN706" s="4" t="n">
        <f aca="false">AM706^-'paramètres CI'!$B$19</f>
        <v>5.24747077504712E-008</v>
      </c>
      <c r="AO706" s="4" t="n">
        <f aca="false">SUMIFS($AN$2:$AN$1250,$I$2:$I$1250,V706)</f>
        <v>19683043.6233397</v>
      </c>
      <c r="AP706" s="5" t="n">
        <f aca="false">AN706/AO706</f>
        <v>2.66598544181694E-015</v>
      </c>
      <c r="AQ706" s="6" t="n">
        <f aca="false">AP706-O706</f>
        <v>-0.10015372944181</v>
      </c>
      <c r="AR706" s="20" t="n">
        <f aca="false">VLOOKUP(I706,entreesparc!$A$13:$H$110,8,0)*AP706</f>
        <v>3.82939279500541E-011</v>
      </c>
      <c r="AS706" s="7" t="n">
        <f aca="false">M706*AJ706/AI706+AH706/R706</f>
        <v>33.102203587316</v>
      </c>
      <c r="AT706" s="4" t="n">
        <f aca="false">AS706+Z706</f>
        <v>7.67552172714693</v>
      </c>
      <c r="AU706" s="4" t="n">
        <f aca="false">AT706^-'paramètres CI'!$B$19</f>
        <v>8.30112123988635E-008</v>
      </c>
      <c r="AV706" s="4" t="n">
        <f aca="false">SUMIFS($AU$2:$AU$1250,$I$2:$I$1250,V706)</f>
        <v>2.33481408121391E-007</v>
      </c>
      <c r="AW706" s="5" t="n">
        <f aca="false">AU706/AV706</f>
        <v>0.355536713037573</v>
      </c>
      <c r="AX706" s="7" t="n">
        <f aca="false">SUMIFS($AP$2:$AP$1250,$I$2:$I$1250,V706)</f>
        <v>1</v>
      </c>
    </row>
    <row r="707" customFormat="false" ht="15.8" hidden="false" customHeight="false" outlineLevel="0" collapsed="false">
      <c r="A707" s="0" t="s">
        <v>16</v>
      </c>
      <c r="B707" s="0" t="s">
        <v>105</v>
      </c>
      <c r="C707" s="0" t="s">
        <v>46</v>
      </c>
      <c r="D707" s="0" t="s">
        <v>43</v>
      </c>
      <c r="E707" s="0" t="str">
        <f aca="false">VLOOKUP(A707,Nomenclature!$D$1:$E$9,2,0)</f>
        <v>04</v>
      </c>
      <c r="F707" s="0" t="str">
        <f aca="false">VLOOKUP(B707,Nomenclature!$J$1:$K$97,2,0)</f>
        <v>02</v>
      </c>
      <c r="G707" s="0" t="str">
        <f aca="false">VLOOKUP(C707,Nomenclature!$M$1:$N$21,2,0)</f>
        <v>26</v>
      </c>
      <c r="H707" s="0" t="str">
        <f aca="false">VLOOKUP(D707,Nomenclature!$O$25:$P$31,2,0)</f>
        <v>02</v>
      </c>
      <c r="I707" s="1" t="str">
        <f aca="false">CONCATENATE(E707,F707)</f>
        <v>0402</v>
      </c>
      <c r="J707" s="0" t="str">
        <f aca="false">CONCATENATE(E707,F707,G707,H707)</f>
        <v>04022602</v>
      </c>
      <c r="K707" s="0" t="n">
        <v>12</v>
      </c>
      <c r="L707" s="0" t="n">
        <v>13</v>
      </c>
      <c r="M707" s="0" t="n">
        <v>299.541506170469</v>
      </c>
      <c r="N707" s="0" t="n">
        <v>1</v>
      </c>
      <c r="O707" s="0" t="n">
        <v>9.99400359784132E-005</v>
      </c>
      <c r="P707" s="4" t="n">
        <f aca="false">VLOOKUP(D707,'paramètres CI'!$A$1:$B$6,2,0)</f>
        <v>0.0935912806596305</v>
      </c>
      <c r="Q707" s="17" t="n">
        <f aca="false">M707*P707/N707</f>
        <v>28.0344731732088</v>
      </c>
      <c r="R707" s="9" t="n">
        <f aca="false">1/(1+0.04)*(1 - (1/(1+0.04))^L707)/(1-1/(1+0.04))</f>
        <v>9.98564784663304</v>
      </c>
      <c r="S707" s="17" t="n">
        <f aca="false">K707/R707</f>
        <v>1.20172473376839</v>
      </c>
      <c r="T707" s="17" t="n">
        <f aca="false">Q707+S707</f>
        <v>29.2361979069772</v>
      </c>
      <c r="U707" s="0" t="n">
        <f aca="false">T707 + Z707</f>
        <v>15.949777951332</v>
      </c>
      <c r="V707" s="4" t="str">
        <f aca="false">VLOOKUP(I707,'CI ref gaz'!$I$1:$AM$97,1,0)</f>
        <v>0402</v>
      </c>
      <c r="W707" s="0" t="n">
        <f aca="false">VLOOKUP(I707,'CI ref gaz'!$I$1:$AM$97,14,0)</f>
        <v>-2</v>
      </c>
      <c r="X707" s="1" t="n">
        <f aca="false">VLOOKUP(I707,'CI ref gaz'!$I$1:$AM$97,13,0)</f>
        <v>5.79040042385089</v>
      </c>
      <c r="Y707" s="2" t="n">
        <f aca="false">VLOOKUP(I707,'CI ref gaz'!$I$1:$AM$97,7,0)</f>
        <v>0.331213363829243</v>
      </c>
      <c r="Z707" s="17" t="n">
        <f aca="false">X707*(O707/Y707)^(-1/8)-T707</f>
        <v>-13.2864199556452</v>
      </c>
      <c r="AA707" s="17" t="n">
        <f aca="false">Z707^2</f>
        <v>176.528955237766</v>
      </c>
      <c r="AB707" s="18" t="n">
        <f aca="false">Z707/U707</f>
        <v>-0.833015982804673</v>
      </c>
      <c r="AC707" s="17" t="n">
        <f aca="false">U707^-('paramètres CI'!$B$19)</f>
        <v>2.38760714354076E-010</v>
      </c>
      <c r="AD707" s="4" t="n">
        <f aca="false">SUMIFS($AC$2:$AC$1250,$I$2:$I$1250,V707)</f>
        <v>2.38903970782688E-006</v>
      </c>
      <c r="AE707" s="4" t="n">
        <f aca="false">AC707/AD707</f>
        <v>9.99400359784133E-005</v>
      </c>
      <c r="AF707" s="17" t="n">
        <f aca="false">AE707-O707</f>
        <v>0</v>
      </c>
      <c r="AG707" s="4" t="n">
        <f aca="false">VLOOKUP(I707,BesoinU!$F$1:$L$99,3,0)</f>
        <v>151.88609543913</v>
      </c>
      <c r="AH707" s="19" t="n">
        <f aca="false">VLOOKUP(J707,bibliRdtCHauff!$G$2:$K$1398,4,0)</f>
        <v>12</v>
      </c>
      <c r="AI707" s="19" t="n">
        <f aca="false">VLOOKUP(J707,bibliRdtCHauff!$G$2:$K$1398,3,0)</f>
        <v>1</v>
      </c>
      <c r="AJ707" s="4" t="n">
        <f aca="false">VLOOKUP(D707,'paramètres CI'!$A$1:$C$6,3)</f>
        <v>0.09847</v>
      </c>
      <c r="AK707" s="4" t="n">
        <f aca="false">AJ707*AG707/AI707</f>
        <v>14.9562238178911</v>
      </c>
      <c r="AL707" s="4" t="n">
        <f aca="false">AK707+AH707/R707</f>
        <v>16.1579485516595</v>
      </c>
      <c r="AM707" s="4" t="n">
        <f aca="false">AL707+Z707</f>
        <v>2.87152859601437</v>
      </c>
      <c r="AN707" s="4" t="n">
        <f aca="false">AM707^-'paramètres CI'!$B$19</f>
        <v>0.000216319084194487</v>
      </c>
      <c r="AO707" s="4" t="n">
        <f aca="false">SUMIFS($AN$2:$AN$1250,$I$2:$I$1250,V707)</f>
        <v>19683043.6233397</v>
      </c>
      <c r="AP707" s="5" t="n">
        <f aca="false">AN707/AO707</f>
        <v>1.09901236990595E-011</v>
      </c>
      <c r="AQ707" s="6" t="n">
        <f aca="false">AP707-O707</f>
        <v>-9.99400249882895E-005</v>
      </c>
      <c r="AR707" s="20" t="n">
        <f aca="false">VLOOKUP(I707,entreesparc!$A$13:$H$110,8,0)*AP707</f>
        <v>1.57860953961978E-007</v>
      </c>
      <c r="AS707" s="7" t="n">
        <f aca="false">M707*AJ707/AI707+AH707/R707</f>
        <v>30.6975768463745</v>
      </c>
      <c r="AT707" s="4" t="n">
        <f aca="false">AS707+Z707</f>
        <v>17.4111568907293</v>
      </c>
      <c r="AU707" s="4" t="n">
        <f aca="false">AT707^-'paramètres CI'!$B$19</f>
        <v>1.18407433696983E-010</v>
      </c>
      <c r="AV707" s="4" t="n">
        <f aca="false">SUMIFS($AU$2:$AU$1250,$I$2:$I$1250,V707)</f>
        <v>2.33481408121391E-007</v>
      </c>
      <c r="AW707" s="5" t="n">
        <f aca="false">AU707/AV707</f>
        <v>0.000507138596814614</v>
      </c>
      <c r="AX707" s="7" t="n">
        <f aca="false">SUMIFS($AP$2:$AP$1250,$I$2:$I$1250,V707)</f>
        <v>1</v>
      </c>
    </row>
    <row r="708" customFormat="false" ht="15.8" hidden="false" customHeight="false" outlineLevel="0" collapsed="false">
      <c r="A708" s="0" t="s">
        <v>16</v>
      </c>
      <c r="B708" s="0" t="s">
        <v>105</v>
      </c>
      <c r="C708" s="0" t="s">
        <v>48</v>
      </c>
      <c r="D708" s="0" t="s">
        <v>43</v>
      </c>
      <c r="E708" s="0" t="str">
        <f aca="false">VLOOKUP(A708,Nomenclature!$D$1:$E$9,2,0)</f>
        <v>04</v>
      </c>
      <c r="F708" s="0" t="str">
        <f aca="false">VLOOKUP(B708,Nomenclature!$J$1:$K$97,2,0)</f>
        <v>02</v>
      </c>
      <c r="G708" s="0" t="str">
        <f aca="false">VLOOKUP(C708,Nomenclature!$M$1:$N$21,2,0)</f>
        <v>09</v>
      </c>
      <c r="H708" s="0" t="str">
        <f aca="false">VLOOKUP(D708,Nomenclature!$O$25:$P$31,2,0)</f>
        <v>02</v>
      </c>
      <c r="I708" s="1" t="str">
        <f aca="false">CONCATENATE(E708,F708)</f>
        <v>0402</v>
      </c>
      <c r="J708" s="0" t="str">
        <f aca="false">CONCATENATE(E708,F708,G708,H708)</f>
        <v>04020902</v>
      </c>
      <c r="K708" s="0" t="n">
        <v>118.202126057651</v>
      </c>
      <c r="L708" s="0" t="n">
        <v>20</v>
      </c>
      <c r="M708" s="0" t="n">
        <v>318.127720497468</v>
      </c>
      <c r="N708" s="0" t="n">
        <v>2.78381860465116</v>
      </c>
      <c r="O708" s="0" t="n">
        <v>0.109146899947679</v>
      </c>
      <c r="P708" s="4" t="n">
        <f aca="false">VLOOKUP(D708,'paramètres CI'!$A$1:$B$6,2,0)</f>
        <v>0.0935912806596305</v>
      </c>
      <c r="Q708" s="17" t="n">
        <f aca="false">M708*P708/N708</f>
        <v>10.6953738741961</v>
      </c>
      <c r="R708" s="9" t="n">
        <f aca="false">1/(1+0.04)*(1 - (1/(1+0.04))^L708)/(1-1/(1+0.04))</f>
        <v>13.5903263449677</v>
      </c>
      <c r="S708" s="17" t="n">
        <f aca="false">K708/R708</f>
        <v>8.6975193278872</v>
      </c>
      <c r="T708" s="17" t="n">
        <f aca="false">Q708+S708</f>
        <v>19.3928932020833</v>
      </c>
      <c r="U708" s="0" t="n">
        <f aca="false">T708 + Z708</f>
        <v>6.65228203095301</v>
      </c>
      <c r="V708" s="4" t="str">
        <f aca="false">VLOOKUP(I708,'CI ref gaz'!$I$1:$AM$97,1,0)</f>
        <v>0402</v>
      </c>
      <c r="W708" s="0" t="n">
        <f aca="false">VLOOKUP(I708,'CI ref gaz'!$I$1:$AM$97,14,0)</f>
        <v>-2</v>
      </c>
      <c r="X708" s="1" t="n">
        <f aca="false">VLOOKUP(I708,'CI ref gaz'!$I$1:$AM$97,13,0)</f>
        <v>5.79040042385089</v>
      </c>
      <c r="Y708" s="2" t="n">
        <f aca="false">VLOOKUP(I708,'CI ref gaz'!$I$1:$AM$97,7,0)</f>
        <v>0.331213363829243</v>
      </c>
      <c r="Z708" s="17" t="n">
        <f aca="false">X708*(O708/Y708)^(-1/8)-T708</f>
        <v>-12.7406111711303</v>
      </c>
      <c r="AA708" s="17" t="n">
        <f aca="false">Z708^2</f>
        <v>162.323173013929</v>
      </c>
      <c r="AB708" s="18" t="n">
        <f aca="false">Z708/U708</f>
        <v>-1.91522414591689</v>
      </c>
      <c r="AC708" s="17" t="n">
        <f aca="false">U708^-('paramètres CI'!$B$19)</f>
        <v>2.60756277961212E-007</v>
      </c>
      <c r="AD708" s="4" t="n">
        <f aca="false">SUMIFS($AC$2:$AC$1250,$I$2:$I$1250,V708)</f>
        <v>2.38903970782688E-006</v>
      </c>
      <c r="AE708" s="4" t="n">
        <f aca="false">AC708/AD708</f>
        <v>0.109146899947679</v>
      </c>
      <c r="AF708" s="17" t="n">
        <f aca="false">AE708-O708</f>
        <v>0</v>
      </c>
      <c r="AG708" s="4" t="n">
        <f aca="false">VLOOKUP(I708,BesoinU!$F$1:$L$99,3,0)</f>
        <v>151.88609543913</v>
      </c>
      <c r="AH708" s="19" t="n">
        <f aca="false">VLOOKUP(J708,bibliRdtCHauff!$G$2:$K$1398,4,0)</f>
        <v>124.112232360534</v>
      </c>
      <c r="AI708" s="19" t="n">
        <f aca="false">VLOOKUP(J708,bibliRdtCHauff!$G$2:$K$1398,3,0)</f>
        <v>2.89517134883721</v>
      </c>
      <c r="AJ708" s="4" t="n">
        <f aca="false">VLOOKUP(D708,'paramètres CI'!$A$1:$C$6,3)</f>
        <v>0.09847</v>
      </c>
      <c r="AK708" s="4" t="n">
        <f aca="false">AJ708*AG708/AI708</f>
        <v>5.16592008410763</v>
      </c>
      <c r="AL708" s="4" t="n">
        <f aca="false">AK708+AH708/R708</f>
        <v>14.2983153783892</v>
      </c>
      <c r="AM708" s="4" t="n">
        <f aca="false">AL708+Z708</f>
        <v>1.55770420725895</v>
      </c>
      <c r="AN708" s="4" t="n">
        <f aca="false">AM708^-'paramètres CI'!$B$19</f>
        <v>0.0288482887757756</v>
      </c>
      <c r="AO708" s="4" t="n">
        <f aca="false">SUMIFS($AN$2:$AN$1250,$I$2:$I$1250,V708)</f>
        <v>19683043.6233397</v>
      </c>
      <c r="AP708" s="5" t="n">
        <f aca="false">AN708/AO708</f>
        <v>1.46564166232747E-009</v>
      </c>
      <c r="AQ708" s="6" t="n">
        <f aca="false">AP708-O708</f>
        <v>-0.109146898482037</v>
      </c>
      <c r="AR708" s="20" t="n">
        <f aca="false">VLOOKUP(I708,entreesparc!$A$13:$H$110,8,0)*AP708</f>
        <v>2.10523190927535E-005</v>
      </c>
      <c r="AS708" s="7" t="n">
        <f aca="false">M708*AJ708/AI708+AH708/R708</f>
        <v>19.9524929199255</v>
      </c>
      <c r="AT708" s="4" t="n">
        <f aca="false">AS708+Z708</f>
        <v>7.21188174879519</v>
      </c>
      <c r="AU708" s="4" t="n">
        <f aca="false">AT708^-'paramètres CI'!$B$19</f>
        <v>1.36650499392078E-007</v>
      </c>
      <c r="AV708" s="4" t="n">
        <f aca="false">SUMIFS($AU$2:$AU$1250,$I$2:$I$1250,V708)</f>
        <v>2.33481408121391E-007</v>
      </c>
      <c r="AW708" s="5" t="n">
        <f aca="false">AU708/AV708</f>
        <v>0.585273579132397</v>
      </c>
      <c r="AX708" s="7" t="n">
        <f aca="false">SUMIFS($AP$2:$AP$1250,$I$2:$I$1250,V708)</f>
        <v>1</v>
      </c>
    </row>
    <row r="709" customFormat="false" ht="15.8" hidden="false" customHeight="false" outlineLevel="0" collapsed="false">
      <c r="A709" s="0" t="s">
        <v>16</v>
      </c>
      <c r="B709" s="0" t="s">
        <v>105</v>
      </c>
      <c r="C709" s="0" t="s">
        <v>49</v>
      </c>
      <c r="D709" s="0" t="s">
        <v>43</v>
      </c>
      <c r="E709" s="0" t="str">
        <f aca="false">VLOOKUP(A709,Nomenclature!$D$1:$E$9,2,0)</f>
        <v>04</v>
      </c>
      <c r="F709" s="0" t="str">
        <f aca="false">VLOOKUP(B709,Nomenclature!$J$1:$K$97,2,0)</f>
        <v>02</v>
      </c>
      <c r="G709" s="0" t="str">
        <f aca="false">VLOOKUP(C709,Nomenclature!$M$1:$N$21,2,0)</f>
        <v>29</v>
      </c>
      <c r="H709" s="0" t="str">
        <f aca="false">VLOOKUP(D709,Nomenclature!$O$25:$P$31,2,0)</f>
        <v>02</v>
      </c>
      <c r="I709" s="1" t="str">
        <f aca="false">CONCATENATE(E709,F709)</f>
        <v>0402</v>
      </c>
      <c r="J709" s="0" t="str">
        <f aca="false">CONCATENATE(E709,F709,G709,H709)</f>
        <v>04022902</v>
      </c>
      <c r="K709" s="0" t="n">
        <v>147.752657572064</v>
      </c>
      <c r="L709" s="0" t="n">
        <v>20</v>
      </c>
      <c r="M709" s="0" t="n">
        <v>318.127720497468</v>
      </c>
      <c r="N709" s="0" t="n">
        <v>3.34058232558139</v>
      </c>
      <c r="O709" s="0" t="n">
        <v>9.99400359784132E-005</v>
      </c>
      <c r="P709" s="4" t="n">
        <f aca="false">VLOOKUP(D709,'paramètres CI'!$A$1:$B$6,2,0)</f>
        <v>0.0935912806596305</v>
      </c>
      <c r="Q709" s="17" t="n">
        <f aca="false">M709*P709/N709</f>
        <v>8.91281156183007</v>
      </c>
      <c r="R709" s="9" t="n">
        <f aca="false">1/(1+0.04)*(1 - (1/(1+0.04))^L709)/(1-1/(1+0.04))</f>
        <v>13.5903263449677</v>
      </c>
      <c r="S709" s="17" t="n">
        <f aca="false">K709/R709</f>
        <v>10.871899159859</v>
      </c>
      <c r="T709" s="17" t="n">
        <f aca="false">Q709+S709</f>
        <v>19.7847107216891</v>
      </c>
      <c r="U709" s="0" t="n">
        <f aca="false">T709 + Z709</f>
        <v>15.949777951332</v>
      </c>
      <c r="V709" s="4" t="str">
        <f aca="false">VLOOKUP(I709,'CI ref gaz'!$I$1:$AM$97,1,0)</f>
        <v>0402</v>
      </c>
      <c r="W709" s="0" t="n">
        <f aca="false">VLOOKUP(I709,'CI ref gaz'!$I$1:$AM$97,14,0)</f>
        <v>-2</v>
      </c>
      <c r="X709" s="1" t="n">
        <f aca="false">VLOOKUP(I709,'CI ref gaz'!$I$1:$AM$97,13,0)</f>
        <v>5.79040042385089</v>
      </c>
      <c r="Y709" s="2" t="n">
        <f aca="false">VLOOKUP(I709,'CI ref gaz'!$I$1:$AM$97,7,0)</f>
        <v>0.331213363829243</v>
      </c>
      <c r="Z709" s="17" t="n">
        <f aca="false">X709*(O709/Y709)^(-1/8)-T709</f>
        <v>-3.83493277035704</v>
      </c>
      <c r="AA709" s="17" t="n">
        <f aca="false">Z709^2</f>
        <v>14.7067093531583</v>
      </c>
      <c r="AB709" s="18" t="n">
        <f aca="false">Z709/U709</f>
        <v>-0.240438003717586</v>
      </c>
      <c r="AC709" s="17" t="n">
        <f aca="false">U709^-('paramètres CI'!$B$19)</f>
        <v>2.38760714354076E-010</v>
      </c>
      <c r="AD709" s="4" t="n">
        <f aca="false">SUMIFS($AC$2:$AC$1250,$I$2:$I$1250,V709)</f>
        <v>2.38903970782688E-006</v>
      </c>
      <c r="AE709" s="4" t="n">
        <f aca="false">AC709/AD709</f>
        <v>9.99400359784133E-005</v>
      </c>
      <c r="AF709" s="17" t="n">
        <f aca="false">AE709-O709</f>
        <v>0</v>
      </c>
      <c r="AG709" s="4" t="n">
        <f aca="false">VLOOKUP(I709,BesoinU!$F$1:$L$99,3,0)</f>
        <v>151.88609543913</v>
      </c>
      <c r="AH709" s="19" t="n">
        <f aca="false">VLOOKUP(J709,bibliRdtCHauff!$G$2:$K$1398,4,0)</f>
        <v>147.752657572064</v>
      </c>
      <c r="AI709" s="19" t="n">
        <f aca="false">VLOOKUP(J709,bibliRdtCHauff!$G$2:$K$1398,3,0)</f>
        <v>3.34058232558139</v>
      </c>
      <c r="AJ709" s="4" t="n">
        <f aca="false">VLOOKUP(D709,'paramètres CI'!$A$1:$C$6,3)</f>
        <v>0.09847</v>
      </c>
      <c r="AK709" s="4" t="n">
        <f aca="false">AJ709*AG709/AI709</f>
        <v>4.47713073955996</v>
      </c>
      <c r="AL709" s="4" t="n">
        <f aca="false">AK709+AH709/R709</f>
        <v>15.349029899419</v>
      </c>
      <c r="AM709" s="4" t="n">
        <f aca="false">AL709+Z709</f>
        <v>11.5140971290619</v>
      </c>
      <c r="AN709" s="4" t="n">
        <f aca="false">AM709^-'paramètres CI'!$B$19</f>
        <v>3.23713558902471E-009</v>
      </c>
      <c r="AO709" s="4" t="n">
        <f aca="false">SUMIFS($AN$2:$AN$1250,$I$2:$I$1250,V709)</f>
        <v>19683043.6233397</v>
      </c>
      <c r="AP709" s="5" t="n">
        <f aca="false">AN709/AO709</f>
        <v>1.64463161844858E-016</v>
      </c>
      <c r="AQ709" s="6" t="n">
        <f aca="false">AP709-O709</f>
        <v>-9.99400359782487E-005</v>
      </c>
      <c r="AR709" s="20" t="n">
        <f aca="false">VLOOKUP(I709,entreesparc!$A$13:$H$110,8,0)*AP709</f>
        <v>2.36233115580439E-012</v>
      </c>
      <c r="AS709" s="7" t="n">
        <f aca="false">M709*AJ709/AI709+AH709/R709</f>
        <v>20.2493171020837</v>
      </c>
      <c r="AT709" s="4" t="n">
        <f aca="false">AS709+Z709</f>
        <v>16.4143843317267</v>
      </c>
      <c r="AU709" s="4" t="n">
        <f aca="false">AT709^-'paramètres CI'!$B$19</f>
        <v>1.89759364241952E-010</v>
      </c>
      <c r="AV709" s="4" t="n">
        <f aca="false">SUMIFS($AU$2:$AU$1250,$I$2:$I$1250,V709)</f>
        <v>2.33481408121391E-007</v>
      </c>
      <c r="AW709" s="5" t="n">
        <f aca="false">AU709/AV709</f>
        <v>0.000812738649165989</v>
      </c>
      <c r="AX709" s="7" t="n">
        <f aca="false">SUMIFS($AP$2:$AP$1250,$I$2:$I$1250,V709)</f>
        <v>1</v>
      </c>
    </row>
    <row r="710" customFormat="false" ht="15.8" hidden="false" customHeight="false" outlineLevel="0" collapsed="false">
      <c r="A710" s="0" t="s">
        <v>16</v>
      </c>
      <c r="B710" s="0" t="s">
        <v>106</v>
      </c>
      <c r="C710" s="0" t="s">
        <v>32</v>
      </c>
      <c r="D710" s="0" t="s">
        <v>33</v>
      </c>
      <c r="E710" s="0" t="str">
        <f aca="false">VLOOKUP(A710,Nomenclature!$D$1:$E$9,2,0)</f>
        <v>04</v>
      </c>
      <c r="F710" s="0" t="str">
        <f aca="false">VLOOKUP(B710,Nomenclature!$J$1:$K$97,2,0)</f>
        <v>03</v>
      </c>
      <c r="G710" s="0" t="str">
        <f aca="false">VLOOKUP(C710,Nomenclature!$M$1:$N$21,2,0)</f>
        <v>01</v>
      </c>
      <c r="H710" s="0" t="str">
        <f aca="false">VLOOKUP(D710,Nomenclature!$O$25:$P$31,2,0)</f>
        <v>01</v>
      </c>
      <c r="I710" s="1" t="str">
        <f aca="false">CONCATENATE(E710,F710)</f>
        <v>0403</v>
      </c>
      <c r="J710" s="0" t="str">
        <f aca="false">CONCATENATE(E710,F710,G710,H710)</f>
        <v>04030101</v>
      </c>
      <c r="K710" s="0" t="n">
        <v>46.1117022251163</v>
      </c>
      <c r="L710" s="0" t="n">
        <v>25</v>
      </c>
      <c r="M710" s="0" t="n">
        <v>263.611734394172</v>
      </c>
      <c r="N710" s="0" t="n">
        <v>0.758511634581454</v>
      </c>
      <c r="O710" s="0" t="n">
        <v>0.0147248574406641</v>
      </c>
      <c r="P710" s="4" t="n">
        <f aca="false">VLOOKUP(D710,'paramètres CI'!$A$1:$B$6,2,0)</f>
        <v>0.033584731604575</v>
      </c>
      <c r="Q710" s="17" t="n">
        <f aca="false">M710*P710/N710</f>
        <v>11.6719756742163</v>
      </c>
      <c r="R710" s="9" t="n">
        <f aca="false">1/(1+0.04)*(1 - (1/(1+0.04))^L710)/(1-1/(1+0.04))</f>
        <v>15.6220799436509</v>
      </c>
      <c r="S710" s="17" t="n">
        <f aca="false">K710/R710</f>
        <v>2.95170056685422</v>
      </c>
      <c r="T710" s="17" t="n">
        <f aca="false">Q710+S710</f>
        <v>14.6236762410705</v>
      </c>
      <c r="U710" s="0" t="n">
        <f aca="false">T710 + Z710</f>
        <v>8.08003163454289</v>
      </c>
      <c r="V710" s="4" t="str">
        <f aca="false">VLOOKUP(I710,'CI ref gaz'!$I$1:$AM$97,1,0)</f>
        <v>0403</v>
      </c>
      <c r="W710" s="0" t="n">
        <f aca="false">VLOOKUP(I710,'CI ref gaz'!$I$1:$AM$97,14,0)</f>
        <v>-2</v>
      </c>
      <c r="X710" s="1" t="n">
        <f aca="false">VLOOKUP(I710,'CI ref gaz'!$I$1:$AM$97,13,0)</f>
        <v>5.36037377220753</v>
      </c>
      <c r="Y710" s="2" t="n">
        <f aca="false">VLOOKUP(I710,'CI ref gaz'!$I$1:$AM$97,7,0)</f>
        <v>0.392459638228585</v>
      </c>
      <c r="Z710" s="17" t="n">
        <f aca="false">X710*(O710/Y710)^(-1/8)-T710</f>
        <v>-6.54364460652763</v>
      </c>
      <c r="AA710" s="17" t="n">
        <f aca="false">Z710^2</f>
        <v>42.8192847365382</v>
      </c>
      <c r="AB710" s="18" t="n">
        <f aca="false">Z710/U710</f>
        <v>-0.80985383504601</v>
      </c>
      <c r="AC710" s="17" t="n">
        <f aca="false">U710^-('paramètres CI'!$B$19)</f>
        <v>5.50421654146627E-008</v>
      </c>
      <c r="AD710" s="4" t="n">
        <f aca="false">SUMIFS($AC$2:$AC$1250,$I$2:$I$1250,V710)</f>
        <v>3.73804402769011E-006</v>
      </c>
      <c r="AE710" s="4" t="n">
        <f aca="false">AC710/AD710</f>
        <v>0.0147248574406641</v>
      </c>
      <c r="AF710" s="17" t="n">
        <f aca="false">AE710-O710</f>
        <v>0</v>
      </c>
      <c r="AG710" s="4" t="n">
        <f aca="false">VLOOKUP(I710,BesoinU!$F$1:$L$99,3,0)</f>
        <v>130.105021537267</v>
      </c>
      <c r="AH710" s="19" t="n">
        <f aca="false">VLOOKUP(J710,bibliRdtCHauff!$G$2:$K$1398,4,0)</f>
        <v>48.4172873363721</v>
      </c>
      <c r="AI710" s="19" t="n">
        <f aca="false">VLOOKUP(J710,bibliRdtCHauff!$G$2:$K$1398,3,0)</f>
        <v>0.788852099964712</v>
      </c>
      <c r="AJ710" s="4" t="n">
        <f aca="false">VLOOKUP(D710,'paramètres CI'!$A$1:$C$6,3)</f>
        <v>0.0509473684210526</v>
      </c>
      <c r="AK710" s="4" t="n">
        <f aca="false">AJ710*AG710/AI710</f>
        <v>8.40272652628375</v>
      </c>
      <c r="AL710" s="4" t="n">
        <f aca="false">AK710+AH710/R710</f>
        <v>11.5020121214807</v>
      </c>
      <c r="AM710" s="4" t="n">
        <f aca="false">AL710+Z710</f>
        <v>4.95836751495304</v>
      </c>
      <c r="AN710" s="4" t="n">
        <f aca="false">AM710^-'paramètres CI'!$B$19</f>
        <v>2.737097646436E-006</v>
      </c>
      <c r="AO710" s="4" t="n">
        <f aca="false">SUMIFS($AN$2:$AN$1250,$I$2:$I$1250,V710)</f>
        <v>990.401549068885</v>
      </c>
      <c r="AP710" s="5" t="n">
        <f aca="false">AN710/AO710</f>
        <v>2.76362415730191E-009</v>
      </c>
      <c r="AQ710" s="6" t="n">
        <f aca="false">AP710-O710</f>
        <v>-0.0147248546770399</v>
      </c>
      <c r="AR710" s="20" t="n">
        <f aca="false">VLOOKUP(I710,entreesparc!$A$13:$H$110,8,0)*AP710</f>
        <v>4.43190005917097E-005</v>
      </c>
      <c r="AS710" s="7" t="n">
        <f aca="false">M710*AJ710/AI710+AH710/R710</f>
        <v>20.124434102621</v>
      </c>
      <c r="AT710" s="4" t="n">
        <f aca="false">AS710+Z710</f>
        <v>13.5807894960933</v>
      </c>
      <c r="AU710" s="4" t="n">
        <f aca="false">AT710^-'paramètres CI'!$B$19</f>
        <v>8.64171339695074E-010</v>
      </c>
      <c r="AV710" s="4" t="n">
        <f aca="false">SUMIFS($AU$2:$AU$1250,$I$2:$I$1250,V710)</f>
        <v>4.35244837498101E-007</v>
      </c>
      <c r="AW710" s="5" t="n">
        <f aca="false">AU710/AV710</f>
        <v>0.00198548326193265</v>
      </c>
      <c r="AX710" s="7" t="n">
        <f aca="false">SUMIFS($AP$2:$AP$1250,$I$2:$I$1250,V710)</f>
        <v>1</v>
      </c>
    </row>
    <row r="711" customFormat="false" ht="15.8" hidden="false" customHeight="false" outlineLevel="0" collapsed="false">
      <c r="A711" s="0" t="s">
        <v>16</v>
      </c>
      <c r="B711" s="0" t="s">
        <v>106</v>
      </c>
      <c r="C711" s="0" t="s">
        <v>32</v>
      </c>
      <c r="D711" s="0" t="s">
        <v>34</v>
      </c>
      <c r="E711" s="0" t="str">
        <f aca="false">VLOOKUP(A711,Nomenclature!$D$1:$E$9,2,0)</f>
        <v>04</v>
      </c>
      <c r="F711" s="0" t="str">
        <f aca="false">VLOOKUP(B711,Nomenclature!$J$1:$K$97,2,0)</f>
        <v>03</v>
      </c>
      <c r="G711" s="0" t="str">
        <f aca="false">VLOOKUP(C711,Nomenclature!$M$1:$N$21,2,0)</f>
        <v>01</v>
      </c>
      <c r="H711" s="0" t="str">
        <f aca="false">VLOOKUP(D711,Nomenclature!$O$25:$P$31,2,0)</f>
        <v>06</v>
      </c>
      <c r="I711" s="1" t="str">
        <f aca="false">CONCATENATE(E711,F711)</f>
        <v>0403</v>
      </c>
      <c r="J711" s="0" t="str">
        <f aca="false">CONCATENATE(E711,F711,G711,H711)</f>
        <v>04030106</v>
      </c>
      <c r="K711" s="0" t="n">
        <v>46.4679369383159</v>
      </c>
      <c r="L711" s="0" t="n">
        <v>25</v>
      </c>
      <c r="M711" s="0" t="n">
        <v>289.733069865594</v>
      </c>
      <c r="N711" s="0" t="n">
        <v>0.904352629465649</v>
      </c>
      <c r="O711" s="0" t="n">
        <v>0.237004319452977</v>
      </c>
      <c r="P711" s="4" t="n">
        <f aca="false">VLOOKUP(D711,'paramètres CI'!$A$1:$B$6,2,0)</f>
        <v>0.0424847883250769</v>
      </c>
      <c r="Q711" s="17" t="n">
        <f aca="false">M711*P711/N711</f>
        <v>13.6111155570893</v>
      </c>
      <c r="R711" s="9" t="n">
        <f aca="false">1/(1+0.04)*(1 - (1/(1+0.04))^L711)/(1-1/(1+0.04))</f>
        <v>15.6220799436509</v>
      </c>
      <c r="S711" s="17" t="n">
        <f aca="false">K711/R711</f>
        <v>2.9745038500588</v>
      </c>
      <c r="T711" s="17" t="n">
        <f aca="false">Q711+S711</f>
        <v>16.5856194071481</v>
      </c>
      <c r="U711" s="0" t="n">
        <f aca="false">T711 + Z711</f>
        <v>5.70919551319664</v>
      </c>
      <c r="V711" s="4" t="str">
        <f aca="false">VLOOKUP(I711,'CI ref gaz'!$I$1:$AM$97,1,0)</f>
        <v>0403</v>
      </c>
      <c r="W711" s="0" t="n">
        <f aca="false">VLOOKUP(I711,'CI ref gaz'!$I$1:$AM$97,14,0)</f>
        <v>-2</v>
      </c>
      <c r="X711" s="1" t="n">
        <f aca="false">VLOOKUP(I711,'CI ref gaz'!$I$1:$AM$97,13,0)</f>
        <v>5.36037377220753</v>
      </c>
      <c r="Y711" s="2" t="n">
        <f aca="false">VLOOKUP(I711,'CI ref gaz'!$I$1:$AM$97,7,0)</f>
        <v>0.392459638228585</v>
      </c>
      <c r="Z711" s="17" t="n">
        <f aca="false">X711*(O711/Y711)^(-1/8)-T711</f>
        <v>-10.8764238939514</v>
      </c>
      <c r="AA711" s="17" t="n">
        <f aca="false">Z711^2</f>
        <v>118.296596720918</v>
      </c>
      <c r="AB711" s="18" t="n">
        <f aca="false">Z711/U711</f>
        <v>-1.90507119064514</v>
      </c>
      <c r="AC711" s="17" t="n">
        <f aca="false">U711^-('paramètres CI'!$B$19)</f>
        <v>8.85932580867961E-007</v>
      </c>
      <c r="AD711" s="4" t="n">
        <f aca="false">SUMIFS($AC$2:$AC$1250,$I$2:$I$1250,V711)</f>
        <v>3.73804402769011E-006</v>
      </c>
      <c r="AE711" s="4" t="n">
        <f aca="false">AC711/AD711</f>
        <v>0.237004319452977</v>
      </c>
      <c r="AF711" s="17" t="n">
        <f aca="false">AE711-O711</f>
        <v>0</v>
      </c>
      <c r="AG711" s="4" t="n">
        <f aca="false">VLOOKUP(I711,BesoinU!$F$1:$L$99,3,0)</f>
        <v>130.105021537267</v>
      </c>
      <c r="AH711" s="19" t="n">
        <f aca="false">VLOOKUP(J711,bibliRdtCHauff!$G$2:$K$1398,4,0)</f>
        <v>48.7913337852317</v>
      </c>
      <c r="AI711" s="19" t="n">
        <f aca="false">VLOOKUP(J711,bibliRdtCHauff!$G$2:$K$1398,3,0)</f>
        <v>0.940526734644275</v>
      </c>
      <c r="AJ711" s="4" t="n">
        <f aca="false">VLOOKUP(D711,'paramètres CI'!$A$1:$C$6,3)</f>
        <v>0.0591</v>
      </c>
      <c r="AK711" s="4" t="n">
        <f aca="false">AJ711*AG711/AI711</f>
        <v>8.17542605608195</v>
      </c>
      <c r="AL711" s="4" t="n">
        <f aca="false">AK711+AH711/R711</f>
        <v>11.2986550986437</v>
      </c>
      <c r="AM711" s="4" t="n">
        <f aca="false">AL711+Z711</f>
        <v>0.422231204692245</v>
      </c>
      <c r="AN711" s="4" t="n">
        <f aca="false">AM711^-'paramètres CI'!$B$19</f>
        <v>989.913823601363</v>
      </c>
      <c r="AO711" s="4" t="n">
        <f aca="false">SUMIFS($AN$2:$AN$1250,$I$2:$I$1250,V711)</f>
        <v>990.401549068885</v>
      </c>
      <c r="AP711" s="5" t="n">
        <f aca="false">AN711/AO711</f>
        <v>0.999507547753756</v>
      </c>
      <c r="AQ711" s="6" t="n">
        <f aca="false">AP711-O711</f>
        <v>0.762503228300779</v>
      </c>
      <c r="AR711" s="20" t="n">
        <f aca="false">VLOOKUP(I711,entreesparc!$A$13:$H$110,8,0)*AP711</f>
        <v>16028.6540712409</v>
      </c>
      <c r="AS711" s="7" t="n">
        <f aca="false">M711*AJ711/AI711+AH711/R711</f>
        <v>21.3292234054258</v>
      </c>
      <c r="AT711" s="4" t="n">
        <f aca="false">AS711+Z711</f>
        <v>10.4527995114743</v>
      </c>
      <c r="AU711" s="4" t="n">
        <f aca="false">AT711^-'paramètres CI'!$B$19</f>
        <v>7.01679899201812E-009</v>
      </c>
      <c r="AV711" s="4" t="n">
        <f aca="false">SUMIFS($AU$2:$AU$1250,$I$2:$I$1250,V711)</f>
        <v>4.35244837498101E-007</v>
      </c>
      <c r="AW711" s="5" t="n">
        <f aca="false">AU711/AV711</f>
        <v>0.0161214984934743</v>
      </c>
      <c r="AX711" s="7" t="n">
        <f aca="false">SUMIFS($AP$2:$AP$1250,$I$2:$I$1250,V711)</f>
        <v>1</v>
      </c>
    </row>
    <row r="712" customFormat="false" ht="15.8" hidden="false" customHeight="false" outlineLevel="0" collapsed="false">
      <c r="A712" s="0" t="s">
        <v>16</v>
      </c>
      <c r="B712" s="0" t="s">
        <v>106</v>
      </c>
      <c r="C712" s="0" t="s">
        <v>35</v>
      </c>
      <c r="D712" s="0" t="s">
        <v>33</v>
      </c>
      <c r="E712" s="0" t="str">
        <f aca="false">VLOOKUP(A712,Nomenclature!$D$1:$E$9,2,0)</f>
        <v>04</v>
      </c>
      <c r="F712" s="0" t="str">
        <f aca="false">VLOOKUP(B712,Nomenclature!$J$1:$K$97,2,0)</f>
        <v>03</v>
      </c>
      <c r="G712" s="0" t="str">
        <f aca="false">VLOOKUP(C712,Nomenclature!$M$1:$N$21,2,0)</f>
        <v>21</v>
      </c>
      <c r="H712" s="0" t="str">
        <f aca="false">VLOOKUP(D712,Nomenclature!$O$25:$P$31,2,0)</f>
        <v>01</v>
      </c>
      <c r="I712" s="1" t="str">
        <f aca="false">CONCATENATE(E712,F712)</f>
        <v>0403</v>
      </c>
      <c r="J712" s="0" t="str">
        <f aca="false">CONCATENATE(E712,F712,G712,H712)</f>
        <v>04032101</v>
      </c>
      <c r="K712" s="0" t="n">
        <v>57.6396277813953</v>
      </c>
      <c r="L712" s="0" t="n">
        <v>25</v>
      </c>
      <c r="M712" s="0" t="n">
        <v>263.611734394172</v>
      </c>
      <c r="N712" s="0" t="n">
        <v>0.910213961497744</v>
      </c>
      <c r="O712" s="0" t="n">
        <v>9.99400359784131E-005</v>
      </c>
      <c r="P712" s="4" t="n">
        <f aca="false">VLOOKUP(D712,'paramètres CI'!$A$1:$B$6,2,0)</f>
        <v>0.033584731604575</v>
      </c>
      <c r="Q712" s="17" t="n">
        <f aca="false">M712*P712/N712</f>
        <v>9.72664639518026</v>
      </c>
      <c r="R712" s="9" t="n">
        <f aca="false">1/(1+0.04)*(1 - (1/(1+0.04))^L712)/(1-1/(1+0.04))</f>
        <v>15.6220799436509</v>
      </c>
      <c r="S712" s="17" t="n">
        <f aca="false">K712/R712</f>
        <v>3.68962570856778</v>
      </c>
      <c r="T712" s="17" t="n">
        <f aca="false">Q712+S712</f>
        <v>13.416272103748</v>
      </c>
      <c r="U712" s="0" t="n">
        <f aca="false">T712 + Z712</f>
        <v>15.0817594900112</v>
      </c>
      <c r="V712" s="4" t="str">
        <f aca="false">VLOOKUP(I712,'CI ref gaz'!$I$1:$AM$97,1,0)</f>
        <v>0403</v>
      </c>
      <c r="W712" s="0" t="n">
        <f aca="false">VLOOKUP(I712,'CI ref gaz'!$I$1:$AM$97,14,0)</f>
        <v>-2</v>
      </c>
      <c r="X712" s="1" t="n">
        <f aca="false">VLOOKUP(I712,'CI ref gaz'!$I$1:$AM$97,13,0)</f>
        <v>5.36037377220753</v>
      </c>
      <c r="Y712" s="2" t="n">
        <f aca="false">VLOOKUP(I712,'CI ref gaz'!$I$1:$AM$97,7,0)</f>
        <v>0.392459638228585</v>
      </c>
      <c r="Z712" s="17" t="n">
        <f aca="false">X712*(O712/Y712)^(-1/8)-T712</f>
        <v>1.66548738626318</v>
      </c>
      <c r="AA712" s="17" t="n">
        <f aca="false">Z712^2</f>
        <v>2.77384823380175</v>
      </c>
      <c r="AB712" s="18" t="n">
        <f aca="false">Z712/U712</f>
        <v>0.110430575912992</v>
      </c>
      <c r="AC712" s="17" t="n">
        <f aca="false">U712^-('paramètres CI'!$B$19)</f>
        <v>3.73580254616243E-010</v>
      </c>
      <c r="AD712" s="4" t="n">
        <f aca="false">SUMIFS($AC$2:$AC$1250,$I$2:$I$1250,V712)</f>
        <v>3.73804402769011E-006</v>
      </c>
      <c r="AE712" s="4" t="n">
        <f aca="false">AC712/AD712</f>
        <v>9.99400359784132E-005</v>
      </c>
      <c r="AF712" s="17" t="n">
        <f aca="false">AE712-O712</f>
        <v>0</v>
      </c>
      <c r="AG712" s="4" t="n">
        <f aca="false">VLOOKUP(I712,BesoinU!$F$1:$L$99,3,0)</f>
        <v>130.105021537267</v>
      </c>
      <c r="AH712" s="19" t="n">
        <f aca="false">VLOOKUP(J712,bibliRdtCHauff!$G$2:$K$1398,4,0)</f>
        <v>57.6396277813953</v>
      </c>
      <c r="AI712" s="19" t="n">
        <f aca="false">VLOOKUP(J712,bibliRdtCHauff!$G$2:$K$1398,3,0)</f>
        <v>0.910213961497744</v>
      </c>
      <c r="AJ712" s="4" t="n">
        <f aca="false">VLOOKUP(D712,'paramètres CI'!$A$1:$C$6,3)</f>
        <v>0.0509473684210526</v>
      </c>
      <c r="AK712" s="4" t="n">
        <f aca="false">AJ712*AG712/AI712</f>
        <v>7.28236298944592</v>
      </c>
      <c r="AL712" s="4" t="n">
        <f aca="false">AK712+AH712/R712</f>
        <v>10.9719886980137</v>
      </c>
      <c r="AM712" s="4" t="n">
        <f aca="false">AL712+Z712</f>
        <v>12.6374760842769</v>
      </c>
      <c r="AN712" s="4" t="n">
        <f aca="false">AM712^-'paramètres CI'!$B$19</f>
        <v>1.53715345737448E-009</v>
      </c>
      <c r="AO712" s="4" t="n">
        <f aca="false">SUMIFS($AN$2:$AN$1250,$I$2:$I$1250,V712)</f>
        <v>990.401549068885</v>
      </c>
      <c r="AP712" s="5" t="n">
        <f aca="false">AN712/AO712</f>
        <v>1.55205074024735E-012</v>
      </c>
      <c r="AQ712" s="6" t="n">
        <f aca="false">AP712-O712</f>
        <v>-9.99400344263624E-005</v>
      </c>
      <c r="AR712" s="20" t="n">
        <f aca="false">VLOOKUP(I712,entreesparc!$A$13:$H$110,8,0)*AP712</f>
        <v>2.48895413269726E-008</v>
      </c>
      <c r="AS712" s="7" t="n">
        <f aca="false">M712*AJ712/AI712+AH712/R712</f>
        <v>18.444754415002</v>
      </c>
      <c r="AT712" s="4" t="n">
        <f aca="false">AS712+Z712</f>
        <v>20.1102418012651</v>
      </c>
      <c r="AU712" s="4" t="n">
        <f aca="false">AT712^-'paramètres CI'!$B$19</f>
        <v>3.73819248485479E-011</v>
      </c>
      <c r="AV712" s="4" t="n">
        <f aca="false">SUMIFS($AU$2:$AU$1250,$I$2:$I$1250,V712)</f>
        <v>4.35244837498101E-007</v>
      </c>
      <c r="AW712" s="5" t="n">
        <f aca="false">AU712/AV712</f>
        <v>8.58871183020315E-005</v>
      </c>
      <c r="AX712" s="7" t="n">
        <f aca="false">SUMIFS($AP$2:$AP$1250,$I$2:$I$1250,V712)</f>
        <v>1</v>
      </c>
    </row>
    <row r="713" customFormat="false" ht="15.8" hidden="false" customHeight="false" outlineLevel="0" collapsed="false">
      <c r="A713" s="0" t="s">
        <v>16</v>
      </c>
      <c r="B713" s="0" t="s">
        <v>106</v>
      </c>
      <c r="C713" s="0" t="s">
        <v>35</v>
      </c>
      <c r="D713" s="0" t="s">
        <v>34</v>
      </c>
      <c r="E713" s="0" t="str">
        <f aca="false">VLOOKUP(A713,Nomenclature!$D$1:$E$9,2,0)</f>
        <v>04</v>
      </c>
      <c r="F713" s="0" t="str">
        <f aca="false">VLOOKUP(B713,Nomenclature!$J$1:$K$97,2,0)</f>
        <v>03</v>
      </c>
      <c r="G713" s="0" t="str">
        <f aca="false">VLOOKUP(C713,Nomenclature!$M$1:$N$21,2,0)</f>
        <v>21</v>
      </c>
      <c r="H713" s="0" t="str">
        <f aca="false">VLOOKUP(D713,Nomenclature!$O$25:$P$31,2,0)</f>
        <v>06</v>
      </c>
      <c r="I713" s="1" t="str">
        <f aca="false">CONCATENATE(E713,F713)</f>
        <v>0403</v>
      </c>
      <c r="J713" s="0" t="str">
        <f aca="false">CONCATENATE(E713,F713,G713,H713)</f>
        <v>04032106</v>
      </c>
      <c r="K713" s="0" t="n">
        <v>58.0849211728948</v>
      </c>
      <c r="L713" s="0" t="n">
        <v>25</v>
      </c>
      <c r="M713" s="0" t="n">
        <v>289.733069865594</v>
      </c>
      <c r="N713" s="0" t="n">
        <v>1.08522315535878</v>
      </c>
      <c r="O713" s="0" t="n">
        <v>9.99400359784131E-005</v>
      </c>
      <c r="P713" s="4" t="n">
        <f aca="false">VLOOKUP(D713,'paramètres CI'!$A$1:$B$6,2,0)</f>
        <v>0.0424847883250769</v>
      </c>
      <c r="Q713" s="17" t="n">
        <f aca="false">M713*P713/N713</f>
        <v>11.3425962975744</v>
      </c>
      <c r="R713" s="9" t="n">
        <f aca="false">1/(1+0.04)*(1 - (1/(1+0.04))^L713)/(1-1/(1+0.04))</f>
        <v>15.6220799436509</v>
      </c>
      <c r="S713" s="17" t="n">
        <f aca="false">K713/R713</f>
        <v>3.7181298125735</v>
      </c>
      <c r="T713" s="17" t="n">
        <f aca="false">Q713+S713</f>
        <v>15.0607261101479</v>
      </c>
      <c r="U713" s="0" t="n">
        <f aca="false">T713 + Z713</f>
        <v>15.0817594900112</v>
      </c>
      <c r="V713" s="4" t="str">
        <f aca="false">VLOOKUP(I713,'CI ref gaz'!$I$1:$AM$97,1,0)</f>
        <v>0403</v>
      </c>
      <c r="W713" s="0" t="n">
        <f aca="false">VLOOKUP(I713,'CI ref gaz'!$I$1:$AM$97,14,0)</f>
        <v>-2</v>
      </c>
      <c r="X713" s="1" t="n">
        <f aca="false">VLOOKUP(I713,'CI ref gaz'!$I$1:$AM$97,13,0)</f>
        <v>5.36037377220753</v>
      </c>
      <c r="Y713" s="2" t="n">
        <f aca="false">VLOOKUP(I713,'CI ref gaz'!$I$1:$AM$97,7,0)</f>
        <v>0.392459638228585</v>
      </c>
      <c r="Z713" s="17" t="n">
        <f aca="false">X713*(O713/Y713)^(-1/8)-T713</f>
        <v>0.0210333798633275</v>
      </c>
      <c r="AA713" s="17" t="n">
        <f aca="false">Z713^2</f>
        <v>0.000442403068475032</v>
      </c>
      <c r="AB713" s="18" t="n">
        <f aca="false">Z713/U713</f>
        <v>0.00139462374249226</v>
      </c>
      <c r="AC713" s="17" t="n">
        <f aca="false">U713^-('paramètres CI'!$B$19)</f>
        <v>3.73580254616243E-010</v>
      </c>
      <c r="AD713" s="4" t="n">
        <f aca="false">SUMIFS($AC$2:$AC$1250,$I$2:$I$1250,V713)</f>
        <v>3.73804402769011E-006</v>
      </c>
      <c r="AE713" s="4" t="n">
        <f aca="false">AC713/AD713</f>
        <v>9.99400359784132E-005</v>
      </c>
      <c r="AF713" s="17" t="n">
        <f aca="false">AE713-O713</f>
        <v>0</v>
      </c>
      <c r="AG713" s="4" t="n">
        <f aca="false">VLOOKUP(I713,BesoinU!$F$1:$L$99,3,0)</f>
        <v>130.105021537267</v>
      </c>
      <c r="AH713" s="19" t="n">
        <f aca="false">VLOOKUP(J713,bibliRdtCHauff!$G$2:$K$1398,4,0)</f>
        <v>58.0849211728948</v>
      </c>
      <c r="AI713" s="19" t="n">
        <f aca="false">VLOOKUP(J713,bibliRdtCHauff!$G$2:$K$1398,3,0)</f>
        <v>1.08522315535878</v>
      </c>
      <c r="AJ713" s="4" t="n">
        <f aca="false">VLOOKUP(D713,'paramètres CI'!$A$1:$C$6,3)</f>
        <v>0.0591</v>
      </c>
      <c r="AK713" s="4" t="n">
        <f aca="false">AJ713*AG713/AI713</f>
        <v>7.08536924860435</v>
      </c>
      <c r="AL713" s="4" t="n">
        <f aca="false">AK713+AH713/R713</f>
        <v>10.8034990611778</v>
      </c>
      <c r="AM713" s="4" t="n">
        <f aca="false">AL713+Z713</f>
        <v>10.8245324410412</v>
      </c>
      <c r="AN713" s="4" t="n">
        <f aca="false">AM713^-'paramètres CI'!$B$19</f>
        <v>5.30550623437579E-009</v>
      </c>
      <c r="AO713" s="4" t="n">
        <f aca="false">SUMIFS($AN$2:$AN$1250,$I$2:$I$1250,V713)</f>
        <v>990.401549068885</v>
      </c>
      <c r="AP713" s="5" t="n">
        <f aca="false">AN713/AO713</f>
        <v>5.35692441047139E-012</v>
      </c>
      <c r="AQ713" s="6" t="n">
        <f aca="false">AP713-O713</f>
        <v>-9.99400306214887E-005</v>
      </c>
      <c r="AR713" s="20" t="n">
        <f aca="false">VLOOKUP(I713,entreesparc!$A$13:$H$110,8,0)*AP713</f>
        <v>8.5906593155999E-008</v>
      </c>
      <c r="AS713" s="7" t="n">
        <f aca="false">M713*AJ713/AI713+AH713/R713</f>
        <v>19.496658260389</v>
      </c>
      <c r="AT713" s="4" t="n">
        <f aca="false">AS713+Z713</f>
        <v>19.5176916402523</v>
      </c>
      <c r="AU713" s="4" t="n">
        <f aca="false">AT713^-'paramètres CI'!$B$19</f>
        <v>4.74867427966995E-011</v>
      </c>
      <c r="AV713" s="4" t="n">
        <f aca="false">SUMIFS($AU$2:$AU$1250,$I$2:$I$1250,V713)</f>
        <v>4.35244837498101E-007</v>
      </c>
      <c r="AW713" s="5" t="n">
        <f aca="false">AU713/AV713</f>
        <v>0.000109103517619337</v>
      </c>
      <c r="AX713" s="7" t="n">
        <f aca="false">SUMIFS($AP$2:$AP$1250,$I$2:$I$1250,V713)</f>
        <v>1</v>
      </c>
    </row>
    <row r="714" customFormat="false" ht="15.8" hidden="false" customHeight="false" outlineLevel="0" collapsed="false">
      <c r="A714" s="0" t="s">
        <v>16</v>
      </c>
      <c r="B714" s="0" t="s">
        <v>106</v>
      </c>
      <c r="C714" s="0" t="s">
        <v>36</v>
      </c>
      <c r="D714" s="0" t="s">
        <v>37</v>
      </c>
      <c r="E714" s="0" t="str">
        <f aca="false">VLOOKUP(A714,Nomenclature!$D$1:$E$9,2,0)</f>
        <v>04</v>
      </c>
      <c r="F714" s="0" t="str">
        <f aca="false">VLOOKUP(B714,Nomenclature!$J$1:$K$97,2,0)</f>
        <v>03</v>
      </c>
      <c r="G714" s="0" t="str">
        <f aca="false">VLOOKUP(C714,Nomenclature!$M$1:$N$21,2,0)</f>
        <v>23</v>
      </c>
      <c r="H714" s="0" t="str">
        <f aca="false">VLOOKUP(D714,Nomenclature!$O$25:$P$31,2,0)</f>
        <v>03</v>
      </c>
      <c r="I714" s="1" t="str">
        <f aca="false">CONCATENATE(E714,F714)</f>
        <v>0403</v>
      </c>
      <c r="J714" s="0" t="str">
        <f aca="false">CONCATENATE(E714,F714,G714,H714)</f>
        <v>04032303</v>
      </c>
      <c r="K714" s="0" t="n">
        <v>36.3863085149571</v>
      </c>
      <c r="L714" s="0" t="n">
        <v>20</v>
      </c>
      <c r="M714" s="0" t="n">
        <v>259.551181567408</v>
      </c>
      <c r="N714" s="0" t="n">
        <v>0.760672811892987</v>
      </c>
      <c r="O714" s="0" t="n">
        <v>9.99400359784131E-005</v>
      </c>
      <c r="P714" s="4" t="n">
        <f aca="false">VLOOKUP(D714,'paramètres CI'!$A$1:$B$6,2,0)</f>
        <v>0.0385046990211696</v>
      </c>
      <c r="Q714" s="17" t="n">
        <f aca="false">M714*P714/N714</f>
        <v>13.1382901696872</v>
      </c>
      <c r="R714" s="9" t="n">
        <f aca="false">1/(1+0.04)*(1 - (1/(1+0.04))^L714)/(1-1/(1+0.04))</f>
        <v>13.5903263449677</v>
      </c>
      <c r="S714" s="17" t="n">
        <f aca="false">K714/R714</f>
        <v>2.67736826852804</v>
      </c>
      <c r="T714" s="17" t="n">
        <f aca="false">Q714+S714</f>
        <v>15.8156584382153</v>
      </c>
      <c r="U714" s="0" t="n">
        <f aca="false">T714 + Z714</f>
        <v>15.0817594900112</v>
      </c>
      <c r="V714" s="4" t="str">
        <f aca="false">VLOOKUP(I714,'CI ref gaz'!$I$1:$AM$97,1,0)</f>
        <v>0403</v>
      </c>
      <c r="W714" s="0" t="n">
        <f aca="false">VLOOKUP(I714,'CI ref gaz'!$I$1:$AM$97,14,0)</f>
        <v>-2</v>
      </c>
      <c r="X714" s="1" t="n">
        <f aca="false">VLOOKUP(I714,'CI ref gaz'!$I$1:$AM$97,13,0)</f>
        <v>5.36037377220753</v>
      </c>
      <c r="Y714" s="2" t="n">
        <f aca="false">VLOOKUP(I714,'CI ref gaz'!$I$1:$AM$97,7,0)</f>
        <v>0.392459638228585</v>
      </c>
      <c r="Z714" s="17" t="n">
        <f aca="false">X714*(O714/Y714)^(-1/8)-T714</f>
        <v>-0.73389894820407</v>
      </c>
      <c r="AA714" s="17" t="n">
        <f aca="false">Z714^2</f>
        <v>0.53860766617504</v>
      </c>
      <c r="AB714" s="18" t="n">
        <f aca="false">Z714/U714</f>
        <v>-0.048661361341171</v>
      </c>
      <c r="AC714" s="17" t="n">
        <f aca="false">U714^-('paramètres CI'!$B$19)</f>
        <v>3.73580254616243E-010</v>
      </c>
      <c r="AD714" s="4" t="n">
        <f aca="false">SUMIFS($AC$2:$AC$1250,$I$2:$I$1250,V714)</f>
        <v>3.73804402769011E-006</v>
      </c>
      <c r="AE714" s="4" t="n">
        <f aca="false">AC714/AD714</f>
        <v>9.99400359784132E-005</v>
      </c>
      <c r="AF714" s="17" t="n">
        <f aca="false">AE714-O714</f>
        <v>0</v>
      </c>
      <c r="AG714" s="4" t="n">
        <f aca="false">VLOOKUP(I714,BesoinU!$F$1:$L$99,3,0)</f>
        <v>130.105021537267</v>
      </c>
      <c r="AH714" s="19" t="n">
        <f aca="false">VLOOKUP(J714,bibliRdtCHauff!$G$2:$K$1398,4,0)</f>
        <v>36.3863085149571</v>
      </c>
      <c r="AI714" s="19" t="n">
        <f aca="false">VLOOKUP(J714,bibliRdtCHauff!$G$2:$K$1398,3,0)</f>
        <v>0.760672811892987</v>
      </c>
      <c r="AJ714" s="4" t="n">
        <f aca="false">VLOOKUP(D714,'paramètres CI'!$A$1:$C$6,3)</f>
        <v>0.0763929293534506</v>
      </c>
      <c r="AK714" s="4" t="n">
        <f aca="false">AJ714*AG714/AI714</f>
        <v>13.0662008204177</v>
      </c>
      <c r="AL714" s="4" t="n">
        <f aca="false">AK714+AH714/R714</f>
        <v>15.7435690889458</v>
      </c>
      <c r="AM714" s="4" t="n">
        <f aca="false">AL714+Z714</f>
        <v>15.0096701407417</v>
      </c>
      <c r="AN714" s="4" t="n">
        <f aca="false">AM714^-'paramètres CI'!$B$19</f>
        <v>3.88177908048267E-010</v>
      </c>
      <c r="AO714" s="4" t="n">
        <f aca="false">SUMIFS($AN$2:$AN$1250,$I$2:$I$1250,V714)</f>
        <v>990.401549068885</v>
      </c>
      <c r="AP714" s="5" t="n">
        <f aca="false">AN714/AO714</f>
        <v>3.91939924178439E-013</v>
      </c>
      <c r="AQ714" s="6" t="n">
        <f aca="false">AP714-O714</f>
        <v>-9.99400355864732E-005</v>
      </c>
      <c r="AR714" s="20" t="n">
        <f aca="false">VLOOKUP(I714,entreesparc!$A$13:$H$110,8,0)*AP714</f>
        <v>6.28536470333121E-009</v>
      </c>
      <c r="AS714" s="7" t="n">
        <f aca="false">M714*AJ714/AI714+AH714/R714</f>
        <v>28.7436016964595</v>
      </c>
      <c r="AT714" s="4" t="n">
        <f aca="false">AS714+Z714</f>
        <v>28.0097027482555</v>
      </c>
      <c r="AU714" s="4" t="n">
        <f aca="false">AT714^-'paramètres CI'!$B$19</f>
        <v>2.63956280941893E-012</v>
      </c>
      <c r="AV714" s="4" t="n">
        <f aca="false">SUMIFS($AU$2:$AU$1250,$I$2:$I$1250,V714)</f>
        <v>4.35244837498101E-007</v>
      </c>
      <c r="AW714" s="5" t="n">
        <f aca="false">AU714/AV714</f>
        <v>6.06454708249226E-006</v>
      </c>
      <c r="AX714" s="7" t="n">
        <f aca="false">SUMIFS($AP$2:$AP$1250,$I$2:$I$1250,V714)</f>
        <v>1</v>
      </c>
    </row>
    <row r="715" customFormat="false" ht="15.8" hidden="false" customHeight="false" outlineLevel="0" collapsed="false">
      <c r="A715" s="0" t="s">
        <v>16</v>
      </c>
      <c r="B715" s="0" t="s">
        <v>106</v>
      </c>
      <c r="C715" s="0" t="s">
        <v>38</v>
      </c>
      <c r="D715" s="0" t="s">
        <v>39</v>
      </c>
      <c r="E715" s="0" t="str">
        <f aca="false">VLOOKUP(A715,Nomenclature!$D$1:$E$9,2,0)</f>
        <v>04</v>
      </c>
      <c r="F715" s="0" t="str">
        <f aca="false">VLOOKUP(B715,Nomenclature!$J$1:$K$97,2,0)</f>
        <v>03</v>
      </c>
      <c r="G715" s="0" t="str">
        <f aca="false">VLOOKUP(C715,Nomenclature!$M$1:$N$21,2,0)</f>
        <v>24</v>
      </c>
      <c r="H715" s="0" t="str">
        <f aca="false">VLOOKUP(D715,Nomenclature!$O$25:$P$31,2,0)</f>
        <v>04</v>
      </c>
      <c r="I715" s="1" t="str">
        <f aca="false">CONCATENATE(E715,F715)</f>
        <v>0403</v>
      </c>
      <c r="J715" s="0" t="str">
        <f aca="false">CONCATENATE(E715,F715,G715,H715)</f>
        <v>04032404</v>
      </c>
      <c r="K715" s="0" t="n">
        <v>26.5605745053206</v>
      </c>
      <c r="L715" s="0" t="n">
        <v>20</v>
      </c>
      <c r="M715" s="0" t="n">
        <v>230.199308638073</v>
      </c>
      <c r="N715" s="0" t="n">
        <v>0.987070626323076</v>
      </c>
      <c r="O715" s="0" t="n">
        <v>9.99400359784131E-005</v>
      </c>
      <c r="P715" s="4" t="n">
        <f aca="false">VLOOKUP(D715,'paramètres CI'!$A$1:$B$6,2,0)</f>
        <v>0.022045059962018</v>
      </c>
      <c r="Q715" s="17" t="n">
        <f aca="false">M715*P715/N715</f>
        <v>5.14123045181205</v>
      </c>
      <c r="R715" s="9" t="n">
        <f aca="false">1/(1+0.04)*(1 - (1/(1+0.04))^L715)/(1-1/(1+0.04))</f>
        <v>13.5903263449677</v>
      </c>
      <c r="S715" s="17" t="n">
        <f aca="false">K715/R715</f>
        <v>1.95437356183545</v>
      </c>
      <c r="T715" s="17" t="n">
        <f aca="false">Q715+S715</f>
        <v>7.0956040136475</v>
      </c>
      <c r="U715" s="0" t="n">
        <f aca="false">T715 + Z715</f>
        <v>15.0817594900112</v>
      </c>
      <c r="V715" s="4" t="str">
        <f aca="false">VLOOKUP(I715,'CI ref gaz'!$I$1:$AM$97,1,0)</f>
        <v>0403</v>
      </c>
      <c r="W715" s="0" t="n">
        <f aca="false">VLOOKUP(I715,'CI ref gaz'!$I$1:$AM$97,14,0)</f>
        <v>-2</v>
      </c>
      <c r="X715" s="1" t="n">
        <f aca="false">VLOOKUP(I715,'CI ref gaz'!$I$1:$AM$97,13,0)</f>
        <v>5.36037377220753</v>
      </c>
      <c r="Y715" s="2" t="n">
        <f aca="false">VLOOKUP(I715,'CI ref gaz'!$I$1:$AM$97,7,0)</f>
        <v>0.392459638228585</v>
      </c>
      <c r="Z715" s="17" t="n">
        <f aca="false">X715*(O715/Y715)^(-1/8)-T715</f>
        <v>7.98615547636371</v>
      </c>
      <c r="AA715" s="17" t="n">
        <f aca="false">Z715^2</f>
        <v>63.7786792926541</v>
      </c>
      <c r="AB715" s="18" t="n">
        <f aca="false">Z715/U715</f>
        <v>0.529524123604611</v>
      </c>
      <c r="AC715" s="17" t="n">
        <f aca="false">U715^-('paramètres CI'!$B$19)</f>
        <v>3.73580254616243E-010</v>
      </c>
      <c r="AD715" s="4" t="n">
        <f aca="false">SUMIFS($AC$2:$AC$1250,$I$2:$I$1250,V715)</f>
        <v>3.73804402769011E-006</v>
      </c>
      <c r="AE715" s="4" t="n">
        <f aca="false">AC715/AD715</f>
        <v>9.99400359784132E-005</v>
      </c>
      <c r="AF715" s="17" t="n">
        <f aca="false">AE715-O715</f>
        <v>0</v>
      </c>
      <c r="AG715" s="4" t="n">
        <f aca="false">VLOOKUP(I715,BesoinU!$F$1:$L$99,3,0)</f>
        <v>130.105021537267</v>
      </c>
      <c r="AH715" s="19" t="n">
        <f aca="false">VLOOKUP(J715,bibliRdtCHauff!$G$2:$K$1398,4,0)</f>
        <v>26.5605745053206</v>
      </c>
      <c r="AI715" s="19" t="n">
        <f aca="false">VLOOKUP(J715,bibliRdtCHauff!$G$2:$K$1398,3,0)</f>
        <v>0.987070626323076</v>
      </c>
      <c r="AJ715" s="4" t="n">
        <f aca="false">VLOOKUP(D715,'paramètres CI'!$A$1:$C$6,3)</f>
        <v>0.0386719666666667</v>
      </c>
      <c r="AK715" s="4" t="n">
        <f aca="false">AJ715*AG715/AI715</f>
        <v>5.09732224004842</v>
      </c>
      <c r="AL715" s="4" t="n">
        <f aca="false">AK715+AH715/R715</f>
        <v>7.05169580188387</v>
      </c>
      <c r="AM715" s="4" t="n">
        <f aca="false">AL715+Z715</f>
        <v>15.0378512782476</v>
      </c>
      <c r="AN715" s="4" t="n">
        <f aca="false">AM715^-'paramètres CI'!$B$19</f>
        <v>3.82396331016542E-010</v>
      </c>
      <c r="AO715" s="4" t="n">
        <f aca="false">SUMIFS($AN$2:$AN$1250,$I$2:$I$1250,V715)</f>
        <v>990.401549068885</v>
      </c>
      <c r="AP715" s="5" t="n">
        <f aca="false">AN715/AO715</f>
        <v>3.8610231514283E-013</v>
      </c>
      <c r="AQ715" s="6" t="n">
        <f aca="false">AP715-O715</f>
        <v>-9.99400355923108E-005</v>
      </c>
      <c r="AR715" s="20" t="n">
        <f aca="false">VLOOKUP(I715,entreesparc!$A$13:$H$110,8,0)*AP715</f>
        <v>6.19174958652174E-009</v>
      </c>
      <c r="AS715" s="7" t="n">
        <f aca="false">M715*AJ715/AI715+AH715/R715</f>
        <v>10.9732418706848</v>
      </c>
      <c r="AT715" s="4" t="n">
        <f aca="false">AS715+Z715</f>
        <v>18.9593973470485</v>
      </c>
      <c r="AU715" s="4" t="n">
        <f aca="false">AT715^-'paramètres CI'!$B$19</f>
        <v>5.98968208427072E-011</v>
      </c>
      <c r="AV715" s="4" t="n">
        <f aca="false">SUMIFS($AU$2:$AU$1250,$I$2:$I$1250,V715)</f>
        <v>4.35244837498101E-007</v>
      </c>
      <c r="AW715" s="5" t="n">
        <f aca="false">AU715/AV715</f>
        <v>0.000137616384348197</v>
      </c>
      <c r="AX715" s="7" t="n">
        <f aca="false">SUMIFS($AP$2:$AP$1250,$I$2:$I$1250,V715)</f>
        <v>1</v>
      </c>
    </row>
    <row r="716" customFormat="false" ht="15.8" hidden="false" customHeight="false" outlineLevel="0" collapsed="false">
      <c r="A716" s="0" t="s">
        <v>16</v>
      </c>
      <c r="B716" s="0" t="s">
        <v>106</v>
      </c>
      <c r="C716" s="0" t="s">
        <v>40</v>
      </c>
      <c r="D716" s="0" t="s">
        <v>37</v>
      </c>
      <c r="E716" s="0" t="str">
        <f aca="false">VLOOKUP(A716,Nomenclature!$D$1:$E$9,2,0)</f>
        <v>04</v>
      </c>
      <c r="F716" s="0" t="str">
        <f aca="false">VLOOKUP(B716,Nomenclature!$J$1:$K$97,2,0)</f>
        <v>03</v>
      </c>
      <c r="G716" s="0" t="str">
        <f aca="false">VLOOKUP(C716,Nomenclature!$M$1:$N$21,2,0)</f>
        <v>03</v>
      </c>
      <c r="H716" s="0" t="str">
        <f aca="false">VLOOKUP(D716,Nomenclature!$O$25:$P$31,2,0)</f>
        <v>03</v>
      </c>
      <c r="I716" s="1" t="str">
        <f aca="false">CONCATENATE(E716,F716)</f>
        <v>0403</v>
      </c>
      <c r="J716" s="0" t="str">
        <f aca="false">CONCATENATE(E716,F716,G716,H716)</f>
        <v>04030303</v>
      </c>
      <c r="K716" s="0" t="n">
        <v>29.1090468119657</v>
      </c>
      <c r="L716" s="0" t="n">
        <v>20</v>
      </c>
      <c r="M716" s="0" t="n">
        <v>259.551181567408</v>
      </c>
      <c r="N716" s="0" t="n">
        <v>0.559307348415139</v>
      </c>
      <c r="O716" s="0" t="n">
        <v>0.0830274660275643</v>
      </c>
      <c r="P716" s="4" t="n">
        <f aca="false">VLOOKUP(D716,'paramètres CI'!$A$1:$B$6,2,0)</f>
        <v>0.0385046990211696</v>
      </c>
      <c r="Q716" s="17" t="n">
        <f aca="false">M716*P716/N716</f>
        <v>17.8684227109852</v>
      </c>
      <c r="R716" s="9" t="n">
        <f aca="false">1/(1+0.04)*(1 - (1/(1+0.04))^L716)/(1-1/(1+0.04))</f>
        <v>13.5903263449677</v>
      </c>
      <c r="S716" s="17" t="n">
        <f aca="false">K716/R716</f>
        <v>2.14189461482243</v>
      </c>
      <c r="T716" s="17" t="n">
        <f aca="false">Q716+S716</f>
        <v>20.0103173258076</v>
      </c>
      <c r="U716" s="0" t="n">
        <f aca="false">T716 + Z716</f>
        <v>6.50903677904683</v>
      </c>
      <c r="V716" s="4" t="str">
        <f aca="false">VLOOKUP(I716,'CI ref gaz'!$I$1:$AM$97,1,0)</f>
        <v>0403</v>
      </c>
      <c r="W716" s="0" t="n">
        <f aca="false">VLOOKUP(I716,'CI ref gaz'!$I$1:$AM$97,14,0)</f>
        <v>-2</v>
      </c>
      <c r="X716" s="1" t="n">
        <f aca="false">VLOOKUP(I716,'CI ref gaz'!$I$1:$AM$97,13,0)</f>
        <v>5.36037377220753</v>
      </c>
      <c r="Y716" s="2" t="n">
        <f aca="false">VLOOKUP(I716,'CI ref gaz'!$I$1:$AM$97,7,0)</f>
        <v>0.392459638228585</v>
      </c>
      <c r="Z716" s="17" t="n">
        <f aca="false">X716*(O716/Y716)^(-1/8)-T716</f>
        <v>-13.5012805467608</v>
      </c>
      <c r="AA716" s="17" t="n">
        <f aca="false">Z716^2</f>
        <v>182.284576402342</v>
      </c>
      <c r="AB716" s="18" t="n">
        <f aca="false">Z716/U716</f>
        <v>-2.07423632790379</v>
      </c>
      <c r="AC716" s="17" t="n">
        <f aca="false">U716^-('paramètres CI'!$B$19)</f>
        <v>3.1036032351858E-007</v>
      </c>
      <c r="AD716" s="4" t="n">
        <f aca="false">SUMIFS($AC$2:$AC$1250,$I$2:$I$1250,V716)</f>
        <v>3.73804402769011E-006</v>
      </c>
      <c r="AE716" s="4" t="n">
        <f aca="false">AC716/AD716</f>
        <v>0.0830274660275642</v>
      </c>
      <c r="AF716" s="17" t="n">
        <f aca="false">AE716-O716</f>
        <v>0</v>
      </c>
      <c r="AG716" s="4" t="n">
        <f aca="false">VLOOKUP(I716,BesoinU!$F$1:$L$99,3,0)</f>
        <v>130.105021537267</v>
      </c>
      <c r="AH716" s="19" t="n">
        <f aca="false">VLOOKUP(J716,bibliRdtCHauff!$G$2:$K$1398,4,0)</f>
        <v>30.5644991525639</v>
      </c>
      <c r="AI716" s="19" t="n">
        <f aca="false">VLOOKUP(J716,bibliRdtCHauff!$G$2:$K$1398,3,0)</f>
        <v>0.599580441110708</v>
      </c>
      <c r="AJ716" s="4" t="n">
        <f aca="false">VLOOKUP(D716,'paramètres CI'!$A$1:$C$6,3)</f>
        <v>0.0763929293534506</v>
      </c>
      <c r="AK716" s="4" t="n">
        <f aca="false">AJ716*AG716/AI716</f>
        <v>16.5767644128178</v>
      </c>
      <c r="AL716" s="4" t="n">
        <f aca="false">AK716+AH716/R716</f>
        <v>18.8257537583814</v>
      </c>
      <c r="AM716" s="4" t="n">
        <f aca="false">AL716+Z716</f>
        <v>5.32447321162058</v>
      </c>
      <c r="AN716" s="4" t="n">
        <f aca="false">AM716^-'paramètres CI'!$B$19</f>
        <v>1.54805657786965E-006</v>
      </c>
      <c r="AO716" s="4" t="n">
        <f aca="false">SUMIFS($AN$2:$AN$1250,$I$2:$I$1250,V716)</f>
        <v>990.401549068885</v>
      </c>
      <c r="AP716" s="5" t="n">
        <f aca="false">AN716/AO716</f>
        <v>1.56305952805207E-009</v>
      </c>
      <c r="AQ716" s="6" t="n">
        <f aca="false">AP716-O716</f>
        <v>-0.0830274644645048</v>
      </c>
      <c r="AR716" s="20" t="n">
        <f aca="false">VLOOKUP(I716,entreesparc!$A$13:$H$110,8,0)*AP716</f>
        <v>2.50660843174304E-005</v>
      </c>
      <c r="AS716" s="7" t="n">
        <f aca="false">M716*AJ716/AI716+AH716/R716</f>
        <v>35.3185722031247</v>
      </c>
      <c r="AT716" s="4" t="n">
        <f aca="false">AS716+Z716</f>
        <v>21.8172916563639</v>
      </c>
      <c r="AU716" s="4" t="n">
        <f aca="false">AT716^-'paramètres CI'!$B$19</f>
        <v>1.94801950481817E-011</v>
      </c>
      <c r="AV716" s="4" t="n">
        <f aca="false">SUMIFS($AU$2:$AU$1250,$I$2:$I$1250,V716)</f>
        <v>4.35244837498101E-007</v>
      </c>
      <c r="AW716" s="5" t="n">
        <f aca="false">AU716/AV716</f>
        <v>4.47568664114636E-005</v>
      </c>
      <c r="AX716" s="7" t="n">
        <f aca="false">SUMIFS($AP$2:$AP$1250,$I$2:$I$1250,V716)</f>
        <v>1</v>
      </c>
    </row>
    <row r="717" customFormat="false" ht="15.8" hidden="false" customHeight="false" outlineLevel="0" collapsed="false">
      <c r="A717" s="0" t="s">
        <v>16</v>
      </c>
      <c r="B717" s="0" t="s">
        <v>106</v>
      </c>
      <c r="C717" s="0" t="s">
        <v>41</v>
      </c>
      <c r="D717" s="0" t="s">
        <v>39</v>
      </c>
      <c r="E717" s="0" t="str">
        <f aca="false">VLOOKUP(A717,Nomenclature!$D$1:$E$9,2,0)</f>
        <v>04</v>
      </c>
      <c r="F717" s="0" t="str">
        <f aca="false">VLOOKUP(B717,Nomenclature!$J$1:$K$97,2,0)</f>
        <v>03</v>
      </c>
      <c r="G717" s="0" t="str">
        <f aca="false">VLOOKUP(C717,Nomenclature!$M$1:$N$21,2,0)</f>
        <v>04</v>
      </c>
      <c r="H717" s="0" t="str">
        <f aca="false">VLOOKUP(D717,Nomenclature!$O$25:$P$31,2,0)</f>
        <v>04</v>
      </c>
      <c r="I717" s="1" t="str">
        <f aca="false">CONCATENATE(E717,F717)</f>
        <v>0403</v>
      </c>
      <c r="J717" s="0" t="str">
        <f aca="false">CONCATENATE(E717,F717,G717,H717)</f>
        <v>04030404</v>
      </c>
      <c r="K717" s="0" t="n">
        <v>21.2484596042565</v>
      </c>
      <c r="L717" s="0" t="n">
        <v>20</v>
      </c>
      <c r="M717" s="0" t="n">
        <v>230.199308638073</v>
      </c>
      <c r="N717" s="0" t="n">
        <v>0.875429887616662</v>
      </c>
      <c r="O717" s="0" t="n">
        <v>0.392459638228585</v>
      </c>
      <c r="P717" s="4" t="n">
        <f aca="false">VLOOKUP(D717,'paramètres CI'!$A$1:$B$6,2,0)</f>
        <v>0.022045059962018</v>
      </c>
      <c r="Q717" s="17" t="n">
        <f aca="false">M717*P717/N717</f>
        <v>5.79687492273917</v>
      </c>
      <c r="R717" s="9" t="n">
        <f aca="false">1/(1+0.04)*(1 - (1/(1+0.04))^L717)/(1-1/(1+0.04))</f>
        <v>13.5903263449677</v>
      </c>
      <c r="S717" s="17" t="n">
        <f aca="false">K717/R717</f>
        <v>1.56349884946836</v>
      </c>
      <c r="T717" s="17" t="n">
        <f aca="false">Q717+S717</f>
        <v>7.36037377220753</v>
      </c>
      <c r="U717" s="0" t="n">
        <f aca="false">T717 + Z717</f>
        <v>5.36037377220753</v>
      </c>
      <c r="V717" s="4" t="str">
        <f aca="false">VLOOKUP(I717,'CI ref gaz'!$I$1:$AM$97,1,0)</f>
        <v>0403</v>
      </c>
      <c r="W717" s="0" t="n">
        <f aca="false">VLOOKUP(I717,'CI ref gaz'!$I$1:$AM$97,14,0)</f>
        <v>-2</v>
      </c>
      <c r="X717" s="1" t="n">
        <f aca="false">VLOOKUP(I717,'CI ref gaz'!$I$1:$AM$97,13,0)</f>
        <v>5.36037377220753</v>
      </c>
      <c r="Y717" s="2" t="n">
        <f aca="false">VLOOKUP(I717,'CI ref gaz'!$I$1:$AM$97,7,0)</f>
        <v>0.392459638228585</v>
      </c>
      <c r="Z717" s="17" t="n">
        <f aca="false">X717*(O717/Y717)^(-1/8)-T717</f>
        <v>-2</v>
      </c>
      <c r="AA717" s="17" t="n">
        <f aca="false">Z717^2</f>
        <v>4</v>
      </c>
      <c r="AB717" s="18" t="n">
        <f aca="false">Z717/U717</f>
        <v>-0.373108310164788</v>
      </c>
      <c r="AC717" s="17" t="n">
        <f aca="false">U717^-('paramètres CI'!$B$19)</f>
        <v>1.46703140678979E-006</v>
      </c>
      <c r="AD717" s="4" t="n">
        <f aca="false">SUMIFS($AC$2:$AC$1250,$I$2:$I$1250,V717)</f>
        <v>3.73804402769011E-006</v>
      </c>
      <c r="AE717" s="4" t="n">
        <f aca="false">AC717/AD717</f>
        <v>0.392459638228585</v>
      </c>
      <c r="AF717" s="17" t="n">
        <f aca="false">AE717-O717</f>
        <v>0</v>
      </c>
      <c r="AG717" s="4" t="n">
        <f aca="false">VLOOKUP(I717,BesoinU!$F$1:$L$99,3,0)</f>
        <v>130.105021537267</v>
      </c>
      <c r="AH717" s="19" t="n">
        <f aca="false">VLOOKUP(J717,bibliRdtCHauff!$G$2:$K$1398,4,0)</f>
        <v>22.3108825844694</v>
      </c>
      <c r="AI717" s="19" t="n">
        <f aca="false">VLOOKUP(J717,bibliRdtCHauff!$G$2:$K$1398,3,0)</f>
        <v>0.897758035357945</v>
      </c>
      <c r="AJ717" s="4" t="n">
        <f aca="false">VLOOKUP(D717,'paramètres CI'!$A$1:$C$6,3)</f>
        <v>0.0386719666666667</v>
      </c>
      <c r="AK717" s="4" t="n">
        <f aca="false">AJ717*AG717/AI717</f>
        <v>5.60442441938051</v>
      </c>
      <c r="AL717" s="4" t="n">
        <f aca="false">AK717+AH717/R717</f>
        <v>7.2460982113223</v>
      </c>
      <c r="AM717" s="4" t="n">
        <f aca="false">AL717+Z717</f>
        <v>5.2460982113223</v>
      </c>
      <c r="AN717" s="4" t="n">
        <f aca="false">AM717^-'paramètres CI'!$B$19</f>
        <v>1.7430452694571E-006</v>
      </c>
      <c r="AO717" s="4" t="n">
        <f aca="false">SUMIFS($AN$2:$AN$1250,$I$2:$I$1250,V717)</f>
        <v>990.401549068885</v>
      </c>
      <c r="AP717" s="5" t="n">
        <f aca="false">AN717/AO717</f>
        <v>1.75993794748786E-009</v>
      </c>
      <c r="AQ717" s="6" t="n">
        <f aca="false">AP717-O717</f>
        <v>-0.392459636468647</v>
      </c>
      <c r="AR717" s="20" t="n">
        <f aca="false">VLOOKUP(I717,entreesparc!$A$13:$H$110,8,0)*AP717</f>
        <v>2.82233351919445E-005</v>
      </c>
      <c r="AS717" s="7" t="n">
        <f aca="false">M717*AJ717/AI717+AH717/R717</f>
        <v>11.5577755027907</v>
      </c>
      <c r="AT717" s="4" t="n">
        <f aca="false">AS717+Z717</f>
        <v>9.55777550279069</v>
      </c>
      <c r="AU717" s="4" t="n">
        <f aca="false">AT717^-'paramètres CI'!$B$19</f>
        <v>1.43597009901334E-008</v>
      </c>
      <c r="AV717" s="4" t="n">
        <f aca="false">SUMIFS($AU$2:$AU$1250,$I$2:$I$1250,V717)</f>
        <v>4.35244837498101E-007</v>
      </c>
      <c r="AW717" s="5" t="n">
        <f aca="false">AU717/AV717</f>
        <v>0.0329922373638633</v>
      </c>
      <c r="AX717" s="7" t="n">
        <f aca="false">SUMIFS($AP$2:$AP$1250,$I$2:$I$1250,V717)</f>
        <v>1</v>
      </c>
    </row>
    <row r="718" customFormat="false" ht="15.8" hidden="false" customHeight="false" outlineLevel="0" collapsed="false">
      <c r="A718" s="0" t="s">
        <v>16</v>
      </c>
      <c r="B718" s="0" t="s">
        <v>106</v>
      </c>
      <c r="C718" s="0" t="s">
        <v>45</v>
      </c>
      <c r="D718" s="0" t="s">
        <v>43</v>
      </c>
      <c r="E718" s="0" t="str">
        <f aca="false">VLOOKUP(A718,Nomenclature!$D$1:$E$9,2,0)</f>
        <v>04</v>
      </c>
      <c r="F718" s="0" t="str">
        <f aca="false">VLOOKUP(B718,Nomenclature!$J$1:$K$97,2,0)</f>
        <v>03</v>
      </c>
      <c r="G718" s="0" t="str">
        <f aca="false">VLOOKUP(C718,Nomenclature!$M$1:$N$21,2,0)</f>
        <v>06</v>
      </c>
      <c r="H718" s="0" t="str">
        <f aca="false">VLOOKUP(D718,Nomenclature!$O$25:$P$31,2,0)</f>
        <v>02</v>
      </c>
      <c r="I718" s="1" t="str">
        <f aca="false">CONCATENATE(E718,F718)</f>
        <v>0403</v>
      </c>
      <c r="J718" s="0" t="str">
        <f aca="false">CONCATENATE(E718,F718,G718,H718)</f>
        <v>04030602</v>
      </c>
      <c r="K718" s="0" t="n">
        <v>10</v>
      </c>
      <c r="L718" s="0" t="n">
        <v>13</v>
      </c>
      <c r="M718" s="0" t="n">
        <v>285.539542875594</v>
      </c>
      <c r="N718" s="0" t="n">
        <v>0.9</v>
      </c>
      <c r="O718" s="0" t="n">
        <v>0.137265753837923</v>
      </c>
      <c r="P718" s="4" t="n">
        <f aca="false">VLOOKUP(D718,'paramètres CI'!$A$1:$B$6,2,0)</f>
        <v>0.0935912806596305</v>
      </c>
      <c r="Q718" s="17" t="n">
        <f aca="false">M718*P718/N718</f>
        <v>29.6933461074359</v>
      </c>
      <c r="R718" s="9" t="n">
        <f aca="false">1/(1+0.04)*(1 - (1/(1+0.04))^L718)/(1-1/(1+0.04))</f>
        <v>9.98564784663304</v>
      </c>
      <c r="S718" s="17" t="n">
        <f aca="false">K718/R718</f>
        <v>1.00143727814033</v>
      </c>
      <c r="T718" s="17" t="n">
        <f aca="false">Q718+S718</f>
        <v>30.6947833855762</v>
      </c>
      <c r="U718" s="0" t="n">
        <f aca="false">T718 + Z718</f>
        <v>6.11257461520972</v>
      </c>
      <c r="V718" s="4" t="str">
        <f aca="false">VLOOKUP(I718,'CI ref gaz'!$I$1:$AM$97,1,0)</f>
        <v>0403</v>
      </c>
      <c r="W718" s="0" t="n">
        <f aca="false">VLOOKUP(I718,'CI ref gaz'!$I$1:$AM$97,14,0)</f>
        <v>-2</v>
      </c>
      <c r="X718" s="1" t="n">
        <f aca="false">VLOOKUP(I718,'CI ref gaz'!$I$1:$AM$97,13,0)</f>
        <v>5.36037377220753</v>
      </c>
      <c r="Y718" s="2" t="n">
        <f aca="false">VLOOKUP(I718,'CI ref gaz'!$I$1:$AM$97,7,0)</f>
        <v>0.392459638228585</v>
      </c>
      <c r="Z718" s="17" t="n">
        <f aca="false">X718*(O718/Y718)^(-1/8)-T718</f>
        <v>-24.5822087703665</v>
      </c>
      <c r="AA718" s="17" t="n">
        <f aca="false">Z718^2</f>
        <v>604.284988029884</v>
      </c>
      <c r="AB718" s="18" t="n">
        <f aca="false">Z718/U718</f>
        <v>-4.02158015530795</v>
      </c>
      <c r="AC718" s="17" t="n">
        <f aca="false">U718^-('paramètres CI'!$B$19)</f>
        <v>5.13105431340229E-007</v>
      </c>
      <c r="AD718" s="4" t="n">
        <f aca="false">SUMIFS($AC$2:$AC$1250,$I$2:$I$1250,V718)</f>
        <v>3.73804402769011E-006</v>
      </c>
      <c r="AE718" s="4" t="n">
        <f aca="false">AC718/AD718</f>
        <v>0.137265753837923</v>
      </c>
      <c r="AF718" s="17" t="n">
        <f aca="false">AE718-O718</f>
        <v>0</v>
      </c>
      <c r="AG718" s="4" t="n">
        <f aca="false">VLOOKUP(I718,BesoinU!$F$1:$L$99,3,0)</f>
        <v>130.105021537267</v>
      </c>
      <c r="AH718" s="19" t="n">
        <f aca="false">VLOOKUP(J718,bibliRdtCHauff!$G$2:$K$1398,4,0)</f>
        <v>10.4</v>
      </c>
      <c r="AI718" s="19" t="n">
        <f aca="false">VLOOKUP(J718,bibliRdtCHauff!$G$2:$K$1398,3,0)</f>
        <v>0.92</v>
      </c>
      <c r="AJ718" s="4" t="n">
        <f aca="false">VLOOKUP(D718,'paramètres CI'!$A$1:$C$6,3)</f>
        <v>0.09847</v>
      </c>
      <c r="AK718" s="4" t="n">
        <f aca="false">AJ718*AG718/AI718</f>
        <v>13.9254798595377</v>
      </c>
      <c r="AL718" s="4" t="n">
        <f aca="false">AK718+AH718/R718</f>
        <v>14.9669746288036</v>
      </c>
      <c r="AM718" s="4" t="n">
        <f aca="false">AL718+Z718</f>
        <v>-9.61523414156286</v>
      </c>
      <c r="AN718" s="4" t="n">
        <f aca="false">AM718^-'paramètres CI'!$B$19</f>
        <v>1.36874039940612E-008</v>
      </c>
      <c r="AO718" s="4" t="n">
        <f aca="false">SUMIFS($AN$2:$AN$1250,$I$2:$I$1250,V718)</f>
        <v>990.401549068885</v>
      </c>
      <c r="AP718" s="5" t="n">
        <f aca="false">AN718/AO718</f>
        <v>1.38200551149473E-011</v>
      </c>
      <c r="AQ718" s="6" t="n">
        <f aca="false">AP718-O718</f>
        <v>-0.137265753824103</v>
      </c>
      <c r="AR718" s="20" t="n">
        <f aca="false">VLOOKUP(I718,entreesparc!$A$13:$H$110,8,0)*AP718</f>
        <v>2.21626022915785E-007</v>
      </c>
      <c r="AS718" s="7" t="n">
        <f aca="false">M718*AJ718/AI718+AH718/R718</f>
        <v>31.6035369290048</v>
      </c>
      <c r="AT718" s="4" t="n">
        <f aca="false">AS718+Z718</f>
        <v>7.02132815863829</v>
      </c>
      <c r="AU718" s="4" t="n">
        <f aca="false">AT718^-'paramètres CI'!$B$19</f>
        <v>1.69295661839724E-007</v>
      </c>
      <c r="AV718" s="4" t="n">
        <f aca="false">SUMIFS($AU$2:$AU$1250,$I$2:$I$1250,V718)</f>
        <v>4.35244837498101E-007</v>
      </c>
      <c r="AW718" s="5" t="n">
        <f aca="false">AU718/AV718</f>
        <v>0.388966501734699</v>
      </c>
      <c r="AX718" s="7" t="n">
        <f aca="false">SUMIFS($AP$2:$AP$1250,$I$2:$I$1250,V718)</f>
        <v>1</v>
      </c>
    </row>
    <row r="719" customFormat="false" ht="15.8" hidden="false" customHeight="false" outlineLevel="0" collapsed="false">
      <c r="A719" s="0" t="s">
        <v>16</v>
      </c>
      <c r="B719" s="0" t="s">
        <v>106</v>
      </c>
      <c r="C719" s="0" t="s">
        <v>46</v>
      </c>
      <c r="D719" s="0" t="s">
        <v>43</v>
      </c>
      <c r="E719" s="0" t="str">
        <f aca="false">VLOOKUP(A719,Nomenclature!$D$1:$E$9,2,0)</f>
        <v>04</v>
      </c>
      <c r="F719" s="0" t="str">
        <f aca="false">VLOOKUP(B719,Nomenclature!$J$1:$K$97,2,0)</f>
        <v>03</v>
      </c>
      <c r="G719" s="0" t="str">
        <f aca="false">VLOOKUP(C719,Nomenclature!$M$1:$N$21,2,0)</f>
        <v>26</v>
      </c>
      <c r="H719" s="0" t="str">
        <f aca="false">VLOOKUP(D719,Nomenclature!$O$25:$P$31,2,0)</f>
        <v>02</v>
      </c>
      <c r="I719" s="1" t="str">
        <f aca="false">CONCATENATE(E719,F719)</f>
        <v>0403</v>
      </c>
      <c r="J719" s="0" t="str">
        <f aca="false">CONCATENATE(E719,F719,G719,H719)</f>
        <v>04032602</v>
      </c>
      <c r="K719" s="0" t="n">
        <v>12</v>
      </c>
      <c r="L719" s="0" t="n">
        <v>13</v>
      </c>
      <c r="M719" s="0" t="n">
        <v>285.539542875594</v>
      </c>
      <c r="N719" s="0" t="n">
        <v>1</v>
      </c>
      <c r="O719" s="0" t="n">
        <v>9.99400359784131E-005</v>
      </c>
      <c r="P719" s="4" t="n">
        <f aca="false">VLOOKUP(D719,'paramètres CI'!$A$1:$B$6,2,0)</f>
        <v>0.0935912806596305</v>
      </c>
      <c r="Q719" s="17" t="n">
        <f aca="false">M719*P719/N719</f>
        <v>26.7240114966923</v>
      </c>
      <c r="R719" s="9" t="n">
        <f aca="false">1/(1+0.04)*(1 - (1/(1+0.04))^L719)/(1-1/(1+0.04))</f>
        <v>9.98564784663304</v>
      </c>
      <c r="S719" s="17" t="n">
        <f aca="false">K719/R719</f>
        <v>1.20172473376839</v>
      </c>
      <c r="T719" s="17" t="n">
        <f aca="false">Q719+S719</f>
        <v>27.9257362304607</v>
      </c>
      <c r="U719" s="0" t="n">
        <f aca="false">T719 + Z719</f>
        <v>15.0817594900112</v>
      </c>
      <c r="V719" s="4" t="str">
        <f aca="false">VLOOKUP(I719,'CI ref gaz'!$I$1:$AM$97,1,0)</f>
        <v>0403</v>
      </c>
      <c r="W719" s="0" t="n">
        <f aca="false">VLOOKUP(I719,'CI ref gaz'!$I$1:$AM$97,14,0)</f>
        <v>-2</v>
      </c>
      <c r="X719" s="1" t="n">
        <f aca="false">VLOOKUP(I719,'CI ref gaz'!$I$1:$AM$97,13,0)</f>
        <v>5.36037377220753</v>
      </c>
      <c r="Y719" s="2" t="n">
        <f aca="false">VLOOKUP(I719,'CI ref gaz'!$I$1:$AM$97,7,0)</f>
        <v>0.392459638228585</v>
      </c>
      <c r="Z719" s="17" t="n">
        <f aca="false">X719*(O719/Y719)^(-1/8)-T719</f>
        <v>-12.8439767404495</v>
      </c>
      <c r="AA719" s="17" t="n">
        <f aca="false">Z719^2</f>
        <v>164.967738509207</v>
      </c>
      <c r="AB719" s="18" t="n">
        <f aca="false">Z719/U719</f>
        <v>-0.851623230628771</v>
      </c>
      <c r="AC719" s="17" t="n">
        <f aca="false">U719^-('paramètres CI'!$B$19)</f>
        <v>3.73580254616243E-010</v>
      </c>
      <c r="AD719" s="4" t="n">
        <f aca="false">SUMIFS($AC$2:$AC$1250,$I$2:$I$1250,V719)</f>
        <v>3.73804402769011E-006</v>
      </c>
      <c r="AE719" s="4" t="n">
        <f aca="false">AC719/AD719</f>
        <v>9.99400359784132E-005</v>
      </c>
      <c r="AF719" s="17" t="n">
        <f aca="false">AE719-O719</f>
        <v>0</v>
      </c>
      <c r="AG719" s="4" t="n">
        <f aca="false">VLOOKUP(I719,BesoinU!$F$1:$L$99,3,0)</f>
        <v>130.105021537267</v>
      </c>
      <c r="AH719" s="19" t="n">
        <f aca="false">VLOOKUP(J719,bibliRdtCHauff!$G$2:$K$1398,4,0)</f>
        <v>12</v>
      </c>
      <c r="AI719" s="19" t="n">
        <f aca="false">VLOOKUP(J719,bibliRdtCHauff!$G$2:$K$1398,3,0)</f>
        <v>1</v>
      </c>
      <c r="AJ719" s="4" t="n">
        <f aca="false">VLOOKUP(D719,'paramètres CI'!$A$1:$C$6,3)</f>
        <v>0.09847</v>
      </c>
      <c r="AK719" s="4" t="n">
        <f aca="false">AJ719*AG719/AI719</f>
        <v>12.8114414707747</v>
      </c>
      <c r="AL719" s="4" t="n">
        <f aca="false">AK719+AH719/R719</f>
        <v>14.0131662045431</v>
      </c>
      <c r="AM719" s="4" t="n">
        <f aca="false">AL719+Z719</f>
        <v>1.1691894640936</v>
      </c>
      <c r="AN719" s="4" t="n">
        <f aca="false">AM719^-'paramètres CI'!$B$19</f>
        <v>0.286365605384937</v>
      </c>
      <c r="AO719" s="4" t="n">
        <f aca="false">SUMIFS($AN$2:$AN$1250,$I$2:$I$1250,V719)</f>
        <v>990.401549068885</v>
      </c>
      <c r="AP719" s="5" t="n">
        <f aca="false">AN719/AO719</f>
        <v>0.000289140910223899</v>
      </c>
      <c r="AQ719" s="6" t="n">
        <f aca="false">AP719-O719</f>
        <v>0.000189200874245486</v>
      </c>
      <c r="AR719" s="20" t="n">
        <f aca="false">VLOOKUP(I719,entreesparc!$A$13:$H$110,8,0)*AP719</f>
        <v>4.63682304174494</v>
      </c>
      <c r="AS719" s="7" t="n">
        <f aca="false">M719*AJ719/AI719+AH719/R719</f>
        <v>29.3188035207281</v>
      </c>
      <c r="AT719" s="4" t="n">
        <f aca="false">AS719+Z719</f>
        <v>16.4748267802787</v>
      </c>
      <c r="AU719" s="4" t="n">
        <f aca="false">AT719^-'paramètres CI'!$B$19</f>
        <v>1.84260881196887E-010</v>
      </c>
      <c r="AV719" s="4" t="n">
        <f aca="false">SUMIFS($AU$2:$AU$1250,$I$2:$I$1250,V719)</f>
        <v>4.35244837498101E-007</v>
      </c>
      <c r="AW719" s="5" t="n">
        <f aca="false">AU719/AV719</f>
        <v>0.000423349952307455</v>
      </c>
      <c r="AX719" s="7" t="n">
        <f aca="false">SUMIFS($AP$2:$AP$1250,$I$2:$I$1250,V719)</f>
        <v>1</v>
      </c>
    </row>
    <row r="720" customFormat="false" ht="15.8" hidden="false" customHeight="false" outlineLevel="0" collapsed="false">
      <c r="A720" s="0" t="s">
        <v>16</v>
      </c>
      <c r="B720" s="0" t="s">
        <v>106</v>
      </c>
      <c r="C720" s="0" t="s">
        <v>48</v>
      </c>
      <c r="D720" s="0" t="s">
        <v>43</v>
      </c>
      <c r="E720" s="0" t="str">
        <f aca="false">VLOOKUP(A720,Nomenclature!$D$1:$E$9,2,0)</f>
        <v>04</v>
      </c>
      <c r="F720" s="0" t="str">
        <f aca="false">VLOOKUP(B720,Nomenclature!$J$1:$K$97,2,0)</f>
        <v>03</v>
      </c>
      <c r="G720" s="0" t="str">
        <f aca="false">VLOOKUP(C720,Nomenclature!$M$1:$N$21,2,0)</f>
        <v>09</v>
      </c>
      <c r="H720" s="0" t="str">
        <f aca="false">VLOOKUP(D720,Nomenclature!$O$25:$P$31,2,0)</f>
        <v>02</v>
      </c>
      <c r="I720" s="1" t="str">
        <f aca="false">CONCATENATE(E720,F720)</f>
        <v>0403</v>
      </c>
      <c r="J720" s="0" t="str">
        <f aca="false">CONCATENATE(E720,F720,G720,H720)</f>
        <v>04030902</v>
      </c>
      <c r="K720" s="0" t="n">
        <v>128.002615019796</v>
      </c>
      <c r="L720" s="0" t="n">
        <v>20</v>
      </c>
      <c r="M720" s="0" t="n">
        <v>291.495163784843</v>
      </c>
      <c r="N720" s="0" t="n">
        <v>2.78381860465116</v>
      </c>
      <c r="O720" s="0" t="n">
        <v>0.134918324796416</v>
      </c>
      <c r="P720" s="4" t="n">
        <f aca="false">VLOOKUP(D720,'paramètres CI'!$A$1:$B$6,2,0)</f>
        <v>0.0935912806596305</v>
      </c>
      <c r="Q720" s="17" t="n">
        <f aca="false">M720*P720/N720</f>
        <v>9.79999402228681</v>
      </c>
      <c r="R720" s="9" t="n">
        <f aca="false">1/(1+0.04)*(1 - (1/(1+0.04))^L720)/(1-1/(1+0.04))</f>
        <v>13.5903263449677</v>
      </c>
      <c r="S720" s="17" t="n">
        <f aca="false">K720/R720</f>
        <v>9.41865645979824</v>
      </c>
      <c r="T720" s="17" t="n">
        <f aca="false">Q720+S720</f>
        <v>19.2186504820851</v>
      </c>
      <c r="U720" s="0" t="n">
        <f aca="false">T720 + Z720</f>
        <v>6.1257685093017</v>
      </c>
      <c r="V720" s="4" t="str">
        <f aca="false">VLOOKUP(I720,'CI ref gaz'!$I$1:$AM$97,1,0)</f>
        <v>0403</v>
      </c>
      <c r="W720" s="0" t="n">
        <f aca="false">VLOOKUP(I720,'CI ref gaz'!$I$1:$AM$97,14,0)</f>
        <v>-2</v>
      </c>
      <c r="X720" s="1" t="n">
        <f aca="false">VLOOKUP(I720,'CI ref gaz'!$I$1:$AM$97,13,0)</f>
        <v>5.36037377220753</v>
      </c>
      <c r="Y720" s="2" t="n">
        <f aca="false">VLOOKUP(I720,'CI ref gaz'!$I$1:$AM$97,7,0)</f>
        <v>0.392459638228585</v>
      </c>
      <c r="Z720" s="17" t="n">
        <f aca="false">X720*(O720/Y720)^(-1/8)-T720</f>
        <v>-13.0928819727834</v>
      </c>
      <c r="AA720" s="17" t="n">
        <f aca="false">Z720^2</f>
        <v>171.423558353235</v>
      </c>
      <c r="AB720" s="18" t="n">
        <f aca="false">Z720/U720</f>
        <v>-2.13734520867095</v>
      </c>
      <c r="AC720" s="17" t="n">
        <f aca="false">U720^-('paramètres CI'!$B$19)</f>
        <v>5.04330638231199E-007</v>
      </c>
      <c r="AD720" s="4" t="n">
        <f aca="false">SUMIFS($AC$2:$AC$1250,$I$2:$I$1250,V720)</f>
        <v>3.73804402769011E-006</v>
      </c>
      <c r="AE720" s="4" t="n">
        <f aca="false">AC720/AD720</f>
        <v>0.134918324796416</v>
      </c>
      <c r="AF720" s="17" t="n">
        <f aca="false">AE720-O720</f>
        <v>0</v>
      </c>
      <c r="AG720" s="4" t="n">
        <f aca="false">VLOOKUP(I720,BesoinU!$F$1:$L$99,3,0)</f>
        <v>130.105021537267</v>
      </c>
      <c r="AH720" s="19" t="n">
        <f aca="false">VLOOKUP(J720,bibliRdtCHauff!$G$2:$K$1398,4,0)</f>
        <v>134.402745770786</v>
      </c>
      <c r="AI720" s="19" t="n">
        <f aca="false">VLOOKUP(J720,bibliRdtCHauff!$G$2:$K$1398,3,0)</f>
        <v>2.89517134883721</v>
      </c>
      <c r="AJ720" s="4" t="n">
        <f aca="false">VLOOKUP(D720,'paramètres CI'!$A$1:$C$6,3)</f>
        <v>0.09847</v>
      </c>
      <c r="AK720" s="4" t="n">
        <f aca="false">AJ720*AG720/AI720</f>
        <v>4.42510647113172</v>
      </c>
      <c r="AL720" s="4" t="n">
        <f aca="false">AK720+AH720/R720</f>
        <v>14.3146957539199</v>
      </c>
      <c r="AM720" s="4" t="n">
        <f aca="false">AL720+Z720</f>
        <v>1.22181378113651</v>
      </c>
      <c r="AN720" s="4" t="n">
        <f aca="false">AM720^-'paramètres CI'!$B$19</f>
        <v>0.20135380703104</v>
      </c>
      <c r="AO720" s="4" t="n">
        <f aca="false">SUMIFS($AN$2:$AN$1250,$I$2:$I$1250,V720)</f>
        <v>990.401549068885</v>
      </c>
      <c r="AP720" s="5" t="n">
        <f aca="false">AN720/AO720</f>
        <v>0.00020330522223066</v>
      </c>
      <c r="AQ720" s="6" t="n">
        <f aca="false">AP720-O720</f>
        <v>-0.134715019574185</v>
      </c>
      <c r="AR720" s="20" t="n">
        <f aca="false">VLOOKUP(I720,entreesparc!$A$13:$H$110,8,0)*AP720</f>
        <v>3.26031462727368</v>
      </c>
      <c r="AS720" s="7" t="n">
        <f aca="false">M720*AJ720/AI720+AH720/R720</f>
        <v>19.8038656137631</v>
      </c>
      <c r="AT720" s="4" t="n">
        <f aca="false">AS720+Z720</f>
        <v>6.71098364097972</v>
      </c>
      <c r="AU720" s="4" t="n">
        <f aca="false">AT720^-'paramètres CI'!$B$19</f>
        <v>2.43058357469376E-007</v>
      </c>
      <c r="AV720" s="4" t="n">
        <f aca="false">SUMIFS($AU$2:$AU$1250,$I$2:$I$1250,V720)</f>
        <v>4.35244837498101E-007</v>
      </c>
      <c r="AW720" s="5" t="n">
        <f aca="false">AU720/AV720</f>
        <v>0.558440529396139</v>
      </c>
      <c r="AX720" s="7" t="n">
        <f aca="false">SUMIFS($AP$2:$AP$1250,$I$2:$I$1250,V720)</f>
        <v>1</v>
      </c>
    </row>
    <row r="721" customFormat="false" ht="15.8" hidden="false" customHeight="false" outlineLevel="0" collapsed="false">
      <c r="A721" s="0" t="s">
        <v>16</v>
      </c>
      <c r="B721" s="0" t="s">
        <v>106</v>
      </c>
      <c r="C721" s="0" t="s">
        <v>49</v>
      </c>
      <c r="D721" s="0" t="s">
        <v>43</v>
      </c>
      <c r="E721" s="0" t="str">
        <f aca="false">VLOOKUP(A721,Nomenclature!$D$1:$E$9,2,0)</f>
        <v>04</v>
      </c>
      <c r="F721" s="0" t="str">
        <f aca="false">VLOOKUP(B721,Nomenclature!$J$1:$K$97,2,0)</f>
        <v>03</v>
      </c>
      <c r="G721" s="0" t="str">
        <f aca="false">VLOOKUP(C721,Nomenclature!$M$1:$N$21,2,0)</f>
        <v>29</v>
      </c>
      <c r="H721" s="0" t="str">
        <f aca="false">VLOOKUP(D721,Nomenclature!$O$25:$P$31,2,0)</f>
        <v>02</v>
      </c>
      <c r="I721" s="1" t="str">
        <f aca="false">CONCATENATE(E721,F721)</f>
        <v>0403</v>
      </c>
      <c r="J721" s="0" t="str">
        <f aca="false">CONCATENATE(E721,F721,G721,H721)</f>
        <v>04032902</v>
      </c>
      <c r="K721" s="0" t="n">
        <v>160.003268774745</v>
      </c>
      <c r="L721" s="0" t="n">
        <v>20</v>
      </c>
      <c r="M721" s="0" t="n">
        <v>291.495163784843</v>
      </c>
      <c r="N721" s="0" t="n">
        <v>3.34058232558139</v>
      </c>
      <c r="O721" s="0" t="n">
        <v>9.99400359784131E-005</v>
      </c>
      <c r="P721" s="4" t="n">
        <f aca="false">VLOOKUP(D721,'paramètres CI'!$A$1:$B$6,2,0)</f>
        <v>0.0935912806596305</v>
      </c>
      <c r="Q721" s="17" t="n">
        <f aca="false">M721*P721/N721</f>
        <v>8.16666168523902</v>
      </c>
      <c r="R721" s="9" t="n">
        <f aca="false">1/(1+0.04)*(1 - (1/(1+0.04))^L721)/(1-1/(1+0.04))</f>
        <v>13.5903263449677</v>
      </c>
      <c r="S721" s="17" t="n">
        <f aca="false">K721/R721</f>
        <v>11.7733205747478</v>
      </c>
      <c r="T721" s="17" t="n">
        <f aca="false">Q721+S721</f>
        <v>19.9399822599868</v>
      </c>
      <c r="U721" s="0" t="n">
        <f aca="false">T721 + Z721</f>
        <v>15.0817594900112</v>
      </c>
      <c r="V721" s="4" t="str">
        <f aca="false">VLOOKUP(I721,'CI ref gaz'!$I$1:$AM$97,1,0)</f>
        <v>0403</v>
      </c>
      <c r="W721" s="0" t="n">
        <f aca="false">VLOOKUP(I721,'CI ref gaz'!$I$1:$AM$97,14,0)</f>
        <v>-2</v>
      </c>
      <c r="X721" s="1" t="n">
        <f aca="false">VLOOKUP(I721,'CI ref gaz'!$I$1:$AM$97,13,0)</f>
        <v>5.36037377220753</v>
      </c>
      <c r="Y721" s="2" t="n">
        <f aca="false">VLOOKUP(I721,'CI ref gaz'!$I$1:$AM$97,7,0)</f>
        <v>0.392459638228585</v>
      </c>
      <c r="Z721" s="17" t="n">
        <f aca="false">X721*(O721/Y721)^(-1/8)-T721</f>
        <v>-4.8582227699756</v>
      </c>
      <c r="AA721" s="17" t="n">
        <f aca="false">Z721^2</f>
        <v>23.6023284827094</v>
      </c>
      <c r="AB721" s="18" t="n">
        <f aca="false">Z721/U721</f>
        <v>-0.322125728976997</v>
      </c>
      <c r="AC721" s="17" t="n">
        <f aca="false">U721^-('paramètres CI'!$B$19)</f>
        <v>3.73580254616243E-010</v>
      </c>
      <c r="AD721" s="4" t="n">
        <f aca="false">SUMIFS($AC$2:$AC$1250,$I$2:$I$1250,V721)</f>
        <v>3.73804402769011E-006</v>
      </c>
      <c r="AE721" s="4" t="n">
        <f aca="false">AC721/AD721</f>
        <v>9.99400359784132E-005</v>
      </c>
      <c r="AF721" s="17" t="n">
        <f aca="false">AE721-O721</f>
        <v>0</v>
      </c>
      <c r="AG721" s="4" t="n">
        <f aca="false">VLOOKUP(I721,BesoinU!$F$1:$L$99,3,0)</f>
        <v>130.105021537267</v>
      </c>
      <c r="AH721" s="19" t="n">
        <f aca="false">VLOOKUP(J721,bibliRdtCHauff!$G$2:$K$1398,4,0)</f>
        <v>160.003268774745</v>
      </c>
      <c r="AI721" s="19" t="n">
        <f aca="false">VLOOKUP(J721,bibliRdtCHauff!$G$2:$K$1398,3,0)</f>
        <v>3.34058232558139</v>
      </c>
      <c r="AJ721" s="4" t="n">
        <f aca="false">VLOOKUP(D721,'paramètres CI'!$A$1:$C$6,3)</f>
        <v>0.09847</v>
      </c>
      <c r="AK721" s="4" t="n">
        <f aca="false">AJ721*AG721/AI721</f>
        <v>3.83509227498083</v>
      </c>
      <c r="AL721" s="4" t="n">
        <f aca="false">AK721+AH721/R721</f>
        <v>15.6084128497286</v>
      </c>
      <c r="AM721" s="4" t="n">
        <f aca="false">AL721+Z721</f>
        <v>10.750190079753</v>
      </c>
      <c r="AN721" s="4" t="n">
        <f aca="false">AM721^-'paramètres CI'!$B$19</f>
        <v>5.60622925737717E-009</v>
      </c>
      <c r="AO721" s="4" t="n">
        <f aca="false">SUMIFS($AN$2:$AN$1250,$I$2:$I$1250,V721)</f>
        <v>990.401549068885</v>
      </c>
      <c r="AP721" s="5" t="n">
        <f aca="false">AN721/AO721</f>
        <v>5.66056188285226E-012</v>
      </c>
      <c r="AQ721" s="6" t="n">
        <f aca="false">AP721-O721</f>
        <v>-9.99400303178512E-005</v>
      </c>
      <c r="AR721" s="20" t="n">
        <f aca="false">VLOOKUP(I721,entreesparc!$A$13:$H$110,8,0)*AP721</f>
        <v>9.07758910605487E-008</v>
      </c>
      <c r="AS721" s="7" t="n">
        <f aca="false">M721*AJ721/AI721+AH721/R721</f>
        <v>20.3656933949261</v>
      </c>
      <c r="AT721" s="4" t="n">
        <f aca="false">AS721+Z721</f>
        <v>15.5074706249505</v>
      </c>
      <c r="AU721" s="4" t="n">
        <f aca="false">AT721^-'paramètres CI'!$B$19</f>
        <v>2.99000739611635E-010</v>
      </c>
      <c r="AV721" s="4" t="n">
        <f aca="false">SUMIFS($AU$2:$AU$1250,$I$2:$I$1250,V721)</f>
        <v>4.35244837498101E-007</v>
      </c>
      <c r="AW721" s="5" t="n">
        <f aca="false">AU721/AV721</f>
        <v>0.000686971363819885</v>
      </c>
      <c r="AX721" s="7" t="n">
        <f aca="false">SUMIFS($AP$2:$AP$1250,$I$2:$I$1250,V721)</f>
        <v>1</v>
      </c>
    </row>
    <row r="722" customFormat="false" ht="15.8" hidden="false" customHeight="false" outlineLevel="0" collapsed="false">
      <c r="A722" s="0" t="s">
        <v>16</v>
      </c>
      <c r="B722" s="0" t="s">
        <v>107</v>
      </c>
      <c r="C722" s="0" t="s">
        <v>32</v>
      </c>
      <c r="D722" s="0" t="s">
        <v>33</v>
      </c>
      <c r="E722" s="0" t="str">
        <f aca="false">VLOOKUP(A722,Nomenclature!$D$1:$E$9,2,0)</f>
        <v>04</v>
      </c>
      <c r="F722" s="0" t="str">
        <f aca="false">VLOOKUP(B722,Nomenclature!$J$1:$K$97,2,0)</f>
        <v>04</v>
      </c>
      <c r="G722" s="0" t="str">
        <f aca="false">VLOOKUP(C722,Nomenclature!$M$1:$N$21,2,0)</f>
        <v>01</v>
      </c>
      <c r="H722" s="0" t="str">
        <f aca="false">VLOOKUP(D722,Nomenclature!$O$25:$P$31,2,0)</f>
        <v>01</v>
      </c>
      <c r="I722" s="1" t="str">
        <f aca="false">CONCATENATE(E722,F722)</f>
        <v>0404</v>
      </c>
      <c r="J722" s="0" t="str">
        <f aca="false">CONCATENATE(E722,F722,G722,H722)</f>
        <v>04040101</v>
      </c>
      <c r="K722" s="0" t="n">
        <v>46.566479712302</v>
      </c>
      <c r="L722" s="0" t="n">
        <v>25</v>
      </c>
      <c r="M722" s="0" t="n">
        <v>326.925051171249</v>
      </c>
      <c r="N722" s="0" t="n">
        <v>0.9016165252081</v>
      </c>
      <c r="O722" s="0" t="n">
        <v>0.0637427214965283</v>
      </c>
      <c r="P722" s="4" t="n">
        <f aca="false">VLOOKUP(D722,'paramètres CI'!$A$1:$B$6,2,0)</f>
        <v>0.033584731604575</v>
      </c>
      <c r="Q722" s="17" t="n">
        <f aca="false">M722*P722/N722</f>
        <v>12.1777826730318</v>
      </c>
      <c r="R722" s="9" t="n">
        <f aca="false">1/(1+0.04)*(1 - (1/(1+0.04))^L722)/(1-1/(1+0.04))</f>
        <v>15.6220799436509</v>
      </c>
      <c r="S722" s="17" t="n">
        <f aca="false">K722/R722</f>
        <v>2.98081176644007</v>
      </c>
      <c r="T722" s="17" t="n">
        <f aca="false">Q722+S722</f>
        <v>15.1585944394719</v>
      </c>
      <c r="U722" s="0" t="n">
        <f aca="false">T722 + Z722</f>
        <v>8.6585869074509</v>
      </c>
      <c r="V722" s="4" t="str">
        <f aca="false">VLOOKUP(I722,'CI ref gaz'!$I$1:$AM$97,1,0)</f>
        <v>0404</v>
      </c>
      <c r="W722" s="0" t="n">
        <f aca="false">VLOOKUP(I722,'CI ref gaz'!$I$1:$AM$97,14,0)</f>
        <v>-2</v>
      </c>
      <c r="X722" s="1" t="n">
        <f aca="false">VLOOKUP(I722,'CI ref gaz'!$I$1:$AM$97,13,0)</f>
        <v>6.72368610476775</v>
      </c>
      <c r="Y722" s="2" t="n">
        <f aca="false">VLOOKUP(I722,'CI ref gaz'!$I$1:$AM$97,7,0)</f>
        <v>0.482111313649731</v>
      </c>
      <c r="Z722" s="17" t="n">
        <f aca="false">X722*(O722/Y722)^(-1/8)-T722</f>
        <v>-6.50000753202097</v>
      </c>
      <c r="AA722" s="17" t="n">
        <f aca="false">Z722^2</f>
        <v>42.2500979163293</v>
      </c>
      <c r="AB722" s="18" t="n">
        <f aca="false">Z722/U722</f>
        <v>-0.750700732290112</v>
      </c>
      <c r="AC722" s="17" t="n">
        <f aca="false">U722^-('paramètres CI'!$B$19)</f>
        <v>3.16536529863815E-008</v>
      </c>
      <c r="AD722" s="4" t="n">
        <f aca="false">SUMIFS($AC$2:$AC$1250,$I$2:$I$1250,V722)</f>
        <v>4.96584586337523E-007</v>
      </c>
      <c r="AE722" s="4" t="n">
        <f aca="false">AC722/AD722</f>
        <v>0.0637427214965283</v>
      </c>
      <c r="AF722" s="17" t="n">
        <f aca="false">AE722-O722</f>
        <v>0</v>
      </c>
      <c r="AG722" s="4" t="n">
        <f aca="false">VLOOKUP(I722,BesoinU!$F$1:$L$99,3,0)</f>
        <v>151.619959962006</v>
      </c>
      <c r="AH722" s="19" t="n">
        <f aca="false">VLOOKUP(J722,bibliRdtCHauff!$G$2:$K$1398,4,0)</f>
        <v>48.8948036979171</v>
      </c>
      <c r="AI722" s="19" t="n">
        <f aca="false">VLOOKUP(J722,bibliRdtCHauff!$G$2:$K$1398,3,0)</f>
        <v>0.937681186216424</v>
      </c>
      <c r="AJ722" s="4" t="n">
        <f aca="false">VLOOKUP(D722,'paramètres CI'!$A$1:$C$6,3)</f>
        <v>0.0509473684210526</v>
      </c>
      <c r="AK722" s="4" t="n">
        <f aca="false">AJ722*AG722/AI722</f>
        <v>8.23802170046596</v>
      </c>
      <c r="AL722" s="4" t="n">
        <f aca="false">AK722+AH722/R722</f>
        <v>11.367874055228</v>
      </c>
      <c r="AM722" s="4" t="n">
        <f aca="false">AL722+Z722</f>
        <v>4.86786652320706</v>
      </c>
      <c r="AN722" s="4" t="n">
        <f aca="false">AM722^-'paramètres CI'!$B$19</f>
        <v>3.17168982530528E-006</v>
      </c>
      <c r="AO722" s="4" t="n">
        <f aca="false">SUMIFS($AN$2:$AN$1250,$I$2:$I$1250,V722)</f>
        <v>1.60528775224637</v>
      </c>
      <c r="AP722" s="5" t="n">
        <f aca="false">AN722/AO722</f>
        <v>1.97577650540656E-006</v>
      </c>
      <c r="AQ722" s="6" t="n">
        <f aca="false">AP722-O722</f>
        <v>-0.0637407457200229</v>
      </c>
      <c r="AR722" s="20" t="n">
        <f aca="false">VLOOKUP(I722,entreesparc!$A$13:$H$110,8,0)*AP722</f>
        <v>0.0145868545399954</v>
      </c>
      <c r="AS722" s="7" t="n">
        <f aca="false">M722*AJ722/AI722+AH722/R722</f>
        <v>20.8927884922573</v>
      </c>
      <c r="AT722" s="4" t="n">
        <f aca="false">AS722+Z722</f>
        <v>14.3927809602363</v>
      </c>
      <c r="AU722" s="4" t="n">
        <f aca="false">AT722^-'paramètres CI'!$B$19</f>
        <v>5.43053068146288E-010</v>
      </c>
      <c r="AV722" s="4" t="n">
        <f aca="false">SUMIFS($AU$2:$AU$1250,$I$2:$I$1250,V722)</f>
        <v>3.09347895279949E-008</v>
      </c>
      <c r="AW722" s="5" t="n">
        <f aca="false">AU722/AV722</f>
        <v>0.0175547684801554</v>
      </c>
      <c r="AX722" s="7" t="n">
        <f aca="false">SUMIFS($AP$2:$AP$1250,$I$2:$I$1250,V722)</f>
        <v>1</v>
      </c>
    </row>
    <row r="723" customFormat="false" ht="15.8" hidden="false" customHeight="false" outlineLevel="0" collapsed="false">
      <c r="A723" s="0" t="s">
        <v>16</v>
      </c>
      <c r="B723" s="0" t="s">
        <v>107</v>
      </c>
      <c r="C723" s="0" t="s">
        <v>32</v>
      </c>
      <c r="D723" s="0" t="s">
        <v>34</v>
      </c>
      <c r="E723" s="0" t="str">
        <f aca="false">VLOOKUP(A723,Nomenclature!$D$1:$E$9,2,0)</f>
        <v>04</v>
      </c>
      <c r="F723" s="0" t="str">
        <f aca="false">VLOOKUP(B723,Nomenclature!$J$1:$K$97,2,0)</f>
        <v>04</v>
      </c>
      <c r="G723" s="0" t="str">
        <f aca="false">VLOOKUP(C723,Nomenclature!$M$1:$N$21,2,0)</f>
        <v>01</v>
      </c>
      <c r="H723" s="0" t="str">
        <f aca="false">VLOOKUP(D723,Nomenclature!$O$25:$P$31,2,0)</f>
        <v>06</v>
      </c>
      <c r="I723" s="1" t="str">
        <f aca="false">CONCATENATE(E723,F723)</f>
        <v>0404</v>
      </c>
      <c r="J723" s="0" t="str">
        <f aca="false">CONCATENATE(E723,F723,G723,H723)</f>
        <v>04040106</v>
      </c>
      <c r="K723" s="0" t="n">
        <v>43.7218151230186</v>
      </c>
      <c r="L723" s="0" t="n">
        <v>25</v>
      </c>
      <c r="M723" s="0" t="n">
        <v>326.49954680913</v>
      </c>
      <c r="N723" s="0" t="n">
        <v>0.841687159861911</v>
      </c>
      <c r="O723" s="0" t="n">
        <v>0.331399240930038</v>
      </c>
      <c r="P723" s="4" t="n">
        <f aca="false">VLOOKUP(D723,'paramètres CI'!$A$1:$B$6,2,0)</f>
        <v>0.0424847883250769</v>
      </c>
      <c r="Q723" s="17" t="n">
        <f aca="false">M723*P723/N723</f>
        <v>16.4803085943419</v>
      </c>
      <c r="R723" s="9" t="n">
        <f aca="false">1/(1+0.04)*(1 - (1/(1+0.04))^L723)/(1-1/(1+0.04))</f>
        <v>15.6220799436509</v>
      </c>
      <c r="S723" s="17" t="n">
        <f aca="false">K723/R723</f>
        <v>2.79871920261092</v>
      </c>
      <c r="T723" s="17" t="n">
        <f aca="false">Q723+S723</f>
        <v>19.2790277969528</v>
      </c>
      <c r="U723" s="0" t="n">
        <f aca="false">T723 + Z723</f>
        <v>7.04623148945325</v>
      </c>
      <c r="V723" s="4" t="str">
        <f aca="false">VLOOKUP(I723,'CI ref gaz'!$I$1:$AM$97,1,0)</f>
        <v>0404</v>
      </c>
      <c r="W723" s="0" t="n">
        <f aca="false">VLOOKUP(I723,'CI ref gaz'!$I$1:$AM$97,14,0)</f>
        <v>-2</v>
      </c>
      <c r="X723" s="1" t="n">
        <f aca="false">VLOOKUP(I723,'CI ref gaz'!$I$1:$AM$97,13,0)</f>
        <v>6.72368610476775</v>
      </c>
      <c r="Y723" s="2" t="n">
        <f aca="false">VLOOKUP(I723,'CI ref gaz'!$I$1:$AM$97,7,0)</f>
        <v>0.482111313649731</v>
      </c>
      <c r="Z723" s="17" t="n">
        <f aca="false">X723*(O723/Y723)^(-1/8)-T723</f>
        <v>-12.2327963074995</v>
      </c>
      <c r="AA723" s="17" t="n">
        <f aca="false">Z723^2</f>
        <v>149.641305500774</v>
      </c>
      <c r="AB723" s="18" t="n">
        <f aca="false">Z723/U723</f>
        <v>-1.73607641557186</v>
      </c>
      <c r="AC723" s="17" t="n">
        <f aca="false">U723^-('paramètres CI'!$B$19)</f>
        <v>1.64567754969812E-007</v>
      </c>
      <c r="AD723" s="4" t="n">
        <f aca="false">SUMIFS($AC$2:$AC$1250,$I$2:$I$1250,V723)</f>
        <v>4.96584586337523E-007</v>
      </c>
      <c r="AE723" s="4" t="n">
        <f aca="false">AC723/AD723</f>
        <v>0.331399240930038</v>
      </c>
      <c r="AF723" s="17" t="n">
        <f aca="false">AE723-O723</f>
        <v>0</v>
      </c>
      <c r="AG723" s="4" t="n">
        <f aca="false">VLOOKUP(I723,BesoinU!$F$1:$L$99,3,0)</f>
        <v>151.619959962006</v>
      </c>
      <c r="AH723" s="19" t="n">
        <f aca="false">VLOOKUP(J723,bibliRdtCHauff!$G$2:$K$1398,4,0)</f>
        <v>45.9079058791695</v>
      </c>
      <c r="AI723" s="19" t="n">
        <f aca="false">VLOOKUP(J723,bibliRdtCHauff!$G$2:$K$1398,3,0)</f>
        <v>0.875354646256387</v>
      </c>
      <c r="AJ723" s="4" t="n">
        <f aca="false">VLOOKUP(D723,'paramètres CI'!$A$1:$C$6,3)</f>
        <v>0.0591</v>
      </c>
      <c r="AK723" s="4" t="n">
        <f aca="false">AJ723*AG723/AI723</f>
        <v>10.2366962602835</v>
      </c>
      <c r="AL723" s="4" t="n">
        <f aca="false">AK723+AH723/R723</f>
        <v>13.175351423025</v>
      </c>
      <c r="AM723" s="4" t="n">
        <f aca="false">AL723+Z723</f>
        <v>0.942555115525442</v>
      </c>
      <c r="AN723" s="4" t="n">
        <f aca="false">AM723^-'paramètres CI'!$B$19</f>
        <v>1.60526213441521</v>
      </c>
      <c r="AO723" s="4" t="n">
        <f aca="false">SUMIFS($AN$2:$AN$1250,$I$2:$I$1250,V723)</f>
        <v>1.60528775224637</v>
      </c>
      <c r="AP723" s="5" t="n">
        <f aca="false">AN723/AO723</f>
        <v>0.999984041595585</v>
      </c>
      <c r="AQ723" s="6" t="n">
        <f aca="false">AP723-O723</f>
        <v>0.668584800665546</v>
      </c>
      <c r="AR723" s="20" t="n">
        <f aca="false">VLOOKUP(I723,entreesparc!$A$13:$H$110,8,0)*AP723</f>
        <v>7382.72862196525</v>
      </c>
      <c r="AS723" s="7" t="n">
        <f aca="false">M723*AJ723/AI723+AH723/R723</f>
        <v>24.9824328463843</v>
      </c>
      <c r="AT723" s="4" t="n">
        <f aca="false">AS723+Z723</f>
        <v>12.7496365388847</v>
      </c>
      <c r="AU723" s="4" t="n">
        <f aca="false">AT723^-'paramètres CI'!$B$19</f>
        <v>1.432245827988E-009</v>
      </c>
      <c r="AV723" s="4" t="n">
        <f aca="false">SUMIFS($AU$2:$AU$1250,$I$2:$I$1250,V723)</f>
        <v>3.09347895279949E-008</v>
      </c>
      <c r="AW723" s="5" t="n">
        <f aca="false">AU723/AV723</f>
        <v>0.0462988709424341</v>
      </c>
      <c r="AX723" s="7" t="n">
        <f aca="false">SUMIFS($AP$2:$AP$1250,$I$2:$I$1250,V723)</f>
        <v>1</v>
      </c>
    </row>
    <row r="724" customFormat="false" ht="15.8" hidden="false" customHeight="false" outlineLevel="0" collapsed="false">
      <c r="A724" s="0" t="s">
        <v>16</v>
      </c>
      <c r="B724" s="0" t="s">
        <v>107</v>
      </c>
      <c r="C724" s="0" t="s">
        <v>35</v>
      </c>
      <c r="D724" s="0" t="s">
        <v>33</v>
      </c>
      <c r="E724" s="0" t="str">
        <f aca="false">VLOOKUP(A724,Nomenclature!$D$1:$E$9,2,0)</f>
        <v>04</v>
      </c>
      <c r="F724" s="0" t="str">
        <f aca="false">VLOOKUP(B724,Nomenclature!$J$1:$K$97,2,0)</f>
        <v>04</v>
      </c>
      <c r="G724" s="0" t="str">
        <f aca="false">VLOOKUP(C724,Nomenclature!$M$1:$N$21,2,0)</f>
        <v>21</v>
      </c>
      <c r="H724" s="0" t="str">
        <f aca="false">VLOOKUP(D724,Nomenclature!$O$25:$P$31,2,0)</f>
        <v>01</v>
      </c>
      <c r="I724" s="1" t="str">
        <f aca="false">CONCATENATE(E724,F724)</f>
        <v>0404</v>
      </c>
      <c r="J724" s="0" t="str">
        <f aca="false">CONCATENATE(E724,F724,G724,H724)</f>
        <v>04042101</v>
      </c>
      <c r="K724" s="0" t="n">
        <v>58.2080996403775</v>
      </c>
      <c r="L724" s="0" t="n">
        <v>25</v>
      </c>
      <c r="M724" s="0" t="n">
        <v>326.925051171249</v>
      </c>
      <c r="N724" s="0" t="n">
        <v>1.08193983024972</v>
      </c>
      <c r="O724" s="0" t="n">
        <v>9.9940035978413E-005</v>
      </c>
      <c r="P724" s="4" t="n">
        <f aca="false">VLOOKUP(D724,'paramètres CI'!$A$1:$B$6,2,0)</f>
        <v>0.033584731604575</v>
      </c>
      <c r="Q724" s="17" t="n">
        <f aca="false">M724*P724/N724</f>
        <v>10.1481522275265</v>
      </c>
      <c r="R724" s="9" t="n">
        <f aca="false">1/(1+0.04)*(1 - (1/(1+0.04))^L724)/(1-1/(1+0.04))</f>
        <v>15.6220799436509</v>
      </c>
      <c r="S724" s="17" t="n">
        <f aca="false">K724/R724</f>
        <v>3.72601470805009</v>
      </c>
      <c r="T724" s="17" t="n">
        <f aca="false">Q724+S724</f>
        <v>13.8741669355766</v>
      </c>
      <c r="U724" s="0" t="n">
        <f aca="false">T724 + Z724</f>
        <v>19.4103518515122</v>
      </c>
      <c r="V724" s="4" t="str">
        <f aca="false">VLOOKUP(I724,'CI ref gaz'!$I$1:$AM$97,1,0)</f>
        <v>0404</v>
      </c>
      <c r="W724" s="0" t="n">
        <f aca="false">VLOOKUP(I724,'CI ref gaz'!$I$1:$AM$97,14,0)</f>
        <v>-2</v>
      </c>
      <c r="X724" s="1" t="n">
        <f aca="false">VLOOKUP(I724,'CI ref gaz'!$I$1:$AM$97,13,0)</f>
        <v>6.72368610476775</v>
      </c>
      <c r="Y724" s="2" t="n">
        <f aca="false">VLOOKUP(I724,'CI ref gaz'!$I$1:$AM$97,7,0)</f>
        <v>0.482111313649731</v>
      </c>
      <c r="Z724" s="17" t="n">
        <f aca="false">X724*(O724/Y724)^(-1/8)-T724</f>
        <v>5.53618491593561</v>
      </c>
      <c r="AA724" s="17" t="n">
        <f aca="false">Z724^2</f>
        <v>30.6493434234329</v>
      </c>
      <c r="AB724" s="18" t="n">
        <f aca="false">Z724/U724</f>
        <v>0.285218163910012</v>
      </c>
      <c r="AC724" s="17" t="n">
        <f aca="false">U724^-('paramètres CI'!$B$19)</f>
        <v>4.96286814248974E-011</v>
      </c>
      <c r="AD724" s="4" t="n">
        <f aca="false">SUMIFS($AC$2:$AC$1250,$I$2:$I$1250,V724)</f>
        <v>4.96584586337523E-007</v>
      </c>
      <c r="AE724" s="4" t="n">
        <f aca="false">AC724/AD724</f>
        <v>9.9940035978413E-005</v>
      </c>
      <c r="AF724" s="17" t="n">
        <f aca="false">AE724-O724</f>
        <v>0</v>
      </c>
      <c r="AG724" s="4" t="n">
        <f aca="false">VLOOKUP(I724,BesoinU!$F$1:$L$99,3,0)</f>
        <v>151.619959962006</v>
      </c>
      <c r="AH724" s="19" t="n">
        <f aca="false">VLOOKUP(J724,bibliRdtCHauff!$G$2:$K$1398,4,0)</f>
        <v>58.2080996403775</v>
      </c>
      <c r="AI724" s="19" t="n">
        <f aca="false">VLOOKUP(J724,bibliRdtCHauff!$G$2:$K$1398,3,0)</f>
        <v>1.08193983024972</v>
      </c>
      <c r="AJ724" s="4" t="n">
        <f aca="false">VLOOKUP(D724,'paramètres CI'!$A$1:$C$6,3)</f>
        <v>0.0509473684210526</v>
      </c>
      <c r="AK724" s="4" t="n">
        <f aca="false">AJ724*AG724/AI724</f>
        <v>7.1396188070705</v>
      </c>
      <c r="AL724" s="4" t="n">
        <f aca="false">AK724+AH724/R724</f>
        <v>10.8656335151206</v>
      </c>
      <c r="AM724" s="4" t="n">
        <f aca="false">AL724+Z724</f>
        <v>16.4018184310562</v>
      </c>
      <c r="AN724" s="4" t="n">
        <f aca="false">AM724^-'paramètres CI'!$B$19</f>
        <v>1.90925528127363E-010</v>
      </c>
      <c r="AO724" s="4" t="n">
        <f aca="false">SUMIFS($AN$2:$AN$1250,$I$2:$I$1250,V724)</f>
        <v>1.60528775224637</v>
      </c>
      <c r="AP724" s="5" t="n">
        <f aca="false">AN724/AO724</f>
        <v>1.18935392025629E-010</v>
      </c>
      <c r="AQ724" s="6" t="n">
        <f aca="false">AP724-O724</f>
        <v>-9.9939917043021E-005</v>
      </c>
      <c r="AR724" s="20" t="n">
        <f aca="false">VLOOKUP(I724,entreesparc!$A$13:$H$110,8,0)*AP724</f>
        <v>8.78081735655717E-007</v>
      </c>
      <c r="AS724" s="7" t="n">
        <f aca="false">M724*AJ724/AI724+AH724/R724</f>
        <v>19.1205593605459</v>
      </c>
      <c r="AT724" s="4" t="n">
        <f aca="false">AS724+Z724</f>
        <v>24.6567442764815</v>
      </c>
      <c r="AU724" s="4" t="n">
        <f aca="false">AT724^-'paramètres CI'!$B$19</f>
        <v>7.32005176416589E-012</v>
      </c>
      <c r="AV724" s="4" t="n">
        <f aca="false">SUMIFS($AU$2:$AU$1250,$I$2:$I$1250,V724)</f>
        <v>3.09347895279949E-008</v>
      </c>
      <c r="AW724" s="5" t="n">
        <f aca="false">AU724/AV724</f>
        <v>0.000236628465098865</v>
      </c>
      <c r="AX724" s="7" t="n">
        <f aca="false">SUMIFS($AP$2:$AP$1250,$I$2:$I$1250,V724)</f>
        <v>1</v>
      </c>
    </row>
    <row r="725" customFormat="false" ht="15.8" hidden="false" customHeight="false" outlineLevel="0" collapsed="false">
      <c r="A725" s="0" t="s">
        <v>16</v>
      </c>
      <c r="B725" s="0" t="s">
        <v>107</v>
      </c>
      <c r="C725" s="0" t="s">
        <v>35</v>
      </c>
      <c r="D725" s="0" t="s">
        <v>34</v>
      </c>
      <c r="E725" s="0" t="str">
        <f aca="false">VLOOKUP(A725,Nomenclature!$D$1:$E$9,2,0)</f>
        <v>04</v>
      </c>
      <c r="F725" s="0" t="str">
        <f aca="false">VLOOKUP(B725,Nomenclature!$J$1:$K$97,2,0)</f>
        <v>04</v>
      </c>
      <c r="G725" s="0" t="str">
        <f aca="false">VLOOKUP(C725,Nomenclature!$M$1:$N$21,2,0)</f>
        <v>21</v>
      </c>
      <c r="H725" s="0" t="str">
        <f aca="false">VLOOKUP(D725,Nomenclature!$O$25:$P$31,2,0)</f>
        <v>06</v>
      </c>
      <c r="I725" s="1" t="str">
        <f aca="false">CONCATENATE(E725,F725)</f>
        <v>0404</v>
      </c>
      <c r="J725" s="0" t="str">
        <f aca="false">CONCATENATE(E725,F725,G725,H725)</f>
        <v>04042106</v>
      </c>
      <c r="K725" s="0" t="n">
        <v>54.6522689037733</v>
      </c>
      <c r="L725" s="0" t="n">
        <v>25</v>
      </c>
      <c r="M725" s="0" t="n">
        <v>326.49954680913</v>
      </c>
      <c r="N725" s="0" t="n">
        <v>1.01002459183429</v>
      </c>
      <c r="O725" s="0" t="n">
        <v>9.9940035978413E-005</v>
      </c>
      <c r="P725" s="4" t="n">
        <f aca="false">VLOOKUP(D725,'paramètres CI'!$A$1:$B$6,2,0)</f>
        <v>0.0424847883250769</v>
      </c>
      <c r="Q725" s="17" t="n">
        <f aca="false">M725*P725/N725</f>
        <v>13.7335904952849</v>
      </c>
      <c r="R725" s="9" t="n">
        <f aca="false">1/(1+0.04)*(1 - (1/(1+0.04))^L725)/(1-1/(1+0.04))</f>
        <v>15.6220799436509</v>
      </c>
      <c r="S725" s="17" t="n">
        <f aca="false">K725/R725</f>
        <v>3.49839900326365</v>
      </c>
      <c r="T725" s="17" t="n">
        <f aca="false">Q725+S725</f>
        <v>17.2319894985486</v>
      </c>
      <c r="U725" s="0" t="n">
        <f aca="false">T725 + Z725</f>
        <v>19.4103518515122</v>
      </c>
      <c r="V725" s="4" t="str">
        <f aca="false">VLOOKUP(I725,'CI ref gaz'!$I$1:$AM$97,1,0)</f>
        <v>0404</v>
      </c>
      <c r="W725" s="0" t="n">
        <f aca="false">VLOOKUP(I725,'CI ref gaz'!$I$1:$AM$97,14,0)</f>
        <v>-2</v>
      </c>
      <c r="X725" s="1" t="n">
        <f aca="false">VLOOKUP(I725,'CI ref gaz'!$I$1:$AM$97,13,0)</f>
        <v>6.72368610476775</v>
      </c>
      <c r="Y725" s="2" t="n">
        <f aca="false">VLOOKUP(I725,'CI ref gaz'!$I$1:$AM$97,7,0)</f>
        <v>0.482111313649731</v>
      </c>
      <c r="Z725" s="17" t="n">
        <f aca="false">X725*(O725/Y725)^(-1/8)-T725</f>
        <v>2.17836235296362</v>
      </c>
      <c r="AA725" s="17" t="n">
        <f aca="false">Z725^2</f>
        <v>4.74526254080922</v>
      </c>
      <c r="AB725" s="18" t="n">
        <f aca="false">Z725/U725</f>
        <v>0.112226834919219</v>
      </c>
      <c r="AC725" s="17" t="n">
        <f aca="false">U725^-('paramètres CI'!$B$19)</f>
        <v>4.96286814248974E-011</v>
      </c>
      <c r="AD725" s="4" t="n">
        <f aca="false">SUMIFS($AC$2:$AC$1250,$I$2:$I$1250,V725)</f>
        <v>4.96584586337523E-007</v>
      </c>
      <c r="AE725" s="4" t="n">
        <f aca="false">AC725/AD725</f>
        <v>9.9940035978413E-005</v>
      </c>
      <c r="AF725" s="17" t="n">
        <f aca="false">AE725-O725</f>
        <v>0</v>
      </c>
      <c r="AG725" s="4" t="n">
        <f aca="false">VLOOKUP(I725,BesoinU!$F$1:$L$99,3,0)</f>
        <v>151.619959962006</v>
      </c>
      <c r="AH725" s="19" t="n">
        <f aca="false">VLOOKUP(J725,bibliRdtCHauff!$G$2:$K$1398,4,0)</f>
        <v>54.6522689037733</v>
      </c>
      <c r="AI725" s="19" t="n">
        <f aca="false">VLOOKUP(J725,bibliRdtCHauff!$G$2:$K$1398,3,0)</f>
        <v>1.01002459183429</v>
      </c>
      <c r="AJ725" s="4" t="n">
        <f aca="false">VLOOKUP(D725,'paramètres CI'!$A$1:$C$6,3)</f>
        <v>0.0591</v>
      </c>
      <c r="AK725" s="4" t="n">
        <f aca="false">AJ725*AG725/AI725</f>
        <v>8.87180342557907</v>
      </c>
      <c r="AL725" s="4" t="n">
        <f aca="false">AK725+AH725/R725</f>
        <v>12.3702024288427</v>
      </c>
      <c r="AM725" s="4" t="n">
        <f aca="false">AL725+Z725</f>
        <v>14.5485647818063</v>
      </c>
      <c r="AN725" s="4" t="n">
        <f aca="false">AM725^-'paramètres CI'!$B$19</f>
        <v>4.98240219559791E-010</v>
      </c>
      <c r="AO725" s="4" t="n">
        <f aca="false">SUMIFS($AN$2:$AN$1250,$I$2:$I$1250,V725)</f>
        <v>1.60528775224637</v>
      </c>
      <c r="AP725" s="5" t="n">
        <f aca="false">AN725/AO725</f>
        <v>3.1037439790005E-010</v>
      </c>
      <c r="AQ725" s="6" t="n">
        <f aca="false">AP725-O725</f>
        <v>-9.99397256040151E-005</v>
      </c>
      <c r="AR725" s="20" t="n">
        <f aca="false">VLOOKUP(I725,entreesparc!$A$13:$H$110,8,0)*AP725</f>
        <v>2.29144651873218E-006</v>
      </c>
      <c r="AS725" s="7" t="n">
        <f aca="false">M725*AJ725/AI725+AH725/R725</f>
        <v>22.6030063290875</v>
      </c>
      <c r="AT725" s="4" t="n">
        <f aca="false">AS725+Z725</f>
        <v>24.7813686820511</v>
      </c>
      <c r="AU725" s="4" t="n">
        <f aca="false">AT725^-'paramètres CI'!$B$19</f>
        <v>7.0306857819486E-012</v>
      </c>
      <c r="AV725" s="4" t="n">
        <f aca="false">SUMIFS($AU$2:$AU$1250,$I$2:$I$1250,V725)</f>
        <v>3.09347895279949E-008</v>
      </c>
      <c r="AW725" s="5" t="n">
        <f aca="false">AU725/AV725</f>
        <v>0.000227274401708344</v>
      </c>
      <c r="AX725" s="7" t="n">
        <f aca="false">SUMIFS($AP$2:$AP$1250,$I$2:$I$1250,V725)</f>
        <v>1</v>
      </c>
    </row>
    <row r="726" customFormat="false" ht="15.8" hidden="false" customHeight="false" outlineLevel="0" collapsed="false">
      <c r="A726" s="0" t="s">
        <v>16</v>
      </c>
      <c r="B726" s="0" t="s">
        <v>107</v>
      </c>
      <c r="C726" s="0" t="s">
        <v>36</v>
      </c>
      <c r="D726" s="0" t="s">
        <v>37</v>
      </c>
      <c r="E726" s="0" t="str">
        <f aca="false">VLOOKUP(A726,Nomenclature!$D$1:$E$9,2,0)</f>
        <v>04</v>
      </c>
      <c r="F726" s="0" t="str">
        <f aca="false">VLOOKUP(B726,Nomenclature!$J$1:$K$97,2,0)</f>
        <v>04</v>
      </c>
      <c r="G726" s="0" t="str">
        <f aca="false">VLOOKUP(C726,Nomenclature!$M$1:$N$21,2,0)</f>
        <v>23</v>
      </c>
      <c r="H726" s="0" t="str">
        <f aca="false">VLOOKUP(D726,Nomenclature!$O$25:$P$31,2,0)</f>
        <v>03</v>
      </c>
      <c r="I726" s="1" t="str">
        <f aca="false">CONCATENATE(E726,F726)</f>
        <v>0404</v>
      </c>
      <c r="J726" s="0" t="str">
        <f aca="false">CONCATENATE(E726,F726,G726,H726)</f>
        <v>04042303</v>
      </c>
      <c r="K726" s="0" t="n">
        <v>35.5728756824732</v>
      </c>
      <c r="L726" s="0" t="n">
        <v>20</v>
      </c>
      <c r="M726" s="0" t="n">
        <v>297.281479760752</v>
      </c>
      <c r="N726" s="0" t="n">
        <v>0.760066274056417</v>
      </c>
      <c r="O726" s="0" t="n">
        <v>9.9940035978413E-005</v>
      </c>
      <c r="P726" s="4" t="n">
        <f aca="false">VLOOKUP(D726,'paramètres CI'!$A$1:$B$6,2,0)</f>
        <v>0.0385046990211696</v>
      </c>
      <c r="Q726" s="17" t="n">
        <f aca="false">M726*P726/N726</f>
        <v>15.0601786889784</v>
      </c>
      <c r="R726" s="9" t="n">
        <f aca="false">1/(1+0.04)*(1 - (1/(1+0.04))^L726)/(1-1/(1+0.04))</f>
        <v>13.5903263449677</v>
      </c>
      <c r="S726" s="17" t="n">
        <f aca="false">K726/R726</f>
        <v>2.6175144569391</v>
      </c>
      <c r="T726" s="17" t="n">
        <f aca="false">Q726+S726</f>
        <v>17.6776931459175</v>
      </c>
      <c r="U726" s="0" t="n">
        <f aca="false">T726 + Z726</f>
        <v>19.4103518515122</v>
      </c>
      <c r="V726" s="4" t="str">
        <f aca="false">VLOOKUP(I726,'CI ref gaz'!$I$1:$AM$97,1,0)</f>
        <v>0404</v>
      </c>
      <c r="W726" s="0" t="n">
        <f aca="false">VLOOKUP(I726,'CI ref gaz'!$I$1:$AM$97,14,0)</f>
        <v>-2</v>
      </c>
      <c r="X726" s="1" t="n">
        <f aca="false">VLOOKUP(I726,'CI ref gaz'!$I$1:$AM$97,13,0)</f>
        <v>6.72368610476775</v>
      </c>
      <c r="Y726" s="2" t="n">
        <f aca="false">VLOOKUP(I726,'CI ref gaz'!$I$1:$AM$97,7,0)</f>
        <v>0.482111313649731</v>
      </c>
      <c r="Z726" s="17" t="n">
        <f aca="false">X726*(O726/Y726)^(-1/8)-T726</f>
        <v>1.73265870559469</v>
      </c>
      <c r="AA726" s="17" t="n">
        <f aca="false">Z726^2</f>
        <v>3.00210619007306</v>
      </c>
      <c r="AB726" s="18" t="n">
        <f aca="false">Z726/U726</f>
        <v>0.089264672729758</v>
      </c>
      <c r="AC726" s="17" t="n">
        <f aca="false">U726^-('paramètres CI'!$B$19)</f>
        <v>4.96286814248974E-011</v>
      </c>
      <c r="AD726" s="4" t="n">
        <f aca="false">SUMIFS($AC$2:$AC$1250,$I$2:$I$1250,V726)</f>
        <v>4.96584586337523E-007</v>
      </c>
      <c r="AE726" s="4" t="n">
        <f aca="false">AC726/AD726</f>
        <v>9.9940035978413E-005</v>
      </c>
      <c r="AF726" s="17" t="n">
        <f aca="false">AE726-O726</f>
        <v>0</v>
      </c>
      <c r="AG726" s="4" t="n">
        <f aca="false">VLOOKUP(I726,BesoinU!$F$1:$L$99,3,0)</f>
        <v>151.619959962006</v>
      </c>
      <c r="AH726" s="19" t="n">
        <f aca="false">VLOOKUP(J726,bibliRdtCHauff!$G$2:$K$1398,4,0)</f>
        <v>35.5728756824732</v>
      </c>
      <c r="AI726" s="19" t="n">
        <f aca="false">VLOOKUP(J726,bibliRdtCHauff!$G$2:$K$1398,3,0)</f>
        <v>0.760066274056417</v>
      </c>
      <c r="AJ726" s="4" t="n">
        <f aca="false">VLOOKUP(D726,'paramètres CI'!$A$1:$C$6,3)</f>
        <v>0.0763929293534506</v>
      </c>
      <c r="AK726" s="4" t="n">
        <f aca="false">AJ726*AG726/AI726</f>
        <v>15.2390564945535</v>
      </c>
      <c r="AL726" s="4" t="n">
        <f aca="false">AK726+AH726/R726</f>
        <v>17.8565709514926</v>
      </c>
      <c r="AM726" s="4" t="n">
        <f aca="false">AL726+Z726</f>
        <v>19.5892296570873</v>
      </c>
      <c r="AN726" s="4" t="n">
        <f aca="false">AM726^-'paramètres CI'!$B$19</f>
        <v>4.61170095490186E-011</v>
      </c>
      <c r="AO726" s="4" t="n">
        <f aca="false">SUMIFS($AN$2:$AN$1250,$I$2:$I$1250,V726)</f>
        <v>1.60528775224637</v>
      </c>
      <c r="AP726" s="5" t="n">
        <f aca="false">AN726/AO726</f>
        <v>2.87281887527545E-011</v>
      </c>
      <c r="AQ726" s="6" t="n">
        <f aca="false">AP726-O726</f>
        <v>-9.99400072502243E-005</v>
      </c>
      <c r="AR726" s="20" t="n">
        <f aca="false">VLOOKUP(I726,entreesparc!$A$13:$H$110,8,0)*AP726</f>
        <v>2.12095806072829E-007</v>
      </c>
      <c r="AS726" s="7" t="n">
        <f aca="false">M726*AJ726/AI726+AH726/R726</f>
        <v>32.4967550661161</v>
      </c>
      <c r="AT726" s="4" t="n">
        <f aca="false">AS726+Z726</f>
        <v>34.2294137717108</v>
      </c>
      <c r="AU726" s="4" t="n">
        <f aca="false">AT726^-'paramètres CI'!$B$19</f>
        <v>5.30645285079039E-013</v>
      </c>
      <c r="AV726" s="4" t="n">
        <f aca="false">SUMIFS($AU$2:$AU$1250,$I$2:$I$1250,V726)</f>
        <v>3.09347895279949E-008</v>
      </c>
      <c r="AW726" s="5" t="n">
        <f aca="false">AU726/AV726</f>
        <v>1.71536736850536E-005</v>
      </c>
      <c r="AX726" s="7" t="n">
        <f aca="false">SUMIFS($AP$2:$AP$1250,$I$2:$I$1250,V726)</f>
        <v>1</v>
      </c>
    </row>
    <row r="727" customFormat="false" ht="15.8" hidden="false" customHeight="false" outlineLevel="0" collapsed="false">
      <c r="A727" s="0" t="s">
        <v>16</v>
      </c>
      <c r="B727" s="0" t="s">
        <v>107</v>
      </c>
      <c r="C727" s="0" t="s">
        <v>38</v>
      </c>
      <c r="D727" s="0" t="s">
        <v>39</v>
      </c>
      <c r="E727" s="0" t="str">
        <f aca="false">VLOOKUP(A727,Nomenclature!$D$1:$E$9,2,0)</f>
        <v>04</v>
      </c>
      <c r="F727" s="0" t="str">
        <f aca="false">VLOOKUP(B727,Nomenclature!$J$1:$K$97,2,0)</f>
        <v>04</v>
      </c>
      <c r="G727" s="0" t="str">
        <f aca="false">VLOOKUP(C727,Nomenclature!$M$1:$N$21,2,0)</f>
        <v>24</v>
      </c>
      <c r="H727" s="0" t="str">
        <f aca="false">VLOOKUP(D727,Nomenclature!$O$25:$P$31,2,0)</f>
        <v>04</v>
      </c>
      <c r="I727" s="1" t="str">
        <f aca="false">CONCATENATE(E727,F727)</f>
        <v>0404</v>
      </c>
      <c r="J727" s="0" t="str">
        <f aca="false">CONCATENATE(E727,F727,G727,H727)</f>
        <v>04042404</v>
      </c>
      <c r="K727" s="0" t="n">
        <v>25.5075824397462</v>
      </c>
      <c r="L727" s="0" t="n">
        <v>20</v>
      </c>
      <c r="M727" s="0" t="n">
        <v>277.844315611303</v>
      </c>
      <c r="N727" s="0" t="n">
        <v>0.986474411339795</v>
      </c>
      <c r="O727" s="0" t="n">
        <v>9.9940035978413E-005</v>
      </c>
      <c r="P727" s="4" t="n">
        <f aca="false">VLOOKUP(D727,'paramètres CI'!$A$1:$B$6,2,0)</f>
        <v>0.022045059962018</v>
      </c>
      <c r="Q727" s="17" t="n">
        <f aca="false">M727*P727/N727</f>
        <v>6.20907600577102</v>
      </c>
      <c r="R727" s="9" t="n">
        <f aca="false">1/(1+0.04)*(1 - (1/(1+0.04))^L727)/(1-1/(1+0.04))</f>
        <v>13.5903263449677</v>
      </c>
      <c r="S727" s="17" t="n">
        <f aca="false">K727/R727</f>
        <v>1.87689256256833</v>
      </c>
      <c r="T727" s="17" t="n">
        <f aca="false">Q727+S727</f>
        <v>8.08596856833935</v>
      </c>
      <c r="U727" s="0" t="n">
        <f aca="false">T727 + Z727</f>
        <v>19.4103518515122</v>
      </c>
      <c r="V727" s="4" t="str">
        <f aca="false">VLOOKUP(I727,'CI ref gaz'!$I$1:$AM$97,1,0)</f>
        <v>0404</v>
      </c>
      <c r="W727" s="0" t="n">
        <f aca="false">VLOOKUP(I727,'CI ref gaz'!$I$1:$AM$97,14,0)</f>
        <v>-2</v>
      </c>
      <c r="X727" s="1" t="n">
        <f aca="false">VLOOKUP(I727,'CI ref gaz'!$I$1:$AM$97,13,0)</f>
        <v>6.72368610476775</v>
      </c>
      <c r="Y727" s="2" t="n">
        <f aca="false">VLOOKUP(I727,'CI ref gaz'!$I$1:$AM$97,7,0)</f>
        <v>0.482111313649731</v>
      </c>
      <c r="Z727" s="17" t="n">
        <f aca="false">X727*(O727/Y727)^(-1/8)-T727</f>
        <v>11.3243832831728</v>
      </c>
      <c r="AA727" s="17" t="n">
        <f aca="false">Z727^2</f>
        <v>128.241656744205</v>
      </c>
      <c r="AB727" s="18" t="n">
        <f aca="false">Z727/U727</f>
        <v>0.583419783927853</v>
      </c>
      <c r="AC727" s="17" t="n">
        <f aca="false">U727^-('paramètres CI'!$B$19)</f>
        <v>4.96286814248974E-011</v>
      </c>
      <c r="AD727" s="4" t="n">
        <f aca="false">SUMIFS($AC$2:$AC$1250,$I$2:$I$1250,V727)</f>
        <v>4.96584586337523E-007</v>
      </c>
      <c r="AE727" s="4" t="n">
        <f aca="false">AC727/AD727</f>
        <v>9.9940035978413E-005</v>
      </c>
      <c r="AF727" s="17" t="n">
        <f aca="false">AE727-O727</f>
        <v>0</v>
      </c>
      <c r="AG727" s="4" t="n">
        <f aca="false">VLOOKUP(I727,BesoinU!$F$1:$L$99,3,0)</f>
        <v>151.619959962006</v>
      </c>
      <c r="AH727" s="19" t="n">
        <f aca="false">VLOOKUP(J727,bibliRdtCHauff!$G$2:$K$1398,4,0)</f>
        <v>25.5075824397462</v>
      </c>
      <c r="AI727" s="19" t="n">
        <f aca="false">VLOOKUP(J727,bibliRdtCHauff!$G$2:$K$1398,3,0)</f>
        <v>0.986474411339795</v>
      </c>
      <c r="AJ727" s="4" t="n">
        <f aca="false">VLOOKUP(D727,'paramètres CI'!$A$1:$C$6,3)</f>
        <v>0.0386719666666667</v>
      </c>
      <c r="AK727" s="4" t="n">
        <f aca="false">AJ727*AG727/AI727</f>
        <v>5.94383591733364</v>
      </c>
      <c r="AL727" s="4" t="n">
        <f aca="false">AK727+AH727/R727</f>
        <v>7.82072847990196</v>
      </c>
      <c r="AM727" s="4" t="n">
        <f aca="false">AL727+Z727</f>
        <v>19.1451117630748</v>
      </c>
      <c r="AN727" s="4" t="n">
        <f aca="false">AM727^-'paramètres CI'!$B$19</f>
        <v>5.54034427266061E-011</v>
      </c>
      <c r="AO727" s="4" t="n">
        <f aca="false">SUMIFS($AN$2:$AN$1250,$I$2:$I$1250,V727)</f>
        <v>1.60528775224637</v>
      </c>
      <c r="AP727" s="5" t="n">
        <f aca="false">AN727/AO727</f>
        <v>3.45130912816578E-011</v>
      </c>
      <c r="AQ727" s="6" t="n">
        <f aca="false">AP727-O727</f>
        <v>-9.99400014653217E-005</v>
      </c>
      <c r="AR727" s="20" t="n">
        <f aca="false">VLOOKUP(I727,entreesparc!$A$13:$H$110,8,0)*AP727</f>
        <v>2.54804853116488E-007</v>
      </c>
      <c r="AS727" s="7" t="n">
        <f aca="false">M727*AJ727/AI727+AH727/R727</f>
        <v>12.7690008507599</v>
      </c>
      <c r="AT727" s="4" t="n">
        <f aca="false">AS727+Z727</f>
        <v>24.0933841339328</v>
      </c>
      <c r="AU727" s="4" t="n">
        <f aca="false">AT727^-'paramètres CI'!$B$19</f>
        <v>8.80678838565691E-012</v>
      </c>
      <c r="AV727" s="4" t="n">
        <f aca="false">SUMIFS($AU$2:$AU$1250,$I$2:$I$1250,V727)</f>
        <v>3.09347895279949E-008</v>
      </c>
      <c r="AW727" s="5" t="n">
        <f aca="false">AU727/AV727</f>
        <v>0.000284688808943958</v>
      </c>
      <c r="AX727" s="7" t="n">
        <f aca="false">SUMIFS($AP$2:$AP$1250,$I$2:$I$1250,V727)</f>
        <v>1</v>
      </c>
    </row>
    <row r="728" customFormat="false" ht="15.8" hidden="false" customHeight="false" outlineLevel="0" collapsed="false">
      <c r="A728" s="0" t="s">
        <v>16</v>
      </c>
      <c r="B728" s="0" t="s">
        <v>107</v>
      </c>
      <c r="C728" s="0" t="s">
        <v>40</v>
      </c>
      <c r="D728" s="0" t="s">
        <v>37</v>
      </c>
      <c r="E728" s="0" t="str">
        <f aca="false">VLOOKUP(A728,Nomenclature!$D$1:$E$9,2,0)</f>
        <v>04</v>
      </c>
      <c r="F728" s="0" t="str">
        <f aca="false">VLOOKUP(B728,Nomenclature!$J$1:$K$97,2,0)</f>
        <v>04</v>
      </c>
      <c r="G728" s="0" t="str">
        <f aca="false">VLOOKUP(C728,Nomenclature!$M$1:$N$21,2,0)</f>
        <v>03</v>
      </c>
      <c r="H728" s="0" t="str">
        <f aca="false">VLOOKUP(D728,Nomenclature!$O$25:$P$31,2,0)</f>
        <v>03</v>
      </c>
      <c r="I728" s="1" t="str">
        <f aca="false">CONCATENATE(E728,F728)</f>
        <v>0404</v>
      </c>
      <c r="J728" s="0" t="str">
        <f aca="false">CONCATENATE(E728,F728,G728,H728)</f>
        <v>04040303</v>
      </c>
      <c r="K728" s="0" t="n">
        <v>28.4583005459785</v>
      </c>
      <c r="L728" s="0" t="n">
        <v>20</v>
      </c>
      <c r="M728" s="0" t="n">
        <v>297.281479760752</v>
      </c>
      <c r="N728" s="0" t="n">
        <v>0.731660293471815</v>
      </c>
      <c r="O728" s="0" t="n">
        <v>0.0225479364411131</v>
      </c>
      <c r="P728" s="4" t="n">
        <f aca="false">VLOOKUP(D728,'paramètres CI'!$A$1:$B$6,2,0)</f>
        <v>0.0385046990211696</v>
      </c>
      <c r="Q728" s="17" t="n">
        <f aca="false">M728*P728/N728</f>
        <v>15.6448750942047</v>
      </c>
      <c r="R728" s="9" t="n">
        <f aca="false">1/(1+0.04)*(1 - (1/(1+0.04))^L728)/(1-1/(1+0.04))</f>
        <v>13.5903263449677</v>
      </c>
      <c r="S728" s="17" t="n">
        <f aca="false">K728/R728</f>
        <v>2.09401156555127</v>
      </c>
      <c r="T728" s="17" t="n">
        <f aca="false">Q728+S728</f>
        <v>17.7388866597559</v>
      </c>
      <c r="U728" s="0" t="n">
        <f aca="false">T728 + Z728</f>
        <v>9.85967263053043</v>
      </c>
      <c r="V728" s="4" t="str">
        <f aca="false">VLOOKUP(I728,'CI ref gaz'!$I$1:$AM$97,1,0)</f>
        <v>0404</v>
      </c>
      <c r="W728" s="0" t="n">
        <f aca="false">VLOOKUP(I728,'CI ref gaz'!$I$1:$AM$97,14,0)</f>
        <v>-2</v>
      </c>
      <c r="X728" s="1" t="n">
        <f aca="false">VLOOKUP(I728,'CI ref gaz'!$I$1:$AM$97,13,0)</f>
        <v>6.72368610476775</v>
      </c>
      <c r="Y728" s="2" t="n">
        <f aca="false">VLOOKUP(I728,'CI ref gaz'!$I$1:$AM$97,7,0)</f>
        <v>0.482111313649731</v>
      </c>
      <c r="Z728" s="17" t="n">
        <f aca="false">X728*(O728/Y728)^(-1/8)-T728</f>
        <v>-7.87921402922551</v>
      </c>
      <c r="AA728" s="17" t="n">
        <f aca="false">Z728^2</f>
        <v>62.0820137183441</v>
      </c>
      <c r="AB728" s="18" t="n">
        <f aca="false">Z728/U728</f>
        <v>-0.799135460626508</v>
      </c>
      <c r="AC728" s="17" t="n">
        <f aca="false">U728^-('paramètres CI'!$B$19)</f>
        <v>1.11969576903749E-008</v>
      </c>
      <c r="AD728" s="4" t="n">
        <f aca="false">SUMIFS($AC$2:$AC$1250,$I$2:$I$1250,V728)</f>
        <v>4.96584586337523E-007</v>
      </c>
      <c r="AE728" s="4" t="n">
        <f aca="false">AC728/AD728</f>
        <v>0.0225479364411131</v>
      </c>
      <c r="AF728" s="17" t="n">
        <f aca="false">AE728-O728</f>
        <v>0</v>
      </c>
      <c r="AG728" s="4" t="n">
        <f aca="false">VLOOKUP(I728,BesoinU!$F$1:$L$99,3,0)</f>
        <v>151.619959962006</v>
      </c>
      <c r="AH728" s="19" t="n">
        <f aca="false">VLOOKUP(J728,bibliRdtCHauff!$G$2:$K$1398,4,0)</f>
        <v>29.8812155732775</v>
      </c>
      <c r="AI728" s="19" t="n">
        <f aca="false">VLOOKUP(J728,bibliRdtCHauff!$G$2:$K$1398,3,0)</f>
        <v>0.737341489588736</v>
      </c>
      <c r="AJ728" s="4" t="n">
        <f aca="false">VLOOKUP(D728,'paramètres CI'!$A$1:$C$6,3)</f>
        <v>0.0763929293534506</v>
      </c>
      <c r="AK728" s="4" t="n">
        <f aca="false">AJ728*AG728/AI728</f>
        <v>15.70872255732</v>
      </c>
      <c r="AL728" s="4" t="n">
        <f aca="false">AK728+AH728/R728</f>
        <v>17.9074347011489</v>
      </c>
      <c r="AM728" s="4" t="n">
        <f aca="false">AL728+Z728</f>
        <v>10.0282206719234</v>
      </c>
      <c r="AN728" s="4" t="n">
        <f aca="false">AM728^-'paramètres CI'!$B$19</f>
        <v>9.77707492513068E-009</v>
      </c>
      <c r="AO728" s="4" t="n">
        <f aca="false">SUMIFS($AN$2:$AN$1250,$I$2:$I$1250,V728)</f>
        <v>1.60528775224637</v>
      </c>
      <c r="AP728" s="5" t="n">
        <f aca="false">AN728/AO728</f>
        <v>6.09054352495314E-009</v>
      </c>
      <c r="AQ728" s="6" t="n">
        <f aca="false">AP728-O728</f>
        <v>-0.0225479303505696</v>
      </c>
      <c r="AR728" s="20" t="n">
        <f aca="false">VLOOKUP(I728,entreesparc!$A$13:$H$110,8,0)*AP728</f>
        <v>4.49655475833898E-005</v>
      </c>
      <c r="AS728" s="7" t="n">
        <f aca="false">M728*AJ728/AI728+AH728/R728</f>
        <v>32.998827696962</v>
      </c>
      <c r="AT728" s="4" t="n">
        <f aca="false">AS728+Z728</f>
        <v>25.1196136677365</v>
      </c>
      <c r="AU728" s="4" t="n">
        <f aca="false">AT728^-'paramètres CI'!$B$19</f>
        <v>6.30806781594801E-012</v>
      </c>
      <c r="AV728" s="4" t="n">
        <f aca="false">SUMIFS($AU$2:$AU$1250,$I$2:$I$1250,V728)</f>
        <v>3.09347895279949E-008</v>
      </c>
      <c r="AW728" s="5" t="n">
        <f aca="false">AU728/AV728</f>
        <v>0.000203915006767362</v>
      </c>
      <c r="AX728" s="7" t="n">
        <f aca="false">SUMIFS($AP$2:$AP$1250,$I$2:$I$1250,V728)</f>
        <v>1</v>
      </c>
    </row>
    <row r="729" customFormat="false" ht="15.8" hidden="false" customHeight="false" outlineLevel="0" collapsed="false">
      <c r="A729" s="0" t="s">
        <v>16</v>
      </c>
      <c r="B729" s="0" t="s">
        <v>107</v>
      </c>
      <c r="C729" s="0" t="s">
        <v>41</v>
      </c>
      <c r="D729" s="0" t="s">
        <v>39</v>
      </c>
      <c r="E729" s="0" t="str">
        <f aca="false">VLOOKUP(A729,Nomenclature!$D$1:$E$9,2,0)</f>
        <v>04</v>
      </c>
      <c r="F729" s="0" t="str">
        <f aca="false">VLOOKUP(B729,Nomenclature!$J$1:$K$97,2,0)</f>
        <v>04</v>
      </c>
      <c r="G729" s="0" t="str">
        <f aca="false">VLOOKUP(C729,Nomenclature!$M$1:$N$21,2,0)</f>
        <v>04</v>
      </c>
      <c r="H729" s="0" t="str">
        <f aca="false">VLOOKUP(D729,Nomenclature!$O$25:$P$31,2,0)</f>
        <v>04</v>
      </c>
      <c r="I729" s="1" t="str">
        <f aca="false">CONCATENATE(E729,F729)</f>
        <v>0404</v>
      </c>
      <c r="J729" s="0" t="str">
        <f aca="false">CONCATENATE(E729,F729,G729,H729)</f>
        <v>04040404</v>
      </c>
      <c r="K729" s="0" t="n">
        <v>20.406065951797</v>
      </c>
      <c r="L729" s="0" t="n">
        <v>20</v>
      </c>
      <c r="M729" s="0" t="n">
        <v>277.844315611303</v>
      </c>
      <c r="N729" s="0" t="n">
        <v>0.848095912331507</v>
      </c>
      <c r="O729" s="0" t="n">
        <v>0.482111313649731</v>
      </c>
      <c r="P729" s="4" t="n">
        <f aca="false">VLOOKUP(D729,'paramètres CI'!$A$1:$B$6,2,0)</f>
        <v>0.022045059962018</v>
      </c>
      <c r="Q729" s="17" t="n">
        <f aca="false">M729*P729/N729</f>
        <v>7.22217205471309</v>
      </c>
      <c r="R729" s="9" t="n">
        <f aca="false">1/(1+0.04)*(1 - (1/(1+0.04))^L729)/(1-1/(1+0.04))</f>
        <v>13.5903263449677</v>
      </c>
      <c r="S729" s="17" t="n">
        <f aca="false">K729/R729</f>
        <v>1.50151405005466</v>
      </c>
      <c r="T729" s="17" t="n">
        <f aca="false">Q729+S729</f>
        <v>8.72368610476775</v>
      </c>
      <c r="U729" s="0" t="n">
        <f aca="false">T729 + Z729</f>
        <v>6.72368610476775</v>
      </c>
      <c r="V729" s="4" t="str">
        <f aca="false">VLOOKUP(I729,'CI ref gaz'!$I$1:$AM$97,1,0)</f>
        <v>0404</v>
      </c>
      <c r="W729" s="0" t="n">
        <f aca="false">VLOOKUP(I729,'CI ref gaz'!$I$1:$AM$97,14,0)</f>
        <v>-2</v>
      </c>
      <c r="X729" s="1" t="n">
        <f aca="false">VLOOKUP(I729,'CI ref gaz'!$I$1:$AM$97,13,0)</f>
        <v>6.72368610476775</v>
      </c>
      <c r="Y729" s="2" t="n">
        <f aca="false">VLOOKUP(I729,'CI ref gaz'!$I$1:$AM$97,7,0)</f>
        <v>0.482111313649731</v>
      </c>
      <c r="Z729" s="17" t="n">
        <f aca="false">X729*(O729/Y729)^(-1/8)-T729</f>
        <v>-2</v>
      </c>
      <c r="AA729" s="17" t="n">
        <f aca="false">Z729^2</f>
        <v>4</v>
      </c>
      <c r="AB729" s="18" t="n">
        <f aca="false">Z729/U729</f>
        <v>-0.297455884887577</v>
      </c>
      <c r="AC729" s="17" t="n">
        <f aca="false">U729^-('paramètres CI'!$B$19)</f>
        <v>2.39409047257392E-007</v>
      </c>
      <c r="AD729" s="4" t="n">
        <f aca="false">SUMIFS($AC$2:$AC$1250,$I$2:$I$1250,V729)</f>
        <v>4.96584586337523E-007</v>
      </c>
      <c r="AE729" s="4" t="n">
        <f aca="false">AC729/AD729</f>
        <v>0.482111313649731</v>
      </c>
      <c r="AF729" s="17" t="n">
        <f aca="false">AE729-O729</f>
        <v>0</v>
      </c>
      <c r="AG729" s="4" t="n">
        <f aca="false">VLOOKUP(I729,BesoinU!$F$1:$L$99,3,0)</f>
        <v>151.619959962006</v>
      </c>
      <c r="AH729" s="19" t="n">
        <f aca="false">VLOOKUP(J729,bibliRdtCHauff!$G$2:$K$1398,4,0)</f>
        <v>21.4263692493868</v>
      </c>
      <c r="AI729" s="19" t="n">
        <f aca="false">VLOOKUP(J729,bibliRdtCHauff!$G$2:$K$1398,3,0)</f>
        <v>0.875771612133165</v>
      </c>
      <c r="AJ729" s="4" t="n">
        <f aca="false">VLOOKUP(D729,'paramètres CI'!$A$1:$C$6,3)</f>
        <v>0.0386719666666667</v>
      </c>
      <c r="AK729" s="4" t="n">
        <f aca="false">AJ729*AG729/AI729</f>
        <v>6.6951725271959</v>
      </c>
      <c r="AL729" s="4" t="n">
        <f aca="false">AK729+AH729/R729</f>
        <v>8.27176227975329</v>
      </c>
      <c r="AM729" s="4" t="n">
        <f aca="false">AL729+Z729</f>
        <v>6.27176227975329</v>
      </c>
      <c r="AN729" s="4" t="n">
        <f aca="false">AM729^-'paramètres CI'!$B$19</f>
        <v>4.17718095742898E-007</v>
      </c>
      <c r="AO729" s="4" t="n">
        <f aca="false">SUMIFS($AN$2:$AN$1250,$I$2:$I$1250,V729)</f>
        <v>1.60528775224637</v>
      </c>
      <c r="AP729" s="5" t="n">
        <f aca="false">AN729/AO729</f>
        <v>2.60213843380018E-007</v>
      </c>
      <c r="AQ729" s="6" t="n">
        <f aca="false">AP729-O729</f>
        <v>-0.482111053435888</v>
      </c>
      <c r="AR729" s="20" t="n">
        <f aca="false">VLOOKUP(I729,entreesparc!$A$13:$H$110,8,0)*AP729</f>
        <v>0.00192111884734474</v>
      </c>
      <c r="AS729" s="7" t="n">
        <f aca="false">M729*AJ729/AI729+AH729/R729</f>
        <v>13.8455260402631</v>
      </c>
      <c r="AT729" s="4" t="n">
        <f aca="false">AS729+Z729</f>
        <v>11.8455260402631</v>
      </c>
      <c r="AU729" s="4" t="n">
        <f aca="false">AT729^-'paramètres CI'!$B$19</f>
        <v>2.57967613342544E-009</v>
      </c>
      <c r="AV729" s="4" t="n">
        <f aca="false">SUMIFS($AU$2:$AU$1250,$I$2:$I$1250,V729)</f>
        <v>3.09347895279949E-008</v>
      </c>
      <c r="AW729" s="5" t="n">
        <f aca="false">AU729/AV729</f>
        <v>0.0833907769468069</v>
      </c>
      <c r="AX729" s="7" t="n">
        <f aca="false">SUMIFS($AP$2:$AP$1250,$I$2:$I$1250,V729)</f>
        <v>1</v>
      </c>
    </row>
    <row r="730" customFormat="false" ht="15.8" hidden="false" customHeight="false" outlineLevel="0" collapsed="false">
      <c r="A730" s="0" t="s">
        <v>16</v>
      </c>
      <c r="B730" s="0" t="s">
        <v>107</v>
      </c>
      <c r="C730" s="0" t="s">
        <v>45</v>
      </c>
      <c r="D730" s="0" t="s">
        <v>43</v>
      </c>
      <c r="E730" s="0" t="str">
        <f aca="false">VLOOKUP(A730,Nomenclature!$D$1:$E$9,2,0)</f>
        <v>04</v>
      </c>
      <c r="F730" s="0" t="str">
        <f aca="false">VLOOKUP(B730,Nomenclature!$J$1:$K$97,2,0)</f>
        <v>04</v>
      </c>
      <c r="G730" s="0" t="str">
        <f aca="false">VLOOKUP(C730,Nomenclature!$M$1:$N$21,2,0)</f>
        <v>06</v>
      </c>
      <c r="H730" s="0" t="str">
        <f aca="false">VLOOKUP(D730,Nomenclature!$O$25:$P$31,2,0)</f>
        <v>02</v>
      </c>
      <c r="I730" s="1" t="str">
        <f aca="false">CONCATENATE(E730,F730)</f>
        <v>0404</v>
      </c>
      <c r="J730" s="0" t="str">
        <f aca="false">CONCATENATE(E730,F730,G730,H730)</f>
        <v>04040602</v>
      </c>
      <c r="K730" s="0" t="n">
        <v>10</v>
      </c>
      <c r="L730" s="0" t="n">
        <v>13</v>
      </c>
      <c r="M730" s="0" t="n">
        <v>288.185468490551</v>
      </c>
      <c r="N730" s="0" t="n">
        <v>0.9</v>
      </c>
      <c r="O730" s="0" t="n">
        <v>0.0509240966314392</v>
      </c>
      <c r="P730" s="4" t="n">
        <f aca="false">VLOOKUP(D730,'paramètres CI'!$A$1:$B$6,2,0)</f>
        <v>0.0935912806596305</v>
      </c>
      <c r="Q730" s="17" t="n">
        <f aca="false">M730*P730/N730</f>
        <v>29.9684967372514</v>
      </c>
      <c r="R730" s="9" t="n">
        <f aca="false">1/(1+0.04)*(1 - (1/(1+0.04))^L730)/(1-1/(1+0.04))</f>
        <v>9.98564784663304</v>
      </c>
      <c r="S730" s="17" t="n">
        <f aca="false">K730/R730</f>
        <v>1.00143727814033</v>
      </c>
      <c r="T730" s="17" t="n">
        <f aca="false">Q730+S730</f>
        <v>30.9699340153917</v>
      </c>
      <c r="U730" s="0" t="n">
        <f aca="false">T730 + Z730</f>
        <v>8.90503086147718</v>
      </c>
      <c r="V730" s="4" t="str">
        <f aca="false">VLOOKUP(I730,'CI ref gaz'!$I$1:$AM$97,1,0)</f>
        <v>0404</v>
      </c>
      <c r="W730" s="0" t="n">
        <f aca="false">VLOOKUP(I730,'CI ref gaz'!$I$1:$AM$97,14,0)</f>
        <v>-2</v>
      </c>
      <c r="X730" s="1" t="n">
        <f aca="false">VLOOKUP(I730,'CI ref gaz'!$I$1:$AM$97,13,0)</f>
        <v>6.72368610476775</v>
      </c>
      <c r="Y730" s="2" t="n">
        <f aca="false">VLOOKUP(I730,'CI ref gaz'!$I$1:$AM$97,7,0)</f>
        <v>0.482111313649731</v>
      </c>
      <c r="Z730" s="17" t="n">
        <f aca="false">X730*(O730/Y730)^(-1/8)-T730</f>
        <v>-22.0649031539145</v>
      </c>
      <c r="AA730" s="17" t="n">
        <f aca="false">Z730^2</f>
        <v>486.859951191627</v>
      </c>
      <c r="AB730" s="18" t="n">
        <f aca="false">Z730/U730</f>
        <v>-2.47780198599495</v>
      </c>
      <c r="AC730" s="17" t="n">
        <f aca="false">U730^-('paramètres CI'!$B$19)</f>
        <v>2.52881214603354E-008</v>
      </c>
      <c r="AD730" s="4" t="n">
        <f aca="false">SUMIFS($AC$2:$AC$1250,$I$2:$I$1250,V730)</f>
        <v>4.96584586337523E-007</v>
      </c>
      <c r="AE730" s="4" t="n">
        <f aca="false">AC730/AD730</f>
        <v>0.0509240966314393</v>
      </c>
      <c r="AF730" s="17" t="n">
        <f aca="false">AE730-O730</f>
        <v>0</v>
      </c>
      <c r="AG730" s="4" t="n">
        <f aca="false">VLOOKUP(I730,BesoinU!$F$1:$L$99,3,0)</f>
        <v>151.619959962006</v>
      </c>
      <c r="AH730" s="19" t="n">
        <f aca="false">VLOOKUP(J730,bibliRdtCHauff!$G$2:$K$1398,4,0)</f>
        <v>10.4</v>
      </c>
      <c r="AI730" s="19" t="n">
        <f aca="false">VLOOKUP(J730,bibliRdtCHauff!$G$2:$K$1398,3,0)</f>
        <v>0.92</v>
      </c>
      <c r="AJ730" s="4" t="n">
        <f aca="false">VLOOKUP(D730,'paramètres CI'!$A$1:$C$6,3)</f>
        <v>0.09847</v>
      </c>
      <c r="AK730" s="4" t="n">
        <f aca="false">AJ730*AG730/AI730</f>
        <v>16.2282798450638</v>
      </c>
      <c r="AL730" s="4" t="n">
        <f aca="false">AK730+AH730/R730</f>
        <v>17.2697746143298</v>
      </c>
      <c r="AM730" s="4" t="n">
        <f aca="false">AL730+Z730</f>
        <v>-4.79512853958476</v>
      </c>
      <c r="AN730" s="4" t="n">
        <f aca="false">AM730^-'paramètres CI'!$B$19</f>
        <v>3.57765099398527E-006</v>
      </c>
      <c r="AO730" s="4" t="n">
        <f aca="false">SUMIFS($AN$2:$AN$1250,$I$2:$I$1250,V730)</f>
        <v>1.60528775224637</v>
      </c>
      <c r="AP730" s="5" t="n">
        <f aca="false">AN730/AO730</f>
        <v>2.22866647364553E-006</v>
      </c>
      <c r="AQ730" s="6" t="n">
        <f aca="false">AP730-O730</f>
        <v>-0.0509218679649656</v>
      </c>
      <c r="AR730" s="20" t="n">
        <f aca="false">VLOOKUP(I730,entreesparc!$A$13:$H$110,8,0)*AP730</f>
        <v>0.016453902341825</v>
      </c>
      <c r="AS730" s="7" t="n">
        <f aca="false">M730*AJ730/AI730+AH730/R730</f>
        <v>31.8867372499883</v>
      </c>
      <c r="AT730" s="4" t="n">
        <f aca="false">AS730+Z730</f>
        <v>9.82183409607375</v>
      </c>
      <c r="AU730" s="4" t="n">
        <f aca="false">AT730^-'paramètres CI'!$B$19</f>
        <v>1.15467362996516E-008</v>
      </c>
      <c r="AV730" s="4" t="n">
        <f aca="false">SUMIFS($AU$2:$AU$1250,$I$2:$I$1250,V730)</f>
        <v>3.09347895279949E-008</v>
      </c>
      <c r="AW730" s="5" t="n">
        <f aca="false">AU730/AV730</f>
        <v>0.373260541798812</v>
      </c>
      <c r="AX730" s="7" t="n">
        <f aca="false">SUMIFS($AP$2:$AP$1250,$I$2:$I$1250,V730)</f>
        <v>1</v>
      </c>
    </row>
    <row r="731" customFormat="false" ht="15.8" hidden="false" customHeight="false" outlineLevel="0" collapsed="false">
      <c r="A731" s="0" t="s">
        <v>16</v>
      </c>
      <c r="B731" s="0" t="s">
        <v>107</v>
      </c>
      <c r="C731" s="0" t="s">
        <v>46</v>
      </c>
      <c r="D731" s="0" t="s">
        <v>43</v>
      </c>
      <c r="E731" s="0" t="str">
        <f aca="false">VLOOKUP(A731,Nomenclature!$D$1:$E$9,2,0)</f>
        <v>04</v>
      </c>
      <c r="F731" s="0" t="str">
        <f aca="false">VLOOKUP(B731,Nomenclature!$J$1:$K$97,2,0)</f>
        <v>04</v>
      </c>
      <c r="G731" s="0" t="str">
        <f aca="false">VLOOKUP(C731,Nomenclature!$M$1:$N$21,2,0)</f>
        <v>26</v>
      </c>
      <c r="H731" s="0" t="str">
        <f aca="false">VLOOKUP(D731,Nomenclature!$O$25:$P$31,2,0)</f>
        <v>02</v>
      </c>
      <c r="I731" s="1" t="str">
        <f aca="false">CONCATENATE(E731,F731)</f>
        <v>0404</v>
      </c>
      <c r="J731" s="0" t="str">
        <f aca="false">CONCATENATE(E731,F731,G731,H731)</f>
        <v>04042602</v>
      </c>
      <c r="K731" s="0" t="n">
        <v>12</v>
      </c>
      <c r="L731" s="0" t="n">
        <v>13</v>
      </c>
      <c r="M731" s="0" t="n">
        <v>288.185468490551</v>
      </c>
      <c r="N731" s="0" t="n">
        <v>1</v>
      </c>
      <c r="O731" s="0" t="n">
        <v>9.9940035978413E-005</v>
      </c>
      <c r="P731" s="4" t="n">
        <f aca="false">VLOOKUP(D731,'paramètres CI'!$A$1:$B$6,2,0)</f>
        <v>0.0935912806596305</v>
      </c>
      <c r="Q731" s="17" t="n">
        <f aca="false">M731*P731/N731</f>
        <v>26.9716470635262</v>
      </c>
      <c r="R731" s="9" t="n">
        <f aca="false">1/(1+0.04)*(1 - (1/(1+0.04))^L731)/(1-1/(1+0.04))</f>
        <v>9.98564784663304</v>
      </c>
      <c r="S731" s="17" t="n">
        <f aca="false">K731/R731</f>
        <v>1.20172473376839</v>
      </c>
      <c r="T731" s="17" t="n">
        <f aca="false">Q731+S731</f>
        <v>28.1733717972946</v>
      </c>
      <c r="U731" s="0" t="n">
        <f aca="false">T731 + Z731</f>
        <v>19.4103518515122</v>
      </c>
      <c r="V731" s="4" t="str">
        <f aca="false">VLOOKUP(I731,'CI ref gaz'!$I$1:$AM$97,1,0)</f>
        <v>0404</v>
      </c>
      <c r="W731" s="0" t="n">
        <f aca="false">VLOOKUP(I731,'CI ref gaz'!$I$1:$AM$97,14,0)</f>
        <v>-2</v>
      </c>
      <c r="X731" s="1" t="n">
        <f aca="false">VLOOKUP(I731,'CI ref gaz'!$I$1:$AM$97,13,0)</f>
        <v>6.72368610476775</v>
      </c>
      <c r="Y731" s="2" t="n">
        <f aca="false">VLOOKUP(I731,'CI ref gaz'!$I$1:$AM$97,7,0)</f>
        <v>0.482111313649731</v>
      </c>
      <c r="Z731" s="17" t="n">
        <f aca="false">X731*(O731/Y731)^(-1/8)-T731</f>
        <v>-8.76301994578244</v>
      </c>
      <c r="AA731" s="17" t="n">
        <f aca="false">Z731^2</f>
        <v>76.7905185701809</v>
      </c>
      <c r="AB731" s="18" t="n">
        <f aca="false">Z731/U731</f>
        <v>-0.451461159118542</v>
      </c>
      <c r="AC731" s="17" t="n">
        <f aca="false">U731^-('paramètres CI'!$B$19)</f>
        <v>4.96286814248974E-011</v>
      </c>
      <c r="AD731" s="4" t="n">
        <f aca="false">SUMIFS($AC$2:$AC$1250,$I$2:$I$1250,V731)</f>
        <v>4.96584586337523E-007</v>
      </c>
      <c r="AE731" s="4" t="n">
        <f aca="false">AC731/AD731</f>
        <v>9.9940035978413E-005</v>
      </c>
      <c r="AF731" s="17" t="n">
        <f aca="false">AE731-O731</f>
        <v>0</v>
      </c>
      <c r="AG731" s="4" t="n">
        <f aca="false">VLOOKUP(I731,BesoinU!$F$1:$L$99,3,0)</f>
        <v>151.619959962006</v>
      </c>
      <c r="AH731" s="19" t="n">
        <f aca="false">VLOOKUP(J731,bibliRdtCHauff!$G$2:$K$1398,4,0)</f>
        <v>12</v>
      </c>
      <c r="AI731" s="19" t="n">
        <f aca="false">VLOOKUP(J731,bibliRdtCHauff!$G$2:$K$1398,3,0)</f>
        <v>1</v>
      </c>
      <c r="AJ731" s="4" t="n">
        <f aca="false">VLOOKUP(D731,'paramètres CI'!$A$1:$C$6,3)</f>
        <v>0.09847</v>
      </c>
      <c r="AK731" s="4" t="n">
        <f aca="false">AJ731*AG731/AI731</f>
        <v>14.9300174574587</v>
      </c>
      <c r="AL731" s="4" t="n">
        <f aca="false">AK731+AH731/R731</f>
        <v>16.1317421912271</v>
      </c>
      <c r="AM731" s="4" t="n">
        <f aca="false">AL731+Z731</f>
        <v>7.36872224544468</v>
      </c>
      <c r="AN731" s="4" t="n">
        <f aca="false">AM731^-'paramètres CI'!$B$19</f>
        <v>1.15043611481418E-007</v>
      </c>
      <c r="AO731" s="4" t="n">
        <f aca="false">SUMIFS($AN$2:$AN$1250,$I$2:$I$1250,V731)</f>
        <v>1.60528775224637</v>
      </c>
      <c r="AP731" s="5" t="n">
        <f aca="false">AN731/AO731</f>
        <v>7.16654140794576E-008</v>
      </c>
      <c r="AQ731" s="6" t="n">
        <f aca="false">AP731-O731</f>
        <v>-9.98683705643335E-005</v>
      </c>
      <c r="AR731" s="20" t="n">
        <f aca="false">VLOOKUP(I731,entreesparc!$A$13:$H$110,8,0)*AP731</f>
        <v>0.000529094747237354</v>
      </c>
      <c r="AS731" s="7" t="n">
        <f aca="false">M731*AJ731/AI731+AH731/R731</f>
        <v>29.5793478160329</v>
      </c>
      <c r="AT731" s="4" t="n">
        <f aca="false">AS731+Z731</f>
        <v>20.8163278702505</v>
      </c>
      <c r="AU731" s="4" t="n">
        <f aca="false">AT731^-'paramètres CI'!$B$19</f>
        <v>2.83639716446346E-011</v>
      </c>
      <c r="AV731" s="4" t="n">
        <f aca="false">SUMIFS($AU$2:$AU$1250,$I$2:$I$1250,V731)</f>
        <v>3.09347895279949E-008</v>
      </c>
      <c r="AW731" s="5" t="n">
        <f aca="false">AU731/AV731</f>
        <v>0.000916895575415704</v>
      </c>
      <c r="AX731" s="7" t="n">
        <f aca="false">SUMIFS($AP$2:$AP$1250,$I$2:$I$1250,V731)</f>
        <v>1</v>
      </c>
    </row>
    <row r="732" customFormat="false" ht="15.8" hidden="false" customHeight="false" outlineLevel="0" collapsed="false">
      <c r="A732" s="0" t="s">
        <v>16</v>
      </c>
      <c r="B732" s="0" t="s">
        <v>107</v>
      </c>
      <c r="C732" s="0" t="s">
        <v>48</v>
      </c>
      <c r="D732" s="0" t="s">
        <v>43</v>
      </c>
      <c r="E732" s="0" t="str">
        <f aca="false">VLOOKUP(A732,Nomenclature!$D$1:$E$9,2,0)</f>
        <v>04</v>
      </c>
      <c r="F732" s="0" t="str">
        <f aca="false">VLOOKUP(B732,Nomenclature!$J$1:$K$97,2,0)</f>
        <v>04</v>
      </c>
      <c r="G732" s="0" t="str">
        <f aca="false">VLOOKUP(C732,Nomenclature!$M$1:$N$21,2,0)</f>
        <v>09</v>
      </c>
      <c r="H732" s="0" t="str">
        <f aca="false">VLOOKUP(D732,Nomenclature!$O$25:$P$31,2,0)</f>
        <v>02</v>
      </c>
      <c r="I732" s="1" t="str">
        <f aca="false">CONCATENATE(E732,F732)</f>
        <v>0404</v>
      </c>
      <c r="J732" s="0" t="str">
        <f aca="false">CONCATENATE(E732,F732,G732,H732)</f>
        <v>04040902</v>
      </c>
      <c r="K732" s="0" t="n">
        <v>121.62331629522</v>
      </c>
      <c r="L732" s="0" t="n">
        <v>20</v>
      </c>
      <c r="M732" s="0" t="n">
        <v>316.786822030974</v>
      </c>
      <c r="N732" s="0" t="n">
        <v>2.78381860465116</v>
      </c>
      <c r="O732" s="0" t="n">
        <v>0.0486750506352793</v>
      </c>
      <c r="P732" s="4" t="n">
        <f aca="false">VLOOKUP(D732,'paramètres CI'!$A$1:$B$6,2,0)</f>
        <v>0.0935912806596305</v>
      </c>
      <c r="Q732" s="17" t="n">
        <f aca="false">M732*P732/N732</f>
        <v>10.6502932053249</v>
      </c>
      <c r="R732" s="9" t="n">
        <f aca="false">1/(1+0.04)*(1 - (1/(1+0.04))^L732)/(1-1/(1+0.04))</f>
        <v>13.5903263449677</v>
      </c>
      <c r="S732" s="17" t="n">
        <f aca="false">K732/R732</f>
        <v>8.94925649377475</v>
      </c>
      <c r="T732" s="17" t="n">
        <f aca="false">Q732+S732</f>
        <v>19.5995496990996</v>
      </c>
      <c r="U732" s="0" t="n">
        <f aca="false">T732 + Z732</f>
        <v>8.95545269350915</v>
      </c>
      <c r="V732" s="4" t="str">
        <f aca="false">VLOOKUP(I732,'CI ref gaz'!$I$1:$AM$97,1,0)</f>
        <v>0404</v>
      </c>
      <c r="W732" s="0" t="n">
        <f aca="false">VLOOKUP(I732,'CI ref gaz'!$I$1:$AM$97,14,0)</f>
        <v>-2</v>
      </c>
      <c r="X732" s="1" t="n">
        <f aca="false">VLOOKUP(I732,'CI ref gaz'!$I$1:$AM$97,13,0)</f>
        <v>6.72368610476775</v>
      </c>
      <c r="Y732" s="2" t="n">
        <f aca="false">VLOOKUP(I732,'CI ref gaz'!$I$1:$AM$97,7,0)</f>
        <v>0.482111313649731</v>
      </c>
      <c r="Z732" s="17" t="n">
        <f aca="false">X732*(O732/Y732)^(-1/8)-T732</f>
        <v>-10.6440970055905</v>
      </c>
      <c r="AA732" s="17" t="n">
        <f aca="false">Z732^2</f>
        <v>113.296801064421</v>
      </c>
      <c r="AB732" s="18" t="n">
        <f aca="false">Z732/U732</f>
        <v>-1.18856046364974</v>
      </c>
      <c r="AC732" s="17" t="n">
        <f aca="false">U732^-('paramètres CI'!$B$19)</f>
        <v>2.41712798846782E-008</v>
      </c>
      <c r="AD732" s="4" t="n">
        <f aca="false">SUMIFS($AC$2:$AC$1250,$I$2:$I$1250,V732)</f>
        <v>4.96584586337523E-007</v>
      </c>
      <c r="AE732" s="4" t="n">
        <f aca="false">AC732/AD732</f>
        <v>0.0486750506352793</v>
      </c>
      <c r="AF732" s="17" t="n">
        <f aca="false">AE732-O732</f>
        <v>0</v>
      </c>
      <c r="AG732" s="4" t="n">
        <f aca="false">VLOOKUP(I732,BesoinU!$F$1:$L$99,3,0)</f>
        <v>151.619959962006</v>
      </c>
      <c r="AH732" s="19" t="n">
        <f aca="false">VLOOKUP(J732,bibliRdtCHauff!$G$2:$K$1398,4,0)</f>
        <v>127.704482109981</v>
      </c>
      <c r="AI732" s="19" t="n">
        <f aca="false">VLOOKUP(J732,bibliRdtCHauff!$G$2:$K$1398,3,0)</f>
        <v>2.89517134883721</v>
      </c>
      <c r="AJ732" s="4" t="n">
        <f aca="false">VLOOKUP(D732,'paramètres CI'!$A$1:$C$6,3)</f>
        <v>0.09847</v>
      </c>
      <c r="AK732" s="4" t="n">
        <f aca="false">AJ732*AG732/AI732</f>
        <v>5.15686833646481</v>
      </c>
      <c r="AL732" s="4" t="n">
        <f aca="false">AK732+AH732/R732</f>
        <v>14.5535876549283</v>
      </c>
      <c r="AM732" s="4" t="n">
        <f aca="false">AL732+Z732</f>
        <v>3.90949064933778</v>
      </c>
      <c r="AN732" s="4" t="n">
        <f aca="false">AM732^-'paramètres CI'!$B$19</f>
        <v>1.83247715948033E-005</v>
      </c>
      <c r="AO732" s="4" t="n">
        <f aca="false">SUMIFS($AN$2:$AN$1250,$I$2:$I$1250,V732)</f>
        <v>1.60528775224637</v>
      </c>
      <c r="AP732" s="5" t="n">
        <f aca="false">AN732/AO732</f>
        <v>1.14152565913248E-005</v>
      </c>
      <c r="AQ732" s="6" t="n">
        <f aca="false">AP732-O732</f>
        <v>-0.048663635378688</v>
      </c>
      <c r="AR732" s="20" t="n">
        <f aca="false">VLOOKUP(I732,entreesparc!$A$13:$H$110,8,0)*AP732</f>
        <v>0.0842770864916803</v>
      </c>
      <c r="AS732" s="7" t="n">
        <f aca="false">M732*AJ732/AI732+AH732/R732</f>
        <v>20.1712105684955</v>
      </c>
      <c r="AT732" s="4" t="n">
        <f aca="false">AS732+Z732</f>
        <v>9.52711356290502</v>
      </c>
      <c r="AU732" s="4" t="n">
        <f aca="false">AT732^-'paramètres CI'!$B$19</f>
        <v>1.47336131869323E-008</v>
      </c>
      <c r="AV732" s="4" t="n">
        <f aca="false">SUMIFS($AU$2:$AU$1250,$I$2:$I$1250,V732)</f>
        <v>3.09347895279949E-008</v>
      </c>
      <c r="AW732" s="5" t="n">
        <f aca="false">AU732/AV732</f>
        <v>0.476279729448258</v>
      </c>
      <c r="AX732" s="7" t="n">
        <f aca="false">SUMIFS($AP$2:$AP$1250,$I$2:$I$1250,V732)</f>
        <v>1</v>
      </c>
    </row>
    <row r="733" customFormat="false" ht="15.8" hidden="false" customHeight="false" outlineLevel="0" collapsed="false">
      <c r="A733" s="0" t="s">
        <v>16</v>
      </c>
      <c r="B733" s="0" t="s">
        <v>107</v>
      </c>
      <c r="C733" s="0" t="s">
        <v>49</v>
      </c>
      <c r="D733" s="0" t="s">
        <v>43</v>
      </c>
      <c r="E733" s="0" t="str">
        <f aca="false">VLOOKUP(A733,Nomenclature!$D$1:$E$9,2,0)</f>
        <v>04</v>
      </c>
      <c r="F733" s="0" t="str">
        <f aca="false">VLOOKUP(B733,Nomenclature!$J$1:$K$97,2,0)</f>
        <v>04</v>
      </c>
      <c r="G733" s="0" t="str">
        <f aca="false">VLOOKUP(C733,Nomenclature!$M$1:$N$21,2,0)</f>
        <v>29</v>
      </c>
      <c r="H733" s="0" t="str">
        <f aca="false">VLOOKUP(D733,Nomenclature!$O$25:$P$31,2,0)</f>
        <v>02</v>
      </c>
      <c r="I733" s="1" t="str">
        <f aca="false">CONCATENATE(E733,F733)</f>
        <v>0404</v>
      </c>
      <c r="J733" s="0" t="str">
        <f aca="false">CONCATENATE(E733,F733,G733,H733)</f>
        <v>04042902</v>
      </c>
      <c r="K733" s="0" t="n">
        <v>152.029145369025</v>
      </c>
      <c r="L733" s="0" t="n">
        <v>20</v>
      </c>
      <c r="M733" s="0" t="n">
        <v>316.786822030974</v>
      </c>
      <c r="N733" s="0" t="n">
        <v>3.34058232558139</v>
      </c>
      <c r="O733" s="0" t="n">
        <v>9.9940035978413E-005</v>
      </c>
      <c r="P733" s="4" t="n">
        <f aca="false">VLOOKUP(D733,'paramètres CI'!$A$1:$B$6,2,0)</f>
        <v>0.0935912806596305</v>
      </c>
      <c r="Q733" s="17" t="n">
        <f aca="false">M733*P733/N733</f>
        <v>8.87524433777075</v>
      </c>
      <c r="R733" s="9" t="n">
        <f aca="false">1/(1+0.04)*(1 - (1/(1+0.04))^L733)/(1-1/(1+0.04))</f>
        <v>13.5903263449677</v>
      </c>
      <c r="S733" s="17" t="n">
        <f aca="false">K733/R733</f>
        <v>11.1865706172184</v>
      </c>
      <c r="T733" s="17" t="n">
        <f aca="false">Q733+S733</f>
        <v>20.0618149549892</v>
      </c>
      <c r="U733" s="0" t="n">
        <f aca="false">T733 + Z733</f>
        <v>19.4103518515122</v>
      </c>
      <c r="V733" s="4" t="str">
        <f aca="false">VLOOKUP(I733,'CI ref gaz'!$I$1:$AM$97,1,0)</f>
        <v>0404</v>
      </c>
      <c r="W733" s="0" t="n">
        <f aca="false">VLOOKUP(I733,'CI ref gaz'!$I$1:$AM$97,14,0)</f>
        <v>-2</v>
      </c>
      <c r="X733" s="1" t="n">
        <f aca="false">VLOOKUP(I733,'CI ref gaz'!$I$1:$AM$97,13,0)</f>
        <v>6.72368610476775</v>
      </c>
      <c r="Y733" s="2" t="n">
        <f aca="false">VLOOKUP(I733,'CI ref gaz'!$I$1:$AM$97,7,0)</f>
        <v>0.482111313649731</v>
      </c>
      <c r="Z733" s="17" t="n">
        <f aca="false">X733*(O733/Y733)^(-1/8)-T733</f>
        <v>-0.651463103476956</v>
      </c>
      <c r="AA733" s="17" t="n">
        <f aca="false">Z733^2</f>
        <v>0.424404175191828</v>
      </c>
      <c r="AB733" s="18" t="n">
        <f aca="false">Z733/U733</f>
        <v>-0.0335626632871265</v>
      </c>
      <c r="AC733" s="17" t="n">
        <f aca="false">U733^-('paramètres CI'!$B$19)</f>
        <v>4.96286814248974E-011</v>
      </c>
      <c r="AD733" s="4" t="n">
        <f aca="false">SUMIFS($AC$2:$AC$1250,$I$2:$I$1250,V733)</f>
        <v>4.96584586337523E-007</v>
      </c>
      <c r="AE733" s="4" t="n">
        <f aca="false">AC733/AD733</f>
        <v>9.9940035978413E-005</v>
      </c>
      <c r="AF733" s="17" t="n">
        <f aca="false">AE733-O733</f>
        <v>0</v>
      </c>
      <c r="AG733" s="4" t="n">
        <f aca="false">VLOOKUP(I733,BesoinU!$F$1:$L$99,3,0)</f>
        <v>151.619959962006</v>
      </c>
      <c r="AH733" s="19" t="n">
        <f aca="false">VLOOKUP(J733,bibliRdtCHauff!$G$2:$K$1398,4,0)</f>
        <v>152.029145369025</v>
      </c>
      <c r="AI733" s="19" t="n">
        <f aca="false">VLOOKUP(J733,bibliRdtCHauff!$G$2:$K$1398,3,0)</f>
        <v>3.34058232558139</v>
      </c>
      <c r="AJ733" s="4" t="n">
        <f aca="false">VLOOKUP(D733,'paramètres CI'!$A$1:$C$6,3)</f>
        <v>0.09847</v>
      </c>
      <c r="AK733" s="4" t="n">
        <f aca="false">AJ733*AG733/AI733</f>
        <v>4.46928589160285</v>
      </c>
      <c r="AL733" s="4" t="n">
        <f aca="false">AK733+AH733/R733</f>
        <v>15.6558565088213</v>
      </c>
      <c r="AM733" s="4" t="n">
        <f aca="false">AL733+Z733</f>
        <v>15.0043934053443</v>
      </c>
      <c r="AN733" s="4" t="n">
        <f aca="false">AM733^-'paramètres CI'!$B$19</f>
        <v>3.89271366503196E-010</v>
      </c>
      <c r="AO733" s="4" t="n">
        <f aca="false">SUMIFS($AN$2:$AN$1250,$I$2:$I$1250,V733)</f>
        <v>1.60528775224637</v>
      </c>
      <c r="AP733" s="5" t="n">
        <f aca="false">AN733/AO733</f>
        <v>2.42493201582375E-010</v>
      </c>
      <c r="AQ733" s="6" t="n">
        <f aca="false">AP733-O733</f>
        <v>-9.99397934852114E-005</v>
      </c>
      <c r="AR733" s="20" t="n">
        <f aca="false">VLOOKUP(I733,entreesparc!$A$13:$H$110,8,0)*AP733</f>
        <v>1.79029007012715E-006</v>
      </c>
      <c r="AS733" s="7" t="n">
        <f aca="false">M733*AJ733/AI733+AH733/R733</f>
        <v>20.5244630339129</v>
      </c>
      <c r="AT733" s="4" t="n">
        <f aca="false">AS733+Z733</f>
        <v>19.8729999304359</v>
      </c>
      <c r="AU733" s="4" t="n">
        <f aca="false">AT733^-'paramètres CI'!$B$19</f>
        <v>4.11048011738993E-011</v>
      </c>
      <c r="AV733" s="4" t="n">
        <f aca="false">SUMIFS($AU$2:$AU$1250,$I$2:$I$1250,V733)</f>
        <v>3.09347895279949E-008</v>
      </c>
      <c r="AW733" s="5" t="n">
        <f aca="false">AU733/AV733</f>
        <v>0.00132875645191317</v>
      </c>
      <c r="AX733" s="7" t="n">
        <f aca="false">SUMIFS($AP$2:$AP$1250,$I$2:$I$1250,V733)</f>
        <v>1</v>
      </c>
    </row>
    <row r="734" customFormat="false" ht="15.8" hidden="false" customHeight="false" outlineLevel="0" collapsed="false">
      <c r="A734" s="0" t="s">
        <v>16</v>
      </c>
      <c r="B734" s="0" t="s">
        <v>108</v>
      </c>
      <c r="C734" s="0" t="s">
        <v>32</v>
      </c>
      <c r="D734" s="0" t="s">
        <v>33</v>
      </c>
      <c r="E734" s="0" t="str">
        <f aca="false">VLOOKUP(A734,Nomenclature!$D$1:$E$9,2,0)</f>
        <v>04</v>
      </c>
      <c r="F734" s="0" t="str">
        <f aca="false">VLOOKUP(B734,Nomenclature!$J$1:$K$97,2,0)</f>
        <v>05</v>
      </c>
      <c r="G734" s="0" t="str">
        <f aca="false">VLOOKUP(C734,Nomenclature!$M$1:$N$21,2,0)</f>
        <v>01</v>
      </c>
      <c r="H734" s="0" t="str">
        <f aca="false">VLOOKUP(D734,Nomenclature!$O$25:$P$31,2,0)</f>
        <v>01</v>
      </c>
      <c r="I734" s="1" t="str">
        <f aca="false">CONCATENATE(E734,F734)</f>
        <v>0405</v>
      </c>
      <c r="J734" s="0" t="str">
        <f aca="false">CONCATENATE(E734,F734,G734,H734)</f>
        <v>04050101</v>
      </c>
      <c r="K734" s="0" t="n">
        <v>43.2194718965804</v>
      </c>
      <c r="L734" s="0" t="n">
        <v>25</v>
      </c>
      <c r="M734" s="0" t="n">
        <v>314.744298861453</v>
      </c>
      <c r="N734" s="0" t="n">
        <v>0.841754793702759</v>
      </c>
      <c r="O734" s="0" t="n">
        <v>0.122097230854387</v>
      </c>
      <c r="P734" s="4" t="n">
        <f aca="false">VLOOKUP(D734,'paramètres CI'!$A$1:$B$6,2,0)</f>
        <v>0.033584731604575</v>
      </c>
      <c r="Q734" s="17" t="n">
        <f aca="false">M734*P734/N734</f>
        <v>12.5578171700496</v>
      </c>
      <c r="R734" s="9" t="n">
        <f aca="false">1/(1+0.04)*(1 - (1/(1+0.04))^L734)/(1-1/(1+0.04))</f>
        <v>15.6220799436509</v>
      </c>
      <c r="S734" s="17" t="n">
        <f aca="false">K734/R734</f>
        <v>2.76656322669413</v>
      </c>
      <c r="T734" s="17" t="n">
        <f aca="false">Q734+S734</f>
        <v>15.3243803967437</v>
      </c>
      <c r="U734" s="0" t="n">
        <f aca="false">T734 + Z734</f>
        <v>7.35449554287999</v>
      </c>
      <c r="V734" s="4" t="str">
        <f aca="false">VLOOKUP(I734,'CI ref gaz'!$I$1:$AM$97,1,0)</f>
        <v>0405</v>
      </c>
      <c r="W734" s="0" t="n">
        <f aca="false">VLOOKUP(I734,'CI ref gaz'!$I$1:$AM$97,14,0)</f>
        <v>-2</v>
      </c>
      <c r="X734" s="1" t="n">
        <f aca="false">VLOOKUP(I734,'CI ref gaz'!$I$1:$AM$97,13,0)</f>
        <v>6.35137540668863</v>
      </c>
      <c r="Y734" s="2" t="n">
        <f aca="false">VLOOKUP(I734,'CI ref gaz'!$I$1:$AM$97,7,0)</f>
        <v>0.39462687886272</v>
      </c>
      <c r="Z734" s="17" t="n">
        <f aca="false">X734*(O734/Y734)^(-1/8)-T734</f>
        <v>-7.9698848538637</v>
      </c>
      <c r="AA734" s="17" t="n">
        <f aca="false">Z734^2</f>
        <v>63.519064583846</v>
      </c>
      <c r="AB734" s="18" t="n">
        <f aca="false">Z734/U734</f>
        <v>-1.08367525786041</v>
      </c>
      <c r="AC734" s="17" t="n">
        <f aca="false">U734^-('paramètres CI'!$B$19)</f>
        <v>1.16836055726823E-007</v>
      </c>
      <c r="AD734" s="4" t="n">
        <f aca="false">SUMIFS($AC$2:$AC$1250,$I$2:$I$1250,V734)</f>
        <v>9.56909955363042E-007</v>
      </c>
      <c r="AE734" s="4" t="n">
        <f aca="false">AC734/AD734</f>
        <v>0.122097230854387</v>
      </c>
      <c r="AF734" s="17" t="n">
        <f aca="false">AE734-O734</f>
        <v>0</v>
      </c>
      <c r="AG734" s="4" t="n">
        <f aca="false">VLOOKUP(I734,BesoinU!$F$1:$L$99,3,0)</f>
        <v>151.007446301049</v>
      </c>
      <c r="AH734" s="19" t="n">
        <f aca="false">VLOOKUP(J734,bibliRdtCHauff!$G$2:$K$1398,4,0)</f>
        <v>45.3804454914094</v>
      </c>
      <c r="AI734" s="19" t="n">
        <f aca="false">VLOOKUP(J734,bibliRdtCHauff!$G$2:$K$1398,3,0)</f>
        <v>0.87542498545087</v>
      </c>
      <c r="AJ734" s="4" t="n">
        <f aca="false">VLOOKUP(D734,'paramètres CI'!$A$1:$C$6,3)</f>
        <v>0.0509473684210526</v>
      </c>
      <c r="AK734" s="4" t="n">
        <f aca="false">AJ734*AG734/AI734</f>
        <v>8.78822529500859</v>
      </c>
      <c r="AL734" s="4" t="n">
        <f aca="false">AK734+AH734/R734</f>
        <v>11.6931166830374</v>
      </c>
      <c r="AM734" s="4" t="n">
        <f aca="false">AL734+Z734</f>
        <v>3.72323182917372</v>
      </c>
      <c r="AN734" s="4" t="n">
        <f aca="false">AM734^-'paramètres CI'!$B$19</f>
        <v>2.70794207834204E-005</v>
      </c>
      <c r="AO734" s="4" t="n">
        <f aca="false">SUMIFS($AN$2:$AN$1250,$I$2:$I$1250,V734)</f>
        <v>0.292107963387211</v>
      </c>
      <c r="AP734" s="5" t="n">
        <f aca="false">AN734/AO734</f>
        <v>9.2703466449234E-005</v>
      </c>
      <c r="AQ734" s="6" t="n">
        <f aca="false">AP734-O734</f>
        <v>-0.122004527387938</v>
      </c>
      <c r="AR734" s="20" t="n">
        <f aca="false">VLOOKUP(I734,entreesparc!$A$13:$H$110,8,0)*AP734</f>
        <v>0.189528174680228</v>
      </c>
      <c r="AS734" s="7" t="n">
        <f aca="false">M734*AJ734/AI734+AH734/R734</f>
        <v>21.2221590226299</v>
      </c>
      <c r="AT734" s="4" t="n">
        <f aca="false">AS734+Z734</f>
        <v>13.2522741687662</v>
      </c>
      <c r="AU734" s="4" t="n">
        <f aca="false">AT734^-'paramètres CI'!$B$19</f>
        <v>1.05117906401841E-009</v>
      </c>
      <c r="AV734" s="4" t="n">
        <f aca="false">SUMIFS($AU$2:$AU$1250,$I$2:$I$1250,V734)</f>
        <v>8.50894940592255E-008</v>
      </c>
      <c r="AW734" s="5" t="n">
        <f aca="false">AU734/AV734</f>
        <v>0.0123538055507388</v>
      </c>
      <c r="AX734" s="7" t="n">
        <f aca="false">SUMIFS($AP$2:$AP$1250,$I$2:$I$1250,V734)</f>
        <v>1</v>
      </c>
    </row>
    <row r="735" customFormat="false" ht="15.8" hidden="false" customHeight="false" outlineLevel="0" collapsed="false">
      <c r="A735" s="0" t="s">
        <v>16</v>
      </c>
      <c r="B735" s="0" t="s">
        <v>108</v>
      </c>
      <c r="C735" s="0" t="s">
        <v>32</v>
      </c>
      <c r="D735" s="0" t="s">
        <v>34</v>
      </c>
      <c r="E735" s="0" t="str">
        <f aca="false">VLOOKUP(A735,Nomenclature!$D$1:$E$9,2,0)</f>
        <v>04</v>
      </c>
      <c r="F735" s="0" t="str">
        <f aca="false">VLOOKUP(B735,Nomenclature!$J$1:$K$97,2,0)</f>
        <v>05</v>
      </c>
      <c r="G735" s="0" t="str">
        <f aca="false">VLOOKUP(C735,Nomenclature!$M$1:$N$21,2,0)</f>
        <v>01</v>
      </c>
      <c r="H735" s="0" t="str">
        <f aca="false">VLOOKUP(D735,Nomenclature!$O$25:$P$31,2,0)</f>
        <v>06</v>
      </c>
      <c r="I735" s="1" t="str">
        <f aca="false">CONCATENATE(E735,F735)</f>
        <v>0405</v>
      </c>
      <c r="J735" s="0" t="str">
        <f aca="false">CONCATENATE(E735,F735,G735,H735)</f>
        <v>04050106</v>
      </c>
      <c r="K735" s="0" t="n">
        <v>42.3864737413031</v>
      </c>
      <c r="L735" s="0" t="n">
        <v>25</v>
      </c>
      <c r="M735" s="0" t="n">
        <v>320.168215668759</v>
      </c>
      <c r="N735" s="0" t="n">
        <v>0.898396114464804</v>
      </c>
      <c r="O735" s="0" t="n">
        <v>0.283409589350898</v>
      </c>
      <c r="P735" s="4" t="n">
        <f aca="false">VLOOKUP(D735,'paramètres CI'!$A$1:$B$6,2,0)</f>
        <v>0.0424847883250769</v>
      </c>
      <c r="Q735" s="17" t="n">
        <f aca="false">M735*P735/N735</f>
        <v>15.1406252232157</v>
      </c>
      <c r="R735" s="9" t="n">
        <f aca="false">1/(1+0.04)*(1 - (1/(1+0.04))^L735)/(1-1/(1+0.04))</f>
        <v>15.6220799436509</v>
      </c>
      <c r="S735" s="17" t="n">
        <f aca="false">K735/R735</f>
        <v>2.71324137977733</v>
      </c>
      <c r="T735" s="17" t="n">
        <f aca="false">Q735+S735</f>
        <v>17.8538666029931</v>
      </c>
      <c r="U735" s="0" t="n">
        <f aca="false">T735 + Z735</f>
        <v>6.61971509486085</v>
      </c>
      <c r="V735" s="4" t="str">
        <f aca="false">VLOOKUP(I735,'CI ref gaz'!$I$1:$AM$97,1,0)</f>
        <v>0405</v>
      </c>
      <c r="W735" s="0" t="n">
        <f aca="false">VLOOKUP(I735,'CI ref gaz'!$I$1:$AM$97,14,0)</f>
        <v>-2</v>
      </c>
      <c r="X735" s="1" t="n">
        <f aca="false">VLOOKUP(I735,'CI ref gaz'!$I$1:$AM$97,13,0)</f>
        <v>6.35137540668863</v>
      </c>
      <c r="Y735" s="2" t="n">
        <f aca="false">VLOOKUP(I735,'CI ref gaz'!$I$1:$AM$97,7,0)</f>
        <v>0.39462687886272</v>
      </c>
      <c r="Z735" s="17" t="n">
        <f aca="false">X735*(O735/Y735)^(-1/8)-T735</f>
        <v>-11.2341515081322</v>
      </c>
      <c r="AA735" s="17" t="n">
        <f aca="false">Z735^2</f>
        <v>126.206160107669</v>
      </c>
      <c r="AB735" s="18" t="n">
        <f aca="false">Z735/U735</f>
        <v>-1.69707477544671</v>
      </c>
      <c r="AC735" s="17" t="n">
        <f aca="false">U735^-('paramètres CI'!$B$19)</f>
        <v>2.71197457495226E-007</v>
      </c>
      <c r="AD735" s="4" t="n">
        <f aca="false">SUMIFS($AC$2:$AC$1250,$I$2:$I$1250,V735)</f>
        <v>9.56909955363042E-007</v>
      </c>
      <c r="AE735" s="4" t="n">
        <f aca="false">AC735/AD735</f>
        <v>0.283409589350898</v>
      </c>
      <c r="AF735" s="17" t="n">
        <f aca="false">AE735-O735</f>
        <v>0</v>
      </c>
      <c r="AG735" s="4" t="n">
        <f aca="false">VLOOKUP(I735,BesoinU!$F$1:$L$99,3,0)</f>
        <v>151.007446301049</v>
      </c>
      <c r="AH735" s="19" t="n">
        <f aca="false">VLOOKUP(J735,bibliRdtCHauff!$G$2:$K$1398,4,0)</f>
        <v>44.5057974283682</v>
      </c>
      <c r="AI735" s="19" t="n">
        <f aca="false">VLOOKUP(J735,bibliRdtCHauff!$G$2:$K$1398,3,0)</f>
        <v>0.934331959043396</v>
      </c>
      <c r="AJ735" s="4" t="n">
        <f aca="false">VLOOKUP(D735,'paramètres CI'!$A$1:$C$6,3)</f>
        <v>0.0591</v>
      </c>
      <c r="AK735" s="4" t="n">
        <f aca="false">AJ735*AG735/AI735</f>
        <v>9.55178723152023</v>
      </c>
      <c r="AL735" s="4" t="n">
        <f aca="false">AK735+AH735/R735</f>
        <v>12.4006906802864</v>
      </c>
      <c r="AM735" s="4" t="n">
        <f aca="false">AL735+Z735</f>
        <v>1.16653917215423</v>
      </c>
      <c r="AN735" s="4" t="n">
        <f aca="false">AM735^-'paramètres CI'!$B$19</f>
        <v>0.291611995529898</v>
      </c>
      <c r="AO735" s="4" t="n">
        <f aca="false">SUMIFS($AN$2:$AN$1250,$I$2:$I$1250,V735)</f>
        <v>0.292107963387211</v>
      </c>
      <c r="AP735" s="5" t="n">
        <f aca="false">AN735/AO735</f>
        <v>0.998302107715373</v>
      </c>
      <c r="AQ735" s="6" t="n">
        <f aca="false">AP735-O735</f>
        <v>0.714892518364475</v>
      </c>
      <c r="AR735" s="20" t="n">
        <f aca="false">VLOOKUP(I735,entreesparc!$A$13:$H$110,8,0)*AP735</f>
        <v>2040.98491137148</v>
      </c>
      <c r="AS735" s="7" t="n">
        <f aca="false">M735*AJ735/AI735+AH735/R735</f>
        <v>23.1007436677357</v>
      </c>
      <c r="AT735" s="4" t="n">
        <f aca="false">AS735+Z735</f>
        <v>11.8665921596035</v>
      </c>
      <c r="AU735" s="4" t="n">
        <f aca="false">AT735^-'paramètres CI'!$B$19</f>
        <v>2.54326648635146E-009</v>
      </c>
      <c r="AV735" s="4" t="n">
        <f aca="false">SUMIFS($AU$2:$AU$1250,$I$2:$I$1250,V735)</f>
        <v>8.50894940592255E-008</v>
      </c>
      <c r="AW735" s="5" t="n">
        <f aca="false">AU735/AV735</f>
        <v>0.0298893125934119</v>
      </c>
      <c r="AX735" s="7" t="n">
        <f aca="false">SUMIFS($AP$2:$AP$1250,$I$2:$I$1250,V735)</f>
        <v>1</v>
      </c>
    </row>
    <row r="736" customFormat="false" ht="15.8" hidden="false" customHeight="false" outlineLevel="0" collapsed="false">
      <c r="A736" s="0" t="s">
        <v>16</v>
      </c>
      <c r="B736" s="0" t="s">
        <v>108</v>
      </c>
      <c r="C736" s="0" t="s">
        <v>35</v>
      </c>
      <c r="D736" s="0" t="s">
        <v>33</v>
      </c>
      <c r="E736" s="0" t="str">
        <f aca="false">VLOOKUP(A736,Nomenclature!$D$1:$E$9,2,0)</f>
        <v>04</v>
      </c>
      <c r="F736" s="0" t="str">
        <f aca="false">VLOOKUP(B736,Nomenclature!$J$1:$K$97,2,0)</f>
        <v>05</v>
      </c>
      <c r="G736" s="0" t="str">
        <f aca="false">VLOOKUP(C736,Nomenclature!$M$1:$N$21,2,0)</f>
        <v>21</v>
      </c>
      <c r="H736" s="0" t="str">
        <f aca="false">VLOOKUP(D736,Nomenclature!$O$25:$P$31,2,0)</f>
        <v>01</v>
      </c>
      <c r="I736" s="1" t="str">
        <f aca="false">CONCATENATE(E736,F736)</f>
        <v>0405</v>
      </c>
      <c r="J736" s="0" t="str">
        <f aca="false">CONCATENATE(E736,F736,G736,H736)</f>
        <v>04052101</v>
      </c>
      <c r="K736" s="0" t="n">
        <v>54.0243398707255</v>
      </c>
      <c r="L736" s="0" t="n">
        <v>25</v>
      </c>
      <c r="M736" s="0" t="n">
        <v>314.744298861453</v>
      </c>
      <c r="N736" s="0" t="n">
        <v>1.01010575244331</v>
      </c>
      <c r="O736" s="0" t="n">
        <v>9.99400359784131E-005</v>
      </c>
      <c r="P736" s="4" t="n">
        <f aca="false">VLOOKUP(D736,'paramètres CI'!$A$1:$B$6,2,0)</f>
        <v>0.033584731604575</v>
      </c>
      <c r="Q736" s="17" t="n">
        <f aca="false">M736*P736/N736</f>
        <v>10.464847641708</v>
      </c>
      <c r="R736" s="9" t="n">
        <f aca="false">1/(1+0.04)*(1 - (1/(1+0.04))^L736)/(1-1/(1+0.04))</f>
        <v>15.6220799436509</v>
      </c>
      <c r="S736" s="17" t="n">
        <f aca="false">K736/R736</f>
        <v>3.45820403336766</v>
      </c>
      <c r="T736" s="17" t="n">
        <f aca="false">Q736+S736</f>
        <v>13.9230516750756</v>
      </c>
      <c r="U736" s="0" t="n">
        <f aca="false">T736 + Z736</f>
        <v>17.8823124236063</v>
      </c>
      <c r="V736" s="4" t="str">
        <f aca="false">VLOOKUP(I736,'CI ref gaz'!$I$1:$AM$97,1,0)</f>
        <v>0405</v>
      </c>
      <c r="W736" s="0" t="n">
        <f aca="false">VLOOKUP(I736,'CI ref gaz'!$I$1:$AM$97,14,0)</f>
        <v>-2</v>
      </c>
      <c r="X736" s="1" t="n">
        <f aca="false">VLOOKUP(I736,'CI ref gaz'!$I$1:$AM$97,13,0)</f>
        <v>6.35137540668863</v>
      </c>
      <c r="Y736" s="2" t="n">
        <f aca="false">VLOOKUP(I736,'CI ref gaz'!$I$1:$AM$97,7,0)</f>
        <v>0.39462687886272</v>
      </c>
      <c r="Z736" s="17" t="n">
        <f aca="false">X736*(O736/Y736)^(-1/8)-T736</f>
        <v>3.9592607485307</v>
      </c>
      <c r="AA736" s="17" t="n">
        <f aca="false">Z736^2</f>
        <v>15.6757456748559</v>
      </c>
      <c r="AB736" s="18" t="n">
        <f aca="false">Z736/U736</f>
        <v>0.221406530360363</v>
      </c>
      <c r="AC736" s="17" t="n">
        <f aca="false">U736^-('paramètres CI'!$B$19)</f>
        <v>9.56336153670841E-011</v>
      </c>
      <c r="AD736" s="4" t="n">
        <f aca="false">SUMIFS($AC$2:$AC$1250,$I$2:$I$1250,V736)</f>
        <v>9.56909955363042E-007</v>
      </c>
      <c r="AE736" s="4" t="n">
        <f aca="false">AC736/AD736</f>
        <v>9.99400359784131E-005</v>
      </c>
      <c r="AF736" s="17" t="n">
        <f aca="false">AE736-O736</f>
        <v>0</v>
      </c>
      <c r="AG736" s="4" t="n">
        <f aca="false">VLOOKUP(I736,BesoinU!$F$1:$L$99,3,0)</f>
        <v>151.007446301049</v>
      </c>
      <c r="AH736" s="19" t="n">
        <f aca="false">VLOOKUP(J736,bibliRdtCHauff!$G$2:$K$1398,4,0)</f>
        <v>54.0243398707255</v>
      </c>
      <c r="AI736" s="19" t="n">
        <f aca="false">VLOOKUP(J736,bibliRdtCHauff!$G$2:$K$1398,3,0)</f>
        <v>1.01010575244331</v>
      </c>
      <c r="AJ736" s="4" t="n">
        <f aca="false">VLOOKUP(D736,'paramètres CI'!$A$1:$C$6,3)</f>
        <v>0.0509473684210526</v>
      </c>
      <c r="AK736" s="4" t="n">
        <f aca="false">AJ736*AG736/AI736</f>
        <v>7.61646192234079</v>
      </c>
      <c r="AL736" s="4" t="n">
        <f aca="false">AK736+AH736/R736</f>
        <v>11.0746659557084</v>
      </c>
      <c r="AM736" s="4" t="n">
        <f aca="false">AL736+Z736</f>
        <v>15.0339267042391</v>
      </c>
      <c r="AN736" s="4" t="n">
        <f aca="false">AM736^-'paramètres CI'!$B$19</f>
        <v>3.83195650915867E-010</v>
      </c>
      <c r="AO736" s="4" t="n">
        <f aca="false">SUMIFS($AN$2:$AN$1250,$I$2:$I$1250,V736)</f>
        <v>0.292107963387211</v>
      </c>
      <c r="AP736" s="5" t="n">
        <f aca="false">AN736/AO736</f>
        <v>1.31182884051645E-009</v>
      </c>
      <c r="AQ736" s="6" t="n">
        <f aca="false">AP736-O736</f>
        <v>-9.99387241495726E-005</v>
      </c>
      <c r="AR736" s="20" t="n">
        <f aca="false">VLOOKUP(I736,entreesparc!$A$13:$H$110,8,0)*AP736</f>
        <v>2.68197657713389E-006</v>
      </c>
      <c r="AS736" s="7" t="n">
        <f aca="false">M736*AJ736/AI736+AH736/R736</f>
        <v>19.3331693166886</v>
      </c>
      <c r="AT736" s="4" t="n">
        <f aca="false">AS736+Z736</f>
        <v>23.2924300652193</v>
      </c>
      <c r="AU736" s="4" t="n">
        <f aca="false">AT736^-'paramètres CI'!$B$19</f>
        <v>1.1542014042119E-011</v>
      </c>
      <c r="AV736" s="4" t="n">
        <f aca="false">SUMIFS($AU$2:$AU$1250,$I$2:$I$1250,V736)</f>
        <v>8.50894940592255E-008</v>
      </c>
      <c r="AW736" s="5" t="n">
        <f aca="false">AU736/AV736</f>
        <v>0.000135645583156075</v>
      </c>
      <c r="AX736" s="7" t="n">
        <f aca="false">SUMIFS($AP$2:$AP$1250,$I$2:$I$1250,V736)</f>
        <v>1</v>
      </c>
    </row>
    <row r="737" customFormat="false" ht="15.8" hidden="false" customHeight="false" outlineLevel="0" collapsed="false">
      <c r="A737" s="0" t="s">
        <v>16</v>
      </c>
      <c r="B737" s="0" t="s">
        <v>108</v>
      </c>
      <c r="C737" s="0" t="s">
        <v>35</v>
      </c>
      <c r="D737" s="0" t="s">
        <v>34</v>
      </c>
      <c r="E737" s="0" t="str">
        <f aca="false">VLOOKUP(A737,Nomenclature!$D$1:$E$9,2,0)</f>
        <v>04</v>
      </c>
      <c r="F737" s="0" t="str">
        <f aca="false">VLOOKUP(B737,Nomenclature!$J$1:$K$97,2,0)</f>
        <v>05</v>
      </c>
      <c r="G737" s="0" t="str">
        <f aca="false">VLOOKUP(C737,Nomenclature!$M$1:$N$21,2,0)</f>
        <v>21</v>
      </c>
      <c r="H737" s="0" t="str">
        <f aca="false">VLOOKUP(D737,Nomenclature!$O$25:$P$31,2,0)</f>
        <v>06</v>
      </c>
      <c r="I737" s="1" t="str">
        <f aca="false">CONCATENATE(E737,F737)</f>
        <v>0405</v>
      </c>
      <c r="J737" s="0" t="str">
        <f aca="false">CONCATENATE(E737,F737,G737,H737)</f>
        <v>04052106</v>
      </c>
      <c r="K737" s="0" t="n">
        <v>52.9830921766289</v>
      </c>
      <c r="L737" s="0" t="n">
        <v>25</v>
      </c>
      <c r="M737" s="0" t="n">
        <v>320.168215668759</v>
      </c>
      <c r="N737" s="0" t="n">
        <v>1.07807533735776</v>
      </c>
      <c r="O737" s="0" t="n">
        <v>9.99400359784131E-005</v>
      </c>
      <c r="P737" s="4" t="n">
        <f aca="false">VLOOKUP(D737,'paramètres CI'!$A$1:$B$6,2,0)</f>
        <v>0.0424847883250769</v>
      </c>
      <c r="Q737" s="17" t="n">
        <f aca="false">M737*P737/N737</f>
        <v>12.6171876860132</v>
      </c>
      <c r="R737" s="9" t="n">
        <f aca="false">1/(1+0.04)*(1 - (1/(1+0.04))^L737)/(1-1/(1+0.04))</f>
        <v>15.6220799436509</v>
      </c>
      <c r="S737" s="17" t="n">
        <f aca="false">K737/R737</f>
        <v>3.39155172472167</v>
      </c>
      <c r="T737" s="17" t="n">
        <f aca="false">Q737+S737</f>
        <v>16.0087394107348</v>
      </c>
      <c r="U737" s="0" t="n">
        <f aca="false">T737 + Z737</f>
        <v>17.8823124236063</v>
      </c>
      <c r="V737" s="4" t="str">
        <f aca="false">VLOOKUP(I737,'CI ref gaz'!$I$1:$AM$97,1,0)</f>
        <v>0405</v>
      </c>
      <c r="W737" s="0" t="n">
        <f aca="false">VLOOKUP(I737,'CI ref gaz'!$I$1:$AM$97,14,0)</f>
        <v>-2</v>
      </c>
      <c r="X737" s="1" t="n">
        <f aca="false">VLOOKUP(I737,'CI ref gaz'!$I$1:$AM$97,13,0)</f>
        <v>6.35137540668863</v>
      </c>
      <c r="Y737" s="2" t="n">
        <f aca="false">VLOOKUP(I737,'CI ref gaz'!$I$1:$AM$97,7,0)</f>
        <v>0.39462687886272</v>
      </c>
      <c r="Z737" s="17" t="n">
        <f aca="false">X737*(O737/Y737)^(-1/8)-T737</f>
        <v>1.87357301287151</v>
      </c>
      <c r="AA737" s="17" t="n">
        <f aca="false">Z737^2</f>
        <v>3.51027583456043</v>
      </c>
      <c r="AB737" s="18" t="n">
        <f aca="false">Z737/U737</f>
        <v>0.104772412453672</v>
      </c>
      <c r="AC737" s="17" t="n">
        <f aca="false">U737^-('paramètres CI'!$B$19)</f>
        <v>9.56336153670841E-011</v>
      </c>
      <c r="AD737" s="4" t="n">
        <f aca="false">SUMIFS($AC$2:$AC$1250,$I$2:$I$1250,V737)</f>
        <v>9.56909955363042E-007</v>
      </c>
      <c r="AE737" s="4" t="n">
        <f aca="false">AC737/AD737</f>
        <v>9.99400359784131E-005</v>
      </c>
      <c r="AF737" s="17" t="n">
        <f aca="false">AE737-O737</f>
        <v>0</v>
      </c>
      <c r="AG737" s="4" t="n">
        <f aca="false">VLOOKUP(I737,BesoinU!$F$1:$L$99,3,0)</f>
        <v>151.007446301049</v>
      </c>
      <c r="AH737" s="19" t="n">
        <f aca="false">VLOOKUP(J737,bibliRdtCHauff!$G$2:$K$1398,4,0)</f>
        <v>52.9830921766289</v>
      </c>
      <c r="AI737" s="19" t="n">
        <f aca="false">VLOOKUP(J737,bibliRdtCHauff!$G$2:$K$1398,3,0)</f>
        <v>1.07807533735776</v>
      </c>
      <c r="AJ737" s="4" t="n">
        <f aca="false">VLOOKUP(D737,'paramètres CI'!$A$1:$C$6,3)</f>
        <v>0.0591</v>
      </c>
      <c r="AK737" s="4" t="n">
        <f aca="false">AJ737*AG737/AI737</f>
        <v>8.2782156006509</v>
      </c>
      <c r="AL737" s="4" t="n">
        <f aca="false">AK737+AH737/R737</f>
        <v>11.6697673253726</v>
      </c>
      <c r="AM737" s="4" t="n">
        <f aca="false">AL737+Z737</f>
        <v>13.5433403382441</v>
      </c>
      <c r="AN737" s="4" t="n">
        <f aca="false">AM737^-'paramètres CI'!$B$19</f>
        <v>8.83473774346592E-010</v>
      </c>
      <c r="AO737" s="4" t="n">
        <f aca="false">SUMIFS($AN$2:$AN$1250,$I$2:$I$1250,V737)</f>
        <v>0.292107963387211</v>
      </c>
      <c r="AP737" s="5" t="n">
        <f aca="false">AN737/AO737</f>
        <v>3.02447685472882E-009</v>
      </c>
      <c r="AQ737" s="6" t="n">
        <f aca="false">AP737-O737</f>
        <v>-9.99370115015584E-005</v>
      </c>
      <c r="AR737" s="20" t="n">
        <f aca="false">VLOOKUP(I737,entreesparc!$A$13:$H$110,8,0)*AP737</f>
        <v>6.1834103900878E-006</v>
      </c>
      <c r="AS737" s="7" t="n">
        <f aca="false">M737*AJ737/AI737+AH737/R737</f>
        <v>20.943146581162</v>
      </c>
      <c r="AT737" s="4" t="n">
        <f aca="false">AS737+Z737</f>
        <v>22.8167195940335</v>
      </c>
      <c r="AU737" s="4" t="n">
        <f aca="false">AT737^-'paramètres CI'!$B$19</f>
        <v>1.36136430313461E-011</v>
      </c>
      <c r="AV737" s="4" t="n">
        <f aca="false">SUMIFS($AU$2:$AU$1250,$I$2:$I$1250,V737)</f>
        <v>8.50894940592255E-008</v>
      </c>
      <c r="AW737" s="5" t="n">
        <f aca="false">AU737/AV737</f>
        <v>0.000159992055210371</v>
      </c>
      <c r="AX737" s="7" t="n">
        <f aca="false">SUMIFS($AP$2:$AP$1250,$I$2:$I$1250,V737)</f>
        <v>1</v>
      </c>
    </row>
    <row r="738" customFormat="false" ht="15.8" hidden="false" customHeight="false" outlineLevel="0" collapsed="false">
      <c r="A738" s="0" t="s">
        <v>16</v>
      </c>
      <c r="B738" s="0" t="s">
        <v>108</v>
      </c>
      <c r="C738" s="0" t="s">
        <v>36</v>
      </c>
      <c r="D738" s="0" t="s">
        <v>37</v>
      </c>
      <c r="E738" s="0" t="str">
        <f aca="false">VLOOKUP(A738,Nomenclature!$D$1:$E$9,2,0)</f>
        <v>04</v>
      </c>
      <c r="F738" s="0" t="str">
        <f aca="false">VLOOKUP(B738,Nomenclature!$J$1:$K$97,2,0)</f>
        <v>05</v>
      </c>
      <c r="G738" s="0" t="str">
        <f aca="false">VLOOKUP(C738,Nomenclature!$M$1:$N$21,2,0)</f>
        <v>23</v>
      </c>
      <c r="H738" s="0" t="str">
        <f aca="false">VLOOKUP(D738,Nomenclature!$O$25:$P$31,2,0)</f>
        <v>03</v>
      </c>
      <c r="I738" s="1" t="str">
        <f aca="false">CONCATENATE(E738,F738)</f>
        <v>0405</v>
      </c>
      <c r="J738" s="0" t="str">
        <f aca="false">CONCATENATE(E738,F738,G738,H738)</f>
        <v>04052303</v>
      </c>
      <c r="K738" s="0" t="n">
        <v>34.3372143140076</v>
      </c>
      <c r="L738" s="0" t="n">
        <v>20</v>
      </c>
      <c r="M738" s="0" t="n">
        <v>282.117772121055</v>
      </c>
      <c r="N738" s="0" t="n">
        <v>0.760080244820484</v>
      </c>
      <c r="O738" s="0" t="n">
        <v>9.99400359784131E-005</v>
      </c>
      <c r="P738" s="4" t="n">
        <f aca="false">VLOOKUP(D738,'paramètres CI'!$A$1:$B$6,2,0)</f>
        <v>0.0385046990211696</v>
      </c>
      <c r="Q738" s="17" t="n">
        <f aca="false">M738*P738/N738</f>
        <v>14.2917277196301</v>
      </c>
      <c r="R738" s="9" t="n">
        <f aca="false">1/(1+0.04)*(1 - (1/(1+0.04))^L738)/(1-1/(1+0.04))</f>
        <v>13.5903263449677</v>
      </c>
      <c r="S738" s="17" t="n">
        <f aca="false">K738/R738</f>
        <v>2.52659233063393</v>
      </c>
      <c r="T738" s="17" t="n">
        <f aca="false">Q738+S738</f>
        <v>16.818320050264</v>
      </c>
      <c r="U738" s="0" t="n">
        <f aca="false">T738 + Z738</f>
        <v>17.8823124236063</v>
      </c>
      <c r="V738" s="4" t="str">
        <f aca="false">VLOOKUP(I738,'CI ref gaz'!$I$1:$AM$97,1,0)</f>
        <v>0405</v>
      </c>
      <c r="W738" s="0" t="n">
        <f aca="false">VLOOKUP(I738,'CI ref gaz'!$I$1:$AM$97,14,0)</f>
        <v>-2</v>
      </c>
      <c r="X738" s="1" t="n">
        <f aca="false">VLOOKUP(I738,'CI ref gaz'!$I$1:$AM$97,13,0)</f>
        <v>6.35137540668863</v>
      </c>
      <c r="Y738" s="2" t="n">
        <f aca="false">VLOOKUP(I738,'CI ref gaz'!$I$1:$AM$97,7,0)</f>
        <v>0.39462687886272</v>
      </c>
      <c r="Z738" s="17" t="n">
        <f aca="false">X738*(O738/Y738)^(-1/8)-T738</f>
        <v>1.06399237334232</v>
      </c>
      <c r="AA738" s="17" t="n">
        <f aca="false">Z738^2</f>
        <v>1.13207977053063</v>
      </c>
      <c r="AB738" s="18" t="n">
        <f aca="false">Z738/U738</f>
        <v>0.0594997083228315</v>
      </c>
      <c r="AC738" s="17" t="n">
        <f aca="false">U738^-('paramètres CI'!$B$19)</f>
        <v>9.56336153670841E-011</v>
      </c>
      <c r="AD738" s="4" t="n">
        <f aca="false">SUMIFS($AC$2:$AC$1250,$I$2:$I$1250,V738)</f>
        <v>9.56909955363042E-007</v>
      </c>
      <c r="AE738" s="4" t="n">
        <f aca="false">AC738/AD738</f>
        <v>9.99400359784131E-005</v>
      </c>
      <c r="AF738" s="17" t="n">
        <f aca="false">AE738-O738</f>
        <v>0</v>
      </c>
      <c r="AG738" s="4" t="n">
        <f aca="false">VLOOKUP(I738,BesoinU!$F$1:$L$99,3,0)</f>
        <v>151.007446301049</v>
      </c>
      <c r="AH738" s="19" t="n">
        <f aca="false">VLOOKUP(J738,bibliRdtCHauff!$G$2:$K$1398,4,0)</f>
        <v>34.3372143140076</v>
      </c>
      <c r="AI738" s="19" t="n">
        <f aca="false">VLOOKUP(J738,bibliRdtCHauff!$G$2:$K$1398,3,0)</f>
        <v>0.760080244820484</v>
      </c>
      <c r="AJ738" s="4" t="n">
        <f aca="false">VLOOKUP(D738,'paramètres CI'!$A$1:$C$6,3)</f>
        <v>0.0763929293534506</v>
      </c>
      <c r="AK738" s="4" t="n">
        <f aca="false">AJ738*AG738/AI738</f>
        <v>15.1772148476844</v>
      </c>
      <c r="AL738" s="4" t="n">
        <f aca="false">AK738+AH738/R738</f>
        <v>17.7038071783183</v>
      </c>
      <c r="AM738" s="4" t="n">
        <f aca="false">AL738+Z738</f>
        <v>18.7677995516606</v>
      </c>
      <c r="AN738" s="4" t="n">
        <f aca="false">AM738^-'paramètres CI'!$B$19</f>
        <v>6.49670503512122E-011</v>
      </c>
      <c r="AO738" s="4" t="n">
        <f aca="false">SUMIFS($AN$2:$AN$1250,$I$2:$I$1250,V738)</f>
        <v>0.292107963387211</v>
      </c>
      <c r="AP738" s="5" t="n">
        <f aca="false">AN738/AO738</f>
        <v>2.22407665980313E-010</v>
      </c>
      <c r="AQ738" s="6" t="n">
        <f aca="false">AP738-O738</f>
        <v>-9.99398135707471E-005</v>
      </c>
      <c r="AR738" s="20" t="n">
        <f aca="false">VLOOKUP(I738,entreesparc!$A$13:$H$110,8,0)*AP738</f>
        <v>4.54702726690613E-007</v>
      </c>
      <c r="AS738" s="7" t="n">
        <f aca="false">M738*AJ738/AI738+AH738/R738</f>
        <v>30.8812340699239</v>
      </c>
      <c r="AT738" s="4" t="n">
        <f aca="false">AS738+Z738</f>
        <v>31.9452264432662</v>
      </c>
      <c r="AU738" s="4" t="n">
        <f aca="false">AT738^-'paramètres CI'!$B$19</f>
        <v>9.22045244421529E-013</v>
      </c>
      <c r="AV738" s="4" t="n">
        <f aca="false">SUMIFS($AU$2:$AU$1250,$I$2:$I$1250,V738)</f>
        <v>8.50894940592255E-008</v>
      </c>
      <c r="AW738" s="5" t="n">
        <f aca="false">AU738/AV738</f>
        <v>1.08361820059683E-005</v>
      </c>
      <c r="AX738" s="7" t="n">
        <f aca="false">SUMIFS($AP$2:$AP$1250,$I$2:$I$1250,V738)</f>
        <v>1</v>
      </c>
    </row>
    <row r="739" customFormat="false" ht="15.8" hidden="false" customHeight="false" outlineLevel="0" collapsed="false">
      <c r="A739" s="0" t="s">
        <v>16</v>
      </c>
      <c r="B739" s="0" t="s">
        <v>108</v>
      </c>
      <c r="C739" s="0" t="s">
        <v>38</v>
      </c>
      <c r="D739" s="0" t="s">
        <v>39</v>
      </c>
      <c r="E739" s="0" t="str">
        <f aca="false">VLOOKUP(A739,Nomenclature!$D$1:$E$9,2,0)</f>
        <v>04</v>
      </c>
      <c r="F739" s="0" t="str">
        <f aca="false">VLOOKUP(B739,Nomenclature!$J$1:$K$97,2,0)</f>
        <v>05</v>
      </c>
      <c r="G739" s="0" t="str">
        <f aca="false">VLOOKUP(C739,Nomenclature!$M$1:$N$21,2,0)</f>
        <v>24</v>
      </c>
      <c r="H739" s="0" t="str">
        <f aca="false">VLOOKUP(D739,Nomenclature!$O$25:$P$31,2,0)</f>
        <v>04</v>
      </c>
      <c r="I739" s="1" t="str">
        <f aca="false">CONCATENATE(E739,F739)</f>
        <v>0405</v>
      </c>
      <c r="J739" s="0" t="str">
        <f aca="false">CONCATENATE(E739,F739,G739,H739)</f>
        <v>04052404</v>
      </c>
      <c r="K739" s="0" t="n">
        <v>25.0562633676471</v>
      </c>
      <c r="L739" s="0" t="n">
        <v>20</v>
      </c>
      <c r="M739" s="0" t="n">
        <v>264.529011444588</v>
      </c>
      <c r="N739" s="0" t="n">
        <v>0.986473976610088</v>
      </c>
      <c r="O739" s="0" t="n">
        <v>9.99400359784131E-005</v>
      </c>
      <c r="P739" s="4" t="n">
        <f aca="false">VLOOKUP(D739,'paramètres CI'!$A$1:$B$6,2,0)</f>
        <v>0.022045059962018</v>
      </c>
      <c r="Q739" s="17" t="n">
        <f aca="false">M739*P739/N739</f>
        <v>5.91151723943981</v>
      </c>
      <c r="R739" s="9" t="n">
        <f aca="false">1/(1+0.04)*(1 - (1/(1+0.04))^L739)/(1-1/(1+0.04))</f>
        <v>13.5903263449677</v>
      </c>
      <c r="S739" s="17" t="n">
        <f aca="false">K739/R739</f>
        <v>1.84368371528658</v>
      </c>
      <c r="T739" s="17" t="n">
        <f aca="false">Q739+S739</f>
        <v>7.75520095472639</v>
      </c>
      <c r="U739" s="0" t="n">
        <f aca="false">T739 + Z739</f>
        <v>17.8823124236063</v>
      </c>
      <c r="V739" s="4" t="str">
        <f aca="false">VLOOKUP(I739,'CI ref gaz'!$I$1:$AM$97,1,0)</f>
        <v>0405</v>
      </c>
      <c r="W739" s="0" t="n">
        <f aca="false">VLOOKUP(I739,'CI ref gaz'!$I$1:$AM$97,14,0)</f>
        <v>-2</v>
      </c>
      <c r="X739" s="1" t="n">
        <f aca="false">VLOOKUP(I739,'CI ref gaz'!$I$1:$AM$97,13,0)</f>
        <v>6.35137540668863</v>
      </c>
      <c r="Y739" s="2" t="n">
        <f aca="false">VLOOKUP(I739,'CI ref gaz'!$I$1:$AM$97,7,0)</f>
        <v>0.39462687886272</v>
      </c>
      <c r="Z739" s="17" t="n">
        <f aca="false">X739*(O739/Y739)^(-1/8)-T739</f>
        <v>10.12711146888</v>
      </c>
      <c r="AA739" s="17" t="n">
        <f aca="false">Z739^2</f>
        <v>102.55838670312</v>
      </c>
      <c r="AB739" s="18" t="n">
        <f aca="false">Z739/U739</f>
        <v>0.566320016616599</v>
      </c>
      <c r="AC739" s="17" t="n">
        <f aca="false">U739^-('paramètres CI'!$B$19)</f>
        <v>9.56336153670841E-011</v>
      </c>
      <c r="AD739" s="4" t="n">
        <f aca="false">SUMIFS($AC$2:$AC$1250,$I$2:$I$1250,V739)</f>
        <v>9.56909955363042E-007</v>
      </c>
      <c r="AE739" s="4" t="n">
        <f aca="false">AC739/AD739</f>
        <v>9.99400359784131E-005</v>
      </c>
      <c r="AF739" s="17" t="n">
        <f aca="false">AE739-O739</f>
        <v>0</v>
      </c>
      <c r="AG739" s="4" t="n">
        <f aca="false">VLOOKUP(I739,BesoinU!$F$1:$L$99,3,0)</f>
        <v>151.007446301049</v>
      </c>
      <c r="AH739" s="19" t="n">
        <f aca="false">VLOOKUP(J739,bibliRdtCHauff!$G$2:$K$1398,4,0)</f>
        <v>25.0562633676471</v>
      </c>
      <c r="AI739" s="19" t="n">
        <f aca="false">VLOOKUP(J739,bibliRdtCHauff!$G$2:$K$1398,3,0)</f>
        <v>0.986473976610088</v>
      </c>
      <c r="AJ739" s="4" t="n">
        <f aca="false">VLOOKUP(D739,'paramètres CI'!$A$1:$C$6,3)</f>
        <v>0.0386719666666667</v>
      </c>
      <c r="AK739" s="4" t="n">
        <f aca="false">AJ739*AG739/AI739</f>
        <v>5.91982664341569</v>
      </c>
      <c r="AL739" s="4" t="n">
        <f aca="false">AK739+AH739/R739</f>
        <v>7.76351035870227</v>
      </c>
      <c r="AM739" s="4" t="n">
        <f aca="false">AL739+Z739</f>
        <v>17.8906218275822</v>
      </c>
      <c r="AN739" s="4" t="n">
        <f aca="false">AM739^-'paramètres CI'!$B$19</f>
        <v>9.52788517338638E-011</v>
      </c>
      <c r="AO739" s="4" t="n">
        <f aca="false">SUMIFS($AN$2:$AN$1250,$I$2:$I$1250,V739)</f>
        <v>0.292107963387211</v>
      </c>
      <c r="AP739" s="5" t="n">
        <f aca="false">AN739/AO739</f>
        <v>3.26176837594683E-010</v>
      </c>
      <c r="AQ739" s="6" t="n">
        <f aca="false">AP739-O739</f>
        <v>-9.99397098015755E-005</v>
      </c>
      <c r="AR739" s="20" t="n">
        <f aca="false">VLOOKUP(I739,entreesparc!$A$13:$H$110,8,0)*AP739</f>
        <v>6.66854250656774E-007</v>
      </c>
      <c r="AS739" s="7" t="n">
        <f aca="false">M739*AJ739/AI739+AH739/R739</f>
        <v>12.2138073632567</v>
      </c>
      <c r="AT739" s="4" t="n">
        <f aca="false">AS739+Z739</f>
        <v>22.3409188321366</v>
      </c>
      <c r="AU739" s="4" t="n">
        <f aca="false">AT739^-'paramètres CI'!$B$19</f>
        <v>1.61135694160073E-011</v>
      </c>
      <c r="AV739" s="4" t="n">
        <f aca="false">SUMIFS($AU$2:$AU$1250,$I$2:$I$1250,V739)</f>
        <v>8.50894940592255E-008</v>
      </c>
      <c r="AW739" s="5" t="n">
        <f aca="false">AU739/AV739</f>
        <v>0.000189372020531602</v>
      </c>
      <c r="AX739" s="7" t="n">
        <f aca="false">SUMIFS($AP$2:$AP$1250,$I$2:$I$1250,V739)</f>
        <v>1</v>
      </c>
    </row>
    <row r="740" customFormat="false" ht="15.8" hidden="false" customHeight="false" outlineLevel="0" collapsed="false">
      <c r="A740" s="0" t="s">
        <v>16</v>
      </c>
      <c r="B740" s="0" t="s">
        <v>108</v>
      </c>
      <c r="C740" s="0" t="s">
        <v>40</v>
      </c>
      <c r="D740" s="0" t="s">
        <v>37</v>
      </c>
      <c r="E740" s="0" t="str">
        <f aca="false">VLOOKUP(A740,Nomenclature!$D$1:$E$9,2,0)</f>
        <v>04</v>
      </c>
      <c r="F740" s="0" t="str">
        <f aca="false">VLOOKUP(B740,Nomenclature!$J$1:$K$97,2,0)</f>
        <v>05</v>
      </c>
      <c r="G740" s="0" t="str">
        <f aca="false">VLOOKUP(C740,Nomenclature!$M$1:$N$21,2,0)</f>
        <v>03</v>
      </c>
      <c r="H740" s="0" t="str">
        <f aca="false">VLOOKUP(D740,Nomenclature!$O$25:$P$31,2,0)</f>
        <v>03</v>
      </c>
      <c r="I740" s="1" t="str">
        <f aca="false">CONCATENATE(E740,F740)</f>
        <v>0405</v>
      </c>
      <c r="J740" s="0" t="str">
        <f aca="false">CONCATENATE(E740,F740,G740,H740)</f>
        <v>04050303</v>
      </c>
      <c r="K740" s="0" t="n">
        <v>27.469771451206</v>
      </c>
      <c r="L740" s="0" t="n">
        <v>20</v>
      </c>
      <c r="M740" s="0" t="n">
        <v>282.117772121055</v>
      </c>
      <c r="N740" s="0" t="n">
        <v>0.731569812487084</v>
      </c>
      <c r="O740" s="0" t="n">
        <v>0.0320535766505807</v>
      </c>
      <c r="P740" s="4" t="n">
        <f aca="false">VLOOKUP(D740,'paramètres CI'!$A$1:$B$6,2,0)</f>
        <v>0.0385046990211696</v>
      </c>
      <c r="Q740" s="17" t="n">
        <f aca="false">M740*P740/N740</f>
        <v>14.8486989466038</v>
      </c>
      <c r="R740" s="9" t="n">
        <f aca="false">1/(1+0.04)*(1 - (1/(1+0.04))^L740)/(1-1/(1+0.04))</f>
        <v>13.5903263449677</v>
      </c>
      <c r="S740" s="17" t="n">
        <f aca="false">K740/R740</f>
        <v>2.02127386450714</v>
      </c>
      <c r="T740" s="17" t="n">
        <f aca="false">Q740+S740</f>
        <v>16.869972811111</v>
      </c>
      <c r="U740" s="0" t="n">
        <f aca="false">T740 + Z740</f>
        <v>8.69273727277385</v>
      </c>
      <c r="V740" s="4" t="str">
        <f aca="false">VLOOKUP(I740,'CI ref gaz'!$I$1:$AM$97,1,0)</f>
        <v>0405</v>
      </c>
      <c r="W740" s="0" t="n">
        <f aca="false">VLOOKUP(I740,'CI ref gaz'!$I$1:$AM$97,14,0)</f>
        <v>-2</v>
      </c>
      <c r="X740" s="1" t="n">
        <f aca="false">VLOOKUP(I740,'CI ref gaz'!$I$1:$AM$97,13,0)</f>
        <v>6.35137540668863</v>
      </c>
      <c r="Y740" s="2" t="n">
        <f aca="false">VLOOKUP(I740,'CI ref gaz'!$I$1:$AM$97,7,0)</f>
        <v>0.39462687886272</v>
      </c>
      <c r="Z740" s="17" t="n">
        <f aca="false">X740*(O740/Y740)^(-1/8)-T740</f>
        <v>-8.17723553833713</v>
      </c>
      <c r="AA740" s="17" t="n">
        <f aca="false">Z740^2</f>
        <v>66.8671810494437</v>
      </c>
      <c r="AB740" s="18" t="n">
        <f aca="false">Z740/U740</f>
        <v>-0.940697421507112</v>
      </c>
      <c r="AC740" s="17" t="n">
        <f aca="false">U740^-('paramètres CI'!$B$19)</f>
        <v>3.0672386601933E-008</v>
      </c>
      <c r="AD740" s="4" t="n">
        <f aca="false">SUMIFS($AC$2:$AC$1250,$I$2:$I$1250,V740)</f>
        <v>9.56909955363042E-007</v>
      </c>
      <c r="AE740" s="4" t="n">
        <f aca="false">AC740/AD740</f>
        <v>0.0320535766505807</v>
      </c>
      <c r="AF740" s="17" t="n">
        <f aca="false">AE740-O740</f>
        <v>0</v>
      </c>
      <c r="AG740" s="4" t="n">
        <f aca="false">VLOOKUP(I740,BesoinU!$F$1:$L$99,3,0)</f>
        <v>151.007446301049</v>
      </c>
      <c r="AH740" s="19" t="n">
        <f aca="false">VLOOKUP(J740,bibliRdtCHauff!$G$2:$K$1398,4,0)</f>
        <v>28.8432600237663</v>
      </c>
      <c r="AI740" s="19" t="n">
        <f aca="false">VLOOKUP(J740,bibliRdtCHauff!$G$2:$K$1398,3,0)</f>
        <v>0.737271898953764</v>
      </c>
      <c r="AJ740" s="4" t="n">
        <f aca="false">VLOOKUP(D740,'paramètres CI'!$A$1:$C$6,3)</f>
        <v>0.0763929293534506</v>
      </c>
      <c r="AK740" s="4" t="n">
        <f aca="false">AJ740*AG740/AI740</f>
        <v>15.6467392741961</v>
      </c>
      <c r="AL740" s="4" t="n">
        <f aca="false">AK740+AH740/R740</f>
        <v>17.7690768319286</v>
      </c>
      <c r="AM740" s="4" t="n">
        <f aca="false">AL740+Z740</f>
        <v>9.59184129359149</v>
      </c>
      <c r="AN740" s="4" t="n">
        <f aca="false">AM740^-'paramètres CI'!$B$19</f>
        <v>1.39567444128011E-008</v>
      </c>
      <c r="AO740" s="4" t="n">
        <f aca="false">SUMIFS($AN$2:$AN$1250,$I$2:$I$1250,V740)</f>
        <v>0.292107963387211</v>
      </c>
      <c r="AP740" s="5" t="n">
        <f aca="false">AN740/AO740</f>
        <v>4.77794040633546E-008</v>
      </c>
      <c r="AQ740" s="6" t="n">
        <f aca="false">AP740-O740</f>
        <v>-0.0320535288711766</v>
      </c>
      <c r="AR740" s="20" t="n">
        <f aca="false">VLOOKUP(I740,entreesparc!$A$13:$H$110,8,0)*AP740</f>
        <v>9.76828978061531E-005</v>
      </c>
      <c r="AS740" s="7" t="n">
        <f aca="false">M740*AJ740/AI740+AH740/R740</f>
        <v>31.3541624320835</v>
      </c>
      <c r="AT740" s="4" t="n">
        <f aca="false">AS740+Z740</f>
        <v>23.1769268937464</v>
      </c>
      <c r="AU740" s="4" t="n">
        <f aca="false">AT740^-'paramètres CI'!$B$19</f>
        <v>1.20102816736239E-011</v>
      </c>
      <c r="AV740" s="4" t="n">
        <f aca="false">SUMIFS($AU$2:$AU$1250,$I$2:$I$1250,V740)</f>
        <v>8.50894940592255E-008</v>
      </c>
      <c r="AW740" s="5" t="n">
        <f aca="false">AU740/AV740</f>
        <v>0.000141148819914998</v>
      </c>
      <c r="AX740" s="7" t="n">
        <f aca="false">SUMIFS($AP$2:$AP$1250,$I$2:$I$1250,V740)</f>
        <v>1</v>
      </c>
    </row>
    <row r="741" customFormat="false" ht="15.8" hidden="false" customHeight="false" outlineLevel="0" collapsed="false">
      <c r="A741" s="0" t="s">
        <v>16</v>
      </c>
      <c r="B741" s="0" t="s">
        <v>108</v>
      </c>
      <c r="C741" s="0" t="s">
        <v>41</v>
      </c>
      <c r="D741" s="0" t="s">
        <v>39</v>
      </c>
      <c r="E741" s="0" t="str">
        <f aca="false">VLOOKUP(A741,Nomenclature!$D$1:$E$9,2,0)</f>
        <v>04</v>
      </c>
      <c r="F741" s="0" t="str">
        <f aca="false">VLOOKUP(B741,Nomenclature!$J$1:$K$97,2,0)</f>
        <v>05</v>
      </c>
      <c r="G741" s="0" t="str">
        <f aca="false">VLOOKUP(C741,Nomenclature!$M$1:$N$21,2,0)</f>
        <v>04</v>
      </c>
      <c r="H741" s="0" t="str">
        <f aca="false">VLOOKUP(D741,Nomenclature!$O$25:$P$31,2,0)</f>
        <v>04</v>
      </c>
      <c r="I741" s="1" t="str">
        <f aca="false">CONCATENATE(E741,F741)</f>
        <v>0405</v>
      </c>
      <c r="J741" s="0" t="str">
        <f aca="false">CONCATENATE(E741,F741,G741,H741)</f>
        <v>04050404</v>
      </c>
      <c r="K741" s="0" t="n">
        <v>20.0450106941177</v>
      </c>
      <c r="L741" s="0" t="n">
        <v>20</v>
      </c>
      <c r="M741" s="0" t="n">
        <v>264.529011444588</v>
      </c>
      <c r="N741" s="0" t="n">
        <v>0.848050405027994</v>
      </c>
      <c r="O741" s="0" t="n">
        <v>0.39462687886272</v>
      </c>
      <c r="P741" s="4" t="n">
        <f aca="false">VLOOKUP(D741,'paramètres CI'!$A$1:$B$6,2,0)</f>
        <v>0.022045059962018</v>
      </c>
      <c r="Q741" s="17" t="n">
        <f aca="false">M741*P741/N741</f>
        <v>6.87642843445936</v>
      </c>
      <c r="R741" s="9" t="n">
        <f aca="false">1/(1+0.04)*(1 - (1/(1+0.04))^L741)/(1-1/(1+0.04))</f>
        <v>13.5903263449677</v>
      </c>
      <c r="S741" s="17" t="n">
        <f aca="false">K741/R741</f>
        <v>1.47494697222927</v>
      </c>
      <c r="T741" s="17" t="n">
        <f aca="false">Q741+S741</f>
        <v>8.35137540668863</v>
      </c>
      <c r="U741" s="0" t="n">
        <f aca="false">T741 + Z741</f>
        <v>6.35137540668863</v>
      </c>
      <c r="V741" s="4" t="str">
        <f aca="false">VLOOKUP(I741,'CI ref gaz'!$I$1:$AM$97,1,0)</f>
        <v>0405</v>
      </c>
      <c r="W741" s="0" t="n">
        <f aca="false">VLOOKUP(I741,'CI ref gaz'!$I$1:$AM$97,14,0)</f>
        <v>-2</v>
      </c>
      <c r="X741" s="1" t="n">
        <f aca="false">VLOOKUP(I741,'CI ref gaz'!$I$1:$AM$97,13,0)</f>
        <v>6.35137540668863</v>
      </c>
      <c r="Y741" s="2" t="n">
        <f aca="false">VLOOKUP(I741,'CI ref gaz'!$I$1:$AM$97,7,0)</f>
        <v>0.39462687886272</v>
      </c>
      <c r="Z741" s="17" t="n">
        <f aca="false">X741*(O741/Y741)^(-1/8)-T741</f>
        <v>-2</v>
      </c>
      <c r="AA741" s="17" t="n">
        <f aca="false">Z741^2</f>
        <v>4</v>
      </c>
      <c r="AB741" s="18" t="n">
        <f aca="false">Z741/U741</f>
        <v>-0.314892424386346</v>
      </c>
      <c r="AC741" s="17" t="n">
        <f aca="false">U741^-('paramètres CI'!$B$19)</f>
        <v>3.77622389037582E-007</v>
      </c>
      <c r="AD741" s="4" t="n">
        <f aca="false">SUMIFS($AC$2:$AC$1250,$I$2:$I$1250,V741)</f>
        <v>9.56909955363042E-007</v>
      </c>
      <c r="AE741" s="4" t="n">
        <f aca="false">AC741/AD741</f>
        <v>0.39462687886272</v>
      </c>
      <c r="AF741" s="17" t="n">
        <f aca="false">AE741-O741</f>
        <v>0</v>
      </c>
      <c r="AG741" s="4" t="n">
        <f aca="false">VLOOKUP(I741,BesoinU!$F$1:$L$99,3,0)</f>
        <v>151.007446301049</v>
      </c>
      <c r="AH741" s="19" t="n">
        <f aca="false">VLOOKUP(J741,bibliRdtCHauff!$G$2:$K$1398,4,0)</f>
        <v>21.0472612288236</v>
      </c>
      <c r="AI741" s="19" t="n">
        <f aca="false">VLOOKUP(J741,bibliRdtCHauff!$G$2:$K$1398,3,0)</f>
        <v>0.875735119344413</v>
      </c>
      <c r="AJ741" s="4" t="n">
        <f aca="false">VLOOKUP(D741,'paramètres CI'!$A$1:$C$6,3)</f>
        <v>0.0386719666666667</v>
      </c>
      <c r="AK741" s="4" t="n">
        <f aca="false">AJ741*AG741/AI741</f>
        <v>6.668403265755</v>
      </c>
      <c r="AL741" s="4" t="n">
        <f aca="false">AK741+AH741/R741</f>
        <v>8.21709758659573</v>
      </c>
      <c r="AM741" s="4" t="n">
        <f aca="false">AL741+Z741</f>
        <v>6.21709758659573</v>
      </c>
      <c r="AN741" s="4" t="n">
        <f aca="false">AM741^-'paramètres CI'!$B$19</f>
        <v>4.48021159247024E-007</v>
      </c>
      <c r="AO741" s="4" t="n">
        <f aca="false">SUMIFS($AN$2:$AN$1250,$I$2:$I$1250,V741)</f>
        <v>0.292107963387211</v>
      </c>
      <c r="AP741" s="5" t="n">
        <f aca="false">AN741/AO741</f>
        <v>1.53375195270914E-006</v>
      </c>
      <c r="AQ741" s="6" t="n">
        <f aca="false">AP741-O741</f>
        <v>-0.394625345110767</v>
      </c>
      <c r="AR741" s="20" t="n">
        <f aca="false">VLOOKUP(I741,entreesparc!$A$13:$H$110,8,0)*AP741</f>
        <v>0.00313568865483994</v>
      </c>
      <c r="AS741" s="7" t="n">
        <f aca="false">M741*AJ741/AI741+AH741/R741</f>
        <v>13.2301455804517</v>
      </c>
      <c r="AT741" s="4" t="n">
        <f aca="false">AS741+Z741</f>
        <v>11.2301455804517</v>
      </c>
      <c r="AU741" s="4" t="n">
        <f aca="false">AT741^-'paramètres CI'!$B$19</f>
        <v>3.95290985307732E-009</v>
      </c>
      <c r="AV741" s="4" t="n">
        <f aca="false">SUMIFS($AU$2:$AU$1250,$I$2:$I$1250,V741)</f>
        <v>8.50894940592255E-008</v>
      </c>
      <c r="AW741" s="5" t="n">
        <f aca="false">AU741/AV741</f>
        <v>0.0464559097075597</v>
      </c>
      <c r="AX741" s="7" t="n">
        <f aca="false">SUMIFS($AP$2:$AP$1250,$I$2:$I$1250,V741)</f>
        <v>1</v>
      </c>
    </row>
    <row r="742" customFormat="false" ht="15.8" hidden="false" customHeight="false" outlineLevel="0" collapsed="false">
      <c r="A742" s="0" t="s">
        <v>16</v>
      </c>
      <c r="B742" s="0" t="s">
        <v>108</v>
      </c>
      <c r="C742" s="0" t="s">
        <v>45</v>
      </c>
      <c r="D742" s="0" t="s">
        <v>43</v>
      </c>
      <c r="E742" s="0" t="str">
        <f aca="false">VLOOKUP(A742,Nomenclature!$D$1:$E$9,2,0)</f>
        <v>04</v>
      </c>
      <c r="F742" s="0" t="str">
        <f aca="false">VLOOKUP(B742,Nomenclature!$J$1:$K$97,2,0)</f>
        <v>05</v>
      </c>
      <c r="G742" s="0" t="str">
        <f aca="false">VLOOKUP(C742,Nomenclature!$M$1:$N$21,2,0)</f>
        <v>06</v>
      </c>
      <c r="H742" s="0" t="str">
        <f aca="false">VLOOKUP(D742,Nomenclature!$O$25:$P$31,2,0)</f>
        <v>02</v>
      </c>
      <c r="I742" s="1" t="str">
        <f aca="false">CONCATENATE(E742,F742)</f>
        <v>0405</v>
      </c>
      <c r="J742" s="0" t="str">
        <f aca="false">CONCATENATE(E742,F742,G742,H742)</f>
        <v>04050602</v>
      </c>
      <c r="K742" s="0" t="n">
        <v>10</v>
      </c>
      <c r="L742" s="0" t="n">
        <v>13</v>
      </c>
      <c r="M742" s="0" t="n">
        <v>300.486577340678</v>
      </c>
      <c r="N742" s="0" t="n">
        <v>0.9</v>
      </c>
      <c r="O742" s="0" t="n">
        <v>0.0844310966335116</v>
      </c>
      <c r="P742" s="4" t="n">
        <f aca="false">VLOOKUP(D742,'paramètres CI'!$A$1:$B$6,2,0)</f>
        <v>0.0935912806596305</v>
      </c>
      <c r="Q742" s="17" t="n">
        <f aca="false">M742*P742/N742</f>
        <v>31.2476928826035</v>
      </c>
      <c r="R742" s="9" t="n">
        <f aca="false">1/(1+0.04)*(1 - (1/(1+0.04))^L742)/(1-1/(1+0.04))</f>
        <v>9.98564784663304</v>
      </c>
      <c r="S742" s="17" t="n">
        <f aca="false">K742/R742</f>
        <v>1.00143727814033</v>
      </c>
      <c r="T742" s="17" t="n">
        <f aca="false">Q742+S742</f>
        <v>32.2491301607438</v>
      </c>
      <c r="U742" s="0" t="n">
        <f aca="false">T742 + Z742</f>
        <v>7.7015530649665</v>
      </c>
      <c r="V742" s="4" t="str">
        <f aca="false">VLOOKUP(I742,'CI ref gaz'!$I$1:$AM$97,1,0)</f>
        <v>0405</v>
      </c>
      <c r="W742" s="0" t="n">
        <f aca="false">VLOOKUP(I742,'CI ref gaz'!$I$1:$AM$97,14,0)</f>
        <v>-2</v>
      </c>
      <c r="X742" s="1" t="n">
        <f aca="false">VLOOKUP(I742,'CI ref gaz'!$I$1:$AM$97,13,0)</f>
        <v>6.35137540668863</v>
      </c>
      <c r="Y742" s="2" t="n">
        <f aca="false">VLOOKUP(I742,'CI ref gaz'!$I$1:$AM$97,7,0)</f>
        <v>0.39462687886272</v>
      </c>
      <c r="Z742" s="17" t="n">
        <f aca="false">X742*(O742/Y742)^(-1/8)-T742</f>
        <v>-24.5475770957773</v>
      </c>
      <c r="AA742" s="17" t="n">
        <f aca="false">Z742^2</f>
        <v>602.583541273132</v>
      </c>
      <c r="AB742" s="18" t="n">
        <f aca="false">Z742/U742</f>
        <v>-3.1873541464567</v>
      </c>
      <c r="AC742" s="17" t="n">
        <f aca="false">U742^-('paramètres CI'!$B$19)</f>
        <v>8.07929569108261E-008</v>
      </c>
      <c r="AD742" s="4" t="n">
        <f aca="false">SUMIFS($AC$2:$AC$1250,$I$2:$I$1250,V742)</f>
        <v>9.56909955363042E-007</v>
      </c>
      <c r="AE742" s="4" t="n">
        <f aca="false">AC742/AD742</f>
        <v>0.0844310966335114</v>
      </c>
      <c r="AF742" s="17" t="n">
        <f aca="false">AE742-O742</f>
        <v>0</v>
      </c>
      <c r="AG742" s="4" t="n">
        <f aca="false">VLOOKUP(I742,BesoinU!$F$1:$L$99,3,0)</f>
        <v>151.007446301049</v>
      </c>
      <c r="AH742" s="19" t="n">
        <f aca="false">VLOOKUP(J742,bibliRdtCHauff!$G$2:$K$1398,4,0)</f>
        <v>10.4</v>
      </c>
      <c r="AI742" s="19" t="n">
        <f aca="false">VLOOKUP(J742,bibliRdtCHauff!$G$2:$K$1398,3,0)</f>
        <v>0.92</v>
      </c>
      <c r="AJ742" s="4" t="n">
        <f aca="false">VLOOKUP(D742,'paramètres CI'!$A$1:$C$6,3)</f>
        <v>0.09847</v>
      </c>
      <c r="AK742" s="4" t="n">
        <f aca="false">AJ742*AG742/AI742</f>
        <v>16.1627209100699</v>
      </c>
      <c r="AL742" s="4" t="n">
        <f aca="false">AK742+AH742/R742</f>
        <v>17.2042156793358</v>
      </c>
      <c r="AM742" s="4" t="n">
        <f aca="false">AL742+Z742</f>
        <v>-7.3433614164415</v>
      </c>
      <c r="AN742" s="4" t="n">
        <f aca="false">AM742^-'paramètres CI'!$B$19</f>
        <v>1.18260789393423E-007</v>
      </c>
      <c r="AO742" s="4" t="n">
        <f aca="false">SUMIFS($AN$2:$AN$1250,$I$2:$I$1250,V742)</f>
        <v>0.292107963387211</v>
      </c>
      <c r="AP742" s="5" t="n">
        <f aca="false">AN742/AO742</f>
        <v>4.04853014009276E-007</v>
      </c>
      <c r="AQ742" s="6" t="n">
        <f aca="false">AP742-O742</f>
        <v>-0.0844306917804976</v>
      </c>
      <c r="AR742" s="20" t="n">
        <f aca="false">VLOOKUP(I742,entreesparc!$A$13:$H$110,8,0)*AP742</f>
        <v>0.000827704245568702</v>
      </c>
      <c r="AS742" s="7" t="n">
        <f aca="false">M742*AJ742/AI742+AH742/R742</f>
        <v>33.2033570200665</v>
      </c>
      <c r="AT742" s="4" t="n">
        <f aca="false">AS742+Z742</f>
        <v>8.65577992428922</v>
      </c>
      <c r="AU742" s="4" t="n">
        <f aca="false">AT742^-'paramètres CI'!$B$19</f>
        <v>3.17358659674752E-008</v>
      </c>
      <c r="AV742" s="4" t="n">
        <f aca="false">SUMIFS($AU$2:$AU$1250,$I$2:$I$1250,V742)</f>
        <v>8.50894940592255E-008</v>
      </c>
      <c r="AW742" s="5" t="n">
        <f aca="false">AU742/AV742</f>
        <v>0.372970439163568</v>
      </c>
      <c r="AX742" s="7" t="n">
        <f aca="false">SUMIFS($AP$2:$AP$1250,$I$2:$I$1250,V742)</f>
        <v>1</v>
      </c>
    </row>
    <row r="743" customFormat="false" ht="15.8" hidden="false" customHeight="false" outlineLevel="0" collapsed="false">
      <c r="A743" s="0" t="s">
        <v>16</v>
      </c>
      <c r="B743" s="0" t="s">
        <v>108</v>
      </c>
      <c r="C743" s="0" t="s">
        <v>46</v>
      </c>
      <c r="D743" s="0" t="s">
        <v>43</v>
      </c>
      <c r="E743" s="0" t="str">
        <f aca="false">VLOOKUP(A743,Nomenclature!$D$1:$E$9,2,0)</f>
        <v>04</v>
      </c>
      <c r="F743" s="0" t="str">
        <f aca="false">VLOOKUP(B743,Nomenclature!$J$1:$K$97,2,0)</f>
        <v>05</v>
      </c>
      <c r="G743" s="0" t="str">
        <f aca="false">VLOOKUP(C743,Nomenclature!$M$1:$N$21,2,0)</f>
        <v>26</v>
      </c>
      <c r="H743" s="0" t="str">
        <f aca="false">VLOOKUP(D743,Nomenclature!$O$25:$P$31,2,0)</f>
        <v>02</v>
      </c>
      <c r="I743" s="1" t="str">
        <f aca="false">CONCATENATE(E743,F743)</f>
        <v>0405</v>
      </c>
      <c r="J743" s="0" t="str">
        <f aca="false">CONCATENATE(E743,F743,G743,H743)</f>
        <v>04052602</v>
      </c>
      <c r="K743" s="0" t="n">
        <v>12</v>
      </c>
      <c r="L743" s="0" t="n">
        <v>13</v>
      </c>
      <c r="M743" s="0" t="n">
        <v>300.486577340678</v>
      </c>
      <c r="N743" s="0" t="n">
        <v>1</v>
      </c>
      <c r="O743" s="0" t="n">
        <v>9.99400359784131E-005</v>
      </c>
      <c r="P743" s="4" t="n">
        <f aca="false">VLOOKUP(D743,'paramètres CI'!$A$1:$B$6,2,0)</f>
        <v>0.0935912806596305</v>
      </c>
      <c r="Q743" s="17" t="n">
        <f aca="false">M743*P743/N743</f>
        <v>28.1229235943431</v>
      </c>
      <c r="R743" s="9" t="n">
        <f aca="false">1/(1+0.04)*(1 - (1/(1+0.04))^L743)/(1-1/(1+0.04))</f>
        <v>9.98564784663304</v>
      </c>
      <c r="S743" s="17" t="n">
        <f aca="false">K743/R743</f>
        <v>1.20172473376839</v>
      </c>
      <c r="T743" s="17" t="n">
        <f aca="false">Q743+S743</f>
        <v>29.3246483281115</v>
      </c>
      <c r="U743" s="0" t="n">
        <f aca="false">T743 + Z743</f>
        <v>17.8823124236063</v>
      </c>
      <c r="V743" s="4" t="str">
        <f aca="false">VLOOKUP(I743,'CI ref gaz'!$I$1:$AM$97,1,0)</f>
        <v>0405</v>
      </c>
      <c r="W743" s="0" t="n">
        <f aca="false">VLOOKUP(I743,'CI ref gaz'!$I$1:$AM$97,14,0)</f>
        <v>-2</v>
      </c>
      <c r="X743" s="1" t="n">
        <f aca="false">VLOOKUP(I743,'CI ref gaz'!$I$1:$AM$97,13,0)</f>
        <v>6.35137540668863</v>
      </c>
      <c r="Y743" s="2" t="n">
        <f aca="false">VLOOKUP(I743,'CI ref gaz'!$I$1:$AM$97,7,0)</f>
        <v>0.39462687886272</v>
      </c>
      <c r="Z743" s="17" t="n">
        <f aca="false">X743*(O743/Y743)^(-1/8)-T743</f>
        <v>-11.4423359045052</v>
      </c>
      <c r="AA743" s="17" t="n">
        <f aca="false">Z743^2</f>
        <v>130.927050951529</v>
      </c>
      <c r="AB743" s="18" t="n">
        <f aca="false">Z743/U743</f>
        <v>-0.639868918149548</v>
      </c>
      <c r="AC743" s="17" t="n">
        <f aca="false">U743^-('paramètres CI'!$B$19)</f>
        <v>9.56336153670841E-011</v>
      </c>
      <c r="AD743" s="4" t="n">
        <f aca="false">SUMIFS($AC$2:$AC$1250,$I$2:$I$1250,V743)</f>
        <v>9.56909955363042E-007</v>
      </c>
      <c r="AE743" s="4" t="n">
        <f aca="false">AC743/AD743</f>
        <v>9.99400359784131E-005</v>
      </c>
      <c r="AF743" s="17" t="n">
        <f aca="false">AE743-O743</f>
        <v>0</v>
      </c>
      <c r="AG743" s="4" t="n">
        <f aca="false">VLOOKUP(I743,BesoinU!$F$1:$L$99,3,0)</f>
        <v>151.007446301049</v>
      </c>
      <c r="AH743" s="19" t="n">
        <f aca="false">VLOOKUP(J743,bibliRdtCHauff!$G$2:$K$1398,4,0)</f>
        <v>12</v>
      </c>
      <c r="AI743" s="19" t="n">
        <f aca="false">VLOOKUP(J743,bibliRdtCHauff!$G$2:$K$1398,3,0)</f>
        <v>1</v>
      </c>
      <c r="AJ743" s="4" t="n">
        <f aca="false">VLOOKUP(D743,'paramètres CI'!$A$1:$C$6,3)</f>
        <v>0.09847</v>
      </c>
      <c r="AK743" s="4" t="n">
        <f aca="false">AJ743*AG743/AI743</f>
        <v>14.8697032372643</v>
      </c>
      <c r="AL743" s="4" t="n">
        <f aca="false">AK743+AH743/R743</f>
        <v>16.0714279710327</v>
      </c>
      <c r="AM743" s="4" t="n">
        <f aca="false">AL743+Z743</f>
        <v>4.62909206652748</v>
      </c>
      <c r="AN743" s="4" t="n">
        <f aca="false">AM743^-'paramètres CI'!$B$19</f>
        <v>4.74278516432143E-006</v>
      </c>
      <c r="AO743" s="4" t="n">
        <f aca="false">SUMIFS($AN$2:$AN$1250,$I$2:$I$1250,V743)</f>
        <v>0.292107963387211</v>
      </c>
      <c r="AP743" s="5" t="n">
        <f aca="false">AN743/AO743</f>
        <v>1.62364117339537E-005</v>
      </c>
      <c r="AQ743" s="6" t="n">
        <f aca="false">AP743-O743</f>
        <v>-8.37036242444594E-005</v>
      </c>
      <c r="AR743" s="20" t="n">
        <f aca="false">VLOOKUP(I743,entreesparc!$A$13:$H$110,8,0)*AP743</f>
        <v>0.0331946322738432</v>
      </c>
      <c r="AS743" s="7" t="n">
        <f aca="false">M743*AJ743/AI743+AH743/R743</f>
        <v>30.790638004505</v>
      </c>
      <c r="AT743" s="4" t="n">
        <f aca="false">AS743+Z743</f>
        <v>19.3483020999998</v>
      </c>
      <c r="AU743" s="4" t="n">
        <f aca="false">AT743^-'paramètres CI'!$B$19</f>
        <v>5.09163334537502E-011</v>
      </c>
      <c r="AV743" s="4" t="n">
        <f aca="false">SUMIFS($AU$2:$AU$1250,$I$2:$I$1250,V743)</f>
        <v>8.50894940592255E-008</v>
      </c>
      <c r="AW743" s="5" t="n">
        <f aca="false">AU743/AV743</f>
        <v>0.000598385664607554</v>
      </c>
      <c r="AX743" s="7" t="n">
        <f aca="false">SUMIFS($AP$2:$AP$1250,$I$2:$I$1250,V743)</f>
        <v>1</v>
      </c>
    </row>
    <row r="744" customFormat="false" ht="15.8" hidden="false" customHeight="false" outlineLevel="0" collapsed="false">
      <c r="A744" s="0" t="s">
        <v>16</v>
      </c>
      <c r="B744" s="0" t="s">
        <v>108</v>
      </c>
      <c r="C744" s="0" t="s">
        <v>48</v>
      </c>
      <c r="D744" s="0" t="s">
        <v>43</v>
      </c>
      <c r="E744" s="0" t="str">
        <f aca="false">VLOOKUP(A744,Nomenclature!$D$1:$E$9,2,0)</f>
        <v>04</v>
      </c>
      <c r="F744" s="0" t="str">
        <f aca="false">VLOOKUP(B744,Nomenclature!$J$1:$K$97,2,0)</f>
        <v>05</v>
      </c>
      <c r="G744" s="0" t="str">
        <f aca="false">VLOOKUP(C744,Nomenclature!$M$1:$N$21,2,0)</f>
        <v>09</v>
      </c>
      <c r="H744" s="0" t="str">
        <f aca="false">VLOOKUP(D744,Nomenclature!$O$25:$P$31,2,0)</f>
        <v>02</v>
      </c>
      <c r="I744" s="1" t="str">
        <f aca="false">CONCATENATE(E744,F744)</f>
        <v>0405</v>
      </c>
      <c r="J744" s="0" t="str">
        <f aca="false">CONCATENATE(E744,F744,G744,H744)</f>
        <v>04050902</v>
      </c>
      <c r="K744" s="0" t="n">
        <v>116.008662036648</v>
      </c>
      <c r="L744" s="0" t="n">
        <v>20</v>
      </c>
      <c r="M744" s="0" t="n">
        <v>317.457202349464</v>
      </c>
      <c r="N744" s="0" t="n">
        <v>2.78381860465116</v>
      </c>
      <c r="O744" s="0" t="n">
        <v>0.0827819874320324</v>
      </c>
      <c r="P744" s="4" t="n">
        <f aca="false">VLOOKUP(D744,'paramètres CI'!$A$1:$B$6,2,0)</f>
        <v>0.0935912806596305</v>
      </c>
      <c r="Q744" s="17" t="n">
        <f aca="false">M744*P744/N744</f>
        <v>10.6728312228637</v>
      </c>
      <c r="R744" s="9" t="n">
        <f aca="false">1/(1+0.04)*(1 - (1/(1+0.04))^L744)/(1-1/(1+0.04))</f>
        <v>13.5903263449677</v>
      </c>
      <c r="S744" s="17" t="n">
        <f aca="false">K744/R744</f>
        <v>8.53612040593893</v>
      </c>
      <c r="T744" s="17" t="n">
        <f aca="false">Q744+S744</f>
        <v>19.2089516288026</v>
      </c>
      <c r="U744" s="0" t="n">
        <f aca="false">T744 + Z744</f>
        <v>7.72056590880784</v>
      </c>
      <c r="V744" s="4" t="str">
        <f aca="false">VLOOKUP(I744,'CI ref gaz'!$I$1:$AM$97,1,0)</f>
        <v>0405</v>
      </c>
      <c r="W744" s="0" t="n">
        <f aca="false">VLOOKUP(I744,'CI ref gaz'!$I$1:$AM$97,14,0)</f>
        <v>-2</v>
      </c>
      <c r="X744" s="1" t="n">
        <f aca="false">VLOOKUP(I744,'CI ref gaz'!$I$1:$AM$97,13,0)</f>
        <v>6.35137540668863</v>
      </c>
      <c r="Y744" s="2" t="n">
        <f aca="false">VLOOKUP(I744,'CI ref gaz'!$I$1:$AM$97,7,0)</f>
        <v>0.39462687886272</v>
      </c>
      <c r="Z744" s="17" t="n">
        <f aca="false">X744*(O744/Y744)^(-1/8)-T744</f>
        <v>-11.4883857199948</v>
      </c>
      <c r="AA744" s="17" t="n">
        <f aca="false">Z744^2</f>
        <v>131.98300645138</v>
      </c>
      <c r="AB744" s="18" t="n">
        <f aca="false">Z744/U744</f>
        <v>-1.48802378681704</v>
      </c>
      <c r="AC744" s="17" t="n">
        <f aca="false">U744^-('paramètres CI'!$B$19)</f>
        <v>7.921490789845E-008</v>
      </c>
      <c r="AD744" s="4" t="n">
        <f aca="false">SUMIFS($AC$2:$AC$1250,$I$2:$I$1250,V744)</f>
        <v>9.56909955363042E-007</v>
      </c>
      <c r="AE744" s="4" t="n">
        <f aca="false">AC744/AD744</f>
        <v>0.0827819874320324</v>
      </c>
      <c r="AF744" s="17" t="n">
        <f aca="false">AE744-O744</f>
        <v>0</v>
      </c>
      <c r="AG744" s="4" t="n">
        <f aca="false">VLOOKUP(I744,BesoinU!$F$1:$L$99,3,0)</f>
        <v>151.007446301049</v>
      </c>
      <c r="AH744" s="19" t="n">
        <f aca="false">VLOOKUP(J744,bibliRdtCHauff!$G$2:$K$1398,4,0)</f>
        <v>121.809095138481</v>
      </c>
      <c r="AI744" s="19" t="n">
        <f aca="false">VLOOKUP(J744,bibliRdtCHauff!$G$2:$K$1398,3,0)</f>
        <v>2.89517134883721</v>
      </c>
      <c r="AJ744" s="4" t="n">
        <f aca="false">VLOOKUP(D744,'paramètres CI'!$A$1:$C$6,3)</f>
        <v>0.09847</v>
      </c>
      <c r="AK744" s="4" t="n">
        <f aca="false">AJ744*AG744/AI744</f>
        <v>5.13603564197899</v>
      </c>
      <c r="AL744" s="4" t="n">
        <f aca="false">AK744+AH744/R744</f>
        <v>14.0989620682149</v>
      </c>
      <c r="AM744" s="4" t="n">
        <f aca="false">AL744+Z744</f>
        <v>2.61057634822009</v>
      </c>
      <c r="AN744" s="4" t="n">
        <f aca="false">AM744^-'paramètres CI'!$B$19</f>
        <v>0.00046356304618386</v>
      </c>
      <c r="AO744" s="4" t="n">
        <f aca="false">SUMIFS($AN$2:$AN$1250,$I$2:$I$1250,V744)</f>
        <v>0.292107963387211</v>
      </c>
      <c r="AP744" s="5" t="n">
        <f aca="false">AN744/AO744</f>
        <v>0.00158695792065543</v>
      </c>
      <c r="AQ744" s="6" t="n">
        <f aca="false">AP744-O744</f>
        <v>-0.081195029511377</v>
      </c>
      <c r="AR744" s="20" t="n">
        <f aca="false">VLOOKUP(I744,entreesparc!$A$13:$H$110,8,0)*AP744</f>
        <v>3.24446592470047</v>
      </c>
      <c r="AS744" s="7" t="n">
        <f aca="false">M744*AJ744/AI744+AH744/R744</f>
        <v>19.7602185201587</v>
      </c>
      <c r="AT744" s="4" t="n">
        <f aca="false">AS744+Z744</f>
        <v>8.27183280016387</v>
      </c>
      <c r="AU744" s="4" t="n">
        <f aca="false">AT744^-'paramètres CI'!$B$19</f>
        <v>4.5623229169277E-008</v>
      </c>
      <c r="AV744" s="4" t="n">
        <f aca="false">SUMIFS($AU$2:$AU$1250,$I$2:$I$1250,V744)</f>
        <v>8.50894940592255E-008</v>
      </c>
      <c r="AW744" s="5" t="n">
        <f aca="false">AU744/AV744</f>
        <v>0.536179344744035</v>
      </c>
      <c r="AX744" s="7" t="n">
        <f aca="false">SUMIFS($AP$2:$AP$1250,$I$2:$I$1250,V744)</f>
        <v>1</v>
      </c>
    </row>
    <row r="745" customFormat="false" ht="15.8" hidden="false" customHeight="false" outlineLevel="0" collapsed="false">
      <c r="A745" s="0" t="s">
        <v>16</v>
      </c>
      <c r="B745" s="0" t="s">
        <v>108</v>
      </c>
      <c r="C745" s="0" t="s">
        <v>49</v>
      </c>
      <c r="D745" s="0" t="s">
        <v>43</v>
      </c>
      <c r="E745" s="0" t="str">
        <f aca="false">VLOOKUP(A745,Nomenclature!$D$1:$E$9,2,0)</f>
        <v>04</v>
      </c>
      <c r="F745" s="0" t="str">
        <f aca="false">VLOOKUP(B745,Nomenclature!$J$1:$K$97,2,0)</f>
        <v>05</v>
      </c>
      <c r="G745" s="0" t="str">
        <f aca="false">VLOOKUP(C745,Nomenclature!$M$1:$N$21,2,0)</f>
        <v>29</v>
      </c>
      <c r="H745" s="0" t="str">
        <f aca="false">VLOOKUP(D745,Nomenclature!$O$25:$P$31,2,0)</f>
        <v>02</v>
      </c>
      <c r="I745" s="1" t="str">
        <f aca="false">CONCATENATE(E745,F745)</f>
        <v>0405</v>
      </c>
      <c r="J745" s="0" t="str">
        <f aca="false">CONCATENATE(E745,F745,G745,H745)</f>
        <v>04052902</v>
      </c>
      <c r="K745" s="0" t="n">
        <v>145.01082754581</v>
      </c>
      <c r="L745" s="0" t="n">
        <v>20</v>
      </c>
      <c r="M745" s="0" t="n">
        <v>317.457202349464</v>
      </c>
      <c r="N745" s="0" t="n">
        <v>3.34058232558139</v>
      </c>
      <c r="O745" s="0" t="n">
        <v>9.99400359784131E-005</v>
      </c>
      <c r="P745" s="4" t="n">
        <f aca="false">VLOOKUP(D745,'paramètres CI'!$A$1:$B$6,2,0)</f>
        <v>0.0935912806596305</v>
      </c>
      <c r="Q745" s="17" t="n">
        <f aca="false">M745*P745/N745</f>
        <v>8.8940260190531</v>
      </c>
      <c r="R745" s="9" t="n">
        <f aca="false">1/(1+0.04)*(1 - (1/(1+0.04))^L745)/(1-1/(1+0.04))</f>
        <v>13.5903263449677</v>
      </c>
      <c r="S745" s="17" t="n">
        <f aca="false">K745/R745</f>
        <v>10.6701505074237</v>
      </c>
      <c r="T745" s="17" t="n">
        <f aca="false">Q745+S745</f>
        <v>19.5641765264768</v>
      </c>
      <c r="U745" s="0" t="n">
        <f aca="false">T745 + Z745</f>
        <v>17.8823124236063</v>
      </c>
      <c r="V745" s="4" t="str">
        <f aca="false">VLOOKUP(I745,'CI ref gaz'!$I$1:$AM$97,1,0)</f>
        <v>0405</v>
      </c>
      <c r="W745" s="0" t="n">
        <f aca="false">VLOOKUP(I745,'CI ref gaz'!$I$1:$AM$97,14,0)</f>
        <v>-2</v>
      </c>
      <c r="X745" s="1" t="n">
        <f aca="false">VLOOKUP(I745,'CI ref gaz'!$I$1:$AM$97,13,0)</f>
        <v>6.35137540668863</v>
      </c>
      <c r="Y745" s="2" t="n">
        <f aca="false">VLOOKUP(I745,'CI ref gaz'!$I$1:$AM$97,7,0)</f>
        <v>0.39462687886272</v>
      </c>
      <c r="Z745" s="17" t="n">
        <f aca="false">X745*(O745/Y745)^(-1/8)-T745</f>
        <v>-1.68186410287046</v>
      </c>
      <c r="AA745" s="17" t="n">
        <f aca="false">Z745^2</f>
        <v>2.82866686052424</v>
      </c>
      <c r="AB745" s="18" t="n">
        <f aca="false">Z745/U745</f>
        <v>-0.0940518241170106</v>
      </c>
      <c r="AC745" s="17" t="n">
        <f aca="false">U745^-('paramètres CI'!$B$19)</f>
        <v>9.56336153670841E-011</v>
      </c>
      <c r="AD745" s="4" t="n">
        <f aca="false">SUMIFS($AC$2:$AC$1250,$I$2:$I$1250,V745)</f>
        <v>9.56909955363042E-007</v>
      </c>
      <c r="AE745" s="4" t="n">
        <f aca="false">AC745/AD745</f>
        <v>9.99400359784131E-005</v>
      </c>
      <c r="AF745" s="17" t="n">
        <f aca="false">AE745-O745</f>
        <v>0</v>
      </c>
      <c r="AG745" s="4" t="n">
        <f aca="false">VLOOKUP(I745,BesoinU!$F$1:$L$99,3,0)</f>
        <v>151.007446301049</v>
      </c>
      <c r="AH745" s="19" t="n">
        <f aca="false">VLOOKUP(J745,bibliRdtCHauff!$G$2:$K$1398,4,0)</f>
        <v>145.01082754581</v>
      </c>
      <c r="AI745" s="19" t="n">
        <f aca="false">VLOOKUP(J745,bibliRdtCHauff!$G$2:$K$1398,3,0)</f>
        <v>3.34058232558139</v>
      </c>
      <c r="AJ745" s="4" t="n">
        <f aca="false">VLOOKUP(D745,'paramètres CI'!$A$1:$C$6,3)</f>
        <v>0.09847</v>
      </c>
      <c r="AK745" s="4" t="n">
        <f aca="false">AJ745*AG745/AI745</f>
        <v>4.45123088971513</v>
      </c>
      <c r="AL745" s="4" t="n">
        <f aca="false">AK745+AH745/R745</f>
        <v>15.1213813971388</v>
      </c>
      <c r="AM745" s="4" t="n">
        <f aca="false">AL745+Z745</f>
        <v>13.4395172942683</v>
      </c>
      <c r="AN745" s="4" t="n">
        <f aca="false">AM745^-'paramètres CI'!$B$19</f>
        <v>9.39573233417168E-010</v>
      </c>
      <c r="AO745" s="4" t="n">
        <f aca="false">SUMIFS($AN$2:$AN$1250,$I$2:$I$1250,V745)</f>
        <v>0.292107963387211</v>
      </c>
      <c r="AP745" s="5" t="n">
        <f aca="false">AN745/AO745</f>
        <v>3.21652728163283E-009</v>
      </c>
      <c r="AQ745" s="6" t="n">
        <f aca="false">AP745-O745</f>
        <v>-9.99368194511315E-005</v>
      </c>
      <c r="AR745" s="20" t="n">
        <f aca="false">VLOOKUP(I745,entreesparc!$A$13:$H$110,8,0)*AP745</f>
        <v>6.57604907180969E-006</v>
      </c>
      <c r="AS745" s="7" t="n">
        <f aca="false">M745*AJ745/AI745+AH745/R745</f>
        <v>20.0278036554901</v>
      </c>
      <c r="AT745" s="4" t="n">
        <f aca="false">AS745+Z745</f>
        <v>18.3459395526196</v>
      </c>
      <c r="AU745" s="4" t="n">
        <f aca="false">AT745^-'paramètres CI'!$B$19</f>
        <v>7.79256321649208E-011</v>
      </c>
      <c r="AV745" s="4" t="n">
        <f aca="false">SUMIFS($AU$2:$AU$1250,$I$2:$I$1250,V745)</f>
        <v>8.50894940592255E-008</v>
      </c>
      <c r="AW745" s="5" t="n">
        <f aca="false">AU745/AV745</f>
        <v>0.000915807915260156</v>
      </c>
      <c r="AX745" s="7" t="n">
        <f aca="false">SUMIFS($AP$2:$AP$1250,$I$2:$I$1250,V745)</f>
        <v>1</v>
      </c>
    </row>
    <row r="746" customFormat="false" ht="15.8" hidden="false" customHeight="false" outlineLevel="0" collapsed="false">
      <c r="A746" s="0" t="s">
        <v>16</v>
      </c>
      <c r="B746" s="0" t="s">
        <v>109</v>
      </c>
      <c r="C746" s="0" t="s">
        <v>32</v>
      </c>
      <c r="D746" s="0" t="s">
        <v>33</v>
      </c>
      <c r="E746" s="0" t="str">
        <f aca="false">VLOOKUP(A746,Nomenclature!$D$1:$E$9,2,0)</f>
        <v>04</v>
      </c>
      <c r="F746" s="0" t="str">
        <f aca="false">VLOOKUP(B746,Nomenclature!$J$1:$K$97,2,0)</f>
        <v>06</v>
      </c>
      <c r="G746" s="0" t="str">
        <f aca="false">VLOOKUP(C746,Nomenclature!$M$1:$N$21,2,0)</f>
        <v>01</v>
      </c>
      <c r="H746" s="0" t="str">
        <f aca="false">VLOOKUP(D746,Nomenclature!$O$25:$P$31,2,0)</f>
        <v>01</v>
      </c>
      <c r="I746" s="1" t="str">
        <f aca="false">CONCATENATE(E746,F746)</f>
        <v>0406</v>
      </c>
      <c r="J746" s="0" t="str">
        <f aca="false">CONCATENATE(E746,F746,G746,H746)</f>
        <v>04060101</v>
      </c>
      <c r="K746" s="0" t="n">
        <v>49.58470013987</v>
      </c>
      <c r="L746" s="0" t="n">
        <v>25</v>
      </c>
      <c r="M746" s="0" t="n">
        <v>277.249434669947</v>
      </c>
      <c r="N746" s="0" t="n">
        <v>0.776900515030866</v>
      </c>
      <c r="O746" s="0" t="n">
        <v>0.00670165026989402</v>
      </c>
      <c r="P746" s="4" t="n">
        <f aca="false">VLOOKUP(D746,'paramètres CI'!$A$1:$B$6,2,0)</f>
        <v>0.033584731604575</v>
      </c>
      <c r="Q746" s="17" t="n">
        <f aca="false">M746*P746/N746</f>
        <v>11.9852512268451</v>
      </c>
      <c r="R746" s="9" t="n">
        <f aca="false">1/(1+0.04)*(1 - (1/(1+0.04))^L746)/(1-1/(1+0.04))</f>
        <v>15.6220799436509</v>
      </c>
      <c r="S746" s="17" t="n">
        <f aca="false">K746/R746</f>
        <v>3.17401398013087</v>
      </c>
      <c r="T746" s="17" t="n">
        <f aca="false">Q746+S746</f>
        <v>15.159265206976</v>
      </c>
      <c r="U746" s="0" t="n">
        <f aca="false">T746 + Z746</f>
        <v>9.18249377272708</v>
      </c>
      <c r="V746" s="4" t="str">
        <f aca="false">VLOOKUP(I746,'CI ref gaz'!$I$1:$AM$97,1,0)</f>
        <v>0406</v>
      </c>
      <c r="W746" s="0" t="n">
        <f aca="false">VLOOKUP(I746,'CI ref gaz'!$I$1:$AM$97,14,0)</f>
        <v>-2</v>
      </c>
      <c r="X746" s="1" t="n">
        <f aca="false">VLOOKUP(I746,'CI ref gaz'!$I$1:$AM$97,13,0)</f>
        <v>5.43334615178382</v>
      </c>
      <c r="Y746" s="2" t="n">
        <f aca="false">VLOOKUP(I746,'CI ref gaz'!$I$1:$AM$97,7,0)</f>
        <v>0.445992859781019</v>
      </c>
      <c r="Z746" s="17" t="n">
        <f aca="false">X746*(O746/Y746)^(-1/8)-T746</f>
        <v>-5.97677143424894</v>
      </c>
      <c r="AA746" s="17" t="n">
        <f aca="false">Z746^2</f>
        <v>35.7217967772541</v>
      </c>
      <c r="AB746" s="18" t="n">
        <f aca="false">Z746/U746</f>
        <v>-0.650887610945138</v>
      </c>
      <c r="AC746" s="17" t="n">
        <f aca="false">U746^-('paramètres CI'!$B$19)</f>
        <v>1.97840344711874E-008</v>
      </c>
      <c r="AD746" s="4" t="n">
        <f aca="false">SUMIFS($AC$2:$AC$1250,$I$2:$I$1250,V746)</f>
        <v>2.95211383382145E-006</v>
      </c>
      <c r="AE746" s="4" t="n">
        <f aca="false">AC746/AD746</f>
        <v>0.00670165026989401</v>
      </c>
      <c r="AF746" s="17" t="n">
        <f aca="false">AE746-O746</f>
        <v>0</v>
      </c>
      <c r="AG746" s="4" t="n">
        <f aca="false">VLOOKUP(I746,BesoinU!$F$1:$L$99,3,0)</f>
        <v>130.152950292081</v>
      </c>
      <c r="AH746" s="19" t="n">
        <f aca="false">VLOOKUP(J746,bibliRdtCHauff!$G$2:$K$1398,4,0)</f>
        <v>52.0639351468634</v>
      </c>
      <c r="AI746" s="19" t="n">
        <f aca="false">VLOOKUP(J746,bibliRdtCHauff!$G$2:$K$1398,3,0)</f>
        <v>0.8079765356321</v>
      </c>
      <c r="AJ746" s="4" t="n">
        <f aca="false">VLOOKUP(D746,'paramètres CI'!$A$1:$C$6,3)</f>
        <v>0.0509473684210526</v>
      </c>
      <c r="AK746" s="4" t="n">
        <f aca="false">AJ746*AG746/AI746</f>
        <v>8.20685999801967</v>
      </c>
      <c r="AL746" s="4" t="n">
        <f aca="false">AK746+AH746/R746</f>
        <v>11.5395746771571</v>
      </c>
      <c r="AM746" s="4" t="n">
        <f aca="false">AL746+Z746</f>
        <v>5.56280324290814</v>
      </c>
      <c r="AN746" s="4" t="n">
        <f aca="false">AM746^-'paramètres CI'!$B$19</f>
        <v>1.09056211514549E-006</v>
      </c>
      <c r="AO746" s="4" t="n">
        <f aca="false">SUMIFS($AN$2:$AN$1250,$I$2:$I$1250,V746)</f>
        <v>1012.56653500151</v>
      </c>
      <c r="AP746" s="5" t="n">
        <f aca="false">AN746/AO746</f>
        <v>1.077027609987E-009</v>
      </c>
      <c r="AQ746" s="6" t="n">
        <f aca="false">AP746-O746</f>
        <v>-0.00670164919286641</v>
      </c>
      <c r="AR746" s="20" t="n">
        <f aca="false">VLOOKUP(I746,entreesparc!$A$13:$H$110,8,0)*AP746</f>
        <v>1.02436727400977E-005</v>
      </c>
      <c r="AS746" s="7" t="n">
        <f aca="false">M746*AJ746/AI746+AH746/R746</f>
        <v>20.8148177721535</v>
      </c>
      <c r="AT746" s="4" t="n">
        <f aca="false">AS746+Z746</f>
        <v>14.8380463379045</v>
      </c>
      <c r="AU746" s="4" t="n">
        <f aca="false">AT746^-'paramètres CI'!$B$19</f>
        <v>4.25584905270737E-010</v>
      </c>
      <c r="AV746" s="4" t="n">
        <f aca="false">SUMIFS($AU$2:$AU$1250,$I$2:$I$1250,V746)</f>
        <v>2.70435660865694E-007</v>
      </c>
      <c r="AW746" s="5" t="n">
        <f aca="false">AU746/AV746</f>
        <v>0.00157370113064376</v>
      </c>
      <c r="AX746" s="7" t="n">
        <f aca="false">SUMIFS($AP$2:$AP$1250,$I$2:$I$1250,V746)</f>
        <v>1</v>
      </c>
    </row>
    <row r="747" customFormat="false" ht="15.8" hidden="false" customHeight="false" outlineLevel="0" collapsed="false">
      <c r="A747" s="0" t="s">
        <v>16</v>
      </c>
      <c r="B747" s="0" t="s">
        <v>109</v>
      </c>
      <c r="C747" s="0" t="s">
        <v>32</v>
      </c>
      <c r="D747" s="0" t="s">
        <v>34</v>
      </c>
      <c r="E747" s="0" t="str">
        <f aca="false">VLOOKUP(A747,Nomenclature!$D$1:$E$9,2,0)</f>
        <v>04</v>
      </c>
      <c r="F747" s="0" t="str">
        <f aca="false">VLOOKUP(B747,Nomenclature!$J$1:$K$97,2,0)</f>
        <v>06</v>
      </c>
      <c r="G747" s="0" t="str">
        <f aca="false">VLOOKUP(C747,Nomenclature!$M$1:$N$21,2,0)</f>
        <v>01</v>
      </c>
      <c r="H747" s="0" t="str">
        <f aca="false">VLOOKUP(D747,Nomenclature!$O$25:$P$31,2,0)</f>
        <v>06</v>
      </c>
      <c r="I747" s="1" t="str">
        <f aca="false">CONCATENATE(E747,F747)</f>
        <v>0406</v>
      </c>
      <c r="J747" s="0" t="str">
        <f aca="false">CONCATENATE(E747,F747,G747,H747)</f>
        <v>04060106</v>
      </c>
      <c r="K747" s="0" t="n">
        <v>46.9430119864836</v>
      </c>
      <c r="L747" s="0" t="n">
        <v>25</v>
      </c>
      <c r="M747" s="0" t="n">
        <v>291.829533565171</v>
      </c>
      <c r="N747" s="0" t="n">
        <v>0.913244109516364</v>
      </c>
      <c r="O747" s="0" t="n">
        <v>0.284228775482717</v>
      </c>
      <c r="P747" s="4" t="n">
        <f aca="false">VLOOKUP(D747,'paramètres CI'!$A$1:$B$6,2,0)</f>
        <v>0.0424847883250769</v>
      </c>
      <c r="Q747" s="17" t="n">
        <f aca="false">M747*P747/N747</f>
        <v>13.5761247527653</v>
      </c>
      <c r="R747" s="9" t="n">
        <f aca="false">1/(1+0.04)*(1 - (1/(1+0.04))^L747)/(1-1/(1+0.04))</f>
        <v>15.6220799436509</v>
      </c>
      <c r="S747" s="17" t="n">
        <f aca="false">K747/R747</f>
        <v>3.00491433636288</v>
      </c>
      <c r="T747" s="17" t="n">
        <f aca="false">Q747+S747</f>
        <v>16.5810390891282</v>
      </c>
      <c r="U747" s="0" t="n">
        <f aca="false">T747 + Z747</f>
        <v>5.74810717408904</v>
      </c>
      <c r="V747" s="4" t="str">
        <f aca="false">VLOOKUP(I747,'CI ref gaz'!$I$1:$AM$97,1,0)</f>
        <v>0406</v>
      </c>
      <c r="W747" s="0" t="n">
        <f aca="false">VLOOKUP(I747,'CI ref gaz'!$I$1:$AM$97,14,0)</f>
        <v>-2</v>
      </c>
      <c r="X747" s="1" t="n">
        <f aca="false">VLOOKUP(I747,'CI ref gaz'!$I$1:$AM$97,13,0)</f>
        <v>5.43334615178382</v>
      </c>
      <c r="Y747" s="2" t="n">
        <f aca="false">VLOOKUP(I747,'CI ref gaz'!$I$1:$AM$97,7,0)</f>
        <v>0.445992859781019</v>
      </c>
      <c r="Z747" s="17" t="n">
        <f aca="false">X747*(O747/Y747)^(-1/8)-T747</f>
        <v>-10.8329319150392</v>
      </c>
      <c r="AA747" s="17" t="n">
        <f aca="false">Z747^2</f>
        <v>117.352413875874</v>
      </c>
      <c r="AB747" s="18" t="n">
        <f aca="false">Z747/U747</f>
        <v>-1.88460854798797</v>
      </c>
      <c r="AC747" s="17" t="n">
        <f aca="false">U747^-('paramètres CI'!$B$19)</f>
        <v>8.39075700072661E-007</v>
      </c>
      <c r="AD747" s="4" t="n">
        <f aca="false">SUMIFS($AC$2:$AC$1250,$I$2:$I$1250,V747)</f>
        <v>2.95211383382145E-006</v>
      </c>
      <c r="AE747" s="4" t="n">
        <f aca="false">AC747/AD747</f>
        <v>0.284228775482717</v>
      </c>
      <c r="AF747" s="17" t="n">
        <f aca="false">AE747-O747</f>
        <v>0</v>
      </c>
      <c r="AG747" s="4" t="n">
        <f aca="false">VLOOKUP(I747,BesoinU!$F$1:$L$99,3,0)</f>
        <v>130.152950292081</v>
      </c>
      <c r="AH747" s="19" t="n">
        <f aca="false">VLOOKUP(J747,bibliRdtCHauff!$G$2:$K$1398,4,0)</f>
        <v>49.2901625858078</v>
      </c>
      <c r="AI747" s="19" t="n">
        <f aca="false">VLOOKUP(J747,bibliRdtCHauff!$G$2:$K$1398,3,0)</f>
        <v>0.949773873897018</v>
      </c>
      <c r="AJ747" s="4" t="n">
        <f aca="false">VLOOKUP(D747,'paramètres CI'!$A$1:$C$6,3)</f>
        <v>0.0591</v>
      </c>
      <c r="AK747" s="4" t="n">
        <f aca="false">AJ747*AG747/AI747</f>
        <v>8.09881127883711</v>
      </c>
      <c r="AL747" s="4" t="n">
        <f aca="false">AK747+AH747/R747</f>
        <v>11.2539713320181</v>
      </c>
      <c r="AM747" s="4" t="n">
        <f aca="false">AL747+Z747</f>
        <v>0.421039416978978</v>
      </c>
      <c r="AN747" s="4" t="n">
        <f aca="false">AM747^-'paramètres CI'!$B$19</f>
        <v>1012.5534434402</v>
      </c>
      <c r="AO747" s="4" t="n">
        <f aca="false">SUMIFS($AN$2:$AN$1250,$I$2:$I$1250,V747)</f>
        <v>1012.56653500151</v>
      </c>
      <c r="AP747" s="5" t="n">
        <f aca="false">AN747/AO747</f>
        <v>0.999987070912518</v>
      </c>
      <c r="AQ747" s="6" t="n">
        <f aca="false">AP747-O747</f>
        <v>0.715758295429801</v>
      </c>
      <c r="AR747" s="20" t="n">
        <f aca="false">VLOOKUP(I747,entreesparc!$A$13:$H$110,8,0)*AP747</f>
        <v>9510.9356564038</v>
      </c>
      <c r="AS747" s="7" t="n">
        <f aca="false">M747*AJ747/AI747+AH747/R747</f>
        <v>21.3143513172394</v>
      </c>
      <c r="AT747" s="4" t="n">
        <f aca="false">AS747+Z747</f>
        <v>10.4814194022002</v>
      </c>
      <c r="AU747" s="4" t="n">
        <f aca="false">AT747^-'paramètres CI'!$B$19</f>
        <v>6.86497890266392E-009</v>
      </c>
      <c r="AV747" s="4" t="n">
        <f aca="false">SUMIFS($AU$2:$AU$1250,$I$2:$I$1250,V747)</f>
        <v>2.70435660865694E-007</v>
      </c>
      <c r="AW747" s="5" t="n">
        <f aca="false">AU747/AV747</f>
        <v>0.0253848877795494</v>
      </c>
      <c r="AX747" s="7" t="n">
        <f aca="false">SUMIFS($AP$2:$AP$1250,$I$2:$I$1250,V747)</f>
        <v>1</v>
      </c>
    </row>
    <row r="748" customFormat="false" ht="15.8" hidden="false" customHeight="false" outlineLevel="0" collapsed="false">
      <c r="A748" s="0" t="s">
        <v>16</v>
      </c>
      <c r="B748" s="0" t="s">
        <v>109</v>
      </c>
      <c r="C748" s="0" t="s">
        <v>35</v>
      </c>
      <c r="D748" s="0" t="s">
        <v>33</v>
      </c>
      <c r="E748" s="0" t="str">
        <f aca="false">VLOOKUP(A748,Nomenclature!$D$1:$E$9,2,0)</f>
        <v>04</v>
      </c>
      <c r="F748" s="0" t="str">
        <f aca="false">VLOOKUP(B748,Nomenclature!$J$1:$K$97,2,0)</f>
        <v>06</v>
      </c>
      <c r="G748" s="0" t="str">
        <f aca="false">VLOOKUP(C748,Nomenclature!$M$1:$N$21,2,0)</f>
        <v>21</v>
      </c>
      <c r="H748" s="0" t="str">
        <f aca="false">VLOOKUP(D748,Nomenclature!$O$25:$P$31,2,0)</f>
        <v>01</v>
      </c>
      <c r="I748" s="1" t="str">
        <f aca="false">CONCATENATE(E748,F748)</f>
        <v>0406</v>
      </c>
      <c r="J748" s="0" t="str">
        <f aca="false">CONCATENATE(E748,F748,G748,H748)</f>
        <v>04062101</v>
      </c>
      <c r="K748" s="0" t="n">
        <v>61.9808751748374</v>
      </c>
      <c r="L748" s="0" t="n">
        <v>25</v>
      </c>
      <c r="M748" s="0" t="n">
        <v>277.249434669947</v>
      </c>
      <c r="N748" s="0" t="n">
        <v>0.932280618037037</v>
      </c>
      <c r="O748" s="0" t="n">
        <v>9.99400359784131E-005</v>
      </c>
      <c r="P748" s="4" t="n">
        <f aca="false">VLOOKUP(D748,'paramètres CI'!$A$1:$B$6,2,0)</f>
        <v>0.033584731604575</v>
      </c>
      <c r="Q748" s="17" t="n">
        <f aca="false">M748*P748/N748</f>
        <v>9.98770935570431</v>
      </c>
      <c r="R748" s="9" t="n">
        <f aca="false">1/(1+0.04)*(1 - (1/(1+0.04))^L748)/(1-1/(1+0.04))</f>
        <v>15.6220799436509</v>
      </c>
      <c r="S748" s="17" t="n">
        <f aca="false">K748/R748</f>
        <v>3.96751747516358</v>
      </c>
      <c r="T748" s="17" t="n">
        <f aca="false">Q748+S748</f>
        <v>13.9552268308679</v>
      </c>
      <c r="U748" s="0" t="n">
        <f aca="false">T748 + Z748</f>
        <v>15.5333785018414</v>
      </c>
      <c r="V748" s="4" t="str">
        <f aca="false">VLOOKUP(I748,'CI ref gaz'!$I$1:$AM$97,1,0)</f>
        <v>0406</v>
      </c>
      <c r="W748" s="0" t="n">
        <f aca="false">VLOOKUP(I748,'CI ref gaz'!$I$1:$AM$97,14,0)</f>
        <v>-2</v>
      </c>
      <c r="X748" s="1" t="n">
        <f aca="false">VLOOKUP(I748,'CI ref gaz'!$I$1:$AM$97,13,0)</f>
        <v>5.43334615178382</v>
      </c>
      <c r="Y748" s="2" t="n">
        <f aca="false">VLOOKUP(I748,'CI ref gaz'!$I$1:$AM$97,7,0)</f>
        <v>0.445992859781019</v>
      </c>
      <c r="Z748" s="17" t="n">
        <f aca="false">X748*(O748/Y748)^(-1/8)-T748</f>
        <v>1.57815167097352</v>
      </c>
      <c r="AA748" s="17" t="n">
        <f aca="false">Z748^2</f>
        <v>2.49056269659651</v>
      </c>
      <c r="AB748" s="18" t="n">
        <f aca="false">Z748/U748</f>
        <v>0.101597451628854</v>
      </c>
      <c r="AC748" s="17" t="n">
        <f aca="false">U748^-('paramètres CI'!$B$19)</f>
        <v>2.95034362764487E-010</v>
      </c>
      <c r="AD748" s="4" t="n">
        <f aca="false">SUMIFS($AC$2:$AC$1250,$I$2:$I$1250,V748)</f>
        <v>2.95211383382145E-006</v>
      </c>
      <c r="AE748" s="4" t="n">
        <f aca="false">AC748/AD748</f>
        <v>9.9940035978413E-005</v>
      </c>
      <c r="AF748" s="17" t="n">
        <f aca="false">AE748-O748</f>
        <v>0</v>
      </c>
      <c r="AG748" s="4" t="n">
        <f aca="false">VLOOKUP(I748,BesoinU!$F$1:$L$99,3,0)</f>
        <v>130.152950292081</v>
      </c>
      <c r="AH748" s="19" t="n">
        <f aca="false">VLOOKUP(J748,bibliRdtCHauff!$G$2:$K$1398,4,0)</f>
        <v>61.9808751748374</v>
      </c>
      <c r="AI748" s="19" t="n">
        <f aca="false">VLOOKUP(J748,bibliRdtCHauff!$G$2:$K$1398,3,0)</f>
        <v>0.932280618037037</v>
      </c>
      <c r="AJ748" s="4" t="n">
        <f aca="false">VLOOKUP(D748,'paramètres CI'!$A$1:$C$6,3)</f>
        <v>0.0509473684210526</v>
      </c>
      <c r="AK748" s="4" t="n">
        <f aca="false">AJ748*AG748/AI748</f>
        <v>7.11261199828372</v>
      </c>
      <c r="AL748" s="4" t="n">
        <f aca="false">AK748+AH748/R748</f>
        <v>11.0801294734473</v>
      </c>
      <c r="AM748" s="4" t="n">
        <f aca="false">AL748+Z748</f>
        <v>12.6582811444208</v>
      </c>
      <c r="AN748" s="4" t="n">
        <f aca="false">AM748^-'paramètres CI'!$B$19</f>
        <v>1.51705770968308E-009</v>
      </c>
      <c r="AO748" s="4" t="n">
        <f aca="false">SUMIFS($AN$2:$AN$1250,$I$2:$I$1250,V748)</f>
        <v>1012.56653500151</v>
      </c>
      <c r="AP748" s="5" t="n">
        <f aca="false">AN748/AO748</f>
        <v>1.49823014808683E-012</v>
      </c>
      <c r="AQ748" s="6" t="n">
        <f aca="false">AP748-O748</f>
        <v>-9.9940034480183E-005</v>
      </c>
      <c r="AR748" s="20" t="n">
        <f aca="false">VLOOKUP(I748,entreesparc!$A$13:$H$110,8,0)*AP748</f>
        <v>1.42497547732642E-008</v>
      </c>
      <c r="AS748" s="7" t="n">
        <f aca="false">M748*AJ748/AI748+AH748/R748</f>
        <v>19.1186734891109</v>
      </c>
      <c r="AT748" s="4" t="n">
        <f aca="false">AS748+Z748</f>
        <v>20.6968251600844</v>
      </c>
      <c r="AU748" s="4" t="n">
        <f aca="false">AT748^-'paramètres CI'!$B$19</f>
        <v>2.97009371485342E-011</v>
      </c>
      <c r="AV748" s="4" t="n">
        <f aca="false">SUMIFS($AU$2:$AU$1250,$I$2:$I$1250,V748)</f>
        <v>2.70435660865694E-007</v>
      </c>
      <c r="AW748" s="5" t="n">
        <f aca="false">AU748/AV748</f>
        <v>0.000109826259796723</v>
      </c>
      <c r="AX748" s="7" t="n">
        <f aca="false">SUMIFS($AP$2:$AP$1250,$I$2:$I$1250,V748)</f>
        <v>1</v>
      </c>
    </row>
    <row r="749" customFormat="false" ht="15.8" hidden="false" customHeight="false" outlineLevel="0" collapsed="false">
      <c r="A749" s="0" t="s">
        <v>16</v>
      </c>
      <c r="B749" s="0" t="s">
        <v>109</v>
      </c>
      <c r="C749" s="0" t="s">
        <v>35</v>
      </c>
      <c r="D749" s="0" t="s">
        <v>34</v>
      </c>
      <c r="E749" s="0" t="str">
        <f aca="false">VLOOKUP(A749,Nomenclature!$D$1:$E$9,2,0)</f>
        <v>04</v>
      </c>
      <c r="F749" s="0" t="str">
        <f aca="false">VLOOKUP(B749,Nomenclature!$J$1:$K$97,2,0)</f>
        <v>06</v>
      </c>
      <c r="G749" s="0" t="str">
        <f aca="false">VLOOKUP(C749,Nomenclature!$M$1:$N$21,2,0)</f>
        <v>21</v>
      </c>
      <c r="H749" s="0" t="str">
        <f aca="false">VLOOKUP(D749,Nomenclature!$O$25:$P$31,2,0)</f>
        <v>06</v>
      </c>
      <c r="I749" s="1" t="str">
        <f aca="false">CONCATENATE(E749,F749)</f>
        <v>0406</v>
      </c>
      <c r="J749" s="0" t="str">
        <f aca="false">CONCATENATE(E749,F749,G749,H749)</f>
        <v>04062106</v>
      </c>
      <c r="K749" s="0" t="n">
        <v>58.6787649831045</v>
      </c>
      <c r="L749" s="0" t="n">
        <v>25</v>
      </c>
      <c r="M749" s="0" t="n">
        <v>291.829533565171</v>
      </c>
      <c r="N749" s="0" t="n">
        <v>1.09589293141964</v>
      </c>
      <c r="O749" s="0" t="n">
        <v>9.99400359784131E-005</v>
      </c>
      <c r="P749" s="4" t="n">
        <f aca="false">VLOOKUP(D749,'paramètres CI'!$A$1:$B$6,2,0)</f>
        <v>0.0424847883250769</v>
      </c>
      <c r="Q749" s="17" t="n">
        <f aca="false">M749*P749/N749</f>
        <v>11.3134372939711</v>
      </c>
      <c r="R749" s="9" t="n">
        <f aca="false">1/(1+0.04)*(1 - (1/(1+0.04))^L749)/(1-1/(1+0.04))</f>
        <v>15.6220799436509</v>
      </c>
      <c r="S749" s="17" t="n">
        <f aca="false">K749/R749</f>
        <v>3.75614292045361</v>
      </c>
      <c r="T749" s="17" t="n">
        <f aca="false">Q749+S749</f>
        <v>15.0695802144247</v>
      </c>
      <c r="U749" s="0" t="n">
        <f aca="false">T749 + Z749</f>
        <v>15.5333785018414</v>
      </c>
      <c r="V749" s="4" t="str">
        <f aca="false">VLOOKUP(I749,'CI ref gaz'!$I$1:$AM$97,1,0)</f>
        <v>0406</v>
      </c>
      <c r="W749" s="0" t="n">
        <f aca="false">VLOOKUP(I749,'CI ref gaz'!$I$1:$AM$97,14,0)</f>
        <v>-2</v>
      </c>
      <c r="X749" s="1" t="n">
        <f aca="false">VLOOKUP(I749,'CI ref gaz'!$I$1:$AM$97,13,0)</f>
        <v>5.43334615178382</v>
      </c>
      <c r="Y749" s="2" t="n">
        <f aca="false">VLOOKUP(I749,'CI ref gaz'!$I$1:$AM$97,7,0)</f>
        <v>0.445992859781019</v>
      </c>
      <c r="Z749" s="17" t="n">
        <f aca="false">X749*(O749/Y749)^(-1/8)-T749</f>
        <v>0.463798287416742</v>
      </c>
      <c r="AA749" s="17" t="n">
        <f aca="false">Z749^2</f>
        <v>0.215108851410702</v>
      </c>
      <c r="AB749" s="18" t="n">
        <f aca="false">Z749/U749</f>
        <v>0.0298581720236689</v>
      </c>
      <c r="AC749" s="17" t="n">
        <f aca="false">U749^-('paramètres CI'!$B$19)</f>
        <v>2.95034362764487E-010</v>
      </c>
      <c r="AD749" s="4" t="n">
        <f aca="false">SUMIFS($AC$2:$AC$1250,$I$2:$I$1250,V749)</f>
        <v>2.95211383382145E-006</v>
      </c>
      <c r="AE749" s="4" t="n">
        <f aca="false">AC749/AD749</f>
        <v>9.9940035978413E-005</v>
      </c>
      <c r="AF749" s="17" t="n">
        <f aca="false">AE749-O749</f>
        <v>0</v>
      </c>
      <c r="AG749" s="4" t="n">
        <f aca="false">VLOOKUP(I749,BesoinU!$F$1:$L$99,3,0)</f>
        <v>130.152950292081</v>
      </c>
      <c r="AH749" s="19" t="n">
        <f aca="false">VLOOKUP(J749,bibliRdtCHauff!$G$2:$K$1398,4,0)</f>
        <v>58.6787649831045</v>
      </c>
      <c r="AI749" s="19" t="n">
        <f aca="false">VLOOKUP(J749,bibliRdtCHauff!$G$2:$K$1398,3,0)</f>
        <v>1.09589293141964</v>
      </c>
      <c r="AJ749" s="4" t="n">
        <f aca="false">VLOOKUP(D749,'paramètres CI'!$A$1:$C$6,3)</f>
        <v>0.0591</v>
      </c>
      <c r="AK749" s="4" t="n">
        <f aca="false">AJ749*AG749/AI749</f>
        <v>7.01896977499214</v>
      </c>
      <c r="AL749" s="4" t="n">
        <f aca="false">AK749+AH749/R749</f>
        <v>10.7751126954457</v>
      </c>
      <c r="AM749" s="4" t="n">
        <f aca="false">AL749+Z749</f>
        <v>11.2389109828625</v>
      </c>
      <c r="AN749" s="4" t="n">
        <f aca="false">AM749^-'paramètres CI'!$B$19</f>
        <v>3.9283135825827E-009</v>
      </c>
      <c r="AO749" s="4" t="n">
        <f aca="false">SUMIFS($AN$2:$AN$1250,$I$2:$I$1250,V749)</f>
        <v>1012.56653500151</v>
      </c>
      <c r="AP749" s="5" t="n">
        <f aca="false">AN749/AO749</f>
        <v>3.87956094418707E-012</v>
      </c>
      <c r="AQ749" s="6" t="n">
        <f aca="false">AP749-O749</f>
        <v>-9.99400320988522E-005</v>
      </c>
      <c r="AR749" s="20" t="n">
        <f aca="false">VLOOKUP(I749,entreesparc!$A$13:$H$110,8,0)*AP749</f>
        <v>3.6898731582189E-008</v>
      </c>
      <c r="AS749" s="7" t="n">
        <f aca="false">M749*AJ749/AI749+AH749/R749</f>
        <v>19.4941086826375</v>
      </c>
      <c r="AT749" s="4" t="n">
        <f aca="false">AS749+Z749</f>
        <v>19.9579069700542</v>
      </c>
      <c r="AU749" s="4" t="n">
        <f aca="false">AT749^-'paramètres CI'!$B$19</f>
        <v>3.97264766129878E-011</v>
      </c>
      <c r="AV749" s="4" t="n">
        <f aca="false">SUMIFS($AU$2:$AU$1250,$I$2:$I$1250,V749)</f>
        <v>2.70435660865694E-007</v>
      </c>
      <c r="AW749" s="5" t="n">
        <f aca="false">AU749/AV749</f>
        <v>0.00014689806989884</v>
      </c>
      <c r="AX749" s="7" t="n">
        <f aca="false">SUMIFS($AP$2:$AP$1250,$I$2:$I$1250,V749)</f>
        <v>1</v>
      </c>
    </row>
    <row r="750" customFormat="false" ht="15.8" hidden="false" customHeight="false" outlineLevel="0" collapsed="false">
      <c r="A750" s="0" t="s">
        <v>16</v>
      </c>
      <c r="B750" s="0" t="s">
        <v>109</v>
      </c>
      <c r="C750" s="0" t="s">
        <v>36</v>
      </c>
      <c r="D750" s="0" t="s">
        <v>37</v>
      </c>
      <c r="E750" s="0" t="str">
        <f aca="false">VLOOKUP(A750,Nomenclature!$D$1:$E$9,2,0)</f>
        <v>04</v>
      </c>
      <c r="F750" s="0" t="str">
        <f aca="false">VLOOKUP(B750,Nomenclature!$J$1:$K$97,2,0)</f>
        <v>06</v>
      </c>
      <c r="G750" s="0" t="str">
        <f aca="false">VLOOKUP(C750,Nomenclature!$M$1:$N$21,2,0)</f>
        <v>23</v>
      </c>
      <c r="H750" s="0" t="str">
        <f aca="false">VLOOKUP(D750,Nomenclature!$O$25:$P$31,2,0)</f>
        <v>03</v>
      </c>
      <c r="I750" s="1" t="str">
        <f aca="false">CONCATENATE(E750,F750)</f>
        <v>0406</v>
      </c>
      <c r="J750" s="0" t="str">
        <f aca="false">CONCATENATE(E750,F750,G750,H750)</f>
        <v>04062303</v>
      </c>
      <c r="K750" s="0" t="n">
        <v>36.3100720996747</v>
      </c>
      <c r="L750" s="0" t="n">
        <v>20</v>
      </c>
      <c r="M750" s="0" t="n">
        <v>263.916186415466</v>
      </c>
      <c r="N750" s="0" t="n">
        <v>0.760673012465402</v>
      </c>
      <c r="O750" s="0" t="n">
        <v>9.99400359784131E-005</v>
      </c>
      <c r="P750" s="4" t="n">
        <f aca="false">VLOOKUP(D750,'paramètres CI'!$A$1:$B$6,2,0)</f>
        <v>0.0385046990211696</v>
      </c>
      <c r="Q750" s="17" t="n">
        <f aca="false">M750*P750/N750</f>
        <v>13.3592399864516</v>
      </c>
      <c r="R750" s="9" t="n">
        <f aca="false">1/(1+0.04)*(1 - (1/(1+0.04))^L750)/(1-1/(1+0.04))</f>
        <v>13.5903263449677</v>
      </c>
      <c r="S750" s="17" t="n">
        <f aca="false">K750/R750</f>
        <v>2.67175865965278</v>
      </c>
      <c r="T750" s="17" t="n">
        <f aca="false">Q750+S750</f>
        <v>16.0309986461044</v>
      </c>
      <c r="U750" s="0" t="n">
        <f aca="false">T750 + Z750</f>
        <v>15.5333785018414</v>
      </c>
      <c r="V750" s="4" t="str">
        <f aca="false">VLOOKUP(I750,'CI ref gaz'!$I$1:$AM$97,1,0)</f>
        <v>0406</v>
      </c>
      <c r="W750" s="0" t="n">
        <f aca="false">VLOOKUP(I750,'CI ref gaz'!$I$1:$AM$97,14,0)</f>
        <v>-2</v>
      </c>
      <c r="X750" s="1" t="n">
        <f aca="false">VLOOKUP(I750,'CI ref gaz'!$I$1:$AM$97,13,0)</f>
        <v>5.43334615178382</v>
      </c>
      <c r="Y750" s="2" t="n">
        <f aca="false">VLOOKUP(I750,'CI ref gaz'!$I$1:$AM$97,7,0)</f>
        <v>0.445992859781019</v>
      </c>
      <c r="Z750" s="17" t="n">
        <f aca="false">X750*(O750/Y750)^(-1/8)-T750</f>
        <v>-0.49762014426298</v>
      </c>
      <c r="AA750" s="17" t="n">
        <f aca="false">Z750^2</f>
        <v>0.247625807976309</v>
      </c>
      <c r="AB750" s="18" t="n">
        <f aca="false">Z750/U750</f>
        <v>-0.0320355384505688</v>
      </c>
      <c r="AC750" s="17" t="n">
        <f aca="false">U750^-('paramètres CI'!$B$19)</f>
        <v>2.95034362764487E-010</v>
      </c>
      <c r="AD750" s="4" t="n">
        <f aca="false">SUMIFS($AC$2:$AC$1250,$I$2:$I$1250,V750)</f>
        <v>2.95211383382145E-006</v>
      </c>
      <c r="AE750" s="4" t="n">
        <f aca="false">AC750/AD750</f>
        <v>9.9940035978413E-005</v>
      </c>
      <c r="AF750" s="17" t="n">
        <f aca="false">AE750-O750</f>
        <v>0</v>
      </c>
      <c r="AG750" s="4" t="n">
        <f aca="false">VLOOKUP(I750,BesoinU!$F$1:$L$99,3,0)</f>
        <v>130.152950292081</v>
      </c>
      <c r="AH750" s="19" t="n">
        <f aca="false">VLOOKUP(J750,bibliRdtCHauff!$G$2:$K$1398,4,0)</f>
        <v>36.3100720996747</v>
      </c>
      <c r="AI750" s="19" t="n">
        <f aca="false">VLOOKUP(J750,bibliRdtCHauff!$G$2:$K$1398,3,0)</f>
        <v>0.760673012465402</v>
      </c>
      <c r="AJ750" s="4" t="n">
        <f aca="false">VLOOKUP(D750,'paramètres CI'!$A$1:$C$6,3)</f>
        <v>0.0763929293534506</v>
      </c>
      <c r="AK750" s="4" t="n">
        <f aca="false">AJ750*AG750/AI750</f>
        <v>13.0710107679262</v>
      </c>
      <c r="AL750" s="4" t="n">
        <f aca="false">AK750+AH750/R750</f>
        <v>15.7427694275789</v>
      </c>
      <c r="AM750" s="4" t="n">
        <f aca="false">AL750+Z750</f>
        <v>15.245149283316</v>
      </c>
      <c r="AN750" s="4" t="n">
        <f aca="false">AM750^-'paramètres CI'!$B$19</f>
        <v>3.4272560258803E-010</v>
      </c>
      <c r="AO750" s="4" t="n">
        <f aca="false">SUMIFS($AN$2:$AN$1250,$I$2:$I$1250,V750)</f>
        <v>1012.56653500151</v>
      </c>
      <c r="AP750" s="5" t="n">
        <f aca="false">AN750/AO750</f>
        <v>3.38472180089892E-013</v>
      </c>
      <c r="AQ750" s="6" t="n">
        <f aca="false">AP750-O750</f>
        <v>-9.99400356399409E-005</v>
      </c>
      <c r="AR750" s="20" t="n">
        <f aca="false">VLOOKUP(I750,entreesparc!$A$13:$H$110,8,0)*AP750</f>
        <v>3.21922874800779E-009</v>
      </c>
      <c r="AS750" s="7" t="n">
        <f aca="false">M750*AJ750/AI750+AH750/R750</f>
        <v>29.176354266015</v>
      </c>
      <c r="AT750" s="4" t="n">
        <f aca="false">AS750+Z750</f>
        <v>28.678734121752</v>
      </c>
      <c r="AU750" s="4" t="n">
        <f aca="false">AT750^-'paramètres CI'!$B$19</f>
        <v>2.18534585482748E-012</v>
      </c>
      <c r="AV750" s="4" t="n">
        <f aca="false">SUMIFS($AU$2:$AU$1250,$I$2:$I$1250,V750)</f>
        <v>2.70435660865694E-007</v>
      </c>
      <c r="AW750" s="5" t="n">
        <f aca="false">AU750/AV750</f>
        <v>8.08083463487009E-006</v>
      </c>
      <c r="AX750" s="7" t="n">
        <f aca="false">SUMIFS($AP$2:$AP$1250,$I$2:$I$1250,V750)</f>
        <v>1</v>
      </c>
    </row>
    <row r="751" customFormat="false" ht="15.8" hidden="false" customHeight="false" outlineLevel="0" collapsed="false">
      <c r="A751" s="0" t="s">
        <v>16</v>
      </c>
      <c r="B751" s="0" t="s">
        <v>109</v>
      </c>
      <c r="C751" s="0" t="s">
        <v>38</v>
      </c>
      <c r="D751" s="0" t="s">
        <v>39</v>
      </c>
      <c r="E751" s="0" t="str">
        <f aca="false">VLOOKUP(A751,Nomenclature!$D$1:$E$9,2,0)</f>
        <v>04</v>
      </c>
      <c r="F751" s="0" t="str">
        <f aca="false">VLOOKUP(B751,Nomenclature!$J$1:$K$97,2,0)</f>
        <v>06</v>
      </c>
      <c r="G751" s="0" t="str">
        <f aca="false">VLOOKUP(C751,Nomenclature!$M$1:$N$21,2,0)</f>
        <v>24</v>
      </c>
      <c r="H751" s="0" t="str">
        <f aca="false">VLOOKUP(D751,Nomenclature!$O$25:$P$31,2,0)</f>
        <v>04</v>
      </c>
      <c r="I751" s="1" t="str">
        <f aca="false">CONCATENATE(E751,F751)</f>
        <v>0406</v>
      </c>
      <c r="J751" s="0" t="str">
        <f aca="false">CONCATENATE(E751,F751,G751,H751)</f>
        <v>04062404</v>
      </c>
      <c r="K751" s="0" t="n">
        <v>26.3389759133417</v>
      </c>
      <c r="L751" s="0" t="n">
        <v>20</v>
      </c>
      <c r="M751" s="0" t="n">
        <v>233.609079466455</v>
      </c>
      <c r="N751" s="0" t="n">
        <v>0.987057730570977</v>
      </c>
      <c r="O751" s="0" t="n">
        <v>9.99400359784131E-005</v>
      </c>
      <c r="P751" s="4" t="n">
        <f aca="false">VLOOKUP(D751,'paramètres CI'!$A$1:$B$6,2,0)</f>
        <v>0.022045059962018</v>
      </c>
      <c r="Q751" s="17" t="n">
        <f aca="false">M751*P751/N751</f>
        <v>5.21745183185058</v>
      </c>
      <c r="R751" s="9" t="n">
        <f aca="false">1/(1+0.04)*(1 - (1/(1+0.04))^L751)/(1-1/(1+0.04))</f>
        <v>13.5903263449677</v>
      </c>
      <c r="S751" s="17" t="n">
        <f aca="false">K751/R751</f>
        <v>1.93806794956728</v>
      </c>
      <c r="T751" s="17" t="n">
        <f aca="false">Q751+S751</f>
        <v>7.15551978141786</v>
      </c>
      <c r="U751" s="0" t="n">
        <f aca="false">T751 + Z751</f>
        <v>15.5333785018414</v>
      </c>
      <c r="V751" s="4" t="str">
        <f aca="false">VLOOKUP(I751,'CI ref gaz'!$I$1:$AM$97,1,0)</f>
        <v>0406</v>
      </c>
      <c r="W751" s="0" t="n">
        <f aca="false">VLOOKUP(I751,'CI ref gaz'!$I$1:$AM$97,14,0)</f>
        <v>-2</v>
      </c>
      <c r="X751" s="1" t="n">
        <f aca="false">VLOOKUP(I751,'CI ref gaz'!$I$1:$AM$97,13,0)</f>
        <v>5.43334615178382</v>
      </c>
      <c r="Y751" s="2" t="n">
        <f aca="false">VLOOKUP(I751,'CI ref gaz'!$I$1:$AM$97,7,0)</f>
        <v>0.445992859781019</v>
      </c>
      <c r="Z751" s="17" t="n">
        <f aca="false">X751*(O751/Y751)^(-1/8)-T751</f>
        <v>8.37785872042356</v>
      </c>
      <c r="AA751" s="17" t="n">
        <f aca="false">Z751^2</f>
        <v>70.188516739377</v>
      </c>
      <c r="AB751" s="18" t="n">
        <f aca="false">Z751/U751</f>
        <v>0.539345559591585</v>
      </c>
      <c r="AC751" s="17" t="n">
        <f aca="false">U751^-('paramètres CI'!$B$19)</f>
        <v>2.95034362764486E-010</v>
      </c>
      <c r="AD751" s="4" t="n">
        <f aca="false">SUMIFS($AC$2:$AC$1250,$I$2:$I$1250,V751)</f>
        <v>2.95211383382145E-006</v>
      </c>
      <c r="AE751" s="4" t="n">
        <f aca="false">AC751/AD751</f>
        <v>9.99400359784129E-005</v>
      </c>
      <c r="AF751" s="17" t="n">
        <f aca="false">AE751-O751</f>
        <v>0</v>
      </c>
      <c r="AG751" s="4" t="n">
        <f aca="false">VLOOKUP(I751,BesoinU!$F$1:$L$99,3,0)</f>
        <v>130.152950292081</v>
      </c>
      <c r="AH751" s="19" t="n">
        <f aca="false">VLOOKUP(J751,bibliRdtCHauff!$G$2:$K$1398,4,0)</f>
        <v>26.3389759133417</v>
      </c>
      <c r="AI751" s="19" t="n">
        <f aca="false">VLOOKUP(J751,bibliRdtCHauff!$G$2:$K$1398,3,0)</f>
        <v>0.987057730570977</v>
      </c>
      <c r="AJ751" s="4" t="n">
        <f aca="false">VLOOKUP(D751,'paramètres CI'!$A$1:$C$6,3)</f>
        <v>0.0386719666666667</v>
      </c>
      <c r="AK751" s="4" t="n">
        <f aca="false">AJ751*AG751/AI751</f>
        <v>5.09926663798289</v>
      </c>
      <c r="AL751" s="4" t="n">
        <f aca="false">AK751+AH751/R751</f>
        <v>7.03733458755016</v>
      </c>
      <c r="AM751" s="4" t="n">
        <f aca="false">AL751+Z751</f>
        <v>15.4151933079737</v>
      </c>
      <c r="AN751" s="4" t="n">
        <f aca="false">AM751^-'paramètres CI'!$B$19</f>
        <v>3.13623212077807E-010</v>
      </c>
      <c r="AO751" s="4" t="n">
        <f aca="false">SUMIFS($AN$2:$AN$1250,$I$2:$I$1250,V751)</f>
        <v>1012.56653500151</v>
      </c>
      <c r="AP751" s="5" t="n">
        <f aca="false">AN751/AO751</f>
        <v>3.09730967039454E-013</v>
      </c>
      <c r="AQ751" s="6" t="n">
        <f aca="false">AP751-O751</f>
        <v>-9.99400356686821E-005</v>
      </c>
      <c r="AR751" s="20" t="n">
        <f aca="false">VLOOKUP(I751,entreesparc!$A$13:$H$110,8,0)*AP751</f>
        <v>2.94586938571097E-009</v>
      </c>
      <c r="AS751" s="7" t="n">
        <f aca="false">M751*AJ751/AI751+AH751/R751</f>
        <v>11.0906456097732</v>
      </c>
      <c r="AT751" s="4" t="n">
        <f aca="false">AS751+Z751</f>
        <v>19.4685043301967</v>
      </c>
      <c r="AU751" s="4" t="n">
        <f aca="false">AT751^-'paramètres CI'!$B$19</f>
        <v>4.84550778123298E-011</v>
      </c>
      <c r="AV751" s="4" t="n">
        <f aca="false">SUMIFS($AU$2:$AU$1250,$I$2:$I$1250,V751)</f>
        <v>2.70435660865694E-007</v>
      </c>
      <c r="AW751" s="5" t="n">
        <f aca="false">AU751/AV751</f>
        <v>0.000179174143148207</v>
      </c>
      <c r="AX751" s="7" t="n">
        <f aca="false">SUMIFS($AP$2:$AP$1250,$I$2:$I$1250,V751)</f>
        <v>1</v>
      </c>
    </row>
    <row r="752" customFormat="false" ht="15.8" hidden="false" customHeight="false" outlineLevel="0" collapsed="false">
      <c r="A752" s="0" t="s">
        <v>16</v>
      </c>
      <c r="B752" s="0" t="s">
        <v>109</v>
      </c>
      <c r="C752" s="0" t="s">
        <v>40</v>
      </c>
      <c r="D752" s="0" t="s">
        <v>37</v>
      </c>
      <c r="E752" s="0" t="str">
        <f aca="false">VLOOKUP(A752,Nomenclature!$D$1:$E$9,2,0)</f>
        <v>04</v>
      </c>
      <c r="F752" s="0" t="str">
        <f aca="false">VLOOKUP(B752,Nomenclature!$J$1:$K$97,2,0)</f>
        <v>06</v>
      </c>
      <c r="G752" s="0" t="str">
        <f aca="false">VLOOKUP(C752,Nomenclature!$M$1:$N$21,2,0)</f>
        <v>03</v>
      </c>
      <c r="H752" s="0" t="str">
        <f aca="false">VLOOKUP(D752,Nomenclature!$O$25:$P$31,2,0)</f>
        <v>03</v>
      </c>
      <c r="I752" s="1" t="str">
        <f aca="false">CONCATENATE(E752,F752)</f>
        <v>0406</v>
      </c>
      <c r="J752" s="0" t="str">
        <f aca="false">CONCATENATE(E752,F752,G752,H752)</f>
        <v>04060303</v>
      </c>
      <c r="K752" s="0" t="n">
        <v>29.0480576797398</v>
      </c>
      <c r="L752" s="0" t="n">
        <v>20</v>
      </c>
      <c r="M752" s="0" t="n">
        <v>263.916186415466</v>
      </c>
      <c r="N752" s="0" t="n">
        <v>0.559301436616277</v>
      </c>
      <c r="O752" s="0" t="n">
        <v>0.0682201739709453</v>
      </c>
      <c r="P752" s="4" t="n">
        <f aca="false">VLOOKUP(D752,'paramètres CI'!$A$1:$B$6,2,0)</f>
        <v>0.0385046990211696</v>
      </c>
      <c r="Q752" s="17" t="n">
        <f aca="false">M752*P752/N752</f>
        <v>18.1691171512479</v>
      </c>
      <c r="R752" s="9" t="n">
        <f aca="false">1/(1+0.04)*(1 - (1/(1+0.04))^L752)/(1-1/(1+0.04))</f>
        <v>13.5903263449677</v>
      </c>
      <c r="S752" s="17" t="n">
        <f aca="false">K752/R752</f>
        <v>2.13740692772223</v>
      </c>
      <c r="T752" s="17" t="n">
        <f aca="false">Q752+S752</f>
        <v>20.3065240789702</v>
      </c>
      <c r="U752" s="0" t="n">
        <f aca="false">T752 + Z752</f>
        <v>6.87059358707454</v>
      </c>
      <c r="V752" s="4" t="str">
        <f aca="false">VLOOKUP(I752,'CI ref gaz'!$I$1:$AM$97,1,0)</f>
        <v>0406</v>
      </c>
      <c r="W752" s="0" t="n">
        <f aca="false">VLOOKUP(I752,'CI ref gaz'!$I$1:$AM$97,14,0)</f>
        <v>-2</v>
      </c>
      <c r="X752" s="1" t="n">
        <f aca="false">VLOOKUP(I752,'CI ref gaz'!$I$1:$AM$97,13,0)</f>
        <v>5.43334615178382</v>
      </c>
      <c r="Y752" s="2" t="n">
        <f aca="false">VLOOKUP(I752,'CI ref gaz'!$I$1:$AM$97,7,0)</f>
        <v>0.445992859781019</v>
      </c>
      <c r="Z752" s="17" t="n">
        <f aca="false">X752*(O752/Y752)^(-1/8)-T752</f>
        <v>-13.4359304918956</v>
      </c>
      <c r="AA752" s="17" t="n">
        <f aca="false">Z752^2</f>
        <v>180.52422818305</v>
      </c>
      <c r="AB752" s="18" t="n">
        <f aca="false">Z752/U752</f>
        <v>-1.95557055174567</v>
      </c>
      <c r="AC752" s="17" t="n">
        <f aca="false">U752^-('paramètres CI'!$B$19)</f>
        <v>2.01393719325333E-007</v>
      </c>
      <c r="AD752" s="4" t="n">
        <f aca="false">SUMIFS($AC$2:$AC$1250,$I$2:$I$1250,V752)</f>
        <v>2.95211383382145E-006</v>
      </c>
      <c r="AE752" s="4" t="n">
        <f aca="false">AC752/AD752</f>
        <v>0.0682201739709452</v>
      </c>
      <c r="AF752" s="17" t="n">
        <f aca="false">AE752-O752</f>
        <v>0</v>
      </c>
      <c r="AG752" s="4" t="n">
        <f aca="false">VLOOKUP(I752,BesoinU!$F$1:$L$99,3,0)</f>
        <v>130.152950292081</v>
      </c>
      <c r="AH752" s="19" t="n">
        <f aca="false">VLOOKUP(J752,bibliRdtCHauff!$G$2:$K$1398,4,0)</f>
        <v>30.5004605637268</v>
      </c>
      <c r="AI752" s="19" t="n">
        <f aca="false">VLOOKUP(J752,bibliRdtCHauff!$G$2:$K$1398,3,0)</f>
        <v>0.599575751786102</v>
      </c>
      <c r="AJ752" s="4" t="n">
        <f aca="false">VLOOKUP(D752,'paramètres CI'!$A$1:$C$6,3)</f>
        <v>0.0763929293534506</v>
      </c>
      <c r="AK752" s="4" t="n">
        <f aca="false">AJ752*AG752/AI752</f>
        <v>16.5830007420867</v>
      </c>
      <c r="AL752" s="4" t="n">
        <f aca="false">AK752+AH752/R752</f>
        <v>18.827278016195</v>
      </c>
      <c r="AM752" s="4" t="n">
        <f aca="false">AL752+Z752</f>
        <v>5.3913475242994</v>
      </c>
      <c r="AN752" s="4" t="n">
        <f aca="false">AM752^-'paramètres CI'!$B$19</f>
        <v>1.40094595766855E-006</v>
      </c>
      <c r="AO752" s="4" t="n">
        <f aca="false">SUMIFS($AN$2:$AN$1250,$I$2:$I$1250,V752)</f>
        <v>1012.56653500151</v>
      </c>
      <c r="AP752" s="5" t="n">
        <f aca="false">AN752/AO752</f>
        <v>1.38355940991715E-009</v>
      </c>
      <c r="AQ752" s="6" t="n">
        <f aca="false">AP752-O752</f>
        <v>-0.0682201725873859</v>
      </c>
      <c r="AR752" s="20" t="n">
        <f aca="false">VLOOKUP(I752,entreesparc!$A$13:$H$110,8,0)*AP752</f>
        <v>1.31591146598786E-005</v>
      </c>
      <c r="AS752" s="7" t="n">
        <f aca="false">M752*AJ752/AI752+AH752/R752</f>
        <v>35.8702711939914</v>
      </c>
      <c r="AT752" s="4" t="n">
        <f aca="false">AS752+Z752</f>
        <v>22.4343407020958</v>
      </c>
      <c r="AU752" s="4" t="n">
        <f aca="false">AT752^-'paramètres CI'!$B$19</f>
        <v>1.55845229027554E-011</v>
      </c>
      <c r="AV752" s="4" t="n">
        <f aca="false">SUMIFS($AU$2:$AU$1250,$I$2:$I$1250,V752)</f>
        <v>2.70435660865694E-007</v>
      </c>
      <c r="AW752" s="5" t="n">
        <f aca="false">AU752/AV752</f>
        <v>5.7627469886433E-005</v>
      </c>
      <c r="AX752" s="7" t="n">
        <f aca="false">SUMIFS($AP$2:$AP$1250,$I$2:$I$1250,V752)</f>
        <v>1</v>
      </c>
    </row>
    <row r="753" customFormat="false" ht="15.8" hidden="false" customHeight="false" outlineLevel="0" collapsed="false">
      <c r="A753" s="0" t="s">
        <v>16</v>
      </c>
      <c r="B753" s="0" t="s">
        <v>109</v>
      </c>
      <c r="C753" s="0" t="s">
        <v>41</v>
      </c>
      <c r="D753" s="0" t="s">
        <v>39</v>
      </c>
      <c r="E753" s="0" t="str">
        <f aca="false">VLOOKUP(A753,Nomenclature!$D$1:$E$9,2,0)</f>
        <v>04</v>
      </c>
      <c r="F753" s="0" t="str">
        <f aca="false">VLOOKUP(B753,Nomenclature!$J$1:$K$97,2,0)</f>
        <v>06</v>
      </c>
      <c r="G753" s="0" t="str">
        <f aca="false">VLOOKUP(C753,Nomenclature!$M$1:$N$21,2,0)</f>
        <v>04</v>
      </c>
      <c r="H753" s="0" t="str">
        <f aca="false">VLOOKUP(D753,Nomenclature!$O$25:$P$31,2,0)</f>
        <v>04</v>
      </c>
      <c r="I753" s="1" t="str">
        <f aca="false">CONCATENATE(E753,F753)</f>
        <v>0406</v>
      </c>
      <c r="J753" s="0" t="str">
        <f aca="false">CONCATENATE(E753,F753,G753,H753)</f>
        <v>04060404</v>
      </c>
      <c r="K753" s="0" t="n">
        <v>21.0711807306733</v>
      </c>
      <c r="L753" s="0" t="n">
        <v>20</v>
      </c>
      <c r="M753" s="0" t="n">
        <v>233.609079466455</v>
      </c>
      <c r="N753" s="0" t="n">
        <v>0.87540725658073</v>
      </c>
      <c r="O753" s="0" t="n">
        <v>0.445992859781019</v>
      </c>
      <c r="P753" s="4" t="n">
        <f aca="false">VLOOKUP(D753,'paramètres CI'!$A$1:$B$6,2,0)</f>
        <v>0.022045059962018</v>
      </c>
      <c r="Q753" s="17" t="n">
        <f aca="false">M753*P753/N753</f>
        <v>5.88289179213</v>
      </c>
      <c r="R753" s="9" t="n">
        <f aca="false">1/(1+0.04)*(1 - (1/(1+0.04))^L753)/(1-1/(1+0.04))</f>
        <v>13.5903263449677</v>
      </c>
      <c r="S753" s="17" t="n">
        <f aca="false">K753/R753</f>
        <v>1.55045435965382</v>
      </c>
      <c r="T753" s="17" t="n">
        <f aca="false">Q753+S753</f>
        <v>7.43334615178382</v>
      </c>
      <c r="U753" s="0" t="n">
        <f aca="false">T753 + Z753</f>
        <v>5.43334615178382</v>
      </c>
      <c r="V753" s="4" t="str">
        <f aca="false">VLOOKUP(I753,'CI ref gaz'!$I$1:$AM$97,1,0)</f>
        <v>0406</v>
      </c>
      <c r="W753" s="0" t="n">
        <f aca="false">VLOOKUP(I753,'CI ref gaz'!$I$1:$AM$97,14,0)</f>
        <v>-2</v>
      </c>
      <c r="X753" s="1" t="n">
        <f aca="false">VLOOKUP(I753,'CI ref gaz'!$I$1:$AM$97,13,0)</f>
        <v>5.43334615178382</v>
      </c>
      <c r="Y753" s="2" t="n">
        <f aca="false">VLOOKUP(I753,'CI ref gaz'!$I$1:$AM$97,7,0)</f>
        <v>0.445992859781019</v>
      </c>
      <c r="Z753" s="17" t="n">
        <f aca="false">X753*(O753/Y753)^(-1/8)-T753</f>
        <v>-2</v>
      </c>
      <c r="AA753" s="17" t="n">
        <f aca="false">Z753^2</f>
        <v>4</v>
      </c>
      <c r="AB753" s="18" t="n">
        <f aca="false">Z753/U753</f>
        <v>-0.368097291085233</v>
      </c>
      <c r="AC753" s="17" t="n">
        <f aca="false">U753^-('paramètres CI'!$B$19)</f>
        <v>1.31662169114514E-006</v>
      </c>
      <c r="AD753" s="4" t="n">
        <f aca="false">SUMIFS($AC$2:$AC$1250,$I$2:$I$1250,V753)</f>
        <v>2.95211383382145E-006</v>
      </c>
      <c r="AE753" s="4" t="n">
        <f aca="false">AC753/AD753</f>
        <v>0.445992859781018</v>
      </c>
      <c r="AF753" s="17" t="n">
        <f aca="false">AE753-O753</f>
        <v>0</v>
      </c>
      <c r="AG753" s="4" t="n">
        <f aca="false">VLOOKUP(I753,BesoinU!$F$1:$L$99,3,0)</f>
        <v>130.152950292081</v>
      </c>
      <c r="AH753" s="19" t="n">
        <f aca="false">VLOOKUP(J753,bibliRdtCHauff!$G$2:$K$1398,4,0)</f>
        <v>22.124739767207</v>
      </c>
      <c r="AI753" s="19" t="n">
        <f aca="false">VLOOKUP(J753,bibliRdtCHauff!$G$2:$K$1398,3,0)</f>
        <v>0.89773735137878</v>
      </c>
      <c r="AJ753" s="4" t="n">
        <f aca="false">VLOOKUP(D753,'paramètres CI'!$A$1:$C$6,3)</f>
        <v>0.0386719666666667</v>
      </c>
      <c r="AK753" s="4" t="n">
        <f aca="false">AJ753*AG753/AI753</f>
        <v>5.60661818017641</v>
      </c>
      <c r="AL753" s="4" t="n">
        <f aca="false">AK753+AH753/R753</f>
        <v>7.23459525781292</v>
      </c>
      <c r="AM753" s="4" t="n">
        <f aca="false">AL753+Z753</f>
        <v>5.23459525781292</v>
      </c>
      <c r="AN753" s="4" t="n">
        <f aca="false">AM753^-'paramètres CI'!$B$19</f>
        <v>1.77392453670892E-006</v>
      </c>
      <c r="AO753" s="4" t="n">
        <f aca="false">SUMIFS($AN$2:$AN$1250,$I$2:$I$1250,V753)</f>
        <v>1012.56653500151</v>
      </c>
      <c r="AP753" s="5" t="n">
        <f aca="false">AN753/AO753</f>
        <v>1.75190910956411E-009</v>
      </c>
      <c r="AQ753" s="6" t="n">
        <f aca="false">AP753-O753</f>
        <v>-0.44599285802911</v>
      </c>
      <c r="AR753" s="20" t="n">
        <f aca="false">VLOOKUP(I753,entreesparc!$A$13:$H$110,8,0)*AP753</f>
        <v>1.66625102479846E-005</v>
      </c>
      <c r="AS753" s="7" t="n">
        <f aca="false">M753*AJ753/AI753+AH753/R753</f>
        <v>11.6911904665887</v>
      </c>
      <c r="AT753" s="4" t="n">
        <f aca="false">AS753+Z753</f>
        <v>9.69119046658873</v>
      </c>
      <c r="AU753" s="4" t="n">
        <f aca="false">AT753^-'paramètres CI'!$B$19</f>
        <v>1.28523625277373E-008</v>
      </c>
      <c r="AV753" s="4" t="n">
        <f aca="false">SUMIFS($AU$2:$AU$1250,$I$2:$I$1250,V753)</f>
        <v>2.70435660865694E-007</v>
      </c>
      <c r="AW753" s="5" t="n">
        <f aca="false">AU753/AV753</f>
        <v>0.0475246588656075</v>
      </c>
      <c r="AX753" s="7" t="n">
        <f aca="false">SUMIFS($AP$2:$AP$1250,$I$2:$I$1250,V753)</f>
        <v>1</v>
      </c>
    </row>
    <row r="754" customFormat="false" ht="15.8" hidden="false" customHeight="false" outlineLevel="0" collapsed="false">
      <c r="A754" s="0" t="s">
        <v>16</v>
      </c>
      <c r="B754" s="0" t="s">
        <v>109</v>
      </c>
      <c r="C754" s="0" t="s">
        <v>45</v>
      </c>
      <c r="D754" s="0" t="s">
        <v>43</v>
      </c>
      <c r="E754" s="0" t="str">
        <f aca="false">VLOOKUP(A754,Nomenclature!$D$1:$E$9,2,0)</f>
        <v>04</v>
      </c>
      <c r="F754" s="0" t="str">
        <f aca="false">VLOOKUP(B754,Nomenclature!$J$1:$K$97,2,0)</f>
        <v>06</v>
      </c>
      <c r="G754" s="0" t="str">
        <f aca="false">VLOOKUP(C754,Nomenclature!$M$1:$N$21,2,0)</f>
        <v>06</v>
      </c>
      <c r="H754" s="0" t="str">
        <f aca="false">VLOOKUP(D754,Nomenclature!$O$25:$P$31,2,0)</f>
        <v>02</v>
      </c>
      <c r="I754" s="1" t="str">
        <f aca="false">CONCATENATE(E754,F754)</f>
        <v>0406</v>
      </c>
      <c r="J754" s="0" t="str">
        <f aca="false">CONCATENATE(E754,F754,G754,H754)</f>
        <v>04060602</v>
      </c>
      <c r="K754" s="0" t="n">
        <v>10</v>
      </c>
      <c r="L754" s="0" t="n">
        <v>13</v>
      </c>
      <c r="M754" s="0" t="n">
        <v>273.871302475928</v>
      </c>
      <c r="N754" s="0" t="n">
        <v>0.9</v>
      </c>
      <c r="O754" s="0" t="n">
        <v>0.0985241413983045</v>
      </c>
      <c r="P754" s="4" t="n">
        <f aca="false">VLOOKUP(D754,'paramètres CI'!$A$1:$B$6,2,0)</f>
        <v>0.0935912806596305</v>
      </c>
      <c r="Q754" s="17" t="n">
        <f aca="false">M754*P754/N754</f>
        <v>28.4799621496035</v>
      </c>
      <c r="R754" s="9" t="n">
        <f aca="false">1/(1+0.04)*(1 - (1/(1+0.04))^L754)/(1-1/(1+0.04))</f>
        <v>9.98564784663304</v>
      </c>
      <c r="S754" s="17" t="n">
        <f aca="false">K754/R754</f>
        <v>1.00143727814033</v>
      </c>
      <c r="T754" s="17" t="n">
        <f aca="false">Q754+S754</f>
        <v>29.4813994277438</v>
      </c>
      <c r="U754" s="0" t="n">
        <f aca="false">T754 + Z754</f>
        <v>6.56206503348368</v>
      </c>
      <c r="V754" s="4" t="str">
        <f aca="false">VLOOKUP(I754,'CI ref gaz'!$I$1:$AM$97,1,0)</f>
        <v>0406</v>
      </c>
      <c r="W754" s="0" t="n">
        <f aca="false">VLOOKUP(I754,'CI ref gaz'!$I$1:$AM$97,14,0)</f>
        <v>-2</v>
      </c>
      <c r="X754" s="1" t="n">
        <f aca="false">VLOOKUP(I754,'CI ref gaz'!$I$1:$AM$97,13,0)</f>
        <v>5.43334615178382</v>
      </c>
      <c r="Y754" s="2" t="n">
        <f aca="false">VLOOKUP(I754,'CI ref gaz'!$I$1:$AM$97,7,0)</f>
        <v>0.445992859781019</v>
      </c>
      <c r="Z754" s="17" t="n">
        <f aca="false">X754*(O754/Y754)^(-1/8)-T754</f>
        <v>-22.9193343942601</v>
      </c>
      <c r="AA754" s="17" t="n">
        <f aca="false">Z754^2</f>
        <v>525.295889075915</v>
      </c>
      <c r="AB754" s="18" t="n">
        <f aca="false">Z754/U754</f>
        <v>-3.49270150132795</v>
      </c>
      <c r="AC754" s="17" t="n">
        <f aca="false">U754^-('paramètres CI'!$B$19)</f>
        <v>2.90854480787316E-007</v>
      </c>
      <c r="AD754" s="4" t="n">
        <f aca="false">SUMIFS($AC$2:$AC$1250,$I$2:$I$1250,V754)</f>
        <v>2.95211383382145E-006</v>
      </c>
      <c r="AE754" s="4" t="n">
        <f aca="false">AC754/AD754</f>
        <v>0.0985241413983045</v>
      </c>
      <c r="AF754" s="17" t="n">
        <f aca="false">AE754-O754</f>
        <v>0</v>
      </c>
      <c r="AG754" s="4" t="n">
        <f aca="false">VLOOKUP(I754,BesoinU!$F$1:$L$99,3,0)</f>
        <v>130.152950292081</v>
      </c>
      <c r="AH754" s="19" t="n">
        <f aca="false">VLOOKUP(J754,bibliRdtCHauff!$G$2:$K$1398,4,0)</f>
        <v>10.4</v>
      </c>
      <c r="AI754" s="19" t="n">
        <f aca="false">VLOOKUP(J754,bibliRdtCHauff!$G$2:$K$1398,3,0)</f>
        <v>0.92</v>
      </c>
      <c r="AJ754" s="4" t="n">
        <f aca="false">VLOOKUP(D754,'paramètres CI'!$A$1:$C$6,3)</f>
        <v>0.09847</v>
      </c>
      <c r="AK754" s="4" t="n">
        <f aca="false">AJ754*AG754/AI754</f>
        <v>13.930609799197</v>
      </c>
      <c r="AL754" s="4" t="n">
        <f aca="false">AK754+AH754/R754</f>
        <v>14.9721045684629</v>
      </c>
      <c r="AM754" s="4" t="n">
        <f aca="false">AL754+Z754</f>
        <v>-7.9472298257972</v>
      </c>
      <c r="AN754" s="4" t="n">
        <f aca="false">AM754^-'paramètres CI'!$B$19</f>
        <v>6.28454469994129E-008</v>
      </c>
      <c r="AO754" s="4" t="n">
        <f aca="false">SUMIFS($AN$2:$AN$1250,$I$2:$I$1250,V754)</f>
        <v>1012.56653500151</v>
      </c>
      <c r="AP754" s="5" t="n">
        <f aca="false">AN754/AO754</f>
        <v>6.20654987371462E-011</v>
      </c>
      <c r="AQ754" s="6" t="n">
        <f aca="false">AP754-O754</f>
        <v>-0.098524141336239</v>
      </c>
      <c r="AR754" s="20" t="n">
        <f aca="false">VLOOKUP(I754,entreesparc!$A$13:$H$110,8,0)*AP754</f>
        <v>5.90308597123102E-007</v>
      </c>
      <c r="AS754" s="7" t="n">
        <f aca="false">M754*AJ754/AI754+AH754/R754</f>
        <v>30.3546547201405</v>
      </c>
      <c r="AT754" s="4" t="n">
        <f aca="false">AS754+Z754</f>
        <v>7.43532032588042</v>
      </c>
      <c r="AU754" s="4" t="n">
        <f aca="false">AT754^-'paramètres CI'!$B$19</f>
        <v>1.07053909748925E-007</v>
      </c>
      <c r="AV754" s="4" t="n">
        <f aca="false">SUMIFS($AU$2:$AU$1250,$I$2:$I$1250,V754)</f>
        <v>2.70435660865694E-007</v>
      </c>
      <c r="AW754" s="5" t="n">
        <f aca="false">AU754/AV754</f>
        <v>0.395857223142221</v>
      </c>
      <c r="AX754" s="7" t="n">
        <f aca="false">SUMIFS($AP$2:$AP$1250,$I$2:$I$1250,V754)</f>
        <v>1</v>
      </c>
    </row>
    <row r="755" customFormat="false" ht="15.8" hidden="false" customHeight="false" outlineLevel="0" collapsed="false">
      <c r="A755" s="0" t="s">
        <v>16</v>
      </c>
      <c r="B755" s="0" t="s">
        <v>109</v>
      </c>
      <c r="C755" s="0" t="s">
        <v>46</v>
      </c>
      <c r="D755" s="0" t="s">
        <v>43</v>
      </c>
      <c r="E755" s="0" t="str">
        <f aca="false">VLOOKUP(A755,Nomenclature!$D$1:$E$9,2,0)</f>
        <v>04</v>
      </c>
      <c r="F755" s="0" t="str">
        <f aca="false">VLOOKUP(B755,Nomenclature!$J$1:$K$97,2,0)</f>
        <v>06</v>
      </c>
      <c r="G755" s="0" t="str">
        <f aca="false">VLOOKUP(C755,Nomenclature!$M$1:$N$21,2,0)</f>
        <v>26</v>
      </c>
      <c r="H755" s="0" t="str">
        <f aca="false">VLOOKUP(D755,Nomenclature!$O$25:$P$31,2,0)</f>
        <v>02</v>
      </c>
      <c r="I755" s="1" t="str">
        <f aca="false">CONCATENATE(E755,F755)</f>
        <v>0406</v>
      </c>
      <c r="J755" s="0" t="str">
        <f aca="false">CONCATENATE(E755,F755,G755,H755)</f>
        <v>04062602</v>
      </c>
      <c r="K755" s="0" t="n">
        <v>12</v>
      </c>
      <c r="L755" s="0" t="n">
        <v>13</v>
      </c>
      <c r="M755" s="0" t="n">
        <v>273.871302475928</v>
      </c>
      <c r="N755" s="0" t="n">
        <v>1</v>
      </c>
      <c r="O755" s="0" t="n">
        <v>9.99400359784131E-005</v>
      </c>
      <c r="P755" s="4" t="n">
        <f aca="false">VLOOKUP(D755,'paramètres CI'!$A$1:$B$6,2,0)</f>
        <v>0.0935912806596305</v>
      </c>
      <c r="Q755" s="17" t="n">
        <f aca="false">M755*P755/N755</f>
        <v>25.6319659346431</v>
      </c>
      <c r="R755" s="9" t="n">
        <f aca="false">1/(1+0.04)*(1 - (1/(1+0.04))^L755)/(1-1/(1+0.04))</f>
        <v>9.98564784663304</v>
      </c>
      <c r="S755" s="17" t="n">
        <f aca="false">K755/R755</f>
        <v>1.20172473376839</v>
      </c>
      <c r="T755" s="17" t="n">
        <f aca="false">Q755+S755</f>
        <v>26.8336906684115</v>
      </c>
      <c r="U755" s="0" t="n">
        <f aca="false">T755 + Z755</f>
        <v>15.5333785018414</v>
      </c>
      <c r="V755" s="4" t="str">
        <f aca="false">VLOOKUP(I755,'CI ref gaz'!$I$1:$AM$97,1,0)</f>
        <v>0406</v>
      </c>
      <c r="W755" s="0" t="n">
        <f aca="false">VLOOKUP(I755,'CI ref gaz'!$I$1:$AM$97,14,0)</f>
        <v>-2</v>
      </c>
      <c r="X755" s="1" t="n">
        <f aca="false">VLOOKUP(I755,'CI ref gaz'!$I$1:$AM$97,13,0)</f>
        <v>5.43334615178382</v>
      </c>
      <c r="Y755" s="2" t="n">
        <f aca="false">VLOOKUP(I755,'CI ref gaz'!$I$1:$AM$97,7,0)</f>
        <v>0.445992859781019</v>
      </c>
      <c r="Z755" s="17" t="n">
        <f aca="false">X755*(O755/Y755)^(-1/8)-T755</f>
        <v>-11.3003121665701</v>
      </c>
      <c r="AA755" s="17" t="n">
        <f aca="false">Z755^2</f>
        <v>127.697055061932</v>
      </c>
      <c r="AB755" s="18" t="n">
        <f aca="false">Z755/U755</f>
        <v>-0.727485792304005</v>
      </c>
      <c r="AC755" s="17" t="n">
        <f aca="false">U755^-('paramètres CI'!$B$19)</f>
        <v>2.95034362764487E-010</v>
      </c>
      <c r="AD755" s="4" t="n">
        <f aca="false">SUMIFS($AC$2:$AC$1250,$I$2:$I$1250,V755)</f>
        <v>2.95211383382145E-006</v>
      </c>
      <c r="AE755" s="4" t="n">
        <f aca="false">AC755/AD755</f>
        <v>9.9940035978413E-005</v>
      </c>
      <c r="AF755" s="17" t="n">
        <f aca="false">AE755-O755</f>
        <v>0</v>
      </c>
      <c r="AG755" s="4" t="n">
        <f aca="false">VLOOKUP(I755,BesoinU!$F$1:$L$99,3,0)</f>
        <v>130.152950292081</v>
      </c>
      <c r="AH755" s="19" t="n">
        <f aca="false">VLOOKUP(J755,bibliRdtCHauff!$G$2:$K$1398,4,0)</f>
        <v>12</v>
      </c>
      <c r="AI755" s="19" t="n">
        <f aca="false">VLOOKUP(J755,bibliRdtCHauff!$G$2:$K$1398,3,0)</f>
        <v>1</v>
      </c>
      <c r="AJ755" s="4" t="n">
        <f aca="false">VLOOKUP(D755,'paramètres CI'!$A$1:$C$6,3)</f>
        <v>0.09847</v>
      </c>
      <c r="AK755" s="4" t="n">
        <f aca="false">AJ755*AG755/AI755</f>
        <v>12.8161610152612</v>
      </c>
      <c r="AL755" s="4" t="n">
        <f aca="false">AK755+AH755/R755</f>
        <v>14.0178857490296</v>
      </c>
      <c r="AM755" s="4" t="n">
        <f aca="false">AL755+Z755</f>
        <v>2.71757358245951</v>
      </c>
      <c r="AN755" s="4" t="n">
        <f aca="false">AM755^-'paramètres CI'!$B$19</f>
        <v>0.000336162684449464</v>
      </c>
      <c r="AO755" s="4" t="n">
        <f aca="false">SUMIFS($AN$2:$AN$1250,$I$2:$I$1250,V755)</f>
        <v>1012.56653500151</v>
      </c>
      <c r="AP755" s="5" t="n">
        <f aca="false">AN755/AO755</f>
        <v>3.31990711552561E-007</v>
      </c>
      <c r="AQ755" s="6" t="n">
        <f aca="false">AP755-O755</f>
        <v>-9.96080452668605E-005</v>
      </c>
      <c r="AR755" s="20" t="n">
        <f aca="false">VLOOKUP(I755,entreesparc!$A$13:$H$110,8,0)*AP755</f>
        <v>0.00315758312076852</v>
      </c>
      <c r="AS755" s="7" t="n">
        <f aca="false">M755*AJ755/AI755+AH755/R755</f>
        <v>28.169831888573</v>
      </c>
      <c r="AT755" s="4" t="n">
        <f aca="false">AS755+Z755</f>
        <v>16.8695197220029</v>
      </c>
      <c r="AU755" s="4" t="n">
        <f aca="false">AT755^-'paramètres CI'!$B$19</f>
        <v>1.52467841978292E-010</v>
      </c>
      <c r="AV755" s="4" t="n">
        <f aca="false">SUMIFS($AU$2:$AU$1250,$I$2:$I$1250,V755)</f>
        <v>2.70435660865694E-007</v>
      </c>
      <c r="AW755" s="5" t="n">
        <f aca="false">AU755/AV755</f>
        <v>0.000563786009175808</v>
      </c>
      <c r="AX755" s="7" t="n">
        <f aca="false">SUMIFS($AP$2:$AP$1250,$I$2:$I$1250,V755)</f>
        <v>1</v>
      </c>
    </row>
    <row r="756" customFormat="false" ht="15.8" hidden="false" customHeight="false" outlineLevel="0" collapsed="false">
      <c r="A756" s="0" t="s">
        <v>16</v>
      </c>
      <c r="B756" s="0" t="s">
        <v>109</v>
      </c>
      <c r="C756" s="0" t="s">
        <v>48</v>
      </c>
      <c r="D756" s="0" t="s">
        <v>43</v>
      </c>
      <c r="E756" s="0" t="str">
        <f aca="false">VLOOKUP(A756,Nomenclature!$D$1:$E$9,2,0)</f>
        <v>04</v>
      </c>
      <c r="F756" s="0" t="str">
        <f aca="false">VLOOKUP(B756,Nomenclature!$J$1:$K$97,2,0)</f>
        <v>06</v>
      </c>
      <c r="G756" s="0" t="str">
        <f aca="false">VLOOKUP(C756,Nomenclature!$M$1:$N$21,2,0)</f>
        <v>09</v>
      </c>
      <c r="H756" s="0" t="str">
        <f aca="false">VLOOKUP(D756,Nomenclature!$O$25:$P$31,2,0)</f>
        <v>02</v>
      </c>
      <c r="I756" s="1" t="str">
        <f aca="false">CONCATENATE(E756,F756)</f>
        <v>0406</v>
      </c>
      <c r="J756" s="0" t="str">
        <f aca="false">CONCATENATE(E756,F756,G756,H756)</f>
        <v>04060902</v>
      </c>
      <c r="K756" s="0" t="n">
        <v>128.659468476217</v>
      </c>
      <c r="L756" s="0" t="n">
        <v>20</v>
      </c>
      <c r="M756" s="0" t="n">
        <v>290.32634473413</v>
      </c>
      <c r="N756" s="0" t="n">
        <v>2.78381860465116</v>
      </c>
      <c r="O756" s="0" t="n">
        <v>0.0957327588812504</v>
      </c>
      <c r="P756" s="4" t="n">
        <f aca="false">VLOOKUP(D756,'paramètres CI'!$A$1:$B$6,2,0)</f>
        <v>0.0935912806596305</v>
      </c>
      <c r="Q756" s="17" t="n">
        <f aca="false">M756*P756/N756</f>
        <v>9.76069862005305</v>
      </c>
      <c r="R756" s="9" t="n">
        <f aca="false">1/(1+0.04)*(1 - (1/(1+0.04))^L756)/(1-1/(1+0.04))</f>
        <v>13.5903263449677</v>
      </c>
      <c r="S756" s="17" t="n">
        <f aca="false">K756/R756</f>
        <v>9.46698888683111</v>
      </c>
      <c r="T756" s="17" t="n">
        <f aca="false">Q756+S756</f>
        <v>19.2276875068842</v>
      </c>
      <c r="U756" s="0" t="n">
        <f aca="false">T756 + Z756</f>
        <v>6.58568252111012</v>
      </c>
      <c r="V756" s="4" t="str">
        <f aca="false">VLOOKUP(I756,'CI ref gaz'!$I$1:$AM$97,1,0)</f>
        <v>0406</v>
      </c>
      <c r="W756" s="0" t="n">
        <f aca="false">VLOOKUP(I756,'CI ref gaz'!$I$1:$AM$97,14,0)</f>
        <v>-2</v>
      </c>
      <c r="X756" s="1" t="n">
        <f aca="false">VLOOKUP(I756,'CI ref gaz'!$I$1:$AM$97,13,0)</f>
        <v>5.43334615178382</v>
      </c>
      <c r="Y756" s="2" t="n">
        <f aca="false">VLOOKUP(I756,'CI ref gaz'!$I$1:$AM$97,7,0)</f>
        <v>0.445992859781019</v>
      </c>
      <c r="Z756" s="17" t="n">
        <f aca="false">X756*(O756/Y756)^(-1/8)-T756</f>
        <v>-12.642004985774</v>
      </c>
      <c r="AA756" s="17" t="n">
        <f aca="false">Z756^2</f>
        <v>159.820290060336</v>
      </c>
      <c r="AB756" s="18" t="n">
        <f aca="false">Z756/U756</f>
        <v>-1.91961956034939</v>
      </c>
      <c r="AC756" s="17" t="n">
        <f aca="false">U756^-('paramètres CI'!$B$19)</f>
        <v>2.82614001843232E-007</v>
      </c>
      <c r="AD756" s="4" t="n">
        <f aca="false">SUMIFS($AC$2:$AC$1250,$I$2:$I$1250,V756)</f>
        <v>2.95211383382145E-006</v>
      </c>
      <c r="AE756" s="4" t="n">
        <f aca="false">AC756/AD756</f>
        <v>0.0957327588812503</v>
      </c>
      <c r="AF756" s="17" t="n">
        <f aca="false">AE756-O756</f>
        <v>0</v>
      </c>
      <c r="AG756" s="4" t="n">
        <f aca="false">VLOOKUP(I756,BesoinU!$F$1:$L$99,3,0)</f>
        <v>130.152950292081</v>
      </c>
      <c r="AH756" s="19" t="n">
        <f aca="false">VLOOKUP(J756,bibliRdtCHauff!$G$2:$K$1398,4,0)</f>
        <v>135.092441900028</v>
      </c>
      <c r="AI756" s="19" t="n">
        <f aca="false">VLOOKUP(J756,bibliRdtCHauff!$G$2:$K$1398,3,0)</f>
        <v>2.89517134883721</v>
      </c>
      <c r="AJ756" s="4" t="n">
        <f aca="false">VLOOKUP(D756,'paramètres CI'!$A$1:$C$6,3)</f>
        <v>0.09847</v>
      </c>
      <c r="AK756" s="4" t="n">
        <f aca="false">AJ756*AG756/AI756</f>
        <v>4.42673661453875</v>
      </c>
      <c r="AL756" s="4" t="n">
        <f aca="false">AK756+AH756/R756</f>
        <v>14.3670749457114</v>
      </c>
      <c r="AM756" s="4" t="n">
        <f aca="false">AL756+Z756</f>
        <v>1.72506995993736</v>
      </c>
      <c r="AN756" s="4" t="n">
        <f aca="false">AM756^-'paramètres CI'!$B$19</f>
        <v>0.0127510603112234</v>
      </c>
      <c r="AO756" s="4" t="n">
        <f aca="false">SUMIFS($AN$2:$AN$1250,$I$2:$I$1250,V756)</f>
        <v>1012.56653500151</v>
      </c>
      <c r="AP756" s="5" t="n">
        <f aca="false">AN756/AO756</f>
        <v>1.25928122947539E-005</v>
      </c>
      <c r="AQ756" s="6" t="n">
        <f aca="false">AP756-O756</f>
        <v>-0.0957201660689556</v>
      </c>
      <c r="AR756" s="20" t="n">
        <f aca="false">VLOOKUP(I756,entreesparc!$A$13:$H$110,8,0)*AP756</f>
        <v>0.119770975998001</v>
      </c>
      <c r="AS756" s="7" t="n">
        <f aca="false">M756*AJ756/AI756+AH756/R756</f>
        <v>19.8148610178702</v>
      </c>
      <c r="AT756" s="4" t="n">
        <f aca="false">AS756+Z756</f>
        <v>7.17285603209616</v>
      </c>
      <c r="AU756" s="4" t="n">
        <f aca="false">AT756^-'paramètres CI'!$B$19</f>
        <v>1.42712852623441E-007</v>
      </c>
      <c r="AV756" s="4" t="n">
        <f aca="false">SUMIFS($AU$2:$AU$1250,$I$2:$I$1250,V756)</f>
        <v>2.70435660865694E-007</v>
      </c>
      <c r="AW756" s="5" t="n">
        <f aca="false">AU756/AV756</f>
        <v>0.527714622275041</v>
      </c>
      <c r="AX756" s="7" t="n">
        <f aca="false">SUMIFS($AP$2:$AP$1250,$I$2:$I$1250,V756)</f>
        <v>1</v>
      </c>
    </row>
    <row r="757" customFormat="false" ht="15.8" hidden="false" customHeight="false" outlineLevel="0" collapsed="false">
      <c r="A757" s="0" t="s">
        <v>16</v>
      </c>
      <c r="B757" s="0" t="s">
        <v>109</v>
      </c>
      <c r="C757" s="0" t="s">
        <v>49</v>
      </c>
      <c r="D757" s="0" t="s">
        <v>43</v>
      </c>
      <c r="E757" s="0" t="str">
        <f aca="false">VLOOKUP(A757,Nomenclature!$D$1:$E$9,2,0)</f>
        <v>04</v>
      </c>
      <c r="F757" s="0" t="str">
        <f aca="false">VLOOKUP(B757,Nomenclature!$J$1:$K$97,2,0)</f>
        <v>06</v>
      </c>
      <c r="G757" s="0" t="str">
        <f aca="false">VLOOKUP(C757,Nomenclature!$M$1:$N$21,2,0)</f>
        <v>29</v>
      </c>
      <c r="H757" s="0" t="str">
        <f aca="false">VLOOKUP(D757,Nomenclature!$O$25:$P$31,2,0)</f>
        <v>02</v>
      </c>
      <c r="I757" s="1" t="str">
        <f aca="false">CONCATENATE(E757,F757)</f>
        <v>0406</v>
      </c>
      <c r="J757" s="0" t="str">
        <f aca="false">CONCATENATE(E757,F757,G757,H757)</f>
        <v>04062902</v>
      </c>
      <c r="K757" s="0" t="n">
        <v>160.824335595271</v>
      </c>
      <c r="L757" s="0" t="n">
        <v>20</v>
      </c>
      <c r="M757" s="0" t="n">
        <v>290.32634473413</v>
      </c>
      <c r="N757" s="0" t="n">
        <v>3.34058232558139</v>
      </c>
      <c r="O757" s="0" t="n">
        <v>9.99400359784131E-005</v>
      </c>
      <c r="P757" s="4" t="n">
        <f aca="false">VLOOKUP(D757,'paramètres CI'!$A$1:$B$6,2,0)</f>
        <v>0.0935912806596305</v>
      </c>
      <c r="Q757" s="17" t="n">
        <f aca="false">M757*P757/N757</f>
        <v>8.13391551671088</v>
      </c>
      <c r="R757" s="9" t="n">
        <f aca="false">1/(1+0.04)*(1 - (1/(1+0.04))^L757)/(1-1/(1+0.04))</f>
        <v>13.5903263449677</v>
      </c>
      <c r="S757" s="17" t="n">
        <f aca="false">K757/R757</f>
        <v>11.8337361085389</v>
      </c>
      <c r="T757" s="17" t="n">
        <f aca="false">Q757+S757</f>
        <v>19.9676516252498</v>
      </c>
      <c r="U757" s="0" t="n">
        <f aca="false">T757 + Z757</f>
        <v>15.5333785018414</v>
      </c>
      <c r="V757" s="4" t="str">
        <f aca="false">VLOOKUP(I757,'CI ref gaz'!$I$1:$AM$97,1,0)</f>
        <v>0406</v>
      </c>
      <c r="W757" s="0" t="n">
        <f aca="false">VLOOKUP(I757,'CI ref gaz'!$I$1:$AM$97,14,0)</f>
        <v>-2</v>
      </c>
      <c r="X757" s="1" t="n">
        <f aca="false">VLOOKUP(I757,'CI ref gaz'!$I$1:$AM$97,13,0)</f>
        <v>5.43334615178382</v>
      </c>
      <c r="Y757" s="2" t="n">
        <f aca="false">VLOOKUP(I757,'CI ref gaz'!$I$1:$AM$97,7,0)</f>
        <v>0.445992859781019</v>
      </c>
      <c r="Z757" s="17" t="n">
        <f aca="false">X757*(O757/Y757)^(-1/8)-T757</f>
        <v>-4.43427312340837</v>
      </c>
      <c r="AA757" s="17" t="n">
        <f aca="false">Z757^2</f>
        <v>19.6627781329818</v>
      </c>
      <c r="AB757" s="18" t="n">
        <f aca="false">Z757/U757</f>
        <v>-0.285467396734246</v>
      </c>
      <c r="AC757" s="17" t="n">
        <f aca="false">U757^-('paramètres CI'!$B$19)</f>
        <v>2.95034362764487E-010</v>
      </c>
      <c r="AD757" s="4" t="n">
        <f aca="false">SUMIFS($AC$2:$AC$1250,$I$2:$I$1250,V757)</f>
        <v>2.95211383382145E-006</v>
      </c>
      <c r="AE757" s="4" t="n">
        <f aca="false">AC757/AD757</f>
        <v>9.9940035978413E-005</v>
      </c>
      <c r="AF757" s="17" t="n">
        <f aca="false">AE757-O757</f>
        <v>0</v>
      </c>
      <c r="AG757" s="4" t="n">
        <f aca="false">VLOOKUP(I757,BesoinU!$F$1:$L$99,3,0)</f>
        <v>130.152950292081</v>
      </c>
      <c r="AH757" s="19" t="n">
        <f aca="false">VLOOKUP(J757,bibliRdtCHauff!$G$2:$K$1398,4,0)</f>
        <v>160.824335595271</v>
      </c>
      <c r="AI757" s="19" t="n">
        <f aca="false">VLOOKUP(J757,bibliRdtCHauff!$G$2:$K$1398,3,0)</f>
        <v>3.34058232558139</v>
      </c>
      <c r="AJ757" s="4" t="n">
        <f aca="false">VLOOKUP(D757,'paramètres CI'!$A$1:$C$6,3)</f>
        <v>0.09847</v>
      </c>
      <c r="AK757" s="4" t="n">
        <f aca="false">AJ757*AG757/AI757</f>
        <v>3.83650506593359</v>
      </c>
      <c r="AL757" s="4" t="n">
        <f aca="false">AK757+AH757/R757</f>
        <v>15.6702411744724</v>
      </c>
      <c r="AM757" s="4" t="n">
        <f aca="false">AL757+Z757</f>
        <v>11.2359680510641</v>
      </c>
      <c r="AN757" s="4" t="n">
        <f aca="false">AM757^-'paramètres CI'!$B$19</f>
        <v>3.93655238316422E-009</v>
      </c>
      <c r="AO757" s="4" t="n">
        <f aca="false">SUMIFS($AN$2:$AN$1250,$I$2:$I$1250,V757)</f>
        <v>1012.56653500151</v>
      </c>
      <c r="AP757" s="5" t="n">
        <f aca="false">AN757/AO757</f>
        <v>3.88769749649917E-012</v>
      </c>
      <c r="AQ757" s="6" t="n">
        <f aca="false">AP757-O757</f>
        <v>-9.99400320907156E-005</v>
      </c>
      <c r="AR757" s="20" t="n">
        <f aca="false">VLOOKUP(I757,entreesparc!$A$13:$H$110,8,0)*AP757</f>
        <v>3.69761188082405E-008</v>
      </c>
      <c r="AS757" s="7" t="n">
        <f aca="false">M757*AJ757/AI757+AH757/R757</f>
        <v>20.3916557703434</v>
      </c>
      <c r="AT757" s="4" t="n">
        <f aca="false">AS757+Z757</f>
        <v>15.957382646935</v>
      </c>
      <c r="AU757" s="4" t="n">
        <f aca="false">AT757^-'paramètres CI'!$B$19</f>
        <v>2.37851955346512E-010</v>
      </c>
      <c r="AV757" s="4" t="n">
        <f aca="false">SUMIFS($AU$2:$AU$1250,$I$2:$I$1250,V757)</f>
        <v>2.70435660865694E-007</v>
      </c>
      <c r="AW757" s="5" t="n">
        <f aca="false">AU757/AV757</f>
        <v>0.000879514020396283</v>
      </c>
      <c r="AX757" s="7" t="n">
        <f aca="false">SUMIFS($AP$2:$AP$1250,$I$2:$I$1250,V757)</f>
        <v>1</v>
      </c>
    </row>
    <row r="758" customFormat="false" ht="15.8" hidden="false" customHeight="false" outlineLevel="0" collapsed="false">
      <c r="A758" s="0" t="s">
        <v>16</v>
      </c>
      <c r="B758" s="0" t="s">
        <v>110</v>
      </c>
      <c r="C758" s="0" t="s">
        <v>32</v>
      </c>
      <c r="D758" s="0" t="s">
        <v>34</v>
      </c>
      <c r="E758" s="0" t="str">
        <f aca="false">VLOOKUP(A758,Nomenclature!$D$1:$E$9,2,0)</f>
        <v>04</v>
      </c>
      <c r="F758" s="0" t="str">
        <f aca="false">VLOOKUP(B758,Nomenclature!$J$1:$K$97,2,0)</f>
        <v>08</v>
      </c>
      <c r="G758" s="0" t="str">
        <f aca="false">VLOOKUP(C758,Nomenclature!$M$1:$N$21,2,0)</f>
        <v>01</v>
      </c>
      <c r="H758" s="0" t="str">
        <f aca="false">VLOOKUP(D758,Nomenclature!$O$25:$P$31,2,0)</f>
        <v>06</v>
      </c>
      <c r="I758" s="1" t="str">
        <f aca="false">CONCATENATE(E758,F758)</f>
        <v>0408</v>
      </c>
      <c r="J758" s="0" t="str">
        <f aca="false">CONCATENATE(E758,F758,G758,H758)</f>
        <v>04080106</v>
      </c>
      <c r="K758" s="0" t="n">
        <v>17.9499344071318</v>
      </c>
      <c r="L758" s="0" t="n">
        <v>25</v>
      </c>
      <c r="M758" s="0" t="n">
        <v>73.6291857949834</v>
      </c>
      <c r="N758" s="0" t="n">
        <v>0.819674600927377</v>
      </c>
      <c r="O758" s="0" t="n">
        <v>0.0358577213248473</v>
      </c>
      <c r="P758" s="4" t="n">
        <f aca="false">VLOOKUP(D758,'paramètres CI'!$A$1:$B$6,2,0)</f>
        <v>0.0424847883250769</v>
      </c>
      <c r="Q758" s="17" t="n">
        <f aca="false">M758*P758/N758</f>
        <v>3.81629535611874</v>
      </c>
      <c r="R758" s="9" t="n">
        <f aca="false">1/(1+0.04)*(1 - (1/(1+0.04))^L758)/(1-1/(1+0.04))</f>
        <v>15.6220799436509</v>
      </c>
      <c r="S758" s="17" t="n">
        <f aca="false">K758/R758</f>
        <v>1.14901053328862</v>
      </c>
      <c r="T758" s="17" t="n">
        <f aca="false">Q758+S758</f>
        <v>4.96530588940736</v>
      </c>
      <c r="U758" s="0" t="n">
        <f aca="false">T758 + Z758</f>
        <v>0.23689915827577</v>
      </c>
      <c r="V758" s="4" t="str">
        <f aca="false">VLOOKUP(I758,'CI ref gaz'!$I$1:$AM$97,1,0)</f>
        <v>0408</v>
      </c>
      <c r="W758" s="0" t="n">
        <f aca="false">VLOOKUP(I758,'CI ref gaz'!$I$1:$AM$97,14,0)</f>
        <v>-2</v>
      </c>
      <c r="X758" s="1" t="n">
        <f aca="false">VLOOKUP(I758,'CI ref gaz'!$I$1:$AM$97,13,0)</f>
        <v>0.165643646045515</v>
      </c>
      <c r="Y758" s="2" t="n">
        <f aca="false">VLOOKUP(I758,'CI ref gaz'!$I$1:$AM$97,7,0)</f>
        <v>0.627613935312457</v>
      </c>
      <c r="Z758" s="17" t="n">
        <f aca="false">X758*(O758/Y758)^(-1/8)-T758</f>
        <v>-4.72840673113159</v>
      </c>
      <c r="AA758" s="17" t="n">
        <f aca="false">Z758^2</f>
        <v>22.3578302150105</v>
      </c>
      <c r="AB758" s="18" t="n">
        <f aca="false">Z758/U758</f>
        <v>-19.9595759037157</v>
      </c>
      <c r="AC758" s="17" t="n">
        <f aca="false">U758^-('paramètres CI'!$B$19)</f>
        <v>100807.27122792</v>
      </c>
      <c r="AD758" s="4" t="n">
        <f aca="false">SUMIFS($AC$2:$AC$1250,$I$2:$I$1250,V758)</f>
        <v>2811312.80804696</v>
      </c>
      <c r="AE758" s="4" t="n">
        <f aca="false">AC758/AD758</f>
        <v>0.0358577213248467</v>
      </c>
      <c r="AF758" s="17" t="n">
        <f aca="false">AE758-O758</f>
        <v>-5.82867087928207E-016</v>
      </c>
      <c r="AG758" s="4" t="n">
        <f aca="false">VLOOKUP(I758,BesoinU!$F$1:$L$99,3,0)</f>
        <v>23.9263549327817</v>
      </c>
      <c r="AH758" s="19" t="n">
        <f aca="false">VLOOKUP(J758,bibliRdtCHauff!$G$2:$K$1398,4,0)</f>
        <v>18.8474311274884</v>
      </c>
      <c r="AI758" s="19" t="n">
        <f aca="false">VLOOKUP(J758,bibliRdtCHauff!$G$2:$K$1398,3,0)</f>
        <v>0.852461584964472</v>
      </c>
      <c r="AJ758" s="4" t="n">
        <f aca="false">VLOOKUP(D758,'paramètres CI'!$A$1:$C$6,3)</f>
        <v>0.0591</v>
      </c>
      <c r="AK758" s="4" t="n">
        <f aca="false">AJ758*AG758/AI758</f>
        <v>1.65878158203027</v>
      </c>
      <c r="AL758" s="4" t="n">
        <f aca="false">AK758+AH758/R758</f>
        <v>2.86524264198332</v>
      </c>
      <c r="AM758" s="4" t="n">
        <f aca="false">AL758+Z758</f>
        <v>-1.86316408914827</v>
      </c>
      <c r="AN758" s="4" t="n">
        <f aca="false">AM758^-'paramètres CI'!$B$19</f>
        <v>0.00688638279546695</v>
      </c>
      <c r="AO758" s="4" t="n">
        <f aca="false">SUMIFS($AN$2:$AN$1250,$I$2:$I$1250,V758)</f>
        <v>1028768366.49809</v>
      </c>
      <c r="AP758" s="5" t="n">
        <f aca="false">AN758/AO758</f>
        <v>6.69381273736873E-012</v>
      </c>
      <c r="AQ758" s="6" t="n">
        <f aca="false">AP758-O758</f>
        <v>-0.0358577213181535</v>
      </c>
      <c r="AR758" s="20" t="n">
        <f aca="false">VLOOKUP(I758,entreesparc!$A$13:$H$110,8,0)*AP758</f>
        <v>2.34966392258558E-006</v>
      </c>
      <c r="AS758" s="7" t="n">
        <f aca="false">M758*AJ758/AI758+AH758/R758</f>
        <v>6.31107217350238</v>
      </c>
      <c r="AT758" s="4" t="n">
        <f aca="false">AS758+Z758</f>
        <v>1.58266544237079</v>
      </c>
      <c r="AU758" s="4" t="n">
        <f aca="false">AT758^-'paramètres CI'!$B$19</f>
        <v>0.0254031190282069</v>
      </c>
      <c r="AV758" s="4" t="n">
        <f aca="false">SUMIFS($AU$2:$AU$1250,$I$2:$I$1250,V758)</f>
        <v>1895.39580602436</v>
      </c>
      <c r="AW758" s="5" t="n">
        <f aca="false">AU758/AV758</f>
        <v>1.34025404865122E-005</v>
      </c>
      <c r="AX758" s="7" t="n">
        <f aca="false">SUMIFS($AP$2:$AP$1250,$I$2:$I$1250,V758)</f>
        <v>1</v>
      </c>
    </row>
    <row r="759" customFormat="false" ht="15.8" hidden="false" customHeight="false" outlineLevel="0" collapsed="false">
      <c r="A759" s="0" t="s">
        <v>16</v>
      </c>
      <c r="B759" s="0" t="s">
        <v>110</v>
      </c>
      <c r="C759" s="0" t="s">
        <v>32</v>
      </c>
      <c r="D759" s="0" t="s">
        <v>33</v>
      </c>
      <c r="E759" s="0" t="str">
        <f aca="false">VLOOKUP(A759,Nomenclature!$D$1:$E$9,2,0)</f>
        <v>04</v>
      </c>
      <c r="F759" s="0" t="str">
        <f aca="false">VLOOKUP(B759,Nomenclature!$J$1:$K$97,2,0)</f>
        <v>08</v>
      </c>
      <c r="G759" s="0" t="str">
        <f aca="false">VLOOKUP(C759,Nomenclature!$M$1:$N$21,2,0)</f>
        <v>01</v>
      </c>
      <c r="H759" s="0" t="str">
        <f aca="false">VLOOKUP(D759,Nomenclature!$O$25:$P$31,2,0)</f>
        <v>01</v>
      </c>
      <c r="I759" s="1" t="str">
        <f aca="false">CONCATENATE(E759,F759)</f>
        <v>0408</v>
      </c>
      <c r="J759" s="0" t="str">
        <f aca="false">CONCATENATE(E759,F759,G759,H759)</f>
        <v>04080101</v>
      </c>
      <c r="K759" s="0" t="n">
        <v>17.2675765528096</v>
      </c>
      <c r="L759" s="0" t="n">
        <v>25</v>
      </c>
      <c r="M759" s="0" t="n">
        <v>67.3131137687953</v>
      </c>
      <c r="N759" s="0" t="n">
        <v>0.787163727070043</v>
      </c>
      <c r="O759" s="0" t="n">
        <v>0.0476325528000936</v>
      </c>
      <c r="P759" s="4" t="n">
        <f aca="false">VLOOKUP(D759,'paramètres CI'!$A$1:$B$6,2,0)</f>
        <v>0.033584731604575</v>
      </c>
      <c r="Q759" s="17" t="n">
        <f aca="false">M759*P759/N759</f>
        <v>2.87194745089169</v>
      </c>
      <c r="R759" s="9" t="n">
        <f aca="false">1/(1+0.04)*(1 - (1/(1+0.04))^L759)/(1-1/(1+0.04))</f>
        <v>15.6220799436509</v>
      </c>
      <c r="S759" s="17" t="n">
        <f aca="false">K759/R759</f>
        <v>1.10533146771071</v>
      </c>
      <c r="T759" s="17" t="n">
        <f aca="false">Q759+S759</f>
        <v>3.9772789186024</v>
      </c>
      <c r="U759" s="0" t="n">
        <f aca="false">T759 + Z759</f>
        <v>0.228637978369763</v>
      </c>
      <c r="V759" s="4" t="str">
        <f aca="false">VLOOKUP(I759,'CI ref gaz'!$I$1:$AM$97,1,0)</f>
        <v>0408</v>
      </c>
      <c r="W759" s="0" t="n">
        <f aca="false">VLOOKUP(I759,'CI ref gaz'!$I$1:$AM$97,14,0)</f>
        <v>-2</v>
      </c>
      <c r="X759" s="1" t="n">
        <f aca="false">VLOOKUP(I759,'CI ref gaz'!$I$1:$AM$97,13,0)</f>
        <v>0.165643646045515</v>
      </c>
      <c r="Y759" s="2" t="n">
        <f aca="false">VLOOKUP(I759,'CI ref gaz'!$I$1:$AM$97,7,0)</f>
        <v>0.627613935312457</v>
      </c>
      <c r="Z759" s="17" t="n">
        <f aca="false">X759*(O759/Y759)^(-1/8)-T759</f>
        <v>-3.74864094023264</v>
      </c>
      <c r="AA759" s="17" t="n">
        <f aca="false">Z759^2</f>
        <v>14.0523088987882</v>
      </c>
      <c r="AB759" s="18" t="n">
        <f aca="false">Z759/U759</f>
        <v>-16.3955304668159</v>
      </c>
      <c r="AC759" s="17" t="n">
        <f aca="false">U759^-('paramètres CI'!$B$19)</f>
        <v>133910.005766876</v>
      </c>
      <c r="AD759" s="4" t="n">
        <f aca="false">SUMIFS($AC$2:$AC$1250,$I$2:$I$1250,V759)</f>
        <v>2811312.80804696</v>
      </c>
      <c r="AE759" s="4" t="n">
        <f aca="false">AC759/AD759</f>
        <v>0.0476325528000934</v>
      </c>
      <c r="AF759" s="17" t="n">
        <f aca="false">AE759-O759</f>
        <v>0</v>
      </c>
      <c r="AG759" s="4" t="n">
        <f aca="false">VLOOKUP(I759,BesoinU!$F$1:$L$99,3,0)</f>
        <v>23.9263549327817</v>
      </c>
      <c r="AH759" s="19" t="n">
        <f aca="false">VLOOKUP(J759,bibliRdtCHauff!$G$2:$K$1398,4,0)</f>
        <v>18.13095538045</v>
      </c>
      <c r="AI759" s="19" t="n">
        <f aca="false">VLOOKUP(J759,bibliRdtCHauff!$G$2:$K$1398,3,0)</f>
        <v>0.818650276152844</v>
      </c>
      <c r="AJ759" s="4" t="n">
        <f aca="false">VLOOKUP(D759,'paramètres CI'!$A$1:$C$6,3)</f>
        <v>0.0509473684210526</v>
      </c>
      <c r="AK759" s="4" t="n">
        <f aca="false">AJ759*AG759/AI759</f>
        <v>1.48901778359104</v>
      </c>
      <c r="AL759" s="4" t="n">
        <f aca="false">AK759+AH759/R759</f>
        <v>2.64961582468727</v>
      </c>
      <c r="AM759" s="4" t="n">
        <f aca="false">AL759+Z759</f>
        <v>-1.09902511554537</v>
      </c>
      <c r="AN759" s="4" t="n">
        <f aca="false">AM759^-'paramètres CI'!$B$19</f>
        <v>0.46982817980543</v>
      </c>
      <c r="AO759" s="4" t="n">
        <f aca="false">SUMIFS($AN$2:$AN$1250,$I$2:$I$1250,V759)</f>
        <v>1028768366.49809</v>
      </c>
      <c r="AP759" s="5" t="n">
        <f aca="false">AN759/AO759</f>
        <v>4.5668995578151E-010</v>
      </c>
      <c r="AQ759" s="6" t="n">
        <f aca="false">AP759-O759</f>
        <v>-0.0476325523434036</v>
      </c>
      <c r="AR759" s="20" t="n">
        <f aca="false">VLOOKUP(I759,entreesparc!$A$13:$H$110,8,0)*AP759</f>
        <v>0.000160307429414112</v>
      </c>
      <c r="AS759" s="7" t="n">
        <f aca="false">M759*AJ759/AI759+AH759/R759</f>
        <v>5.34972019330908</v>
      </c>
      <c r="AT759" s="4" t="n">
        <f aca="false">AS759+Z759</f>
        <v>1.60107925307644</v>
      </c>
      <c r="AU759" s="4" t="n">
        <f aca="false">AT759^-'paramètres CI'!$B$19</f>
        <v>0.0231578032876579</v>
      </c>
      <c r="AV759" s="4" t="n">
        <f aca="false">SUMIFS($AU$2:$AU$1250,$I$2:$I$1250,V759)</f>
        <v>1895.39580602436</v>
      </c>
      <c r="AW759" s="5" t="n">
        <f aca="false">AU759/AV759</f>
        <v>1.22179247279395E-005</v>
      </c>
      <c r="AX759" s="7" t="n">
        <f aca="false">SUMIFS($AP$2:$AP$1250,$I$2:$I$1250,V759)</f>
        <v>1</v>
      </c>
    </row>
    <row r="760" customFormat="false" ht="15.8" hidden="false" customHeight="false" outlineLevel="0" collapsed="false">
      <c r="A760" s="0" t="s">
        <v>16</v>
      </c>
      <c r="B760" s="0" t="s">
        <v>110</v>
      </c>
      <c r="C760" s="0" t="s">
        <v>35</v>
      </c>
      <c r="D760" s="0" t="s">
        <v>33</v>
      </c>
      <c r="E760" s="0" t="str">
        <f aca="false">VLOOKUP(A760,Nomenclature!$D$1:$E$9,2,0)</f>
        <v>04</v>
      </c>
      <c r="F760" s="0" t="str">
        <f aca="false">VLOOKUP(B760,Nomenclature!$J$1:$K$97,2,0)</f>
        <v>08</v>
      </c>
      <c r="G760" s="0" t="str">
        <f aca="false">VLOOKUP(C760,Nomenclature!$M$1:$N$21,2,0)</f>
        <v>21</v>
      </c>
      <c r="H760" s="0" t="str">
        <f aca="false">VLOOKUP(D760,Nomenclature!$O$25:$P$31,2,0)</f>
        <v>01</v>
      </c>
      <c r="I760" s="1" t="str">
        <f aca="false">CONCATENATE(E760,F760)</f>
        <v>0408</v>
      </c>
      <c r="J760" s="0" t="str">
        <f aca="false">CONCATENATE(E760,F760,G760,H760)</f>
        <v>04082101</v>
      </c>
      <c r="K760" s="0" t="n">
        <v>21.5844706910119</v>
      </c>
      <c r="L760" s="0" t="n">
        <v>25</v>
      </c>
      <c r="M760" s="0" t="n">
        <v>67.3131137687953</v>
      </c>
      <c r="N760" s="0" t="n">
        <v>0.94459647248405</v>
      </c>
      <c r="O760" s="0" t="n">
        <v>9.9940035978413E-005</v>
      </c>
      <c r="P760" s="4" t="n">
        <f aca="false">VLOOKUP(D760,'paramètres CI'!$A$1:$B$6,2,0)</f>
        <v>0.033584731604575</v>
      </c>
      <c r="Q760" s="17" t="n">
        <f aca="false">M760*P760/N760</f>
        <v>2.39328954240974</v>
      </c>
      <c r="R760" s="9" t="n">
        <f aca="false">1/(1+0.04)*(1 - (1/(1+0.04))^L760)/(1-1/(1+0.04))</f>
        <v>15.6220799436509</v>
      </c>
      <c r="S760" s="17" t="n">
        <f aca="false">K760/R760</f>
        <v>1.38166433463838</v>
      </c>
      <c r="T760" s="17" t="n">
        <f aca="false">Q760+S760</f>
        <v>3.77495387704812</v>
      </c>
      <c r="U760" s="0" t="n">
        <f aca="false">T760 + Z760</f>
        <v>0.49421840631418</v>
      </c>
      <c r="V760" s="4" t="str">
        <f aca="false">VLOOKUP(I760,'CI ref gaz'!$I$1:$AM$97,1,0)</f>
        <v>0408</v>
      </c>
      <c r="W760" s="0" t="n">
        <f aca="false">VLOOKUP(I760,'CI ref gaz'!$I$1:$AM$97,14,0)</f>
        <v>-2</v>
      </c>
      <c r="X760" s="1" t="n">
        <f aca="false">VLOOKUP(I760,'CI ref gaz'!$I$1:$AM$97,13,0)</f>
        <v>0.165643646045515</v>
      </c>
      <c r="Y760" s="2" t="n">
        <f aca="false">VLOOKUP(I760,'CI ref gaz'!$I$1:$AM$97,7,0)</f>
        <v>0.627613935312457</v>
      </c>
      <c r="Z760" s="17" t="n">
        <f aca="false">X760*(O760/Y760)^(-1/8)-T760</f>
        <v>-3.28073547073394</v>
      </c>
      <c r="AA760" s="17" t="n">
        <f aca="false">Z760^2</f>
        <v>10.7632252289319</v>
      </c>
      <c r="AB760" s="18" t="n">
        <f aca="false">Z760/U760</f>
        <v>-6.63823003922752</v>
      </c>
      <c r="AC760" s="17" t="n">
        <f aca="false">U760^-('paramètres CI'!$B$19)</f>
        <v>280.962703182787</v>
      </c>
      <c r="AD760" s="4" t="n">
        <f aca="false">SUMIFS($AC$2:$AC$1250,$I$2:$I$1250,V760)</f>
        <v>2811312.80804696</v>
      </c>
      <c r="AE760" s="4" t="n">
        <f aca="false">AC760/AD760</f>
        <v>9.99400359784131E-005</v>
      </c>
      <c r="AF760" s="17" t="n">
        <f aca="false">AE760-O760</f>
        <v>0</v>
      </c>
      <c r="AG760" s="4" t="n">
        <f aca="false">VLOOKUP(I760,BesoinU!$F$1:$L$99,3,0)</f>
        <v>23.9263549327817</v>
      </c>
      <c r="AH760" s="19" t="n">
        <f aca="false">VLOOKUP(J760,bibliRdtCHauff!$G$2:$K$1398,4,0)</f>
        <v>21.5844706910119</v>
      </c>
      <c r="AI760" s="19" t="n">
        <f aca="false">VLOOKUP(J760,bibliRdtCHauff!$G$2:$K$1398,3,0)</f>
        <v>0.94459647248405</v>
      </c>
      <c r="AJ760" s="4" t="n">
        <f aca="false">VLOOKUP(D760,'paramètres CI'!$A$1:$C$6,3)</f>
        <v>0.0509473684210526</v>
      </c>
      <c r="AK760" s="4" t="n">
        <f aca="false">AJ760*AG760/AI760</f>
        <v>1.29048207911223</v>
      </c>
      <c r="AL760" s="4" t="n">
        <f aca="false">AK760+AH760/R760</f>
        <v>2.67214641375061</v>
      </c>
      <c r="AM760" s="4" t="n">
        <f aca="false">AL760+Z760</f>
        <v>-0.608589056983337</v>
      </c>
      <c r="AN760" s="4" t="n">
        <f aca="false">AM760^-'paramètres CI'!$B$19</f>
        <v>53.1382059295426</v>
      </c>
      <c r="AO760" s="4" t="n">
        <f aca="false">SUMIFS($AN$2:$AN$1250,$I$2:$I$1250,V760)</f>
        <v>1028768366.49809</v>
      </c>
      <c r="AP760" s="5" t="n">
        <f aca="false">AN760/AO760</f>
        <v>5.16522549292841E-008</v>
      </c>
      <c r="AQ760" s="6" t="n">
        <f aca="false">AP760-O760</f>
        <v>-9.98883837234837E-005</v>
      </c>
      <c r="AR760" s="20" t="n">
        <f aca="false">VLOOKUP(I760,entreesparc!$A$13:$H$110,8,0)*AP760</f>
        <v>0.0181309882258881</v>
      </c>
      <c r="AS760" s="7" t="n">
        <f aca="false">M760*AJ760/AI760+AH760/R760</f>
        <v>5.01223686655618</v>
      </c>
      <c r="AT760" s="4" t="n">
        <f aca="false">AS760+Z760</f>
        <v>1.73150139582223</v>
      </c>
      <c r="AU760" s="4" t="n">
        <f aca="false">AT760^-'paramètres CI'!$B$19</f>
        <v>0.0123770524719886</v>
      </c>
      <c r="AV760" s="4" t="n">
        <f aca="false">SUMIFS($AU$2:$AU$1250,$I$2:$I$1250,V760)</f>
        <v>1895.39580602436</v>
      </c>
      <c r="AW760" s="5" t="n">
        <f aca="false">AU760/AV760</f>
        <v>6.5300621815502E-006</v>
      </c>
      <c r="AX760" s="7" t="n">
        <f aca="false">SUMIFS($AP$2:$AP$1250,$I$2:$I$1250,V760)</f>
        <v>1</v>
      </c>
    </row>
    <row r="761" customFormat="false" ht="15.8" hidden="false" customHeight="false" outlineLevel="0" collapsed="false">
      <c r="A761" s="0" t="s">
        <v>16</v>
      </c>
      <c r="B761" s="0" t="s">
        <v>110</v>
      </c>
      <c r="C761" s="0" t="s">
        <v>35</v>
      </c>
      <c r="D761" s="0" t="s">
        <v>34</v>
      </c>
      <c r="E761" s="0" t="str">
        <f aca="false">VLOOKUP(A761,Nomenclature!$D$1:$E$9,2,0)</f>
        <v>04</v>
      </c>
      <c r="F761" s="0" t="str">
        <f aca="false">VLOOKUP(B761,Nomenclature!$J$1:$K$97,2,0)</f>
        <v>08</v>
      </c>
      <c r="G761" s="0" t="str">
        <f aca="false">VLOOKUP(C761,Nomenclature!$M$1:$N$21,2,0)</f>
        <v>21</v>
      </c>
      <c r="H761" s="0" t="str">
        <f aca="false">VLOOKUP(D761,Nomenclature!$O$25:$P$31,2,0)</f>
        <v>06</v>
      </c>
      <c r="I761" s="1" t="str">
        <f aca="false">CONCATENATE(E761,F761)</f>
        <v>0408</v>
      </c>
      <c r="J761" s="0" t="str">
        <f aca="false">CONCATENATE(E761,F761,G761,H761)</f>
        <v>04082106</v>
      </c>
      <c r="K761" s="0" t="n">
        <v>22.4374180089147</v>
      </c>
      <c r="L761" s="0" t="n">
        <v>25</v>
      </c>
      <c r="M761" s="0" t="n">
        <v>73.6291857949834</v>
      </c>
      <c r="N761" s="0" t="n">
        <v>0.983609521112851</v>
      </c>
      <c r="O761" s="0" t="n">
        <v>9.9940035978413E-005</v>
      </c>
      <c r="P761" s="4" t="n">
        <f aca="false">VLOOKUP(D761,'paramètres CI'!$A$1:$B$6,2,0)</f>
        <v>0.0424847883250769</v>
      </c>
      <c r="Q761" s="17" t="n">
        <f aca="false">M761*P761/N761</f>
        <v>3.18024613009896</v>
      </c>
      <c r="R761" s="9" t="n">
        <f aca="false">1/(1+0.04)*(1 - (1/(1+0.04))^L761)/(1-1/(1+0.04))</f>
        <v>15.6220799436509</v>
      </c>
      <c r="S761" s="17" t="n">
        <f aca="false">K761/R761</f>
        <v>1.43626316661078</v>
      </c>
      <c r="T761" s="17" t="n">
        <f aca="false">Q761+S761</f>
        <v>4.61650929670974</v>
      </c>
      <c r="U761" s="0" t="n">
        <f aca="false">T761 + Z761</f>
        <v>0.494218406314181</v>
      </c>
      <c r="V761" s="4" t="str">
        <f aca="false">VLOOKUP(I761,'CI ref gaz'!$I$1:$AM$97,1,0)</f>
        <v>0408</v>
      </c>
      <c r="W761" s="0" t="n">
        <f aca="false">VLOOKUP(I761,'CI ref gaz'!$I$1:$AM$97,14,0)</f>
        <v>-2</v>
      </c>
      <c r="X761" s="1" t="n">
        <f aca="false">VLOOKUP(I761,'CI ref gaz'!$I$1:$AM$97,13,0)</f>
        <v>0.165643646045515</v>
      </c>
      <c r="Y761" s="2" t="n">
        <f aca="false">VLOOKUP(I761,'CI ref gaz'!$I$1:$AM$97,7,0)</f>
        <v>0.627613935312457</v>
      </c>
      <c r="Z761" s="17" t="n">
        <f aca="false">X761*(O761/Y761)^(-1/8)-T761</f>
        <v>-4.12229089039556</v>
      </c>
      <c r="AA761" s="17" t="n">
        <f aca="false">Z761^2</f>
        <v>16.9932821850382</v>
      </c>
      <c r="AB761" s="18" t="n">
        <f aca="false">Z761/U761</f>
        <v>-8.34103068143311</v>
      </c>
      <c r="AC761" s="17" t="n">
        <f aca="false">U761^-('paramètres CI'!$B$19)</f>
        <v>280.962703182785</v>
      </c>
      <c r="AD761" s="4" t="n">
        <f aca="false">SUMIFS($AC$2:$AC$1250,$I$2:$I$1250,V761)</f>
        <v>2811312.80804696</v>
      </c>
      <c r="AE761" s="4" t="n">
        <f aca="false">AC761/AD761</f>
        <v>9.99400359784124E-005</v>
      </c>
      <c r="AF761" s="17" t="n">
        <f aca="false">AE761-O761</f>
        <v>-6.09863722023096E-019</v>
      </c>
      <c r="AG761" s="4" t="n">
        <f aca="false">VLOOKUP(I761,BesoinU!$F$1:$L$99,3,0)</f>
        <v>23.9263549327817</v>
      </c>
      <c r="AH761" s="19" t="n">
        <f aca="false">VLOOKUP(J761,bibliRdtCHauff!$G$2:$K$1398,4,0)</f>
        <v>22.4374180089147</v>
      </c>
      <c r="AI761" s="19" t="n">
        <f aca="false">VLOOKUP(J761,bibliRdtCHauff!$G$2:$K$1398,3,0)</f>
        <v>0.983609521112851</v>
      </c>
      <c r="AJ761" s="4" t="n">
        <f aca="false">VLOOKUP(D761,'paramètres CI'!$A$1:$C$6,3)</f>
        <v>0.0591</v>
      </c>
      <c r="AK761" s="4" t="n">
        <f aca="false">AJ761*AG761/AI761</f>
        <v>1.43761070442624</v>
      </c>
      <c r="AL761" s="4" t="n">
        <f aca="false">AK761+AH761/R761</f>
        <v>2.87387387103701</v>
      </c>
      <c r="AM761" s="4" t="n">
        <f aca="false">AL761+Z761</f>
        <v>-1.24841701935855</v>
      </c>
      <c r="AN761" s="4" t="n">
        <f aca="false">AM761^-'paramètres CI'!$B$19</f>
        <v>0.169481599755595</v>
      </c>
      <c r="AO761" s="4" t="n">
        <f aca="false">SUMIFS($AN$2:$AN$1250,$I$2:$I$1250,V761)</f>
        <v>1028768366.49809</v>
      </c>
      <c r="AP761" s="5" t="n">
        <f aca="false">AN761/AO761</f>
        <v>1.64742234768073E-010</v>
      </c>
      <c r="AQ761" s="6" t="n">
        <f aca="false">AP761-O761</f>
        <v>-9.99398712361782E-005</v>
      </c>
      <c r="AR761" s="20" t="n">
        <f aca="false">VLOOKUP(I761,entreesparc!$A$13:$H$110,8,0)*AP761</f>
        <v>5.78278629456887E-005</v>
      </c>
      <c r="AS761" s="7" t="n">
        <f aca="false">M761*AJ761/AI761+AH761/R761</f>
        <v>5.8602594650202</v>
      </c>
      <c r="AT761" s="4" t="n">
        <f aca="false">AS761+Z761</f>
        <v>1.73796857462464</v>
      </c>
      <c r="AU761" s="4" t="n">
        <f aca="false">AT761^-'paramètres CI'!$B$19</f>
        <v>0.0120133642343322</v>
      </c>
      <c r="AV761" s="4" t="n">
        <f aca="false">SUMIFS($AU$2:$AU$1250,$I$2:$I$1250,V761)</f>
        <v>1895.39580602436</v>
      </c>
      <c r="AW761" s="5" t="n">
        <f aca="false">AU761/AV761</f>
        <v>6.33818234489527E-006</v>
      </c>
      <c r="AX761" s="7" t="n">
        <f aca="false">SUMIFS($AP$2:$AP$1250,$I$2:$I$1250,V761)</f>
        <v>1</v>
      </c>
    </row>
    <row r="762" customFormat="false" ht="15.8" hidden="false" customHeight="false" outlineLevel="0" collapsed="false">
      <c r="A762" s="0" t="s">
        <v>16</v>
      </c>
      <c r="B762" s="0" t="s">
        <v>110</v>
      </c>
      <c r="C762" s="0" t="s">
        <v>36</v>
      </c>
      <c r="D762" s="0" t="s">
        <v>37</v>
      </c>
      <c r="E762" s="0" t="str">
        <f aca="false">VLOOKUP(A762,Nomenclature!$D$1:$E$9,2,0)</f>
        <v>04</v>
      </c>
      <c r="F762" s="0" t="str">
        <f aca="false">VLOOKUP(B762,Nomenclature!$J$1:$K$97,2,0)</f>
        <v>08</v>
      </c>
      <c r="G762" s="0" t="str">
        <f aca="false">VLOOKUP(C762,Nomenclature!$M$1:$N$21,2,0)</f>
        <v>23</v>
      </c>
      <c r="H762" s="0" t="str">
        <f aca="false">VLOOKUP(D762,Nomenclature!$O$25:$P$31,2,0)</f>
        <v>03</v>
      </c>
      <c r="I762" s="1" t="str">
        <f aca="false">CONCATENATE(E762,F762)</f>
        <v>0408</v>
      </c>
      <c r="J762" s="0" t="str">
        <f aca="false">CONCATENATE(E762,F762,G762,H762)</f>
        <v>04082303</v>
      </c>
      <c r="K762" s="0" t="n">
        <v>9.40722332069077</v>
      </c>
      <c r="L762" s="0" t="n">
        <v>20</v>
      </c>
      <c r="M762" s="0" t="n">
        <v>67.2586902320765</v>
      </c>
      <c r="N762" s="0" t="n">
        <v>0.764069137801932</v>
      </c>
      <c r="O762" s="0" t="n">
        <v>9.9940035978413E-005</v>
      </c>
      <c r="P762" s="4" t="n">
        <f aca="false">VLOOKUP(D762,'paramètres CI'!$A$1:$B$6,2,0)</f>
        <v>0.0385046990211696</v>
      </c>
      <c r="Q762" s="17" t="n">
        <f aca="false">M762*P762/N762</f>
        <v>3.38945194330768</v>
      </c>
      <c r="R762" s="9" t="n">
        <f aca="false">1/(1+0.04)*(1 - (1/(1+0.04))^L762)/(1-1/(1+0.04))</f>
        <v>13.5903263449677</v>
      </c>
      <c r="S762" s="17" t="n">
        <f aca="false">K762/R762</f>
        <v>0.692199957668724</v>
      </c>
      <c r="T762" s="17" t="n">
        <f aca="false">Q762+S762</f>
        <v>4.08165190097641</v>
      </c>
      <c r="U762" s="0" t="n">
        <f aca="false">T762 + Z762</f>
        <v>0.494218406314181</v>
      </c>
      <c r="V762" s="4" t="str">
        <f aca="false">VLOOKUP(I762,'CI ref gaz'!$I$1:$AM$97,1,0)</f>
        <v>0408</v>
      </c>
      <c r="W762" s="0" t="n">
        <f aca="false">VLOOKUP(I762,'CI ref gaz'!$I$1:$AM$97,14,0)</f>
        <v>-2</v>
      </c>
      <c r="X762" s="1" t="n">
        <f aca="false">VLOOKUP(I762,'CI ref gaz'!$I$1:$AM$97,13,0)</f>
        <v>0.165643646045515</v>
      </c>
      <c r="Y762" s="2" t="n">
        <f aca="false">VLOOKUP(I762,'CI ref gaz'!$I$1:$AM$97,7,0)</f>
        <v>0.627613935312457</v>
      </c>
      <c r="Z762" s="17" t="n">
        <f aca="false">X762*(O762/Y762)^(-1/8)-T762</f>
        <v>-3.58743349466223</v>
      </c>
      <c r="AA762" s="17" t="n">
        <f aca="false">Z762^2</f>
        <v>12.8696790786244</v>
      </c>
      <c r="AB762" s="18" t="n">
        <f aca="false">Z762/U762</f>
        <v>-7.25880187550452</v>
      </c>
      <c r="AC762" s="17" t="n">
        <f aca="false">U762^-('paramètres CI'!$B$19)</f>
        <v>280.962703182785</v>
      </c>
      <c r="AD762" s="4" t="n">
        <f aca="false">SUMIFS($AC$2:$AC$1250,$I$2:$I$1250,V762)</f>
        <v>2811312.80804696</v>
      </c>
      <c r="AE762" s="4" t="n">
        <f aca="false">AC762/AD762</f>
        <v>9.99400359784124E-005</v>
      </c>
      <c r="AF762" s="17" t="n">
        <f aca="false">AE762-O762</f>
        <v>-6.09863722023096E-019</v>
      </c>
      <c r="AG762" s="4" t="n">
        <f aca="false">VLOOKUP(I762,BesoinU!$F$1:$L$99,3,0)</f>
        <v>23.9263549327817</v>
      </c>
      <c r="AH762" s="19" t="n">
        <f aca="false">VLOOKUP(J762,bibliRdtCHauff!$G$2:$K$1398,4,0)</f>
        <v>9.40722332069077</v>
      </c>
      <c r="AI762" s="19" t="n">
        <f aca="false">VLOOKUP(J762,bibliRdtCHauff!$G$2:$K$1398,3,0)</f>
        <v>0.764069137801932</v>
      </c>
      <c r="AJ762" s="4" t="n">
        <f aca="false">VLOOKUP(D762,'paramètres CI'!$A$1:$C$6,3)</f>
        <v>0.0763929293534506</v>
      </c>
      <c r="AK762" s="4" t="n">
        <f aca="false">AJ762*AG762/AI762</f>
        <v>2.39219757955908</v>
      </c>
      <c r="AL762" s="4" t="n">
        <f aca="false">AK762+AH762/R762</f>
        <v>3.0843975372278</v>
      </c>
      <c r="AM762" s="4" t="n">
        <f aca="false">AL762+Z762</f>
        <v>-0.503035957434423</v>
      </c>
      <c r="AN762" s="4" t="n">
        <f aca="false">AM762^-'paramètres CI'!$B$19</f>
        <v>243.897731411842</v>
      </c>
      <c r="AO762" s="4" t="n">
        <f aca="false">SUMIFS($AN$2:$AN$1250,$I$2:$I$1250,V762)</f>
        <v>1028768366.49809</v>
      </c>
      <c r="AP762" s="5" t="n">
        <f aca="false">AN762/AO762</f>
        <v>2.37077401827649E-007</v>
      </c>
      <c r="AQ762" s="6" t="n">
        <f aca="false">AP762-O762</f>
        <v>-9.97029585765853E-005</v>
      </c>
      <c r="AR762" s="20" t="n">
        <f aca="false">VLOOKUP(I762,entreesparc!$A$13:$H$110,8,0)*AP762</f>
        <v>0.0832189724736344</v>
      </c>
      <c r="AS762" s="7" t="n">
        <f aca="false">M762*AJ762/AI762+AH762/R762</f>
        <v>7.41683797417839</v>
      </c>
      <c r="AT762" s="4" t="n">
        <f aca="false">AS762+Z762</f>
        <v>3.82940447951616</v>
      </c>
      <c r="AU762" s="4" t="n">
        <f aca="false">AT762^-'paramètres CI'!$B$19</f>
        <v>2.16246990542849E-005</v>
      </c>
      <c r="AV762" s="4" t="n">
        <f aca="false">SUMIFS($AU$2:$AU$1250,$I$2:$I$1250,V762)</f>
        <v>1895.39580602436</v>
      </c>
      <c r="AW762" s="5" t="n">
        <f aca="false">AU762/AV762</f>
        <v>1.14090676921161E-008</v>
      </c>
      <c r="AX762" s="7" t="n">
        <f aca="false">SUMIFS($AP$2:$AP$1250,$I$2:$I$1250,V762)</f>
        <v>1</v>
      </c>
    </row>
    <row r="763" customFormat="false" ht="15.8" hidden="false" customHeight="false" outlineLevel="0" collapsed="false">
      <c r="A763" s="0" t="s">
        <v>16</v>
      </c>
      <c r="B763" s="0" t="s">
        <v>110</v>
      </c>
      <c r="C763" s="0" t="s">
        <v>38</v>
      </c>
      <c r="D763" s="0" t="s">
        <v>39</v>
      </c>
      <c r="E763" s="0" t="str">
        <f aca="false">VLOOKUP(A763,Nomenclature!$D$1:$E$9,2,0)</f>
        <v>04</v>
      </c>
      <c r="F763" s="0" t="str">
        <f aca="false">VLOOKUP(B763,Nomenclature!$J$1:$K$97,2,0)</f>
        <v>08</v>
      </c>
      <c r="G763" s="0" t="str">
        <f aca="false">VLOOKUP(C763,Nomenclature!$M$1:$N$21,2,0)</f>
        <v>24</v>
      </c>
      <c r="H763" s="0" t="str">
        <f aca="false">VLOOKUP(D763,Nomenclature!$O$25:$P$31,2,0)</f>
        <v>04</v>
      </c>
      <c r="I763" s="1" t="str">
        <f aca="false">CONCATENATE(E763,F763)</f>
        <v>0408</v>
      </c>
      <c r="J763" s="0" t="str">
        <f aca="false">CONCATENATE(E763,F763,G763,H763)</f>
        <v>04082404</v>
      </c>
      <c r="K763" s="0" t="n">
        <v>7.00977288580548</v>
      </c>
      <c r="L763" s="0" t="n">
        <v>20</v>
      </c>
      <c r="M763" s="0" t="n">
        <v>67.5341214486112</v>
      </c>
      <c r="N763" s="0" t="n">
        <v>0.990459690571957</v>
      </c>
      <c r="O763" s="0" t="n">
        <v>9.9940035978413E-005</v>
      </c>
      <c r="P763" s="4" t="n">
        <f aca="false">VLOOKUP(D763,'paramètres CI'!$A$1:$B$6,2,0)</f>
        <v>0.022045059962018</v>
      </c>
      <c r="Q763" s="17" t="n">
        <f aca="false">M763*P763/N763</f>
        <v>1.50313412144729</v>
      </c>
      <c r="R763" s="9" t="n">
        <f aca="false">1/(1+0.04)*(1 - (1/(1+0.04))^L763)/(1-1/(1+0.04))</f>
        <v>13.5903263449677</v>
      </c>
      <c r="S763" s="17" t="n">
        <f aca="false">K763/R763</f>
        <v>0.515791358343732</v>
      </c>
      <c r="T763" s="17" t="n">
        <f aca="false">Q763+S763</f>
        <v>2.01892547979103</v>
      </c>
      <c r="U763" s="0" t="n">
        <f aca="false">T763 + Z763</f>
        <v>0.49421840631418</v>
      </c>
      <c r="V763" s="4" t="str">
        <f aca="false">VLOOKUP(I763,'CI ref gaz'!$I$1:$AM$97,1,0)</f>
        <v>0408</v>
      </c>
      <c r="W763" s="0" t="n">
        <f aca="false">VLOOKUP(I763,'CI ref gaz'!$I$1:$AM$97,14,0)</f>
        <v>-2</v>
      </c>
      <c r="X763" s="1" t="n">
        <f aca="false">VLOOKUP(I763,'CI ref gaz'!$I$1:$AM$97,13,0)</f>
        <v>0.165643646045515</v>
      </c>
      <c r="Y763" s="2" t="n">
        <f aca="false">VLOOKUP(I763,'CI ref gaz'!$I$1:$AM$97,7,0)</f>
        <v>0.627613935312457</v>
      </c>
      <c r="Z763" s="17" t="n">
        <f aca="false">X763*(O763/Y763)^(-1/8)-T763</f>
        <v>-1.52470707347685</v>
      </c>
      <c r="AA763" s="17" t="n">
        <f aca="false">Z763^2</f>
        <v>2.32473165991033</v>
      </c>
      <c r="AB763" s="18" t="n">
        <f aca="false">Z763/U763</f>
        <v>-3.08508759284771</v>
      </c>
      <c r="AC763" s="17" t="n">
        <f aca="false">U763^-('paramètres CI'!$B$19)</f>
        <v>280.962703182786</v>
      </c>
      <c r="AD763" s="4" t="n">
        <f aca="false">SUMIFS($AC$2:$AC$1250,$I$2:$I$1250,V763)</f>
        <v>2811312.80804696</v>
      </c>
      <c r="AE763" s="4" t="n">
        <f aca="false">AC763/AD763</f>
        <v>9.99400359784128E-005</v>
      </c>
      <c r="AF763" s="17" t="n">
        <f aca="false">AE763-O763</f>
        <v>0</v>
      </c>
      <c r="AG763" s="4" t="n">
        <f aca="false">VLOOKUP(I763,BesoinU!$F$1:$L$99,3,0)</f>
        <v>23.9263549327817</v>
      </c>
      <c r="AH763" s="19" t="n">
        <f aca="false">VLOOKUP(J763,bibliRdtCHauff!$G$2:$K$1398,4,0)</f>
        <v>7.00977288580548</v>
      </c>
      <c r="AI763" s="19" t="n">
        <f aca="false">VLOOKUP(J763,bibliRdtCHauff!$G$2:$K$1398,3,0)</f>
        <v>0.990459690571957</v>
      </c>
      <c r="AJ763" s="4" t="n">
        <f aca="false">VLOOKUP(D763,'paramètres CI'!$A$1:$C$6,3)</f>
        <v>0.0386719666666667</v>
      </c>
      <c r="AK763" s="4" t="n">
        <f aca="false">AJ763*AG763/AI763</f>
        <v>0.934191678089446</v>
      </c>
      <c r="AL763" s="4" t="n">
        <f aca="false">AK763+AH763/R763</f>
        <v>1.44998303643318</v>
      </c>
      <c r="AM763" s="4" t="n">
        <f aca="false">AL763+Z763</f>
        <v>-0.0747240370436681</v>
      </c>
      <c r="AN763" s="4" t="n">
        <f aca="false">AM763^-'paramètres CI'!$B$19</f>
        <v>1028767849.54018</v>
      </c>
      <c r="AO763" s="4" t="n">
        <f aca="false">SUMIFS($AN$2:$AN$1250,$I$2:$I$1250,V763)</f>
        <v>1028768366.49809</v>
      </c>
      <c r="AP763" s="5" t="n">
        <f aca="false">AN763/AO763</f>
        <v>0.999999497498241</v>
      </c>
      <c r="AQ763" s="6" t="n">
        <f aca="false">AP763-O763</f>
        <v>0.999899557462262</v>
      </c>
      <c r="AR763" s="20" t="n">
        <f aca="false">VLOOKUP(I763,entreesparc!$A$13:$H$110,8,0)*AP763</f>
        <v>351020.088858798</v>
      </c>
      <c r="AS763" s="7" t="n">
        <f aca="false">M763*AJ763/AI763+AH763/R763</f>
        <v>3.15262485937713</v>
      </c>
      <c r="AT763" s="4" t="n">
        <f aca="false">AS763+Z763</f>
        <v>1.62791778590029</v>
      </c>
      <c r="AU763" s="4" t="n">
        <f aca="false">AT763^-'paramètres CI'!$B$19</f>
        <v>0.0202740379543928</v>
      </c>
      <c r="AV763" s="4" t="n">
        <f aca="false">SUMIFS($AU$2:$AU$1250,$I$2:$I$1250,V763)</f>
        <v>1895.39580602436</v>
      </c>
      <c r="AW763" s="5" t="n">
        <f aca="false">AU763/AV763</f>
        <v>1.06964666113291E-005</v>
      </c>
      <c r="AX763" s="7" t="n">
        <f aca="false">SUMIFS($AP$2:$AP$1250,$I$2:$I$1250,V763)</f>
        <v>1</v>
      </c>
    </row>
    <row r="764" customFormat="false" ht="15.8" hidden="false" customHeight="false" outlineLevel="0" collapsed="false">
      <c r="A764" s="0" t="s">
        <v>16</v>
      </c>
      <c r="B764" s="0" t="s">
        <v>110</v>
      </c>
      <c r="C764" s="0" t="s">
        <v>40</v>
      </c>
      <c r="D764" s="0" t="s">
        <v>37</v>
      </c>
      <c r="E764" s="0" t="str">
        <f aca="false">VLOOKUP(A764,Nomenclature!$D$1:$E$9,2,0)</f>
        <v>04</v>
      </c>
      <c r="F764" s="0" t="str">
        <f aca="false">VLOOKUP(B764,Nomenclature!$J$1:$K$97,2,0)</f>
        <v>08</v>
      </c>
      <c r="G764" s="0" t="str">
        <f aca="false">VLOOKUP(C764,Nomenclature!$M$1:$N$21,2,0)</f>
        <v>03</v>
      </c>
      <c r="H764" s="0" t="str">
        <f aca="false">VLOOKUP(D764,Nomenclature!$O$25:$P$31,2,0)</f>
        <v>03</v>
      </c>
      <c r="I764" s="1" t="str">
        <f aca="false">CONCATENATE(E764,F764)</f>
        <v>0408</v>
      </c>
      <c r="J764" s="0" t="str">
        <f aca="false">CONCATENATE(E764,F764,G764,H764)</f>
        <v>04080303</v>
      </c>
      <c r="K764" s="0" t="n">
        <v>7.52577865655261</v>
      </c>
      <c r="L764" s="0" t="n">
        <v>20</v>
      </c>
      <c r="M764" s="0" t="n">
        <v>67.2586902320765</v>
      </c>
      <c r="N764" s="0" t="n">
        <v>0.732812339238601</v>
      </c>
      <c r="O764" s="0" t="n">
        <v>0.0618761170301612</v>
      </c>
      <c r="P764" s="4" t="n">
        <f aca="false">VLOOKUP(D764,'paramètres CI'!$A$1:$B$6,2,0)</f>
        <v>0.0385046990211696</v>
      </c>
      <c r="Q764" s="17" t="n">
        <f aca="false">M764*P764/N764</f>
        <v>3.53402294867877</v>
      </c>
      <c r="R764" s="9" t="n">
        <f aca="false">1/(1+0.04)*(1 - (1/(1+0.04))^L764)/(1-1/(1+0.04))</f>
        <v>13.5903263449677</v>
      </c>
      <c r="S764" s="17" t="n">
        <f aca="false">K764/R764</f>
        <v>0.553759966134979</v>
      </c>
      <c r="T764" s="17" t="n">
        <f aca="false">Q764+S764</f>
        <v>4.08778291481375</v>
      </c>
      <c r="U764" s="0" t="n">
        <f aca="false">T764 + Z764</f>
        <v>0.221281940913016</v>
      </c>
      <c r="V764" s="4" t="str">
        <f aca="false">VLOOKUP(I764,'CI ref gaz'!$I$1:$AM$97,1,0)</f>
        <v>0408</v>
      </c>
      <c r="W764" s="0" t="n">
        <f aca="false">VLOOKUP(I764,'CI ref gaz'!$I$1:$AM$97,14,0)</f>
        <v>-2</v>
      </c>
      <c r="X764" s="1" t="n">
        <f aca="false">VLOOKUP(I764,'CI ref gaz'!$I$1:$AM$97,13,0)</f>
        <v>0.165643646045515</v>
      </c>
      <c r="Y764" s="2" t="n">
        <f aca="false">VLOOKUP(I764,'CI ref gaz'!$I$1:$AM$97,7,0)</f>
        <v>0.627613935312457</v>
      </c>
      <c r="Z764" s="17" t="n">
        <f aca="false">X764*(O764/Y764)^(-1/8)-T764</f>
        <v>-3.86650097390073</v>
      </c>
      <c r="AA764" s="17" t="n">
        <f aca="false">Z764^2</f>
        <v>14.9498297811753</v>
      </c>
      <c r="AB764" s="18" t="n">
        <f aca="false">Z764/U764</f>
        <v>-17.4731880873217</v>
      </c>
      <c r="AC764" s="17" t="n">
        <f aca="false">U764^-('paramètres CI'!$B$19)</f>
        <v>173953.120319105</v>
      </c>
      <c r="AD764" s="4" t="n">
        <f aca="false">SUMIFS($AC$2:$AC$1250,$I$2:$I$1250,V764)</f>
        <v>2811312.80804696</v>
      </c>
      <c r="AE764" s="4" t="n">
        <f aca="false">AC764/AD764</f>
        <v>0.0618761170301611</v>
      </c>
      <c r="AF764" s="17" t="n">
        <f aca="false">AE764-O764</f>
        <v>0</v>
      </c>
      <c r="AG764" s="4" t="n">
        <f aca="false">VLOOKUP(I764,BesoinU!$F$1:$L$99,3,0)</f>
        <v>23.9263549327817</v>
      </c>
      <c r="AH764" s="19" t="n">
        <f aca="false">VLOOKUP(J764,bibliRdtCHauff!$G$2:$K$1398,4,0)</f>
        <v>7.90206758938025</v>
      </c>
      <c r="AI764" s="19" t="n">
        <f aca="false">VLOOKUP(J764,bibliRdtCHauff!$G$2:$K$1398,3,0)</f>
        <v>0.739063698951267</v>
      </c>
      <c r="AJ764" s="4" t="n">
        <f aca="false">VLOOKUP(D764,'paramètres CI'!$A$1:$C$6,3)</f>
        <v>0.0763929293534506</v>
      </c>
      <c r="AK764" s="4" t="n">
        <f aca="false">AJ764*AG764/AI764</f>
        <v>2.47313505542112</v>
      </c>
      <c r="AL764" s="4" t="n">
        <f aca="false">AK764+AH764/R764</f>
        <v>3.05458301986284</v>
      </c>
      <c r="AM764" s="4" t="n">
        <f aca="false">AL764+Z764</f>
        <v>-0.811917954037887</v>
      </c>
      <c r="AN764" s="4" t="n">
        <f aca="false">AM764^-'paramètres CI'!$B$19</f>
        <v>5.29544960140278</v>
      </c>
      <c r="AO764" s="4" t="n">
        <f aca="false">SUMIFS($AN$2:$AN$1250,$I$2:$I$1250,V764)</f>
        <v>1028768366.49809</v>
      </c>
      <c r="AP764" s="5" t="n">
        <f aca="false">AN764/AO764</f>
        <v>5.14736822578283E-009</v>
      </c>
      <c r="AQ764" s="6" t="n">
        <f aca="false">AP764-O764</f>
        <v>-0.061876111882793</v>
      </c>
      <c r="AR764" s="20" t="n">
        <f aca="false">VLOOKUP(I764,entreesparc!$A$13:$H$110,8,0)*AP764</f>
        <v>0.00180683055993878</v>
      </c>
      <c r="AS764" s="7" t="n">
        <f aca="false">M764*AJ764/AI764+AH764/R764</f>
        <v>7.53360699835937</v>
      </c>
      <c r="AT764" s="4" t="n">
        <f aca="false">AS764+Z764</f>
        <v>3.66710602445864</v>
      </c>
      <c r="AU764" s="4" t="n">
        <f aca="false">AT764^-'paramètres CI'!$B$19</f>
        <v>3.05782246693876E-005</v>
      </c>
      <c r="AV764" s="4" t="n">
        <f aca="false">SUMIFS($AU$2:$AU$1250,$I$2:$I$1250,V764)</f>
        <v>1895.39580602436</v>
      </c>
      <c r="AW764" s="5" t="n">
        <f aca="false">AU764/AV764</f>
        <v>1.61328966605271E-008</v>
      </c>
      <c r="AX764" s="7" t="n">
        <f aca="false">SUMIFS($AP$2:$AP$1250,$I$2:$I$1250,V764)</f>
        <v>1</v>
      </c>
    </row>
    <row r="765" customFormat="false" ht="15.8" hidden="false" customHeight="false" outlineLevel="0" collapsed="false">
      <c r="A765" s="0" t="s">
        <v>16</v>
      </c>
      <c r="B765" s="0" t="s">
        <v>110</v>
      </c>
      <c r="C765" s="0" t="s">
        <v>41</v>
      </c>
      <c r="D765" s="0" t="s">
        <v>39</v>
      </c>
      <c r="E765" s="0" t="str">
        <f aca="false">VLOOKUP(A765,Nomenclature!$D$1:$E$9,2,0)</f>
        <v>04</v>
      </c>
      <c r="F765" s="0" t="str">
        <f aca="false">VLOOKUP(B765,Nomenclature!$J$1:$K$97,2,0)</f>
        <v>08</v>
      </c>
      <c r="G765" s="0" t="str">
        <f aca="false">VLOOKUP(C765,Nomenclature!$M$1:$N$21,2,0)</f>
        <v>04</v>
      </c>
      <c r="H765" s="0" t="str">
        <f aca="false">VLOOKUP(D765,Nomenclature!$O$25:$P$31,2,0)</f>
        <v>04</v>
      </c>
      <c r="I765" s="1" t="str">
        <f aca="false">CONCATENATE(E765,F765)</f>
        <v>0408</v>
      </c>
      <c r="J765" s="0" t="str">
        <f aca="false">CONCATENATE(E765,F765,G765,H765)</f>
        <v>04080404</v>
      </c>
      <c r="K765" s="0" t="n">
        <v>5.60781830864439</v>
      </c>
      <c r="L765" s="0" t="n">
        <v>20</v>
      </c>
      <c r="M765" s="0" t="n">
        <v>67.5341214486112</v>
      </c>
      <c r="N765" s="0" t="n">
        <v>0.849278259539653</v>
      </c>
      <c r="O765" s="0" t="n">
        <v>0.627613935312457</v>
      </c>
      <c r="P765" s="4" t="n">
        <f aca="false">VLOOKUP(D765,'paramètres CI'!$A$1:$B$6,2,0)</f>
        <v>0.022045059962018</v>
      </c>
      <c r="Q765" s="17" t="n">
        <f aca="false">M765*P765/N765</f>
        <v>1.75301055937053</v>
      </c>
      <c r="R765" s="9" t="n">
        <f aca="false">1/(1+0.04)*(1 - (1/(1+0.04))^L765)/(1-1/(1+0.04))</f>
        <v>13.5903263449677</v>
      </c>
      <c r="S765" s="17" t="n">
        <f aca="false">K765/R765</f>
        <v>0.412633086674986</v>
      </c>
      <c r="T765" s="17" t="n">
        <f aca="false">Q765+S765</f>
        <v>2.16564364604551</v>
      </c>
      <c r="U765" s="0" t="n">
        <f aca="false">T765 + Z765</f>
        <v>0.165643646045515</v>
      </c>
      <c r="V765" s="4" t="str">
        <f aca="false">VLOOKUP(I765,'CI ref gaz'!$I$1:$AM$97,1,0)</f>
        <v>0408</v>
      </c>
      <c r="W765" s="0" t="n">
        <f aca="false">VLOOKUP(I765,'CI ref gaz'!$I$1:$AM$97,14,0)</f>
        <v>-2</v>
      </c>
      <c r="X765" s="1" t="n">
        <f aca="false">VLOOKUP(I765,'CI ref gaz'!$I$1:$AM$97,13,0)</f>
        <v>0.165643646045515</v>
      </c>
      <c r="Y765" s="2" t="n">
        <f aca="false">VLOOKUP(I765,'CI ref gaz'!$I$1:$AM$97,7,0)</f>
        <v>0.627613935312457</v>
      </c>
      <c r="Z765" s="17" t="n">
        <f aca="false">X765*(O765/Y765)^(-1/8)-T765</f>
        <v>-2</v>
      </c>
      <c r="AA765" s="17" t="n">
        <f aca="false">Z765^2</f>
        <v>4</v>
      </c>
      <c r="AB765" s="18" t="n">
        <f aca="false">Z765/U765</f>
        <v>-12.0741123957779</v>
      </c>
      <c r="AC765" s="17" t="n">
        <f aca="false">U765^-('paramètres CI'!$B$19)</f>
        <v>1764419.09485267</v>
      </c>
      <c r="AD765" s="4" t="n">
        <f aca="false">SUMIFS($AC$2:$AC$1250,$I$2:$I$1250,V765)</f>
        <v>2811312.80804696</v>
      </c>
      <c r="AE765" s="4" t="n">
        <f aca="false">AC765/AD765</f>
        <v>0.627613935312456</v>
      </c>
      <c r="AF765" s="17" t="n">
        <f aca="false">AE765-O765</f>
        <v>0</v>
      </c>
      <c r="AG765" s="4" t="n">
        <f aca="false">VLOOKUP(I765,BesoinU!$F$1:$L$99,3,0)</f>
        <v>23.9263549327817</v>
      </c>
      <c r="AH765" s="19" t="n">
        <f aca="false">VLOOKUP(J765,bibliRdtCHauff!$G$2:$K$1398,4,0)</f>
        <v>5.8882092240766</v>
      </c>
      <c r="AI765" s="19" t="n">
        <f aca="false">VLOOKUP(J765,bibliRdtCHauff!$G$2:$K$1398,3,0)</f>
        <v>0.877514545746114</v>
      </c>
      <c r="AJ765" s="4" t="n">
        <f aca="false">VLOOKUP(D765,'paramètres CI'!$A$1:$C$6,3)</f>
        <v>0.0386719666666667</v>
      </c>
      <c r="AK765" s="4" t="n">
        <f aca="false">AJ765*AG765/AI765</f>
        <v>1.05443175261402</v>
      </c>
      <c r="AL765" s="4" t="n">
        <f aca="false">AK765+AH765/R765</f>
        <v>1.48769649362275</v>
      </c>
      <c r="AM765" s="4" t="n">
        <f aca="false">AL765+Z765</f>
        <v>-0.512303506377247</v>
      </c>
      <c r="AN765" s="4" t="n">
        <f aca="false">AM765^-'paramètres CI'!$B$19</f>
        <v>210.75669195401</v>
      </c>
      <c r="AO765" s="4" t="n">
        <f aca="false">SUMIFS($AN$2:$AN$1250,$I$2:$I$1250,V765)</f>
        <v>1028768366.49809</v>
      </c>
      <c r="AP765" s="5" t="n">
        <f aca="false">AN765/AO765</f>
        <v>2.04863114785908E-007</v>
      </c>
      <c r="AQ765" s="6" t="n">
        <f aca="false">AP765-O765</f>
        <v>-0.627613730449342</v>
      </c>
      <c r="AR765" s="20" t="n">
        <f aca="false">VLOOKUP(I765,entreesparc!$A$13:$H$110,8,0)*AP765</f>
        <v>0.0719111048914964</v>
      </c>
      <c r="AS765" s="7" t="n">
        <f aca="false">M765*AJ765/AI765+AH765/R765</f>
        <v>3.40948582609937</v>
      </c>
      <c r="AT765" s="4" t="n">
        <f aca="false">AS765+Z765</f>
        <v>1.40948582609937</v>
      </c>
      <c r="AU765" s="4" t="n">
        <f aca="false">AT765^-'paramètres CI'!$B$19</f>
        <v>0.0641969354178662</v>
      </c>
      <c r="AV765" s="4" t="n">
        <f aca="false">SUMIFS($AU$2:$AU$1250,$I$2:$I$1250,V765)</f>
        <v>1895.39580602436</v>
      </c>
      <c r="AW765" s="5" t="n">
        <f aca="false">AU765/AV765</f>
        <v>3.38699364079109E-005</v>
      </c>
      <c r="AX765" s="7" t="n">
        <f aca="false">SUMIFS($AP$2:$AP$1250,$I$2:$I$1250,V765)</f>
        <v>1</v>
      </c>
    </row>
    <row r="766" customFormat="false" ht="15.8" hidden="false" customHeight="false" outlineLevel="0" collapsed="false">
      <c r="A766" s="0" t="s">
        <v>16</v>
      </c>
      <c r="B766" s="0" t="s">
        <v>110</v>
      </c>
      <c r="C766" s="0" t="s">
        <v>45</v>
      </c>
      <c r="D766" s="0" t="s">
        <v>43</v>
      </c>
      <c r="E766" s="0" t="str">
        <f aca="false">VLOOKUP(A766,Nomenclature!$D$1:$E$9,2,0)</f>
        <v>04</v>
      </c>
      <c r="F766" s="0" t="str">
        <f aca="false">VLOOKUP(B766,Nomenclature!$J$1:$K$97,2,0)</f>
        <v>08</v>
      </c>
      <c r="G766" s="0" t="str">
        <f aca="false">VLOOKUP(C766,Nomenclature!$M$1:$N$21,2,0)</f>
        <v>06</v>
      </c>
      <c r="H766" s="0" t="str">
        <f aca="false">VLOOKUP(D766,Nomenclature!$O$25:$P$31,2,0)</f>
        <v>02</v>
      </c>
      <c r="I766" s="1" t="str">
        <f aca="false">CONCATENATE(E766,F766)</f>
        <v>0408</v>
      </c>
      <c r="J766" s="0" t="str">
        <f aca="false">CONCATENATE(E766,F766,G766,H766)</f>
        <v>04080602</v>
      </c>
      <c r="K766" s="0" t="n">
        <v>10</v>
      </c>
      <c r="L766" s="0" t="n">
        <v>13</v>
      </c>
      <c r="M766" s="0" t="n">
        <v>63.205648866851</v>
      </c>
      <c r="N766" s="0" t="n">
        <v>0.9</v>
      </c>
      <c r="O766" s="0" t="n">
        <v>0.121517967901894</v>
      </c>
      <c r="P766" s="4" t="n">
        <f aca="false">VLOOKUP(D766,'paramètres CI'!$A$1:$B$6,2,0)</f>
        <v>0.0935912806596305</v>
      </c>
      <c r="Q766" s="17" t="n">
        <f aca="false">M766*P766/N766</f>
        <v>6.57277513596834</v>
      </c>
      <c r="R766" s="9" t="n">
        <f aca="false">1/(1+0.04)*(1 - (1/(1+0.04))^L766)/(1-1/(1+0.04))</f>
        <v>9.98564784663304</v>
      </c>
      <c r="S766" s="17" t="n">
        <f aca="false">K766/R766</f>
        <v>1.00143727814033</v>
      </c>
      <c r="T766" s="17" t="n">
        <f aca="false">Q766+S766</f>
        <v>7.57421241410867</v>
      </c>
      <c r="U766" s="0" t="n">
        <f aca="false">T766 + Z766</f>
        <v>0.20337908602343</v>
      </c>
      <c r="V766" s="4" t="str">
        <f aca="false">VLOOKUP(I766,'CI ref gaz'!$I$1:$AM$97,1,0)</f>
        <v>0408</v>
      </c>
      <c r="W766" s="0" t="n">
        <f aca="false">VLOOKUP(I766,'CI ref gaz'!$I$1:$AM$97,14,0)</f>
        <v>-2</v>
      </c>
      <c r="X766" s="1" t="n">
        <f aca="false">VLOOKUP(I766,'CI ref gaz'!$I$1:$AM$97,13,0)</f>
        <v>0.165643646045515</v>
      </c>
      <c r="Y766" s="2" t="n">
        <f aca="false">VLOOKUP(I766,'CI ref gaz'!$I$1:$AM$97,7,0)</f>
        <v>0.627613935312457</v>
      </c>
      <c r="Z766" s="17" t="n">
        <f aca="false">X766*(O766/Y766)^(-1/8)-T766</f>
        <v>-7.37083332808524</v>
      </c>
      <c r="AA766" s="17" t="n">
        <f aca="false">Z766^2</f>
        <v>54.3291839504121</v>
      </c>
      <c r="AB766" s="18" t="n">
        <f aca="false">Z766/U766</f>
        <v>-36.2418450795678</v>
      </c>
      <c r="AC766" s="17" t="n">
        <f aca="false">U766^-('paramètres CI'!$B$19)</f>
        <v>341625.019570438</v>
      </c>
      <c r="AD766" s="4" t="n">
        <f aca="false">SUMIFS($AC$2:$AC$1250,$I$2:$I$1250,V766)</f>
        <v>2811312.80804696</v>
      </c>
      <c r="AE766" s="4" t="n">
        <f aca="false">AC766/AD766</f>
        <v>0.121517967901895</v>
      </c>
      <c r="AF766" s="17" t="n">
        <f aca="false">AE766-O766</f>
        <v>1.17961196366423E-015</v>
      </c>
      <c r="AG766" s="4" t="n">
        <f aca="false">VLOOKUP(I766,BesoinU!$F$1:$L$99,3,0)</f>
        <v>23.9263549327817</v>
      </c>
      <c r="AH766" s="19" t="n">
        <f aca="false">VLOOKUP(J766,bibliRdtCHauff!$G$2:$K$1398,4,0)</f>
        <v>10.4</v>
      </c>
      <c r="AI766" s="19" t="n">
        <f aca="false">VLOOKUP(J766,bibliRdtCHauff!$G$2:$K$1398,3,0)</f>
        <v>0.92</v>
      </c>
      <c r="AJ766" s="4" t="n">
        <f aca="false">VLOOKUP(D766,'paramètres CI'!$A$1:$C$6,3)</f>
        <v>0.09847</v>
      </c>
      <c r="AK766" s="4" t="n">
        <f aca="false">AJ766*AG766/AI766</f>
        <v>2.56090018503371</v>
      </c>
      <c r="AL766" s="4" t="n">
        <f aca="false">AK766+AH766/R766</f>
        <v>3.60239495429965</v>
      </c>
      <c r="AM766" s="4" t="n">
        <f aca="false">AL766+Z766</f>
        <v>-3.76843837378559</v>
      </c>
      <c r="AN766" s="4" t="n">
        <f aca="false">AM766^-'paramètres CI'!$B$19</f>
        <v>2.45871765478458E-005</v>
      </c>
      <c r="AO766" s="4" t="n">
        <f aca="false">SUMIFS($AN$2:$AN$1250,$I$2:$I$1250,V766)</f>
        <v>1028768366.49809</v>
      </c>
      <c r="AP766" s="5" t="n">
        <f aca="false">AN766/AO766</f>
        <v>2.38996234220732E-014</v>
      </c>
      <c r="AQ766" s="6" t="n">
        <f aca="false">AP766-O766</f>
        <v>-0.12151796790187</v>
      </c>
      <c r="AR766" s="20" t="n">
        <f aca="false">VLOOKUP(I766,entreesparc!$A$13:$H$110,8,0)*AP766</f>
        <v>8.38925215292193E-009</v>
      </c>
      <c r="AS766" s="7" t="n">
        <f aca="false">M766*AJ766/AI766+AH766/R766</f>
        <v>7.80656025178639</v>
      </c>
      <c r="AT766" s="4" t="n">
        <f aca="false">AS766+Z766</f>
        <v>0.435726923701155</v>
      </c>
      <c r="AU766" s="4" t="n">
        <f aca="false">AT766^-'paramètres CI'!$B$19</f>
        <v>769.635040512895</v>
      </c>
      <c r="AV766" s="4" t="n">
        <f aca="false">SUMIFS($AU$2:$AU$1250,$I$2:$I$1250,V766)</f>
        <v>1895.39580602436</v>
      </c>
      <c r="AW766" s="5" t="n">
        <f aca="false">AU766/AV766</f>
        <v>0.406055050911621</v>
      </c>
      <c r="AX766" s="7" t="n">
        <f aca="false">SUMIFS($AP$2:$AP$1250,$I$2:$I$1250,V766)</f>
        <v>1</v>
      </c>
    </row>
    <row r="767" customFormat="false" ht="15.8" hidden="false" customHeight="false" outlineLevel="0" collapsed="false">
      <c r="A767" s="0" t="s">
        <v>16</v>
      </c>
      <c r="B767" s="0" t="s">
        <v>110</v>
      </c>
      <c r="C767" s="0" t="s">
        <v>46</v>
      </c>
      <c r="D767" s="0" t="s">
        <v>43</v>
      </c>
      <c r="E767" s="0" t="str">
        <f aca="false">VLOOKUP(A767,Nomenclature!$D$1:$E$9,2,0)</f>
        <v>04</v>
      </c>
      <c r="F767" s="0" t="str">
        <f aca="false">VLOOKUP(B767,Nomenclature!$J$1:$K$97,2,0)</f>
        <v>08</v>
      </c>
      <c r="G767" s="0" t="str">
        <f aca="false">VLOOKUP(C767,Nomenclature!$M$1:$N$21,2,0)</f>
        <v>26</v>
      </c>
      <c r="H767" s="0" t="str">
        <f aca="false">VLOOKUP(D767,Nomenclature!$O$25:$P$31,2,0)</f>
        <v>02</v>
      </c>
      <c r="I767" s="1" t="str">
        <f aca="false">CONCATENATE(E767,F767)</f>
        <v>0408</v>
      </c>
      <c r="J767" s="0" t="str">
        <f aca="false">CONCATENATE(E767,F767,G767,H767)</f>
        <v>04082602</v>
      </c>
      <c r="K767" s="0" t="n">
        <v>12</v>
      </c>
      <c r="L767" s="0" t="n">
        <v>13</v>
      </c>
      <c r="M767" s="0" t="n">
        <v>63.205648866851</v>
      </c>
      <c r="N767" s="0" t="n">
        <v>1</v>
      </c>
      <c r="O767" s="0" t="n">
        <v>9.9940035978413E-005</v>
      </c>
      <c r="P767" s="4" t="n">
        <f aca="false">VLOOKUP(D767,'paramètres CI'!$A$1:$B$6,2,0)</f>
        <v>0.0935912806596305</v>
      </c>
      <c r="Q767" s="17" t="n">
        <f aca="false">M767*P767/N767</f>
        <v>5.91549762237151</v>
      </c>
      <c r="R767" s="9" t="n">
        <f aca="false">1/(1+0.04)*(1 - (1/(1+0.04))^L767)/(1-1/(1+0.04))</f>
        <v>9.98564784663304</v>
      </c>
      <c r="S767" s="17" t="n">
        <f aca="false">K767/R767</f>
        <v>1.20172473376839</v>
      </c>
      <c r="T767" s="17" t="n">
        <f aca="false">Q767+S767</f>
        <v>7.11722235613989</v>
      </c>
      <c r="U767" s="0" t="n">
        <f aca="false">T767 + Z767</f>
        <v>0.494218406314181</v>
      </c>
      <c r="V767" s="4" t="str">
        <f aca="false">VLOOKUP(I767,'CI ref gaz'!$I$1:$AM$97,1,0)</f>
        <v>0408</v>
      </c>
      <c r="W767" s="0" t="n">
        <f aca="false">VLOOKUP(I767,'CI ref gaz'!$I$1:$AM$97,14,0)</f>
        <v>-2</v>
      </c>
      <c r="X767" s="1" t="n">
        <f aca="false">VLOOKUP(I767,'CI ref gaz'!$I$1:$AM$97,13,0)</f>
        <v>0.165643646045515</v>
      </c>
      <c r="Y767" s="2" t="n">
        <f aca="false">VLOOKUP(I767,'CI ref gaz'!$I$1:$AM$97,7,0)</f>
        <v>0.627613935312457</v>
      </c>
      <c r="Z767" s="17" t="n">
        <f aca="false">X767*(O767/Y767)^(-1/8)-T767</f>
        <v>-6.62300394982571</v>
      </c>
      <c r="AA767" s="17" t="n">
        <f aca="false">Z767^2</f>
        <v>43.864181319407</v>
      </c>
      <c r="AB767" s="18" t="n">
        <f aca="false">Z767/U767</f>
        <v>-13.4009657779022</v>
      </c>
      <c r="AC767" s="17" t="n">
        <f aca="false">U767^-('paramètres CI'!$B$19)</f>
        <v>280.962703182785</v>
      </c>
      <c r="AD767" s="4" t="n">
        <f aca="false">SUMIFS($AC$2:$AC$1250,$I$2:$I$1250,V767)</f>
        <v>2811312.80804696</v>
      </c>
      <c r="AE767" s="4" t="n">
        <f aca="false">AC767/AD767</f>
        <v>9.99400359784124E-005</v>
      </c>
      <c r="AF767" s="17" t="n">
        <f aca="false">AE767-O767</f>
        <v>-6.09863722023096E-019</v>
      </c>
      <c r="AG767" s="4" t="n">
        <f aca="false">VLOOKUP(I767,BesoinU!$F$1:$L$99,3,0)</f>
        <v>23.9263549327817</v>
      </c>
      <c r="AH767" s="19" t="n">
        <f aca="false">VLOOKUP(J767,bibliRdtCHauff!$G$2:$K$1398,4,0)</f>
        <v>12</v>
      </c>
      <c r="AI767" s="19" t="n">
        <f aca="false">VLOOKUP(J767,bibliRdtCHauff!$G$2:$K$1398,3,0)</f>
        <v>1</v>
      </c>
      <c r="AJ767" s="4" t="n">
        <f aca="false">VLOOKUP(D767,'paramètres CI'!$A$1:$C$6,3)</f>
        <v>0.09847</v>
      </c>
      <c r="AK767" s="4" t="n">
        <f aca="false">AJ767*AG767/AI767</f>
        <v>2.35602817023101</v>
      </c>
      <c r="AL767" s="4" t="n">
        <f aca="false">AK767+AH767/R767</f>
        <v>3.55775290399941</v>
      </c>
      <c r="AM767" s="4" t="n">
        <f aca="false">AL767+Z767</f>
        <v>-3.06525104582631</v>
      </c>
      <c r="AN767" s="4" t="n">
        <f aca="false">AM767^-'paramètres CI'!$B$19</f>
        <v>0.000128313279711144</v>
      </c>
      <c r="AO767" s="4" t="n">
        <f aca="false">SUMIFS($AN$2:$AN$1250,$I$2:$I$1250,V767)</f>
        <v>1028768366.49809</v>
      </c>
      <c r="AP767" s="5" t="n">
        <f aca="false">AN767/AO767</f>
        <v>1.24725141139322E-013</v>
      </c>
      <c r="AQ767" s="6" t="n">
        <f aca="false">AP767-O767</f>
        <v>-9.99400358536879E-005</v>
      </c>
      <c r="AR767" s="20" t="n">
        <f aca="false">VLOOKUP(I767,entreesparc!$A$13:$H$110,8,0)*AP767</f>
        <v>4.37810521257065E-008</v>
      </c>
      <c r="AS767" s="7" t="n">
        <f aca="false">M767*AJ767/AI767+AH767/R767</f>
        <v>7.42558497768721</v>
      </c>
      <c r="AT767" s="4" t="n">
        <f aca="false">AS767+Z767</f>
        <v>0.802581027861495</v>
      </c>
      <c r="AU767" s="4" t="n">
        <f aca="false">AT767^-'paramètres CI'!$B$19</f>
        <v>5.8088329309576</v>
      </c>
      <c r="AV767" s="4" t="n">
        <f aca="false">SUMIFS($AU$2:$AU$1250,$I$2:$I$1250,V767)</f>
        <v>1895.39580602436</v>
      </c>
      <c r="AW767" s="5" t="n">
        <f aca="false">AU767/AV767</f>
        <v>0.00306470707199768</v>
      </c>
      <c r="AX767" s="7" t="n">
        <f aca="false">SUMIFS($AP$2:$AP$1250,$I$2:$I$1250,V767)</f>
        <v>1</v>
      </c>
    </row>
    <row r="768" customFormat="false" ht="15.8" hidden="false" customHeight="false" outlineLevel="0" collapsed="false">
      <c r="A768" s="0" t="s">
        <v>16</v>
      </c>
      <c r="B768" s="0" t="s">
        <v>110</v>
      </c>
      <c r="C768" s="0" t="s">
        <v>48</v>
      </c>
      <c r="D768" s="0" t="s">
        <v>43</v>
      </c>
      <c r="E768" s="0" t="str">
        <f aca="false">VLOOKUP(A768,Nomenclature!$D$1:$E$9,2,0)</f>
        <v>04</v>
      </c>
      <c r="F768" s="0" t="str">
        <f aca="false">VLOOKUP(B768,Nomenclature!$J$1:$K$97,2,0)</f>
        <v>08</v>
      </c>
      <c r="G768" s="0" t="str">
        <f aca="false">VLOOKUP(C768,Nomenclature!$M$1:$N$21,2,0)</f>
        <v>09</v>
      </c>
      <c r="H768" s="0" t="str">
        <f aca="false">VLOOKUP(D768,Nomenclature!$O$25:$P$31,2,0)</f>
        <v>02</v>
      </c>
      <c r="I768" s="1" t="str">
        <f aca="false">CONCATENATE(E768,F768)</f>
        <v>0408</v>
      </c>
      <c r="J768" s="0" t="str">
        <f aca="false">CONCATENATE(E768,F768,G768,H768)</f>
        <v>04080902</v>
      </c>
      <c r="K768" s="0" t="n">
        <v>49.5915827982799</v>
      </c>
      <c r="L768" s="0" t="n">
        <v>20</v>
      </c>
      <c r="M768" s="0" t="n">
        <v>73.8208034439276</v>
      </c>
      <c r="N768" s="0" t="n">
        <v>2.78381860465116</v>
      </c>
      <c r="O768" s="0" t="n">
        <v>0.104902065414676</v>
      </c>
      <c r="P768" s="4" t="n">
        <f aca="false">VLOOKUP(D768,'paramètres CI'!$A$1:$B$6,2,0)</f>
        <v>0.0935912806596305</v>
      </c>
      <c r="Q768" s="17" t="n">
        <f aca="false">M768*P768/N768</f>
        <v>2.48183682733373</v>
      </c>
      <c r="R768" s="9" t="n">
        <f aca="false">1/(1+0.04)*(1 - (1/(1+0.04))^L768)/(1-1/(1+0.04))</f>
        <v>13.5903263449677</v>
      </c>
      <c r="S768" s="17" t="n">
        <f aca="false">K768/R768</f>
        <v>3.64903546386456</v>
      </c>
      <c r="T768" s="17" t="n">
        <f aca="false">Q768+S768</f>
        <v>6.13087229119829</v>
      </c>
      <c r="U768" s="0" t="n">
        <f aca="false">T768 + Z768</f>
        <v>0.207151627024376</v>
      </c>
      <c r="V768" s="4" t="str">
        <f aca="false">VLOOKUP(I768,'CI ref gaz'!$I$1:$AM$97,1,0)</f>
        <v>0408</v>
      </c>
      <c r="W768" s="0" t="n">
        <f aca="false">VLOOKUP(I768,'CI ref gaz'!$I$1:$AM$97,14,0)</f>
        <v>-2</v>
      </c>
      <c r="X768" s="1" t="n">
        <f aca="false">VLOOKUP(I768,'CI ref gaz'!$I$1:$AM$97,13,0)</f>
        <v>0.165643646045515</v>
      </c>
      <c r="Y768" s="2" t="n">
        <f aca="false">VLOOKUP(I768,'CI ref gaz'!$I$1:$AM$97,7,0)</f>
        <v>0.627613935312457</v>
      </c>
      <c r="Z768" s="17" t="n">
        <f aca="false">X768*(O768/Y768)^(-1/8)-T768</f>
        <v>-5.92372066417391</v>
      </c>
      <c r="AA768" s="17" t="n">
        <f aca="false">Z768^2</f>
        <v>35.090466507161</v>
      </c>
      <c r="AB768" s="18" t="n">
        <f aca="false">Z768/U768</f>
        <v>-28.5960614901511</v>
      </c>
      <c r="AC768" s="17" t="n">
        <f aca="false">U768^-('paramètres CI'!$B$19)</f>
        <v>294912.520090863</v>
      </c>
      <c r="AD768" s="4" t="n">
        <f aca="false">SUMIFS($AC$2:$AC$1250,$I$2:$I$1250,V768)</f>
        <v>2811312.80804696</v>
      </c>
      <c r="AE768" s="4" t="n">
        <f aca="false">AC768/AD768</f>
        <v>0.104902065414677</v>
      </c>
      <c r="AF768" s="17" t="n">
        <f aca="false">AE768-O768</f>
        <v>1.31838984174237E-015</v>
      </c>
      <c r="AG768" s="4" t="n">
        <f aca="false">VLOOKUP(I768,BesoinU!$F$1:$L$99,3,0)</f>
        <v>23.9263549327817</v>
      </c>
      <c r="AH768" s="19" t="n">
        <f aca="false">VLOOKUP(J768,bibliRdtCHauff!$G$2:$K$1398,4,0)</f>
        <v>52.0711619381939</v>
      </c>
      <c r="AI768" s="19" t="n">
        <f aca="false">VLOOKUP(J768,bibliRdtCHauff!$G$2:$K$1398,3,0)</f>
        <v>2.89517134883721</v>
      </c>
      <c r="AJ768" s="4" t="n">
        <f aca="false">VLOOKUP(D768,'paramètres CI'!$A$1:$C$6,3)</f>
        <v>0.09847</v>
      </c>
      <c r="AK768" s="4" t="n">
        <f aca="false">AJ768*AG768/AI768</f>
        <v>0.813778490581315</v>
      </c>
      <c r="AL768" s="4" t="n">
        <f aca="false">AK768+AH768/R768</f>
        <v>4.6452657276391</v>
      </c>
      <c r="AM768" s="4" t="n">
        <f aca="false">AL768+Z768</f>
        <v>-1.27845493653481</v>
      </c>
      <c r="AN768" s="4" t="n">
        <f aca="false">AM768^-'paramètres CI'!$B$19</f>
        <v>0.140125315795285</v>
      </c>
      <c r="AO768" s="4" t="n">
        <f aca="false">SUMIFS($AN$2:$AN$1250,$I$2:$I$1250,V768)</f>
        <v>1028768366.49809</v>
      </c>
      <c r="AP768" s="5" t="n">
        <f aca="false">AN768/AO768</f>
        <v>1.36206866733538E-010</v>
      </c>
      <c r="AQ768" s="6" t="n">
        <f aca="false">AP768-O768</f>
        <v>-0.104902065278469</v>
      </c>
      <c r="AR768" s="20" t="n">
        <f aca="false">VLOOKUP(I768,entreesparc!$A$13:$H$110,8,0)*AP768</f>
        <v>4.78113704892827E-005</v>
      </c>
      <c r="AS768" s="7" t="n">
        <f aca="false">M768*AJ768/AI768+AH768/R768</f>
        <v>6.34226592310794</v>
      </c>
      <c r="AT768" s="4" t="n">
        <f aca="false">AS768+Z768</f>
        <v>0.418545258934028</v>
      </c>
      <c r="AU768" s="4" t="n">
        <f aca="false">AT768^-'paramètres CI'!$B$19</f>
        <v>1061.84367723606</v>
      </c>
      <c r="AV768" s="4" t="n">
        <f aca="false">SUMIFS($AU$2:$AU$1250,$I$2:$I$1250,V768)</f>
        <v>1895.39580602436</v>
      </c>
      <c r="AW768" s="5" t="n">
        <f aca="false">AU768/AV768</f>
        <v>0.560222658434229</v>
      </c>
      <c r="AX768" s="7" t="n">
        <f aca="false">SUMIFS($AP$2:$AP$1250,$I$2:$I$1250,V768)</f>
        <v>1</v>
      </c>
    </row>
    <row r="769" customFormat="false" ht="15.8" hidden="false" customHeight="false" outlineLevel="0" collapsed="false">
      <c r="A769" s="0" t="s">
        <v>16</v>
      </c>
      <c r="B769" s="0" t="s">
        <v>110</v>
      </c>
      <c r="C769" s="0" t="s">
        <v>49</v>
      </c>
      <c r="D769" s="0" t="s">
        <v>43</v>
      </c>
      <c r="E769" s="0" t="str">
        <f aca="false">VLOOKUP(A769,Nomenclature!$D$1:$E$9,2,0)</f>
        <v>04</v>
      </c>
      <c r="F769" s="0" t="str">
        <f aca="false">VLOOKUP(B769,Nomenclature!$J$1:$K$97,2,0)</f>
        <v>08</v>
      </c>
      <c r="G769" s="0" t="str">
        <f aca="false">VLOOKUP(C769,Nomenclature!$M$1:$N$21,2,0)</f>
        <v>29</v>
      </c>
      <c r="H769" s="0" t="str">
        <f aca="false">VLOOKUP(D769,Nomenclature!$O$25:$P$31,2,0)</f>
        <v>02</v>
      </c>
      <c r="I769" s="1" t="str">
        <f aca="false">CONCATENATE(E769,F769)</f>
        <v>0408</v>
      </c>
      <c r="J769" s="0" t="str">
        <f aca="false">CONCATENATE(E769,F769,G769,H769)</f>
        <v>04082902</v>
      </c>
      <c r="K769" s="0" t="n">
        <v>61.9894784978499</v>
      </c>
      <c r="L769" s="0" t="n">
        <v>20</v>
      </c>
      <c r="M769" s="0" t="n">
        <v>73.8208034439276</v>
      </c>
      <c r="N769" s="0" t="n">
        <v>3.34058232558139</v>
      </c>
      <c r="O769" s="0" t="n">
        <v>9.9940035978413E-005</v>
      </c>
      <c r="P769" s="4" t="n">
        <f aca="false">VLOOKUP(D769,'paramètres CI'!$A$1:$B$6,2,0)</f>
        <v>0.0935912806596305</v>
      </c>
      <c r="Q769" s="17" t="n">
        <f aca="false">M769*P769/N769</f>
        <v>2.06819735611144</v>
      </c>
      <c r="R769" s="9" t="n">
        <f aca="false">1/(1+0.04)*(1 - (1/(1+0.04))^L769)/(1-1/(1+0.04))</f>
        <v>13.5903263449677</v>
      </c>
      <c r="S769" s="17" t="n">
        <f aca="false">K769/R769</f>
        <v>4.5612943298307</v>
      </c>
      <c r="T769" s="17" t="n">
        <f aca="false">Q769+S769</f>
        <v>6.62949168594214</v>
      </c>
      <c r="U769" s="0" t="n">
        <f aca="false">T769 + Z769</f>
        <v>0.494218406314181</v>
      </c>
      <c r="V769" s="4" t="str">
        <f aca="false">VLOOKUP(I769,'CI ref gaz'!$I$1:$AM$97,1,0)</f>
        <v>0408</v>
      </c>
      <c r="W769" s="0" t="n">
        <f aca="false">VLOOKUP(I769,'CI ref gaz'!$I$1:$AM$97,14,0)</f>
        <v>-2</v>
      </c>
      <c r="X769" s="1" t="n">
        <f aca="false">VLOOKUP(I769,'CI ref gaz'!$I$1:$AM$97,13,0)</f>
        <v>0.165643646045515</v>
      </c>
      <c r="Y769" s="2" t="n">
        <f aca="false">VLOOKUP(I769,'CI ref gaz'!$I$1:$AM$97,7,0)</f>
        <v>0.627613935312457</v>
      </c>
      <c r="Z769" s="17" t="n">
        <f aca="false">X769*(O769/Y769)^(-1/8)-T769</f>
        <v>-6.13527327962796</v>
      </c>
      <c r="AA769" s="17" t="n">
        <f aca="false">Z769^2</f>
        <v>37.6415782157168</v>
      </c>
      <c r="AB769" s="18" t="n">
        <f aca="false">Z769/U769</f>
        <v>-12.414093043163</v>
      </c>
      <c r="AC769" s="17" t="n">
        <f aca="false">U769^-('paramètres CI'!$B$19)</f>
        <v>280.962703182785</v>
      </c>
      <c r="AD769" s="4" t="n">
        <f aca="false">SUMIFS($AC$2:$AC$1250,$I$2:$I$1250,V769)</f>
        <v>2811312.80804696</v>
      </c>
      <c r="AE769" s="4" t="n">
        <f aca="false">AC769/AD769</f>
        <v>9.99400359784124E-005</v>
      </c>
      <c r="AF769" s="17" t="n">
        <f aca="false">AE769-O769</f>
        <v>-6.09863722023096E-019</v>
      </c>
      <c r="AG769" s="4" t="n">
        <f aca="false">VLOOKUP(I769,BesoinU!$F$1:$L$99,3,0)</f>
        <v>23.9263549327817</v>
      </c>
      <c r="AH769" s="19" t="n">
        <f aca="false">VLOOKUP(J769,bibliRdtCHauff!$G$2:$K$1398,4,0)</f>
        <v>61.9894784978499</v>
      </c>
      <c r="AI769" s="19" t="n">
        <f aca="false">VLOOKUP(J769,bibliRdtCHauff!$G$2:$K$1398,3,0)</f>
        <v>3.34058232558139</v>
      </c>
      <c r="AJ769" s="4" t="n">
        <f aca="false">VLOOKUP(D769,'paramètres CI'!$A$1:$C$6,3)</f>
        <v>0.09847</v>
      </c>
      <c r="AK769" s="4" t="n">
        <f aca="false">AJ769*AG769/AI769</f>
        <v>0.705274691837141</v>
      </c>
      <c r="AL769" s="4" t="n">
        <f aca="false">AK769+AH769/R769</f>
        <v>5.26656902166784</v>
      </c>
      <c r="AM769" s="4" t="n">
        <f aca="false">AL769+Z769</f>
        <v>-0.868704257960125</v>
      </c>
      <c r="AN769" s="4" t="n">
        <f aca="false">AM769^-'paramètres CI'!$B$19</f>
        <v>3.08336116584759</v>
      </c>
      <c r="AO769" s="4" t="n">
        <f aca="false">SUMIFS($AN$2:$AN$1250,$I$2:$I$1250,V769)</f>
        <v>1028768366.49809</v>
      </c>
      <c r="AP769" s="5" t="n">
        <f aca="false">AN769/AO769</f>
        <v>2.99713839019302E-009</v>
      </c>
      <c r="AQ769" s="6" t="n">
        <f aca="false">AP769-O769</f>
        <v>-9.99370388400228E-005</v>
      </c>
      <c r="AR769" s="20" t="n">
        <f aca="false">VLOOKUP(I769,entreesparc!$A$13:$H$110,8,0)*AP769</f>
        <v>0.00105205631270782</v>
      </c>
      <c r="AS769" s="7" t="n">
        <f aca="false">M769*AJ769/AI769+AH769/R769</f>
        <v>6.7373025244075</v>
      </c>
      <c r="AT769" s="4" t="n">
        <f aca="false">AS769+Z769</f>
        <v>0.602029244779542</v>
      </c>
      <c r="AU769" s="4" t="n">
        <f aca="false">AT769^-'paramètres CI'!$B$19</f>
        <v>57.9507808291351</v>
      </c>
      <c r="AV769" s="4" t="n">
        <f aca="false">SUMIFS($AU$2:$AU$1250,$I$2:$I$1250,V769)</f>
        <v>1895.39580602436</v>
      </c>
      <c r="AW769" s="5" t="n">
        <f aca="false">AU769/AV769</f>
        <v>0.0305745009274281</v>
      </c>
      <c r="AX769" s="7" t="n">
        <f aca="false">SUMIFS($AP$2:$AP$1250,$I$2:$I$1250,V769)</f>
        <v>1</v>
      </c>
    </row>
    <row r="770" customFormat="false" ht="15.8" hidden="false" customHeight="false" outlineLevel="0" collapsed="false">
      <c r="A770" s="0" t="s">
        <v>16</v>
      </c>
      <c r="B770" s="0" t="s">
        <v>111</v>
      </c>
      <c r="C770" s="0" t="s">
        <v>32</v>
      </c>
      <c r="D770" s="0" t="s">
        <v>33</v>
      </c>
      <c r="E770" s="0" t="str">
        <f aca="false">VLOOKUP(A770,Nomenclature!$D$1:$E$9,2,0)</f>
        <v>04</v>
      </c>
      <c r="F770" s="0" t="str">
        <f aca="false">VLOOKUP(B770,Nomenclature!$J$1:$K$97,2,0)</f>
        <v>10</v>
      </c>
      <c r="G770" s="0" t="str">
        <f aca="false">VLOOKUP(C770,Nomenclature!$M$1:$N$21,2,0)</f>
        <v>01</v>
      </c>
      <c r="H770" s="0" t="str">
        <f aca="false">VLOOKUP(D770,Nomenclature!$O$25:$P$31,2,0)</f>
        <v>01</v>
      </c>
      <c r="I770" s="1" t="str">
        <f aca="false">CONCATENATE(E770,F770)</f>
        <v>0410</v>
      </c>
      <c r="J770" s="0" t="str">
        <f aca="false">CONCATENATE(E770,F770,G770,H770)</f>
        <v>04100101</v>
      </c>
      <c r="K770" s="0" t="n">
        <v>18.3916349788942</v>
      </c>
      <c r="L770" s="0" t="n">
        <v>25</v>
      </c>
      <c r="M770" s="0" t="n">
        <v>85.7494415014369</v>
      </c>
      <c r="N770" s="0" t="n">
        <v>0.755910153701196</v>
      </c>
      <c r="O770" s="0" t="n">
        <v>0.0563232518059322</v>
      </c>
      <c r="P770" s="4" t="n">
        <f aca="false">VLOOKUP(D770,'paramètres CI'!$A$1:$B$6,2,0)</f>
        <v>0.033584731604575</v>
      </c>
      <c r="Q770" s="17" t="n">
        <f aca="false">M770*P770/N770</f>
        <v>3.80980724225904</v>
      </c>
      <c r="R770" s="9" t="n">
        <f aca="false">1/(1+0.04)*(1 - (1/(1+0.04))^L770)/(1-1/(1+0.04))</f>
        <v>15.6220799436509</v>
      </c>
      <c r="S770" s="17" t="n">
        <f aca="false">K770/R770</f>
        <v>1.17728465385103</v>
      </c>
      <c r="T770" s="17" t="n">
        <f aca="false">Q770+S770</f>
        <v>4.98709189611007</v>
      </c>
      <c r="U770" s="0" t="n">
        <f aca="false">T770 + Z770</f>
        <v>1.15331040378587</v>
      </c>
      <c r="V770" s="4" t="str">
        <f aca="false">VLOOKUP(I770,'CI ref gaz'!$I$1:$AM$97,1,0)</f>
        <v>0410</v>
      </c>
      <c r="W770" s="0" t="n">
        <f aca="false">VLOOKUP(I770,'CI ref gaz'!$I$1:$AM$97,14,0)</f>
        <v>-2</v>
      </c>
      <c r="X770" s="1" t="n">
        <f aca="false">VLOOKUP(I770,'CI ref gaz'!$I$1:$AM$97,13,0)</f>
        <v>0.842448737848041</v>
      </c>
      <c r="Y770" s="2" t="n">
        <f aca="false">VLOOKUP(I770,'CI ref gaz'!$I$1:$AM$97,7,0)</f>
        <v>0.694879543674455</v>
      </c>
      <c r="Z770" s="17" t="n">
        <f aca="false">X770*(O770/Y770)^(-1/8)-T770</f>
        <v>-3.8337814923242</v>
      </c>
      <c r="AA770" s="17" t="n">
        <f aca="false">Z770^2</f>
        <v>14.6978805308876</v>
      </c>
      <c r="AB770" s="18" t="n">
        <f aca="false">Z770/U770</f>
        <v>-3.32415408699982</v>
      </c>
      <c r="AC770" s="17" t="n">
        <f aca="false">U770^-('paramètres CI'!$B$19)</f>
        <v>0.319470176839399</v>
      </c>
      <c r="AD770" s="4" t="n">
        <f aca="false">SUMIFS($AC$2:$AC$1250,$I$2:$I$1250,V770)</f>
        <v>5.6720833154337</v>
      </c>
      <c r="AE770" s="4" t="n">
        <f aca="false">AC770/AD770</f>
        <v>0.0563232518059322</v>
      </c>
      <c r="AF770" s="17" t="n">
        <f aca="false">AE770-O770</f>
        <v>0</v>
      </c>
      <c r="AG770" s="4" t="n">
        <f aca="false">VLOOKUP(I770,BesoinU!$F$1:$L$99,3,0)</f>
        <v>29.3949456580252</v>
      </c>
      <c r="AH770" s="19" t="n">
        <f aca="false">VLOOKUP(J770,bibliRdtCHauff!$G$2:$K$1398,4,0)</f>
        <v>19.3112167278389</v>
      </c>
      <c r="AI770" s="19" t="n">
        <f aca="false">VLOOKUP(J770,bibliRdtCHauff!$G$2:$K$1398,3,0)</f>
        <v>0.786146559849243</v>
      </c>
      <c r="AJ770" s="4" t="n">
        <f aca="false">VLOOKUP(D770,'paramètres CI'!$A$1:$C$6,3)</f>
        <v>0.0509473684210526</v>
      </c>
      <c r="AK770" s="4" t="n">
        <f aca="false">AJ770*AG770/AI770</f>
        <v>1.90498210212027</v>
      </c>
      <c r="AL770" s="4" t="n">
        <f aca="false">AK770+AH770/R770</f>
        <v>3.14113098866385</v>
      </c>
      <c r="AM770" s="4" t="n">
        <f aca="false">AL770+Z770</f>
        <v>-0.692650503660351</v>
      </c>
      <c r="AN770" s="4" t="n">
        <f aca="false">AM770^-'paramètres CI'!$B$19</f>
        <v>18.8749915193537</v>
      </c>
      <c r="AO770" s="4" t="n">
        <f aca="false">SUMIFS($AN$2:$AN$1250,$I$2:$I$1250,V770)</f>
        <v>427761125.843666</v>
      </c>
      <c r="AP770" s="5" t="n">
        <f aca="false">AN770/AO770</f>
        <v>4.41250744375775E-008</v>
      </c>
      <c r="AQ770" s="6" t="n">
        <f aca="false">AP770-O770</f>
        <v>-0.0563232076808578</v>
      </c>
      <c r="AR770" s="20" t="n">
        <f aca="false">VLOOKUP(I770,entreesparc!$A$13:$H$110,8,0)*AP770</f>
        <v>0.00268153194104592</v>
      </c>
      <c r="AS770" s="7" t="n">
        <f aca="false">M770*AJ770/AI770+AH770/R770</f>
        <v>6.7932658558158</v>
      </c>
      <c r="AT770" s="4" t="n">
        <f aca="false">AS770+Z770</f>
        <v>2.95948436349159</v>
      </c>
      <c r="AU770" s="4" t="n">
        <f aca="false">AT770^-'paramètres CI'!$B$19</f>
        <v>0.000169930604495472</v>
      </c>
      <c r="AV770" s="4" t="n">
        <f aca="false">SUMIFS($AU$2:$AU$1250,$I$2:$I$1250,V770)</f>
        <v>0.137311843268986</v>
      </c>
      <c r="AW770" s="5" t="n">
        <f aca="false">AU770/AV770</f>
        <v>0.00123755242410218</v>
      </c>
      <c r="AX770" s="7" t="n">
        <f aca="false">SUMIFS($AP$2:$AP$1250,$I$2:$I$1250,V770)</f>
        <v>1</v>
      </c>
    </row>
    <row r="771" customFormat="false" ht="15.8" hidden="false" customHeight="false" outlineLevel="0" collapsed="false">
      <c r="A771" s="0" t="s">
        <v>16</v>
      </c>
      <c r="B771" s="0" t="s">
        <v>111</v>
      </c>
      <c r="C771" s="0" t="s">
        <v>32</v>
      </c>
      <c r="D771" s="0" t="s">
        <v>34</v>
      </c>
      <c r="E771" s="0" t="str">
        <f aca="false">VLOOKUP(A771,Nomenclature!$D$1:$E$9,2,0)</f>
        <v>04</v>
      </c>
      <c r="F771" s="0" t="str">
        <f aca="false">VLOOKUP(B771,Nomenclature!$J$1:$K$97,2,0)</f>
        <v>10</v>
      </c>
      <c r="G771" s="0" t="str">
        <f aca="false">VLOOKUP(C771,Nomenclature!$M$1:$N$21,2,0)</f>
        <v>01</v>
      </c>
      <c r="H771" s="0" t="str">
        <f aca="false">VLOOKUP(D771,Nomenclature!$O$25:$P$31,2,0)</f>
        <v>06</v>
      </c>
      <c r="I771" s="1" t="str">
        <f aca="false">CONCATENATE(E771,F771)</f>
        <v>0410</v>
      </c>
      <c r="J771" s="0" t="str">
        <f aca="false">CONCATENATE(E771,F771,G771,H771)</f>
        <v>04100106</v>
      </c>
      <c r="K771" s="0" t="n">
        <v>18.2304188147256</v>
      </c>
      <c r="L771" s="0" t="n">
        <v>25</v>
      </c>
      <c r="M771" s="0" t="n">
        <v>86.4591862294222</v>
      </c>
      <c r="N771" s="0" t="n">
        <v>0.867370345823731</v>
      </c>
      <c r="O771" s="0" t="n">
        <v>0.126136948284568</v>
      </c>
      <c r="P771" s="4" t="n">
        <f aca="false">VLOOKUP(D771,'paramètres CI'!$A$1:$B$6,2,0)</f>
        <v>0.0424847883250769</v>
      </c>
      <c r="Q771" s="17" t="n">
        <f aca="false">M771*P771/N771</f>
        <v>4.23486950343802</v>
      </c>
      <c r="R771" s="9" t="n">
        <f aca="false">1/(1+0.04)*(1 - (1/(1+0.04))^L771)/(1-1/(1+0.04))</f>
        <v>15.6220799436509</v>
      </c>
      <c r="S771" s="17" t="n">
        <f aca="false">K771/R771</f>
        <v>1.1669648907497</v>
      </c>
      <c r="T771" s="17" t="n">
        <f aca="false">Q771+S771</f>
        <v>5.40183439418772</v>
      </c>
      <c r="U771" s="0" t="n">
        <f aca="false">T771 + Z771</f>
        <v>1.0427420438924</v>
      </c>
      <c r="V771" s="4" t="str">
        <f aca="false">VLOOKUP(I771,'CI ref gaz'!$I$1:$AM$97,1,0)</f>
        <v>0410</v>
      </c>
      <c r="W771" s="0" t="n">
        <f aca="false">VLOOKUP(I771,'CI ref gaz'!$I$1:$AM$97,14,0)</f>
        <v>-2</v>
      </c>
      <c r="X771" s="1" t="n">
        <f aca="false">VLOOKUP(I771,'CI ref gaz'!$I$1:$AM$97,13,0)</f>
        <v>0.842448737848041</v>
      </c>
      <c r="Y771" s="2" t="n">
        <f aca="false">VLOOKUP(I771,'CI ref gaz'!$I$1:$AM$97,7,0)</f>
        <v>0.694879543674455</v>
      </c>
      <c r="Z771" s="17" t="n">
        <f aca="false">X771*(O771/Y771)^(-1/8)-T771</f>
        <v>-4.35909235029532</v>
      </c>
      <c r="AA771" s="17" t="n">
        <f aca="false">Z771^2</f>
        <v>19.0016861184032</v>
      </c>
      <c r="AB771" s="18" t="n">
        <f aca="false">Z771/U771</f>
        <v>-4.18041295623169</v>
      </c>
      <c r="AC771" s="17" t="n">
        <f aca="false">U771^-('paramètres CI'!$B$19)</f>
        <v>0.71545927982462</v>
      </c>
      <c r="AD771" s="4" t="n">
        <f aca="false">SUMIFS($AC$2:$AC$1250,$I$2:$I$1250,V771)</f>
        <v>5.6720833154337</v>
      </c>
      <c r="AE771" s="4" t="n">
        <f aca="false">AC771/AD771</f>
        <v>0.126136948284568</v>
      </c>
      <c r="AF771" s="17" t="n">
        <f aca="false">AE771-O771</f>
        <v>0</v>
      </c>
      <c r="AG771" s="4" t="n">
        <f aca="false">VLOOKUP(I771,BesoinU!$F$1:$L$99,3,0)</f>
        <v>29.3949456580252</v>
      </c>
      <c r="AH771" s="19" t="n">
        <f aca="false">VLOOKUP(J771,bibliRdtCHauff!$G$2:$K$1398,4,0)</f>
        <v>19.1419397554619</v>
      </c>
      <c r="AI771" s="19" t="n">
        <f aca="false">VLOOKUP(J771,bibliRdtCHauff!$G$2:$K$1398,3,0)</f>
        <v>0.90206515965668</v>
      </c>
      <c r="AJ771" s="4" t="n">
        <f aca="false">VLOOKUP(D771,'paramètres CI'!$A$1:$C$6,3)</f>
        <v>0.0591</v>
      </c>
      <c r="AK771" s="4" t="n">
        <f aca="false">AJ771*AG771/AI771</f>
        <v>1.92584900302598</v>
      </c>
      <c r="AL771" s="4" t="n">
        <f aca="false">AK771+AH771/R771</f>
        <v>3.15116213831316</v>
      </c>
      <c r="AM771" s="4" t="n">
        <f aca="false">AL771+Z771</f>
        <v>-1.20793021198215</v>
      </c>
      <c r="AN771" s="4" t="n">
        <f aca="false">AM771^-'paramètres CI'!$B$19</f>
        <v>0.220630348201894</v>
      </c>
      <c r="AO771" s="4" t="n">
        <f aca="false">SUMIFS($AN$2:$AN$1250,$I$2:$I$1250,V771)</f>
        <v>427761125.843666</v>
      </c>
      <c r="AP771" s="5" t="n">
        <f aca="false">AN771/AO771</f>
        <v>5.15779333072282E-010</v>
      </c>
      <c r="AQ771" s="6" t="n">
        <f aca="false">AP771-O771</f>
        <v>-0.126136947768789</v>
      </c>
      <c r="AR771" s="20" t="n">
        <f aca="false">VLOOKUP(I771,entreesparc!$A$13:$H$110,8,0)*AP771</f>
        <v>3.13445081689616E-005</v>
      </c>
      <c r="AS771" s="7" t="n">
        <f aca="false">M771*AJ771/AI771+AH771/R771</f>
        <v>6.88980183819151</v>
      </c>
      <c r="AT771" s="4" t="n">
        <f aca="false">AS771+Z771</f>
        <v>2.53070948789619</v>
      </c>
      <c r="AU771" s="4" t="n">
        <f aca="false">AT771^-'paramètres CI'!$B$19</f>
        <v>0.000594376531864673</v>
      </c>
      <c r="AV771" s="4" t="n">
        <f aca="false">SUMIFS($AU$2:$AU$1250,$I$2:$I$1250,V771)</f>
        <v>0.137311843268986</v>
      </c>
      <c r="AW771" s="5" t="n">
        <f aca="false">AU771/AV771</f>
        <v>0.00432866180887486</v>
      </c>
      <c r="AX771" s="7" t="n">
        <f aca="false">SUMIFS($AP$2:$AP$1250,$I$2:$I$1250,V771)</f>
        <v>1</v>
      </c>
    </row>
    <row r="772" customFormat="false" ht="15.8" hidden="false" customHeight="false" outlineLevel="0" collapsed="false">
      <c r="A772" s="0" t="s">
        <v>16</v>
      </c>
      <c r="B772" s="0" t="s">
        <v>111</v>
      </c>
      <c r="C772" s="0" t="s">
        <v>35</v>
      </c>
      <c r="D772" s="0" t="s">
        <v>33</v>
      </c>
      <c r="E772" s="0" t="str">
        <f aca="false">VLOOKUP(A772,Nomenclature!$D$1:$E$9,2,0)</f>
        <v>04</v>
      </c>
      <c r="F772" s="0" t="str">
        <f aca="false">VLOOKUP(B772,Nomenclature!$J$1:$K$97,2,0)</f>
        <v>10</v>
      </c>
      <c r="G772" s="0" t="str">
        <f aca="false">VLOOKUP(C772,Nomenclature!$M$1:$N$21,2,0)</f>
        <v>21</v>
      </c>
      <c r="H772" s="0" t="str">
        <f aca="false">VLOOKUP(D772,Nomenclature!$O$25:$P$31,2,0)</f>
        <v>01</v>
      </c>
      <c r="I772" s="1" t="str">
        <f aca="false">CONCATENATE(E772,F772)</f>
        <v>0410</v>
      </c>
      <c r="J772" s="0" t="str">
        <f aca="false">CONCATENATE(E772,F772,G772,H772)</f>
        <v>04102101</v>
      </c>
      <c r="K772" s="0" t="n">
        <v>22.9895437236178</v>
      </c>
      <c r="L772" s="0" t="n">
        <v>25</v>
      </c>
      <c r="M772" s="0" t="n">
        <v>85.7494415014369</v>
      </c>
      <c r="N772" s="0" t="n">
        <v>0.907092184441433</v>
      </c>
      <c r="O772" s="0" t="n">
        <v>9.99400359784131E-005</v>
      </c>
      <c r="P772" s="4" t="n">
        <f aca="false">VLOOKUP(D772,'paramètres CI'!$A$1:$B$6,2,0)</f>
        <v>0.033584731604575</v>
      </c>
      <c r="Q772" s="17" t="n">
        <f aca="false">M772*P772/N772</f>
        <v>3.17483936854921</v>
      </c>
      <c r="R772" s="9" t="n">
        <f aca="false">1/(1+0.04)*(1 - (1/(1+0.04))^L772)/(1-1/(1+0.04))</f>
        <v>15.6220799436509</v>
      </c>
      <c r="S772" s="17" t="n">
        <f aca="false">K772/R772</f>
        <v>1.4716058173138</v>
      </c>
      <c r="T772" s="17" t="n">
        <f aca="false">Q772+S772</f>
        <v>4.64644518586301</v>
      </c>
      <c r="U772" s="0" t="n">
        <f aca="false">T772 + Z772</f>
        <v>2.54574404851135</v>
      </c>
      <c r="V772" s="4" t="str">
        <f aca="false">VLOOKUP(I772,'CI ref gaz'!$I$1:$AM$97,1,0)</f>
        <v>0410</v>
      </c>
      <c r="W772" s="0" t="n">
        <f aca="false">VLOOKUP(I772,'CI ref gaz'!$I$1:$AM$97,14,0)</f>
        <v>-2</v>
      </c>
      <c r="X772" s="1" t="n">
        <f aca="false">VLOOKUP(I772,'CI ref gaz'!$I$1:$AM$97,13,0)</f>
        <v>0.842448737848041</v>
      </c>
      <c r="Y772" s="2" t="n">
        <f aca="false">VLOOKUP(I772,'CI ref gaz'!$I$1:$AM$97,7,0)</f>
        <v>0.694879543674455</v>
      </c>
      <c r="Z772" s="17" t="n">
        <f aca="false">X772*(O772/Y772)^(-1/8)-T772</f>
        <v>-2.10070113735166</v>
      </c>
      <c r="AA772" s="17" t="n">
        <f aca="false">Z772^2</f>
        <v>4.41294526847055</v>
      </c>
      <c r="AB772" s="18" t="n">
        <f aca="false">Z772/U772</f>
        <v>-0.825181596154595</v>
      </c>
      <c r="AC772" s="17" t="n">
        <f aca="false">U772^-('paramètres CI'!$B$19)</f>
        <v>0.000566868210617</v>
      </c>
      <c r="AD772" s="4" t="n">
        <f aca="false">SUMIFS($AC$2:$AC$1250,$I$2:$I$1250,V772)</f>
        <v>5.6720833154337</v>
      </c>
      <c r="AE772" s="4" t="n">
        <f aca="false">AC772/AD772</f>
        <v>9.9940035978413E-005</v>
      </c>
      <c r="AF772" s="17" t="n">
        <f aca="false">AE772-O772</f>
        <v>0</v>
      </c>
      <c r="AG772" s="4" t="n">
        <f aca="false">VLOOKUP(I772,BesoinU!$F$1:$L$99,3,0)</f>
        <v>29.3949456580252</v>
      </c>
      <c r="AH772" s="19" t="n">
        <f aca="false">VLOOKUP(J772,bibliRdtCHauff!$G$2:$K$1398,4,0)</f>
        <v>22.9895437236178</v>
      </c>
      <c r="AI772" s="19" t="n">
        <f aca="false">VLOOKUP(J772,bibliRdtCHauff!$G$2:$K$1398,3,0)</f>
        <v>0.907092184441433</v>
      </c>
      <c r="AJ772" s="4" t="n">
        <f aca="false">VLOOKUP(D772,'paramètres CI'!$A$1:$C$6,3)</f>
        <v>0.0509473684210526</v>
      </c>
      <c r="AK772" s="4" t="n">
        <f aca="false">AJ772*AG772/AI772</f>
        <v>1.65098448850424</v>
      </c>
      <c r="AL772" s="4" t="n">
        <f aca="false">AK772+AH772/R772</f>
        <v>3.12259030581803</v>
      </c>
      <c r="AM772" s="4" t="n">
        <f aca="false">AL772+Z772</f>
        <v>1.02188916846637</v>
      </c>
      <c r="AN772" s="4" t="n">
        <f aca="false">AM772^-'paramètres CI'!$B$19</f>
        <v>0.840948950850655</v>
      </c>
      <c r="AO772" s="4" t="n">
        <f aca="false">SUMIFS($AN$2:$AN$1250,$I$2:$I$1250,V772)</f>
        <v>427761125.843666</v>
      </c>
      <c r="AP772" s="5" t="n">
        <f aca="false">AN772/AO772</f>
        <v>1.96593121731683E-009</v>
      </c>
      <c r="AQ772" s="6" t="n">
        <f aca="false">AP772-O772</f>
        <v>-9.99380700471958E-005</v>
      </c>
      <c r="AR772" s="20" t="n">
        <f aca="false">VLOOKUP(I772,entreesparc!$A$13:$H$110,8,0)*AP772</f>
        <v>0.000119471919771877</v>
      </c>
      <c r="AS772" s="7" t="n">
        <f aca="false">M772*AJ772/AI772+AH772/R772</f>
        <v>6.28777385734972</v>
      </c>
      <c r="AT772" s="4" t="n">
        <f aca="false">AS772+Z772</f>
        <v>4.18707271999806</v>
      </c>
      <c r="AU772" s="4" t="n">
        <f aca="false">AT772^-'paramètres CI'!$B$19</f>
        <v>1.05856119782464E-005</v>
      </c>
      <c r="AV772" s="4" t="n">
        <f aca="false">SUMIFS($AU$2:$AU$1250,$I$2:$I$1250,V772)</f>
        <v>0.137311843268986</v>
      </c>
      <c r="AW772" s="5" t="n">
        <f aca="false">AU772/AV772</f>
        <v>7.70917622707151E-005</v>
      </c>
      <c r="AX772" s="7" t="n">
        <f aca="false">SUMIFS($AP$2:$AP$1250,$I$2:$I$1250,V772)</f>
        <v>1</v>
      </c>
    </row>
    <row r="773" customFormat="false" ht="15.8" hidden="false" customHeight="false" outlineLevel="0" collapsed="false">
      <c r="A773" s="0" t="s">
        <v>16</v>
      </c>
      <c r="B773" s="0" t="s">
        <v>111</v>
      </c>
      <c r="C773" s="0" t="s">
        <v>35</v>
      </c>
      <c r="D773" s="0" t="s">
        <v>34</v>
      </c>
      <c r="E773" s="0" t="str">
        <f aca="false">VLOOKUP(A773,Nomenclature!$D$1:$E$9,2,0)</f>
        <v>04</v>
      </c>
      <c r="F773" s="0" t="str">
        <f aca="false">VLOOKUP(B773,Nomenclature!$J$1:$K$97,2,0)</f>
        <v>10</v>
      </c>
      <c r="G773" s="0" t="str">
        <f aca="false">VLOOKUP(C773,Nomenclature!$M$1:$N$21,2,0)</f>
        <v>21</v>
      </c>
      <c r="H773" s="0" t="str">
        <f aca="false">VLOOKUP(D773,Nomenclature!$O$25:$P$31,2,0)</f>
        <v>06</v>
      </c>
      <c r="I773" s="1" t="str">
        <f aca="false">CONCATENATE(E773,F773)</f>
        <v>0410</v>
      </c>
      <c r="J773" s="0" t="str">
        <f aca="false">CONCATENATE(E773,F773,G773,H773)</f>
        <v>04102106</v>
      </c>
      <c r="K773" s="0" t="n">
        <v>22.7880235184071</v>
      </c>
      <c r="L773" s="0" t="n">
        <v>25</v>
      </c>
      <c r="M773" s="0" t="n">
        <v>86.4591862294222</v>
      </c>
      <c r="N773" s="0" t="n">
        <v>1.04084441498848</v>
      </c>
      <c r="O773" s="0" t="n">
        <v>9.99400359784131E-005</v>
      </c>
      <c r="P773" s="4" t="n">
        <f aca="false">VLOOKUP(D773,'paramètres CI'!$A$1:$B$6,2,0)</f>
        <v>0.0424847883250769</v>
      </c>
      <c r="Q773" s="17" t="n">
        <f aca="false">M773*P773/N773</f>
        <v>3.52905791953168</v>
      </c>
      <c r="R773" s="9" t="n">
        <f aca="false">1/(1+0.04)*(1 - (1/(1+0.04))^L773)/(1-1/(1+0.04))</f>
        <v>15.6220799436509</v>
      </c>
      <c r="S773" s="17" t="n">
        <f aca="false">K773/R773</f>
        <v>1.45870611343713</v>
      </c>
      <c r="T773" s="17" t="n">
        <f aca="false">Q773+S773</f>
        <v>4.98776403296881</v>
      </c>
      <c r="U773" s="0" t="n">
        <f aca="false">T773 + Z773</f>
        <v>2.54574404851135</v>
      </c>
      <c r="V773" s="4" t="str">
        <f aca="false">VLOOKUP(I773,'CI ref gaz'!$I$1:$AM$97,1,0)</f>
        <v>0410</v>
      </c>
      <c r="W773" s="0" t="n">
        <f aca="false">VLOOKUP(I773,'CI ref gaz'!$I$1:$AM$97,14,0)</f>
        <v>-2</v>
      </c>
      <c r="X773" s="1" t="n">
        <f aca="false">VLOOKUP(I773,'CI ref gaz'!$I$1:$AM$97,13,0)</f>
        <v>0.842448737848041</v>
      </c>
      <c r="Y773" s="2" t="n">
        <f aca="false">VLOOKUP(I773,'CI ref gaz'!$I$1:$AM$97,7,0)</f>
        <v>0.694879543674455</v>
      </c>
      <c r="Z773" s="17" t="n">
        <f aca="false">X773*(O773/Y773)^(-1/8)-T773</f>
        <v>-2.44201998445746</v>
      </c>
      <c r="AA773" s="17" t="n">
        <f aca="false">Z773^2</f>
        <v>5.96346160448959</v>
      </c>
      <c r="AB773" s="18" t="n">
        <f aca="false">Z773/U773</f>
        <v>-0.95925589451361</v>
      </c>
      <c r="AC773" s="17" t="n">
        <f aca="false">U773^-('paramètres CI'!$B$19)</f>
        <v>0.000566868210617</v>
      </c>
      <c r="AD773" s="4" t="n">
        <f aca="false">SUMIFS($AC$2:$AC$1250,$I$2:$I$1250,V773)</f>
        <v>5.6720833154337</v>
      </c>
      <c r="AE773" s="4" t="n">
        <f aca="false">AC773/AD773</f>
        <v>9.9940035978413E-005</v>
      </c>
      <c r="AF773" s="17" t="n">
        <f aca="false">AE773-O773</f>
        <v>0</v>
      </c>
      <c r="AG773" s="4" t="n">
        <f aca="false">VLOOKUP(I773,BesoinU!$F$1:$L$99,3,0)</f>
        <v>29.3949456580252</v>
      </c>
      <c r="AH773" s="19" t="n">
        <f aca="false">VLOOKUP(J773,bibliRdtCHauff!$G$2:$K$1398,4,0)</f>
        <v>22.7880235184071</v>
      </c>
      <c r="AI773" s="19" t="n">
        <f aca="false">VLOOKUP(J773,bibliRdtCHauff!$G$2:$K$1398,3,0)</f>
        <v>1.04084441498848</v>
      </c>
      <c r="AJ773" s="4" t="n">
        <f aca="false">VLOOKUP(D773,'paramètres CI'!$A$1:$C$6,3)</f>
        <v>0.0591</v>
      </c>
      <c r="AK773" s="4" t="n">
        <f aca="false">AJ773*AG773/AI773</f>
        <v>1.66906913595585</v>
      </c>
      <c r="AL773" s="4" t="n">
        <f aca="false">AK773+AH773/R773</f>
        <v>3.12777524939297</v>
      </c>
      <c r="AM773" s="4" t="n">
        <f aca="false">AL773+Z773</f>
        <v>0.685755264935517</v>
      </c>
      <c r="AN773" s="4" t="n">
        <f aca="false">AM773^-'paramètres CI'!$B$19</f>
        <v>20.4478097180824</v>
      </c>
      <c r="AO773" s="4" t="n">
        <f aca="false">SUMIFS($AN$2:$AN$1250,$I$2:$I$1250,V773)</f>
        <v>427761125.843666</v>
      </c>
      <c r="AP773" s="5" t="n">
        <f aca="false">AN773/AO773</f>
        <v>4.78019354324299E-008</v>
      </c>
      <c r="AQ773" s="6" t="n">
        <f aca="false">AP773-O773</f>
        <v>-9.98922340429807E-005</v>
      </c>
      <c r="AR773" s="20" t="n">
        <f aca="false">VLOOKUP(I773,entreesparc!$A$13:$H$110,8,0)*AP773</f>
        <v>0.00290497904739428</v>
      </c>
      <c r="AS773" s="7" t="n">
        <f aca="false">M773*AJ773/AI773+AH773/R773</f>
        <v>6.3679296559542</v>
      </c>
      <c r="AT773" s="4" t="n">
        <f aca="false">AS773+Z773</f>
        <v>3.92590967149674</v>
      </c>
      <c r="AU773" s="4" t="n">
        <f aca="false">AT773^-'paramètres CI'!$B$19</f>
        <v>1.77205654582454E-005</v>
      </c>
      <c r="AV773" s="4" t="n">
        <f aca="false">SUMIFS($AU$2:$AU$1250,$I$2:$I$1250,V773)</f>
        <v>0.137311843268986</v>
      </c>
      <c r="AW773" s="5" t="n">
        <f aca="false">AU773/AV773</f>
        <v>0.00012905343804563</v>
      </c>
      <c r="AX773" s="7" t="n">
        <f aca="false">SUMIFS($AP$2:$AP$1250,$I$2:$I$1250,V773)</f>
        <v>1</v>
      </c>
    </row>
    <row r="774" customFormat="false" ht="15.8" hidden="false" customHeight="false" outlineLevel="0" collapsed="false">
      <c r="A774" s="0" t="s">
        <v>16</v>
      </c>
      <c r="B774" s="0" t="s">
        <v>111</v>
      </c>
      <c r="C774" s="0" t="s">
        <v>36</v>
      </c>
      <c r="D774" s="0" t="s">
        <v>37</v>
      </c>
      <c r="E774" s="0" t="str">
        <f aca="false">VLOOKUP(A774,Nomenclature!$D$1:$E$9,2,0)</f>
        <v>04</v>
      </c>
      <c r="F774" s="0" t="str">
        <f aca="false">VLOOKUP(B774,Nomenclature!$J$1:$K$97,2,0)</f>
        <v>10</v>
      </c>
      <c r="G774" s="0" t="str">
        <f aca="false">VLOOKUP(C774,Nomenclature!$M$1:$N$21,2,0)</f>
        <v>23</v>
      </c>
      <c r="H774" s="0" t="str">
        <f aca="false">VLOOKUP(D774,Nomenclature!$O$25:$P$31,2,0)</f>
        <v>03</v>
      </c>
      <c r="I774" s="1" t="str">
        <f aca="false">CONCATENATE(E774,F774)</f>
        <v>0410</v>
      </c>
      <c r="J774" s="0" t="str">
        <f aca="false">CONCATENATE(E774,F774,G774,H774)</f>
        <v>04102303</v>
      </c>
      <c r="K774" s="0" t="n">
        <v>13.8656389136845</v>
      </c>
      <c r="L774" s="0" t="n">
        <v>20</v>
      </c>
      <c r="M774" s="0" t="n">
        <v>78.0157809845251</v>
      </c>
      <c r="N774" s="0" t="n">
        <v>0.766210595717177</v>
      </c>
      <c r="O774" s="0" t="n">
        <v>9.99400359784131E-005</v>
      </c>
      <c r="P774" s="4" t="n">
        <f aca="false">VLOOKUP(D774,'paramètres CI'!$A$1:$B$6,2,0)</f>
        <v>0.0385046990211696</v>
      </c>
      <c r="Q774" s="17" t="n">
        <f aca="false">M774*P774/N774</f>
        <v>3.92055941604265</v>
      </c>
      <c r="R774" s="9" t="n">
        <f aca="false">1/(1+0.04)*(1 - (1/(1+0.04))^L774)/(1-1/(1+0.04))</f>
        <v>13.5903263449677</v>
      </c>
      <c r="S774" s="17" t="n">
        <f aca="false">K774/R774</f>
        <v>1.02025798069365</v>
      </c>
      <c r="T774" s="17" t="n">
        <f aca="false">Q774+S774</f>
        <v>4.9408173967363</v>
      </c>
      <c r="U774" s="0" t="n">
        <f aca="false">T774 + Z774</f>
        <v>2.54574404851135</v>
      </c>
      <c r="V774" s="4" t="str">
        <f aca="false">VLOOKUP(I774,'CI ref gaz'!$I$1:$AM$97,1,0)</f>
        <v>0410</v>
      </c>
      <c r="W774" s="0" t="n">
        <f aca="false">VLOOKUP(I774,'CI ref gaz'!$I$1:$AM$97,14,0)</f>
        <v>-2</v>
      </c>
      <c r="X774" s="1" t="n">
        <f aca="false">VLOOKUP(I774,'CI ref gaz'!$I$1:$AM$97,13,0)</f>
        <v>0.842448737848041</v>
      </c>
      <c r="Y774" s="2" t="n">
        <f aca="false">VLOOKUP(I774,'CI ref gaz'!$I$1:$AM$97,7,0)</f>
        <v>0.694879543674455</v>
      </c>
      <c r="Z774" s="17" t="n">
        <f aca="false">X774*(O774/Y774)^(-1/8)-T774</f>
        <v>-2.39507334822495</v>
      </c>
      <c r="AA774" s="17" t="n">
        <f aca="false">Z774^2</f>
        <v>5.73637634337746</v>
      </c>
      <c r="AB774" s="18" t="n">
        <f aca="false">Z774/U774</f>
        <v>-0.940814670518621</v>
      </c>
      <c r="AC774" s="17" t="n">
        <f aca="false">U774^-('paramètres CI'!$B$19)</f>
        <v>0.000566868210617</v>
      </c>
      <c r="AD774" s="4" t="n">
        <f aca="false">SUMIFS($AC$2:$AC$1250,$I$2:$I$1250,V774)</f>
        <v>5.6720833154337</v>
      </c>
      <c r="AE774" s="4" t="n">
        <f aca="false">AC774/AD774</f>
        <v>9.9940035978413E-005</v>
      </c>
      <c r="AF774" s="17" t="n">
        <f aca="false">AE774-O774</f>
        <v>0</v>
      </c>
      <c r="AG774" s="4" t="n">
        <f aca="false">VLOOKUP(I774,BesoinU!$F$1:$L$99,3,0)</f>
        <v>29.3949456580252</v>
      </c>
      <c r="AH774" s="19" t="n">
        <f aca="false">VLOOKUP(J774,bibliRdtCHauff!$G$2:$K$1398,4,0)</f>
        <v>13.8656389136845</v>
      </c>
      <c r="AI774" s="19" t="n">
        <f aca="false">VLOOKUP(J774,bibliRdtCHauff!$G$2:$K$1398,3,0)</f>
        <v>0.766210595717177</v>
      </c>
      <c r="AJ774" s="4" t="n">
        <f aca="false">VLOOKUP(D774,'paramètres CI'!$A$1:$C$6,3)</f>
        <v>0.0763929293534506</v>
      </c>
      <c r="AK774" s="4" t="n">
        <f aca="false">AJ774*AG774/AI774</f>
        <v>2.93074256549556</v>
      </c>
      <c r="AL774" s="4" t="n">
        <f aca="false">AK774+AH774/R774</f>
        <v>3.95100054618921</v>
      </c>
      <c r="AM774" s="4" t="n">
        <f aca="false">AL774+Z774</f>
        <v>1.55592719796426</v>
      </c>
      <c r="AN774" s="4" t="n">
        <f aca="false">AM774^-'paramètres CI'!$B$19</f>
        <v>0.0291129235900858</v>
      </c>
      <c r="AO774" s="4" t="n">
        <f aca="false">SUMIFS($AN$2:$AN$1250,$I$2:$I$1250,V774)</f>
        <v>427761125.843666</v>
      </c>
      <c r="AP774" s="5" t="n">
        <f aca="false">AN774/AO774</f>
        <v>6.8058834314752E-011</v>
      </c>
      <c r="AQ774" s="6" t="n">
        <f aca="false">AP774-O774</f>
        <v>-9.99399679195788E-005</v>
      </c>
      <c r="AR774" s="20" t="n">
        <f aca="false">VLOOKUP(I774,entreesparc!$A$13:$H$110,8,0)*AP774</f>
        <v>4.13601428239039E-006</v>
      </c>
      <c r="AS774" s="7" t="n">
        <f aca="false">M774*AJ774/AI774+AH774/R774</f>
        <v>8.79860779537697</v>
      </c>
      <c r="AT774" s="4" t="n">
        <f aca="false">AS774+Z774</f>
        <v>6.40353444715202</v>
      </c>
      <c r="AU774" s="4" t="n">
        <f aca="false">AT774^-'paramètres CI'!$B$19</f>
        <v>3.53705651595954E-007</v>
      </c>
      <c r="AV774" s="4" t="n">
        <f aca="false">SUMIFS($AU$2:$AU$1250,$I$2:$I$1250,V774)</f>
        <v>0.137311843268986</v>
      </c>
      <c r="AW774" s="5" t="n">
        <f aca="false">AU774/AV774</f>
        <v>2.57592967347371E-006</v>
      </c>
      <c r="AX774" s="7" t="n">
        <f aca="false">SUMIFS($AP$2:$AP$1250,$I$2:$I$1250,V774)</f>
        <v>1</v>
      </c>
    </row>
    <row r="775" customFormat="false" ht="15.8" hidden="false" customHeight="false" outlineLevel="0" collapsed="false">
      <c r="A775" s="0" t="s">
        <v>16</v>
      </c>
      <c r="B775" s="0" t="s">
        <v>111</v>
      </c>
      <c r="C775" s="0" t="s">
        <v>38</v>
      </c>
      <c r="D775" s="0" t="s">
        <v>39</v>
      </c>
      <c r="E775" s="0" t="str">
        <f aca="false">VLOOKUP(A775,Nomenclature!$D$1:$E$9,2,0)</f>
        <v>04</v>
      </c>
      <c r="F775" s="0" t="str">
        <f aca="false">VLOOKUP(B775,Nomenclature!$J$1:$K$97,2,0)</f>
        <v>10</v>
      </c>
      <c r="G775" s="0" t="str">
        <f aca="false">VLOOKUP(C775,Nomenclature!$M$1:$N$21,2,0)</f>
        <v>24</v>
      </c>
      <c r="H775" s="0" t="str">
        <f aca="false">VLOOKUP(D775,Nomenclature!$O$25:$P$31,2,0)</f>
        <v>04</v>
      </c>
      <c r="I775" s="1" t="str">
        <f aca="false">CONCATENATE(E775,F775)</f>
        <v>0410</v>
      </c>
      <c r="J775" s="0" t="str">
        <f aca="false">CONCATENATE(E775,F775,G775,H775)</f>
        <v>04102404</v>
      </c>
      <c r="K775" s="0" t="n">
        <v>10.2429585592393</v>
      </c>
      <c r="L775" s="0" t="n">
        <v>20</v>
      </c>
      <c r="M775" s="0" t="n">
        <v>74.3233328048219</v>
      </c>
      <c r="N775" s="0" t="n">
        <v>0.992608555568395</v>
      </c>
      <c r="O775" s="0" t="n">
        <v>9.99400359784131E-005</v>
      </c>
      <c r="P775" s="4" t="n">
        <f aca="false">VLOOKUP(D775,'paramètres CI'!$A$1:$B$6,2,0)</f>
        <v>0.022045059962018</v>
      </c>
      <c r="Q775" s="17" t="n">
        <f aca="false">M775*P775/N775</f>
        <v>1.65066311293387</v>
      </c>
      <c r="R775" s="9" t="n">
        <f aca="false">1/(1+0.04)*(1 - (1/(1+0.04))^L775)/(1-1/(1+0.04))</f>
        <v>13.5903263449677</v>
      </c>
      <c r="S775" s="17" t="n">
        <f aca="false">K775/R775</f>
        <v>0.753694819332439</v>
      </c>
      <c r="T775" s="17" t="n">
        <f aca="false">Q775+S775</f>
        <v>2.4043579322663</v>
      </c>
      <c r="U775" s="0" t="n">
        <f aca="false">T775 + Z775</f>
        <v>2.54574404851135</v>
      </c>
      <c r="V775" s="4" t="str">
        <f aca="false">VLOOKUP(I775,'CI ref gaz'!$I$1:$AM$97,1,0)</f>
        <v>0410</v>
      </c>
      <c r="W775" s="0" t="n">
        <f aca="false">VLOOKUP(I775,'CI ref gaz'!$I$1:$AM$97,14,0)</f>
        <v>-2</v>
      </c>
      <c r="X775" s="1" t="n">
        <f aca="false">VLOOKUP(I775,'CI ref gaz'!$I$1:$AM$97,13,0)</f>
        <v>0.842448737848041</v>
      </c>
      <c r="Y775" s="2" t="n">
        <f aca="false">VLOOKUP(I775,'CI ref gaz'!$I$1:$AM$97,7,0)</f>
        <v>0.694879543674455</v>
      </c>
      <c r="Z775" s="17" t="n">
        <f aca="false">X775*(O775/Y775)^(-1/8)-T775</f>
        <v>0.141386116245046</v>
      </c>
      <c r="AA775" s="17" t="n">
        <f aca="false">Z775^2</f>
        <v>0.0199900338668577</v>
      </c>
      <c r="AB775" s="18" t="n">
        <f aca="false">Z775/U775</f>
        <v>0.0555382291191933</v>
      </c>
      <c r="AC775" s="17" t="n">
        <f aca="false">U775^-('paramètres CI'!$B$19)</f>
        <v>0.000566868210617</v>
      </c>
      <c r="AD775" s="4" t="n">
        <f aca="false">SUMIFS($AC$2:$AC$1250,$I$2:$I$1250,V775)</f>
        <v>5.6720833154337</v>
      </c>
      <c r="AE775" s="4" t="n">
        <f aca="false">AC775/AD775</f>
        <v>9.9940035978413E-005</v>
      </c>
      <c r="AF775" s="17" t="n">
        <f aca="false">AE775-O775</f>
        <v>0</v>
      </c>
      <c r="AG775" s="4" t="n">
        <f aca="false">VLOOKUP(I775,BesoinU!$F$1:$L$99,3,0)</f>
        <v>29.3949456580252</v>
      </c>
      <c r="AH775" s="19" t="n">
        <f aca="false">VLOOKUP(J775,bibliRdtCHauff!$G$2:$K$1398,4,0)</f>
        <v>10.2429585592393</v>
      </c>
      <c r="AI775" s="19" t="n">
        <f aca="false">VLOOKUP(J775,bibliRdtCHauff!$G$2:$K$1398,3,0)</f>
        <v>0.992608555568395</v>
      </c>
      <c r="AJ775" s="4" t="n">
        <f aca="false">VLOOKUP(D775,'paramètres CI'!$A$1:$C$6,3)</f>
        <v>0.0386719666666667</v>
      </c>
      <c r="AK775" s="4" t="n">
        <f aca="false">AJ775*AG775/AI775</f>
        <v>1.14522522728478</v>
      </c>
      <c r="AL775" s="4" t="n">
        <f aca="false">AK775+AH775/R775</f>
        <v>1.89892004661721</v>
      </c>
      <c r="AM775" s="4" t="n">
        <f aca="false">AL775+Z775</f>
        <v>2.04030616286226</v>
      </c>
      <c r="AN775" s="4" t="n">
        <f aca="false">AM775^-'paramètres CI'!$B$19</f>
        <v>0.00332994659905656</v>
      </c>
      <c r="AO775" s="4" t="n">
        <f aca="false">SUMIFS($AN$2:$AN$1250,$I$2:$I$1250,V775)</f>
        <v>427761125.843666</v>
      </c>
      <c r="AP775" s="5" t="n">
        <f aca="false">AN775/AO775</f>
        <v>7.78459377880345E-012</v>
      </c>
      <c r="AQ775" s="6" t="n">
        <f aca="false">AP775-O775</f>
        <v>-9.99400281938193E-005</v>
      </c>
      <c r="AR775" s="20" t="n">
        <f aca="false">VLOOKUP(I775,entreesparc!$A$13:$H$110,8,0)*AP775</f>
        <v>4.73078790959539E-007</v>
      </c>
      <c r="AS775" s="7" t="n">
        <f aca="false">M775*AJ775/AI775+AH775/R775</f>
        <v>3.64932717375818</v>
      </c>
      <c r="AT775" s="4" t="n">
        <f aca="false">AS775+Z775</f>
        <v>3.79071329000323</v>
      </c>
      <c r="AU775" s="4" t="n">
        <f aca="false">AT775^-'paramètres CI'!$B$19</f>
        <v>2.34548412044762E-005</v>
      </c>
      <c r="AV775" s="4" t="n">
        <f aca="false">SUMIFS($AU$2:$AU$1250,$I$2:$I$1250,V775)</f>
        <v>0.137311843268986</v>
      </c>
      <c r="AW775" s="5" t="n">
        <f aca="false">AU775/AV775</f>
        <v>0.000170814407891455</v>
      </c>
      <c r="AX775" s="7" t="n">
        <f aca="false">SUMIFS($AP$2:$AP$1250,$I$2:$I$1250,V775)</f>
        <v>1</v>
      </c>
    </row>
    <row r="776" customFormat="false" ht="15.8" hidden="false" customHeight="false" outlineLevel="0" collapsed="false">
      <c r="A776" s="0" t="s">
        <v>16</v>
      </c>
      <c r="B776" s="0" t="s">
        <v>111</v>
      </c>
      <c r="C776" s="0" t="s">
        <v>40</v>
      </c>
      <c r="D776" s="0" t="s">
        <v>37</v>
      </c>
      <c r="E776" s="0" t="str">
        <f aca="false">VLOOKUP(A776,Nomenclature!$D$1:$E$9,2,0)</f>
        <v>04</v>
      </c>
      <c r="F776" s="0" t="str">
        <f aca="false">VLOOKUP(B776,Nomenclature!$J$1:$K$97,2,0)</f>
        <v>10</v>
      </c>
      <c r="G776" s="0" t="str">
        <f aca="false">VLOOKUP(C776,Nomenclature!$M$1:$N$21,2,0)</f>
        <v>03</v>
      </c>
      <c r="H776" s="0" t="str">
        <f aca="false">VLOOKUP(D776,Nomenclature!$O$25:$P$31,2,0)</f>
        <v>03</v>
      </c>
      <c r="I776" s="1" t="str">
        <f aca="false">CONCATENATE(E776,F776)</f>
        <v>0410</v>
      </c>
      <c r="J776" s="0" t="str">
        <f aca="false">CONCATENATE(E776,F776,G776,H776)</f>
        <v>04100303</v>
      </c>
      <c r="K776" s="0" t="n">
        <v>11.0925111309476</v>
      </c>
      <c r="L776" s="0" t="n">
        <v>20</v>
      </c>
      <c r="M776" s="0" t="n">
        <v>78.0157809845251</v>
      </c>
      <c r="N776" s="0" t="n">
        <v>0.714680607301863</v>
      </c>
      <c r="O776" s="0" t="n">
        <v>0.0033750725760175</v>
      </c>
      <c r="P776" s="4" t="n">
        <f aca="false">VLOOKUP(D776,'paramètres CI'!$A$1:$B$6,2,0)</f>
        <v>0.0385046990211696</v>
      </c>
      <c r="Q776" s="17" t="n">
        <f aca="false">M776*P776/N776</f>
        <v>4.20324006978662</v>
      </c>
      <c r="R776" s="9" t="n">
        <f aca="false">1/(1+0.04)*(1 - (1/(1+0.04))^L776)/(1-1/(1+0.04))</f>
        <v>13.5903263449677</v>
      </c>
      <c r="S776" s="17" t="n">
        <f aca="false">K776/R776</f>
        <v>0.816206384554924</v>
      </c>
      <c r="T776" s="17" t="n">
        <f aca="false">Q776+S776</f>
        <v>5.01944645434154</v>
      </c>
      <c r="U776" s="0" t="n">
        <f aca="false">T776 + Z776</f>
        <v>1.63963350878174</v>
      </c>
      <c r="V776" s="4" t="str">
        <f aca="false">VLOOKUP(I776,'CI ref gaz'!$I$1:$AM$97,1,0)</f>
        <v>0410</v>
      </c>
      <c r="W776" s="0" t="n">
        <f aca="false">VLOOKUP(I776,'CI ref gaz'!$I$1:$AM$97,14,0)</f>
        <v>-2</v>
      </c>
      <c r="X776" s="1" t="n">
        <f aca="false">VLOOKUP(I776,'CI ref gaz'!$I$1:$AM$97,13,0)</f>
        <v>0.842448737848041</v>
      </c>
      <c r="Y776" s="2" t="n">
        <f aca="false">VLOOKUP(I776,'CI ref gaz'!$I$1:$AM$97,7,0)</f>
        <v>0.694879543674455</v>
      </c>
      <c r="Z776" s="17" t="n">
        <f aca="false">X776*(O776/Y776)^(-1/8)-T776</f>
        <v>-3.3798129455598</v>
      </c>
      <c r="AA776" s="17" t="n">
        <f aca="false">Z776^2</f>
        <v>11.4231355469736</v>
      </c>
      <c r="AB776" s="18" t="n">
        <f aca="false">Z776/U776</f>
        <v>-2.06132219636755</v>
      </c>
      <c r="AC776" s="17" t="n">
        <f aca="false">U776^-('paramètres CI'!$B$19)</f>
        <v>0.0191436928468067</v>
      </c>
      <c r="AD776" s="4" t="n">
        <f aca="false">SUMIFS($AC$2:$AC$1250,$I$2:$I$1250,V776)</f>
        <v>5.6720833154337</v>
      </c>
      <c r="AE776" s="4" t="n">
        <f aca="false">AC776/AD776</f>
        <v>0.0033750725760175</v>
      </c>
      <c r="AF776" s="17" t="n">
        <f aca="false">AE776-O776</f>
        <v>0</v>
      </c>
      <c r="AG776" s="4" t="n">
        <f aca="false">VLOOKUP(I776,BesoinU!$F$1:$L$99,3,0)</f>
        <v>29.3949456580252</v>
      </c>
      <c r="AH776" s="19" t="n">
        <f aca="false">VLOOKUP(J776,bibliRdtCHauff!$G$2:$K$1398,4,0)</f>
        <v>11.647136687495</v>
      </c>
      <c r="AI776" s="19" t="n">
        <f aca="false">VLOOKUP(J776,bibliRdtCHauff!$G$2:$K$1398,3,0)</f>
        <v>0.724986604984925</v>
      </c>
      <c r="AJ776" s="4" t="n">
        <f aca="false">VLOOKUP(D776,'paramètres CI'!$A$1:$C$6,3)</f>
        <v>0.0763929293534506</v>
      </c>
      <c r="AK776" s="4" t="n">
        <f aca="false">AJ776*AG776/AI776</f>
        <v>3.09738965045945</v>
      </c>
      <c r="AL776" s="4" t="n">
        <f aca="false">AK776+AH776/R776</f>
        <v>3.95440635424212</v>
      </c>
      <c r="AM776" s="4" t="n">
        <f aca="false">AL776+Z776</f>
        <v>0.574593408682314</v>
      </c>
      <c r="AN776" s="4" t="n">
        <f aca="false">AM776^-'paramètres CI'!$B$19</f>
        <v>84.1617741250891</v>
      </c>
      <c r="AO776" s="4" t="n">
        <f aca="false">SUMIFS($AN$2:$AN$1250,$I$2:$I$1250,V776)</f>
        <v>427761125.843666</v>
      </c>
      <c r="AP776" s="5" t="n">
        <f aca="false">AN776/AO776</f>
        <v>1.9674946843077E-007</v>
      </c>
      <c r="AQ776" s="6" t="n">
        <f aca="false">AP776-O776</f>
        <v>-0.00337487582654907</v>
      </c>
      <c r="AR776" s="20" t="n">
        <f aca="false">VLOOKUP(I776,entreesparc!$A$13:$H$110,8,0)*AP776</f>
        <v>0.011956693347391</v>
      </c>
      <c r="AS776" s="7" t="n">
        <f aca="false">M776*AJ776/AI776+AH776/R776</f>
        <v>9.07765692558239</v>
      </c>
      <c r="AT776" s="4" t="n">
        <f aca="false">AS776+Z776</f>
        <v>5.69784398002258</v>
      </c>
      <c r="AU776" s="4" t="n">
        <f aca="false">AT776^-'paramètres CI'!$B$19</f>
        <v>9.00151428992355E-007</v>
      </c>
      <c r="AV776" s="4" t="n">
        <f aca="false">SUMIFS($AU$2:$AU$1250,$I$2:$I$1250,V776)</f>
        <v>0.137311843268986</v>
      </c>
      <c r="AW776" s="5" t="n">
        <f aca="false">AU776/AV776</f>
        <v>6.55552651222522E-006</v>
      </c>
      <c r="AX776" s="7" t="n">
        <f aca="false">SUMIFS($AP$2:$AP$1250,$I$2:$I$1250,V776)</f>
        <v>1</v>
      </c>
    </row>
    <row r="777" customFormat="false" ht="15.8" hidden="false" customHeight="false" outlineLevel="0" collapsed="false">
      <c r="A777" s="0" t="s">
        <v>16</v>
      </c>
      <c r="B777" s="0" t="s">
        <v>111</v>
      </c>
      <c r="C777" s="0" t="s">
        <v>41</v>
      </c>
      <c r="D777" s="0" t="s">
        <v>39</v>
      </c>
      <c r="E777" s="0" t="str">
        <f aca="false">VLOOKUP(A777,Nomenclature!$D$1:$E$9,2,0)</f>
        <v>04</v>
      </c>
      <c r="F777" s="0" t="str">
        <f aca="false">VLOOKUP(B777,Nomenclature!$J$1:$K$97,2,0)</f>
        <v>10</v>
      </c>
      <c r="G777" s="0" t="str">
        <f aca="false">VLOOKUP(C777,Nomenclature!$M$1:$N$21,2,0)</f>
        <v>04</v>
      </c>
      <c r="H777" s="0" t="str">
        <f aca="false">VLOOKUP(D777,Nomenclature!$O$25:$P$31,2,0)</f>
        <v>04</v>
      </c>
      <c r="I777" s="1" t="str">
        <f aca="false">CONCATENATE(E777,F777)</f>
        <v>0410</v>
      </c>
      <c r="J777" s="0" t="str">
        <f aca="false">CONCATENATE(E777,F777,G777,H777)</f>
        <v>04100404</v>
      </c>
      <c r="K777" s="0" t="n">
        <v>8.19436684739141</v>
      </c>
      <c r="L777" s="0" t="n">
        <v>20</v>
      </c>
      <c r="M777" s="0" t="n">
        <v>74.3233328048219</v>
      </c>
      <c r="N777" s="0" t="n">
        <v>0.731622029767973</v>
      </c>
      <c r="O777" s="0" t="n">
        <v>0.694879543674455</v>
      </c>
      <c r="P777" s="4" t="n">
        <f aca="false">VLOOKUP(D777,'paramètres CI'!$A$1:$B$6,2,0)</f>
        <v>0.022045059962018</v>
      </c>
      <c r="Q777" s="17" t="n">
        <f aca="false">M777*P777/N777</f>
        <v>2.23949288238209</v>
      </c>
      <c r="R777" s="9" t="n">
        <f aca="false">1/(1+0.04)*(1 - (1/(1+0.04))^L777)/(1-1/(1+0.04))</f>
        <v>13.5903263449677</v>
      </c>
      <c r="S777" s="17" t="n">
        <f aca="false">K777/R777</f>
        <v>0.602955855465949</v>
      </c>
      <c r="T777" s="17" t="n">
        <f aca="false">Q777+S777</f>
        <v>2.84244873784804</v>
      </c>
      <c r="U777" s="0" t="n">
        <f aca="false">T777 + Z777</f>
        <v>0.842448737848041</v>
      </c>
      <c r="V777" s="4" t="str">
        <f aca="false">VLOOKUP(I777,'CI ref gaz'!$I$1:$AM$97,1,0)</f>
        <v>0410</v>
      </c>
      <c r="W777" s="0" t="n">
        <f aca="false">VLOOKUP(I777,'CI ref gaz'!$I$1:$AM$97,14,0)</f>
        <v>-2</v>
      </c>
      <c r="X777" s="1" t="n">
        <f aca="false">VLOOKUP(I777,'CI ref gaz'!$I$1:$AM$97,13,0)</f>
        <v>0.842448737848041</v>
      </c>
      <c r="Y777" s="2" t="n">
        <f aca="false">VLOOKUP(I777,'CI ref gaz'!$I$1:$AM$97,7,0)</f>
        <v>0.694879543674455</v>
      </c>
      <c r="Z777" s="17" t="n">
        <f aca="false">X777*(O777/Y777)^(-1/8)-T777</f>
        <v>-2</v>
      </c>
      <c r="AA777" s="17" t="n">
        <f aca="false">Z777^2</f>
        <v>4</v>
      </c>
      <c r="AB777" s="18" t="n">
        <f aca="false">Z777/U777</f>
        <v>-2.37403168898896</v>
      </c>
      <c r="AC777" s="17" t="n">
        <f aca="false">U777^-('paramètres CI'!$B$19)</f>
        <v>3.94141466591206</v>
      </c>
      <c r="AD777" s="4" t="n">
        <f aca="false">SUMIFS($AC$2:$AC$1250,$I$2:$I$1250,V777)</f>
        <v>5.6720833154337</v>
      </c>
      <c r="AE777" s="4" t="n">
        <f aca="false">AC777/AD777</f>
        <v>0.694879543674455</v>
      </c>
      <c r="AF777" s="17" t="n">
        <f aca="false">AE777-O777</f>
        <v>0</v>
      </c>
      <c r="AG777" s="4" t="n">
        <f aca="false">VLOOKUP(I777,BesoinU!$F$1:$L$99,3,0)</f>
        <v>29.3949456580252</v>
      </c>
      <c r="AH777" s="19" t="n">
        <f aca="false">VLOOKUP(J777,bibliRdtCHauff!$G$2:$K$1398,4,0)</f>
        <v>8.60408518976097</v>
      </c>
      <c r="AI777" s="19" t="n">
        <f aca="false">VLOOKUP(J777,bibliRdtCHauff!$G$2:$K$1398,3,0)</f>
        <v>0.783819334928058</v>
      </c>
      <c r="AJ777" s="4" t="n">
        <f aca="false">VLOOKUP(D777,'paramètres CI'!$A$1:$C$6,3)</f>
        <v>0.0386719666666667</v>
      </c>
      <c r="AK777" s="4" t="n">
        <f aca="false">AJ777*AG777/AI777</f>
        <v>1.45028364062997</v>
      </c>
      <c r="AL777" s="4" t="n">
        <f aca="false">AK777+AH777/R777</f>
        <v>2.08338728886922</v>
      </c>
      <c r="AM777" s="4" t="n">
        <f aca="false">AL777+Z777</f>
        <v>0.0833872888692189</v>
      </c>
      <c r="AN777" s="4" t="n">
        <f aca="false">AM777^-'paramètres CI'!$B$19</f>
        <v>427760981.445929</v>
      </c>
      <c r="AO777" s="4" t="n">
        <f aca="false">SUMIFS($AN$2:$AN$1250,$I$2:$I$1250,V777)</f>
        <v>427761125.843666</v>
      </c>
      <c r="AP777" s="5" t="n">
        <f aca="false">AN777/AO777</f>
        <v>0.999999662433709</v>
      </c>
      <c r="AQ777" s="6" t="n">
        <f aca="false">AP777-O777</f>
        <v>0.305120118759254</v>
      </c>
      <c r="AR777" s="20" t="n">
        <f aca="false">VLOOKUP(I777,entreesparc!$A$13:$H$110,8,0)*AP777</f>
        <v>60771.1390865667</v>
      </c>
      <c r="AS777" s="7" t="n">
        <f aca="false">M777*AJ777/AI777+AH777/R777</f>
        <v>4.30005765243902</v>
      </c>
      <c r="AT777" s="4" t="n">
        <f aca="false">AS777+Z777</f>
        <v>2.30005765243902</v>
      </c>
      <c r="AU777" s="4" t="n">
        <f aca="false">AT777^-'paramètres CI'!$B$19</f>
        <v>0.00127670401388432</v>
      </c>
      <c r="AV777" s="4" t="n">
        <f aca="false">SUMIFS($AU$2:$AU$1250,$I$2:$I$1250,V777)</f>
        <v>0.137311843268986</v>
      </c>
      <c r="AW777" s="5" t="n">
        <f aca="false">AU777/AV777</f>
        <v>0.00929784338691986</v>
      </c>
      <c r="AX777" s="7" t="n">
        <f aca="false">SUMIFS($AP$2:$AP$1250,$I$2:$I$1250,V777)</f>
        <v>1</v>
      </c>
    </row>
    <row r="778" customFormat="false" ht="15.8" hidden="false" customHeight="false" outlineLevel="0" collapsed="false">
      <c r="A778" s="0" t="s">
        <v>16</v>
      </c>
      <c r="B778" s="0" t="s">
        <v>111</v>
      </c>
      <c r="C778" s="0" t="s">
        <v>45</v>
      </c>
      <c r="D778" s="0" t="s">
        <v>43</v>
      </c>
      <c r="E778" s="0" t="str">
        <f aca="false">VLOOKUP(A778,Nomenclature!$D$1:$E$9,2,0)</f>
        <v>04</v>
      </c>
      <c r="F778" s="0" t="str">
        <f aca="false">VLOOKUP(B778,Nomenclature!$J$1:$K$97,2,0)</f>
        <v>10</v>
      </c>
      <c r="G778" s="0" t="str">
        <f aca="false">VLOOKUP(C778,Nomenclature!$M$1:$N$21,2,0)</f>
        <v>06</v>
      </c>
      <c r="H778" s="0" t="str">
        <f aca="false">VLOOKUP(D778,Nomenclature!$O$25:$P$31,2,0)</f>
        <v>02</v>
      </c>
      <c r="I778" s="1" t="str">
        <f aca="false">CONCATENATE(E778,F778)</f>
        <v>0410</v>
      </c>
      <c r="J778" s="0" t="str">
        <f aca="false">CONCATENATE(E778,F778,G778,H778)</f>
        <v>04100602</v>
      </c>
      <c r="K778" s="0" t="n">
        <v>10</v>
      </c>
      <c r="L778" s="0" t="n">
        <v>13</v>
      </c>
      <c r="M778" s="0" t="n">
        <v>69.2653832810695</v>
      </c>
      <c r="N778" s="0" t="n">
        <v>0.9</v>
      </c>
      <c r="O778" s="0" t="n">
        <v>0.0783935955857633</v>
      </c>
      <c r="P778" s="4" t="n">
        <f aca="false">VLOOKUP(D778,'paramètres CI'!$A$1:$B$6,2,0)</f>
        <v>0.0935912806596305</v>
      </c>
      <c r="Q778" s="17" t="n">
        <f aca="false">M778*P778/N778</f>
        <v>7.20292880739495</v>
      </c>
      <c r="R778" s="9" t="n">
        <f aca="false">1/(1+0.04)*(1 - (1/(1+0.04))^L778)/(1-1/(1+0.04))</f>
        <v>9.98564784663304</v>
      </c>
      <c r="S778" s="17" t="n">
        <f aca="false">K778/R778</f>
        <v>1.00143727814033</v>
      </c>
      <c r="T778" s="17" t="n">
        <f aca="false">Q778+S778</f>
        <v>8.20436608553528</v>
      </c>
      <c r="U778" s="0" t="n">
        <f aca="false">T778 + Z778</f>
        <v>1.10661639910964</v>
      </c>
      <c r="V778" s="4" t="str">
        <f aca="false">VLOOKUP(I778,'CI ref gaz'!$I$1:$AM$97,1,0)</f>
        <v>0410</v>
      </c>
      <c r="W778" s="0" t="n">
        <f aca="false">VLOOKUP(I778,'CI ref gaz'!$I$1:$AM$97,14,0)</f>
        <v>-2</v>
      </c>
      <c r="X778" s="1" t="n">
        <f aca="false">VLOOKUP(I778,'CI ref gaz'!$I$1:$AM$97,13,0)</f>
        <v>0.842448737848041</v>
      </c>
      <c r="Y778" s="2" t="n">
        <f aca="false">VLOOKUP(I778,'CI ref gaz'!$I$1:$AM$97,7,0)</f>
        <v>0.694879543674455</v>
      </c>
      <c r="Z778" s="17" t="n">
        <f aca="false">X778*(O778/Y778)^(-1/8)-T778</f>
        <v>-7.09774968642564</v>
      </c>
      <c r="AA778" s="17" t="n">
        <f aca="false">Z778^2</f>
        <v>50.3780506111552</v>
      </c>
      <c r="AB778" s="18" t="n">
        <f aca="false">Z778/U778</f>
        <v>-6.41392057097324</v>
      </c>
      <c r="AC778" s="17" t="n">
        <f aca="false">U778^-('paramètres CI'!$B$19)</f>
        <v>0.444655005558864</v>
      </c>
      <c r="AD778" s="4" t="n">
        <f aca="false">SUMIFS($AC$2:$AC$1250,$I$2:$I$1250,V778)</f>
        <v>5.6720833154337</v>
      </c>
      <c r="AE778" s="4" t="n">
        <f aca="false">AC778/AD778</f>
        <v>0.0783935955857631</v>
      </c>
      <c r="AF778" s="17" t="n">
        <f aca="false">AE778-O778</f>
        <v>0</v>
      </c>
      <c r="AG778" s="4" t="n">
        <f aca="false">VLOOKUP(I778,BesoinU!$F$1:$L$99,3,0)</f>
        <v>29.3949456580252</v>
      </c>
      <c r="AH778" s="19" t="n">
        <f aca="false">VLOOKUP(J778,bibliRdtCHauff!$G$2:$K$1398,4,0)</f>
        <v>10.4</v>
      </c>
      <c r="AI778" s="19" t="n">
        <f aca="false">VLOOKUP(J778,bibliRdtCHauff!$G$2:$K$1398,3,0)</f>
        <v>0.92</v>
      </c>
      <c r="AJ778" s="4" t="n">
        <f aca="false">VLOOKUP(D778,'paramètres CI'!$A$1:$C$6,3)</f>
        <v>0.09847</v>
      </c>
      <c r="AK778" s="4" t="n">
        <f aca="false">AJ778*AG778/AI778</f>
        <v>3.14621771624537</v>
      </c>
      <c r="AL778" s="4" t="n">
        <f aca="false">AK778+AH778/R778</f>
        <v>4.18771248551131</v>
      </c>
      <c r="AM778" s="4" t="n">
        <f aca="false">AL778+Z778</f>
        <v>-2.91003720091433</v>
      </c>
      <c r="AN778" s="4" t="n">
        <f aca="false">AM778^-'paramètres CI'!$B$19</f>
        <v>0.000194451667998118</v>
      </c>
      <c r="AO778" s="4" t="n">
        <f aca="false">SUMIFS($AN$2:$AN$1250,$I$2:$I$1250,V778)</f>
        <v>427761125.843666</v>
      </c>
      <c r="AP778" s="5" t="n">
        <f aca="false">AN778/AO778</f>
        <v>4.54580036029698E-013</v>
      </c>
      <c r="AQ778" s="6" t="n">
        <f aca="false">AP778-O778</f>
        <v>-0.0783935955853087</v>
      </c>
      <c r="AR778" s="20" t="n">
        <f aca="false">VLOOKUP(I778,entreesparc!$A$13:$H$110,8,0)*AP778</f>
        <v>2.76253559209262E-008</v>
      </c>
      <c r="AS778" s="7" t="n">
        <f aca="false">M778*AJ778/AI778+AH778/R778</f>
        <v>8.45514943414302</v>
      </c>
      <c r="AT778" s="4" t="n">
        <f aca="false">AS778+Z778</f>
        <v>1.35739974771738</v>
      </c>
      <c r="AU778" s="4" t="n">
        <f aca="false">AT778^-'paramètres CI'!$B$19</f>
        <v>0.0867636646099495</v>
      </c>
      <c r="AV778" s="4" t="n">
        <f aca="false">SUMIFS($AU$2:$AU$1250,$I$2:$I$1250,V778)</f>
        <v>0.137311843268986</v>
      </c>
      <c r="AW778" s="5" t="n">
        <f aca="false">AU778/AV778</f>
        <v>0.631873133040565</v>
      </c>
      <c r="AX778" s="7" t="n">
        <f aca="false">SUMIFS($AP$2:$AP$1250,$I$2:$I$1250,V778)</f>
        <v>1</v>
      </c>
    </row>
    <row r="779" customFormat="false" ht="15.8" hidden="false" customHeight="false" outlineLevel="0" collapsed="false">
      <c r="A779" s="0" t="s">
        <v>16</v>
      </c>
      <c r="B779" s="0" t="s">
        <v>111</v>
      </c>
      <c r="C779" s="0" t="s">
        <v>46</v>
      </c>
      <c r="D779" s="0" t="s">
        <v>43</v>
      </c>
      <c r="E779" s="0" t="str">
        <f aca="false">VLOOKUP(A779,Nomenclature!$D$1:$E$9,2,0)</f>
        <v>04</v>
      </c>
      <c r="F779" s="0" t="str">
        <f aca="false">VLOOKUP(B779,Nomenclature!$J$1:$K$97,2,0)</f>
        <v>10</v>
      </c>
      <c r="G779" s="0" t="str">
        <f aca="false">VLOOKUP(C779,Nomenclature!$M$1:$N$21,2,0)</f>
        <v>26</v>
      </c>
      <c r="H779" s="0" t="str">
        <f aca="false">VLOOKUP(D779,Nomenclature!$O$25:$P$31,2,0)</f>
        <v>02</v>
      </c>
      <c r="I779" s="1" t="str">
        <f aca="false">CONCATENATE(E779,F779)</f>
        <v>0410</v>
      </c>
      <c r="J779" s="0" t="str">
        <f aca="false">CONCATENATE(E779,F779,G779,H779)</f>
        <v>04102602</v>
      </c>
      <c r="K779" s="0" t="n">
        <v>12</v>
      </c>
      <c r="L779" s="0" t="n">
        <v>13</v>
      </c>
      <c r="M779" s="0" t="n">
        <v>69.2653832810695</v>
      </c>
      <c r="N779" s="0" t="n">
        <v>1</v>
      </c>
      <c r="O779" s="0" t="n">
        <v>9.99400359784131E-005</v>
      </c>
      <c r="P779" s="4" t="n">
        <f aca="false">VLOOKUP(D779,'paramètres CI'!$A$1:$B$6,2,0)</f>
        <v>0.0935912806596305</v>
      </c>
      <c r="Q779" s="17" t="n">
        <f aca="false">M779*P779/N779</f>
        <v>6.48263592665545</v>
      </c>
      <c r="R779" s="9" t="n">
        <f aca="false">1/(1+0.04)*(1 - (1/(1+0.04))^L779)/(1-1/(1+0.04))</f>
        <v>9.98564784663304</v>
      </c>
      <c r="S779" s="17" t="n">
        <f aca="false">K779/R779</f>
        <v>1.20172473376839</v>
      </c>
      <c r="T779" s="17" t="n">
        <f aca="false">Q779+S779</f>
        <v>7.68436066042384</v>
      </c>
      <c r="U779" s="0" t="n">
        <f aca="false">T779 + Z779</f>
        <v>2.54574404851135</v>
      </c>
      <c r="V779" s="4" t="str">
        <f aca="false">VLOOKUP(I779,'CI ref gaz'!$I$1:$AM$97,1,0)</f>
        <v>0410</v>
      </c>
      <c r="W779" s="0" t="n">
        <f aca="false">VLOOKUP(I779,'CI ref gaz'!$I$1:$AM$97,14,0)</f>
        <v>-2</v>
      </c>
      <c r="X779" s="1" t="n">
        <f aca="false">VLOOKUP(I779,'CI ref gaz'!$I$1:$AM$97,13,0)</f>
        <v>0.842448737848041</v>
      </c>
      <c r="Y779" s="2" t="n">
        <f aca="false">VLOOKUP(I779,'CI ref gaz'!$I$1:$AM$97,7,0)</f>
        <v>0.694879543674455</v>
      </c>
      <c r="Z779" s="17" t="n">
        <f aca="false">X779*(O779/Y779)^(-1/8)-T779</f>
        <v>-5.13861661191249</v>
      </c>
      <c r="AA779" s="17" t="n">
        <f aca="false">Z779^2</f>
        <v>26.405380684223</v>
      </c>
      <c r="AB779" s="18" t="n">
        <f aca="false">Z779/U779</f>
        <v>-2.01851266819905</v>
      </c>
      <c r="AC779" s="17" t="n">
        <f aca="false">U779^-('paramètres CI'!$B$19)</f>
        <v>0.000566868210617001</v>
      </c>
      <c r="AD779" s="4" t="n">
        <f aca="false">SUMIFS($AC$2:$AC$1250,$I$2:$I$1250,V779)</f>
        <v>5.6720833154337</v>
      </c>
      <c r="AE779" s="4" t="n">
        <f aca="false">AC779/AD779</f>
        <v>9.99400359784131E-005</v>
      </c>
      <c r="AF779" s="17" t="n">
        <f aca="false">AE779-O779</f>
        <v>0</v>
      </c>
      <c r="AG779" s="4" t="n">
        <f aca="false">VLOOKUP(I779,BesoinU!$F$1:$L$99,3,0)</f>
        <v>29.3949456580252</v>
      </c>
      <c r="AH779" s="19" t="n">
        <f aca="false">VLOOKUP(J779,bibliRdtCHauff!$G$2:$K$1398,4,0)</f>
        <v>12</v>
      </c>
      <c r="AI779" s="19" t="n">
        <f aca="false">VLOOKUP(J779,bibliRdtCHauff!$G$2:$K$1398,3,0)</f>
        <v>1</v>
      </c>
      <c r="AJ779" s="4" t="n">
        <f aca="false">VLOOKUP(D779,'paramètres CI'!$A$1:$C$6,3)</f>
        <v>0.09847</v>
      </c>
      <c r="AK779" s="4" t="n">
        <f aca="false">AJ779*AG779/AI779</f>
        <v>2.89452029894574</v>
      </c>
      <c r="AL779" s="4" t="n">
        <f aca="false">AK779+AH779/R779</f>
        <v>4.09624503271413</v>
      </c>
      <c r="AM779" s="4" t="n">
        <f aca="false">AL779+Z779</f>
        <v>-1.04237157919836</v>
      </c>
      <c r="AN779" s="4" t="n">
        <f aca="false">AM779^-'paramètres CI'!$B$19</f>
        <v>0.717496037900826</v>
      </c>
      <c r="AO779" s="4" t="n">
        <f aca="false">SUMIFS($AN$2:$AN$1250,$I$2:$I$1250,V779)</f>
        <v>427761125.843666</v>
      </c>
      <c r="AP779" s="5" t="n">
        <f aca="false">AN779/AO779</f>
        <v>1.67732875792703E-009</v>
      </c>
      <c r="AQ779" s="6" t="n">
        <f aca="false">AP779-O779</f>
        <v>-9.99383586496552E-005</v>
      </c>
      <c r="AR779" s="20" t="n">
        <f aca="false">VLOOKUP(I779,entreesparc!$A$13:$H$110,8,0)*AP779</f>
        <v>0.000101933213651099</v>
      </c>
      <c r="AS779" s="7" t="n">
        <f aca="false">M779*AJ779/AI779+AH779/R779</f>
        <v>8.02228702545531</v>
      </c>
      <c r="AT779" s="4" t="n">
        <f aca="false">AS779+Z779</f>
        <v>2.88367041354282</v>
      </c>
      <c r="AU779" s="4" t="n">
        <f aca="false">AT779^-'paramètres CI'!$B$19</f>
        <v>0.000209139000063126</v>
      </c>
      <c r="AV779" s="4" t="n">
        <f aca="false">SUMIFS($AU$2:$AU$1250,$I$2:$I$1250,V779)</f>
        <v>0.137311843268986</v>
      </c>
      <c r="AW779" s="5" t="n">
        <f aca="false">AU779/AV779</f>
        <v>0.00152309513210331</v>
      </c>
      <c r="AX779" s="7" t="n">
        <f aca="false">SUMIFS($AP$2:$AP$1250,$I$2:$I$1250,V779)</f>
        <v>1</v>
      </c>
    </row>
    <row r="780" customFormat="false" ht="15.8" hidden="false" customHeight="false" outlineLevel="0" collapsed="false">
      <c r="A780" s="0" t="s">
        <v>16</v>
      </c>
      <c r="B780" s="0" t="s">
        <v>111</v>
      </c>
      <c r="C780" s="0" t="s">
        <v>48</v>
      </c>
      <c r="D780" s="0" t="s">
        <v>43</v>
      </c>
      <c r="E780" s="0" t="str">
        <f aca="false">VLOOKUP(A780,Nomenclature!$D$1:$E$9,2,0)</f>
        <v>04</v>
      </c>
      <c r="F780" s="0" t="str">
        <f aca="false">VLOOKUP(B780,Nomenclature!$J$1:$K$97,2,0)</f>
        <v>10</v>
      </c>
      <c r="G780" s="0" t="str">
        <f aca="false">VLOOKUP(C780,Nomenclature!$M$1:$N$21,2,0)</f>
        <v>09</v>
      </c>
      <c r="H780" s="0" t="str">
        <f aca="false">VLOOKUP(D780,Nomenclature!$O$25:$P$31,2,0)</f>
        <v>02</v>
      </c>
      <c r="I780" s="1" t="str">
        <f aca="false">CONCATENATE(E780,F780)</f>
        <v>0410</v>
      </c>
      <c r="J780" s="0" t="str">
        <f aca="false">CONCATENATE(E780,F780,G780,H780)</f>
        <v>04100902</v>
      </c>
      <c r="K780" s="0" t="n">
        <v>60.1564945757394</v>
      </c>
      <c r="L780" s="0" t="n">
        <v>20</v>
      </c>
      <c r="M780" s="0" t="n">
        <v>93.2555919943887</v>
      </c>
      <c r="N780" s="0" t="n">
        <v>2.66616976744185</v>
      </c>
      <c r="O780" s="0" t="n">
        <v>0.0402919478573944</v>
      </c>
      <c r="P780" s="4" t="n">
        <f aca="false">VLOOKUP(D780,'paramètres CI'!$A$1:$B$6,2,0)</f>
        <v>0.0935912806596305</v>
      </c>
      <c r="Q780" s="17" t="n">
        <f aca="false">M780*P780/N780</f>
        <v>3.2735763453657</v>
      </c>
      <c r="R780" s="9" t="n">
        <f aca="false">1/(1+0.04)*(1 - (1/(1+0.04))^L780)/(1-1/(1+0.04))</f>
        <v>13.5903263449677</v>
      </c>
      <c r="S780" s="17" t="n">
        <f aca="false">K780/R780</f>
        <v>4.42642016451758</v>
      </c>
      <c r="T780" s="17" t="n">
        <f aca="false">Q780+S780</f>
        <v>7.69999650988328</v>
      </c>
      <c r="U780" s="0" t="n">
        <f aca="false">T780 + Z780</f>
        <v>1.20262407028188</v>
      </c>
      <c r="V780" s="4" t="str">
        <f aca="false">VLOOKUP(I780,'CI ref gaz'!$I$1:$AM$97,1,0)</f>
        <v>0410</v>
      </c>
      <c r="W780" s="0" t="n">
        <f aca="false">VLOOKUP(I780,'CI ref gaz'!$I$1:$AM$97,14,0)</f>
        <v>-2</v>
      </c>
      <c r="X780" s="1" t="n">
        <f aca="false">VLOOKUP(I780,'CI ref gaz'!$I$1:$AM$97,13,0)</f>
        <v>0.842448737848041</v>
      </c>
      <c r="Y780" s="2" t="n">
        <f aca="false">VLOOKUP(I780,'CI ref gaz'!$I$1:$AM$97,7,0)</f>
        <v>0.694879543674455</v>
      </c>
      <c r="Z780" s="17" t="n">
        <f aca="false">X780*(O780/Y780)^(-1/8)-T780</f>
        <v>-6.49737243960141</v>
      </c>
      <c r="AA780" s="17" t="n">
        <f aca="false">Z780^2</f>
        <v>42.2158486188919</v>
      </c>
      <c r="AB780" s="18" t="n">
        <f aca="false">Z780/U780</f>
        <v>-5.40266289371583</v>
      </c>
      <c r="AC780" s="17" t="n">
        <f aca="false">U780^-('paramètres CI'!$B$19)</f>
        <v>0.228539285188251</v>
      </c>
      <c r="AD780" s="4" t="n">
        <f aca="false">SUMIFS($AC$2:$AC$1250,$I$2:$I$1250,V780)</f>
        <v>5.6720833154337</v>
      </c>
      <c r="AE780" s="4" t="n">
        <f aca="false">AC780/AD780</f>
        <v>0.0402919478573943</v>
      </c>
      <c r="AF780" s="17" t="n">
        <f aca="false">AE780-O780</f>
        <v>0</v>
      </c>
      <c r="AG780" s="4" t="n">
        <f aca="false">VLOOKUP(I780,BesoinU!$F$1:$L$99,3,0)</f>
        <v>29.3949456580252</v>
      </c>
      <c r="AH780" s="19" t="n">
        <f aca="false">VLOOKUP(J780,bibliRdtCHauff!$G$2:$K$1398,4,0)</f>
        <v>63.1643193045264</v>
      </c>
      <c r="AI780" s="19" t="n">
        <f aca="false">VLOOKUP(J780,bibliRdtCHauff!$G$2:$K$1398,3,0)</f>
        <v>2.77281655813953</v>
      </c>
      <c r="AJ780" s="4" t="n">
        <f aca="false">VLOOKUP(D780,'paramètres CI'!$A$1:$C$6,3)</f>
        <v>0.09847</v>
      </c>
      <c r="AK780" s="4" t="n">
        <f aca="false">AJ780*AG780/AI780</f>
        <v>1.04389173905102</v>
      </c>
      <c r="AL780" s="4" t="n">
        <f aca="false">AK780+AH780/R780</f>
        <v>5.69163291179447</v>
      </c>
      <c r="AM780" s="4" t="n">
        <f aca="false">AL780+Z780</f>
        <v>-0.805739527806932</v>
      </c>
      <c r="AN780" s="4" t="n">
        <f aca="false">AM780^-'paramètres CI'!$B$19</f>
        <v>5.62914767931311</v>
      </c>
      <c r="AO780" s="4" t="n">
        <f aca="false">SUMIFS($AN$2:$AN$1250,$I$2:$I$1250,V780)</f>
        <v>427761125.843666</v>
      </c>
      <c r="AP780" s="5" t="n">
        <f aca="false">AN780/AO780</f>
        <v>1.31595587799402E-008</v>
      </c>
      <c r="AQ780" s="6" t="n">
        <f aca="false">AP780-O780</f>
        <v>-0.0402919346978356</v>
      </c>
      <c r="AR780" s="20" t="n">
        <f aca="false">VLOOKUP(I780,entreesparc!$A$13:$H$110,8,0)*AP780</f>
        <v>0.000799721646892664</v>
      </c>
      <c r="AS780" s="7" t="n">
        <f aca="false">M780*AJ780/AI780+AH780/R780</f>
        <v>7.95949222123289</v>
      </c>
      <c r="AT780" s="4" t="n">
        <f aca="false">AS780+Z780</f>
        <v>1.46211978163148</v>
      </c>
      <c r="AU780" s="4" t="n">
        <f aca="false">AT780^-'paramètres CI'!$B$19</f>
        <v>0.0478780414931602</v>
      </c>
      <c r="AV780" s="4" t="n">
        <f aca="false">SUMIFS($AU$2:$AU$1250,$I$2:$I$1250,V780)</f>
        <v>0.137311843268986</v>
      </c>
      <c r="AW780" s="5" t="n">
        <f aca="false">AU780/AV780</f>
        <v>0.348681077708422</v>
      </c>
      <c r="AX780" s="7" t="n">
        <f aca="false">SUMIFS($AP$2:$AP$1250,$I$2:$I$1250,V780)</f>
        <v>1</v>
      </c>
    </row>
    <row r="781" customFormat="false" ht="15.8" hidden="false" customHeight="false" outlineLevel="0" collapsed="false">
      <c r="A781" s="0" t="s">
        <v>16</v>
      </c>
      <c r="B781" s="0" t="s">
        <v>111</v>
      </c>
      <c r="C781" s="0" t="s">
        <v>49</v>
      </c>
      <c r="D781" s="0" t="s">
        <v>43</v>
      </c>
      <c r="E781" s="0" t="str">
        <f aca="false">VLOOKUP(A781,Nomenclature!$D$1:$E$9,2,0)</f>
        <v>04</v>
      </c>
      <c r="F781" s="0" t="str">
        <f aca="false">VLOOKUP(B781,Nomenclature!$J$1:$K$97,2,0)</f>
        <v>10</v>
      </c>
      <c r="G781" s="0" t="str">
        <f aca="false">VLOOKUP(C781,Nomenclature!$M$1:$N$21,2,0)</f>
        <v>29</v>
      </c>
      <c r="H781" s="0" t="str">
        <f aca="false">VLOOKUP(D781,Nomenclature!$O$25:$P$31,2,0)</f>
        <v>02</v>
      </c>
      <c r="I781" s="1" t="str">
        <f aca="false">CONCATENATE(E781,F781)</f>
        <v>0410</v>
      </c>
      <c r="J781" s="0" t="str">
        <f aca="false">CONCATENATE(E781,F781,G781,H781)</f>
        <v>04102902</v>
      </c>
      <c r="K781" s="0" t="n">
        <v>75.1956182196743</v>
      </c>
      <c r="L781" s="0" t="n">
        <v>20</v>
      </c>
      <c r="M781" s="0" t="n">
        <v>93.2555919943887</v>
      </c>
      <c r="N781" s="0" t="n">
        <v>3.19940372093023</v>
      </c>
      <c r="O781" s="0" t="n">
        <v>9.99400359784131E-005</v>
      </c>
      <c r="P781" s="4" t="n">
        <f aca="false">VLOOKUP(D781,'paramètres CI'!$A$1:$B$6,2,0)</f>
        <v>0.0935912806596305</v>
      </c>
      <c r="Q781" s="17" t="n">
        <f aca="false">M781*P781/N781</f>
        <v>2.72798028780474</v>
      </c>
      <c r="R781" s="9" t="n">
        <f aca="false">1/(1+0.04)*(1 - (1/(1+0.04))^L781)/(1-1/(1+0.04))</f>
        <v>13.5903263449677</v>
      </c>
      <c r="S781" s="17" t="n">
        <f aca="false">K781/R781</f>
        <v>5.53302520564698</v>
      </c>
      <c r="T781" s="17" t="n">
        <f aca="false">Q781+S781</f>
        <v>8.26100549345173</v>
      </c>
      <c r="U781" s="0" t="n">
        <f aca="false">T781 + Z781</f>
        <v>2.54574404851135</v>
      </c>
      <c r="V781" s="4" t="str">
        <f aca="false">VLOOKUP(I781,'CI ref gaz'!$I$1:$AM$97,1,0)</f>
        <v>0410</v>
      </c>
      <c r="W781" s="0" t="n">
        <f aca="false">VLOOKUP(I781,'CI ref gaz'!$I$1:$AM$97,14,0)</f>
        <v>-2</v>
      </c>
      <c r="X781" s="1" t="n">
        <f aca="false">VLOOKUP(I781,'CI ref gaz'!$I$1:$AM$97,13,0)</f>
        <v>0.842448737848041</v>
      </c>
      <c r="Y781" s="2" t="n">
        <f aca="false">VLOOKUP(I781,'CI ref gaz'!$I$1:$AM$97,7,0)</f>
        <v>0.694879543674455</v>
      </c>
      <c r="Z781" s="17" t="n">
        <f aca="false">X781*(O781/Y781)^(-1/8)-T781</f>
        <v>-5.71526144494037</v>
      </c>
      <c r="AA781" s="17" t="n">
        <f aca="false">Z781^2</f>
        <v>32.6642133840219</v>
      </c>
      <c r="AB781" s="18" t="n">
        <f aca="false">Z781/U781</f>
        <v>-2.24502594763304</v>
      </c>
      <c r="AC781" s="17" t="n">
        <f aca="false">U781^-('paramètres CI'!$B$19)</f>
        <v>0.000566868210617001</v>
      </c>
      <c r="AD781" s="4" t="n">
        <f aca="false">SUMIFS($AC$2:$AC$1250,$I$2:$I$1250,V781)</f>
        <v>5.6720833154337</v>
      </c>
      <c r="AE781" s="4" t="n">
        <f aca="false">AC781/AD781</f>
        <v>9.99400359784131E-005</v>
      </c>
      <c r="AF781" s="17" t="n">
        <f aca="false">AE781-O781</f>
        <v>0</v>
      </c>
      <c r="AG781" s="4" t="n">
        <f aca="false">VLOOKUP(I781,BesoinU!$F$1:$L$99,3,0)</f>
        <v>29.3949456580252</v>
      </c>
      <c r="AH781" s="19" t="n">
        <f aca="false">VLOOKUP(J781,bibliRdtCHauff!$G$2:$K$1398,4,0)</f>
        <v>75.1956182196743</v>
      </c>
      <c r="AI781" s="19" t="n">
        <f aca="false">VLOOKUP(J781,bibliRdtCHauff!$G$2:$K$1398,3,0)</f>
        <v>3.19940372093023</v>
      </c>
      <c r="AJ781" s="4" t="n">
        <f aca="false">VLOOKUP(D781,'paramètres CI'!$A$1:$C$6,3)</f>
        <v>0.09847</v>
      </c>
      <c r="AK781" s="4" t="n">
        <f aca="false">AJ781*AG781/AI781</f>
        <v>0.904706173844218</v>
      </c>
      <c r="AL781" s="4" t="n">
        <f aca="false">AK781+AH781/R781</f>
        <v>6.43773137949118</v>
      </c>
      <c r="AM781" s="4" t="n">
        <f aca="false">AL781+Z781</f>
        <v>0.72246993455081</v>
      </c>
      <c r="AN781" s="4" t="n">
        <f aca="false">AM781^-'paramètres CI'!$B$19</f>
        <v>13.4723007794845</v>
      </c>
      <c r="AO781" s="4" t="n">
        <f aca="false">SUMIFS($AN$2:$AN$1250,$I$2:$I$1250,V781)</f>
        <v>427761125.843666</v>
      </c>
      <c r="AP781" s="5" t="n">
        <f aca="false">AN781/AO781</f>
        <v>3.14949161238373E-008</v>
      </c>
      <c r="AQ781" s="6" t="n">
        <f aca="false">AP781-O781</f>
        <v>-9.99085410622893E-005</v>
      </c>
      <c r="AR781" s="20" t="n">
        <f aca="false">VLOOKUP(I781,entreesparc!$A$13:$H$110,8,0)*AP781</f>
        <v>0.00191398257437747</v>
      </c>
      <c r="AS781" s="7" t="n">
        <f aca="false">M781*AJ781/AI781+AH781/R781</f>
        <v>8.40320944767114</v>
      </c>
      <c r="AT781" s="4" t="n">
        <f aca="false">AS781+Z781</f>
        <v>2.68794800273077</v>
      </c>
      <c r="AU781" s="4" t="n">
        <f aca="false">AT781^-'paramètres CI'!$B$19</f>
        <v>0.000366972139847646</v>
      </c>
      <c r="AV781" s="4" t="n">
        <f aca="false">SUMIFS($AU$2:$AU$1250,$I$2:$I$1250,V781)</f>
        <v>0.137311843268986</v>
      </c>
      <c r="AW781" s="5" t="n">
        <f aca="false">AU781/AV781</f>
        <v>0.00267254543461897</v>
      </c>
      <c r="AX781" s="7" t="n">
        <f aca="false">SUMIFS($AP$2:$AP$1250,$I$2:$I$1250,V781)</f>
        <v>1</v>
      </c>
    </row>
    <row r="782" customFormat="false" ht="15.8" hidden="false" customHeight="false" outlineLevel="0" collapsed="false">
      <c r="A782" s="0" t="s">
        <v>16</v>
      </c>
      <c r="B782" s="0" t="s">
        <v>112</v>
      </c>
      <c r="C782" s="0" t="s">
        <v>32</v>
      </c>
      <c r="D782" s="0" t="s">
        <v>33</v>
      </c>
      <c r="E782" s="0" t="str">
        <f aca="false">VLOOKUP(A782,Nomenclature!$D$1:$E$9,2,0)</f>
        <v>04</v>
      </c>
      <c r="F782" s="0" t="str">
        <f aca="false">VLOOKUP(B782,Nomenclature!$J$1:$K$97,2,0)</f>
        <v>11</v>
      </c>
      <c r="G782" s="0" t="str">
        <f aca="false">VLOOKUP(C782,Nomenclature!$M$1:$N$21,2,0)</f>
        <v>01</v>
      </c>
      <c r="H782" s="0" t="str">
        <f aca="false">VLOOKUP(D782,Nomenclature!$O$25:$P$31,2,0)</f>
        <v>01</v>
      </c>
      <c r="I782" s="1" t="str">
        <f aca="false">CONCATENATE(E782,F782)</f>
        <v>0411</v>
      </c>
      <c r="J782" s="0" t="str">
        <f aca="false">CONCATENATE(E782,F782,G782,H782)</f>
        <v>04110101</v>
      </c>
      <c r="K782" s="0" t="n">
        <v>22.4241904167964</v>
      </c>
      <c r="L782" s="0" t="n">
        <v>25</v>
      </c>
      <c r="M782" s="0" t="n">
        <v>95.5929647604742</v>
      </c>
      <c r="N782" s="0" t="n">
        <v>0.768719093918581</v>
      </c>
      <c r="O782" s="0" t="n">
        <v>0.0189287077577265</v>
      </c>
      <c r="P782" s="4" t="n">
        <f aca="false">VLOOKUP(D782,'paramètres CI'!$A$1:$B$6,2,0)</f>
        <v>0.033584731604575</v>
      </c>
      <c r="Q782" s="17" t="n">
        <f aca="false">M782*P782/N782</f>
        <v>4.17638132077692</v>
      </c>
      <c r="R782" s="9" t="n">
        <f aca="false">1/(1+0.04)*(1 - (1/(1+0.04))^L782)/(1-1/(1+0.04))</f>
        <v>15.6220799436509</v>
      </c>
      <c r="S782" s="17" t="n">
        <f aca="false">K782/R782</f>
        <v>1.43541644247634</v>
      </c>
      <c r="T782" s="17" t="n">
        <f aca="false">Q782+S782</f>
        <v>5.61179776325326</v>
      </c>
      <c r="U782" s="0" t="n">
        <f aca="false">T782 + Z782</f>
        <v>1.32953371027085</v>
      </c>
      <c r="V782" s="4" t="str">
        <f aca="false">VLOOKUP(I782,'CI ref gaz'!$I$1:$AM$97,1,0)</f>
        <v>0411</v>
      </c>
      <c r="W782" s="0" t="n">
        <f aca="false">VLOOKUP(I782,'CI ref gaz'!$I$1:$AM$97,14,0)</f>
        <v>-2</v>
      </c>
      <c r="X782" s="1" t="n">
        <f aca="false">VLOOKUP(I782,'CI ref gaz'!$I$1:$AM$97,13,0)</f>
        <v>0.860154999286277</v>
      </c>
      <c r="Y782" s="2" t="n">
        <f aca="false">VLOOKUP(I782,'CI ref gaz'!$I$1:$AM$97,7,0)</f>
        <v>0.616739905759724</v>
      </c>
      <c r="Z782" s="17" t="n">
        <f aca="false">X782*(O782/Y782)^(-1/8)-T782</f>
        <v>-4.28226405298241</v>
      </c>
      <c r="AA782" s="17" t="n">
        <f aca="false">Z782^2</f>
        <v>18.3377854194653</v>
      </c>
      <c r="AB782" s="18" t="n">
        <f aca="false">Z782/U782</f>
        <v>-3.22087662757346</v>
      </c>
      <c r="AC782" s="17" t="n">
        <f aca="false">U782^-('paramètres CI'!$B$19)</f>
        <v>0.102424811508405</v>
      </c>
      <c r="AD782" s="4" t="n">
        <f aca="false">SUMIFS($AC$2:$AC$1250,$I$2:$I$1250,V782)</f>
        <v>5.41108314520819</v>
      </c>
      <c r="AE782" s="4" t="n">
        <f aca="false">AC782/AD782</f>
        <v>0.0189287077577265</v>
      </c>
      <c r="AF782" s="17" t="n">
        <f aca="false">AE782-O782</f>
        <v>0</v>
      </c>
      <c r="AG782" s="4" t="n">
        <f aca="false">VLOOKUP(I782,BesoinU!$F$1:$L$99,3,0)</f>
        <v>25.5384962846399</v>
      </c>
      <c r="AH782" s="19" t="n">
        <f aca="false">VLOOKUP(J782,bibliRdtCHauff!$G$2:$K$1398,4,0)</f>
        <v>23.5453999376362</v>
      </c>
      <c r="AI782" s="19" t="n">
        <f aca="false">VLOOKUP(J782,bibliRdtCHauff!$G$2:$K$1398,3,0)</f>
        <v>0.799467857675324</v>
      </c>
      <c r="AJ782" s="4" t="n">
        <f aca="false">VLOOKUP(D782,'paramètres CI'!$A$1:$C$6,3)</f>
        <v>0.0509473684210526</v>
      </c>
      <c r="AK782" s="4" t="n">
        <f aca="false">AJ782*AG782/AI782</f>
        <v>1.62748153867824</v>
      </c>
      <c r="AL782" s="4" t="n">
        <f aca="false">AK782+AH782/R782</f>
        <v>3.1346688032784</v>
      </c>
      <c r="AM782" s="4" t="n">
        <f aca="false">AL782+Z782</f>
        <v>-1.14759524970401</v>
      </c>
      <c r="AN782" s="4" t="n">
        <f aca="false">AM782^-'paramètres CI'!$B$19</f>
        <v>0.332422234884882</v>
      </c>
      <c r="AO782" s="4" t="n">
        <f aca="false">SUMIFS($AN$2:$AN$1250,$I$2:$I$1250,V782)</f>
        <v>363677.291198223</v>
      </c>
      <c r="AP782" s="5" t="n">
        <f aca="false">AN782/AO782</f>
        <v>9.14058267948588E-007</v>
      </c>
      <c r="AQ782" s="6" t="n">
        <f aca="false">AP782-O782</f>
        <v>-0.0189277936994586</v>
      </c>
      <c r="AR782" s="20" t="n">
        <f aca="false">VLOOKUP(I782,entreesparc!$A$13:$H$110,8,0)*AP782</f>
        <v>0.253682106265228</v>
      </c>
      <c r="AS782" s="7" t="n">
        <f aca="false">M782*AJ782/AI782+AH782/R782</f>
        <v>7.59900189774135</v>
      </c>
      <c r="AT782" s="4" t="n">
        <f aca="false">AS782+Z782</f>
        <v>3.31673784475894</v>
      </c>
      <c r="AU782" s="4" t="n">
        <f aca="false">AT782^-'paramètres CI'!$B$19</f>
        <v>6.82827227882776E-005</v>
      </c>
      <c r="AV782" s="4" t="n">
        <f aca="false">SUMIFS($AU$2:$AU$1250,$I$2:$I$1250,V782)</f>
        <v>0.206717989284416</v>
      </c>
      <c r="AW782" s="5" t="n">
        <f aca="false">AU782/AV782</f>
        <v>0.000330318241893935</v>
      </c>
      <c r="AX782" s="7" t="n">
        <f aca="false">SUMIFS($AP$2:$AP$1250,$I$2:$I$1250,V782)</f>
        <v>1</v>
      </c>
    </row>
    <row r="783" customFormat="false" ht="15.8" hidden="false" customHeight="false" outlineLevel="0" collapsed="false">
      <c r="A783" s="0" t="s">
        <v>16</v>
      </c>
      <c r="B783" s="0" t="s">
        <v>112</v>
      </c>
      <c r="C783" s="0" t="s">
        <v>32</v>
      </c>
      <c r="D783" s="0" t="s">
        <v>34</v>
      </c>
      <c r="E783" s="0" t="str">
        <f aca="false">VLOOKUP(A783,Nomenclature!$D$1:$E$9,2,0)</f>
        <v>04</v>
      </c>
      <c r="F783" s="0" t="str">
        <f aca="false">VLOOKUP(B783,Nomenclature!$J$1:$K$97,2,0)</f>
        <v>11</v>
      </c>
      <c r="G783" s="0" t="str">
        <f aca="false">VLOOKUP(C783,Nomenclature!$M$1:$N$21,2,0)</f>
        <v>01</v>
      </c>
      <c r="H783" s="0" t="str">
        <f aca="false">VLOOKUP(D783,Nomenclature!$O$25:$P$31,2,0)</f>
        <v>06</v>
      </c>
      <c r="I783" s="1" t="str">
        <f aca="false">CONCATENATE(E783,F783)</f>
        <v>0411</v>
      </c>
      <c r="J783" s="0" t="str">
        <f aca="false">CONCATENATE(E783,F783,G783,H783)</f>
        <v>04110106</v>
      </c>
      <c r="K783" s="0" t="n">
        <v>21.1197299921566</v>
      </c>
      <c r="L783" s="0" t="n">
        <v>25</v>
      </c>
      <c r="M783" s="0" t="n">
        <v>89.1393110757099</v>
      </c>
      <c r="N783" s="0" t="n">
        <v>0.896192386786747</v>
      </c>
      <c r="O783" s="0" t="n">
        <v>0.0218282481657337</v>
      </c>
      <c r="P783" s="4" t="n">
        <f aca="false">VLOOKUP(D783,'paramètres CI'!$A$1:$B$6,2,0)</f>
        <v>0.0424847883250769</v>
      </c>
      <c r="Q783" s="17" t="n">
        <f aca="false">M783*P783/N783</f>
        <v>4.22572744237769</v>
      </c>
      <c r="R783" s="9" t="n">
        <f aca="false">1/(1+0.04)*(1 - (1/(1+0.04))^L783)/(1-1/(1+0.04))</f>
        <v>15.6220799436509</v>
      </c>
      <c r="S783" s="17" t="n">
        <f aca="false">K783/R783</f>
        <v>1.3519153703179</v>
      </c>
      <c r="T783" s="17" t="n">
        <f aca="false">Q783+S783</f>
        <v>5.57764281269559</v>
      </c>
      <c r="U783" s="0" t="n">
        <f aca="false">T783 + Z783</f>
        <v>1.30605694761497</v>
      </c>
      <c r="V783" s="4" t="str">
        <f aca="false">VLOOKUP(I783,'CI ref gaz'!$I$1:$AM$97,1,0)</f>
        <v>0411</v>
      </c>
      <c r="W783" s="0" t="n">
        <f aca="false">VLOOKUP(I783,'CI ref gaz'!$I$1:$AM$97,14,0)</f>
        <v>-2</v>
      </c>
      <c r="X783" s="1" t="n">
        <f aca="false">VLOOKUP(I783,'CI ref gaz'!$I$1:$AM$97,13,0)</f>
        <v>0.860154999286277</v>
      </c>
      <c r="Y783" s="2" t="n">
        <f aca="false">VLOOKUP(I783,'CI ref gaz'!$I$1:$AM$97,7,0)</f>
        <v>0.616739905759724</v>
      </c>
      <c r="Z783" s="17" t="n">
        <f aca="false">X783*(O783/Y783)^(-1/8)-T783</f>
        <v>-4.27158586508063</v>
      </c>
      <c r="AA783" s="17" t="n">
        <f aca="false">Z783^2</f>
        <v>18.2464458027566</v>
      </c>
      <c r="AB783" s="18" t="n">
        <f aca="false">Z783/U783</f>
        <v>-3.27059694669601</v>
      </c>
      <c r="AC783" s="17" t="n">
        <f aca="false">U783^-('paramètres CI'!$B$19)</f>
        <v>0.118114465739023</v>
      </c>
      <c r="AD783" s="4" t="n">
        <f aca="false">SUMIFS($AC$2:$AC$1250,$I$2:$I$1250,V783)</f>
        <v>5.41108314520819</v>
      </c>
      <c r="AE783" s="4" t="n">
        <f aca="false">AC783/AD783</f>
        <v>0.0218282481657336</v>
      </c>
      <c r="AF783" s="17" t="n">
        <f aca="false">AE783-O783</f>
        <v>0</v>
      </c>
      <c r="AG783" s="4" t="n">
        <f aca="false">VLOOKUP(I783,BesoinU!$F$1:$L$99,3,0)</f>
        <v>25.5384962846399</v>
      </c>
      <c r="AH783" s="19" t="n">
        <f aca="false">VLOOKUP(J783,bibliRdtCHauff!$G$2:$K$1398,4,0)</f>
        <v>22.1757164917644</v>
      </c>
      <c r="AI783" s="19" t="n">
        <f aca="false">VLOOKUP(J783,bibliRdtCHauff!$G$2:$K$1398,3,0)</f>
        <v>0.932040082258216</v>
      </c>
      <c r="AJ783" s="4" t="n">
        <f aca="false">VLOOKUP(D783,'paramètres CI'!$A$1:$C$6,3)</f>
        <v>0.0591</v>
      </c>
      <c r="AK783" s="4" t="n">
        <f aca="false">AJ783*AG783/AI783</f>
        <v>1.61937792070628</v>
      </c>
      <c r="AL783" s="4" t="n">
        <f aca="false">AK783+AH783/R783</f>
        <v>3.03888905954007</v>
      </c>
      <c r="AM783" s="4" t="n">
        <f aca="false">AL783+Z783</f>
        <v>-1.23269680554056</v>
      </c>
      <c r="AN783" s="4" t="n">
        <f aca="false">AM783^-'paramètres CI'!$B$19</f>
        <v>0.187564151057984</v>
      </c>
      <c r="AO783" s="4" t="n">
        <f aca="false">SUMIFS($AN$2:$AN$1250,$I$2:$I$1250,V783)</f>
        <v>363677.291198223</v>
      </c>
      <c r="AP783" s="5" t="n">
        <f aca="false">AN783/AO783</f>
        <v>5.15743368083302E-007</v>
      </c>
      <c r="AQ783" s="6" t="n">
        <f aca="false">AP783-O783</f>
        <v>-0.0218277324223656</v>
      </c>
      <c r="AR783" s="20" t="n">
        <f aca="false">VLOOKUP(I783,entreesparc!$A$13:$H$110,8,0)*AP783</f>
        <v>0.143136240320135</v>
      </c>
      <c r="AS783" s="7" t="n">
        <f aca="false">M783*AJ783/AI783+AH783/R783</f>
        <v>7.07177157790249</v>
      </c>
      <c r="AT783" s="4" t="n">
        <f aca="false">AS783+Z783</f>
        <v>2.80018571282187</v>
      </c>
      <c r="AU783" s="4" t="n">
        <f aca="false">AT783^-'paramètres CI'!$B$19</f>
        <v>0.000264548508126908</v>
      </c>
      <c r="AV783" s="4" t="n">
        <f aca="false">SUMIFS($AU$2:$AU$1250,$I$2:$I$1250,V783)</f>
        <v>0.206717989284416</v>
      </c>
      <c r="AW783" s="5" t="n">
        <f aca="false">AU783/AV783</f>
        <v>0.00127975561799281</v>
      </c>
      <c r="AX783" s="7" t="n">
        <f aca="false">SUMIFS($AP$2:$AP$1250,$I$2:$I$1250,V783)</f>
        <v>1</v>
      </c>
    </row>
    <row r="784" customFormat="false" ht="15.8" hidden="false" customHeight="false" outlineLevel="0" collapsed="false">
      <c r="A784" s="0" t="s">
        <v>16</v>
      </c>
      <c r="B784" s="0" t="s">
        <v>112</v>
      </c>
      <c r="C784" s="0" t="s">
        <v>35</v>
      </c>
      <c r="D784" s="0" t="s">
        <v>33</v>
      </c>
      <c r="E784" s="0" t="str">
        <f aca="false">VLOOKUP(A784,Nomenclature!$D$1:$E$9,2,0)</f>
        <v>04</v>
      </c>
      <c r="F784" s="0" t="str">
        <f aca="false">VLOOKUP(B784,Nomenclature!$J$1:$K$97,2,0)</f>
        <v>11</v>
      </c>
      <c r="G784" s="0" t="str">
        <f aca="false">VLOOKUP(C784,Nomenclature!$M$1:$N$21,2,0)</f>
        <v>21</v>
      </c>
      <c r="H784" s="0" t="str">
        <f aca="false">VLOOKUP(D784,Nomenclature!$O$25:$P$31,2,0)</f>
        <v>01</v>
      </c>
      <c r="I784" s="1" t="str">
        <f aca="false">CONCATENATE(E784,F784)</f>
        <v>0411</v>
      </c>
      <c r="J784" s="0" t="str">
        <f aca="false">CONCATENATE(E784,F784,G784,H784)</f>
        <v>04112101</v>
      </c>
      <c r="K784" s="0" t="n">
        <v>28.0302380209955</v>
      </c>
      <c r="L784" s="0" t="n">
        <v>25</v>
      </c>
      <c r="M784" s="0" t="n">
        <v>95.5929647604742</v>
      </c>
      <c r="N784" s="0" t="n">
        <v>0.922462912702297</v>
      </c>
      <c r="O784" s="0" t="n">
        <v>9.99400359784131E-005</v>
      </c>
      <c r="P784" s="4" t="n">
        <f aca="false">VLOOKUP(D784,'paramètres CI'!$A$1:$B$6,2,0)</f>
        <v>0.033584731604575</v>
      </c>
      <c r="Q784" s="17" t="n">
        <f aca="false">M784*P784/N784</f>
        <v>3.4803177673141</v>
      </c>
      <c r="R784" s="9" t="n">
        <f aca="false">1/(1+0.04)*(1 - (1/(1+0.04))^L784)/(1-1/(1+0.04))</f>
        <v>15.6220799436509</v>
      </c>
      <c r="S784" s="17" t="n">
        <f aca="false">K784/R784</f>
        <v>1.79427055309543</v>
      </c>
      <c r="T784" s="17" t="n">
        <f aca="false">Q784+S784</f>
        <v>5.27458832040953</v>
      </c>
      <c r="U784" s="0" t="n">
        <f aca="false">T784 + Z784</f>
        <v>2.56077862706268</v>
      </c>
      <c r="V784" s="4" t="str">
        <f aca="false">VLOOKUP(I784,'CI ref gaz'!$I$1:$AM$97,1,0)</f>
        <v>0411</v>
      </c>
      <c r="W784" s="0" t="n">
        <f aca="false">VLOOKUP(I784,'CI ref gaz'!$I$1:$AM$97,14,0)</f>
        <v>-2</v>
      </c>
      <c r="X784" s="1" t="n">
        <f aca="false">VLOOKUP(I784,'CI ref gaz'!$I$1:$AM$97,13,0)</f>
        <v>0.860154999286277</v>
      </c>
      <c r="Y784" s="2" t="n">
        <f aca="false">VLOOKUP(I784,'CI ref gaz'!$I$1:$AM$97,7,0)</f>
        <v>0.616739905759724</v>
      </c>
      <c r="Z784" s="17" t="n">
        <f aca="false">X784*(O784/Y784)^(-1/8)-T784</f>
        <v>-2.71380969334685</v>
      </c>
      <c r="AA784" s="17" t="n">
        <f aca="false">Z784^2</f>
        <v>7.36476305170332</v>
      </c>
      <c r="AB784" s="18" t="n">
        <f aca="false">Z784/U784</f>
        <v>-1.05975958431819</v>
      </c>
      <c r="AC784" s="17" t="n">
        <f aca="false">U784^-('paramètres CI'!$B$19)</f>
        <v>0.00054078384421429</v>
      </c>
      <c r="AD784" s="4" t="n">
        <f aca="false">SUMIFS($AC$2:$AC$1250,$I$2:$I$1250,V784)</f>
        <v>5.41108314520819</v>
      </c>
      <c r="AE784" s="4" t="n">
        <f aca="false">AC784/AD784</f>
        <v>9.9940035978413E-005</v>
      </c>
      <c r="AF784" s="17" t="n">
        <f aca="false">AE784-O784</f>
        <v>0</v>
      </c>
      <c r="AG784" s="4" t="n">
        <f aca="false">VLOOKUP(I784,BesoinU!$F$1:$L$99,3,0)</f>
        <v>25.5384962846399</v>
      </c>
      <c r="AH784" s="19" t="n">
        <f aca="false">VLOOKUP(J784,bibliRdtCHauff!$G$2:$K$1398,4,0)</f>
        <v>28.0302380209955</v>
      </c>
      <c r="AI784" s="19" t="n">
        <f aca="false">VLOOKUP(J784,bibliRdtCHauff!$G$2:$K$1398,3,0)</f>
        <v>0.922462912702297</v>
      </c>
      <c r="AJ784" s="4" t="n">
        <f aca="false">VLOOKUP(D784,'paramètres CI'!$A$1:$C$6,3)</f>
        <v>0.0509473684210526</v>
      </c>
      <c r="AK784" s="4" t="n">
        <f aca="false">AJ784*AG784/AI784</f>
        <v>1.41048400018781</v>
      </c>
      <c r="AL784" s="4" t="n">
        <f aca="false">AK784+AH784/R784</f>
        <v>3.20475455328324</v>
      </c>
      <c r="AM784" s="4" t="n">
        <f aca="false">AL784+Z784</f>
        <v>0.490944859936386</v>
      </c>
      <c r="AN784" s="4" t="n">
        <f aca="false">AM784^-'paramètres CI'!$B$19</f>
        <v>296.304509072454</v>
      </c>
      <c r="AO784" s="4" t="n">
        <f aca="false">SUMIFS($AN$2:$AN$1250,$I$2:$I$1250,V784)</f>
        <v>363677.291198223</v>
      </c>
      <c r="AP784" s="5" t="n">
        <f aca="false">AN784/AO784</f>
        <v>0.000814745699672934</v>
      </c>
      <c r="AQ784" s="6" t="n">
        <f aca="false">AP784-O784</f>
        <v>0.000714805663694521</v>
      </c>
      <c r="AR784" s="20" t="n">
        <f aca="false">VLOOKUP(I784,entreesparc!$A$13:$H$110,8,0)*AP784</f>
        <v>226.119507268865</v>
      </c>
      <c r="AS784" s="7" t="n">
        <f aca="false">M784*AJ784/AI784+AH784/R784</f>
        <v>7.07384323515113</v>
      </c>
      <c r="AT784" s="4" t="n">
        <f aca="false">AS784+Z784</f>
        <v>4.36003354180428</v>
      </c>
      <c r="AU784" s="4" t="n">
        <f aca="false">AT784^-'paramètres CI'!$B$19</f>
        <v>7.65740041481154E-006</v>
      </c>
      <c r="AV784" s="4" t="n">
        <f aca="false">SUMIFS($AU$2:$AU$1250,$I$2:$I$1250,V784)</f>
        <v>0.206717989284416</v>
      </c>
      <c r="AW784" s="5" t="n">
        <f aca="false">AU784/AV784</f>
        <v>3.70427384734088E-005</v>
      </c>
      <c r="AX784" s="7" t="n">
        <f aca="false">SUMIFS($AP$2:$AP$1250,$I$2:$I$1250,V784)</f>
        <v>1</v>
      </c>
    </row>
    <row r="785" customFormat="false" ht="15.8" hidden="false" customHeight="false" outlineLevel="0" collapsed="false">
      <c r="A785" s="0" t="s">
        <v>16</v>
      </c>
      <c r="B785" s="0" t="s">
        <v>112</v>
      </c>
      <c r="C785" s="0" t="s">
        <v>35</v>
      </c>
      <c r="D785" s="0" t="s">
        <v>34</v>
      </c>
      <c r="E785" s="0" t="str">
        <f aca="false">VLOOKUP(A785,Nomenclature!$D$1:$E$9,2,0)</f>
        <v>04</v>
      </c>
      <c r="F785" s="0" t="str">
        <f aca="false">VLOOKUP(B785,Nomenclature!$J$1:$K$97,2,0)</f>
        <v>11</v>
      </c>
      <c r="G785" s="0" t="str">
        <f aca="false">VLOOKUP(C785,Nomenclature!$M$1:$N$21,2,0)</f>
        <v>21</v>
      </c>
      <c r="H785" s="0" t="str">
        <f aca="false">VLOOKUP(D785,Nomenclature!$O$25:$P$31,2,0)</f>
        <v>06</v>
      </c>
      <c r="I785" s="1" t="str">
        <f aca="false">CONCATENATE(E785,F785)</f>
        <v>0411</v>
      </c>
      <c r="J785" s="0" t="str">
        <f aca="false">CONCATENATE(E785,F785,G785,H785)</f>
        <v>04112106</v>
      </c>
      <c r="K785" s="0" t="n">
        <v>26.3996624901957</v>
      </c>
      <c r="L785" s="0" t="n">
        <v>25</v>
      </c>
      <c r="M785" s="0" t="n">
        <v>89.1393110757099</v>
      </c>
      <c r="N785" s="0" t="n">
        <v>1.07543086414409</v>
      </c>
      <c r="O785" s="0" t="n">
        <v>9.99400359784131E-005</v>
      </c>
      <c r="P785" s="4" t="n">
        <f aca="false">VLOOKUP(D785,'paramètres CI'!$A$1:$B$6,2,0)</f>
        <v>0.0424847883250769</v>
      </c>
      <c r="Q785" s="17" t="n">
        <f aca="false">M785*P785/N785</f>
        <v>3.52143953531477</v>
      </c>
      <c r="R785" s="9" t="n">
        <f aca="false">1/(1+0.04)*(1 - (1/(1+0.04))^L785)/(1-1/(1+0.04))</f>
        <v>15.6220799436509</v>
      </c>
      <c r="S785" s="17" t="n">
        <f aca="false">K785/R785</f>
        <v>1.68989421289737</v>
      </c>
      <c r="T785" s="17" t="n">
        <f aca="false">Q785+S785</f>
        <v>5.21133374821214</v>
      </c>
      <c r="U785" s="0" t="n">
        <f aca="false">T785 + Z785</f>
        <v>2.56077862706268</v>
      </c>
      <c r="V785" s="4" t="str">
        <f aca="false">VLOOKUP(I785,'CI ref gaz'!$I$1:$AM$97,1,0)</f>
        <v>0411</v>
      </c>
      <c r="W785" s="0" t="n">
        <f aca="false">VLOOKUP(I785,'CI ref gaz'!$I$1:$AM$97,14,0)</f>
        <v>-2</v>
      </c>
      <c r="X785" s="1" t="n">
        <f aca="false">VLOOKUP(I785,'CI ref gaz'!$I$1:$AM$97,13,0)</f>
        <v>0.860154999286277</v>
      </c>
      <c r="Y785" s="2" t="n">
        <f aca="false">VLOOKUP(I785,'CI ref gaz'!$I$1:$AM$97,7,0)</f>
        <v>0.616739905759724</v>
      </c>
      <c r="Z785" s="17" t="n">
        <f aca="false">X785*(O785/Y785)^(-1/8)-T785</f>
        <v>-2.65055512114946</v>
      </c>
      <c r="AA785" s="17" t="n">
        <f aca="false">Z785^2</f>
        <v>7.0254424502516</v>
      </c>
      <c r="AB785" s="18" t="n">
        <f aca="false">Z785/U785</f>
        <v>-1.03505827998485</v>
      </c>
      <c r="AC785" s="17" t="n">
        <f aca="false">U785^-('paramètres CI'!$B$19)</f>
        <v>0.00054078384421429</v>
      </c>
      <c r="AD785" s="4" t="n">
        <f aca="false">SUMIFS($AC$2:$AC$1250,$I$2:$I$1250,V785)</f>
        <v>5.41108314520819</v>
      </c>
      <c r="AE785" s="4" t="n">
        <f aca="false">AC785/AD785</f>
        <v>9.9940035978413E-005</v>
      </c>
      <c r="AF785" s="17" t="n">
        <f aca="false">AE785-O785</f>
        <v>0</v>
      </c>
      <c r="AG785" s="4" t="n">
        <f aca="false">VLOOKUP(I785,BesoinU!$F$1:$L$99,3,0)</f>
        <v>25.5384962846399</v>
      </c>
      <c r="AH785" s="19" t="n">
        <f aca="false">VLOOKUP(J785,bibliRdtCHauff!$G$2:$K$1398,4,0)</f>
        <v>26.3996624901957</v>
      </c>
      <c r="AI785" s="19" t="n">
        <f aca="false">VLOOKUP(J785,bibliRdtCHauff!$G$2:$K$1398,3,0)</f>
        <v>1.07543086414409</v>
      </c>
      <c r="AJ785" s="4" t="n">
        <f aca="false">VLOOKUP(D785,'paramètres CI'!$A$1:$C$6,3)</f>
        <v>0.0591</v>
      </c>
      <c r="AK785" s="4" t="n">
        <f aca="false">AJ785*AG785/AI785</f>
        <v>1.40346086461211</v>
      </c>
      <c r="AL785" s="4" t="n">
        <f aca="false">AK785+AH785/R785</f>
        <v>3.09335507750948</v>
      </c>
      <c r="AM785" s="4" t="n">
        <f aca="false">AL785+Z785</f>
        <v>0.442799956360028</v>
      </c>
      <c r="AN785" s="4" t="n">
        <f aca="false">AM785^-'paramètres CI'!$B$19</f>
        <v>676.611608709411</v>
      </c>
      <c r="AO785" s="4" t="n">
        <f aca="false">SUMIFS($AN$2:$AN$1250,$I$2:$I$1250,V785)</f>
        <v>363677.291198223</v>
      </c>
      <c r="AP785" s="5" t="n">
        <f aca="false">AN785/AO785</f>
        <v>0.00186047252628876</v>
      </c>
      <c r="AQ785" s="6" t="n">
        <f aca="false">AP785-O785</f>
        <v>0.00176053249031034</v>
      </c>
      <c r="AR785" s="20" t="n">
        <f aca="false">VLOOKUP(I785,entreesparc!$A$13:$H$110,8,0)*AP785</f>
        <v>516.344094974117</v>
      </c>
      <c r="AS785" s="7" t="n">
        <f aca="false">M785*AJ785/AI785+AH785/R785</f>
        <v>6.58851992675694</v>
      </c>
      <c r="AT785" s="4" t="n">
        <f aca="false">AS785+Z785</f>
        <v>3.93796480560748</v>
      </c>
      <c r="AU785" s="4" t="n">
        <f aca="false">AT785^-'paramètres CI'!$B$19</f>
        <v>1.7291208852576E-005</v>
      </c>
      <c r="AV785" s="4" t="n">
        <f aca="false">SUMIFS($AU$2:$AU$1250,$I$2:$I$1250,V785)</f>
        <v>0.206717989284416</v>
      </c>
      <c r="AW785" s="5" t="n">
        <f aca="false">AU785/AV785</f>
        <v>8.36463672679479E-005</v>
      </c>
      <c r="AX785" s="7" t="n">
        <f aca="false">SUMIFS($AP$2:$AP$1250,$I$2:$I$1250,V785)</f>
        <v>1</v>
      </c>
    </row>
    <row r="786" customFormat="false" ht="15.8" hidden="false" customHeight="false" outlineLevel="0" collapsed="false">
      <c r="A786" s="0" t="s">
        <v>16</v>
      </c>
      <c r="B786" s="0" t="s">
        <v>112</v>
      </c>
      <c r="C786" s="0" t="s">
        <v>36</v>
      </c>
      <c r="D786" s="0" t="s">
        <v>37</v>
      </c>
      <c r="E786" s="0" t="str">
        <f aca="false">VLOOKUP(A786,Nomenclature!$D$1:$E$9,2,0)</f>
        <v>04</v>
      </c>
      <c r="F786" s="0" t="str">
        <f aca="false">VLOOKUP(B786,Nomenclature!$J$1:$K$97,2,0)</f>
        <v>11</v>
      </c>
      <c r="G786" s="0" t="str">
        <f aca="false">VLOOKUP(C786,Nomenclature!$M$1:$N$21,2,0)</f>
        <v>23</v>
      </c>
      <c r="H786" s="0" t="str">
        <f aca="false">VLOOKUP(D786,Nomenclature!$O$25:$P$31,2,0)</f>
        <v>03</v>
      </c>
      <c r="I786" s="1" t="str">
        <f aca="false">CONCATENATE(E786,F786)</f>
        <v>0411</v>
      </c>
      <c r="J786" s="0" t="str">
        <f aca="false">CONCATENATE(E786,F786,G786,H786)</f>
        <v>04112303</v>
      </c>
      <c r="K786" s="0" t="n">
        <v>15.2940843030531</v>
      </c>
      <c r="L786" s="0" t="n">
        <v>20</v>
      </c>
      <c r="M786" s="0" t="n">
        <v>87.888048121004</v>
      </c>
      <c r="N786" s="0" t="n">
        <v>0.76016614599945</v>
      </c>
      <c r="O786" s="0" t="n">
        <v>9.99400359784131E-005</v>
      </c>
      <c r="P786" s="4" t="n">
        <f aca="false">VLOOKUP(D786,'paramètres CI'!$A$1:$B$6,2,0)</f>
        <v>0.0385046990211696</v>
      </c>
      <c r="Q786" s="17" t="n">
        <f aca="false">M786*P786/N786</f>
        <v>4.4517936746683</v>
      </c>
      <c r="R786" s="9" t="n">
        <f aca="false">1/(1+0.04)*(1 - (1/(1+0.04))^L786)/(1-1/(1+0.04))</f>
        <v>13.5903263449677</v>
      </c>
      <c r="S786" s="17" t="n">
        <f aca="false">K786/R786</f>
        <v>1.12536549269226</v>
      </c>
      <c r="T786" s="17" t="n">
        <f aca="false">Q786+S786</f>
        <v>5.57715916736056</v>
      </c>
      <c r="U786" s="0" t="n">
        <f aca="false">T786 + Z786</f>
        <v>2.56077862706268</v>
      </c>
      <c r="V786" s="4" t="str">
        <f aca="false">VLOOKUP(I786,'CI ref gaz'!$I$1:$AM$97,1,0)</f>
        <v>0411</v>
      </c>
      <c r="W786" s="0" t="n">
        <f aca="false">VLOOKUP(I786,'CI ref gaz'!$I$1:$AM$97,14,0)</f>
        <v>-2</v>
      </c>
      <c r="X786" s="1" t="n">
        <f aca="false">VLOOKUP(I786,'CI ref gaz'!$I$1:$AM$97,13,0)</f>
        <v>0.860154999286277</v>
      </c>
      <c r="Y786" s="2" t="n">
        <f aca="false">VLOOKUP(I786,'CI ref gaz'!$I$1:$AM$97,7,0)</f>
        <v>0.616739905759724</v>
      </c>
      <c r="Z786" s="17" t="n">
        <f aca="false">X786*(O786/Y786)^(-1/8)-T786</f>
        <v>-3.01638054029788</v>
      </c>
      <c r="AA786" s="17" t="n">
        <f aca="false">Z786^2</f>
        <v>9.09855156388771</v>
      </c>
      <c r="AB786" s="18" t="n">
        <f aca="false">Z786/U786</f>
        <v>-1.17791538418055</v>
      </c>
      <c r="AC786" s="17" t="n">
        <f aca="false">U786^-('paramètres CI'!$B$19)</f>
        <v>0.00054078384421429</v>
      </c>
      <c r="AD786" s="4" t="n">
        <f aca="false">SUMIFS($AC$2:$AC$1250,$I$2:$I$1250,V786)</f>
        <v>5.41108314520819</v>
      </c>
      <c r="AE786" s="4" t="n">
        <f aca="false">AC786/AD786</f>
        <v>9.9940035978413E-005</v>
      </c>
      <c r="AF786" s="17" t="n">
        <f aca="false">AE786-O786</f>
        <v>0</v>
      </c>
      <c r="AG786" s="4" t="n">
        <f aca="false">VLOOKUP(I786,BesoinU!$F$1:$L$99,3,0)</f>
        <v>25.5384962846399</v>
      </c>
      <c r="AH786" s="19" t="n">
        <f aca="false">VLOOKUP(J786,bibliRdtCHauff!$G$2:$K$1398,4,0)</f>
        <v>15.2940843030531</v>
      </c>
      <c r="AI786" s="19" t="n">
        <f aca="false">VLOOKUP(J786,bibliRdtCHauff!$G$2:$K$1398,3,0)</f>
        <v>0.76016614599945</v>
      </c>
      <c r="AJ786" s="4" t="n">
        <f aca="false">VLOOKUP(D786,'paramètres CI'!$A$1:$C$6,3)</f>
        <v>0.0763929293534506</v>
      </c>
      <c r="AK786" s="4" t="n">
        <f aca="false">AJ786*AG786/AI786</f>
        <v>2.56649227637042</v>
      </c>
      <c r="AL786" s="4" t="n">
        <f aca="false">AK786+AH786/R786</f>
        <v>3.69185776906267</v>
      </c>
      <c r="AM786" s="4" t="n">
        <f aca="false">AL786+Z786</f>
        <v>0.675477228764797</v>
      </c>
      <c r="AN786" s="4" t="n">
        <f aca="false">AM786^-'paramètres CI'!$B$19</f>
        <v>23.0735435139816</v>
      </c>
      <c r="AO786" s="4" t="n">
        <f aca="false">SUMIFS($AN$2:$AN$1250,$I$2:$I$1250,V786)</f>
        <v>363677.291198223</v>
      </c>
      <c r="AP786" s="5" t="n">
        <f aca="false">AN786/AO786</f>
        <v>6.34451038665632E-005</v>
      </c>
      <c r="AQ786" s="6" t="n">
        <f aca="false">AP786-O786</f>
        <v>-3.64949321118499E-005</v>
      </c>
      <c r="AR786" s="20" t="n">
        <f aca="false">VLOOKUP(I786,entreesparc!$A$13:$H$110,8,0)*AP786</f>
        <v>17.6081636646726</v>
      </c>
      <c r="AS786" s="7" t="n">
        <f aca="false">M786*AJ786/AI786+AH786/R786</f>
        <v>9.95767864746064</v>
      </c>
      <c r="AT786" s="4" t="n">
        <f aca="false">AS786+Z786</f>
        <v>6.94129810716276</v>
      </c>
      <c r="AU786" s="4" t="n">
        <f aca="false">AT786^-'paramètres CI'!$B$19</f>
        <v>1.85555755124067E-007</v>
      </c>
      <c r="AV786" s="4" t="n">
        <f aca="false">SUMIFS($AU$2:$AU$1250,$I$2:$I$1250,V786)</f>
        <v>0.206717989284416</v>
      </c>
      <c r="AW786" s="5" t="n">
        <f aca="false">AU786/AV786</f>
        <v>8.97627515468756E-007</v>
      </c>
      <c r="AX786" s="7" t="n">
        <f aca="false">SUMIFS($AP$2:$AP$1250,$I$2:$I$1250,V786)</f>
        <v>1</v>
      </c>
    </row>
    <row r="787" customFormat="false" ht="15.8" hidden="false" customHeight="false" outlineLevel="0" collapsed="false">
      <c r="A787" s="0" t="s">
        <v>16</v>
      </c>
      <c r="B787" s="0" t="s">
        <v>112</v>
      </c>
      <c r="C787" s="0" t="s">
        <v>38</v>
      </c>
      <c r="D787" s="0" t="s">
        <v>39</v>
      </c>
      <c r="E787" s="0" t="str">
        <f aca="false">VLOOKUP(A787,Nomenclature!$D$1:$E$9,2,0)</f>
        <v>04</v>
      </c>
      <c r="F787" s="0" t="str">
        <f aca="false">VLOOKUP(B787,Nomenclature!$J$1:$K$97,2,0)</f>
        <v>11</v>
      </c>
      <c r="G787" s="0" t="str">
        <f aca="false">VLOOKUP(C787,Nomenclature!$M$1:$N$21,2,0)</f>
        <v>24</v>
      </c>
      <c r="H787" s="0" t="str">
        <f aca="false">VLOOKUP(D787,Nomenclature!$O$25:$P$31,2,0)</f>
        <v>04</v>
      </c>
      <c r="I787" s="1" t="str">
        <f aca="false">CONCATENATE(E787,F787)</f>
        <v>0411</v>
      </c>
      <c r="J787" s="0" t="str">
        <f aca="false">CONCATENATE(E787,F787,G787,H787)</f>
        <v>04112404</v>
      </c>
      <c r="K787" s="0" t="n">
        <v>11.2591578945877</v>
      </c>
      <c r="L787" s="0" t="n">
        <v>20</v>
      </c>
      <c r="M787" s="0" t="n">
        <v>87.0590550117024</v>
      </c>
      <c r="N787" s="0" t="n">
        <v>0.9864976612936</v>
      </c>
      <c r="O787" s="0" t="n">
        <v>9.99400359784131E-005</v>
      </c>
      <c r="P787" s="4" t="n">
        <f aca="false">VLOOKUP(D787,'paramètres CI'!$A$1:$B$6,2,0)</f>
        <v>0.022045059962018</v>
      </c>
      <c r="Q787" s="17" t="n">
        <f aca="false">M787*P787/N787</f>
        <v>1.94549076320456</v>
      </c>
      <c r="R787" s="9" t="n">
        <f aca="false">1/(1+0.04)*(1 - (1/(1+0.04))^L787)/(1-1/(1+0.04))</f>
        <v>13.5903263449677</v>
      </c>
      <c r="S787" s="17" t="n">
        <f aca="false">K787/R787</f>
        <v>0.828468545110164</v>
      </c>
      <c r="T787" s="17" t="n">
        <f aca="false">Q787+S787</f>
        <v>2.77395930831472</v>
      </c>
      <c r="U787" s="0" t="n">
        <f aca="false">T787 + Z787</f>
        <v>2.56077862706268</v>
      </c>
      <c r="V787" s="4" t="str">
        <f aca="false">VLOOKUP(I787,'CI ref gaz'!$I$1:$AM$97,1,0)</f>
        <v>0411</v>
      </c>
      <c r="W787" s="0" t="n">
        <f aca="false">VLOOKUP(I787,'CI ref gaz'!$I$1:$AM$97,14,0)</f>
        <v>-2</v>
      </c>
      <c r="X787" s="1" t="n">
        <f aca="false">VLOOKUP(I787,'CI ref gaz'!$I$1:$AM$97,13,0)</f>
        <v>0.860154999286277</v>
      </c>
      <c r="Y787" s="2" t="n">
        <f aca="false">VLOOKUP(I787,'CI ref gaz'!$I$1:$AM$97,7,0)</f>
        <v>0.616739905759724</v>
      </c>
      <c r="Z787" s="17" t="n">
        <f aca="false">X787*(O787/Y787)^(-1/8)-T787</f>
        <v>-0.213180681252042</v>
      </c>
      <c r="AA787" s="17" t="n">
        <f aca="false">Z787^2</f>
        <v>0.0454460028590848</v>
      </c>
      <c r="AB787" s="18" t="n">
        <f aca="false">Z787/U787</f>
        <v>-0.0832483835186368</v>
      </c>
      <c r="AC787" s="17" t="n">
        <f aca="false">U787^-('paramètres CI'!$B$19)</f>
        <v>0.00054078384421429</v>
      </c>
      <c r="AD787" s="4" t="n">
        <f aca="false">SUMIFS($AC$2:$AC$1250,$I$2:$I$1250,V787)</f>
        <v>5.41108314520819</v>
      </c>
      <c r="AE787" s="4" t="n">
        <f aca="false">AC787/AD787</f>
        <v>9.9940035978413E-005</v>
      </c>
      <c r="AF787" s="17" t="n">
        <f aca="false">AE787-O787</f>
        <v>0</v>
      </c>
      <c r="AG787" s="4" t="n">
        <f aca="false">VLOOKUP(I787,BesoinU!$F$1:$L$99,3,0)</f>
        <v>25.5384962846399</v>
      </c>
      <c r="AH787" s="19" t="n">
        <f aca="false">VLOOKUP(J787,bibliRdtCHauff!$G$2:$K$1398,4,0)</f>
        <v>11.2591578945877</v>
      </c>
      <c r="AI787" s="19" t="n">
        <f aca="false">VLOOKUP(J787,bibliRdtCHauff!$G$2:$K$1398,3,0)</f>
        <v>0.9864976612936</v>
      </c>
      <c r="AJ787" s="4" t="n">
        <f aca="false">VLOOKUP(D787,'paramètres CI'!$A$1:$C$6,3)</f>
        <v>0.0386719666666667</v>
      </c>
      <c r="AK787" s="4" t="n">
        <f aca="false">AJ787*AG787/AI787</f>
        <v>1.00114163042344</v>
      </c>
      <c r="AL787" s="4" t="n">
        <f aca="false">AK787+AH787/R787</f>
        <v>1.8296101755336</v>
      </c>
      <c r="AM787" s="4" t="n">
        <f aca="false">AL787+Z787</f>
        <v>1.61642949428156</v>
      </c>
      <c r="AN787" s="4" t="n">
        <f aca="false">AM787^-'paramètres CI'!$B$19</f>
        <v>0.0214558572072497</v>
      </c>
      <c r="AO787" s="4" t="n">
        <f aca="false">SUMIFS($AN$2:$AN$1250,$I$2:$I$1250,V787)</f>
        <v>363677.291198223</v>
      </c>
      <c r="AP787" s="5" t="n">
        <f aca="false">AN787/AO787</f>
        <v>5.89969671643729E-008</v>
      </c>
      <c r="AQ787" s="6" t="n">
        <f aca="false">AP787-O787</f>
        <v>-9.98810390112487E-005</v>
      </c>
      <c r="AR787" s="20" t="n">
        <f aca="false">VLOOKUP(I787,entreesparc!$A$13:$H$110,8,0)*AP787</f>
        <v>0.0163736551796722</v>
      </c>
      <c r="AS787" s="7" t="n">
        <f aca="false">M787*AJ787/AI787+AH787/R787</f>
        <v>4.24129455123493</v>
      </c>
      <c r="AT787" s="4" t="n">
        <f aca="false">AS787+Z787</f>
        <v>4.02811386998288</v>
      </c>
      <c r="AU787" s="4" t="n">
        <f aca="false">AT787^-'paramètres CI'!$B$19</f>
        <v>1.44273340535365E-005</v>
      </c>
      <c r="AV787" s="4" t="n">
        <f aca="false">SUMIFS($AU$2:$AU$1250,$I$2:$I$1250,V787)</f>
        <v>0.206717989284416</v>
      </c>
      <c r="AW787" s="5" t="n">
        <f aca="false">AU787/AV787</f>
        <v>6.97923490039683E-005</v>
      </c>
      <c r="AX787" s="7" t="n">
        <f aca="false">SUMIFS($AP$2:$AP$1250,$I$2:$I$1250,V787)</f>
        <v>1</v>
      </c>
    </row>
    <row r="788" customFormat="false" ht="15.8" hidden="false" customHeight="false" outlineLevel="0" collapsed="false">
      <c r="A788" s="0" t="s">
        <v>16</v>
      </c>
      <c r="B788" s="0" t="s">
        <v>112</v>
      </c>
      <c r="C788" s="0" t="s">
        <v>40</v>
      </c>
      <c r="D788" s="0" t="s">
        <v>37</v>
      </c>
      <c r="E788" s="0" t="str">
        <f aca="false">VLOOKUP(A788,Nomenclature!$D$1:$E$9,2,0)</f>
        <v>04</v>
      </c>
      <c r="F788" s="0" t="str">
        <f aca="false">VLOOKUP(B788,Nomenclature!$J$1:$K$97,2,0)</f>
        <v>11</v>
      </c>
      <c r="G788" s="0" t="str">
        <f aca="false">VLOOKUP(C788,Nomenclature!$M$1:$N$21,2,0)</f>
        <v>03</v>
      </c>
      <c r="H788" s="0" t="str">
        <f aca="false">VLOOKUP(D788,Nomenclature!$O$25:$P$31,2,0)</f>
        <v>03</v>
      </c>
      <c r="I788" s="1" t="str">
        <f aca="false">CONCATENATE(E788,F788)</f>
        <v>0411</v>
      </c>
      <c r="J788" s="0" t="str">
        <f aca="false">CONCATENATE(E788,F788,G788,H788)</f>
        <v>04110303</v>
      </c>
      <c r="K788" s="0" t="n">
        <v>12.2352674424425</v>
      </c>
      <c r="L788" s="0" t="n">
        <v>20</v>
      </c>
      <c r="M788" s="0" t="n">
        <v>87.888048121004</v>
      </c>
      <c r="N788" s="0" t="n">
        <v>0.557435454227221</v>
      </c>
      <c r="O788" s="0" t="n">
        <v>0.0903657236697962</v>
      </c>
      <c r="P788" s="4" t="n">
        <f aca="false">VLOOKUP(D788,'paramètres CI'!$A$1:$B$6,2,0)</f>
        <v>0.0385046990211696</v>
      </c>
      <c r="Q788" s="17" t="n">
        <f aca="false">M788*P788/N788</f>
        <v>6.0708424891071</v>
      </c>
      <c r="R788" s="9" t="n">
        <f aca="false">1/(1+0.04)*(1 - (1/(1+0.04))^L788)/(1-1/(1+0.04))</f>
        <v>13.5903263449677</v>
      </c>
      <c r="S788" s="17" t="n">
        <f aca="false">K788/R788</f>
        <v>0.900292394153806</v>
      </c>
      <c r="T788" s="17" t="n">
        <f aca="false">Q788+S788</f>
        <v>6.97113488326091</v>
      </c>
      <c r="U788" s="0" t="n">
        <f aca="false">T788 + Z788</f>
        <v>1.09355091356784</v>
      </c>
      <c r="V788" s="4" t="str">
        <f aca="false">VLOOKUP(I788,'CI ref gaz'!$I$1:$AM$97,1,0)</f>
        <v>0411</v>
      </c>
      <c r="W788" s="0" t="n">
        <f aca="false">VLOOKUP(I788,'CI ref gaz'!$I$1:$AM$97,14,0)</f>
        <v>-2</v>
      </c>
      <c r="X788" s="1" t="n">
        <f aca="false">VLOOKUP(I788,'CI ref gaz'!$I$1:$AM$97,13,0)</f>
        <v>0.860154999286277</v>
      </c>
      <c r="Y788" s="2" t="n">
        <f aca="false">VLOOKUP(I788,'CI ref gaz'!$I$1:$AM$97,7,0)</f>
        <v>0.616739905759724</v>
      </c>
      <c r="Z788" s="17" t="n">
        <f aca="false">X788*(O788/Y788)^(-1/8)-T788</f>
        <v>-5.87758396969307</v>
      </c>
      <c r="AA788" s="17" t="n">
        <f aca="false">Z788^2</f>
        <v>34.5459933207929</v>
      </c>
      <c r="AB788" s="18" t="n">
        <f aca="false">Z788/U788</f>
        <v>-5.37476938363734</v>
      </c>
      <c r="AC788" s="17" t="n">
        <f aca="false">U788^-('paramètres CI'!$B$19)</f>
        <v>0.488976444254175</v>
      </c>
      <c r="AD788" s="4" t="n">
        <f aca="false">SUMIFS($AC$2:$AC$1250,$I$2:$I$1250,V788)</f>
        <v>5.41108314520819</v>
      </c>
      <c r="AE788" s="4" t="n">
        <f aca="false">AC788/AD788</f>
        <v>0.0903657236697962</v>
      </c>
      <c r="AF788" s="17" t="n">
        <f aca="false">AE788-O788</f>
        <v>0</v>
      </c>
      <c r="AG788" s="4" t="n">
        <f aca="false">VLOOKUP(I788,BesoinU!$F$1:$L$99,3,0)</f>
        <v>25.5384962846399</v>
      </c>
      <c r="AH788" s="19" t="n">
        <f aca="false">VLOOKUP(J788,bibliRdtCHauff!$G$2:$K$1398,4,0)</f>
        <v>12.8470308145646</v>
      </c>
      <c r="AI788" s="19" t="n">
        <f aca="false">VLOOKUP(J788,bibliRdtCHauff!$G$2:$K$1398,3,0)</f>
        <v>0.597981592581667</v>
      </c>
      <c r="AJ788" s="4" t="n">
        <f aca="false">VLOOKUP(D788,'paramètres CI'!$A$1:$C$6,3)</f>
        <v>0.0763929293534506</v>
      </c>
      <c r="AK788" s="4" t="n">
        <f aca="false">AJ788*AG788/AI788</f>
        <v>3.26257625095611</v>
      </c>
      <c r="AL788" s="4" t="n">
        <f aca="false">AK788+AH788/R788</f>
        <v>4.2078832648176</v>
      </c>
      <c r="AM788" s="4" t="n">
        <f aca="false">AL788+Z788</f>
        <v>-1.66970070487547</v>
      </c>
      <c r="AN788" s="4" t="n">
        <f aca="false">AM788^-'paramètres CI'!$B$19</f>
        <v>0.0165535427961207</v>
      </c>
      <c r="AO788" s="4" t="n">
        <f aca="false">SUMIFS($AN$2:$AN$1250,$I$2:$I$1250,V788)</f>
        <v>363677.291198223</v>
      </c>
      <c r="AP788" s="5" t="n">
        <f aca="false">AN788/AO788</f>
        <v>4.55171197013182E-008</v>
      </c>
      <c r="AQ788" s="6" t="n">
        <f aca="false">AP788-O788</f>
        <v>-0.0903656781526765</v>
      </c>
      <c r="AR788" s="20" t="n">
        <f aca="false">VLOOKUP(I788,entreesparc!$A$13:$H$110,8,0)*AP788</f>
        <v>0.0126325412742794</v>
      </c>
      <c r="AS788" s="7" t="n">
        <f aca="false">M788*AJ788/AI788+AH788/R788</f>
        <v>12.1731199338781</v>
      </c>
      <c r="AT788" s="4" t="n">
        <f aca="false">AS788+Z788</f>
        <v>6.295535964185</v>
      </c>
      <c r="AU788" s="4" t="n">
        <f aca="false">AT788^-'paramètres CI'!$B$19</f>
        <v>4.05264279370664E-007</v>
      </c>
      <c r="AV788" s="4" t="n">
        <f aca="false">SUMIFS($AU$2:$AU$1250,$I$2:$I$1250,V788)</f>
        <v>0.206717989284416</v>
      </c>
      <c r="AW788" s="5" t="n">
        <f aca="false">AU788/AV788</f>
        <v>1.96046933686587E-006</v>
      </c>
      <c r="AX788" s="7" t="n">
        <f aca="false">SUMIFS($AP$2:$AP$1250,$I$2:$I$1250,V788)</f>
        <v>1</v>
      </c>
    </row>
    <row r="789" customFormat="false" ht="15.8" hidden="false" customHeight="false" outlineLevel="0" collapsed="false">
      <c r="A789" s="0" t="s">
        <v>16</v>
      </c>
      <c r="B789" s="0" t="s">
        <v>112</v>
      </c>
      <c r="C789" s="0" t="s">
        <v>41</v>
      </c>
      <c r="D789" s="0" t="s">
        <v>39</v>
      </c>
      <c r="E789" s="0" t="str">
        <f aca="false">VLOOKUP(A789,Nomenclature!$D$1:$E$9,2,0)</f>
        <v>04</v>
      </c>
      <c r="F789" s="0" t="str">
        <f aca="false">VLOOKUP(B789,Nomenclature!$J$1:$K$97,2,0)</f>
        <v>11</v>
      </c>
      <c r="G789" s="0" t="str">
        <f aca="false">VLOOKUP(C789,Nomenclature!$M$1:$N$21,2,0)</f>
        <v>04</v>
      </c>
      <c r="H789" s="0" t="str">
        <f aca="false">VLOOKUP(D789,Nomenclature!$O$25:$P$31,2,0)</f>
        <v>04</v>
      </c>
      <c r="I789" s="1" t="str">
        <f aca="false">CONCATENATE(E789,F789)</f>
        <v>0411</v>
      </c>
      <c r="J789" s="0" t="str">
        <f aca="false">CONCATENATE(E789,F789,G789,H789)</f>
        <v>04110404</v>
      </c>
      <c r="K789" s="0" t="n">
        <v>9.00732631567017</v>
      </c>
      <c r="L789" s="0" t="n">
        <v>20</v>
      </c>
      <c r="M789" s="0" t="n">
        <v>87.0590550117024</v>
      </c>
      <c r="N789" s="0" t="n">
        <v>0.873413767955516</v>
      </c>
      <c r="O789" s="0" t="n">
        <v>0.616739905759724</v>
      </c>
      <c r="P789" s="4" t="n">
        <f aca="false">VLOOKUP(D789,'paramètres CI'!$A$1:$B$6,2,0)</f>
        <v>0.022045059962018</v>
      </c>
      <c r="Q789" s="17" t="n">
        <f aca="false">M789*P789/N789</f>
        <v>2.19738016319814</v>
      </c>
      <c r="R789" s="9" t="n">
        <f aca="false">1/(1+0.04)*(1 - (1/(1+0.04))^L789)/(1-1/(1+0.04))</f>
        <v>13.5903263449677</v>
      </c>
      <c r="S789" s="17" t="n">
        <f aca="false">K789/R789</f>
        <v>0.662774836088132</v>
      </c>
      <c r="T789" s="17" t="n">
        <f aca="false">Q789+S789</f>
        <v>2.86015499928628</v>
      </c>
      <c r="U789" s="0" t="n">
        <f aca="false">T789 + Z789</f>
        <v>0.860154999286277</v>
      </c>
      <c r="V789" s="4" t="str">
        <f aca="false">VLOOKUP(I789,'CI ref gaz'!$I$1:$AM$97,1,0)</f>
        <v>0411</v>
      </c>
      <c r="W789" s="0" t="n">
        <f aca="false">VLOOKUP(I789,'CI ref gaz'!$I$1:$AM$97,14,0)</f>
        <v>-2</v>
      </c>
      <c r="X789" s="1" t="n">
        <f aca="false">VLOOKUP(I789,'CI ref gaz'!$I$1:$AM$97,13,0)</f>
        <v>0.860154999286277</v>
      </c>
      <c r="Y789" s="2" t="n">
        <f aca="false">VLOOKUP(I789,'CI ref gaz'!$I$1:$AM$97,7,0)</f>
        <v>0.616739905759724</v>
      </c>
      <c r="Z789" s="17" t="n">
        <f aca="false">X789*(O789/Y789)^(-1/8)-T789</f>
        <v>-2</v>
      </c>
      <c r="AA789" s="17" t="n">
        <f aca="false">Z789^2</f>
        <v>4</v>
      </c>
      <c r="AB789" s="18" t="n">
        <f aca="false">Z789/U789</f>
        <v>-2.32516232732417</v>
      </c>
      <c r="AC789" s="17" t="n">
        <f aca="false">U789^-('paramètres CI'!$B$19)</f>
        <v>3.33723090903372</v>
      </c>
      <c r="AD789" s="4" t="n">
        <f aca="false">SUMIFS($AC$2:$AC$1250,$I$2:$I$1250,V789)</f>
        <v>5.41108314520819</v>
      </c>
      <c r="AE789" s="4" t="n">
        <f aca="false">AC789/AD789</f>
        <v>0.616739905759723</v>
      </c>
      <c r="AF789" s="17" t="n">
        <f aca="false">AE789-O789</f>
        <v>0</v>
      </c>
      <c r="AG789" s="4" t="n">
        <f aca="false">VLOOKUP(I789,BesoinU!$F$1:$L$99,3,0)</f>
        <v>25.5384962846399</v>
      </c>
      <c r="AH789" s="19" t="n">
        <f aca="false">VLOOKUP(J789,bibliRdtCHauff!$G$2:$K$1398,4,0)</f>
        <v>9.45769263145368</v>
      </c>
      <c r="AI789" s="19" t="n">
        <f aca="false">VLOOKUP(J789,bibliRdtCHauff!$G$2:$K$1398,3,0)</f>
        <v>0.896030546623133</v>
      </c>
      <c r="AJ789" s="4" t="n">
        <f aca="false">VLOOKUP(D789,'paramètres CI'!$A$1:$C$6,3)</f>
        <v>0.0386719666666667</v>
      </c>
      <c r="AK789" s="4" t="n">
        <f aca="false">AJ789*AG789/AI789</f>
        <v>1.10222121417449</v>
      </c>
      <c r="AL789" s="4" t="n">
        <f aca="false">AK789+AH789/R789</f>
        <v>1.79813479206703</v>
      </c>
      <c r="AM789" s="4" t="n">
        <f aca="false">AL789+Z789</f>
        <v>-0.201865207932968</v>
      </c>
      <c r="AN789" s="4" t="n">
        <f aca="false">AM789^-'paramètres CI'!$B$19</f>
        <v>362667.144112176</v>
      </c>
      <c r="AO789" s="4" t="n">
        <f aca="false">SUMIFS($AN$2:$AN$1250,$I$2:$I$1250,V789)</f>
        <v>363677.291198223</v>
      </c>
      <c r="AP789" s="5" t="n">
        <f aca="false">AN789/AO789</f>
        <v>0.997222408133544</v>
      </c>
      <c r="AQ789" s="6" t="n">
        <f aca="false">AP789-O789</f>
        <v>0.38048250237382</v>
      </c>
      <c r="AR789" s="20" t="n">
        <f aca="false">VLOOKUP(I789,entreesparc!$A$13:$H$110,8,0)*AP789</f>
        <v>276762.969912143</v>
      </c>
      <c r="AS789" s="7" t="n">
        <f aca="false">M789*AJ789/AI789+AH789/R789</f>
        <v>4.45331324036197</v>
      </c>
      <c r="AT789" s="4" t="n">
        <f aca="false">AS789+Z789</f>
        <v>2.45331324036197</v>
      </c>
      <c r="AU789" s="4" t="n">
        <f aca="false">AT789^-'paramètres CI'!$B$19</f>
        <v>0.000762036859230232</v>
      </c>
      <c r="AV789" s="4" t="n">
        <f aca="false">SUMIFS($AU$2:$AU$1250,$I$2:$I$1250,V789)</f>
        <v>0.206717989284416</v>
      </c>
      <c r="AW789" s="5" t="n">
        <f aca="false">AU789/AV789</f>
        <v>0.00368635967226719</v>
      </c>
      <c r="AX789" s="7" t="n">
        <f aca="false">SUMIFS($AP$2:$AP$1250,$I$2:$I$1250,V789)</f>
        <v>1</v>
      </c>
    </row>
    <row r="790" customFormat="false" ht="15.8" hidden="false" customHeight="false" outlineLevel="0" collapsed="false">
      <c r="A790" s="0" t="s">
        <v>16</v>
      </c>
      <c r="B790" s="0" t="s">
        <v>112</v>
      </c>
      <c r="C790" s="0" t="s">
        <v>45</v>
      </c>
      <c r="D790" s="0" t="s">
        <v>43</v>
      </c>
      <c r="E790" s="0" t="str">
        <f aca="false">VLOOKUP(A790,Nomenclature!$D$1:$E$9,2,0)</f>
        <v>04</v>
      </c>
      <c r="F790" s="0" t="str">
        <f aca="false">VLOOKUP(B790,Nomenclature!$J$1:$K$97,2,0)</f>
        <v>11</v>
      </c>
      <c r="G790" s="0" t="str">
        <f aca="false">VLOOKUP(C790,Nomenclature!$M$1:$N$21,2,0)</f>
        <v>06</v>
      </c>
      <c r="H790" s="0" t="str">
        <f aca="false">VLOOKUP(D790,Nomenclature!$O$25:$P$31,2,0)</f>
        <v>02</v>
      </c>
      <c r="I790" s="1" t="str">
        <f aca="false">CONCATENATE(E790,F790)</f>
        <v>0411</v>
      </c>
      <c r="J790" s="0" t="str">
        <f aca="false">CONCATENATE(E790,F790,G790,H790)</f>
        <v>04110602</v>
      </c>
      <c r="K790" s="0" t="n">
        <v>10</v>
      </c>
      <c r="L790" s="0" t="n">
        <v>13</v>
      </c>
      <c r="M790" s="0" t="n">
        <v>84.1110437964154</v>
      </c>
      <c r="N790" s="0" t="n">
        <v>0.9</v>
      </c>
      <c r="O790" s="0" t="n">
        <v>0.129072263272746</v>
      </c>
      <c r="P790" s="4" t="n">
        <f aca="false">VLOOKUP(D790,'paramètres CI'!$A$1:$B$6,2,0)</f>
        <v>0.0935912806596305</v>
      </c>
      <c r="Q790" s="17" t="n">
        <f aca="false">M790*P790/N790</f>
        <v>8.74673367391642</v>
      </c>
      <c r="R790" s="9" t="n">
        <f aca="false">1/(1+0.04)*(1 - (1/(1+0.04))^L790)/(1-1/(1+0.04))</f>
        <v>9.98564784663304</v>
      </c>
      <c r="S790" s="17" t="n">
        <f aca="false">K790/R790</f>
        <v>1.00143727814033</v>
      </c>
      <c r="T790" s="17" t="n">
        <f aca="false">Q790+S790</f>
        <v>9.74817095205675</v>
      </c>
      <c r="U790" s="0" t="n">
        <f aca="false">T790 + Z790</f>
        <v>1.04588842931507</v>
      </c>
      <c r="V790" s="4" t="str">
        <f aca="false">VLOOKUP(I790,'CI ref gaz'!$I$1:$AM$97,1,0)</f>
        <v>0411</v>
      </c>
      <c r="W790" s="0" t="n">
        <f aca="false">VLOOKUP(I790,'CI ref gaz'!$I$1:$AM$97,14,0)</f>
        <v>-2</v>
      </c>
      <c r="X790" s="1" t="n">
        <f aca="false">VLOOKUP(I790,'CI ref gaz'!$I$1:$AM$97,13,0)</f>
        <v>0.860154999286277</v>
      </c>
      <c r="Y790" s="2" t="n">
        <f aca="false">VLOOKUP(I790,'CI ref gaz'!$I$1:$AM$97,7,0)</f>
        <v>0.616739905759724</v>
      </c>
      <c r="Z790" s="17" t="n">
        <f aca="false">X790*(O790/Y790)^(-1/8)-T790</f>
        <v>-8.70228252274169</v>
      </c>
      <c r="AA790" s="17" t="n">
        <f aca="false">Z790^2</f>
        <v>75.7297211056154</v>
      </c>
      <c r="AB790" s="18" t="n">
        <f aca="false">Z790/U790</f>
        <v>-8.32046925735728</v>
      </c>
      <c r="AC790" s="17" t="n">
        <f aca="false">U790^-('paramètres CI'!$B$19)</f>
        <v>0.69842074830903</v>
      </c>
      <c r="AD790" s="4" t="n">
        <f aca="false">SUMIFS($AC$2:$AC$1250,$I$2:$I$1250,V790)</f>
        <v>5.41108314520819</v>
      </c>
      <c r="AE790" s="4" t="n">
        <f aca="false">AC790/AD790</f>
        <v>0.129072263272746</v>
      </c>
      <c r="AF790" s="17" t="n">
        <f aca="false">AE790-O790</f>
        <v>0</v>
      </c>
      <c r="AG790" s="4" t="n">
        <f aca="false">VLOOKUP(I790,BesoinU!$F$1:$L$99,3,0)</f>
        <v>25.5384962846399</v>
      </c>
      <c r="AH790" s="19" t="n">
        <f aca="false">VLOOKUP(J790,bibliRdtCHauff!$G$2:$K$1398,4,0)</f>
        <v>10.4</v>
      </c>
      <c r="AI790" s="19" t="n">
        <f aca="false">VLOOKUP(J790,bibliRdtCHauff!$G$2:$K$1398,3,0)</f>
        <v>0.92</v>
      </c>
      <c r="AJ790" s="4" t="n">
        <f aca="false">VLOOKUP(D790,'paramètres CI'!$A$1:$C$6,3)</f>
        <v>0.09847</v>
      </c>
      <c r="AK790" s="4" t="n">
        <f aca="false">AJ790*AG790/AI790</f>
        <v>2.73345187950923</v>
      </c>
      <c r="AL790" s="4" t="n">
        <f aca="false">AK790+AH790/R790</f>
        <v>3.77494664877517</v>
      </c>
      <c r="AM790" s="4" t="n">
        <f aca="false">AL790+Z790</f>
        <v>-4.92733587396652</v>
      </c>
      <c r="AN790" s="4" t="n">
        <f aca="false">AM790^-'paramètres CI'!$B$19</f>
        <v>2.87807868266265E-006</v>
      </c>
      <c r="AO790" s="4" t="n">
        <f aca="false">SUMIFS($AN$2:$AN$1250,$I$2:$I$1250,V790)</f>
        <v>363677.291198223</v>
      </c>
      <c r="AP790" s="5" t="n">
        <f aca="false">AN790/AO790</f>
        <v>7.91382566995074E-012</v>
      </c>
      <c r="AQ790" s="6" t="n">
        <f aca="false">AP790-O790</f>
        <v>-0.129072263264832</v>
      </c>
      <c r="AR790" s="20" t="n">
        <f aca="false">VLOOKUP(I790,entreesparc!$A$13:$H$110,8,0)*AP790</f>
        <v>2.19635447210008E-006</v>
      </c>
      <c r="AS790" s="7" t="n">
        <f aca="false">M790*AJ790/AI790+AH790/R790</f>
        <v>10.0441192069105</v>
      </c>
      <c r="AT790" s="4" t="n">
        <f aca="false">AS790+Z790</f>
        <v>1.34183668416884</v>
      </c>
      <c r="AU790" s="4" t="n">
        <f aca="false">AT790^-'paramètres CI'!$B$19</f>
        <v>0.0951486681844097</v>
      </c>
      <c r="AV790" s="4" t="n">
        <f aca="false">SUMIFS($AU$2:$AU$1250,$I$2:$I$1250,V790)</f>
        <v>0.206717989284416</v>
      </c>
      <c r="AW790" s="5" t="n">
        <f aca="false">AU790/AV790</f>
        <v>0.460282477174727</v>
      </c>
      <c r="AX790" s="7" t="n">
        <f aca="false">SUMIFS($AP$2:$AP$1250,$I$2:$I$1250,V790)</f>
        <v>1</v>
      </c>
    </row>
    <row r="791" customFormat="false" ht="15.8" hidden="false" customHeight="false" outlineLevel="0" collapsed="false">
      <c r="A791" s="0" t="s">
        <v>16</v>
      </c>
      <c r="B791" s="0" t="s">
        <v>112</v>
      </c>
      <c r="C791" s="0" t="s">
        <v>46</v>
      </c>
      <c r="D791" s="0" t="s">
        <v>43</v>
      </c>
      <c r="E791" s="0" t="str">
        <f aca="false">VLOOKUP(A791,Nomenclature!$D$1:$E$9,2,0)</f>
        <v>04</v>
      </c>
      <c r="F791" s="0" t="str">
        <f aca="false">VLOOKUP(B791,Nomenclature!$J$1:$K$97,2,0)</f>
        <v>11</v>
      </c>
      <c r="G791" s="0" t="str">
        <f aca="false">VLOOKUP(C791,Nomenclature!$M$1:$N$21,2,0)</f>
        <v>26</v>
      </c>
      <c r="H791" s="0" t="str">
        <f aca="false">VLOOKUP(D791,Nomenclature!$O$25:$P$31,2,0)</f>
        <v>02</v>
      </c>
      <c r="I791" s="1" t="str">
        <f aca="false">CONCATENATE(E791,F791)</f>
        <v>0411</v>
      </c>
      <c r="J791" s="0" t="str">
        <f aca="false">CONCATENATE(E791,F791,G791,H791)</f>
        <v>04112602</v>
      </c>
      <c r="K791" s="0" t="n">
        <v>12</v>
      </c>
      <c r="L791" s="0" t="n">
        <v>13</v>
      </c>
      <c r="M791" s="0" t="n">
        <v>84.1110437964154</v>
      </c>
      <c r="N791" s="0" t="n">
        <v>1</v>
      </c>
      <c r="O791" s="0" t="n">
        <v>9.99400359784131E-005</v>
      </c>
      <c r="P791" s="4" t="n">
        <f aca="false">VLOOKUP(D791,'paramètres CI'!$A$1:$B$6,2,0)</f>
        <v>0.0935912806596305</v>
      </c>
      <c r="Q791" s="17" t="n">
        <f aca="false">M791*P791/N791</f>
        <v>7.87206030652478</v>
      </c>
      <c r="R791" s="9" t="n">
        <f aca="false">1/(1+0.04)*(1 - (1/(1+0.04))^L791)/(1-1/(1+0.04))</f>
        <v>9.98564784663304</v>
      </c>
      <c r="S791" s="17" t="n">
        <f aca="false">K791/R791</f>
        <v>1.20172473376839</v>
      </c>
      <c r="T791" s="17" t="n">
        <f aca="false">Q791+S791</f>
        <v>9.07378504029317</v>
      </c>
      <c r="U791" s="0" t="n">
        <f aca="false">T791 + Z791</f>
        <v>2.56077862706268</v>
      </c>
      <c r="V791" s="4" t="str">
        <f aca="false">VLOOKUP(I791,'CI ref gaz'!$I$1:$AM$97,1,0)</f>
        <v>0411</v>
      </c>
      <c r="W791" s="0" t="n">
        <f aca="false">VLOOKUP(I791,'CI ref gaz'!$I$1:$AM$97,14,0)</f>
        <v>-2</v>
      </c>
      <c r="X791" s="1" t="n">
        <f aca="false">VLOOKUP(I791,'CI ref gaz'!$I$1:$AM$97,13,0)</f>
        <v>0.860154999286277</v>
      </c>
      <c r="Y791" s="2" t="n">
        <f aca="false">VLOOKUP(I791,'CI ref gaz'!$I$1:$AM$97,7,0)</f>
        <v>0.616739905759724</v>
      </c>
      <c r="Z791" s="17" t="n">
        <f aca="false">X791*(O791/Y791)^(-1/8)-T791</f>
        <v>-6.51300641323049</v>
      </c>
      <c r="AA791" s="17" t="n">
        <f aca="false">Z791^2</f>
        <v>42.4192525387815</v>
      </c>
      <c r="AB791" s="18" t="n">
        <f aca="false">Z791/U791</f>
        <v>-2.54336956127331</v>
      </c>
      <c r="AC791" s="17" t="n">
        <f aca="false">U791^-('paramètres CI'!$B$19)</f>
        <v>0.00054078384421429</v>
      </c>
      <c r="AD791" s="4" t="n">
        <f aca="false">SUMIFS($AC$2:$AC$1250,$I$2:$I$1250,V791)</f>
        <v>5.41108314520819</v>
      </c>
      <c r="AE791" s="4" t="n">
        <f aca="false">AC791/AD791</f>
        <v>9.99400359784129E-005</v>
      </c>
      <c r="AF791" s="17" t="n">
        <f aca="false">AE791-O791</f>
        <v>0</v>
      </c>
      <c r="AG791" s="4" t="n">
        <f aca="false">VLOOKUP(I791,BesoinU!$F$1:$L$99,3,0)</f>
        <v>25.5384962846399</v>
      </c>
      <c r="AH791" s="19" t="n">
        <f aca="false">VLOOKUP(J791,bibliRdtCHauff!$G$2:$K$1398,4,0)</f>
        <v>12</v>
      </c>
      <c r="AI791" s="19" t="n">
        <f aca="false">VLOOKUP(J791,bibliRdtCHauff!$G$2:$K$1398,3,0)</f>
        <v>1</v>
      </c>
      <c r="AJ791" s="4" t="n">
        <f aca="false">VLOOKUP(D791,'paramètres CI'!$A$1:$C$6,3)</f>
        <v>0.09847</v>
      </c>
      <c r="AK791" s="4" t="n">
        <f aca="false">AJ791*AG791/AI791</f>
        <v>2.51477572914849</v>
      </c>
      <c r="AL791" s="4" t="n">
        <f aca="false">AK791+AH791/R791</f>
        <v>3.71650046291688</v>
      </c>
      <c r="AM791" s="4" t="n">
        <f aca="false">AL791+Z791</f>
        <v>-2.79650595031361</v>
      </c>
      <c r="AN791" s="4" t="n">
        <f aca="false">AM791^-'paramètres CI'!$B$19</f>
        <v>0.000267346201565734</v>
      </c>
      <c r="AO791" s="4" t="n">
        <f aca="false">SUMIFS($AN$2:$AN$1250,$I$2:$I$1250,V791)</f>
        <v>363677.291198223</v>
      </c>
      <c r="AP791" s="5" t="n">
        <f aca="false">AN791/AO791</f>
        <v>7.35119316042245E-010</v>
      </c>
      <c r="AQ791" s="6" t="n">
        <f aca="false">AP791-O791</f>
        <v>-9.99393008590971E-005</v>
      </c>
      <c r="AR791" s="20" t="n">
        <f aca="false">VLOOKUP(I791,entreesparc!$A$13:$H$110,8,0)*AP791</f>
        <v>0.000204020490803481</v>
      </c>
      <c r="AS791" s="7" t="n">
        <f aca="false">M791*AJ791/AI791+AH791/R791</f>
        <v>9.48413921640142</v>
      </c>
      <c r="AT791" s="4" t="n">
        <f aca="false">AS791+Z791</f>
        <v>2.97113280317093</v>
      </c>
      <c r="AU791" s="4" t="n">
        <f aca="false">AT791^-'paramètres CI'!$B$19</f>
        <v>0.000164673412707045</v>
      </c>
      <c r="AV791" s="4" t="n">
        <f aca="false">SUMIFS($AU$2:$AU$1250,$I$2:$I$1250,V791)</f>
        <v>0.206717989284416</v>
      </c>
      <c r="AW791" s="5" t="n">
        <f aca="false">AU791/AV791</f>
        <v>0.000796609009583955</v>
      </c>
      <c r="AX791" s="7" t="n">
        <f aca="false">SUMIFS($AP$2:$AP$1250,$I$2:$I$1250,V791)</f>
        <v>1</v>
      </c>
    </row>
    <row r="792" customFormat="false" ht="15.8" hidden="false" customHeight="false" outlineLevel="0" collapsed="false">
      <c r="A792" s="0" t="s">
        <v>16</v>
      </c>
      <c r="B792" s="0" t="s">
        <v>112</v>
      </c>
      <c r="C792" s="0" t="s">
        <v>48</v>
      </c>
      <c r="D792" s="0" t="s">
        <v>43</v>
      </c>
      <c r="E792" s="0" t="str">
        <f aca="false">VLOOKUP(A792,Nomenclature!$D$1:$E$9,2,0)</f>
        <v>04</v>
      </c>
      <c r="F792" s="0" t="str">
        <f aca="false">VLOOKUP(B792,Nomenclature!$J$1:$K$97,2,0)</f>
        <v>11</v>
      </c>
      <c r="G792" s="0" t="str">
        <f aca="false">VLOOKUP(C792,Nomenclature!$M$1:$N$21,2,0)</f>
        <v>09</v>
      </c>
      <c r="H792" s="0" t="str">
        <f aca="false">VLOOKUP(D792,Nomenclature!$O$25:$P$31,2,0)</f>
        <v>02</v>
      </c>
      <c r="I792" s="1" t="str">
        <f aca="false">CONCATENATE(E792,F792)</f>
        <v>0411</v>
      </c>
      <c r="J792" s="0" t="str">
        <f aca="false">CONCATENATE(E792,F792,G792,H792)</f>
        <v>04110902</v>
      </c>
      <c r="K792" s="0" t="n">
        <v>62.2340185022036</v>
      </c>
      <c r="L792" s="0" t="n">
        <v>20</v>
      </c>
      <c r="M792" s="0" t="n">
        <v>92.1230773982918</v>
      </c>
      <c r="N792" s="0" t="n">
        <v>2.78381860465116</v>
      </c>
      <c r="O792" s="0" t="n">
        <v>0.122465511158404</v>
      </c>
      <c r="P792" s="4" t="n">
        <f aca="false">VLOOKUP(D792,'paramètres CI'!$A$1:$B$6,2,0)</f>
        <v>0.0935912806596305</v>
      </c>
      <c r="Q792" s="17" t="n">
        <f aca="false">M792*P792/N792</f>
        <v>3.09715467006615</v>
      </c>
      <c r="R792" s="9" t="n">
        <f aca="false">1/(1+0.04)*(1 - (1/(1+0.04))^L792)/(1-1/(1+0.04))</f>
        <v>13.5903263449677</v>
      </c>
      <c r="S792" s="17" t="n">
        <f aca="false">K792/R792</f>
        <v>4.57928801137642</v>
      </c>
      <c r="T792" s="17" t="n">
        <f aca="false">Q792+S792</f>
        <v>7.67644268144257</v>
      </c>
      <c r="U792" s="0" t="n">
        <f aca="false">T792 + Z792</f>
        <v>1.05278029874157</v>
      </c>
      <c r="V792" s="4" t="str">
        <f aca="false">VLOOKUP(I792,'CI ref gaz'!$I$1:$AM$97,1,0)</f>
        <v>0411</v>
      </c>
      <c r="W792" s="0" t="n">
        <f aca="false">VLOOKUP(I792,'CI ref gaz'!$I$1:$AM$97,14,0)</f>
        <v>-2</v>
      </c>
      <c r="X792" s="1" t="n">
        <f aca="false">VLOOKUP(I792,'CI ref gaz'!$I$1:$AM$97,13,0)</f>
        <v>0.860154999286277</v>
      </c>
      <c r="Y792" s="2" t="n">
        <f aca="false">VLOOKUP(I792,'CI ref gaz'!$I$1:$AM$97,7,0)</f>
        <v>0.616739905759724</v>
      </c>
      <c r="Z792" s="17" t="n">
        <f aca="false">X792*(O792/Y792)^(-1/8)-T792</f>
        <v>-6.62366238270101</v>
      </c>
      <c r="AA792" s="17" t="n">
        <f aca="false">Z792^2</f>
        <v>43.8729033600084</v>
      </c>
      <c r="AB792" s="18" t="n">
        <f aca="false">Z792/U792</f>
        <v>-6.29159036374308</v>
      </c>
      <c r="AC792" s="17" t="n">
        <f aca="false">U792^-('paramètres CI'!$B$19)</f>
        <v>0.662671063298543</v>
      </c>
      <c r="AD792" s="4" t="n">
        <f aca="false">SUMIFS($AC$2:$AC$1250,$I$2:$I$1250,V792)</f>
        <v>5.41108314520819</v>
      </c>
      <c r="AE792" s="4" t="n">
        <f aca="false">AC792/AD792</f>
        <v>0.122465511158404</v>
      </c>
      <c r="AF792" s="17" t="n">
        <f aca="false">AE792-O792</f>
        <v>0</v>
      </c>
      <c r="AG792" s="4" t="n">
        <f aca="false">VLOOKUP(I792,BesoinU!$F$1:$L$99,3,0)</f>
        <v>25.5384962846399</v>
      </c>
      <c r="AH792" s="19" t="n">
        <f aca="false">VLOOKUP(J792,bibliRdtCHauff!$G$2:$K$1398,4,0)</f>
        <v>65.3457194273138</v>
      </c>
      <c r="AI792" s="19" t="n">
        <f aca="false">VLOOKUP(J792,bibliRdtCHauff!$G$2:$K$1398,3,0)</f>
        <v>2.89517134883721</v>
      </c>
      <c r="AJ792" s="4" t="n">
        <f aca="false">VLOOKUP(D792,'paramètres CI'!$A$1:$C$6,3)</f>
        <v>0.09847</v>
      </c>
      <c r="AK792" s="4" t="n">
        <f aca="false">AJ792*AG792/AI792</f>
        <v>0.868610326003158</v>
      </c>
      <c r="AL792" s="4" t="n">
        <f aca="false">AK792+AH792/R792</f>
        <v>5.67686273794839</v>
      </c>
      <c r="AM792" s="4" t="n">
        <f aca="false">AL792+Z792</f>
        <v>-0.946799644752614</v>
      </c>
      <c r="AN792" s="4" t="n">
        <f aca="false">AM792^-'paramètres CI'!$B$19</f>
        <v>1.54858593170864</v>
      </c>
      <c r="AO792" s="4" t="n">
        <f aca="false">SUMIFS($AN$2:$AN$1250,$I$2:$I$1250,V792)</f>
        <v>363677.291198223</v>
      </c>
      <c r="AP792" s="5" t="n">
        <f aca="false">AN792/AO792</f>
        <v>4.25813205605016E-006</v>
      </c>
      <c r="AQ792" s="6" t="n">
        <f aca="false">AP792-O792</f>
        <v>-0.122461253026348</v>
      </c>
      <c r="AR792" s="20" t="n">
        <f aca="false">VLOOKUP(I792,entreesparc!$A$13:$H$110,8,0)*AP792</f>
        <v>1.181775764863</v>
      </c>
      <c r="AS792" s="7" t="n">
        <f aca="false">M792*AJ792/AI792+AH792/R792</f>
        <v>7.94152444955818</v>
      </c>
      <c r="AT792" s="4" t="n">
        <f aca="false">AS792+Z792</f>
        <v>1.31786206685718</v>
      </c>
      <c r="AU792" s="4" t="n">
        <f aca="false">AT792^-'paramètres CI'!$B$19</f>
        <v>0.109910792677981</v>
      </c>
      <c r="AV792" s="4" t="n">
        <f aca="false">SUMIFS($AU$2:$AU$1250,$I$2:$I$1250,V792)</f>
        <v>0.206717989284416</v>
      </c>
      <c r="AW792" s="5" t="n">
        <f aca="false">AU792/AV792</f>
        <v>0.531694377729067</v>
      </c>
      <c r="AX792" s="7" t="n">
        <f aca="false">SUMIFS($AP$2:$AP$1250,$I$2:$I$1250,V792)</f>
        <v>1</v>
      </c>
    </row>
    <row r="793" customFormat="false" ht="15.8" hidden="false" customHeight="false" outlineLevel="0" collapsed="false">
      <c r="A793" s="0" t="s">
        <v>16</v>
      </c>
      <c r="B793" s="0" t="s">
        <v>112</v>
      </c>
      <c r="C793" s="0" t="s">
        <v>49</v>
      </c>
      <c r="D793" s="0" t="s">
        <v>43</v>
      </c>
      <c r="E793" s="0" t="str">
        <f aca="false">VLOOKUP(A793,Nomenclature!$D$1:$E$9,2,0)</f>
        <v>04</v>
      </c>
      <c r="F793" s="0" t="str">
        <f aca="false">VLOOKUP(B793,Nomenclature!$J$1:$K$97,2,0)</f>
        <v>11</v>
      </c>
      <c r="G793" s="0" t="str">
        <f aca="false">VLOOKUP(C793,Nomenclature!$M$1:$N$21,2,0)</f>
        <v>29</v>
      </c>
      <c r="H793" s="0" t="str">
        <f aca="false">VLOOKUP(D793,Nomenclature!$O$25:$P$31,2,0)</f>
        <v>02</v>
      </c>
      <c r="I793" s="1" t="str">
        <f aca="false">CONCATENATE(E793,F793)</f>
        <v>0411</v>
      </c>
      <c r="J793" s="0" t="str">
        <f aca="false">CONCATENATE(E793,F793,G793,H793)</f>
        <v>04112902</v>
      </c>
      <c r="K793" s="0" t="n">
        <v>77.7925231277545</v>
      </c>
      <c r="L793" s="0" t="n">
        <v>20</v>
      </c>
      <c r="M793" s="0" t="n">
        <v>92.1230773982918</v>
      </c>
      <c r="N793" s="0" t="n">
        <v>3.34058232558139</v>
      </c>
      <c r="O793" s="0" t="n">
        <v>9.99400359784131E-005</v>
      </c>
      <c r="P793" s="4" t="n">
        <f aca="false">VLOOKUP(D793,'paramètres CI'!$A$1:$B$6,2,0)</f>
        <v>0.0935912806596305</v>
      </c>
      <c r="Q793" s="17" t="n">
        <f aca="false">M793*P793/N793</f>
        <v>2.58096222505513</v>
      </c>
      <c r="R793" s="9" t="n">
        <f aca="false">1/(1+0.04)*(1 - (1/(1+0.04))^L793)/(1-1/(1+0.04))</f>
        <v>13.5903263449677</v>
      </c>
      <c r="S793" s="17" t="n">
        <f aca="false">K793/R793</f>
        <v>5.72411001422053</v>
      </c>
      <c r="T793" s="17" t="n">
        <f aca="false">Q793+S793</f>
        <v>8.30507223927566</v>
      </c>
      <c r="U793" s="0" t="n">
        <f aca="false">T793 + Z793</f>
        <v>2.56077862706268</v>
      </c>
      <c r="V793" s="4" t="str">
        <f aca="false">VLOOKUP(I793,'CI ref gaz'!$I$1:$AM$97,1,0)</f>
        <v>0411</v>
      </c>
      <c r="W793" s="0" t="n">
        <f aca="false">VLOOKUP(I793,'CI ref gaz'!$I$1:$AM$97,14,0)</f>
        <v>-2</v>
      </c>
      <c r="X793" s="1" t="n">
        <f aca="false">VLOOKUP(I793,'CI ref gaz'!$I$1:$AM$97,13,0)</f>
        <v>0.860154999286277</v>
      </c>
      <c r="Y793" s="2" t="n">
        <f aca="false">VLOOKUP(I793,'CI ref gaz'!$I$1:$AM$97,7,0)</f>
        <v>0.616739905759724</v>
      </c>
      <c r="Z793" s="17" t="n">
        <f aca="false">X793*(O793/Y793)^(-1/8)-T793</f>
        <v>-5.74429361221298</v>
      </c>
      <c r="AA793" s="17" t="n">
        <f aca="false">Z793^2</f>
        <v>32.9969091033108</v>
      </c>
      <c r="AB793" s="18" t="n">
        <f aca="false">Z793/U793</f>
        <v>-2.24318242565228</v>
      </c>
      <c r="AC793" s="17" t="n">
        <f aca="false">U793^-('paramètres CI'!$B$19)</f>
        <v>0.00054078384421429</v>
      </c>
      <c r="AD793" s="4" t="n">
        <f aca="false">SUMIFS($AC$2:$AC$1250,$I$2:$I$1250,V793)</f>
        <v>5.41108314520819</v>
      </c>
      <c r="AE793" s="4" t="n">
        <f aca="false">AC793/AD793</f>
        <v>9.99400359784129E-005</v>
      </c>
      <c r="AF793" s="17" t="n">
        <f aca="false">AE793-O793</f>
        <v>0</v>
      </c>
      <c r="AG793" s="4" t="n">
        <f aca="false">VLOOKUP(I793,BesoinU!$F$1:$L$99,3,0)</f>
        <v>25.5384962846399</v>
      </c>
      <c r="AH793" s="19" t="n">
        <f aca="false">VLOOKUP(J793,bibliRdtCHauff!$G$2:$K$1398,4,0)</f>
        <v>77.7925231277545</v>
      </c>
      <c r="AI793" s="19" t="n">
        <f aca="false">VLOOKUP(J793,bibliRdtCHauff!$G$2:$K$1398,3,0)</f>
        <v>3.34058232558139</v>
      </c>
      <c r="AJ793" s="4" t="n">
        <f aca="false">VLOOKUP(D793,'paramètres CI'!$A$1:$C$6,3)</f>
        <v>0.09847</v>
      </c>
      <c r="AK793" s="4" t="n">
        <f aca="false">AJ793*AG793/AI793</f>
        <v>0.752795615869405</v>
      </c>
      <c r="AL793" s="4" t="n">
        <f aca="false">AK793+AH793/R793</f>
        <v>6.47690563008992</v>
      </c>
      <c r="AM793" s="4" t="n">
        <f aca="false">AL793+Z793</f>
        <v>0.732612017876943</v>
      </c>
      <c r="AN793" s="4" t="n">
        <f aca="false">AM793^-'paramètres CI'!$B$19</f>
        <v>12.0505728090588</v>
      </c>
      <c r="AO793" s="4" t="n">
        <f aca="false">SUMIFS($AN$2:$AN$1250,$I$2:$I$1250,V793)</f>
        <v>363677.291198223</v>
      </c>
      <c r="AP793" s="5" t="n">
        <f aca="false">AN793/AO793</f>
        <v>3.31353458153937E-005</v>
      </c>
      <c r="AQ793" s="6" t="n">
        <f aca="false">AP793-O793</f>
        <v>-6.68046901630193E-005</v>
      </c>
      <c r="AR793" s="20" t="n">
        <f aca="false">VLOOKUP(I793,entreesparc!$A$13:$H$110,8,0)*AP793</f>
        <v>9.19617995157022</v>
      </c>
      <c r="AS793" s="7" t="n">
        <f aca="false">M793*AJ793/AI793+AH793/R793</f>
        <v>8.43961244681841</v>
      </c>
      <c r="AT793" s="4" t="n">
        <f aca="false">AS793+Z793</f>
        <v>2.69531883460543</v>
      </c>
      <c r="AU793" s="4" t="n">
        <f aca="false">AT793^-'paramètres CI'!$B$19</f>
        <v>0.000359020155816916</v>
      </c>
      <c r="AV793" s="4" t="n">
        <f aca="false">SUMIFS($AU$2:$AU$1250,$I$2:$I$1250,V793)</f>
        <v>0.206717989284416</v>
      </c>
      <c r="AW793" s="5" t="n">
        <f aca="false">AU793/AV793</f>
        <v>0.00173676300287032</v>
      </c>
      <c r="AX793" s="7" t="n">
        <f aca="false">SUMIFS($AP$2:$AP$1250,$I$2:$I$1250,V793)</f>
        <v>1</v>
      </c>
    </row>
    <row r="794" customFormat="false" ht="15.8" hidden="false" customHeight="false" outlineLevel="0" collapsed="false">
      <c r="A794" s="0" t="s">
        <v>16</v>
      </c>
      <c r="B794" s="0" t="s">
        <v>113</v>
      </c>
      <c r="C794" s="0" t="s">
        <v>32</v>
      </c>
      <c r="D794" s="0" t="s">
        <v>33</v>
      </c>
      <c r="E794" s="0" t="str">
        <f aca="false">VLOOKUP(A794,Nomenclature!$D$1:$E$9,2,0)</f>
        <v>04</v>
      </c>
      <c r="F794" s="0" t="str">
        <f aca="false">VLOOKUP(B794,Nomenclature!$J$1:$K$97,2,0)</f>
        <v>46</v>
      </c>
      <c r="G794" s="0" t="str">
        <f aca="false">VLOOKUP(C794,Nomenclature!$M$1:$N$21,2,0)</f>
        <v>01</v>
      </c>
      <c r="H794" s="0" t="str">
        <f aca="false">VLOOKUP(D794,Nomenclature!$O$25:$P$31,2,0)</f>
        <v>01</v>
      </c>
      <c r="I794" s="1" t="str">
        <f aca="false">CONCATENATE(E794,F794)</f>
        <v>0446</v>
      </c>
      <c r="J794" s="0" t="str">
        <f aca="false">CONCATENATE(E794,F794,G794,H794)</f>
        <v>04460101</v>
      </c>
      <c r="K794" s="0" t="n">
        <v>15.9438942275628</v>
      </c>
      <c r="L794" s="0" t="n">
        <v>25</v>
      </c>
      <c r="M794" s="0" t="n">
        <v>118.118779540757</v>
      </c>
      <c r="N794" s="0" t="n">
        <v>0.838777456932447</v>
      </c>
      <c r="O794" s="0" t="n">
        <v>0.130384786438855</v>
      </c>
      <c r="P794" s="4" t="n">
        <f aca="false">VLOOKUP(D794,'paramètres CI'!$A$1:$B$6,2,0)</f>
        <v>0.033584731604575</v>
      </c>
      <c r="Q794" s="17" t="n">
        <f aca="false">M794*P794/N794</f>
        <v>4.72948751250927</v>
      </c>
      <c r="R794" s="9" t="n">
        <f aca="false">1/(1+0.04)*(1 - (1/(1+0.04))^L794)/(1-1/(1+0.04))</f>
        <v>15.6220799436509</v>
      </c>
      <c r="S794" s="17" t="n">
        <f aca="false">K794/R794</f>
        <v>1.02059996396592</v>
      </c>
      <c r="T794" s="17" t="n">
        <f aca="false">Q794+S794</f>
        <v>5.75008747647519</v>
      </c>
      <c r="U794" s="0" t="n">
        <f aca="false">T794 + Z794</f>
        <v>0.743015143629739</v>
      </c>
      <c r="V794" s="4" t="str">
        <f aca="false">VLOOKUP(I794,'CI ref gaz'!$I$1:$AM$97,1,0)</f>
        <v>0446</v>
      </c>
      <c r="W794" s="0" t="n">
        <f aca="false">VLOOKUP(I794,'CI ref gaz'!$I$1:$AM$97,14,0)</f>
        <v>-2</v>
      </c>
      <c r="X794" s="1" t="n">
        <f aca="false">VLOOKUP(I794,'CI ref gaz'!$I$1:$AM$97,13,0)</f>
        <v>0.66378273422321</v>
      </c>
      <c r="Y794" s="2" t="n">
        <f aca="false">VLOOKUP(I794,'CI ref gaz'!$I$1:$AM$97,7,0)</f>
        <v>0.321366519397178</v>
      </c>
      <c r="Z794" s="17" t="n">
        <f aca="false">X794*(O794/Y794)^(-1/8)-T794</f>
        <v>-5.00707233284545</v>
      </c>
      <c r="AA794" s="17" t="n">
        <f aca="false">Z794^2</f>
        <v>25.0707733463463</v>
      </c>
      <c r="AB794" s="18" t="n">
        <f aca="false">Z794/U794</f>
        <v>-6.73885636890946</v>
      </c>
      <c r="AC794" s="17" t="n">
        <f aca="false">U794^-('paramètres CI'!$B$19)</f>
        <v>10.7651150900215</v>
      </c>
      <c r="AD794" s="4" t="n">
        <f aca="false">SUMIFS($AC$2:$AC$1250,$I$2:$I$1250,V794)</f>
        <v>82.5641962075838</v>
      </c>
      <c r="AE794" s="4" t="n">
        <f aca="false">AC794/AD794</f>
        <v>0.130384786438855</v>
      </c>
      <c r="AF794" s="17" t="n">
        <f aca="false">AE794-O794</f>
        <v>0</v>
      </c>
      <c r="AG794" s="4" t="n">
        <f aca="false">VLOOKUP(I794,BesoinU!$F$1:$L$99,3,0)</f>
        <v>59.6574428416438</v>
      </c>
      <c r="AH794" s="19" t="n">
        <f aca="false">VLOOKUP(J794,bibliRdtCHauff!$G$2:$K$1398,4,0)</f>
        <v>16.741088938941</v>
      </c>
      <c r="AI794" s="19" t="n">
        <f aca="false">VLOOKUP(J794,bibliRdtCHauff!$G$2:$K$1398,3,0)</f>
        <v>0.872328555209744</v>
      </c>
      <c r="AJ794" s="4" t="n">
        <f aca="false">VLOOKUP(D794,'paramètres CI'!$A$1:$C$6,3)</f>
        <v>0.0509473684210526</v>
      </c>
      <c r="AK794" s="4" t="n">
        <f aca="false">AJ794*AG794/AI794</f>
        <v>3.48422587035491</v>
      </c>
      <c r="AL794" s="4" t="n">
        <f aca="false">AK794+AH794/R794</f>
        <v>4.55585583251913</v>
      </c>
      <c r="AM794" s="4" t="n">
        <f aca="false">AL794+Z794</f>
        <v>-0.451216500326316</v>
      </c>
      <c r="AN794" s="4" t="n">
        <f aca="false">AM794^-'paramètres CI'!$B$19</f>
        <v>581.996292105481</v>
      </c>
      <c r="AO794" s="4" t="n">
        <f aca="false">SUMIFS($AN$2:$AN$1250,$I$2:$I$1250,V794)</f>
        <v>29797646.9394202</v>
      </c>
      <c r="AP794" s="5" t="n">
        <f aca="false">AN794/AO794</f>
        <v>1.95316191674028E-005</v>
      </c>
      <c r="AQ794" s="6" t="n">
        <f aca="false">AP794-O794</f>
        <v>-0.130365254819688</v>
      </c>
      <c r="AR794" s="20" t="n">
        <f aca="false">VLOOKUP(I794,entreesparc!$A$13:$H$110,8,0)*AP794</f>
        <v>0.0166204832386844</v>
      </c>
      <c r="AS794" s="7" t="n">
        <f aca="false">M794*AJ794/AI794+AH794/R794</f>
        <v>7.97022446852094</v>
      </c>
      <c r="AT794" s="4" t="n">
        <f aca="false">AS794+Z794</f>
        <v>2.96315213567549</v>
      </c>
      <c r="AU794" s="4" t="n">
        <f aca="false">AT794^-'paramètres CI'!$B$19</f>
        <v>0.000168255163682442</v>
      </c>
      <c r="AV794" s="4" t="n">
        <f aca="false">SUMIFS($AU$2:$AU$1250,$I$2:$I$1250,V794)</f>
        <v>1.552269337205</v>
      </c>
      <c r="AW794" s="5" t="n">
        <f aca="false">AU794/AV794</f>
        <v>0.000108393021526406</v>
      </c>
      <c r="AX794" s="7" t="n">
        <f aca="false">SUMIFS($AP$2:$AP$1250,$I$2:$I$1250,V794)</f>
        <v>1</v>
      </c>
    </row>
    <row r="795" customFormat="false" ht="15.8" hidden="false" customHeight="false" outlineLevel="0" collapsed="false">
      <c r="A795" s="0" t="s">
        <v>16</v>
      </c>
      <c r="B795" s="0" t="s">
        <v>113</v>
      </c>
      <c r="C795" s="0" t="s">
        <v>32</v>
      </c>
      <c r="D795" s="0" t="s">
        <v>34</v>
      </c>
      <c r="E795" s="0" t="str">
        <f aca="false">VLOOKUP(A795,Nomenclature!$D$1:$E$9,2,0)</f>
        <v>04</v>
      </c>
      <c r="F795" s="0" t="str">
        <f aca="false">VLOOKUP(B795,Nomenclature!$J$1:$K$97,2,0)</f>
        <v>46</v>
      </c>
      <c r="G795" s="0" t="str">
        <f aca="false">VLOOKUP(C795,Nomenclature!$M$1:$N$21,2,0)</f>
        <v>01</v>
      </c>
      <c r="H795" s="0" t="str">
        <f aca="false">VLOOKUP(D795,Nomenclature!$O$25:$P$31,2,0)</f>
        <v>06</v>
      </c>
      <c r="I795" s="1" t="str">
        <f aca="false">CONCATENATE(E795,F795)</f>
        <v>0446</v>
      </c>
      <c r="J795" s="0" t="str">
        <f aca="false">CONCATENATE(E795,F795,G795,H795)</f>
        <v>04460106</v>
      </c>
      <c r="K795" s="0" t="n">
        <v>13.5399042348742</v>
      </c>
      <c r="L795" s="0" t="n">
        <v>25</v>
      </c>
      <c r="M795" s="0" t="n">
        <v>116.158248918156</v>
      </c>
      <c r="N795" s="0" t="n">
        <v>0.813699537625801</v>
      </c>
      <c r="O795" s="0" t="n">
        <v>0.295674908695489</v>
      </c>
      <c r="P795" s="4" t="n">
        <f aca="false">VLOOKUP(D795,'paramètres CI'!$A$1:$B$6,2,0)</f>
        <v>0.0424847883250769</v>
      </c>
      <c r="Q795" s="17" t="n">
        <f aca="false">M795*P795/N795</f>
        <v>6.06484136871774</v>
      </c>
      <c r="R795" s="9" t="n">
        <f aca="false">1/(1+0.04)*(1 - (1/(1+0.04))^L795)/(1-1/(1+0.04))</f>
        <v>15.6220799436509</v>
      </c>
      <c r="S795" s="17" t="n">
        <f aca="false">K795/R795</f>
        <v>0.866715846014927</v>
      </c>
      <c r="T795" s="17" t="n">
        <f aca="false">Q795+S795</f>
        <v>6.93155721473267</v>
      </c>
      <c r="U795" s="0" t="n">
        <f aca="false">T795 + Z795</f>
        <v>0.670732300856217</v>
      </c>
      <c r="V795" s="4" t="str">
        <f aca="false">VLOOKUP(I795,'CI ref gaz'!$I$1:$AM$97,1,0)</f>
        <v>0446</v>
      </c>
      <c r="W795" s="0" t="n">
        <f aca="false">VLOOKUP(I795,'CI ref gaz'!$I$1:$AM$97,14,0)</f>
        <v>-2</v>
      </c>
      <c r="X795" s="1" t="n">
        <f aca="false">VLOOKUP(I795,'CI ref gaz'!$I$1:$AM$97,13,0)</f>
        <v>0.66378273422321</v>
      </c>
      <c r="Y795" s="2" t="n">
        <f aca="false">VLOOKUP(I795,'CI ref gaz'!$I$1:$AM$97,7,0)</f>
        <v>0.321366519397178</v>
      </c>
      <c r="Z795" s="17" t="n">
        <f aca="false">X795*(O795/Y795)^(-1/8)-T795</f>
        <v>-6.26082491387645</v>
      </c>
      <c r="AA795" s="17" t="n">
        <f aca="false">Z795^2</f>
        <v>39.1979286022161</v>
      </c>
      <c r="AB795" s="18" t="n">
        <f aca="false">Z795/U795</f>
        <v>-9.33431252063492</v>
      </c>
      <c r="AC795" s="17" t="n">
        <f aca="false">U795^-('paramètres CI'!$B$19)</f>
        <v>24.4121611751938</v>
      </c>
      <c r="AD795" s="4" t="n">
        <f aca="false">SUMIFS($AC$2:$AC$1250,$I$2:$I$1250,V795)</f>
        <v>82.5641962075838</v>
      </c>
      <c r="AE795" s="4" t="n">
        <f aca="false">AC795/AD795</f>
        <v>0.295674908695489</v>
      </c>
      <c r="AF795" s="17" t="n">
        <f aca="false">AE795-O795</f>
        <v>0</v>
      </c>
      <c r="AG795" s="4" t="n">
        <f aca="false">VLOOKUP(I795,BesoinU!$F$1:$L$99,3,0)</f>
        <v>59.6574428416438</v>
      </c>
      <c r="AH795" s="19" t="n">
        <f aca="false">VLOOKUP(J795,bibliRdtCHauff!$G$2:$K$1398,4,0)</f>
        <v>14.2168994466179</v>
      </c>
      <c r="AI795" s="19" t="n">
        <f aca="false">VLOOKUP(J795,bibliRdtCHauff!$G$2:$K$1398,3,0)</f>
        <v>0.846247519130833</v>
      </c>
      <c r="AJ795" s="4" t="n">
        <f aca="false">VLOOKUP(D795,'paramètres CI'!$A$1:$C$6,3)</f>
        <v>0.0591</v>
      </c>
      <c r="AK795" s="4" t="n">
        <f aca="false">AJ795*AG795/AI795</f>
        <v>4.16633998001246</v>
      </c>
      <c r="AL795" s="4" t="n">
        <f aca="false">AK795+AH795/R795</f>
        <v>5.07639161832813</v>
      </c>
      <c r="AM795" s="4" t="n">
        <f aca="false">AL795+Z795</f>
        <v>-1.18443329554832</v>
      </c>
      <c r="AN795" s="4" t="n">
        <f aca="false">AM795^-'paramètres CI'!$B$19</f>
        <v>0.258175568161159</v>
      </c>
      <c r="AO795" s="4" t="n">
        <f aca="false">SUMIFS($AN$2:$AN$1250,$I$2:$I$1250,V795)</f>
        <v>29797646.9394202</v>
      </c>
      <c r="AP795" s="5" t="n">
        <f aca="false">AN795/AO795</f>
        <v>8.66429381776488E-009</v>
      </c>
      <c r="AQ795" s="6" t="n">
        <f aca="false">AP795-O795</f>
        <v>-0.295674900031195</v>
      </c>
      <c r="AR795" s="20" t="n">
        <f aca="false">VLOOKUP(I795,entreesparc!$A$13:$H$110,8,0)*AP795</f>
        <v>7.37290385087655E-006</v>
      </c>
      <c r="AS795" s="7" t="n">
        <f aca="false">M795*AJ795/AI795+AH795/R795</f>
        <v>9.02227927369344</v>
      </c>
      <c r="AT795" s="4" t="n">
        <f aca="false">AS795+Z795</f>
        <v>2.76145435981699</v>
      </c>
      <c r="AU795" s="4" t="n">
        <f aca="false">AT795^-'paramètres CI'!$B$19</f>
        <v>0.000295731129342642</v>
      </c>
      <c r="AV795" s="4" t="n">
        <f aca="false">SUMIFS($AU$2:$AU$1250,$I$2:$I$1250,V795)</f>
        <v>1.552269337205</v>
      </c>
      <c r="AW795" s="5" t="n">
        <f aca="false">AU795/AV795</f>
        <v>0.000190515345664904</v>
      </c>
      <c r="AX795" s="7" t="n">
        <f aca="false">SUMIFS($AP$2:$AP$1250,$I$2:$I$1250,V795)</f>
        <v>1</v>
      </c>
    </row>
    <row r="796" customFormat="false" ht="15.8" hidden="false" customHeight="false" outlineLevel="0" collapsed="false">
      <c r="A796" s="0" t="s">
        <v>16</v>
      </c>
      <c r="B796" s="0" t="s">
        <v>113</v>
      </c>
      <c r="C796" s="0" t="s">
        <v>35</v>
      </c>
      <c r="D796" s="0" t="s">
        <v>33</v>
      </c>
      <c r="E796" s="0" t="str">
        <f aca="false">VLOOKUP(A796,Nomenclature!$D$1:$E$9,2,0)</f>
        <v>04</v>
      </c>
      <c r="F796" s="0" t="str">
        <f aca="false">VLOOKUP(B796,Nomenclature!$J$1:$K$97,2,0)</f>
        <v>46</v>
      </c>
      <c r="G796" s="0" t="str">
        <f aca="false">VLOOKUP(C796,Nomenclature!$M$1:$N$21,2,0)</f>
        <v>21</v>
      </c>
      <c r="H796" s="0" t="str">
        <f aca="false">VLOOKUP(D796,Nomenclature!$O$25:$P$31,2,0)</f>
        <v>01</v>
      </c>
      <c r="I796" s="1" t="str">
        <f aca="false">CONCATENATE(E796,F796)</f>
        <v>0446</v>
      </c>
      <c r="J796" s="0" t="str">
        <f aca="false">CONCATENATE(E796,F796,G796,H796)</f>
        <v>04462101</v>
      </c>
      <c r="K796" s="0" t="n">
        <v>19.9298677844536</v>
      </c>
      <c r="L796" s="0" t="n">
        <v>25</v>
      </c>
      <c r="M796" s="0" t="n">
        <v>118.118779540757</v>
      </c>
      <c r="N796" s="0" t="n">
        <v>1.00653294831893</v>
      </c>
      <c r="O796" s="0" t="n">
        <v>9.99400359784132E-005</v>
      </c>
      <c r="P796" s="4" t="n">
        <f aca="false">VLOOKUP(D796,'paramètres CI'!$A$1:$B$6,2,0)</f>
        <v>0.033584731604575</v>
      </c>
      <c r="Q796" s="17" t="n">
        <f aca="false">M796*P796/N796</f>
        <v>3.94123959375775</v>
      </c>
      <c r="R796" s="9" t="n">
        <f aca="false">1/(1+0.04)*(1 - (1/(1+0.04))^L796)/(1-1/(1+0.04))</f>
        <v>15.6220799436509</v>
      </c>
      <c r="S796" s="17" t="n">
        <f aca="false">K796/R796</f>
        <v>1.27574995495741</v>
      </c>
      <c r="T796" s="17" t="n">
        <f aca="false">Q796+S796</f>
        <v>5.21698954871516</v>
      </c>
      <c r="U796" s="0" t="n">
        <f aca="false">T796 + Z796</f>
        <v>1.82151852605088</v>
      </c>
      <c r="V796" s="4" t="str">
        <f aca="false">VLOOKUP(I796,'CI ref gaz'!$I$1:$AM$97,1,0)</f>
        <v>0446</v>
      </c>
      <c r="W796" s="0" t="n">
        <f aca="false">VLOOKUP(I796,'CI ref gaz'!$I$1:$AM$97,14,0)</f>
        <v>-2</v>
      </c>
      <c r="X796" s="1" t="n">
        <f aca="false">VLOOKUP(I796,'CI ref gaz'!$I$1:$AM$97,13,0)</f>
        <v>0.66378273422321</v>
      </c>
      <c r="Y796" s="2" t="n">
        <f aca="false">VLOOKUP(I796,'CI ref gaz'!$I$1:$AM$97,7,0)</f>
        <v>0.321366519397178</v>
      </c>
      <c r="Z796" s="17" t="n">
        <f aca="false">X796*(O796/Y796)^(-1/8)-T796</f>
        <v>-3.39547102266428</v>
      </c>
      <c r="AA796" s="17" t="n">
        <f aca="false">Z796^2</f>
        <v>11.5292234657528</v>
      </c>
      <c r="AB796" s="18" t="n">
        <f aca="false">Z796/U796</f>
        <v>-1.86408810786338</v>
      </c>
      <c r="AC796" s="17" t="n">
        <f aca="false">U796^-('paramètres CI'!$B$19)</f>
        <v>0.00825146873951467</v>
      </c>
      <c r="AD796" s="4" t="n">
        <f aca="false">SUMIFS($AC$2:$AC$1250,$I$2:$I$1250,V796)</f>
        <v>82.5641962075838</v>
      </c>
      <c r="AE796" s="4" t="n">
        <f aca="false">AC796/AD796</f>
        <v>9.9940035978413E-005</v>
      </c>
      <c r="AF796" s="17" t="n">
        <f aca="false">AE796-O796</f>
        <v>0</v>
      </c>
      <c r="AG796" s="4" t="n">
        <f aca="false">VLOOKUP(I796,BesoinU!$F$1:$L$99,3,0)</f>
        <v>59.6574428416438</v>
      </c>
      <c r="AH796" s="19" t="n">
        <f aca="false">VLOOKUP(J796,bibliRdtCHauff!$G$2:$K$1398,4,0)</f>
        <v>19.9298677844536</v>
      </c>
      <c r="AI796" s="19" t="n">
        <f aca="false">VLOOKUP(J796,bibliRdtCHauff!$G$2:$K$1398,3,0)</f>
        <v>1.00653294831893</v>
      </c>
      <c r="AJ796" s="4" t="n">
        <f aca="false">VLOOKUP(D796,'paramètres CI'!$A$1:$C$6,3)</f>
        <v>0.0509473684210526</v>
      </c>
      <c r="AK796" s="4" t="n">
        <f aca="false">AJ796*AG796/AI796</f>
        <v>3.01966242097427</v>
      </c>
      <c r="AL796" s="4" t="n">
        <f aca="false">AK796+AH796/R796</f>
        <v>4.29541237593168</v>
      </c>
      <c r="AM796" s="4" t="n">
        <f aca="false">AL796+Z796</f>
        <v>0.899941353267399</v>
      </c>
      <c r="AN796" s="4" t="n">
        <f aca="false">AM796^-'paramètres CI'!$B$19</f>
        <v>2.32426868747322</v>
      </c>
      <c r="AO796" s="4" t="n">
        <f aca="false">SUMIFS($AN$2:$AN$1250,$I$2:$I$1250,V796)</f>
        <v>29797646.9394202</v>
      </c>
      <c r="AP796" s="5" t="n">
        <f aca="false">AN796/AO796</f>
        <v>7.80017526953906E-008</v>
      </c>
      <c r="AQ796" s="6" t="n">
        <f aca="false">AP796-O796</f>
        <v>-9.98620342257178E-005</v>
      </c>
      <c r="AR796" s="20" t="n">
        <f aca="false">VLOOKUP(I796,entreesparc!$A$13:$H$110,8,0)*AP796</f>
        <v>6.63757987574022E-005</v>
      </c>
      <c r="AS796" s="7" t="n">
        <f aca="false">M796*AJ796/AI796+AH796/R796</f>
        <v>7.2545318604666</v>
      </c>
      <c r="AT796" s="4" t="n">
        <f aca="false">AS796+Z796</f>
        <v>3.85906083780232</v>
      </c>
      <c r="AU796" s="4" t="n">
        <f aca="false">AT796^-'paramètres CI'!$B$19</f>
        <v>2.03304503041373E-005</v>
      </c>
      <c r="AV796" s="4" t="n">
        <f aca="false">SUMIFS($AU$2:$AU$1250,$I$2:$I$1250,V796)</f>
        <v>1.552269337205</v>
      </c>
      <c r="AW796" s="5" t="n">
        <f aca="false">AU796/AV796</f>
        <v>1.3097244026442E-005</v>
      </c>
      <c r="AX796" s="7" t="n">
        <f aca="false">SUMIFS($AP$2:$AP$1250,$I$2:$I$1250,V796)</f>
        <v>1</v>
      </c>
    </row>
    <row r="797" customFormat="false" ht="15.8" hidden="false" customHeight="false" outlineLevel="0" collapsed="false">
      <c r="A797" s="0" t="s">
        <v>16</v>
      </c>
      <c r="B797" s="0" t="s">
        <v>113</v>
      </c>
      <c r="C797" s="0" t="s">
        <v>35</v>
      </c>
      <c r="D797" s="0" t="s">
        <v>34</v>
      </c>
      <c r="E797" s="0" t="str">
        <f aca="false">VLOOKUP(A797,Nomenclature!$D$1:$E$9,2,0)</f>
        <v>04</v>
      </c>
      <c r="F797" s="0" t="str">
        <f aca="false">VLOOKUP(B797,Nomenclature!$J$1:$K$97,2,0)</f>
        <v>46</v>
      </c>
      <c r="G797" s="0" t="str">
        <f aca="false">VLOOKUP(C797,Nomenclature!$M$1:$N$21,2,0)</f>
        <v>21</v>
      </c>
      <c r="H797" s="0" t="str">
        <f aca="false">VLOOKUP(D797,Nomenclature!$O$25:$P$31,2,0)</f>
        <v>06</v>
      </c>
      <c r="I797" s="1" t="str">
        <f aca="false">CONCATENATE(E797,F797)</f>
        <v>0446</v>
      </c>
      <c r="J797" s="0" t="str">
        <f aca="false">CONCATENATE(E797,F797,G797,H797)</f>
        <v>04462106</v>
      </c>
      <c r="K797" s="0" t="n">
        <v>16.9248802935928</v>
      </c>
      <c r="L797" s="0" t="n">
        <v>25</v>
      </c>
      <c r="M797" s="0" t="n">
        <v>116.158248918156</v>
      </c>
      <c r="N797" s="0" t="n">
        <v>0.976439445150961</v>
      </c>
      <c r="O797" s="0" t="n">
        <v>9.99400359784132E-005</v>
      </c>
      <c r="P797" s="4" t="n">
        <f aca="false">VLOOKUP(D797,'paramètres CI'!$A$1:$B$6,2,0)</f>
        <v>0.0424847883250769</v>
      </c>
      <c r="Q797" s="17" t="n">
        <f aca="false">M797*P797/N797</f>
        <v>5.05403447393145</v>
      </c>
      <c r="R797" s="9" t="n">
        <f aca="false">1/(1+0.04)*(1 - (1/(1+0.04))^L797)/(1-1/(1+0.04))</f>
        <v>15.6220799436509</v>
      </c>
      <c r="S797" s="17" t="n">
        <f aca="false">K797/R797</f>
        <v>1.08339480751866</v>
      </c>
      <c r="T797" s="17" t="n">
        <f aca="false">Q797+S797</f>
        <v>6.13742928145011</v>
      </c>
      <c r="U797" s="0" t="n">
        <f aca="false">T797 + Z797</f>
        <v>1.82151852605088</v>
      </c>
      <c r="V797" s="4" t="str">
        <f aca="false">VLOOKUP(I797,'CI ref gaz'!$I$1:$AM$97,1,0)</f>
        <v>0446</v>
      </c>
      <c r="W797" s="0" t="n">
        <f aca="false">VLOOKUP(I797,'CI ref gaz'!$I$1:$AM$97,14,0)</f>
        <v>-2</v>
      </c>
      <c r="X797" s="1" t="n">
        <f aca="false">VLOOKUP(I797,'CI ref gaz'!$I$1:$AM$97,13,0)</f>
        <v>0.66378273422321</v>
      </c>
      <c r="Y797" s="2" t="n">
        <f aca="false">VLOOKUP(I797,'CI ref gaz'!$I$1:$AM$97,7,0)</f>
        <v>0.321366519397178</v>
      </c>
      <c r="Z797" s="17" t="n">
        <f aca="false">X797*(O797/Y797)^(-1/8)-T797</f>
        <v>-4.31591075539923</v>
      </c>
      <c r="AA797" s="17" t="n">
        <f aca="false">Z797^2</f>
        <v>18.6270856485708</v>
      </c>
      <c r="AB797" s="18" t="n">
        <f aca="false">Z797/U797</f>
        <v>-2.36940261308036</v>
      </c>
      <c r="AC797" s="17" t="n">
        <f aca="false">U797^-('paramètres CI'!$B$19)</f>
        <v>0.00825146873951467</v>
      </c>
      <c r="AD797" s="4" t="n">
        <f aca="false">SUMIFS($AC$2:$AC$1250,$I$2:$I$1250,V797)</f>
        <v>82.5641962075838</v>
      </c>
      <c r="AE797" s="4" t="n">
        <f aca="false">AC797/AD797</f>
        <v>9.9940035978413E-005</v>
      </c>
      <c r="AF797" s="17" t="n">
        <f aca="false">AE797-O797</f>
        <v>0</v>
      </c>
      <c r="AG797" s="4" t="n">
        <f aca="false">VLOOKUP(I797,BesoinU!$F$1:$L$99,3,0)</f>
        <v>59.6574428416438</v>
      </c>
      <c r="AH797" s="19" t="n">
        <f aca="false">VLOOKUP(J797,bibliRdtCHauff!$G$2:$K$1398,4,0)</f>
        <v>16.9248802935928</v>
      </c>
      <c r="AI797" s="19" t="n">
        <f aca="false">VLOOKUP(J797,bibliRdtCHauff!$G$2:$K$1398,3,0)</f>
        <v>0.976439445150961</v>
      </c>
      <c r="AJ797" s="4" t="n">
        <f aca="false">VLOOKUP(D797,'paramètres CI'!$A$1:$C$6,3)</f>
        <v>0.0591</v>
      </c>
      <c r="AK797" s="4" t="n">
        <f aca="false">AJ797*AG797/AI797</f>
        <v>3.61082798267747</v>
      </c>
      <c r="AL797" s="4" t="n">
        <f aca="false">AK797+AH797/R797</f>
        <v>4.69422279019613</v>
      </c>
      <c r="AM797" s="4" t="n">
        <f aca="false">AL797+Z797</f>
        <v>0.378312034796893</v>
      </c>
      <c r="AN797" s="4" t="n">
        <f aca="false">AM797^-'paramètres CI'!$B$19</f>
        <v>2383.40991836527</v>
      </c>
      <c r="AO797" s="4" t="n">
        <f aca="false">SUMIFS($AN$2:$AN$1250,$I$2:$I$1250,V797)</f>
        <v>29797646.9394202</v>
      </c>
      <c r="AP797" s="5" t="n">
        <f aca="false">AN797/AO797</f>
        <v>7.99865144791746E-005</v>
      </c>
      <c r="AQ797" s="6" t="n">
        <f aca="false">AP797-O797</f>
        <v>-1.99535214992386E-005</v>
      </c>
      <c r="AR797" s="20" t="n">
        <f aca="false">VLOOKUP(I797,entreesparc!$A$13:$H$110,8,0)*AP797</f>
        <v>0.0680647370721129</v>
      </c>
      <c r="AS797" s="7" t="n">
        <f aca="false">M797*AJ797/AI797+AH797/R797</f>
        <v>8.11399209151273</v>
      </c>
      <c r="AT797" s="4" t="n">
        <f aca="false">AS797+Z797</f>
        <v>3.79808133611349</v>
      </c>
      <c r="AU797" s="4" t="n">
        <f aca="false">AT797^-'paramètres CI'!$B$19</f>
        <v>2.30932954833494E-005</v>
      </c>
      <c r="AV797" s="4" t="n">
        <f aca="false">SUMIFS($AU$2:$AU$1250,$I$2:$I$1250,V797)</f>
        <v>1.552269337205</v>
      </c>
      <c r="AW797" s="5" t="n">
        <f aca="false">AU797/AV797</f>
        <v>1.48771188928662E-005</v>
      </c>
      <c r="AX797" s="7" t="n">
        <f aca="false">SUMIFS($AP$2:$AP$1250,$I$2:$I$1250,V797)</f>
        <v>1</v>
      </c>
    </row>
    <row r="798" customFormat="false" ht="15.8" hidden="false" customHeight="false" outlineLevel="0" collapsed="false">
      <c r="A798" s="0" t="s">
        <v>16</v>
      </c>
      <c r="B798" s="0" t="s">
        <v>113</v>
      </c>
      <c r="C798" s="0" t="s">
        <v>36</v>
      </c>
      <c r="D798" s="0" t="s">
        <v>37</v>
      </c>
      <c r="E798" s="0" t="str">
        <f aca="false">VLOOKUP(A798,Nomenclature!$D$1:$E$9,2,0)</f>
        <v>04</v>
      </c>
      <c r="F798" s="0" t="str">
        <f aca="false">VLOOKUP(B798,Nomenclature!$J$1:$K$97,2,0)</f>
        <v>46</v>
      </c>
      <c r="G798" s="0" t="str">
        <f aca="false">VLOOKUP(C798,Nomenclature!$M$1:$N$21,2,0)</f>
        <v>23</v>
      </c>
      <c r="H798" s="0" t="str">
        <f aca="false">VLOOKUP(D798,Nomenclature!$O$25:$P$31,2,0)</f>
        <v>03</v>
      </c>
      <c r="I798" s="1" t="str">
        <f aca="false">CONCATENATE(E798,F798)</f>
        <v>0446</v>
      </c>
      <c r="J798" s="0" t="str">
        <f aca="false">CONCATENATE(E798,F798,G798,H798)</f>
        <v>04462303</v>
      </c>
      <c r="K798" s="0" t="n">
        <v>8.12738388375423</v>
      </c>
      <c r="L798" s="0" t="n">
        <v>20</v>
      </c>
      <c r="M798" s="0" t="n">
        <v>117.10793857608</v>
      </c>
      <c r="N798" s="0" t="n">
        <v>0.765002326141321</v>
      </c>
      <c r="O798" s="0" t="n">
        <v>9.99400359784132E-005</v>
      </c>
      <c r="P798" s="4" t="n">
        <f aca="false">VLOOKUP(D798,'paramètres CI'!$A$1:$B$6,2,0)</f>
        <v>0.0385046990211696</v>
      </c>
      <c r="Q798" s="17" t="n">
        <f aca="false">M798*P798/N798</f>
        <v>5.89436891075358</v>
      </c>
      <c r="R798" s="9" t="n">
        <f aca="false">1/(1+0.04)*(1 - (1/(1+0.04))^L798)/(1-1/(1+0.04))</f>
        <v>13.5903263449677</v>
      </c>
      <c r="S798" s="17" t="n">
        <f aca="false">K798/R798</f>
        <v>0.598027131759327</v>
      </c>
      <c r="T798" s="17" t="n">
        <f aca="false">Q798+S798</f>
        <v>6.49239604251291</v>
      </c>
      <c r="U798" s="0" t="n">
        <f aca="false">T798 + Z798</f>
        <v>1.82151852605088</v>
      </c>
      <c r="V798" s="4" t="str">
        <f aca="false">VLOOKUP(I798,'CI ref gaz'!$I$1:$AM$97,1,0)</f>
        <v>0446</v>
      </c>
      <c r="W798" s="0" t="n">
        <f aca="false">VLOOKUP(I798,'CI ref gaz'!$I$1:$AM$97,14,0)</f>
        <v>-2</v>
      </c>
      <c r="X798" s="1" t="n">
        <f aca="false">VLOOKUP(I798,'CI ref gaz'!$I$1:$AM$97,13,0)</f>
        <v>0.66378273422321</v>
      </c>
      <c r="Y798" s="2" t="n">
        <f aca="false">VLOOKUP(I798,'CI ref gaz'!$I$1:$AM$97,7,0)</f>
        <v>0.321366519397178</v>
      </c>
      <c r="Z798" s="17" t="n">
        <f aca="false">X798*(O798/Y798)^(-1/8)-T798</f>
        <v>-4.67087751646203</v>
      </c>
      <c r="AA798" s="17" t="n">
        <f aca="false">Z798^2</f>
        <v>21.8170967737905</v>
      </c>
      <c r="AB798" s="18" t="n">
        <f aca="false">Z798/U798</f>
        <v>-2.56427670081878</v>
      </c>
      <c r="AC798" s="17" t="n">
        <f aca="false">U798^-('paramètres CI'!$B$19)</f>
        <v>0.00825146873951467</v>
      </c>
      <c r="AD798" s="4" t="n">
        <f aca="false">SUMIFS($AC$2:$AC$1250,$I$2:$I$1250,V798)</f>
        <v>82.5641962075838</v>
      </c>
      <c r="AE798" s="4" t="n">
        <f aca="false">AC798/AD798</f>
        <v>9.9940035978413E-005</v>
      </c>
      <c r="AF798" s="17" t="n">
        <f aca="false">AE798-O798</f>
        <v>0</v>
      </c>
      <c r="AG798" s="4" t="n">
        <f aca="false">VLOOKUP(I798,BesoinU!$F$1:$L$99,3,0)</f>
        <v>59.6574428416438</v>
      </c>
      <c r="AH798" s="19" t="n">
        <f aca="false">VLOOKUP(J798,bibliRdtCHauff!$G$2:$K$1398,4,0)</f>
        <v>8.12738388375423</v>
      </c>
      <c r="AI798" s="19" t="n">
        <f aca="false">VLOOKUP(J798,bibliRdtCHauff!$G$2:$K$1398,3,0)</f>
        <v>0.765002326141321</v>
      </c>
      <c r="AJ798" s="4" t="n">
        <f aca="false">VLOOKUP(D798,'paramètres CI'!$A$1:$C$6,3)</f>
        <v>0.0763929293534506</v>
      </c>
      <c r="AK798" s="4" t="n">
        <f aca="false">AJ798*AG798/AI798</f>
        <v>5.95737641661407</v>
      </c>
      <c r="AL798" s="4" t="n">
        <f aca="false">AK798+AH798/R798</f>
        <v>6.5554035483734</v>
      </c>
      <c r="AM798" s="4" t="n">
        <f aca="false">AL798+Z798</f>
        <v>1.88452603191136</v>
      </c>
      <c r="AN798" s="4" t="n">
        <f aca="false">AM798^-'paramètres CI'!$B$19</f>
        <v>0.00628612296791145</v>
      </c>
      <c r="AO798" s="4" t="n">
        <f aca="false">SUMIFS($AN$2:$AN$1250,$I$2:$I$1250,V798)</f>
        <v>29797646.9394202</v>
      </c>
      <c r="AP798" s="5" t="n">
        <f aca="false">AN798/AO798</f>
        <v>2.10960381559369E-010</v>
      </c>
      <c r="AQ798" s="6" t="n">
        <f aca="false">AP798-O798</f>
        <v>-9.99398250180316E-005</v>
      </c>
      <c r="AR798" s="20" t="n">
        <f aca="false">VLOOKUP(I798,entreesparc!$A$13:$H$110,8,0)*AP798</f>
        <v>1.79517297346537E-007</v>
      </c>
      <c r="AS798" s="7" t="n">
        <f aca="false">M798*AJ798/AI798+AH798/R798</f>
        <v>12.2923948123068</v>
      </c>
      <c r="AT798" s="4" t="n">
        <f aca="false">AS798+Z798</f>
        <v>7.62151729584478</v>
      </c>
      <c r="AU798" s="4" t="n">
        <f aca="false">AT798^-'paramètres CI'!$B$19</f>
        <v>8.78351775981707E-008</v>
      </c>
      <c r="AV798" s="4" t="n">
        <f aca="false">SUMIFS($AU$2:$AU$1250,$I$2:$I$1250,V798)</f>
        <v>1.552269337205</v>
      </c>
      <c r="AW798" s="5" t="n">
        <f aca="false">AU798/AV798</f>
        <v>5.65850110499031E-008</v>
      </c>
      <c r="AX798" s="7" t="n">
        <f aca="false">SUMIFS($AP$2:$AP$1250,$I$2:$I$1250,V798)</f>
        <v>1</v>
      </c>
    </row>
    <row r="799" customFormat="false" ht="15.8" hidden="false" customHeight="false" outlineLevel="0" collapsed="false">
      <c r="A799" s="0" t="s">
        <v>16</v>
      </c>
      <c r="B799" s="0" t="s">
        <v>113</v>
      </c>
      <c r="C799" s="0" t="s">
        <v>38</v>
      </c>
      <c r="D799" s="0" t="s">
        <v>39</v>
      </c>
      <c r="E799" s="0" t="str">
        <f aca="false">VLOOKUP(A799,Nomenclature!$D$1:$E$9,2,0)</f>
        <v>04</v>
      </c>
      <c r="F799" s="0" t="str">
        <f aca="false">VLOOKUP(B799,Nomenclature!$J$1:$K$97,2,0)</f>
        <v>46</v>
      </c>
      <c r="G799" s="0" t="str">
        <f aca="false">VLOOKUP(C799,Nomenclature!$M$1:$N$21,2,0)</f>
        <v>24</v>
      </c>
      <c r="H799" s="0" t="str">
        <f aca="false">VLOOKUP(D799,Nomenclature!$O$25:$P$31,2,0)</f>
        <v>04</v>
      </c>
      <c r="I799" s="1" t="str">
        <f aca="false">CONCATENATE(E799,F799)</f>
        <v>0446</v>
      </c>
      <c r="J799" s="0" t="str">
        <f aca="false">CONCATENATE(E799,F799,G799,H799)</f>
        <v>04462404</v>
      </c>
      <c r="K799" s="0" t="n">
        <v>5.7052255629996</v>
      </c>
      <c r="L799" s="0" t="n">
        <v>20</v>
      </c>
      <c r="M799" s="0" t="n">
        <v>89.6831684246524</v>
      </c>
      <c r="N799" s="0" t="n">
        <v>0.991429044334732</v>
      </c>
      <c r="O799" s="0" t="n">
        <v>9.99400359784132E-005</v>
      </c>
      <c r="P799" s="4" t="n">
        <f aca="false">VLOOKUP(D799,'paramètres CI'!$A$1:$B$6,2,0)</f>
        <v>0.022045059962018</v>
      </c>
      <c r="Q799" s="17" t="n">
        <f aca="false">M799*P799/N799</f>
        <v>1.99416270564463</v>
      </c>
      <c r="R799" s="9" t="n">
        <f aca="false">1/(1+0.04)*(1 - (1/(1+0.04))^L799)/(1-1/(1+0.04))</f>
        <v>13.5903263449677</v>
      </c>
      <c r="S799" s="17" t="n">
        <f aca="false">K799/R799</f>
        <v>0.419800482945148</v>
      </c>
      <c r="T799" s="17" t="n">
        <f aca="false">Q799+S799</f>
        <v>2.41396318858978</v>
      </c>
      <c r="U799" s="0" t="n">
        <f aca="false">T799 + Z799</f>
        <v>1.82151852605088</v>
      </c>
      <c r="V799" s="4" t="str">
        <f aca="false">VLOOKUP(I799,'CI ref gaz'!$I$1:$AM$97,1,0)</f>
        <v>0446</v>
      </c>
      <c r="W799" s="0" t="n">
        <f aca="false">VLOOKUP(I799,'CI ref gaz'!$I$1:$AM$97,14,0)</f>
        <v>-2</v>
      </c>
      <c r="X799" s="1" t="n">
        <f aca="false">VLOOKUP(I799,'CI ref gaz'!$I$1:$AM$97,13,0)</f>
        <v>0.66378273422321</v>
      </c>
      <c r="Y799" s="2" t="n">
        <f aca="false">VLOOKUP(I799,'CI ref gaz'!$I$1:$AM$97,7,0)</f>
        <v>0.321366519397178</v>
      </c>
      <c r="Z799" s="17" t="n">
        <f aca="false">X799*(O799/Y799)^(-1/8)-T799</f>
        <v>-0.592444662538897</v>
      </c>
      <c r="AA799" s="17" t="n">
        <f aca="false">Z799^2</f>
        <v>0.350990678170828</v>
      </c>
      <c r="AB799" s="18" t="n">
        <f aca="false">Z799/U799</f>
        <v>-0.325247673337333</v>
      </c>
      <c r="AC799" s="17" t="n">
        <f aca="false">U799^-('paramètres CI'!$B$19)</f>
        <v>0.00825146873951467</v>
      </c>
      <c r="AD799" s="4" t="n">
        <f aca="false">SUMIFS($AC$2:$AC$1250,$I$2:$I$1250,V799)</f>
        <v>82.5641962075838</v>
      </c>
      <c r="AE799" s="4" t="n">
        <f aca="false">AC799/AD799</f>
        <v>9.9940035978413E-005</v>
      </c>
      <c r="AF799" s="17" t="n">
        <f aca="false">AE799-O799</f>
        <v>0</v>
      </c>
      <c r="AG799" s="4" t="n">
        <f aca="false">VLOOKUP(I799,BesoinU!$F$1:$L$99,3,0)</f>
        <v>59.6574428416438</v>
      </c>
      <c r="AH799" s="19" t="n">
        <f aca="false">VLOOKUP(J799,bibliRdtCHauff!$G$2:$K$1398,4,0)</f>
        <v>5.7052255629996</v>
      </c>
      <c r="AI799" s="19" t="n">
        <f aca="false">VLOOKUP(J799,bibliRdtCHauff!$G$2:$K$1398,3,0)</f>
        <v>0.991429044334732</v>
      </c>
      <c r="AJ799" s="4" t="n">
        <f aca="false">VLOOKUP(D799,'paramètres CI'!$A$1:$C$6,3)</f>
        <v>0.0386719666666667</v>
      </c>
      <c r="AK799" s="4" t="n">
        <f aca="false">AJ799*AG799/AI799</f>
        <v>2.32701538670245</v>
      </c>
      <c r="AL799" s="4" t="n">
        <f aca="false">AK799+AH799/R799</f>
        <v>2.74681586964759</v>
      </c>
      <c r="AM799" s="4" t="n">
        <f aca="false">AL799+Z799</f>
        <v>2.1543712071087</v>
      </c>
      <c r="AN799" s="4" t="n">
        <f aca="false">AM799^-'paramètres CI'!$B$19</f>
        <v>0.00215494262076553</v>
      </c>
      <c r="AO799" s="4" t="n">
        <f aca="false">SUMIFS($AN$2:$AN$1250,$I$2:$I$1250,V799)</f>
        <v>29797646.9394202</v>
      </c>
      <c r="AP799" s="5" t="n">
        <f aca="false">AN799/AO799</f>
        <v>7.2319221217253E-011</v>
      </c>
      <c r="AQ799" s="6" t="n">
        <f aca="false">AP799-O799</f>
        <v>-9.9939963659192E-005</v>
      </c>
      <c r="AR799" s="20" t="n">
        <f aca="false">VLOOKUP(I799,entreesparc!$A$13:$H$110,8,0)*AP799</f>
        <v>6.15402334939085E-008</v>
      </c>
      <c r="AS799" s="7" t="n">
        <f aca="false">M799*AJ799/AI799+AH799/R799</f>
        <v>3.91800796405284</v>
      </c>
      <c r="AT799" s="4" t="n">
        <f aca="false">AS799+Z799</f>
        <v>3.32556330151395</v>
      </c>
      <c r="AU799" s="4" t="n">
        <f aca="false">AT799^-'paramètres CI'!$B$19</f>
        <v>6.68464346123587E-005</v>
      </c>
      <c r="AV799" s="4" t="n">
        <f aca="false">SUMIFS($AU$2:$AU$1250,$I$2:$I$1250,V799)</f>
        <v>1.552269337205</v>
      </c>
      <c r="AW799" s="5" t="n">
        <f aca="false">AU799/AV799</f>
        <v>4.30636829641444E-005</v>
      </c>
      <c r="AX799" s="7" t="n">
        <f aca="false">SUMIFS($AP$2:$AP$1250,$I$2:$I$1250,V799)</f>
        <v>1</v>
      </c>
    </row>
    <row r="800" customFormat="false" ht="15.8" hidden="false" customHeight="false" outlineLevel="0" collapsed="false">
      <c r="A800" s="0" t="s">
        <v>16</v>
      </c>
      <c r="B800" s="0" t="s">
        <v>113</v>
      </c>
      <c r="C800" s="0" t="s">
        <v>40</v>
      </c>
      <c r="D800" s="0" t="s">
        <v>37</v>
      </c>
      <c r="E800" s="0" t="str">
        <f aca="false">VLOOKUP(A800,Nomenclature!$D$1:$E$9,2,0)</f>
        <v>04</v>
      </c>
      <c r="F800" s="0" t="str">
        <f aca="false">VLOOKUP(B800,Nomenclature!$J$1:$K$97,2,0)</f>
        <v>46</v>
      </c>
      <c r="G800" s="0" t="str">
        <f aca="false">VLOOKUP(C800,Nomenclature!$M$1:$N$21,2,0)</f>
        <v>03</v>
      </c>
      <c r="H800" s="0" t="str">
        <f aca="false">VLOOKUP(D800,Nomenclature!$O$25:$P$31,2,0)</f>
        <v>03</v>
      </c>
      <c r="I800" s="1" t="str">
        <f aca="false">CONCATENATE(E800,F800)</f>
        <v>0446</v>
      </c>
      <c r="J800" s="0" t="str">
        <f aca="false">CONCATENATE(E800,F800,G800,H800)</f>
        <v>04460303</v>
      </c>
      <c r="K800" s="0" t="n">
        <v>6.50190710700338</v>
      </c>
      <c r="L800" s="0" t="n">
        <v>20</v>
      </c>
      <c r="M800" s="0" t="n">
        <v>117.10793857608</v>
      </c>
      <c r="N800" s="0" t="n">
        <v>0.732812339238601</v>
      </c>
      <c r="O800" s="0" t="n">
        <v>0.0401127096376355</v>
      </c>
      <c r="P800" s="4" t="n">
        <f aca="false">VLOOKUP(D800,'paramètres CI'!$A$1:$B$6,2,0)</f>
        <v>0.0385046990211696</v>
      </c>
      <c r="Q800" s="17" t="n">
        <f aca="false">M800*P800/N800</f>
        <v>6.15328875677323</v>
      </c>
      <c r="R800" s="9" t="n">
        <f aca="false">1/(1+0.04)*(1 - (1/(1+0.04))^L800)/(1-1/(1+0.04))</f>
        <v>13.5903263449677</v>
      </c>
      <c r="S800" s="17" t="n">
        <f aca="false">K800/R800</f>
        <v>0.478421705407461</v>
      </c>
      <c r="T800" s="17" t="n">
        <f aca="false">Q800+S800</f>
        <v>6.6317104621807</v>
      </c>
      <c r="U800" s="0" t="n">
        <f aca="false">T800 + Z800</f>
        <v>0.860975474350345</v>
      </c>
      <c r="V800" s="4" t="str">
        <f aca="false">VLOOKUP(I800,'CI ref gaz'!$I$1:$AM$97,1,0)</f>
        <v>0446</v>
      </c>
      <c r="W800" s="0" t="n">
        <f aca="false">VLOOKUP(I800,'CI ref gaz'!$I$1:$AM$97,14,0)</f>
        <v>-2</v>
      </c>
      <c r="X800" s="1" t="n">
        <f aca="false">VLOOKUP(I800,'CI ref gaz'!$I$1:$AM$97,13,0)</f>
        <v>0.66378273422321</v>
      </c>
      <c r="Y800" s="2" t="n">
        <f aca="false">VLOOKUP(I800,'CI ref gaz'!$I$1:$AM$97,7,0)</f>
        <v>0.321366519397178</v>
      </c>
      <c r="Z800" s="17" t="n">
        <f aca="false">X800*(O800/Y800)^(-1/8)-T800</f>
        <v>-5.77073498783035</v>
      </c>
      <c r="AA800" s="17" t="n">
        <f aca="false">Z800^2</f>
        <v>33.3013822997694</v>
      </c>
      <c r="AB800" s="18" t="n">
        <f aca="false">Z800/U800</f>
        <v>-6.70255443941037</v>
      </c>
      <c r="AC800" s="17" t="n">
        <f aca="false">U800^-('paramètres CI'!$B$19)</f>
        <v>3.31187362893956</v>
      </c>
      <c r="AD800" s="4" t="n">
        <f aca="false">SUMIFS($AC$2:$AC$1250,$I$2:$I$1250,V800)</f>
        <v>82.5641962075838</v>
      </c>
      <c r="AE800" s="4" t="n">
        <f aca="false">AC800/AD800</f>
        <v>0.0401127096376354</v>
      </c>
      <c r="AF800" s="17" t="n">
        <f aca="false">AE800-O800</f>
        <v>0</v>
      </c>
      <c r="AG800" s="4" t="n">
        <f aca="false">VLOOKUP(I800,BesoinU!$F$1:$L$99,3,0)</f>
        <v>59.6574428416438</v>
      </c>
      <c r="AH800" s="19" t="n">
        <f aca="false">VLOOKUP(J800,bibliRdtCHauff!$G$2:$K$1398,4,0)</f>
        <v>6.82700246235355</v>
      </c>
      <c r="AI800" s="19" t="n">
        <f aca="false">VLOOKUP(J800,bibliRdtCHauff!$G$2:$K$1398,3,0)</f>
        <v>0.739250336619145</v>
      </c>
      <c r="AJ800" s="4" t="n">
        <f aca="false">VLOOKUP(D800,'paramètres CI'!$A$1:$C$6,3)</f>
        <v>0.0763929293534506</v>
      </c>
      <c r="AK800" s="4" t="n">
        <f aca="false">AJ800*AG800/AI800</f>
        <v>6.16490326842711</v>
      </c>
      <c r="AL800" s="4" t="n">
        <f aca="false">AK800+AH800/R800</f>
        <v>6.66724605910495</v>
      </c>
      <c r="AM800" s="4" t="n">
        <f aca="false">AL800+Z800</f>
        <v>0.896511071274596</v>
      </c>
      <c r="AN800" s="4" t="n">
        <f aca="false">AM800^-'paramètres CI'!$B$19</f>
        <v>2.39637479322387</v>
      </c>
      <c r="AO800" s="4" t="n">
        <f aca="false">SUMIFS($AN$2:$AN$1250,$I$2:$I$1250,V800)</f>
        <v>29797646.9394202</v>
      </c>
      <c r="AP800" s="5" t="n">
        <f aca="false">AN800/AO800</f>
        <v>8.0421611749941E-008</v>
      </c>
      <c r="AQ800" s="6" t="n">
        <f aca="false">AP800-O800</f>
        <v>-0.0401126292160237</v>
      </c>
      <c r="AR800" s="20" t="n">
        <f aca="false">VLOOKUP(I800,entreesparc!$A$13:$H$110,8,0)*AP800</f>
        <v>6.84349842510073E-005</v>
      </c>
      <c r="AS800" s="7" t="n">
        <f aca="false">M800*AJ800/AI800+AH800/R800</f>
        <v>12.6040869972276</v>
      </c>
      <c r="AT800" s="4" t="n">
        <f aca="false">AS800+Z800</f>
        <v>6.83335200939726</v>
      </c>
      <c r="AU800" s="4" t="n">
        <f aca="false">AT800^-'paramètres CI'!$B$19</f>
        <v>2.10343770044724E-007</v>
      </c>
      <c r="AV800" s="4" t="n">
        <f aca="false">SUMIFS($AU$2:$AU$1250,$I$2:$I$1250,V800)</f>
        <v>1.552269337205</v>
      </c>
      <c r="AW800" s="5" t="n">
        <f aca="false">AU800/AV800</f>
        <v>1.35507263464643E-007</v>
      </c>
      <c r="AX800" s="7" t="n">
        <f aca="false">SUMIFS($AP$2:$AP$1250,$I$2:$I$1250,V800)</f>
        <v>1</v>
      </c>
    </row>
    <row r="801" customFormat="false" ht="15.8" hidden="false" customHeight="false" outlineLevel="0" collapsed="false">
      <c r="A801" s="0" t="s">
        <v>16</v>
      </c>
      <c r="B801" s="0" t="s">
        <v>113</v>
      </c>
      <c r="C801" s="0" t="s">
        <v>41</v>
      </c>
      <c r="D801" s="0" t="s">
        <v>39</v>
      </c>
      <c r="E801" s="0" t="str">
        <f aca="false">VLOOKUP(A801,Nomenclature!$D$1:$E$9,2,0)</f>
        <v>04</v>
      </c>
      <c r="F801" s="0" t="str">
        <f aca="false">VLOOKUP(B801,Nomenclature!$J$1:$K$97,2,0)</f>
        <v>46</v>
      </c>
      <c r="G801" s="0" t="str">
        <f aca="false">VLOOKUP(C801,Nomenclature!$M$1:$N$21,2,0)</f>
        <v>04</v>
      </c>
      <c r="H801" s="0" t="str">
        <f aca="false">VLOOKUP(D801,Nomenclature!$O$25:$P$31,2,0)</f>
        <v>04</v>
      </c>
      <c r="I801" s="1" t="str">
        <f aca="false">CONCATENATE(E801,F801)</f>
        <v>0446</v>
      </c>
      <c r="J801" s="0" t="str">
        <f aca="false">CONCATENATE(E801,F801,G801,H801)</f>
        <v>04460404</v>
      </c>
      <c r="K801" s="0" t="n">
        <v>4.56418045039968</v>
      </c>
      <c r="L801" s="0" t="n">
        <v>20</v>
      </c>
      <c r="M801" s="0" t="n">
        <v>89.6831684246524</v>
      </c>
      <c r="N801" s="0" t="n">
        <v>0.849278259539653</v>
      </c>
      <c r="O801" s="0" t="n">
        <v>0.321366519397178</v>
      </c>
      <c r="P801" s="4" t="n">
        <f aca="false">VLOOKUP(D801,'paramètres CI'!$A$1:$B$6,2,0)</f>
        <v>0.022045059962018</v>
      </c>
      <c r="Q801" s="17" t="n">
        <f aca="false">M801*P801/N801</f>
        <v>2.32794234786709</v>
      </c>
      <c r="R801" s="9" t="n">
        <f aca="false">1/(1+0.04)*(1 - (1/(1+0.04))^L801)/(1-1/(1+0.04))</f>
        <v>13.5903263449677</v>
      </c>
      <c r="S801" s="17" t="n">
        <f aca="false">K801/R801</f>
        <v>0.335840386356118</v>
      </c>
      <c r="T801" s="17" t="n">
        <f aca="false">Q801+S801</f>
        <v>2.66378273422321</v>
      </c>
      <c r="U801" s="0" t="n">
        <f aca="false">T801 + Z801</f>
        <v>0.66378273422321</v>
      </c>
      <c r="V801" s="4" t="str">
        <f aca="false">VLOOKUP(I801,'CI ref gaz'!$I$1:$AM$97,1,0)</f>
        <v>0446</v>
      </c>
      <c r="W801" s="0" t="n">
        <f aca="false">VLOOKUP(I801,'CI ref gaz'!$I$1:$AM$97,14,0)</f>
        <v>-2</v>
      </c>
      <c r="X801" s="1" t="n">
        <f aca="false">VLOOKUP(I801,'CI ref gaz'!$I$1:$AM$97,13,0)</f>
        <v>0.66378273422321</v>
      </c>
      <c r="Y801" s="2" t="n">
        <f aca="false">VLOOKUP(I801,'CI ref gaz'!$I$1:$AM$97,7,0)</f>
        <v>0.321366519397178</v>
      </c>
      <c r="Z801" s="17" t="n">
        <f aca="false">X801*(O801/Y801)^(-1/8)-T801</f>
        <v>-2</v>
      </c>
      <c r="AA801" s="17" t="n">
        <f aca="false">Z801^2</f>
        <v>4</v>
      </c>
      <c r="AB801" s="18" t="n">
        <f aca="false">Z801/U801</f>
        <v>-3.01303408010529</v>
      </c>
      <c r="AC801" s="17" t="n">
        <f aca="false">U801^-('paramètres CI'!$B$19)</f>
        <v>26.5333683620568</v>
      </c>
      <c r="AD801" s="4" t="n">
        <f aca="false">SUMIFS($AC$2:$AC$1250,$I$2:$I$1250,V801)</f>
        <v>82.5641962075838</v>
      </c>
      <c r="AE801" s="4" t="n">
        <f aca="false">AC801/AD801</f>
        <v>0.321366519397177</v>
      </c>
      <c r="AF801" s="17" t="n">
        <f aca="false">AE801-O801</f>
        <v>0</v>
      </c>
      <c r="AG801" s="4" t="n">
        <f aca="false">VLOOKUP(I801,BesoinU!$F$1:$L$99,3,0)</f>
        <v>59.6574428416438</v>
      </c>
      <c r="AH801" s="19" t="n">
        <f aca="false">VLOOKUP(J801,bibliRdtCHauff!$G$2:$K$1398,4,0)</f>
        <v>4.79238947291967</v>
      </c>
      <c r="AI801" s="19" t="n">
        <f aca="false">VLOOKUP(J801,bibliRdtCHauff!$G$2:$K$1398,3,0)</f>
        <v>0.877708416498669</v>
      </c>
      <c r="AJ801" s="4" t="n">
        <f aca="false">VLOOKUP(D801,'paramètres CI'!$A$1:$C$6,3)</f>
        <v>0.0386719666666667</v>
      </c>
      <c r="AK801" s="4" t="n">
        <f aca="false">AJ801*AG801/AI801</f>
        <v>2.62851602835703</v>
      </c>
      <c r="AL801" s="4" t="n">
        <f aca="false">AK801+AH801/R801</f>
        <v>2.98114843403096</v>
      </c>
      <c r="AM801" s="4" t="n">
        <f aca="false">AL801+Z801</f>
        <v>0.981148434030958</v>
      </c>
      <c r="AN801" s="4" t="n">
        <f aca="false">AM801^-'paramètres CI'!$B$19</f>
        <v>1.16445384637608</v>
      </c>
      <c r="AO801" s="4" t="n">
        <f aca="false">SUMIFS($AN$2:$AN$1250,$I$2:$I$1250,V801)</f>
        <v>29797646.9394202</v>
      </c>
      <c r="AP801" s="5" t="n">
        <f aca="false">AN801/AO801</f>
        <v>3.90787181532644E-008</v>
      </c>
      <c r="AQ801" s="6" t="n">
        <f aca="false">AP801-O801</f>
        <v>-0.32136648031846</v>
      </c>
      <c r="AR801" s="20" t="n">
        <f aca="false">VLOOKUP(I801,entreesparc!$A$13:$H$110,8,0)*AP801</f>
        <v>3.32541390700263E-005</v>
      </c>
      <c r="AS801" s="7" t="n">
        <f aca="false">M801*AJ801/AI801+AH801/R801</f>
        <v>4.30408648163523</v>
      </c>
      <c r="AT801" s="4" t="n">
        <f aca="false">AS801+Z801</f>
        <v>2.30408648163523</v>
      </c>
      <c r="AU801" s="4" t="n">
        <f aca="false">AT801^-'paramètres CI'!$B$19</f>
        <v>0.00125895379986681</v>
      </c>
      <c r="AV801" s="4" t="n">
        <f aca="false">SUMIFS($AU$2:$AU$1250,$I$2:$I$1250,V801)</f>
        <v>1.552269337205</v>
      </c>
      <c r="AW801" s="5" t="n">
        <f aca="false">AU801/AV801</f>
        <v>0.000811040822421751</v>
      </c>
      <c r="AX801" s="7" t="n">
        <f aca="false">SUMIFS($AP$2:$AP$1250,$I$2:$I$1250,V801)</f>
        <v>1</v>
      </c>
    </row>
    <row r="802" customFormat="false" ht="15.8" hidden="false" customHeight="false" outlineLevel="0" collapsed="false">
      <c r="A802" s="0" t="s">
        <v>16</v>
      </c>
      <c r="B802" s="0" t="s">
        <v>113</v>
      </c>
      <c r="C802" s="0" t="s">
        <v>45</v>
      </c>
      <c r="D802" s="0" t="s">
        <v>43</v>
      </c>
      <c r="E802" s="0" t="str">
        <f aca="false">VLOOKUP(A802,Nomenclature!$D$1:$E$9,2,0)</f>
        <v>04</v>
      </c>
      <c r="F802" s="0" t="str">
        <f aca="false">VLOOKUP(B802,Nomenclature!$J$1:$K$97,2,0)</f>
        <v>46</v>
      </c>
      <c r="G802" s="0" t="str">
        <f aca="false">VLOOKUP(C802,Nomenclature!$M$1:$N$21,2,0)</f>
        <v>06</v>
      </c>
      <c r="H802" s="0" t="str">
        <f aca="false">VLOOKUP(D802,Nomenclature!$O$25:$P$31,2,0)</f>
        <v>02</v>
      </c>
      <c r="I802" s="1" t="str">
        <f aca="false">CONCATENATE(E802,F802)</f>
        <v>0446</v>
      </c>
      <c r="J802" s="0" t="str">
        <f aca="false">CONCATENATE(E802,F802,G802,H802)</f>
        <v>04460602</v>
      </c>
      <c r="K802" s="0" t="n">
        <v>10</v>
      </c>
      <c r="L802" s="0" t="n">
        <v>13</v>
      </c>
      <c r="M802" s="0" t="n">
        <v>101.131877130445</v>
      </c>
      <c r="N802" s="0" t="n">
        <v>0.9</v>
      </c>
      <c r="O802" s="0" t="n">
        <v>0.12029959089488</v>
      </c>
      <c r="P802" s="4" t="n">
        <f aca="false">VLOOKUP(D802,'paramètres CI'!$A$1:$B$6,2,0)</f>
        <v>0.0935912806596305</v>
      </c>
      <c r="Q802" s="17" t="n">
        <f aca="false">M802*P802/N802</f>
        <v>10.5167354401675</v>
      </c>
      <c r="R802" s="9" t="n">
        <f aca="false">1/(1+0.04)*(1 - (1/(1+0.04))^L802)/(1-1/(1+0.04))</f>
        <v>9.98564784663304</v>
      </c>
      <c r="S802" s="17" t="n">
        <f aca="false">K802/R802</f>
        <v>1.00143727814033</v>
      </c>
      <c r="T802" s="17" t="n">
        <f aca="false">Q802+S802</f>
        <v>11.5181727183078</v>
      </c>
      <c r="U802" s="0" t="n">
        <f aca="false">T802 + Z802</f>
        <v>0.750529922410863</v>
      </c>
      <c r="V802" s="4" t="str">
        <f aca="false">VLOOKUP(I802,'CI ref gaz'!$I$1:$AM$97,1,0)</f>
        <v>0446</v>
      </c>
      <c r="W802" s="0" t="n">
        <f aca="false">VLOOKUP(I802,'CI ref gaz'!$I$1:$AM$97,14,0)</f>
        <v>-2</v>
      </c>
      <c r="X802" s="1" t="n">
        <f aca="false">VLOOKUP(I802,'CI ref gaz'!$I$1:$AM$97,13,0)</f>
        <v>0.66378273422321</v>
      </c>
      <c r="Y802" s="2" t="n">
        <f aca="false">VLOOKUP(I802,'CI ref gaz'!$I$1:$AM$97,7,0)</f>
        <v>0.321366519397178</v>
      </c>
      <c r="Z802" s="17" t="n">
        <f aca="false">X802*(O802/Y802)^(-1/8)-T802</f>
        <v>-10.767642795897</v>
      </c>
      <c r="AA802" s="17" t="n">
        <f aca="false">Z802^2</f>
        <v>115.942131380032</v>
      </c>
      <c r="AB802" s="18" t="n">
        <f aca="false">Z802/U802</f>
        <v>-14.3467201964566</v>
      </c>
      <c r="AC802" s="17" t="n">
        <f aca="false">U802^-('paramètres CI'!$B$19)</f>
        <v>9.93243902633693</v>
      </c>
      <c r="AD802" s="4" t="n">
        <f aca="false">SUMIFS($AC$2:$AC$1250,$I$2:$I$1250,V802)</f>
        <v>82.5641962075838</v>
      </c>
      <c r="AE802" s="4" t="n">
        <f aca="false">AC802/AD802</f>
        <v>0.12029959089488</v>
      </c>
      <c r="AF802" s="17" t="n">
        <f aca="false">AE802-O802</f>
        <v>0</v>
      </c>
      <c r="AG802" s="4" t="n">
        <f aca="false">VLOOKUP(I802,BesoinU!$F$1:$L$99,3,0)</f>
        <v>59.6574428416438</v>
      </c>
      <c r="AH802" s="19" t="n">
        <f aca="false">VLOOKUP(J802,bibliRdtCHauff!$G$2:$K$1398,4,0)</f>
        <v>10.4</v>
      </c>
      <c r="AI802" s="19" t="n">
        <f aca="false">VLOOKUP(J802,bibliRdtCHauff!$G$2:$K$1398,3,0)</f>
        <v>0.92</v>
      </c>
      <c r="AJ802" s="4" t="n">
        <f aca="false">VLOOKUP(D802,'paramètres CI'!$A$1:$C$6,3)</f>
        <v>0.09847</v>
      </c>
      <c r="AK802" s="4" t="n">
        <f aca="false">AJ802*AG802/AI802</f>
        <v>6.3852917354529</v>
      </c>
      <c r="AL802" s="4" t="n">
        <f aca="false">AK802+AH802/R802</f>
        <v>7.42678650471884</v>
      </c>
      <c r="AM802" s="4" t="n">
        <f aca="false">AL802+Z802</f>
        <v>-3.34085629117812</v>
      </c>
      <c r="AN802" s="4" t="n">
        <f aca="false">AM802^-'paramètres CI'!$B$19</f>
        <v>6.44373457568642E-005</v>
      </c>
      <c r="AO802" s="4" t="n">
        <f aca="false">SUMIFS($AN$2:$AN$1250,$I$2:$I$1250,V802)</f>
        <v>29797646.9394202</v>
      </c>
      <c r="AP802" s="5" t="n">
        <f aca="false">AN802/AO802</f>
        <v>2.16249779346227E-012</v>
      </c>
      <c r="AQ802" s="6" t="n">
        <f aca="false">AP802-O802</f>
        <v>-0.120299590892718</v>
      </c>
      <c r="AR802" s="20" t="n">
        <f aca="false">VLOOKUP(I802,entreesparc!$A$13:$H$110,8,0)*AP802</f>
        <v>1.84018324450626E-009</v>
      </c>
      <c r="AS802" s="7" t="n">
        <f aca="false">M802*AJ802/AI802+AH802/R802</f>
        <v>11.8659034008256</v>
      </c>
      <c r="AT802" s="4" t="n">
        <f aca="false">AS802+Z802</f>
        <v>1.09826060492868</v>
      </c>
      <c r="AU802" s="4" t="n">
        <f aca="false">AT802^-'paramètres CI'!$B$19</f>
        <v>0.472450981508926</v>
      </c>
      <c r="AV802" s="4" t="n">
        <f aca="false">SUMIFS($AU$2:$AU$1250,$I$2:$I$1250,V802)</f>
        <v>1.552269337205</v>
      </c>
      <c r="AW802" s="5" t="n">
        <f aca="false">AU802/AV802</f>
        <v>0.304361472706544</v>
      </c>
      <c r="AX802" s="7" t="n">
        <f aca="false">SUMIFS($AP$2:$AP$1250,$I$2:$I$1250,V802)</f>
        <v>1</v>
      </c>
    </row>
    <row r="803" customFormat="false" ht="15.8" hidden="false" customHeight="false" outlineLevel="0" collapsed="false">
      <c r="A803" s="0" t="s">
        <v>16</v>
      </c>
      <c r="B803" s="0" t="s">
        <v>113</v>
      </c>
      <c r="C803" s="0" t="s">
        <v>46</v>
      </c>
      <c r="D803" s="0" t="s">
        <v>43</v>
      </c>
      <c r="E803" s="0" t="str">
        <f aca="false">VLOOKUP(A803,Nomenclature!$D$1:$E$9,2,0)</f>
        <v>04</v>
      </c>
      <c r="F803" s="0" t="str">
        <f aca="false">VLOOKUP(B803,Nomenclature!$J$1:$K$97,2,0)</f>
        <v>46</v>
      </c>
      <c r="G803" s="0" t="str">
        <f aca="false">VLOOKUP(C803,Nomenclature!$M$1:$N$21,2,0)</f>
        <v>26</v>
      </c>
      <c r="H803" s="0" t="str">
        <f aca="false">VLOOKUP(D803,Nomenclature!$O$25:$P$31,2,0)</f>
        <v>02</v>
      </c>
      <c r="I803" s="1" t="str">
        <f aca="false">CONCATENATE(E803,F803)</f>
        <v>0446</v>
      </c>
      <c r="J803" s="0" t="str">
        <f aca="false">CONCATENATE(E803,F803,G803,H803)</f>
        <v>04462602</v>
      </c>
      <c r="K803" s="0" t="n">
        <v>12</v>
      </c>
      <c r="L803" s="0" t="n">
        <v>13</v>
      </c>
      <c r="M803" s="0" t="n">
        <v>101.131877130445</v>
      </c>
      <c r="N803" s="0" t="n">
        <v>1</v>
      </c>
      <c r="O803" s="0" t="n">
        <v>9.99400359784132E-005</v>
      </c>
      <c r="P803" s="4" t="n">
        <f aca="false">VLOOKUP(D803,'paramètres CI'!$A$1:$B$6,2,0)</f>
        <v>0.0935912806596305</v>
      </c>
      <c r="Q803" s="17" t="n">
        <f aca="false">M803*P803/N803</f>
        <v>9.46506189615074</v>
      </c>
      <c r="R803" s="9" t="n">
        <f aca="false">1/(1+0.04)*(1 - (1/(1+0.04))^L803)/(1-1/(1+0.04))</f>
        <v>9.98564784663304</v>
      </c>
      <c r="S803" s="17" t="n">
        <f aca="false">K803/R803</f>
        <v>1.20172473376839</v>
      </c>
      <c r="T803" s="17" t="n">
        <f aca="false">Q803+S803</f>
        <v>10.6667866299191</v>
      </c>
      <c r="U803" s="0" t="n">
        <f aca="false">T803 + Z803</f>
        <v>1.82151852605088</v>
      </c>
      <c r="V803" s="4" t="str">
        <f aca="false">VLOOKUP(I803,'CI ref gaz'!$I$1:$AM$97,1,0)</f>
        <v>0446</v>
      </c>
      <c r="W803" s="0" t="n">
        <f aca="false">VLOOKUP(I803,'CI ref gaz'!$I$1:$AM$97,14,0)</f>
        <v>-2</v>
      </c>
      <c r="X803" s="1" t="n">
        <f aca="false">VLOOKUP(I803,'CI ref gaz'!$I$1:$AM$97,13,0)</f>
        <v>0.66378273422321</v>
      </c>
      <c r="Y803" s="2" t="n">
        <f aca="false">VLOOKUP(I803,'CI ref gaz'!$I$1:$AM$97,7,0)</f>
        <v>0.321366519397178</v>
      </c>
      <c r="Z803" s="17" t="n">
        <f aca="false">X803*(O803/Y803)^(-1/8)-T803</f>
        <v>-8.84526810386825</v>
      </c>
      <c r="AA803" s="17" t="n">
        <f aca="false">Z803^2</f>
        <v>78.2387678293091</v>
      </c>
      <c r="AB803" s="18" t="n">
        <f aca="false">Z803/U803</f>
        <v>-4.85598580380356</v>
      </c>
      <c r="AC803" s="17" t="n">
        <f aca="false">U803^-('paramètres CI'!$B$19)</f>
        <v>0.00825146873951467</v>
      </c>
      <c r="AD803" s="4" t="n">
        <f aca="false">SUMIFS($AC$2:$AC$1250,$I$2:$I$1250,V803)</f>
        <v>82.5641962075838</v>
      </c>
      <c r="AE803" s="4" t="n">
        <f aca="false">AC803/AD803</f>
        <v>9.9940035978413E-005</v>
      </c>
      <c r="AF803" s="17" t="n">
        <f aca="false">AE803-O803</f>
        <v>0</v>
      </c>
      <c r="AG803" s="4" t="n">
        <f aca="false">VLOOKUP(I803,BesoinU!$F$1:$L$99,3,0)</f>
        <v>59.6574428416438</v>
      </c>
      <c r="AH803" s="19" t="n">
        <f aca="false">VLOOKUP(J803,bibliRdtCHauff!$G$2:$K$1398,4,0)</f>
        <v>12</v>
      </c>
      <c r="AI803" s="19" t="n">
        <f aca="false">VLOOKUP(J803,bibliRdtCHauff!$G$2:$K$1398,3,0)</f>
        <v>1</v>
      </c>
      <c r="AJ803" s="4" t="n">
        <f aca="false">VLOOKUP(D803,'paramètres CI'!$A$1:$C$6,3)</f>
        <v>0.09847</v>
      </c>
      <c r="AK803" s="4" t="n">
        <f aca="false">AJ803*AG803/AI803</f>
        <v>5.87446839661667</v>
      </c>
      <c r="AL803" s="4" t="n">
        <f aca="false">AK803+AH803/R803</f>
        <v>7.07619313038506</v>
      </c>
      <c r="AM803" s="4" t="n">
        <f aca="false">AL803+Z803</f>
        <v>-1.7690749734832</v>
      </c>
      <c r="AN803" s="4" t="n">
        <f aca="false">AM803^-'paramètres CI'!$B$19</f>
        <v>0.0104238964919227</v>
      </c>
      <c r="AO803" s="4" t="n">
        <f aca="false">SUMIFS($AN$2:$AN$1250,$I$2:$I$1250,V803)</f>
        <v>29797646.9394202</v>
      </c>
      <c r="AP803" s="5" t="n">
        <f aca="false">AN803/AO803</f>
        <v>3.49822806918776E-010</v>
      </c>
      <c r="AQ803" s="6" t="n">
        <f aca="false">AP803-O803</f>
        <v>-9.99396861556063E-005</v>
      </c>
      <c r="AR803" s="20" t="n">
        <f aca="false">VLOOKUP(I803,entreesparc!$A$13:$H$110,8,0)*AP803</f>
        <v>2.97682647253674E-007</v>
      </c>
      <c r="AS803" s="7" t="n">
        <f aca="false">M803*AJ803/AI803+AH803/R803</f>
        <v>11.1601806748033</v>
      </c>
      <c r="AT803" s="4" t="n">
        <f aca="false">AS803+Z803</f>
        <v>2.31491257093506</v>
      </c>
      <c r="AU803" s="4" t="n">
        <f aca="false">AT803^-'paramètres CI'!$B$19</f>
        <v>0.0012126158856544</v>
      </c>
      <c r="AV803" s="4" t="n">
        <f aca="false">SUMIFS($AU$2:$AU$1250,$I$2:$I$1250,V803)</f>
        <v>1.552269337205</v>
      </c>
      <c r="AW803" s="5" t="n">
        <f aca="false">AU803/AV803</f>
        <v>0.000781189099462482</v>
      </c>
      <c r="AX803" s="7" t="n">
        <f aca="false">SUMIFS($AP$2:$AP$1250,$I$2:$I$1250,V803)</f>
        <v>1</v>
      </c>
    </row>
    <row r="804" customFormat="false" ht="15.8" hidden="false" customHeight="false" outlineLevel="0" collapsed="false">
      <c r="A804" s="0" t="s">
        <v>16</v>
      </c>
      <c r="B804" s="0" t="s">
        <v>113</v>
      </c>
      <c r="C804" s="0" t="s">
        <v>48</v>
      </c>
      <c r="D804" s="0" t="s">
        <v>43</v>
      </c>
      <c r="E804" s="0" t="str">
        <f aca="false">VLOOKUP(A804,Nomenclature!$D$1:$E$9,2,0)</f>
        <v>04</v>
      </c>
      <c r="F804" s="0" t="str">
        <f aca="false">VLOOKUP(B804,Nomenclature!$J$1:$K$97,2,0)</f>
        <v>46</v>
      </c>
      <c r="G804" s="0" t="str">
        <f aca="false">VLOOKUP(C804,Nomenclature!$M$1:$N$21,2,0)</f>
        <v>09</v>
      </c>
      <c r="H804" s="0" t="str">
        <f aca="false">VLOOKUP(D804,Nomenclature!$O$25:$P$31,2,0)</f>
        <v>02</v>
      </c>
      <c r="I804" s="1" t="str">
        <f aca="false">CONCATENATE(E804,F804)</f>
        <v>0446</v>
      </c>
      <c r="J804" s="0" t="str">
        <f aca="false">CONCATENATE(E804,F804,G804,H804)</f>
        <v>04460902</v>
      </c>
      <c r="K804" s="0" t="n">
        <v>45.1720966628104</v>
      </c>
      <c r="L804" s="0" t="n">
        <v>20</v>
      </c>
      <c r="M804" s="0" t="n">
        <v>123.630687941322</v>
      </c>
      <c r="N804" s="0" t="n">
        <v>2.78381860465116</v>
      </c>
      <c r="O804" s="0" t="n">
        <v>0.0915618447200924</v>
      </c>
      <c r="P804" s="4" t="n">
        <f aca="false">VLOOKUP(D804,'paramètres CI'!$A$1:$B$6,2,0)</f>
        <v>0.0935912806596305</v>
      </c>
      <c r="Q804" s="17" t="n">
        <f aca="false">M804*P804/N804</f>
        <v>4.15643260445462</v>
      </c>
      <c r="R804" s="9" t="n">
        <f aca="false">1/(1+0.04)*(1 - (1/(1+0.04))^L804)/(1-1/(1+0.04))</f>
        <v>13.5903263449677</v>
      </c>
      <c r="S804" s="17" t="n">
        <f aca="false">K804/R804</f>
        <v>3.32384193846361</v>
      </c>
      <c r="T804" s="17" t="n">
        <f aca="false">Q804+S804</f>
        <v>7.48027454291823</v>
      </c>
      <c r="U804" s="0" t="n">
        <f aca="false">T804 + Z804</f>
        <v>0.776580915611218</v>
      </c>
      <c r="V804" s="4" t="str">
        <f aca="false">VLOOKUP(I804,'CI ref gaz'!$I$1:$AM$97,1,0)</f>
        <v>0446</v>
      </c>
      <c r="W804" s="0" t="n">
        <f aca="false">VLOOKUP(I804,'CI ref gaz'!$I$1:$AM$97,14,0)</f>
        <v>-2</v>
      </c>
      <c r="X804" s="1" t="n">
        <f aca="false">VLOOKUP(I804,'CI ref gaz'!$I$1:$AM$97,13,0)</f>
        <v>0.66378273422321</v>
      </c>
      <c r="Y804" s="2" t="n">
        <f aca="false">VLOOKUP(I804,'CI ref gaz'!$I$1:$AM$97,7,0)</f>
        <v>0.321366519397178</v>
      </c>
      <c r="Z804" s="17" t="n">
        <f aca="false">X804*(O804/Y804)^(-1/8)-T804</f>
        <v>-6.70369362730702</v>
      </c>
      <c r="AA804" s="17" t="n">
        <f aca="false">Z804^2</f>
        <v>44.9395082487967</v>
      </c>
      <c r="AB804" s="18" t="n">
        <f aca="false">Z804/U804</f>
        <v>-8.63231827172934</v>
      </c>
      <c r="AC804" s="17" t="n">
        <f aca="false">U804^-('paramètres CI'!$B$19)</f>
        <v>7.55973011259801</v>
      </c>
      <c r="AD804" s="4" t="n">
        <f aca="false">SUMIFS($AC$2:$AC$1250,$I$2:$I$1250,V804)</f>
        <v>82.5641962075838</v>
      </c>
      <c r="AE804" s="4" t="n">
        <f aca="false">AC804/AD804</f>
        <v>0.0915618447200922</v>
      </c>
      <c r="AF804" s="17" t="n">
        <f aca="false">AE804-O804</f>
        <v>0</v>
      </c>
      <c r="AG804" s="4" t="n">
        <f aca="false">VLOOKUP(I804,BesoinU!$F$1:$L$99,3,0)</f>
        <v>59.6574428416438</v>
      </c>
      <c r="AH804" s="19" t="n">
        <f aca="false">VLOOKUP(J804,bibliRdtCHauff!$G$2:$K$1398,4,0)</f>
        <v>47.430701495951</v>
      </c>
      <c r="AI804" s="19" t="n">
        <f aca="false">VLOOKUP(J804,bibliRdtCHauff!$G$2:$K$1398,3,0)</f>
        <v>2.89517134883721</v>
      </c>
      <c r="AJ804" s="4" t="n">
        <f aca="false">VLOOKUP(D804,'paramètres CI'!$A$1:$C$6,3)</f>
        <v>0.09847</v>
      </c>
      <c r="AK804" s="4" t="n">
        <f aca="false">AJ804*AG804/AI804</f>
        <v>2.02905724352931</v>
      </c>
      <c r="AL804" s="4" t="n">
        <f aca="false">AK804+AH804/R804</f>
        <v>5.5190912789161</v>
      </c>
      <c r="AM804" s="4" t="n">
        <f aca="false">AL804+Z804</f>
        <v>-1.18460234839092</v>
      </c>
      <c r="AN804" s="4" t="n">
        <f aca="false">AM804^-'paramètres CI'!$B$19</f>
        <v>0.257880964524662</v>
      </c>
      <c r="AO804" s="4" t="n">
        <f aca="false">SUMIFS($AN$2:$AN$1250,$I$2:$I$1250,V804)</f>
        <v>29797646.9394202</v>
      </c>
      <c r="AP804" s="5" t="n">
        <f aca="false">AN804/AO804</f>
        <v>8.65440700901464E-009</v>
      </c>
      <c r="AQ804" s="6" t="n">
        <f aca="false">AP804-O804</f>
        <v>-0.0915618360656854</v>
      </c>
      <c r="AR804" s="20" t="n">
        <f aca="false">VLOOKUP(I804,entreesparc!$A$13:$H$110,8,0)*AP804</f>
        <v>7.36449064469488E-006</v>
      </c>
      <c r="AS804" s="7" t="n">
        <f aca="false">M804*AJ804/AI804+AH804/R804</f>
        <v>7.69493674225814</v>
      </c>
      <c r="AT804" s="4" t="n">
        <f aca="false">AS804+Z804</f>
        <v>0.991243114951129</v>
      </c>
      <c r="AU804" s="4" t="n">
        <f aca="false">AT804^-'paramètres CI'!$B$19</f>
        <v>1.07289823228687</v>
      </c>
      <c r="AV804" s="4" t="n">
        <f aca="false">SUMIFS($AU$2:$AU$1250,$I$2:$I$1250,V804)</f>
        <v>1.552269337205</v>
      </c>
      <c r="AW804" s="5" t="n">
        <f aca="false">AU804/AV804</f>
        <v>0.691180458552841</v>
      </c>
      <c r="AX804" s="7" t="n">
        <f aca="false">SUMIFS($AP$2:$AP$1250,$I$2:$I$1250,V804)</f>
        <v>1</v>
      </c>
    </row>
    <row r="805" customFormat="false" ht="15.8" hidden="false" customHeight="false" outlineLevel="0" collapsed="false">
      <c r="A805" s="0" t="s">
        <v>16</v>
      </c>
      <c r="B805" s="0" t="s">
        <v>113</v>
      </c>
      <c r="C805" s="0" t="s">
        <v>49</v>
      </c>
      <c r="D805" s="0" t="s">
        <v>43</v>
      </c>
      <c r="E805" s="0" t="str">
        <f aca="false">VLOOKUP(A805,Nomenclature!$D$1:$E$9,2,0)</f>
        <v>04</v>
      </c>
      <c r="F805" s="0" t="str">
        <f aca="false">VLOOKUP(B805,Nomenclature!$J$1:$K$97,2,0)</f>
        <v>46</v>
      </c>
      <c r="G805" s="0" t="str">
        <f aca="false">VLOOKUP(C805,Nomenclature!$M$1:$N$21,2,0)</f>
        <v>29</v>
      </c>
      <c r="H805" s="0" t="str">
        <f aca="false">VLOOKUP(D805,Nomenclature!$O$25:$P$31,2,0)</f>
        <v>02</v>
      </c>
      <c r="I805" s="1" t="str">
        <f aca="false">CONCATENATE(E805,F805)</f>
        <v>0446</v>
      </c>
      <c r="J805" s="0" t="str">
        <f aca="false">CONCATENATE(E805,F805,G805,H805)</f>
        <v>04462902</v>
      </c>
      <c r="K805" s="0" t="n">
        <v>56.4651208285131</v>
      </c>
      <c r="L805" s="0" t="n">
        <v>20</v>
      </c>
      <c r="M805" s="0" t="n">
        <v>123.630687941322</v>
      </c>
      <c r="N805" s="0" t="n">
        <v>3.34058232558139</v>
      </c>
      <c r="O805" s="0" t="n">
        <v>9.99400359784132E-005</v>
      </c>
      <c r="P805" s="4" t="n">
        <f aca="false">VLOOKUP(D805,'paramètres CI'!$A$1:$B$6,2,0)</f>
        <v>0.0935912806596305</v>
      </c>
      <c r="Q805" s="17" t="n">
        <f aca="false">M805*P805/N805</f>
        <v>3.46369383704552</v>
      </c>
      <c r="R805" s="9" t="n">
        <f aca="false">1/(1+0.04)*(1 - (1/(1+0.04))^L805)/(1-1/(1+0.04))</f>
        <v>13.5903263449677</v>
      </c>
      <c r="S805" s="17" t="n">
        <f aca="false">K805/R805</f>
        <v>4.15480242307952</v>
      </c>
      <c r="T805" s="17" t="n">
        <f aca="false">Q805+S805</f>
        <v>7.61849626012504</v>
      </c>
      <c r="U805" s="0" t="n">
        <f aca="false">T805 + Z805</f>
        <v>1.82151852605088</v>
      </c>
      <c r="V805" s="4" t="str">
        <f aca="false">VLOOKUP(I805,'CI ref gaz'!$I$1:$AM$97,1,0)</f>
        <v>0446</v>
      </c>
      <c r="W805" s="0" t="n">
        <f aca="false">VLOOKUP(I805,'CI ref gaz'!$I$1:$AM$97,14,0)</f>
        <v>-2</v>
      </c>
      <c r="X805" s="1" t="n">
        <f aca="false">VLOOKUP(I805,'CI ref gaz'!$I$1:$AM$97,13,0)</f>
        <v>0.66378273422321</v>
      </c>
      <c r="Y805" s="2" t="n">
        <f aca="false">VLOOKUP(I805,'CI ref gaz'!$I$1:$AM$97,7,0)</f>
        <v>0.321366519397178</v>
      </c>
      <c r="Z805" s="17" t="n">
        <f aca="false">X805*(O805/Y805)^(-1/8)-T805</f>
        <v>-5.79697773407416</v>
      </c>
      <c r="AA805" s="17" t="n">
        <f aca="false">Z805^2</f>
        <v>33.6049508493516</v>
      </c>
      <c r="AB805" s="18" t="n">
        <f aca="false">Z805/U805</f>
        <v>-3.1824972687169</v>
      </c>
      <c r="AC805" s="17" t="n">
        <f aca="false">U805^-('paramètres CI'!$B$19)</f>
        <v>0.00825146873951467</v>
      </c>
      <c r="AD805" s="4" t="n">
        <f aca="false">SUMIFS($AC$2:$AC$1250,$I$2:$I$1250,V805)</f>
        <v>82.5641962075838</v>
      </c>
      <c r="AE805" s="4" t="n">
        <f aca="false">AC805/AD805</f>
        <v>9.9940035978413E-005</v>
      </c>
      <c r="AF805" s="17" t="n">
        <f aca="false">AE805-O805</f>
        <v>0</v>
      </c>
      <c r="AG805" s="4" t="n">
        <f aca="false">VLOOKUP(I805,BesoinU!$F$1:$L$99,3,0)</f>
        <v>59.6574428416438</v>
      </c>
      <c r="AH805" s="19" t="n">
        <f aca="false">VLOOKUP(J805,bibliRdtCHauff!$G$2:$K$1398,4,0)</f>
        <v>56.4651208285131</v>
      </c>
      <c r="AI805" s="19" t="n">
        <f aca="false">VLOOKUP(J805,bibliRdtCHauff!$G$2:$K$1398,3,0)</f>
        <v>3.34058232558139</v>
      </c>
      <c r="AJ805" s="4" t="n">
        <f aca="false">VLOOKUP(D805,'paramètres CI'!$A$1:$C$6,3)</f>
        <v>0.09847</v>
      </c>
      <c r="AK805" s="4" t="n">
        <f aca="false">AJ805*AG805/AI805</f>
        <v>1.75851627772541</v>
      </c>
      <c r="AL805" s="4" t="n">
        <f aca="false">AK805+AH805/R805</f>
        <v>5.91331870080492</v>
      </c>
      <c r="AM805" s="4" t="n">
        <f aca="false">AL805+Z805</f>
        <v>0.116340966730752</v>
      </c>
      <c r="AN805" s="4" t="n">
        <f aca="false">AM805^-'paramètres CI'!$B$19</f>
        <v>29794675.1131265</v>
      </c>
      <c r="AO805" s="4" t="n">
        <f aca="false">SUMIFS($AN$2:$AN$1250,$I$2:$I$1250,V805)</f>
        <v>29797646.9394202</v>
      </c>
      <c r="AP805" s="5" t="n">
        <f aca="false">AN805/AO805</f>
        <v>0.999900266410305</v>
      </c>
      <c r="AQ805" s="6" t="n">
        <f aca="false">AP805-O805</f>
        <v>0.999800326374326</v>
      </c>
      <c r="AR805" s="20" t="n">
        <f aca="false">VLOOKUP(I805,entreesparc!$A$13:$H$110,8,0)*AP805</f>
        <v>850.86778908553</v>
      </c>
      <c r="AS805" s="7" t="n">
        <f aca="false">M805*AJ805/AI805+AH805/R805</f>
        <v>7.79905143570136</v>
      </c>
      <c r="AT805" s="4" t="n">
        <f aca="false">AS805+Z805</f>
        <v>2.00207370162719</v>
      </c>
      <c r="AU805" s="4" t="n">
        <f aca="false">AT805^-'paramètres CI'!$B$19</f>
        <v>0.00387399907131425</v>
      </c>
      <c r="AV805" s="4" t="n">
        <f aca="false">SUMIFS($AU$2:$AU$1250,$I$2:$I$1250,V805)</f>
        <v>1.552269337205</v>
      </c>
      <c r="AW805" s="5" t="n">
        <f aca="false">AU805/AV805</f>
        <v>0.00249570031338101</v>
      </c>
      <c r="AX805" s="7" t="n">
        <f aca="false">SUMIFS($AP$2:$AP$1250,$I$2:$I$1250,V805)</f>
        <v>1</v>
      </c>
    </row>
    <row r="806" customFormat="false" ht="15.8" hidden="false" customHeight="false" outlineLevel="0" collapsed="false">
      <c r="A806" s="0" t="s">
        <v>16</v>
      </c>
      <c r="B806" s="0" t="s">
        <v>114</v>
      </c>
      <c r="C806" s="0" t="s">
        <v>32</v>
      </c>
      <c r="D806" s="0" t="s">
        <v>33</v>
      </c>
      <c r="E806" s="0" t="str">
        <f aca="false">VLOOKUP(A806,Nomenclature!$D$1:$E$9,2,0)</f>
        <v>04</v>
      </c>
      <c r="F806" s="0" t="str">
        <f aca="false">VLOOKUP(B806,Nomenclature!$J$1:$K$97,2,0)</f>
        <v>47</v>
      </c>
      <c r="G806" s="0" t="str">
        <f aca="false">VLOOKUP(C806,Nomenclature!$M$1:$N$21,2,0)</f>
        <v>01</v>
      </c>
      <c r="H806" s="0" t="str">
        <f aca="false">VLOOKUP(D806,Nomenclature!$O$25:$P$31,2,0)</f>
        <v>01</v>
      </c>
      <c r="I806" s="1" t="str">
        <f aca="false">CONCATENATE(E806,F806)</f>
        <v>0447</v>
      </c>
      <c r="J806" s="0" t="str">
        <f aca="false">CONCATENATE(E806,F806,G806,H806)</f>
        <v>04470101</v>
      </c>
      <c r="K806" s="0" t="n">
        <v>16.8054336596835</v>
      </c>
      <c r="L806" s="0" t="n">
        <v>25</v>
      </c>
      <c r="M806" s="0" t="n">
        <v>138.782196538963</v>
      </c>
      <c r="N806" s="0" t="n">
        <v>0.826439315895331</v>
      </c>
      <c r="O806" s="0" t="n">
        <v>0.103029060761221</v>
      </c>
      <c r="P806" s="4" t="n">
        <f aca="false">VLOOKUP(D806,'paramètres CI'!$A$1:$B$6,2,0)</f>
        <v>0.033584731604575</v>
      </c>
      <c r="Q806" s="17" t="n">
        <f aca="false">M806*P806/N806</f>
        <v>5.63981254595197</v>
      </c>
      <c r="R806" s="9" t="n">
        <f aca="false">1/(1+0.04)*(1 - (1/(1+0.04))^L806)/(1-1/(1+0.04))</f>
        <v>15.6220799436509</v>
      </c>
      <c r="S806" s="17" t="n">
        <f aca="false">K806/R806</f>
        <v>1.07574879403389</v>
      </c>
      <c r="T806" s="17" t="n">
        <f aca="false">Q806+S806</f>
        <v>6.71556133998586</v>
      </c>
      <c r="U806" s="0" t="n">
        <f aca="false">T806 + Z806</f>
        <v>1.47452977790875</v>
      </c>
      <c r="V806" s="4" t="str">
        <f aca="false">VLOOKUP(I806,'CI ref gaz'!$I$1:$AM$97,1,0)</f>
        <v>0447</v>
      </c>
      <c r="W806" s="0" t="n">
        <f aca="false">VLOOKUP(I806,'CI ref gaz'!$I$1:$AM$97,14,0)</f>
        <v>-2</v>
      </c>
      <c r="X806" s="1" t="n">
        <f aca="false">VLOOKUP(I806,'CI ref gaz'!$I$1:$AM$97,13,0)</f>
        <v>1.24819732346257</v>
      </c>
      <c r="Y806" s="2" t="n">
        <f aca="false">VLOOKUP(I806,'CI ref gaz'!$I$1:$AM$97,7,0)</f>
        <v>0.390770836707963</v>
      </c>
      <c r="Z806" s="17" t="n">
        <f aca="false">X806*(O806/Y806)^(-1/8)-T806</f>
        <v>-5.2410315620771</v>
      </c>
      <c r="AA806" s="17" t="n">
        <f aca="false">Z806^2</f>
        <v>27.4684118346884</v>
      </c>
      <c r="AB806" s="18" t="n">
        <f aca="false">Z806/U806</f>
        <v>-3.55437485264637</v>
      </c>
      <c r="AC806" s="17" t="n">
        <f aca="false">U806^-('paramètres CI'!$B$19)</f>
        <v>0.0447477929682529</v>
      </c>
      <c r="AD806" s="4" t="n">
        <f aca="false">SUMIFS($AC$2:$AC$1250,$I$2:$I$1250,V806)</f>
        <v>0.434322050862523</v>
      </c>
      <c r="AE806" s="4" t="n">
        <f aca="false">AC806/AD806</f>
        <v>0.103029060761221</v>
      </c>
      <c r="AF806" s="17" t="n">
        <f aca="false">AE806-O806</f>
        <v>0</v>
      </c>
      <c r="AG806" s="4" t="n">
        <f aca="false">VLOOKUP(I806,BesoinU!$F$1:$L$99,3,0)</f>
        <v>59.8490055542359</v>
      </c>
      <c r="AH806" s="19" t="n">
        <f aca="false">VLOOKUP(J806,bibliRdtCHauff!$G$2:$K$1398,4,0)</f>
        <v>17.6457053426676</v>
      </c>
      <c r="AI806" s="19" t="n">
        <f aca="false">VLOOKUP(J806,bibliRdtCHauff!$G$2:$K$1398,3,0)</f>
        <v>0.859496888531144</v>
      </c>
      <c r="AJ806" s="4" t="n">
        <f aca="false">VLOOKUP(D806,'paramètres CI'!$A$1:$C$6,3)</f>
        <v>0.0509473684210526</v>
      </c>
      <c r="AK806" s="4" t="n">
        <f aca="false">AJ806*AG806/AI806</f>
        <v>3.54759787532936</v>
      </c>
      <c r="AL806" s="4" t="n">
        <f aca="false">AK806+AH806/R806</f>
        <v>4.67713410906494</v>
      </c>
      <c r="AM806" s="4" t="n">
        <f aca="false">AL806+Z806</f>
        <v>-0.563897453012165</v>
      </c>
      <c r="AN806" s="4" t="n">
        <f aca="false">AM806^-'paramètres CI'!$B$19</f>
        <v>97.8135308115468</v>
      </c>
      <c r="AO806" s="4" t="n">
        <f aca="false">SUMIFS($AN$2:$AN$1250,$I$2:$I$1250,V806)</f>
        <v>137.752388624359</v>
      </c>
      <c r="AP806" s="5" t="n">
        <f aca="false">AN806/AO806</f>
        <v>0.710067765708786</v>
      </c>
      <c r="AQ806" s="6" t="n">
        <f aca="false">AP806-O806</f>
        <v>0.607038704947565</v>
      </c>
      <c r="AR806" s="20" t="n">
        <f aca="false">VLOOKUP(I806,entreesparc!$A$13:$H$110,8,0)*AP806</f>
        <v>2460.81929810698</v>
      </c>
      <c r="AS806" s="7" t="n">
        <f aca="false">M806*AJ806/AI806+AH806/R806</f>
        <v>9.35596240432582</v>
      </c>
      <c r="AT806" s="4" t="n">
        <f aca="false">AS806+Z806</f>
        <v>4.11493084224871</v>
      </c>
      <c r="AU806" s="4" t="n">
        <f aca="false">AT806^-'paramètres CI'!$B$19</f>
        <v>1.21646515980461E-005</v>
      </c>
      <c r="AV806" s="4" t="n">
        <f aca="false">SUMIFS($AU$2:$AU$1250,$I$2:$I$1250,V806)</f>
        <v>0.014292448208842</v>
      </c>
      <c r="AW806" s="5" t="n">
        <f aca="false">AU806/AV806</f>
        <v>0.000851124413417181</v>
      </c>
      <c r="AX806" s="7" t="n">
        <f aca="false">SUMIFS($AP$2:$AP$1250,$I$2:$I$1250,V806)</f>
        <v>1</v>
      </c>
    </row>
    <row r="807" customFormat="false" ht="15.8" hidden="false" customHeight="false" outlineLevel="0" collapsed="false">
      <c r="A807" s="0" t="s">
        <v>16</v>
      </c>
      <c r="B807" s="0" t="s">
        <v>114</v>
      </c>
      <c r="C807" s="0" t="s">
        <v>32</v>
      </c>
      <c r="D807" s="0" t="s">
        <v>34</v>
      </c>
      <c r="E807" s="0" t="str">
        <f aca="false">VLOOKUP(A807,Nomenclature!$D$1:$E$9,2,0)</f>
        <v>04</v>
      </c>
      <c r="F807" s="0" t="str">
        <f aca="false">VLOOKUP(B807,Nomenclature!$J$1:$K$97,2,0)</f>
        <v>47</v>
      </c>
      <c r="G807" s="0" t="str">
        <f aca="false">VLOOKUP(C807,Nomenclature!$M$1:$N$21,2,0)</f>
        <v>01</v>
      </c>
      <c r="H807" s="0" t="str">
        <f aca="false">VLOOKUP(D807,Nomenclature!$O$25:$P$31,2,0)</f>
        <v>06</v>
      </c>
      <c r="I807" s="1" t="str">
        <f aca="false">CONCATENATE(E807,F807)</f>
        <v>0447</v>
      </c>
      <c r="J807" s="0" t="str">
        <f aca="false">CONCATENATE(E807,F807,G807,H807)</f>
        <v>04470106</v>
      </c>
      <c r="K807" s="0" t="n">
        <v>17.0953551907046</v>
      </c>
      <c r="L807" s="0" t="n">
        <v>25</v>
      </c>
      <c r="M807" s="0" t="n">
        <v>132.516816685708</v>
      </c>
      <c r="N807" s="0" t="n">
        <v>0.894260827704466</v>
      </c>
      <c r="O807" s="0" t="n">
        <v>0.336230768643695</v>
      </c>
      <c r="P807" s="4" t="n">
        <f aca="false">VLOOKUP(D807,'paramètres CI'!$A$1:$B$6,2,0)</f>
        <v>0.0424847883250769</v>
      </c>
      <c r="Q807" s="17" t="n">
        <f aca="false">M807*P807/N807</f>
        <v>6.29564522115678</v>
      </c>
      <c r="R807" s="9" t="n">
        <f aca="false">1/(1+0.04)*(1 - (1/(1+0.04))^L807)/(1-1/(1+0.04))</f>
        <v>15.6220799436509</v>
      </c>
      <c r="S807" s="17" t="n">
        <f aca="false">K807/R807</f>
        <v>1.09430724028861</v>
      </c>
      <c r="T807" s="17" t="n">
        <f aca="false">Q807+S807</f>
        <v>7.38995246144539</v>
      </c>
      <c r="U807" s="0" t="n">
        <f aca="false">T807 + Z807</f>
        <v>1.27187325014348</v>
      </c>
      <c r="V807" s="4" t="str">
        <f aca="false">VLOOKUP(I807,'CI ref gaz'!$I$1:$AM$97,1,0)</f>
        <v>0447</v>
      </c>
      <c r="W807" s="0" t="n">
        <f aca="false">VLOOKUP(I807,'CI ref gaz'!$I$1:$AM$97,14,0)</f>
        <v>-2</v>
      </c>
      <c r="X807" s="1" t="n">
        <f aca="false">VLOOKUP(I807,'CI ref gaz'!$I$1:$AM$97,13,0)</f>
        <v>1.24819732346257</v>
      </c>
      <c r="Y807" s="2" t="n">
        <f aca="false">VLOOKUP(I807,'CI ref gaz'!$I$1:$AM$97,7,0)</f>
        <v>0.390770836707963</v>
      </c>
      <c r="Z807" s="17" t="n">
        <f aca="false">X807*(O807/Y807)^(-1/8)-T807</f>
        <v>-6.11807921130191</v>
      </c>
      <c r="AA807" s="17" t="n">
        <f aca="false">Z807^2</f>
        <v>37.4308932357646</v>
      </c>
      <c r="AB807" s="18" t="n">
        <f aca="false">Z807/U807</f>
        <v>-4.81029002741565</v>
      </c>
      <c r="AC807" s="17" t="n">
        <f aca="false">U807^-('paramètres CI'!$B$19)</f>
        <v>0.146032437000412</v>
      </c>
      <c r="AD807" s="4" t="n">
        <f aca="false">SUMIFS($AC$2:$AC$1250,$I$2:$I$1250,V807)</f>
        <v>0.434322050862523</v>
      </c>
      <c r="AE807" s="4" t="n">
        <f aca="false">AC807/AD807</f>
        <v>0.336230768643694</v>
      </c>
      <c r="AF807" s="17" t="n">
        <f aca="false">AE807-O807</f>
        <v>0</v>
      </c>
      <c r="AG807" s="4" t="n">
        <f aca="false">VLOOKUP(I807,BesoinU!$F$1:$L$99,3,0)</f>
        <v>59.8490055542359</v>
      </c>
      <c r="AH807" s="19" t="n">
        <f aca="false">VLOOKUP(J807,bibliRdtCHauff!$G$2:$K$1398,4,0)</f>
        <v>17.9501229502398</v>
      </c>
      <c r="AI807" s="19" t="n">
        <f aca="false">VLOOKUP(J807,bibliRdtCHauff!$G$2:$K$1398,3,0)</f>
        <v>0.930031260812643</v>
      </c>
      <c r="AJ807" s="4" t="n">
        <f aca="false">VLOOKUP(D807,'paramètres CI'!$A$1:$C$6,3)</f>
        <v>0.0591</v>
      </c>
      <c r="AK807" s="4" t="n">
        <f aca="false">AJ807*AG807/AI807</f>
        <v>3.80317993307527</v>
      </c>
      <c r="AL807" s="4" t="n">
        <f aca="false">AK807+AH807/R807</f>
        <v>4.95220253537831</v>
      </c>
      <c r="AM807" s="4" t="n">
        <f aca="false">AL807+Z807</f>
        <v>-1.1658766759236</v>
      </c>
      <c r="AN807" s="4" t="n">
        <f aca="false">AM807^-'paramètres CI'!$B$19</f>
        <v>0.292940276749363</v>
      </c>
      <c r="AO807" s="4" t="n">
        <f aca="false">SUMIFS($AN$2:$AN$1250,$I$2:$I$1250,V807)</f>
        <v>137.752388624359</v>
      </c>
      <c r="AP807" s="5" t="n">
        <f aca="false">AN807/AO807</f>
        <v>0.00212657130431466</v>
      </c>
      <c r="AQ807" s="6" t="n">
        <f aca="false">AP807-O807</f>
        <v>-0.33410419733938</v>
      </c>
      <c r="AR807" s="20" t="n">
        <f aca="false">VLOOKUP(I807,entreesparc!$A$13:$H$110,8,0)*AP807</f>
        <v>7.36987081681477</v>
      </c>
      <c r="AS807" s="7" t="n">
        <f aca="false">M807*AJ807/AI807+AH807/R807</f>
        <v>9.56996950604702</v>
      </c>
      <c r="AT807" s="4" t="n">
        <f aca="false">AS807+Z807</f>
        <v>3.45189029474511</v>
      </c>
      <c r="AU807" s="4" t="n">
        <f aca="false">AT807^-'paramètres CI'!$B$19</f>
        <v>4.96071322048087E-005</v>
      </c>
      <c r="AV807" s="4" t="n">
        <f aca="false">SUMIFS($AU$2:$AU$1250,$I$2:$I$1250,V807)</f>
        <v>0.014292448208842</v>
      </c>
      <c r="AW807" s="5" t="n">
        <f aca="false">AU807/AV807</f>
        <v>0.00347086317752891</v>
      </c>
      <c r="AX807" s="7" t="n">
        <f aca="false">SUMIFS($AP$2:$AP$1250,$I$2:$I$1250,V807)</f>
        <v>1</v>
      </c>
    </row>
    <row r="808" customFormat="false" ht="15.8" hidden="false" customHeight="false" outlineLevel="0" collapsed="false">
      <c r="A808" s="0" t="s">
        <v>16</v>
      </c>
      <c r="B808" s="0" t="s">
        <v>114</v>
      </c>
      <c r="C808" s="0" t="s">
        <v>35</v>
      </c>
      <c r="D808" s="0" t="s">
        <v>33</v>
      </c>
      <c r="E808" s="0" t="str">
        <f aca="false">VLOOKUP(A808,Nomenclature!$D$1:$E$9,2,0)</f>
        <v>04</v>
      </c>
      <c r="F808" s="0" t="str">
        <f aca="false">VLOOKUP(B808,Nomenclature!$J$1:$K$97,2,0)</f>
        <v>47</v>
      </c>
      <c r="G808" s="0" t="str">
        <f aca="false">VLOOKUP(C808,Nomenclature!$M$1:$N$21,2,0)</f>
        <v>21</v>
      </c>
      <c r="H808" s="0" t="str">
        <f aca="false">VLOOKUP(D808,Nomenclature!$O$25:$P$31,2,0)</f>
        <v>01</v>
      </c>
      <c r="I808" s="1" t="str">
        <f aca="false">CONCATENATE(E808,F808)</f>
        <v>0447</v>
      </c>
      <c r="J808" s="0" t="str">
        <f aca="false">CONCATENATE(E808,F808,G808,H808)</f>
        <v>04472101</v>
      </c>
      <c r="K808" s="0" t="n">
        <v>21.0067920746043</v>
      </c>
      <c r="L808" s="0" t="n">
        <v>25</v>
      </c>
      <c r="M808" s="0" t="n">
        <v>138.782196538963</v>
      </c>
      <c r="N808" s="0" t="n">
        <v>0.991727179074395</v>
      </c>
      <c r="O808" s="0" t="n">
        <v>9.99400359784132E-005</v>
      </c>
      <c r="P808" s="4" t="n">
        <f aca="false">VLOOKUP(D808,'paramètres CI'!$A$1:$B$6,2,0)</f>
        <v>0.033584731604575</v>
      </c>
      <c r="Q808" s="17" t="n">
        <f aca="false">M808*P808/N808</f>
        <v>4.69984378829331</v>
      </c>
      <c r="R808" s="9" t="n">
        <f aca="false">1/(1+0.04)*(1 - (1/(1+0.04))^L808)/(1-1/(1+0.04))</f>
        <v>15.6220799436509</v>
      </c>
      <c r="S808" s="17" t="n">
        <f aca="false">K808/R808</f>
        <v>1.34468599254236</v>
      </c>
      <c r="T808" s="17" t="n">
        <f aca="false">Q808+S808</f>
        <v>6.04452978083567</v>
      </c>
      <c r="U808" s="0" t="n">
        <f aca="false">T808 + Z808</f>
        <v>3.5099916021657</v>
      </c>
      <c r="V808" s="4" t="str">
        <f aca="false">VLOOKUP(I808,'CI ref gaz'!$I$1:$AM$97,1,0)</f>
        <v>0447</v>
      </c>
      <c r="W808" s="0" t="n">
        <f aca="false">VLOOKUP(I808,'CI ref gaz'!$I$1:$AM$97,14,0)</f>
        <v>-2</v>
      </c>
      <c r="X808" s="1" t="n">
        <f aca="false">VLOOKUP(I808,'CI ref gaz'!$I$1:$AM$97,13,0)</f>
        <v>1.24819732346257</v>
      </c>
      <c r="Y808" s="2" t="n">
        <f aca="false">VLOOKUP(I808,'CI ref gaz'!$I$1:$AM$97,7,0)</f>
        <v>0.390770836707963</v>
      </c>
      <c r="Z808" s="17" t="n">
        <f aca="false">X808*(O808/Y808)^(-1/8)-T808</f>
        <v>-2.53453817866998</v>
      </c>
      <c r="AA808" s="17" t="n">
        <f aca="false">Z808^2</f>
        <v>6.42388377913572</v>
      </c>
      <c r="AB808" s="18" t="n">
        <f aca="false">Z808/U808</f>
        <v>-0.722092376832509</v>
      </c>
      <c r="AC808" s="17" t="n">
        <f aca="false">U808^-('paramètres CI'!$B$19)</f>
        <v>4.34061613894187E-005</v>
      </c>
      <c r="AD808" s="4" t="n">
        <f aca="false">SUMIFS($AC$2:$AC$1250,$I$2:$I$1250,V808)</f>
        <v>0.434322050862523</v>
      </c>
      <c r="AE808" s="4" t="n">
        <f aca="false">AC808/AD808</f>
        <v>9.99400359784132E-005</v>
      </c>
      <c r="AF808" s="17" t="n">
        <f aca="false">AE808-O808</f>
        <v>0</v>
      </c>
      <c r="AG808" s="4" t="n">
        <f aca="false">VLOOKUP(I808,BesoinU!$F$1:$L$99,3,0)</f>
        <v>59.8490055542359</v>
      </c>
      <c r="AH808" s="19" t="n">
        <f aca="false">VLOOKUP(J808,bibliRdtCHauff!$G$2:$K$1398,4,0)</f>
        <v>21.0067920746043</v>
      </c>
      <c r="AI808" s="19" t="n">
        <f aca="false">VLOOKUP(J808,bibliRdtCHauff!$G$2:$K$1398,3,0)</f>
        <v>0.991727179074395</v>
      </c>
      <c r="AJ808" s="4" t="n">
        <f aca="false">VLOOKUP(D808,'paramètres CI'!$A$1:$C$6,3)</f>
        <v>0.0509473684210526</v>
      </c>
      <c r="AK808" s="4" t="n">
        <f aca="false">AJ808*AG808/AI808</f>
        <v>3.07458482528545</v>
      </c>
      <c r="AL808" s="4" t="n">
        <f aca="false">AK808+AH808/R808</f>
        <v>4.41927081782781</v>
      </c>
      <c r="AM808" s="4" t="n">
        <f aca="false">AL808+Z808</f>
        <v>1.88473263915783</v>
      </c>
      <c r="AN808" s="4" t="n">
        <f aca="false">AM808^-'paramètres CI'!$B$19</f>
        <v>0.00628061232799126</v>
      </c>
      <c r="AO808" s="4" t="n">
        <f aca="false">SUMIFS($AN$2:$AN$1250,$I$2:$I$1250,V808)</f>
        <v>137.752388624359</v>
      </c>
      <c r="AP808" s="5" t="n">
        <f aca="false">AN808/AO808</f>
        <v>4.55934912687289E-005</v>
      </c>
      <c r="AQ808" s="6" t="n">
        <f aca="false">AP808-O808</f>
        <v>-5.43465447096843E-005</v>
      </c>
      <c r="AR808" s="20" t="n">
        <f aca="false">VLOOKUP(I808,entreesparc!$A$13:$H$110,8,0)*AP808</f>
        <v>0.158009345868792</v>
      </c>
      <c r="AS808" s="7" t="n">
        <f aca="false">M808*AJ808/AI808+AH808/R808</f>
        <v>8.47425534038724</v>
      </c>
      <c r="AT808" s="4" t="n">
        <f aca="false">AS808+Z808</f>
        <v>5.93971716171727</v>
      </c>
      <c r="AU808" s="4" t="n">
        <f aca="false">AT808^-'paramètres CI'!$B$19</f>
        <v>6.45466754838736E-007</v>
      </c>
      <c r="AV808" s="4" t="n">
        <f aca="false">SUMIFS($AU$2:$AU$1250,$I$2:$I$1250,V808)</f>
        <v>0.014292448208842</v>
      </c>
      <c r="AW808" s="5" t="n">
        <f aca="false">AU808/AV808</f>
        <v>4.51613849081097E-005</v>
      </c>
      <c r="AX808" s="7" t="n">
        <f aca="false">SUMIFS($AP$2:$AP$1250,$I$2:$I$1250,V808)</f>
        <v>1</v>
      </c>
    </row>
    <row r="809" customFormat="false" ht="15.8" hidden="false" customHeight="false" outlineLevel="0" collapsed="false">
      <c r="A809" s="0" t="s">
        <v>16</v>
      </c>
      <c r="B809" s="0" t="s">
        <v>114</v>
      </c>
      <c r="C809" s="0" t="s">
        <v>35</v>
      </c>
      <c r="D809" s="0" t="s">
        <v>34</v>
      </c>
      <c r="E809" s="0" t="str">
        <f aca="false">VLOOKUP(A809,Nomenclature!$D$1:$E$9,2,0)</f>
        <v>04</v>
      </c>
      <c r="F809" s="0" t="str">
        <f aca="false">VLOOKUP(B809,Nomenclature!$J$1:$K$97,2,0)</f>
        <v>47</v>
      </c>
      <c r="G809" s="0" t="str">
        <f aca="false">VLOOKUP(C809,Nomenclature!$M$1:$N$21,2,0)</f>
        <v>21</v>
      </c>
      <c r="H809" s="0" t="str">
        <f aca="false">VLOOKUP(D809,Nomenclature!$O$25:$P$31,2,0)</f>
        <v>06</v>
      </c>
      <c r="I809" s="1" t="str">
        <f aca="false">CONCATENATE(E809,F809)</f>
        <v>0447</v>
      </c>
      <c r="J809" s="0" t="str">
        <f aca="false">CONCATENATE(E809,F809,G809,H809)</f>
        <v>04472106</v>
      </c>
      <c r="K809" s="0" t="n">
        <v>21.3691939883807</v>
      </c>
      <c r="L809" s="0" t="n">
        <v>25</v>
      </c>
      <c r="M809" s="0" t="n">
        <v>132.516816685708</v>
      </c>
      <c r="N809" s="0" t="n">
        <v>1.07311299324536</v>
      </c>
      <c r="O809" s="0" t="n">
        <v>9.99400359784132E-005</v>
      </c>
      <c r="P809" s="4" t="n">
        <f aca="false">VLOOKUP(D809,'paramètres CI'!$A$1:$B$6,2,0)</f>
        <v>0.0424847883250769</v>
      </c>
      <c r="Q809" s="17" t="n">
        <f aca="false">M809*P809/N809</f>
        <v>5.24637101763065</v>
      </c>
      <c r="R809" s="9" t="n">
        <f aca="false">1/(1+0.04)*(1 - (1/(1+0.04))^L809)/(1-1/(1+0.04))</f>
        <v>15.6220799436509</v>
      </c>
      <c r="S809" s="17" t="n">
        <f aca="false">K809/R809</f>
        <v>1.36788405036076</v>
      </c>
      <c r="T809" s="17" t="n">
        <f aca="false">Q809+S809</f>
        <v>6.61425506799141</v>
      </c>
      <c r="U809" s="0" t="n">
        <f aca="false">T809 + Z809</f>
        <v>3.5099916021657</v>
      </c>
      <c r="V809" s="4" t="str">
        <f aca="false">VLOOKUP(I809,'CI ref gaz'!$I$1:$AM$97,1,0)</f>
        <v>0447</v>
      </c>
      <c r="W809" s="0" t="n">
        <f aca="false">VLOOKUP(I809,'CI ref gaz'!$I$1:$AM$97,14,0)</f>
        <v>-2</v>
      </c>
      <c r="X809" s="1" t="n">
        <f aca="false">VLOOKUP(I809,'CI ref gaz'!$I$1:$AM$97,13,0)</f>
        <v>1.24819732346257</v>
      </c>
      <c r="Y809" s="2" t="n">
        <f aca="false">VLOOKUP(I809,'CI ref gaz'!$I$1:$AM$97,7,0)</f>
        <v>0.390770836707963</v>
      </c>
      <c r="Z809" s="17" t="n">
        <f aca="false">X809*(O809/Y809)^(-1/8)-T809</f>
        <v>-3.10426346582571</v>
      </c>
      <c r="AA809" s="17" t="n">
        <f aca="false">Z809^2</f>
        <v>9.63645166526024</v>
      </c>
      <c r="AB809" s="18" t="n">
        <f aca="false">Z809/U809</f>
        <v>-0.88440766180476</v>
      </c>
      <c r="AC809" s="17" t="n">
        <f aca="false">U809^-('paramètres CI'!$B$19)</f>
        <v>4.34061613894187E-005</v>
      </c>
      <c r="AD809" s="4" t="n">
        <f aca="false">SUMIFS($AC$2:$AC$1250,$I$2:$I$1250,V809)</f>
        <v>0.434322050862523</v>
      </c>
      <c r="AE809" s="4" t="n">
        <f aca="false">AC809/AD809</f>
        <v>9.99400359784132E-005</v>
      </c>
      <c r="AF809" s="17" t="n">
        <f aca="false">AE809-O809</f>
        <v>0</v>
      </c>
      <c r="AG809" s="4" t="n">
        <f aca="false">VLOOKUP(I809,BesoinU!$F$1:$L$99,3,0)</f>
        <v>59.8490055542359</v>
      </c>
      <c r="AH809" s="19" t="n">
        <f aca="false">VLOOKUP(J809,bibliRdtCHauff!$G$2:$K$1398,4,0)</f>
        <v>21.3691939883807</v>
      </c>
      <c r="AI809" s="19" t="n">
        <f aca="false">VLOOKUP(J809,bibliRdtCHauff!$G$2:$K$1398,3,0)</f>
        <v>1.07311299324536</v>
      </c>
      <c r="AJ809" s="4" t="n">
        <f aca="false">VLOOKUP(D809,'paramètres CI'!$A$1:$C$6,3)</f>
        <v>0.0591</v>
      </c>
      <c r="AK809" s="4" t="n">
        <f aca="false">AJ809*AG809/AI809</f>
        <v>3.2960892753319</v>
      </c>
      <c r="AL809" s="4" t="n">
        <f aca="false">AK809+AH809/R809</f>
        <v>4.66397332569265</v>
      </c>
      <c r="AM809" s="4" t="n">
        <f aca="false">AL809+Z809</f>
        <v>1.55970985986694</v>
      </c>
      <c r="AN809" s="4" t="n">
        <f aca="false">AM809^-'paramètres CI'!$B$19</f>
        <v>0.0285528496974117</v>
      </c>
      <c r="AO809" s="4" t="n">
        <f aca="false">SUMIFS($AN$2:$AN$1250,$I$2:$I$1250,V809)</f>
        <v>137.752388624359</v>
      </c>
      <c r="AP809" s="5" t="n">
        <f aca="false">AN809/AO809</f>
        <v>0.000207276621353357</v>
      </c>
      <c r="AQ809" s="6" t="n">
        <f aca="false">AP809-O809</f>
        <v>0.000107336585374944</v>
      </c>
      <c r="AR809" s="20" t="n">
        <f aca="false">VLOOKUP(I809,entreesparc!$A$13:$H$110,8,0)*AP809</f>
        <v>0.718340325396414</v>
      </c>
      <c r="AS809" s="7" t="n">
        <f aca="false">M809*AJ809/AI809+AH809/R809</f>
        <v>8.66603803360552</v>
      </c>
      <c r="AT809" s="4" t="n">
        <f aca="false">AS809+Z809</f>
        <v>5.56177456777982</v>
      </c>
      <c r="AU809" s="4" t="n">
        <f aca="false">AT809^-'paramètres CI'!$B$19</f>
        <v>1.09217679490301E-006</v>
      </c>
      <c r="AV809" s="4" t="n">
        <f aca="false">SUMIFS($AU$2:$AU$1250,$I$2:$I$1250,V809)</f>
        <v>0.014292448208842</v>
      </c>
      <c r="AW809" s="5" t="n">
        <f aca="false">AU809/AV809</f>
        <v>7.64163549130326E-005</v>
      </c>
      <c r="AX809" s="7" t="n">
        <f aca="false">SUMIFS($AP$2:$AP$1250,$I$2:$I$1250,V809)</f>
        <v>1</v>
      </c>
    </row>
    <row r="810" customFormat="false" ht="15.8" hidden="false" customHeight="false" outlineLevel="0" collapsed="false">
      <c r="A810" s="0" t="s">
        <v>16</v>
      </c>
      <c r="B810" s="0" t="s">
        <v>114</v>
      </c>
      <c r="C810" s="0" t="s">
        <v>36</v>
      </c>
      <c r="D810" s="0" t="s">
        <v>37</v>
      </c>
      <c r="E810" s="0" t="str">
        <f aca="false">VLOOKUP(A810,Nomenclature!$D$1:$E$9,2,0)</f>
        <v>04</v>
      </c>
      <c r="F810" s="0" t="str">
        <f aca="false">VLOOKUP(B810,Nomenclature!$J$1:$K$97,2,0)</f>
        <v>47</v>
      </c>
      <c r="G810" s="0" t="str">
        <f aca="false">VLOOKUP(C810,Nomenclature!$M$1:$N$21,2,0)</f>
        <v>23</v>
      </c>
      <c r="H810" s="0" t="str">
        <f aca="false">VLOOKUP(D810,Nomenclature!$O$25:$P$31,2,0)</f>
        <v>03</v>
      </c>
      <c r="I810" s="1" t="str">
        <f aca="false">CONCATENATE(E810,F810)</f>
        <v>0447</v>
      </c>
      <c r="J810" s="0" t="str">
        <f aca="false">CONCATENATE(E810,F810,G810,H810)</f>
        <v>04472303</v>
      </c>
      <c r="K810" s="0" t="n">
        <v>8.43231481117441</v>
      </c>
      <c r="L810" s="0" t="n">
        <v>20</v>
      </c>
      <c r="M810" s="0" t="n">
        <v>126.375929880591</v>
      </c>
      <c r="N810" s="0" t="n">
        <v>0.764992871952798</v>
      </c>
      <c r="O810" s="0" t="n">
        <v>9.99400359784132E-005</v>
      </c>
      <c r="P810" s="4" t="n">
        <f aca="false">VLOOKUP(D810,'paramètres CI'!$A$1:$B$6,2,0)</f>
        <v>0.0385046990211696</v>
      </c>
      <c r="Q810" s="17" t="n">
        <f aca="false">M810*P810/N810</f>
        <v>6.36093135240721</v>
      </c>
      <c r="R810" s="9" t="n">
        <f aca="false">1/(1+0.04)*(1 - (1/(1+0.04))^L810)/(1-1/(1+0.04))</f>
        <v>13.5903263449677</v>
      </c>
      <c r="S810" s="17" t="n">
        <f aca="false">K810/R810</f>
        <v>0.620464483128235</v>
      </c>
      <c r="T810" s="17" t="n">
        <f aca="false">Q810+S810</f>
        <v>6.98139583553545</v>
      </c>
      <c r="U810" s="0" t="n">
        <f aca="false">T810 + Z810</f>
        <v>3.5099916021657</v>
      </c>
      <c r="V810" s="4" t="str">
        <f aca="false">VLOOKUP(I810,'CI ref gaz'!$I$1:$AM$97,1,0)</f>
        <v>0447</v>
      </c>
      <c r="W810" s="0" t="n">
        <f aca="false">VLOOKUP(I810,'CI ref gaz'!$I$1:$AM$97,14,0)</f>
        <v>-2</v>
      </c>
      <c r="X810" s="1" t="n">
        <f aca="false">VLOOKUP(I810,'CI ref gaz'!$I$1:$AM$97,13,0)</f>
        <v>1.24819732346257</v>
      </c>
      <c r="Y810" s="2" t="n">
        <f aca="false">VLOOKUP(I810,'CI ref gaz'!$I$1:$AM$97,7,0)</f>
        <v>0.390770836707963</v>
      </c>
      <c r="Z810" s="17" t="n">
        <f aca="false">X810*(O810/Y810)^(-1/8)-T810</f>
        <v>-3.47140423336975</v>
      </c>
      <c r="AA810" s="17" t="n">
        <f aca="false">Z810^2</f>
        <v>12.0506473514574</v>
      </c>
      <c r="AB810" s="18" t="n">
        <f aca="false">Z810/U810</f>
        <v>-0.989006421333846</v>
      </c>
      <c r="AC810" s="17" t="n">
        <f aca="false">U810^-('paramètres CI'!$B$19)</f>
        <v>4.34061613894187E-005</v>
      </c>
      <c r="AD810" s="4" t="n">
        <f aca="false">SUMIFS($AC$2:$AC$1250,$I$2:$I$1250,V810)</f>
        <v>0.434322050862523</v>
      </c>
      <c r="AE810" s="4" t="n">
        <f aca="false">AC810/AD810</f>
        <v>9.99400359784132E-005</v>
      </c>
      <c r="AF810" s="17" t="n">
        <f aca="false">AE810-O810</f>
        <v>0</v>
      </c>
      <c r="AG810" s="4" t="n">
        <f aca="false">VLOOKUP(I810,BesoinU!$F$1:$L$99,3,0)</f>
        <v>59.8490055542359</v>
      </c>
      <c r="AH810" s="19" t="n">
        <f aca="false">VLOOKUP(J810,bibliRdtCHauff!$G$2:$K$1398,4,0)</f>
        <v>8.43231481117441</v>
      </c>
      <c r="AI810" s="19" t="n">
        <f aca="false">VLOOKUP(J810,bibliRdtCHauff!$G$2:$K$1398,3,0)</f>
        <v>0.764992871952798</v>
      </c>
      <c r="AJ810" s="4" t="n">
        <f aca="false">VLOOKUP(D810,'paramètres CI'!$A$1:$C$6,3)</f>
        <v>0.0763929293534506</v>
      </c>
      <c r="AK810" s="4" t="n">
        <f aca="false">AJ810*AG810/AI810</f>
        <v>5.97657967911252</v>
      </c>
      <c r="AL810" s="4" t="n">
        <f aca="false">AK810+AH810/R810</f>
        <v>6.59704416224075</v>
      </c>
      <c r="AM810" s="4" t="n">
        <f aca="false">AL810+Z810</f>
        <v>3.125639928871</v>
      </c>
      <c r="AN810" s="4" t="n">
        <f aca="false">AM810^-'paramètres CI'!$B$19</f>
        <v>0.000109771204684099</v>
      </c>
      <c r="AO810" s="4" t="n">
        <f aca="false">SUMIFS($AN$2:$AN$1250,$I$2:$I$1250,V810)</f>
        <v>137.752388624359</v>
      </c>
      <c r="AP810" s="5" t="n">
        <f aca="false">AN810/AO810</f>
        <v>7.96873330330684E-007</v>
      </c>
      <c r="AQ810" s="6" t="n">
        <f aca="false">AP810-O810</f>
        <v>-9.91431626480825E-005</v>
      </c>
      <c r="AR810" s="20" t="n">
        <f aca="false">VLOOKUP(I810,entreesparc!$A$13:$H$110,8,0)*AP810</f>
        <v>0.00276165369578086</v>
      </c>
      <c r="AS810" s="7" t="n">
        <f aca="false">M810*AJ810/AI810+AH810/R810</f>
        <v>13.2404872798116</v>
      </c>
      <c r="AT810" s="4" t="n">
        <f aca="false">AS810+Z810</f>
        <v>9.76908304644188</v>
      </c>
      <c r="AU810" s="4" t="n">
        <f aca="false">AT810^-'paramètres CI'!$B$19</f>
        <v>1.2055065869837E-008</v>
      </c>
      <c r="AV810" s="4" t="n">
        <f aca="false">SUMIFS($AU$2:$AU$1250,$I$2:$I$1250,V810)</f>
        <v>0.014292448208842</v>
      </c>
      <c r="AW810" s="5" t="n">
        <f aca="false">AU810/AV810</f>
        <v>8.43457026654063E-007</v>
      </c>
      <c r="AX810" s="7" t="n">
        <f aca="false">SUMIFS($AP$2:$AP$1250,$I$2:$I$1250,V810)</f>
        <v>1</v>
      </c>
    </row>
    <row r="811" customFormat="false" ht="15.8" hidden="false" customHeight="false" outlineLevel="0" collapsed="false">
      <c r="A811" s="0" t="s">
        <v>16</v>
      </c>
      <c r="B811" s="0" t="s">
        <v>114</v>
      </c>
      <c r="C811" s="0" t="s">
        <v>38</v>
      </c>
      <c r="D811" s="0" t="s">
        <v>39</v>
      </c>
      <c r="E811" s="0" t="str">
        <f aca="false">VLOOKUP(A811,Nomenclature!$D$1:$E$9,2,0)</f>
        <v>04</v>
      </c>
      <c r="F811" s="0" t="str">
        <f aca="false">VLOOKUP(B811,Nomenclature!$J$1:$K$97,2,0)</f>
        <v>47</v>
      </c>
      <c r="G811" s="0" t="str">
        <f aca="false">VLOOKUP(C811,Nomenclature!$M$1:$N$21,2,0)</f>
        <v>24</v>
      </c>
      <c r="H811" s="0" t="str">
        <f aca="false">VLOOKUP(D811,Nomenclature!$O$25:$P$31,2,0)</f>
        <v>04</v>
      </c>
      <c r="I811" s="1" t="str">
        <f aca="false">CONCATENATE(E811,F811)</f>
        <v>0447</v>
      </c>
      <c r="J811" s="0" t="str">
        <f aca="false">CONCATENATE(E811,F811,G811,H811)</f>
        <v>04472404</v>
      </c>
      <c r="K811" s="0" t="n">
        <v>6.33484603843191</v>
      </c>
      <c r="L811" s="0" t="n">
        <v>20</v>
      </c>
      <c r="M811" s="0" t="n">
        <v>110.769703170361</v>
      </c>
      <c r="N811" s="0" t="n">
        <v>0.991389907316624</v>
      </c>
      <c r="O811" s="0" t="n">
        <v>9.99400359784132E-005</v>
      </c>
      <c r="P811" s="4" t="n">
        <f aca="false">VLOOKUP(D811,'paramètres CI'!$A$1:$B$6,2,0)</f>
        <v>0.022045059962018</v>
      </c>
      <c r="Q811" s="17" t="n">
        <f aca="false">M811*P811/N811</f>
        <v>2.46313254789435</v>
      </c>
      <c r="R811" s="9" t="n">
        <f aca="false">1/(1+0.04)*(1 - (1/(1+0.04))^L811)/(1-1/(1+0.04))</f>
        <v>13.5903263449677</v>
      </c>
      <c r="S811" s="17" t="n">
        <f aca="false">K811/R811</f>
        <v>0.466129059570201</v>
      </c>
      <c r="T811" s="17" t="n">
        <f aca="false">Q811+S811</f>
        <v>2.92926160746455</v>
      </c>
      <c r="U811" s="0" t="n">
        <f aca="false">T811 + Z811</f>
        <v>3.5099916021657</v>
      </c>
      <c r="V811" s="4" t="str">
        <f aca="false">VLOOKUP(I811,'CI ref gaz'!$I$1:$AM$97,1,0)</f>
        <v>0447</v>
      </c>
      <c r="W811" s="0" t="n">
        <f aca="false">VLOOKUP(I811,'CI ref gaz'!$I$1:$AM$97,14,0)</f>
        <v>-2</v>
      </c>
      <c r="X811" s="1" t="n">
        <f aca="false">VLOOKUP(I811,'CI ref gaz'!$I$1:$AM$97,13,0)</f>
        <v>1.24819732346257</v>
      </c>
      <c r="Y811" s="2" t="n">
        <f aca="false">VLOOKUP(I811,'CI ref gaz'!$I$1:$AM$97,7,0)</f>
        <v>0.390770836707963</v>
      </c>
      <c r="Z811" s="17" t="n">
        <f aca="false">X811*(O811/Y811)^(-1/8)-T811</f>
        <v>0.580729994701149</v>
      </c>
      <c r="AA811" s="17" t="n">
        <f aca="false">Z811^2</f>
        <v>0.337247326745596</v>
      </c>
      <c r="AB811" s="18" t="n">
        <f aca="false">Z811/U811</f>
        <v>0.165450536788416</v>
      </c>
      <c r="AC811" s="17" t="n">
        <f aca="false">U811^-('paramètres CI'!$B$19)</f>
        <v>4.34061613894187E-005</v>
      </c>
      <c r="AD811" s="4" t="n">
        <f aca="false">SUMIFS($AC$2:$AC$1250,$I$2:$I$1250,V811)</f>
        <v>0.434322050862523</v>
      </c>
      <c r="AE811" s="4" t="n">
        <f aca="false">AC811/AD811</f>
        <v>9.99400359784132E-005</v>
      </c>
      <c r="AF811" s="17" t="n">
        <f aca="false">AE811-O811</f>
        <v>0</v>
      </c>
      <c r="AG811" s="4" t="n">
        <f aca="false">VLOOKUP(I811,BesoinU!$F$1:$L$99,3,0)</f>
        <v>59.8490055542359</v>
      </c>
      <c r="AH811" s="19" t="n">
        <f aca="false">VLOOKUP(J811,bibliRdtCHauff!$G$2:$K$1398,4,0)</f>
        <v>6.33484603843191</v>
      </c>
      <c r="AI811" s="19" t="n">
        <f aca="false">VLOOKUP(J811,bibliRdtCHauff!$G$2:$K$1398,3,0)</f>
        <v>0.991389907316624</v>
      </c>
      <c r="AJ811" s="4" t="n">
        <f aca="false">VLOOKUP(D811,'paramètres CI'!$A$1:$C$6,3)</f>
        <v>0.0386719666666667</v>
      </c>
      <c r="AK811" s="4" t="n">
        <f aca="false">AJ811*AG811/AI811</f>
        <v>2.33457969538051</v>
      </c>
      <c r="AL811" s="4" t="n">
        <f aca="false">AK811+AH811/R811</f>
        <v>2.80070875495071</v>
      </c>
      <c r="AM811" s="4" t="n">
        <f aca="false">AL811+Z811</f>
        <v>3.38143874965186</v>
      </c>
      <c r="AN811" s="4" t="n">
        <f aca="false">AM811^-'paramètres CI'!$B$19</f>
        <v>5.85043015289619E-005</v>
      </c>
      <c r="AO811" s="4" t="n">
        <f aca="false">SUMIFS($AN$2:$AN$1250,$I$2:$I$1250,V811)</f>
        <v>137.752388624359</v>
      </c>
      <c r="AP811" s="5" t="n">
        <f aca="false">AN811/AO811</f>
        <v>4.2470625818692E-007</v>
      </c>
      <c r="AQ811" s="6" t="n">
        <f aca="false">AP811-O811</f>
        <v>-9.95153297202263E-005</v>
      </c>
      <c r="AR811" s="20" t="n">
        <f aca="false">VLOOKUP(I811,entreesparc!$A$13:$H$110,8,0)*AP811</f>
        <v>0.0014718670620542</v>
      </c>
      <c r="AS811" s="7" t="n">
        <f aca="false">M811*AJ811/AI811+AH811/R811</f>
        <v>4.78701455282212</v>
      </c>
      <c r="AT811" s="4" t="n">
        <f aca="false">AS811+Z811</f>
        <v>5.36774454752327</v>
      </c>
      <c r="AU811" s="4" t="n">
        <f aca="false">AT811^-'paramètres CI'!$B$19</f>
        <v>1.45099288997833E-006</v>
      </c>
      <c r="AV811" s="4" t="n">
        <f aca="false">SUMIFS($AU$2:$AU$1250,$I$2:$I$1250,V811)</f>
        <v>0.014292448208842</v>
      </c>
      <c r="AW811" s="5" t="n">
        <f aca="false">AU811/AV811</f>
        <v>0.000101521647570546</v>
      </c>
      <c r="AX811" s="7" t="n">
        <f aca="false">SUMIFS($AP$2:$AP$1250,$I$2:$I$1250,V811)</f>
        <v>1</v>
      </c>
    </row>
    <row r="812" customFormat="false" ht="15.8" hidden="false" customHeight="false" outlineLevel="0" collapsed="false">
      <c r="A812" s="0" t="s">
        <v>16</v>
      </c>
      <c r="B812" s="0" t="s">
        <v>114</v>
      </c>
      <c r="C812" s="0" t="s">
        <v>40</v>
      </c>
      <c r="D812" s="0" t="s">
        <v>37</v>
      </c>
      <c r="E812" s="0" t="str">
        <f aca="false">VLOOKUP(A812,Nomenclature!$D$1:$E$9,2,0)</f>
        <v>04</v>
      </c>
      <c r="F812" s="0" t="str">
        <f aca="false">VLOOKUP(B812,Nomenclature!$J$1:$K$97,2,0)</f>
        <v>47</v>
      </c>
      <c r="G812" s="0" t="str">
        <f aca="false">VLOOKUP(C812,Nomenclature!$M$1:$N$21,2,0)</f>
        <v>03</v>
      </c>
      <c r="H812" s="0" t="str">
        <f aca="false">VLOOKUP(D812,Nomenclature!$O$25:$P$31,2,0)</f>
        <v>03</v>
      </c>
      <c r="I812" s="1" t="str">
        <f aca="false">CONCATENATE(E812,F812)</f>
        <v>0447</v>
      </c>
      <c r="J812" s="0" t="str">
        <f aca="false">CONCATENATE(E812,F812,G812,H812)</f>
        <v>04470303</v>
      </c>
      <c r="K812" s="0" t="n">
        <v>6.74585184893953</v>
      </c>
      <c r="L812" s="0" t="n">
        <v>20</v>
      </c>
      <c r="M812" s="0" t="n">
        <v>126.375929880591</v>
      </c>
      <c r="N812" s="0" t="n">
        <v>0.732812339238601</v>
      </c>
      <c r="O812" s="0" t="n">
        <v>0.0276254300054465</v>
      </c>
      <c r="P812" s="4" t="n">
        <f aca="false">VLOOKUP(D812,'paramètres CI'!$A$1:$B$6,2,0)</f>
        <v>0.0385046990211696</v>
      </c>
      <c r="Q812" s="17" t="n">
        <f aca="false">M812*P812/N812</f>
        <v>6.64026365689814</v>
      </c>
      <c r="R812" s="9" t="n">
        <f aca="false">1/(1+0.04)*(1 - (1/(1+0.04))^L812)/(1-1/(1+0.04))</f>
        <v>13.5903263449677</v>
      </c>
      <c r="S812" s="17" t="n">
        <f aca="false">K812/R812</f>
        <v>0.496371586502588</v>
      </c>
      <c r="T812" s="17" t="n">
        <f aca="false">Q812+S812</f>
        <v>7.13663524340072</v>
      </c>
      <c r="U812" s="0" t="n">
        <f aca="false">T812 + Z812</f>
        <v>1.73824057889946</v>
      </c>
      <c r="V812" s="4" t="str">
        <f aca="false">VLOOKUP(I812,'CI ref gaz'!$I$1:$AM$97,1,0)</f>
        <v>0447</v>
      </c>
      <c r="W812" s="0" t="n">
        <f aca="false">VLOOKUP(I812,'CI ref gaz'!$I$1:$AM$97,14,0)</f>
        <v>-2</v>
      </c>
      <c r="X812" s="1" t="n">
        <f aca="false">VLOOKUP(I812,'CI ref gaz'!$I$1:$AM$97,13,0)</f>
        <v>1.24819732346257</v>
      </c>
      <c r="Y812" s="2" t="n">
        <f aca="false">VLOOKUP(I812,'CI ref gaz'!$I$1:$AM$97,7,0)</f>
        <v>0.390770836707963</v>
      </c>
      <c r="Z812" s="17" t="n">
        <f aca="false">X812*(O812/Y812)^(-1/8)-T812</f>
        <v>-5.39839466450127</v>
      </c>
      <c r="AA812" s="17" t="n">
        <f aca="false">Z812^2</f>
        <v>29.1426649537158</v>
      </c>
      <c r="AB812" s="18" t="n">
        <f aca="false">Z812/U812</f>
        <v>-3.10566599930557</v>
      </c>
      <c r="AC812" s="17" t="n">
        <f aca="false">U812^-('paramètres CI'!$B$19)</f>
        <v>0.0119983334159246</v>
      </c>
      <c r="AD812" s="4" t="n">
        <f aca="false">SUMIFS($AC$2:$AC$1250,$I$2:$I$1250,V812)</f>
        <v>0.434322050862523</v>
      </c>
      <c r="AE812" s="4" t="n">
        <f aca="false">AC812/AD812</f>
        <v>0.0276254300054464</v>
      </c>
      <c r="AF812" s="17" t="n">
        <f aca="false">AE812-O812</f>
        <v>0</v>
      </c>
      <c r="AG812" s="4" t="n">
        <f aca="false">VLOOKUP(I812,BesoinU!$F$1:$L$99,3,0)</f>
        <v>59.8490055542359</v>
      </c>
      <c r="AH812" s="19" t="n">
        <f aca="false">VLOOKUP(J812,bibliRdtCHauff!$G$2:$K$1398,4,0)</f>
        <v>7.08314444138651</v>
      </c>
      <c r="AI812" s="19" t="n">
        <f aca="false">VLOOKUP(J812,bibliRdtCHauff!$G$2:$K$1398,3,0)</f>
        <v>0.739248445781441</v>
      </c>
      <c r="AJ812" s="4" t="n">
        <f aca="false">VLOOKUP(D812,'paramètres CI'!$A$1:$C$6,3)</f>
        <v>0.0763929293534506</v>
      </c>
      <c r="AK812" s="4" t="n">
        <f aca="false">AJ812*AG812/AI812</f>
        <v>6.18471486720006</v>
      </c>
      <c r="AL812" s="4" t="n">
        <f aca="false">AK812+AH812/R812</f>
        <v>6.70590503302778</v>
      </c>
      <c r="AM812" s="4" t="n">
        <f aca="false">AL812+Z812</f>
        <v>1.30751036852651</v>
      </c>
      <c r="AN812" s="4" t="n">
        <f aca="false">AM812^-'paramètres CI'!$B$19</f>
        <v>0.117068180368371</v>
      </c>
      <c r="AO812" s="4" t="n">
        <f aca="false">SUMIFS($AN$2:$AN$1250,$I$2:$I$1250,V812)</f>
        <v>137.752388624359</v>
      </c>
      <c r="AP812" s="5" t="n">
        <f aca="false">AN812/AO812</f>
        <v>0.000849845012035381</v>
      </c>
      <c r="AQ812" s="6" t="n">
        <f aca="false">AP812-O812</f>
        <v>-0.0267755849934111</v>
      </c>
      <c r="AR812" s="20" t="n">
        <f aca="false">VLOOKUP(I812,entreesparc!$A$13:$H$110,8,0)*AP812</f>
        <v>2.9452329862194</v>
      </c>
      <c r="AS812" s="7" t="n">
        <f aca="false">M812*AJ812/AI812+AH812/R812</f>
        <v>13.5807069472791</v>
      </c>
      <c r="AT812" s="4" t="n">
        <f aca="false">AS812+Z812</f>
        <v>8.18231228277788</v>
      </c>
      <c r="AU812" s="4" t="n">
        <f aca="false">AT812^-'paramètres CI'!$B$19</f>
        <v>4.97727452629773E-008</v>
      </c>
      <c r="AV812" s="4" t="n">
        <f aca="false">SUMIFS($AU$2:$AU$1250,$I$2:$I$1250,V812)</f>
        <v>0.014292448208842</v>
      </c>
      <c r="AW812" s="5" t="n">
        <f aca="false">AU812/AV812</f>
        <v>3.48245062956992E-006</v>
      </c>
      <c r="AX812" s="7" t="n">
        <f aca="false">SUMIFS($AP$2:$AP$1250,$I$2:$I$1250,V812)</f>
        <v>1</v>
      </c>
    </row>
    <row r="813" customFormat="false" ht="15.8" hidden="false" customHeight="false" outlineLevel="0" collapsed="false">
      <c r="A813" s="0" t="s">
        <v>16</v>
      </c>
      <c r="B813" s="0" t="s">
        <v>114</v>
      </c>
      <c r="C813" s="0" t="s">
        <v>41</v>
      </c>
      <c r="D813" s="0" t="s">
        <v>39</v>
      </c>
      <c r="E813" s="0" t="str">
        <f aca="false">VLOOKUP(A813,Nomenclature!$D$1:$E$9,2,0)</f>
        <v>04</v>
      </c>
      <c r="F813" s="0" t="str">
        <f aca="false">VLOOKUP(B813,Nomenclature!$J$1:$K$97,2,0)</f>
        <v>47</v>
      </c>
      <c r="G813" s="0" t="str">
        <f aca="false">VLOOKUP(C813,Nomenclature!$M$1:$N$21,2,0)</f>
        <v>04</v>
      </c>
      <c r="H813" s="0" t="str">
        <f aca="false">VLOOKUP(D813,Nomenclature!$O$25:$P$31,2,0)</f>
        <v>04</v>
      </c>
      <c r="I813" s="1" t="str">
        <f aca="false">CONCATENATE(E813,F813)</f>
        <v>0447</v>
      </c>
      <c r="J813" s="0" t="str">
        <f aca="false">CONCATENATE(E813,F813,G813,H813)</f>
        <v>04470404</v>
      </c>
      <c r="K813" s="0" t="n">
        <v>5.06787683074553</v>
      </c>
      <c r="L813" s="0" t="n">
        <v>20</v>
      </c>
      <c r="M813" s="0" t="n">
        <v>110.769703170361</v>
      </c>
      <c r="N813" s="0" t="n">
        <v>0.849278259539653</v>
      </c>
      <c r="O813" s="0" t="n">
        <v>0.390770836707963</v>
      </c>
      <c r="P813" s="4" t="n">
        <f aca="false">VLOOKUP(D813,'paramètres CI'!$A$1:$B$6,2,0)</f>
        <v>0.022045059962018</v>
      </c>
      <c r="Q813" s="17" t="n">
        <f aca="false">M813*P813/N813</f>
        <v>2.8752940758064</v>
      </c>
      <c r="R813" s="9" t="n">
        <f aca="false">1/(1+0.04)*(1 - (1/(1+0.04))^L813)/(1-1/(1+0.04))</f>
        <v>13.5903263449677</v>
      </c>
      <c r="S813" s="17" t="n">
        <f aca="false">K813/R813</f>
        <v>0.372903247656161</v>
      </c>
      <c r="T813" s="17" t="n">
        <f aca="false">Q813+S813</f>
        <v>3.24819732346257</v>
      </c>
      <c r="U813" s="0" t="n">
        <f aca="false">T813 + Z813</f>
        <v>1.24819732346257</v>
      </c>
      <c r="V813" s="4" t="str">
        <f aca="false">VLOOKUP(I813,'CI ref gaz'!$I$1:$AM$97,1,0)</f>
        <v>0447</v>
      </c>
      <c r="W813" s="0" t="n">
        <f aca="false">VLOOKUP(I813,'CI ref gaz'!$I$1:$AM$97,14,0)</f>
        <v>-2</v>
      </c>
      <c r="X813" s="1" t="n">
        <f aca="false">VLOOKUP(I813,'CI ref gaz'!$I$1:$AM$97,13,0)</f>
        <v>1.24819732346257</v>
      </c>
      <c r="Y813" s="2" t="n">
        <f aca="false">VLOOKUP(I813,'CI ref gaz'!$I$1:$AM$97,7,0)</f>
        <v>0.390770836707963</v>
      </c>
      <c r="Z813" s="17" t="n">
        <f aca="false">X813*(O813/Y813)^(-1/8)-T813</f>
        <v>-2</v>
      </c>
      <c r="AA813" s="17" t="n">
        <f aca="false">Z813^2</f>
        <v>4</v>
      </c>
      <c r="AB813" s="18" t="n">
        <f aca="false">Z813/U813</f>
        <v>-1.60231075840789</v>
      </c>
      <c r="AC813" s="17" t="n">
        <f aca="false">U813^-('paramètres CI'!$B$19)</f>
        <v>0.169720391216267</v>
      </c>
      <c r="AD813" s="4" t="n">
        <f aca="false">SUMIFS($AC$2:$AC$1250,$I$2:$I$1250,V813)</f>
        <v>0.434322050862523</v>
      </c>
      <c r="AE813" s="4" t="n">
        <f aca="false">AC813/AD813</f>
        <v>0.390770836707963</v>
      </c>
      <c r="AF813" s="17" t="n">
        <f aca="false">AE813-O813</f>
        <v>0</v>
      </c>
      <c r="AG813" s="4" t="n">
        <f aca="false">VLOOKUP(I813,BesoinU!$F$1:$L$99,3,0)</f>
        <v>59.8490055542359</v>
      </c>
      <c r="AH813" s="19" t="n">
        <f aca="false">VLOOKUP(J813,bibliRdtCHauff!$G$2:$K$1398,4,0)</f>
        <v>5.32127067228281</v>
      </c>
      <c r="AI813" s="19" t="n">
        <f aca="false">VLOOKUP(J813,bibliRdtCHauff!$G$2:$K$1398,3,0)</f>
        <v>0.877700589095048</v>
      </c>
      <c r="AJ813" s="4" t="n">
        <f aca="false">VLOOKUP(D813,'paramètres CI'!$A$1:$C$6,3)</f>
        <v>0.0386719666666667</v>
      </c>
      <c r="AK813" s="4" t="n">
        <f aca="false">AJ813*AG813/AI813</f>
        <v>2.63697982726991</v>
      </c>
      <c r="AL813" s="4" t="n">
        <f aca="false">AK813+AH813/R813</f>
        <v>3.02852823730888</v>
      </c>
      <c r="AM813" s="4" t="n">
        <f aca="false">AL813+Z813</f>
        <v>1.02852823730888</v>
      </c>
      <c r="AN813" s="4" t="n">
        <f aca="false">AM813^-'paramètres CI'!$B$19</f>
        <v>0.798491403945337</v>
      </c>
      <c r="AO813" s="4" t="n">
        <f aca="false">SUMIFS($AN$2:$AN$1250,$I$2:$I$1250,V813)</f>
        <v>137.752388624359</v>
      </c>
      <c r="AP813" s="5" t="n">
        <f aca="false">AN813/AO813</f>
        <v>0.00579657029485541</v>
      </c>
      <c r="AQ813" s="6" t="n">
        <f aca="false">AP813-O813</f>
        <v>-0.384974266413108</v>
      </c>
      <c r="AR813" s="20" t="n">
        <f aca="false">VLOOKUP(I813,entreesparc!$A$13:$H$110,8,0)*AP813</f>
        <v>20.0886629886308</v>
      </c>
      <c r="AS813" s="7" t="n">
        <f aca="false">M813*AJ813/AI813+AH813/R813</f>
        <v>5.27212194719183</v>
      </c>
      <c r="AT813" s="4" t="n">
        <f aca="false">AS813+Z813</f>
        <v>3.27212194719182</v>
      </c>
      <c r="AU813" s="4" t="n">
        <f aca="false">AT813^-'paramètres CI'!$B$19</f>
        <v>7.60964073532352E-005</v>
      </c>
      <c r="AV813" s="4" t="n">
        <f aca="false">SUMIFS($AU$2:$AU$1250,$I$2:$I$1250,V813)</f>
        <v>0.014292448208842</v>
      </c>
      <c r="AW813" s="5" t="n">
        <f aca="false">AU813/AV813</f>
        <v>0.00532423880368923</v>
      </c>
      <c r="AX813" s="7" t="n">
        <f aca="false">SUMIFS($AP$2:$AP$1250,$I$2:$I$1250,V813)</f>
        <v>1</v>
      </c>
    </row>
    <row r="814" customFormat="false" ht="15.8" hidden="false" customHeight="false" outlineLevel="0" collapsed="false">
      <c r="A814" s="0" t="s">
        <v>16</v>
      </c>
      <c r="B814" s="0" t="s">
        <v>114</v>
      </c>
      <c r="C814" s="0" t="s">
        <v>45</v>
      </c>
      <c r="D814" s="0" t="s">
        <v>43</v>
      </c>
      <c r="E814" s="0" t="str">
        <f aca="false">VLOOKUP(A814,Nomenclature!$D$1:$E$9,2,0)</f>
        <v>04</v>
      </c>
      <c r="F814" s="0" t="str">
        <f aca="false">VLOOKUP(B814,Nomenclature!$J$1:$K$97,2,0)</f>
        <v>47</v>
      </c>
      <c r="G814" s="0" t="str">
        <f aca="false">VLOOKUP(C814,Nomenclature!$M$1:$N$21,2,0)</f>
        <v>06</v>
      </c>
      <c r="H814" s="0" t="str">
        <f aca="false">VLOOKUP(D814,Nomenclature!$O$25:$P$31,2,0)</f>
        <v>02</v>
      </c>
      <c r="I814" s="1" t="str">
        <f aca="false">CONCATENATE(E814,F814)</f>
        <v>0447</v>
      </c>
      <c r="J814" s="0" t="str">
        <f aca="false">CONCATENATE(E814,F814,G814,H814)</f>
        <v>04470602</v>
      </c>
      <c r="K814" s="0" t="n">
        <v>10</v>
      </c>
      <c r="L814" s="0" t="n">
        <v>13</v>
      </c>
      <c r="M814" s="0" t="n">
        <v>126.408594023636</v>
      </c>
      <c r="N814" s="0" t="n">
        <v>0.9</v>
      </c>
      <c r="O814" s="0" t="n">
        <v>0.0729173406491549</v>
      </c>
      <c r="P814" s="4" t="n">
        <f aca="false">VLOOKUP(D814,'paramètres CI'!$A$1:$B$6,2,0)</f>
        <v>0.0935912806596305</v>
      </c>
      <c r="Q814" s="17" t="n">
        <f aca="false">M814*P814/N814</f>
        <v>13.1452691122838</v>
      </c>
      <c r="R814" s="9" t="n">
        <f aca="false">1/(1+0.04)*(1 - (1/(1+0.04))^L814)/(1-1/(1+0.04))</f>
        <v>9.98564784663304</v>
      </c>
      <c r="S814" s="17" t="n">
        <f aca="false">K814/R814</f>
        <v>1.00143727814033</v>
      </c>
      <c r="T814" s="17" t="n">
        <f aca="false">Q814+S814</f>
        <v>14.1467063904241</v>
      </c>
      <c r="U814" s="0" t="n">
        <f aca="false">T814 + Z814</f>
        <v>1.53964169047588</v>
      </c>
      <c r="V814" s="4" t="str">
        <f aca="false">VLOOKUP(I814,'CI ref gaz'!$I$1:$AM$97,1,0)</f>
        <v>0447</v>
      </c>
      <c r="W814" s="0" t="n">
        <f aca="false">VLOOKUP(I814,'CI ref gaz'!$I$1:$AM$97,14,0)</f>
        <v>-2</v>
      </c>
      <c r="X814" s="1" t="n">
        <f aca="false">VLOOKUP(I814,'CI ref gaz'!$I$1:$AM$97,13,0)</f>
        <v>1.24819732346257</v>
      </c>
      <c r="Y814" s="2" t="n">
        <f aca="false">VLOOKUP(I814,'CI ref gaz'!$I$1:$AM$97,7,0)</f>
        <v>0.390770836707963</v>
      </c>
      <c r="Z814" s="17" t="n">
        <f aca="false">X814*(O814/Y814)^(-1/8)-T814</f>
        <v>-12.6070646999482</v>
      </c>
      <c r="AA814" s="17" t="n">
        <f aca="false">Z814^2</f>
        <v>158.938080348681</v>
      </c>
      <c r="AB814" s="18" t="n">
        <f aca="false">Z814/U814</f>
        <v>-8.18831081149249</v>
      </c>
      <c r="AC814" s="17" t="n">
        <f aca="false">U814^-('paramètres CI'!$B$19)</f>
        <v>0.0316696089341822</v>
      </c>
      <c r="AD814" s="4" t="n">
        <f aca="false">SUMIFS($AC$2:$AC$1250,$I$2:$I$1250,V814)</f>
        <v>0.434322050862523</v>
      </c>
      <c r="AE814" s="4" t="n">
        <f aca="false">AC814/AD814</f>
        <v>0.072917340649155</v>
      </c>
      <c r="AF814" s="17" t="n">
        <f aca="false">AE814-O814</f>
        <v>0</v>
      </c>
      <c r="AG814" s="4" t="n">
        <f aca="false">VLOOKUP(I814,BesoinU!$F$1:$L$99,3,0)</f>
        <v>59.8490055542359</v>
      </c>
      <c r="AH814" s="19" t="n">
        <f aca="false">VLOOKUP(J814,bibliRdtCHauff!$G$2:$K$1398,4,0)</f>
        <v>10.4</v>
      </c>
      <c r="AI814" s="19" t="n">
        <f aca="false">VLOOKUP(J814,bibliRdtCHauff!$G$2:$K$1398,3,0)</f>
        <v>0.92</v>
      </c>
      <c r="AJ814" s="4" t="n">
        <f aca="false">VLOOKUP(D814,'paramètres CI'!$A$1:$C$6,3)</f>
        <v>0.09847</v>
      </c>
      <c r="AK814" s="4" t="n">
        <f aca="false">AJ814*AG814/AI814</f>
        <v>6.40579519231044</v>
      </c>
      <c r="AL814" s="4" t="n">
        <f aca="false">AK814+AH814/R814</f>
        <v>7.44728996157638</v>
      </c>
      <c r="AM814" s="4" t="n">
        <f aca="false">AL814+Z814</f>
        <v>-5.15977473837184</v>
      </c>
      <c r="AN814" s="4" t="n">
        <f aca="false">AM814^-'paramètres CI'!$B$19</f>
        <v>1.99046279594404E-006</v>
      </c>
      <c r="AO814" s="4" t="n">
        <f aca="false">SUMIFS($AN$2:$AN$1250,$I$2:$I$1250,V814)</f>
        <v>137.752388624359</v>
      </c>
      <c r="AP814" s="5" t="n">
        <f aca="false">AN814/AO814</f>
        <v>1.44495701005367E-008</v>
      </c>
      <c r="AQ814" s="6" t="n">
        <f aca="false">AP814-O814</f>
        <v>-0.0729173261995848</v>
      </c>
      <c r="AR814" s="20" t="n">
        <f aca="false">VLOOKUP(I814,entreesparc!$A$13:$H$110,8,0)*AP814</f>
        <v>5.00766020793193E-005</v>
      </c>
      <c r="AS814" s="7" t="n">
        <f aca="false">M814*AJ814/AI814+AH814/R814</f>
        <v>14.5713363491653</v>
      </c>
      <c r="AT814" s="4" t="n">
        <f aca="false">AS814+Z814</f>
        <v>1.9642716492171</v>
      </c>
      <c r="AU814" s="4" t="n">
        <f aca="false">AT814^-'paramètres CI'!$B$19</f>
        <v>0.00451219243062437</v>
      </c>
      <c r="AV814" s="4" t="n">
        <f aca="false">SUMIFS($AU$2:$AU$1250,$I$2:$I$1250,V814)</f>
        <v>0.014292448208842</v>
      </c>
      <c r="AW814" s="5" t="n">
        <f aca="false">AU814/AV814</f>
        <v>0.315704654982267</v>
      </c>
      <c r="AX814" s="7" t="n">
        <f aca="false">SUMIFS($AP$2:$AP$1250,$I$2:$I$1250,V814)</f>
        <v>1</v>
      </c>
    </row>
    <row r="815" customFormat="false" ht="15.8" hidden="false" customHeight="false" outlineLevel="0" collapsed="false">
      <c r="A815" s="0" t="s">
        <v>16</v>
      </c>
      <c r="B815" s="0" t="s">
        <v>114</v>
      </c>
      <c r="C815" s="0" t="s">
        <v>46</v>
      </c>
      <c r="D815" s="0" t="s">
        <v>43</v>
      </c>
      <c r="E815" s="0" t="str">
        <f aca="false">VLOOKUP(A815,Nomenclature!$D$1:$E$9,2,0)</f>
        <v>04</v>
      </c>
      <c r="F815" s="0" t="str">
        <f aca="false">VLOOKUP(B815,Nomenclature!$J$1:$K$97,2,0)</f>
        <v>47</v>
      </c>
      <c r="G815" s="0" t="str">
        <f aca="false">VLOOKUP(C815,Nomenclature!$M$1:$N$21,2,0)</f>
        <v>26</v>
      </c>
      <c r="H815" s="0" t="str">
        <f aca="false">VLOOKUP(D815,Nomenclature!$O$25:$P$31,2,0)</f>
        <v>02</v>
      </c>
      <c r="I815" s="1" t="str">
        <f aca="false">CONCATENATE(E815,F815)</f>
        <v>0447</v>
      </c>
      <c r="J815" s="0" t="str">
        <f aca="false">CONCATENATE(E815,F815,G815,H815)</f>
        <v>04472602</v>
      </c>
      <c r="K815" s="0" t="n">
        <v>12</v>
      </c>
      <c r="L815" s="0" t="n">
        <v>13</v>
      </c>
      <c r="M815" s="0" t="n">
        <v>126.408594023636</v>
      </c>
      <c r="N815" s="0" t="n">
        <v>1</v>
      </c>
      <c r="O815" s="0" t="n">
        <v>9.99400359784132E-005</v>
      </c>
      <c r="P815" s="4" t="n">
        <f aca="false">VLOOKUP(D815,'paramètres CI'!$A$1:$B$6,2,0)</f>
        <v>0.0935912806596305</v>
      </c>
      <c r="Q815" s="17" t="n">
        <f aca="false">M815*P815/N815</f>
        <v>11.8307422010554</v>
      </c>
      <c r="R815" s="9" t="n">
        <f aca="false">1/(1+0.04)*(1 - (1/(1+0.04))^L815)/(1-1/(1+0.04))</f>
        <v>9.98564784663304</v>
      </c>
      <c r="S815" s="17" t="n">
        <f aca="false">K815/R815</f>
        <v>1.20172473376839</v>
      </c>
      <c r="T815" s="17" t="n">
        <f aca="false">Q815+S815</f>
        <v>13.0324669348238</v>
      </c>
      <c r="U815" s="0" t="n">
        <f aca="false">T815 + Z815</f>
        <v>3.5099916021657</v>
      </c>
      <c r="V815" s="4" t="str">
        <f aca="false">VLOOKUP(I815,'CI ref gaz'!$I$1:$AM$97,1,0)</f>
        <v>0447</v>
      </c>
      <c r="W815" s="0" t="n">
        <f aca="false">VLOOKUP(I815,'CI ref gaz'!$I$1:$AM$97,14,0)</f>
        <v>-2</v>
      </c>
      <c r="X815" s="1" t="n">
        <f aca="false">VLOOKUP(I815,'CI ref gaz'!$I$1:$AM$97,13,0)</f>
        <v>1.24819732346257</v>
      </c>
      <c r="Y815" s="2" t="n">
        <f aca="false">VLOOKUP(I815,'CI ref gaz'!$I$1:$AM$97,7,0)</f>
        <v>0.390770836707963</v>
      </c>
      <c r="Z815" s="17" t="n">
        <f aca="false">X815*(O815/Y815)^(-1/8)-T815</f>
        <v>-9.52247533265809</v>
      </c>
      <c r="AA815" s="17" t="n">
        <f aca="false">Z815^2</f>
        <v>90.6775364610819</v>
      </c>
      <c r="AB815" s="18" t="n">
        <f aca="false">Z815/U815</f>
        <v>-2.71296242611596</v>
      </c>
      <c r="AC815" s="17" t="n">
        <f aca="false">U815^-('paramètres CI'!$B$19)</f>
        <v>4.34061613894188E-005</v>
      </c>
      <c r="AD815" s="4" t="n">
        <f aca="false">SUMIFS($AC$2:$AC$1250,$I$2:$I$1250,V815)</f>
        <v>0.434322050862523</v>
      </c>
      <c r="AE815" s="4" t="n">
        <f aca="false">AC815/AD815</f>
        <v>9.99400359784134E-005</v>
      </c>
      <c r="AF815" s="17" t="n">
        <f aca="false">AE815-O815</f>
        <v>0</v>
      </c>
      <c r="AG815" s="4" t="n">
        <f aca="false">VLOOKUP(I815,BesoinU!$F$1:$L$99,3,0)</f>
        <v>59.8490055542359</v>
      </c>
      <c r="AH815" s="19" t="n">
        <f aca="false">VLOOKUP(J815,bibliRdtCHauff!$G$2:$K$1398,4,0)</f>
        <v>12</v>
      </c>
      <c r="AI815" s="19" t="n">
        <f aca="false">VLOOKUP(J815,bibliRdtCHauff!$G$2:$K$1398,3,0)</f>
        <v>1</v>
      </c>
      <c r="AJ815" s="4" t="n">
        <f aca="false">VLOOKUP(D815,'paramètres CI'!$A$1:$C$6,3)</f>
        <v>0.09847</v>
      </c>
      <c r="AK815" s="4" t="n">
        <f aca="false">AJ815*AG815/AI815</f>
        <v>5.89333157692561</v>
      </c>
      <c r="AL815" s="4" t="n">
        <f aca="false">AK815+AH815/R815</f>
        <v>7.095056310694</v>
      </c>
      <c r="AM815" s="4" t="n">
        <f aca="false">AL815+Z815</f>
        <v>-2.42741902196409</v>
      </c>
      <c r="AN815" s="4" t="n">
        <f aca="false">AM815^-'paramètres CI'!$B$19</f>
        <v>0.000829548902317641</v>
      </c>
      <c r="AO815" s="4" t="n">
        <f aca="false">SUMIFS($AN$2:$AN$1250,$I$2:$I$1250,V815)</f>
        <v>137.752388624359</v>
      </c>
      <c r="AP815" s="5" t="n">
        <f aca="false">AN815/AO815</f>
        <v>6.02202916843615E-006</v>
      </c>
      <c r="AQ815" s="6" t="n">
        <f aca="false">AP815-O815</f>
        <v>-9.3918006809977E-005</v>
      </c>
      <c r="AR815" s="20" t="n">
        <f aca="false">VLOOKUP(I815,entreesparc!$A$13:$H$110,8,0)*AP815</f>
        <v>0.0208700159437014</v>
      </c>
      <c r="AS815" s="7" t="n">
        <f aca="false">M815*AJ815/AI815+AH815/R815</f>
        <v>13.6491789872758</v>
      </c>
      <c r="AT815" s="4" t="n">
        <f aca="false">AS815+Z815</f>
        <v>4.12670365461774</v>
      </c>
      <c r="AU815" s="4" t="n">
        <f aca="false">AT815^-'paramètres CI'!$B$19</f>
        <v>1.18897778212542E-005</v>
      </c>
      <c r="AV815" s="4" t="n">
        <f aca="false">SUMIFS($AU$2:$AU$1250,$I$2:$I$1250,V815)</f>
        <v>0.014292448208842</v>
      </c>
      <c r="AW815" s="5" t="n">
        <f aca="false">AU815/AV815</f>
        <v>0.000831892314565015</v>
      </c>
      <c r="AX815" s="7" t="n">
        <f aca="false">SUMIFS($AP$2:$AP$1250,$I$2:$I$1250,V815)</f>
        <v>1</v>
      </c>
    </row>
    <row r="816" customFormat="false" ht="15.8" hidden="false" customHeight="false" outlineLevel="0" collapsed="false">
      <c r="A816" s="0" t="s">
        <v>16</v>
      </c>
      <c r="B816" s="0" t="s">
        <v>114</v>
      </c>
      <c r="C816" s="0" t="s">
        <v>48</v>
      </c>
      <c r="D816" s="0" t="s">
        <v>43</v>
      </c>
      <c r="E816" s="0" t="str">
        <f aca="false">VLOOKUP(A816,Nomenclature!$D$1:$E$9,2,0)</f>
        <v>04</v>
      </c>
      <c r="F816" s="0" t="str">
        <f aca="false">VLOOKUP(B816,Nomenclature!$J$1:$K$97,2,0)</f>
        <v>47</v>
      </c>
      <c r="G816" s="0" t="str">
        <f aca="false">VLOOKUP(C816,Nomenclature!$M$1:$N$21,2,0)</f>
        <v>09</v>
      </c>
      <c r="H816" s="0" t="str">
        <f aca="false">VLOOKUP(D816,Nomenclature!$O$25:$P$31,2,0)</f>
        <v>02</v>
      </c>
      <c r="I816" s="1" t="str">
        <f aca="false">CONCATENATE(E816,F816)</f>
        <v>0447</v>
      </c>
      <c r="J816" s="0" t="str">
        <f aca="false">CONCATENATE(E816,F816,G816,H816)</f>
        <v>04470902</v>
      </c>
      <c r="K816" s="0" t="n">
        <v>50.3503989796152</v>
      </c>
      <c r="L816" s="0" t="n">
        <v>20</v>
      </c>
      <c r="M816" s="0" t="n">
        <v>131.020012305741</v>
      </c>
      <c r="N816" s="0" t="n">
        <v>2.78381860465116</v>
      </c>
      <c r="O816" s="0" t="n">
        <v>0.0688269230166503</v>
      </c>
      <c r="P816" s="4" t="n">
        <f aca="false">VLOOKUP(D816,'paramètres CI'!$A$1:$B$6,2,0)</f>
        <v>0.0935912806596305</v>
      </c>
      <c r="Q816" s="17" t="n">
        <f aca="false">M816*P816/N816</f>
        <v>4.40485982931759</v>
      </c>
      <c r="R816" s="9" t="n">
        <f aca="false">1/(1+0.04)*(1 - (1/(1+0.04))^L816)/(1-1/(1+0.04))</f>
        <v>13.5903263449677</v>
      </c>
      <c r="S816" s="17" t="n">
        <f aca="false">K816/R816</f>
        <v>3.7048704866649</v>
      </c>
      <c r="T816" s="17" t="n">
        <f aca="false">Q816+S816</f>
        <v>8.10973031598249</v>
      </c>
      <c r="U816" s="0" t="n">
        <f aca="false">T816 + Z816</f>
        <v>1.55079260280714</v>
      </c>
      <c r="V816" s="4" t="str">
        <f aca="false">VLOOKUP(I816,'CI ref gaz'!$I$1:$AM$97,1,0)</f>
        <v>0447</v>
      </c>
      <c r="W816" s="0" t="n">
        <f aca="false">VLOOKUP(I816,'CI ref gaz'!$I$1:$AM$97,14,0)</f>
        <v>-2</v>
      </c>
      <c r="X816" s="1" t="n">
        <f aca="false">VLOOKUP(I816,'CI ref gaz'!$I$1:$AM$97,13,0)</f>
        <v>1.24819732346257</v>
      </c>
      <c r="Y816" s="2" t="n">
        <f aca="false">VLOOKUP(I816,'CI ref gaz'!$I$1:$AM$97,7,0)</f>
        <v>0.390770836707963</v>
      </c>
      <c r="Z816" s="17" t="n">
        <f aca="false">X816*(O816/Y816)^(-1/8)-T816</f>
        <v>-6.55893771317535</v>
      </c>
      <c r="AA816" s="17" t="n">
        <f aca="false">Z816^2</f>
        <v>43.0196639253139</v>
      </c>
      <c r="AB816" s="18" t="n">
        <f aca="false">Z816/U816</f>
        <v>-4.22940998125913</v>
      </c>
      <c r="AC816" s="17" t="n">
        <f aca="false">U816^-('paramètres CI'!$B$19)</f>
        <v>0.0298930503591486</v>
      </c>
      <c r="AD816" s="4" t="n">
        <f aca="false">SUMIFS($AC$2:$AC$1250,$I$2:$I$1250,V816)</f>
        <v>0.434322050862523</v>
      </c>
      <c r="AE816" s="4" t="n">
        <f aca="false">AC816/AD816</f>
        <v>0.0688269230166504</v>
      </c>
      <c r="AF816" s="17" t="n">
        <f aca="false">AE816-O816</f>
        <v>0</v>
      </c>
      <c r="AG816" s="4" t="n">
        <f aca="false">VLOOKUP(I816,BesoinU!$F$1:$L$99,3,0)</f>
        <v>59.8490055542359</v>
      </c>
      <c r="AH816" s="19" t="n">
        <f aca="false">VLOOKUP(J816,bibliRdtCHauff!$G$2:$K$1398,4,0)</f>
        <v>52.867918928596</v>
      </c>
      <c r="AI816" s="19" t="n">
        <f aca="false">VLOOKUP(J816,bibliRdtCHauff!$G$2:$K$1398,3,0)</f>
        <v>2.89517134883721</v>
      </c>
      <c r="AJ816" s="4" t="n">
        <f aca="false">VLOOKUP(D816,'paramètres CI'!$A$1:$C$6,3)</f>
        <v>0.09847</v>
      </c>
      <c r="AK816" s="4" t="n">
        <f aca="false">AJ816*AG816/AI816</f>
        <v>2.03557263693306</v>
      </c>
      <c r="AL816" s="4" t="n">
        <f aca="false">AK816+AH816/R816</f>
        <v>5.9256866479312</v>
      </c>
      <c r="AM816" s="4" t="n">
        <f aca="false">AL816+Z816</f>
        <v>-0.633251065244147</v>
      </c>
      <c r="AN816" s="4" t="n">
        <f aca="false">AM816^-'paramètres CI'!$B$19</f>
        <v>38.6716380072849</v>
      </c>
      <c r="AO816" s="4" t="n">
        <f aca="false">SUMIFS($AN$2:$AN$1250,$I$2:$I$1250,V816)</f>
        <v>137.752388624359</v>
      </c>
      <c r="AP816" s="5" t="n">
        <f aca="false">AN816/AO816</f>
        <v>0.280732975983014</v>
      </c>
      <c r="AQ816" s="6" t="n">
        <f aca="false">AP816-O816</f>
        <v>0.211906052966364</v>
      </c>
      <c r="AR816" s="20" t="n">
        <f aca="false">VLOOKUP(I816,entreesparc!$A$13:$H$110,8,0)*AP816</f>
        <v>972.911542075731</v>
      </c>
      <c r="AS816" s="7" t="n">
        <f aca="false">M816*AJ816/AI816+AH816/R816</f>
        <v>8.34634096866266</v>
      </c>
      <c r="AT816" s="4" t="n">
        <f aca="false">AS816+Z816</f>
        <v>1.78740325548731</v>
      </c>
      <c r="AU816" s="4" t="n">
        <f aca="false">AT816^-'paramètres CI'!$B$19</f>
        <v>0.00959885968346267</v>
      </c>
      <c r="AV816" s="4" t="n">
        <f aca="false">SUMIFS($AU$2:$AU$1250,$I$2:$I$1250,V816)</f>
        <v>0.014292448208842</v>
      </c>
      <c r="AW816" s="5" t="n">
        <f aca="false">AU816/AV816</f>
        <v>0.67160360095091</v>
      </c>
      <c r="AX816" s="7" t="n">
        <f aca="false">SUMIFS($AP$2:$AP$1250,$I$2:$I$1250,V816)</f>
        <v>1</v>
      </c>
    </row>
    <row r="817" customFormat="false" ht="15.8" hidden="false" customHeight="false" outlineLevel="0" collapsed="false">
      <c r="A817" s="0" t="s">
        <v>16</v>
      </c>
      <c r="B817" s="0" t="s">
        <v>114</v>
      </c>
      <c r="C817" s="0" t="s">
        <v>49</v>
      </c>
      <c r="D817" s="0" t="s">
        <v>43</v>
      </c>
      <c r="E817" s="0" t="str">
        <f aca="false">VLOOKUP(A817,Nomenclature!$D$1:$E$9,2,0)</f>
        <v>04</v>
      </c>
      <c r="F817" s="0" t="str">
        <f aca="false">VLOOKUP(B817,Nomenclature!$J$1:$K$97,2,0)</f>
        <v>47</v>
      </c>
      <c r="G817" s="0" t="str">
        <f aca="false">VLOOKUP(C817,Nomenclature!$M$1:$N$21,2,0)</f>
        <v>29</v>
      </c>
      <c r="H817" s="0" t="str">
        <f aca="false">VLOOKUP(D817,Nomenclature!$O$25:$P$31,2,0)</f>
        <v>02</v>
      </c>
      <c r="I817" s="1" t="str">
        <f aca="false">CONCATENATE(E817,F817)</f>
        <v>0447</v>
      </c>
      <c r="J817" s="0" t="str">
        <f aca="false">CONCATENATE(E817,F817,G817,H817)</f>
        <v>04472902</v>
      </c>
      <c r="K817" s="0" t="n">
        <v>62.937998724519</v>
      </c>
      <c r="L817" s="0" t="n">
        <v>20</v>
      </c>
      <c r="M817" s="0" t="n">
        <v>131.020012305741</v>
      </c>
      <c r="N817" s="0" t="n">
        <v>3.34058232558139</v>
      </c>
      <c r="O817" s="0" t="n">
        <v>9.99400359784132E-005</v>
      </c>
      <c r="P817" s="4" t="n">
        <f aca="false">VLOOKUP(D817,'paramètres CI'!$A$1:$B$6,2,0)</f>
        <v>0.0935912806596305</v>
      </c>
      <c r="Q817" s="17" t="n">
        <f aca="false">M817*P817/N817</f>
        <v>3.67071652443133</v>
      </c>
      <c r="R817" s="9" t="n">
        <f aca="false">1/(1+0.04)*(1 - (1/(1+0.04))^L817)/(1-1/(1+0.04))</f>
        <v>13.5903263449677</v>
      </c>
      <c r="S817" s="17" t="n">
        <f aca="false">K817/R817</f>
        <v>4.63108810833112</v>
      </c>
      <c r="T817" s="17" t="n">
        <f aca="false">Q817+S817</f>
        <v>8.30180463276245</v>
      </c>
      <c r="U817" s="0" t="n">
        <f aca="false">T817 + Z817</f>
        <v>3.5099916021657</v>
      </c>
      <c r="V817" s="4" t="str">
        <f aca="false">VLOOKUP(I817,'CI ref gaz'!$I$1:$AM$97,1,0)</f>
        <v>0447</v>
      </c>
      <c r="W817" s="0" t="n">
        <f aca="false">VLOOKUP(I817,'CI ref gaz'!$I$1:$AM$97,14,0)</f>
        <v>-2</v>
      </c>
      <c r="X817" s="1" t="n">
        <f aca="false">VLOOKUP(I817,'CI ref gaz'!$I$1:$AM$97,13,0)</f>
        <v>1.24819732346257</v>
      </c>
      <c r="Y817" s="2" t="n">
        <f aca="false">VLOOKUP(I817,'CI ref gaz'!$I$1:$AM$97,7,0)</f>
        <v>0.390770836707963</v>
      </c>
      <c r="Z817" s="17" t="n">
        <f aca="false">X817*(O817/Y817)^(-1/8)-T817</f>
        <v>-4.79181303059675</v>
      </c>
      <c r="AA817" s="17" t="n">
        <f aca="false">Z817^2</f>
        <v>22.9614721201968</v>
      </c>
      <c r="AB817" s="18" t="n">
        <f aca="false">Z817/U817</f>
        <v>-1.36519216389012</v>
      </c>
      <c r="AC817" s="17" t="n">
        <f aca="false">U817^-('paramètres CI'!$B$19)</f>
        <v>4.34061613894187E-005</v>
      </c>
      <c r="AD817" s="4" t="n">
        <f aca="false">SUMIFS($AC$2:$AC$1250,$I$2:$I$1250,V817)</f>
        <v>0.434322050862523</v>
      </c>
      <c r="AE817" s="4" t="n">
        <f aca="false">AC817/AD817</f>
        <v>9.99400359784132E-005</v>
      </c>
      <c r="AF817" s="17" t="n">
        <f aca="false">AE817-O817</f>
        <v>0</v>
      </c>
      <c r="AG817" s="4" t="n">
        <f aca="false">VLOOKUP(I817,BesoinU!$F$1:$L$99,3,0)</f>
        <v>59.8490055542359</v>
      </c>
      <c r="AH817" s="19" t="n">
        <f aca="false">VLOOKUP(J817,bibliRdtCHauff!$G$2:$K$1398,4,0)</f>
        <v>62.937998724519</v>
      </c>
      <c r="AI817" s="19" t="n">
        <f aca="false">VLOOKUP(J817,bibliRdtCHauff!$G$2:$K$1398,3,0)</f>
        <v>3.34058232558139</v>
      </c>
      <c r="AJ817" s="4" t="n">
        <f aca="false">VLOOKUP(D817,'paramètres CI'!$A$1:$C$6,3)</f>
        <v>0.09847</v>
      </c>
      <c r="AK817" s="4" t="n">
        <f aca="false">AJ817*AG817/AI817</f>
        <v>1.76416295200866</v>
      </c>
      <c r="AL817" s="4" t="n">
        <f aca="false">AK817+AH817/R817</f>
        <v>6.39525106033977</v>
      </c>
      <c r="AM817" s="4" t="n">
        <f aca="false">AL817+Z817</f>
        <v>1.60343802974303</v>
      </c>
      <c r="AN817" s="4" t="n">
        <f aca="false">AM817^-'paramètres CI'!$B$19</f>
        <v>0.0228866675672853</v>
      </c>
      <c r="AO817" s="4" t="n">
        <f aca="false">SUMIFS($AN$2:$AN$1250,$I$2:$I$1250,V817)</f>
        <v>137.752388624359</v>
      </c>
      <c r="AP817" s="5" t="n">
        <f aca="false">AN817/AO817</f>
        <v>0.000166143526045821</v>
      </c>
      <c r="AQ817" s="6" t="n">
        <f aca="false">AP817-O817</f>
        <v>6.62034900674082E-005</v>
      </c>
      <c r="AR817" s="20" t="n">
        <f aca="false">VLOOKUP(I817,entreesparc!$A$13:$H$110,8,0)*AP817</f>
        <v>0.575788980846054</v>
      </c>
      <c r="AS817" s="7" t="n">
        <f aca="false">M817*AJ817/AI817+AH817/R817</f>
        <v>8.49315147164037</v>
      </c>
      <c r="AT817" s="4" t="n">
        <f aca="false">AS817+Z817</f>
        <v>3.70133844104362</v>
      </c>
      <c r="AU817" s="4" t="n">
        <f aca="false">AT817^-'paramètres CI'!$B$19</f>
        <v>2.83876615267498E-005</v>
      </c>
      <c r="AV817" s="4" t="n">
        <f aca="false">SUMIFS($AU$2:$AU$1250,$I$2:$I$1250,V817)</f>
        <v>0.014292448208842</v>
      </c>
      <c r="AW817" s="5" t="n">
        <f aca="false">AU817/AV817</f>
        <v>0.00198620006257485</v>
      </c>
      <c r="AX817" s="7" t="n">
        <f aca="false">SUMIFS($AP$2:$AP$1250,$I$2:$I$1250,V817)</f>
        <v>1</v>
      </c>
    </row>
    <row r="818" customFormat="false" ht="15.8" hidden="false" customHeight="false" outlineLevel="0" collapsed="false">
      <c r="A818" s="0" t="s">
        <v>16</v>
      </c>
      <c r="B818" s="0" t="s">
        <v>115</v>
      </c>
      <c r="C818" s="0" t="s">
        <v>32</v>
      </c>
      <c r="D818" s="0" t="s">
        <v>33</v>
      </c>
      <c r="E818" s="0" t="str">
        <f aca="false">VLOOKUP(A818,Nomenclature!$D$1:$E$9,2,0)</f>
        <v>04</v>
      </c>
      <c r="F818" s="0" t="str">
        <f aca="false">VLOOKUP(B818,Nomenclature!$J$1:$K$97,2,0)</f>
        <v>48</v>
      </c>
      <c r="G818" s="0" t="str">
        <f aca="false">VLOOKUP(C818,Nomenclature!$M$1:$N$21,2,0)</f>
        <v>01</v>
      </c>
      <c r="H818" s="0" t="str">
        <f aca="false">VLOOKUP(D818,Nomenclature!$O$25:$P$31,2,0)</f>
        <v>01</v>
      </c>
      <c r="I818" s="1" t="str">
        <f aca="false">CONCATENATE(E818,F818)</f>
        <v>0448</v>
      </c>
      <c r="J818" s="0" t="str">
        <f aca="false">CONCATENATE(E818,F818,G818,H818)</f>
        <v>04480101</v>
      </c>
      <c r="K818" s="0" t="n">
        <v>17.6663245901331</v>
      </c>
      <c r="L818" s="0" t="n">
        <v>25</v>
      </c>
      <c r="M818" s="0" t="n">
        <v>127.075761691201</v>
      </c>
      <c r="N818" s="0" t="n">
        <v>0.882168666238067</v>
      </c>
      <c r="O818" s="0" t="n">
        <v>0.0913292439513213</v>
      </c>
      <c r="P818" s="4" t="n">
        <f aca="false">VLOOKUP(D818,'paramètres CI'!$A$1:$B$6,2,0)</f>
        <v>0.033584731604575</v>
      </c>
      <c r="Q818" s="17" t="n">
        <f aca="false">M818*P818/N818</f>
        <v>4.83785642494605</v>
      </c>
      <c r="R818" s="9" t="n">
        <f aca="false">1/(1+0.04)*(1 - (1/(1+0.04))^L818)/(1-1/(1+0.04))</f>
        <v>15.6220799436509</v>
      </c>
      <c r="S818" s="17" t="n">
        <f aca="false">K818/R818</f>
        <v>1.13085611223703</v>
      </c>
      <c r="T818" s="17" t="n">
        <f aca="false">Q818+S818</f>
        <v>5.96871253718308</v>
      </c>
      <c r="U818" s="0" t="n">
        <f aca="false">T818 + Z818</f>
        <v>1.26128155682434</v>
      </c>
      <c r="V818" s="4" t="str">
        <f aca="false">VLOOKUP(I818,'CI ref gaz'!$I$1:$AM$97,1,0)</f>
        <v>0448</v>
      </c>
      <c r="W818" s="0" t="n">
        <f aca="false">VLOOKUP(I818,'CI ref gaz'!$I$1:$AM$97,14,0)</f>
        <v>-2</v>
      </c>
      <c r="X818" s="1" t="n">
        <f aca="false">VLOOKUP(I818,'CI ref gaz'!$I$1:$AM$97,13,0)</f>
        <v>1.03514618739102</v>
      </c>
      <c r="Y818" s="2" t="n">
        <f aca="false">VLOOKUP(I818,'CI ref gaz'!$I$1:$AM$97,7,0)</f>
        <v>0.44370337234536</v>
      </c>
      <c r="Z818" s="17" t="n">
        <f aca="false">X818*(O818/Y818)^(-1/8)-T818</f>
        <v>-4.70743098035873</v>
      </c>
      <c r="AA818" s="17" t="n">
        <f aca="false">Z818^2</f>
        <v>22.1599064348412</v>
      </c>
      <c r="AB818" s="18" t="n">
        <f aca="false">Z818/U818</f>
        <v>-3.73226021968569</v>
      </c>
      <c r="AC818" s="17" t="n">
        <f aca="false">U818^-('paramètres CI'!$B$19)</f>
        <v>0.156136211635613</v>
      </c>
      <c r="AD818" s="4" t="n">
        <f aca="false">SUMIFS($AC$2:$AC$1250,$I$2:$I$1250,V818)</f>
        <v>1.70959711129147</v>
      </c>
      <c r="AE818" s="4" t="n">
        <f aca="false">AC818/AD818</f>
        <v>0.0913292439513213</v>
      </c>
      <c r="AF818" s="17" t="n">
        <f aca="false">AE818-O818</f>
        <v>0</v>
      </c>
      <c r="AG818" s="4" t="n">
        <f aca="false">VLOOKUP(I818,BesoinU!$F$1:$L$99,3,0)</f>
        <v>59.958573590041</v>
      </c>
      <c r="AH818" s="19" t="n">
        <f aca="false">VLOOKUP(J818,bibliRdtCHauff!$G$2:$K$1398,4,0)</f>
        <v>18.5496408196398</v>
      </c>
      <c r="AI818" s="19" t="n">
        <f aca="false">VLOOKUP(J818,bibliRdtCHauff!$G$2:$K$1398,3,0)</f>
        <v>0.917455412887589</v>
      </c>
      <c r="AJ818" s="4" t="n">
        <f aca="false">VLOOKUP(D818,'paramètres CI'!$A$1:$C$6,3)</f>
        <v>0.0509473684210526</v>
      </c>
      <c r="AK818" s="4" t="n">
        <f aca="false">AJ818*AG818/AI818</f>
        <v>3.32956947638271</v>
      </c>
      <c r="AL818" s="4" t="n">
        <f aca="false">AK818+AH818/R818</f>
        <v>4.51696839423159</v>
      </c>
      <c r="AM818" s="4" t="n">
        <f aca="false">AL818+Z818</f>
        <v>-0.19046258612714</v>
      </c>
      <c r="AN818" s="4" t="n">
        <f aca="false">AM818^-'paramètres CI'!$B$19</f>
        <v>577460.901406689</v>
      </c>
      <c r="AO818" s="4" t="n">
        <f aca="false">SUMIFS($AN$2:$AN$1250,$I$2:$I$1250,V818)</f>
        <v>577465.890430189</v>
      </c>
      <c r="AP818" s="5" t="n">
        <f aca="false">AN818/AO818</f>
        <v>0.999991360487984</v>
      </c>
      <c r="AQ818" s="6" t="n">
        <f aca="false">AP818-O818</f>
        <v>0.908662116536662</v>
      </c>
      <c r="AR818" s="20" t="n">
        <f aca="false">VLOOKUP(I818,entreesparc!$A$13:$H$110,8,0)*AP818</f>
        <v>1890.79926635224</v>
      </c>
      <c r="AS818" s="7" t="n">
        <f aca="false">M818*AJ818/AI818+AH818/R818</f>
        <v>8.24406407816523</v>
      </c>
      <c r="AT818" s="4" t="n">
        <f aca="false">AS818+Z818</f>
        <v>3.5366330978065</v>
      </c>
      <c r="AU818" s="4" t="n">
        <f aca="false">AT818^-'paramètres CI'!$B$19</f>
        <v>4.0858267188828E-005</v>
      </c>
      <c r="AV818" s="4" t="n">
        <f aca="false">SUMIFS($AU$2:$AU$1250,$I$2:$I$1250,V818)</f>
        <v>0.0523373154974905</v>
      </c>
      <c r="AW818" s="5" t="n">
        <f aca="false">AU818/AV818</f>
        <v>0.000780671817047765</v>
      </c>
      <c r="AX818" s="7" t="n">
        <f aca="false">SUMIFS($AP$2:$AP$1250,$I$2:$I$1250,V818)</f>
        <v>1</v>
      </c>
    </row>
    <row r="819" customFormat="false" ht="15.8" hidden="false" customHeight="false" outlineLevel="0" collapsed="false">
      <c r="A819" s="0" t="s">
        <v>16</v>
      </c>
      <c r="B819" s="0" t="s">
        <v>115</v>
      </c>
      <c r="C819" s="0" t="s">
        <v>32</v>
      </c>
      <c r="D819" s="0" t="s">
        <v>34</v>
      </c>
      <c r="E819" s="0" t="str">
        <f aca="false">VLOOKUP(A819,Nomenclature!$D$1:$E$9,2,0)</f>
        <v>04</v>
      </c>
      <c r="F819" s="0" t="str">
        <f aca="false">VLOOKUP(B819,Nomenclature!$J$1:$K$97,2,0)</f>
        <v>48</v>
      </c>
      <c r="G819" s="0" t="str">
        <f aca="false">VLOOKUP(C819,Nomenclature!$M$1:$N$21,2,0)</f>
        <v>01</v>
      </c>
      <c r="H819" s="0" t="str">
        <f aca="false">VLOOKUP(D819,Nomenclature!$O$25:$P$31,2,0)</f>
        <v>06</v>
      </c>
      <c r="I819" s="1" t="str">
        <f aca="false">CONCATENATE(E819,F819)</f>
        <v>0448</v>
      </c>
      <c r="J819" s="0" t="str">
        <f aca="false">CONCATENATE(E819,F819,G819,H819)</f>
        <v>04480106</v>
      </c>
      <c r="K819" s="0" t="n">
        <v>15.1898143141172</v>
      </c>
      <c r="L819" s="0" t="n">
        <v>25</v>
      </c>
      <c r="M819" s="0" t="n">
        <v>125.919775839894</v>
      </c>
      <c r="N819" s="0" t="n">
        <v>0.869124337681673</v>
      </c>
      <c r="O819" s="0" t="n">
        <v>0.266836207756502</v>
      </c>
      <c r="P819" s="4" t="n">
        <f aca="false">VLOOKUP(D819,'paramètres CI'!$A$1:$B$6,2,0)</f>
        <v>0.0424847883250769</v>
      </c>
      <c r="Q819" s="17" t="n">
        <f aca="false">M819*P819/N819</f>
        <v>6.15524705793985</v>
      </c>
      <c r="R819" s="9" t="n">
        <f aca="false">1/(1+0.04)*(1 - (1/(1+0.04))^L819)/(1-1/(1+0.04))</f>
        <v>15.6220799436509</v>
      </c>
      <c r="S819" s="17" t="n">
        <f aca="false">K819/R819</f>
        <v>0.972329828608427</v>
      </c>
      <c r="T819" s="17" t="n">
        <f aca="false">Q819+S819</f>
        <v>7.12757688654827</v>
      </c>
      <c r="U819" s="0" t="n">
        <f aca="false">T819 + Z819</f>
        <v>1.10308170849904</v>
      </c>
      <c r="V819" s="4" t="str">
        <f aca="false">VLOOKUP(I819,'CI ref gaz'!$I$1:$AM$97,1,0)</f>
        <v>0448</v>
      </c>
      <c r="W819" s="0" t="n">
        <f aca="false">VLOOKUP(I819,'CI ref gaz'!$I$1:$AM$97,14,0)</f>
        <v>-2</v>
      </c>
      <c r="X819" s="1" t="n">
        <f aca="false">VLOOKUP(I819,'CI ref gaz'!$I$1:$AM$97,13,0)</f>
        <v>1.03514618739102</v>
      </c>
      <c r="Y819" s="2" t="n">
        <f aca="false">VLOOKUP(I819,'CI ref gaz'!$I$1:$AM$97,7,0)</f>
        <v>0.44370337234536</v>
      </c>
      <c r="Z819" s="17" t="n">
        <f aca="false">X819*(O819/Y819)^(-1/8)-T819</f>
        <v>-6.02449517804924</v>
      </c>
      <c r="AA819" s="17" t="n">
        <f aca="false">Z819^2</f>
        <v>36.2945421503385</v>
      </c>
      <c r="AB819" s="18" t="n">
        <f aca="false">Z819/U819</f>
        <v>-5.46151307888766</v>
      </c>
      <c r="AC819" s="17" t="n">
        <f aca="false">U819^-('paramètres CI'!$B$19)</f>
        <v>0.456182409968486</v>
      </c>
      <c r="AD819" s="4" t="n">
        <f aca="false">SUMIFS($AC$2:$AC$1250,$I$2:$I$1250,V819)</f>
        <v>1.70959711129147</v>
      </c>
      <c r="AE819" s="4" t="n">
        <f aca="false">AC819/AD819</f>
        <v>0.266836207756502</v>
      </c>
      <c r="AF819" s="17" t="n">
        <f aca="false">AE819-O819</f>
        <v>0</v>
      </c>
      <c r="AG819" s="4" t="n">
        <f aca="false">VLOOKUP(I819,BesoinU!$F$1:$L$99,3,0)</f>
        <v>59.958573590041</v>
      </c>
      <c r="AH819" s="19" t="n">
        <f aca="false">VLOOKUP(J819,bibliRdtCHauff!$G$2:$K$1398,4,0)</f>
        <v>15.9493050298231</v>
      </c>
      <c r="AI819" s="19" t="n">
        <f aca="false">VLOOKUP(J819,bibliRdtCHauff!$G$2:$K$1398,3,0)</f>
        <v>0.903889311188939</v>
      </c>
      <c r="AJ819" s="4" t="n">
        <f aca="false">VLOOKUP(D819,'paramètres CI'!$A$1:$C$6,3)</f>
        <v>0.0591</v>
      </c>
      <c r="AK819" s="4" t="n">
        <f aca="false">AJ819*AG819/AI819</f>
        <v>3.92033809373227</v>
      </c>
      <c r="AL819" s="4" t="n">
        <f aca="false">AK819+AH819/R819</f>
        <v>4.94128441377112</v>
      </c>
      <c r="AM819" s="4" t="n">
        <f aca="false">AL819+Z819</f>
        <v>-1.08321076427811</v>
      </c>
      <c r="AN819" s="4" t="n">
        <f aca="false">AM819^-'paramètres CI'!$B$19</f>
        <v>0.527589645048704</v>
      </c>
      <c r="AO819" s="4" t="n">
        <f aca="false">SUMIFS($AN$2:$AN$1250,$I$2:$I$1250,V819)</f>
        <v>577465.890430189</v>
      </c>
      <c r="AP819" s="5" t="n">
        <f aca="false">AN819/AO819</f>
        <v>9.13629105704704E-007</v>
      </c>
      <c r="AQ819" s="6" t="n">
        <f aca="false">AP819-O819</f>
        <v>-0.266835294127396</v>
      </c>
      <c r="AR819" s="20" t="n">
        <f aca="false">VLOOKUP(I819,entreesparc!$A$13:$H$110,8,0)*AP819</f>
        <v>0.00172750416757752</v>
      </c>
      <c r="AS819" s="7" t="n">
        <f aca="false">M819*AJ819/AI819+AH819/R819</f>
        <v>9.25409905236734</v>
      </c>
      <c r="AT819" s="4" t="n">
        <f aca="false">AS819+Z819</f>
        <v>3.22960387431811</v>
      </c>
      <c r="AU819" s="4" t="n">
        <f aca="false">AT819^-'paramètres CI'!$B$19</f>
        <v>8.44901227074267E-005</v>
      </c>
      <c r="AV819" s="4" t="n">
        <f aca="false">SUMIFS($AU$2:$AU$1250,$I$2:$I$1250,V819)</f>
        <v>0.0523373154974905</v>
      </c>
      <c r="AW819" s="5" t="n">
        <f aca="false">AU819/AV819</f>
        <v>0.00161433810474054</v>
      </c>
      <c r="AX819" s="7" t="n">
        <f aca="false">SUMIFS($AP$2:$AP$1250,$I$2:$I$1250,V819)</f>
        <v>1</v>
      </c>
    </row>
    <row r="820" customFormat="false" ht="15.8" hidden="false" customHeight="false" outlineLevel="0" collapsed="false">
      <c r="A820" s="0" t="s">
        <v>16</v>
      </c>
      <c r="B820" s="0" t="s">
        <v>115</v>
      </c>
      <c r="C820" s="0" t="s">
        <v>35</v>
      </c>
      <c r="D820" s="0" t="s">
        <v>33</v>
      </c>
      <c r="E820" s="0" t="str">
        <f aca="false">VLOOKUP(A820,Nomenclature!$D$1:$E$9,2,0)</f>
        <v>04</v>
      </c>
      <c r="F820" s="0" t="str">
        <f aca="false">VLOOKUP(B820,Nomenclature!$J$1:$K$97,2,0)</f>
        <v>48</v>
      </c>
      <c r="G820" s="0" t="str">
        <f aca="false">VLOOKUP(C820,Nomenclature!$M$1:$N$21,2,0)</f>
        <v>21</v>
      </c>
      <c r="H820" s="0" t="str">
        <f aca="false">VLOOKUP(D820,Nomenclature!$O$25:$P$31,2,0)</f>
        <v>01</v>
      </c>
      <c r="I820" s="1" t="str">
        <f aca="false">CONCATENATE(E820,F820)</f>
        <v>0448</v>
      </c>
      <c r="J820" s="0" t="str">
        <f aca="false">CONCATENATE(E820,F820,G820,H820)</f>
        <v>04482101</v>
      </c>
      <c r="K820" s="0" t="n">
        <v>22.0829057376664</v>
      </c>
      <c r="L820" s="0" t="n">
        <v>25</v>
      </c>
      <c r="M820" s="0" t="n">
        <v>127.075761691201</v>
      </c>
      <c r="N820" s="0" t="n">
        <v>1.05860239948568</v>
      </c>
      <c r="O820" s="0" t="n">
        <v>9.99400359784132E-005</v>
      </c>
      <c r="P820" s="4" t="n">
        <f aca="false">VLOOKUP(D820,'paramètres CI'!$A$1:$B$6,2,0)</f>
        <v>0.033584731604575</v>
      </c>
      <c r="Q820" s="17" t="n">
        <f aca="false">M820*P820/N820</f>
        <v>4.03154702078837</v>
      </c>
      <c r="R820" s="9" t="n">
        <f aca="false">1/(1+0.04)*(1 - (1/(1+0.04))^L820)/(1-1/(1+0.04))</f>
        <v>15.6220799436509</v>
      </c>
      <c r="S820" s="17" t="n">
        <f aca="false">K820/R820</f>
        <v>1.41357014029629</v>
      </c>
      <c r="T820" s="17" t="n">
        <f aca="false">Q820+S820</f>
        <v>5.44511716108466</v>
      </c>
      <c r="U820" s="0" t="n">
        <f aca="false">T820 + Z820</f>
        <v>2.95747335369644</v>
      </c>
      <c r="V820" s="4" t="str">
        <f aca="false">VLOOKUP(I820,'CI ref gaz'!$I$1:$AM$97,1,0)</f>
        <v>0448</v>
      </c>
      <c r="W820" s="0" t="n">
        <f aca="false">VLOOKUP(I820,'CI ref gaz'!$I$1:$AM$97,14,0)</f>
        <v>-2</v>
      </c>
      <c r="X820" s="1" t="n">
        <f aca="false">VLOOKUP(I820,'CI ref gaz'!$I$1:$AM$97,13,0)</f>
        <v>1.03514618739102</v>
      </c>
      <c r="Y820" s="2" t="n">
        <f aca="false">VLOOKUP(I820,'CI ref gaz'!$I$1:$AM$97,7,0)</f>
        <v>0.44370337234536</v>
      </c>
      <c r="Z820" s="17" t="n">
        <f aca="false">X820*(O820/Y820)^(-1/8)-T820</f>
        <v>-2.48764380738823</v>
      </c>
      <c r="AA820" s="17" t="n">
        <f aca="false">Z820^2</f>
        <v>6.18837171243699</v>
      </c>
      <c r="AB820" s="18" t="n">
        <f aca="false">Z820/U820</f>
        <v>-0.841138198009126</v>
      </c>
      <c r="AC820" s="17" t="n">
        <f aca="false">U820^-('paramètres CI'!$B$19)</f>
        <v>0.00017085719681106</v>
      </c>
      <c r="AD820" s="4" t="n">
        <f aca="false">SUMIFS($AC$2:$AC$1250,$I$2:$I$1250,V820)</f>
        <v>1.70959711129147</v>
      </c>
      <c r="AE820" s="4" t="n">
        <f aca="false">AC820/AD820</f>
        <v>9.99400359784131E-005</v>
      </c>
      <c r="AF820" s="17" t="n">
        <f aca="false">AE820-O820</f>
        <v>0</v>
      </c>
      <c r="AG820" s="4" t="n">
        <f aca="false">VLOOKUP(I820,BesoinU!$F$1:$L$99,3,0)</f>
        <v>59.958573590041</v>
      </c>
      <c r="AH820" s="19" t="n">
        <f aca="false">VLOOKUP(J820,bibliRdtCHauff!$G$2:$K$1398,4,0)</f>
        <v>22.0829057376664</v>
      </c>
      <c r="AI820" s="19" t="n">
        <f aca="false">VLOOKUP(J820,bibliRdtCHauff!$G$2:$K$1398,3,0)</f>
        <v>1.05860239948568</v>
      </c>
      <c r="AJ820" s="4" t="n">
        <f aca="false">VLOOKUP(D820,'paramètres CI'!$A$1:$C$6,3)</f>
        <v>0.0509473684210526</v>
      </c>
      <c r="AK820" s="4" t="n">
        <f aca="false">AJ820*AG820/AI820</f>
        <v>2.88562687953168</v>
      </c>
      <c r="AL820" s="4" t="n">
        <f aca="false">AK820+AH820/R820</f>
        <v>4.29919701982797</v>
      </c>
      <c r="AM820" s="4" t="n">
        <f aca="false">AL820+Z820</f>
        <v>1.81155321243974</v>
      </c>
      <c r="AN820" s="4" t="n">
        <f aca="false">AM820^-'paramètres CI'!$B$19</f>
        <v>0.00862166682589542</v>
      </c>
      <c r="AO820" s="4" t="n">
        <f aca="false">SUMIFS($AN$2:$AN$1250,$I$2:$I$1250,V820)</f>
        <v>577465.890430189</v>
      </c>
      <c r="AP820" s="5" t="n">
        <f aca="false">AN820/AO820</f>
        <v>1.49301750437115E-008</v>
      </c>
      <c r="AQ820" s="6" t="n">
        <f aca="false">AP820-O820</f>
        <v>-9.99251058033695E-005</v>
      </c>
      <c r="AR820" s="20" t="n">
        <f aca="false">VLOOKUP(I820,entreesparc!$A$13:$H$110,8,0)*AP820</f>
        <v>2.82302079143807E-005</v>
      </c>
      <c r="AS820" s="7" t="n">
        <f aca="false">M820*AJ820/AI820+AH820/R820</f>
        <v>7.52934661257045</v>
      </c>
      <c r="AT820" s="4" t="n">
        <f aca="false">AS820+Z820</f>
        <v>5.04170280518223</v>
      </c>
      <c r="AU820" s="4" t="n">
        <f aca="false">AT820^-'paramètres CI'!$B$19</f>
        <v>2.39542218363367E-006</v>
      </c>
      <c r="AV820" s="4" t="n">
        <f aca="false">SUMIFS($AU$2:$AU$1250,$I$2:$I$1250,V820)</f>
        <v>0.0523373154974905</v>
      </c>
      <c r="AW820" s="5" t="n">
        <f aca="false">AU820/AV820</f>
        <v>4.57689157509144E-005</v>
      </c>
      <c r="AX820" s="7" t="n">
        <f aca="false">SUMIFS($AP$2:$AP$1250,$I$2:$I$1250,V820)</f>
        <v>1</v>
      </c>
    </row>
    <row r="821" customFormat="false" ht="15.8" hidden="false" customHeight="false" outlineLevel="0" collapsed="false">
      <c r="A821" s="0" t="s">
        <v>16</v>
      </c>
      <c r="B821" s="0" t="s">
        <v>115</v>
      </c>
      <c r="C821" s="0" t="s">
        <v>35</v>
      </c>
      <c r="D821" s="0" t="s">
        <v>34</v>
      </c>
      <c r="E821" s="0" t="str">
        <f aca="false">VLOOKUP(A821,Nomenclature!$D$1:$E$9,2,0)</f>
        <v>04</v>
      </c>
      <c r="F821" s="0" t="str">
        <f aca="false">VLOOKUP(B821,Nomenclature!$J$1:$K$97,2,0)</f>
        <v>48</v>
      </c>
      <c r="G821" s="0" t="str">
        <f aca="false">VLOOKUP(C821,Nomenclature!$M$1:$N$21,2,0)</f>
        <v>21</v>
      </c>
      <c r="H821" s="0" t="str">
        <f aca="false">VLOOKUP(D821,Nomenclature!$O$25:$P$31,2,0)</f>
        <v>06</v>
      </c>
      <c r="I821" s="1" t="str">
        <f aca="false">CONCATENATE(E821,F821)</f>
        <v>0448</v>
      </c>
      <c r="J821" s="0" t="str">
        <f aca="false">CONCATENATE(E821,F821,G821,H821)</f>
        <v>04482106</v>
      </c>
      <c r="K821" s="0" t="n">
        <v>18.9872678926465</v>
      </c>
      <c r="L821" s="0" t="n">
        <v>25</v>
      </c>
      <c r="M821" s="0" t="n">
        <v>125.919775839894</v>
      </c>
      <c r="N821" s="0" t="n">
        <v>1.04294920521801</v>
      </c>
      <c r="O821" s="0" t="n">
        <v>9.99400359784132E-005</v>
      </c>
      <c r="P821" s="4" t="n">
        <f aca="false">VLOOKUP(D821,'paramètres CI'!$A$1:$B$6,2,0)</f>
        <v>0.0424847883250769</v>
      </c>
      <c r="Q821" s="17" t="n">
        <f aca="false">M821*P821/N821</f>
        <v>5.12937254828319</v>
      </c>
      <c r="R821" s="9" t="n">
        <f aca="false">1/(1+0.04)*(1 - (1/(1+0.04))^L821)/(1-1/(1+0.04))</f>
        <v>15.6220799436509</v>
      </c>
      <c r="S821" s="17" t="n">
        <f aca="false">K821/R821</f>
        <v>1.21541228576053</v>
      </c>
      <c r="T821" s="17" t="n">
        <f aca="false">Q821+S821</f>
        <v>6.34478483404372</v>
      </c>
      <c r="U821" s="0" t="n">
        <f aca="false">T821 + Z821</f>
        <v>2.95747335369644</v>
      </c>
      <c r="V821" s="4" t="str">
        <f aca="false">VLOOKUP(I821,'CI ref gaz'!$I$1:$AM$97,1,0)</f>
        <v>0448</v>
      </c>
      <c r="W821" s="0" t="n">
        <f aca="false">VLOOKUP(I821,'CI ref gaz'!$I$1:$AM$97,14,0)</f>
        <v>-2</v>
      </c>
      <c r="X821" s="1" t="n">
        <f aca="false">VLOOKUP(I821,'CI ref gaz'!$I$1:$AM$97,13,0)</f>
        <v>1.03514618739102</v>
      </c>
      <c r="Y821" s="2" t="n">
        <f aca="false">VLOOKUP(I821,'CI ref gaz'!$I$1:$AM$97,7,0)</f>
        <v>0.44370337234536</v>
      </c>
      <c r="Z821" s="17" t="n">
        <f aca="false">X821*(O821/Y821)^(-1/8)-T821</f>
        <v>-3.38731148034729</v>
      </c>
      <c r="AA821" s="17" t="n">
        <f aca="false">Z821^2</f>
        <v>11.4738790648925</v>
      </c>
      <c r="AB821" s="18" t="n">
        <f aca="false">Z821/U821</f>
        <v>-1.14533964477266</v>
      </c>
      <c r="AC821" s="17" t="n">
        <f aca="false">U821^-('paramètres CI'!$B$19)</f>
        <v>0.00017085719681106</v>
      </c>
      <c r="AD821" s="4" t="n">
        <f aca="false">SUMIFS($AC$2:$AC$1250,$I$2:$I$1250,V821)</f>
        <v>1.70959711129147</v>
      </c>
      <c r="AE821" s="4" t="n">
        <f aca="false">AC821/AD821</f>
        <v>9.99400359784131E-005</v>
      </c>
      <c r="AF821" s="17" t="n">
        <f aca="false">AE821-O821</f>
        <v>0</v>
      </c>
      <c r="AG821" s="4" t="n">
        <f aca="false">VLOOKUP(I821,BesoinU!$F$1:$L$99,3,0)</f>
        <v>59.958573590041</v>
      </c>
      <c r="AH821" s="19" t="n">
        <f aca="false">VLOOKUP(J821,bibliRdtCHauff!$G$2:$K$1398,4,0)</f>
        <v>18.9872678926465</v>
      </c>
      <c r="AI821" s="19" t="n">
        <f aca="false">VLOOKUP(J821,bibliRdtCHauff!$G$2:$K$1398,3,0)</f>
        <v>1.04294920521801</v>
      </c>
      <c r="AJ821" s="4" t="n">
        <f aca="false">VLOOKUP(D821,'paramètres CI'!$A$1:$C$6,3)</f>
        <v>0.0591</v>
      </c>
      <c r="AK821" s="4" t="n">
        <f aca="false">AJ821*AG821/AI821</f>
        <v>3.39762634790129</v>
      </c>
      <c r="AL821" s="4" t="n">
        <f aca="false">AK821+AH821/R821</f>
        <v>4.61303863366182</v>
      </c>
      <c r="AM821" s="4" t="n">
        <f aca="false">AL821+Z821</f>
        <v>1.22572715331454</v>
      </c>
      <c r="AN821" s="4" t="n">
        <f aca="false">AM821^-'paramètres CI'!$B$19</f>
        <v>0.196268021064947</v>
      </c>
      <c r="AO821" s="4" t="n">
        <f aca="false">SUMIFS($AN$2:$AN$1250,$I$2:$I$1250,V821)</f>
        <v>577465.890430189</v>
      </c>
      <c r="AP821" s="5" t="n">
        <f aca="false">AN821/AO821</f>
        <v>3.3987811976E-007</v>
      </c>
      <c r="AQ821" s="6" t="n">
        <f aca="false">AP821-O821</f>
        <v>-9.96001578586532E-005</v>
      </c>
      <c r="AR821" s="20" t="n">
        <f aca="false">VLOOKUP(I821,entreesparc!$A$13:$H$110,8,0)*AP821</f>
        <v>0.000642646851646585</v>
      </c>
      <c r="AS821" s="7" t="n">
        <f aca="false">M821*AJ821/AI821+AH821/R821</f>
        <v>8.35081132044521</v>
      </c>
      <c r="AT821" s="4" t="n">
        <f aca="false">AS821+Z821</f>
        <v>4.96349984009792</v>
      </c>
      <c r="AU821" s="4" t="n">
        <f aca="false">AT821^-'paramètres CI'!$B$19</f>
        <v>2.71453785381582E-006</v>
      </c>
      <c r="AV821" s="4" t="n">
        <f aca="false">SUMIFS($AU$2:$AU$1250,$I$2:$I$1250,V821)</f>
        <v>0.0523373154974905</v>
      </c>
      <c r="AW821" s="5" t="n">
        <f aca="false">AU821/AV821</f>
        <v>5.18662034537476E-005</v>
      </c>
      <c r="AX821" s="7" t="n">
        <f aca="false">SUMIFS($AP$2:$AP$1250,$I$2:$I$1250,V821)</f>
        <v>1</v>
      </c>
    </row>
    <row r="822" customFormat="false" ht="15.8" hidden="false" customHeight="false" outlineLevel="0" collapsed="false">
      <c r="A822" s="0" t="s">
        <v>16</v>
      </c>
      <c r="B822" s="0" t="s">
        <v>115</v>
      </c>
      <c r="C822" s="0" t="s">
        <v>36</v>
      </c>
      <c r="D822" s="0" t="s">
        <v>37</v>
      </c>
      <c r="E822" s="0" t="str">
        <f aca="false">VLOOKUP(A822,Nomenclature!$D$1:$E$9,2,0)</f>
        <v>04</v>
      </c>
      <c r="F822" s="0" t="str">
        <f aca="false">VLOOKUP(B822,Nomenclature!$J$1:$K$97,2,0)</f>
        <v>48</v>
      </c>
      <c r="G822" s="0" t="str">
        <f aca="false">VLOOKUP(C822,Nomenclature!$M$1:$N$21,2,0)</f>
        <v>23</v>
      </c>
      <c r="H822" s="0" t="str">
        <f aca="false">VLOOKUP(D822,Nomenclature!$O$25:$P$31,2,0)</f>
        <v>03</v>
      </c>
      <c r="I822" s="1" t="str">
        <f aca="false">CONCATENATE(E822,F822)</f>
        <v>0448</v>
      </c>
      <c r="J822" s="0" t="str">
        <f aca="false">CONCATENATE(E822,F822,G822,H822)</f>
        <v>04482303</v>
      </c>
      <c r="K822" s="0" t="n">
        <v>8.14584073441247</v>
      </c>
      <c r="L822" s="0" t="n">
        <v>20</v>
      </c>
      <c r="M822" s="0" t="n">
        <v>126.980253204354</v>
      </c>
      <c r="N822" s="0" t="n">
        <v>0.764145481638</v>
      </c>
      <c r="O822" s="0" t="n">
        <v>9.99400359784132E-005</v>
      </c>
      <c r="P822" s="4" t="n">
        <f aca="false">VLOOKUP(D822,'paramètres CI'!$A$1:$B$6,2,0)</f>
        <v>0.0385046990211696</v>
      </c>
      <c r="Q822" s="17" t="n">
        <f aca="false">M822*P822/N822</f>
        <v>6.39843661809649</v>
      </c>
      <c r="R822" s="9" t="n">
        <f aca="false">1/(1+0.04)*(1 - (1/(1+0.04))^L822)/(1-1/(1+0.04))</f>
        <v>13.5903263449677</v>
      </c>
      <c r="S822" s="17" t="n">
        <f aca="false">K822/R822</f>
        <v>0.599385219136314</v>
      </c>
      <c r="T822" s="17" t="n">
        <f aca="false">Q822+S822</f>
        <v>6.9978218372328</v>
      </c>
      <c r="U822" s="0" t="n">
        <f aca="false">T822 + Z822</f>
        <v>2.95747335369644</v>
      </c>
      <c r="V822" s="4" t="str">
        <f aca="false">VLOOKUP(I822,'CI ref gaz'!$I$1:$AM$97,1,0)</f>
        <v>0448</v>
      </c>
      <c r="W822" s="0" t="n">
        <f aca="false">VLOOKUP(I822,'CI ref gaz'!$I$1:$AM$97,14,0)</f>
        <v>-2</v>
      </c>
      <c r="X822" s="1" t="n">
        <f aca="false">VLOOKUP(I822,'CI ref gaz'!$I$1:$AM$97,13,0)</f>
        <v>1.03514618739102</v>
      </c>
      <c r="Y822" s="2" t="n">
        <f aca="false">VLOOKUP(I822,'CI ref gaz'!$I$1:$AM$97,7,0)</f>
        <v>0.44370337234536</v>
      </c>
      <c r="Z822" s="17" t="n">
        <f aca="false">X822*(O822/Y822)^(-1/8)-T822</f>
        <v>-4.04034848353636</v>
      </c>
      <c r="AA822" s="17" t="n">
        <f aca="false">Z822^2</f>
        <v>16.3244158684146</v>
      </c>
      <c r="AB822" s="18" t="n">
        <f aca="false">Z822/U822</f>
        <v>-1.36614873587499</v>
      </c>
      <c r="AC822" s="17" t="n">
        <f aca="false">U822^-('paramètres CI'!$B$19)</f>
        <v>0.00017085719681106</v>
      </c>
      <c r="AD822" s="4" t="n">
        <f aca="false">SUMIFS($AC$2:$AC$1250,$I$2:$I$1250,V822)</f>
        <v>1.70959711129147</v>
      </c>
      <c r="AE822" s="4" t="n">
        <f aca="false">AC822/AD822</f>
        <v>9.9940035978413E-005</v>
      </c>
      <c r="AF822" s="17" t="n">
        <f aca="false">AE822-O822</f>
        <v>0</v>
      </c>
      <c r="AG822" s="4" t="n">
        <f aca="false">VLOOKUP(I822,BesoinU!$F$1:$L$99,3,0)</f>
        <v>59.958573590041</v>
      </c>
      <c r="AH822" s="19" t="n">
        <f aca="false">VLOOKUP(J822,bibliRdtCHauff!$G$2:$K$1398,4,0)</f>
        <v>8.14584073441247</v>
      </c>
      <c r="AI822" s="19" t="n">
        <f aca="false">VLOOKUP(J822,bibliRdtCHauff!$G$2:$K$1398,3,0)</f>
        <v>0.764145481638</v>
      </c>
      <c r="AJ822" s="4" t="n">
        <f aca="false">VLOOKUP(D822,'paramètres CI'!$A$1:$C$6,3)</f>
        <v>0.0763929293534506</v>
      </c>
      <c r="AK822" s="4" t="n">
        <f aca="false">AJ822*AG822/AI822</f>
        <v>5.9941610419252</v>
      </c>
      <c r="AL822" s="4" t="n">
        <f aca="false">AK822+AH822/R822</f>
        <v>6.59354626106152</v>
      </c>
      <c r="AM822" s="4" t="n">
        <f aca="false">AL822+Z822</f>
        <v>2.55319777752515</v>
      </c>
      <c r="AN822" s="4" t="n">
        <f aca="false">AM822^-'paramètres CI'!$B$19</f>
        <v>0.000553763514511823</v>
      </c>
      <c r="AO822" s="4" t="n">
        <f aca="false">SUMIFS($AN$2:$AN$1250,$I$2:$I$1250,V822)</f>
        <v>577465.890430189</v>
      </c>
      <c r="AP822" s="5" t="n">
        <f aca="false">AN822/AO822</f>
        <v>9.58954500497495E-010</v>
      </c>
      <c r="AQ822" s="6" t="n">
        <f aca="false">AP822-O822</f>
        <v>-9.99390770239127E-005</v>
      </c>
      <c r="AR822" s="20" t="n">
        <f aca="false">VLOOKUP(I822,entreesparc!$A$13:$H$110,8,0)*AP822</f>
        <v>1.813206131222E-006</v>
      </c>
      <c r="AS822" s="7" t="n">
        <f aca="false">M822*AJ822/AI822+AH822/R822</f>
        <v>13.2938180796565</v>
      </c>
      <c r="AT822" s="4" t="n">
        <f aca="false">AS822+Z822</f>
        <v>9.25346959612018</v>
      </c>
      <c r="AU822" s="4" t="n">
        <f aca="false">AT822^-'paramètres CI'!$B$19</f>
        <v>1.86021516773384E-008</v>
      </c>
      <c r="AV822" s="4" t="n">
        <f aca="false">SUMIFS($AU$2:$AU$1250,$I$2:$I$1250,V822)</f>
        <v>0.0523373154974905</v>
      </c>
      <c r="AW822" s="5" t="n">
        <f aca="false">AU822/AV822</f>
        <v>3.55428082249085E-007</v>
      </c>
      <c r="AX822" s="7" t="n">
        <f aca="false">SUMIFS($AP$2:$AP$1250,$I$2:$I$1250,V822)</f>
        <v>1</v>
      </c>
    </row>
    <row r="823" customFormat="false" ht="15.8" hidden="false" customHeight="false" outlineLevel="0" collapsed="false">
      <c r="A823" s="0" t="s">
        <v>16</v>
      </c>
      <c r="B823" s="0" t="s">
        <v>115</v>
      </c>
      <c r="C823" s="0" t="s">
        <v>38</v>
      </c>
      <c r="D823" s="0" t="s">
        <v>39</v>
      </c>
      <c r="E823" s="0" t="str">
        <f aca="false">VLOOKUP(A823,Nomenclature!$D$1:$E$9,2,0)</f>
        <v>04</v>
      </c>
      <c r="F823" s="0" t="str">
        <f aca="false">VLOOKUP(B823,Nomenclature!$J$1:$K$97,2,0)</f>
        <v>48</v>
      </c>
      <c r="G823" s="0" t="str">
        <f aca="false">VLOOKUP(C823,Nomenclature!$M$1:$N$21,2,0)</f>
        <v>24</v>
      </c>
      <c r="H823" s="0" t="str">
        <f aca="false">VLOOKUP(D823,Nomenclature!$O$25:$P$31,2,0)</f>
        <v>04</v>
      </c>
      <c r="I823" s="1" t="str">
        <f aca="false">CONCATENATE(E823,F823)</f>
        <v>0448</v>
      </c>
      <c r="J823" s="0" t="str">
        <f aca="false">CONCATENATE(E823,F823,G823,H823)</f>
        <v>04482404</v>
      </c>
      <c r="K823" s="0" t="n">
        <v>5.96768016664279</v>
      </c>
      <c r="L823" s="0" t="n">
        <v>20</v>
      </c>
      <c r="M823" s="0" t="n">
        <v>103.39462973206</v>
      </c>
      <c r="N823" s="0" t="n">
        <v>0.99141328420126</v>
      </c>
      <c r="O823" s="0" t="n">
        <v>9.99400359784132E-005</v>
      </c>
      <c r="P823" s="4" t="n">
        <f aca="false">VLOOKUP(D823,'paramètres CI'!$A$1:$B$6,2,0)</f>
        <v>0.022045059962018</v>
      </c>
      <c r="Q823" s="17" t="n">
        <f aca="false">M823*P823/N823</f>
        <v>2.29908237918183</v>
      </c>
      <c r="R823" s="9" t="n">
        <f aca="false">1/(1+0.04)*(1 - (1/(1+0.04))^L823)/(1-1/(1+0.04))</f>
        <v>13.5903263449677</v>
      </c>
      <c r="S823" s="17" t="n">
        <f aca="false">K823/R823</f>
        <v>0.439112352063021</v>
      </c>
      <c r="T823" s="17" t="n">
        <f aca="false">Q823+S823</f>
        <v>2.73819473124485</v>
      </c>
      <c r="U823" s="0" t="n">
        <f aca="false">T823 + Z823</f>
        <v>2.95747335369644</v>
      </c>
      <c r="V823" s="4" t="str">
        <f aca="false">VLOOKUP(I823,'CI ref gaz'!$I$1:$AM$97,1,0)</f>
        <v>0448</v>
      </c>
      <c r="W823" s="0" t="n">
        <f aca="false">VLOOKUP(I823,'CI ref gaz'!$I$1:$AM$97,14,0)</f>
        <v>-2</v>
      </c>
      <c r="X823" s="1" t="n">
        <f aca="false">VLOOKUP(I823,'CI ref gaz'!$I$1:$AM$97,13,0)</f>
        <v>1.03514618739102</v>
      </c>
      <c r="Y823" s="2" t="n">
        <f aca="false">VLOOKUP(I823,'CI ref gaz'!$I$1:$AM$97,7,0)</f>
        <v>0.44370337234536</v>
      </c>
      <c r="Z823" s="17" t="n">
        <f aca="false">X823*(O823/Y823)^(-1/8)-T823</f>
        <v>0.219278622451584</v>
      </c>
      <c r="AA823" s="17" t="n">
        <f aca="false">Z823^2</f>
        <v>0.0480831142642644</v>
      </c>
      <c r="AB823" s="18" t="n">
        <f aca="false">Z823/U823</f>
        <v>0.0741439046872615</v>
      </c>
      <c r="AC823" s="17" t="n">
        <f aca="false">U823^-('paramètres CI'!$B$19)</f>
        <v>0.00017085719681106</v>
      </c>
      <c r="AD823" s="4" t="n">
        <f aca="false">SUMIFS($AC$2:$AC$1250,$I$2:$I$1250,V823)</f>
        <v>1.70959711129147</v>
      </c>
      <c r="AE823" s="4" t="n">
        <f aca="false">AC823/AD823</f>
        <v>9.99400359784131E-005</v>
      </c>
      <c r="AF823" s="17" t="n">
        <f aca="false">AE823-O823</f>
        <v>0</v>
      </c>
      <c r="AG823" s="4" t="n">
        <f aca="false">VLOOKUP(I823,BesoinU!$F$1:$L$99,3,0)</f>
        <v>59.958573590041</v>
      </c>
      <c r="AH823" s="19" t="n">
        <f aca="false">VLOOKUP(J823,bibliRdtCHauff!$G$2:$K$1398,4,0)</f>
        <v>5.96768016664279</v>
      </c>
      <c r="AI823" s="19" t="n">
        <f aca="false">VLOOKUP(J823,bibliRdtCHauff!$G$2:$K$1398,3,0)</f>
        <v>0.99141328420126</v>
      </c>
      <c r="AJ823" s="4" t="n">
        <f aca="false">VLOOKUP(D823,'paramètres CI'!$A$1:$C$6,3)</f>
        <v>0.0386719666666667</v>
      </c>
      <c r="AK823" s="4" t="n">
        <f aca="false">AJ823*AG823/AI823</f>
        <v>2.33879855778112</v>
      </c>
      <c r="AL823" s="4" t="n">
        <f aca="false">AK823+AH823/R823</f>
        <v>2.77791090984414</v>
      </c>
      <c r="AM823" s="4" t="n">
        <f aca="false">AL823+Z823</f>
        <v>2.99718953229572</v>
      </c>
      <c r="AN823" s="4" t="n">
        <f aca="false">AM823^-'paramètres CI'!$B$19</f>
        <v>0.000153562913332896</v>
      </c>
      <c r="AO823" s="4" t="n">
        <f aca="false">SUMIFS($AN$2:$AN$1250,$I$2:$I$1250,V823)</f>
        <v>577465.890430189</v>
      </c>
      <c r="AP823" s="5" t="n">
        <f aca="false">AN823/AO823</f>
        <v>2.65925513312133E-010</v>
      </c>
      <c r="AQ823" s="6" t="n">
        <f aca="false">AP823-O823</f>
        <v>-9.99397700528999E-005</v>
      </c>
      <c r="AR823" s="20" t="n">
        <f aca="false">VLOOKUP(I823,entreesparc!$A$13:$H$110,8,0)*AP823</f>
        <v>5.02816109560745E-007</v>
      </c>
      <c r="AS823" s="7" t="n">
        <f aca="false">M823*AJ823/AI823+AH823/R823</f>
        <v>4.47221715127092</v>
      </c>
      <c r="AT823" s="4" t="n">
        <f aca="false">AS823+Z823</f>
        <v>4.69149577372251</v>
      </c>
      <c r="AU823" s="4" t="n">
        <f aca="false">AT823^-'paramètres CI'!$B$19</f>
        <v>4.26097871279263E-006</v>
      </c>
      <c r="AV823" s="4" t="n">
        <f aca="false">SUMIFS($AU$2:$AU$1250,$I$2:$I$1250,V823)</f>
        <v>0.0523373154974905</v>
      </c>
      <c r="AW823" s="5" t="n">
        <f aca="false">AU823/AV823</f>
        <v>8.14137804411642E-005</v>
      </c>
      <c r="AX823" s="7" t="n">
        <f aca="false">SUMIFS($AP$2:$AP$1250,$I$2:$I$1250,V823)</f>
        <v>1</v>
      </c>
    </row>
    <row r="824" customFormat="false" ht="15.8" hidden="false" customHeight="false" outlineLevel="0" collapsed="false">
      <c r="A824" s="0" t="s">
        <v>16</v>
      </c>
      <c r="B824" s="0" t="s">
        <v>115</v>
      </c>
      <c r="C824" s="0" t="s">
        <v>40</v>
      </c>
      <c r="D824" s="0" t="s">
        <v>37</v>
      </c>
      <c r="E824" s="0" t="str">
        <f aca="false">VLOOKUP(A824,Nomenclature!$D$1:$E$9,2,0)</f>
        <v>04</v>
      </c>
      <c r="F824" s="0" t="str">
        <f aca="false">VLOOKUP(B824,Nomenclature!$J$1:$K$97,2,0)</f>
        <v>48</v>
      </c>
      <c r="G824" s="0" t="str">
        <f aca="false">VLOOKUP(C824,Nomenclature!$M$1:$N$21,2,0)</f>
        <v>03</v>
      </c>
      <c r="H824" s="0" t="str">
        <f aca="false">VLOOKUP(D824,Nomenclature!$O$25:$P$31,2,0)</f>
        <v>03</v>
      </c>
      <c r="I824" s="1" t="str">
        <f aca="false">CONCATENATE(E824,F824)</f>
        <v>0448</v>
      </c>
      <c r="J824" s="0" t="str">
        <f aca="false">CONCATENATE(E824,F824,G824,H824)</f>
        <v>04480303</v>
      </c>
      <c r="K824" s="0" t="n">
        <v>6.51667258752997</v>
      </c>
      <c r="L824" s="0" t="n">
        <v>20</v>
      </c>
      <c r="M824" s="0" t="n">
        <v>126.980253204354</v>
      </c>
      <c r="N824" s="0" t="n">
        <v>0.728748236560889</v>
      </c>
      <c r="O824" s="0" t="n">
        <v>0.0302971744461239</v>
      </c>
      <c r="P824" s="4" t="n">
        <f aca="false">VLOOKUP(D824,'paramètres CI'!$A$1:$B$6,2,0)</f>
        <v>0.0385046990211696</v>
      </c>
      <c r="Q824" s="17" t="n">
        <f aca="false">M824*P824/N824</f>
        <v>6.70922574624582</v>
      </c>
      <c r="R824" s="9" t="n">
        <f aca="false">1/(1+0.04)*(1 - (1/(1+0.04))^L824)/(1-1/(1+0.04))</f>
        <v>13.5903263449677</v>
      </c>
      <c r="S824" s="17" t="n">
        <f aca="false">K824/R824</f>
        <v>0.479508175309051</v>
      </c>
      <c r="T824" s="17" t="n">
        <f aca="false">Q824+S824</f>
        <v>7.18873392155487</v>
      </c>
      <c r="U824" s="0" t="n">
        <f aca="false">T824 + Z824</f>
        <v>1.44781480113054</v>
      </c>
      <c r="V824" s="4" t="str">
        <f aca="false">VLOOKUP(I824,'CI ref gaz'!$I$1:$AM$97,1,0)</f>
        <v>0448</v>
      </c>
      <c r="W824" s="0" t="n">
        <f aca="false">VLOOKUP(I824,'CI ref gaz'!$I$1:$AM$97,14,0)</f>
        <v>-2</v>
      </c>
      <c r="X824" s="1" t="n">
        <f aca="false">VLOOKUP(I824,'CI ref gaz'!$I$1:$AM$97,13,0)</f>
        <v>1.03514618739102</v>
      </c>
      <c r="Y824" s="2" t="n">
        <f aca="false">VLOOKUP(I824,'CI ref gaz'!$I$1:$AM$97,7,0)</f>
        <v>0.44370337234536</v>
      </c>
      <c r="Z824" s="17" t="n">
        <f aca="false">X824*(O824/Y824)^(-1/8)-T824</f>
        <v>-5.74091912042433</v>
      </c>
      <c r="AA824" s="17" t="n">
        <f aca="false">Z824^2</f>
        <v>32.9581523472537</v>
      </c>
      <c r="AB824" s="18" t="n">
        <f aca="false">Z824/U824</f>
        <v>-3.96523030151473</v>
      </c>
      <c r="AC824" s="17" t="n">
        <f aca="false">U824^-('paramètres CI'!$B$19)</f>
        <v>0.0517959619133871</v>
      </c>
      <c r="AD824" s="4" t="n">
        <f aca="false">SUMIFS($AC$2:$AC$1250,$I$2:$I$1250,V824)</f>
        <v>1.70959711129147</v>
      </c>
      <c r="AE824" s="4" t="n">
        <f aca="false">AC824/AD824</f>
        <v>0.0302971744461239</v>
      </c>
      <c r="AF824" s="17" t="n">
        <f aca="false">AE824-O824</f>
        <v>0</v>
      </c>
      <c r="AG824" s="4" t="n">
        <f aca="false">VLOOKUP(I824,BesoinU!$F$1:$L$99,3,0)</f>
        <v>59.958573590041</v>
      </c>
      <c r="AH824" s="19" t="n">
        <f aca="false">VLOOKUP(J824,bibliRdtCHauff!$G$2:$K$1398,4,0)</f>
        <v>6.84250621690647</v>
      </c>
      <c r="AI824" s="19" t="n">
        <f aca="false">VLOOKUP(J824,bibliRdtCHauff!$G$2:$K$1398,3,0)</f>
        <v>0.735827685576311</v>
      </c>
      <c r="AJ824" s="4" t="n">
        <f aca="false">VLOOKUP(D824,'paramètres CI'!$A$1:$C$6,3)</f>
        <v>0.0763929293534506</v>
      </c>
      <c r="AK824" s="4" t="n">
        <f aca="false">AJ824*AG824/AI824</f>
        <v>6.22484199247032</v>
      </c>
      <c r="AL824" s="4" t="n">
        <f aca="false">AK824+AH824/R824</f>
        <v>6.72832557654483</v>
      </c>
      <c r="AM824" s="4" t="n">
        <f aca="false">AL824+Z824</f>
        <v>0.987406456120494</v>
      </c>
      <c r="AN824" s="4" t="n">
        <f aca="false">AM824^-'paramètres CI'!$B$19</f>
        <v>1.10670609029319</v>
      </c>
      <c r="AO824" s="4" t="n">
        <f aca="false">SUMIFS($AN$2:$AN$1250,$I$2:$I$1250,V824)</f>
        <v>577465.890430189</v>
      </c>
      <c r="AP824" s="5" t="n">
        <f aca="false">AN824/AO824</f>
        <v>1.91648737810078E-006</v>
      </c>
      <c r="AQ824" s="6" t="n">
        <f aca="false">AP824-O824</f>
        <v>-0.0302952579587458</v>
      </c>
      <c r="AR824" s="20" t="n">
        <f aca="false">VLOOKUP(I824,entreesparc!$A$13:$H$110,8,0)*AP824</f>
        <v>0.00362372423569537</v>
      </c>
      <c r="AS824" s="7" t="n">
        <f aca="false">M824*AJ824/AI824+AH824/R824</f>
        <v>13.6864525080095</v>
      </c>
      <c r="AT824" s="4" t="n">
        <f aca="false">AS824+Z824</f>
        <v>7.94553338758512</v>
      </c>
      <c r="AU824" s="4" t="n">
        <f aca="false">AT824^-'paramètres CI'!$B$19</f>
        <v>6.29528715022982E-008</v>
      </c>
      <c r="AV824" s="4" t="n">
        <f aca="false">SUMIFS($AU$2:$AU$1250,$I$2:$I$1250,V824)</f>
        <v>0.0523373154974905</v>
      </c>
      <c r="AW824" s="5" t="n">
        <f aca="false">AU824/AV824</f>
        <v>1.20282958542871E-006</v>
      </c>
      <c r="AX824" s="7" t="n">
        <f aca="false">SUMIFS($AP$2:$AP$1250,$I$2:$I$1250,V824)</f>
        <v>1</v>
      </c>
    </row>
    <row r="825" customFormat="false" ht="15.8" hidden="false" customHeight="false" outlineLevel="0" collapsed="false">
      <c r="A825" s="0" t="s">
        <v>16</v>
      </c>
      <c r="B825" s="0" t="s">
        <v>115</v>
      </c>
      <c r="C825" s="0" t="s">
        <v>41</v>
      </c>
      <c r="D825" s="0" t="s">
        <v>39</v>
      </c>
      <c r="E825" s="0" t="str">
        <f aca="false">VLOOKUP(A825,Nomenclature!$D$1:$E$9,2,0)</f>
        <v>04</v>
      </c>
      <c r="F825" s="0" t="str">
        <f aca="false">VLOOKUP(B825,Nomenclature!$J$1:$K$97,2,0)</f>
        <v>48</v>
      </c>
      <c r="G825" s="0" t="str">
        <f aca="false">VLOOKUP(C825,Nomenclature!$M$1:$N$21,2,0)</f>
        <v>04</v>
      </c>
      <c r="H825" s="0" t="str">
        <f aca="false">VLOOKUP(D825,Nomenclature!$O$25:$P$31,2,0)</f>
        <v>04</v>
      </c>
      <c r="I825" s="1" t="str">
        <f aca="false">CONCATENATE(E825,F825)</f>
        <v>0448</v>
      </c>
      <c r="J825" s="0" t="str">
        <f aca="false">CONCATENATE(E825,F825,G825,H825)</f>
        <v>04480404</v>
      </c>
      <c r="K825" s="0" t="n">
        <v>4.77414413331423</v>
      </c>
      <c r="L825" s="0" t="n">
        <v>20</v>
      </c>
      <c r="M825" s="0" t="n">
        <v>103.39462973206</v>
      </c>
      <c r="N825" s="0" t="n">
        <v>0.849278259539653</v>
      </c>
      <c r="O825" s="0" t="n">
        <v>0.44370337234536</v>
      </c>
      <c r="P825" s="4" t="n">
        <f aca="false">VLOOKUP(D825,'paramètres CI'!$A$1:$B$6,2,0)</f>
        <v>0.022045059962018</v>
      </c>
      <c r="Q825" s="17" t="n">
        <f aca="false">M825*P825/N825</f>
        <v>2.68385630574061</v>
      </c>
      <c r="R825" s="9" t="n">
        <f aca="false">1/(1+0.04)*(1 - (1/(1+0.04))^L825)/(1-1/(1+0.04))</f>
        <v>13.5903263449677</v>
      </c>
      <c r="S825" s="17" t="n">
        <f aca="false">K825/R825</f>
        <v>0.351289881650416</v>
      </c>
      <c r="T825" s="17" t="n">
        <f aca="false">Q825+S825</f>
        <v>3.03514618739102</v>
      </c>
      <c r="U825" s="0" t="n">
        <f aca="false">T825 + Z825</f>
        <v>1.03514618739102</v>
      </c>
      <c r="V825" s="4" t="str">
        <f aca="false">VLOOKUP(I825,'CI ref gaz'!$I$1:$AM$97,1,0)</f>
        <v>0448</v>
      </c>
      <c r="W825" s="0" t="n">
        <f aca="false">VLOOKUP(I825,'CI ref gaz'!$I$1:$AM$97,14,0)</f>
        <v>-2</v>
      </c>
      <c r="X825" s="1" t="n">
        <f aca="false">VLOOKUP(I825,'CI ref gaz'!$I$1:$AM$97,13,0)</f>
        <v>1.03514618739102</v>
      </c>
      <c r="Y825" s="2" t="n">
        <f aca="false">VLOOKUP(I825,'CI ref gaz'!$I$1:$AM$97,7,0)</f>
        <v>0.44370337234536</v>
      </c>
      <c r="Z825" s="17" t="n">
        <f aca="false">X825*(O825/Y825)^(-1/8)-T825</f>
        <v>-2</v>
      </c>
      <c r="AA825" s="17" t="n">
        <f aca="false">Z825^2</f>
        <v>4</v>
      </c>
      <c r="AB825" s="18" t="n">
        <f aca="false">Z825/U825</f>
        <v>-1.93209425331584</v>
      </c>
      <c r="AC825" s="17" t="n">
        <f aca="false">U825^-('paramètres CI'!$B$19)</f>
        <v>0.758554003631909</v>
      </c>
      <c r="AD825" s="4" t="n">
        <f aca="false">SUMIFS($AC$2:$AC$1250,$I$2:$I$1250,V825)</f>
        <v>1.70959711129147</v>
      </c>
      <c r="AE825" s="4" t="n">
        <f aca="false">AC825/AD825</f>
        <v>0.44370337234536</v>
      </c>
      <c r="AF825" s="17" t="n">
        <f aca="false">AE825-O825</f>
        <v>0</v>
      </c>
      <c r="AG825" s="4" t="n">
        <f aca="false">VLOOKUP(I825,BesoinU!$F$1:$L$99,3,0)</f>
        <v>59.958573590041</v>
      </c>
      <c r="AH825" s="19" t="n">
        <f aca="false">VLOOKUP(J825,bibliRdtCHauff!$G$2:$K$1398,4,0)</f>
        <v>5.01285133997994</v>
      </c>
      <c r="AI825" s="19" t="n">
        <f aca="false">VLOOKUP(J825,bibliRdtCHauff!$G$2:$K$1398,3,0)</f>
        <v>0.877705264471975</v>
      </c>
      <c r="AJ825" s="4" t="n">
        <f aca="false">VLOOKUP(D825,'paramètres CI'!$A$1:$C$6,3)</f>
        <v>0.0386719666666667</v>
      </c>
      <c r="AK825" s="4" t="n">
        <f aca="false">AJ825*AG825/AI825</f>
        <v>2.64179338225786</v>
      </c>
      <c r="AL825" s="4" t="n">
        <f aca="false">AK825+AH825/R825</f>
        <v>3.0106477579908</v>
      </c>
      <c r="AM825" s="4" t="n">
        <f aca="false">AL825+Z825</f>
        <v>1.0106477579908</v>
      </c>
      <c r="AN825" s="4" t="n">
        <f aca="false">AM825^-'paramètres CI'!$B$19</f>
        <v>0.918758700470647</v>
      </c>
      <c r="AO825" s="4" t="n">
        <f aca="false">SUMIFS($AN$2:$AN$1250,$I$2:$I$1250,V825)</f>
        <v>577465.890430189</v>
      </c>
      <c r="AP825" s="5" t="n">
        <f aca="false">AN825/AO825</f>
        <v>1.59101812885642E-006</v>
      </c>
      <c r="AQ825" s="6" t="n">
        <f aca="false">AP825-O825</f>
        <v>-0.443701781327231</v>
      </c>
      <c r="AR825" s="20" t="n">
        <f aca="false">VLOOKUP(I825,entreesparc!$A$13:$H$110,8,0)*AP825</f>
        <v>0.00300832190122806</v>
      </c>
      <c r="AS825" s="7" t="n">
        <f aca="false">M825*AJ825/AI825+AH825/R825</f>
        <v>4.92445388773545</v>
      </c>
      <c r="AT825" s="4" t="n">
        <f aca="false">AS825+Z825</f>
        <v>2.92445388773545</v>
      </c>
      <c r="AU825" s="4" t="n">
        <f aca="false">AT825^-'paramètres CI'!$B$19</f>
        <v>0.000186913976505776</v>
      </c>
      <c r="AV825" s="4" t="n">
        <f aca="false">SUMIFS($AU$2:$AU$1250,$I$2:$I$1250,V825)</f>
        <v>0.0523373154974905</v>
      </c>
      <c r="AW825" s="5" t="n">
        <f aca="false">AU825/AV825</f>
        <v>0.00357133289564189</v>
      </c>
      <c r="AX825" s="7" t="n">
        <f aca="false">SUMIFS($AP$2:$AP$1250,$I$2:$I$1250,V825)</f>
        <v>1</v>
      </c>
    </row>
    <row r="826" customFormat="false" ht="15.8" hidden="false" customHeight="false" outlineLevel="0" collapsed="false">
      <c r="A826" s="0" t="s">
        <v>16</v>
      </c>
      <c r="B826" s="0" t="s">
        <v>115</v>
      </c>
      <c r="C826" s="0" t="s">
        <v>45</v>
      </c>
      <c r="D826" s="0" t="s">
        <v>43</v>
      </c>
      <c r="E826" s="0" t="str">
        <f aca="false">VLOOKUP(A826,Nomenclature!$D$1:$E$9,2,0)</f>
        <v>04</v>
      </c>
      <c r="F826" s="0" t="str">
        <f aca="false">VLOOKUP(B826,Nomenclature!$J$1:$K$97,2,0)</f>
        <v>48</v>
      </c>
      <c r="G826" s="0" t="str">
        <f aca="false">VLOOKUP(C826,Nomenclature!$M$1:$N$21,2,0)</f>
        <v>06</v>
      </c>
      <c r="H826" s="0" t="str">
        <f aca="false">VLOOKUP(D826,Nomenclature!$O$25:$P$31,2,0)</f>
        <v>02</v>
      </c>
      <c r="I826" s="1" t="str">
        <f aca="false">CONCATENATE(E826,F826)</f>
        <v>0448</v>
      </c>
      <c r="J826" s="0" t="str">
        <f aca="false">CONCATENATE(E826,F826,G826,H826)</f>
        <v>04480602</v>
      </c>
      <c r="K826" s="0" t="n">
        <v>10</v>
      </c>
      <c r="L826" s="0" t="n">
        <v>13</v>
      </c>
      <c r="M826" s="0" t="n">
        <v>130.354898391493</v>
      </c>
      <c r="N826" s="0" t="n">
        <v>0.9</v>
      </c>
      <c r="O826" s="0" t="n">
        <v>0.0853658738237482</v>
      </c>
      <c r="P826" s="4" t="n">
        <f aca="false">VLOOKUP(D826,'paramètres CI'!$A$1:$B$6,2,0)</f>
        <v>0.0935912806596305</v>
      </c>
      <c r="Q826" s="17" t="n">
        <f aca="false">M826*P826/N826</f>
        <v>13.5556465341287</v>
      </c>
      <c r="R826" s="9" t="n">
        <f aca="false">1/(1+0.04)*(1 - (1/(1+0.04))^L826)/(1-1/(1+0.04))</f>
        <v>9.98564784663304</v>
      </c>
      <c r="S826" s="17" t="n">
        <f aca="false">K826/R826</f>
        <v>1.00143727814033</v>
      </c>
      <c r="T826" s="17" t="n">
        <f aca="false">Q826+S826</f>
        <v>14.557083812269</v>
      </c>
      <c r="U826" s="0" t="n">
        <f aca="false">T826 + Z826</f>
        <v>1.27197255806015</v>
      </c>
      <c r="V826" s="4" t="str">
        <f aca="false">VLOOKUP(I826,'CI ref gaz'!$I$1:$AM$97,1,0)</f>
        <v>0448</v>
      </c>
      <c r="W826" s="0" t="n">
        <f aca="false">VLOOKUP(I826,'CI ref gaz'!$I$1:$AM$97,14,0)</f>
        <v>-2</v>
      </c>
      <c r="X826" s="1" t="n">
        <f aca="false">VLOOKUP(I826,'CI ref gaz'!$I$1:$AM$97,13,0)</f>
        <v>1.03514618739102</v>
      </c>
      <c r="Y826" s="2" t="n">
        <f aca="false">VLOOKUP(I826,'CI ref gaz'!$I$1:$AM$97,7,0)</f>
        <v>0.44370337234536</v>
      </c>
      <c r="Z826" s="17" t="n">
        <f aca="false">X826*(O826/Y826)^(-1/8)-T826</f>
        <v>-13.2851112542089</v>
      </c>
      <c r="AA826" s="17" t="n">
        <f aca="false">Z826^2</f>
        <v>176.494181036707</v>
      </c>
      <c r="AB826" s="18" t="n">
        <f aca="false">Z826/U826</f>
        <v>-10.4444951819319</v>
      </c>
      <c r="AC826" s="17" t="n">
        <f aca="false">U826^-('paramètres CI'!$B$19)</f>
        <v>0.145941251291952</v>
      </c>
      <c r="AD826" s="4" t="n">
        <f aca="false">SUMIFS($AC$2:$AC$1250,$I$2:$I$1250,V826)</f>
        <v>1.70959711129147</v>
      </c>
      <c r="AE826" s="4" t="n">
        <f aca="false">AC826/AD826</f>
        <v>0.0853658738237482</v>
      </c>
      <c r="AF826" s="17" t="n">
        <f aca="false">AE826-O826</f>
        <v>0</v>
      </c>
      <c r="AG826" s="4" t="n">
        <f aca="false">VLOOKUP(I826,BesoinU!$F$1:$L$99,3,0)</f>
        <v>59.958573590041</v>
      </c>
      <c r="AH826" s="19" t="n">
        <f aca="false">VLOOKUP(J826,bibliRdtCHauff!$G$2:$K$1398,4,0)</f>
        <v>10.4</v>
      </c>
      <c r="AI826" s="19" t="n">
        <f aca="false">VLOOKUP(J826,bibliRdtCHauff!$G$2:$K$1398,3,0)</f>
        <v>0.92</v>
      </c>
      <c r="AJ826" s="4" t="n">
        <f aca="false">VLOOKUP(D826,'paramètres CI'!$A$1:$C$6,3)</f>
        <v>0.09847</v>
      </c>
      <c r="AK826" s="4" t="n">
        <f aca="false">AJ826*AG826/AI826</f>
        <v>6.41752254501232</v>
      </c>
      <c r="AL826" s="4" t="n">
        <f aca="false">AK826+AH826/R826</f>
        <v>7.45901731427826</v>
      </c>
      <c r="AM826" s="4" t="n">
        <f aca="false">AL826+Z826</f>
        <v>-5.82609393993062</v>
      </c>
      <c r="AN826" s="4" t="n">
        <f aca="false">AM826^-'paramètres CI'!$B$19</f>
        <v>7.53321108355302E-007</v>
      </c>
      <c r="AO826" s="4" t="n">
        <f aca="false">SUMIFS($AN$2:$AN$1250,$I$2:$I$1250,V826)</f>
        <v>577465.890430189</v>
      </c>
      <c r="AP826" s="5" t="n">
        <f aca="false">AN826/AO826</f>
        <v>1.30452918664011E-012</v>
      </c>
      <c r="AQ826" s="6" t="n">
        <f aca="false">AP826-O826</f>
        <v>-0.0853658738224437</v>
      </c>
      <c r="AR826" s="20" t="n">
        <f aca="false">VLOOKUP(I826,entreesparc!$A$13:$H$110,8,0)*AP826</f>
        <v>2.4666241394631E-009</v>
      </c>
      <c r="AS826" s="7" t="n">
        <f aca="false">M826*AJ826/AI826+AH826/R826</f>
        <v>14.9937196003641</v>
      </c>
      <c r="AT826" s="4" t="n">
        <f aca="false">AS826+Z826</f>
        <v>1.70860834615523</v>
      </c>
      <c r="AU826" s="4" t="n">
        <f aca="false">AT826^-'paramètres CI'!$B$19</f>
        <v>0.0137676498560029</v>
      </c>
      <c r="AV826" s="4" t="n">
        <f aca="false">SUMIFS($AU$2:$AU$1250,$I$2:$I$1250,V826)</f>
        <v>0.0523373154974905</v>
      </c>
      <c r="AW826" s="5" t="n">
        <f aca="false">AU826/AV826</f>
        <v>0.263056095352522</v>
      </c>
      <c r="AX826" s="7" t="n">
        <f aca="false">SUMIFS($AP$2:$AP$1250,$I$2:$I$1250,V826)</f>
        <v>1</v>
      </c>
    </row>
    <row r="827" customFormat="false" ht="15.8" hidden="false" customHeight="false" outlineLevel="0" collapsed="false">
      <c r="A827" s="0" t="s">
        <v>16</v>
      </c>
      <c r="B827" s="0" t="s">
        <v>115</v>
      </c>
      <c r="C827" s="0" t="s">
        <v>46</v>
      </c>
      <c r="D827" s="0" t="s">
        <v>43</v>
      </c>
      <c r="E827" s="0" t="str">
        <f aca="false">VLOOKUP(A827,Nomenclature!$D$1:$E$9,2,0)</f>
        <v>04</v>
      </c>
      <c r="F827" s="0" t="str">
        <f aca="false">VLOOKUP(B827,Nomenclature!$J$1:$K$97,2,0)</f>
        <v>48</v>
      </c>
      <c r="G827" s="0" t="str">
        <f aca="false">VLOOKUP(C827,Nomenclature!$M$1:$N$21,2,0)</f>
        <v>26</v>
      </c>
      <c r="H827" s="0" t="str">
        <f aca="false">VLOOKUP(D827,Nomenclature!$O$25:$P$31,2,0)</f>
        <v>02</v>
      </c>
      <c r="I827" s="1" t="str">
        <f aca="false">CONCATENATE(E827,F827)</f>
        <v>0448</v>
      </c>
      <c r="J827" s="0" t="str">
        <f aca="false">CONCATENATE(E827,F827,G827,H827)</f>
        <v>04482602</v>
      </c>
      <c r="K827" s="0" t="n">
        <v>12</v>
      </c>
      <c r="L827" s="0" t="n">
        <v>13</v>
      </c>
      <c r="M827" s="0" t="n">
        <v>130.354898391493</v>
      </c>
      <c r="N827" s="0" t="n">
        <v>1</v>
      </c>
      <c r="O827" s="0" t="n">
        <v>9.99400359784132E-005</v>
      </c>
      <c r="P827" s="4" t="n">
        <f aca="false">VLOOKUP(D827,'paramètres CI'!$A$1:$B$6,2,0)</f>
        <v>0.0935912806596305</v>
      </c>
      <c r="Q827" s="17" t="n">
        <f aca="false">M827*P827/N827</f>
        <v>12.2000818807158</v>
      </c>
      <c r="R827" s="9" t="n">
        <f aca="false">1/(1+0.04)*(1 - (1/(1+0.04))^L827)/(1-1/(1+0.04))</f>
        <v>9.98564784663304</v>
      </c>
      <c r="S827" s="17" t="n">
        <f aca="false">K827/R827</f>
        <v>1.20172473376839</v>
      </c>
      <c r="T827" s="17" t="n">
        <f aca="false">Q827+S827</f>
        <v>13.4018066144842</v>
      </c>
      <c r="U827" s="0" t="n">
        <f aca="false">T827 + Z827</f>
        <v>2.95747335369644</v>
      </c>
      <c r="V827" s="4" t="str">
        <f aca="false">VLOOKUP(I827,'CI ref gaz'!$I$1:$AM$97,1,0)</f>
        <v>0448</v>
      </c>
      <c r="W827" s="0" t="n">
        <f aca="false">VLOOKUP(I827,'CI ref gaz'!$I$1:$AM$97,14,0)</f>
        <v>-2</v>
      </c>
      <c r="X827" s="1" t="n">
        <f aca="false">VLOOKUP(I827,'CI ref gaz'!$I$1:$AM$97,13,0)</f>
        <v>1.03514618739102</v>
      </c>
      <c r="Y827" s="2" t="n">
        <f aca="false">VLOOKUP(I827,'CI ref gaz'!$I$1:$AM$97,7,0)</f>
        <v>0.44370337234536</v>
      </c>
      <c r="Z827" s="17" t="n">
        <f aca="false">X827*(O827/Y827)^(-1/8)-T827</f>
        <v>-10.4443332607878</v>
      </c>
      <c r="AA827" s="17" t="n">
        <f aca="false">Z827^2</f>
        <v>109.084097262398</v>
      </c>
      <c r="AB827" s="18" t="n">
        <f aca="false">Z827/U827</f>
        <v>-3.53150544796415</v>
      </c>
      <c r="AC827" s="17" t="n">
        <f aca="false">U827^-('paramètres CI'!$B$19)</f>
        <v>0.00017085719681106</v>
      </c>
      <c r="AD827" s="4" t="n">
        <f aca="false">SUMIFS($AC$2:$AC$1250,$I$2:$I$1250,V827)</f>
        <v>1.70959711129147</v>
      </c>
      <c r="AE827" s="4" t="n">
        <f aca="false">AC827/AD827</f>
        <v>9.9940035978413E-005</v>
      </c>
      <c r="AF827" s="17" t="n">
        <f aca="false">AE827-O827</f>
        <v>0</v>
      </c>
      <c r="AG827" s="4" t="n">
        <f aca="false">VLOOKUP(I827,BesoinU!$F$1:$L$99,3,0)</f>
        <v>59.958573590041</v>
      </c>
      <c r="AH827" s="19" t="n">
        <f aca="false">VLOOKUP(J827,bibliRdtCHauff!$G$2:$K$1398,4,0)</f>
        <v>12</v>
      </c>
      <c r="AI827" s="19" t="n">
        <f aca="false">VLOOKUP(J827,bibliRdtCHauff!$G$2:$K$1398,3,0)</f>
        <v>1</v>
      </c>
      <c r="AJ827" s="4" t="n">
        <f aca="false">VLOOKUP(D827,'paramètres CI'!$A$1:$C$6,3)</f>
        <v>0.09847</v>
      </c>
      <c r="AK827" s="4" t="n">
        <f aca="false">AJ827*AG827/AI827</f>
        <v>5.90412074141134</v>
      </c>
      <c r="AL827" s="4" t="n">
        <f aca="false">AK827+AH827/R827</f>
        <v>7.10584547517973</v>
      </c>
      <c r="AM827" s="4" t="n">
        <f aca="false">AL827+Z827</f>
        <v>-3.33848778560806</v>
      </c>
      <c r="AN827" s="4" t="n">
        <f aca="false">AM827^-'paramètres CI'!$B$19</f>
        <v>6.48039781491837E-005</v>
      </c>
      <c r="AO827" s="4" t="n">
        <f aca="false">SUMIFS($AN$2:$AN$1250,$I$2:$I$1250,V827)</f>
        <v>577465.890430189</v>
      </c>
      <c r="AP827" s="5" t="n">
        <f aca="false">AN827/AO827</f>
        <v>1.12221309038543E-010</v>
      </c>
      <c r="AQ827" s="6" t="n">
        <f aca="false">AP827-O827</f>
        <v>-9.99399237571041E-005</v>
      </c>
      <c r="AR827" s="20" t="n">
        <f aca="false">VLOOKUP(I827,entreesparc!$A$13:$H$110,8,0)*AP827</f>
        <v>2.1218980201551E-007</v>
      </c>
      <c r="AS827" s="7" t="n">
        <f aca="false">M827*AJ827/AI827+AH827/R827</f>
        <v>14.0377715783787</v>
      </c>
      <c r="AT827" s="4" t="n">
        <f aca="false">AS827+Z827</f>
        <v>3.59343831759092</v>
      </c>
      <c r="AU827" s="4" t="n">
        <f aca="false">AT827^-'paramètres CI'!$B$19</f>
        <v>3.59681784527868E-005</v>
      </c>
      <c r="AV827" s="4" t="n">
        <f aca="false">SUMIFS($AU$2:$AU$1250,$I$2:$I$1250,V827)</f>
        <v>0.0523373154974905</v>
      </c>
      <c r="AW827" s="5" t="n">
        <f aca="false">AU827/AV827</f>
        <v>0.00068723774062335</v>
      </c>
      <c r="AX827" s="7" t="n">
        <f aca="false">SUMIFS($AP$2:$AP$1250,$I$2:$I$1250,V827)</f>
        <v>1</v>
      </c>
    </row>
    <row r="828" customFormat="false" ht="15.8" hidden="false" customHeight="false" outlineLevel="0" collapsed="false">
      <c r="A828" s="0" t="s">
        <v>16</v>
      </c>
      <c r="B828" s="0" t="s">
        <v>115</v>
      </c>
      <c r="C828" s="0" t="s">
        <v>48</v>
      </c>
      <c r="D828" s="0" t="s">
        <v>43</v>
      </c>
      <c r="E828" s="0" t="str">
        <f aca="false">VLOOKUP(A828,Nomenclature!$D$1:$E$9,2,0)</f>
        <v>04</v>
      </c>
      <c r="F828" s="0" t="str">
        <f aca="false">VLOOKUP(B828,Nomenclature!$J$1:$K$97,2,0)</f>
        <v>48</v>
      </c>
      <c r="G828" s="0" t="str">
        <f aca="false">VLOOKUP(C828,Nomenclature!$M$1:$N$21,2,0)</f>
        <v>09</v>
      </c>
      <c r="H828" s="0" t="str">
        <f aca="false">VLOOKUP(D828,Nomenclature!$O$25:$P$31,2,0)</f>
        <v>02</v>
      </c>
      <c r="I828" s="1" t="str">
        <f aca="false">CONCATENATE(E828,F828)</f>
        <v>0448</v>
      </c>
      <c r="J828" s="0" t="str">
        <f aca="false">CONCATENATE(E828,F828,G828,H828)</f>
        <v>04480902</v>
      </c>
      <c r="K828" s="0" t="n">
        <v>47.0205700244107</v>
      </c>
      <c r="L828" s="0" t="n">
        <v>20</v>
      </c>
      <c r="M828" s="0" t="n">
        <v>134.64962765734</v>
      </c>
      <c r="N828" s="0" t="n">
        <v>2.78381860465116</v>
      </c>
      <c r="O828" s="0" t="n">
        <v>0.0818684874610743</v>
      </c>
      <c r="P828" s="4" t="n">
        <f aca="false">VLOOKUP(D828,'paramètres CI'!$A$1:$B$6,2,0)</f>
        <v>0.0935912806596305</v>
      </c>
      <c r="Q828" s="17" t="n">
        <f aca="false">M828*P828/N828</f>
        <v>4.52688658367954</v>
      </c>
      <c r="R828" s="9" t="n">
        <f aca="false">1/(1+0.04)*(1 - (1/(1+0.04))^L828)/(1-1/(1+0.04))</f>
        <v>13.5903263449677</v>
      </c>
      <c r="S828" s="17" t="n">
        <f aca="false">K828/R828</f>
        <v>3.459855843846</v>
      </c>
      <c r="T828" s="17" t="n">
        <f aca="false">Q828+S828</f>
        <v>7.98674242752554</v>
      </c>
      <c r="U828" s="0" t="n">
        <f aca="false">T828 + Z828</f>
        <v>1.27864116527336</v>
      </c>
      <c r="V828" s="4" t="str">
        <f aca="false">VLOOKUP(I828,'CI ref gaz'!$I$1:$AM$97,1,0)</f>
        <v>0448</v>
      </c>
      <c r="W828" s="0" t="n">
        <f aca="false">VLOOKUP(I828,'CI ref gaz'!$I$1:$AM$97,14,0)</f>
        <v>-2</v>
      </c>
      <c r="X828" s="1" t="n">
        <f aca="false">VLOOKUP(I828,'CI ref gaz'!$I$1:$AM$97,13,0)</f>
        <v>1.03514618739102</v>
      </c>
      <c r="Y828" s="2" t="n">
        <f aca="false">VLOOKUP(I828,'CI ref gaz'!$I$1:$AM$97,7,0)</f>
        <v>0.44370337234536</v>
      </c>
      <c r="Z828" s="17" t="n">
        <f aca="false">X828*(O828/Y828)^(-1/8)-T828</f>
        <v>-6.70810126225218</v>
      </c>
      <c r="AA828" s="17" t="n">
        <f aca="false">Z828^2</f>
        <v>44.9986225446293</v>
      </c>
      <c r="AB828" s="18" t="n">
        <f aca="false">Z828/U828</f>
        <v>-5.24627350067995</v>
      </c>
      <c r="AC828" s="17" t="n">
        <f aca="false">U828^-('paramètres CI'!$B$19)</f>
        <v>0.139962129669254</v>
      </c>
      <c r="AD828" s="4" t="n">
        <f aca="false">SUMIFS($AC$2:$AC$1250,$I$2:$I$1250,V828)</f>
        <v>1.70959711129147</v>
      </c>
      <c r="AE828" s="4" t="n">
        <f aca="false">AC828/AD828</f>
        <v>0.0818684874610742</v>
      </c>
      <c r="AF828" s="17" t="n">
        <f aca="false">AE828-O828</f>
        <v>0</v>
      </c>
      <c r="AG828" s="4" t="n">
        <f aca="false">VLOOKUP(I828,BesoinU!$F$1:$L$99,3,0)</f>
        <v>59.958573590041</v>
      </c>
      <c r="AH828" s="19" t="n">
        <f aca="false">VLOOKUP(J828,bibliRdtCHauff!$G$2:$K$1398,4,0)</f>
        <v>49.3715985256312</v>
      </c>
      <c r="AI828" s="19" t="n">
        <f aca="false">VLOOKUP(J828,bibliRdtCHauff!$G$2:$K$1398,3,0)</f>
        <v>2.89517134883721</v>
      </c>
      <c r="AJ828" s="4" t="n">
        <f aca="false">VLOOKUP(D828,'paramètres CI'!$A$1:$C$6,3)</f>
        <v>0.09847</v>
      </c>
      <c r="AK828" s="4" t="n">
        <f aca="false">AJ828*AG828/AI828</f>
        <v>2.03929924347401</v>
      </c>
      <c r="AL828" s="4" t="n">
        <f aca="false">AK828+AH828/R828</f>
        <v>5.6721478795123</v>
      </c>
      <c r="AM828" s="4" t="n">
        <f aca="false">AL828+Z828</f>
        <v>-1.03595338273988</v>
      </c>
      <c r="AN828" s="4" t="n">
        <f aca="false">AM828^-'paramètres CI'!$B$19</f>
        <v>0.75383847070686</v>
      </c>
      <c r="AO828" s="4" t="n">
        <f aca="false">SUMIFS($AN$2:$AN$1250,$I$2:$I$1250,V828)</f>
        <v>577465.890430189</v>
      </c>
      <c r="AP828" s="5" t="n">
        <f aca="false">AN828/AO828</f>
        <v>1.30542510510063E-006</v>
      </c>
      <c r="AQ828" s="6" t="n">
        <f aca="false">AP828-O828</f>
        <v>-0.0818671820359692</v>
      </c>
      <c r="AR828" s="20" t="n">
        <f aca="false">VLOOKUP(I828,entreesparc!$A$13:$H$110,8,0)*AP828</f>
        <v>0.00246831815606645</v>
      </c>
      <c r="AS828" s="7" t="n">
        <f aca="false">M828*AJ828/AI828+AH828/R828</f>
        <v>8.21252535905625</v>
      </c>
      <c r="AT828" s="4" t="n">
        <f aca="false">AS828+Z828</f>
        <v>1.50442409680407</v>
      </c>
      <c r="AU828" s="4" t="n">
        <f aca="false">AT828^-'paramètres CI'!$B$19</f>
        <v>0.0381098949613785</v>
      </c>
      <c r="AV828" s="4" t="n">
        <f aca="false">SUMIFS($AU$2:$AU$1250,$I$2:$I$1250,V828)</f>
        <v>0.0523373154974905</v>
      </c>
      <c r="AW828" s="5" t="n">
        <f aca="false">AU828/AV828</f>
        <v>0.728159146091585</v>
      </c>
      <c r="AX828" s="7" t="n">
        <f aca="false">SUMIFS($AP$2:$AP$1250,$I$2:$I$1250,V828)</f>
        <v>1</v>
      </c>
    </row>
    <row r="829" customFormat="false" ht="15.8" hidden="false" customHeight="false" outlineLevel="0" collapsed="false">
      <c r="A829" s="0" t="s">
        <v>16</v>
      </c>
      <c r="B829" s="0" t="s">
        <v>115</v>
      </c>
      <c r="C829" s="0" t="s">
        <v>49</v>
      </c>
      <c r="D829" s="0" t="s">
        <v>43</v>
      </c>
      <c r="E829" s="0" t="str">
        <f aca="false">VLOOKUP(A829,Nomenclature!$D$1:$E$9,2,0)</f>
        <v>04</v>
      </c>
      <c r="F829" s="0" t="str">
        <f aca="false">VLOOKUP(B829,Nomenclature!$J$1:$K$97,2,0)</f>
        <v>48</v>
      </c>
      <c r="G829" s="0" t="str">
        <f aca="false">VLOOKUP(C829,Nomenclature!$M$1:$N$21,2,0)</f>
        <v>29</v>
      </c>
      <c r="H829" s="0" t="str">
        <f aca="false">VLOOKUP(D829,Nomenclature!$O$25:$P$31,2,0)</f>
        <v>02</v>
      </c>
      <c r="I829" s="1" t="str">
        <f aca="false">CONCATENATE(E829,F829)</f>
        <v>0448</v>
      </c>
      <c r="J829" s="0" t="str">
        <f aca="false">CONCATENATE(E829,F829,G829,H829)</f>
        <v>04482902</v>
      </c>
      <c r="K829" s="0" t="n">
        <v>58.7757125305134</v>
      </c>
      <c r="L829" s="0" t="n">
        <v>20</v>
      </c>
      <c r="M829" s="0" t="n">
        <v>134.64962765734</v>
      </c>
      <c r="N829" s="0" t="n">
        <v>3.34058232558139</v>
      </c>
      <c r="O829" s="0" t="n">
        <v>9.99400359784132E-005</v>
      </c>
      <c r="P829" s="4" t="n">
        <f aca="false">VLOOKUP(D829,'paramètres CI'!$A$1:$B$6,2,0)</f>
        <v>0.0935912806596305</v>
      </c>
      <c r="Q829" s="17" t="n">
        <f aca="false">M829*P829/N829</f>
        <v>3.77240548639962</v>
      </c>
      <c r="R829" s="9" t="n">
        <f aca="false">1/(1+0.04)*(1 - (1/(1+0.04))^L829)/(1-1/(1+0.04))</f>
        <v>13.5903263449677</v>
      </c>
      <c r="S829" s="17" t="n">
        <f aca="false">K829/R829</f>
        <v>4.32481980480751</v>
      </c>
      <c r="T829" s="17" t="n">
        <f aca="false">Q829+S829</f>
        <v>8.09722529120713</v>
      </c>
      <c r="U829" s="0" t="n">
        <f aca="false">T829 + Z829</f>
        <v>2.95747335369644</v>
      </c>
      <c r="V829" s="4" t="str">
        <f aca="false">VLOOKUP(I829,'CI ref gaz'!$I$1:$AM$97,1,0)</f>
        <v>0448</v>
      </c>
      <c r="W829" s="0" t="n">
        <f aca="false">VLOOKUP(I829,'CI ref gaz'!$I$1:$AM$97,14,0)</f>
        <v>-2</v>
      </c>
      <c r="X829" s="1" t="n">
        <f aca="false">VLOOKUP(I829,'CI ref gaz'!$I$1:$AM$97,13,0)</f>
        <v>1.03514618739102</v>
      </c>
      <c r="Y829" s="2" t="n">
        <f aca="false">VLOOKUP(I829,'CI ref gaz'!$I$1:$AM$97,7,0)</f>
        <v>0.44370337234536</v>
      </c>
      <c r="Z829" s="17" t="n">
        <f aca="false">X829*(O829/Y829)^(-1/8)-T829</f>
        <v>-5.1397519375107</v>
      </c>
      <c r="AA829" s="17" t="n">
        <f aca="false">Z829^2</f>
        <v>26.4170499791449</v>
      </c>
      <c r="AB829" s="18" t="n">
        <f aca="false">Z829/U829</f>
        <v>-1.73788613550371</v>
      </c>
      <c r="AC829" s="17" t="n">
        <f aca="false">U829^-('paramètres CI'!$B$19)</f>
        <v>0.00017085719681106</v>
      </c>
      <c r="AD829" s="4" t="n">
        <f aca="false">SUMIFS($AC$2:$AC$1250,$I$2:$I$1250,V829)</f>
        <v>1.70959711129147</v>
      </c>
      <c r="AE829" s="4" t="n">
        <f aca="false">AC829/AD829</f>
        <v>9.9940035978413E-005</v>
      </c>
      <c r="AF829" s="17" t="n">
        <f aca="false">AE829-O829</f>
        <v>0</v>
      </c>
      <c r="AG829" s="4" t="n">
        <f aca="false">VLOOKUP(I829,BesoinU!$F$1:$L$99,3,0)</f>
        <v>59.958573590041</v>
      </c>
      <c r="AH829" s="19" t="n">
        <f aca="false">VLOOKUP(J829,bibliRdtCHauff!$G$2:$K$1398,4,0)</f>
        <v>58.7757125305134</v>
      </c>
      <c r="AI829" s="19" t="n">
        <f aca="false">VLOOKUP(J829,bibliRdtCHauff!$G$2:$K$1398,3,0)</f>
        <v>3.34058232558139</v>
      </c>
      <c r="AJ829" s="4" t="n">
        <f aca="false">VLOOKUP(D829,'paramètres CI'!$A$1:$C$6,3)</f>
        <v>0.09847</v>
      </c>
      <c r="AK829" s="4" t="n">
        <f aca="false">AJ829*AG829/AI829</f>
        <v>1.76739267767747</v>
      </c>
      <c r="AL829" s="4" t="n">
        <f aca="false">AK829+AH829/R829</f>
        <v>6.09221248248497</v>
      </c>
      <c r="AM829" s="4" t="n">
        <f aca="false">AL829+Z829</f>
        <v>0.952460544974277</v>
      </c>
      <c r="AN829" s="4" t="n">
        <f aca="false">AM829^-'paramètres CI'!$B$19</f>
        <v>1.47646802128373</v>
      </c>
      <c r="AO829" s="4" t="n">
        <f aca="false">SUMIFS($AN$2:$AN$1250,$I$2:$I$1250,V829)</f>
        <v>577465.890430189</v>
      </c>
      <c r="AP829" s="5" t="n">
        <f aca="false">AN829/AO829</f>
        <v>2.55680559796151E-006</v>
      </c>
      <c r="AQ829" s="6" t="n">
        <f aca="false">AP829-O829</f>
        <v>-9.73832303804517E-005</v>
      </c>
      <c r="AR829" s="20" t="n">
        <f aca="false">VLOOKUP(I829,entreesparc!$A$13:$H$110,8,0)*AP829</f>
        <v>0.00483444791610179</v>
      </c>
      <c r="AS829" s="7" t="n">
        <f aca="false">M829*AJ829/AI829+AH829/R829</f>
        <v>8.2938729647564</v>
      </c>
      <c r="AT829" s="4" t="n">
        <f aca="false">AS829+Z829</f>
        <v>3.1541210272457</v>
      </c>
      <c r="AU829" s="4" t="n">
        <f aca="false">AT829^-'paramètres CI'!$B$19</f>
        <v>0.000102087641480831</v>
      </c>
      <c r="AV829" s="4" t="n">
        <f aca="false">SUMIFS($AU$2:$AU$1250,$I$2:$I$1250,V829)</f>
        <v>0.0523373154974905</v>
      </c>
      <c r="AW829" s="5" t="n">
        <f aca="false">AU829/AV829</f>
        <v>0.00195057084052632</v>
      </c>
      <c r="AX829" s="7" t="n">
        <f aca="false">SUMIFS($AP$2:$AP$1250,$I$2:$I$1250,V829)</f>
        <v>1</v>
      </c>
    </row>
    <row r="830" customFormat="false" ht="15.8" hidden="false" customHeight="false" outlineLevel="0" collapsed="false">
      <c r="A830" s="0" t="s">
        <v>16</v>
      </c>
      <c r="B830" s="0" t="s">
        <v>116</v>
      </c>
      <c r="C830" s="0" t="s">
        <v>32</v>
      </c>
      <c r="D830" s="0" t="s">
        <v>33</v>
      </c>
      <c r="E830" s="0" t="str">
        <f aca="false">VLOOKUP(A830,Nomenclature!$D$1:$E$9,2,0)</f>
        <v>04</v>
      </c>
      <c r="F830" s="0" t="str">
        <f aca="false">VLOOKUP(B830,Nomenclature!$J$1:$K$97,2,0)</f>
        <v>49</v>
      </c>
      <c r="G830" s="0" t="str">
        <f aca="false">VLOOKUP(C830,Nomenclature!$M$1:$N$21,2,0)</f>
        <v>01</v>
      </c>
      <c r="H830" s="0" t="str">
        <f aca="false">VLOOKUP(D830,Nomenclature!$O$25:$P$31,2,0)</f>
        <v>01</v>
      </c>
      <c r="I830" s="1" t="str">
        <f aca="false">CONCATENATE(E830,F830)</f>
        <v>0449</v>
      </c>
      <c r="J830" s="0" t="str">
        <f aca="false">CONCATENATE(E830,F830,G830,H830)</f>
        <v>04490101</v>
      </c>
      <c r="K830" s="0" t="n">
        <v>19.6120739632056</v>
      </c>
      <c r="L830" s="0" t="n">
        <v>25</v>
      </c>
      <c r="M830" s="0" t="n">
        <v>77.9410297106426</v>
      </c>
      <c r="N830" s="0" t="n">
        <v>0.756825684520986</v>
      </c>
      <c r="O830" s="0" t="n">
        <v>0.0369850571103711</v>
      </c>
      <c r="P830" s="4" t="n">
        <f aca="false">VLOOKUP(D830,'paramètres CI'!$A$1:$B$6,2,0)</f>
        <v>0.033584731604575</v>
      </c>
      <c r="Q830" s="17" t="n">
        <f aca="false">M830*P830/N830</f>
        <v>3.45869414497065</v>
      </c>
      <c r="R830" s="9" t="n">
        <f aca="false">1/(1+0.04)*(1 - (1/(1+0.04))^L830)/(1-1/(1+0.04))</f>
        <v>15.6220799436509</v>
      </c>
      <c r="S830" s="17" t="n">
        <f aca="false">K830/R830</f>
        <v>1.25540734869791</v>
      </c>
      <c r="T830" s="17" t="n">
        <f aca="false">Q830+S830</f>
        <v>4.71410149366856</v>
      </c>
      <c r="U830" s="0" t="n">
        <f aca="false">T830 + Z830</f>
        <v>0.565693251325619</v>
      </c>
      <c r="V830" s="4" t="str">
        <f aca="false">VLOOKUP(I830,'CI ref gaz'!$I$1:$AM$97,1,0)</f>
        <v>0449</v>
      </c>
      <c r="W830" s="0" t="n">
        <f aca="false">VLOOKUP(I830,'CI ref gaz'!$I$1:$AM$97,14,0)</f>
        <v>-2</v>
      </c>
      <c r="X830" s="1" t="n">
        <f aca="false">VLOOKUP(I830,'CI ref gaz'!$I$1:$AM$97,13,0)</f>
        <v>0.394556364938768</v>
      </c>
      <c r="Y830" s="2" t="n">
        <f aca="false">VLOOKUP(I830,'CI ref gaz'!$I$1:$AM$97,7,0)</f>
        <v>0.66039206288608</v>
      </c>
      <c r="Z830" s="17" t="n">
        <f aca="false">X830*(O830/Y830)^(-1/8)-T830</f>
        <v>-4.14840824234294</v>
      </c>
      <c r="AA830" s="17" t="n">
        <f aca="false">Z830^2</f>
        <v>17.2092909451388</v>
      </c>
      <c r="AB830" s="18" t="n">
        <f aca="false">Z830/U830</f>
        <v>-7.33331754024243</v>
      </c>
      <c r="AC830" s="17" t="n">
        <f aca="false">U830^-('paramètres CI'!$B$19)</f>
        <v>95.3568768705676</v>
      </c>
      <c r="AD830" s="4" t="n">
        <f aca="false">SUMIFS($AC$2:$AC$1250,$I$2:$I$1250,V830)</f>
        <v>2578.25414696544</v>
      </c>
      <c r="AE830" s="4" t="n">
        <f aca="false">AC830/AD830</f>
        <v>0.036985057110371</v>
      </c>
      <c r="AF830" s="17" t="n">
        <f aca="false">AE830-O830</f>
        <v>0</v>
      </c>
      <c r="AG830" s="4" t="n">
        <f aca="false">VLOOKUP(I830,BesoinU!$F$1:$L$99,3,0)</f>
        <v>22.6817289981933</v>
      </c>
      <c r="AH830" s="19" t="n">
        <f aca="false">VLOOKUP(J830,bibliRdtCHauff!$G$2:$K$1398,4,0)</f>
        <v>20.5926776613659</v>
      </c>
      <c r="AI830" s="19" t="n">
        <f aca="false">VLOOKUP(J830,bibliRdtCHauff!$G$2:$K$1398,3,0)</f>
        <v>0.787098711901825</v>
      </c>
      <c r="AJ830" s="4" t="n">
        <f aca="false">VLOOKUP(D830,'paramètres CI'!$A$1:$C$6,3)</f>
        <v>0.0509473684210526</v>
      </c>
      <c r="AK830" s="4" t="n">
        <f aca="false">AJ830*AG830/AI830</f>
        <v>1.46814419363649</v>
      </c>
      <c r="AL830" s="4" t="n">
        <f aca="false">AK830+AH830/R830</f>
        <v>2.7863219097693</v>
      </c>
      <c r="AM830" s="4" t="n">
        <f aca="false">AL830+Z830</f>
        <v>-1.36208633257364</v>
      </c>
      <c r="AN830" s="4" t="n">
        <f aca="false">AM830^-'paramètres CI'!$B$19</f>
        <v>0.0844039785991159</v>
      </c>
      <c r="AO830" s="4" t="n">
        <f aca="false">SUMIFS($AN$2:$AN$1250,$I$2:$I$1250,V830)</f>
        <v>4125238.88469239</v>
      </c>
      <c r="AP830" s="5" t="n">
        <f aca="false">AN830/AO830</f>
        <v>2.04603856790732E-008</v>
      </c>
      <c r="AQ830" s="6" t="n">
        <f aca="false">AP830-O830</f>
        <v>-0.0369850366499854</v>
      </c>
      <c r="AR830" s="20" t="n">
        <f aca="false">VLOOKUP(I830,entreesparc!$A$13:$H$110,8,0)*AP830</f>
        <v>0.00494881100964055</v>
      </c>
      <c r="AS830" s="7" t="n">
        <f aca="false">M830*AJ830/AI830+AH830/R830</f>
        <v>6.36314894495068</v>
      </c>
      <c r="AT830" s="4" t="n">
        <f aca="false">AS830+Z830</f>
        <v>2.21474070260775</v>
      </c>
      <c r="AU830" s="4" t="n">
        <f aca="false">AT830^-'paramètres CI'!$B$19</f>
        <v>0.00172749541081539</v>
      </c>
      <c r="AV830" s="4" t="n">
        <f aca="false">SUMIFS($AU$2:$AU$1250,$I$2:$I$1250,V830)</f>
        <v>25.6901076178927</v>
      </c>
      <c r="AW830" s="5" t="n">
        <f aca="false">AU830/AV830</f>
        <v>6.72436035111126E-005</v>
      </c>
      <c r="AX830" s="7" t="n">
        <f aca="false">SUMIFS($AP$2:$AP$1250,$I$2:$I$1250,V830)</f>
        <v>1</v>
      </c>
    </row>
    <row r="831" customFormat="false" ht="15.8" hidden="false" customHeight="false" outlineLevel="0" collapsed="false">
      <c r="A831" s="0" t="s">
        <v>16</v>
      </c>
      <c r="B831" s="0" t="s">
        <v>116</v>
      </c>
      <c r="C831" s="0" t="s">
        <v>32</v>
      </c>
      <c r="D831" s="0" t="s">
        <v>34</v>
      </c>
      <c r="E831" s="0" t="str">
        <f aca="false">VLOOKUP(A831,Nomenclature!$D$1:$E$9,2,0)</f>
        <v>04</v>
      </c>
      <c r="F831" s="0" t="str">
        <f aca="false">VLOOKUP(B831,Nomenclature!$J$1:$K$97,2,0)</f>
        <v>49</v>
      </c>
      <c r="G831" s="0" t="str">
        <f aca="false">VLOOKUP(C831,Nomenclature!$M$1:$N$21,2,0)</f>
        <v>01</v>
      </c>
      <c r="H831" s="0" t="str">
        <f aca="false">VLOOKUP(D831,Nomenclature!$O$25:$P$31,2,0)</f>
        <v>06</v>
      </c>
      <c r="I831" s="1" t="str">
        <f aca="false">CONCATENATE(E831,F831)</f>
        <v>0449</v>
      </c>
      <c r="J831" s="0" t="str">
        <f aca="false">CONCATENATE(E831,F831,G831,H831)</f>
        <v>04490106</v>
      </c>
      <c r="K831" s="0" t="n">
        <v>19.3390701707183</v>
      </c>
      <c r="L831" s="0" t="n">
        <v>25</v>
      </c>
      <c r="M831" s="0" t="n">
        <v>94.9443815570525</v>
      </c>
      <c r="N831" s="0" t="n">
        <v>0.821475317768496</v>
      </c>
      <c r="O831" s="0" t="n">
        <v>0.0629243242447048</v>
      </c>
      <c r="P831" s="4" t="n">
        <f aca="false">VLOOKUP(D831,'paramètres CI'!$A$1:$B$6,2,0)</f>
        <v>0.0424847883250769</v>
      </c>
      <c r="Q831" s="17" t="n">
        <f aca="false">M831*P831/N831</f>
        <v>4.91030206977377</v>
      </c>
      <c r="R831" s="9" t="n">
        <f aca="false">1/(1+0.04)*(1 - (1/(1+0.04))^L831)/(1-1/(1+0.04))</f>
        <v>15.6220799436509</v>
      </c>
      <c r="S831" s="17" t="n">
        <f aca="false">K831/R831</f>
        <v>1.23793184009266</v>
      </c>
      <c r="T831" s="17" t="n">
        <f aca="false">Q831+S831</f>
        <v>6.14823390986643</v>
      </c>
      <c r="U831" s="0" t="n">
        <f aca="false">T831 + Z831</f>
        <v>0.529336649761699</v>
      </c>
      <c r="V831" s="4" t="str">
        <f aca="false">VLOOKUP(I831,'CI ref gaz'!$I$1:$AM$97,1,0)</f>
        <v>0449</v>
      </c>
      <c r="W831" s="0" t="n">
        <f aca="false">VLOOKUP(I831,'CI ref gaz'!$I$1:$AM$97,14,0)</f>
        <v>-2</v>
      </c>
      <c r="X831" s="1" t="n">
        <f aca="false">VLOOKUP(I831,'CI ref gaz'!$I$1:$AM$97,13,0)</f>
        <v>0.394556364938768</v>
      </c>
      <c r="Y831" s="2" t="n">
        <f aca="false">VLOOKUP(I831,'CI ref gaz'!$I$1:$AM$97,7,0)</f>
        <v>0.66039206288608</v>
      </c>
      <c r="Z831" s="17" t="n">
        <f aca="false">X831*(O831/Y831)^(-1/8)-T831</f>
        <v>-5.61889726010473</v>
      </c>
      <c r="AA831" s="17" t="n">
        <f aca="false">Z831^2</f>
        <v>31.5720064196125</v>
      </c>
      <c r="AB831" s="18" t="n">
        <f aca="false">Z831/U831</f>
        <v>-10.6149786957587</v>
      </c>
      <c r="AC831" s="17" t="n">
        <f aca="false">U831^-('paramètres CI'!$B$19)</f>
        <v>162.234899928907</v>
      </c>
      <c r="AD831" s="4" t="n">
        <f aca="false">SUMIFS($AC$2:$AC$1250,$I$2:$I$1250,V831)</f>
        <v>2578.25414696544</v>
      </c>
      <c r="AE831" s="4" t="n">
        <f aca="false">AC831/AD831</f>
        <v>0.0629243242447044</v>
      </c>
      <c r="AF831" s="17" t="n">
        <f aca="false">AE831-O831</f>
        <v>-4.16333634234434E-016</v>
      </c>
      <c r="AG831" s="4" t="n">
        <f aca="false">VLOOKUP(I831,BesoinU!$F$1:$L$99,3,0)</f>
        <v>22.6817289981933</v>
      </c>
      <c r="AH831" s="19" t="n">
        <f aca="false">VLOOKUP(J831,bibliRdtCHauff!$G$2:$K$1398,4,0)</f>
        <v>20.3060236792542</v>
      </c>
      <c r="AI831" s="19" t="n">
        <f aca="false">VLOOKUP(J831,bibliRdtCHauff!$G$2:$K$1398,3,0)</f>
        <v>0.854334330479235</v>
      </c>
      <c r="AJ831" s="4" t="n">
        <f aca="false">VLOOKUP(D831,'paramètres CI'!$A$1:$C$6,3)</f>
        <v>0.0591</v>
      </c>
      <c r="AK831" s="4" t="n">
        <f aca="false">AJ831*AG831/AI831</f>
        <v>1.56904637443433</v>
      </c>
      <c r="AL831" s="4" t="n">
        <f aca="false">AK831+AH831/R831</f>
        <v>2.86887480653161</v>
      </c>
      <c r="AM831" s="4" t="n">
        <f aca="false">AL831+Z831</f>
        <v>-2.75002245357312</v>
      </c>
      <c r="AN831" s="4" t="n">
        <f aca="false">AM831^-'paramètres CI'!$B$19</f>
        <v>0.000305710307283621</v>
      </c>
      <c r="AO831" s="4" t="n">
        <f aca="false">SUMIFS($AN$2:$AN$1250,$I$2:$I$1250,V831)</f>
        <v>4125238.88469239</v>
      </c>
      <c r="AP831" s="5" t="n">
        <f aca="false">AN831/AO831</f>
        <v>7.41072979841306E-011</v>
      </c>
      <c r="AQ831" s="6" t="n">
        <f aca="false">AP831-O831</f>
        <v>-0.0629243241705975</v>
      </c>
      <c r="AR831" s="20" t="n">
        <f aca="false">VLOOKUP(I831,entreesparc!$A$13:$H$110,8,0)*AP831</f>
        <v>1.79245405199611E-005</v>
      </c>
      <c r="AS831" s="7" t="n">
        <f aca="false">M831*AJ831/AI831+AH831/R831</f>
        <v>7.86776413342187</v>
      </c>
      <c r="AT831" s="4" t="n">
        <f aca="false">AS831+Z831</f>
        <v>2.24886687331713</v>
      </c>
      <c r="AU831" s="4" t="n">
        <f aca="false">AT831^-'paramètres CI'!$B$19</f>
        <v>0.0015285865103749</v>
      </c>
      <c r="AV831" s="4" t="n">
        <f aca="false">SUMIFS($AU$2:$AU$1250,$I$2:$I$1250,V831)</f>
        <v>25.6901076178927</v>
      </c>
      <c r="AW831" s="5" t="n">
        <f aca="false">AU831/AV831</f>
        <v>5.95009773065438E-005</v>
      </c>
      <c r="AX831" s="7" t="n">
        <f aca="false">SUMIFS($AP$2:$AP$1250,$I$2:$I$1250,V831)</f>
        <v>1</v>
      </c>
    </row>
    <row r="832" customFormat="false" ht="15.8" hidden="false" customHeight="false" outlineLevel="0" collapsed="false">
      <c r="A832" s="0" t="s">
        <v>16</v>
      </c>
      <c r="B832" s="0" t="s">
        <v>116</v>
      </c>
      <c r="C832" s="0" t="s">
        <v>35</v>
      </c>
      <c r="D832" s="0" t="s">
        <v>33</v>
      </c>
      <c r="E832" s="0" t="str">
        <f aca="false">VLOOKUP(A832,Nomenclature!$D$1:$E$9,2,0)</f>
        <v>04</v>
      </c>
      <c r="F832" s="0" t="str">
        <f aca="false">VLOOKUP(B832,Nomenclature!$J$1:$K$97,2,0)</f>
        <v>49</v>
      </c>
      <c r="G832" s="0" t="str">
        <f aca="false">VLOOKUP(C832,Nomenclature!$M$1:$N$21,2,0)</f>
        <v>21</v>
      </c>
      <c r="H832" s="0" t="str">
        <f aca="false">VLOOKUP(D832,Nomenclature!$O$25:$P$31,2,0)</f>
        <v>01</v>
      </c>
      <c r="I832" s="1" t="str">
        <f aca="false">CONCATENATE(E832,F832)</f>
        <v>0449</v>
      </c>
      <c r="J832" s="0" t="str">
        <f aca="false">CONCATENATE(E832,F832,G832,H832)</f>
        <v>04492101</v>
      </c>
      <c r="K832" s="0" t="n">
        <v>24.515092454007</v>
      </c>
      <c r="L832" s="0" t="n">
        <v>25</v>
      </c>
      <c r="M832" s="0" t="n">
        <v>77.9410297106426</v>
      </c>
      <c r="N832" s="0" t="n">
        <v>0.908190821425183</v>
      </c>
      <c r="O832" s="0" t="n">
        <v>9.9940035978413E-005</v>
      </c>
      <c r="P832" s="4" t="n">
        <f aca="false">VLOOKUP(D832,'paramètres CI'!$A$1:$B$6,2,0)</f>
        <v>0.033584731604575</v>
      </c>
      <c r="Q832" s="17" t="n">
        <f aca="false">M832*P832/N832</f>
        <v>2.88224512080887</v>
      </c>
      <c r="R832" s="9" t="n">
        <f aca="false">1/(1+0.04)*(1 - (1/(1+0.04))^L832)/(1-1/(1+0.04))</f>
        <v>15.6220799436509</v>
      </c>
      <c r="S832" s="17" t="n">
        <f aca="false">K832/R832</f>
        <v>1.56925918587239</v>
      </c>
      <c r="T832" s="17" t="n">
        <f aca="false">Q832+S832</f>
        <v>4.45150430668126</v>
      </c>
      <c r="U832" s="0" t="n">
        <f aca="false">T832 + Z832</f>
        <v>1.184723073232</v>
      </c>
      <c r="V832" s="4" t="str">
        <f aca="false">VLOOKUP(I832,'CI ref gaz'!$I$1:$AM$97,1,0)</f>
        <v>0449</v>
      </c>
      <c r="W832" s="0" t="n">
        <f aca="false">VLOOKUP(I832,'CI ref gaz'!$I$1:$AM$97,14,0)</f>
        <v>-2</v>
      </c>
      <c r="X832" s="1" t="n">
        <f aca="false">VLOOKUP(I832,'CI ref gaz'!$I$1:$AM$97,13,0)</f>
        <v>0.394556364938768</v>
      </c>
      <c r="Y832" s="2" t="n">
        <f aca="false">VLOOKUP(I832,'CI ref gaz'!$I$1:$AM$97,7,0)</f>
        <v>0.66039206288608</v>
      </c>
      <c r="Z832" s="17" t="n">
        <f aca="false">X832*(O832/Y832)^(-1/8)-T832</f>
        <v>-3.26678123344926</v>
      </c>
      <c r="AA832" s="17" t="n">
        <f aca="false">Z832^2</f>
        <v>10.6718596272163</v>
      </c>
      <c r="AB832" s="18" t="n">
        <f aca="false">Z832/U832</f>
        <v>-2.7574218036771</v>
      </c>
      <c r="AC832" s="17" t="n">
        <f aca="false">U832^-('paramètres CI'!$B$19)</f>
        <v>0.257670812209218</v>
      </c>
      <c r="AD832" s="4" t="n">
        <f aca="false">SUMIFS($AC$2:$AC$1250,$I$2:$I$1250,V832)</f>
        <v>2578.25414696544</v>
      </c>
      <c r="AE832" s="4" t="n">
        <f aca="false">AC832/AD832</f>
        <v>9.9940035978413E-005</v>
      </c>
      <c r="AF832" s="17" t="n">
        <f aca="false">AE832-O832</f>
        <v>0</v>
      </c>
      <c r="AG832" s="4" t="n">
        <f aca="false">VLOOKUP(I832,BesoinU!$F$1:$L$99,3,0)</f>
        <v>22.6817289981933</v>
      </c>
      <c r="AH832" s="19" t="n">
        <f aca="false">VLOOKUP(J832,bibliRdtCHauff!$G$2:$K$1398,4,0)</f>
        <v>24.515092454007</v>
      </c>
      <c r="AI832" s="19" t="n">
        <f aca="false">VLOOKUP(J832,bibliRdtCHauff!$G$2:$K$1398,3,0)</f>
        <v>0.908190821425183</v>
      </c>
      <c r="AJ832" s="4" t="n">
        <f aca="false">VLOOKUP(D832,'paramètres CI'!$A$1:$C$6,3)</f>
        <v>0.0509473684210526</v>
      </c>
      <c r="AK832" s="4" t="n">
        <f aca="false">AJ832*AG832/AI832</f>
        <v>1.27239163448496</v>
      </c>
      <c r="AL832" s="4" t="n">
        <f aca="false">AK832+AH832/R832</f>
        <v>2.84165082035735</v>
      </c>
      <c r="AM832" s="4" t="n">
        <f aca="false">AL832+Z832</f>
        <v>-0.425130413091912</v>
      </c>
      <c r="AN832" s="4" t="n">
        <f aca="false">AM832^-'paramètres CI'!$B$19</f>
        <v>937.179115403735</v>
      </c>
      <c r="AO832" s="4" t="n">
        <f aca="false">SUMIFS($AN$2:$AN$1250,$I$2:$I$1250,V832)</f>
        <v>4125238.88469239</v>
      </c>
      <c r="AP832" s="5" t="n">
        <f aca="false">AN832/AO832</f>
        <v>0.000227181780643382</v>
      </c>
      <c r="AQ832" s="6" t="n">
        <f aca="false">AP832-O832</f>
        <v>0.000127241744664969</v>
      </c>
      <c r="AR832" s="20" t="n">
        <f aca="false">VLOOKUP(I832,entreesparc!$A$13:$H$110,8,0)*AP832</f>
        <v>54.9490960176584</v>
      </c>
      <c r="AS832" s="7" t="n">
        <f aca="false">M832*AJ832/AI832+AH832/R832</f>
        <v>5.94156758418121</v>
      </c>
      <c r="AT832" s="4" t="n">
        <f aca="false">AS832+Z832</f>
        <v>2.67478635073195</v>
      </c>
      <c r="AU832" s="4" t="n">
        <f aca="false">AT832^-'paramètres CI'!$B$19</f>
        <v>0.000381669286611156</v>
      </c>
      <c r="AV832" s="4" t="n">
        <f aca="false">SUMIFS($AU$2:$AU$1250,$I$2:$I$1250,V832)</f>
        <v>25.6901076178927</v>
      </c>
      <c r="AW832" s="5" t="n">
        <f aca="false">AU832/AV832</f>
        <v>1.48566635954974E-005</v>
      </c>
      <c r="AX832" s="7" t="n">
        <f aca="false">SUMIFS($AP$2:$AP$1250,$I$2:$I$1250,V832)</f>
        <v>1</v>
      </c>
    </row>
    <row r="833" customFormat="false" ht="15.8" hidden="false" customHeight="false" outlineLevel="0" collapsed="false">
      <c r="A833" s="0" t="s">
        <v>16</v>
      </c>
      <c r="B833" s="0" t="s">
        <v>116</v>
      </c>
      <c r="C833" s="0" t="s">
        <v>35</v>
      </c>
      <c r="D833" s="0" t="s">
        <v>34</v>
      </c>
      <c r="E833" s="0" t="str">
        <f aca="false">VLOOKUP(A833,Nomenclature!$D$1:$E$9,2,0)</f>
        <v>04</v>
      </c>
      <c r="F833" s="0" t="str">
        <f aca="false">VLOOKUP(B833,Nomenclature!$J$1:$K$97,2,0)</f>
        <v>49</v>
      </c>
      <c r="G833" s="0" t="str">
        <f aca="false">VLOOKUP(C833,Nomenclature!$M$1:$N$21,2,0)</f>
        <v>21</v>
      </c>
      <c r="H833" s="0" t="str">
        <f aca="false">VLOOKUP(D833,Nomenclature!$O$25:$P$31,2,0)</f>
        <v>06</v>
      </c>
      <c r="I833" s="1" t="str">
        <f aca="false">CONCATENATE(E833,F833)</f>
        <v>0449</v>
      </c>
      <c r="J833" s="0" t="str">
        <f aca="false">CONCATENATE(E833,F833,G833,H833)</f>
        <v>04492106</v>
      </c>
      <c r="K833" s="0" t="n">
        <v>24.1738377133979</v>
      </c>
      <c r="L833" s="0" t="n">
        <v>25</v>
      </c>
      <c r="M833" s="0" t="n">
        <v>94.9443815570525</v>
      </c>
      <c r="N833" s="0" t="n">
        <v>0.985770381322194</v>
      </c>
      <c r="O833" s="0" t="n">
        <v>9.9940035978413E-005</v>
      </c>
      <c r="P833" s="4" t="n">
        <f aca="false">VLOOKUP(D833,'paramètres CI'!$A$1:$B$6,2,0)</f>
        <v>0.0424847883250769</v>
      </c>
      <c r="Q833" s="17" t="n">
        <f aca="false">M833*P833/N833</f>
        <v>4.09191839147815</v>
      </c>
      <c r="R833" s="9" t="n">
        <f aca="false">1/(1+0.04)*(1 - (1/(1+0.04))^L833)/(1-1/(1+0.04))</f>
        <v>15.6220799436509</v>
      </c>
      <c r="S833" s="17" t="n">
        <f aca="false">K833/R833</f>
        <v>1.54741480011582</v>
      </c>
      <c r="T833" s="17" t="n">
        <f aca="false">Q833+S833</f>
        <v>5.63933319159397</v>
      </c>
      <c r="U833" s="0" t="n">
        <f aca="false">T833 + Z833</f>
        <v>1.184723073232</v>
      </c>
      <c r="V833" s="4" t="str">
        <f aca="false">VLOOKUP(I833,'CI ref gaz'!$I$1:$AM$97,1,0)</f>
        <v>0449</v>
      </c>
      <c r="W833" s="0" t="n">
        <f aca="false">VLOOKUP(I833,'CI ref gaz'!$I$1:$AM$97,14,0)</f>
        <v>-2</v>
      </c>
      <c r="X833" s="1" t="n">
        <f aca="false">VLOOKUP(I833,'CI ref gaz'!$I$1:$AM$97,13,0)</f>
        <v>0.394556364938768</v>
      </c>
      <c r="Y833" s="2" t="n">
        <f aca="false">VLOOKUP(I833,'CI ref gaz'!$I$1:$AM$97,7,0)</f>
        <v>0.66039206288608</v>
      </c>
      <c r="Z833" s="17" t="n">
        <f aca="false">X833*(O833/Y833)^(-1/8)-T833</f>
        <v>-4.45461011836197</v>
      </c>
      <c r="AA833" s="17" t="n">
        <f aca="false">Z833^2</f>
        <v>19.8435513066128</v>
      </c>
      <c r="AB833" s="18" t="n">
        <f aca="false">Z833/U833</f>
        <v>-3.76004335444358</v>
      </c>
      <c r="AC833" s="17" t="n">
        <f aca="false">U833^-('paramètres CI'!$B$19)</f>
        <v>0.257670812209218</v>
      </c>
      <c r="AD833" s="4" t="n">
        <f aca="false">SUMIFS($AC$2:$AC$1250,$I$2:$I$1250,V833)</f>
        <v>2578.25414696544</v>
      </c>
      <c r="AE833" s="4" t="n">
        <f aca="false">AC833/AD833</f>
        <v>9.9940035978413E-005</v>
      </c>
      <c r="AF833" s="17" t="n">
        <f aca="false">AE833-O833</f>
        <v>0</v>
      </c>
      <c r="AG833" s="4" t="n">
        <f aca="false">VLOOKUP(I833,BesoinU!$F$1:$L$99,3,0)</f>
        <v>22.6817289981933</v>
      </c>
      <c r="AH833" s="19" t="n">
        <f aca="false">VLOOKUP(J833,bibliRdtCHauff!$G$2:$K$1398,4,0)</f>
        <v>24.1738377133979</v>
      </c>
      <c r="AI833" s="19" t="n">
        <f aca="false">VLOOKUP(J833,bibliRdtCHauff!$G$2:$K$1398,3,0)</f>
        <v>0.985770381322194</v>
      </c>
      <c r="AJ833" s="4" t="n">
        <f aca="false">VLOOKUP(D833,'paramètres CI'!$A$1:$C$6,3)</f>
        <v>0.0591</v>
      </c>
      <c r="AK833" s="4" t="n">
        <f aca="false">AJ833*AG833/AI833</f>
        <v>1.35984019117642</v>
      </c>
      <c r="AL833" s="4" t="n">
        <f aca="false">AK833+AH833/R833</f>
        <v>2.90725499129224</v>
      </c>
      <c r="AM833" s="4" t="n">
        <f aca="false">AL833+Z833</f>
        <v>-1.54735512706973</v>
      </c>
      <c r="AN833" s="4" t="n">
        <f aca="false">AM833^-'paramètres CI'!$B$19</f>
        <v>0.0304284628594294</v>
      </c>
      <c r="AO833" s="4" t="n">
        <f aca="false">SUMIFS($AN$2:$AN$1250,$I$2:$I$1250,V833)</f>
        <v>4125238.88469239</v>
      </c>
      <c r="AP833" s="5" t="n">
        <f aca="false">AN833/AO833</f>
        <v>7.37616989220695E-009</v>
      </c>
      <c r="AQ833" s="6" t="n">
        <f aca="false">AP833-O833</f>
        <v>-9.99326598085208E-005</v>
      </c>
      <c r="AR833" s="20" t="n">
        <f aca="false">VLOOKUP(I833,entreesparc!$A$13:$H$110,8,0)*AP833</f>
        <v>0.00178409495031506</v>
      </c>
      <c r="AS833" s="7" t="n">
        <f aca="false">M833*AJ833/AI833+AH833/R833</f>
        <v>7.23962574126379</v>
      </c>
      <c r="AT833" s="4" t="n">
        <f aca="false">AS833+Z833</f>
        <v>2.78501562290182</v>
      </c>
      <c r="AU833" s="4" t="n">
        <f aca="false">AT833^-'paramètres CI'!$B$19</f>
        <v>0.000276298746112128</v>
      </c>
      <c r="AV833" s="4" t="n">
        <f aca="false">SUMIFS($AU$2:$AU$1250,$I$2:$I$1250,V833)</f>
        <v>25.6901076178927</v>
      </c>
      <c r="AW833" s="5" t="n">
        <f aca="false">AU833/AV833</f>
        <v>1.07550637864861E-005</v>
      </c>
      <c r="AX833" s="7" t="n">
        <f aca="false">SUMIFS($AP$2:$AP$1250,$I$2:$I$1250,V833)</f>
        <v>1</v>
      </c>
    </row>
    <row r="834" customFormat="false" ht="15.8" hidden="false" customHeight="false" outlineLevel="0" collapsed="false">
      <c r="A834" s="0" t="s">
        <v>16</v>
      </c>
      <c r="B834" s="0" t="s">
        <v>116</v>
      </c>
      <c r="C834" s="0" t="s">
        <v>36</v>
      </c>
      <c r="D834" s="0" t="s">
        <v>37</v>
      </c>
      <c r="E834" s="0" t="str">
        <f aca="false">VLOOKUP(A834,Nomenclature!$D$1:$E$9,2,0)</f>
        <v>04</v>
      </c>
      <c r="F834" s="0" t="str">
        <f aca="false">VLOOKUP(B834,Nomenclature!$J$1:$K$97,2,0)</f>
        <v>49</v>
      </c>
      <c r="G834" s="0" t="str">
        <f aca="false">VLOOKUP(C834,Nomenclature!$M$1:$N$21,2,0)</f>
        <v>23</v>
      </c>
      <c r="H834" s="0" t="str">
        <f aca="false">VLOOKUP(D834,Nomenclature!$O$25:$P$31,2,0)</f>
        <v>03</v>
      </c>
      <c r="I834" s="1" t="str">
        <f aca="false">CONCATENATE(E834,F834)</f>
        <v>0449</v>
      </c>
      <c r="J834" s="0" t="str">
        <f aca="false">CONCATENATE(E834,F834,G834,H834)</f>
        <v>04492303</v>
      </c>
      <c r="K834" s="0" t="n">
        <v>9.47005762135366</v>
      </c>
      <c r="L834" s="0" t="n">
        <v>20</v>
      </c>
      <c r="M834" s="0" t="n">
        <v>71.4765521990743</v>
      </c>
      <c r="N834" s="0" t="n">
        <v>0.764300861871125</v>
      </c>
      <c r="O834" s="0" t="n">
        <v>9.9940035978413E-005</v>
      </c>
      <c r="P834" s="4" t="n">
        <f aca="false">VLOOKUP(D834,'paramètres CI'!$A$1:$B$6,2,0)</f>
        <v>0.0385046990211696</v>
      </c>
      <c r="Q834" s="17" t="n">
        <f aca="false">M834*P834/N834</f>
        <v>3.60091590471128</v>
      </c>
      <c r="R834" s="9" t="n">
        <f aca="false">1/(1+0.04)*(1 - (1/(1+0.04))^L834)/(1-1/(1+0.04))</f>
        <v>13.5903263449677</v>
      </c>
      <c r="S834" s="17" t="n">
        <f aca="false">K834/R834</f>
        <v>0.696823415492175</v>
      </c>
      <c r="T834" s="17" t="n">
        <f aca="false">Q834+S834</f>
        <v>4.29773932020346</v>
      </c>
      <c r="U834" s="0" t="n">
        <f aca="false">T834 + Z834</f>
        <v>1.184723073232</v>
      </c>
      <c r="V834" s="4" t="str">
        <f aca="false">VLOOKUP(I834,'CI ref gaz'!$I$1:$AM$97,1,0)</f>
        <v>0449</v>
      </c>
      <c r="W834" s="0" t="n">
        <f aca="false">VLOOKUP(I834,'CI ref gaz'!$I$1:$AM$97,14,0)</f>
        <v>-2</v>
      </c>
      <c r="X834" s="1" t="n">
        <f aca="false">VLOOKUP(I834,'CI ref gaz'!$I$1:$AM$97,13,0)</f>
        <v>0.394556364938768</v>
      </c>
      <c r="Y834" s="2" t="n">
        <f aca="false">VLOOKUP(I834,'CI ref gaz'!$I$1:$AM$97,7,0)</f>
        <v>0.66039206288608</v>
      </c>
      <c r="Z834" s="17" t="n">
        <f aca="false">X834*(O834/Y834)^(-1/8)-T834</f>
        <v>-3.11301624697145</v>
      </c>
      <c r="AA834" s="17" t="n">
        <f aca="false">Z834^2</f>
        <v>9.69087015390824</v>
      </c>
      <c r="AB834" s="18" t="n">
        <f aca="false">Z834/U834</f>
        <v>-2.62763199038484</v>
      </c>
      <c r="AC834" s="17" t="n">
        <f aca="false">U834^-('paramètres CI'!$B$19)</f>
        <v>0.257670812209218</v>
      </c>
      <c r="AD834" s="4" t="n">
        <f aca="false">SUMIFS($AC$2:$AC$1250,$I$2:$I$1250,V834)</f>
        <v>2578.25414696544</v>
      </c>
      <c r="AE834" s="4" t="n">
        <f aca="false">AC834/AD834</f>
        <v>9.9940035978413E-005</v>
      </c>
      <c r="AF834" s="17" t="n">
        <f aca="false">AE834-O834</f>
        <v>0</v>
      </c>
      <c r="AG834" s="4" t="n">
        <f aca="false">VLOOKUP(I834,BesoinU!$F$1:$L$99,3,0)</f>
        <v>22.6817289981933</v>
      </c>
      <c r="AH834" s="19" t="n">
        <f aca="false">VLOOKUP(J834,bibliRdtCHauff!$G$2:$K$1398,4,0)</f>
        <v>9.47005762135366</v>
      </c>
      <c r="AI834" s="19" t="n">
        <f aca="false">VLOOKUP(J834,bibliRdtCHauff!$G$2:$K$1398,3,0)</f>
        <v>0.764300861871125</v>
      </c>
      <c r="AJ834" s="4" t="n">
        <f aca="false">VLOOKUP(D834,'paramètres CI'!$A$1:$C$6,3)</f>
        <v>0.0763929293534506</v>
      </c>
      <c r="AK834" s="4" t="n">
        <f aca="false">AJ834*AG834/AI834</f>
        <v>2.26707021725858</v>
      </c>
      <c r="AL834" s="4" t="n">
        <f aca="false">AK834+AH834/R834</f>
        <v>2.96389363275075</v>
      </c>
      <c r="AM834" s="4" t="n">
        <f aca="false">AL834+Z834</f>
        <v>-0.149122614220699</v>
      </c>
      <c r="AN834" s="4" t="n">
        <f aca="false">AM834^-'paramètres CI'!$B$19</f>
        <v>4089327.86241598</v>
      </c>
      <c r="AO834" s="4" t="n">
        <f aca="false">SUMIFS($AN$2:$AN$1250,$I$2:$I$1250,V834)</f>
        <v>4125238.88469239</v>
      </c>
      <c r="AP834" s="5" t="n">
        <f aca="false">AN834/AO834</f>
        <v>0.991294801760533</v>
      </c>
      <c r="AQ834" s="6" t="n">
        <f aca="false">AP834-O834</f>
        <v>0.991194861724554</v>
      </c>
      <c r="AR834" s="20" t="n">
        <f aca="false">VLOOKUP(I834,entreesparc!$A$13:$H$110,8,0)*AP834</f>
        <v>239767.260778938</v>
      </c>
      <c r="AS834" s="7" t="n">
        <f aca="false">M834*AJ834/AI834+AH834/R834</f>
        <v>7.84100377033889</v>
      </c>
      <c r="AT834" s="4" t="n">
        <f aca="false">AS834+Z834</f>
        <v>4.72798752336744</v>
      </c>
      <c r="AU834" s="4" t="n">
        <f aca="false">AT834^-'paramètres CI'!$B$19</f>
        <v>4.00487924183839E-006</v>
      </c>
      <c r="AV834" s="4" t="n">
        <f aca="false">SUMIFS($AU$2:$AU$1250,$I$2:$I$1250,V834)</f>
        <v>25.6901076178927</v>
      </c>
      <c r="AW834" s="5" t="n">
        <f aca="false">AU834/AV834</f>
        <v>1.5589188264237E-007</v>
      </c>
      <c r="AX834" s="7" t="n">
        <f aca="false">SUMIFS($AP$2:$AP$1250,$I$2:$I$1250,V834)</f>
        <v>1</v>
      </c>
    </row>
    <row r="835" customFormat="false" ht="15.8" hidden="false" customHeight="false" outlineLevel="0" collapsed="false">
      <c r="A835" s="0" t="s">
        <v>16</v>
      </c>
      <c r="B835" s="0" t="s">
        <v>116</v>
      </c>
      <c r="C835" s="0" t="s">
        <v>38</v>
      </c>
      <c r="D835" s="0" t="s">
        <v>39</v>
      </c>
      <c r="E835" s="0" t="str">
        <f aca="false">VLOOKUP(A835,Nomenclature!$D$1:$E$9,2,0)</f>
        <v>04</v>
      </c>
      <c r="F835" s="0" t="str">
        <f aca="false">VLOOKUP(B835,Nomenclature!$J$1:$K$97,2,0)</f>
        <v>49</v>
      </c>
      <c r="G835" s="0" t="str">
        <f aca="false">VLOOKUP(C835,Nomenclature!$M$1:$N$21,2,0)</f>
        <v>24</v>
      </c>
      <c r="H835" s="0" t="str">
        <f aca="false">VLOOKUP(D835,Nomenclature!$O$25:$P$31,2,0)</f>
        <v>04</v>
      </c>
      <c r="I835" s="1" t="str">
        <f aca="false">CONCATENATE(E835,F835)</f>
        <v>0449</v>
      </c>
      <c r="J835" s="0" t="str">
        <f aca="false">CONCATENATE(E835,F835,G835,H835)</f>
        <v>04492404</v>
      </c>
      <c r="K835" s="0" t="n">
        <v>7.09832858540011</v>
      </c>
      <c r="L835" s="0" t="n">
        <v>20</v>
      </c>
      <c r="M835" s="0" t="n">
        <v>76.1520803679983</v>
      </c>
      <c r="N835" s="0" t="n">
        <v>0.990620621205464</v>
      </c>
      <c r="O835" s="0" t="n">
        <v>9.9940035978413E-005</v>
      </c>
      <c r="P835" s="4" t="n">
        <f aca="false">VLOOKUP(D835,'paramètres CI'!$A$1:$B$6,2,0)</f>
        <v>0.022045059962018</v>
      </c>
      <c r="Q835" s="17" t="n">
        <f aca="false">M835*P835/N835</f>
        <v>1.69467214997207</v>
      </c>
      <c r="R835" s="9" t="n">
        <f aca="false">1/(1+0.04)*(1 - (1/(1+0.04))^L835)/(1-1/(1+0.04))</f>
        <v>13.5903263449677</v>
      </c>
      <c r="S835" s="17" t="n">
        <f aca="false">K835/R835</f>
        <v>0.522307441721481</v>
      </c>
      <c r="T835" s="17" t="n">
        <f aca="false">Q835+S835</f>
        <v>2.21697959169355</v>
      </c>
      <c r="U835" s="0" t="n">
        <f aca="false">T835 + Z835</f>
        <v>1.184723073232</v>
      </c>
      <c r="V835" s="4" t="str">
        <f aca="false">VLOOKUP(I835,'CI ref gaz'!$I$1:$AM$97,1,0)</f>
        <v>0449</v>
      </c>
      <c r="W835" s="0" t="n">
        <f aca="false">VLOOKUP(I835,'CI ref gaz'!$I$1:$AM$97,14,0)</f>
        <v>-2</v>
      </c>
      <c r="X835" s="1" t="n">
        <f aca="false">VLOOKUP(I835,'CI ref gaz'!$I$1:$AM$97,13,0)</f>
        <v>0.394556364938768</v>
      </c>
      <c r="Y835" s="2" t="n">
        <f aca="false">VLOOKUP(I835,'CI ref gaz'!$I$1:$AM$97,7,0)</f>
        <v>0.66039206288608</v>
      </c>
      <c r="Z835" s="17" t="n">
        <f aca="false">X835*(O835/Y835)^(-1/8)-T835</f>
        <v>-1.03225651846155</v>
      </c>
      <c r="AA835" s="17" t="n">
        <f aca="false">Z835^2</f>
        <v>1.06555351990636</v>
      </c>
      <c r="AB835" s="18" t="n">
        <f aca="false">Z835/U835</f>
        <v>-0.8713061657907</v>
      </c>
      <c r="AC835" s="17" t="n">
        <f aca="false">U835^-('paramètres CI'!$B$19)</f>
        <v>0.257670812209218</v>
      </c>
      <c r="AD835" s="4" t="n">
        <f aca="false">SUMIFS($AC$2:$AC$1250,$I$2:$I$1250,V835)</f>
        <v>2578.25414696544</v>
      </c>
      <c r="AE835" s="4" t="n">
        <f aca="false">AC835/AD835</f>
        <v>9.9940035978413E-005</v>
      </c>
      <c r="AF835" s="17" t="n">
        <f aca="false">AE835-O835</f>
        <v>0</v>
      </c>
      <c r="AG835" s="4" t="n">
        <f aca="false">VLOOKUP(I835,BesoinU!$F$1:$L$99,3,0)</f>
        <v>22.6817289981933</v>
      </c>
      <c r="AH835" s="19" t="n">
        <f aca="false">VLOOKUP(J835,bibliRdtCHauff!$G$2:$K$1398,4,0)</f>
        <v>7.09832858540011</v>
      </c>
      <c r="AI835" s="19" t="n">
        <f aca="false">VLOOKUP(J835,bibliRdtCHauff!$G$2:$K$1398,3,0)</f>
        <v>0.990620621205464</v>
      </c>
      <c r="AJ835" s="4" t="n">
        <f aca="false">VLOOKUP(D835,'paramètres CI'!$A$1:$C$6,3)</f>
        <v>0.0386719666666667</v>
      </c>
      <c r="AK835" s="4" t="n">
        <f aca="false">AJ835*AG835/AI835</f>
        <v>0.885452058017042</v>
      </c>
      <c r="AL835" s="4" t="n">
        <f aca="false">AK835+AH835/R835</f>
        <v>1.40775949973852</v>
      </c>
      <c r="AM835" s="4" t="n">
        <f aca="false">AL835+Z835</f>
        <v>0.375502981276971</v>
      </c>
      <c r="AN835" s="4" t="n">
        <f aca="false">AM835^-'paramètres CI'!$B$19</f>
        <v>2529.83900823497</v>
      </c>
      <c r="AO835" s="4" t="n">
        <f aca="false">SUMIFS($AN$2:$AN$1250,$I$2:$I$1250,V835)</f>
        <v>4125238.88469239</v>
      </c>
      <c r="AP835" s="5" t="n">
        <f aca="false">AN835/AO835</f>
        <v>0.000613258790326663</v>
      </c>
      <c r="AQ835" s="6" t="n">
        <f aca="false">AP835-O835</f>
        <v>0.00051331875434825</v>
      </c>
      <c r="AR835" s="20" t="n">
        <f aca="false">VLOOKUP(I835,entreesparc!$A$13:$H$110,8,0)*AP835</f>
        <v>148.330627825434</v>
      </c>
      <c r="AS835" s="7" t="n">
        <f aca="false">M835*AJ835/AI835+AH835/R835</f>
        <v>3.49514149196052</v>
      </c>
      <c r="AT835" s="4" t="n">
        <f aca="false">AS835+Z835</f>
        <v>2.46288497349897</v>
      </c>
      <c r="AU835" s="4" t="n">
        <f aca="false">AT835^-'paramètres CI'!$B$19</f>
        <v>0.000738664058200952</v>
      </c>
      <c r="AV835" s="4" t="n">
        <f aca="false">SUMIFS($AU$2:$AU$1250,$I$2:$I$1250,V835)</f>
        <v>25.6901076178927</v>
      </c>
      <c r="AW835" s="5" t="n">
        <f aca="false">AU835/AV835</f>
        <v>2.87528596293807E-005</v>
      </c>
      <c r="AX835" s="7" t="n">
        <f aca="false">SUMIFS($AP$2:$AP$1250,$I$2:$I$1250,V835)</f>
        <v>1</v>
      </c>
    </row>
    <row r="836" customFormat="false" ht="15.8" hidden="false" customHeight="false" outlineLevel="0" collapsed="false">
      <c r="A836" s="0" t="s">
        <v>16</v>
      </c>
      <c r="B836" s="0" t="s">
        <v>116</v>
      </c>
      <c r="C836" s="0" t="s">
        <v>40</v>
      </c>
      <c r="D836" s="0" t="s">
        <v>37</v>
      </c>
      <c r="E836" s="0" t="str">
        <f aca="false">VLOOKUP(A836,Nomenclature!$D$1:$E$9,2,0)</f>
        <v>04</v>
      </c>
      <c r="F836" s="0" t="str">
        <f aca="false">VLOOKUP(B836,Nomenclature!$J$1:$K$97,2,0)</f>
        <v>49</v>
      </c>
      <c r="G836" s="0" t="str">
        <f aca="false">VLOOKUP(C836,Nomenclature!$M$1:$N$21,2,0)</f>
        <v>03</v>
      </c>
      <c r="H836" s="0" t="str">
        <f aca="false">VLOOKUP(D836,Nomenclature!$O$25:$P$31,2,0)</f>
        <v>03</v>
      </c>
      <c r="I836" s="1" t="str">
        <f aca="false">CONCATENATE(E836,F836)</f>
        <v>0449</v>
      </c>
      <c r="J836" s="0" t="str">
        <f aca="false">CONCATENATE(E836,F836,G836,H836)</f>
        <v>04490303</v>
      </c>
      <c r="K836" s="0" t="n">
        <v>7.57604609708293</v>
      </c>
      <c r="L836" s="0" t="n">
        <v>20</v>
      </c>
      <c r="M836" s="0" t="n">
        <v>71.4765521990743</v>
      </c>
      <c r="N836" s="0" t="n">
        <v>0.732812339238601</v>
      </c>
      <c r="O836" s="0" t="n">
        <v>0.0506763180719968</v>
      </c>
      <c r="P836" s="4" t="n">
        <f aca="false">VLOOKUP(D836,'paramètres CI'!$A$1:$B$6,2,0)</f>
        <v>0.0385046990211696</v>
      </c>
      <c r="Q836" s="17" t="n">
        <f aca="false">M836*P836/N836</f>
        <v>3.75564517971384</v>
      </c>
      <c r="R836" s="9" t="n">
        <f aca="false">1/(1+0.04)*(1 - (1/(1+0.04))^L836)/(1-1/(1+0.04))</f>
        <v>13.5903263449677</v>
      </c>
      <c r="S836" s="17" t="n">
        <f aca="false">K836/R836</f>
        <v>0.55745873239374</v>
      </c>
      <c r="T836" s="17" t="n">
        <f aca="false">Q836+S836</f>
        <v>4.31310391210758</v>
      </c>
      <c r="U836" s="0" t="n">
        <f aca="false">T836 + Z836</f>
        <v>0.543855660051989</v>
      </c>
      <c r="V836" s="4" t="str">
        <f aca="false">VLOOKUP(I836,'CI ref gaz'!$I$1:$AM$97,1,0)</f>
        <v>0449</v>
      </c>
      <c r="W836" s="0" t="n">
        <f aca="false">VLOOKUP(I836,'CI ref gaz'!$I$1:$AM$97,14,0)</f>
        <v>-2</v>
      </c>
      <c r="X836" s="1" t="n">
        <f aca="false">VLOOKUP(I836,'CI ref gaz'!$I$1:$AM$97,13,0)</f>
        <v>0.394556364938768</v>
      </c>
      <c r="Y836" s="2" t="n">
        <f aca="false">VLOOKUP(I836,'CI ref gaz'!$I$1:$AM$97,7,0)</f>
        <v>0.66039206288608</v>
      </c>
      <c r="Z836" s="17" t="n">
        <f aca="false">X836*(O836/Y836)^(-1/8)-T836</f>
        <v>-3.76924825205559</v>
      </c>
      <c r="AA836" s="17" t="n">
        <f aca="false">Z836^2</f>
        <v>14.2072323856241</v>
      </c>
      <c r="AB836" s="18" t="n">
        <f aca="false">Z836/U836</f>
        <v>-6.93060407185112</v>
      </c>
      <c r="AC836" s="17" t="n">
        <f aca="false">U836^-('paramètres CI'!$B$19)</f>
        <v>130.656427222065</v>
      </c>
      <c r="AD836" s="4" t="n">
        <f aca="false">SUMIFS($AC$2:$AC$1250,$I$2:$I$1250,V836)</f>
        <v>2578.25414696544</v>
      </c>
      <c r="AE836" s="4" t="n">
        <f aca="false">AC836/AD836</f>
        <v>0.0506763180719968</v>
      </c>
      <c r="AF836" s="17" t="n">
        <f aca="false">AE836-O836</f>
        <v>0</v>
      </c>
      <c r="AG836" s="4" t="n">
        <f aca="false">VLOOKUP(I836,BesoinU!$F$1:$L$99,3,0)</f>
        <v>22.6817289981933</v>
      </c>
      <c r="AH836" s="19" t="n">
        <f aca="false">VLOOKUP(J836,bibliRdtCHauff!$G$2:$K$1398,4,0)</f>
        <v>7.95484840193708</v>
      </c>
      <c r="AI836" s="19" t="n">
        <f aca="false">VLOOKUP(J836,bibliRdtCHauff!$G$2:$K$1398,3,0)</f>
        <v>0.739110043765106</v>
      </c>
      <c r="AJ836" s="4" t="n">
        <f aca="false">VLOOKUP(D836,'paramètres CI'!$A$1:$C$6,3)</f>
        <v>0.0763929293534506</v>
      </c>
      <c r="AK836" s="4" t="n">
        <f aca="false">AJ836*AG836/AI836</f>
        <v>2.34433794478886</v>
      </c>
      <c r="AL836" s="4" t="n">
        <f aca="false">AK836+AH836/R836</f>
        <v>2.92966961380229</v>
      </c>
      <c r="AM836" s="4" t="n">
        <f aca="false">AL836+Z836</f>
        <v>-0.839578638253304</v>
      </c>
      <c r="AN836" s="4" t="n">
        <f aca="false">AM836^-'paramètres CI'!$B$19</f>
        <v>4.05050300837916</v>
      </c>
      <c r="AO836" s="4" t="n">
        <f aca="false">SUMIFS($AN$2:$AN$1250,$I$2:$I$1250,V836)</f>
        <v>4125238.88469239</v>
      </c>
      <c r="AP836" s="5" t="n">
        <f aca="false">AN836/AO836</f>
        <v>9.8188326096931E-007</v>
      </c>
      <c r="AQ836" s="6" t="n">
        <f aca="false">AP836-O836</f>
        <v>-0.0506753361887358</v>
      </c>
      <c r="AR836" s="20" t="n">
        <f aca="false">VLOOKUP(I836,entreesparc!$A$13:$H$110,8,0)*AP836</f>
        <v>0.237490864946726</v>
      </c>
      <c r="AS836" s="7" t="n">
        <f aca="false">M836*AJ836/AI836+AH836/R836</f>
        <v>7.97300451777724</v>
      </c>
      <c r="AT836" s="4" t="n">
        <f aca="false">AS836+Z836</f>
        <v>4.20375626572165</v>
      </c>
      <c r="AU836" s="4" t="n">
        <f aca="false">AT836^-'paramètres CI'!$B$19</f>
        <v>1.02541526623961E-005</v>
      </c>
      <c r="AV836" s="4" t="n">
        <f aca="false">SUMIFS($AU$2:$AU$1250,$I$2:$I$1250,V836)</f>
        <v>25.6901076178927</v>
      </c>
      <c r="AW836" s="5" t="n">
        <f aca="false">AU836/AV836</f>
        <v>3.9914790607005E-007</v>
      </c>
      <c r="AX836" s="7" t="n">
        <f aca="false">SUMIFS($AP$2:$AP$1250,$I$2:$I$1250,V836)</f>
        <v>1</v>
      </c>
    </row>
    <row r="837" customFormat="false" ht="15.8" hidden="false" customHeight="false" outlineLevel="0" collapsed="false">
      <c r="A837" s="0" t="s">
        <v>16</v>
      </c>
      <c r="B837" s="0" t="s">
        <v>116</v>
      </c>
      <c r="C837" s="0" t="s">
        <v>41</v>
      </c>
      <c r="D837" s="0" t="s">
        <v>39</v>
      </c>
      <c r="E837" s="0" t="str">
        <f aca="false">VLOOKUP(A837,Nomenclature!$D$1:$E$9,2,0)</f>
        <v>04</v>
      </c>
      <c r="F837" s="0" t="str">
        <f aca="false">VLOOKUP(B837,Nomenclature!$J$1:$K$97,2,0)</f>
        <v>49</v>
      </c>
      <c r="G837" s="0" t="str">
        <f aca="false">VLOOKUP(C837,Nomenclature!$M$1:$N$21,2,0)</f>
        <v>04</v>
      </c>
      <c r="H837" s="0" t="str">
        <f aca="false">VLOOKUP(D837,Nomenclature!$O$25:$P$31,2,0)</f>
        <v>04</v>
      </c>
      <c r="I837" s="1" t="str">
        <f aca="false">CONCATENATE(E837,F837)</f>
        <v>0449</v>
      </c>
      <c r="J837" s="0" t="str">
        <f aca="false">CONCATENATE(E837,F837,G837,H837)</f>
        <v>04490404</v>
      </c>
      <c r="K837" s="0" t="n">
        <v>5.67866286832009</v>
      </c>
      <c r="L837" s="0" t="n">
        <v>20</v>
      </c>
      <c r="M837" s="0" t="n">
        <v>76.1520803679983</v>
      </c>
      <c r="N837" s="0" t="n">
        <v>0.849278259539653</v>
      </c>
      <c r="O837" s="0" t="n">
        <v>0.66039206288608</v>
      </c>
      <c r="P837" s="4" t="n">
        <f aca="false">VLOOKUP(D837,'paramètres CI'!$A$1:$B$6,2,0)</f>
        <v>0.022045059962018</v>
      </c>
      <c r="Q837" s="17" t="n">
        <f aca="false">M837*P837/N837</f>
        <v>1.97671041156158</v>
      </c>
      <c r="R837" s="9" t="n">
        <f aca="false">1/(1+0.04)*(1 - (1/(1+0.04))^L837)/(1-1/(1+0.04))</f>
        <v>13.5903263449677</v>
      </c>
      <c r="S837" s="17" t="n">
        <f aca="false">K837/R837</f>
        <v>0.417845953377185</v>
      </c>
      <c r="T837" s="17" t="n">
        <f aca="false">Q837+S837</f>
        <v>2.39455636493877</v>
      </c>
      <c r="U837" s="0" t="n">
        <f aca="false">T837 + Z837</f>
        <v>0.394556364938768</v>
      </c>
      <c r="V837" s="4" t="str">
        <f aca="false">VLOOKUP(I837,'CI ref gaz'!$I$1:$AM$97,1,0)</f>
        <v>0449</v>
      </c>
      <c r="W837" s="0" t="n">
        <f aca="false">VLOOKUP(I837,'CI ref gaz'!$I$1:$AM$97,14,0)</f>
        <v>-2</v>
      </c>
      <c r="X837" s="1" t="n">
        <f aca="false">VLOOKUP(I837,'CI ref gaz'!$I$1:$AM$97,13,0)</f>
        <v>0.394556364938768</v>
      </c>
      <c r="Y837" s="2" t="n">
        <f aca="false">VLOOKUP(I837,'CI ref gaz'!$I$1:$AM$97,7,0)</f>
        <v>0.66039206288608</v>
      </c>
      <c r="Z837" s="17" t="n">
        <f aca="false">X837*(O837/Y837)^(-1/8)-T837</f>
        <v>-2</v>
      </c>
      <c r="AA837" s="17" t="n">
        <f aca="false">Z837^2</f>
        <v>4</v>
      </c>
      <c r="AB837" s="18" t="n">
        <f aca="false">Z837/U837</f>
        <v>-5.06898425098372</v>
      </c>
      <c r="AC837" s="17" t="n">
        <f aca="false">U837^-('paramètres CI'!$B$19)</f>
        <v>1702.65857475909</v>
      </c>
      <c r="AD837" s="4" t="n">
        <f aca="false">SUMIFS($AC$2:$AC$1250,$I$2:$I$1250,V837)</f>
        <v>2578.25414696544</v>
      </c>
      <c r="AE837" s="4" t="n">
        <f aca="false">AC837/AD837</f>
        <v>0.66039206288608</v>
      </c>
      <c r="AF837" s="17" t="n">
        <f aca="false">AE837-O837</f>
        <v>0</v>
      </c>
      <c r="AG837" s="4" t="n">
        <f aca="false">VLOOKUP(I837,BesoinU!$F$1:$L$99,3,0)</f>
        <v>22.6817289981933</v>
      </c>
      <c r="AH837" s="19" t="n">
        <f aca="false">VLOOKUP(J837,bibliRdtCHauff!$G$2:$K$1398,4,0)</f>
        <v>5.9625960117361</v>
      </c>
      <c r="AI837" s="19" t="n">
        <f aca="false">VLOOKUP(J837,bibliRdtCHauff!$G$2:$K$1398,3,0)</f>
        <v>0.877546731872816</v>
      </c>
      <c r="AJ837" s="4" t="n">
        <f aca="false">VLOOKUP(D837,'paramètres CI'!$A$1:$C$6,3)</f>
        <v>0.0386719666666667</v>
      </c>
      <c r="AK837" s="4" t="n">
        <f aca="false">AJ837*AG837/AI837</f>
        <v>0.999544566576569</v>
      </c>
      <c r="AL837" s="4" t="n">
        <f aca="false">AK837+AH837/R837</f>
        <v>1.43828281762261</v>
      </c>
      <c r="AM837" s="4" t="n">
        <f aca="false">AL837+Z837</f>
        <v>-0.561717182377387</v>
      </c>
      <c r="AN837" s="4" t="n">
        <f aca="false">AM837^-'paramètres CI'!$B$19</f>
        <v>100.892371471273</v>
      </c>
      <c r="AO837" s="4" t="n">
        <f aca="false">SUMIFS($AN$2:$AN$1250,$I$2:$I$1250,V837)</f>
        <v>4125238.88469239</v>
      </c>
      <c r="AP837" s="5" t="n">
        <f aca="false">AN837/AO837</f>
        <v>2.44573403604956E-005</v>
      </c>
      <c r="AQ837" s="6" t="n">
        <f aca="false">AP837-O837</f>
        <v>-0.660367605545719</v>
      </c>
      <c r="AR837" s="20" t="n">
        <f aca="false">VLOOKUP(I837,entreesparc!$A$13:$H$110,8,0)*AP837</f>
        <v>5.91556567608307</v>
      </c>
      <c r="AS837" s="7" t="n">
        <f aca="false">M837*AJ837/AI837+AH837/R837</f>
        <v>3.79462872003974</v>
      </c>
      <c r="AT837" s="4" t="n">
        <f aca="false">AS837+Z837</f>
        <v>1.79462872003974</v>
      </c>
      <c r="AU837" s="4" t="n">
        <f aca="false">AT837^-'paramètres CI'!$B$19</f>
        <v>0.00929400904847579</v>
      </c>
      <c r="AV837" s="4" t="n">
        <f aca="false">SUMIFS($AU$2:$AU$1250,$I$2:$I$1250,V837)</f>
        <v>25.6901076178927</v>
      </c>
      <c r="AW837" s="5" t="n">
        <f aca="false">AU837/AV837</f>
        <v>0.000361773846443628</v>
      </c>
      <c r="AX837" s="7" t="n">
        <f aca="false">SUMIFS($AP$2:$AP$1250,$I$2:$I$1250,V837)</f>
        <v>1</v>
      </c>
    </row>
    <row r="838" customFormat="false" ht="15.8" hidden="false" customHeight="false" outlineLevel="0" collapsed="false">
      <c r="A838" s="0" t="s">
        <v>16</v>
      </c>
      <c r="B838" s="0" t="s">
        <v>116</v>
      </c>
      <c r="C838" s="0" t="s">
        <v>45</v>
      </c>
      <c r="D838" s="0" t="s">
        <v>43</v>
      </c>
      <c r="E838" s="0" t="str">
        <f aca="false">VLOOKUP(A838,Nomenclature!$D$1:$E$9,2,0)</f>
        <v>04</v>
      </c>
      <c r="F838" s="0" t="str">
        <f aca="false">VLOOKUP(B838,Nomenclature!$J$1:$K$97,2,0)</f>
        <v>49</v>
      </c>
      <c r="G838" s="0" t="str">
        <f aca="false">VLOOKUP(C838,Nomenclature!$M$1:$N$21,2,0)</f>
        <v>06</v>
      </c>
      <c r="H838" s="0" t="str">
        <f aca="false">VLOOKUP(D838,Nomenclature!$O$25:$P$31,2,0)</f>
        <v>02</v>
      </c>
      <c r="I838" s="1" t="str">
        <f aca="false">CONCATENATE(E838,F838)</f>
        <v>0449</v>
      </c>
      <c r="J838" s="0" t="str">
        <f aca="false">CONCATENATE(E838,F838,G838,H838)</f>
        <v>04490602</v>
      </c>
      <c r="K838" s="0" t="n">
        <v>10</v>
      </c>
      <c r="L838" s="0" t="n">
        <v>13</v>
      </c>
      <c r="M838" s="0" t="n">
        <v>64.1235572722441</v>
      </c>
      <c r="N838" s="0" t="n">
        <v>0.9</v>
      </c>
      <c r="O838" s="0" t="n">
        <v>0.103819347114927</v>
      </c>
      <c r="P838" s="4" t="n">
        <f aca="false">VLOOKUP(D838,'paramètres CI'!$A$1:$B$6,2,0)</f>
        <v>0.0935912806596305</v>
      </c>
      <c r="Q838" s="17" t="n">
        <f aca="false">M838*P838/N838</f>
        <v>6.66822871728943</v>
      </c>
      <c r="R838" s="9" t="n">
        <f aca="false">1/(1+0.04)*(1 - (1/(1+0.04))^L838)/(1-1/(1+0.04))</f>
        <v>9.98564784663304</v>
      </c>
      <c r="S838" s="17" t="n">
        <f aca="false">K838/R838</f>
        <v>1.00143727814033</v>
      </c>
      <c r="T838" s="17" t="n">
        <f aca="false">Q838+S838</f>
        <v>7.66966599542976</v>
      </c>
      <c r="U838" s="0" t="n">
        <f aca="false">T838 + Z838</f>
        <v>0.497221040106785</v>
      </c>
      <c r="V838" s="4" t="str">
        <f aca="false">VLOOKUP(I838,'CI ref gaz'!$I$1:$AM$97,1,0)</f>
        <v>0449</v>
      </c>
      <c r="W838" s="0" t="n">
        <f aca="false">VLOOKUP(I838,'CI ref gaz'!$I$1:$AM$97,14,0)</f>
        <v>-2</v>
      </c>
      <c r="X838" s="1" t="n">
        <f aca="false">VLOOKUP(I838,'CI ref gaz'!$I$1:$AM$97,13,0)</f>
        <v>0.394556364938768</v>
      </c>
      <c r="Y838" s="2" t="n">
        <f aca="false">VLOOKUP(I838,'CI ref gaz'!$I$1:$AM$97,7,0)</f>
        <v>0.66039206288608</v>
      </c>
      <c r="Z838" s="17" t="n">
        <f aca="false">X838*(O838/Y838)^(-1/8)-T838</f>
        <v>-7.17244495532297</v>
      </c>
      <c r="AA838" s="17" t="n">
        <f aca="false">Z838^2</f>
        <v>51.4439666371379</v>
      </c>
      <c r="AB838" s="18" t="n">
        <f aca="false">Z838/U838</f>
        <v>-14.4250632551321</v>
      </c>
      <c r="AC838" s="17" t="n">
        <f aca="false">U838^-('paramètres CI'!$B$19)</f>
        <v>267.672662234306</v>
      </c>
      <c r="AD838" s="4" t="n">
        <f aca="false">SUMIFS($AC$2:$AC$1250,$I$2:$I$1250,V838)</f>
        <v>2578.25414696544</v>
      </c>
      <c r="AE838" s="4" t="n">
        <f aca="false">AC838/AD838</f>
        <v>0.103819347114927</v>
      </c>
      <c r="AF838" s="17" t="n">
        <f aca="false">AE838-O838</f>
        <v>4.02455846426619E-016</v>
      </c>
      <c r="AG838" s="4" t="n">
        <f aca="false">VLOOKUP(I838,BesoinU!$F$1:$L$99,3,0)</f>
        <v>22.6817289981933</v>
      </c>
      <c r="AH838" s="19" t="n">
        <f aca="false">VLOOKUP(J838,bibliRdtCHauff!$G$2:$K$1398,4,0)</f>
        <v>10.4</v>
      </c>
      <c r="AI838" s="19" t="n">
        <f aca="false">VLOOKUP(J838,bibliRdtCHauff!$G$2:$K$1398,3,0)</f>
        <v>0.92</v>
      </c>
      <c r="AJ838" s="4" t="n">
        <f aca="false">VLOOKUP(D838,'paramètres CI'!$A$1:$C$6,3)</f>
        <v>0.09847</v>
      </c>
      <c r="AK838" s="4" t="n">
        <f aca="false">AJ838*AG838/AI838</f>
        <v>2.42768462440445</v>
      </c>
      <c r="AL838" s="4" t="n">
        <f aca="false">AK838+AH838/R838</f>
        <v>3.46917939367039</v>
      </c>
      <c r="AM838" s="4" t="n">
        <f aca="false">AL838+Z838</f>
        <v>-3.70326556165258</v>
      </c>
      <c r="AN838" s="4" t="n">
        <f aca="false">AM838^-'paramètres CI'!$B$19</f>
        <v>2.82696966419545E-005</v>
      </c>
      <c r="AO838" s="4" t="n">
        <f aca="false">SUMIFS($AN$2:$AN$1250,$I$2:$I$1250,V838)</f>
        <v>4125238.88469239</v>
      </c>
      <c r="AP838" s="5" t="n">
        <f aca="false">AN838/AO838</f>
        <v>6.85286293282444E-012</v>
      </c>
      <c r="AQ838" s="6" t="n">
        <f aca="false">AP838-O838</f>
        <v>-0.103819347108074</v>
      </c>
      <c r="AR838" s="20" t="n">
        <f aca="false">VLOOKUP(I838,entreesparc!$A$13:$H$110,8,0)*AP838</f>
        <v>1.65752122474436E-006</v>
      </c>
      <c r="AS838" s="7" t="n">
        <f aca="false">M838*AJ838/AI838+AH838/R838</f>
        <v>7.90480638295928</v>
      </c>
      <c r="AT838" s="4" t="n">
        <f aca="false">AS838+Z838</f>
        <v>0.732361427636312</v>
      </c>
      <c r="AU838" s="4" t="n">
        <f aca="false">AT838^-'paramètres CI'!$B$19</f>
        <v>12.0835988502391</v>
      </c>
      <c r="AV838" s="4" t="n">
        <f aca="false">SUMIFS($AU$2:$AU$1250,$I$2:$I$1250,V838)</f>
        <v>25.6901076178927</v>
      </c>
      <c r="AW838" s="5" t="n">
        <f aca="false">AU838/AV838</f>
        <v>0.470359993424985</v>
      </c>
      <c r="AX838" s="7" t="n">
        <f aca="false">SUMIFS($AP$2:$AP$1250,$I$2:$I$1250,V838)</f>
        <v>1</v>
      </c>
    </row>
    <row r="839" customFormat="false" ht="15.8" hidden="false" customHeight="false" outlineLevel="0" collapsed="false">
      <c r="A839" s="0" t="s">
        <v>16</v>
      </c>
      <c r="B839" s="0" t="s">
        <v>116</v>
      </c>
      <c r="C839" s="0" t="s">
        <v>46</v>
      </c>
      <c r="D839" s="0" t="s">
        <v>43</v>
      </c>
      <c r="E839" s="0" t="str">
        <f aca="false">VLOOKUP(A839,Nomenclature!$D$1:$E$9,2,0)</f>
        <v>04</v>
      </c>
      <c r="F839" s="0" t="str">
        <f aca="false">VLOOKUP(B839,Nomenclature!$J$1:$K$97,2,0)</f>
        <v>49</v>
      </c>
      <c r="G839" s="0" t="str">
        <f aca="false">VLOOKUP(C839,Nomenclature!$M$1:$N$21,2,0)</f>
        <v>26</v>
      </c>
      <c r="H839" s="0" t="str">
        <f aca="false">VLOOKUP(D839,Nomenclature!$O$25:$P$31,2,0)</f>
        <v>02</v>
      </c>
      <c r="I839" s="1" t="str">
        <f aca="false">CONCATENATE(E839,F839)</f>
        <v>0449</v>
      </c>
      <c r="J839" s="0" t="str">
        <f aca="false">CONCATENATE(E839,F839,G839,H839)</f>
        <v>04492602</v>
      </c>
      <c r="K839" s="0" t="n">
        <v>12</v>
      </c>
      <c r="L839" s="0" t="n">
        <v>13</v>
      </c>
      <c r="M839" s="0" t="n">
        <v>64.1235572722441</v>
      </c>
      <c r="N839" s="0" t="n">
        <v>1</v>
      </c>
      <c r="O839" s="0" t="n">
        <v>9.9940035978413E-005</v>
      </c>
      <c r="P839" s="4" t="n">
        <f aca="false">VLOOKUP(D839,'paramètres CI'!$A$1:$B$6,2,0)</f>
        <v>0.0935912806596305</v>
      </c>
      <c r="Q839" s="17" t="n">
        <f aca="false">M839*P839/N839</f>
        <v>6.00140584556049</v>
      </c>
      <c r="R839" s="9" t="n">
        <f aca="false">1/(1+0.04)*(1 - (1/(1+0.04))^L839)/(1-1/(1+0.04))</f>
        <v>9.98564784663304</v>
      </c>
      <c r="S839" s="17" t="n">
        <f aca="false">K839/R839</f>
        <v>1.20172473376839</v>
      </c>
      <c r="T839" s="17" t="n">
        <f aca="false">Q839+S839</f>
        <v>7.20313057932887</v>
      </c>
      <c r="U839" s="0" t="n">
        <f aca="false">T839 + Z839</f>
        <v>1.184723073232</v>
      </c>
      <c r="V839" s="4" t="str">
        <f aca="false">VLOOKUP(I839,'CI ref gaz'!$I$1:$AM$97,1,0)</f>
        <v>0449</v>
      </c>
      <c r="W839" s="0" t="n">
        <f aca="false">VLOOKUP(I839,'CI ref gaz'!$I$1:$AM$97,14,0)</f>
        <v>-2</v>
      </c>
      <c r="X839" s="1" t="n">
        <f aca="false">VLOOKUP(I839,'CI ref gaz'!$I$1:$AM$97,13,0)</f>
        <v>0.394556364938768</v>
      </c>
      <c r="Y839" s="2" t="n">
        <f aca="false">VLOOKUP(I839,'CI ref gaz'!$I$1:$AM$97,7,0)</f>
        <v>0.66039206288608</v>
      </c>
      <c r="Z839" s="17" t="n">
        <f aca="false">X839*(O839/Y839)^(-1/8)-T839</f>
        <v>-6.01840750609687</v>
      </c>
      <c r="AA839" s="17" t="n">
        <f aca="false">Z839^2</f>
        <v>36.2212289094432</v>
      </c>
      <c r="AB839" s="18" t="n">
        <f aca="false">Z839/U839</f>
        <v>-5.08001206533293</v>
      </c>
      <c r="AC839" s="17" t="n">
        <f aca="false">U839^-('paramètres CI'!$B$19)</f>
        <v>0.257670812209218</v>
      </c>
      <c r="AD839" s="4" t="n">
        <f aca="false">SUMIFS($AC$2:$AC$1250,$I$2:$I$1250,V839)</f>
        <v>2578.25414696544</v>
      </c>
      <c r="AE839" s="4" t="n">
        <f aca="false">AC839/AD839</f>
        <v>9.9940035978413E-005</v>
      </c>
      <c r="AF839" s="17" t="n">
        <f aca="false">AE839-O839</f>
        <v>0</v>
      </c>
      <c r="AG839" s="4" t="n">
        <f aca="false">VLOOKUP(I839,BesoinU!$F$1:$L$99,3,0)</f>
        <v>22.6817289981933</v>
      </c>
      <c r="AH839" s="19" t="n">
        <f aca="false">VLOOKUP(J839,bibliRdtCHauff!$G$2:$K$1398,4,0)</f>
        <v>12</v>
      </c>
      <c r="AI839" s="19" t="n">
        <f aca="false">VLOOKUP(J839,bibliRdtCHauff!$G$2:$K$1398,3,0)</f>
        <v>1</v>
      </c>
      <c r="AJ839" s="4" t="n">
        <f aca="false">VLOOKUP(D839,'paramètres CI'!$A$1:$C$6,3)</f>
        <v>0.09847</v>
      </c>
      <c r="AK839" s="4" t="n">
        <f aca="false">AJ839*AG839/AI839</f>
        <v>2.23346985445209</v>
      </c>
      <c r="AL839" s="4" t="n">
        <f aca="false">AK839+AH839/R839</f>
        <v>3.43519458822049</v>
      </c>
      <c r="AM839" s="4" t="n">
        <f aca="false">AL839+Z839</f>
        <v>-2.58321291787639</v>
      </c>
      <c r="AN839" s="4" t="n">
        <f aca="false">AM839^-'paramètres CI'!$B$19</f>
        <v>0.000504334142001003</v>
      </c>
      <c r="AO839" s="4" t="n">
        <f aca="false">SUMIFS($AN$2:$AN$1250,$I$2:$I$1250,V839)</f>
        <v>4125238.88469239</v>
      </c>
      <c r="AP839" s="5" t="n">
        <f aca="false">AN839/AO839</f>
        <v>1.22255742297118E-010</v>
      </c>
      <c r="AQ839" s="6" t="n">
        <f aca="false">AP839-O839</f>
        <v>-9.99399137226707E-005</v>
      </c>
      <c r="AR839" s="20" t="n">
        <f aca="false">VLOOKUP(I839,entreesparc!$A$13:$H$110,8,0)*AP839</f>
        <v>2.95703401178097E-005</v>
      </c>
      <c r="AS839" s="7" t="n">
        <f aca="false">M839*AJ839/AI839+AH839/R839</f>
        <v>7.51597141836627</v>
      </c>
      <c r="AT839" s="4" t="n">
        <f aca="false">AS839+Z839</f>
        <v>1.4975639122694</v>
      </c>
      <c r="AU839" s="4" t="n">
        <f aca="false">AT839^-'paramètres CI'!$B$19</f>
        <v>0.0395291132099534</v>
      </c>
      <c r="AV839" s="4" t="n">
        <f aca="false">SUMIFS($AU$2:$AU$1250,$I$2:$I$1250,V839)</f>
        <v>25.6901076178927</v>
      </c>
      <c r="AW839" s="5" t="n">
        <f aca="false">AU839/AV839</f>
        <v>0.00153869005914254</v>
      </c>
      <c r="AX839" s="7" t="n">
        <f aca="false">SUMIFS($AP$2:$AP$1250,$I$2:$I$1250,V839)</f>
        <v>1</v>
      </c>
    </row>
    <row r="840" customFormat="false" ht="15.8" hidden="false" customHeight="false" outlineLevel="0" collapsed="false">
      <c r="A840" s="0" t="s">
        <v>16</v>
      </c>
      <c r="B840" s="0" t="s">
        <v>116</v>
      </c>
      <c r="C840" s="0" t="s">
        <v>48</v>
      </c>
      <c r="D840" s="0" t="s">
        <v>43</v>
      </c>
      <c r="E840" s="0" t="str">
        <f aca="false">VLOOKUP(A840,Nomenclature!$D$1:$E$9,2,0)</f>
        <v>04</v>
      </c>
      <c r="F840" s="0" t="str">
        <f aca="false">VLOOKUP(B840,Nomenclature!$J$1:$K$97,2,0)</f>
        <v>49</v>
      </c>
      <c r="G840" s="0" t="str">
        <f aca="false">VLOOKUP(C840,Nomenclature!$M$1:$N$21,2,0)</f>
        <v>09</v>
      </c>
      <c r="H840" s="0" t="str">
        <f aca="false">VLOOKUP(D840,Nomenclature!$O$25:$P$31,2,0)</f>
        <v>02</v>
      </c>
      <c r="I840" s="1" t="str">
        <f aca="false">CONCATENATE(E840,F840)</f>
        <v>0449</v>
      </c>
      <c r="J840" s="0" t="str">
        <f aca="false">CONCATENATE(E840,F840,G840,H840)</f>
        <v>04490902</v>
      </c>
      <c r="K840" s="0" t="n">
        <v>49.7164704363704</v>
      </c>
      <c r="L840" s="0" t="n">
        <v>20</v>
      </c>
      <c r="M840" s="0" t="n">
        <v>75.8977863493505</v>
      </c>
      <c r="N840" s="0" t="n">
        <v>2.78381860465116</v>
      </c>
      <c r="O840" s="0" t="n">
        <v>0.0846032503560499</v>
      </c>
      <c r="P840" s="4" t="n">
        <f aca="false">VLOOKUP(D840,'paramètres CI'!$A$1:$B$6,2,0)</f>
        <v>0.0935912806596305</v>
      </c>
      <c r="Q840" s="17" t="n">
        <f aca="false">M840*P840/N840</f>
        <v>2.5516644697318</v>
      </c>
      <c r="R840" s="9" t="n">
        <f aca="false">1/(1+0.04)*(1 - (1/(1+0.04))^L840)/(1-1/(1+0.04))</f>
        <v>13.5903263449677</v>
      </c>
      <c r="S840" s="17" t="n">
        <f aca="false">K840/R840</f>
        <v>3.65822491486967</v>
      </c>
      <c r="T840" s="17" t="n">
        <f aca="false">Q840+S840</f>
        <v>6.20988938460147</v>
      </c>
      <c r="U840" s="0" t="n">
        <f aca="false">T840 + Z840</f>
        <v>0.510106553782221</v>
      </c>
      <c r="V840" s="4" t="str">
        <f aca="false">VLOOKUP(I840,'CI ref gaz'!$I$1:$AM$97,1,0)</f>
        <v>0449</v>
      </c>
      <c r="W840" s="0" t="n">
        <f aca="false">VLOOKUP(I840,'CI ref gaz'!$I$1:$AM$97,14,0)</f>
        <v>-2</v>
      </c>
      <c r="X840" s="1" t="n">
        <f aca="false">VLOOKUP(I840,'CI ref gaz'!$I$1:$AM$97,13,0)</f>
        <v>0.394556364938768</v>
      </c>
      <c r="Y840" s="2" t="n">
        <f aca="false">VLOOKUP(I840,'CI ref gaz'!$I$1:$AM$97,7,0)</f>
        <v>0.66039206288608</v>
      </c>
      <c r="Z840" s="17" t="n">
        <f aca="false">X840*(O840/Y840)^(-1/8)-T840</f>
        <v>-5.69978283081925</v>
      </c>
      <c r="AA840" s="17" t="n">
        <f aca="false">Z840^2</f>
        <v>32.4875243185019</v>
      </c>
      <c r="AB840" s="18" t="n">
        <f aca="false">Z840/U840</f>
        <v>-11.1737102543729</v>
      </c>
      <c r="AC840" s="17" t="n">
        <f aca="false">U840^-('paramètres CI'!$B$19)</f>
        <v>218.128681077242</v>
      </c>
      <c r="AD840" s="4" t="n">
        <f aca="false">SUMIFS($AC$2:$AC$1250,$I$2:$I$1250,V840)</f>
        <v>2578.25414696544</v>
      </c>
      <c r="AE840" s="4" t="n">
        <f aca="false">AC840/AD840</f>
        <v>0.0846032503560503</v>
      </c>
      <c r="AF840" s="17" t="n">
        <f aca="false">AE840-O840</f>
        <v>3.60822483003176E-016</v>
      </c>
      <c r="AG840" s="4" t="n">
        <f aca="false">VLOOKUP(I840,BesoinU!$F$1:$L$99,3,0)</f>
        <v>22.6817289981933</v>
      </c>
      <c r="AH840" s="19" t="n">
        <f aca="false">VLOOKUP(J840,bibliRdtCHauff!$G$2:$K$1398,4,0)</f>
        <v>52.2022939581889</v>
      </c>
      <c r="AI840" s="19" t="n">
        <f aca="false">VLOOKUP(J840,bibliRdtCHauff!$G$2:$K$1398,3,0)</f>
        <v>2.89517134883721</v>
      </c>
      <c r="AJ840" s="4" t="n">
        <f aca="false">VLOOKUP(D840,'paramètres CI'!$A$1:$C$6,3)</f>
        <v>0.09847</v>
      </c>
      <c r="AK840" s="4" t="n">
        <f aca="false">AJ840*AG840/AI840</f>
        <v>0.771446517439848</v>
      </c>
      <c r="AL840" s="4" t="n">
        <f aca="false">AK840+AH840/R840</f>
        <v>4.61258267805299</v>
      </c>
      <c r="AM840" s="4" t="n">
        <f aca="false">AL840+Z840</f>
        <v>-1.08720015276626</v>
      </c>
      <c r="AN840" s="4" t="n">
        <f aca="false">AM840^-'paramètres CI'!$B$19</f>
        <v>0.512299535390639</v>
      </c>
      <c r="AO840" s="4" t="n">
        <f aca="false">SUMIFS($AN$2:$AN$1250,$I$2:$I$1250,V840)</f>
        <v>4125238.88469239</v>
      </c>
      <c r="AP840" s="5" t="n">
        <f aca="false">AN840/AO840</f>
        <v>1.24186634934437E-007</v>
      </c>
      <c r="AQ840" s="6" t="n">
        <f aca="false">AP840-O840</f>
        <v>-0.084603126169415</v>
      </c>
      <c r="AR840" s="20" t="n">
        <f aca="false">VLOOKUP(I840,entreesparc!$A$13:$H$110,8,0)*AP840</f>
        <v>0.0300373705488036</v>
      </c>
      <c r="AS840" s="7" t="n">
        <f aca="false">M840*AJ840/AI840+AH840/R840</f>
        <v>6.42255678182169</v>
      </c>
      <c r="AT840" s="4" t="n">
        <f aca="false">AS840+Z840</f>
        <v>0.722773951002442</v>
      </c>
      <c r="AU840" s="4" t="n">
        <f aca="false">AT840^-'paramètres CI'!$B$19</f>
        <v>13.4270332225989</v>
      </c>
      <c r="AV840" s="4" t="n">
        <f aca="false">SUMIFS($AU$2:$AU$1250,$I$2:$I$1250,V840)</f>
        <v>25.6901076178927</v>
      </c>
      <c r="AW840" s="5" t="n">
        <f aca="false">AU840/AV840</f>
        <v>0.522653833230626</v>
      </c>
      <c r="AX840" s="7" t="n">
        <f aca="false">SUMIFS($AP$2:$AP$1250,$I$2:$I$1250,V840)</f>
        <v>1</v>
      </c>
    </row>
    <row r="841" customFormat="false" ht="15.8" hidden="false" customHeight="false" outlineLevel="0" collapsed="false">
      <c r="A841" s="0" t="s">
        <v>16</v>
      </c>
      <c r="B841" s="0" t="s">
        <v>116</v>
      </c>
      <c r="C841" s="0" t="s">
        <v>49</v>
      </c>
      <c r="D841" s="0" t="s">
        <v>43</v>
      </c>
      <c r="E841" s="0" t="str">
        <f aca="false">VLOOKUP(A841,Nomenclature!$D$1:$E$9,2,0)</f>
        <v>04</v>
      </c>
      <c r="F841" s="0" t="str">
        <f aca="false">VLOOKUP(B841,Nomenclature!$J$1:$K$97,2,0)</f>
        <v>49</v>
      </c>
      <c r="G841" s="0" t="str">
        <f aca="false">VLOOKUP(C841,Nomenclature!$M$1:$N$21,2,0)</f>
        <v>29</v>
      </c>
      <c r="H841" s="0" t="str">
        <f aca="false">VLOOKUP(D841,Nomenclature!$O$25:$P$31,2,0)</f>
        <v>02</v>
      </c>
      <c r="I841" s="1" t="str">
        <f aca="false">CONCATENATE(E841,F841)</f>
        <v>0449</v>
      </c>
      <c r="J841" s="0" t="str">
        <f aca="false">CONCATENATE(E841,F841,G841,H841)</f>
        <v>04492902</v>
      </c>
      <c r="K841" s="0" t="n">
        <v>62.145588045463</v>
      </c>
      <c r="L841" s="0" t="n">
        <v>20</v>
      </c>
      <c r="M841" s="0" t="n">
        <v>75.8977863493505</v>
      </c>
      <c r="N841" s="0" t="n">
        <v>3.34058232558139</v>
      </c>
      <c r="O841" s="0" t="n">
        <v>9.9940035978413E-005</v>
      </c>
      <c r="P841" s="4" t="n">
        <f aca="false">VLOOKUP(D841,'paramètres CI'!$A$1:$B$6,2,0)</f>
        <v>0.0935912806596305</v>
      </c>
      <c r="Q841" s="17" t="n">
        <f aca="false">M841*P841/N841</f>
        <v>2.12638705810984</v>
      </c>
      <c r="R841" s="9" t="n">
        <f aca="false">1/(1+0.04)*(1 - (1/(1+0.04))^L841)/(1-1/(1+0.04))</f>
        <v>13.5903263449677</v>
      </c>
      <c r="S841" s="17" t="n">
        <f aca="false">K841/R841</f>
        <v>4.57278114358709</v>
      </c>
      <c r="T841" s="17" t="n">
        <f aca="false">Q841+S841</f>
        <v>6.69916820169693</v>
      </c>
      <c r="U841" s="0" t="n">
        <f aca="false">T841 + Z841</f>
        <v>1.184723073232</v>
      </c>
      <c r="V841" s="4" t="str">
        <f aca="false">VLOOKUP(I841,'CI ref gaz'!$I$1:$AM$97,1,0)</f>
        <v>0449</v>
      </c>
      <c r="W841" s="0" t="n">
        <f aca="false">VLOOKUP(I841,'CI ref gaz'!$I$1:$AM$97,14,0)</f>
        <v>-2</v>
      </c>
      <c r="X841" s="1" t="n">
        <f aca="false">VLOOKUP(I841,'CI ref gaz'!$I$1:$AM$97,13,0)</f>
        <v>0.394556364938768</v>
      </c>
      <c r="Y841" s="2" t="n">
        <f aca="false">VLOOKUP(I841,'CI ref gaz'!$I$1:$AM$97,7,0)</f>
        <v>0.66039206288608</v>
      </c>
      <c r="Z841" s="17" t="n">
        <f aca="false">X841*(O841/Y841)^(-1/8)-T841</f>
        <v>-5.51444512846493</v>
      </c>
      <c r="AA841" s="17" t="n">
        <f aca="false">Z841^2</f>
        <v>30.4091050748506</v>
      </c>
      <c r="AB841" s="18" t="n">
        <f aca="false">Z841/U841</f>
        <v>-4.65462794897812</v>
      </c>
      <c r="AC841" s="17" t="n">
        <f aca="false">U841^-('paramètres CI'!$B$19)</f>
        <v>0.257670812209218</v>
      </c>
      <c r="AD841" s="4" t="n">
        <f aca="false">SUMIFS($AC$2:$AC$1250,$I$2:$I$1250,V841)</f>
        <v>2578.25414696544</v>
      </c>
      <c r="AE841" s="4" t="n">
        <f aca="false">AC841/AD841</f>
        <v>9.9940035978413E-005</v>
      </c>
      <c r="AF841" s="17" t="n">
        <f aca="false">AE841-O841</f>
        <v>0</v>
      </c>
      <c r="AG841" s="4" t="n">
        <f aca="false">VLOOKUP(I841,BesoinU!$F$1:$L$99,3,0)</f>
        <v>22.6817289981933</v>
      </c>
      <c r="AH841" s="19" t="n">
        <f aca="false">VLOOKUP(J841,bibliRdtCHauff!$G$2:$K$1398,4,0)</f>
        <v>62.145588045463</v>
      </c>
      <c r="AI841" s="19" t="n">
        <f aca="false">VLOOKUP(J841,bibliRdtCHauff!$G$2:$K$1398,3,0)</f>
        <v>3.34058232558139</v>
      </c>
      <c r="AJ841" s="4" t="n">
        <f aca="false">VLOOKUP(D841,'paramètres CI'!$A$1:$C$6,3)</f>
        <v>0.09847</v>
      </c>
      <c r="AK841" s="4" t="n">
        <f aca="false">AJ841*AG841/AI841</f>
        <v>0.668586981781203</v>
      </c>
      <c r="AL841" s="4" t="n">
        <f aca="false">AK841+AH841/R841</f>
        <v>5.24136812536828</v>
      </c>
      <c r="AM841" s="4" t="n">
        <f aca="false">AL841+Z841</f>
        <v>-0.273077003096644</v>
      </c>
      <c r="AN841" s="4" t="n">
        <f aca="false">AM841^-'paramètres CI'!$B$19</f>
        <v>32338.4333079968</v>
      </c>
      <c r="AO841" s="4" t="n">
        <f aca="false">SUMIFS($AN$2:$AN$1250,$I$2:$I$1250,V841)</f>
        <v>4125238.88469239</v>
      </c>
      <c r="AP841" s="5" t="n">
        <f aca="false">AN841/AO841</f>
        <v>0.00783916621846937</v>
      </c>
      <c r="AQ841" s="6" t="n">
        <f aca="false">AP841-O841</f>
        <v>0.00773922618249096</v>
      </c>
      <c r="AR841" s="20" t="n">
        <f aca="false">VLOOKUP(I841,entreesparc!$A$13:$H$110,8,0)*AP841</f>
        <v>1896.0811734865</v>
      </c>
      <c r="AS841" s="7" t="n">
        <f aca="false">M841*AJ841/AI841+AH841/R841</f>
        <v>6.81001234863449</v>
      </c>
      <c r="AT841" s="4" t="n">
        <f aca="false">AS841+Z841</f>
        <v>1.29556722016957</v>
      </c>
      <c r="AU841" s="4" t="n">
        <f aca="false">AT841^-'paramètres CI'!$B$19</f>
        <v>0.12598544975218</v>
      </c>
      <c r="AV841" s="4" t="n">
        <f aca="false">SUMIFS($AU$2:$AU$1250,$I$2:$I$1250,V841)</f>
        <v>25.6901076178927</v>
      </c>
      <c r="AW841" s="5" t="n">
        <f aca="false">AU841/AV841</f>
        <v>0.00490404523118595</v>
      </c>
      <c r="AX841" s="7" t="n">
        <f aca="false">SUMIFS($AP$2:$AP$1250,$I$2:$I$1250,V841)</f>
        <v>1</v>
      </c>
    </row>
    <row r="842" customFormat="false" ht="15.8" hidden="false" customHeight="false" outlineLevel="0" collapsed="false">
      <c r="A842" s="0" t="s">
        <v>16</v>
      </c>
      <c r="B842" s="0" t="s">
        <v>117</v>
      </c>
      <c r="C842" s="0" t="s">
        <v>32</v>
      </c>
      <c r="D842" s="0" t="s">
        <v>33</v>
      </c>
      <c r="E842" s="0" t="str">
        <f aca="false">VLOOKUP(A842,Nomenclature!$D$1:$E$9,2,0)</f>
        <v>04</v>
      </c>
      <c r="F842" s="0" t="str">
        <f aca="false">VLOOKUP(B842,Nomenclature!$J$1:$K$97,2,0)</f>
        <v>50</v>
      </c>
      <c r="G842" s="0" t="str">
        <f aca="false">VLOOKUP(C842,Nomenclature!$M$1:$N$21,2,0)</f>
        <v>01</v>
      </c>
      <c r="H842" s="0" t="str">
        <f aca="false">VLOOKUP(D842,Nomenclature!$O$25:$P$31,2,0)</f>
        <v>01</v>
      </c>
      <c r="I842" s="1" t="str">
        <f aca="false">CONCATENATE(E842,F842)</f>
        <v>0450</v>
      </c>
      <c r="J842" s="0" t="str">
        <f aca="false">CONCATENATE(E842,F842,G842,H842)</f>
        <v>04500101</v>
      </c>
      <c r="K842" s="0" t="n">
        <v>18.3712386086762</v>
      </c>
      <c r="L842" s="0" t="n">
        <v>25</v>
      </c>
      <c r="M842" s="0" t="n">
        <v>76.2274214072904</v>
      </c>
      <c r="N842" s="0" t="n">
        <v>0.772846207374989</v>
      </c>
      <c r="O842" s="0" t="n">
        <v>0.0483888849922873</v>
      </c>
      <c r="P842" s="4" t="n">
        <f aca="false">VLOOKUP(D842,'paramètres CI'!$A$1:$B$6,2,0)</f>
        <v>0.033584731604575</v>
      </c>
      <c r="Q842" s="17" t="n">
        <f aca="false">M842*P842/N842</f>
        <v>3.31253160647331</v>
      </c>
      <c r="R842" s="9" t="n">
        <f aca="false">1/(1+0.04)*(1 - (1/(1+0.04))^L842)/(1-1/(1+0.04))</f>
        <v>15.6220799436509</v>
      </c>
      <c r="S842" s="17" t="n">
        <f aca="false">K842/R842</f>
        <v>1.17597904215966</v>
      </c>
      <c r="T842" s="17" t="n">
        <f aca="false">Q842+S842</f>
        <v>4.48851064863297</v>
      </c>
      <c r="U842" s="0" t="n">
        <f aca="false">T842 + Z842</f>
        <v>0.510097317733885</v>
      </c>
      <c r="V842" s="4" t="str">
        <f aca="false">VLOOKUP(I842,'CI ref gaz'!$I$1:$AM$97,1,0)</f>
        <v>0450</v>
      </c>
      <c r="W842" s="0" t="n">
        <f aca="false">VLOOKUP(I842,'CI ref gaz'!$I$1:$AM$97,14,0)</f>
        <v>-2</v>
      </c>
      <c r="X842" s="1" t="n">
        <f aca="false">VLOOKUP(I842,'CI ref gaz'!$I$1:$AM$97,13,0)</f>
        <v>0.368585583200678</v>
      </c>
      <c r="Y842" s="2" t="n">
        <f aca="false">VLOOKUP(I842,'CI ref gaz'!$I$1:$AM$97,7,0)</f>
        <v>0.6511232145683</v>
      </c>
      <c r="Z842" s="17" t="n">
        <f aca="false">X842*(O842/Y842)^(-1/8)-T842</f>
        <v>-3.97841333089909</v>
      </c>
      <c r="AA842" s="17" t="n">
        <f aca="false">Z842^2</f>
        <v>15.8277726314756</v>
      </c>
      <c r="AB842" s="18" t="n">
        <f aca="false">Z842/U842</f>
        <v>-7.79932219321061</v>
      </c>
      <c r="AC842" s="17" t="n">
        <f aca="false">U842^-('paramètres CI'!$B$19)</f>
        <v>218.16027935702</v>
      </c>
      <c r="AD842" s="4" t="n">
        <f aca="false">SUMIFS($AC$2:$AC$1250,$I$2:$I$1250,V842)</f>
        <v>4508.47915573574</v>
      </c>
      <c r="AE842" s="4" t="n">
        <f aca="false">AC842/AD842</f>
        <v>0.0483888849922871</v>
      </c>
      <c r="AF842" s="17" t="n">
        <f aca="false">AE842-O842</f>
        <v>0</v>
      </c>
      <c r="AG842" s="4" t="n">
        <f aca="false">VLOOKUP(I842,BesoinU!$F$1:$L$99,3,0)</f>
        <v>23.64502070036</v>
      </c>
      <c r="AH842" s="19" t="n">
        <f aca="false">VLOOKUP(J842,bibliRdtCHauff!$G$2:$K$1398,4,0)</f>
        <v>19.28980053911</v>
      </c>
      <c r="AI842" s="19" t="n">
        <f aca="false">VLOOKUP(J842,bibliRdtCHauff!$G$2:$K$1398,3,0)</f>
        <v>0.803760055669989</v>
      </c>
      <c r="AJ842" s="4" t="n">
        <f aca="false">VLOOKUP(D842,'paramètres CI'!$A$1:$C$6,3)</f>
        <v>0.0509473684210526</v>
      </c>
      <c r="AK842" s="4" t="n">
        <f aca="false">AJ842*AG842/AI842</f>
        <v>1.49877015216997</v>
      </c>
      <c r="AL842" s="4" t="n">
        <f aca="false">AK842+AH842/R842</f>
        <v>2.73354814643761</v>
      </c>
      <c r="AM842" s="4" t="n">
        <f aca="false">AL842+Z842</f>
        <v>-1.24486518446148</v>
      </c>
      <c r="AN842" s="4" t="n">
        <f aca="false">AM842^-'paramètres CI'!$B$19</f>
        <v>0.173388955949742</v>
      </c>
      <c r="AO842" s="4" t="n">
        <f aca="false">SUMIFS($AN$2:$AN$1250,$I$2:$I$1250,V842)</f>
        <v>233720.147492067</v>
      </c>
      <c r="AP842" s="5" t="n">
        <f aca="false">AN842/AO842</f>
        <v>7.41865679147869E-007</v>
      </c>
      <c r="AQ842" s="6" t="n">
        <f aca="false">AP842-O842</f>
        <v>-0.0483881431266082</v>
      </c>
      <c r="AR842" s="20" t="n">
        <f aca="false">VLOOKUP(I842,entreesparc!$A$13:$H$110,8,0)*AP842</f>
        <v>0.116487576364253</v>
      </c>
      <c r="AS842" s="7" t="n">
        <f aca="false">M842*AJ842/AI842+AH842/R842</f>
        <v>6.06655147545516</v>
      </c>
      <c r="AT842" s="4" t="n">
        <f aca="false">AS842+Z842</f>
        <v>2.08813814455607</v>
      </c>
      <c r="AU842" s="4" t="n">
        <f aca="false">AT842^-'paramètres CI'!$B$19</f>
        <v>0.00276647140417782</v>
      </c>
      <c r="AV842" s="4" t="n">
        <f aca="false">SUMIFS($AU$2:$AU$1250,$I$2:$I$1250,V842)</f>
        <v>38.5778062240137</v>
      </c>
      <c r="AW842" s="5" t="n">
        <f aca="false">AU842/AV842</f>
        <v>7.17114754559518E-005</v>
      </c>
      <c r="AX842" s="7" t="n">
        <f aca="false">SUMIFS($AP$2:$AP$1250,$I$2:$I$1250,V842)</f>
        <v>1</v>
      </c>
    </row>
    <row r="843" customFormat="false" ht="15.8" hidden="false" customHeight="false" outlineLevel="0" collapsed="false">
      <c r="A843" s="0" t="s">
        <v>16</v>
      </c>
      <c r="B843" s="0" t="s">
        <v>117</v>
      </c>
      <c r="C843" s="0" t="s">
        <v>32</v>
      </c>
      <c r="D843" s="0" t="s">
        <v>34</v>
      </c>
      <c r="E843" s="0" t="str">
        <f aca="false">VLOOKUP(A843,Nomenclature!$D$1:$E$9,2,0)</f>
        <v>04</v>
      </c>
      <c r="F843" s="0" t="str">
        <f aca="false">VLOOKUP(B843,Nomenclature!$J$1:$K$97,2,0)</f>
        <v>50</v>
      </c>
      <c r="G843" s="0" t="str">
        <f aca="false">VLOOKUP(C843,Nomenclature!$M$1:$N$21,2,0)</f>
        <v>01</v>
      </c>
      <c r="H843" s="0" t="str">
        <f aca="false">VLOOKUP(D843,Nomenclature!$O$25:$P$31,2,0)</f>
        <v>06</v>
      </c>
      <c r="I843" s="1" t="str">
        <f aca="false">CONCATENATE(E843,F843)</f>
        <v>0450</v>
      </c>
      <c r="J843" s="0" t="str">
        <f aca="false">CONCATENATE(E843,F843,G843,H843)</f>
        <v>04500106</v>
      </c>
      <c r="K843" s="0" t="n">
        <v>18.1060530596376</v>
      </c>
      <c r="L843" s="0" t="n">
        <v>25</v>
      </c>
      <c r="M843" s="0" t="n">
        <v>86.8211915046359</v>
      </c>
      <c r="N843" s="0" t="n">
        <v>0.802734490196715</v>
      </c>
      <c r="O843" s="0" t="n">
        <v>0.0521881070241796</v>
      </c>
      <c r="P843" s="4" t="n">
        <f aca="false">VLOOKUP(D843,'paramètres CI'!$A$1:$B$6,2,0)</f>
        <v>0.0424847883250769</v>
      </c>
      <c r="Q843" s="17" t="n">
        <f aca="false">M843*P843/N843</f>
        <v>4.59501863723523</v>
      </c>
      <c r="R843" s="9" t="n">
        <f aca="false">1/(1+0.04)*(1 - (1/(1+0.04))^L843)/(1-1/(1+0.04))</f>
        <v>15.6220799436509</v>
      </c>
      <c r="S843" s="17" t="n">
        <f aca="false">K843/R843</f>
        <v>1.1590039946631</v>
      </c>
      <c r="T843" s="17" t="n">
        <f aca="false">Q843+S843</f>
        <v>5.75402263189833</v>
      </c>
      <c r="U843" s="0" t="n">
        <f aca="false">T843 + Z843</f>
        <v>0.505300582277002</v>
      </c>
      <c r="V843" s="4" t="str">
        <f aca="false">VLOOKUP(I843,'CI ref gaz'!$I$1:$AM$97,1,0)</f>
        <v>0450</v>
      </c>
      <c r="W843" s="0" t="n">
        <f aca="false">VLOOKUP(I843,'CI ref gaz'!$I$1:$AM$97,14,0)</f>
        <v>-2</v>
      </c>
      <c r="X843" s="1" t="n">
        <f aca="false">VLOOKUP(I843,'CI ref gaz'!$I$1:$AM$97,13,0)</f>
        <v>0.368585583200678</v>
      </c>
      <c r="Y843" s="2" t="n">
        <f aca="false">VLOOKUP(I843,'CI ref gaz'!$I$1:$AM$97,7,0)</f>
        <v>0.6511232145683</v>
      </c>
      <c r="Z843" s="17" t="n">
        <f aca="false">X843*(O843/Y843)^(-1/8)-T843</f>
        <v>-5.24872204962133</v>
      </c>
      <c r="AA843" s="17" t="n">
        <f aca="false">Z843^2</f>
        <v>27.5490831541811</v>
      </c>
      <c r="AB843" s="18" t="n">
        <f aca="false">Z843/U843</f>
        <v>-10.3873263434001</v>
      </c>
      <c r="AC843" s="17" t="n">
        <f aca="false">U843^-('paramètres CI'!$B$19)</f>
        <v>235.288992695821</v>
      </c>
      <c r="AD843" s="4" t="n">
        <f aca="false">SUMIFS($AC$2:$AC$1250,$I$2:$I$1250,V843)</f>
        <v>4508.47915573574</v>
      </c>
      <c r="AE843" s="4" t="n">
        <f aca="false">AC843/AD843</f>
        <v>0.0521881070241799</v>
      </c>
      <c r="AF843" s="17" t="n">
        <f aca="false">AE843-O843</f>
        <v>3.19189119579732E-016</v>
      </c>
      <c r="AG843" s="4" t="n">
        <f aca="false">VLOOKUP(I843,BesoinU!$F$1:$L$99,3,0)</f>
        <v>23.64502070036</v>
      </c>
      <c r="AH843" s="19" t="n">
        <f aca="false">VLOOKUP(J843,bibliRdtCHauff!$G$2:$K$1398,4,0)</f>
        <v>19.0113557126195</v>
      </c>
      <c r="AI843" s="19" t="n">
        <f aca="false">VLOOKUP(J843,bibliRdtCHauff!$G$2:$K$1398,3,0)</f>
        <v>0.834843869804583</v>
      </c>
      <c r="AJ843" s="4" t="n">
        <f aca="false">VLOOKUP(D843,'paramètres CI'!$A$1:$C$6,3)</f>
        <v>0.0591</v>
      </c>
      <c r="AK843" s="4" t="n">
        <f aca="false">AJ843*AG843/AI843</f>
        <v>1.67387073671437</v>
      </c>
      <c r="AL843" s="4" t="n">
        <f aca="false">AK843+AH843/R843</f>
        <v>2.89082493111062</v>
      </c>
      <c r="AM843" s="4" t="n">
        <f aca="false">AL843+Z843</f>
        <v>-2.3578971185107</v>
      </c>
      <c r="AN843" s="4" t="n">
        <f aca="false">AM843^-'paramètres CI'!$B$19</f>
        <v>0.00104664929741604</v>
      </c>
      <c r="AO843" s="4" t="n">
        <f aca="false">SUMIFS($AN$2:$AN$1250,$I$2:$I$1250,V843)</f>
        <v>233720.147492067</v>
      </c>
      <c r="AP843" s="5" t="n">
        <f aca="false">AN843/AO843</f>
        <v>4.47821597173844E-009</v>
      </c>
      <c r="AQ843" s="6" t="n">
        <f aca="false">AP843-O843</f>
        <v>-0.0521881025459636</v>
      </c>
      <c r="AR843" s="20" t="n">
        <f aca="false">VLOOKUP(I843,entreesparc!$A$13:$H$110,8,0)*AP843</f>
        <v>0.000703168430143165</v>
      </c>
      <c r="AS843" s="7" t="n">
        <f aca="false">M843*AJ843/AI843+AH843/R843</f>
        <v>7.36317219216996</v>
      </c>
      <c r="AT843" s="4" t="n">
        <f aca="false">AS843+Z843</f>
        <v>2.11445014254864</v>
      </c>
      <c r="AU843" s="4" t="n">
        <f aca="false">AT843^-'paramètres CI'!$B$19</f>
        <v>0.00250276692150862</v>
      </c>
      <c r="AV843" s="4" t="n">
        <f aca="false">SUMIFS($AU$2:$AU$1250,$I$2:$I$1250,V843)</f>
        <v>38.5778062240137</v>
      </c>
      <c r="AW843" s="5" t="n">
        <f aca="false">AU843/AV843</f>
        <v>6.48758228235051E-005</v>
      </c>
      <c r="AX843" s="7" t="n">
        <f aca="false">SUMIFS($AP$2:$AP$1250,$I$2:$I$1250,V843)</f>
        <v>1</v>
      </c>
    </row>
    <row r="844" customFormat="false" ht="15.8" hidden="false" customHeight="false" outlineLevel="0" collapsed="false">
      <c r="A844" s="0" t="s">
        <v>16</v>
      </c>
      <c r="B844" s="0" t="s">
        <v>117</v>
      </c>
      <c r="C844" s="0" t="s">
        <v>35</v>
      </c>
      <c r="D844" s="0" t="s">
        <v>33</v>
      </c>
      <c r="E844" s="0" t="str">
        <f aca="false">VLOOKUP(A844,Nomenclature!$D$1:$E$9,2,0)</f>
        <v>04</v>
      </c>
      <c r="F844" s="0" t="str">
        <f aca="false">VLOOKUP(B844,Nomenclature!$J$1:$K$97,2,0)</f>
        <v>50</v>
      </c>
      <c r="G844" s="0" t="str">
        <f aca="false">VLOOKUP(C844,Nomenclature!$M$1:$N$21,2,0)</f>
        <v>21</v>
      </c>
      <c r="H844" s="0" t="str">
        <f aca="false">VLOOKUP(D844,Nomenclature!$O$25:$P$31,2,0)</f>
        <v>01</v>
      </c>
      <c r="I844" s="1" t="str">
        <f aca="false">CONCATENATE(E844,F844)</f>
        <v>0450</v>
      </c>
      <c r="J844" s="0" t="str">
        <f aca="false">CONCATENATE(E844,F844,G844,H844)</f>
        <v>04502101</v>
      </c>
      <c r="K844" s="0" t="n">
        <v>22.9640482608453</v>
      </c>
      <c r="L844" s="0" t="n">
        <v>25</v>
      </c>
      <c r="M844" s="0" t="n">
        <v>76.2274214072904</v>
      </c>
      <c r="N844" s="0" t="n">
        <v>0.927415448849987</v>
      </c>
      <c r="O844" s="0" t="n">
        <v>9.99400359784131E-005</v>
      </c>
      <c r="P844" s="4" t="n">
        <f aca="false">VLOOKUP(D844,'paramètres CI'!$A$1:$B$6,2,0)</f>
        <v>0.033584731604575</v>
      </c>
      <c r="Q844" s="17" t="n">
        <f aca="false">M844*P844/N844</f>
        <v>2.76044300539443</v>
      </c>
      <c r="R844" s="9" t="n">
        <f aca="false">1/(1+0.04)*(1 - (1/(1+0.04))^L844)/(1-1/(1+0.04))</f>
        <v>15.6220799436509</v>
      </c>
      <c r="S844" s="17" t="n">
        <f aca="false">K844/R844</f>
        <v>1.46997380269958</v>
      </c>
      <c r="T844" s="17" t="n">
        <f aca="false">Q844+S844</f>
        <v>4.23041680809401</v>
      </c>
      <c r="U844" s="0" t="n">
        <f aca="false">T844 + Z844</f>
        <v>1.10478763287464</v>
      </c>
      <c r="V844" s="4" t="str">
        <f aca="false">VLOOKUP(I844,'CI ref gaz'!$I$1:$AM$97,1,0)</f>
        <v>0450</v>
      </c>
      <c r="W844" s="0" t="n">
        <f aca="false">VLOOKUP(I844,'CI ref gaz'!$I$1:$AM$97,14,0)</f>
        <v>-2</v>
      </c>
      <c r="X844" s="1" t="n">
        <f aca="false">VLOOKUP(I844,'CI ref gaz'!$I$1:$AM$97,13,0)</f>
        <v>0.368585583200678</v>
      </c>
      <c r="Y844" s="2" t="n">
        <f aca="false">VLOOKUP(I844,'CI ref gaz'!$I$1:$AM$97,7,0)</f>
        <v>0.6511232145683</v>
      </c>
      <c r="Z844" s="17" t="n">
        <f aca="false">X844*(O844/Y844)^(-1/8)-T844</f>
        <v>-3.12562917521936</v>
      </c>
      <c r="AA844" s="17" t="n">
        <f aca="false">Z844^2</f>
        <v>9.76955774098249</v>
      </c>
      <c r="AB844" s="18" t="n">
        <f aca="false">Z844/U844</f>
        <v>-2.82916741843545</v>
      </c>
      <c r="AC844" s="17" t="n">
        <f aca="false">U844^-('paramètres CI'!$B$19)</f>
        <v>0.450577569032155</v>
      </c>
      <c r="AD844" s="4" t="n">
        <f aca="false">SUMIFS($AC$2:$AC$1250,$I$2:$I$1250,V844)</f>
        <v>4508.47915573574</v>
      </c>
      <c r="AE844" s="4" t="n">
        <f aca="false">AC844/AD844</f>
        <v>9.9940035978413E-005</v>
      </c>
      <c r="AF844" s="17" t="n">
        <f aca="false">AE844-O844</f>
        <v>0</v>
      </c>
      <c r="AG844" s="4" t="n">
        <f aca="false">VLOOKUP(I844,BesoinU!$F$1:$L$99,3,0)</f>
        <v>23.64502070036</v>
      </c>
      <c r="AH844" s="19" t="n">
        <f aca="false">VLOOKUP(J844,bibliRdtCHauff!$G$2:$K$1398,4,0)</f>
        <v>22.9640482608453</v>
      </c>
      <c r="AI844" s="19" t="n">
        <f aca="false">VLOOKUP(J844,bibliRdtCHauff!$G$2:$K$1398,3,0)</f>
        <v>0.927415448849987</v>
      </c>
      <c r="AJ844" s="4" t="n">
        <f aca="false">VLOOKUP(D844,'paramètres CI'!$A$1:$C$6,3)</f>
        <v>0.0509473684210526</v>
      </c>
      <c r="AK844" s="4" t="n">
        <f aca="false">AJ844*AG844/AI844</f>
        <v>1.29893413188064</v>
      </c>
      <c r="AL844" s="4" t="n">
        <f aca="false">AK844+AH844/R844</f>
        <v>2.76890793458022</v>
      </c>
      <c r="AM844" s="4" t="n">
        <f aca="false">AL844+Z844</f>
        <v>-0.356721240639144</v>
      </c>
      <c r="AN844" s="4" t="n">
        <f aca="false">AM844^-'paramètres CI'!$B$19</f>
        <v>3813.8906920662</v>
      </c>
      <c r="AO844" s="4" t="n">
        <f aca="false">SUMIFS($AN$2:$AN$1250,$I$2:$I$1250,V844)</f>
        <v>233720.147492067</v>
      </c>
      <c r="AP844" s="5" t="n">
        <f aca="false">AN844/AO844</f>
        <v>0.0163181939297538</v>
      </c>
      <c r="AQ844" s="6" t="n">
        <f aca="false">AP844-O844</f>
        <v>0.0162182538937754</v>
      </c>
      <c r="AR844" s="20" t="n">
        <f aca="false">VLOOKUP(I844,entreesparc!$A$13:$H$110,8,0)*AP844</f>
        <v>2562.27901485116</v>
      </c>
      <c r="AS844" s="7" t="n">
        <f aca="false">M844*AJ844/AI844+AH844/R844</f>
        <v>5.65751081972876</v>
      </c>
      <c r="AT844" s="4" t="n">
        <f aca="false">AS844+Z844</f>
        <v>2.53188164450939</v>
      </c>
      <c r="AU844" s="4" t="n">
        <f aca="false">AT844^-'paramètres CI'!$B$19</f>
        <v>0.000592178721320873</v>
      </c>
      <c r="AV844" s="4" t="n">
        <f aca="false">SUMIFS($AU$2:$AU$1250,$I$2:$I$1250,V844)</f>
        <v>38.5778062240137</v>
      </c>
      <c r="AW844" s="5" t="n">
        <f aca="false">AU844/AV844</f>
        <v>1.53502435540841E-005</v>
      </c>
      <c r="AX844" s="7" t="n">
        <f aca="false">SUMIFS($AP$2:$AP$1250,$I$2:$I$1250,V844)</f>
        <v>1</v>
      </c>
    </row>
    <row r="845" customFormat="false" ht="15.8" hidden="false" customHeight="false" outlineLevel="0" collapsed="false">
      <c r="A845" s="0" t="s">
        <v>16</v>
      </c>
      <c r="B845" s="0" t="s">
        <v>117</v>
      </c>
      <c r="C845" s="0" t="s">
        <v>35</v>
      </c>
      <c r="D845" s="0" t="s">
        <v>34</v>
      </c>
      <c r="E845" s="0" t="str">
        <f aca="false">VLOOKUP(A845,Nomenclature!$D$1:$E$9,2,0)</f>
        <v>04</v>
      </c>
      <c r="F845" s="0" t="str">
        <f aca="false">VLOOKUP(B845,Nomenclature!$J$1:$K$97,2,0)</f>
        <v>50</v>
      </c>
      <c r="G845" s="0" t="str">
        <f aca="false">VLOOKUP(C845,Nomenclature!$M$1:$N$21,2,0)</f>
        <v>21</v>
      </c>
      <c r="H845" s="0" t="str">
        <f aca="false">VLOOKUP(D845,Nomenclature!$O$25:$P$31,2,0)</f>
        <v>06</v>
      </c>
      <c r="I845" s="1" t="str">
        <f aca="false">CONCATENATE(E845,F845)</f>
        <v>0450</v>
      </c>
      <c r="J845" s="0" t="str">
        <f aca="false">CONCATENATE(E845,F845,G845,H845)</f>
        <v>04502106</v>
      </c>
      <c r="K845" s="0" t="n">
        <v>22.6325663245471</v>
      </c>
      <c r="L845" s="0" t="n">
        <v>25</v>
      </c>
      <c r="M845" s="0" t="n">
        <v>86.8211915046359</v>
      </c>
      <c r="N845" s="0" t="n">
        <v>0.963281388236056</v>
      </c>
      <c r="O845" s="0" t="n">
        <v>9.99400359784131E-005</v>
      </c>
      <c r="P845" s="4" t="n">
        <f aca="false">VLOOKUP(D845,'paramètres CI'!$A$1:$B$6,2,0)</f>
        <v>0.0424847883250769</v>
      </c>
      <c r="Q845" s="17" t="n">
        <f aca="false">M845*P845/N845</f>
        <v>3.82918219769603</v>
      </c>
      <c r="R845" s="9" t="n">
        <f aca="false">1/(1+0.04)*(1 - (1/(1+0.04))^L845)/(1-1/(1+0.04))</f>
        <v>15.6220799436509</v>
      </c>
      <c r="S845" s="17" t="n">
        <f aca="false">K845/R845</f>
        <v>1.44875499332888</v>
      </c>
      <c r="T845" s="17" t="n">
        <f aca="false">Q845+S845</f>
        <v>5.27793719102491</v>
      </c>
      <c r="U845" s="0" t="n">
        <f aca="false">T845 + Z845</f>
        <v>1.10478763287464</v>
      </c>
      <c r="V845" s="4" t="str">
        <f aca="false">VLOOKUP(I845,'CI ref gaz'!$I$1:$AM$97,1,0)</f>
        <v>0450</v>
      </c>
      <c r="W845" s="0" t="n">
        <f aca="false">VLOOKUP(I845,'CI ref gaz'!$I$1:$AM$97,14,0)</f>
        <v>-2</v>
      </c>
      <c r="X845" s="1" t="n">
        <f aca="false">VLOOKUP(I845,'CI ref gaz'!$I$1:$AM$97,13,0)</f>
        <v>0.368585583200678</v>
      </c>
      <c r="Y845" s="2" t="n">
        <f aca="false">VLOOKUP(I845,'CI ref gaz'!$I$1:$AM$97,7,0)</f>
        <v>0.6511232145683</v>
      </c>
      <c r="Z845" s="17" t="n">
        <f aca="false">X845*(O845/Y845)^(-1/8)-T845</f>
        <v>-4.17314955815027</v>
      </c>
      <c r="AA845" s="17" t="n">
        <f aca="false">Z845^2</f>
        <v>17.4151772346898</v>
      </c>
      <c r="AB845" s="18" t="n">
        <f aca="false">Z845/U845</f>
        <v>-3.77733189073794</v>
      </c>
      <c r="AC845" s="17" t="n">
        <f aca="false">U845^-('paramètres CI'!$B$19)</f>
        <v>0.450577569032156</v>
      </c>
      <c r="AD845" s="4" t="n">
        <f aca="false">SUMIFS($AC$2:$AC$1250,$I$2:$I$1250,V845)</f>
        <v>4508.47915573574</v>
      </c>
      <c r="AE845" s="4" t="n">
        <f aca="false">AC845/AD845</f>
        <v>9.99400359784133E-005</v>
      </c>
      <c r="AF845" s="17" t="n">
        <f aca="false">AE845-O845</f>
        <v>0</v>
      </c>
      <c r="AG845" s="4" t="n">
        <f aca="false">VLOOKUP(I845,BesoinU!$F$1:$L$99,3,0)</f>
        <v>23.64502070036</v>
      </c>
      <c r="AH845" s="19" t="n">
        <f aca="false">VLOOKUP(J845,bibliRdtCHauff!$G$2:$K$1398,4,0)</f>
        <v>22.6325663245471</v>
      </c>
      <c r="AI845" s="19" t="n">
        <f aca="false">VLOOKUP(J845,bibliRdtCHauff!$G$2:$K$1398,3,0)</f>
        <v>0.963281388236056</v>
      </c>
      <c r="AJ845" s="4" t="n">
        <f aca="false">VLOOKUP(D845,'paramètres CI'!$A$1:$C$6,3)</f>
        <v>0.0591</v>
      </c>
      <c r="AK845" s="4" t="n">
        <f aca="false">AJ845*AG845/AI845</f>
        <v>1.45068797181913</v>
      </c>
      <c r="AL845" s="4" t="n">
        <f aca="false">AK845+AH845/R845</f>
        <v>2.899442965148</v>
      </c>
      <c r="AM845" s="4" t="n">
        <f aca="false">AL845+Z845</f>
        <v>-1.27370659300227</v>
      </c>
      <c r="AN845" s="4" t="n">
        <f aca="false">AM845^-'paramètres CI'!$B$19</f>
        <v>0.144359319247008</v>
      </c>
      <c r="AO845" s="4" t="n">
        <f aca="false">SUMIFS($AN$2:$AN$1250,$I$2:$I$1250,V845)</f>
        <v>233720.147492067</v>
      </c>
      <c r="AP845" s="5" t="n">
        <f aca="false">AN845/AO845</f>
        <v>6.17658857381596E-007</v>
      </c>
      <c r="AQ845" s="6" t="n">
        <f aca="false">AP845-O845</f>
        <v>-9.93223771210315E-005</v>
      </c>
      <c r="AR845" s="20" t="n">
        <f aca="false">VLOOKUP(I845,entreesparc!$A$13:$H$110,8,0)*AP845</f>
        <v>0.0969846501039645</v>
      </c>
      <c r="AS845" s="7" t="n">
        <f aca="false">M845*AJ845/AI845+AH845/R845</f>
        <v>6.7754772580661</v>
      </c>
      <c r="AT845" s="4" t="n">
        <f aca="false">AS845+Z845</f>
        <v>2.60232769991583</v>
      </c>
      <c r="AU845" s="4" t="n">
        <f aca="false">AT845^-'paramètres CI'!$B$19</f>
        <v>0.000475449203283248</v>
      </c>
      <c r="AV845" s="4" t="n">
        <f aca="false">SUMIFS($AU$2:$AU$1250,$I$2:$I$1250,V845)</f>
        <v>38.5778062240137</v>
      </c>
      <c r="AW845" s="5" t="n">
        <f aca="false">AU845/AV845</f>
        <v>1.23244230250525E-005</v>
      </c>
      <c r="AX845" s="7" t="n">
        <f aca="false">SUMIFS($AP$2:$AP$1250,$I$2:$I$1250,V845)</f>
        <v>1</v>
      </c>
    </row>
    <row r="846" customFormat="false" ht="15.8" hidden="false" customHeight="false" outlineLevel="0" collapsed="false">
      <c r="A846" s="0" t="s">
        <v>16</v>
      </c>
      <c r="B846" s="0" t="s">
        <v>117</v>
      </c>
      <c r="C846" s="0" t="s">
        <v>36</v>
      </c>
      <c r="D846" s="0" t="s">
        <v>37</v>
      </c>
      <c r="E846" s="0" t="str">
        <f aca="false">VLOOKUP(A846,Nomenclature!$D$1:$E$9,2,0)</f>
        <v>04</v>
      </c>
      <c r="F846" s="0" t="str">
        <f aca="false">VLOOKUP(B846,Nomenclature!$J$1:$K$97,2,0)</f>
        <v>50</v>
      </c>
      <c r="G846" s="0" t="str">
        <f aca="false">VLOOKUP(C846,Nomenclature!$M$1:$N$21,2,0)</f>
        <v>23</v>
      </c>
      <c r="H846" s="0" t="str">
        <f aca="false">VLOOKUP(D846,Nomenclature!$O$25:$P$31,2,0)</f>
        <v>03</v>
      </c>
      <c r="I846" s="1" t="str">
        <f aca="false">CONCATENATE(E846,F846)</f>
        <v>0450</v>
      </c>
      <c r="J846" s="0" t="str">
        <f aca="false">CONCATENATE(E846,F846,G846,H846)</f>
        <v>04502303</v>
      </c>
      <c r="K846" s="0" t="n">
        <v>9.54147274774737</v>
      </c>
      <c r="L846" s="0" t="n">
        <v>20</v>
      </c>
      <c r="M846" s="0" t="n">
        <v>73.2176674238429</v>
      </c>
      <c r="N846" s="0" t="n">
        <v>0.764229157568996</v>
      </c>
      <c r="O846" s="0" t="n">
        <v>9.99400359784131E-005</v>
      </c>
      <c r="P846" s="4" t="n">
        <f aca="false">VLOOKUP(D846,'paramètres CI'!$A$1:$B$6,2,0)</f>
        <v>0.0385046990211696</v>
      </c>
      <c r="Q846" s="17" t="n">
        <f aca="false">M846*P846/N846</f>
        <v>3.68897760477379</v>
      </c>
      <c r="R846" s="9" t="n">
        <f aca="false">1/(1+0.04)*(1 - (1/(1+0.04))^L846)/(1-1/(1+0.04))</f>
        <v>13.5903263449677</v>
      </c>
      <c r="S846" s="17" t="n">
        <f aca="false">K846/R846</f>
        <v>0.702078265492164</v>
      </c>
      <c r="T846" s="17" t="n">
        <f aca="false">Q846+S846</f>
        <v>4.39105587026595</v>
      </c>
      <c r="U846" s="0" t="n">
        <f aca="false">T846 + Z846</f>
        <v>1.10478763287464</v>
      </c>
      <c r="V846" s="4" t="str">
        <f aca="false">VLOOKUP(I846,'CI ref gaz'!$I$1:$AM$97,1,0)</f>
        <v>0450</v>
      </c>
      <c r="W846" s="0" t="n">
        <f aca="false">VLOOKUP(I846,'CI ref gaz'!$I$1:$AM$97,14,0)</f>
        <v>-2</v>
      </c>
      <c r="X846" s="1" t="n">
        <f aca="false">VLOOKUP(I846,'CI ref gaz'!$I$1:$AM$97,13,0)</f>
        <v>0.368585583200678</v>
      </c>
      <c r="Y846" s="2" t="n">
        <f aca="false">VLOOKUP(I846,'CI ref gaz'!$I$1:$AM$97,7,0)</f>
        <v>0.6511232145683</v>
      </c>
      <c r="Z846" s="17" t="n">
        <f aca="false">X846*(O846/Y846)^(-1/8)-T846</f>
        <v>-3.28626823739131</v>
      </c>
      <c r="AA846" s="17" t="n">
        <f aca="false">Z846^2</f>
        <v>10.799558928087</v>
      </c>
      <c r="AB846" s="18" t="n">
        <f aca="false">Z846/U846</f>
        <v>-2.97457007989896</v>
      </c>
      <c r="AC846" s="17" t="n">
        <f aca="false">U846^-('paramètres CI'!$B$19)</f>
        <v>0.450577569032155</v>
      </c>
      <c r="AD846" s="4" t="n">
        <f aca="false">SUMIFS($AC$2:$AC$1250,$I$2:$I$1250,V846)</f>
        <v>4508.47915573574</v>
      </c>
      <c r="AE846" s="4" t="n">
        <f aca="false">AC846/AD846</f>
        <v>9.9940035978413E-005</v>
      </c>
      <c r="AF846" s="17" t="n">
        <f aca="false">AE846-O846</f>
        <v>0</v>
      </c>
      <c r="AG846" s="4" t="n">
        <f aca="false">VLOOKUP(I846,BesoinU!$F$1:$L$99,3,0)</f>
        <v>23.64502070036</v>
      </c>
      <c r="AH846" s="19" t="n">
        <f aca="false">VLOOKUP(J846,bibliRdtCHauff!$G$2:$K$1398,4,0)</f>
        <v>9.54147274774737</v>
      </c>
      <c r="AI846" s="19" t="n">
        <f aca="false">VLOOKUP(J846,bibliRdtCHauff!$G$2:$K$1398,3,0)</f>
        <v>0.764229157568996</v>
      </c>
      <c r="AJ846" s="4" t="n">
        <f aca="false">VLOOKUP(D846,'paramètres CI'!$A$1:$C$6,3)</f>
        <v>0.0763929293534506</v>
      </c>
      <c r="AK846" s="4" t="n">
        <f aca="false">AJ846*AG846/AI846</f>
        <v>2.36357429971573</v>
      </c>
      <c r="AL846" s="4" t="n">
        <f aca="false">AK846+AH846/R846</f>
        <v>3.06565256520789</v>
      </c>
      <c r="AM846" s="4" t="n">
        <f aca="false">AL846+Z846</f>
        <v>-0.220615672183419</v>
      </c>
      <c r="AN846" s="4" t="n">
        <f aca="false">AM846^-'paramètres CI'!$B$19</f>
        <v>178200.580207782</v>
      </c>
      <c r="AO846" s="4" t="n">
        <f aca="false">SUMIFS($AN$2:$AN$1250,$I$2:$I$1250,V846)</f>
        <v>233720.147492067</v>
      </c>
      <c r="AP846" s="5" t="n">
        <f aca="false">AN846/AO846</f>
        <v>0.76245279715918</v>
      </c>
      <c r="AQ846" s="6" t="n">
        <f aca="false">AP846-O846</f>
        <v>0.762352857123202</v>
      </c>
      <c r="AR846" s="20" t="n">
        <f aca="false">VLOOKUP(I846,entreesparc!$A$13:$H$110,8,0)*AP846</f>
        <v>119720.160845338</v>
      </c>
      <c r="AS846" s="7" t="n">
        <f aca="false">M846*AJ846/AI846+AH846/R846</f>
        <v>8.02097213330314</v>
      </c>
      <c r="AT846" s="4" t="n">
        <f aca="false">AS846+Z846</f>
        <v>4.73470389591183</v>
      </c>
      <c r="AU846" s="4" t="n">
        <f aca="false">AT846^-'paramètres CI'!$B$19</f>
        <v>3.95965556109329E-006</v>
      </c>
      <c r="AV846" s="4" t="n">
        <f aca="false">SUMIFS($AU$2:$AU$1250,$I$2:$I$1250,V846)</f>
        <v>38.5778062240137</v>
      </c>
      <c r="AW846" s="5" t="n">
        <f aca="false">AU846/AV846</f>
        <v>1.02640765472779E-007</v>
      </c>
      <c r="AX846" s="7" t="n">
        <f aca="false">SUMIFS($AP$2:$AP$1250,$I$2:$I$1250,V846)</f>
        <v>1</v>
      </c>
    </row>
    <row r="847" customFormat="false" ht="15.8" hidden="false" customHeight="false" outlineLevel="0" collapsed="false">
      <c r="A847" s="0" t="s">
        <v>16</v>
      </c>
      <c r="B847" s="0" t="s">
        <v>117</v>
      </c>
      <c r="C847" s="0" t="s">
        <v>38</v>
      </c>
      <c r="D847" s="0" t="s">
        <v>39</v>
      </c>
      <c r="E847" s="0" t="str">
        <f aca="false">VLOOKUP(A847,Nomenclature!$D$1:$E$9,2,0)</f>
        <v>04</v>
      </c>
      <c r="F847" s="0" t="str">
        <f aca="false">VLOOKUP(B847,Nomenclature!$J$1:$K$97,2,0)</f>
        <v>50</v>
      </c>
      <c r="G847" s="0" t="str">
        <f aca="false">VLOOKUP(C847,Nomenclature!$M$1:$N$21,2,0)</f>
        <v>24</v>
      </c>
      <c r="H847" s="0" t="str">
        <f aca="false">VLOOKUP(D847,Nomenclature!$O$25:$P$31,2,0)</f>
        <v>04</v>
      </c>
      <c r="I847" s="1" t="str">
        <f aca="false">CONCATENATE(E847,F847)</f>
        <v>0450</v>
      </c>
      <c r="J847" s="0" t="str">
        <f aca="false">CONCATENATE(E847,F847,G847,H847)</f>
        <v>04502404</v>
      </c>
      <c r="K847" s="0" t="n">
        <v>7.02385351951862</v>
      </c>
      <c r="L847" s="0" t="n">
        <v>20</v>
      </c>
      <c r="M847" s="0" t="n">
        <v>75.3204572932525</v>
      </c>
      <c r="N847" s="0" t="n">
        <v>0.990636064771512</v>
      </c>
      <c r="O847" s="0" t="n">
        <v>9.99400359784131E-005</v>
      </c>
      <c r="P847" s="4" t="n">
        <f aca="false">VLOOKUP(D847,'paramètres CI'!$A$1:$B$6,2,0)</f>
        <v>0.022045059962018</v>
      </c>
      <c r="Q847" s="17" t="n">
        <f aca="false">M847*P847/N847</f>
        <v>1.67613925683126</v>
      </c>
      <c r="R847" s="9" t="n">
        <f aca="false">1/(1+0.04)*(1 - (1/(1+0.04))^L847)/(1-1/(1+0.04))</f>
        <v>13.5903263449677</v>
      </c>
      <c r="S847" s="17" t="n">
        <f aca="false">K847/R847</f>
        <v>0.516827436018081</v>
      </c>
      <c r="T847" s="17" t="n">
        <f aca="false">Q847+S847</f>
        <v>2.19296669284934</v>
      </c>
      <c r="U847" s="0" t="n">
        <f aca="false">T847 + Z847</f>
        <v>1.10478763287464</v>
      </c>
      <c r="V847" s="4" t="str">
        <f aca="false">VLOOKUP(I847,'CI ref gaz'!$I$1:$AM$97,1,0)</f>
        <v>0450</v>
      </c>
      <c r="W847" s="0" t="n">
        <f aca="false">VLOOKUP(I847,'CI ref gaz'!$I$1:$AM$97,14,0)</f>
        <v>-2</v>
      </c>
      <c r="X847" s="1" t="n">
        <f aca="false">VLOOKUP(I847,'CI ref gaz'!$I$1:$AM$97,13,0)</f>
        <v>0.368585583200678</v>
      </c>
      <c r="Y847" s="2" t="n">
        <f aca="false">VLOOKUP(I847,'CI ref gaz'!$I$1:$AM$97,7,0)</f>
        <v>0.6511232145683</v>
      </c>
      <c r="Z847" s="17" t="n">
        <f aca="false">X847*(O847/Y847)^(-1/8)-T847</f>
        <v>-1.08817905997469</v>
      </c>
      <c r="AA847" s="17" t="n">
        <f aca="false">Z847^2</f>
        <v>1.18413366656741</v>
      </c>
      <c r="AB847" s="18" t="n">
        <f aca="false">Z847/U847</f>
        <v>-0.984966728079012</v>
      </c>
      <c r="AC847" s="17" t="n">
        <f aca="false">U847^-('paramètres CI'!$B$19)</f>
        <v>0.450577569032155</v>
      </c>
      <c r="AD847" s="4" t="n">
        <f aca="false">SUMIFS($AC$2:$AC$1250,$I$2:$I$1250,V847)</f>
        <v>4508.47915573574</v>
      </c>
      <c r="AE847" s="4" t="n">
        <f aca="false">AC847/AD847</f>
        <v>9.9940035978413E-005</v>
      </c>
      <c r="AF847" s="17" t="n">
        <f aca="false">AE847-O847</f>
        <v>0</v>
      </c>
      <c r="AG847" s="4" t="n">
        <f aca="false">VLOOKUP(I847,BesoinU!$F$1:$L$99,3,0)</f>
        <v>23.64502070036</v>
      </c>
      <c r="AH847" s="19" t="n">
        <f aca="false">VLOOKUP(J847,bibliRdtCHauff!$G$2:$K$1398,4,0)</f>
        <v>7.02385351951862</v>
      </c>
      <c r="AI847" s="19" t="n">
        <f aca="false">VLOOKUP(J847,bibliRdtCHauff!$G$2:$K$1398,3,0)</f>
        <v>0.990636064771512</v>
      </c>
      <c r="AJ847" s="4" t="n">
        <f aca="false">VLOOKUP(D847,'paramètres CI'!$A$1:$C$6,3)</f>
        <v>0.0386719666666667</v>
      </c>
      <c r="AK847" s="4" t="n">
        <f aca="false">AJ847*AG847/AI847</f>
        <v>0.923042765021754</v>
      </c>
      <c r="AL847" s="4" t="n">
        <f aca="false">AK847+AH847/R847</f>
        <v>1.43987020103983</v>
      </c>
      <c r="AM847" s="4" t="n">
        <f aca="false">AL847+Z847</f>
        <v>0.351691141065139</v>
      </c>
      <c r="AN847" s="4" t="n">
        <f aca="false">AM847^-'paramètres CI'!$B$19</f>
        <v>4272.76069341662</v>
      </c>
      <c r="AO847" s="4" t="n">
        <f aca="false">SUMIFS($AN$2:$AN$1250,$I$2:$I$1250,V847)</f>
        <v>233720.147492067</v>
      </c>
      <c r="AP847" s="5" t="n">
        <f aca="false">AN847/AO847</f>
        <v>0.0182815248889129</v>
      </c>
      <c r="AQ847" s="6" t="n">
        <f aca="false">AP847-O847</f>
        <v>0.0181815848529345</v>
      </c>
      <c r="AR847" s="20" t="n">
        <f aca="false">VLOOKUP(I847,entreesparc!$A$13:$H$110,8,0)*AP847</f>
        <v>2870.560785341</v>
      </c>
      <c r="AS847" s="7" t="n">
        <f aca="false">M847*AJ847/AI847+AH847/R847</f>
        <v>3.45715064586869</v>
      </c>
      <c r="AT847" s="4" t="n">
        <f aca="false">AS847+Z847</f>
        <v>2.368971585894</v>
      </c>
      <c r="AU847" s="4" t="n">
        <f aca="false">AT847^-'paramètres CI'!$B$19</f>
        <v>0.00100814078869961</v>
      </c>
      <c r="AV847" s="4" t="n">
        <f aca="false">SUMIFS($AU$2:$AU$1250,$I$2:$I$1250,V847)</f>
        <v>38.5778062240137</v>
      </c>
      <c r="AW847" s="5" t="n">
        <f aca="false">AU847/AV847</f>
        <v>2.61326624651888E-005</v>
      </c>
      <c r="AX847" s="7" t="n">
        <f aca="false">SUMIFS($AP$2:$AP$1250,$I$2:$I$1250,V847)</f>
        <v>1</v>
      </c>
    </row>
    <row r="848" customFormat="false" ht="15.8" hidden="false" customHeight="false" outlineLevel="0" collapsed="false">
      <c r="A848" s="0" t="s">
        <v>16</v>
      </c>
      <c r="B848" s="0" t="s">
        <v>117</v>
      </c>
      <c r="C848" s="0" t="s">
        <v>40</v>
      </c>
      <c r="D848" s="0" t="s">
        <v>37</v>
      </c>
      <c r="E848" s="0" t="str">
        <f aca="false">VLOOKUP(A848,Nomenclature!$D$1:$E$9,2,0)</f>
        <v>04</v>
      </c>
      <c r="F848" s="0" t="str">
        <f aca="false">VLOOKUP(B848,Nomenclature!$J$1:$K$97,2,0)</f>
        <v>50</v>
      </c>
      <c r="G848" s="0" t="str">
        <f aca="false">VLOOKUP(C848,Nomenclature!$M$1:$N$21,2,0)</f>
        <v>03</v>
      </c>
      <c r="H848" s="0" t="str">
        <f aca="false">VLOOKUP(D848,Nomenclature!$O$25:$P$31,2,0)</f>
        <v>03</v>
      </c>
      <c r="I848" s="1" t="str">
        <f aca="false">CONCATENATE(E848,F848)</f>
        <v>0450</v>
      </c>
      <c r="J848" s="0" t="str">
        <f aca="false">CONCATENATE(E848,F848,G848,H848)</f>
        <v>04500303</v>
      </c>
      <c r="K848" s="0" t="n">
        <v>7.6331781981979</v>
      </c>
      <c r="L848" s="0" t="n">
        <v>20</v>
      </c>
      <c r="M848" s="0" t="n">
        <v>73.2176674238429</v>
      </c>
      <c r="N848" s="0" t="n">
        <v>0.732812339238601</v>
      </c>
      <c r="O848" s="0" t="n">
        <v>0.0511676034583288</v>
      </c>
      <c r="P848" s="4" t="n">
        <f aca="false">VLOOKUP(D848,'paramètres CI'!$A$1:$B$6,2,0)</f>
        <v>0.0385046990211696</v>
      </c>
      <c r="Q848" s="17" t="n">
        <f aca="false">M848*P848/N848</f>
        <v>3.84712988064088</v>
      </c>
      <c r="R848" s="9" t="n">
        <f aca="false">1/(1+0.04)*(1 - (1/(1+0.04))^L848)/(1-1/(1+0.04))</f>
        <v>13.5903263449677</v>
      </c>
      <c r="S848" s="17" t="n">
        <f aca="false">K848/R848</f>
        <v>0.561662612393732</v>
      </c>
      <c r="T848" s="17" t="n">
        <f aca="false">Q848+S848</f>
        <v>4.40879249303461</v>
      </c>
      <c r="U848" s="0" t="n">
        <f aca="false">T848 + Z848</f>
        <v>0.506549460550807</v>
      </c>
      <c r="V848" s="4" t="str">
        <f aca="false">VLOOKUP(I848,'CI ref gaz'!$I$1:$AM$97,1,0)</f>
        <v>0450</v>
      </c>
      <c r="W848" s="0" t="n">
        <f aca="false">VLOOKUP(I848,'CI ref gaz'!$I$1:$AM$97,14,0)</f>
        <v>-2</v>
      </c>
      <c r="X848" s="1" t="n">
        <f aca="false">VLOOKUP(I848,'CI ref gaz'!$I$1:$AM$97,13,0)</f>
        <v>0.368585583200678</v>
      </c>
      <c r="Y848" s="2" t="n">
        <f aca="false">VLOOKUP(I848,'CI ref gaz'!$I$1:$AM$97,7,0)</f>
        <v>0.6511232145683</v>
      </c>
      <c r="Z848" s="17" t="n">
        <f aca="false">X848*(O848/Y848)^(-1/8)-T848</f>
        <v>-3.90224303248381</v>
      </c>
      <c r="AA848" s="17" t="n">
        <f aca="false">Z848^2</f>
        <v>15.2275006845684</v>
      </c>
      <c r="AB848" s="18" t="n">
        <f aca="false">Z848/U848</f>
        <v>-7.7035775109515</v>
      </c>
      <c r="AC848" s="17" t="n">
        <f aca="false">U848^-('paramètres CI'!$B$19)</f>
        <v>230.688073640826</v>
      </c>
      <c r="AD848" s="4" t="n">
        <f aca="false">SUMIFS($AC$2:$AC$1250,$I$2:$I$1250,V848)</f>
        <v>4508.47915573574</v>
      </c>
      <c r="AE848" s="4" t="n">
        <f aca="false">AC848/AD848</f>
        <v>0.0511676034583286</v>
      </c>
      <c r="AF848" s="17" t="n">
        <f aca="false">AE848-O848</f>
        <v>0</v>
      </c>
      <c r="AG848" s="4" t="n">
        <f aca="false">VLOOKUP(I848,BesoinU!$F$1:$L$99,3,0)</f>
        <v>23.64502070036</v>
      </c>
      <c r="AH848" s="19" t="n">
        <f aca="false">VLOOKUP(J848,bibliRdtCHauff!$G$2:$K$1398,4,0)</f>
        <v>8.01483710810779</v>
      </c>
      <c r="AI848" s="19" t="n">
        <f aca="false">VLOOKUP(J848,bibliRdtCHauff!$G$2:$K$1398,3,0)</f>
        <v>0.73909570290468</v>
      </c>
      <c r="AJ848" s="4" t="n">
        <f aca="false">VLOOKUP(D848,'paramètres CI'!$A$1:$C$6,3)</f>
        <v>0.0763929293534506</v>
      </c>
      <c r="AK848" s="4" t="n">
        <f aca="false">AJ848*AG848/AI848</f>
        <v>2.44394925964877</v>
      </c>
      <c r="AL848" s="4" t="n">
        <f aca="false">AK848+AH848/R848</f>
        <v>3.03369500266218</v>
      </c>
      <c r="AM848" s="4" t="n">
        <f aca="false">AL848+Z848</f>
        <v>-0.868548029821623</v>
      </c>
      <c r="AN848" s="4" t="n">
        <f aca="false">AM848^-'paramètres CI'!$B$19</f>
        <v>3.08780086179282</v>
      </c>
      <c r="AO848" s="4" t="n">
        <f aca="false">SUMIFS($AN$2:$AN$1250,$I$2:$I$1250,V848)</f>
        <v>233720.147492067</v>
      </c>
      <c r="AP848" s="5" t="n">
        <f aca="false">AN848/AO848</f>
        <v>1.32115305202673E-005</v>
      </c>
      <c r="AQ848" s="6" t="n">
        <f aca="false">AP848-O848</f>
        <v>-0.0511543919278085</v>
      </c>
      <c r="AR848" s="20" t="n">
        <f aca="false">VLOOKUP(I848,entreesparc!$A$13:$H$110,8,0)*AP848</f>
        <v>2.07447144897716</v>
      </c>
      <c r="AS848" s="7" t="n">
        <f aca="false">M848*AJ848/AI848+AH848/R848</f>
        <v>8.15752360040333</v>
      </c>
      <c r="AT848" s="4" t="n">
        <f aca="false">AS848+Z848</f>
        <v>4.25528056791952</v>
      </c>
      <c r="AU848" s="4" t="n">
        <f aca="false">AT848^-'paramètres CI'!$B$19</f>
        <v>9.30195852339211E-006</v>
      </c>
      <c r="AV848" s="4" t="n">
        <f aca="false">SUMIFS($AU$2:$AU$1250,$I$2:$I$1250,V848)</f>
        <v>38.5778062240137</v>
      </c>
      <c r="AW848" s="5" t="n">
        <f aca="false">AU848/AV848</f>
        <v>2.41122018949898E-007</v>
      </c>
      <c r="AX848" s="7" t="n">
        <f aca="false">SUMIFS($AP$2:$AP$1250,$I$2:$I$1250,V848)</f>
        <v>1</v>
      </c>
    </row>
    <row r="849" customFormat="false" ht="15.8" hidden="false" customHeight="false" outlineLevel="0" collapsed="false">
      <c r="A849" s="0" t="s">
        <v>16</v>
      </c>
      <c r="B849" s="0" t="s">
        <v>117</v>
      </c>
      <c r="C849" s="0" t="s">
        <v>41</v>
      </c>
      <c r="D849" s="0" t="s">
        <v>39</v>
      </c>
      <c r="E849" s="0" t="str">
        <f aca="false">VLOOKUP(A849,Nomenclature!$D$1:$E$9,2,0)</f>
        <v>04</v>
      </c>
      <c r="F849" s="0" t="str">
        <f aca="false">VLOOKUP(B849,Nomenclature!$J$1:$K$97,2,0)</f>
        <v>50</v>
      </c>
      <c r="G849" s="0" t="str">
        <f aca="false">VLOOKUP(C849,Nomenclature!$M$1:$N$21,2,0)</f>
        <v>04</v>
      </c>
      <c r="H849" s="0" t="str">
        <f aca="false">VLOOKUP(D849,Nomenclature!$O$25:$P$31,2,0)</f>
        <v>04</v>
      </c>
      <c r="I849" s="1" t="str">
        <f aca="false">CONCATENATE(E849,F849)</f>
        <v>0450</v>
      </c>
      <c r="J849" s="0" t="str">
        <f aca="false">CONCATENATE(E849,F849,G849,H849)</f>
        <v>04500404</v>
      </c>
      <c r="K849" s="0" t="n">
        <v>5.6190828156149</v>
      </c>
      <c r="L849" s="0" t="n">
        <v>20</v>
      </c>
      <c r="M849" s="0" t="n">
        <v>75.3204572932525</v>
      </c>
      <c r="N849" s="0" t="n">
        <v>0.849278259539653</v>
      </c>
      <c r="O849" s="0" t="n">
        <v>0.6511232145683</v>
      </c>
      <c r="P849" s="4" t="n">
        <f aca="false">VLOOKUP(D849,'paramètres CI'!$A$1:$B$6,2,0)</f>
        <v>0.022045059962018</v>
      </c>
      <c r="Q849" s="17" t="n">
        <f aca="false">M849*P849/N849</f>
        <v>1.95512363438621</v>
      </c>
      <c r="R849" s="9" t="n">
        <f aca="false">1/(1+0.04)*(1 - (1/(1+0.04))^L849)/(1-1/(1+0.04))</f>
        <v>13.5903263449677</v>
      </c>
      <c r="S849" s="17" t="n">
        <f aca="false">K849/R849</f>
        <v>0.413461948814465</v>
      </c>
      <c r="T849" s="17" t="n">
        <f aca="false">Q849+S849</f>
        <v>2.36858558320068</v>
      </c>
      <c r="U849" s="0" t="n">
        <f aca="false">T849 + Z849</f>
        <v>0.368585583200678</v>
      </c>
      <c r="V849" s="4" t="str">
        <f aca="false">VLOOKUP(I849,'CI ref gaz'!$I$1:$AM$97,1,0)</f>
        <v>0450</v>
      </c>
      <c r="W849" s="0" t="n">
        <f aca="false">VLOOKUP(I849,'CI ref gaz'!$I$1:$AM$97,14,0)</f>
        <v>-2</v>
      </c>
      <c r="X849" s="1" t="n">
        <f aca="false">VLOOKUP(I849,'CI ref gaz'!$I$1:$AM$97,13,0)</f>
        <v>0.368585583200678</v>
      </c>
      <c r="Y849" s="2" t="n">
        <f aca="false">VLOOKUP(I849,'CI ref gaz'!$I$1:$AM$97,7,0)</f>
        <v>0.6511232145683</v>
      </c>
      <c r="Z849" s="17" t="n">
        <f aca="false">X849*(O849/Y849)^(-1/8)-T849</f>
        <v>-2</v>
      </c>
      <c r="AA849" s="17" t="n">
        <f aca="false">Z849^2</f>
        <v>4</v>
      </c>
      <c r="AB849" s="18" t="n">
        <f aca="false">Z849/U849</f>
        <v>-5.42614820317346</v>
      </c>
      <c r="AC849" s="17" t="n">
        <f aca="false">U849^-('paramètres CI'!$B$19)</f>
        <v>2935.57544069683</v>
      </c>
      <c r="AD849" s="4" t="n">
        <f aca="false">SUMIFS($AC$2:$AC$1250,$I$2:$I$1250,V849)</f>
        <v>4508.47915573574</v>
      </c>
      <c r="AE849" s="4" t="n">
        <f aca="false">AC849/AD849</f>
        <v>0.651123214568299</v>
      </c>
      <c r="AF849" s="17" t="n">
        <f aca="false">AE849-O849</f>
        <v>0</v>
      </c>
      <c r="AG849" s="4" t="n">
        <f aca="false">VLOOKUP(I849,BesoinU!$F$1:$L$99,3,0)</f>
        <v>23.64502070036</v>
      </c>
      <c r="AH849" s="19" t="n">
        <f aca="false">VLOOKUP(J849,bibliRdtCHauff!$G$2:$K$1398,4,0)</f>
        <v>5.90003695639564</v>
      </c>
      <c r="AI849" s="19" t="n">
        <f aca="false">VLOOKUP(J849,bibliRdtCHauff!$G$2:$K$1398,3,0)</f>
        <v>0.877549820586025</v>
      </c>
      <c r="AJ849" s="4" t="n">
        <f aca="false">VLOOKUP(D849,'paramètres CI'!$A$1:$C$6,3)</f>
        <v>0.0386719666666667</v>
      </c>
      <c r="AK849" s="4" t="n">
        <f aca="false">AJ849*AG849/AI849</f>
        <v>1.04199149826768</v>
      </c>
      <c r="AL849" s="4" t="n">
        <f aca="false">AK849+AH849/R849</f>
        <v>1.47612654452287</v>
      </c>
      <c r="AM849" s="4" t="n">
        <f aca="false">AL849+Z849</f>
        <v>-0.523873455477133</v>
      </c>
      <c r="AN849" s="4" t="n">
        <f aca="false">AM849^-'paramètres CI'!$B$19</f>
        <v>176.27424068881</v>
      </c>
      <c r="AO849" s="4" t="n">
        <f aca="false">SUMIFS($AN$2:$AN$1250,$I$2:$I$1250,V849)</f>
        <v>233720.147492067</v>
      </c>
      <c r="AP849" s="5" t="n">
        <f aca="false">AN849/AO849</f>
        <v>0.000754210719872978</v>
      </c>
      <c r="AQ849" s="6" t="n">
        <f aca="false">AP849-O849</f>
        <v>-0.650369003848427</v>
      </c>
      <c r="AR849" s="20" t="n">
        <f aca="false">VLOOKUP(I849,entreesparc!$A$13:$H$110,8,0)*AP849</f>
        <v>118.425991787161</v>
      </c>
      <c r="AS849" s="7" t="n">
        <f aca="false">M849*AJ849/AI849+AH849/R849</f>
        <v>3.75336564198091</v>
      </c>
      <c r="AT849" s="4" t="n">
        <f aca="false">AS849+Z849</f>
        <v>1.75336564198091</v>
      </c>
      <c r="AU849" s="4" t="n">
        <f aca="false">AT849^-'paramètres CI'!$B$19</f>
        <v>0.0111948959961911</v>
      </c>
      <c r="AV849" s="4" t="n">
        <f aca="false">SUMIFS($AU$2:$AU$1250,$I$2:$I$1250,V849)</f>
        <v>38.5778062240137</v>
      </c>
      <c r="AW849" s="5" t="n">
        <f aca="false">AU849/AV849</f>
        <v>0.000290190062420464</v>
      </c>
      <c r="AX849" s="7" t="n">
        <f aca="false">SUMIFS($AP$2:$AP$1250,$I$2:$I$1250,V849)</f>
        <v>1</v>
      </c>
    </row>
    <row r="850" customFormat="false" ht="15.8" hidden="false" customHeight="false" outlineLevel="0" collapsed="false">
      <c r="A850" s="0" t="s">
        <v>16</v>
      </c>
      <c r="B850" s="0" t="s">
        <v>117</v>
      </c>
      <c r="C850" s="0" t="s">
        <v>45</v>
      </c>
      <c r="D850" s="0" t="s">
        <v>43</v>
      </c>
      <c r="E850" s="0" t="str">
        <f aca="false">VLOOKUP(A850,Nomenclature!$D$1:$E$9,2,0)</f>
        <v>04</v>
      </c>
      <c r="F850" s="0" t="str">
        <f aca="false">VLOOKUP(B850,Nomenclature!$J$1:$K$97,2,0)</f>
        <v>50</v>
      </c>
      <c r="G850" s="0" t="str">
        <f aca="false">VLOOKUP(C850,Nomenclature!$M$1:$N$21,2,0)</f>
        <v>06</v>
      </c>
      <c r="H850" s="0" t="str">
        <f aca="false">VLOOKUP(D850,Nomenclature!$O$25:$P$31,2,0)</f>
        <v>02</v>
      </c>
      <c r="I850" s="1" t="str">
        <f aca="false">CONCATENATE(E850,F850)</f>
        <v>0450</v>
      </c>
      <c r="J850" s="0" t="str">
        <f aca="false">CONCATENATE(E850,F850,G850,H850)</f>
        <v>04500602</v>
      </c>
      <c r="K850" s="0" t="n">
        <v>10</v>
      </c>
      <c r="L850" s="0" t="n">
        <v>13</v>
      </c>
      <c r="M850" s="0" t="n">
        <v>63.3727039568863</v>
      </c>
      <c r="N850" s="0" t="n">
        <v>0.9</v>
      </c>
      <c r="O850" s="0" t="n">
        <v>0.10759580206562</v>
      </c>
      <c r="P850" s="4" t="n">
        <f aca="false">VLOOKUP(D850,'paramètres CI'!$A$1:$B$6,2,0)</f>
        <v>0.0935912806596305</v>
      </c>
      <c r="Q850" s="17" t="n">
        <f aca="false">M850*P850/N850</f>
        <v>6.59014724687624</v>
      </c>
      <c r="R850" s="9" t="n">
        <f aca="false">1/(1+0.04)*(1 - (1/(1+0.04))^L850)/(1-1/(1+0.04))</f>
        <v>9.98564784663304</v>
      </c>
      <c r="S850" s="17" t="n">
        <f aca="false">K850/R850</f>
        <v>1.00143727814033</v>
      </c>
      <c r="T850" s="17" t="n">
        <f aca="false">Q850+S850</f>
        <v>7.59158452501657</v>
      </c>
      <c r="U850" s="0" t="n">
        <f aca="false">T850 + Z850</f>
        <v>0.461606404570063</v>
      </c>
      <c r="V850" s="4" t="str">
        <f aca="false">VLOOKUP(I850,'CI ref gaz'!$I$1:$AM$97,1,0)</f>
        <v>0450</v>
      </c>
      <c r="W850" s="0" t="n">
        <f aca="false">VLOOKUP(I850,'CI ref gaz'!$I$1:$AM$97,14,0)</f>
        <v>-2</v>
      </c>
      <c r="X850" s="1" t="n">
        <f aca="false">VLOOKUP(I850,'CI ref gaz'!$I$1:$AM$97,13,0)</f>
        <v>0.368585583200678</v>
      </c>
      <c r="Y850" s="2" t="n">
        <f aca="false">VLOOKUP(I850,'CI ref gaz'!$I$1:$AM$97,7,0)</f>
        <v>0.6511232145683</v>
      </c>
      <c r="Z850" s="17" t="n">
        <f aca="false">X850*(O850/Y850)^(-1/8)-T850</f>
        <v>-7.12997812044651</v>
      </c>
      <c r="AA850" s="17" t="n">
        <f aca="false">Z850^2</f>
        <v>50.8365879980459</v>
      </c>
      <c r="AB850" s="18" t="n">
        <f aca="false">Z850/U850</f>
        <v>-15.4460121217064</v>
      </c>
      <c r="AC850" s="17" t="n">
        <f aca="false">U850^-('paramètres CI'!$B$19)</f>
        <v>485.093430857518</v>
      </c>
      <c r="AD850" s="4" t="n">
        <f aca="false">SUMIFS($AC$2:$AC$1250,$I$2:$I$1250,V850)</f>
        <v>4508.47915573574</v>
      </c>
      <c r="AE850" s="4" t="n">
        <f aca="false">AC850/AD850</f>
        <v>0.10759580206562</v>
      </c>
      <c r="AF850" s="17" t="n">
        <f aca="false">AE850-O850</f>
        <v>4.85722573273506E-016</v>
      </c>
      <c r="AG850" s="4" t="n">
        <f aca="false">VLOOKUP(I850,BesoinU!$F$1:$L$99,3,0)</f>
        <v>23.64502070036</v>
      </c>
      <c r="AH850" s="19" t="n">
        <f aca="false">VLOOKUP(J850,bibliRdtCHauff!$G$2:$K$1398,4,0)</f>
        <v>10.4</v>
      </c>
      <c r="AI850" s="19" t="n">
        <f aca="false">VLOOKUP(J850,bibliRdtCHauff!$G$2:$K$1398,3,0)</f>
        <v>0.92</v>
      </c>
      <c r="AJ850" s="4" t="n">
        <f aca="false">VLOOKUP(D850,'paramètres CI'!$A$1:$C$6,3)</f>
        <v>0.09847</v>
      </c>
      <c r="AK850" s="4" t="n">
        <f aca="false">AJ850*AG850/AI850</f>
        <v>2.53078824822223</v>
      </c>
      <c r="AL850" s="4" t="n">
        <f aca="false">AK850+AH850/R850</f>
        <v>3.57228301748817</v>
      </c>
      <c r="AM850" s="4" t="n">
        <f aca="false">AL850+Z850</f>
        <v>-3.55769510295834</v>
      </c>
      <c r="AN850" s="4" t="n">
        <f aca="false">AM850^-'paramètres CI'!$B$19</f>
        <v>3.89628029473528E-005</v>
      </c>
      <c r="AO850" s="4" t="n">
        <f aca="false">SUMIFS($AN$2:$AN$1250,$I$2:$I$1250,V850)</f>
        <v>233720.147492067</v>
      </c>
      <c r="AP850" s="5" t="n">
        <f aca="false">AN850/AO850</f>
        <v>1.66707078381744E-010</v>
      </c>
      <c r="AQ850" s="6" t="n">
        <f aca="false">AP850-O850</f>
        <v>-0.107595801898913</v>
      </c>
      <c r="AR850" s="20" t="n">
        <f aca="false">VLOOKUP(I850,entreesparc!$A$13:$H$110,8,0)*AP850</f>
        <v>2.61763066674828E-005</v>
      </c>
      <c r="AS850" s="7" t="n">
        <f aca="false">M850*AJ850/AI850+AH850/R850</f>
        <v>7.82444059386876</v>
      </c>
      <c r="AT850" s="4" t="n">
        <f aca="false">AS850+Z850</f>
        <v>0.69446247342225</v>
      </c>
      <c r="AU850" s="4" t="n">
        <f aca="false">AT850^-'paramètres CI'!$B$19</f>
        <v>18.484586406197</v>
      </c>
      <c r="AV850" s="4" t="n">
        <f aca="false">SUMIFS($AU$2:$AU$1250,$I$2:$I$1250,V850)</f>
        <v>38.5778062240137</v>
      </c>
      <c r="AW850" s="5" t="n">
        <f aca="false">AU850/AV850</f>
        <v>0.479150792008769</v>
      </c>
      <c r="AX850" s="7" t="n">
        <f aca="false">SUMIFS($AP$2:$AP$1250,$I$2:$I$1250,V850)</f>
        <v>1</v>
      </c>
    </row>
    <row r="851" customFormat="false" ht="15.8" hidden="false" customHeight="false" outlineLevel="0" collapsed="false">
      <c r="A851" s="0" t="s">
        <v>16</v>
      </c>
      <c r="B851" s="0" t="s">
        <v>117</v>
      </c>
      <c r="C851" s="0" t="s">
        <v>46</v>
      </c>
      <c r="D851" s="0" t="s">
        <v>43</v>
      </c>
      <c r="E851" s="0" t="str">
        <f aca="false">VLOOKUP(A851,Nomenclature!$D$1:$E$9,2,0)</f>
        <v>04</v>
      </c>
      <c r="F851" s="0" t="str">
        <f aca="false">VLOOKUP(B851,Nomenclature!$J$1:$K$97,2,0)</f>
        <v>50</v>
      </c>
      <c r="G851" s="0" t="str">
        <f aca="false">VLOOKUP(C851,Nomenclature!$M$1:$N$21,2,0)</f>
        <v>26</v>
      </c>
      <c r="H851" s="0" t="str">
        <f aca="false">VLOOKUP(D851,Nomenclature!$O$25:$P$31,2,0)</f>
        <v>02</v>
      </c>
      <c r="I851" s="1" t="str">
        <f aca="false">CONCATENATE(E851,F851)</f>
        <v>0450</v>
      </c>
      <c r="J851" s="0" t="str">
        <f aca="false">CONCATENATE(E851,F851,G851,H851)</f>
        <v>04502602</v>
      </c>
      <c r="K851" s="0" t="n">
        <v>12</v>
      </c>
      <c r="L851" s="0" t="n">
        <v>13</v>
      </c>
      <c r="M851" s="0" t="n">
        <v>63.3727039568863</v>
      </c>
      <c r="N851" s="0" t="n">
        <v>1</v>
      </c>
      <c r="O851" s="0" t="n">
        <v>9.99400359784131E-005</v>
      </c>
      <c r="P851" s="4" t="n">
        <f aca="false">VLOOKUP(D851,'paramètres CI'!$A$1:$B$6,2,0)</f>
        <v>0.0935912806596305</v>
      </c>
      <c r="Q851" s="17" t="n">
        <f aca="false">M851*P851/N851</f>
        <v>5.93113252218862</v>
      </c>
      <c r="R851" s="9" t="n">
        <f aca="false">1/(1+0.04)*(1 - (1/(1+0.04))^L851)/(1-1/(1+0.04))</f>
        <v>9.98564784663304</v>
      </c>
      <c r="S851" s="17" t="n">
        <f aca="false">K851/R851</f>
        <v>1.20172473376839</v>
      </c>
      <c r="T851" s="17" t="n">
        <f aca="false">Q851+S851</f>
        <v>7.13285725595701</v>
      </c>
      <c r="U851" s="0" t="n">
        <f aca="false">T851 + Z851</f>
        <v>1.10478763287464</v>
      </c>
      <c r="V851" s="4" t="str">
        <f aca="false">VLOOKUP(I851,'CI ref gaz'!$I$1:$AM$97,1,0)</f>
        <v>0450</v>
      </c>
      <c r="W851" s="0" t="n">
        <f aca="false">VLOOKUP(I851,'CI ref gaz'!$I$1:$AM$97,14,0)</f>
        <v>-2</v>
      </c>
      <c r="X851" s="1" t="n">
        <f aca="false">VLOOKUP(I851,'CI ref gaz'!$I$1:$AM$97,13,0)</f>
        <v>0.368585583200678</v>
      </c>
      <c r="Y851" s="2" t="n">
        <f aca="false">VLOOKUP(I851,'CI ref gaz'!$I$1:$AM$97,7,0)</f>
        <v>0.6511232145683</v>
      </c>
      <c r="Z851" s="17" t="n">
        <f aca="false">X851*(O851/Y851)^(-1/8)-T851</f>
        <v>-6.02806962308237</v>
      </c>
      <c r="AA851" s="17" t="n">
        <f aca="false">Z851^2</f>
        <v>36.3376233807284</v>
      </c>
      <c r="AB851" s="18" t="n">
        <f aca="false">Z851/U851</f>
        <v>-5.45631526250652</v>
      </c>
      <c r="AC851" s="17" t="n">
        <f aca="false">U851^-('paramètres CI'!$B$19)</f>
        <v>0.450577569032156</v>
      </c>
      <c r="AD851" s="4" t="n">
        <f aca="false">SUMIFS($AC$2:$AC$1250,$I$2:$I$1250,V851)</f>
        <v>4508.47915573574</v>
      </c>
      <c r="AE851" s="4" t="n">
        <f aca="false">AC851/AD851</f>
        <v>9.99400359784133E-005</v>
      </c>
      <c r="AF851" s="17" t="n">
        <f aca="false">AE851-O851</f>
        <v>0</v>
      </c>
      <c r="AG851" s="4" t="n">
        <f aca="false">VLOOKUP(I851,BesoinU!$F$1:$L$99,3,0)</f>
        <v>23.64502070036</v>
      </c>
      <c r="AH851" s="19" t="n">
        <f aca="false">VLOOKUP(J851,bibliRdtCHauff!$G$2:$K$1398,4,0)</f>
        <v>12</v>
      </c>
      <c r="AI851" s="19" t="n">
        <f aca="false">VLOOKUP(J851,bibliRdtCHauff!$G$2:$K$1398,3,0)</f>
        <v>1</v>
      </c>
      <c r="AJ851" s="4" t="n">
        <f aca="false">VLOOKUP(D851,'paramètres CI'!$A$1:$C$6,3)</f>
        <v>0.09847</v>
      </c>
      <c r="AK851" s="4" t="n">
        <f aca="false">AJ851*AG851/AI851</f>
        <v>2.32832518836445</v>
      </c>
      <c r="AL851" s="4" t="n">
        <f aca="false">AK851+AH851/R851</f>
        <v>3.53004992213284</v>
      </c>
      <c r="AM851" s="4" t="n">
        <f aca="false">AL851+Z851</f>
        <v>-2.49801970094952</v>
      </c>
      <c r="AN851" s="4" t="n">
        <f aca="false">AM851^-'paramètres CI'!$B$19</f>
        <v>0.000659527830771869</v>
      </c>
      <c r="AO851" s="4" t="n">
        <f aca="false">SUMIFS($AN$2:$AN$1250,$I$2:$I$1250,V851)</f>
        <v>233720.147492067</v>
      </c>
      <c r="AP851" s="5" t="n">
        <f aca="false">AN851/AO851</f>
        <v>2.82186982101856E-009</v>
      </c>
      <c r="AQ851" s="6" t="n">
        <f aca="false">AP851-O851</f>
        <v>-9.99372141085921E-005</v>
      </c>
      <c r="AR851" s="20" t="n">
        <f aca="false">VLOOKUP(I851,entreesparc!$A$13:$H$110,8,0)*AP851</f>
        <v>0.000443089342862512</v>
      </c>
      <c r="AS851" s="7" t="n">
        <f aca="false">M851*AJ851/AI851+AH851/R851</f>
        <v>7.44203489240299</v>
      </c>
      <c r="AT851" s="4" t="n">
        <f aca="false">AS851+Z851</f>
        <v>1.41396526932062</v>
      </c>
      <c r="AU851" s="4" t="n">
        <f aca="false">AT851^-'paramètres CI'!$B$19</f>
        <v>0.0625878542467919</v>
      </c>
      <c r="AV851" s="4" t="n">
        <f aca="false">SUMIFS($AU$2:$AU$1250,$I$2:$I$1250,V851)</f>
        <v>38.5778062240137</v>
      </c>
      <c r="AW851" s="5" t="n">
        <f aca="false">AU851/AV851</f>
        <v>0.00162237981816168</v>
      </c>
      <c r="AX851" s="7" t="n">
        <f aca="false">SUMIFS($AP$2:$AP$1250,$I$2:$I$1250,V851)</f>
        <v>1</v>
      </c>
    </row>
    <row r="852" customFormat="false" ht="15.8" hidden="false" customHeight="false" outlineLevel="0" collapsed="false">
      <c r="A852" s="0" t="s">
        <v>16</v>
      </c>
      <c r="B852" s="0" t="s">
        <v>117</v>
      </c>
      <c r="C852" s="0" t="s">
        <v>48</v>
      </c>
      <c r="D852" s="0" t="s">
        <v>43</v>
      </c>
      <c r="E852" s="0" t="str">
        <f aca="false">VLOOKUP(A852,Nomenclature!$D$1:$E$9,2,0)</f>
        <v>04</v>
      </c>
      <c r="F852" s="0" t="str">
        <f aca="false">VLOOKUP(B852,Nomenclature!$J$1:$K$97,2,0)</f>
        <v>50</v>
      </c>
      <c r="G852" s="0" t="str">
        <f aca="false">VLOOKUP(C852,Nomenclature!$M$1:$N$21,2,0)</f>
        <v>09</v>
      </c>
      <c r="H852" s="0" t="str">
        <f aca="false">VLOOKUP(D852,Nomenclature!$O$25:$P$31,2,0)</f>
        <v>02</v>
      </c>
      <c r="I852" s="1" t="str">
        <f aca="false">CONCATENATE(E852,F852)</f>
        <v>0450</v>
      </c>
      <c r="J852" s="0" t="str">
        <f aca="false">CONCATENATE(E852,F852,G852,H852)</f>
        <v>04500902</v>
      </c>
      <c r="K852" s="0" t="n">
        <v>50.8127885456372</v>
      </c>
      <c r="L852" s="0" t="n">
        <v>20</v>
      </c>
      <c r="M852" s="0" t="n">
        <v>73.6068494491838</v>
      </c>
      <c r="N852" s="0" t="n">
        <v>2.78381860465116</v>
      </c>
      <c r="O852" s="0" t="n">
        <v>0.088936747675414</v>
      </c>
      <c r="P852" s="4" t="n">
        <f aca="false">VLOOKUP(D852,'paramètres CI'!$A$1:$B$6,2,0)</f>
        <v>0.0935912806596305</v>
      </c>
      <c r="Q852" s="17" t="n">
        <f aca="false">M852*P852/N852</f>
        <v>2.47464374789355</v>
      </c>
      <c r="R852" s="9" t="n">
        <f aca="false">1/(1+0.04)*(1 - (1/(1+0.04))^L852)/(1-1/(1+0.04))</f>
        <v>13.5903263449677</v>
      </c>
      <c r="S852" s="17" t="n">
        <f aca="false">K852/R852</f>
        <v>3.73889392026649</v>
      </c>
      <c r="T852" s="17" t="n">
        <f aca="false">Q852+S852</f>
        <v>6.21353766816004</v>
      </c>
      <c r="U852" s="0" t="n">
        <f aca="false">T852 + Z852</f>
        <v>0.472727738380282</v>
      </c>
      <c r="V852" s="4" t="str">
        <f aca="false">VLOOKUP(I852,'CI ref gaz'!$I$1:$AM$97,1,0)</f>
        <v>0450</v>
      </c>
      <c r="W852" s="0" t="n">
        <f aca="false">VLOOKUP(I852,'CI ref gaz'!$I$1:$AM$97,14,0)</f>
        <v>-2</v>
      </c>
      <c r="X852" s="1" t="n">
        <f aca="false">VLOOKUP(I852,'CI ref gaz'!$I$1:$AM$97,13,0)</f>
        <v>0.368585583200678</v>
      </c>
      <c r="Y852" s="2" t="n">
        <f aca="false">VLOOKUP(I852,'CI ref gaz'!$I$1:$AM$97,7,0)</f>
        <v>0.6511232145683</v>
      </c>
      <c r="Z852" s="17" t="n">
        <f aca="false">X852*(O852/Y852)^(-1/8)-T852</f>
        <v>-5.74080992977975</v>
      </c>
      <c r="AA852" s="17" t="n">
        <f aca="false">Z852^2</f>
        <v>32.9568986498578</v>
      </c>
      <c r="AB852" s="18" t="n">
        <f aca="false">Z852/U852</f>
        <v>-12.1440090430268</v>
      </c>
      <c r="AC852" s="17" t="n">
        <f aca="false">U852^-('paramètres CI'!$B$19)</f>
        <v>400.969473073534</v>
      </c>
      <c r="AD852" s="4" t="n">
        <f aca="false">SUMIFS($AC$2:$AC$1250,$I$2:$I$1250,V852)</f>
        <v>4508.47915573574</v>
      </c>
      <c r="AE852" s="4" t="n">
        <f aca="false">AC852/AD852</f>
        <v>0.0889367476754143</v>
      </c>
      <c r="AF852" s="17" t="n">
        <f aca="false">AE852-O852</f>
        <v>0</v>
      </c>
      <c r="AG852" s="4" t="n">
        <f aca="false">VLOOKUP(I852,BesoinU!$F$1:$L$99,3,0)</f>
        <v>23.64502070036</v>
      </c>
      <c r="AH852" s="19" t="n">
        <f aca="false">VLOOKUP(J852,bibliRdtCHauff!$G$2:$K$1398,4,0)</f>
        <v>53.353427972919</v>
      </c>
      <c r="AI852" s="19" t="n">
        <f aca="false">VLOOKUP(J852,bibliRdtCHauff!$G$2:$K$1398,3,0)</f>
        <v>2.89517134883721</v>
      </c>
      <c r="AJ852" s="4" t="n">
        <f aca="false">VLOOKUP(D852,'paramètres CI'!$A$1:$C$6,3)</f>
        <v>0.09847</v>
      </c>
      <c r="AK852" s="4" t="n">
        <f aca="false">AJ852*AG852/AI852</f>
        <v>0.804209805854695</v>
      </c>
      <c r="AL852" s="4" t="n">
        <f aca="false">AK852+AH852/R852</f>
        <v>4.7300484221345</v>
      </c>
      <c r="AM852" s="4" t="n">
        <f aca="false">AL852+Z852</f>
        <v>-1.01076150764525</v>
      </c>
      <c r="AN852" s="4" t="n">
        <f aca="false">AM852^-'paramètres CI'!$B$19</f>
        <v>0.917931859884764</v>
      </c>
      <c r="AO852" s="4" t="n">
        <f aca="false">SUMIFS($AN$2:$AN$1250,$I$2:$I$1250,V852)</f>
        <v>233720.147492067</v>
      </c>
      <c r="AP852" s="5" t="n">
        <f aca="false">AN852/AO852</f>
        <v>3.92748280255095E-006</v>
      </c>
      <c r="AQ852" s="6" t="n">
        <f aca="false">AP852-O852</f>
        <v>-0.0889328201926115</v>
      </c>
      <c r="AR852" s="20" t="n">
        <f aca="false">VLOOKUP(I852,entreesparc!$A$13:$H$110,8,0)*AP852</f>
        <v>0.616692436030938</v>
      </c>
      <c r="AS852" s="7" t="n">
        <f aca="false">M852*AJ852/AI852+AH852/R852</f>
        <v>6.42934034102994</v>
      </c>
      <c r="AT852" s="4" t="n">
        <f aca="false">AS852+Z852</f>
        <v>0.688530411250189</v>
      </c>
      <c r="AU852" s="4" t="n">
        <f aca="false">AT852^-'paramètres CI'!$B$19</f>
        <v>19.7977111379917</v>
      </c>
      <c r="AV852" s="4" t="n">
        <f aca="false">SUMIFS($AU$2:$AU$1250,$I$2:$I$1250,V852)</f>
        <v>38.5778062240137</v>
      </c>
      <c r="AW852" s="5" t="n">
        <f aca="false">AU852/AV852</f>
        <v>0.513189138413685</v>
      </c>
      <c r="AX852" s="7" t="n">
        <f aca="false">SUMIFS($AP$2:$AP$1250,$I$2:$I$1250,V852)</f>
        <v>1</v>
      </c>
    </row>
    <row r="853" customFormat="false" ht="15.8" hidden="false" customHeight="false" outlineLevel="0" collapsed="false">
      <c r="A853" s="0" t="s">
        <v>16</v>
      </c>
      <c r="B853" s="0" t="s">
        <v>117</v>
      </c>
      <c r="C853" s="0" t="s">
        <v>49</v>
      </c>
      <c r="D853" s="0" t="s">
        <v>43</v>
      </c>
      <c r="E853" s="0" t="str">
        <f aca="false">VLOOKUP(A853,Nomenclature!$D$1:$E$9,2,0)</f>
        <v>04</v>
      </c>
      <c r="F853" s="0" t="str">
        <f aca="false">VLOOKUP(B853,Nomenclature!$J$1:$K$97,2,0)</f>
        <v>50</v>
      </c>
      <c r="G853" s="0" t="str">
        <f aca="false">VLOOKUP(C853,Nomenclature!$M$1:$N$21,2,0)</f>
        <v>29</v>
      </c>
      <c r="H853" s="0" t="str">
        <f aca="false">VLOOKUP(D853,Nomenclature!$O$25:$P$31,2,0)</f>
        <v>02</v>
      </c>
      <c r="I853" s="1" t="str">
        <f aca="false">CONCATENATE(E853,F853)</f>
        <v>0450</v>
      </c>
      <c r="J853" s="0" t="str">
        <f aca="false">CONCATENATE(E853,F853,G853,H853)</f>
        <v>04502902</v>
      </c>
      <c r="K853" s="0" t="n">
        <v>63.5159856820464</v>
      </c>
      <c r="L853" s="0" t="n">
        <v>20</v>
      </c>
      <c r="M853" s="0" t="n">
        <v>73.6068494491838</v>
      </c>
      <c r="N853" s="0" t="n">
        <v>3.34058232558139</v>
      </c>
      <c r="O853" s="0" t="n">
        <v>9.99400359784131E-005</v>
      </c>
      <c r="P853" s="4" t="n">
        <f aca="false">VLOOKUP(D853,'paramètres CI'!$A$1:$B$6,2,0)</f>
        <v>0.0935912806596305</v>
      </c>
      <c r="Q853" s="17" t="n">
        <f aca="false">M853*P853/N853</f>
        <v>2.06220312324462</v>
      </c>
      <c r="R853" s="9" t="n">
        <f aca="false">1/(1+0.04)*(1 - (1/(1+0.04))^L853)/(1-1/(1+0.04))</f>
        <v>13.5903263449677</v>
      </c>
      <c r="S853" s="17" t="n">
        <f aca="false">K853/R853</f>
        <v>4.67361740033311</v>
      </c>
      <c r="T853" s="17" t="n">
        <f aca="false">Q853+S853</f>
        <v>6.73582052357773</v>
      </c>
      <c r="U853" s="0" t="n">
        <f aca="false">T853 + Z853</f>
        <v>1.10478763287464</v>
      </c>
      <c r="V853" s="4" t="str">
        <f aca="false">VLOOKUP(I853,'CI ref gaz'!$I$1:$AM$97,1,0)</f>
        <v>0450</v>
      </c>
      <c r="W853" s="0" t="n">
        <f aca="false">VLOOKUP(I853,'CI ref gaz'!$I$1:$AM$97,14,0)</f>
        <v>-2</v>
      </c>
      <c r="X853" s="1" t="n">
        <f aca="false">VLOOKUP(I853,'CI ref gaz'!$I$1:$AM$97,13,0)</f>
        <v>0.368585583200678</v>
      </c>
      <c r="Y853" s="2" t="n">
        <f aca="false">VLOOKUP(I853,'CI ref gaz'!$I$1:$AM$97,7,0)</f>
        <v>0.6511232145683</v>
      </c>
      <c r="Z853" s="17" t="n">
        <f aca="false">X853*(O853/Y853)^(-1/8)-T853</f>
        <v>-5.63103289070309</v>
      </c>
      <c r="AA853" s="17" t="n">
        <f aca="false">Z853^2</f>
        <v>31.70853141618</v>
      </c>
      <c r="AB853" s="18" t="n">
        <f aca="false">Z853/U853</f>
        <v>-5.09693693443256</v>
      </c>
      <c r="AC853" s="17" t="n">
        <f aca="false">U853^-('paramètres CI'!$B$19)</f>
        <v>0.450577569032156</v>
      </c>
      <c r="AD853" s="4" t="n">
        <f aca="false">SUMIFS($AC$2:$AC$1250,$I$2:$I$1250,V853)</f>
        <v>4508.47915573574</v>
      </c>
      <c r="AE853" s="4" t="n">
        <f aca="false">AC853/AD853</f>
        <v>9.99400359784133E-005</v>
      </c>
      <c r="AF853" s="17" t="n">
        <f aca="false">AE853-O853</f>
        <v>0</v>
      </c>
      <c r="AG853" s="4" t="n">
        <f aca="false">VLOOKUP(I853,BesoinU!$F$1:$L$99,3,0)</f>
        <v>23.64502070036</v>
      </c>
      <c r="AH853" s="19" t="n">
        <f aca="false">VLOOKUP(J853,bibliRdtCHauff!$G$2:$K$1398,4,0)</f>
        <v>63.5159856820464</v>
      </c>
      <c r="AI853" s="19" t="n">
        <f aca="false">VLOOKUP(J853,bibliRdtCHauff!$G$2:$K$1398,3,0)</f>
        <v>3.34058232558139</v>
      </c>
      <c r="AJ853" s="4" t="n">
        <f aca="false">VLOOKUP(D853,'paramètres CI'!$A$1:$C$6,3)</f>
        <v>0.09847</v>
      </c>
      <c r="AK853" s="4" t="n">
        <f aca="false">AJ853*AG853/AI853</f>
        <v>0.696981831740737</v>
      </c>
      <c r="AL853" s="4" t="n">
        <f aca="false">AK853+AH853/R853</f>
        <v>5.37059923207384</v>
      </c>
      <c r="AM853" s="4" t="n">
        <f aca="false">AL853+Z853</f>
        <v>-0.260433658629251</v>
      </c>
      <c r="AN853" s="4" t="n">
        <f aca="false">AM853^-'paramètres CI'!$B$19</f>
        <v>47252.3164319758</v>
      </c>
      <c r="AO853" s="4" t="n">
        <f aca="false">SUMIFS($AN$2:$AN$1250,$I$2:$I$1250,V853)</f>
        <v>233720.147492067</v>
      </c>
      <c r="AP853" s="5" t="n">
        <f aca="false">AN853/AO853</f>
        <v>0.202174767297628</v>
      </c>
      <c r="AQ853" s="6" t="n">
        <f aca="false">AP853-O853</f>
        <v>0.202074827261649</v>
      </c>
      <c r="AR853" s="20" t="n">
        <f aca="false">VLOOKUP(I853,entreesparc!$A$13:$H$110,8,0)*AP853</f>
        <v>31745.4349304295</v>
      </c>
      <c r="AS853" s="7" t="n">
        <f aca="false">M853*AJ853/AI853+AH853/R853</f>
        <v>6.84331889511656</v>
      </c>
      <c r="AT853" s="4" t="n">
        <f aca="false">AS853+Z853</f>
        <v>1.21228600441347</v>
      </c>
      <c r="AU853" s="4" t="n">
        <f aca="false">AT853^-'paramètres CI'!$B$19</f>
        <v>0.214367660928963</v>
      </c>
      <c r="AV853" s="4" t="n">
        <f aca="false">SUMIFS($AU$2:$AU$1250,$I$2:$I$1250,V853)</f>
        <v>38.5778062240137</v>
      </c>
      <c r="AW853" s="5" t="n">
        <f aca="false">AU853/AV853</f>
        <v>0.00555676130685537</v>
      </c>
      <c r="AX853" s="7" t="n">
        <f aca="false">SUMIFS($AP$2:$AP$1250,$I$2:$I$1250,V853)</f>
        <v>1</v>
      </c>
    </row>
    <row r="854" customFormat="false" ht="15.8" hidden="false" customHeight="false" outlineLevel="0" collapsed="false">
      <c r="A854" s="0" t="s">
        <v>16</v>
      </c>
      <c r="B854" s="0" t="s">
        <v>118</v>
      </c>
      <c r="C854" s="0" t="s">
        <v>32</v>
      </c>
      <c r="D854" s="0" t="s">
        <v>33</v>
      </c>
      <c r="E854" s="0" t="str">
        <f aca="false">VLOOKUP(A854,Nomenclature!$D$1:$E$9,2,0)</f>
        <v>04</v>
      </c>
      <c r="F854" s="0" t="str">
        <f aca="false">VLOOKUP(B854,Nomenclature!$J$1:$K$97,2,0)</f>
        <v>86</v>
      </c>
      <c r="G854" s="0" t="str">
        <f aca="false">VLOOKUP(C854,Nomenclature!$M$1:$N$21,2,0)</f>
        <v>01</v>
      </c>
      <c r="H854" s="0" t="str">
        <f aca="false">VLOOKUP(D854,Nomenclature!$O$25:$P$31,2,0)</f>
        <v>01</v>
      </c>
      <c r="I854" s="1" t="str">
        <f aca="false">CONCATENATE(E854,F854)</f>
        <v>0486</v>
      </c>
      <c r="J854" s="0" t="str">
        <f aca="false">CONCATENATE(E854,F854,G854,H854)</f>
        <v>04860101</v>
      </c>
      <c r="K854" s="0" t="n">
        <v>20.6024438987424</v>
      </c>
      <c r="L854" s="0" t="n">
        <v>25</v>
      </c>
      <c r="M854" s="0" t="n">
        <v>96.1165122512631</v>
      </c>
      <c r="N854" s="0" t="n">
        <v>0.78443274938515</v>
      </c>
      <c r="O854" s="0" t="n">
        <v>0.0181915067514793</v>
      </c>
      <c r="P854" s="4" t="n">
        <f aca="false">VLOOKUP(D854,'paramètres CI'!$A$1:$B$6,2,0)</f>
        <v>0.033584731604575</v>
      </c>
      <c r="Q854" s="17" t="n">
        <f aca="false">M854*P854/N854</f>
        <v>4.11513577072949</v>
      </c>
      <c r="R854" s="9" t="n">
        <f aca="false">1/(1+0.04)*(1 - (1/(1+0.04))^L854)/(1-1/(1+0.04))</f>
        <v>15.6220799436509</v>
      </c>
      <c r="S854" s="17" t="n">
        <f aca="false">K854/R854</f>
        <v>1.31880287215632</v>
      </c>
      <c r="T854" s="17" t="n">
        <f aca="false">Q854+S854</f>
        <v>5.43393864288581</v>
      </c>
      <c r="U854" s="0" t="n">
        <f aca="false">T854 + Z854</f>
        <v>1.38360100647019</v>
      </c>
      <c r="V854" s="4" t="str">
        <f aca="false">VLOOKUP(I854,'CI ref gaz'!$I$1:$AM$97,1,0)</f>
        <v>0486</v>
      </c>
      <c r="W854" s="0" t="n">
        <f aca="false">VLOOKUP(I854,'CI ref gaz'!$I$1:$AM$97,14,0)</f>
        <v>-2</v>
      </c>
      <c r="X854" s="1" t="n">
        <f aca="false">VLOOKUP(I854,'CI ref gaz'!$I$1:$AM$97,13,0)</f>
        <v>0.882570526922366</v>
      </c>
      <c r="Y854" s="2" t="n">
        <f aca="false">VLOOKUP(I854,'CI ref gaz'!$I$1:$AM$97,7,0)</f>
        <v>0.663682343478983</v>
      </c>
      <c r="Z854" s="17" t="n">
        <f aca="false">X854*(O854/Y854)^(-1/8)-T854</f>
        <v>-4.05033763641562</v>
      </c>
      <c r="AA854" s="17" t="n">
        <f aca="false">Z854^2</f>
        <v>16.4052349689649</v>
      </c>
      <c r="AB854" s="18" t="n">
        <f aca="false">Z854/U854</f>
        <v>-2.9273884721642</v>
      </c>
      <c r="AC854" s="17" t="n">
        <f aca="false">U854^-('paramètres CI'!$B$19)</f>
        <v>0.0744582879209914</v>
      </c>
      <c r="AD854" s="4" t="n">
        <f aca="false">SUMIFS($AC$2:$AC$1250,$I$2:$I$1250,V854)</f>
        <v>4.09302478009067</v>
      </c>
      <c r="AE854" s="4" t="n">
        <f aca="false">AC854/AD854</f>
        <v>0.0181915067514793</v>
      </c>
      <c r="AF854" s="17" t="n">
        <f aca="false">AE854-O854</f>
        <v>0</v>
      </c>
      <c r="AG854" s="4" t="n">
        <f aca="false">VLOOKUP(I854,BesoinU!$F$1:$L$99,3,0)</f>
        <v>25.4744957122257</v>
      </c>
      <c r="AH854" s="19" t="n">
        <f aca="false">VLOOKUP(J854,bibliRdtCHauff!$G$2:$K$1398,4,0)</f>
        <v>21.6325660936795</v>
      </c>
      <c r="AI854" s="19" t="n">
        <f aca="false">VLOOKUP(J854,bibliRdtCHauff!$G$2:$K$1398,3,0)</f>
        <v>0.815810059360556</v>
      </c>
      <c r="AJ854" s="4" t="n">
        <f aca="false">VLOOKUP(D854,'paramètres CI'!$A$1:$C$6,3)</f>
        <v>0.0509473684210526</v>
      </c>
      <c r="AK854" s="4" t="n">
        <f aca="false">AJ854*AG854/AI854</f>
        <v>1.59088320069082</v>
      </c>
      <c r="AL854" s="4" t="n">
        <f aca="false">AK854+AH854/R854</f>
        <v>2.97562621645495</v>
      </c>
      <c r="AM854" s="4" t="n">
        <f aca="false">AL854+Z854</f>
        <v>-1.07471141996067</v>
      </c>
      <c r="AN854" s="4" t="n">
        <f aca="false">AM854^-'paramètres CI'!$B$19</f>
        <v>0.561907837951951</v>
      </c>
      <c r="AO854" s="4" t="n">
        <f aca="false">SUMIFS($AN$2:$AN$1250,$I$2:$I$1250,V854)</f>
        <v>396337.785193221</v>
      </c>
      <c r="AP854" s="5" t="n">
        <f aca="false">AN854/AO854</f>
        <v>1.4177498561688E-006</v>
      </c>
      <c r="AQ854" s="6" t="n">
        <f aca="false">AP854-O854</f>
        <v>-0.0181900890016231</v>
      </c>
      <c r="AR854" s="20" t="n">
        <f aca="false">VLOOKUP(I854,entreesparc!$A$13:$H$110,8,0)*AP854</f>
        <v>0.234044275358804</v>
      </c>
      <c r="AS854" s="7" t="n">
        <f aca="false">M854*AJ854/AI854+AH854/R854</f>
        <v>7.38722276558478</v>
      </c>
      <c r="AT854" s="4" t="n">
        <f aca="false">AS854+Z854</f>
        <v>3.33688512916916</v>
      </c>
      <c r="AU854" s="4" t="n">
        <f aca="false">AT854^-'paramètres CI'!$B$19</f>
        <v>6.50533922286854E-005</v>
      </c>
      <c r="AV854" s="4" t="n">
        <f aca="false">SUMIFS($AU$2:$AU$1250,$I$2:$I$1250,V854)</f>
        <v>0.146937336100393</v>
      </c>
      <c r="AW854" s="5" t="n">
        <f aca="false">AU854/AV854</f>
        <v>0.000442728811853771</v>
      </c>
      <c r="AX854" s="7" t="n">
        <f aca="false">SUMIFS($AP$2:$AP$1250,$I$2:$I$1250,V854)</f>
        <v>1</v>
      </c>
    </row>
    <row r="855" customFormat="false" ht="15.8" hidden="false" customHeight="false" outlineLevel="0" collapsed="false">
      <c r="A855" s="0" t="s">
        <v>16</v>
      </c>
      <c r="B855" s="0" t="s">
        <v>118</v>
      </c>
      <c r="C855" s="0" t="s">
        <v>32</v>
      </c>
      <c r="D855" s="0" t="s">
        <v>34</v>
      </c>
      <c r="E855" s="0" t="str">
        <f aca="false">VLOOKUP(A855,Nomenclature!$D$1:$E$9,2,0)</f>
        <v>04</v>
      </c>
      <c r="F855" s="0" t="str">
        <f aca="false">VLOOKUP(B855,Nomenclature!$J$1:$K$97,2,0)</f>
        <v>86</v>
      </c>
      <c r="G855" s="0" t="str">
        <f aca="false">VLOOKUP(C855,Nomenclature!$M$1:$N$21,2,0)</f>
        <v>01</v>
      </c>
      <c r="H855" s="0" t="str">
        <f aca="false">VLOOKUP(D855,Nomenclature!$O$25:$P$31,2,0)</f>
        <v>06</v>
      </c>
      <c r="I855" s="1" t="str">
        <f aca="false">CONCATENATE(E855,F855)</f>
        <v>0486</v>
      </c>
      <c r="J855" s="0" t="str">
        <f aca="false">CONCATENATE(E855,F855,G855,H855)</f>
        <v>04860106</v>
      </c>
      <c r="K855" s="0" t="n">
        <v>22.828712866623</v>
      </c>
      <c r="L855" s="0" t="n">
        <v>25</v>
      </c>
      <c r="M855" s="0" t="n">
        <v>90.1609856464431</v>
      </c>
      <c r="N855" s="0" t="n">
        <v>0.901379812636646</v>
      </c>
      <c r="O855" s="0" t="n">
        <v>0.0346878372655768</v>
      </c>
      <c r="P855" s="4" t="n">
        <f aca="false">VLOOKUP(D855,'paramètres CI'!$A$1:$B$6,2,0)</f>
        <v>0.0424847883250769</v>
      </c>
      <c r="Q855" s="17" t="n">
        <f aca="false">M855*P855/N855</f>
        <v>4.24956309944955</v>
      </c>
      <c r="R855" s="9" t="n">
        <f aca="false">1/(1+0.04)*(1 - (1/(1+0.04))^L855)/(1-1/(1+0.04))</f>
        <v>15.6220799436509</v>
      </c>
      <c r="S855" s="17" t="n">
        <f aca="false">K855/R855</f>
        <v>1.46131071848093</v>
      </c>
      <c r="T855" s="17" t="n">
        <f aca="false">Q855+S855</f>
        <v>5.71087381793048</v>
      </c>
      <c r="U855" s="0" t="n">
        <f aca="false">T855 + Z855</f>
        <v>1.2763573991733</v>
      </c>
      <c r="V855" s="4" t="str">
        <f aca="false">VLOOKUP(I855,'CI ref gaz'!$I$1:$AM$97,1,0)</f>
        <v>0486</v>
      </c>
      <c r="W855" s="0" t="n">
        <f aca="false">VLOOKUP(I855,'CI ref gaz'!$I$1:$AM$97,14,0)</f>
        <v>-2</v>
      </c>
      <c r="X855" s="1" t="n">
        <f aca="false">VLOOKUP(I855,'CI ref gaz'!$I$1:$AM$97,13,0)</f>
        <v>0.882570526922366</v>
      </c>
      <c r="Y855" s="2" t="n">
        <f aca="false">VLOOKUP(I855,'CI ref gaz'!$I$1:$AM$97,7,0)</f>
        <v>0.663682343478983</v>
      </c>
      <c r="Z855" s="17" t="n">
        <f aca="false">X855*(O855/Y855)^(-1/8)-T855</f>
        <v>-4.43451641875718</v>
      </c>
      <c r="AA855" s="17" t="n">
        <f aca="false">Z855^2</f>
        <v>19.664935868227</v>
      </c>
      <c r="AB855" s="18" t="n">
        <f aca="false">Z855/U855</f>
        <v>-3.47435320360068</v>
      </c>
      <c r="AC855" s="17" t="n">
        <f aca="false">U855^-('paramètres CI'!$B$19)</f>
        <v>0.141978177495758</v>
      </c>
      <c r="AD855" s="4" t="n">
        <f aca="false">SUMIFS($AC$2:$AC$1250,$I$2:$I$1250,V855)</f>
        <v>4.09302478009067</v>
      </c>
      <c r="AE855" s="4" t="n">
        <f aca="false">AC855/AD855</f>
        <v>0.0346878372655767</v>
      </c>
      <c r="AF855" s="17" t="n">
        <f aca="false">AE855-O855</f>
        <v>0</v>
      </c>
      <c r="AG855" s="4" t="n">
        <f aca="false">VLOOKUP(I855,BesoinU!$F$1:$L$99,3,0)</f>
        <v>25.4744957122257</v>
      </c>
      <c r="AH855" s="19" t="n">
        <f aca="false">VLOOKUP(J855,bibliRdtCHauff!$G$2:$K$1398,4,0)</f>
        <v>23.9701485099541</v>
      </c>
      <c r="AI855" s="19" t="n">
        <f aca="false">VLOOKUP(J855,bibliRdtCHauff!$G$2:$K$1398,3,0)</f>
        <v>0.937435005142112</v>
      </c>
      <c r="AJ855" s="4" t="n">
        <f aca="false">VLOOKUP(D855,'paramètres CI'!$A$1:$C$6,3)</f>
        <v>0.0591</v>
      </c>
      <c r="AK855" s="4" t="n">
        <f aca="false">AJ855*AG855/AI855</f>
        <v>1.60602355185606</v>
      </c>
      <c r="AL855" s="4" t="n">
        <f aca="false">AK855+AH855/R855</f>
        <v>3.14039980626103</v>
      </c>
      <c r="AM855" s="4" t="n">
        <f aca="false">AL855+Z855</f>
        <v>-1.29411661249615</v>
      </c>
      <c r="AN855" s="4" t="n">
        <f aca="false">AM855^-'paramètres CI'!$B$19</f>
        <v>0.12711965395667</v>
      </c>
      <c r="AO855" s="4" t="n">
        <f aca="false">SUMIFS($AN$2:$AN$1250,$I$2:$I$1250,V855)</f>
        <v>396337.785193221</v>
      </c>
      <c r="AP855" s="5" t="n">
        <f aca="false">AN855/AO855</f>
        <v>3.20735641934056E-007</v>
      </c>
      <c r="AQ855" s="6" t="n">
        <f aca="false">AP855-O855</f>
        <v>-0.0346875165299349</v>
      </c>
      <c r="AR855" s="20" t="n">
        <f aca="false">VLOOKUP(I855,entreesparc!$A$13:$H$110,8,0)*AP855</f>
        <v>0.0529475214344576</v>
      </c>
      <c r="AS855" s="7" t="n">
        <f aca="false">M855*AJ855/AI855+AH855/R855</f>
        <v>7.21851885893359</v>
      </c>
      <c r="AT855" s="4" t="n">
        <f aca="false">AS855+Z855</f>
        <v>2.78400244017641</v>
      </c>
      <c r="AU855" s="4" t="n">
        <f aca="false">AT855^-'paramètres CI'!$B$19</f>
        <v>0.000277104199293846</v>
      </c>
      <c r="AV855" s="4" t="n">
        <f aca="false">SUMIFS($AU$2:$AU$1250,$I$2:$I$1250,V855)</f>
        <v>0.146937336100393</v>
      </c>
      <c r="AW855" s="5" t="n">
        <f aca="false">AU855/AV855</f>
        <v>0.00188586649688897</v>
      </c>
      <c r="AX855" s="7" t="n">
        <f aca="false">SUMIFS($AP$2:$AP$1250,$I$2:$I$1250,V855)</f>
        <v>1</v>
      </c>
    </row>
    <row r="856" customFormat="false" ht="15.8" hidden="false" customHeight="false" outlineLevel="0" collapsed="false">
      <c r="A856" s="0" t="s">
        <v>16</v>
      </c>
      <c r="B856" s="0" t="s">
        <v>118</v>
      </c>
      <c r="C856" s="0" t="s">
        <v>35</v>
      </c>
      <c r="D856" s="0" t="s">
        <v>33</v>
      </c>
      <c r="E856" s="0" t="str">
        <f aca="false">VLOOKUP(A856,Nomenclature!$D$1:$E$9,2,0)</f>
        <v>04</v>
      </c>
      <c r="F856" s="0" t="str">
        <f aca="false">VLOOKUP(B856,Nomenclature!$J$1:$K$97,2,0)</f>
        <v>86</v>
      </c>
      <c r="G856" s="0" t="str">
        <f aca="false">VLOOKUP(C856,Nomenclature!$M$1:$N$21,2,0)</f>
        <v>21</v>
      </c>
      <c r="H856" s="0" t="str">
        <f aca="false">VLOOKUP(D856,Nomenclature!$O$25:$P$31,2,0)</f>
        <v>01</v>
      </c>
      <c r="I856" s="1" t="str">
        <f aca="false">CONCATENATE(E856,F856)</f>
        <v>0486</v>
      </c>
      <c r="J856" s="0" t="str">
        <f aca="false">CONCATENATE(E856,F856,G856,H856)</f>
        <v>04862101</v>
      </c>
      <c r="K856" s="0" t="n">
        <v>25.753054873428</v>
      </c>
      <c r="L856" s="0" t="n">
        <v>25</v>
      </c>
      <c r="M856" s="0" t="n">
        <v>96.1165122512631</v>
      </c>
      <c r="N856" s="0" t="n">
        <v>0.941319299262179</v>
      </c>
      <c r="O856" s="0" t="n">
        <v>9.99400359784131E-005</v>
      </c>
      <c r="P856" s="4" t="n">
        <f aca="false">VLOOKUP(D856,'paramètres CI'!$A$1:$B$6,2,0)</f>
        <v>0.033584731604575</v>
      </c>
      <c r="Q856" s="17" t="n">
        <f aca="false">M856*P856/N856</f>
        <v>3.42927980894125</v>
      </c>
      <c r="R856" s="9" t="n">
        <f aca="false">1/(1+0.04)*(1 - (1/(1+0.04))^L856)/(1-1/(1+0.04))</f>
        <v>15.6220799436509</v>
      </c>
      <c r="S856" s="17" t="n">
        <f aca="false">K856/R856</f>
        <v>1.6485035901954</v>
      </c>
      <c r="T856" s="17" t="n">
        <f aca="false">Q856+S856</f>
        <v>5.07778339913665</v>
      </c>
      <c r="U856" s="0" t="n">
        <f aca="false">T856 + Z856</f>
        <v>2.65171603960908</v>
      </c>
      <c r="V856" s="4" t="str">
        <f aca="false">VLOOKUP(I856,'CI ref gaz'!$I$1:$AM$97,1,0)</f>
        <v>0486</v>
      </c>
      <c r="W856" s="0" t="n">
        <f aca="false">VLOOKUP(I856,'CI ref gaz'!$I$1:$AM$97,14,0)</f>
        <v>-2</v>
      </c>
      <c r="X856" s="1" t="n">
        <f aca="false">VLOOKUP(I856,'CI ref gaz'!$I$1:$AM$97,13,0)</f>
        <v>0.882570526922366</v>
      </c>
      <c r="Y856" s="2" t="n">
        <f aca="false">VLOOKUP(I856,'CI ref gaz'!$I$1:$AM$97,7,0)</f>
        <v>0.663682343478983</v>
      </c>
      <c r="Z856" s="17" t="n">
        <f aca="false">X856*(O856/Y856)^(-1/8)-T856</f>
        <v>-2.42606735952757</v>
      </c>
      <c r="AA856" s="17" t="n">
        <f aca="false">Z856^2</f>
        <v>5.88580283296506</v>
      </c>
      <c r="AB856" s="18" t="n">
        <f aca="false">Z856/U856</f>
        <v>-0.914904659205222</v>
      </c>
      <c r="AC856" s="17" t="n">
        <f aca="false">U856^-('paramètres CI'!$B$19)</f>
        <v>0.000409057043782797</v>
      </c>
      <c r="AD856" s="4" t="n">
        <f aca="false">SUMIFS($AC$2:$AC$1250,$I$2:$I$1250,V856)</f>
        <v>4.09302478009067</v>
      </c>
      <c r="AE856" s="4" t="n">
        <f aca="false">AC856/AD856</f>
        <v>9.99400359784131E-005</v>
      </c>
      <c r="AF856" s="17" t="n">
        <f aca="false">AE856-O856</f>
        <v>0</v>
      </c>
      <c r="AG856" s="4" t="n">
        <f aca="false">VLOOKUP(I856,BesoinU!$F$1:$L$99,3,0)</f>
        <v>25.4744957122257</v>
      </c>
      <c r="AH856" s="19" t="n">
        <f aca="false">VLOOKUP(J856,bibliRdtCHauff!$G$2:$K$1398,4,0)</f>
        <v>25.753054873428</v>
      </c>
      <c r="AI856" s="19" t="n">
        <f aca="false">VLOOKUP(J856,bibliRdtCHauff!$G$2:$K$1398,3,0)</f>
        <v>0.941319299262179</v>
      </c>
      <c r="AJ856" s="4" t="n">
        <f aca="false">VLOOKUP(D856,'paramètres CI'!$A$1:$C$6,3)</f>
        <v>0.0509473684210526</v>
      </c>
      <c r="AK856" s="4" t="n">
        <f aca="false">AJ856*AG856/AI856</f>
        <v>1.37876544059871</v>
      </c>
      <c r="AL856" s="4" t="n">
        <f aca="false">AK856+AH856/R856</f>
        <v>3.02726903079411</v>
      </c>
      <c r="AM856" s="4" t="n">
        <f aca="false">AL856+Z856</f>
        <v>0.60120167126654</v>
      </c>
      <c r="AN856" s="4" t="n">
        <f aca="false">AM856^-'paramètres CI'!$B$19</f>
        <v>58.5920328870918</v>
      </c>
      <c r="AO856" s="4" t="n">
        <f aca="false">SUMIFS($AN$2:$AN$1250,$I$2:$I$1250,V856)</f>
        <v>396337.785193221</v>
      </c>
      <c r="AP856" s="5" t="n">
        <f aca="false">AN856/AO856</f>
        <v>0.000147833578013581</v>
      </c>
      <c r="AQ856" s="6" t="n">
        <f aca="false">AP856-O856</f>
        <v>4.78935420351675E-005</v>
      </c>
      <c r="AR856" s="20" t="n">
        <f aca="false">VLOOKUP(I856,entreesparc!$A$13:$H$110,8,0)*AP856</f>
        <v>24.4045890672043</v>
      </c>
      <c r="AS856" s="7" t="n">
        <f aca="false">M856*AJ856/AI856+AH856/R856</f>
        <v>6.85065270670663</v>
      </c>
      <c r="AT856" s="4" t="n">
        <f aca="false">AS856+Z856</f>
        <v>4.42458534717906</v>
      </c>
      <c r="AU856" s="4" t="n">
        <f aca="false">AT856^-'paramètres CI'!$B$19</f>
        <v>6.80799747394426E-006</v>
      </c>
      <c r="AV856" s="4" t="n">
        <f aca="false">SUMIFS($AU$2:$AU$1250,$I$2:$I$1250,V856)</f>
        <v>0.146937336100393</v>
      </c>
      <c r="AW856" s="5" t="n">
        <f aca="false">AU856/AV856</f>
        <v>4.63326589049687E-005</v>
      </c>
      <c r="AX856" s="7" t="n">
        <f aca="false">SUMIFS($AP$2:$AP$1250,$I$2:$I$1250,V856)</f>
        <v>1</v>
      </c>
    </row>
    <row r="857" customFormat="false" ht="15.8" hidden="false" customHeight="false" outlineLevel="0" collapsed="false">
      <c r="A857" s="0" t="s">
        <v>16</v>
      </c>
      <c r="B857" s="0" t="s">
        <v>118</v>
      </c>
      <c r="C857" s="0" t="s">
        <v>35</v>
      </c>
      <c r="D857" s="0" t="s">
        <v>34</v>
      </c>
      <c r="E857" s="0" t="str">
        <f aca="false">VLOOKUP(A857,Nomenclature!$D$1:$E$9,2,0)</f>
        <v>04</v>
      </c>
      <c r="F857" s="0" t="str">
        <f aca="false">VLOOKUP(B857,Nomenclature!$J$1:$K$97,2,0)</f>
        <v>86</v>
      </c>
      <c r="G857" s="0" t="str">
        <f aca="false">VLOOKUP(C857,Nomenclature!$M$1:$N$21,2,0)</f>
        <v>21</v>
      </c>
      <c r="H857" s="0" t="str">
        <f aca="false">VLOOKUP(D857,Nomenclature!$O$25:$P$31,2,0)</f>
        <v>06</v>
      </c>
      <c r="I857" s="1" t="str">
        <f aca="false">CONCATENATE(E857,F857)</f>
        <v>0486</v>
      </c>
      <c r="J857" s="0" t="str">
        <f aca="false">CONCATENATE(E857,F857,G857,H857)</f>
        <v>04862106</v>
      </c>
      <c r="K857" s="0" t="n">
        <v>28.5358910832787</v>
      </c>
      <c r="L857" s="0" t="n">
        <v>25</v>
      </c>
      <c r="M857" s="0" t="n">
        <v>90.1609856464431</v>
      </c>
      <c r="N857" s="0" t="n">
        <v>1.08165577516398</v>
      </c>
      <c r="O857" s="0" t="n">
        <v>9.99400359784131E-005</v>
      </c>
      <c r="P857" s="4" t="n">
        <f aca="false">VLOOKUP(D857,'paramètres CI'!$A$1:$B$6,2,0)</f>
        <v>0.0424847883250769</v>
      </c>
      <c r="Q857" s="17" t="n">
        <f aca="false">M857*P857/N857</f>
        <v>3.54130258287461</v>
      </c>
      <c r="R857" s="9" t="n">
        <f aca="false">1/(1+0.04)*(1 - (1/(1+0.04))^L857)/(1-1/(1+0.04))</f>
        <v>15.6220799436509</v>
      </c>
      <c r="S857" s="17" t="n">
        <f aca="false">K857/R857</f>
        <v>1.82663839810116</v>
      </c>
      <c r="T857" s="17" t="n">
        <f aca="false">Q857+S857</f>
        <v>5.36794098097577</v>
      </c>
      <c r="U857" s="0" t="n">
        <f aca="false">T857 + Z857</f>
        <v>2.65171603960908</v>
      </c>
      <c r="V857" s="4" t="str">
        <f aca="false">VLOOKUP(I857,'CI ref gaz'!$I$1:$AM$97,1,0)</f>
        <v>0486</v>
      </c>
      <c r="W857" s="0" t="n">
        <f aca="false">VLOOKUP(I857,'CI ref gaz'!$I$1:$AM$97,14,0)</f>
        <v>-2</v>
      </c>
      <c r="X857" s="1" t="n">
        <f aca="false">VLOOKUP(I857,'CI ref gaz'!$I$1:$AM$97,13,0)</f>
        <v>0.882570526922366</v>
      </c>
      <c r="Y857" s="2" t="n">
        <f aca="false">VLOOKUP(I857,'CI ref gaz'!$I$1:$AM$97,7,0)</f>
        <v>0.663682343478983</v>
      </c>
      <c r="Z857" s="17" t="n">
        <f aca="false">X857*(O857/Y857)^(-1/8)-T857</f>
        <v>-2.71622494136668</v>
      </c>
      <c r="AA857" s="17" t="n">
        <f aca="false">Z857^2</f>
        <v>7.37787793210245</v>
      </c>
      <c r="AB857" s="18" t="n">
        <f aca="false">Z857/U857</f>
        <v>-1.02432722840381</v>
      </c>
      <c r="AC857" s="17" t="n">
        <f aca="false">U857^-('paramètres CI'!$B$19)</f>
        <v>0.000409057043782797</v>
      </c>
      <c r="AD857" s="4" t="n">
        <f aca="false">SUMIFS($AC$2:$AC$1250,$I$2:$I$1250,V857)</f>
        <v>4.09302478009067</v>
      </c>
      <c r="AE857" s="4" t="n">
        <f aca="false">AC857/AD857</f>
        <v>9.99400359784131E-005</v>
      </c>
      <c r="AF857" s="17" t="n">
        <f aca="false">AE857-O857</f>
        <v>0</v>
      </c>
      <c r="AG857" s="4" t="n">
        <f aca="false">VLOOKUP(I857,BesoinU!$F$1:$L$99,3,0)</f>
        <v>25.4744957122257</v>
      </c>
      <c r="AH857" s="19" t="n">
        <f aca="false">VLOOKUP(J857,bibliRdtCHauff!$G$2:$K$1398,4,0)</f>
        <v>28.5358910832787</v>
      </c>
      <c r="AI857" s="19" t="n">
        <f aca="false">VLOOKUP(J857,bibliRdtCHauff!$G$2:$K$1398,3,0)</f>
        <v>1.08165577516398</v>
      </c>
      <c r="AJ857" s="4" t="n">
        <f aca="false">VLOOKUP(D857,'paramètres CI'!$A$1:$C$6,3)</f>
        <v>0.0591</v>
      </c>
      <c r="AK857" s="4" t="n">
        <f aca="false">AJ857*AG857/AI857</f>
        <v>1.39188707827525</v>
      </c>
      <c r="AL857" s="4" t="n">
        <f aca="false">AK857+AH857/R857</f>
        <v>3.2185254763764</v>
      </c>
      <c r="AM857" s="4" t="n">
        <f aca="false">AL857+Z857</f>
        <v>0.502300535009719</v>
      </c>
      <c r="AN857" s="4" t="n">
        <f aca="false">AM857^-'paramètres CI'!$B$19</f>
        <v>246.769155092443</v>
      </c>
      <c r="AO857" s="4" t="n">
        <f aca="false">SUMIFS($AN$2:$AN$1250,$I$2:$I$1250,V857)</f>
        <v>396337.785193221</v>
      </c>
      <c r="AP857" s="5" t="n">
        <f aca="false">AN857/AO857</f>
        <v>0.000622623338756711</v>
      </c>
      <c r="AQ857" s="6" t="n">
        <f aca="false">AP857-O857</f>
        <v>0.000522683302778298</v>
      </c>
      <c r="AR857" s="20" t="n">
        <f aca="false">VLOOKUP(I857,entreesparc!$A$13:$H$110,8,0)*AP857</f>
        <v>102.783595785069</v>
      </c>
      <c r="AS857" s="7" t="n">
        <f aca="false">M857*AJ857/AI857+AH857/R857</f>
        <v>6.75289532202594</v>
      </c>
      <c r="AT857" s="4" t="n">
        <f aca="false">AS857+Z857</f>
        <v>4.03667038065926</v>
      </c>
      <c r="AU857" s="4" t="n">
        <f aca="false">AT857^-'paramètres CI'!$B$19</f>
        <v>1.41844890373871E-005</v>
      </c>
      <c r="AV857" s="4" t="n">
        <f aca="false">SUMIFS($AU$2:$AU$1250,$I$2:$I$1250,V857)</f>
        <v>0.146937336100393</v>
      </c>
      <c r="AW857" s="5" t="n">
        <f aca="false">AU857/AV857</f>
        <v>9.65342738192536E-005</v>
      </c>
      <c r="AX857" s="7" t="n">
        <f aca="false">SUMIFS($AP$2:$AP$1250,$I$2:$I$1250,V857)</f>
        <v>1</v>
      </c>
    </row>
    <row r="858" customFormat="false" ht="15.8" hidden="false" customHeight="false" outlineLevel="0" collapsed="false">
      <c r="A858" s="0" t="s">
        <v>16</v>
      </c>
      <c r="B858" s="0" t="s">
        <v>118</v>
      </c>
      <c r="C858" s="0" t="s">
        <v>36</v>
      </c>
      <c r="D858" s="0" t="s">
        <v>37</v>
      </c>
      <c r="E858" s="0" t="str">
        <f aca="false">VLOOKUP(A858,Nomenclature!$D$1:$E$9,2,0)</f>
        <v>04</v>
      </c>
      <c r="F858" s="0" t="str">
        <f aca="false">VLOOKUP(B858,Nomenclature!$J$1:$K$97,2,0)</f>
        <v>86</v>
      </c>
      <c r="G858" s="0" t="str">
        <f aca="false">VLOOKUP(C858,Nomenclature!$M$1:$N$21,2,0)</f>
        <v>23</v>
      </c>
      <c r="H858" s="0" t="str">
        <f aca="false">VLOOKUP(D858,Nomenclature!$O$25:$P$31,2,0)</f>
        <v>03</v>
      </c>
      <c r="I858" s="1" t="str">
        <f aca="false">CONCATENATE(E858,F858)</f>
        <v>0486</v>
      </c>
      <c r="J858" s="0" t="str">
        <f aca="false">CONCATENATE(E858,F858,G858,H858)</f>
        <v>04862303</v>
      </c>
      <c r="K858" s="0" t="n">
        <v>15.2471192636247</v>
      </c>
      <c r="L858" s="0" t="n">
        <v>20</v>
      </c>
      <c r="M858" s="0" t="n">
        <v>89.1716455026001</v>
      </c>
      <c r="N858" s="0" t="n">
        <v>0.760180594165539</v>
      </c>
      <c r="O858" s="0" t="n">
        <v>9.99400359784131E-005</v>
      </c>
      <c r="P858" s="4" t="n">
        <f aca="false">VLOOKUP(D858,'paramètres CI'!$A$1:$B$6,2,0)</f>
        <v>0.0385046990211696</v>
      </c>
      <c r="Q858" s="17" t="n">
        <f aca="false">M858*P858/N858</f>
        <v>4.51672589073269</v>
      </c>
      <c r="R858" s="9" t="n">
        <f aca="false">1/(1+0.04)*(1 - (1/(1+0.04))^L858)/(1-1/(1+0.04))</f>
        <v>13.5903263449677</v>
      </c>
      <c r="S858" s="17" t="n">
        <f aca="false">K858/R858</f>
        <v>1.12190972288686</v>
      </c>
      <c r="T858" s="17" t="n">
        <f aca="false">Q858+S858</f>
        <v>5.63863561361955</v>
      </c>
      <c r="U858" s="0" t="n">
        <f aca="false">T858 + Z858</f>
        <v>2.65171603960908</v>
      </c>
      <c r="V858" s="4" t="str">
        <f aca="false">VLOOKUP(I858,'CI ref gaz'!$I$1:$AM$97,1,0)</f>
        <v>0486</v>
      </c>
      <c r="W858" s="0" t="n">
        <f aca="false">VLOOKUP(I858,'CI ref gaz'!$I$1:$AM$97,14,0)</f>
        <v>-2</v>
      </c>
      <c r="X858" s="1" t="n">
        <f aca="false">VLOOKUP(I858,'CI ref gaz'!$I$1:$AM$97,13,0)</f>
        <v>0.882570526922366</v>
      </c>
      <c r="Y858" s="2" t="n">
        <f aca="false">VLOOKUP(I858,'CI ref gaz'!$I$1:$AM$97,7,0)</f>
        <v>0.663682343478983</v>
      </c>
      <c r="Z858" s="17" t="n">
        <f aca="false">X858*(O858/Y858)^(-1/8)-T858</f>
        <v>-2.98691957401047</v>
      </c>
      <c r="AA858" s="17" t="n">
        <f aca="false">Z858^2</f>
        <v>8.92168854160687</v>
      </c>
      <c r="AB858" s="18" t="n">
        <f aca="false">Z858/U858</f>
        <v>-1.12641004142012</v>
      </c>
      <c r="AC858" s="17" t="n">
        <f aca="false">U858^-('paramètres CI'!$B$19)</f>
        <v>0.000409057043782797</v>
      </c>
      <c r="AD858" s="4" t="n">
        <f aca="false">SUMIFS($AC$2:$AC$1250,$I$2:$I$1250,V858)</f>
        <v>4.09302478009067</v>
      </c>
      <c r="AE858" s="4" t="n">
        <f aca="false">AC858/AD858</f>
        <v>9.99400359784131E-005</v>
      </c>
      <c r="AF858" s="17" t="n">
        <f aca="false">AE858-O858</f>
        <v>0</v>
      </c>
      <c r="AG858" s="4" t="n">
        <f aca="false">VLOOKUP(I858,BesoinU!$F$1:$L$99,3,0)</f>
        <v>25.4744957122257</v>
      </c>
      <c r="AH858" s="19" t="n">
        <f aca="false">VLOOKUP(J858,bibliRdtCHauff!$G$2:$K$1398,4,0)</f>
        <v>15.2471192636247</v>
      </c>
      <c r="AI858" s="19" t="n">
        <f aca="false">VLOOKUP(J858,bibliRdtCHauff!$G$2:$K$1398,3,0)</f>
        <v>0.760180594165539</v>
      </c>
      <c r="AJ858" s="4" t="n">
        <f aca="false">VLOOKUP(D858,'paramètres CI'!$A$1:$C$6,3)</f>
        <v>0.0763929293534506</v>
      </c>
      <c r="AK858" s="4" t="n">
        <f aca="false">AJ858*AG858/AI858</f>
        <v>2.56001187901287</v>
      </c>
      <c r="AL858" s="4" t="n">
        <f aca="false">AK858+AH858/R858</f>
        <v>3.68192160189973</v>
      </c>
      <c r="AM858" s="4" t="n">
        <f aca="false">AL858+Z858</f>
        <v>0.695002027889258</v>
      </c>
      <c r="AN858" s="4" t="n">
        <f aca="false">AM858^-'paramètres CI'!$B$19</f>
        <v>18.37009599334</v>
      </c>
      <c r="AO858" s="4" t="n">
        <f aca="false">SUMIFS($AN$2:$AN$1250,$I$2:$I$1250,V858)</f>
        <v>396337.785193221</v>
      </c>
      <c r="AP858" s="5" t="n">
        <f aca="false">AN858/AO858</f>
        <v>4.63495954199379E-005</v>
      </c>
      <c r="AQ858" s="6" t="n">
        <f aca="false">AP858-O858</f>
        <v>-5.35904405584752E-005</v>
      </c>
      <c r="AR858" s="20" t="n">
        <f aca="false">VLOOKUP(I858,entreesparc!$A$13:$H$110,8,0)*AP858</f>
        <v>7.65146081731749</v>
      </c>
      <c r="AS858" s="7" t="n">
        <f aca="false">M858*AJ858/AI858+AH858/R858</f>
        <v>10.0830477307425</v>
      </c>
      <c r="AT858" s="4" t="n">
        <f aca="false">AS858+Z858</f>
        <v>7.096128156732</v>
      </c>
      <c r="AU858" s="4" t="n">
        <f aca="false">AT858^-'paramètres CI'!$B$19</f>
        <v>1.55535094590803E-007</v>
      </c>
      <c r="AV858" s="4" t="n">
        <f aca="false">SUMIFS($AU$2:$AU$1250,$I$2:$I$1250,V858)</f>
        <v>0.146937336100393</v>
      </c>
      <c r="AW858" s="5" t="n">
        <f aca="false">AU858/AV858</f>
        <v>1.05851309625305E-006</v>
      </c>
      <c r="AX858" s="7" t="n">
        <f aca="false">SUMIFS($AP$2:$AP$1250,$I$2:$I$1250,V858)</f>
        <v>1</v>
      </c>
    </row>
    <row r="859" customFormat="false" ht="15.8" hidden="false" customHeight="false" outlineLevel="0" collapsed="false">
      <c r="A859" s="0" t="s">
        <v>16</v>
      </c>
      <c r="B859" s="0" t="s">
        <v>118</v>
      </c>
      <c r="C859" s="0" t="s">
        <v>38</v>
      </c>
      <c r="D859" s="0" t="s">
        <v>39</v>
      </c>
      <c r="E859" s="0" t="str">
        <f aca="false">VLOOKUP(A859,Nomenclature!$D$1:$E$9,2,0)</f>
        <v>04</v>
      </c>
      <c r="F859" s="0" t="str">
        <f aca="false">VLOOKUP(B859,Nomenclature!$J$1:$K$97,2,0)</f>
        <v>86</v>
      </c>
      <c r="G859" s="0" t="str">
        <f aca="false">VLOOKUP(C859,Nomenclature!$M$1:$N$21,2,0)</f>
        <v>24</v>
      </c>
      <c r="H859" s="0" t="str">
        <f aca="false">VLOOKUP(D859,Nomenclature!$O$25:$P$31,2,0)</f>
        <v>04</v>
      </c>
      <c r="I859" s="1" t="str">
        <f aca="false">CONCATENATE(E859,F859)</f>
        <v>0486</v>
      </c>
      <c r="J859" s="0" t="str">
        <f aca="false">CONCATENATE(E859,F859,G859,H859)</f>
        <v>04862404</v>
      </c>
      <c r="K859" s="0" t="n">
        <v>11.3399059347018</v>
      </c>
      <c r="L859" s="0" t="n">
        <v>20</v>
      </c>
      <c r="M859" s="0" t="n">
        <v>87.7611064060842</v>
      </c>
      <c r="N859" s="0" t="n">
        <v>0.986495619265336</v>
      </c>
      <c r="O859" s="0" t="n">
        <v>9.99400359784131E-005</v>
      </c>
      <c r="P859" s="4" t="n">
        <f aca="false">VLOOKUP(D859,'paramètres CI'!$A$1:$B$6,2,0)</f>
        <v>0.022045059962018</v>
      </c>
      <c r="Q859" s="17" t="n">
        <f aca="false">M859*P859/N859</f>
        <v>1.96118342065824</v>
      </c>
      <c r="R859" s="9" t="n">
        <f aca="false">1/(1+0.04)*(1 - (1/(1+0.04))^L859)/(1-1/(1+0.04))</f>
        <v>13.5903263449677</v>
      </c>
      <c r="S859" s="17" t="n">
        <f aca="false">K859/R859</f>
        <v>0.834410127237365</v>
      </c>
      <c r="T859" s="17" t="n">
        <f aca="false">Q859+S859</f>
        <v>2.79559354789561</v>
      </c>
      <c r="U859" s="0" t="n">
        <f aca="false">T859 + Z859</f>
        <v>2.65171603960908</v>
      </c>
      <c r="V859" s="4" t="str">
        <f aca="false">VLOOKUP(I859,'CI ref gaz'!$I$1:$AM$97,1,0)</f>
        <v>0486</v>
      </c>
      <c r="W859" s="0" t="n">
        <f aca="false">VLOOKUP(I859,'CI ref gaz'!$I$1:$AM$97,14,0)</f>
        <v>-2</v>
      </c>
      <c r="X859" s="1" t="n">
        <f aca="false">VLOOKUP(I859,'CI ref gaz'!$I$1:$AM$97,13,0)</f>
        <v>0.882570526922366</v>
      </c>
      <c r="Y859" s="2" t="n">
        <f aca="false">VLOOKUP(I859,'CI ref gaz'!$I$1:$AM$97,7,0)</f>
        <v>0.663682343478983</v>
      </c>
      <c r="Z859" s="17" t="n">
        <f aca="false">X859*(O859/Y859)^(-1/8)-T859</f>
        <v>-0.143877508286528</v>
      </c>
      <c r="AA859" s="17" t="n">
        <f aca="false">Z859^2</f>
        <v>0.0207007373907399</v>
      </c>
      <c r="AB859" s="18" t="n">
        <f aca="false">Z859/U859</f>
        <v>-0.0542582637572832</v>
      </c>
      <c r="AC859" s="17" t="n">
        <f aca="false">U859^-('paramètres CI'!$B$19)</f>
        <v>0.000409057043782797</v>
      </c>
      <c r="AD859" s="4" t="n">
        <f aca="false">SUMIFS($AC$2:$AC$1250,$I$2:$I$1250,V859)</f>
        <v>4.09302478009067</v>
      </c>
      <c r="AE859" s="4" t="n">
        <f aca="false">AC859/AD859</f>
        <v>9.99400359784131E-005</v>
      </c>
      <c r="AF859" s="17" t="n">
        <f aca="false">AE859-O859</f>
        <v>0</v>
      </c>
      <c r="AG859" s="4" t="n">
        <f aca="false">VLOOKUP(I859,BesoinU!$F$1:$L$99,3,0)</f>
        <v>25.4744957122257</v>
      </c>
      <c r="AH859" s="19" t="n">
        <f aca="false">VLOOKUP(J859,bibliRdtCHauff!$G$2:$K$1398,4,0)</f>
        <v>11.3399059347018</v>
      </c>
      <c r="AI859" s="19" t="n">
        <f aca="false">VLOOKUP(J859,bibliRdtCHauff!$G$2:$K$1398,3,0)</f>
        <v>0.986495619265336</v>
      </c>
      <c r="AJ859" s="4" t="n">
        <f aca="false">VLOOKUP(D859,'paramètres CI'!$A$1:$C$6,3)</f>
        <v>0.0386719666666667</v>
      </c>
      <c r="AK859" s="4" t="n">
        <f aca="false">AJ859*AG859/AI859</f>
        <v>0.998634793499638</v>
      </c>
      <c r="AL859" s="4" t="n">
        <f aca="false">AK859+AH859/R859</f>
        <v>1.833044920737</v>
      </c>
      <c r="AM859" s="4" t="n">
        <f aca="false">AL859+Z859</f>
        <v>1.68916741245047</v>
      </c>
      <c r="AN859" s="4" t="n">
        <f aca="false">AM859^-'paramètres CI'!$B$19</f>
        <v>0.0150875403602148</v>
      </c>
      <c r="AO859" s="4" t="n">
        <f aca="false">SUMIFS($AN$2:$AN$1250,$I$2:$I$1250,V859)</f>
        <v>396337.785193221</v>
      </c>
      <c r="AP859" s="5" t="n">
        <f aca="false">AN859/AO859</f>
        <v>3.80673781907E-008</v>
      </c>
      <c r="AQ859" s="6" t="n">
        <f aca="false">AP859-O859</f>
        <v>-9.99019686002224E-005</v>
      </c>
      <c r="AR859" s="20" t="n">
        <f aca="false">VLOOKUP(I859,entreesparc!$A$13:$H$110,8,0)*AP859</f>
        <v>0.00628421995931497</v>
      </c>
      <c r="AS859" s="7" t="n">
        <f aca="false">M859*AJ859/AI859+AH859/R859</f>
        <v>4.27476456499288</v>
      </c>
      <c r="AT859" s="4" t="n">
        <f aca="false">AS859+Z859</f>
        <v>4.13088705670636</v>
      </c>
      <c r="AU859" s="4" t="n">
        <f aca="false">AT859^-'paramètres CI'!$B$19</f>
        <v>1.17937911236826E-005</v>
      </c>
      <c r="AV859" s="4" t="n">
        <f aca="false">SUMIFS($AU$2:$AU$1250,$I$2:$I$1250,V859)</f>
        <v>0.146937336100393</v>
      </c>
      <c r="AW859" s="5" t="n">
        <f aca="false">AU859/AV859</f>
        <v>8.02640869685066E-005</v>
      </c>
      <c r="AX859" s="7" t="n">
        <f aca="false">SUMIFS($AP$2:$AP$1250,$I$2:$I$1250,V859)</f>
        <v>1</v>
      </c>
    </row>
    <row r="860" customFormat="false" ht="15.8" hidden="false" customHeight="false" outlineLevel="0" collapsed="false">
      <c r="A860" s="0" t="s">
        <v>16</v>
      </c>
      <c r="B860" s="0" t="s">
        <v>118</v>
      </c>
      <c r="C860" s="0" t="s">
        <v>40</v>
      </c>
      <c r="D860" s="0" t="s">
        <v>37</v>
      </c>
      <c r="E860" s="0" t="str">
        <f aca="false">VLOOKUP(A860,Nomenclature!$D$1:$E$9,2,0)</f>
        <v>04</v>
      </c>
      <c r="F860" s="0" t="str">
        <f aca="false">VLOOKUP(B860,Nomenclature!$J$1:$K$97,2,0)</f>
        <v>86</v>
      </c>
      <c r="G860" s="0" t="str">
        <f aca="false">VLOOKUP(C860,Nomenclature!$M$1:$N$21,2,0)</f>
        <v>03</v>
      </c>
      <c r="H860" s="0" t="str">
        <f aca="false">VLOOKUP(D860,Nomenclature!$O$25:$P$31,2,0)</f>
        <v>03</v>
      </c>
      <c r="I860" s="1" t="str">
        <f aca="false">CONCATENATE(E860,F860)</f>
        <v>0486</v>
      </c>
      <c r="J860" s="0" t="str">
        <f aca="false">CONCATENATE(E860,F860,G860,H860)</f>
        <v>04860303</v>
      </c>
      <c r="K860" s="0" t="n">
        <v>12.1976954108997</v>
      </c>
      <c r="L860" s="0" t="n">
        <v>20</v>
      </c>
      <c r="M860" s="0" t="n">
        <v>89.1716455026001</v>
      </c>
      <c r="N860" s="0" t="n">
        <v>0.55742584562181</v>
      </c>
      <c r="O860" s="0" t="n">
        <v>0.0754849125172588</v>
      </c>
      <c r="P860" s="4" t="n">
        <f aca="false">VLOOKUP(D860,'paramètres CI'!$A$1:$B$6,2,0)</f>
        <v>0.0385046990211696</v>
      </c>
      <c r="Q860" s="17" t="n">
        <f aca="false">M860*P860/N860</f>
        <v>6.15961279561758</v>
      </c>
      <c r="R860" s="9" t="n">
        <f aca="false">1/(1+0.04)*(1 - (1/(1+0.04))^L860)/(1-1/(1+0.04))</f>
        <v>13.5903263449677</v>
      </c>
      <c r="S860" s="17" t="n">
        <f aca="false">K860/R860</f>
        <v>0.897527778309485</v>
      </c>
      <c r="T860" s="17" t="n">
        <f aca="false">Q860+S860</f>
        <v>7.05714057392706</v>
      </c>
      <c r="U860" s="0" t="n">
        <f aca="false">T860 + Z860</f>
        <v>1.15814232577981</v>
      </c>
      <c r="V860" s="4" t="str">
        <f aca="false">VLOOKUP(I860,'CI ref gaz'!$I$1:$AM$97,1,0)</f>
        <v>0486</v>
      </c>
      <c r="W860" s="0" t="n">
        <f aca="false">VLOOKUP(I860,'CI ref gaz'!$I$1:$AM$97,14,0)</f>
        <v>-2</v>
      </c>
      <c r="X860" s="1" t="n">
        <f aca="false">VLOOKUP(I860,'CI ref gaz'!$I$1:$AM$97,13,0)</f>
        <v>0.882570526922366</v>
      </c>
      <c r="Y860" s="2" t="n">
        <f aca="false">VLOOKUP(I860,'CI ref gaz'!$I$1:$AM$97,7,0)</f>
        <v>0.663682343478983</v>
      </c>
      <c r="Z860" s="17" t="n">
        <f aca="false">X860*(O860/Y860)^(-1/8)-T860</f>
        <v>-5.89899824814725</v>
      </c>
      <c r="AA860" s="17" t="n">
        <f aca="false">Z860^2</f>
        <v>34.7981803316443</v>
      </c>
      <c r="AB860" s="18" t="n">
        <f aca="false">Z860/U860</f>
        <v>-5.09350026921371</v>
      </c>
      <c r="AC860" s="17" t="n">
        <f aca="false">U860^-('paramètres CI'!$B$19)</f>
        <v>0.308961617456116</v>
      </c>
      <c r="AD860" s="4" t="n">
        <f aca="false">SUMIFS($AC$2:$AC$1250,$I$2:$I$1250,V860)</f>
        <v>4.09302478009067</v>
      </c>
      <c r="AE860" s="4" t="n">
        <f aca="false">AC860/AD860</f>
        <v>0.0754849125172587</v>
      </c>
      <c r="AF860" s="17" t="n">
        <f aca="false">AE860-O860</f>
        <v>0</v>
      </c>
      <c r="AG860" s="4" t="n">
        <f aca="false">VLOOKUP(I860,BesoinU!$F$1:$L$99,3,0)</f>
        <v>25.4744957122257</v>
      </c>
      <c r="AH860" s="19" t="n">
        <f aca="false">VLOOKUP(J860,bibliRdtCHauff!$G$2:$K$1398,4,0)</f>
        <v>12.8075801814447</v>
      </c>
      <c r="AI860" s="19" t="n">
        <f aca="false">VLOOKUP(J860,bibliRdtCHauff!$G$2:$K$1398,3,0)</f>
        <v>0.597976795330556</v>
      </c>
      <c r="AJ860" s="4" t="n">
        <f aca="false">VLOOKUP(D860,'paramètres CI'!$A$1:$C$6,3)</f>
        <v>0.0763929293534506</v>
      </c>
      <c r="AK860" s="4" t="n">
        <f aca="false">AJ860*AG860/AI860</f>
        <v>3.25442620258043</v>
      </c>
      <c r="AL860" s="4" t="n">
        <f aca="false">AK860+AH860/R860</f>
        <v>4.19683036980539</v>
      </c>
      <c r="AM860" s="4" t="n">
        <f aca="false">AL860+Z860</f>
        <v>-1.70216787834186</v>
      </c>
      <c r="AN860" s="4" t="n">
        <f aca="false">AM860^-'paramètres CI'!$B$19</f>
        <v>0.0141899503084957</v>
      </c>
      <c r="AO860" s="4" t="n">
        <f aca="false">SUMIFS($AN$2:$AN$1250,$I$2:$I$1250,V860)</f>
        <v>396337.785193221</v>
      </c>
      <c r="AP860" s="5" t="n">
        <f aca="false">AN860/AO860</f>
        <v>3.58026684273312E-008</v>
      </c>
      <c r="AQ860" s="6" t="n">
        <f aca="false">AP860-O860</f>
        <v>-0.0754848767145904</v>
      </c>
      <c r="AR860" s="20" t="n">
        <f aca="false">VLOOKUP(I860,entreesparc!$A$13:$H$110,8,0)*AP860</f>
        <v>0.00591035827055558</v>
      </c>
      <c r="AS860" s="7" t="n">
        <f aca="false">M860*AJ860/AI860+AH860/R860</f>
        <v>12.3342897193147</v>
      </c>
      <c r="AT860" s="4" t="n">
        <f aca="false">AS860+Z860</f>
        <v>6.43529147116742</v>
      </c>
      <c r="AU860" s="4" t="n">
        <f aca="false">AT860^-'paramètres CI'!$B$19</f>
        <v>3.39980668775162E-007</v>
      </c>
      <c r="AV860" s="4" t="n">
        <f aca="false">SUMIFS($AU$2:$AU$1250,$I$2:$I$1250,V860)</f>
        <v>0.146937336100393</v>
      </c>
      <c r="AW860" s="5" t="n">
        <f aca="false">AU860/AV860</f>
        <v>2.3137799949148E-006</v>
      </c>
      <c r="AX860" s="7" t="n">
        <f aca="false">SUMIFS($AP$2:$AP$1250,$I$2:$I$1250,V860)</f>
        <v>1</v>
      </c>
    </row>
    <row r="861" customFormat="false" ht="15.8" hidden="false" customHeight="false" outlineLevel="0" collapsed="false">
      <c r="A861" s="0" t="s">
        <v>16</v>
      </c>
      <c r="B861" s="0" t="s">
        <v>118</v>
      </c>
      <c r="C861" s="0" t="s">
        <v>41</v>
      </c>
      <c r="D861" s="0" t="s">
        <v>39</v>
      </c>
      <c r="E861" s="0" t="str">
        <f aca="false">VLOOKUP(A861,Nomenclature!$D$1:$E$9,2,0)</f>
        <v>04</v>
      </c>
      <c r="F861" s="0" t="str">
        <f aca="false">VLOOKUP(B861,Nomenclature!$J$1:$K$97,2,0)</f>
        <v>86</v>
      </c>
      <c r="G861" s="0" t="str">
        <f aca="false">VLOOKUP(C861,Nomenclature!$M$1:$N$21,2,0)</f>
        <v>04</v>
      </c>
      <c r="H861" s="0" t="str">
        <f aca="false">VLOOKUP(D861,Nomenclature!$O$25:$P$31,2,0)</f>
        <v>04</v>
      </c>
      <c r="I861" s="1" t="str">
        <f aca="false">CONCATENATE(E861,F861)</f>
        <v>0486</v>
      </c>
      <c r="J861" s="0" t="str">
        <f aca="false">CONCATENATE(E861,F861,G861,H861)</f>
        <v>04860404</v>
      </c>
      <c r="K861" s="0" t="n">
        <v>9.07192474776141</v>
      </c>
      <c r="L861" s="0" t="n">
        <v>20</v>
      </c>
      <c r="M861" s="0" t="n">
        <v>87.7611064060842</v>
      </c>
      <c r="N861" s="0" t="n">
        <v>0.873436477380091</v>
      </c>
      <c r="O861" s="0" t="n">
        <v>0.663682343478983</v>
      </c>
      <c r="P861" s="4" t="n">
        <f aca="false">VLOOKUP(D861,'paramètres CI'!$A$1:$B$6,2,0)</f>
        <v>0.022045059962018</v>
      </c>
      <c r="Q861" s="17" t="n">
        <f aca="false">M861*P861/N861</f>
        <v>2.21504242513248</v>
      </c>
      <c r="R861" s="9" t="n">
        <f aca="false">1/(1+0.04)*(1 - (1/(1+0.04))^L861)/(1-1/(1+0.04))</f>
        <v>13.5903263449677</v>
      </c>
      <c r="S861" s="17" t="n">
        <f aca="false">K861/R861</f>
        <v>0.66752810178989</v>
      </c>
      <c r="T861" s="17" t="n">
        <f aca="false">Q861+S861</f>
        <v>2.88257052692237</v>
      </c>
      <c r="U861" s="0" t="n">
        <f aca="false">T861 + Z861</f>
        <v>0.882570526922366</v>
      </c>
      <c r="V861" s="4" t="str">
        <f aca="false">VLOOKUP(I861,'CI ref gaz'!$I$1:$AM$97,1,0)</f>
        <v>0486</v>
      </c>
      <c r="W861" s="0" t="n">
        <f aca="false">VLOOKUP(I861,'CI ref gaz'!$I$1:$AM$97,14,0)</f>
        <v>-2</v>
      </c>
      <c r="X861" s="1" t="n">
        <f aca="false">VLOOKUP(I861,'CI ref gaz'!$I$1:$AM$97,13,0)</f>
        <v>0.882570526922366</v>
      </c>
      <c r="Y861" s="2" t="n">
        <f aca="false">VLOOKUP(I861,'CI ref gaz'!$I$1:$AM$97,7,0)</f>
        <v>0.663682343478983</v>
      </c>
      <c r="Z861" s="17" t="n">
        <f aca="false">X861*(O861/Y861)^(-1/8)-T861</f>
        <v>-2</v>
      </c>
      <c r="AA861" s="17" t="n">
        <f aca="false">Z861^2</f>
        <v>4</v>
      </c>
      <c r="AB861" s="18" t="n">
        <f aca="false">Z861/U861</f>
        <v>-2.26610785086406</v>
      </c>
      <c r="AC861" s="17" t="n">
        <f aca="false">U861^-('paramètres CI'!$B$19)</f>
        <v>2.71646827796812</v>
      </c>
      <c r="AD861" s="4" t="n">
        <f aca="false">SUMIFS($AC$2:$AC$1250,$I$2:$I$1250,V861)</f>
        <v>4.09302478009067</v>
      </c>
      <c r="AE861" s="4" t="n">
        <f aca="false">AC861/AD861</f>
        <v>0.663682343478982</v>
      </c>
      <c r="AF861" s="17" t="n">
        <f aca="false">AE861-O861</f>
        <v>0</v>
      </c>
      <c r="AG861" s="4" t="n">
        <f aca="false">VLOOKUP(I861,BesoinU!$F$1:$L$99,3,0)</f>
        <v>25.4744957122257</v>
      </c>
      <c r="AH861" s="19" t="n">
        <f aca="false">VLOOKUP(J861,bibliRdtCHauff!$G$2:$K$1398,4,0)</f>
        <v>9.52552098514948</v>
      </c>
      <c r="AI861" s="19" t="n">
        <f aca="false">VLOOKUP(J861,bibliRdtCHauff!$G$2:$K$1398,3,0)</f>
        <v>0.89604830575714</v>
      </c>
      <c r="AJ861" s="4" t="n">
        <f aca="false">VLOOKUP(D861,'paramètres CI'!$A$1:$C$6,3)</f>
        <v>0.0386719666666667</v>
      </c>
      <c r="AK861" s="4" t="n">
        <f aca="false">AJ861*AG861/AI861</f>
        <v>1.09943720969475</v>
      </c>
      <c r="AL861" s="4" t="n">
        <f aca="false">AK861+AH861/R861</f>
        <v>1.80034171657413</v>
      </c>
      <c r="AM861" s="4" t="n">
        <f aca="false">AL861+Z861</f>
        <v>-0.199658283425869</v>
      </c>
      <c r="AN861" s="4" t="n">
        <f aca="false">AM861^-'paramètres CI'!$B$19</f>
        <v>396005.60840594</v>
      </c>
      <c r="AO861" s="4" t="n">
        <f aca="false">SUMIFS($AN$2:$AN$1250,$I$2:$I$1250,V861)</f>
        <v>396337.785193221</v>
      </c>
      <c r="AP861" s="5" t="n">
        <f aca="false">AN861/AO861</f>
        <v>0.999161884635555</v>
      </c>
      <c r="AQ861" s="6" t="n">
        <f aca="false">AP861-O861</f>
        <v>0.335479541156572</v>
      </c>
      <c r="AR861" s="20" t="n">
        <f aca="false">VLOOKUP(I861,entreesparc!$A$13:$H$110,8,0)*AP861</f>
        <v>164943.144404609</v>
      </c>
      <c r="AS861" s="7" t="n">
        <f aca="false">M861*AJ861/AI861+AH861/R861</f>
        <v>4.48852907997437</v>
      </c>
      <c r="AT861" s="4" t="n">
        <f aca="false">AS861+Z861</f>
        <v>2.48852907997437</v>
      </c>
      <c r="AU861" s="4" t="n">
        <f aca="false">AT861^-'paramètres CI'!$B$19</f>
        <v>0.000679920662130193</v>
      </c>
      <c r="AV861" s="4" t="n">
        <f aca="false">SUMIFS($AU$2:$AU$1250,$I$2:$I$1250,V861)</f>
        <v>0.146937336100393</v>
      </c>
      <c r="AW861" s="5" t="n">
        <f aca="false">AU861/AV861</f>
        <v>0.00462728316828641</v>
      </c>
      <c r="AX861" s="7" t="n">
        <f aca="false">SUMIFS($AP$2:$AP$1250,$I$2:$I$1250,V861)</f>
        <v>1</v>
      </c>
    </row>
    <row r="862" customFormat="false" ht="15.8" hidden="false" customHeight="false" outlineLevel="0" collapsed="false">
      <c r="A862" s="0" t="s">
        <v>16</v>
      </c>
      <c r="B862" s="0" t="s">
        <v>118</v>
      </c>
      <c r="C862" s="0" t="s">
        <v>45</v>
      </c>
      <c r="D862" s="0" t="s">
        <v>43</v>
      </c>
      <c r="E862" s="0" t="str">
        <f aca="false">VLOOKUP(A862,Nomenclature!$D$1:$E$9,2,0)</f>
        <v>04</v>
      </c>
      <c r="F862" s="0" t="str">
        <f aca="false">VLOOKUP(B862,Nomenclature!$J$1:$K$97,2,0)</f>
        <v>86</v>
      </c>
      <c r="G862" s="0" t="str">
        <f aca="false">VLOOKUP(C862,Nomenclature!$M$1:$N$21,2,0)</f>
        <v>06</v>
      </c>
      <c r="H862" s="0" t="str">
        <f aca="false">VLOOKUP(D862,Nomenclature!$O$25:$P$31,2,0)</f>
        <v>02</v>
      </c>
      <c r="I862" s="1" t="str">
        <f aca="false">CONCATENATE(E862,F862)</f>
        <v>0486</v>
      </c>
      <c r="J862" s="0" t="str">
        <f aca="false">CONCATENATE(E862,F862,G862,H862)</f>
        <v>04860602</v>
      </c>
      <c r="K862" s="0" t="n">
        <v>10</v>
      </c>
      <c r="L862" s="0" t="n">
        <v>13</v>
      </c>
      <c r="M862" s="0" t="n">
        <v>83.9943941419106</v>
      </c>
      <c r="N862" s="0" t="n">
        <v>0.9</v>
      </c>
      <c r="O862" s="0" t="n">
        <v>0.105597800098103</v>
      </c>
      <c r="P862" s="4" t="n">
        <f aca="false">VLOOKUP(D862,'paramètres CI'!$A$1:$B$6,2,0)</f>
        <v>0.0935912806596305</v>
      </c>
      <c r="Q862" s="17" t="n">
        <f aca="false">M862*P862/N862</f>
        <v>8.73460323996797</v>
      </c>
      <c r="R862" s="9" t="n">
        <f aca="false">1/(1+0.04)*(1 - (1/(1+0.04))^L862)/(1-1/(1+0.04))</f>
        <v>9.98564784663304</v>
      </c>
      <c r="S862" s="17" t="n">
        <f aca="false">K862/R862</f>
        <v>1.00143727814033</v>
      </c>
      <c r="T862" s="17" t="n">
        <f aca="false">Q862+S862</f>
        <v>9.7360405181083</v>
      </c>
      <c r="U862" s="0" t="n">
        <f aca="false">T862 + Z862</f>
        <v>1.11054866508628</v>
      </c>
      <c r="V862" s="4" t="str">
        <f aca="false">VLOOKUP(I862,'CI ref gaz'!$I$1:$AM$97,1,0)</f>
        <v>0486</v>
      </c>
      <c r="W862" s="0" t="n">
        <f aca="false">VLOOKUP(I862,'CI ref gaz'!$I$1:$AM$97,14,0)</f>
        <v>-2</v>
      </c>
      <c r="X862" s="1" t="n">
        <f aca="false">VLOOKUP(I862,'CI ref gaz'!$I$1:$AM$97,13,0)</f>
        <v>0.882570526922366</v>
      </c>
      <c r="Y862" s="2" t="n">
        <f aca="false">VLOOKUP(I862,'CI ref gaz'!$I$1:$AM$97,7,0)</f>
        <v>0.663682343478983</v>
      </c>
      <c r="Z862" s="17" t="n">
        <f aca="false">X862*(O862/Y862)^(-1/8)-T862</f>
        <v>-8.62549185302202</v>
      </c>
      <c r="AA862" s="17" t="n">
        <f aca="false">Z862^2</f>
        <v>74.3991097065493</v>
      </c>
      <c r="AB862" s="18" t="n">
        <f aca="false">Z862/U862</f>
        <v>-7.76687427052278</v>
      </c>
      <c r="AC862" s="17" t="n">
        <f aca="false">U862^-('paramètres CI'!$B$19)</f>
        <v>0.432214412524597</v>
      </c>
      <c r="AD862" s="4" t="n">
        <f aca="false">SUMIFS($AC$2:$AC$1250,$I$2:$I$1250,V862)</f>
        <v>4.09302478009067</v>
      </c>
      <c r="AE862" s="4" t="n">
        <f aca="false">AC862/AD862</f>
        <v>0.105597800098103</v>
      </c>
      <c r="AF862" s="17" t="n">
        <f aca="false">AE862-O862</f>
        <v>0</v>
      </c>
      <c r="AG862" s="4" t="n">
        <f aca="false">VLOOKUP(I862,BesoinU!$F$1:$L$99,3,0)</f>
        <v>25.4744957122257</v>
      </c>
      <c r="AH862" s="19" t="n">
        <f aca="false">VLOOKUP(J862,bibliRdtCHauff!$G$2:$K$1398,4,0)</f>
        <v>10.4</v>
      </c>
      <c r="AI862" s="19" t="n">
        <f aca="false">VLOOKUP(J862,bibliRdtCHauff!$G$2:$K$1398,3,0)</f>
        <v>0.92</v>
      </c>
      <c r="AJ862" s="4" t="n">
        <f aca="false">VLOOKUP(D862,'paramètres CI'!$A$1:$C$6,3)</f>
        <v>0.09847</v>
      </c>
      <c r="AK862" s="4" t="n">
        <f aca="false">AJ862*AG862/AI862</f>
        <v>2.72660173128572</v>
      </c>
      <c r="AL862" s="4" t="n">
        <f aca="false">AK862+AH862/R862</f>
        <v>3.76809650055166</v>
      </c>
      <c r="AM862" s="4" t="n">
        <f aca="false">AL862+Z862</f>
        <v>-4.85739535247036</v>
      </c>
      <c r="AN862" s="4" t="n">
        <f aca="false">AM862^-'paramètres CI'!$B$19</f>
        <v>3.22680243800595E-006</v>
      </c>
      <c r="AO862" s="4" t="n">
        <f aca="false">SUMIFS($AN$2:$AN$1250,$I$2:$I$1250,V862)</f>
        <v>396337.785193221</v>
      </c>
      <c r="AP862" s="5" t="n">
        <f aca="false">AN862/AO862</f>
        <v>8.14154632375723E-012</v>
      </c>
      <c r="AQ862" s="6" t="n">
        <f aca="false">AP862-O862</f>
        <v>-0.105597800089961</v>
      </c>
      <c r="AR862" s="20" t="n">
        <f aca="false">VLOOKUP(I862,entreesparc!$A$13:$H$110,8,0)*AP862</f>
        <v>1.34401869367358E-006</v>
      </c>
      <c r="AS862" s="7" t="n">
        <f aca="false">M862*AJ862/AI862+AH862/R862</f>
        <v>10.0316338900854</v>
      </c>
      <c r="AT862" s="4" t="n">
        <f aca="false">AS862+Z862</f>
        <v>1.40614203706341</v>
      </c>
      <c r="AU862" s="4" t="n">
        <f aca="false">AT862^-'paramètres CI'!$B$19</f>
        <v>0.0654284249267607</v>
      </c>
      <c r="AV862" s="4" t="n">
        <f aca="false">SUMIFS($AU$2:$AU$1250,$I$2:$I$1250,V862)</f>
        <v>0.146937336100393</v>
      </c>
      <c r="AW862" s="5" t="n">
        <f aca="false">AU862/AV862</f>
        <v>0.445281142718264</v>
      </c>
      <c r="AX862" s="7" t="n">
        <f aca="false">SUMIFS($AP$2:$AP$1250,$I$2:$I$1250,V862)</f>
        <v>1</v>
      </c>
    </row>
    <row r="863" customFormat="false" ht="15.8" hidden="false" customHeight="false" outlineLevel="0" collapsed="false">
      <c r="A863" s="0" t="s">
        <v>16</v>
      </c>
      <c r="B863" s="0" t="s">
        <v>118</v>
      </c>
      <c r="C863" s="0" t="s">
        <v>46</v>
      </c>
      <c r="D863" s="0" t="s">
        <v>43</v>
      </c>
      <c r="E863" s="0" t="str">
        <f aca="false">VLOOKUP(A863,Nomenclature!$D$1:$E$9,2,0)</f>
        <v>04</v>
      </c>
      <c r="F863" s="0" t="str">
        <f aca="false">VLOOKUP(B863,Nomenclature!$J$1:$K$97,2,0)</f>
        <v>86</v>
      </c>
      <c r="G863" s="0" t="str">
        <f aca="false">VLOOKUP(C863,Nomenclature!$M$1:$N$21,2,0)</f>
        <v>26</v>
      </c>
      <c r="H863" s="0" t="str">
        <f aca="false">VLOOKUP(D863,Nomenclature!$O$25:$P$31,2,0)</f>
        <v>02</v>
      </c>
      <c r="I863" s="1" t="str">
        <f aca="false">CONCATENATE(E863,F863)</f>
        <v>0486</v>
      </c>
      <c r="J863" s="0" t="str">
        <f aca="false">CONCATENATE(E863,F863,G863,H863)</f>
        <v>04862602</v>
      </c>
      <c r="K863" s="0" t="n">
        <v>12</v>
      </c>
      <c r="L863" s="0" t="n">
        <v>13</v>
      </c>
      <c r="M863" s="0" t="n">
        <v>83.9943941419106</v>
      </c>
      <c r="N863" s="0" t="n">
        <v>1</v>
      </c>
      <c r="O863" s="0" t="n">
        <v>9.99400359784131E-005</v>
      </c>
      <c r="P863" s="4" t="n">
        <f aca="false">VLOOKUP(D863,'paramètres CI'!$A$1:$B$6,2,0)</f>
        <v>0.0935912806596305</v>
      </c>
      <c r="Q863" s="17" t="n">
        <f aca="false">M863*P863/N863</f>
        <v>7.86114291597117</v>
      </c>
      <c r="R863" s="9" t="n">
        <f aca="false">1/(1+0.04)*(1 - (1/(1+0.04))^L863)/(1-1/(1+0.04))</f>
        <v>9.98564784663304</v>
      </c>
      <c r="S863" s="17" t="n">
        <f aca="false">K863/R863</f>
        <v>1.20172473376839</v>
      </c>
      <c r="T863" s="17" t="n">
        <f aca="false">Q863+S863</f>
        <v>9.06286764973956</v>
      </c>
      <c r="U863" s="0" t="n">
        <f aca="false">T863 + Z863</f>
        <v>2.65171603960908</v>
      </c>
      <c r="V863" s="4" t="str">
        <f aca="false">VLOOKUP(I863,'CI ref gaz'!$I$1:$AM$97,1,0)</f>
        <v>0486</v>
      </c>
      <c r="W863" s="0" t="n">
        <f aca="false">VLOOKUP(I863,'CI ref gaz'!$I$1:$AM$97,14,0)</f>
        <v>-2</v>
      </c>
      <c r="X863" s="1" t="n">
        <f aca="false">VLOOKUP(I863,'CI ref gaz'!$I$1:$AM$97,13,0)</f>
        <v>0.882570526922366</v>
      </c>
      <c r="Y863" s="2" t="n">
        <f aca="false">VLOOKUP(I863,'CI ref gaz'!$I$1:$AM$97,7,0)</f>
        <v>0.663682343478983</v>
      </c>
      <c r="Z863" s="17" t="n">
        <f aca="false">X863*(O863/Y863)^(-1/8)-T863</f>
        <v>-6.41115161013048</v>
      </c>
      <c r="AA863" s="17" t="n">
        <f aca="false">Z863^2</f>
        <v>41.1028649680787</v>
      </c>
      <c r="AB863" s="18" t="n">
        <f aca="false">Z863/U863</f>
        <v>-2.4177368595906</v>
      </c>
      <c r="AC863" s="17" t="n">
        <f aca="false">U863^-('paramètres CI'!$B$19)</f>
        <v>0.000409057043782797</v>
      </c>
      <c r="AD863" s="4" t="n">
        <f aca="false">SUMIFS($AC$2:$AC$1250,$I$2:$I$1250,V863)</f>
        <v>4.09302478009067</v>
      </c>
      <c r="AE863" s="4" t="n">
        <f aca="false">AC863/AD863</f>
        <v>9.99400359784131E-005</v>
      </c>
      <c r="AF863" s="17" t="n">
        <f aca="false">AE863-O863</f>
        <v>0</v>
      </c>
      <c r="AG863" s="4" t="n">
        <f aca="false">VLOOKUP(I863,BesoinU!$F$1:$L$99,3,0)</f>
        <v>25.4744957122257</v>
      </c>
      <c r="AH863" s="19" t="n">
        <f aca="false">VLOOKUP(J863,bibliRdtCHauff!$G$2:$K$1398,4,0)</f>
        <v>12</v>
      </c>
      <c r="AI863" s="19" t="n">
        <f aca="false">VLOOKUP(J863,bibliRdtCHauff!$G$2:$K$1398,3,0)</f>
        <v>1</v>
      </c>
      <c r="AJ863" s="4" t="n">
        <f aca="false">VLOOKUP(D863,'paramètres CI'!$A$1:$C$6,3)</f>
        <v>0.09847</v>
      </c>
      <c r="AK863" s="4" t="n">
        <f aca="false">AJ863*AG863/AI863</f>
        <v>2.50847359278286</v>
      </c>
      <c r="AL863" s="4" t="n">
        <f aca="false">AK863+AH863/R863</f>
        <v>3.71019832655126</v>
      </c>
      <c r="AM863" s="4" t="n">
        <f aca="false">AL863+Z863</f>
        <v>-2.70095328357923</v>
      </c>
      <c r="AN863" s="4" t="n">
        <f aca="false">AM863^-'paramètres CI'!$B$19</f>
        <v>0.000353072115212187</v>
      </c>
      <c r="AO863" s="4" t="n">
        <f aca="false">SUMIFS($AN$2:$AN$1250,$I$2:$I$1250,V863)</f>
        <v>396337.785193221</v>
      </c>
      <c r="AP863" s="5" t="n">
        <f aca="false">AN863/AO863</f>
        <v>8.9083637342339E-010</v>
      </c>
      <c r="AQ863" s="6" t="n">
        <f aca="false">AP863-O863</f>
        <v>-9.99391451420397E-005</v>
      </c>
      <c r="AR863" s="20" t="n">
        <f aca="false">VLOOKUP(I863,entreesparc!$A$13:$H$110,8,0)*AP863</f>
        <v>0.000147060606336128</v>
      </c>
      <c r="AS863" s="7" t="n">
        <f aca="false">M863*AJ863/AI863+AH863/R863</f>
        <v>9.47265272492233</v>
      </c>
      <c r="AT863" s="4" t="n">
        <f aca="false">AS863+Z863</f>
        <v>3.06150111479185</v>
      </c>
      <c r="AU863" s="4" t="n">
        <f aca="false">AT863^-'paramètres CI'!$B$19</f>
        <v>0.000129576016564118</v>
      </c>
      <c r="AV863" s="4" t="n">
        <f aca="false">SUMIFS($AU$2:$AU$1250,$I$2:$I$1250,V863)</f>
        <v>0.146937336100393</v>
      </c>
      <c r="AW863" s="5" t="n">
        <f aca="false">AU863/AV863</f>
        <v>0.000881845417937796</v>
      </c>
      <c r="AX863" s="7" t="n">
        <f aca="false">SUMIFS($AP$2:$AP$1250,$I$2:$I$1250,V863)</f>
        <v>1</v>
      </c>
    </row>
    <row r="864" customFormat="false" ht="15.8" hidden="false" customHeight="false" outlineLevel="0" collapsed="false">
      <c r="A864" s="0" t="s">
        <v>16</v>
      </c>
      <c r="B864" s="0" t="s">
        <v>118</v>
      </c>
      <c r="C864" s="0" t="s">
        <v>48</v>
      </c>
      <c r="D864" s="0" t="s">
        <v>43</v>
      </c>
      <c r="E864" s="0" t="str">
        <f aca="false">VLOOKUP(A864,Nomenclature!$D$1:$E$9,2,0)</f>
        <v>04</v>
      </c>
      <c r="F864" s="0" t="str">
        <f aca="false">VLOOKUP(B864,Nomenclature!$J$1:$K$97,2,0)</f>
        <v>86</v>
      </c>
      <c r="G864" s="0" t="str">
        <f aca="false">VLOOKUP(C864,Nomenclature!$M$1:$N$21,2,0)</f>
        <v>09</v>
      </c>
      <c r="H864" s="0" t="str">
        <f aca="false">VLOOKUP(D864,Nomenclature!$O$25:$P$31,2,0)</f>
        <v>02</v>
      </c>
      <c r="I864" s="1" t="str">
        <f aca="false">CONCATENATE(E864,F864)</f>
        <v>0486</v>
      </c>
      <c r="J864" s="0" t="str">
        <f aca="false">CONCATENATE(E864,F864,G864,H864)</f>
        <v>04860902</v>
      </c>
      <c r="K864" s="0" t="n">
        <v>59.8660506994984</v>
      </c>
      <c r="L864" s="0" t="n">
        <v>20</v>
      </c>
      <c r="M864" s="0" t="n">
        <v>89.7446579640041</v>
      </c>
      <c r="N864" s="0" t="n">
        <v>2.78381860465116</v>
      </c>
      <c r="O864" s="0" t="n">
        <v>0.101755959672729</v>
      </c>
      <c r="P864" s="4" t="n">
        <f aca="false">VLOOKUP(D864,'paramètres CI'!$A$1:$B$6,2,0)</f>
        <v>0.0935912806596305</v>
      </c>
      <c r="Q864" s="17" t="n">
        <f aca="false">M864*P864/N864</f>
        <v>3.01719280745455</v>
      </c>
      <c r="R864" s="9" t="n">
        <f aca="false">1/(1+0.04)*(1 - (1/(1+0.04))^L864)/(1-1/(1+0.04))</f>
        <v>13.5903263449677</v>
      </c>
      <c r="S864" s="17" t="n">
        <f aca="false">K864/R864</f>
        <v>4.40504879573153</v>
      </c>
      <c r="T864" s="17" t="n">
        <f aca="false">Q864+S864</f>
        <v>7.42224160318608</v>
      </c>
      <c r="U864" s="0" t="n">
        <f aca="false">T864 + Z864</f>
        <v>1.11570523654515</v>
      </c>
      <c r="V864" s="4" t="str">
        <f aca="false">VLOOKUP(I864,'CI ref gaz'!$I$1:$AM$97,1,0)</f>
        <v>0486</v>
      </c>
      <c r="W864" s="0" t="n">
        <f aca="false">VLOOKUP(I864,'CI ref gaz'!$I$1:$AM$97,14,0)</f>
        <v>-2</v>
      </c>
      <c r="X864" s="1" t="n">
        <f aca="false">VLOOKUP(I864,'CI ref gaz'!$I$1:$AM$97,13,0)</f>
        <v>0.882570526922366</v>
      </c>
      <c r="Y864" s="2" t="n">
        <f aca="false">VLOOKUP(I864,'CI ref gaz'!$I$1:$AM$97,7,0)</f>
        <v>0.663682343478983</v>
      </c>
      <c r="Z864" s="17" t="n">
        <f aca="false">X864*(O864/Y864)^(-1/8)-T864</f>
        <v>-6.30653636664093</v>
      </c>
      <c r="AA864" s="17" t="n">
        <f aca="false">Z864^2</f>
        <v>39.7724009437646</v>
      </c>
      <c r="AB864" s="18" t="n">
        <f aca="false">Z864/U864</f>
        <v>-5.65251121897527</v>
      </c>
      <c r="AC864" s="17" t="n">
        <f aca="false">U864^-('paramètres CI'!$B$19)</f>
        <v>0.416489664462388</v>
      </c>
      <c r="AD864" s="4" t="n">
        <f aca="false">SUMIFS($AC$2:$AC$1250,$I$2:$I$1250,V864)</f>
        <v>4.09302478009067</v>
      </c>
      <c r="AE864" s="4" t="n">
        <f aca="false">AC864/AD864</f>
        <v>0.101755959672729</v>
      </c>
      <c r="AF864" s="17" t="n">
        <f aca="false">AE864-O864</f>
        <v>0</v>
      </c>
      <c r="AG864" s="4" t="n">
        <f aca="false">VLOOKUP(I864,BesoinU!$F$1:$L$99,3,0)</f>
        <v>25.4744957122257</v>
      </c>
      <c r="AH864" s="19" t="n">
        <f aca="false">VLOOKUP(J864,bibliRdtCHauff!$G$2:$K$1398,4,0)</f>
        <v>62.8593532344733</v>
      </c>
      <c r="AI864" s="19" t="n">
        <f aca="false">VLOOKUP(J864,bibliRdtCHauff!$G$2:$K$1398,3,0)</f>
        <v>2.89517134883721</v>
      </c>
      <c r="AJ864" s="4" t="n">
        <f aca="false">VLOOKUP(D864,'paramètres CI'!$A$1:$C$6,3)</f>
        <v>0.09847</v>
      </c>
      <c r="AK864" s="4" t="n">
        <f aca="false">AJ864*AG864/AI864</f>
        <v>0.866433551088555</v>
      </c>
      <c r="AL864" s="4" t="n">
        <f aca="false">AK864+AH864/R864</f>
        <v>5.49173478660666</v>
      </c>
      <c r="AM864" s="4" t="n">
        <f aca="false">AL864+Z864</f>
        <v>-0.814801580034274</v>
      </c>
      <c r="AN864" s="4" t="n">
        <f aca="false">AM864^-'paramètres CI'!$B$19</f>
        <v>5.14736659801338</v>
      </c>
      <c r="AO864" s="4" t="n">
        <f aca="false">SUMIFS($AN$2:$AN$1250,$I$2:$I$1250,V864)</f>
        <v>396337.785193221</v>
      </c>
      <c r="AP864" s="5" t="n">
        <f aca="false">AN864/AO864</f>
        <v>1.29873224060733E-005</v>
      </c>
      <c r="AQ864" s="6" t="n">
        <f aca="false">AP864-O864</f>
        <v>-0.101742972350323</v>
      </c>
      <c r="AR864" s="20" t="n">
        <f aca="false">VLOOKUP(I864,entreesparc!$A$13:$H$110,8,0)*AP864</f>
        <v>2.14396668647496</v>
      </c>
      <c r="AS864" s="7" t="n">
        <f aca="false">M864*AJ864/AI864+AH864/R864</f>
        <v>7.67767893788268</v>
      </c>
      <c r="AT864" s="4" t="n">
        <f aca="false">AS864+Z864</f>
        <v>1.37114257124175</v>
      </c>
      <c r="AU864" s="4" t="n">
        <f aca="false">AT864^-'paramètres CI'!$B$19</f>
        <v>0.0800458977505568</v>
      </c>
      <c r="AV864" s="4" t="n">
        <f aca="false">SUMIFS($AU$2:$AU$1250,$I$2:$I$1250,V864)</f>
        <v>0.146937336100393</v>
      </c>
      <c r="AW864" s="5" t="n">
        <f aca="false">AU864/AV864</f>
        <v>0.544762140616639</v>
      </c>
      <c r="AX864" s="7" t="n">
        <f aca="false">SUMIFS($AP$2:$AP$1250,$I$2:$I$1250,V864)</f>
        <v>1</v>
      </c>
    </row>
    <row r="865" customFormat="false" ht="15.8" hidden="false" customHeight="false" outlineLevel="0" collapsed="false">
      <c r="A865" s="0" t="s">
        <v>16</v>
      </c>
      <c r="B865" s="0" t="s">
        <v>118</v>
      </c>
      <c r="C865" s="0" t="s">
        <v>49</v>
      </c>
      <c r="D865" s="0" t="s">
        <v>43</v>
      </c>
      <c r="E865" s="0" t="str">
        <f aca="false">VLOOKUP(A865,Nomenclature!$D$1:$E$9,2,0)</f>
        <v>04</v>
      </c>
      <c r="F865" s="0" t="str">
        <f aca="false">VLOOKUP(B865,Nomenclature!$J$1:$K$97,2,0)</f>
        <v>86</v>
      </c>
      <c r="G865" s="0" t="str">
        <f aca="false">VLOOKUP(C865,Nomenclature!$M$1:$N$21,2,0)</f>
        <v>29</v>
      </c>
      <c r="H865" s="0" t="str">
        <f aca="false">VLOOKUP(D865,Nomenclature!$O$25:$P$31,2,0)</f>
        <v>02</v>
      </c>
      <c r="I865" s="1" t="str">
        <f aca="false">CONCATENATE(E865,F865)</f>
        <v>0486</v>
      </c>
      <c r="J865" s="0" t="str">
        <f aca="false">CONCATENATE(E865,F865,G865,H865)</f>
        <v>04862902</v>
      </c>
      <c r="K865" s="0" t="n">
        <v>74.832563374373</v>
      </c>
      <c r="L865" s="0" t="n">
        <v>20</v>
      </c>
      <c r="M865" s="0" t="n">
        <v>89.7446579640041</v>
      </c>
      <c r="N865" s="0" t="n">
        <v>3.34058232558139</v>
      </c>
      <c r="O865" s="0" t="n">
        <v>9.99400359784131E-005</v>
      </c>
      <c r="P865" s="4" t="n">
        <f aca="false">VLOOKUP(D865,'paramètres CI'!$A$1:$B$6,2,0)</f>
        <v>0.0935912806596305</v>
      </c>
      <c r="Q865" s="17" t="n">
        <f aca="false">M865*P865/N865</f>
        <v>2.51432733954546</v>
      </c>
      <c r="R865" s="9" t="n">
        <f aca="false">1/(1+0.04)*(1 - (1/(1+0.04))^L865)/(1-1/(1+0.04))</f>
        <v>13.5903263449677</v>
      </c>
      <c r="S865" s="17" t="n">
        <f aca="false">K865/R865</f>
        <v>5.50631099466442</v>
      </c>
      <c r="T865" s="17" t="n">
        <f aca="false">Q865+S865</f>
        <v>8.02063833420988</v>
      </c>
      <c r="U865" s="0" t="n">
        <f aca="false">T865 + Z865</f>
        <v>2.65171603960908</v>
      </c>
      <c r="V865" s="4" t="str">
        <f aca="false">VLOOKUP(I865,'CI ref gaz'!$I$1:$AM$97,1,0)</f>
        <v>0486</v>
      </c>
      <c r="W865" s="0" t="n">
        <f aca="false">VLOOKUP(I865,'CI ref gaz'!$I$1:$AM$97,14,0)</f>
        <v>-2</v>
      </c>
      <c r="X865" s="1" t="n">
        <f aca="false">VLOOKUP(I865,'CI ref gaz'!$I$1:$AM$97,13,0)</f>
        <v>0.882570526922366</v>
      </c>
      <c r="Y865" s="2" t="n">
        <f aca="false">VLOOKUP(I865,'CI ref gaz'!$I$1:$AM$97,7,0)</f>
        <v>0.663682343478983</v>
      </c>
      <c r="Z865" s="17" t="n">
        <f aca="false">X865*(O865/Y865)^(-1/8)-T865</f>
        <v>-5.3689222946008</v>
      </c>
      <c r="AA865" s="17" t="n">
        <f aca="false">Z865^2</f>
        <v>28.8253266054615</v>
      </c>
      <c r="AB865" s="18" t="n">
        <f aca="false">Z865/U865</f>
        <v>-2.0246972957905</v>
      </c>
      <c r="AC865" s="17" t="n">
        <f aca="false">U865^-('paramètres CI'!$B$19)</f>
        <v>0.000409057043782797</v>
      </c>
      <c r="AD865" s="4" t="n">
        <f aca="false">SUMIFS($AC$2:$AC$1250,$I$2:$I$1250,V865)</f>
        <v>4.09302478009067</v>
      </c>
      <c r="AE865" s="4" t="n">
        <f aca="false">AC865/AD865</f>
        <v>9.99400359784131E-005</v>
      </c>
      <c r="AF865" s="17" t="n">
        <f aca="false">AE865-O865</f>
        <v>0</v>
      </c>
      <c r="AG865" s="4" t="n">
        <f aca="false">VLOOKUP(I865,BesoinU!$F$1:$L$99,3,0)</f>
        <v>25.4744957122257</v>
      </c>
      <c r="AH865" s="19" t="n">
        <f aca="false">VLOOKUP(J865,bibliRdtCHauff!$G$2:$K$1398,4,0)</f>
        <v>74.832563374373</v>
      </c>
      <c r="AI865" s="19" t="n">
        <f aca="false">VLOOKUP(J865,bibliRdtCHauff!$G$2:$K$1398,3,0)</f>
        <v>3.34058232558139</v>
      </c>
      <c r="AJ865" s="4" t="n">
        <f aca="false">VLOOKUP(D865,'paramètres CI'!$A$1:$C$6,3)</f>
        <v>0.09847</v>
      </c>
      <c r="AK865" s="4" t="n">
        <f aca="false">AJ865*AG865/AI865</f>
        <v>0.750909077610082</v>
      </c>
      <c r="AL865" s="4" t="n">
        <f aca="false">AK865+AH865/R865</f>
        <v>6.25722007227449</v>
      </c>
      <c r="AM865" s="4" t="n">
        <f aca="false">AL865+Z865</f>
        <v>0.88829777767369</v>
      </c>
      <c r="AN865" s="4" t="n">
        <f aca="false">AM865^-'paramètres CI'!$B$19</f>
        <v>2.57947542823989</v>
      </c>
      <c r="AO865" s="4" t="n">
        <f aca="false">SUMIFS($AN$2:$AN$1250,$I$2:$I$1250,V865)</f>
        <v>396337.785193221</v>
      </c>
      <c r="AP865" s="5" t="n">
        <f aca="false">AN865/AO865</f>
        <v>6.50827532626585E-006</v>
      </c>
      <c r="AQ865" s="6" t="n">
        <f aca="false">AP865-O865</f>
        <v>-9.34317606521473E-005</v>
      </c>
      <c r="AR865" s="20" t="n">
        <f aca="false">VLOOKUP(I865,entreesparc!$A$13:$H$110,8,0)*AP865</f>
        <v>1.07439586464688</v>
      </c>
      <c r="AS865" s="7" t="n">
        <f aca="false">M865*AJ865/AI865+AH865/R865</f>
        <v>8.15170500338038</v>
      </c>
      <c r="AT865" s="4" t="n">
        <f aca="false">AS865+Z865</f>
        <v>2.78278270877958</v>
      </c>
      <c r="AU865" s="4" t="n">
        <f aca="false">AT865^-'paramètres CI'!$B$19</f>
        <v>0.000278077359460547</v>
      </c>
      <c r="AV865" s="4" t="n">
        <f aca="false">SUMIFS($AU$2:$AU$1250,$I$2:$I$1250,V865)</f>
        <v>0.146937336100393</v>
      </c>
      <c r="AW865" s="5" t="n">
        <f aca="false">AU865/AV865</f>
        <v>0.00189248945734632</v>
      </c>
      <c r="AX865" s="7" t="n">
        <f aca="false">SUMIFS($AP$2:$AP$1250,$I$2:$I$1250,V865)</f>
        <v>1</v>
      </c>
    </row>
    <row r="866" customFormat="false" ht="15.8" hidden="false" customHeight="false" outlineLevel="0" collapsed="false">
      <c r="A866" s="0" t="s">
        <v>16</v>
      </c>
      <c r="B866" s="0" t="s">
        <v>119</v>
      </c>
      <c r="C866" s="0" t="s">
        <v>32</v>
      </c>
      <c r="D866" s="0" t="s">
        <v>33</v>
      </c>
      <c r="E866" s="0" t="str">
        <f aca="false">VLOOKUP(A866,Nomenclature!$D$1:$E$9,2,0)</f>
        <v>04</v>
      </c>
      <c r="F866" s="0" t="str">
        <f aca="false">VLOOKUP(B866,Nomenclature!$J$1:$K$97,2,0)</f>
        <v>87</v>
      </c>
      <c r="G866" s="0" t="str">
        <f aca="false">VLOOKUP(C866,Nomenclature!$M$1:$N$21,2,0)</f>
        <v>01</v>
      </c>
      <c r="H866" s="0" t="str">
        <f aca="false">VLOOKUP(D866,Nomenclature!$O$25:$P$31,2,0)</f>
        <v>01</v>
      </c>
      <c r="I866" s="1" t="str">
        <f aca="false">CONCATENATE(E866,F866)</f>
        <v>0487</v>
      </c>
      <c r="J866" s="0" t="str">
        <f aca="false">CONCATENATE(E866,F866,G866,H866)</f>
        <v>04870101</v>
      </c>
      <c r="K866" s="0" t="n">
        <v>17.5126500742504</v>
      </c>
      <c r="L866" s="0" t="n">
        <v>25</v>
      </c>
      <c r="M866" s="0" t="n">
        <v>84.9870303965161</v>
      </c>
      <c r="N866" s="0" t="n">
        <v>0.789730031112857</v>
      </c>
      <c r="O866" s="0" t="n">
        <v>0.0798668675993982</v>
      </c>
      <c r="P866" s="4" t="n">
        <f aca="false">VLOOKUP(D866,'paramètres CI'!$A$1:$B$6,2,0)</f>
        <v>0.033584731604575</v>
      </c>
      <c r="Q866" s="17" t="n">
        <f aca="false">M866*P866/N866</f>
        <v>3.61423080456334</v>
      </c>
      <c r="R866" s="9" t="n">
        <f aca="false">1/(1+0.04)*(1 - (1/(1+0.04))^L866)/(1-1/(1+0.04))</f>
        <v>15.6220799436509</v>
      </c>
      <c r="S866" s="17" t="n">
        <f aca="false">K866/R866</f>
        <v>1.12101910484512</v>
      </c>
      <c r="T866" s="17" t="n">
        <f aca="false">Q866+S866</f>
        <v>4.73524990940846</v>
      </c>
      <c r="U866" s="0" t="n">
        <f aca="false">T866 + Z866</f>
        <v>1.3552266414443</v>
      </c>
      <c r="V866" s="4" t="str">
        <f aca="false">VLOOKUP(I866,'CI ref gaz'!$I$1:$AM$97,1,0)</f>
        <v>0487</v>
      </c>
      <c r="W866" s="0" t="n">
        <f aca="false">VLOOKUP(I866,'CI ref gaz'!$I$1:$AM$97,14,0)</f>
        <v>-2</v>
      </c>
      <c r="X866" s="1" t="n">
        <f aca="false">VLOOKUP(I866,'CI ref gaz'!$I$1:$AM$97,13,0)</f>
        <v>1.06258715896573</v>
      </c>
      <c r="Y866" s="2" t="n">
        <f aca="false">VLOOKUP(I866,'CI ref gaz'!$I$1:$AM$97,7,0)</f>
        <v>0.559172223196571</v>
      </c>
      <c r="Z866" s="17" t="n">
        <f aca="false">X866*(O866/Y866)^(-1/8)-T866</f>
        <v>-3.38002326796415</v>
      </c>
      <c r="AA866" s="17" t="n">
        <f aca="false">Z866^2</f>
        <v>11.4245572919791</v>
      </c>
      <c r="AB866" s="18" t="n">
        <f aca="false">Z866/U866</f>
        <v>-2.49406495164673</v>
      </c>
      <c r="AC866" s="17" t="n">
        <f aca="false">U866^-('paramètres CI'!$B$19)</f>
        <v>0.0878829356135929</v>
      </c>
      <c r="AD866" s="4" t="n">
        <f aca="false">SUMIFS($AC$2:$AC$1250,$I$2:$I$1250,V866)</f>
        <v>1.10036787788401</v>
      </c>
      <c r="AE866" s="4" t="n">
        <f aca="false">AC866/AD866</f>
        <v>0.0798668675993981</v>
      </c>
      <c r="AF866" s="17" t="n">
        <f aca="false">AE866-O866</f>
        <v>0</v>
      </c>
      <c r="AG866" s="4" t="n">
        <f aca="false">VLOOKUP(I866,BesoinU!$F$1:$L$99,3,0)</f>
        <v>28.6208802111398</v>
      </c>
      <c r="AH866" s="19" t="n">
        <f aca="false">VLOOKUP(J866,bibliRdtCHauff!$G$2:$K$1398,4,0)</f>
        <v>18.3882825779629</v>
      </c>
      <c r="AI866" s="19" t="n">
        <f aca="false">VLOOKUP(J866,bibliRdtCHauff!$G$2:$K$1398,3,0)</f>
        <v>0.821319232357371</v>
      </c>
      <c r="AJ866" s="4" t="n">
        <f aca="false">VLOOKUP(D866,'paramètres CI'!$A$1:$C$6,3)</f>
        <v>0.0509473684210526</v>
      </c>
      <c r="AK866" s="4" t="n">
        <f aca="false">AJ866*AG866/AI866</f>
        <v>1.77538583197</v>
      </c>
      <c r="AL866" s="4" t="n">
        <f aca="false">AK866+AH866/R866</f>
        <v>2.95245589205737</v>
      </c>
      <c r="AM866" s="4" t="n">
        <f aca="false">AL866+Z866</f>
        <v>-0.427567375906778</v>
      </c>
      <c r="AN866" s="4" t="n">
        <f aca="false">AM866^-'paramètres CI'!$B$19</f>
        <v>895.289552685552</v>
      </c>
      <c r="AO866" s="4" t="n">
        <f aca="false">SUMIFS($AN$2:$AN$1250,$I$2:$I$1250,V866)</f>
        <v>774312329258.784</v>
      </c>
      <c r="AP866" s="5" t="n">
        <f aca="false">AN866/AO866</f>
        <v>1.15623827602303E-009</v>
      </c>
      <c r="AQ866" s="6" t="n">
        <f aca="false">AP866-O866</f>
        <v>-0.0798668664431599</v>
      </c>
      <c r="AR866" s="20" t="n">
        <f aca="false">VLOOKUP(I866,entreesparc!$A$13:$H$110,8,0)*AP866</f>
        <v>7.07835294070274E-006</v>
      </c>
      <c r="AS866" s="7" t="n">
        <f aca="false">M866*AJ866/AI866+AH866/R866</f>
        <v>6.44891245466373</v>
      </c>
      <c r="AT866" s="4" t="n">
        <f aca="false">AS866+Z866</f>
        <v>3.06888918669958</v>
      </c>
      <c r="AU866" s="4" t="n">
        <f aca="false">AT866^-'paramètres CI'!$B$19</f>
        <v>0.000127101402972443</v>
      </c>
      <c r="AV866" s="4" t="n">
        <f aca="false">SUMIFS($AU$2:$AU$1250,$I$2:$I$1250,V866)</f>
        <v>0.0298878390922949</v>
      </c>
      <c r="AW866" s="5" t="n">
        <f aca="false">AU866/AV866</f>
        <v>0.00425261266229214</v>
      </c>
      <c r="AX866" s="7" t="n">
        <f aca="false">SUMIFS($AP$2:$AP$1250,$I$2:$I$1250,V866)</f>
        <v>1</v>
      </c>
    </row>
    <row r="867" customFormat="false" ht="15.8" hidden="false" customHeight="false" outlineLevel="0" collapsed="false">
      <c r="A867" s="0" t="s">
        <v>16</v>
      </c>
      <c r="B867" s="0" t="s">
        <v>119</v>
      </c>
      <c r="C867" s="0" t="s">
        <v>32</v>
      </c>
      <c r="D867" s="0" t="s">
        <v>34</v>
      </c>
      <c r="E867" s="0" t="str">
        <f aca="false">VLOOKUP(A867,Nomenclature!$D$1:$E$9,2,0)</f>
        <v>04</v>
      </c>
      <c r="F867" s="0" t="str">
        <f aca="false">VLOOKUP(B867,Nomenclature!$J$1:$K$97,2,0)</f>
        <v>87</v>
      </c>
      <c r="G867" s="0" t="str">
        <f aca="false">VLOOKUP(C867,Nomenclature!$M$1:$N$21,2,0)</f>
        <v>01</v>
      </c>
      <c r="H867" s="0" t="str">
        <f aca="false">VLOOKUP(D867,Nomenclature!$O$25:$P$31,2,0)</f>
        <v>06</v>
      </c>
      <c r="I867" s="1" t="str">
        <f aca="false">CONCATENATE(E867,F867)</f>
        <v>0487</v>
      </c>
      <c r="J867" s="0" t="str">
        <f aca="false">CONCATENATE(E867,F867,G867,H867)</f>
        <v>04870106</v>
      </c>
      <c r="K867" s="0" t="n">
        <v>18.016336430897</v>
      </c>
      <c r="L867" s="0" t="n">
        <v>25</v>
      </c>
      <c r="M867" s="0" t="n">
        <v>84.6488477841346</v>
      </c>
      <c r="N867" s="0" t="n">
        <v>0.916004462724194</v>
      </c>
      <c r="O867" s="0" t="n">
        <v>0.194527500886256</v>
      </c>
      <c r="P867" s="4" t="n">
        <f aca="false">VLOOKUP(D867,'paramètres CI'!$A$1:$B$6,2,0)</f>
        <v>0.0424847883250769</v>
      </c>
      <c r="Q867" s="17" t="n">
        <f aca="false">M867*P867/N867</f>
        <v>3.92605988989974</v>
      </c>
      <c r="R867" s="9" t="n">
        <f aca="false">1/(1+0.04)*(1 - (1/(1+0.04))^L867)/(1-1/(1+0.04))</f>
        <v>15.6220799436509</v>
      </c>
      <c r="S867" s="17" t="n">
        <f aca="false">K867/R867</f>
        <v>1.15326105716283</v>
      </c>
      <c r="T867" s="17" t="n">
        <f aca="false">Q867+S867</f>
        <v>5.07932094706257</v>
      </c>
      <c r="U867" s="0" t="n">
        <f aca="false">T867 + Z867</f>
        <v>1.2125094612074</v>
      </c>
      <c r="V867" s="4" t="str">
        <f aca="false">VLOOKUP(I867,'CI ref gaz'!$I$1:$AM$97,1,0)</f>
        <v>0487</v>
      </c>
      <c r="W867" s="0" t="n">
        <f aca="false">VLOOKUP(I867,'CI ref gaz'!$I$1:$AM$97,14,0)</f>
        <v>-2</v>
      </c>
      <c r="X867" s="1" t="n">
        <f aca="false">VLOOKUP(I867,'CI ref gaz'!$I$1:$AM$97,13,0)</f>
        <v>1.06258715896573</v>
      </c>
      <c r="Y867" s="2" t="n">
        <f aca="false">VLOOKUP(I867,'CI ref gaz'!$I$1:$AM$97,7,0)</f>
        <v>0.559172223196571</v>
      </c>
      <c r="Z867" s="17" t="n">
        <f aca="false">X867*(O867/Y867)^(-1/8)-T867</f>
        <v>-3.86681148585517</v>
      </c>
      <c r="AA867" s="17" t="n">
        <f aca="false">Z867^2</f>
        <v>14.9522310671415</v>
      </c>
      <c r="AB867" s="18" t="n">
        <f aca="false">Z867/U867</f>
        <v>-3.18909799021663</v>
      </c>
      <c r="AC867" s="17" t="n">
        <f aca="false">U867^-('paramètres CI'!$B$19)</f>
        <v>0.214051813340289</v>
      </c>
      <c r="AD867" s="4" t="n">
        <f aca="false">SUMIFS($AC$2:$AC$1250,$I$2:$I$1250,V867)</f>
        <v>1.10036787788401</v>
      </c>
      <c r="AE867" s="4" t="n">
        <f aca="false">AC867/AD867</f>
        <v>0.194527500886256</v>
      </c>
      <c r="AF867" s="17" t="n">
        <f aca="false">AE867-O867</f>
        <v>0</v>
      </c>
      <c r="AG867" s="4" t="n">
        <f aca="false">VLOOKUP(I867,BesoinU!$F$1:$L$99,3,0)</f>
        <v>28.6208802111398</v>
      </c>
      <c r="AH867" s="19" t="n">
        <f aca="false">VLOOKUP(J867,bibliRdtCHauff!$G$2:$K$1398,4,0)</f>
        <v>18.9171532524419</v>
      </c>
      <c r="AI867" s="19" t="n">
        <f aca="false">VLOOKUP(J867,bibliRdtCHauff!$G$2:$K$1398,3,0)</f>
        <v>0.952644641233162</v>
      </c>
      <c r="AJ867" s="4" t="n">
        <f aca="false">VLOOKUP(D867,'paramètres CI'!$A$1:$C$6,3)</f>
        <v>0.0591</v>
      </c>
      <c r="AK867" s="4" t="n">
        <f aca="false">AJ867*AG867/AI867</f>
        <v>1.77557711161718</v>
      </c>
      <c r="AL867" s="4" t="n">
        <f aca="false">AK867+AH867/R867</f>
        <v>2.98650122163815</v>
      </c>
      <c r="AM867" s="4" t="n">
        <f aca="false">AL867+Z867</f>
        <v>-0.88031026421702</v>
      </c>
      <c r="AN867" s="4" t="n">
        <f aca="false">AM867^-'paramètres CI'!$B$19</f>
        <v>2.77277017986855</v>
      </c>
      <c r="AO867" s="4" t="n">
        <f aca="false">SUMIFS($AN$2:$AN$1250,$I$2:$I$1250,V867)</f>
        <v>774312329258.784</v>
      </c>
      <c r="AP867" s="5" t="n">
        <f aca="false">AN867/AO867</f>
        <v>3.58094540806654E-012</v>
      </c>
      <c r="AQ867" s="6" t="n">
        <f aca="false">AP867-O867</f>
        <v>-0.194527500882675</v>
      </c>
      <c r="AR867" s="20" t="n">
        <f aca="false">VLOOKUP(I867,entreesparc!$A$13:$H$110,8,0)*AP867</f>
        <v>2.19221210587038E-008</v>
      </c>
      <c r="AS867" s="7" t="n">
        <f aca="false">M867*AJ867/AI867+AH867/R867</f>
        <v>6.4623543784645</v>
      </c>
      <c r="AT867" s="4" t="n">
        <f aca="false">AS867+Z867</f>
        <v>2.59554289260933</v>
      </c>
      <c r="AU867" s="4" t="n">
        <f aca="false">AT867^-'paramètres CI'!$B$19</f>
        <v>0.000485483325772536</v>
      </c>
      <c r="AV867" s="4" t="n">
        <f aca="false">SUMIFS($AU$2:$AU$1250,$I$2:$I$1250,V867)</f>
        <v>0.0298878390922949</v>
      </c>
      <c r="AW867" s="5" t="n">
        <f aca="false">AU867/AV867</f>
        <v>0.016243507075682</v>
      </c>
      <c r="AX867" s="7" t="n">
        <f aca="false">SUMIFS($AP$2:$AP$1250,$I$2:$I$1250,V867)</f>
        <v>1</v>
      </c>
    </row>
    <row r="868" customFormat="false" ht="15.8" hidden="false" customHeight="false" outlineLevel="0" collapsed="false">
      <c r="A868" s="0" t="s">
        <v>16</v>
      </c>
      <c r="B868" s="0" t="s">
        <v>119</v>
      </c>
      <c r="C868" s="0" t="s">
        <v>35</v>
      </c>
      <c r="D868" s="0" t="s">
        <v>33</v>
      </c>
      <c r="E868" s="0" t="str">
        <f aca="false">VLOOKUP(A868,Nomenclature!$D$1:$E$9,2,0)</f>
        <v>04</v>
      </c>
      <c r="F868" s="0" t="str">
        <f aca="false">VLOOKUP(B868,Nomenclature!$J$1:$K$97,2,0)</f>
        <v>87</v>
      </c>
      <c r="G868" s="0" t="str">
        <f aca="false">VLOOKUP(C868,Nomenclature!$M$1:$N$21,2,0)</f>
        <v>21</v>
      </c>
      <c r="H868" s="0" t="str">
        <f aca="false">VLOOKUP(D868,Nomenclature!$O$25:$P$31,2,0)</f>
        <v>01</v>
      </c>
      <c r="I868" s="1" t="str">
        <f aca="false">CONCATENATE(E868,F868)</f>
        <v>0487</v>
      </c>
      <c r="J868" s="0" t="str">
        <f aca="false">CONCATENATE(E868,F868,G868,H868)</f>
        <v>04872101</v>
      </c>
      <c r="K868" s="0" t="n">
        <v>21.890812592813</v>
      </c>
      <c r="L868" s="0" t="n">
        <v>25</v>
      </c>
      <c r="M868" s="0" t="n">
        <v>84.9870303965161</v>
      </c>
      <c r="N868" s="0" t="n">
        <v>0.947676037335427</v>
      </c>
      <c r="O868" s="0" t="n">
        <v>9.99400359784131E-005</v>
      </c>
      <c r="P868" s="4" t="n">
        <f aca="false">VLOOKUP(D868,'paramètres CI'!$A$1:$B$6,2,0)</f>
        <v>0.033584731604575</v>
      </c>
      <c r="Q868" s="17" t="n">
        <f aca="false">M868*P868/N868</f>
        <v>3.01185900380278</v>
      </c>
      <c r="R868" s="9" t="n">
        <f aca="false">1/(1+0.04)*(1 - (1/(1+0.04))^L868)/(1-1/(1+0.04))</f>
        <v>15.6220799436509</v>
      </c>
      <c r="S868" s="17" t="n">
        <f aca="false">K868/R868</f>
        <v>1.4012738810564</v>
      </c>
      <c r="T868" s="17" t="n">
        <f aca="false">Q868+S868</f>
        <v>4.41313288485918</v>
      </c>
      <c r="U868" s="0" t="n">
        <f aca="false">T868 + Z868</f>
        <v>3.12493022273514</v>
      </c>
      <c r="V868" s="4" t="str">
        <f aca="false">VLOOKUP(I868,'CI ref gaz'!$I$1:$AM$97,1,0)</f>
        <v>0487</v>
      </c>
      <c r="W868" s="0" t="n">
        <f aca="false">VLOOKUP(I868,'CI ref gaz'!$I$1:$AM$97,14,0)</f>
        <v>-2</v>
      </c>
      <c r="X868" s="1" t="n">
        <f aca="false">VLOOKUP(I868,'CI ref gaz'!$I$1:$AM$97,13,0)</f>
        <v>1.06258715896573</v>
      </c>
      <c r="Y868" s="2" t="n">
        <f aca="false">VLOOKUP(I868,'CI ref gaz'!$I$1:$AM$97,7,0)</f>
        <v>0.559172223196571</v>
      </c>
      <c r="Z868" s="17" t="n">
        <f aca="false">X868*(O868/Y868)^(-1/8)-T868</f>
        <v>-1.28820266212405</v>
      </c>
      <c r="AA868" s="17" t="n">
        <f aca="false">Z868^2</f>
        <v>1.65946609870349</v>
      </c>
      <c r="AB868" s="18" t="n">
        <f aca="false">Z868/U868</f>
        <v>-0.412234056540479</v>
      </c>
      <c r="AC868" s="17" t="n">
        <f aca="false">U868^-('paramètres CI'!$B$19)</f>
        <v>0.000109970805305218</v>
      </c>
      <c r="AD868" s="4" t="n">
        <f aca="false">SUMIFS($AC$2:$AC$1250,$I$2:$I$1250,V868)</f>
        <v>1.10036787788401</v>
      </c>
      <c r="AE868" s="4" t="n">
        <f aca="false">AC868/AD868</f>
        <v>9.9940035978413E-005</v>
      </c>
      <c r="AF868" s="17" t="n">
        <f aca="false">AE868-O868</f>
        <v>0</v>
      </c>
      <c r="AG868" s="4" t="n">
        <f aca="false">VLOOKUP(I868,BesoinU!$F$1:$L$99,3,0)</f>
        <v>28.6208802111398</v>
      </c>
      <c r="AH868" s="19" t="n">
        <f aca="false">VLOOKUP(J868,bibliRdtCHauff!$G$2:$K$1398,4,0)</f>
        <v>21.890812592813</v>
      </c>
      <c r="AI868" s="19" t="n">
        <f aca="false">VLOOKUP(J868,bibliRdtCHauff!$G$2:$K$1398,3,0)</f>
        <v>0.947676037335427</v>
      </c>
      <c r="AJ868" s="4" t="n">
        <f aca="false">VLOOKUP(D868,'paramètres CI'!$A$1:$C$6,3)</f>
        <v>0.0509473684210526</v>
      </c>
      <c r="AK868" s="4" t="n">
        <f aca="false">AJ868*AG868/AI868</f>
        <v>1.53866772104067</v>
      </c>
      <c r="AL868" s="4" t="n">
        <f aca="false">AK868+AH868/R868</f>
        <v>2.93994160209707</v>
      </c>
      <c r="AM868" s="4" t="n">
        <f aca="false">AL868+Z868</f>
        <v>1.65173893997302</v>
      </c>
      <c r="AN868" s="4" t="n">
        <f aca="false">AM868^-'paramètres CI'!$B$19</f>
        <v>0.0180496481460956</v>
      </c>
      <c r="AO868" s="4" t="n">
        <f aca="false">SUMIFS($AN$2:$AN$1250,$I$2:$I$1250,V868)</f>
        <v>774312329258.784</v>
      </c>
      <c r="AP868" s="5" t="n">
        <f aca="false">AN868/AO868</f>
        <v>2.33105524270467E-014</v>
      </c>
      <c r="AQ868" s="6" t="n">
        <f aca="false">AP868-O868</f>
        <v>-9.99400359551025E-005</v>
      </c>
      <c r="AR868" s="20" t="n">
        <f aca="false">VLOOKUP(I868,entreesparc!$A$13:$H$110,8,0)*AP868</f>
        <v>1.42704424116561E-010</v>
      </c>
      <c r="AS868" s="7" t="n">
        <f aca="false">M868*AJ868/AI868+AH868/R868</f>
        <v>5.97020395635592</v>
      </c>
      <c r="AT868" s="4" t="n">
        <f aca="false">AS868+Z868</f>
        <v>4.68200129423187</v>
      </c>
      <c r="AU868" s="4" t="n">
        <f aca="false">AT868^-'paramètres CI'!$B$19</f>
        <v>4.3305969402315E-006</v>
      </c>
      <c r="AV868" s="4" t="n">
        <f aca="false">SUMIFS($AU$2:$AU$1250,$I$2:$I$1250,V868)</f>
        <v>0.0298878390922949</v>
      </c>
      <c r="AW868" s="5" t="n">
        <f aca="false">AU868/AV868</f>
        <v>0.000144894949643514</v>
      </c>
      <c r="AX868" s="7" t="n">
        <f aca="false">SUMIFS($AP$2:$AP$1250,$I$2:$I$1250,V868)</f>
        <v>1</v>
      </c>
    </row>
    <row r="869" customFormat="false" ht="15.8" hidden="false" customHeight="false" outlineLevel="0" collapsed="false">
      <c r="A869" s="0" t="s">
        <v>16</v>
      </c>
      <c r="B869" s="0" t="s">
        <v>119</v>
      </c>
      <c r="C869" s="0" t="s">
        <v>35</v>
      </c>
      <c r="D869" s="0" t="s">
        <v>34</v>
      </c>
      <c r="E869" s="0" t="str">
        <f aca="false">VLOOKUP(A869,Nomenclature!$D$1:$E$9,2,0)</f>
        <v>04</v>
      </c>
      <c r="F869" s="0" t="str">
        <f aca="false">VLOOKUP(B869,Nomenclature!$J$1:$K$97,2,0)</f>
        <v>87</v>
      </c>
      <c r="G869" s="0" t="str">
        <f aca="false">VLOOKUP(C869,Nomenclature!$M$1:$N$21,2,0)</f>
        <v>21</v>
      </c>
      <c r="H869" s="0" t="str">
        <f aca="false">VLOOKUP(D869,Nomenclature!$O$25:$P$31,2,0)</f>
        <v>06</v>
      </c>
      <c r="I869" s="1" t="str">
        <f aca="false">CONCATENATE(E869,F869)</f>
        <v>0487</v>
      </c>
      <c r="J869" s="0" t="str">
        <f aca="false">CONCATENATE(E869,F869,G869,H869)</f>
        <v>04872106</v>
      </c>
      <c r="K869" s="0" t="n">
        <v>22.5204205386213</v>
      </c>
      <c r="L869" s="0" t="n">
        <v>25</v>
      </c>
      <c r="M869" s="0" t="n">
        <v>84.6488477841346</v>
      </c>
      <c r="N869" s="0" t="n">
        <v>1.09920535526903</v>
      </c>
      <c r="O869" s="0" t="n">
        <v>9.99400359784131E-005</v>
      </c>
      <c r="P869" s="4" t="n">
        <f aca="false">VLOOKUP(D869,'paramètres CI'!$A$1:$B$6,2,0)</f>
        <v>0.0424847883250769</v>
      </c>
      <c r="Q869" s="17" t="n">
        <f aca="false">M869*P869/N869</f>
        <v>3.27171657491646</v>
      </c>
      <c r="R869" s="9" t="n">
        <f aca="false">1/(1+0.04)*(1 - (1/(1+0.04))^L869)/(1-1/(1+0.04))</f>
        <v>15.6220799436509</v>
      </c>
      <c r="S869" s="17" t="n">
        <f aca="false">K869/R869</f>
        <v>1.44157632145354</v>
      </c>
      <c r="T869" s="17" t="n">
        <f aca="false">Q869+S869</f>
        <v>4.71329289637</v>
      </c>
      <c r="U869" s="0" t="n">
        <f aca="false">T869 + Z869</f>
        <v>3.12493022273514</v>
      </c>
      <c r="V869" s="4" t="str">
        <f aca="false">VLOOKUP(I869,'CI ref gaz'!$I$1:$AM$97,1,0)</f>
        <v>0487</v>
      </c>
      <c r="W869" s="0" t="n">
        <f aca="false">VLOOKUP(I869,'CI ref gaz'!$I$1:$AM$97,14,0)</f>
        <v>-2</v>
      </c>
      <c r="X869" s="1" t="n">
        <f aca="false">VLOOKUP(I869,'CI ref gaz'!$I$1:$AM$97,13,0)</f>
        <v>1.06258715896573</v>
      </c>
      <c r="Y869" s="2" t="n">
        <f aca="false">VLOOKUP(I869,'CI ref gaz'!$I$1:$AM$97,7,0)</f>
        <v>0.559172223196571</v>
      </c>
      <c r="Z869" s="17" t="n">
        <f aca="false">X869*(O869/Y869)^(-1/8)-T869</f>
        <v>-1.58836267363486</v>
      </c>
      <c r="AA869" s="17" t="n">
        <f aca="false">Z869^2</f>
        <v>2.52289598299648</v>
      </c>
      <c r="AB869" s="18" t="n">
        <f aca="false">Z869/U869</f>
        <v>-0.508287404972718</v>
      </c>
      <c r="AC869" s="17" t="n">
        <f aca="false">U869^-('paramètres CI'!$B$19)</f>
        <v>0.000109970805305218</v>
      </c>
      <c r="AD869" s="4" t="n">
        <f aca="false">SUMIFS($AC$2:$AC$1250,$I$2:$I$1250,V869)</f>
        <v>1.10036787788401</v>
      </c>
      <c r="AE869" s="4" t="n">
        <f aca="false">AC869/AD869</f>
        <v>9.9940035978413E-005</v>
      </c>
      <c r="AF869" s="17" t="n">
        <f aca="false">AE869-O869</f>
        <v>0</v>
      </c>
      <c r="AG869" s="4" t="n">
        <f aca="false">VLOOKUP(I869,BesoinU!$F$1:$L$99,3,0)</f>
        <v>28.6208802111398</v>
      </c>
      <c r="AH869" s="19" t="n">
        <f aca="false">VLOOKUP(J869,bibliRdtCHauff!$G$2:$K$1398,4,0)</f>
        <v>22.5204205386213</v>
      </c>
      <c r="AI869" s="19" t="n">
        <f aca="false">VLOOKUP(J869,bibliRdtCHauff!$G$2:$K$1398,3,0)</f>
        <v>1.09920535526903</v>
      </c>
      <c r="AJ869" s="4" t="n">
        <f aca="false">VLOOKUP(D869,'paramètres CI'!$A$1:$C$6,3)</f>
        <v>0.0591</v>
      </c>
      <c r="AK869" s="4" t="n">
        <f aca="false">AJ869*AG869/AI869</f>
        <v>1.53883349673489</v>
      </c>
      <c r="AL869" s="4" t="n">
        <f aca="false">AK869+AH869/R869</f>
        <v>2.98040981818843</v>
      </c>
      <c r="AM869" s="4" t="n">
        <f aca="false">AL869+Z869</f>
        <v>1.39204714455357</v>
      </c>
      <c r="AN869" s="4" t="n">
        <f aca="false">AM869^-'paramètres CI'!$B$19</f>
        <v>0.0709199547074017</v>
      </c>
      <c r="AO869" s="4" t="n">
        <f aca="false">SUMIFS($AN$2:$AN$1250,$I$2:$I$1250,V869)</f>
        <v>774312329258.784</v>
      </c>
      <c r="AP869" s="5" t="n">
        <f aca="false">AN869/AO869</f>
        <v>9.15908891380954E-014</v>
      </c>
      <c r="AQ869" s="6" t="n">
        <f aca="false">AP869-O869</f>
        <v>-9.99400358868222E-005</v>
      </c>
      <c r="AR869" s="20" t="n">
        <f aca="false">VLOOKUP(I869,entreesparc!$A$13:$H$110,8,0)*AP869</f>
        <v>5.60708508718581E-010</v>
      </c>
      <c r="AS869" s="7" t="n">
        <f aca="false">M869*AJ869/AI869+AH869/R869</f>
        <v>5.99281588743794</v>
      </c>
      <c r="AT869" s="4" t="n">
        <f aca="false">AS869+Z869</f>
        <v>4.40445321380308</v>
      </c>
      <c r="AU869" s="4" t="n">
        <f aca="false">AT869^-'paramètres CI'!$B$19</f>
        <v>7.06096390596932E-006</v>
      </c>
      <c r="AV869" s="4" t="n">
        <f aca="false">SUMIFS($AU$2:$AU$1250,$I$2:$I$1250,V869)</f>
        <v>0.0298878390922949</v>
      </c>
      <c r="AW869" s="5" t="n">
        <f aca="false">AU869/AV869</f>
        <v>0.000236248725917079</v>
      </c>
      <c r="AX869" s="7" t="n">
        <f aca="false">SUMIFS($AP$2:$AP$1250,$I$2:$I$1250,V869)</f>
        <v>1</v>
      </c>
    </row>
    <row r="870" customFormat="false" ht="15.8" hidden="false" customHeight="false" outlineLevel="0" collapsed="false">
      <c r="A870" s="0" t="s">
        <v>16</v>
      </c>
      <c r="B870" s="0" t="s">
        <v>119</v>
      </c>
      <c r="C870" s="0" t="s">
        <v>36</v>
      </c>
      <c r="D870" s="0" t="s">
        <v>37</v>
      </c>
      <c r="E870" s="0" t="str">
        <f aca="false">VLOOKUP(A870,Nomenclature!$D$1:$E$9,2,0)</f>
        <v>04</v>
      </c>
      <c r="F870" s="0" t="str">
        <f aca="false">VLOOKUP(B870,Nomenclature!$J$1:$K$97,2,0)</f>
        <v>87</v>
      </c>
      <c r="G870" s="0" t="str">
        <f aca="false">VLOOKUP(C870,Nomenclature!$M$1:$N$21,2,0)</f>
        <v>23</v>
      </c>
      <c r="H870" s="0" t="str">
        <f aca="false">VLOOKUP(D870,Nomenclature!$O$25:$P$31,2,0)</f>
        <v>03</v>
      </c>
      <c r="I870" s="1" t="str">
        <f aca="false">CONCATENATE(E870,F870)</f>
        <v>0487</v>
      </c>
      <c r="J870" s="0" t="str">
        <f aca="false">CONCATENATE(E870,F870,G870,H870)</f>
        <v>04872303</v>
      </c>
      <c r="K870" s="0" t="n">
        <v>12.8863218788234</v>
      </c>
      <c r="L870" s="0" t="n">
        <v>20</v>
      </c>
      <c r="M870" s="0" t="n">
        <v>50.7005342812111</v>
      </c>
      <c r="N870" s="0" t="n">
        <v>0.759390536863586</v>
      </c>
      <c r="O870" s="0" t="n">
        <v>9.99400359784131E-005</v>
      </c>
      <c r="P870" s="4" t="n">
        <f aca="false">VLOOKUP(D870,'paramètres CI'!$A$1:$B$6,2,0)</f>
        <v>0.0385046990211696</v>
      </c>
      <c r="Q870" s="17" t="n">
        <f aca="false">M870*P870/N870</f>
        <v>2.57075736125641</v>
      </c>
      <c r="R870" s="9" t="n">
        <f aca="false">1/(1+0.04)*(1 - (1/(1+0.04))^L870)/(1-1/(1+0.04))</f>
        <v>13.5903263449677</v>
      </c>
      <c r="S870" s="17" t="n">
        <f aca="false">K870/R870</f>
        <v>0.948198119141932</v>
      </c>
      <c r="T870" s="17" t="n">
        <f aca="false">Q870+S870</f>
        <v>3.51895548039835</v>
      </c>
      <c r="U870" s="0" t="n">
        <f aca="false">T870 + Z870</f>
        <v>3.12493022273514</v>
      </c>
      <c r="V870" s="4" t="str">
        <f aca="false">VLOOKUP(I870,'CI ref gaz'!$I$1:$AM$97,1,0)</f>
        <v>0487</v>
      </c>
      <c r="W870" s="0" t="n">
        <f aca="false">VLOOKUP(I870,'CI ref gaz'!$I$1:$AM$97,14,0)</f>
        <v>-2</v>
      </c>
      <c r="X870" s="1" t="n">
        <f aca="false">VLOOKUP(I870,'CI ref gaz'!$I$1:$AM$97,13,0)</f>
        <v>1.06258715896573</v>
      </c>
      <c r="Y870" s="2" t="n">
        <f aca="false">VLOOKUP(I870,'CI ref gaz'!$I$1:$AM$97,7,0)</f>
        <v>0.559172223196571</v>
      </c>
      <c r="Z870" s="17" t="n">
        <f aca="false">X870*(O870/Y870)^(-1/8)-T870</f>
        <v>-0.394025257663211</v>
      </c>
      <c r="AA870" s="17" t="n">
        <f aca="false">Z870^2</f>
        <v>0.15525590367656</v>
      </c>
      <c r="AB870" s="18" t="n">
        <f aca="false">Z870/U870</f>
        <v>-0.126090897901181</v>
      </c>
      <c r="AC870" s="17" t="n">
        <f aca="false">U870^-('paramètres CI'!$B$19)</f>
        <v>0.000109970805305218</v>
      </c>
      <c r="AD870" s="4" t="n">
        <f aca="false">SUMIFS($AC$2:$AC$1250,$I$2:$I$1250,V870)</f>
        <v>1.10036787788401</v>
      </c>
      <c r="AE870" s="4" t="n">
        <f aca="false">AC870/AD870</f>
        <v>9.9940035978413E-005</v>
      </c>
      <c r="AF870" s="17" t="n">
        <f aca="false">AE870-O870</f>
        <v>0</v>
      </c>
      <c r="AG870" s="4" t="n">
        <f aca="false">VLOOKUP(I870,BesoinU!$F$1:$L$99,3,0)</f>
        <v>28.6208802111398</v>
      </c>
      <c r="AH870" s="19" t="n">
        <f aca="false">VLOOKUP(J870,bibliRdtCHauff!$G$2:$K$1398,4,0)</f>
        <v>12.8863218788234</v>
      </c>
      <c r="AI870" s="19" t="n">
        <f aca="false">VLOOKUP(J870,bibliRdtCHauff!$G$2:$K$1398,3,0)</f>
        <v>0.759390536863586</v>
      </c>
      <c r="AJ870" s="4" t="n">
        <f aca="false">VLOOKUP(D870,'paramètres CI'!$A$1:$C$6,3)</f>
        <v>0.0763929293534506</v>
      </c>
      <c r="AK870" s="4" t="n">
        <f aca="false">AJ870*AG870/AI870</f>
        <v>2.87919426680443</v>
      </c>
      <c r="AL870" s="4" t="n">
        <f aca="false">AK870+AH870/R870</f>
        <v>3.82739238594636</v>
      </c>
      <c r="AM870" s="4" t="n">
        <f aca="false">AL870+Z870</f>
        <v>3.43336712828315</v>
      </c>
      <c r="AN870" s="4" t="n">
        <f aca="false">AM870^-'paramètres CI'!$B$19</f>
        <v>5.17890615665577E-005</v>
      </c>
      <c r="AO870" s="4" t="n">
        <f aca="false">SUMIFS($AN$2:$AN$1250,$I$2:$I$1250,V870)</f>
        <v>774312329258.784</v>
      </c>
      <c r="AP870" s="5" t="n">
        <f aca="false">AN870/AO870</f>
        <v>6.6883942834971E-017</v>
      </c>
      <c r="AQ870" s="6" t="n">
        <f aca="false">AP870-O870</f>
        <v>-9.99400359783462E-005</v>
      </c>
      <c r="AR870" s="20" t="n">
        <f aca="false">VLOOKUP(I870,entreesparc!$A$13:$H$110,8,0)*AP870</f>
        <v>4.09455527696335E-013</v>
      </c>
      <c r="AS870" s="7" t="n">
        <f aca="false">M870*AJ870/AI870+AH870/R870</f>
        <v>6.04855445163402</v>
      </c>
      <c r="AT870" s="4" t="n">
        <f aca="false">AS870+Z870</f>
        <v>5.65452919397081</v>
      </c>
      <c r="AU870" s="4" t="n">
        <f aca="false">AT870^-'paramètres CI'!$B$19</f>
        <v>9.56815924655924E-007</v>
      </c>
      <c r="AV870" s="4" t="n">
        <f aca="false">SUMIFS($AU$2:$AU$1250,$I$2:$I$1250,V870)</f>
        <v>0.0298878390922949</v>
      </c>
      <c r="AW870" s="5" t="n">
        <f aca="false">AU870/AV870</f>
        <v>3.20135531277868E-005</v>
      </c>
      <c r="AX870" s="7" t="n">
        <f aca="false">SUMIFS($AP$2:$AP$1250,$I$2:$I$1250,V870)</f>
        <v>1</v>
      </c>
    </row>
    <row r="871" customFormat="false" ht="15.8" hidden="false" customHeight="false" outlineLevel="0" collapsed="false">
      <c r="A871" s="0" t="s">
        <v>16</v>
      </c>
      <c r="B871" s="0" t="s">
        <v>119</v>
      </c>
      <c r="C871" s="0" t="s">
        <v>38</v>
      </c>
      <c r="D871" s="0" t="s">
        <v>39</v>
      </c>
      <c r="E871" s="0" t="str">
        <f aca="false">VLOOKUP(A871,Nomenclature!$D$1:$E$9,2,0)</f>
        <v>04</v>
      </c>
      <c r="F871" s="0" t="str">
        <f aca="false">VLOOKUP(B871,Nomenclature!$J$1:$K$97,2,0)</f>
        <v>87</v>
      </c>
      <c r="G871" s="0" t="str">
        <f aca="false">VLOOKUP(C871,Nomenclature!$M$1:$N$21,2,0)</f>
        <v>24</v>
      </c>
      <c r="H871" s="0" t="str">
        <f aca="false">VLOOKUP(D871,Nomenclature!$O$25:$P$31,2,0)</f>
        <v>04</v>
      </c>
      <c r="I871" s="1" t="str">
        <f aca="false">CONCATENATE(E871,F871)</f>
        <v>0487</v>
      </c>
      <c r="J871" s="0" t="str">
        <f aca="false">CONCATENATE(E871,F871,G871,H871)</f>
        <v>04872404</v>
      </c>
      <c r="K871" s="0" t="n">
        <v>9.86270623005846</v>
      </c>
      <c r="L871" s="0" t="n">
        <v>20</v>
      </c>
      <c r="M871" s="0" t="n">
        <v>81.7163141651742</v>
      </c>
      <c r="N871" s="0" t="n">
        <v>0.985731096462153</v>
      </c>
      <c r="O871" s="0" t="n">
        <v>9.99400359784131E-005</v>
      </c>
      <c r="P871" s="4" t="n">
        <f aca="false">VLOOKUP(D871,'paramètres CI'!$A$1:$B$6,2,0)</f>
        <v>0.022045059962018</v>
      </c>
      <c r="Q871" s="17" t="n">
        <f aca="false">M871*P871/N871</f>
        <v>1.8275177197025</v>
      </c>
      <c r="R871" s="9" t="n">
        <f aca="false">1/(1+0.04)*(1 - (1/(1+0.04))^L871)/(1-1/(1+0.04))</f>
        <v>13.5903263449677</v>
      </c>
      <c r="S871" s="17" t="n">
        <f aca="false">K871/R871</f>
        <v>0.725715187384775</v>
      </c>
      <c r="T871" s="17" t="n">
        <f aca="false">Q871+S871</f>
        <v>2.55323290708728</v>
      </c>
      <c r="U871" s="0" t="n">
        <f aca="false">T871 + Z871</f>
        <v>3.12493022273514</v>
      </c>
      <c r="V871" s="4" t="str">
        <f aca="false">VLOOKUP(I871,'CI ref gaz'!$I$1:$AM$97,1,0)</f>
        <v>0487</v>
      </c>
      <c r="W871" s="0" t="n">
        <f aca="false">VLOOKUP(I871,'CI ref gaz'!$I$1:$AM$97,14,0)</f>
        <v>-2</v>
      </c>
      <c r="X871" s="1" t="n">
        <f aca="false">VLOOKUP(I871,'CI ref gaz'!$I$1:$AM$97,13,0)</f>
        <v>1.06258715896573</v>
      </c>
      <c r="Y871" s="2" t="n">
        <f aca="false">VLOOKUP(I871,'CI ref gaz'!$I$1:$AM$97,7,0)</f>
        <v>0.559172223196571</v>
      </c>
      <c r="Z871" s="17" t="n">
        <f aca="false">X871*(O871/Y871)^(-1/8)-T871</f>
        <v>0.571697315647857</v>
      </c>
      <c r="AA871" s="17" t="n">
        <f aca="false">Z871^2</f>
        <v>0.326837820718966</v>
      </c>
      <c r="AB871" s="18" t="n">
        <f aca="false">Z871/U871</f>
        <v>0.182947225985568</v>
      </c>
      <c r="AC871" s="17" t="n">
        <f aca="false">U871^-('paramètres CI'!$B$19)</f>
        <v>0.000109970805305218</v>
      </c>
      <c r="AD871" s="4" t="n">
        <f aca="false">SUMIFS($AC$2:$AC$1250,$I$2:$I$1250,V871)</f>
        <v>1.10036787788401</v>
      </c>
      <c r="AE871" s="4" t="n">
        <f aca="false">AC871/AD871</f>
        <v>9.9940035978413E-005</v>
      </c>
      <c r="AF871" s="17" t="n">
        <f aca="false">AE871-O871</f>
        <v>0</v>
      </c>
      <c r="AG871" s="4" t="n">
        <f aca="false">VLOOKUP(I871,BesoinU!$F$1:$L$99,3,0)</f>
        <v>28.6208802111398</v>
      </c>
      <c r="AH871" s="19" t="n">
        <f aca="false">VLOOKUP(J871,bibliRdtCHauff!$G$2:$K$1398,4,0)</f>
        <v>9.86270623005846</v>
      </c>
      <c r="AI871" s="19" t="n">
        <f aca="false">VLOOKUP(J871,bibliRdtCHauff!$G$2:$K$1398,3,0)</f>
        <v>0.985731096462153</v>
      </c>
      <c r="AJ871" s="4" t="n">
        <f aca="false">VLOOKUP(D871,'paramètres CI'!$A$1:$C$6,3)</f>
        <v>0.0386719666666667</v>
      </c>
      <c r="AK871" s="4" t="n">
        <f aca="false">AJ871*AG871/AI871</f>
        <v>1.12284752856872</v>
      </c>
      <c r="AL871" s="4" t="n">
        <f aca="false">AK871+AH871/R871</f>
        <v>1.84856271595349</v>
      </c>
      <c r="AM871" s="4" t="n">
        <f aca="false">AL871+Z871</f>
        <v>2.42026003160135</v>
      </c>
      <c r="AN871" s="4" t="n">
        <f aca="false">AM871^-'paramètres CI'!$B$19</f>
        <v>0.000849383399757431</v>
      </c>
      <c r="AO871" s="4" t="n">
        <f aca="false">SUMIFS($AN$2:$AN$1250,$I$2:$I$1250,V871)</f>
        <v>774312329258.784</v>
      </c>
      <c r="AP871" s="5" t="n">
        <f aca="false">AN871/AO871</f>
        <v>1.0969519245167E-015</v>
      </c>
      <c r="AQ871" s="6" t="n">
        <f aca="false">AP871-O871</f>
        <v>-9.99400359773161E-005</v>
      </c>
      <c r="AR871" s="20" t="n">
        <f aca="false">VLOOKUP(I871,entreesparc!$A$13:$H$110,8,0)*AP871</f>
        <v>6.71540896174039E-012</v>
      </c>
      <c r="AS871" s="7" t="n">
        <f aca="false">M871*AJ871/AI871+AH871/R871</f>
        <v>3.93159008456553</v>
      </c>
      <c r="AT871" s="4" t="n">
        <f aca="false">AS871+Z871</f>
        <v>4.50328740021339</v>
      </c>
      <c r="AU871" s="4" t="n">
        <f aca="false">AT871^-'paramètres CI'!$B$19</f>
        <v>5.91238468707691E-006</v>
      </c>
      <c r="AV871" s="4" t="n">
        <f aca="false">SUMIFS($AU$2:$AU$1250,$I$2:$I$1250,V871)</f>
        <v>0.0298878390922949</v>
      </c>
      <c r="AW871" s="5" t="n">
        <f aca="false">AU871/AV871</f>
        <v>0.000197819075136855</v>
      </c>
      <c r="AX871" s="7" t="n">
        <f aca="false">SUMIFS($AP$2:$AP$1250,$I$2:$I$1250,V871)</f>
        <v>1</v>
      </c>
    </row>
    <row r="872" customFormat="false" ht="15.8" hidden="false" customHeight="false" outlineLevel="0" collapsed="false">
      <c r="A872" s="0" t="s">
        <v>16</v>
      </c>
      <c r="B872" s="0" t="s">
        <v>119</v>
      </c>
      <c r="C872" s="0" t="s">
        <v>40</v>
      </c>
      <c r="D872" s="0" t="s">
        <v>37</v>
      </c>
      <c r="E872" s="0" t="str">
        <f aca="false">VLOOKUP(A872,Nomenclature!$D$1:$E$9,2,0)</f>
        <v>04</v>
      </c>
      <c r="F872" s="0" t="str">
        <f aca="false">VLOOKUP(B872,Nomenclature!$J$1:$K$97,2,0)</f>
        <v>87</v>
      </c>
      <c r="G872" s="0" t="str">
        <f aca="false">VLOOKUP(C872,Nomenclature!$M$1:$N$21,2,0)</f>
        <v>03</v>
      </c>
      <c r="H872" s="0" t="str">
        <f aca="false">VLOOKUP(D872,Nomenclature!$O$25:$P$31,2,0)</f>
        <v>03</v>
      </c>
      <c r="I872" s="1" t="str">
        <f aca="false">CONCATENATE(E872,F872)</f>
        <v>0487</v>
      </c>
      <c r="J872" s="0" t="str">
        <f aca="false">CONCATENATE(E872,F872,G872,H872)</f>
        <v>04870303</v>
      </c>
      <c r="K872" s="0" t="n">
        <v>10.3090575030587</v>
      </c>
      <c r="L872" s="0" t="n">
        <v>20</v>
      </c>
      <c r="M872" s="0" t="n">
        <v>50.7005342812111</v>
      </c>
      <c r="N872" s="0" t="n">
        <v>0.708387461708969</v>
      </c>
      <c r="O872" s="0" t="n">
        <v>0.00110777732415969</v>
      </c>
      <c r="P872" s="4" t="n">
        <f aca="false">VLOOKUP(D872,'paramètres CI'!$A$1:$B$6,2,0)</f>
        <v>0.0385046990211696</v>
      </c>
      <c r="Q872" s="17" t="n">
        <f aca="false">M872*P872/N872</f>
        <v>2.75584890788561</v>
      </c>
      <c r="R872" s="9" t="n">
        <f aca="false">1/(1+0.04)*(1 - (1/(1+0.04))^L872)/(1-1/(1+0.04))</f>
        <v>13.5903263449677</v>
      </c>
      <c r="S872" s="17" t="n">
        <f aca="false">K872/R872</f>
        <v>0.758558495313544</v>
      </c>
      <c r="T872" s="17" t="n">
        <f aca="false">Q872+S872</f>
        <v>3.51440740319916</v>
      </c>
      <c r="U872" s="0" t="n">
        <f aca="false">T872 + Z872</f>
        <v>2.31340251364421</v>
      </c>
      <c r="V872" s="4" t="str">
        <f aca="false">VLOOKUP(I872,'CI ref gaz'!$I$1:$AM$97,1,0)</f>
        <v>0487</v>
      </c>
      <c r="W872" s="0" t="n">
        <f aca="false">VLOOKUP(I872,'CI ref gaz'!$I$1:$AM$97,14,0)</f>
        <v>-2</v>
      </c>
      <c r="X872" s="1" t="n">
        <f aca="false">VLOOKUP(I872,'CI ref gaz'!$I$1:$AM$97,13,0)</f>
        <v>1.06258715896573</v>
      </c>
      <c r="Y872" s="2" t="n">
        <f aca="false">VLOOKUP(I872,'CI ref gaz'!$I$1:$AM$97,7,0)</f>
        <v>0.559172223196571</v>
      </c>
      <c r="Z872" s="17" t="n">
        <f aca="false">X872*(O872/Y872)^(-1/8)-T872</f>
        <v>-1.20100488955495</v>
      </c>
      <c r="AA872" s="17" t="n">
        <f aca="false">Z872^2</f>
        <v>1.44241274473489</v>
      </c>
      <c r="AB872" s="18" t="n">
        <f aca="false">Z872/U872</f>
        <v>-0.519150853546471</v>
      </c>
      <c r="AC872" s="17" t="n">
        <f aca="false">U872^-('paramètres CI'!$B$19)</f>
        <v>0.00121896258335362</v>
      </c>
      <c r="AD872" s="4" t="n">
        <f aca="false">SUMIFS($AC$2:$AC$1250,$I$2:$I$1250,V872)</f>
        <v>1.10036787788401</v>
      </c>
      <c r="AE872" s="4" t="n">
        <f aca="false">AC872/AD872</f>
        <v>0.00110777732415969</v>
      </c>
      <c r="AF872" s="17" t="n">
        <f aca="false">AE872-O872</f>
        <v>0</v>
      </c>
      <c r="AG872" s="4" t="n">
        <f aca="false">VLOOKUP(I872,BesoinU!$F$1:$L$99,3,0)</f>
        <v>28.6208802111398</v>
      </c>
      <c r="AH872" s="19" t="n">
        <f aca="false">VLOOKUP(J872,bibliRdtCHauff!$G$2:$K$1398,4,0)</f>
        <v>10.8245103782116</v>
      </c>
      <c r="AI872" s="19" t="n">
        <f aca="false">VLOOKUP(J872,bibliRdtCHauff!$G$2:$K$1398,3,0)</f>
        <v>0.718588076739892</v>
      </c>
      <c r="AJ872" s="4" t="n">
        <f aca="false">VLOOKUP(D872,'paramètres CI'!$A$1:$C$6,3)</f>
        <v>0.0763929293534506</v>
      </c>
      <c r="AK872" s="4" t="n">
        <f aca="false">AJ872*AG872/AI872</f>
        <v>3.04267904071361</v>
      </c>
      <c r="AL872" s="4" t="n">
        <f aca="false">AK872+AH872/R872</f>
        <v>3.83916546079283</v>
      </c>
      <c r="AM872" s="4" t="n">
        <f aca="false">AL872+Z872</f>
        <v>2.63816057123789</v>
      </c>
      <c r="AN872" s="4" t="n">
        <f aca="false">AM872^-'paramètres CI'!$B$19</f>
        <v>0.000426177186273372</v>
      </c>
      <c r="AO872" s="4" t="n">
        <f aca="false">SUMIFS($AN$2:$AN$1250,$I$2:$I$1250,V872)</f>
        <v>774312329258.784</v>
      </c>
      <c r="AP872" s="5" t="n">
        <f aca="false">AN872/AO872</f>
        <v>5.50394421177993E-016</v>
      </c>
      <c r="AQ872" s="6" t="n">
        <f aca="false">AP872-O872</f>
        <v>-0.00110777732415914</v>
      </c>
      <c r="AR872" s="20" t="n">
        <f aca="false">VLOOKUP(I872,entreesparc!$A$13:$H$110,8,0)*AP872</f>
        <v>3.36944905775981E-012</v>
      </c>
      <c r="AS872" s="7" t="n">
        <f aca="false">M872*AJ872/AI872+AH872/R872</f>
        <v>6.186448289609</v>
      </c>
      <c r="AT872" s="4" t="n">
        <f aca="false">AS872+Z872</f>
        <v>4.98544340005406</v>
      </c>
      <c r="AU872" s="4" t="n">
        <f aca="false">AT872^-'paramètres CI'!$B$19</f>
        <v>2.62041260313667E-006</v>
      </c>
      <c r="AV872" s="4" t="n">
        <f aca="false">SUMIFS($AU$2:$AU$1250,$I$2:$I$1250,V872)</f>
        <v>0.0298878390922949</v>
      </c>
      <c r="AW872" s="5" t="n">
        <f aca="false">AU872/AV872</f>
        <v>8.76748765624952E-005</v>
      </c>
      <c r="AX872" s="7" t="n">
        <f aca="false">SUMIFS($AP$2:$AP$1250,$I$2:$I$1250,V872)</f>
        <v>1</v>
      </c>
    </row>
    <row r="873" customFormat="false" ht="15.8" hidden="false" customHeight="false" outlineLevel="0" collapsed="false">
      <c r="A873" s="0" t="s">
        <v>16</v>
      </c>
      <c r="B873" s="0" t="s">
        <v>119</v>
      </c>
      <c r="C873" s="0" t="s">
        <v>41</v>
      </c>
      <c r="D873" s="0" t="s">
        <v>39</v>
      </c>
      <c r="E873" s="0" t="str">
        <f aca="false">VLOOKUP(A873,Nomenclature!$D$1:$E$9,2,0)</f>
        <v>04</v>
      </c>
      <c r="F873" s="0" t="str">
        <f aca="false">VLOOKUP(B873,Nomenclature!$J$1:$K$97,2,0)</f>
        <v>87</v>
      </c>
      <c r="G873" s="0" t="str">
        <f aca="false">VLOOKUP(C873,Nomenclature!$M$1:$N$21,2,0)</f>
        <v>04</v>
      </c>
      <c r="H873" s="0" t="str">
        <f aca="false">VLOOKUP(D873,Nomenclature!$O$25:$P$31,2,0)</f>
        <v>04</v>
      </c>
      <c r="I873" s="1" t="str">
        <f aca="false">CONCATENATE(E873,F873)</f>
        <v>0487</v>
      </c>
      <c r="J873" s="0" t="str">
        <f aca="false">CONCATENATE(E873,F873,G873,H873)</f>
        <v>04870404</v>
      </c>
      <c r="K873" s="0" t="n">
        <v>7.89016498404676</v>
      </c>
      <c r="L873" s="0" t="n">
        <v>20</v>
      </c>
      <c r="M873" s="0" t="n">
        <v>81.7163141651742</v>
      </c>
      <c r="N873" s="0" t="n">
        <v>0.725797805038307</v>
      </c>
      <c r="O873" s="0" t="n">
        <v>0.559172223196571</v>
      </c>
      <c r="P873" s="4" t="n">
        <f aca="false">VLOOKUP(D873,'paramètres CI'!$A$1:$B$6,2,0)</f>
        <v>0.022045059962018</v>
      </c>
      <c r="Q873" s="17" t="n">
        <f aca="false">M873*P873/N873</f>
        <v>2.48201500905791</v>
      </c>
      <c r="R873" s="9" t="n">
        <f aca="false">1/(1+0.04)*(1 - (1/(1+0.04))^L873)/(1-1/(1+0.04))</f>
        <v>13.5903263449677</v>
      </c>
      <c r="S873" s="17" t="n">
        <f aca="false">K873/R873</f>
        <v>0.580572149907819</v>
      </c>
      <c r="T873" s="17" t="n">
        <f aca="false">Q873+S873</f>
        <v>3.06258715896573</v>
      </c>
      <c r="U873" s="0" t="n">
        <f aca="false">T873 + Z873</f>
        <v>1.06258715896573</v>
      </c>
      <c r="V873" s="4" t="str">
        <f aca="false">VLOOKUP(I873,'CI ref gaz'!$I$1:$AM$97,1,0)</f>
        <v>0487</v>
      </c>
      <c r="W873" s="0" t="n">
        <f aca="false">VLOOKUP(I873,'CI ref gaz'!$I$1:$AM$97,14,0)</f>
        <v>-2</v>
      </c>
      <c r="X873" s="1" t="n">
        <f aca="false">VLOOKUP(I873,'CI ref gaz'!$I$1:$AM$97,13,0)</f>
        <v>1.06258715896573</v>
      </c>
      <c r="Y873" s="2" t="n">
        <f aca="false">VLOOKUP(I873,'CI ref gaz'!$I$1:$AM$97,7,0)</f>
        <v>0.559172223196571</v>
      </c>
      <c r="Z873" s="17" t="n">
        <f aca="false">X873*(O873/Y873)^(-1/8)-T873</f>
        <v>-2</v>
      </c>
      <c r="AA873" s="17" t="n">
        <f aca="false">Z873^2</f>
        <v>4</v>
      </c>
      <c r="AB873" s="18" t="n">
        <f aca="false">Z873/U873</f>
        <v>-1.88219854072649</v>
      </c>
      <c r="AC873" s="17" t="n">
        <f aca="false">U873^-('paramètres CI'!$B$19)</f>
        <v>0.615295152610494</v>
      </c>
      <c r="AD873" s="4" t="n">
        <f aca="false">SUMIFS($AC$2:$AC$1250,$I$2:$I$1250,V873)</f>
        <v>1.10036787788401</v>
      </c>
      <c r="AE873" s="4" t="n">
        <f aca="false">AC873/AD873</f>
        <v>0.55917222319657</v>
      </c>
      <c r="AF873" s="17" t="n">
        <f aca="false">AE873-O873</f>
        <v>0</v>
      </c>
      <c r="AG873" s="4" t="n">
        <f aca="false">VLOOKUP(I873,BesoinU!$F$1:$L$99,3,0)</f>
        <v>28.6208802111398</v>
      </c>
      <c r="AH873" s="19" t="n">
        <f aca="false">VLOOKUP(J873,bibliRdtCHauff!$G$2:$K$1398,4,0)</f>
        <v>8.28467323324911</v>
      </c>
      <c r="AI873" s="19" t="n">
        <f aca="false">VLOOKUP(J873,bibliRdtCHauff!$G$2:$K$1398,3,0)</f>
        <v>0.777784463323076</v>
      </c>
      <c r="AJ873" s="4" t="n">
        <f aca="false">VLOOKUP(D873,'paramètres CI'!$A$1:$C$6,3)</f>
        <v>0.0386719666666667</v>
      </c>
      <c r="AK873" s="4" t="n">
        <f aca="false">AJ873*AG873/AI873</f>
        <v>1.42304941495869</v>
      </c>
      <c r="AL873" s="4" t="n">
        <f aca="false">AK873+AH873/R873</f>
        <v>2.0326501723619</v>
      </c>
      <c r="AM873" s="4" t="n">
        <f aca="false">AL873+Z873</f>
        <v>0.0326501723618957</v>
      </c>
      <c r="AN873" s="4" t="n">
        <f aca="false">AM873^-'paramètres CI'!$B$19</f>
        <v>774312327903.586</v>
      </c>
      <c r="AO873" s="4" t="n">
        <f aca="false">SUMIFS($AN$2:$AN$1250,$I$2:$I$1250,V873)</f>
        <v>774312329258.784</v>
      </c>
      <c r="AP873" s="5" t="n">
        <f aca="false">AN873/AO873</f>
        <v>0.999999998249805</v>
      </c>
      <c r="AQ873" s="6" t="n">
        <f aca="false">AP873-O873</f>
        <v>0.440827775053234</v>
      </c>
      <c r="AR873" s="20" t="n">
        <f aca="false">VLOOKUP(I873,entreesparc!$A$13:$H$110,8,0)*AP873</f>
        <v>6121.88082257645</v>
      </c>
      <c r="AS873" s="7" t="n">
        <f aca="false">M873*AJ873/AI873+AH873/R873</f>
        <v>4.67259086139276</v>
      </c>
      <c r="AT873" s="4" t="n">
        <f aca="false">AS873+Z873</f>
        <v>2.67259086139276</v>
      </c>
      <c r="AU873" s="4" t="n">
        <f aca="false">AT873^-'paramètres CI'!$B$19</f>
        <v>0.000384184790481943</v>
      </c>
      <c r="AV873" s="4" t="n">
        <f aca="false">SUMIFS($AU$2:$AU$1250,$I$2:$I$1250,V873)</f>
        <v>0.0298878390922949</v>
      </c>
      <c r="AW873" s="5" t="n">
        <f aca="false">AU873/AV873</f>
        <v>0.0128542177069264</v>
      </c>
      <c r="AX873" s="7" t="n">
        <f aca="false">SUMIFS($AP$2:$AP$1250,$I$2:$I$1250,V873)</f>
        <v>1</v>
      </c>
    </row>
    <row r="874" customFormat="false" ht="15.8" hidden="false" customHeight="false" outlineLevel="0" collapsed="false">
      <c r="A874" s="0" t="s">
        <v>16</v>
      </c>
      <c r="B874" s="0" t="s">
        <v>119</v>
      </c>
      <c r="C874" s="0" t="s">
        <v>45</v>
      </c>
      <c r="D874" s="0" t="s">
        <v>43</v>
      </c>
      <c r="E874" s="0" t="str">
        <f aca="false">VLOOKUP(A874,Nomenclature!$D$1:$E$9,2,0)</f>
        <v>04</v>
      </c>
      <c r="F874" s="0" t="str">
        <f aca="false">VLOOKUP(B874,Nomenclature!$J$1:$K$97,2,0)</f>
        <v>87</v>
      </c>
      <c r="G874" s="0" t="str">
        <f aca="false">VLOOKUP(C874,Nomenclature!$M$1:$N$21,2,0)</f>
        <v>06</v>
      </c>
      <c r="H874" s="0" t="str">
        <f aca="false">VLOOKUP(D874,Nomenclature!$O$25:$P$31,2,0)</f>
        <v>02</v>
      </c>
      <c r="I874" s="1" t="str">
        <f aca="false">CONCATENATE(E874,F874)</f>
        <v>0487</v>
      </c>
      <c r="J874" s="0" t="str">
        <f aca="false">CONCATENATE(E874,F874,G874,H874)</f>
        <v>04870602</v>
      </c>
      <c r="K874" s="0" t="n">
        <v>10</v>
      </c>
      <c r="L874" s="0" t="n">
        <v>13</v>
      </c>
      <c r="M874" s="0" t="n">
        <v>106.530101287757</v>
      </c>
      <c r="N874" s="0" t="n">
        <v>0.9</v>
      </c>
      <c r="O874" s="0" t="n">
        <v>0.14736772949972</v>
      </c>
      <c r="P874" s="4" t="n">
        <f aca="false">VLOOKUP(D874,'paramètres CI'!$A$1:$B$6,2,0)</f>
        <v>0.0935912806596305</v>
      </c>
      <c r="Q874" s="17" t="n">
        <f aca="false">M874*P874/N874</f>
        <v>11.0780984536904</v>
      </c>
      <c r="R874" s="9" t="n">
        <f aca="false">1/(1+0.04)*(1 - (1/(1+0.04))^L874)/(1-1/(1+0.04))</f>
        <v>9.98564784663304</v>
      </c>
      <c r="S874" s="17" t="n">
        <f aca="false">K874/R874</f>
        <v>1.00143727814033</v>
      </c>
      <c r="T874" s="17" t="n">
        <f aca="false">Q874+S874</f>
        <v>12.0795357318307</v>
      </c>
      <c r="U874" s="0" t="n">
        <f aca="false">T874 + Z874</f>
        <v>1.25532871431276</v>
      </c>
      <c r="V874" s="4" t="str">
        <f aca="false">VLOOKUP(I874,'CI ref gaz'!$I$1:$AM$97,1,0)</f>
        <v>0487</v>
      </c>
      <c r="W874" s="0" t="n">
        <f aca="false">VLOOKUP(I874,'CI ref gaz'!$I$1:$AM$97,14,0)</f>
        <v>-2</v>
      </c>
      <c r="X874" s="1" t="n">
        <f aca="false">VLOOKUP(I874,'CI ref gaz'!$I$1:$AM$97,13,0)</f>
        <v>1.06258715896573</v>
      </c>
      <c r="Y874" s="2" t="n">
        <f aca="false">VLOOKUP(I874,'CI ref gaz'!$I$1:$AM$97,7,0)</f>
        <v>0.559172223196571</v>
      </c>
      <c r="Z874" s="17" t="n">
        <f aca="false">X874*(O874/Y874)^(-1/8)-T874</f>
        <v>-10.8242070175179</v>
      </c>
      <c r="AA874" s="17" t="n">
        <f aca="false">Z874^2</f>
        <v>117.163457558084</v>
      </c>
      <c r="AB874" s="18" t="n">
        <f aca="false">Z874/U874</f>
        <v>-8.62260768363268</v>
      </c>
      <c r="AC874" s="17" t="n">
        <f aca="false">U874^-('paramètres CI'!$B$19)</f>
        <v>0.162158715778192</v>
      </c>
      <c r="AD874" s="4" t="n">
        <f aca="false">SUMIFS($AC$2:$AC$1250,$I$2:$I$1250,V874)</f>
        <v>1.10036787788401</v>
      </c>
      <c r="AE874" s="4" t="n">
        <f aca="false">AC874/AD874</f>
        <v>0.14736772949972</v>
      </c>
      <c r="AF874" s="17" t="n">
        <f aca="false">AE874-O874</f>
        <v>0</v>
      </c>
      <c r="AG874" s="4" t="n">
        <f aca="false">VLOOKUP(I874,BesoinU!$F$1:$L$99,3,0)</f>
        <v>28.6208802111398</v>
      </c>
      <c r="AH874" s="19" t="n">
        <f aca="false">VLOOKUP(J874,bibliRdtCHauff!$G$2:$K$1398,4,0)</f>
        <v>10.4</v>
      </c>
      <c r="AI874" s="19" t="n">
        <f aca="false">VLOOKUP(J874,bibliRdtCHauff!$G$2:$K$1398,3,0)</f>
        <v>0.92</v>
      </c>
      <c r="AJ874" s="4" t="n">
        <f aca="false">VLOOKUP(D874,'paramètres CI'!$A$1:$C$6,3)</f>
        <v>0.09847</v>
      </c>
      <c r="AK874" s="4" t="n">
        <f aca="false">AJ874*AG874/AI874</f>
        <v>3.06336747216406</v>
      </c>
      <c r="AL874" s="4" t="n">
        <f aca="false">AK874+AH874/R874</f>
        <v>4.10486224143</v>
      </c>
      <c r="AM874" s="4" t="n">
        <f aca="false">AL874+Z874</f>
        <v>-6.71934477608793</v>
      </c>
      <c r="AN874" s="4" t="n">
        <f aca="false">AM874^-'paramètres CI'!$B$19</f>
        <v>2.40649295236769E-007</v>
      </c>
      <c r="AO874" s="4" t="n">
        <f aca="false">SUMIFS($AN$2:$AN$1250,$I$2:$I$1250,V874)</f>
        <v>774312329258.784</v>
      </c>
      <c r="AP874" s="5" t="n">
        <f aca="false">AN874/AO874</f>
        <v>3.10790989815611E-019</v>
      </c>
      <c r="AQ874" s="6" t="n">
        <f aca="false">AP874-O874</f>
        <v>-0.14736772949972</v>
      </c>
      <c r="AR874" s="20" t="n">
        <f aca="false">VLOOKUP(I874,entreesparc!$A$13:$H$110,8,0)*AP874</f>
        <v>1.90262540371171E-015</v>
      </c>
      <c r="AS874" s="7" t="n">
        <f aca="false">M874*AJ874/AI874+AH874/R874</f>
        <v>12.4436894147066</v>
      </c>
      <c r="AT874" s="4" t="n">
        <f aca="false">AS874+Z874</f>
        <v>1.6194823971887</v>
      </c>
      <c r="AU874" s="4" t="n">
        <f aca="false">AT874^-'paramètres CI'!$B$19</f>
        <v>0.0211344108215393</v>
      </c>
      <c r="AV874" s="4" t="n">
        <f aca="false">SUMIFS($AU$2:$AU$1250,$I$2:$I$1250,V874)</f>
        <v>0.0298878390922949</v>
      </c>
      <c r="AW874" s="5" t="n">
        <f aca="false">AU874/AV874</f>
        <v>0.707124083352946</v>
      </c>
      <c r="AX874" s="7" t="n">
        <f aca="false">SUMIFS($AP$2:$AP$1250,$I$2:$I$1250,V874)</f>
        <v>1</v>
      </c>
    </row>
    <row r="875" customFormat="false" ht="15.8" hidden="false" customHeight="false" outlineLevel="0" collapsed="false">
      <c r="A875" s="0" t="s">
        <v>16</v>
      </c>
      <c r="B875" s="0" t="s">
        <v>119</v>
      </c>
      <c r="C875" s="0" t="s">
        <v>46</v>
      </c>
      <c r="D875" s="0" t="s">
        <v>43</v>
      </c>
      <c r="E875" s="0" t="str">
        <f aca="false">VLOOKUP(A875,Nomenclature!$D$1:$E$9,2,0)</f>
        <v>04</v>
      </c>
      <c r="F875" s="0" t="str">
        <f aca="false">VLOOKUP(B875,Nomenclature!$J$1:$K$97,2,0)</f>
        <v>87</v>
      </c>
      <c r="G875" s="0" t="str">
        <f aca="false">VLOOKUP(C875,Nomenclature!$M$1:$N$21,2,0)</f>
        <v>26</v>
      </c>
      <c r="H875" s="0" t="str">
        <f aca="false">VLOOKUP(D875,Nomenclature!$O$25:$P$31,2,0)</f>
        <v>02</v>
      </c>
      <c r="I875" s="1" t="str">
        <f aca="false">CONCATENATE(E875,F875)</f>
        <v>0487</v>
      </c>
      <c r="J875" s="0" t="str">
        <f aca="false">CONCATENATE(E875,F875,G875,H875)</f>
        <v>04872602</v>
      </c>
      <c r="K875" s="0" t="n">
        <v>12</v>
      </c>
      <c r="L875" s="0" t="n">
        <v>13</v>
      </c>
      <c r="M875" s="0" t="n">
        <v>106.530101287757</v>
      </c>
      <c r="N875" s="0" t="n">
        <v>1</v>
      </c>
      <c r="O875" s="0" t="n">
        <v>9.99400359784131E-005</v>
      </c>
      <c r="P875" s="4" t="n">
        <f aca="false">VLOOKUP(D875,'paramètres CI'!$A$1:$B$6,2,0)</f>
        <v>0.0935912806596305</v>
      </c>
      <c r="Q875" s="17" t="n">
        <f aca="false">M875*P875/N875</f>
        <v>9.97028860832132</v>
      </c>
      <c r="R875" s="9" t="n">
        <f aca="false">1/(1+0.04)*(1 - (1/(1+0.04))^L875)/(1-1/(1+0.04))</f>
        <v>9.98564784663304</v>
      </c>
      <c r="S875" s="17" t="n">
        <f aca="false">K875/R875</f>
        <v>1.20172473376839</v>
      </c>
      <c r="T875" s="17" t="n">
        <f aca="false">Q875+S875</f>
        <v>11.1720133420897</v>
      </c>
      <c r="U875" s="0" t="n">
        <f aca="false">T875 + Z875</f>
        <v>3.12493022273514</v>
      </c>
      <c r="V875" s="4" t="str">
        <f aca="false">VLOOKUP(I875,'CI ref gaz'!$I$1:$AM$97,1,0)</f>
        <v>0487</v>
      </c>
      <c r="W875" s="0" t="n">
        <f aca="false">VLOOKUP(I875,'CI ref gaz'!$I$1:$AM$97,14,0)</f>
        <v>-2</v>
      </c>
      <c r="X875" s="1" t="n">
        <f aca="false">VLOOKUP(I875,'CI ref gaz'!$I$1:$AM$97,13,0)</f>
        <v>1.06258715896573</v>
      </c>
      <c r="Y875" s="2" t="n">
        <f aca="false">VLOOKUP(I875,'CI ref gaz'!$I$1:$AM$97,7,0)</f>
        <v>0.559172223196571</v>
      </c>
      <c r="Z875" s="17" t="n">
        <f aca="false">X875*(O875/Y875)^(-1/8)-T875</f>
        <v>-8.04708311935458</v>
      </c>
      <c r="AA875" s="17" t="n">
        <f aca="false">Z875^2</f>
        <v>64.7555467298014</v>
      </c>
      <c r="AB875" s="18" t="n">
        <f aca="false">Z875/U875</f>
        <v>-2.57512409743065</v>
      </c>
      <c r="AC875" s="17" t="n">
        <f aca="false">U875^-('paramètres CI'!$B$19)</f>
        <v>0.000109970805305218</v>
      </c>
      <c r="AD875" s="4" t="n">
        <f aca="false">SUMIFS($AC$2:$AC$1250,$I$2:$I$1250,V875)</f>
        <v>1.10036787788401</v>
      </c>
      <c r="AE875" s="4" t="n">
        <f aca="false">AC875/AD875</f>
        <v>9.99400359784129E-005</v>
      </c>
      <c r="AF875" s="17" t="n">
        <f aca="false">AE875-O875</f>
        <v>0</v>
      </c>
      <c r="AG875" s="4" t="n">
        <f aca="false">VLOOKUP(I875,BesoinU!$F$1:$L$99,3,0)</f>
        <v>28.6208802111398</v>
      </c>
      <c r="AH875" s="19" t="n">
        <f aca="false">VLOOKUP(J875,bibliRdtCHauff!$G$2:$K$1398,4,0)</f>
        <v>12</v>
      </c>
      <c r="AI875" s="19" t="n">
        <f aca="false">VLOOKUP(J875,bibliRdtCHauff!$G$2:$K$1398,3,0)</f>
        <v>1</v>
      </c>
      <c r="AJ875" s="4" t="n">
        <f aca="false">VLOOKUP(D875,'paramètres CI'!$A$1:$C$6,3)</f>
        <v>0.09847</v>
      </c>
      <c r="AK875" s="4" t="n">
        <f aca="false">AJ875*AG875/AI875</f>
        <v>2.81829807439094</v>
      </c>
      <c r="AL875" s="4" t="n">
        <f aca="false">AK875+AH875/R875</f>
        <v>4.02002280815933</v>
      </c>
      <c r="AM875" s="4" t="n">
        <f aca="false">AL875+Z875</f>
        <v>-4.02706031119525</v>
      </c>
      <c r="AN875" s="4" t="n">
        <f aca="false">AM875^-'paramètres CI'!$B$19</f>
        <v>1.44575575295188E-005</v>
      </c>
      <c r="AO875" s="4" t="n">
        <f aca="false">SUMIFS($AN$2:$AN$1250,$I$2:$I$1250,V875)</f>
        <v>774312329258.784</v>
      </c>
      <c r="AP875" s="5" t="n">
        <f aca="false">AN875/AO875</f>
        <v>1.86714804649416E-017</v>
      </c>
      <c r="AQ875" s="6" t="n">
        <f aca="false">AP875-O875</f>
        <v>-9.99400359783944E-005</v>
      </c>
      <c r="AR875" s="20" t="n">
        <f aca="false">VLOOKUP(I875,entreesparc!$A$13:$H$110,8,0)*AP875</f>
        <v>1.14304578387492E-013</v>
      </c>
      <c r="AS875" s="7" t="n">
        <f aca="false">M875*AJ875/AI875+AH875/R875</f>
        <v>11.6917438075738</v>
      </c>
      <c r="AT875" s="4" t="n">
        <f aca="false">AS875+Z875</f>
        <v>3.64466068821925</v>
      </c>
      <c r="AU875" s="4" t="n">
        <f aca="false">AT875^-'paramètres CI'!$B$19</f>
        <v>3.21176070553481E-005</v>
      </c>
      <c r="AV875" s="4" t="n">
        <f aca="false">SUMIFS($AU$2:$AU$1250,$I$2:$I$1250,V875)</f>
        <v>0.0298878390922949</v>
      </c>
      <c r="AW875" s="5" t="n">
        <f aca="false">AU875/AV875</f>
        <v>0.00107460452246707</v>
      </c>
      <c r="AX875" s="7" t="n">
        <f aca="false">SUMIFS($AP$2:$AP$1250,$I$2:$I$1250,V875)</f>
        <v>1</v>
      </c>
    </row>
    <row r="876" customFormat="false" ht="15.8" hidden="false" customHeight="false" outlineLevel="0" collapsed="false">
      <c r="A876" s="0" t="s">
        <v>16</v>
      </c>
      <c r="B876" s="0" t="s">
        <v>119</v>
      </c>
      <c r="C876" s="0" t="s">
        <v>48</v>
      </c>
      <c r="D876" s="0" t="s">
        <v>43</v>
      </c>
      <c r="E876" s="0" t="str">
        <f aca="false">VLOOKUP(A876,Nomenclature!$D$1:$E$9,2,0)</f>
        <v>04</v>
      </c>
      <c r="F876" s="0" t="str">
        <f aca="false">VLOOKUP(B876,Nomenclature!$J$1:$K$97,2,0)</f>
        <v>87</v>
      </c>
      <c r="G876" s="0" t="str">
        <f aca="false">VLOOKUP(C876,Nomenclature!$M$1:$N$21,2,0)</f>
        <v>09</v>
      </c>
      <c r="H876" s="0" t="str">
        <f aca="false">VLOOKUP(D876,Nomenclature!$O$25:$P$31,2,0)</f>
        <v>02</v>
      </c>
      <c r="I876" s="1" t="str">
        <f aca="false">CONCATENATE(E876,F876)</f>
        <v>0487</v>
      </c>
      <c r="J876" s="0" t="str">
        <f aca="false">CONCATENATE(E876,F876,G876,H876)</f>
        <v>04870902</v>
      </c>
      <c r="K876" s="0" t="n">
        <v>43.8032599558575</v>
      </c>
      <c r="L876" s="0" t="n">
        <v>20</v>
      </c>
      <c r="M876" s="0" t="n">
        <v>93.5163600316188</v>
      </c>
      <c r="N876" s="0" t="n">
        <v>2.66616976744185</v>
      </c>
      <c r="O876" s="0" t="n">
        <v>0.0173582612780254</v>
      </c>
      <c r="P876" s="4" t="n">
        <f aca="false">VLOOKUP(D876,'paramètres CI'!$A$1:$B$6,2,0)</f>
        <v>0.0935912806596305</v>
      </c>
      <c r="Q876" s="17" t="n">
        <f aca="false">M876*P876/N876</f>
        <v>3.28273015652113</v>
      </c>
      <c r="R876" s="9" t="n">
        <f aca="false">1/(1+0.04)*(1 - (1/(1+0.04))^L876)/(1-1/(1+0.04))</f>
        <v>13.5903263449677</v>
      </c>
      <c r="S876" s="17" t="n">
        <f aca="false">K876/R876</f>
        <v>3.22312053765194</v>
      </c>
      <c r="T876" s="17" t="n">
        <f aca="false">Q876+S876</f>
        <v>6.50585069417307</v>
      </c>
      <c r="U876" s="0" t="n">
        <f aca="false">T876 + Z876</f>
        <v>1.64009681175791</v>
      </c>
      <c r="V876" s="4" t="str">
        <f aca="false">VLOOKUP(I876,'CI ref gaz'!$I$1:$AM$97,1,0)</f>
        <v>0487</v>
      </c>
      <c r="W876" s="0" t="n">
        <f aca="false">VLOOKUP(I876,'CI ref gaz'!$I$1:$AM$97,14,0)</f>
        <v>-2</v>
      </c>
      <c r="X876" s="1" t="n">
        <f aca="false">VLOOKUP(I876,'CI ref gaz'!$I$1:$AM$97,13,0)</f>
        <v>1.06258715896573</v>
      </c>
      <c r="Y876" s="2" t="n">
        <f aca="false">VLOOKUP(I876,'CI ref gaz'!$I$1:$AM$97,7,0)</f>
        <v>0.559172223196571</v>
      </c>
      <c r="Z876" s="17" t="n">
        <f aca="false">X876*(O876/Y876)^(-1/8)-T876</f>
        <v>-4.86575388241515</v>
      </c>
      <c r="AA876" s="17" t="n">
        <f aca="false">Z876^2</f>
        <v>23.6755608442381</v>
      </c>
      <c r="AB876" s="18" t="n">
        <f aca="false">Z876/U876</f>
        <v>-2.96674796727388</v>
      </c>
      <c r="AC876" s="17" t="n">
        <f aca="false">U876^-('paramètres CI'!$B$19)</f>
        <v>0.019100473126257</v>
      </c>
      <c r="AD876" s="4" t="n">
        <f aca="false">SUMIFS($AC$2:$AC$1250,$I$2:$I$1250,V876)</f>
        <v>1.10036787788401</v>
      </c>
      <c r="AE876" s="4" t="n">
        <f aca="false">AC876/AD876</f>
        <v>0.0173582612780254</v>
      </c>
      <c r="AF876" s="17" t="n">
        <f aca="false">AE876-O876</f>
        <v>0</v>
      </c>
      <c r="AG876" s="4" t="n">
        <f aca="false">VLOOKUP(I876,BesoinU!$F$1:$L$99,3,0)</f>
        <v>28.6208802111398</v>
      </c>
      <c r="AH876" s="19" t="n">
        <f aca="false">VLOOKUP(J876,bibliRdtCHauff!$G$2:$K$1398,4,0)</f>
        <v>45.9934229536503</v>
      </c>
      <c r="AI876" s="19" t="n">
        <f aca="false">VLOOKUP(J876,bibliRdtCHauff!$G$2:$K$1398,3,0)</f>
        <v>2.77281655813953</v>
      </c>
      <c r="AJ876" s="4" t="n">
        <f aca="false">VLOOKUP(D876,'paramètres CI'!$A$1:$C$6,3)</f>
        <v>0.09847</v>
      </c>
      <c r="AK876" s="4" t="n">
        <f aca="false">AJ876*AG876/AI876</f>
        <v>1.01640264160927</v>
      </c>
      <c r="AL876" s="4" t="n">
        <f aca="false">AK876+AH876/R876</f>
        <v>4.40067920614379</v>
      </c>
      <c r="AM876" s="4" t="n">
        <f aca="false">AL876+Z876</f>
        <v>-0.465074676271364</v>
      </c>
      <c r="AN876" s="4" t="n">
        <f aca="false">AM876^-'paramètres CI'!$B$19</f>
        <v>456.897162058605</v>
      </c>
      <c r="AO876" s="4" t="n">
        <f aca="false">SUMIFS($AN$2:$AN$1250,$I$2:$I$1250,V876)</f>
        <v>774312329258.784</v>
      </c>
      <c r="AP876" s="5" t="n">
        <f aca="false">AN876/AO876</f>
        <v>5.9006830292367E-010</v>
      </c>
      <c r="AQ876" s="6" t="n">
        <f aca="false">AP876-O876</f>
        <v>-0.0173582606879571</v>
      </c>
      <c r="AR876" s="20" t="n">
        <f aca="false">VLOOKUP(I876,entreesparc!$A$13:$H$110,8,0)*AP876</f>
        <v>3.61232783400093E-006</v>
      </c>
      <c r="AS876" s="7" t="n">
        <f aca="false">M876*AJ876/AI876+AH876/R876</f>
        <v>6.70528817104777</v>
      </c>
      <c r="AT876" s="4" t="n">
        <f aca="false">AS876+Z876</f>
        <v>1.83953428863262</v>
      </c>
      <c r="AU876" s="4" t="n">
        <f aca="false">AT876^-'paramètres CI'!$B$19</f>
        <v>0.007626704163215</v>
      </c>
      <c r="AV876" s="4" t="n">
        <f aca="false">SUMIFS($AU$2:$AU$1250,$I$2:$I$1250,V876)</f>
        <v>0.0298878390922949</v>
      </c>
      <c r="AW876" s="5" t="n">
        <f aca="false">AU876/AV876</f>
        <v>0.255177503454279</v>
      </c>
      <c r="AX876" s="7" t="n">
        <f aca="false">SUMIFS($AP$2:$AP$1250,$I$2:$I$1250,V876)</f>
        <v>1</v>
      </c>
    </row>
    <row r="877" customFormat="false" ht="15.8" hidden="false" customHeight="false" outlineLevel="0" collapsed="false">
      <c r="A877" s="0" t="s">
        <v>16</v>
      </c>
      <c r="B877" s="0" t="s">
        <v>119</v>
      </c>
      <c r="C877" s="0" t="s">
        <v>49</v>
      </c>
      <c r="D877" s="0" t="s">
        <v>43</v>
      </c>
      <c r="E877" s="0" t="str">
        <f aca="false">VLOOKUP(A877,Nomenclature!$D$1:$E$9,2,0)</f>
        <v>04</v>
      </c>
      <c r="F877" s="0" t="str">
        <f aca="false">VLOOKUP(B877,Nomenclature!$J$1:$K$97,2,0)</f>
        <v>87</v>
      </c>
      <c r="G877" s="0" t="str">
        <f aca="false">VLOOKUP(C877,Nomenclature!$M$1:$N$21,2,0)</f>
        <v>29</v>
      </c>
      <c r="H877" s="0" t="str">
        <f aca="false">VLOOKUP(D877,Nomenclature!$O$25:$P$31,2,0)</f>
        <v>02</v>
      </c>
      <c r="I877" s="1" t="str">
        <f aca="false">CONCATENATE(E877,F877)</f>
        <v>0487</v>
      </c>
      <c r="J877" s="0" t="str">
        <f aca="false">CONCATENATE(E877,F877,G877,H877)</f>
        <v>04872902</v>
      </c>
      <c r="K877" s="0" t="n">
        <v>54.7540749448218</v>
      </c>
      <c r="L877" s="0" t="n">
        <v>20</v>
      </c>
      <c r="M877" s="0" t="n">
        <v>93.5163600316188</v>
      </c>
      <c r="N877" s="0" t="n">
        <v>3.19940372093023</v>
      </c>
      <c r="O877" s="0" t="n">
        <v>9.99400359784131E-005</v>
      </c>
      <c r="P877" s="4" t="n">
        <f aca="false">VLOOKUP(D877,'paramètres CI'!$A$1:$B$6,2,0)</f>
        <v>0.0935912806596305</v>
      </c>
      <c r="Q877" s="17" t="n">
        <f aca="false">M877*P877/N877</f>
        <v>2.7356084637676</v>
      </c>
      <c r="R877" s="9" t="n">
        <f aca="false">1/(1+0.04)*(1 - (1/(1+0.04))^L877)/(1-1/(1+0.04))</f>
        <v>13.5903263449677</v>
      </c>
      <c r="S877" s="17" t="n">
        <f aca="false">K877/R877</f>
        <v>4.02890067206492</v>
      </c>
      <c r="T877" s="17" t="n">
        <f aca="false">Q877+S877</f>
        <v>6.76450913583252</v>
      </c>
      <c r="U877" s="0" t="n">
        <f aca="false">T877 + Z877</f>
        <v>3.12493022273514</v>
      </c>
      <c r="V877" s="4" t="str">
        <f aca="false">VLOOKUP(I877,'CI ref gaz'!$I$1:$AM$97,1,0)</f>
        <v>0487</v>
      </c>
      <c r="W877" s="0" t="n">
        <f aca="false">VLOOKUP(I877,'CI ref gaz'!$I$1:$AM$97,14,0)</f>
        <v>-2</v>
      </c>
      <c r="X877" s="1" t="n">
        <f aca="false">VLOOKUP(I877,'CI ref gaz'!$I$1:$AM$97,13,0)</f>
        <v>1.06258715896573</v>
      </c>
      <c r="Y877" s="2" t="n">
        <f aca="false">VLOOKUP(I877,'CI ref gaz'!$I$1:$AM$97,7,0)</f>
        <v>0.559172223196571</v>
      </c>
      <c r="Z877" s="17" t="n">
        <f aca="false">X877*(O877/Y877)^(-1/8)-T877</f>
        <v>-3.63957891309738</v>
      </c>
      <c r="AA877" s="17" t="n">
        <f aca="false">Z877^2</f>
        <v>13.2465346646631</v>
      </c>
      <c r="AB877" s="18" t="n">
        <f aca="false">Z877/U877</f>
        <v>-1.16469125826169</v>
      </c>
      <c r="AC877" s="17" t="n">
        <f aca="false">U877^-('paramètres CI'!$B$19)</f>
        <v>0.000109970805305218</v>
      </c>
      <c r="AD877" s="4" t="n">
        <f aca="false">SUMIFS($AC$2:$AC$1250,$I$2:$I$1250,V877)</f>
        <v>1.10036787788401</v>
      </c>
      <c r="AE877" s="4" t="n">
        <f aca="false">AC877/AD877</f>
        <v>9.9940035978413E-005</v>
      </c>
      <c r="AF877" s="17" t="n">
        <f aca="false">AE877-O877</f>
        <v>0</v>
      </c>
      <c r="AG877" s="4" t="n">
        <f aca="false">VLOOKUP(I877,BesoinU!$F$1:$L$99,3,0)</f>
        <v>28.6208802111398</v>
      </c>
      <c r="AH877" s="19" t="n">
        <f aca="false">VLOOKUP(J877,bibliRdtCHauff!$G$2:$K$1398,4,0)</f>
        <v>54.7540749448218</v>
      </c>
      <c r="AI877" s="19" t="n">
        <f aca="false">VLOOKUP(J877,bibliRdtCHauff!$G$2:$K$1398,3,0)</f>
        <v>3.19940372093023</v>
      </c>
      <c r="AJ877" s="4" t="n">
        <f aca="false">VLOOKUP(D877,'paramètres CI'!$A$1:$C$6,3)</f>
        <v>0.09847</v>
      </c>
      <c r="AK877" s="4" t="n">
        <f aca="false">AJ877*AG877/AI877</f>
        <v>0.880882289394698</v>
      </c>
      <c r="AL877" s="4" t="n">
        <f aca="false">AK877+AH877/R877</f>
        <v>4.90978296145961</v>
      </c>
      <c r="AM877" s="4" t="n">
        <f aca="false">AL877+Z877</f>
        <v>1.27020404836222</v>
      </c>
      <c r="AN877" s="4" t="n">
        <f aca="false">AM877^-'paramètres CI'!$B$19</f>
        <v>0.147574751088872</v>
      </c>
      <c r="AO877" s="4" t="n">
        <f aca="false">SUMIFS($AN$2:$AN$1250,$I$2:$I$1250,V877)</f>
        <v>774312329258.784</v>
      </c>
      <c r="AP877" s="5" t="n">
        <f aca="false">AN877/AO877</f>
        <v>1.90588145781095E-013</v>
      </c>
      <c r="AQ877" s="6" t="n">
        <f aca="false">AP877-O877</f>
        <v>-9.9940035787825E-005</v>
      </c>
      <c r="AR877" s="20" t="n">
        <f aca="false">VLOOKUP(I877,entreesparc!$A$13:$H$110,8,0)*AP877</f>
        <v>1.16675791670974E-009</v>
      </c>
      <c r="AS877" s="7" t="n">
        <f aca="false">M877*AJ877/AI877+AH877/R877</f>
        <v>6.90711073104306</v>
      </c>
      <c r="AT877" s="4" t="n">
        <f aca="false">AS877+Z877</f>
        <v>3.26753181794567</v>
      </c>
      <c r="AU877" s="4" t="n">
        <f aca="false">AT877^-'paramètres CI'!$B$19</f>
        <v>7.69558071971549E-005</v>
      </c>
      <c r="AV877" s="4" t="n">
        <f aca="false">SUMIFS($AU$2:$AU$1250,$I$2:$I$1250,V877)</f>
        <v>0.0298878390922949</v>
      </c>
      <c r="AW877" s="5" t="n">
        <f aca="false">AU877/AV877</f>
        <v>0.00257482004501939</v>
      </c>
      <c r="AX877" s="7" t="n">
        <f aca="false">SUMIFS($AP$2:$AP$1250,$I$2:$I$1250,V877)</f>
        <v>1</v>
      </c>
    </row>
    <row r="878" customFormat="false" ht="15.8" hidden="false" customHeight="false" outlineLevel="0" collapsed="false">
      <c r="A878" s="0" t="s">
        <v>16</v>
      </c>
      <c r="B878" s="0" t="s">
        <v>120</v>
      </c>
      <c r="C878" s="0" t="s">
        <v>32</v>
      </c>
      <c r="D878" s="0" t="s">
        <v>33</v>
      </c>
      <c r="E878" s="0" t="str">
        <f aca="false">VLOOKUP(A878,Nomenclature!$D$1:$E$9,2,0)</f>
        <v>04</v>
      </c>
      <c r="F878" s="0" t="str">
        <f aca="false">VLOOKUP(B878,Nomenclature!$J$1:$K$97,2,0)</f>
        <v>88</v>
      </c>
      <c r="G878" s="0" t="str">
        <f aca="false">VLOOKUP(C878,Nomenclature!$M$1:$N$21,2,0)</f>
        <v>01</v>
      </c>
      <c r="H878" s="0" t="str">
        <f aca="false">VLOOKUP(D878,Nomenclature!$O$25:$P$31,2,0)</f>
        <v>01</v>
      </c>
      <c r="I878" s="1" t="str">
        <f aca="false">CONCATENATE(E878,F878)</f>
        <v>0488</v>
      </c>
      <c r="J878" s="0" t="str">
        <f aca="false">CONCATENATE(E878,F878,G878,H878)</f>
        <v>04880101</v>
      </c>
      <c r="K878" s="0" t="n">
        <v>16.1281161534588</v>
      </c>
      <c r="L878" s="0" t="n">
        <v>25</v>
      </c>
      <c r="M878" s="0" t="n">
        <v>89.0663195053126</v>
      </c>
      <c r="N878" s="0" t="n">
        <v>0.768310526358896</v>
      </c>
      <c r="O878" s="0" t="n">
        <v>0.0698423429961817</v>
      </c>
      <c r="P878" s="4" t="n">
        <f aca="false">VLOOKUP(D878,'paramètres CI'!$A$1:$B$6,2,0)</f>
        <v>0.033584731604575</v>
      </c>
      <c r="Q878" s="17" t="n">
        <f aca="false">M878*P878/N878</f>
        <v>3.89330659020016</v>
      </c>
      <c r="R878" s="9" t="n">
        <f aca="false">1/(1+0.04)*(1 - (1/(1+0.04))^L878)/(1-1/(1+0.04))</f>
        <v>15.6220799436509</v>
      </c>
      <c r="S878" s="17" t="n">
        <f aca="false">K878/R878</f>
        <v>1.03239237103082</v>
      </c>
      <c r="T878" s="17" t="n">
        <f aca="false">Q878+S878</f>
        <v>4.92569896123098</v>
      </c>
      <c r="U878" s="0" t="n">
        <f aca="false">T878 + Z878</f>
        <v>1.32456425404756</v>
      </c>
      <c r="V878" s="4" t="str">
        <f aca="false">VLOOKUP(I878,'CI ref gaz'!$I$1:$AM$97,1,0)</f>
        <v>0488</v>
      </c>
      <c r="W878" s="0" t="n">
        <f aca="false">VLOOKUP(I878,'CI ref gaz'!$I$1:$AM$97,14,0)</f>
        <v>-2</v>
      </c>
      <c r="X878" s="1" t="n">
        <f aca="false">VLOOKUP(I878,'CI ref gaz'!$I$1:$AM$97,13,0)</f>
        <v>1.06216779966507</v>
      </c>
      <c r="Y878" s="2" t="n">
        <f aca="false">VLOOKUP(I878,'CI ref gaz'!$I$1:$AM$97,7,0)</f>
        <v>0.408467957802267</v>
      </c>
      <c r="Z878" s="17" t="n">
        <f aca="false">X878*(O878/Y878)^(-1/8)-T878</f>
        <v>-3.60113470718342</v>
      </c>
      <c r="AA878" s="17" t="n">
        <f aca="false">Z878^2</f>
        <v>12.968171179281</v>
      </c>
      <c r="AB878" s="18" t="n">
        <f aca="false">Z878/U878</f>
        <v>-2.71873161017233</v>
      </c>
      <c r="AC878" s="17" t="n">
        <f aca="false">U878^-('paramètres CI'!$B$19)</f>
        <v>0.105539675693023</v>
      </c>
      <c r="AD878" s="4" t="n">
        <f aca="false">SUMIFS($AC$2:$AC$1250,$I$2:$I$1250,V878)</f>
        <v>1.511113046405</v>
      </c>
      <c r="AE878" s="4" t="n">
        <f aca="false">AC878/AD878</f>
        <v>0.0698423429961818</v>
      </c>
      <c r="AF878" s="17" t="n">
        <f aca="false">AE878-O878</f>
        <v>0</v>
      </c>
      <c r="AG878" s="4" t="n">
        <f aca="false">VLOOKUP(I878,BesoinU!$F$1:$L$99,3,0)</f>
        <v>28.3040229995408</v>
      </c>
      <c r="AH878" s="19" t="n">
        <f aca="false">VLOOKUP(J878,bibliRdtCHauff!$G$2:$K$1398,4,0)</f>
        <v>16.9345219611318</v>
      </c>
      <c r="AI878" s="19" t="n">
        <f aca="false">VLOOKUP(J878,bibliRdtCHauff!$G$2:$K$1398,3,0)</f>
        <v>0.799042947413251</v>
      </c>
      <c r="AJ878" s="4" t="n">
        <f aca="false">VLOOKUP(D878,'paramètres CI'!$A$1:$C$6,3)</f>
        <v>0.0509473684210526</v>
      </c>
      <c r="AK878" s="4" t="n">
        <f aca="false">AJ878*AG878/AI878</f>
        <v>1.80467832451785</v>
      </c>
      <c r="AL878" s="4" t="n">
        <f aca="false">AK878+AH878/R878</f>
        <v>2.88869031410022</v>
      </c>
      <c r="AM878" s="4" t="n">
        <f aca="false">AL878+Z878</f>
        <v>-0.712444393083206</v>
      </c>
      <c r="AN878" s="4" t="n">
        <f aca="false">AM878^-'paramètres CI'!$B$19</f>
        <v>15.0658006486153</v>
      </c>
      <c r="AO878" s="4" t="n">
        <f aca="false">SUMIFS($AN$2:$AN$1250,$I$2:$I$1250,V878)</f>
        <v>68441969593.5101</v>
      </c>
      <c r="AP878" s="5" t="n">
        <f aca="false">AN878/AO878</f>
        <v>2.20125176672939E-010</v>
      </c>
      <c r="AQ878" s="6" t="n">
        <f aca="false">AP878-O878</f>
        <v>-0.0698423427760565</v>
      </c>
      <c r="AR878" s="20" t="n">
        <f aca="false">VLOOKUP(I878,entreesparc!$A$13:$H$110,8,0)*AP878</f>
        <v>5.14076088028461E-006</v>
      </c>
      <c r="AS878" s="7" t="n">
        <f aca="false">M878*AJ878/AI878+AH878/R878</f>
        <v>6.76292400355391</v>
      </c>
      <c r="AT878" s="4" t="n">
        <f aca="false">AS878+Z878</f>
        <v>3.16178929637049</v>
      </c>
      <c r="AU878" s="4" t="n">
        <f aca="false">AT878^-'paramètres CI'!$B$19</f>
        <v>0.000100123633258178</v>
      </c>
      <c r="AV878" s="4" t="n">
        <f aca="false">SUMIFS($AU$2:$AU$1250,$I$2:$I$1250,V878)</f>
        <v>0.0618965501734091</v>
      </c>
      <c r="AW878" s="5" t="n">
        <f aca="false">AU878/AV878</f>
        <v>0.00161759634386201</v>
      </c>
      <c r="AX878" s="7" t="n">
        <f aca="false">SUMIFS($AP$2:$AP$1250,$I$2:$I$1250,V878)</f>
        <v>1</v>
      </c>
    </row>
    <row r="879" customFormat="false" ht="15.8" hidden="false" customHeight="false" outlineLevel="0" collapsed="false">
      <c r="A879" s="0" t="s">
        <v>16</v>
      </c>
      <c r="B879" s="0" t="s">
        <v>120</v>
      </c>
      <c r="C879" s="0" t="s">
        <v>32</v>
      </c>
      <c r="D879" s="0" t="s">
        <v>34</v>
      </c>
      <c r="E879" s="0" t="str">
        <f aca="false">VLOOKUP(A879,Nomenclature!$D$1:$E$9,2,0)</f>
        <v>04</v>
      </c>
      <c r="F879" s="0" t="str">
        <f aca="false">VLOOKUP(B879,Nomenclature!$J$1:$K$97,2,0)</f>
        <v>88</v>
      </c>
      <c r="G879" s="0" t="str">
        <f aca="false">VLOOKUP(C879,Nomenclature!$M$1:$N$21,2,0)</f>
        <v>01</v>
      </c>
      <c r="H879" s="0" t="str">
        <f aca="false">VLOOKUP(D879,Nomenclature!$O$25:$P$31,2,0)</f>
        <v>06</v>
      </c>
      <c r="I879" s="1" t="str">
        <f aca="false">CONCATENATE(E879,F879)</f>
        <v>0488</v>
      </c>
      <c r="J879" s="0" t="str">
        <f aca="false">CONCATENATE(E879,F879,G879,H879)</f>
        <v>04880106</v>
      </c>
      <c r="K879" s="0" t="n">
        <v>16.9390442522906</v>
      </c>
      <c r="L879" s="0" t="n">
        <v>25</v>
      </c>
      <c r="M879" s="0" t="n">
        <v>93.0796453288345</v>
      </c>
      <c r="N879" s="0" t="n">
        <v>0.840213935377596</v>
      </c>
      <c r="O879" s="0" t="n">
        <v>0.254527575075613</v>
      </c>
      <c r="P879" s="4" t="n">
        <f aca="false">VLOOKUP(D879,'paramètres CI'!$A$1:$B$6,2,0)</f>
        <v>0.0424847883250769</v>
      </c>
      <c r="Q879" s="17" t="n">
        <f aca="false">M879*P879/N879</f>
        <v>4.70650254972457</v>
      </c>
      <c r="R879" s="9" t="n">
        <f aca="false">1/(1+0.04)*(1 - (1/(1+0.04))^L879)/(1-1/(1+0.04))</f>
        <v>15.6220799436509</v>
      </c>
      <c r="S879" s="17" t="n">
        <f aca="false">K879/R879</f>
        <v>1.08430147031574</v>
      </c>
      <c r="T879" s="17" t="n">
        <f aca="false">Q879+S879</f>
        <v>5.79080402004031</v>
      </c>
      <c r="U879" s="0" t="n">
        <f aca="false">T879 + Z879</f>
        <v>1.12686275698388</v>
      </c>
      <c r="V879" s="4" t="str">
        <f aca="false">VLOOKUP(I879,'CI ref gaz'!$I$1:$AM$97,1,0)</f>
        <v>0488</v>
      </c>
      <c r="W879" s="0" t="n">
        <f aca="false">VLOOKUP(I879,'CI ref gaz'!$I$1:$AM$97,14,0)</f>
        <v>-2</v>
      </c>
      <c r="X879" s="1" t="n">
        <f aca="false">VLOOKUP(I879,'CI ref gaz'!$I$1:$AM$97,13,0)</f>
        <v>1.06216779966507</v>
      </c>
      <c r="Y879" s="2" t="n">
        <f aca="false">VLOOKUP(I879,'CI ref gaz'!$I$1:$AM$97,7,0)</f>
        <v>0.408467957802267</v>
      </c>
      <c r="Z879" s="17" t="n">
        <f aca="false">X879*(O879/Y879)^(-1/8)-T879</f>
        <v>-4.66394126305643</v>
      </c>
      <c r="AA879" s="17" t="n">
        <f aca="false">Z879^2</f>
        <v>21.7523481052404</v>
      </c>
      <c r="AB879" s="18" t="n">
        <f aca="false">Z879/U879</f>
        <v>-4.13887248837627</v>
      </c>
      <c r="AC879" s="17" t="n">
        <f aca="false">U879^-('paramètres CI'!$B$19)</f>
        <v>0.384619939366587</v>
      </c>
      <c r="AD879" s="4" t="n">
        <f aca="false">SUMIFS($AC$2:$AC$1250,$I$2:$I$1250,V879)</f>
        <v>1.511113046405</v>
      </c>
      <c r="AE879" s="4" t="n">
        <f aca="false">AC879/AD879</f>
        <v>0.254527575075613</v>
      </c>
      <c r="AF879" s="17" t="n">
        <f aca="false">AE879-O879</f>
        <v>0</v>
      </c>
      <c r="AG879" s="4" t="n">
        <f aca="false">VLOOKUP(I879,BesoinU!$F$1:$L$99,3,0)</f>
        <v>28.3040229995408</v>
      </c>
      <c r="AH879" s="19" t="n">
        <f aca="false">VLOOKUP(J879,bibliRdtCHauff!$G$2:$K$1398,4,0)</f>
        <v>17.7859964649052</v>
      </c>
      <c r="AI879" s="19" t="n">
        <f aca="false">VLOOKUP(J879,bibliRdtCHauff!$G$2:$K$1398,3,0)</f>
        <v>0.8738224927927</v>
      </c>
      <c r="AJ879" s="4" t="n">
        <f aca="false">VLOOKUP(D879,'paramètres CI'!$A$1:$C$6,3)</f>
        <v>0.0591</v>
      </c>
      <c r="AK879" s="4" t="n">
        <f aca="false">AJ879*AG879/AI879</f>
        <v>1.91431071306801</v>
      </c>
      <c r="AL879" s="4" t="n">
        <f aca="false">AK879+AH879/R879</f>
        <v>3.05282725689954</v>
      </c>
      <c r="AM879" s="4" t="n">
        <f aca="false">AL879+Z879</f>
        <v>-1.61111400615689</v>
      </c>
      <c r="AN879" s="4" t="n">
        <f aca="false">AM879^-'paramètres CI'!$B$19</f>
        <v>0.0220287479838496</v>
      </c>
      <c r="AO879" s="4" t="n">
        <f aca="false">SUMIFS($AN$2:$AN$1250,$I$2:$I$1250,V879)</f>
        <v>68441969593.5101</v>
      </c>
      <c r="AP879" s="5" t="n">
        <f aca="false">AN879/AO879</f>
        <v>3.21860228667913E-013</v>
      </c>
      <c r="AQ879" s="6" t="n">
        <f aca="false">AP879-O879</f>
        <v>-0.254527575075291</v>
      </c>
      <c r="AR879" s="20" t="n">
        <f aca="false">VLOOKUP(I879,entreesparc!$A$13:$H$110,8,0)*AP879</f>
        <v>7.51666164436009E-009</v>
      </c>
      <c r="AS879" s="7" t="n">
        <f aca="false">M879*AJ879/AI879+AH879/R879</f>
        <v>7.43385350792492</v>
      </c>
      <c r="AT879" s="4" t="n">
        <f aca="false">AS879+Z879</f>
        <v>2.76991224486849</v>
      </c>
      <c r="AU879" s="4" t="n">
        <f aca="false">AT879^-'paramètres CI'!$B$19</f>
        <v>0.000288583780693751</v>
      </c>
      <c r="AV879" s="4" t="n">
        <f aca="false">SUMIFS($AU$2:$AU$1250,$I$2:$I$1250,V879)</f>
        <v>0.0618965501734091</v>
      </c>
      <c r="AW879" s="5" t="n">
        <f aca="false">AU879/AV879</f>
        <v>0.00466235646227869</v>
      </c>
      <c r="AX879" s="7" t="n">
        <f aca="false">SUMIFS($AP$2:$AP$1250,$I$2:$I$1250,V879)</f>
        <v>1</v>
      </c>
    </row>
    <row r="880" customFormat="false" ht="15.8" hidden="false" customHeight="false" outlineLevel="0" collapsed="false">
      <c r="A880" s="0" t="s">
        <v>16</v>
      </c>
      <c r="B880" s="0" t="s">
        <v>120</v>
      </c>
      <c r="C880" s="0" t="s">
        <v>35</v>
      </c>
      <c r="D880" s="0" t="s">
        <v>33</v>
      </c>
      <c r="E880" s="0" t="str">
        <f aca="false">VLOOKUP(A880,Nomenclature!$D$1:$E$9,2,0)</f>
        <v>04</v>
      </c>
      <c r="F880" s="0" t="str">
        <f aca="false">VLOOKUP(B880,Nomenclature!$J$1:$K$97,2,0)</f>
        <v>88</v>
      </c>
      <c r="G880" s="0" t="str">
        <f aca="false">VLOOKUP(C880,Nomenclature!$M$1:$N$21,2,0)</f>
        <v>21</v>
      </c>
      <c r="H880" s="0" t="str">
        <f aca="false">VLOOKUP(D880,Nomenclature!$O$25:$P$31,2,0)</f>
        <v>01</v>
      </c>
      <c r="I880" s="1" t="str">
        <f aca="false">CONCATENATE(E880,F880)</f>
        <v>0488</v>
      </c>
      <c r="J880" s="0" t="str">
        <f aca="false">CONCATENATE(E880,F880,G880,H880)</f>
        <v>04882101</v>
      </c>
      <c r="K880" s="0" t="n">
        <v>20.1601451918235</v>
      </c>
      <c r="L880" s="0" t="n">
        <v>25</v>
      </c>
      <c r="M880" s="0" t="n">
        <v>89.0663195053126</v>
      </c>
      <c r="N880" s="0" t="n">
        <v>0.921972631630673</v>
      </c>
      <c r="O880" s="0" t="n">
        <v>9.99400359784131E-005</v>
      </c>
      <c r="P880" s="4" t="n">
        <f aca="false">VLOOKUP(D880,'paramètres CI'!$A$1:$B$6,2,0)</f>
        <v>0.033584731604575</v>
      </c>
      <c r="Q880" s="17" t="n">
        <f aca="false">M880*P880/N880</f>
        <v>3.24442215850014</v>
      </c>
      <c r="R880" s="9" t="n">
        <f aca="false">1/(1+0.04)*(1 - (1/(1+0.04))^L880)/(1-1/(1+0.04))</f>
        <v>15.6220799436509</v>
      </c>
      <c r="S880" s="17" t="n">
        <f aca="false">K880/R880</f>
        <v>1.29049046378853</v>
      </c>
      <c r="T880" s="17" t="n">
        <f aca="false">Q880+S880</f>
        <v>4.53491262228867</v>
      </c>
      <c r="U880" s="0" t="n">
        <f aca="false">T880 + Z880</f>
        <v>3.0034502524914</v>
      </c>
      <c r="V880" s="4" t="str">
        <f aca="false">VLOOKUP(I880,'CI ref gaz'!$I$1:$AM$97,1,0)</f>
        <v>0488</v>
      </c>
      <c r="W880" s="0" t="n">
        <f aca="false">VLOOKUP(I880,'CI ref gaz'!$I$1:$AM$97,14,0)</f>
        <v>-2</v>
      </c>
      <c r="X880" s="1" t="n">
        <f aca="false">VLOOKUP(I880,'CI ref gaz'!$I$1:$AM$97,13,0)</f>
        <v>1.06216779966507</v>
      </c>
      <c r="Y880" s="2" t="n">
        <f aca="false">VLOOKUP(I880,'CI ref gaz'!$I$1:$AM$97,7,0)</f>
        <v>0.408467957802267</v>
      </c>
      <c r="Z880" s="17" t="n">
        <f aca="false">X880*(O880/Y880)^(-1/8)-T880</f>
        <v>-1.53146236979728</v>
      </c>
      <c r="AA880" s="17" t="n">
        <f aca="false">Z880^2</f>
        <v>2.34537699010509</v>
      </c>
      <c r="AB880" s="18" t="n">
        <f aca="false">Z880/U880</f>
        <v>-0.509901027502257</v>
      </c>
      <c r="AC880" s="17" t="n">
        <f aca="false">U880^-('paramètres CI'!$B$19)</f>
        <v>0.000151020692225165</v>
      </c>
      <c r="AD880" s="4" t="n">
        <f aca="false">SUMIFS($AC$2:$AC$1250,$I$2:$I$1250,V880)</f>
        <v>1.511113046405</v>
      </c>
      <c r="AE880" s="4" t="n">
        <f aca="false">AC880/AD880</f>
        <v>9.99400359784131E-005</v>
      </c>
      <c r="AF880" s="17" t="n">
        <f aca="false">AE880-O880</f>
        <v>0</v>
      </c>
      <c r="AG880" s="4" t="n">
        <f aca="false">VLOOKUP(I880,BesoinU!$F$1:$L$99,3,0)</f>
        <v>28.3040229995408</v>
      </c>
      <c r="AH880" s="19" t="n">
        <f aca="false">VLOOKUP(J880,bibliRdtCHauff!$G$2:$K$1398,4,0)</f>
        <v>20.1601451918235</v>
      </c>
      <c r="AI880" s="19" t="n">
        <f aca="false">VLOOKUP(J880,bibliRdtCHauff!$G$2:$K$1398,3,0)</f>
        <v>0.921972631630673</v>
      </c>
      <c r="AJ880" s="4" t="n">
        <f aca="false">VLOOKUP(D880,'paramètres CI'!$A$1:$C$6,3)</f>
        <v>0.0509473684210526</v>
      </c>
      <c r="AK880" s="4" t="n">
        <f aca="false">AJ880*AG880/AI880</f>
        <v>1.56405454791547</v>
      </c>
      <c r="AL880" s="4" t="n">
        <f aca="false">AK880+AH880/R880</f>
        <v>2.854545011704</v>
      </c>
      <c r="AM880" s="4" t="n">
        <f aca="false">AL880+Z880</f>
        <v>1.32308264190672</v>
      </c>
      <c r="AN880" s="4" t="n">
        <f aca="false">AM880^-'paramètres CI'!$B$19</f>
        <v>0.106488871765269</v>
      </c>
      <c r="AO880" s="4" t="n">
        <f aca="false">SUMIFS($AN$2:$AN$1250,$I$2:$I$1250,V880)</f>
        <v>68441969593.5101</v>
      </c>
      <c r="AP880" s="5" t="n">
        <f aca="false">AN880/AO880</f>
        <v>1.55590016473411E-012</v>
      </c>
      <c r="AQ880" s="6" t="n">
        <f aca="false">AP880-O880</f>
        <v>-9.99400344225129E-005</v>
      </c>
      <c r="AR880" s="20" t="n">
        <f aca="false">VLOOKUP(I880,entreesparc!$A$13:$H$110,8,0)*AP880</f>
        <v>3.63361920766458E-008</v>
      </c>
      <c r="AS880" s="7" t="n">
        <f aca="false">M880*AJ880/AI880+AH880/R880</f>
        <v>6.21221420923054</v>
      </c>
      <c r="AT880" s="4" t="n">
        <f aca="false">AS880+Z880</f>
        <v>4.68075183943326</v>
      </c>
      <c r="AU880" s="4" t="n">
        <f aca="false">AT880^-'paramètres CI'!$B$19</f>
        <v>4.33985347550215E-006</v>
      </c>
      <c r="AV880" s="4" t="n">
        <f aca="false">SUMIFS($AU$2:$AU$1250,$I$2:$I$1250,V880)</f>
        <v>0.0618965501734091</v>
      </c>
      <c r="AW880" s="5" t="n">
        <f aca="false">AU880/AV880</f>
        <v>7.01146261519201E-005</v>
      </c>
      <c r="AX880" s="7" t="n">
        <f aca="false">SUMIFS($AP$2:$AP$1250,$I$2:$I$1250,V880)</f>
        <v>1</v>
      </c>
    </row>
    <row r="881" customFormat="false" ht="15.8" hidden="false" customHeight="false" outlineLevel="0" collapsed="false">
      <c r="A881" s="0" t="s">
        <v>16</v>
      </c>
      <c r="B881" s="0" t="s">
        <v>120</v>
      </c>
      <c r="C881" s="0" t="s">
        <v>35</v>
      </c>
      <c r="D881" s="0" t="s">
        <v>34</v>
      </c>
      <c r="E881" s="0" t="str">
        <f aca="false">VLOOKUP(A881,Nomenclature!$D$1:$E$9,2,0)</f>
        <v>04</v>
      </c>
      <c r="F881" s="0" t="str">
        <f aca="false">VLOOKUP(B881,Nomenclature!$J$1:$K$97,2,0)</f>
        <v>88</v>
      </c>
      <c r="G881" s="0" t="str">
        <f aca="false">VLOOKUP(C881,Nomenclature!$M$1:$N$21,2,0)</f>
        <v>21</v>
      </c>
      <c r="H881" s="0" t="str">
        <f aca="false">VLOOKUP(D881,Nomenclature!$O$25:$P$31,2,0)</f>
        <v>06</v>
      </c>
      <c r="I881" s="1" t="str">
        <f aca="false">CONCATENATE(E881,F881)</f>
        <v>0488</v>
      </c>
      <c r="J881" s="0" t="str">
        <f aca="false">CONCATENATE(E881,F881,G881,H881)</f>
        <v>04882106</v>
      </c>
      <c r="K881" s="0" t="n">
        <v>21.1738053153633</v>
      </c>
      <c r="L881" s="0" t="n">
        <v>25</v>
      </c>
      <c r="M881" s="0" t="n">
        <v>93.0796453288345</v>
      </c>
      <c r="N881" s="0" t="n">
        <v>1.00825672245311</v>
      </c>
      <c r="O881" s="0" t="n">
        <v>9.99400359784131E-005</v>
      </c>
      <c r="P881" s="4" t="n">
        <f aca="false">VLOOKUP(D881,'paramètres CI'!$A$1:$B$6,2,0)</f>
        <v>0.0424847883250769</v>
      </c>
      <c r="Q881" s="17" t="n">
        <f aca="false">M881*P881/N881</f>
        <v>3.92208545810383</v>
      </c>
      <c r="R881" s="9" t="n">
        <f aca="false">1/(1+0.04)*(1 - (1/(1+0.04))^L881)/(1-1/(1+0.04))</f>
        <v>15.6220799436509</v>
      </c>
      <c r="S881" s="17" t="n">
        <f aca="false">K881/R881</f>
        <v>1.35537683789467</v>
      </c>
      <c r="T881" s="17" t="n">
        <f aca="false">Q881+S881</f>
        <v>5.2774622959985</v>
      </c>
      <c r="U881" s="0" t="n">
        <f aca="false">T881 + Z881</f>
        <v>3.0034502524914</v>
      </c>
      <c r="V881" s="4" t="str">
        <f aca="false">VLOOKUP(I881,'CI ref gaz'!$I$1:$AM$97,1,0)</f>
        <v>0488</v>
      </c>
      <c r="W881" s="0" t="n">
        <f aca="false">VLOOKUP(I881,'CI ref gaz'!$I$1:$AM$97,14,0)</f>
        <v>-2</v>
      </c>
      <c r="X881" s="1" t="n">
        <f aca="false">VLOOKUP(I881,'CI ref gaz'!$I$1:$AM$97,13,0)</f>
        <v>1.06216779966507</v>
      </c>
      <c r="Y881" s="2" t="n">
        <f aca="false">VLOOKUP(I881,'CI ref gaz'!$I$1:$AM$97,7,0)</f>
        <v>0.408467957802267</v>
      </c>
      <c r="Z881" s="17" t="n">
        <f aca="false">X881*(O881/Y881)^(-1/8)-T881</f>
        <v>-2.2740120435071</v>
      </c>
      <c r="AA881" s="17" t="n">
        <f aca="false">Z881^2</f>
        <v>5.17113077401535</v>
      </c>
      <c r="AB881" s="18" t="n">
        <f aca="false">Z881/U881</f>
        <v>-0.757133247544481</v>
      </c>
      <c r="AC881" s="17" t="n">
        <f aca="false">U881^-('paramètres CI'!$B$19)</f>
        <v>0.000151020692225165</v>
      </c>
      <c r="AD881" s="4" t="n">
        <f aca="false">SUMIFS($AC$2:$AC$1250,$I$2:$I$1250,V881)</f>
        <v>1.511113046405</v>
      </c>
      <c r="AE881" s="4" t="n">
        <f aca="false">AC881/AD881</f>
        <v>9.99400359784131E-005</v>
      </c>
      <c r="AF881" s="17" t="n">
        <f aca="false">AE881-O881</f>
        <v>0</v>
      </c>
      <c r="AG881" s="4" t="n">
        <f aca="false">VLOOKUP(I881,BesoinU!$F$1:$L$99,3,0)</f>
        <v>28.3040229995408</v>
      </c>
      <c r="AH881" s="19" t="n">
        <f aca="false">VLOOKUP(J881,bibliRdtCHauff!$G$2:$K$1398,4,0)</f>
        <v>21.1738053153633</v>
      </c>
      <c r="AI881" s="19" t="n">
        <f aca="false">VLOOKUP(J881,bibliRdtCHauff!$G$2:$K$1398,3,0)</f>
        <v>1.00825672245311</v>
      </c>
      <c r="AJ881" s="4" t="n">
        <f aca="false">VLOOKUP(D881,'paramètres CI'!$A$1:$C$6,3)</f>
        <v>0.0591</v>
      </c>
      <c r="AK881" s="4" t="n">
        <f aca="false">AJ881*AG881/AI881</f>
        <v>1.65906928465895</v>
      </c>
      <c r="AL881" s="4" t="n">
        <f aca="false">AK881+AH881/R881</f>
        <v>3.01444612255362</v>
      </c>
      <c r="AM881" s="4" t="n">
        <f aca="false">AL881+Z881</f>
        <v>0.740434079046519</v>
      </c>
      <c r="AN881" s="4" t="n">
        <f aca="false">AM881^-'paramètres CI'!$B$19</f>
        <v>11.0690106621956</v>
      </c>
      <c r="AO881" s="4" t="n">
        <f aca="false">SUMIFS($AN$2:$AN$1250,$I$2:$I$1250,V881)</f>
        <v>68441969593.5101</v>
      </c>
      <c r="AP881" s="5" t="n">
        <f aca="false">AN881/AO881</f>
        <v>1.61728406238694E-010</v>
      </c>
      <c r="AQ881" s="6" t="n">
        <f aca="false">AP881-O881</f>
        <v>-9.99398742500069E-005</v>
      </c>
      <c r="AR881" s="20" t="n">
        <f aca="false">VLOOKUP(I881,entreesparc!$A$13:$H$110,8,0)*AP881</f>
        <v>3.77697397721097E-006</v>
      </c>
      <c r="AS881" s="7" t="n">
        <f aca="false">M881*AJ881/AI881+AH881/R881</f>
        <v>6.81133554010898</v>
      </c>
      <c r="AT881" s="4" t="n">
        <f aca="false">AS881+Z881</f>
        <v>4.53732349660187</v>
      </c>
      <c r="AU881" s="4" t="n">
        <f aca="false">AT881^-'paramètres CI'!$B$19</f>
        <v>5.56675421487144E-006</v>
      </c>
      <c r="AV881" s="4" t="n">
        <f aca="false">SUMIFS($AU$2:$AU$1250,$I$2:$I$1250,V881)</f>
        <v>0.0618965501734091</v>
      </c>
      <c r="AW881" s="5" t="n">
        <f aca="false">AU881/AV881</f>
        <v>8.99364213235738E-005</v>
      </c>
      <c r="AX881" s="7" t="n">
        <f aca="false">SUMIFS($AP$2:$AP$1250,$I$2:$I$1250,V881)</f>
        <v>1</v>
      </c>
    </row>
    <row r="882" customFormat="false" ht="15.8" hidden="false" customHeight="false" outlineLevel="0" collapsed="false">
      <c r="A882" s="0" t="s">
        <v>16</v>
      </c>
      <c r="B882" s="0" t="s">
        <v>120</v>
      </c>
      <c r="C882" s="0" t="s">
        <v>36</v>
      </c>
      <c r="D882" s="0" t="s">
        <v>37</v>
      </c>
      <c r="E882" s="0" t="str">
        <f aca="false">VLOOKUP(A882,Nomenclature!$D$1:$E$9,2,0)</f>
        <v>04</v>
      </c>
      <c r="F882" s="0" t="str">
        <f aca="false">VLOOKUP(B882,Nomenclature!$J$1:$K$97,2,0)</f>
        <v>88</v>
      </c>
      <c r="G882" s="0" t="str">
        <f aca="false">VLOOKUP(C882,Nomenclature!$M$1:$N$21,2,0)</f>
        <v>23</v>
      </c>
      <c r="H882" s="0" t="str">
        <f aca="false">VLOOKUP(D882,Nomenclature!$O$25:$P$31,2,0)</f>
        <v>03</v>
      </c>
      <c r="I882" s="1" t="str">
        <f aca="false">CONCATENATE(E882,F882)</f>
        <v>0488</v>
      </c>
      <c r="J882" s="0" t="str">
        <f aca="false">CONCATENATE(E882,F882,G882,H882)</f>
        <v>04882303</v>
      </c>
      <c r="K882" s="0" t="n">
        <v>12.6638274861688</v>
      </c>
      <c r="L882" s="0" t="n">
        <v>20</v>
      </c>
      <c r="M882" s="0" t="n">
        <v>61.5183014024804</v>
      </c>
      <c r="N882" s="0" t="n">
        <v>0.759604796623066</v>
      </c>
      <c r="O882" s="0" t="n">
        <v>9.99400359784131E-005</v>
      </c>
      <c r="P882" s="4" t="n">
        <f aca="false">VLOOKUP(D882,'paramètres CI'!$A$1:$B$6,2,0)</f>
        <v>0.0385046990211696</v>
      </c>
      <c r="Q882" s="17" t="n">
        <f aca="false">M882*P882/N882</f>
        <v>3.11838957616737</v>
      </c>
      <c r="R882" s="9" t="n">
        <f aca="false">1/(1+0.04)*(1 - (1/(1+0.04))^L882)/(1-1/(1+0.04))</f>
        <v>13.5903263449677</v>
      </c>
      <c r="S882" s="17" t="n">
        <f aca="false">K882/R882</f>
        <v>0.931826592292101</v>
      </c>
      <c r="T882" s="17" t="n">
        <f aca="false">Q882+S882</f>
        <v>4.05021616845947</v>
      </c>
      <c r="U882" s="0" t="n">
        <f aca="false">T882 + Z882</f>
        <v>3.0034502524914</v>
      </c>
      <c r="V882" s="4" t="str">
        <f aca="false">VLOOKUP(I882,'CI ref gaz'!$I$1:$AM$97,1,0)</f>
        <v>0488</v>
      </c>
      <c r="W882" s="0" t="n">
        <f aca="false">VLOOKUP(I882,'CI ref gaz'!$I$1:$AM$97,14,0)</f>
        <v>-2</v>
      </c>
      <c r="X882" s="1" t="n">
        <f aca="false">VLOOKUP(I882,'CI ref gaz'!$I$1:$AM$97,13,0)</f>
        <v>1.06216779966507</v>
      </c>
      <c r="Y882" s="2" t="n">
        <f aca="false">VLOOKUP(I882,'CI ref gaz'!$I$1:$AM$97,7,0)</f>
        <v>0.408467957802267</v>
      </c>
      <c r="Z882" s="17" t="n">
        <f aca="false">X882*(O882/Y882)^(-1/8)-T882</f>
        <v>-1.04676591596807</v>
      </c>
      <c r="AA882" s="17" t="n">
        <f aca="false">Z882^2</f>
        <v>1.09571888283248</v>
      </c>
      <c r="AB882" s="18" t="n">
        <f aca="false">Z882/U882</f>
        <v>-0.348521143341652</v>
      </c>
      <c r="AC882" s="17" t="n">
        <f aca="false">U882^-('paramètres CI'!$B$19)</f>
        <v>0.000151020692225165</v>
      </c>
      <c r="AD882" s="4" t="n">
        <f aca="false">SUMIFS($AC$2:$AC$1250,$I$2:$I$1250,V882)</f>
        <v>1.511113046405</v>
      </c>
      <c r="AE882" s="4" t="n">
        <f aca="false">AC882/AD882</f>
        <v>9.99400359784131E-005</v>
      </c>
      <c r="AF882" s="17" t="n">
        <f aca="false">AE882-O882</f>
        <v>0</v>
      </c>
      <c r="AG882" s="4" t="n">
        <f aca="false">VLOOKUP(I882,BesoinU!$F$1:$L$99,3,0)</f>
        <v>28.3040229995408</v>
      </c>
      <c r="AH882" s="19" t="n">
        <f aca="false">VLOOKUP(J882,bibliRdtCHauff!$G$2:$K$1398,4,0)</f>
        <v>12.6638274861688</v>
      </c>
      <c r="AI882" s="19" t="n">
        <f aca="false">VLOOKUP(J882,bibliRdtCHauff!$G$2:$K$1398,3,0)</f>
        <v>0.759604796623066</v>
      </c>
      <c r="AJ882" s="4" t="n">
        <f aca="false">VLOOKUP(D882,'paramètres CI'!$A$1:$C$6,3)</f>
        <v>0.0763929293534506</v>
      </c>
      <c r="AK882" s="4" t="n">
        <f aca="false">AJ882*AG882/AI882</f>
        <v>2.84651602917051</v>
      </c>
      <c r="AL882" s="4" t="n">
        <f aca="false">AK882+AH882/R882</f>
        <v>3.77834262146261</v>
      </c>
      <c r="AM882" s="4" t="n">
        <f aca="false">AL882+Z882</f>
        <v>2.73157670549453</v>
      </c>
      <c r="AN882" s="4" t="n">
        <f aca="false">AM882^-'paramètres CI'!$B$19</f>
        <v>0.000322621121322754</v>
      </c>
      <c r="AO882" s="4" t="n">
        <f aca="false">SUMIFS($AN$2:$AN$1250,$I$2:$I$1250,V882)</f>
        <v>68441969593.5101</v>
      </c>
      <c r="AP882" s="5" t="n">
        <f aca="false">AN882/AO882</f>
        <v>4.71379072283953E-015</v>
      </c>
      <c r="AQ882" s="6" t="n">
        <f aca="false">AP882-O882</f>
        <v>-9.99400359736993E-005</v>
      </c>
      <c r="AR882" s="20" t="n">
        <f aca="false">VLOOKUP(I882,entreesparc!$A$13:$H$110,8,0)*AP882</f>
        <v>1.10084958531693E-010</v>
      </c>
      <c r="AS882" s="7" t="n">
        <f aca="false">M882*AJ882/AI882+AH882/R882</f>
        <v>7.11867964255792</v>
      </c>
      <c r="AT882" s="4" t="n">
        <f aca="false">AS882+Z882</f>
        <v>6.07191372658985</v>
      </c>
      <c r="AU882" s="4" t="n">
        <f aca="false">AT882^-'paramètres CI'!$B$19</f>
        <v>5.41246701035909E-007</v>
      </c>
      <c r="AV882" s="4" t="n">
        <f aca="false">SUMIFS($AU$2:$AU$1250,$I$2:$I$1250,V882)</f>
        <v>0.0618965501734091</v>
      </c>
      <c r="AW882" s="5" t="n">
        <f aca="false">AU882/AV882</f>
        <v>8.74437589040997E-006</v>
      </c>
      <c r="AX882" s="7" t="n">
        <f aca="false">SUMIFS($AP$2:$AP$1250,$I$2:$I$1250,V882)</f>
        <v>1</v>
      </c>
    </row>
    <row r="883" customFormat="false" ht="15.8" hidden="false" customHeight="false" outlineLevel="0" collapsed="false">
      <c r="A883" s="0" t="s">
        <v>16</v>
      </c>
      <c r="B883" s="0" t="s">
        <v>120</v>
      </c>
      <c r="C883" s="0" t="s">
        <v>38</v>
      </c>
      <c r="D883" s="0" t="s">
        <v>39</v>
      </c>
      <c r="E883" s="0" t="str">
        <f aca="false">VLOOKUP(A883,Nomenclature!$D$1:$E$9,2,0)</f>
        <v>04</v>
      </c>
      <c r="F883" s="0" t="str">
        <f aca="false">VLOOKUP(B883,Nomenclature!$J$1:$K$97,2,0)</f>
        <v>88</v>
      </c>
      <c r="G883" s="0" t="str">
        <f aca="false">VLOOKUP(C883,Nomenclature!$M$1:$N$21,2,0)</f>
        <v>24</v>
      </c>
      <c r="H883" s="0" t="str">
        <f aca="false">VLOOKUP(D883,Nomenclature!$O$25:$P$31,2,0)</f>
        <v>04</v>
      </c>
      <c r="I883" s="1" t="str">
        <f aca="false">CONCATENATE(E883,F883)</f>
        <v>0488</v>
      </c>
      <c r="J883" s="0" t="str">
        <f aca="false">CONCATENATE(E883,F883,G883,H883)</f>
        <v>04882404</v>
      </c>
      <c r="K883" s="0" t="n">
        <v>10.3280248657776</v>
      </c>
      <c r="L883" s="0" t="n">
        <v>20</v>
      </c>
      <c r="M883" s="0" t="n">
        <v>80.9085772226015</v>
      </c>
      <c r="N883" s="0" t="n">
        <v>0.985838356140444</v>
      </c>
      <c r="O883" s="0" t="n">
        <v>9.99400359784131E-005</v>
      </c>
      <c r="P883" s="4" t="n">
        <f aca="false">VLOOKUP(D883,'paramètres CI'!$A$1:$B$6,2,0)</f>
        <v>0.022045059962018</v>
      </c>
      <c r="Q883" s="17" t="n">
        <f aca="false">M883*P883/N883</f>
        <v>1.80925648226626</v>
      </c>
      <c r="R883" s="9" t="n">
        <f aca="false">1/(1+0.04)*(1 - (1/(1+0.04))^L883)/(1-1/(1+0.04))</f>
        <v>13.5903263449677</v>
      </c>
      <c r="S883" s="17" t="n">
        <f aca="false">K883/R883</f>
        <v>0.759954147061519</v>
      </c>
      <c r="T883" s="17" t="n">
        <f aca="false">Q883+S883</f>
        <v>2.56921062932778</v>
      </c>
      <c r="U883" s="0" t="n">
        <f aca="false">T883 + Z883</f>
        <v>3.0034502524914</v>
      </c>
      <c r="V883" s="4" t="str">
        <f aca="false">VLOOKUP(I883,'CI ref gaz'!$I$1:$AM$97,1,0)</f>
        <v>0488</v>
      </c>
      <c r="W883" s="0" t="n">
        <f aca="false">VLOOKUP(I883,'CI ref gaz'!$I$1:$AM$97,14,0)</f>
        <v>-2</v>
      </c>
      <c r="X883" s="1" t="n">
        <f aca="false">VLOOKUP(I883,'CI ref gaz'!$I$1:$AM$97,13,0)</f>
        <v>1.06216779966507</v>
      </c>
      <c r="Y883" s="2" t="n">
        <f aca="false">VLOOKUP(I883,'CI ref gaz'!$I$1:$AM$97,7,0)</f>
        <v>0.408467957802267</v>
      </c>
      <c r="Z883" s="17" t="n">
        <f aca="false">X883*(O883/Y883)^(-1/8)-T883</f>
        <v>0.434239623163619</v>
      </c>
      <c r="AA883" s="17" t="n">
        <f aca="false">Z883^2</f>
        <v>0.188564050325282</v>
      </c>
      <c r="AB883" s="18" t="n">
        <f aca="false">Z883/U883</f>
        <v>0.144580261585293</v>
      </c>
      <c r="AC883" s="17" t="n">
        <f aca="false">U883^-('paramètres CI'!$B$19)</f>
        <v>0.000151020692225165</v>
      </c>
      <c r="AD883" s="4" t="n">
        <f aca="false">SUMIFS($AC$2:$AC$1250,$I$2:$I$1250,V883)</f>
        <v>1.511113046405</v>
      </c>
      <c r="AE883" s="4" t="n">
        <f aca="false">AC883/AD883</f>
        <v>9.99400359784131E-005</v>
      </c>
      <c r="AF883" s="17" t="n">
        <f aca="false">AE883-O883</f>
        <v>0</v>
      </c>
      <c r="AG883" s="4" t="n">
        <f aca="false">VLOOKUP(I883,BesoinU!$F$1:$L$99,3,0)</f>
        <v>28.3040229995408</v>
      </c>
      <c r="AH883" s="19" t="n">
        <f aca="false">VLOOKUP(J883,bibliRdtCHauff!$G$2:$K$1398,4,0)</f>
        <v>10.3280248657776</v>
      </c>
      <c r="AI883" s="19" t="n">
        <f aca="false">VLOOKUP(J883,bibliRdtCHauff!$G$2:$K$1398,3,0)</f>
        <v>0.985838356140444</v>
      </c>
      <c r="AJ883" s="4" t="n">
        <f aca="false">VLOOKUP(D883,'paramètres CI'!$A$1:$C$6,3)</f>
        <v>0.0386719666666667</v>
      </c>
      <c r="AK883" s="4" t="n">
        <f aca="false">AJ883*AG883/AI883</f>
        <v>1.11029584835394</v>
      </c>
      <c r="AL883" s="4" t="n">
        <f aca="false">AK883+AH883/R883</f>
        <v>1.87024999541546</v>
      </c>
      <c r="AM883" s="4" t="n">
        <f aca="false">AL883+Z883</f>
        <v>2.30448961857908</v>
      </c>
      <c r="AN883" s="4" t="n">
        <f aca="false">AM883^-'paramètres CI'!$B$19</f>
        <v>0.00125719299298281</v>
      </c>
      <c r="AO883" s="4" t="n">
        <f aca="false">SUMIFS($AN$2:$AN$1250,$I$2:$I$1250,V883)</f>
        <v>68441969593.5101</v>
      </c>
      <c r="AP883" s="5" t="n">
        <f aca="false">AN883/AO883</f>
        <v>1.83687436298155E-014</v>
      </c>
      <c r="AQ883" s="6" t="n">
        <f aca="false">AP883-O883</f>
        <v>-9.99400359600443E-005</v>
      </c>
      <c r="AR883" s="20" t="n">
        <f aca="false">VLOOKUP(I883,entreesparc!$A$13:$H$110,8,0)*AP883</f>
        <v>4.289800925972E-010</v>
      </c>
      <c r="AS883" s="7" t="n">
        <f aca="false">M883*AJ883/AI883+AH883/R883</f>
        <v>3.93379474872921</v>
      </c>
      <c r="AT883" s="4" t="n">
        <f aca="false">AS883+Z883</f>
        <v>4.36803437189283</v>
      </c>
      <c r="AU883" s="4" t="n">
        <f aca="false">AT883^-'paramètres CI'!$B$19</f>
        <v>7.54591002915839E-006</v>
      </c>
      <c r="AV883" s="4" t="n">
        <f aca="false">SUMIFS($AU$2:$AU$1250,$I$2:$I$1250,V883)</f>
        <v>0.0618965501734091</v>
      </c>
      <c r="AW883" s="5" t="n">
        <f aca="false">AU883/AV883</f>
        <v>0.000121911641408411</v>
      </c>
      <c r="AX883" s="7" t="n">
        <f aca="false">SUMIFS($AP$2:$AP$1250,$I$2:$I$1250,V883)</f>
        <v>1</v>
      </c>
    </row>
    <row r="884" customFormat="false" ht="15.8" hidden="false" customHeight="false" outlineLevel="0" collapsed="false">
      <c r="A884" s="0" t="s">
        <v>16</v>
      </c>
      <c r="B884" s="0" t="s">
        <v>120</v>
      </c>
      <c r="C884" s="0" t="s">
        <v>40</v>
      </c>
      <c r="D884" s="0" t="s">
        <v>37</v>
      </c>
      <c r="E884" s="0" t="str">
        <f aca="false">VLOOKUP(A884,Nomenclature!$D$1:$E$9,2,0)</f>
        <v>04</v>
      </c>
      <c r="F884" s="0" t="str">
        <f aca="false">VLOOKUP(B884,Nomenclature!$J$1:$K$97,2,0)</f>
        <v>88</v>
      </c>
      <c r="G884" s="0" t="str">
        <f aca="false">VLOOKUP(C884,Nomenclature!$M$1:$N$21,2,0)</f>
        <v>03</v>
      </c>
      <c r="H884" s="0" t="str">
        <f aca="false">VLOOKUP(D884,Nomenclature!$O$25:$P$31,2,0)</f>
        <v>03</v>
      </c>
      <c r="I884" s="1" t="str">
        <f aca="false">CONCATENATE(E884,F884)</f>
        <v>0488</v>
      </c>
      <c r="J884" s="0" t="str">
        <f aca="false">CONCATENATE(E884,F884,G884,H884)</f>
        <v>04880303</v>
      </c>
      <c r="K884" s="0" t="n">
        <v>10.131061988935</v>
      </c>
      <c r="L884" s="0" t="n">
        <v>20</v>
      </c>
      <c r="M884" s="0" t="n">
        <v>61.5183014024804</v>
      </c>
      <c r="N884" s="0" t="n">
        <v>0.70909065178603</v>
      </c>
      <c r="O884" s="0" t="n">
        <v>0.0159545721499677</v>
      </c>
      <c r="P884" s="4" t="n">
        <f aca="false">VLOOKUP(D884,'paramètres CI'!$A$1:$B$6,2,0)</f>
        <v>0.0385046990211696</v>
      </c>
      <c r="Q884" s="17" t="n">
        <f aca="false">M884*P884/N884</f>
        <v>3.34053717085369</v>
      </c>
      <c r="R884" s="9" t="n">
        <f aca="false">1/(1+0.04)*(1 - (1/(1+0.04))^L884)/(1-1/(1+0.04))</f>
        <v>13.5903263449677</v>
      </c>
      <c r="S884" s="17" t="n">
        <f aca="false">K884/R884</f>
        <v>0.745461273833678</v>
      </c>
      <c r="T884" s="17" t="n">
        <f aca="false">Q884+S884</f>
        <v>4.08599844468737</v>
      </c>
      <c r="U884" s="0" t="n">
        <f aca="false">T884 + Z884</f>
        <v>1.5930420342732</v>
      </c>
      <c r="V884" s="4" t="str">
        <f aca="false">VLOOKUP(I884,'CI ref gaz'!$I$1:$AM$97,1,0)</f>
        <v>0488</v>
      </c>
      <c r="W884" s="0" t="n">
        <f aca="false">VLOOKUP(I884,'CI ref gaz'!$I$1:$AM$97,14,0)</f>
        <v>-2</v>
      </c>
      <c r="X884" s="1" t="n">
        <f aca="false">VLOOKUP(I884,'CI ref gaz'!$I$1:$AM$97,13,0)</f>
        <v>1.06216779966507</v>
      </c>
      <c r="Y884" s="2" t="n">
        <f aca="false">VLOOKUP(I884,'CI ref gaz'!$I$1:$AM$97,7,0)</f>
        <v>0.408467957802267</v>
      </c>
      <c r="Z884" s="17" t="n">
        <f aca="false">X884*(O884/Y884)^(-1/8)-T884</f>
        <v>-2.49295641041417</v>
      </c>
      <c r="AA884" s="17" t="n">
        <f aca="false">Z884^2</f>
        <v>6.2148316642251</v>
      </c>
      <c r="AB884" s="18" t="n">
        <f aca="false">Z884/U884</f>
        <v>-1.56490309532325</v>
      </c>
      <c r="AC884" s="17" t="n">
        <f aca="false">U884^-('paramètres CI'!$B$19)</f>
        <v>0.0241091621256261</v>
      </c>
      <c r="AD884" s="4" t="n">
        <f aca="false">SUMIFS($AC$2:$AC$1250,$I$2:$I$1250,V884)</f>
        <v>1.511113046405</v>
      </c>
      <c r="AE884" s="4" t="n">
        <f aca="false">AC884/AD884</f>
        <v>0.0159545721499677</v>
      </c>
      <c r="AF884" s="17" t="n">
        <f aca="false">AE884-O884</f>
        <v>0</v>
      </c>
      <c r="AG884" s="4" t="n">
        <f aca="false">VLOOKUP(I884,BesoinU!$F$1:$L$99,3,0)</f>
        <v>28.3040229995408</v>
      </c>
      <c r="AH884" s="19" t="n">
        <f aca="false">VLOOKUP(J884,bibliRdtCHauff!$G$2:$K$1398,4,0)</f>
        <v>10.6376150883818</v>
      </c>
      <c r="AI884" s="19" t="n">
        <f aca="false">VLOOKUP(J884,bibliRdtCHauff!$G$2:$K$1398,3,0)</f>
        <v>0.719193480753438</v>
      </c>
      <c r="AJ884" s="4" t="n">
        <f aca="false">VLOOKUP(D884,'paramètres CI'!$A$1:$C$6,3)</f>
        <v>0.0763929293534506</v>
      </c>
      <c r="AK884" s="4" t="n">
        <f aca="false">AJ884*AG884/AI884</f>
        <v>3.00646110857009</v>
      </c>
      <c r="AL884" s="4" t="n">
        <f aca="false">AK884+AH884/R884</f>
        <v>3.78919544609545</v>
      </c>
      <c r="AM884" s="4" t="n">
        <f aca="false">AL884+Z884</f>
        <v>1.29623903568128</v>
      </c>
      <c r="AN884" s="4" t="n">
        <f aca="false">AM884^-'paramètres CI'!$B$19</f>
        <v>0.125464029844114</v>
      </c>
      <c r="AO884" s="4" t="n">
        <f aca="false">SUMIFS($AN$2:$AN$1250,$I$2:$I$1250,V884)</f>
        <v>68441969593.5101</v>
      </c>
      <c r="AP884" s="5" t="n">
        <f aca="false">AN884/AO884</f>
        <v>1.83314464193928E-012</v>
      </c>
      <c r="AQ884" s="6" t="n">
        <f aca="false">AP884-O884</f>
        <v>-0.0159545721481346</v>
      </c>
      <c r="AR884" s="20" t="n">
        <f aca="false">VLOOKUP(I884,entreesparc!$A$13:$H$110,8,0)*AP884</f>
        <v>4.28109060745312E-008</v>
      </c>
      <c r="AS884" s="7" t="n">
        <f aca="false">M884*AJ884/AI884+AH884/R884</f>
        <v>7.31722523427353</v>
      </c>
      <c r="AT884" s="4" t="n">
        <f aca="false">AS884+Z884</f>
        <v>4.82426882385936</v>
      </c>
      <c r="AU884" s="4" t="n">
        <f aca="false">AT884^-'paramètres CI'!$B$19</f>
        <v>3.40837992902335E-006</v>
      </c>
      <c r="AV884" s="4" t="n">
        <f aca="false">SUMIFS($AU$2:$AU$1250,$I$2:$I$1250,V884)</f>
        <v>0.0618965501734091</v>
      </c>
      <c r="AW884" s="5" t="n">
        <f aca="false">AU884/AV884</f>
        <v>5.50657495365161E-005</v>
      </c>
      <c r="AX884" s="7" t="n">
        <f aca="false">SUMIFS($AP$2:$AP$1250,$I$2:$I$1250,V884)</f>
        <v>1</v>
      </c>
    </row>
    <row r="885" customFormat="false" ht="15.8" hidden="false" customHeight="false" outlineLevel="0" collapsed="false">
      <c r="A885" s="0" t="s">
        <v>16</v>
      </c>
      <c r="B885" s="0" t="s">
        <v>120</v>
      </c>
      <c r="C885" s="0" t="s">
        <v>41</v>
      </c>
      <c r="D885" s="0" t="s">
        <v>39</v>
      </c>
      <c r="E885" s="0" t="str">
        <f aca="false">VLOOKUP(A885,Nomenclature!$D$1:$E$9,2,0)</f>
        <v>04</v>
      </c>
      <c r="F885" s="0" t="str">
        <f aca="false">VLOOKUP(B885,Nomenclature!$J$1:$K$97,2,0)</f>
        <v>88</v>
      </c>
      <c r="G885" s="0" t="str">
        <f aca="false">VLOOKUP(C885,Nomenclature!$M$1:$N$21,2,0)</f>
        <v>04</v>
      </c>
      <c r="H885" s="0" t="str">
        <f aca="false">VLOOKUP(D885,Nomenclature!$O$25:$P$31,2,0)</f>
        <v>04</v>
      </c>
      <c r="I885" s="1" t="str">
        <f aca="false">CONCATENATE(E885,F885)</f>
        <v>0488</v>
      </c>
      <c r="J885" s="0" t="str">
        <f aca="false">CONCATENATE(E885,F885,G885,H885)</f>
        <v>04880404</v>
      </c>
      <c r="K885" s="0" t="n">
        <v>8.26241989262209</v>
      </c>
      <c r="L885" s="0" t="n">
        <v>20</v>
      </c>
      <c r="M885" s="0" t="n">
        <v>80.9085772226015</v>
      </c>
      <c r="N885" s="0" t="n">
        <v>0.726766840083657</v>
      </c>
      <c r="O885" s="0" t="n">
        <v>0.408467957802267</v>
      </c>
      <c r="P885" s="4" t="n">
        <f aca="false">VLOOKUP(D885,'paramètres CI'!$A$1:$B$6,2,0)</f>
        <v>0.022045059962018</v>
      </c>
      <c r="Q885" s="17" t="n">
        <f aca="false">M885*P885/N885</f>
        <v>2.45420448201585</v>
      </c>
      <c r="R885" s="9" t="n">
        <f aca="false">1/(1+0.04)*(1 - (1/(1+0.04))^L885)/(1-1/(1+0.04))</f>
        <v>13.5903263449677</v>
      </c>
      <c r="S885" s="17" t="n">
        <f aca="false">K885/R885</f>
        <v>0.607963317649216</v>
      </c>
      <c r="T885" s="17" t="n">
        <f aca="false">Q885+S885</f>
        <v>3.06216779966507</v>
      </c>
      <c r="U885" s="0" t="n">
        <f aca="false">T885 + Z885</f>
        <v>1.06216779966507</v>
      </c>
      <c r="V885" s="4" t="str">
        <f aca="false">VLOOKUP(I885,'CI ref gaz'!$I$1:$AM$97,1,0)</f>
        <v>0488</v>
      </c>
      <c r="W885" s="0" t="n">
        <f aca="false">VLOOKUP(I885,'CI ref gaz'!$I$1:$AM$97,14,0)</f>
        <v>-2</v>
      </c>
      <c r="X885" s="1" t="n">
        <f aca="false">VLOOKUP(I885,'CI ref gaz'!$I$1:$AM$97,13,0)</f>
        <v>1.06216779966507</v>
      </c>
      <c r="Y885" s="2" t="n">
        <f aca="false">VLOOKUP(I885,'CI ref gaz'!$I$1:$AM$97,7,0)</f>
        <v>0.408467957802267</v>
      </c>
      <c r="Z885" s="17" t="n">
        <f aca="false">X885*(O885/Y885)^(-1/8)-T885</f>
        <v>-2</v>
      </c>
      <c r="AA885" s="17" t="n">
        <f aca="false">Z885^2</f>
        <v>4</v>
      </c>
      <c r="AB885" s="18" t="n">
        <f aca="false">Z885/U885</f>
        <v>-1.88294166009425</v>
      </c>
      <c r="AC885" s="17" t="n">
        <f aca="false">U885^-('paramètres CI'!$B$19)</f>
        <v>0.617241260073412</v>
      </c>
      <c r="AD885" s="4" t="n">
        <f aca="false">SUMIFS($AC$2:$AC$1250,$I$2:$I$1250,V885)</f>
        <v>1.511113046405</v>
      </c>
      <c r="AE885" s="4" t="n">
        <f aca="false">AC885/AD885</f>
        <v>0.408467957802267</v>
      </c>
      <c r="AF885" s="17" t="n">
        <f aca="false">AE885-O885</f>
        <v>0</v>
      </c>
      <c r="AG885" s="4" t="n">
        <f aca="false">VLOOKUP(I885,BesoinU!$F$1:$L$99,3,0)</f>
        <v>28.3040229995408</v>
      </c>
      <c r="AH885" s="19" t="n">
        <f aca="false">VLOOKUP(J885,bibliRdtCHauff!$G$2:$K$1398,4,0)</f>
        <v>8.6755408872532</v>
      </c>
      <c r="AI885" s="19" t="n">
        <f aca="false">VLOOKUP(J885,bibliRdtCHauff!$G$2:$K$1398,3,0)</f>
        <v>0.778581143295015</v>
      </c>
      <c r="AJ885" s="4" t="n">
        <f aca="false">VLOOKUP(D885,'paramètres CI'!$A$1:$C$6,3)</f>
        <v>0.0386719666666667</v>
      </c>
      <c r="AK885" s="4" t="n">
        <f aca="false">AJ885*AG885/AI885</f>
        <v>1.40585505235652</v>
      </c>
      <c r="AL885" s="4" t="n">
        <f aca="false">AK885+AH885/R885</f>
        <v>2.04421653588819</v>
      </c>
      <c r="AM885" s="4" t="n">
        <f aca="false">AL885+Z885</f>
        <v>0.0442165358881921</v>
      </c>
      <c r="AN885" s="4" t="n">
        <f aca="false">AM885^-'paramètres CI'!$B$19</f>
        <v>68441934962.1169</v>
      </c>
      <c r="AO885" s="4" t="n">
        <f aca="false">SUMIFS($AN$2:$AN$1250,$I$2:$I$1250,V885)</f>
        <v>68441969593.5101</v>
      </c>
      <c r="AP885" s="5" t="n">
        <f aca="false">AN885/AO885</f>
        <v>0.999999494003556</v>
      </c>
      <c r="AQ885" s="6" t="n">
        <f aca="false">AP885-O885</f>
        <v>0.591531536201289</v>
      </c>
      <c r="AR885" s="20" t="n">
        <f aca="false">VLOOKUP(I885,entreesparc!$A$13:$H$110,8,0)*AP885</f>
        <v>23353.795130468</v>
      </c>
      <c r="AS885" s="7" t="n">
        <f aca="false">M885*AJ885/AI885+AH885/R885</f>
        <v>4.65707402023422</v>
      </c>
      <c r="AT885" s="4" t="n">
        <f aca="false">AS885+Z885</f>
        <v>2.65707402023421</v>
      </c>
      <c r="AU885" s="4" t="n">
        <f aca="false">AT885^-'paramètres CI'!$B$19</f>
        <v>0.000402504532733896</v>
      </c>
      <c r="AV885" s="4" t="n">
        <f aca="false">SUMIFS($AU$2:$AU$1250,$I$2:$I$1250,V885)</f>
        <v>0.0618965501734091</v>
      </c>
      <c r="AW885" s="5" t="n">
        <f aca="false">AU885/AV885</f>
        <v>0.0065028589090384</v>
      </c>
      <c r="AX885" s="7" t="n">
        <f aca="false">SUMIFS($AP$2:$AP$1250,$I$2:$I$1250,V885)</f>
        <v>1</v>
      </c>
    </row>
    <row r="886" customFormat="false" ht="15.8" hidden="false" customHeight="false" outlineLevel="0" collapsed="false">
      <c r="A886" s="0" t="s">
        <v>16</v>
      </c>
      <c r="B886" s="0" t="s">
        <v>120</v>
      </c>
      <c r="C886" s="0" t="s">
        <v>45</v>
      </c>
      <c r="D886" s="0" t="s">
        <v>43</v>
      </c>
      <c r="E886" s="0" t="str">
        <f aca="false">VLOOKUP(A886,Nomenclature!$D$1:$E$9,2,0)</f>
        <v>04</v>
      </c>
      <c r="F886" s="0" t="str">
        <f aca="false">VLOOKUP(B886,Nomenclature!$J$1:$K$97,2,0)</f>
        <v>88</v>
      </c>
      <c r="G886" s="0" t="str">
        <f aca="false">VLOOKUP(C886,Nomenclature!$M$1:$N$21,2,0)</f>
        <v>06</v>
      </c>
      <c r="H886" s="0" t="str">
        <f aca="false">VLOOKUP(D886,Nomenclature!$O$25:$P$31,2,0)</f>
        <v>02</v>
      </c>
      <c r="I886" s="1" t="str">
        <f aca="false">CONCATENATE(E886,F886)</f>
        <v>0488</v>
      </c>
      <c r="J886" s="0" t="str">
        <f aca="false">CONCATENATE(E886,F886,G886,H886)</f>
        <v>04880602</v>
      </c>
      <c r="K886" s="0" t="n">
        <v>10</v>
      </c>
      <c r="L886" s="0" t="n">
        <v>13</v>
      </c>
      <c r="M886" s="0" t="n">
        <v>91.8375654432709</v>
      </c>
      <c r="N886" s="0" t="n">
        <v>0.9</v>
      </c>
      <c r="O886" s="0" t="n">
        <v>0.230291502868</v>
      </c>
      <c r="P886" s="4" t="n">
        <f aca="false">VLOOKUP(D886,'paramètres CI'!$A$1:$B$6,2,0)</f>
        <v>0.0935912806596305</v>
      </c>
      <c r="Q886" s="17" t="n">
        <f aca="false">M886*P886/N886</f>
        <v>9.55021706944261</v>
      </c>
      <c r="R886" s="9" t="n">
        <f aca="false">1/(1+0.04)*(1 - (1/(1+0.04))^L886)/(1-1/(1+0.04))</f>
        <v>9.98564784663304</v>
      </c>
      <c r="S886" s="17" t="n">
        <f aca="false">K886/R886</f>
        <v>1.00143727814033</v>
      </c>
      <c r="T886" s="17" t="n">
        <f aca="false">Q886+S886</f>
        <v>10.5516543475829</v>
      </c>
      <c r="U886" s="0" t="n">
        <f aca="false">T886 + Z886</f>
        <v>1.14104596976358</v>
      </c>
      <c r="V886" s="4" t="str">
        <f aca="false">VLOOKUP(I886,'CI ref gaz'!$I$1:$AM$97,1,0)</f>
        <v>0488</v>
      </c>
      <c r="W886" s="0" t="n">
        <f aca="false">VLOOKUP(I886,'CI ref gaz'!$I$1:$AM$97,14,0)</f>
        <v>-2</v>
      </c>
      <c r="X886" s="1" t="n">
        <f aca="false">VLOOKUP(I886,'CI ref gaz'!$I$1:$AM$97,13,0)</f>
        <v>1.06216779966507</v>
      </c>
      <c r="Y886" s="2" t="n">
        <f aca="false">VLOOKUP(I886,'CI ref gaz'!$I$1:$AM$97,7,0)</f>
        <v>0.408467957802267</v>
      </c>
      <c r="Z886" s="17" t="n">
        <f aca="false">X886*(O886/Y886)^(-1/8)-T886</f>
        <v>-9.41060837781936</v>
      </c>
      <c r="AA886" s="17" t="n">
        <f aca="false">Z886^2</f>
        <v>88.5595500406839</v>
      </c>
      <c r="AB886" s="18" t="n">
        <f aca="false">Z886/U886</f>
        <v>-8.24735254073</v>
      </c>
      <c r="AC886" s="17" t="n">
        <f aca="false">U886^-('paramètres CI'!$B$19)</f>
        <v>0.347996494460049</v>
      </c>
      <c r="AD886" s="4" t="n">
        <f aca="false">SUMIFS($AC$2:$AC$1250,$I$2:$I$1250,V886)</f>
        <v>1.511113046405</v>
      </c>
      <c r="AE886" s="4" t="n">
        <f aca="false">AC886/AD886</f>
        <v>0.230291502868</v>
      </c>
      <c r="AF886" s="17" t="n">
        <f aca="false">AE886-O886</f>
        <v>0</v>
      </c>
      <c r="AG886" s="4" t="n">
        <f aca="false">VLOOKUP(I886,BesoinU!$F$1:$L$99,3,0)</f>
        <v>28.3040229995408</v>
      </c>
      <c r="AH886" s="19" t="n">
        <f aca="false">VLOOKUP(J886,bibliRdtCHauff!$G$2:$K$1398,4,0)</f>
        <v>10.4</v>
      </c>
      <c r="AI886" s="19" t="n">
        <f aca="false">VLOOKUP(J886,bibliRdtCHauff!$G$2:$K$1398,3,0)</f>
        <v>0.92</v>
      </c>
      <c r="AJ886" s="4" t="n">
        <f aca="false">VLOOKUP(D886,'paramètres CI'!$A$1:$C$6,3)</f>
        <v>0.09847</v>
      </c>
      <c r="AK886" s="4" t="n">
        <f aca="false">AJ886*AG886/AI886</f>
        <v>3.02945341822259</v>
      </c>
      <c r="AL886" s="4" t="n">
        <f aca="false">AK886+AH886/R886</f>
        <v>4.07094818748853</v>
      </c>
      <c r="AM886" s="4" t="n">
        <f aca="false">AL886+Z886</f>
        <v>-5.33966019033083</v>
      </c>
      <c r="AN886" s="4" t="n">
        <f aca="false">AM886^-'paramètres CI'!$B$19</f>
        <v>1.51318156141472E-006</v>
      </c>
      <c r="AO886" s="4" t="n">
        <f aca="false">SUMIFS($AN$2:$AN$1250,$I$2:$I$1250,V886)</f>
        <v>68441969593.5101</v>
      </c>
      <c r="AP886" s="5" t="n">
        <f aca="false">AN886/AO886</f>
        <v>2.21089715915804E-017</v>
      </c>
      <c r="AQ886" s="6" t="n">
        <f aca="false">AP886-O886</f>
        <v>-0.230291502868</v>
      </c>
      <c r="AR886" s="20" t="n">
        <f aca="false">VLOOKUP(I886,entreesparc!$A$13:$H$110,8,0)*AP886</f>
        <v>5.16328654355568E-013</v>
      </c>
      <c r="AS886" s="7" t="n">
        <f aca="false">M886*AJ886/AI886+AH886/R886</f>
        <v>10.8711089749169</v>
      </c>
      <c r="AT886" s="4" t="n">
        <f aca="false">AS886+Z886</f>
        <v>1.46050059709754</v>
      </c>
      <c r="AU886" s="4" t="n">
        <f aca="false">AT886^-'paramètres CI'!$B$19</f>
        <v>0.0483043329415771</v>
      </c>
      <c r="AV886" s="4" t="n">
        <f aca="false">SUMIFS($AU$2:$AU$1250,$I$2:$I$1250,V886)</f>
        <v>0.0618965501734091</v>
      </c>
      <c r="AW886" s="5" t="n">
        <f aca="false">AU886/AV886</f>
        <v>0.780404284346186</v>
      </c>
      <c r="AX886" s="7" t="n">
        <f aca="false">SUMIFS($AP$2:$AP$1250,$I$2:$I$1250,V886)</f>
        <v>1</v>
      </c>
    </row>
    <row r="887" customFormat="false" ht="15.8" hidden="false" customHeight="false" outlineLevel="0" collapsed="false">
      <c r="A887" s="0" t="s">
        <v>16</v>
      </c>
      <c r="B887" s="0" t="s">
        <v>120</v>
      </c>
      <c r="C887" s="0" t="s">
        <v>46</v>
      </c>
      <c r="D887" s="0" t="s">
        <v>43</v>
      </c>
      <c r="E887" s="0" t="str">
        <f aca="false">VLOOKUP(A887,Nomenclature!$D$1:$E$9,2,0)</f>
        <v>04</v>
      </c>
      <c r="F887" s="0" t="str">
        <f aca="false">VLOOKUP(B887,Nomenclature!$J$1:$K$97,2,0)</f>
        <v>88</v>
      </c>
      <c r="G887" s="0" t="str">
        <f aca="false">VLOOKUP(C887,Nomenclature!$M$1:$N$21,2,0)</f>
        <v>26</v>
      </c>
      <c r="H887" s="0" t="str">
        <f aca="false">VLOOKUP(D887,Nomenclature!$O$25:$P$31,2,0)</f>
        <v>02</v>
      </c>
      <c r="I887" s="1" t="str">
        <f aca="false">CONCATENATE(E887,F887)</f>
        <v>0488</v>
      </c>
      <c r="J887" s="0" t="str">
        <f aca="false">CONCATENATE(E887,F887,G887,H887)</f>
        <v>04882602</v>
      </c>
      <c r="K887" s="0" t="n">
        <v>12</v>
      </c>
      <c r="L887" s="0" t="n">
        <v>13</v>
      </c>
      <c r="M887" s="0" t="n">
        <v>91.8375654432709</v>
      </c>
      <c r="N887" s="0" t="n">
        <v>1</v>
      </c>
      <c r="O887" s="0" t="n">
        <v>9.99400359784131E-005</v>
      </c>
      <c r="P887" s="4" t="n">
        <f aca="false">VLOOKUP(D887,'paramètres CI'!$A$1:$B$6,2,0)</f>
        <v>0.0935912806596305</v>
      </c>
      <c r="Q887" s="17" t="n">
        <f aca="false">M887*P887/N887</f>
        <v>8.59519536249835</v>
      </c>
      <c r="R887" s="9" t="n">
        <f aca="false">1/(1+0.04)*(1 - (1/(1+0.04))^L887)/(1-1/(1+0.04))</f>
        <v>9.98564784663304</v>
      </c>
      <c r="S887" s="17" t="n">
        <f aca="false">K887/R887</f>
        <v>1.20172473376839</v>
      </c>
      <c r="T887" s="17" t="n">
        <f aca="false">Q887+S887</f>
        <v>9.79692009626674</v>
      </c>
      <c r="U887" s="0" t="n">
        <f aca="false">T887 + Z887</f>
        <v>3.0034502524914</v>
      </c>
      <c r="V887" s="4" t="str">
        <f aca="false">VLOOKUP(I887,'CI ref gaz'!$I$1:$AM$97,1,0)</f>
        <v>0488</v>
      </c>
      <c r="W887" s="0" t="n">
        <f aca="false">VLOOKUP(I887,'CI ref gaz'!$I$1:$AM$97,14,0)</f>
        <v>-2</v>
      </c>
      <c r="X887" s="1" t="n">
        <f aca="false">VLOOKUP(I887,'CI ref gaz'!$I$1:$AM$97,13,0)</f>
        <v>1.06216779966507</v>
      </c>
      <c r="Y887" s="2" t="n">
        <f aca="false">VLOOKUP(I887,'CI ref gaz'!$I$1:$AM$97,7,0)</f>
        <v>0.408467957802267</v>
      </c>
      <c r="Z887" s="17" t="n">
        <f aca="false">X887*(O887/Y887)^(-1/8)-T887</f>
        <v>-6.79346984377534</v>
      </c>
      <c r="AA887" s="17" t="n">
        <f aca="false">Z887^2</f>
        <v>46.151232518285</v>
      </c>
      <c r="AB887" s="18" t="n">
        <f aca="false">Z887/U887</f>
        <v>-2.26188858568244</v>
      </c>
      <c r="AC887" s="17" t="n">
        <f aca="false">U887^-('paramètres CI'!$B$19)</f>
        <v>0.000151020692225165</v>
      </c>
      <c r="AD887" s="4" t="n">
        <f aca="false">SUMIFS($AC$2:$AC$1250,$I$2:$I$1250,V887)</f>
        <v>1.511113046405</v>
      </c>
      <c r="AE887" s="4" t="n">
        <f aca="false">AC887/AD887</f>
        <v>9.99400359784131E-005</v>
      </c>
      <c r="AF887" s="17" t="n">
        <f aca="false">AE887-O887</f>
        <v>0</v>
      </c>
      <c r="AG887" s="4" t="n">
        <f aca="false">VLOOKUP(I887,BesoinU!$F$1:$L$99,3,0)</f>
        <v>28.3040229995408</v>
      </c>
      <c r="AH887" s="19" t="n">
        <f aca="false">VLOOKUP(J887,bibliRdtCHauff!$G$2:$K$1398,4,0)</f>
        <v>12</v>
      </c>
      <c r="AI887" s="19" t="n">
        <f aca="false">VLOOKUP(J887,bibliRdtCHauff!$G$2:$K$1398,3,0)</f>
        <v>1</v>
      </c>
      <c r="AJ887" s="4" t="n">
        <f aca="false">VLOOKUP(D887,'paramètres CI'!$A$1:$C$6,3)</f>
        <v>0.09847</v>
      </c>
      <c r="AK887" s="4" t="n">
        <f aca="false">AJ887*AG887/AI887</f>
        <v>2.78709714476478</v>
      </c>
      <c r="AL887" s="4" t="n">
        <f aca="false">AK887+AH887/R887</f>
        <v>3.98882187853317</v>
      </c>
      <c r="AM887" s="4" t="n">
        <f aca="false">AL887+Z887</f>
        <v>-2.80464796524217</v>
      </c>
      <c r="AN887" s="4" t="n">
        <f aca="false">AM887^-'paramètres CI'!$B$19</f>
        <v>0.000261199982362024</v>
      </c>
      <c r="AO887" s="4" t="n">
        <f aca="false">SUMIFS($AN$2:$AN$1250,$I$2:$I$1250,V887)</f>
        <v>68441969593.5101</v>
      </c>
      <c r="AP887" s="5" t="n">
        <f aca="false">AN887/AO887</f>
        <v>3.81637150294389E-015</v>
      </c>
      <c r="AQ887" s="6" t="n">
        <f aca="false">AP887-O887</f>
        <v>-9.99400359745967E-005</v>
      </c>
      <c r="AR887" s="20" t="n">
        <f aca="false">VLOOKUP(I887,entreesparc!$A$13:$H$110,8,0)*AP887</f>
        <v>8.91268033193534E-011</v>
      </c>
      <c r="AS887" s="7" t="n">
        <f aca="false">M887*AJ887/AI887+AH887/R887</f>
        <v>10.2449698029673</v>
      </c>
      <c r="AT887" s="4" t="n">
        <f aca="false">AS887+Z887</f>
        <v>3.45149995919193</v>
      </c>
      <c r="AU887" s="4" t="n">
        <f aca="false">AT887^-'paramètres CI'!$B$19</f>
        <v>4.9652031161888E-005</v>
      </c>
      <c r="AV887" s="4" t="n">
        <f aca="false">SUMIFS($AU$2:$AU$1250,$I$2:$I$1250,V887)</f>
        <v>0.0618965501734091</v>
      </c>
      <c r="AW887" s="5" t="n">
        <f aca="false">AU887/AV887</f>
        <v>0.000802177682322894</v>
      </c>
      <c r="AX887" s="7" t="n">
        <f aca="false">SUMIFS($AP$2:$AP$1250,$I$2:$I$1250,V887)</f>
        <v>1</v>
      </c>
    </row>
    <row r="888" customFormat="false" ht="15.8" hidden="false" customHeight="false" outlineLevel="0" collapsed="false">
      <c r="A888" s="0" t="s">
        <v>16</v>
      </c>
      <c r="B888" s="0" t="s">
        <v>120</v>
      </c>
      <c r="C888" s="0" t="s">
        <v>48</v>
      </c>
      <c r="D888" s="0" t="s">
        <v>43</v>
      </c>
      <c r="E888" s="0" t="str">
        <f aca="false">VLOOKUP(A888,Nomenclature!$D$1:$E$9,2,0)</f>
        <v>04</v>
      </c>
      <c r="F888" s="0" t="str">
        <f aca="false">VLOOKUP(B888,Nomenclature!$J$1:$K$97,2,0)</f>
        <v>88</v>
      </c>
      <c r="G888" s="0" t="str">
        <f aca="false">VLOOKUP(C888,Nomenclature!$M$1:$N$21,2,0)</f>
        <v>09</v>
      </c>
      <c r="H888" s="0" t="str">
        <f aca="false">VLOOKUP(D888,Nomenclature!$O$25:$P$31,2,0)</f>
        <v>02</v>
      </c>
      <c r="I888" s="1" t="str">
        <f aca="false">CONCATENATE(E888,F888)</f>
        <v>0488</v>
      </c>
      <c r="J888" s="0" t="str">
        <f aca="false">CONCATENATE(E888,F888,G888,H888)</f>
        <v>04880902</v>
      </c>
      <c r="K888" s="0" t="n">
        <v>41.7412749797355</v>
      </c>
      <c r="L888" s="0" t="n">
        <v>20</v>
      </c>
      <c r="M888" s="0" t="n">
        <v>70.0437490443336</v>
      </c>
      <c r="N888" s="0" t="n">
        <v>2.71317558139534</v>
      </c>
      <c r="O888" s="0" t="n">
        <v>0.0203164088920997</v>
      </c>
      <c r="P888" s="4" t="n">
        <f aca="false">VLOOKUP(D888,'paramètres CI'!$A$1:$B$6,2,0)</f>
        <v>0.0935912806596305</v>
      </c>
      <c r="Q888" s="17" t="n">
        <f aca="false">M888*P888/N888</f>
        <v>2.41616658361991</v>
      </c>
      <c r="R888" s="9" t="n">
        <f aca="false">1/(1+0.04)*(1 - (1/(1+0.04))^L888)/(1-1/(1+0.04))</f>
        <v>13.5903263449677</v>
      </c>
      <c r="S888" s="17" t="n">
        <f aca="false">K888/R888</f>
        <v>3.07139607395754</v>
      </c>
      <c r="T888" s="17" t="n">
        <f aca="false">Q888+S888</f>
        <v>5.48756265757745</v>
      </c>
      <c r="U888" s="0" t="n">
        <f aca="false">T888 + Z888</f>
        <v>1.54563524543697</v>
      </c>
      <c r="V888" s="4" t="str">
        <f aca="false">VLOOKUP(I888,'CI ref gaz'!$I$1:$AM$97,1,0)</f>
        <v>0488</v>
      </c>
      <c r="W888" s="0" t="n">
        <f aca="false">VLOOKUP(I888,'CI ref gaz'!$I$1:$AM$97,14,0)</f>
        <v>-2</v>
      </c>
      <c r="X888" s="1" t="n">
        <f aca="false">VLOOKUP(I888,'CI ref gaz'!$I$1:$AM$97,13,0)</f>
        <v>1.06216779966507</v>
      </c>
      <c r="Y888" s="2" t="n">
        <f aca="false">VLOOKUP(I888,'CI ref gaz'!$I$1:$AM$97,7,0)</f>
        <v>0.408467957802267</v>
      </c>
      <c r="Z888" s="17" t="n">
        <f aca="false">X888*(O888/Y888)^(-1/8)-T888</f>
        <v>-3.94192741214049</v>
      </c>
      <c r="AA888" s="17" t="n">
        <f aca="false">Z888^2</f>
        <v>15.5387917225846</v>
      </c>
      <c r="AB888" s="18" t="n">
        <f aca="false">Z888/U888</f>
        <v>-2.55036071659071</v>
      </c>
      <c r="AC888" s="17" t="n">
        <f aca="false">U888^-('paramètres CI'!$B$19)</f>
        <v>0.0307003905329503</v>
      </c>
      <c r="AD888" s="4" t="n">
        <f aca="false">SUMIFS($AC$2:$AC$1250,$I$2:$I$1250,V888)</f>
        <v>1.511113046405</v>
      </c>
      <c r="AE888" s="4" t="n">
        <f aca="false">AC888/AD888</f>
        <v>0.0203164088920997</v>
      </c>
      <c r="AF888" s="17" t="n">
        <f aca="false">AE888-O888</f>
        <v>0</v>
      </c>
      <c r="AG888" s="4" t="n">
        <f aca="false">VLOOKUP(I888,BesoinU!$F$1:$L$99,3,0)</f>
        <v>28.3040229995408</v>
      </c>
      <c r="AH888" s="19" t="n">
        <f aca="false">VLOOKUP(J888,bibliRdtCHauff!$G$2:$K$1398,4,0)</f>
        <v>43.8283387287222</v>
      </c>
      <c r="AI888" s="19" t="n">
        <f aca="false">VLOOKUP(J888,bibliRdtCHauff!$G$2:$K$1398,3,0)</f>
        <v>2.82170260465116</v>
      </c>
      <c r="AJ888" s="4" t="n">
        <f aca="false">VLOOKUP(D888,'paramètres CI'!$A$1:$C$6,3)</f>
        <v>0.09847</v>
      </c>
      <c r="AK888" s="4" t="n">
        <f aca="false">AJ888*AG888/AI888</f>
        <v>0.987735964864144</v>
      </c>
      <c r="AL888" s="4" t="n">
        <f aca="false">AK888+AH888/R888</f>
        <v>4.21270184251955</v>
      </c>
      <c r="AM888" s="4" t="n">
        <f aca="false">AL888+Z888</f>
        <v>0.270774430379069</v>
      </c>
      <c r="AN888" s="4" t="n">
        <f aca="false">AM888^-'paramètres CI'!$B$19</f>
        <v>34604.9951613625</v>
      </c>
      <c r="AO888" s="4" t="n">
        <f aca="false">SUMIFS($AN$2:$AN$1250,$I$2:$I$1250,V888)</f>
        <v>68441969593.5101</v>
      </c>
      <c r="AP888" s="5" t="n">
        <f aca="false">AN888/AO888</f>
        <v>5.05610743917631E-007</v>
      </c>
      <c r="AQ888" s="6" t="n">
        <f aca="false">AP888-O888</f>
        <v>-0.0203159032813558</v>
      </c>
      <c r="AR888" s="20" t="n">
        <f aca="false">VLOOKUP(I888,entreesparc!$A$13:$H$110,8,0)*AP888</f>
        <v>0.0118079357039893</v>
      </c>
      <c r="AS888" s="7" t="n">
        <f aca="false">M888*AJ888/AI888+AH888/R888</f>
        <v>5.66930850859976</v>
      </c>
      <c r="AT888" s="4" t="n">
        <f aca="false">AS888+Z888</f>
        <v>1.72738109645927</v>
      </c>
      <c r="AU888" s="4" t="n">
        <f aca="false">AT888^-'paramètres CI'!$B$19</f>
        <v>0.0126152162386744</v>
      </c>
      <c r="AV888" s="4" t="n">
        <f aca="false">SUMIFS($AU$2:$AU$1250,$I$2:$I$1250,V888)</f>
        <v>0.0618965501734091</v>
      </c>
      <c r="AW888" s="5" t="n">
        <f aca="false">AU888/AV888</f>
        <v>0.20381129809871</v>
      </c>
      <c r="AX888" s="7" t="n">
        <f aca="false">SUMIFS($AP$2:$AP$1250,$I$2:$I$1250,V888)</f>
        <v>1</v>
      </c>
    </row>
    <row r="889" customFormat="false" ht="15.8" hidden="false" customHeight="false" outlineLevel="0" collapsed="false">
      <c r="A889" s="0" t="s">
        <v>16</v>
      </c>
      <c r="B889" s="0" t="s">
        <v>120</v>
      </c>
      <c r="C889" s="0" t="s">
        <v>49</v>
      </c>
      <c r="D889" s="0" t="s">
        <v>43</v>
      </c>
      <c r="E889" s="0" t="str">
        <f aca="false">VLOOKUP(A889,Nomenclature!$D$1:$E$9,2,0)</f>
        <v>04</v>
      </c>
      <c r="F889" s="0" t="str">
        <f aca="false">VLOOKUP(B889,Nomenclature!$J$1:$K$97,2,0)</f>
        <v>88</v>
      </c>
      <c r="G889" s="0" t="str">
        <f aca="false">VLOOKUP(C889,Nomenclature!$M$1:$N$21,2,0)</f>
        <v>29</v>
      </c>
      <c r="H889" s="0" t="str">
        <f aca="false">VLOOKUP(D889,Nomenclature!$O$25:$P$31,2,0)</f>
        <v>02</v>
      </c>
      <c r="I889" s="1" t="str">
        <f aca="false">CONCATENATE(E889,F889)</f>
        <v>0488</v>
      </c>
      <c r="J889" s="0" t="str">
        <f aca="false">CONCATENATE(E889,F889,G889,H889)</f>
        <v>04882902</v>
      </c>
      <c r="K889" s="0" t="n">
        <v>52.1765937246693</v>
      </c>
      <c r="L889" s="0" t="n">
        <v>20</v>
      </c>
      <c r="M889" s="0" t="n">
        <v>70.0437490443336</v>
      </c>
      <c r="N889" s="0" t="n">
        <v>3.25581069767441</v>
      </c>
      <c r="O889" s="0" t="n">
        <v>9.99400359784131E-005</v>
      </c>
      <c r="P889" s="4" t="n">
        <f aca="false">VLOOKUP(D889,'paramètres CI'!$A$1:$B$6,2,0)</f>
        <v>0.0935912806596305</v>
      </c>
      <c r="Q889" s="17" t="n">
        <f aca="false">M889*P889/N889</f>
        <v>2.01347215301659</v>
      </c>
      <c r="R889" s="9" t="n">
        <f aca="false">1/(1+0.04)*(1 - (1/(1+0.04))^L889)/(1-1/(1+0.04))</f>
        <v>13.5903263449677</v>
      </c>
      <c r="S889" s="17" t="n">
        <f aca="false">K889/R889</f>
        <v>3.83924509244692</v>
      </c>
      <c r="T889" s="17" t="n">
        <f aca="false">Q889+S889</f>
        <v>5.85271724546351</v>
      </c>
      <c r="U889" s="0" t="n">
        <f aca="false">T889 + Z889</f>
        <v>3.0034502524914</v>
      </c>
      <c r="V889" s="4" t="str">
        <f aca="false">VLOOKUP(I889,'CI ref gaz'!$I$1:$AM$97,1,0)</f>
        <v>0488</v>
      </c>
      <c r="W889" s="0" t="n">
        <f aca="false">VLOOKUP(I889,'CI ref gaz'!$I$1:$AM$97,14,0)</f>
        <v>-2</v>
      </c>
      <c r="X889" s="1" t="n">
        <f aca="false">VLOOKUP(I889,'CI ref gaz'!$I$1:$AM$97,13,0)</f>
        <v>1.06216779966507</v>
      </c>
      <c r="Y889" s="2" t="n">
        <f aca="false">VLOOKUP(I889,'CI ref gaz'!$I$1:$AM$97,7,0)</f>
        <v>0.408467957802267</v>
      </c>
      <c r="Z889" s="17" t="n">
        <f aca="false">X889*(O889/Y889)^(-1/8)-T889</f>
        <v>-2.84926699297212</v>
      </c>
      <c r="AA889" s="17" t="n">
        <f aca="false">Z889^2</f>
        <v>8.11832239724036</v>
      </c>
      <c r="AB889" s="18" t="n">
        <f aca="false">Z889/U889</f>
        <v>-0.948664620167628</v>
      </c>
      <c r="AC889" s="17" t="n">
        <f aca="false">U889^-('paramètres CI'!$B$19)</f>
        <v>0.000151020692225165</v>
      </c>
      <c r="AD889" s="4" t="n">
        <f aca="false">SUMIFS($AC$2:$AC$1250,$I$2:$I$1250,V889)</f>
        <v>1.511113046405</v>
      </c>
      <c r="AE889" s="4" t="n">
        <f aca="false">AC889/AD889</f>
        <v>9.99400359784131E-005</v>
      </c>
      <c r="AF889" s="17" t="n">
        <f aca="false">AE889-O889</f>
        <v>0</v>
      </c>
      <c r="AG889" s="4" t="n">
        <f aca="false">VLOOKUP(I889,BesoinU!$F$1:$L$99,3,0)</f>
        <v>28.3040229995408</v>
      </c>
      <c r="AH889" s="19" t="n">
        <f aca="false">VLOOKUP(J889,bibliRdtCHauff!$G$2:$K$1398,4,0)</f>
        <v>52.1765937246693</v>
      </c>
      <c r="AI889" s="19" t="n">
        <f aca="false">VLOOKUP(J889,bibliRdtCHauff!$G$2:$K$1398,3,0)</f>
        <v>3.25581069767441</v>
      </c>
      <c r="AJ889" s="4" t="n">
        <f aca="false">VLOOKUP(D889,'paramètres CI'!$A$1:$C$6,3)</f>
        <v>0.09847</v>
      </c>
      <c r="AK889" s="4" t="n">
        <f aca="false">AJ889*AG889/AI889</f>
        <v>0.856037836215593</v>
      </c>
      <c r="AL889" s="4" t="n">
        <f aca="false">AK889+AH889/R889</f>
        <v>4.69528292866251</v>
      </c>
      <c r="AM889" s="4" t="n">
        <f aca="false">AL889+Z889</f>
        <v>1.8460159356904</v>
      </c>
      <c r="AN889" s="4" t="n">
        <f aca="false">AM889^-'paramètres CI'!$B$19</f>
        <v>0.00741509012714125</v>
      </c>
      <c r="AO889" s="4" t="n">
        <f aca="false">SUMIFS($AN$2:$AN$1250,$I$2:$I$1250,V889)</f>
        <v>68441969593.5101</v>
      </c>
      <c r="AP889" s="5" t="n">
        <f aca="false">AN889/AO889</f>
        <v>1.08341273215556E-013</v>
      </c>
      <c r="AQ889" s="6" t="n">
        <f aca="false">AP889-O889</f>
        <v>-9.99400358700718E-005</v>
      </c>
      <c r="AR889" s="20" t="n">
        <f aca="false">VLOOKUP(I889,entreesparc!$A$13:$H$110,8,0)*AP889</f>
        <v>2.53018117911283E-009</v>
      </c>
      <c r="AS889" s="7" t="n">
        <f aca="false">M889*AJ889/AI889+AH889/R889</f>
        <v>5.95767537259869</v>
      </c>
      <c r="AT889" s="4" t="n">
        <f aca="false">AS889+Z889</f>
        <v>3.10840837962657</v>
      </c>
      <c r="AU889" s="4" t="n">
        <f aca="false">AT889^-'paramètres CI'!$B$19</f>
        <v>0.000114734870960261</v>
      </c>
      <c r="AV889" s="4" t="n">
        <f aca="false">SUMIFS($AU$2:$AU$1250,$I$2:$I$1250,V889)</f>
        <v>0.0618965501734091</v>
      </c>
      <c r="AW889" s="5" t="n">
        <f aca="false">AU889/AV889</f>
        <v>0.00185365534329168</v>
      </c>
      <c r="AX889" s="7" t="n">
        <f aca="false">SUMIFS($AP$2:$AP$1250,$I$2:$I$1250,V889)</f>
        <v>1</v>
      </c>
    </row>
    <row r="890" customFormat="false" ht="15.8" hidden="false" customHeight="false" outlineLevel="0" collapsed="false">
      <c r="A890" s="0" t="s">
        <v>16</v>
      </c>
      <c r="B890" s="0" t="s">
        <v>121</v>
      </c>
      <c r="C890" s="0" t="s">
        <v>32</v>
      </c>
      <c r="D890" s="0" t="s">
        <v>33</v>
      </c>
      <c r="E890" s="0" t="str">
        <f aca="false">VLOOKUP(A890,Nomenclature!$D$1:$E$9,2,0)</f>
        <v>04</v>
      </c>
      <c r="F890" s="0" t="str">
        <f aca="false">VLOOKUP(B890,Nomenclature!$J$1:$K$97,2,0)</f>
        <v>94</v>
      </c>
      <c r="G890" s="0" t="str">
        <f aca="false">VLOOKUP(C890,Nomenclature!$M$1:$N$21,2,0)</f>
        <v>01</v>
      </c>
      <c r="H890" s="0" t="str">
        <f aca="false">VLOOKUP(D890,Nomenclature!$O$25:$P$31,2,0)</f>
        <v>01</v>
      </c>
      <c r="I890" s="1" t="str">
        <f aca="false">CONCATENATE(E890,F890)</f>
        <v>0494</v>
      </c>
      <c r="J890" s="0" t="str">
        <f aca="false">CONCATENATE(E890,F890,G890,H890)</f>
        <v>04940101</v>
      </c>
      <c r="K890" s="0" t="n">
        <v>19.4366101747856</v>
      </c>
      <c r="L890" s="0" t="n">
        <v>25</v>
      </c>
      <c r="M890" s="0" t="n">
        <v>74.5855452896821</v>
      </c>
      <c r="N890" s="0" t="n">
        <v>0.77716718337896</v>
      </c>
      <c r="O890" s="0" t="n">
        <v>0.0564873280982882</v>
      </c>
      <c r="P890" s="4" t="n">
        <f aca="false">VLOOKUP(D890,'paramètres CI'!$A$1:$B$6,2,0)</f>
        <v>0.033584731604575</v>
      </c>
      <c r="Q890" s="17" t="n">
        <f aca="false">M890*P890/N890</f>
        <v>3.2231617259544</v>
      </c>
      <c r="R890" s="9" t="n">
        <f aca="false">1/(1+0.04)*(1 - (1/(1+0.04))^L890)/(1-1/(1+0.04))</f>
        <v>15.6220799436509</v>
      </c>
      <c r="S890" s="17" t="n">
        <f aca="false">K890/R890</f>
        <v>1.2441755672032</v>
      </c>
      <c r="T890" s="17" t="n">
        <f aca="false">Q890+S890</f>
        <v>4.4673372931576</v>
      </c>
      <c r="U890" s="0" t="n">
        <f aca="false">T890 + Z890</f>
        <v>0.692210831583099</v>
      </c>
      <c r="V890" s="4" t="str">
        <f aca="false">VLOOKUP(I890,'CI ref gaz'!$I$1:$AM$97,1,0)</f>
        <v>0494</v>
      </c>
      <c r="W890" s="0" t="n">
        <f aca="false">VLOOKUP(I890,'CI ref gaz'!$I$1:$AM$97,14,0)</f>
        <v>-2</v>
      </c>
      <c r="X890" s="1" t="n">
        <f aca="false">VLOOKUP(I890,'CI ref gaz'!$I$1:$AM$97,13,0)</f>
        <v>0.511907052846115</v>
      </c>
      <c r="Y890" s="2" t="n">
        <f aca="false">VLOOKUP(I890,'CI ref gaz'!$I$1:$AM$97,7,0)</f>
        <v>0.631435876721468</v>
      </c>
      <c r="Z890" s="17" t="n">
        <f aca="false">X890*(O890/Y890)^(-1/8)-T890</f>
        <v>-3.7751264615745</v>
      </c>
      <c r="AA890" s="17" t="n">
        <f aca="false">Z890^2</f>
        <v>14.25157980088</v>
      </c>
      <c r="AB890" s="18" t="n">
        <f aca="false">Z890/U890</f>
        <v>-5.45372347459619</v>
      </c>
      <c r="AC890" s="17" t="n">
        <f aca="false">U890^-('paramètres CI'!$B$19)</f>
        <v>18.9711157504448</v>
      </c>
      <c r="AD890" s="4" t="n">
        <f aca="false">SUMIFS($AC$2:$AC$1250,$I$2:$I$1250,V890)</f>
        <v>335.847284499544</v>
      </c>
      <c r="AE890" s="4" t="n">
        <f aca="false">AC890/AD890</f>
        <v>0.056487328098288</v>
      </c>
      <c r="AF890" s="17" t="n">
        <f aca="false">AE890-O890</f>
        <v>0</v>
      </c>
      <c r="AG890" s="4" t="n">
        <f aca="false">VLOOKUP(I890,BesoinU!$F$1:$L$99,3,0)</f>
        <v>29.3661305895393</v>
      </c>
      <c r="AH890" s="19" t="n">
        <f aca="false">VLOOKUP(J890,bibliRdtCHauff!$G$2:$K$1398,4,0)</f>
        <v>20.4084406835249</v>
      </c>
      <c r="AI890" s="19" t="n">
        <f aca="false">VLOOKUP(J890,bibliRdtCHauff!$G$2:$K$1398,3,0)</f>
        <v>0.808253870714118</v>
      </c>
      <c r="AJ890" s="4" t="n">
        <f aca="false">VLOOKUP(D890,'paramètres CI'!$A$1:$C$6,3)</f>
        <v>0.0509473684210526</v>
      </c>
      <c r="AK890" s="4" t="n">
        <f aca="false">AJ890*AG890/AI890</f>
        <v>1.85106082192236</v>
      </c>
      <c r="AL890" s="4" t="n">
        <f aca="false">AK890+AH890/R890</f>
        <v>3.15744516748572</v>
      </c>
      <c r="AM890" s="4" t="n">
        <f aca="false">AL890+Z890</f>
        <v>-0.617681294088779</v>
      </c>
      <c r="AN890" s="4" t="n">
        <f aca="false">AM890^-'paramètres CI'!$B$19</f>
        <v>47.193741064507</v>
      </c>
      <c r="AO890" s="4" t="n">
        <f aca="false">SUMIFS($AN$2:$AN$1250,$I$2:$I$1250,V890)</f>
        <v>64948856959542.6</v>
      </c>
      <c r="AP890" s="5" t="n">
        <f aca="false">AN890/AO890</f>
        <v>7.26629278385984E-013</v>
      </c>
      <c r="AQ890" s="6" t="n">
        <f aca="false">AP890-O890</f>
        <v>-0.0564873280975616</v>
      </c>
      <c r="AR890" s="20" t="n">
        <f aca="false">VLOOKUP(I890,entreesparc!$A$13:$H$110,8,0)*AP890</f>
        <v>1.10958607719375E-007</v>
      </c>
      <c r="AS890" s="7" t="n">
        <f aca="false">M890*AJ890/AI890+AH890/R890</f>
        <v>6.00779981964105</v>
      </c>
      <c r="AT890" s="4" t="n">
        <f aca="false">AS890+Z890</f>
        <v>2.23267335806655</v>
      </c>
      <c r="AU890" s="4" t="n">
        <f aca="false">AT890^-'paramètres CI'!$B$19</f>
        <v>0.00161956536013929</v>
      </c>
      <c r="AV890" s="4" t="n">
        <f aca="false">SUMIFS($AU$2:$AU$1250,$I$2:$I$1250,V890)</f>
        <v>5.48028409022131</v>
      </c>
      <c r="AW890" s="5" t="n">
        <f aca="false">AU890/AV890</f>
        <v>0.000295525803676702</v>
      </c>
      <c r="AX890" s="7" t="n">
        <f aca="false">SUMIFS($AP$2:$AP$1250,$I$2:$I$1250,V890)</f>
        <v>1</v>
      </c>
    </row>
    <row r="891" customFormat="false" ht="15.8" hidden="false" customHeight="false" outlineLevel="0" collapsed="false">
      <c r="A891" s="0" t="s">
        <v>16</v>
      </c>
      <c r="B891" s="0" t="s">
        <v>121</v>
      </c>
      <c r="C891" s="0" t="s">
        <v>32</v>
      </c>
      <c r="D891" s="0" t="s">
        <v>34</v>
      </c>
      <c r="E891" s="0" t="str">
        <f aca="false">VLOOKUP(A891,Nomenclature!$D$1:$E$9,2,0)</f>
        <v>04</v>
      </c>
      <c r="F891" s="0" t="str">
        <f aca="false">VLOOKUP(B891,Nomenclature!$J$1:$K$97,2,0)</f>
        <v>94</v>
      </c>
      <c r="G891" s="0" t="str">
        <f aca="false">VLOOKUP(C891,Nomenclature!$M$1:$N$21,2,0)</f>
        <v>01</v>
      </c>
      <c r="H891" s="0" t="str">
        <f aca="false">VLOOKUP(D891,Nomenclature!$O$25:$P$31,2,0)</f>
        <v>06</v>
      </c>
      <c r="I891" s="1" t="str">
        <f aca="false">CONCATENATE(E891,F891)</f>
        <v>0494</v>
      </c>
      <c r="J891" s="0" t="str">
        <f aca="false">CONCATENATE(E891,F891,G891,H891)</f>
        <v>04940106</v>
      </c>
      <c r="K891" s="0" t="n">
        <v>17.9323758369751</v>
      </c>
      <c r="L891" s="0" t="n">
        <v>25</v>
      </c>
      <c r="M891" s="0" t="n">
        <v>76.4389699081382</v>
      </c>
      <c r="N891" s="0" t="n">
        <v>0.754987884335098</v>
      </c>
      <c r="O891" s="0" t="n">
        <v>0.0974771951329507</v>
      </c>
      <c r="P891" s="4" t="n">
        <f aca="false">VLOOKUP(D891,'paramètres CI'!$A$1:$B$6,2,0)</f>
        <v>0.0424847883250769</v>
      </c>
      <c r="Q891" s="17" t="n">
        <f aca="false">M891*P891/N891</f>
        <v>4.30138486155202</v>
      </c>
      <c r="R891" s="9" t="n">
        <f aca="false">1/(1+0.04)*(1 - (1/(1+0.04))^L891)/(1-1/(1+0.04))</f>
        <v>15.6220799436509</v>
      </c>
      <c r="S891" s="17" t="n">
        <f aca="false">K891/R891</f>
        <v>1.14788657474917</v>
      </c>
      <c r="T891" s="17" t="n">
        <f aca="false">Q891+S891</f>
        <v>5.44927143630119</v>
      </c>
      <c r="U891" s="0" t="n">
        <f aca="false">T891 + Z891</f>
        <v>0.646575719632628</v>
      </c>
      <c r="V891" s="4" t="str">
        <f aca="false">VLOOKUP(I891,'CI ref gaz'!$I$1:$AM$97,1,0)</f>
        <v>0494</v>
      </c>
      <c r="W891" s="0" t="n">
        <f aca="false">VLOOKUP(I891,'CI ref gaz'!$I$1:$AM$97,14,0)</f>
        <v>-2</v>
      </c>
      <c r="X891" s="1" t="n">
        <f aca="false">VLOOKUP(I891,'CI ref gaz'!$I$1:$AM$97,13,0)</f>
        <v>0.511907052846115</v>
      </c>
      <c r="Y891" s="2" t="n">
        <f aca="false">VLOOKUP(I891,'CI ref gaz'!$I$1:$AM$97,7,0)</f>
        <v>0.631435876721468</v>
      </c>
      <c r="Z891" s="17" t="n">
        <f aca="false">X891*(O891/Y891)^(-1/8)-T891</f>
        <v>-4.80269571666856</v>
      </c>
      <c r="AA891" s="17" t="n">
        <f aca="false">Z891^2</f>
        <v>23.0658861469065</v>
      </c>
      <c r="AB891" s="18" t="n">
        <f aca="false">Z891/U891</f>
        <v>-7.42789370345884</v>
      </c>
      <c r="AC891" s="17" t="n">
        <f aca="false">U891^-('paramètres CI'!$B$19)</f>
        <v>32.7374512860338</v>
      </c>
      <c r="AD891" s="4" t="n">
        <f aca="false">SUMIFS($AC$2:$AC$1250,$I$2:$I$1250,V891)</f>
        <v>335.847284499544</v>
      </c>
      <c r="AE891" s="4" t="n">
        <f aca="false">AC891/AD891</f>
        <v>0.0974771951329509</v>
      </c>
      <c r="AF891" s="17" t="n">
        <f aca="false">AE891-O891</f>
        <v>0</v>
      </c>
      <c r="AG891" s="4" t="n">
        <f aca="false">VLOOKUP(I891,BesoinU!$F$1:$L$99,3,0)</f>
        <v>29.3661305895393</v>
      </c>
      <c r="AH891" s="19" t="n">
        <f aca="false">VLOOKUP(J891,bibliRdtCHauff!$G$2:$K$1398,4,0)</f>
        <v>18.8289946288239</v>
      </c>
      <c r="AI891" s="19" t="n">
        <f aca="false">VLOOKUP(J891,bibliRdtCHauff!$G$2:$K$1398,3,0)</f>
        <v>0.785187399708502</v>
      </c>
      <c r="AJ891" s="4" t="n">
        <f aca="false">VLOOKUP(D891,'paramètres CI'!$A$1:$C$6,3)</f>
        <v>0.0591</v>
      </c>
      <c r="AK891" s="4" t="n">
        <f aca="false">AJ891*AG891/AI891</f>
        <v>2.21034917076622</v>
      </c>
      <c r="AL891" s="4" t="n">
        <f aca="false">AK891+AH891/R891</f>
        <v>3.41563007425285</v>
      </c>
      <c r="AM891" s="4" t="n">
        <f aca="false">AL891+Z891</f>
        <v>-1.38706564241571</v>
      </c>
      <c r="AN891" s="4" t="n">
        <f aca="false">AM891^-'paramètres CI'!$B$19</f>
        <v>0.0729833652612954</v>
      </c>
      <c r="AO891" s="4" t="n">
        <f aca="false">SUMIFS($AN$2:$AN$1250,$I$2:$I$1250,V891)</f>
        <v>64948856959542.6</v>
      </c>
      <c r="AP891" s="5" t="n">
        <f aca="false">AN891/AO891</f>
        <v>1.12370515322167E-015</v>
      </c>
      <c r="AQ891" s="6" t="n">
        <f aca="false">AP891-O891</f>
        <v>-0.0974771951329496</v>
      </c>
      <c r="AR891" s="20" t="n">
        <f aca="false">VLOOKUP(I891,entreesparc!$A$13:$H$110,8,0)*AP891</f>
        <v>1.71593359911836E-010</v>
      </c>
      <c r="AS891" s="7" t="n">
        <f aca="false">M891*AJ891/AI891+AH891/R891</f>
        <v>6.95873940683002</v>
      </c>
      <c r="AT891" s="4" t="n">
        <f aca="false">AS891+Z891</f>
        <v>2.15604369016146</v>
      </c>
      <c r="AU891" s="4" t="n">
        <f aca="false">AT891^-'paramètres CI'!$B$19</f>
        <v>0.00214160584100729</v>
      </c>
      <c r="AV891" s="4" t="n">
        <f aca="false">SUMIFS($AU$2:$AU$1250,$I$2:$I$1250,V891)</f>
        <v>5.48028409022131</v>
      </c>
      <c r="AW891" s="5" t="n">
        <f aca="false">AU891/AV891</f>
        <v>0.000390783726856175</v>
      </c>
      <c r="AX891" s="7" t="n">
        <f aca="false">SUMIFS($AP$2:$AP$1250,$I$2:$I$1250,V891)</f>
        <v>1</v>
      </c>
    </row>
    <row r="892" customFormat="false" ht="15.8" hidden="false" customHeight="false" outlineLevel="0" collapsed="false">
      <c r="A892" s="0" t="s">
        <v>16</v>
      </c>
      <c r="B892" s="0" t="s">
        <v>121</v>
      </c>
      <c r="C892" s="0" t="s">
        <v>35</v>
      </c>
      <c r="D892" s="0" t="s">
        <v>33</v>
      </c>
      <c r="E892" s="0" t="str">
        <f aca="false">VLOOKUP(A892,Nomenclature!$D$1:$E$9,2,0)</f>
        <v>04</v>
      </c>
      <c r="F892" s="0" t="str">
        <f aca="false">VLOOKUP(B892,Nomenclature!$J$1:$K$97,2,0)</f>
        <v>94</v>
      </c>
      <c r="G892" s="0" t="str">
        <f aca="false">VLOOKUP(C892,Nomenclature!$M$1:$N$21,2,0)</f>
        <v>21</v>
      </c>
      <c r="H892" s="0" t="str">
        <f aca="false">VLOOKUP(D892,Nomenclature!$O$25:$P$31,2,0)</f>
        <v>01</v>
      </c>
      <c r="I892" s="1" t="str">
        <f aca="false">CONCATENATE(E892,F892)</f>
        <v>0494</v>
      </c>
      <c r="J892" s="0" t="str">
        <f aca="false">CONCATENATE(E892,F892,G892,H892)</f>
        <v>04942101</v>
      </c>
      <c r="K892" s="0" t="n">
        <v>24.295762718482</v>
      </c>
      <c r="L892" s="0" t="n">
        <v>25</v>
      </c>
      <c r="M892" s="0" t="n">
        <v>74.5855452896821</v>
      </c>
      <c r="N892" s="0" t="n">
        <v>0.932600620054751</v>
      </c>
      <c r="O892" s="0" t="n">
        <v>9.9940035978413E-005</v>
      </c>
      <c r="P892" s="4" t="n">
        <f aca="false">VLOOKUP(D892,'paramètres CI'!$A$1:$B$6,2,0)</f>
        <v>0.033584731604575</v>
      </c>
      <c r="Q892" s="17" t="n">
        <f aca="false">M892*P892/N892</f>
        <v>2.685968104962</v>
      </c>
      <c r="R892" s="9" t="n">
        <f aca="false">1/(1+0.04)*(1 - (1/(1+0.04))^L892)/(1-1/(1+0.04))</f>
        <v>15.6220799436509</v>
      </c>
      <c r="S892" s="17" t="n">
        <f aca="false">K892/R892</f>
        <v>1.555219459004</v>
      </c>
      <c r="T892" s="17" t="n">
        <f aca="false">Q892+S892</f>
        <v>4.241187563966</v>
      </c>
      <c r="U892" s="0" t="n">
        <f aca="false">T892 + Z892</f>
        <v>1.52849784998172</v>
      </c>
      <c r="V892" s="4" t="str">
        <f aca="false">VLOOKUP(I892,'CI ref gaz'!$I$1:$AM$97,1,0)</f>
        <v>0494</v>
      </c>
      <c r="W892" s="0" t="n">
        <f aca="false">VLOOKUP(I892,'CI ref gaz'!$I$1:$AM$97,14,0)</f>
        <v>-2</v>
      </c>
      <c r="X892" s="1" t="n">
        <f aca="false">VLOOKUP(I892,'CI ref gaz'!$I$1:$AM$97,13,0)</f>
        <v>0.511907052846115</v>
      </c>
      <c r="Y892" s="2" t="n">
        <f aca="false">VLOOKUP(I892,'CI ref gaz'!$I$1:$AM$97,7,0)</f>
        <v>0.631435876721468</v>
      </c>
      <c r="Z892" s="17" t="n">
        <f aca="false">X892*(O892/Y892)^(-1/8)-T892</f>
        <v>-2.71268971398428</v>
      </c>
      <c r="AA892" s="17" t="n">
        <f aca="false">Z892^2</f>
        <v>7.35868548435612</v>
      </c>
      <c r="AB892" s="18" t="n">
        <f aca="false">Z892/U892</f>
        <v>-1.77474225038441</v>
      </c>
      <c r="AC892" s="17" t="n">
        <f aca="false">U892^-('paramètres CI'!$B$19)</f>
        <v>0.0335645896961368</v>
      </c>
      <c r="AD892" s="4" t="n">
        <f aca="false">SUMIFS($AC$2:$AC$1250,$I$2:$I$1250,V892)</f>
        <v>335.847284499544</v>
      </c>
      <c r="AE892" s="4" t="n">
        <f aca="false">AC892/AD892</f>
        <v>9.9940035978413E-005</v>
      </c>
      <c r="AF892" s="17" t="n">
        <f aca="false">AE892-O892</f>
        <v>0</v>
      </c>
      <c r="AG892" s="4" t="n">
        <f aca="false">VLOOKUP(I892,BesoinU!$F$1:$L$99,3,0)</f>
        <v>29.3661305895393</v>
      </c>
      <c r="AH892" s="19" t="n">
        <f aca="false">VLOOKUP(J892,bibliRdtCHauff!$G$2:$K$1398,4,0)</f>
        <v>24.295762718482</v>
      </c>
      <c r="AI892" s="19" t="n">
        <f aca="false">VLOOKUP(J892,bibliRdtCHauff!$G$2:$K$1398,3,0)</f>
        <v>0.932600620054751</v>
      </c>
      <c r="AJ892" s="4" t="n">
        <f aca="false">VLOOKUP(D892,'paramètres CI'!$A$1:$C$6,3)</f>
        <v>0.0509473684210526</v>
      </c>
      <c r="AK892" s="4" t="n">
        <f aca="false">AJ892*AG892/AI892</f>
        <v>1.60425271233271</v>
      </c>
      <c r="AL892" s="4" t="n">
        <f aca="false">AK892+AH892/R892</f>
        <v>3.15947217133671</v>
      </c>
      <c r="AM892" s="4" t="n">
        <f aca="false">AL892+Z892</f>
        <v>0.44678245735243</v>
      </c>
      <c r="AN892" s="4" t="n">
        <f aca="false">AM892^-'paramètres CI'!$B$19</f>
        <v>629.841249917342</v>
      </c>
      <c r="AO892" s="4" t="n">
        <f aca="false">SUMIFS($AN$2:$AN$1250,$I$2:$I$1250,V892)</f>
        <v>64948856959542.6</v>
      </c>
      <c r="AP892" s="5" t="n">
        <f aca="false">AN892/AO892</f>
        <v>9.69749552805336E-012</v>
      </c>
      <c r="AQ892" s="6" t="n">
        <f aca="false">AP892-O892</f>
        <v>-9.99400262809175E-005</v>
      </c>
      <c r="AR892" s="20" t="n">
        <f aca="false">VLOOKUP(I892,entreesparc!$A$13:$H$110,8,0)*AP892</f>
        <v>1.48083848829731E-006</v>
      </c>
      <c r="AS892" s="7" t="n">
        <f aca="false">M892*AJ892/AI892+AH892/R892</f>
        <v>5.629779536538</v>
      </c>
      <c r="AT892" s="4" t="n">
        <f aca="false">AS892+Z892</f>
        <v>2.91708982255371</v>
      </c>
      <c r="AU892" s="4" t="n">
        <f aca="false">AT892^-'paramètres CI'!$B$19</f>
        <v>0.000190722347494557</v>
      </c>
      <c r="AV892" s="4" t="n">
        <f aca="false">SUMIFS($AU$2:$AU$1250,$I$2:$I$1250,V892)</f>
        <v>5.48028409022131</v>
      </c>
      <c r="AW892" s="5" t="n">
        <f aca="false">AU892/AV892</f>
        <v>3.48015439263213E-005</v>
      </c>
      <c r="AX892" s="7" t="n">
        <f aca="false">SUMIFS($AP$2:$AP$1250,$I$2:$I$1250,V892)</f>
        <v>1</v>
      </c>
    </row>
    <row r="893" customFormat="false" ht="15.8" hidden="false" customHeight="false" outlineLevel="0" collapsed="false">
      <c r="A893" s="0" t="s">
        <v>16</v>
      </c>
      <c r="B893" s="0" t="s">
        <v>121</v>
      </c>
      <c r="C893" s="0" t="s">
        <v>35</v>
      </c>
      <c r="D893" s="0" t="s">
        <v>34</v>
      </c>
      <c r="E893" s="0" t="str">
        <f aca="false">VLOOKUP(A893,Nomenclature!$D$1:$E$9,2,0)</f>
        <v>04</v>
      </c>
      <c r="F893" s="0" t="str">
        <f aca="false">VLOOKUP(B893,Nomenclature!$J$1:$K$97,2,0)</f>
        <v>94</v>
      </c>
      <c r="G893" s="0" t="str">
        <f aca="false">VLOOKUP(C893,Nomenclature!$M$1:$N$21,2,0)</f>
        <v>21</v>
      </c>
      <c r="H893" s="0" t="str">
        <f aca="false">VLOOKUP(D893,Nomenclature!$O$25:$P$31,2,0)</f>
        <v>06</v>
      </c>
      <c r="I893" s="1" t="str">
        <f aca="false">CONCATENATE(E893,F893)</f>
        <v>0494</v>
      </c>
      <c r="J893" s="0" t="str">
        <f aca="false">CONCATENATE(E893,F893,G893,H893)</f>
        <v>04942106</v>
      </c>
      <c r="K893" s="0" t="n">
        <v>22.4154697962189</v>
      </c>
      <c r="L893" s="0" t="n">
        <v>25</v>
      </c>
      <c r="M893" s="0" t="n">
        <v>76.4389699081382</v>
      </c>
      <c r="N893" s="0" t="n">
        <v>0.905985461202116</v>
      </c>
      <c r="O893" s="0" t="n">
        <v>9.9940035978413E-005</v>
      </c>
      <c r="P893" s="4" t="n">
        <f aca="false">VLOOKUP(D893,'paramètres CI'!$A$1:$B$6,2,0)</f>
        <v>0.0424847883250769</v>
      </c>
      <c r="Q893" s="17" t="n">
        <f aca="false">M893*P893/N893</f>
        <v>3.58448738462669</v>
      </c>
      <c r="R893" s="9" t="n">
        <f aca="false">1/(1+0.04)*(1 - (1/(1+0.04))^L893)/(1-1/(1+0.04))</f>
        <v>15.6220799436509</v>
      </c>
      <c r="S893" s="17" t="n">
        <f aca="false">K893/R893</f>
        <v>1.43485821843646</v>
      </c>
      <c r="T893" s="17" t="n">
        <f aca="false">Q893+S893</f>
        <v>5.01934560306315</v>
      </c>
      <c r="U893" s="0" t="n">
        <f aca="false">T893 + Z893</f>
        <v>1.52849784998172</v>
      </c>
      <c r="V893" s="4" t="str">
        <f aca="false">VLOOKUP(I893,'CI ref gaz'!$I$1:$AM$97,1,0)</f>
        <v>0494</v>
      </c>
      <c r="W893" s="0" t="n">
        <f aca="false">VLOOKUP(I893,'CI ref gaz'!$I$1:$AM$97,14,0)</f>
        <v>-2</v>
      </c>
      <c r="X893" s="1" t="n">
        <f aca="false">VLOOKUP(I893,'CI ref gaz'!$I$1:$AM$97,13,0)</f>
        <v>0.511907052846115</v>
      </c>
      <c r="Y893" s="2" t="n">
        <f aca="false">VLOOKUP(I893,'CI ref gaz'!$I$1:$AM$97,7,0)</f>
        <v>0.631435876721468</v>
      </c>
      <c r="Z893" s="17" t="n">
        <f aca="false">X893*(O893/Y893)^(-1/8)-T893</f>
        <v>-3.49084775308143</v>
      </c>
      <c r="AA893" s="17" t="n">
        <f aca="false">Z893^2</f>
        <v>12.1860180351937</v>
      </c>
      <c r="AB893" s="18" t="n">
        <f aca="false">Z893/U893</f>
        <v>-2.28384210885425</v>
      </c>
      <c r="AC893" s="17" t="n">
        <f aca="false">U893^-('paramètres CI'!$B$19)</f>
        <v>0.0335645896961368</v>
      </c>
      <c r="AD893" s="4" t="n">
        <f aca="false">SUMIFS($AC$2:$AC$1250,$I$2:$I$1250,V893)</f>
        <v>335.847284499544</v>
      </c>
      <c r="AE893" s="4" t="n">
        <f aca="false">AC893/AD893</f>
        <v>9.9940035978413E-005</v>
      </c>
      <c r="AF893" s="17" t="n">
        <f aca="false">AE893-O893</f>
        <v>0</v>
      </c>
      <c r="AG893" s="4" t="n">
        <f aca="false">VLOOKUP(I893,BesoinU!$F$1:$L$99,3,0)</f>
        <v>29.3661305895393</v>
      </c>
      <c r="AH893" s="19" t="n">
        <f aca="false">VLOOKUP(J893,bibliRdtCHauff!$G$2:$K$1398,4,0)</f>
        <v>22.4154697962189</v>
      </c>
      <c r="AI893" s="19" t="n">
        <f aca="false">VLOOKUP(J893,bibliRdtCHauff!$G$2:$K$1398,3,0)</f>
        <v>0.905985461202116</v>
      </c>
      <c r="AJ893" s="4" t="n">
        <f aca="false">VLOOKUP(D893,'paramètres CI'!$A$1:$C$6,3)</f>
        <v>0.0591</v>
      </c>
      <c r="AK893" s="4" t="n">
        <f aca="false">AJ893*AG893/AI893</f>
        <v>1.91563594799739</v>
      </c>
      <c r="AL893" s="4" t="n">
        <f aca="false">AK893+AH893/R893</f>
        <v>3.35049416643386</v>
      </c>
      <c r="AM893" s="4" t="n">
        <f aca="false">AL893+Z893</f>
        <v>-0.140353586647575</v>
      </c>
      <c r="AN893" s="4" t="n">
        <f aca="false">AM893^-'paramètres CI'!$B$19</f>
        <v>6640669.68018518</v>
      </c>
      <c r="AO893" s="4" t="n">
        <f aca="false">SUMIFS($AN$2:$AN$1250,$I$2:$I$1250,V893)</f>
        <v>64948856959542.6</v>
      </c>
      <c r="AP893" s="5" t="n">
        <f aca="false">AN893/AO893</f>
        <v>1.02244596611172E-007</v>
      </c>
      <c r="AQ893" s="6" t="n">
        <f aca="false">AP893-O893</f>
        <v>-9.98377913818018E-005</v>
      </c>
      <c r="AR893" s="20" t="n">
        <f aca="false">VLOOKUP(I893,entreesparc!$A$13:$H$110,8,0)*AP893</f>
        <v>0.0156130759167929</v>
      </c>
      <c r="AS893" s="7" t="n">
        <f aca="false">M893*AJ893/AI893+AH893/R893</f>
        <v>6.42118892133408</v>
      </c>
      <c r="AT893" s="4" t="n">
        <f aca="false">AS893+Z893</f>
        <v>2.93034116825265</v>
      </c>
      <c r="AU893" s="4" t="n">
        <f aca="false">AT893^-'paramètres CI'!$B$19</f>
        <v>0.000183930820348937</v>
      </c>
      <c r="AV893" s="4" t="n">
        <f aca="false">SUMIFS($AU$2:$AU$1250,$I$2:$I$1250,V893)</f>
        <v>5.48028409022131</v>
      </c>
      <c r="AW893" s="5" t="n">
        <f aca="false">AU893/AV893</f>
        <v>3.35622784003356E-005</v>
      </c>
      <c r="AX893" s="7" t="n">
        <f aca="false">SUMIFS($AP$2:$AP$1250,$I$2:$I$1250,V893)</f>
        <v>1</v>
      </c>
    </row>
    <row r="894" customFormat="false" ht="15.8" hidden="false" customHeight="false" outlineLevel="0" collapsed="false">
      <c r="A894" s="0" t="s">
        <v>16</v>
      </c>
      <c r="B894" s="0" t="s">
        <v>121</v>
      </c>
      <c r="C894" s="0" t="s">
        <v>36</v>
      </c>
      <c r="D894" s="0" t="s">
        <v>37</v>
      </c>
      <c r="E894" s="0" t="str">
        <f aca="false">VLOOKUP(A894,Nomenclature!$D$1:$E$9,2,0)</f>
        <v>04</v>
      </c>
      <c r="F894" s="0" t="str">
        <f aca="false">VLOOKUP(B894,Nomenclature!$J$1:$K$97,2,0)</f>
        <v>94</v>
      </c>
      <c r="G894" s="0" t="str">
        <f aca="false">VLOOKUP(C894,Nomenclature!$M$1:$N$21,2,0)</f>
        <v>23</v>
      </c>
      <c r="H894" s="0" t="str">
        <f aca="false">VLOOKUP(D894,Nomenclature!$O$25:$P$31,2,0)</f>
        <v>03</v>
      </c>
      <c r="I894" s="1" t="str">
        <f aca="false">CONCATENATE(E894,F894)</f>
        <v>0494</v>
      </c>
      <c r="J894" s="0" t="str">
        <f aca="false">CONCATENATE(E894,F894,G894,H894)</f>
        <v>04942303</v>
      </c>
      <c r="K894" s="0" t="n">
        <v>6.86326254195674</v>
      </c>
      <c r="L894" s="0" t="n">
        <v>20</v>
      </c>
      <c r="M894" s="0" t="n">
        <v>71.7721263187333</v>
      </c>
      <c r="N894" s="0" t="n">
        <v>0.766210595717177</v>
      </c>
      <c r="O894" s="0" t="n">
        <v>9.9940035978413E-005</v>
      </c>
      <c r="P894" s="4" t="n">
        <f aca="false">VLOOKUP(D894,'paramètres CI'!$A$1:$B$6,2,0)</f>
        <v>0.0385046990211696</v>
      </c>
      <c r="Q894" s="17" t="n">
        <f aca="false">M894*P894/N894</f>
        <v>3.60679444719174</v>
      </c>
      <c r="R894" s="9" t="n">
        <f aca="false">1/(1+0.04)*(1 - (1/(1+0.04))^L894)/(1-1/(1+0.04))</f>
        <v>13.5903263449677</v>
      </c>
      <c r="S894" s="17" t="n">
        <f aca="false">K894/R894</f>
        <v>0.505010870802092</v>
      </c>
      <c r="T894" s="17" t="n">
        <f aca="false">Q894+S894</f>
        <v>4.11180531799383</v>
      </c>
      <c r="U894" s="0" t="n">
        <f aca="false">T894 + Z894</f>
        <v>1.52849784998172</v>
      </c>
      <c r="V894" s="4" t="str">
        <f aca="false">VLOOKUP(I894,'CI ref gaz'!$I$1:$AM$97,1,0)</f>
        <v>0494</v>
      </c>
      <c r="W894" s="0" t="n">
        <f aca="false">VLOOKUP(I894,'CI ref gaz'!$I$1:$AM$97,14,0)</f>
        <v>-2</v>
      </c>
      <c r="X894" s="1" t="n">
        <f aca="false">VLOOKUP(I894,'CI ref gaz'!$I$1:$AM$97,13,0)</f>
        <v>0.511907052846115</v>
      </c>
      <c r="Y894" s="2" t="n">
        <f aca="false">VLOOKUP(I894,'CI ref gaz'!$I$1:$AM$97,7,0)</f>
        <v>0.631435876721468</v>
      </c>
      <c r="Z894" s="17" t="n">
        <f aca="false">X894*(O894/Y894)^(-1/8)-T894</f>
        <v>-2.58330746801211</v>
      </c>
      <c r="AA894" s="17" t="n">
        <f aca="false">Z894^2</f>
        <v>6.67347747428716</v>
      </c>
      <c r="AB894" s="18" t="n">
        <f aca="false">Z894/U894</f>
        <v>-1.69009558504974</v>
      </c>
      <c r="AC894" s="17" t="n">
        <f aca="false">U894^-('paramètres CI'!$B$19)</f>
        <v>0.0335645896961368</v>
      </c>
      <c r="AD894" s="4" t="n">
        <f aca="false">SUMIFS($AC$2:$AC$1250,$I$2:$I$1250,V894)</f>
        <v>335.847284499544</v>
      </c>
      <c r="AE894" s="4" t="n">
        <f aca="false">AC894/AD894</f>
        <v>9.9940035978413E-005</v>
      </c>
      <c r="AF894" s="17" t="n">
        <f aca="false">AE894-O894</f>
        <v>0</v>
      </c>
      <c r="AG894" s="4" t="n">
        <f aca="false">VLOOKUP(I894,BesoinU!$F$1:$L$99,3,0)</f>
        <v>29.3661305895393</v>
      </c>
      <c r="AH894" s="19" t="n">
        <f aca="false">VLOOKUP(J894,bibliRdtCHauff!$G$2:$K$1398,4,0)</f>
        <v>6.86326254195674</v>
      </c>
      <c r="AI894" s="19" t="n">
        <f aca="false">VLOOKUP(J894,bibliRdtCHauff!$G$2:$K$1398,3,0)</f>
        <v>0.766210595717177</v>
      </c>
      <c r="AJ894" s="4" t="n">
        <f aca="false">VLOOKUP(D894,'paramètres CI'!$A$1:$C$6,3)</f>
        <v>0.0763929293534506</v>
      </c>
      <c r="AK894" s="4" t="n">
        <f aca="false">AJ894*AG894/AI894</f>
        <v>2.92786963799565</v>
      </c>
      <c r="AL894" s="4" t="n">
        <f aca="false">AK894+AH894/R894</f>
        <v>3.43288050879774</v>
      </c>
      <c r="AM894" s="4" t="n">
        <f aca="false">AL894+Z894</f>
        <v>0.849573040785623</v>
      </c>
      <c r="AN894" s="4" t="n">
        <f aca="false">AM894^-'paramètres CI'!$B$19</f>
        <v>3.6846328433621</v>
      </c>
      <c r="AO894" s="4" t="n">
        <f aca="false">SUMIFS($AN$2:$AN$1250,$I$2:$I$1250,V894)</f>
        <v>64948856959542.6</v>
      </c>
      <c r="AP894" s="5" t="n">
        <f aca="false">AN894/AO894</f>
        <v>5.6731296220614E-014</v>
      </c>
      <c r="AQ894" s="6" t="n">
        <f aca="false">AP894-O894</f>
        <v>-9.99400359216817E-005</v>
      </c>
      <c r="AR894" s="20" t="n">
        <f aca="false">VLOOKUP(I894,entreesparc!$A$13:$H$110,8,0)*AP894</f>
        <v>8.66304982471541E-009</v>
      </c>
      <c r="AS894" s="7" t="n">
        <f aca="false">M894*AJ894/AI894+AH894/R894</f>
        <v>7.6608541938534</v>
      </c>
      <c r="AT894" s="4" t="n">
        <f aca="false">AS894+Z894</f>
        <v>5.07754672584128</v>
      </c>
      <c r="AU894" s="4" t="n">
        <f aca="false">AT894^-'paramètres CI'!$B$19</f>
        <v>2.26343783246241E-006</v>
      </c>
      <c r="AV894" s="4" t="n">
        <f aca="false">SUMIFS($AU$2:$AU$1250,$I$2:$I$1250,V894)</f>
        <v>5.48028409022131</v>
      </c>
      <c r="AW894" s="5" t="n">
        <f aca="false">AU894/AV894</f>
        <v>4.13014689603621E-007</v>
      </c>
      <c r="AX894" s="7" t="n">
        <f aca="false">SUMIFS($AP$2:$AP$1250,$I$2:$I$1250,V894)</f>
        <v>1</v>
      </c>
    </row>
    <row r="895" customFormat="false" ht="15.8" hidden="false" customHeight="false" outlineLevel="0" collapsed="false">
      <c r="A895" s="0" t="s">
        <v>16</v>
      </c>
      <c r="B895" s="0" t="s">
        <v>121</v>
      </c>
      <c r="C895" s="0" t="s">
        <v>38</v>
      </c>
      <c r="D895" s="0" t="s">
        <v>39</v>
      </c>
      <c r="E895" s="0" t="str">
        <f aca="false">VLOOKUP(A895,Nomenclature!$D$1:$E$9,2,0)</f>
        <v>04</v>
      </c>
      <c r="F895" s="0" t="str">
        <f aca="false">VLOOKUP(B895,Nomenclature!$J$1:$K$97,2,0)</f>
        <v>94</v>
      </c>
      <c r="G895" s="0" t="str">
        <f aca="false">VLOOKUP(C895,Nomenclature!$M$1:$N$21,2,0)</f>
        <v>24</v>
      </c>
      <c r="H895" s="0" t="str">
        <f aca="false">VLOOKUP(D895,Nomenclature!$O$25:$P$31,2,0)</f>
        <v>04</v>
      </c>
      <c r="I895" s="1" t="str">
        <f aca="false">CONCATENATE(E895,F895)</f>
        <v>0494</v>
      </c>
      <c r="J895" s="0" t="str">
        <f aca="false">CONCATENATE(E895,F895,G895,H895)</f>
        <v>04942404</v>
      </c>
      <c r="K895" s="0" t="n">
        <v>5.37697029219955</v>
      </c>
      <c r="L895" s="0" t="n">
        <v>20</v>
      </c>
      <c r="M895" s="0" t="n">
        <v>72.859650069826</v>
      </c>
      <c r="N895" s="0" t="n">
        <v>0.992608555568395</v>
      </c>
      <c r="O895" s="0" t="n">
        <v>9.9940035978413E-005</v>
      </c>
      <c r="P895" s="4" t="n">
        <f aca="false">VLOOKUP(D895,'paramètres CI'!$A$1:$B$6,2,0)</f>
        <v>0.022045059962018</v>
      </c>
      <c r="Q895" s="17" t="n">
        <f aca="false">M895*P895/N895</f>
        <v>1.61815586374954</v>
      </c>
      <c r="R895" s="9" t="n">
        <f aca="false">1/(1+0.04)*(1 - (1/(1+0.04))^L895)/(1-1/(1+0.04))</f>
        <v>13.5903263449677</v>
      </c>
      <c r="S895" s="17" t="n">
        <f aca="false">K895/R895</f>
        <v>0.395646885565082</v>
      </c>
      <c r="T895" s="17" t="n">
        <f aca="false">Q895+S895</f>
        <v>2.01380274931462</v>
      </c>
      <c r="U895" s="0" t="n">
        <f aca="false">T895 + Z895</f>
        <v>1.52849784998172</v>
      </c>
      <c r="V895" s="4" t="str">
        <f aca="false">VLOOKUP(I895,'CI ref gaz'!$I$1:$AM$97,1,0)</f>
        <v>0494</v>
      </c>
      <c r="W895" s="0" t="n">
        <f aca="false">VLOOKUP(I895,'CI ref gaz'!$I$1:$AM$97,14,0)</f>
        <v>-2</v>
      </c>
      <c r="X895" s="1" t="n">
        <f aca="false">VLOOKUP(I895,'CI ref gaz'!$I$1:$AM$97,13,0)</f>
        <v>0.511907052846115</v>
      </c>
      <c r="Y895" s="2" t="n">
        <f aca="false">VLOOKUP(I895,'CI ref gaz'!$I$1:$AM$97,7,0)</f>
        <v>0.631435876721468</v>
      </c>
      <c r="Z895" s="17" t="n">
        <f aca="false">X895*(O895/Y895)^(-1/8)-T895</f>
        <v>-0.485304899332903</v>
      </c>
      <c r="AA895" s="17" t="n">
        <f aca="false">Z895^2</f>
        <v>0.235520845316519</v>
      </c>
      <c r="AB895" s="18" t="n">
        <f aca="false">Z895/U895</f>
        <v>-0.31750446972412</v>
      </c>
      <c r="AC895" s="17" t="n">
        <f aca="false">U895^-('paramètres CI'!$B$19)</f>
        <v>0.0335645896961367</v>
      </c>
      <c r="AD895" s="4" t="n">
        <f aca="false">SUMIFS($AC$2:$AC$1250,$I$2:$I$1250,V895)</f>
        <v>335.847284499544</v>
      </c>
      <c r="AE895" s="4" t="n">
        <f aca="false">AC895/AD895</f>
        <v>9.99400359784129E-005</v>
      </c>
      <c r="AF895" s="17" t="n">
        <f aca="false">AE895-O895</f>
        <v>0</v>
      </c>
      <c r="AG895" s="4" t="n">
        <f aca="false">VLOOKUP(I895,BesoinU!$F$1:$L$99,3,0)</f>
        <v>29.3661305895393</v>
      </c>
      <c r="AH895" s="19" t="n">
        <f aca="false">VLOOKUP(J895,bibliRdtCHauff!$G$2:$K$1398,4,0)</f>
        <v>5.37697029219955</v>
      </c>
      <c r="AI895" s="19" t="n">
        <f aca="false">VLOOKUP(J895,bibliRdtCHauff!$G$2:$K$1398,3,0)</f>
        <v>0.992608555568395</v>
      </c>
      <c r="AJ895" s="4" t="n">
        <f aca="false">VLOOKUP(D895,'paramètres CI'!$A$1:$C$6,3)</f>
        <v>0.0386719666666667</v>
      </c>
      <c r="AK895" s="4" t="n">
        <f aca="false">AJ895*AG895/AI895</f>
        <v>1.14410259403551</v>
      </c>
      <c r="AL895" s="4" t="n">
        <f aca="false">AK895+AH895/R895</f>
        <v>1.5397494796006</v>
      </c>
      <c r="AM895" s="4" t="n">
        <f aca="false">AL895+Z895</f>
        <v>1.05444458026769</v>
      </c>
      <c r="AN895" s="4" t="n">
        <f aca="false">AM895^-'paramètres CI'!$B$19</f>
        <v>0.654349731529289</v>
      </c>
      <c r="AO895" s="4" t="n">
        <f aca="false">SUMIFS($AN$2:$AN$1250,$I$2:$I$1250,V895)</f>
        <v>64948856959542.6</v>
      </c>
      <c r="AP895" s="5" t="n">
        <f aca="false">AN895/AO895</f>
        <v>1.00748459967031E-014</v>
      </c>
      <c r="AQ895" s="6" t="n">
        <f aca="false">AP895-O895</f>
        <v>-9.99400359683382E-005</v>
      </c>
      <c r="AR895" s="20" t="n">
        <f aca="false">VLOOKUP(I895,entreesparc!$A$13:$H$110,8,0)*AP895</f>
        <v>1.5384611080693E-009</v>
      </c>
      <c r="AS895" s="7" t="n">
        <f aca="false">M895*AJ895/AI895+AH895/R895</f>
        <v>3.23425425303015</v>
      </c>
      <c r="AT895" s="4" t="n">
        <f aca="false">AS895+Z895</f>
        <v>2.74894935369725</v>
      </c>
      <c r="AU895" s="4" t="n">
        <f aca="false">AT895^-'paramètres CI'!$B$19</f>
        <v>0.000306666327118407</v>
      </c>
      <c r="AV895" s="4" t="n">
        <f aca="false">SUMIFS($AU$2:$AU$1250,$I$2:$I$1250,V895)</f>
        <v>5.48028409022131</v>
      </c>
      <c r="AW895" s="5" t="n">
        <f aca="false">AU895/AV895</f>
        <v>5.59581076582515E-005</v>
      </c>
      <c r="AX895" s="7" t="n">
        <f aca="false">SUMIFS($AP$2:$AP$1250,$I$2:$I$1250,V895)</f>
        <v>1</v>
      </c>
    </row>
    <row r="896" customFormat="false" ht="15.8" hidden="false" customHeight="false" outlineLevel="0" collapsed="false">
      <c r="A896" s="0" t="s">
        <v>16</v>
      </c>
      <c r="B896" s="0" t="s">
        <v>121</v>
      </c>
      <c r="C896" s="0" t="s">
        <v>40</v>
      </c>
      <c r="D896" s="0" t="s">
        <v>37</v>
      </c>
      <c r="E896" s="0" t="str">
        <f aca="false">VLOOKUP(A896,Nomenclature!$D$1:$E$9,2,0)</f>
        <v>04</v>
      </c>
      <c r="F896" s="0" t="str">
        <f aca="false">VLOOKUP(B896,Nomenclature!$J$1:$K$97,2,0)</f>
        <v>94</v>
      </c>
      <c r="G896" s="0" t="str">
        <f aca="false">VLOOKUP(C896,Nomenclature!$M$1:$N$21,2,0)</f>
        <v>03</v>
      </c>
      <c r="H896" s="0" t="str">
        <f aca="false">VLOOKUP(D896,Nomenclature!$O$25:$P$31,2,0)</f>
        <v>03</v>
      </c>
      <c r="I896" s="1" t="str">
        <f aca="false">CONCATENATE(E896,F896)</f>
        <v>0494</v>
      </c>
      <c r="J896" s="0" t="str">
        <f aca="false">CONCATENATE(E896,F896,G896,H896)</f>
        <v>04940303</v>
      </c>
      <c r="K896" s="0" t="n">
        <v>5.49061003356539</v>
      </c>
      <c r="L896" s="0" t="n">
        <v>20</v>
      </c>
      <c r="M896" s="0" t="n">
        <v>71.7721263187333</v>
      </c>
      <c r="N896" s="0" t="n">
        <v>0.714680607301863</v>
      </c>
      <c r="O896" s="0" t="n">
        <v>0.0355235544740808</v>
      </c>
      <c r="P896" s="4" t="n">
        <f aca="false">VLOOKUP(D896,'paramètres CI'!$A$1:$B$6,2,0)</f>
        <v>0.0385046990211696</v>
      </c>
      <c r="Q896" s="17" t="n">
        <f aca="false">M896*P896/N896</f>
        <v>3.86685198083867</v>
      </c>
      <c r="R896" s="9" t="n">
        <f aca="false">1/(1+0.04)*(1 - (1/(1+0.04))^L896)/(1-1/(1+0.04))</f>
        <v>13.5903263449677</v>
      </c>
      <c r="S896" s="17" t="n">
        <f aca="false">K896/R896</f>
        <v>0.404008696641674</v>
      </c>
      <c r="T896" s="17" t="n">
        <f aca="false">Q896+S896</f>
        <v>4.27086067748034</v>
      </c>
      <c r="U896" s="0" t="n">
        <f aca="false">T896 + Z896</f>
        <v>0.733529725798046</v>
      </c>
      <c r="V896" s="4" t="str">
        <f aca="false">VLOOKUP(I896,'CI ref gaz'!$I$1:$AM$97,1,0)</f>
        <v>0494</v>
      </c>
      <c r="W896" s="0" t="n">
        <f aca="false">VLOOKUP(I896,'CI ref gaz'!$I$1:$AM$97,14,0)</f>
        <v>-2</v>
      </c>
      <c r="X896" s="1" t="n">
        <f aca="false">VLOOKUP(I896,'CI ref gaz'!$I$1:$AM$97,13,0)</f>
        <v>0.511907052846115</v>
      </c>
      <c r="Y896" s="2" t="n">
        <f aca="false">VLOOKUP(I896,'CI ref gaz'!$I$1:$AM$97,7,0)</f>
        <v>0.631435876721468</v>
      </c>
      <c r="Z896" s="17" t="n">
        <f aca="false">X896*(O896/Y896)^(-1/8)-T896</f>
        <v>-3.53733095168229</v>
      </c>
      <c r="AA896" s="17" t="n">
        <f aca="false">Z896^2</f>
        <v>12.5127102617296</v>
      </c>
      <c r="AB896" s="18" t="n">
        <f aca="false">Z896/U896</f>
        <v>-4.82234165470778</v>
      </c>
      <c r="AC896" s="17" t="n">
        <f aca="false">U896^-('paramètres CI'!$B$19)</f>
        <v>11.9304893058917</v>
      </c>
      <c r="AD896" s="4" t="n">
        <f aca="false">SUMIFS($AC$2:$AC$1250,$I$2:$I$1250,V896)</f>
        <v>335.847284499544</v>
      </c>
      <c r="AE896" s="4" t="n">
        <f aca="false">AC896/AD896</f>
        <v>0.0355235544740809</v>
      </c>
      <c r="AF896" s="17" t="n">
        <f aca="false">AE896-O896</f>
        <v>0</v>
      </c>
      <c r="AG896" s="4" t="n">
        <f aca="false">VLOOKUP(I896,BesoinU!$F$1:$L$99,3,0)</f>
        <v>29.3661305895393</v>
      </c>
      <c r="AH896" s="19" t="n">
        <f aca="false">VLOOKUP(J896,bibliRdtCHauff!$G$2:$K$1398,4,0)</f>
        <v>5.76514053524366</v>
      </c>
      <c r="AI896" s="19" t="n">
        <f aca="false">VLOOKUP(J896,bibliRdtCHauff!$G$2:$K$1398,3,0)</f>
        <v>0.724986604984925</v>
      </c>
      <c r="AJ896" s="4" t="n">
        <f aca="false">VLOOKUP(D896,'paramètres CI'!$A$1:$C$6,3)</f>
        <v>0.0763929293534506</v>
      </c>
      <c r="AK896" s="4" t="n">
        <f aca="false">AJ896*AG896/AI896</f>
        <v>3.09435336333907</v>
      </c>
      <c r="AL896" s="4" t="n">
        <f aca="false">AK896+AH896/R896</f>
        <v>3.51856249481283</v>
      </c>
      <c r="AM896" s="4" t="n">
        <f aca="false">AL896+Z896</f>
        <v>-0.0187684568694633</v>
      </c>
      <c r="AN896" s="4" t="n">
        <f aca="false">AM896^-'paramètres CI'!$B$19</f>
        <v>64948850127359.6</v>
      </c>
      <c r="AO896" s="4" t="n">
        <f aca="false">SUMIFS($AN$2:$AN$1250,$I$2:$I$1250,V896)</f>
        <v>64948856959542.6</v>
      </c>
      <c r="AP896" s="5" t="n">
        <f aca="false">AN896/AO896</f>
        <v>0.999999894806723</v>
      </c>
      <c r="AQ896" s="6" t="n">
        <f aca="false">AP896-O896</f>
        <v>0.964476340332643</v>
      </c>
      <c r="AR896" s="20" t="n">
        <f aca="false">VLOOKUP(I896,entreesparc!$A$13:$H$110,8,0)*AP896</f>
        <v>152703.172508739</v>
      </c>
      <c r="AS896" s="7" t="n">
        <f aca="false">M896*AJ896/AI896+AH896/R896</f>
        <v>7.98694606718298</v>
      </c>
      <c r="AT896" s="4" t="n">
        <f aca="false">AS896+Z896</f>
        <v>4.44961511550069</v>
      </c>
      <c r="AU896" s="4" t="n">
        <f aca="false">AT896^-'paramètres CI'!$B$19</f>
        <v>6.50759362906539E-006</v>
      </c>
      <c r="AV896" s="4" t="n">
        <f aca="false">SUMIFS($AU$2:$AU$1250,$I$2:$I$1250,V896)</f>
        <v>5.48028409022131</v>
      </c>
      <c r="AW896" s="5" t="n">
        <f aca="false">AU896/AV896</f>
        <v>1.18745552637995E-006</v>
      </c>
      <c r="AX896" s="7" t="n">
        <f aca="false">SUMIFS($AP$2:$AP$1250,$I$2:$I$1250,V896)</f>
        <v>1</v>
      </c>
    </row>
    <row r="897" customFormat="false" ht="15.8" hidden="false" customHeight="false" outlineLevel="0" collapsed="false">
      <c r="A897" s="0" t="s">
        <v>16</v>
      </c>
      <c r="B897" s="0" t="s">
        <v>121</v>
      </c>
      <c r="C897" s="0" t="s">
        <v>41</v>
      </c>
      <c r="D897" s="0" t="s">
        <v>39</v>
      </c>
      <c r="E897" s="0" t="str">
        <f aca="false">VLOOKUP(A897,Nomenclature!$D$1:$E$9,2,0)</f>
        <v>04</v>
      </c>
      <c r="F897" s="0" t="str">
        <f aca="false">VLOOKUP(B897,Nomenclature!$J$1:$K$97,2,0)</f>
        <v>94</v>
      </c>
      <c r="G897" s="0" t="str">
        <f aca="false">VLOOKUP(C897,Nomenclature!$M$1:$N$21,2,0)</f>
        <v>04</v>
      </c>
      <c r="H897" s="0" t="str">
        <f aca="false">VLOOKUP(D897,Nomenclature!$O$25:$P$31,2,0)</f>
        <v>04</v>
      </c>
      <c r="I897" s="1" t="str">
        <f aca="false">CONCATENATE(E897,F897)</f>
        <v>0494</v>
      </c>
      <c r="J897" s="0" t="str">
        <f aca="false">CONCATENATE(E897,F897,G897,H897)</f>
        <v>04940404</v>
      </c>
      <c r="K897" s="0" t="n">
        <v>4.30157623375964</v>
      </c>
      <c r="L897" s="0" t="n">
        <v>20</v>
      </c>
      <c r="M897" s="0" t="n">
        <v>72.859650069826</v>
      </c>
      <c r="N897" s="0" t="n">
        <v>0.731622029767973</v>
      </c>
      <c r="O897" s="0" t="n">
        <v>0.631435876721468</v>
      </c>
      <c r="P897" s="4" t="n">
        <f aca="false">VLOOKUP(D897,'paramètres CI'!$A$1:$B$6,2,0)</f>
        <v>0.022045059962018</v>
      </c>
      <c r="Q897" s="17" t="n">
        <f aca="false">M897*P897/N897</f>
        <v>2.19538954439405</v>
      </c>
      <c r="R897" s="9" t="n">
        <f aca="false">1/(1+0.04)*(1 - (1/(1+0.04))^L897)/(1-1/(1+0.04))</f>
        <v>13.5903263449677</v>
      </c>
      <c r="S897" s="17" t="n">
        <f aca="false">K897/R897</f>
        <v>0.316517508452066</v>
      </c>
      <c r="T897" s="17" t="n">
        <f aca="false">Q897+S897</f>
        <v>2.51190705284611</v>
      </c>
      <c r="U897" s="0" t="n">
        <f aca="false">T897 + Z897</f>
        <v>0.511907052846115</v>
      </c>
      <c r="V897" s="4" t="str">
        <f aca="false">VLOOKUP(I897,'CI ref gaz'!$I$1:$AM$97,1,0)</f>
        <v>0494</v>
      </c>
      <c r="W897" s="0" t="n">
        <f aca="false">VLOOKUP(I897,'CI ref gaz'!$I$1:$AM$97,14,0)</f>
        <v>-2</v>
      </c>
      <c r="X897" s="1" t="n">
        <f aca="false">VLOOKUP(I897,'CI ref gaz'!$I$1:$AM$97,13,0)</f>
        <v>0.511907052846115</v>
      </c>
      <c r="Y897" s="2" t="n">
        <f aca="false">VLOOKUP(I897,'CI ref gaz'!$I$1:$AM$97,7,0)</f>
        <v>0.631435876721468</v>
      </c>
      <c r="Z897" s="17" t="n">
        <f aca="false">X897*(O897/Y897)^(-1/8)-T897</f>
        <v>-2</v>
      </c>
      <c r="AA897" s="17" t="n">
        <f aca="false">Z897^2</f>
        <v>4</v>
      </c>
      <c r="AB897" s="18" t="n">
        <f aca="false">Z897/U897</f>
        <v>-3.90695925926464</v>
      </c>
      <c r="AC897" s="17" t="n">
        <f aca="false">U897^-('paramètres CI'!$B$19)</f>
        <v>212.066024532494</v>
      </c>
      <c r="AD897" s="4" t="n">
        <f aca="false">SUMIFS($AC$2:$AC$1250,$I$2:$I$1250,V897)</f>
        <v>335.847284499544</v>
      </c>
      <c r="AE897" s="4" t="n">
        <f aca="false">AC897/AD897</f>
        <v>0.631435876721468</v>
      </c>
      <c r="AF897" s="17" t="n">
        <f aca="false">AE897-O897</f>
        <v>0</v>
      </c>
      <c r="AG897" s="4" t="n">
        <f aca="false">VLOOKUP(I897,BesoinU!$F$1:$L$99,3,0)</f>
        <v>29.3661305895393</v>
      </c>
      <c r="AH897" s="19" t="n">
        <f aca="false">VLOOKUP(J897,bibliRdtCHauff!$G$2:$K$1398,4,0)</f>
        <v>4.51665504544762</v>
      </c>
      <c r="AI897" s="19" t="n">
        <f aca="false">VLOOKUP(J897,bibliRdtCHauff!$G$2:$K$1398,3,0)</f>
        <v>0.783819334928058</v>
      </c>
      <c r="AJ897" s="4" t="n">
        <f aca="false">VLOOKUP(D897,'paramètres CI'!$A$1:$C$6,3)</f>
        <v>0.0386719666666667</v>
      </c>
      <c r="AK897" s="4" t="n">
        <f aca="false">AJ897*AG897/AI897</f>
        <v>1.44886196688664</v>
      </c>
      <c r="AL897" s="4" t="n">
        <f aca="false">AK897+AH897/R897</f>
        <v>1.78120535076131</v>
      </c>
      <c r="AM897" s="4" t="n">
        <f aca="false">AL897+Z897</f>
        <v>-0.218794649238691</v>
      </c>
      <c r="AN897" s="4" t="n">
        <f aca="false">AM897^-'paramètres CI'!$B$19</f>
        <v>190417.309821281</v>
      </c>
      <c r="AO897" s="4" t="n">
        <f aca="false">SUMIFS($AN$2:$AN$1250,$I$2:$I$1250,V897)</f>
        <v>64948856959542.6</v>
      </c>
      <c r="AP897" s="5" t="n">
        <f aca="false">AN897/AO897</f>
        <v>2.93180386438355E-009</v>
      </c>
      <c r="AQ897" s="6" t="n">
        <f aca="false">AP897-O897</f>
        <v>-0.631435873789664</v>
      </c>
      <c r="AR897" s="20" t="n">
        <f aca="false">VLOOKUP(I897,entreesparc!$A$13:$H$110,8,0)*AP897</f>
        <v>0.000447695798359337</v>
      </c>
      <c r="AS897" s="7" t="n">
        <f aca="false">M897*AJ897/AI897+AH897/R897</f>
        <v>3.92708241784341</v>
      </c>
      <c r="AT897" s="4" t="n">
        <f aca="false">AS897+Z897</f>
        <v>1.92708241784341</v>
      </c>
      <c r="AU897" s="4" t="n">
        <f aca="false">AT897^-'paramètres CI'!$B$19</f>
        <v>0.00525772282821695</v>
      </c>
      <c r="AV897" s="4" t="n">
        <f aca="false">SUMIFS($AU$2:$AU$1250,$I$2:$I$1250,V897)</f>
        <v>5.48028409022131</v>
      </c>
      <c r="AW897" s="5" t="n">
        <f aca="false">AU897/AV897</f>
        <v>0.000959388736361044</v>
      </c>
      <c r="AX897" s="7" t="n">
        <f aca="false">SUMIFS($AP$2:$AP$1250,$I$2:$I$1250,V897)</f>
        <v>1</v>
      </c>
    </row>
    <row r="898" customFormat="false" ht="15.8" hidden="false" customHeight="false" outlineLevel="0" collapsed="false">
      <c r="A898" s="0" t="s">
        <v>16</v>
      </c>
      <c r="B898" s="0" t="s">
        <v>121</v>
      </c>
      <c r="C898" s="0" t="s">
        <v>45</v>
      </c>
      <c r="D898" s="0" t="s">
        <v>43</v>
      </c>
      <c r="E898" s="0" t="str">
        <f aca="false">VLOOKUP(A898,Nomenclature!$D$1:$E$9,2,0)</f>
        <v>04</v>
      </c>
      <c r="F898" s="0" t="str">
        <f aca="false">VLOOKUP(B898,Nomenclature!$J$1:$K$97,2,0)</f>
        <v>94</v>
      </c>
      <c r="G898" s="0" t="str">
        <f aca="false">VLOOKUP(C898,Nomenclature!$M$1:$N$21,2,0)</f>
        <v>06</v>
      </c>
      <c r="H898" s="0" t="str">
        <f aca="false">VLOOKUP(D898,Nomenclature!$O$25:$P$31,2,0)</f>
        <v>02</v>
      </c>
      <c r="I898" s="1" t="str">
        <f aca="false">CONCATENATE(E898,F898)</f>
        <v>0494</v>
      </c>
      <c r="J898" s="0" t="str">
        <f aca="false">CONCATENATE(E898,F898,G898,H898)</f>
        <v>04940602</v>
      </c>
      <c r="K898" s="0" t="n">
        <v>10</v>
      </c>
      <c r="L898" s="0" t="n">
        <v>13</v>
      </c>
      <c r="M898" s="0" t="n">
        <v>54.3170919885192</v>
      </c>
      <c r="N898" s="0" t="n">
        <v>0.9</v>
      </c>
      <c r="O898" s="0" t="n">
        <v>0.109992256536487</v>
      </c>
      <c r="P898" s="4" t="n">
        <f aca="false">VLOOKUP(D898,'paramètres CI'!$A$1:$B$6,2,0)</f>
        <v>0.0935912806596305</v>
      </c>
      <c r="Q898" s="17" t="n">
        <f aca="false">M898*P898/N898</f>
        <v>5.64845133434718</v>
      </c>
      <c r="R898" s="9" t="n">
        <f aca="false">1/(1+0.04)*(1 - (1/(1+0.04))^L898)/(1-1/(1+0.04))</f>
        <v>9.98564784663304</v>
      </c>
      <c r="S898" s="17" t="n">
        <f aca="false">K898/R898</f>
        <v>1.00143727814033</v>
      </c>
      <c r="T898" s="17" t="n">
        <f aca="false">Q898+S898</f>
        <v>6.64988861248751</v>
      </c>
      <c r="U898" s="0" t="n">
        <f aca="false">T898 + Z898</f>
        <v>0.636886445113395</v>
      </c>
      <c r="V898" s="4" t="str">
        <f aca="false">VLOOKUP(I898,'CI ref gaz'!$I$1:$AM$97,1,0)</f>
        <v>0494</v>
      </c>
      <c r="W898" s="0" t="n">
        <f aca="false">VLOOKUP(I898,'CI ref gaz'!$I$1:$AM$97,14,0)</f>
        <v>-2</v>
      </c>
      <c r="X898" s="1" t="n">
        <f aca="false">VLOOKUP(I898,'CI ref gaz'!$I$1:$AM$97,13,0)</f>
        <v>0.511907052846115</v>
      </c>
      <c r="Y898" s="2" t="n">
        <f aca="false">VLOOKUP(I898,'CI ref gaz'!$I$1:$AM$97,7,0)</f>
        <v>0.631435876721468</v>
      </c>
      <c r="Z898" s="17" t="n">
        <f aca="false">X898*(O898/Y898)^(-1/8)-T898</f>
        <v>-6.01300216737412</v>
      </c>
      <c r="AA898" s="17" t="n">
        <f aca="false">Z898^2</f>
        <v>36.1561950648459</v>
      </c>
      <c r="AB898" s="18" t="n">
        <f aca="false">Z898/U898</f>
        <v>-9.44124688711742</v>
      </c>
      <c r="AC898" s="17" t="n">
        <f aca="false">U898^-('paramètres CI'!$B$19)</f>
        <v>36.9406006737564</v>
      </c>
      <c r="AD898" s="4" t="n">
        <f aca="false">SUMIFS($AC$2:$AC$1250,$I$2:$I$1250,V898)</f>
        <v>335.847284499544</v>
      </c>
      <c r="AE898" s="4" t="n">
        <f aca="false">AC898/AD898</f>
        <v>0.109992256536487</v>
      </c>
      <c r="AF898" s="17" t="n">
        <f aca="false">AE898-O898</f>
        <v>0</v>
      </c>
      <c r="AG898" s="4" t="n">
        <f aca="false">VLOOKUP(I898,BesoinU!$F$1:$L$99,3,0)</f>
        <v>29.3661305895393</v>
      </c>
      <c r="AH898" s="19" t="n">
        <f aca="false">VLOOKUP(J898,bibliRdtCHauff!$G$2:$K$1398,4,0)</f>
        <v>10.4</v>
      </c>
      <c r="AI898" s="19" t="n">
        <f aca="false">VLOOKUP(J898,bibliRdtCHauff!$G$2:$K$1398,3,0)</f>
        <v>0.92</v>
      </c>
      <c r="AJ898" s="4" t="n">
        <f aca="false">VLOOKUP(D898,'paramètres CI'!$A$1:$C$6,3)</f>
        <v>0.09847</v>
      </c>
      <c r="AK898" s="4" t="n">
        <f aca="false">AJ898*AG898/AI898</f>
        <v>3.14313356429558</v>
      </c>
      <c r="AL898" s="4" t="n">
        <f aca="false">AK898+AH898/R898</f>
        <v>4.18462833356152</v>
      </c>
      <c r="AM898" s="4" t="n">
        <f aca="false">AL898+Z898</f>
        <v>-1.8283738338126</v>
      </c>
      <c r="AN898" s="4" t="n">
        <f aca="false">AM898^-'paramètres CI'!$B$19</f>
        <v>0.00800718791616891</v>
      </c>
      <c r="AO898" s="4" t="n">
        <f aca="false">SUMIFS($AN$2:$AN$1250,$I$2:$I$1250,V898)</f>
        <v>64948856959542.6</v>
      </c>
      <c r="AP898" s="5" t="n">
        <f aca="false">AN898/AO898</f>
        <v>1.23284508627406E-016</v>
      </c>
      <c r="AQ898" s="6" t="n">
        <f aca="false">AP898-O898</f>
        <v>-0.109992256536487</v>
      </c>
      <c r="AR898" s="20" t="n">
        <f aca="false">VLOOKUP(I898,entreesparc!$A$13:$H$110,8,0)*AP898</f>
        <v>1.8825937568948E-011</v>
      </c>
      <c r="AS898" s="7" t="n">
        <f aca="false">M898*AJ898/AI898+AH898/R898</f>
        <v>6.85519482155886</v>
      </c>
      <c r="AT898" s="4" t="n">
        <f aca="false">AS898+Z898</f>
        <v>0.842192654184739</v>
      </c>
      <c r="AU898" s="4" t="n">
        <f aca="false">AT898^-'paramètres CI'!$B$19</f>
        <v>3.95101253379517</v>
      </c>
      <c r="AV898" s="4" t="n">
        <f aca="false">SUMIFS($AU$2:$AU$1250,$I$2:$I$1250,V898)</f>
        <v>5.48028409022131</v>
      </c>
      <c r="AW898" s="5" t="n">
        <f aca="false">AU898/AV898</f>
        <v>0.720950313660768</v>
      </c>
      <c r="AX898" s="7" t="n">
        <f aca="false">SUMIFS($AP$2:$AP$1250,$I$2:$I$1250,V898)</f>
        <v>1</v>
      </c>
    </row>
    <row r="899" customFormat="false" ht="15.8" hidden="false" customHeight="false" outlineLevel="0" collapsed="false">
      <c r="A899" s="0" t="s">
        <v>16</v>
      </c>
      <c r="B899" s="0" t="s">
        <v>121</v>
      </c>
      <c r="C899" s="0" t="s">
        <v>46</v>
      </c>
      <c r="D899" s="0" t="s">
        <v>43</v>
      </c>
      <c r="E899" s="0" t="str">
        <f aca="false">VLOOKUP(A899,Nomenclature!$D$1:$E$9,2,0)</f>
        <v>04</v>
      </c>
      <c r="F899" s="0" t="str">
        <f aca="false">VLOOKUP(B899,Nomenclature!$J$1:$K$97,2,0)</f>
        <v>94</v>
      </c>
      <c r="G899" s="0" t="str">
        <f aca="false">VLOOKUP(C899,Nomenclature!$M$1:$N$21,2,0)</f>
        <v>26</v>
      </c>
      <c r="H899" s="0" t="str">
        <f aca="false">VLOOKUP(D899,Nomenclature!$O$25:$P$31,2,0)</f>
        <v>02</v>
      </c>
      <c r="I899" s="1" t="str">
        <f aca="false">CONCATENATE(E899,F899)</f>
        <v>0494</v>
      </c>
      <c r="J899" s="0" t="str">
        <f aca="false">CONCATENATE(E899,F899,G899,H899)</f>
        <v>04942602</v>
      </c>
      <c r="K899" s="0" t="n">
        <v>12</v>
      </c>
      <c r="L899" s="0" t="n">
        <v>13</v>
      </c>
      <c r="M899" s="0" t="n">
        <v>54.3170919885192</v>
      </c>
      <c r="N899" s="0" t="n">
        <v>1</v>
      </c>
      <c r="O899" s="0" t="n">
        <v>9.9940035978413E-005</v>
      </c>
      <c r="P899" s="4" t="n">
        <f aca="false">VLOOKUP(D899,'paramètres CI'!$A$1:$B$6,2,0)</f>
        <v>0.0935912806596305</v>
      </c>
      <c r="Q899" s="17" t="n">
        <f aca="false">M899*P899/N899</f>
        <v>5.08360620091247</v>
      </c>
      <c r="R899" s="9" t="n">
        <f aca="false">1/(1+0.04)*(1 - (1/(1+0.04))^L899)/(1-1/(1+0.04))</f>
        <v>9.98564784663304</v>
      </c>
      <c r="S899" s="17" t="n">
        <f aca="false">K899/R899</f>
        <v>1.20172473376839</v>
      </c>
      <c r="T899" s="17" t="n">
        <f aca="false">Q899+S899</f>
        <v>6.28533093468086</v>
      </c>
      <c r="U899" s="0" t="n">
        <f aca="false">T899 + Z899</f>
        <v>1.52849784998172</v>
      </c>
      <c r="V899" s="4" t="str">
        <f aca="false">VLOOKUP(I899,'CI ref gaz'!$I$1:$AM$97,1,0)</f>
        <v>0494</v>
      </c>
      <c r="W899" s="0" t="n">
        <f aca="false">VLOOKUP(I899,'CI ref gaz'!$I$1:$AM$97,14,0)</f>
        <v>-2</v>
      </c>
      <c r="X899" s="1" t="n">
        <f aca="false">VLOOKUP(I899,'CI ref gaz'!$I$1:$AM$97,13,0)</f>
        <v>0.511907052846115</v>
      </c>
      <c r="Y899" s="2" t="n">
        <f aca="false">VLOOKUP(I899,'CI ref gaz'!$I$1:$AM$97,7,0)</f>
        <v>0.631435876721468</v>
      </c>
      <c r="Z899" s="17" t="n">
        <f aca="false">X899*(O899/Y899)^(-1/8)-T899</f>
        <v>-4.75683308469914</v>
      </c>
      <c r="AA899" s="17" t="n">
        <f aca="false">Z899^2</f>
        <v>22.6274609956883</v>
      </c>
      <c r="AB899" s="18" t="n">
        <f aca="false">Z899/U899</f>
        <v>-3.11209668025116</v>
      </c>
      <c r="AC899" s="17" t="n">
        <f aca="false">U899^-('paramètres CI'!$B$19)</f>
        <v>0.0335645896961368</v>
      </c>
      <c r="AD899" s="4" t="n">
        <f aca="false">SUMIFS($AC$2:$AC$1250,$I$2:$I$1250,V899)</f>
        <v>335.847284499544</v>
      </c>
      <c r="AE899" s="4" t="n">
        <f aca="false">AC899/AD899</f>
        <v>9.9940035978413E-005</v>
      </c>
      <c r="AF899" s="17" t="n">
        <f aca="false">AE899-O899</f>
        <v>0</v>
      </c>
      <c r="AG899" s="4" t="n">
        <f aca="false">VLOOKUP(I899,BesoinU!$F$1:$L$99,3,0)</f>
        <v>29.3661305895393</v>
      </c>
      <c r="AH899" s="19" t="n">
        <f aca="false">VLOOKUP(J899,bibliRdtCHauff!$G$2:$K$1398,4,0)</f>
        <v>12</v>
      </c>
      <c r="AI899" s="19" t="n">
        <f aca="false">VLOOKUP(J899,bibliRdtCHauff!$G$2:$K$1398,3,0)</f>
        <v>1</v>
      </c>
      <c r="AJ899" s="4" t="n">
        <f aca="false">VLOOKUP(D899,'paramètres CI'!$A$1:$C$6,3)</f>
        <v>0.09847</v>
      </c>
      <c r="AK899" s="4" t="n">
        <f aca="false">AJ899*AG899/AI899</f>
        <v>2.89168287915193</v>
      </c>
      <c r="AL899" s="4" t="n">
        <f aca="false">AK899+AH899/R899</f>
        <v>4.09340761292033</v>
      </c>
      <c r="AM899" s="4" t="n">
        <f aca="false">AL899+Z899</f>
        <v>-0.663425471778811</v>
      </c>
      <c r="AN899" s="4" t="n">
        <f aca="false">AM899^-'paramètres CI'!$B$19</f>
        <v>26.6478922969298</v>
      </c>
      <c r="AO899" s="4" t="n">
        <f aca="false">SUMIFS($AN$2:$AN$1250,$I$2:$I$1250,V899)</f>
        <v>64948856959542.6</v>
      </c>
      <c r="AP899" s="5" t="n">
        <f aca="false">AN899/AO899</f>
        <v>4.10290396850695E-013</v>
      </c>
      <c r="AQ899" s="6" t="n">
        <f aca="false">AP899-O899</f>
        <v>-9.99400355681226E-005</v>
      </c>
      <c r="AR899" s="20" t="n">
        <f aca="false">VLOOKUP(I899,entreesparc!$A$13:$H$110,8,0)*AP899</f>
        <v>6.26526518396085E-008</v>
      </c>
      <c r="AS899" s="7" t="n">
        <f aca="false">M899*AJ899/AI899+AH899/R899</f>
        <v>6.55032878187788</v>
      </c>
      <c r="AT899" s="4" t="n">
        <f aca="false">AS899+Z899</f>
        <v>1.79349569717874</v>
      </c>
      <c r="AU899" s="4" t="n">
        <f aca="false">AT899^-'paramètres CI'!$B$19</f>
        <v>0.00934108421090314</v>
      </c>
      <c r="AV899" s="4" t="n">
        <f aca="false">SUMIFS($AU$2:$AU$1250,$I$2:$I$1250,V899)</f>
        <v>5.48028409022131</v>
      </c>
      <c r="AW899" s="5" t="n">
        <f aca="false">AU899/AV899</f>
        <v>0.00170448904785261</v>
      </c>
      <c r="AX899" s="7" t="n">
        <f aca="false">SUMIFS($AP$2:$AP$1250,$I$2:$I$1250,V899)</f>
        <v>1</v>
      </c>
    </row>
    <row r="900" customFormat="false" ht="15.8" hidden="false" customHeight="false" outlineLevel="0" collapsed="false">
      <c r="A900" s="0" t="s">
        <v>16</v>
      </c>
      <c r="B900" s="0" t="s">
        <v>121</v>
      </c>
      <c r="C900" s="0" t="s">
        <v>48</v>
      </c>
      <c r="D900" s="0" t="s">
        <v>43</v>
      </c>
      <c r="E900" s="0" t="str">
        <f aca="false">VLOOKUP(A900,Nomenclature!$D$1:$E$9,2,0)</f>
        <v>04</v>
      </c>
      <c r="F900" s="0" t="str">
        <f aca="false">VLOOKUP(B900,Nomenclature!$J$1:$K$97,2,0)</f>
        <v>94</v>
      </c>
      <c r="G900" s="0" t="str">
        <f aca="false">VLOOKUP(C900,Nomenclature!$M$1:$N$21,2,0)</f>
        <v>09</v>
      </c>
      <c r="H900" s="0" t="str">
        <f aca="false">VLOOKUP(D900,Nomenclature!$O$25:$P$31,2,0)</f>
        <v>02</v>
      </c>
      <c r="I900" s="1" t="str">
        <f aca="false">CONCATENATE(E900,F900)</f>
        <v>0494</v>
      </c>
      <c r="J900" s="0" t="str">
        <f aca="false">CONCATENATE(E900,F900,G900,H900)</f>
        <v>04940902</v>
      </c>
      <c r="K900" s="0" t="n">
        <v>63.8152689298736</v>
      </c>
      <c r="L900" s="0" t="n">
        <v>20</v>
      </c>
      <c r="M900" s="0" t="n">
        <v>100.389500056627</v>
      </c>
      <c r="N900" s="0" t="n">
        <v>2.70565465116279</v>
      </c>
      <c r="O900" s="0" t="n">
        <v>0.0684841488208551</v>
      </c>
      <c r="P900" s="4" t="n">
        <f aca="false">VLOOKUP(D900,'paramètres CI'!$A$1:$B$6,2,0)</f>
        <v>0.0935912806596305</v>
      </c>
      <c r="Q900" s="17" t="n">
        <f aca="false">M900*P900/N900</f>
        <v>3.47257247743791</v>
      </c>
      <c r="R900" s="9" t="n">
        <f aca="false">1/(1+0.04)*(1 - (1/(1+0.04))^L900)/(1-1/(1+0.04))</f>
        <v>13.5903263449677</v>
      </c>
      <c r="S900" s="17" t="n">
        <f aca="false">K900/R900</f>
        <v>4.69563918555227</v>
      </c>
      <c r="T900" s="17" t="n">
        <f aca="false">Q900+S900</f>
        <v>8.16821166299018</v>
      </c>
      <c r="U900" s="0" t="n">
        <f aca="false">T900 + Z900</f>
        <v>0.675746044251134</v>
      </c>
      <c r="V900" s="4" t="str">
        <f aca="false">VLOOKUP(I900,'CI ref gaz'!$I$1:$AM$97,1,0)</f>
        <v>0494</v>
      </c>
      <c r="W900" s="0" t="n">
        <f aca="false">VLOOKUP(I900,'CI ref gaz'!$I$1:$AM$97,14,0)</f>
        <v>-2</v>
      </c>
      <c r="X900" s="1" t="n">
        <f aca="false">VLOOKUP(I900,'CI ref gaz'!$I$1:$AM$97,13,0)</f>
        <v>0.511907052846115</v>
      </c>
      <c r="Y900" s="2" t="n">
        <f aca="false">VLOOKUP(I900,'CI ref gaz'!$I$1:$AM$97,7,0)</f>
        <v>0.631435876721468</v>
      </c>
      <c r="Z900" s="17" t="n">
        <f aca="false">X900*(O900/Y900)^(-1/8)-T900</f>
        <v>-7.49246561873904</v>
      </c>
      <c r="AA900" s="17" t="n">
        <f aca="false">Z900^2</f>
        <v>56.1370410479866</v>
      </c>
      <c r="AB900" s="18" t="n">
        <f aca="false">Z900/U900</f>
        <v>-11.0876943823508</v>
      </c>
      <c r="AC900" s="17" t="n">
        <f aca="false">U900^-('paramètres CI'!$B$19)</f>
        <v>23.0002154127468</v>
      </c>
      <c r="AD900" s="4" t="n">
        <f aca="false">SUMIFS($AC$2:$AC$1250,$I$2:$I$1250,V900)</f>
        <v>335.847284499544</v>
      </c>
      <c r="AE900" s="4" t="n">
        <f aca="false">AC900/AD900</f>
        <v>0.0684841488208548</v>
      </c>
      <c r="AF900" s="17" t="n">
        <f aca="false">AE900-O900</f>
        <v>-2.77555756156289E-016</v>
      </c>
      <c r="AG900" s="4" t="n">
        <f aca="false">VLOOKUP(I900,BesoinU!$F$1:$L$99,3,0)</f>
        <v>29.3661305895393</v>
      </c>
      <c r="AH900" s="19" t="n">
        <f aca="false">VLOOKUP(J900,bibliRdtCHauff!$G$2:$K$1398,4,0)</f>
        <v>67.0060323763673</v>
      </c>
      <c r="AI900" s="19" t="n">
        <f aca="false">VLOOKUP(J900,bibliRdtCHauff!$G$2:$K$1398,3,0)</f>
        <v>2.8138808372093</v>
      </c>
      <c r="AJ900" s="4" t="n">
        <f aca="false">VLOOKUP(D900,'paramètres CI'!$A$1:$C$6,3)</f>
        <v>0.09847</v>
      </c>
      <c r="AK900" s="4" t="n">
        <f aca="false">AJ900*AG900/AI900</f>
        <v>1.02764937338988</v>
      </c>
      <c r="AL900" s="4" t="n">
        <f aca="false">AK900+AH900/R900</f>
        <v>5.95807051821976</v>
      </c>
      <c r="AM900" s="4" t="n">
        <f aca="false">AL900+Z900</f>
        <v>-1.53439510051928</v>
      </c>
      <c r="AN900" s="4" t="n">
        <f aca="false">AM900^-'paramètres CI'!$B$19</f>
        <v>0.0325463563593672</v>
      </c>
      <c r="AO900" s="4" t="n">
        <f aca="false">SUMIFS($AN$2:$AN$1250,$I$2:$I$1250,V900)</f>
        <v>64948856959542.6</v>
      </c>
      <c r="AP900" s="5" t="n">
        <f aca="false">AN900/AO900</f>
        <v>5.01107454125647E-016</v>
      </c>
      <c r="AQ900" s="6" t="n">
        <f aca="false">AP900-O900</f>
        <v>-0.0684841488208546</v>
      </c>
      <c r="AR900" s="20" t="n">
        <f aca="false">VLOOKUP(I900,entreesparc!$A$13:$H$110,8,0)*AP900</f>
        <v>7.65207060622277E-011</v>
      </c>
      <c r="AS900" s="7" t="n">
        <f aca="false">M900*AJ900/AI900+AH900/R900</f>
        <v>8.4434889122553</v>
      </c>
      <c r="AT900" s="4" t="n">
        <f aca="false">AS900+Z900</f>
        <v>0.951023293516259</v>
      </c>
      <c r="AU900" s="4" t="n">
        <f aca="false">AT900^-'paramètres CI'!$B$19</f>
        <v>1.49441344329085</v>
      </c>
      <c r="AV900" s="4" t="n">
        <f aca="false">SUMIFS($AU$2:$AU$1250,$I$2:$I$1250,V900)</f>
        <v>5.48028409022131</v>
      </c>
      <c r="AW900" s="5" t="n">
        <f aca="false">AU900/AV900</f>
        <v>0.272689046532714</v>
      </c>
      <c r="AX900" s="7" t="n">
        <f aca="false">SUMIFS($AP$2:$AP$1250,$I$2:$I$1250,V900)</f>
        <v>1</v>
      </c>
    </row>
    <row r="901" customFormat="false" ht="15.8" hidden="false" customHeight="false" outlineLevel="0" collapsed="false">
      <c r="A901" s="0" t="s">
        <v>16</v>
      </c>
      <c r="B901" s="0" t="s">
        <v>121</v>
      </c>
      <c r="C901" s="0" t="s">
        <v>49</v>
      </c>
      <c r="D901" s="0" t="s">
        <v>43</v>
      </c>
      <c r="E901" s="0" t="str">
        <f aca="false">VLOOKUP(A901,Nomenclature!$D$1:$E$9,2,0)</f>
        <v>04</v>
      </c>
      <c r="F901" s="0" t="str">
        <f aca="false">VLOOKUP(B901,Nomenclature!$J$1:$K$97,2,0)</f>
        <v>94</v>
      </c>
      <c r="G901" s="0" t="str">
        <f aca="false">VLOOKUP(C901,Nomenclature!$M$1:$N$21,2,0)</f>
        <v>29</v>
      </c>
      <c r="H901" s="0" t="str">
        <f aca="false">VLOOKUP(D901,Nomenclature!$O$25:$P$31,2,0)</f>
        <v>02</v>
      </c>
      <c r="I901" s="1" t="str">
        <f aca="false">CONCATENATE(E901,F901)</f>
        <v>0494</v>
      </c>
      <c r="J901" s="0" t="str">
        <f aca="false">CONCATENATE(E901,F901,G901,H901)</f>
        <v>04942902</v>
      </c>
      <c r="K901" s="0" t="n">
        <v>79.769086162342</v>
      </c>
      <c r="L901" s="0" t="n">
        <v>20</v>
      </c>
      <c r="M901" s="0" t="n">
        <v>100.389500056627</v>
      </c>
      <c r="N901" s="0" t="n">
        <v>3.24678558139534</v>
      </c>
      <c r="O901" s="0" t="n">
        <v>9.9940035978413E-005</v>
      </c>
      <c r="P901" s="4" t="n">
        <f aca="false">VLOOKUP(D901,'paramètres CI'!$A$1:$B$6,2,0)</f>
        <v>0.0935912806596305</v>
      </c>
      <c r="Q901" s="17" t="n">
        <f aca="false">M901*P901/N901</f>
        <v>2.89381039786493</v>
      </c>
      <c r="R901" s="9" t="n">
        <f aca="false">1/(1+0.04)*(1 - (1/(1+0.04))^L901)/(1-1/(1+0.04))</f>
        <v>13.5903263449677</v>
      </c>
      <c r="S901" s="17" t="n">
        <f aca="false">K901/R901</f>
        <v>5.86954898194034</v>
      </c>
      <c r="T901" s="17" t="n">
        <f aca="false">Q901+S901</f>
        <v>8.76335937980527</v>
      </c>
      <c r="U901" s="0" t="n">
        <f aca="false">T901 + Z901</f>
        <v>1.52849784998172</v>
      </c>
      <c r="V901" s="4" t="str">
        <f aca="false">VLOOKUP(I901,'CI ref gaz'!$I$1:$AM$97,1,0)</f>
        <v>0494</v>
      </c>
      <c r="W901" s="0" t="n">
        <f aca="false">VLOOKUP(I901,'CI ref gaz'!$I$1:$AM$97,14,0)</f>
        <v>-2</v>
      </c>
      <c r="X901" s="1" t="n">
        <f aca="false">VLOOKUP(I901,'CI ref gaz'!$I$1:$AM$97,13,0)</f>
        <v>0.511907052846115</v>
      </c>
      <c r="Y901" s="2" t="n">
        <f aca="false">VLOOKUP(I901,'CI ref gaz'!$I$1:$AM$97,7,0)</f>
        <v>0.631435876721468</v>
      </c>
      <c r="Z901" s="17" t="n">
        <f aca="false">X901*(O901/Y901)^(-1/8)-T901</f>
        <v>-7.23486152982355</v>
      </c>
      <c r="AA901" s="17" t="n">
        <f aca="false">Z901^2</f>
        <v>52.3432213557208</v>
      </c>
      <c r="AB901" s="18" t="n">
        <f aca="false">Z901/U901</f>
        <v>-4.73331482272617</v>
      </c>
      <c r="AC901" s="17" t="n">
        <f aca="false">U901^-('paramètres CI'!$B$19)</f>
        <v>0.0335645896961368</v>
      </c>
      <c r="AD901" s="4" t="n">
        <f aca="false">SUMIFS($AC$2:$AC$1250,$I$2:$I$1250,V901)</f>
        <v>335.847284499544</v>
      </c>
      <c r="AE901" s="4" t="n">
        <f aca="false">AC901/AD901</f>
        <v>9.9940035978413E-005</v>
      </c>
      <c r="AF901" s="17" t="n">
        <f aca="false">AE901-O901</f>
        <v>0</v>
      </c>
      <c r="AG901" s="4" t="n">
        <f aca="false">VLOOKUP(I901,BesoinU!$F$1:$L$99,3,0)</f>
        <v>29.3661305895393</v>
      </c>
      <c r="AH901" s="19" t="n">
        <f aca="false">VLOOKUP(J901,bibliRdtCHauff!$G$2:$K$1398,4,0)</f>
        <v>79.769086162342</v>
      </c>
      <c r="AI901" s="19" t="n">
        <f aca="false">VLOOKUP(J901,bibliRdtCHauff!$G$2:$K$1398,3,0)</f>
        <v>3.24678558139534</v>
      </c>
      <c r="AJ901" s="4" t="n">
        <f aca="false">VLOOKUP(D901,'paramètres CI'!$A$1:$C$6,3)</f>
        <v>0.09847</v>
      </c>
      <c r="AK901" s="4" t="n">
        <f aca="false">AJ901*AG901/AI901</f>
        <v>0.8906294569379</v>
      </c>
      <c r="AL901" s="4" t="n">
        <f aca="false">AK901+AH901/R901</f>
        <v>6.76017843887823</v>
      </c>
      <c r="AM901" s="4" t="n">
        <f aca="false">AL901+Z901</f>
        <v>-0.474683090945321</v>
      </c>
      <c r="AN901" s="4" t="n">
        <f aca="false">AM901^-'paramètres CI'!$B$19</f>
        <v>387.944774810528</v>
      </c>
      <c r="AO901" s="4" t="n">
        <f aca="false">SUMIFS($AN$2:$AN$1250,$I$2:$I$1250,V901)</f>
        <v>64948856959542.6</v>
      </c>
      <c r="AP901" s="5" t="n">
        <f aca="false">AN901/AO901</f>
        <v>5.97308086656834E-012</v>
      </c>
      <c r="AQ901" s="6" t="n">
        <f aca="false">AP901-O901</f>
        <v>-9.99400300053321E-005</v>
      </c>
      <c r="AR901" s="20" t="n">
        <f aca="false">VLOOKUP(I901,entreesparc!$A$13:$H$110,8,0)*AP901</f>
        <v>9.12108493923916E-007</v>
      </c>
      <c r="AS901" s="7" t="n">
        <f aca="false">M901*AJ901/AI901+AH901/R901</f>
        <v>8.91420771370904</v>
      </c>
      <c r="AT901" s="4" t="n">
        <f aca="false">AS901+Z901</f>
        <v>1.67934618388549</v>
      </c>
      <c r="AU901" s="4" t="n">
        <f aca="false">AT901^-'paramètres CI'!$B$19</f>
        <v>0.0158080443686015</v>
      </c>
      <c r="AV901" s="4" t="n">
        <f aca="false">SUMIFS($AU$2:$AU$1250,$I$2:$I$1250,V901)</f>
        <v>5.48028409022131</v>
      </c>
      <c r="AW901" s="5" t="n">
        <f aca="false">AU901/AV901</f>
        <v>0.00288453009157106</v>
      </c>
      <c r="AX901" s="7" t="n">
        <f aca="false">SUMIFS($AP$2:$AP$1250,$I$2:$I$1250,V901)</f>
        <v>1</v>
      </c>
    </row>
    <row r="902" customFormat="false" ht="15.8" hidden="false" customHeight="false" outlineLevel="0" collapsed="false">
      <c r="A902" s="0" t="s">
        <v>17</v>
      </c>
      <c r="B902" s="0" t="s">
        <v>122</v>
      </c>
      <c r="C902" s="0" t="s">
        <v>32</v>
      </c>
      <c r="D902" s="0" t="s">
        <v>33</v>
      </c>
      <c r="E902" s="0" t="str">
        <f aca="false">VLOOKUP(A902,Nomenclature!$D$1:$E$9,2,0)</f>
        <v>05</v>
      </c>
      <c r="F902" s="0" t="str">
        <f aca="false">VLOOKUP(B902,Nomenclature!$J$1:$K$97,2,0)</f>
        <v>13</v>
      </c>
      <c r="G902" s="0" t="str">
        <f aca="false">VLOOKUP(C902,Nomenclature!$M$1:$N$21,2,0)</f>
        <v>01</v>
      </c>
      <c r="H902" s="0" t="str">
        <f aca="false">VLOOKUP(D902,Nomenclature!$O$25:$P$31,2,0)</f>
        <v>01</v>
      </c>
      <c r="I902" s="1" t="str">
        <f aca="false">CONCATENATE(E902,F902)</f>
        <v>0513</v>
      </c>
      <c r="J902" s="0" t="str">
        <f aca="false">CONCATENATE(E902,F902,G902,H902)</f>
        <v>05130101</v>
      </c>
      <c r="K902" s="0" t="n">
        <v>16.2067048737374</v>
      </c>
      <c r="L902" s="0" t="n">
        <v>25</v>
      </c>
      <c r="M902" s="0" t="n">
        <v>98.2031178050859</v>
      </c>
      <c r="N902" s="0" t="n">
        <v>1.52989719784344</v>
      </c>
      <c r="O902" s="0" t="n">
        <v>0.0223054875770667</v>
      </c>
      <c r="P902" s="4" t="n">
        <f aca="false">VLOOKUP(D902,'paramètres CI'!$A$1:$B$6,2,0)</f>
        <v>0.033584731604575</v>
      </c>
      <c r="Q902" s="17" t="n">
        <f aca="false">M902*P902/N902</f>
        <v>2.15578233548329</v>
      </c>
      <c r="R902" s="9" t="n">
        <f aca="false">1/(1+0.04)*(1 - (1/(1+0.04))^L902)/(1-1/(1+0.04))</f>
        <v>15.6220799436509</v>
      </c>
      <c r="S902" s="17" t="n">
        <f aca="false">K902/R902</f>
        <v>1.03742298926873</v>
      </c>
      <c r="T902" s="17" t="n">
        <f aca="false">Q902+S902</f>
        <v>3.19320532475202</v>
      </c>
      <c r="U902" s="0" t="n">
        <f aca="false">T902 + Z902</f>
        <v>2.07724467879594</v>
      </c>
      <c r="V902" s="4" t="str">
        <f aca="false">VLOOKUP(I902,'CI ref gaz'!$I$1:$AM$97,1,0)</f>
        <v>0513</v>
      </c>
      <c r="W902" s="0" t="n">
        <f aca="false">VLOOKUP(I902,'CI ref gaz'!$I$1:$AM$97,14,0)</f>
        <v>-2</v>
      </c>
      <c r="X902" s="1" t="n">
        <f aca="false">VLOOKUP(I902,'CI ref gaz'!$I$1:$AM$97,13,0)</f>
        <v>1.40862091033535</v>
      </c>
      <c r="Y902" s="2" t="n">
        <f aca="false">VLOOKUP(I902,'CI ref gaz'!$I$1:$AM$97,7,0)</f>
        <v>0.498838441713609</v>
      </c>
      <c r="Z902" s="17" t="n">
        <f aca="false">X902*(O902/Y902)^(-1/8)-T902</f>
        <v>-1.11596064595607</v>
      </c>
      <c r="AA902" s="17" t="n">
        <f aca="false">Z902^2</f>
        <v>1.2453681633227</v>
      </c>
      <c r="AB902" s="18" t="n">
        <f aca="false">Z902/U902</f>
        <v>-0.537231197339223</v>
      </c>
      <c r="AC902" s="17" t="n">
        <f aca="false">U902^-('paramètres CI'!$B$19)</f>
        <v>0.00288468740932368</v>
      </c>
      <c r="AD902" s="4" t="n">
        <f aca="false">SUMIFS($AC$2:$AC$1250,$I$2:$I$1250,V902)</f>
        <v>0.129326355201021</v>
      </c>
      <c r="AE902" s="4" t="n">
        <f aca="false">AC902/AD902</f>
        <v>0.0223054875770667</v>
      </c>
      <c r="AF902" s="17" t="n">
        <f aca="false">AE902-O902</f>
        <v>0</v>
      </c>
      <c r="AG902" s="4" t="n">
        <f aca="false">VLOOKUP(I902,BesoinU!$F$1:$L$99,3,0)</f>
        <v>40.0820809894906</v>
      </c>
      <c r="AH902" s="19" t="n">
        <f aca="false">VLOOKUP(J902,bibliRdtCHauff!$G$2:$K$1398,4,0)</f>
        <v>17.0170401174242</v>
      </c>
      <c r="AI902" s="19" t="n">
        <f aca="false">VLOOKUP(J902,bibliRdtCHauff!$G$2:$K$1398,3,0)</f>
        <v>1.59109308575718</v>
      </c>
      <c r="AJ902" s="4" t="n">
        <f aca="false">VLOOKUP(D902,'paramètres CI'!$A$1:$C$6,3)</f>
        <v>0.0509473684210526</v>
      </c>
      <c r="AK902" s="4" t="n">
        <f aca="false">AJ902*AG902/AI902</f>
        <v>1.28344253741902</v>
      </c>
      <c r="AL902" s="4" t="n">
        <f aca="false">AK902+AH902/R902</f>
        <v>2.37273667615118</v>
      </c>
      <c r="AM902" s="4" t="n">
        <f aca="false">AL902+Z902</f>
        <v>1.2567760301951</v>
      </c>
      <c r="AN902" s="4" t="n">
        <f aca="false">AM902^-'paramètres CI'!$B$19</f>
        <v>0.160670774662888</v>
      </c>
      <c r="AO902" s="4" t="n">
        <f aca="false">SUMIFS($AN$2:$AN$1250,$I$2:$I$1250,V902)</f>
        <v>4540424.02816072</v>
      </c>
      <c r="AP902" s="5" t="n">
        <f aca="false">AN902/AO902</f>
        <v>3.5386733412204E-008</v>
      </c>
      <c r="AQ902" s="6" t="n">
        <f aca="false">AP902-O902</f>
        <v>-0.0223054521903333</v>
      </c>
      <c r="AR902" s="20" t="n">
        <f aca="false">VLOOKUP(I902,entreesparc!$A$13:$H$110,8,0)*AP902</f>
        <v>0.00609533839098841</v>
      </c>
      <c r="AS902" s="7" t="n">
        <f aca="false">M902*AJ902/AI902+AH902/R902</f>
        <v>4.23379301670371</v>
      </c>
      <c r="AT902" s="4" t="n">
        <f aca="false">AS902+Z902</f>
        <v>3.11783237074764</v>
      </c>
      <c r="AU902" s="4" t="n">
        <f aca="false">AT902^-'paramètres CI'!$B$19</f>
        <v>0.000111989654751488</v>
      </c>
      <c r="AV902" s="4" t="n">
        <f aca="false">SUMIFS($AU$2:$AU$1250,$I$2:$I$1250,V902)</f>
        <v>0.0126486196168931</v>
      </c>
      <c r="AW902" s="5" t="n">
        <f aca="false">AU902/AV902</f>
        <v>0.00885390328300477</v>
      </c>
      <c r="AX902" s="7" t="n">
        <f aca="false">SUMIFS($AP$2:$AP$1250,$I$2:$I$1250,V902)</f>
        <v>1</v>
      </c>
    </row>
    <row r="903" customFormat="false" ht="15.8" hidden="false" customHeight="false" outlineLevel="0" collapsed="false">
      <c r="A903" s="0" t="s">
        <v>17</v>
      </c>
      <c r="B903" s="0" t="s">
        <v>122</v>
      </c>
      <c r="C903" s="0" t="s">
        <v>32</v>
      </c>
      <c r="D903" s="0" t="s">
        <v>34</v>
      </c>
      <c r="E903" s="0" t="str">
        <f aca="false">VLOOKUP(A903,Nomenclature!$D$1:$E$9,2,0)</f>
        <v>05</v>
      </c>
      <c r="F903" s="0" t="str">
        <f aca="false">VLOOKUP(B903,Nomenclature!$J$1:$K$97,2,0)</f>
        <v>13</v>
      </c>
      <c r="G903" s="0" t="str">
        <f aca="false">VLOOKUP(C903,Nomenclature!$M$1:$N$21,2,0)</f>
        <v>01</v>
      </c>
      <c r="H903" s="0" t="str">
        <f aca="false">VLOOKUP(D903,Nomenclature!$O$25:$P$31,2,0)</f>
        <v>06</v>
      </c>
      <c r="I903" s="1" t="str">
        <f aca="false">CONCATENATE(E903,F903)</f>
        <v>0513</v>
      </c>
      <c r="J903" s="0" t="str">
        <f aca="false">CONCATENATE(E903,F903,G903,H903)</f>
        <v>05130106</v>
      </c>
      <c r="K903" s="0" t="n">
        <v>16.7523361363929</v>
      </c>
      <c r="L903" s="0" t="n">
        <v>25</v>
      </c>
      <c r="M903" s="0" t="n">
        <v>109.222914788461</v>
      </c>
      <c r="N903" s="0" t="n">
        <v>1.67335610995685</v>
      </c>
      <c r="O903" s="0" t="n">
        <v>0.0526897101340417</v>
      </c>
      <c r="P903" s="4" t="n">
        <f aca="false">VLOOKUP(D903,'paramètres CI'!$A$1:$B$6,2,0)</f>
        <v>0.0424847883250769</v>
      </c>
      <c r="Q903" s="17" t="n">
        <f aca="false">M903*P903/N903</f>
        <v>2.77305732319903</v>
      </c>
      <c r="R903" s="9" t="n">
        <f aca="false">1/(1+0.04)*(1 - (1/(1+0.04))^L903)/(1-1/(1+0.04))</f>
        <v>15.6220799436509</v>
      </c>
      <c r="S903" s="17" t="n">
        <f aca="false">K903/R903</f>
        <v>1.07234991734896</v>
      </c>
      <c r="T903" s="17" t="n">
        <f aca="false">Q903+S903</f>
        <v>3.84540724054799</v>
      </c>
      <c r="U903" s="0" t="n">
        <f aca="false">T903 + Z903</f>
        <v>1.86562088150817</v>
      </c>
      <c r="V903" s="4" t="str">
        <f aca="false">VLOOKUP(I903,'CI ref gaz'!$I$1:$AM$97,1,0)</f>
        <v>0513</v>
      </c>
      <c r="W903" s="0" t="n">
        <f aca="false">VLOOKUP(I903,'CI ref gaz'!$I$1:$AM$97,14,0)</f>
        <v>-2</v>
      </c>
      <c r="X903" s="1" t="n">
        <f aca="false">VLOOKUP(I903,'CI ref gaz'!$I$1:$AM$97,13,0)</f>
        <v>1.40862091033535</v>
      </c>
      <c r="Y903" s="2" t="n">
        <f aca="false">VLOOKUP(I903,'CI ref gaz'!$I$1:$AM$97,7,0)</f>
        <v>0.498838441713609</v>
      </c>
      <c r="Z903" s="17" t="n">
        <f aca="false">X903*(O903/Y903)^(-1/8)-T903</f>
        <v>-1.97978635903982</v>
      </c>
      <c r="AA903" s="17" t="n">
        <f aca="false">Z903^2</f>
        <v>3.91955402744016</v>
      </c>
      <c r="AB903" s="18" t="n">
        <f aca="false">Z903/U903</f>
        <v>-1.06119436090325</v>
      </c>
      <c r="AC903" s="17" t="n">
        <f aca="false">U903^-('paramètres CI'!$B$19)</f>
        <v>0.00681416816823391</v>
      </c>
      <c r="AD903" s="4" t="n">
        <f aca="false">SUMIFS($AC$2:$AC$1250,$I$2:$I$1250,V903)</f>
        <v>0.129326355201021</v>
      </c>
      <c r="AE903" s="4" t="n">
        <f aca="false">AC903/AD903</f>
        <v>0.0526897101340418</v>
      </c>
      <c r="AF903" s="17" t="n">
        <f aca="false">AE903-O903</f>
        <v>0</v>
      </c>
      <c r="AG903" s="4" t="n">
        <f aca="false">VLOOKUP(I903,BesoinU!$F$1:$L$99,3,0)</f>
        <v>40.0820809894906</v>
      </c>
      <c r="AH903" s="19" t="n">
        <f aca="false">VLOOKUP(J903,bibliRdtCHauff!$G$2:$K$1398,4,0)</f>
        <v>17.5899529432126</v>
      </c>
      <c r="AI903" s="19" t="n">
        <f aca="false">VLOOKUP(J903,bibliRdtCHauff!$G$2:$K$1398,3,0)</f>
        <v>1.74029035435512</v>
      </c>
      <c r="AJ903" s="4" t="n">
        <f aca="false">VLOOKUP(D903,'paramètres CI'!$A$1:$C$6,3)</f>
        <v>0.0591</v>
      </c>
      <c r="AK903" s="4" t="n">
        <f aca="false">AJ903*AG903/AI903</f>
        <v>1.36118147213239</v>
      </c>
      <c r="AL903" s="4" t="n">
        <f aca="false">AK903+AH903/R903</f>
        <v>2.4871488853488</v>
      </c>
      <c r="AM903" s="4" t="n">
        <f aca="false">AL903+Z903</f>
        <v>0.507362526308975</v>
      </c>
      <c r="AN903" s="4" t="n">
        <f aca="false">AM903^-'paramètres CI'!$B$19</f>
        <v>227.747124655567</v>
      </c>
      <c r="AO903" s="4" t="n">
        <f aca="false">SUMIFS($AN$2:$AN$1250,$I$2:$I$1250,V903)</f>
        <v>4540424.02816072</v>
      </c>
      <c r="AP903" s="5" t="n">
        <f aca="false">AN903/AO903</f>
        <v>5.01598800559218E-005</v>
      </c>
      <c r="AQ903" s="6" t="n">
        <f aca="false">AP903-O903</f>
        <v>-0.0526395502539858</v>
      </c>
      <c r="AR903" s="20" t="n">
        <f aca="false">VLOOKUP(I903,entreesparc!$A$13:$H$110,8,0)*AP903</f>
        <v>8.6400018625848</v>
      </c>
      <c r="AS903" s="7" t="n">
        <f aca="false">M903*AJ903/AI903+AH903/R903</f>
        <v>4.83516125425797</v>
      </c>
      <c r="AT903" s="4" t="n">
        <f aca="false">AS903+Z903</f>
        <v>2.85537489521815</v>
      </c>
      <c r="AU903" s="4" t="n">
        <f aca="false">AT903^-'paramètres CI'!$B$19</f>
        <v>0.000226305393912209</v>
      </c>
      <c r="AV903" s="4" t="n">
        <f aca="false">SUMIFS($AU$2:$AU$1250,$I$2:$I$1250,V903)</f>
        <v>0.0126486196168931</v>
      </c>
      <c r="AW903" s="5" t="n">
        <f aca="false">AU903/AV903</f>
        <v>0.0178917068238785</v>
      </c>
      <c r="AX903" s="7" t="n">
        <f aca="false">SUMIFS($AP$2:$AP$1250,$I$2:$I$1250,V903)</f>
        <v>1</v>
      </c>
    </row>
    <row r="904" customFormat="false" ht="15.8" hidden="false" customHeight="false" outlineLevel="0" collapsed="false">
      <c r="A904" s="0" t="s">
        <v>17</v>
      </c>
      <c r="B904" s="0" t="s">
        <v>122</v>
      </c>
      <c r="C904" s="0" t="s">
        <v>35</v>
      </c>
      <c r="D904" s="0" t="s">
        <v>33</v>
      </c>
      <c r="E904" s="0" t="str">
        <f aca="false">VLOOKUP(A904,Nomenclature!$D$1:$E$9,2,0)</f>
        <v>05</v>
      </c>
      <c r="F904" s="0" t="str">
        <f aca="false">VLOOKUP(B904,Nomenclature!$J$1:$K$97,2,0)</f>
        <v>13</v>
      </c>
      <c r="G904" s="0" t="str">
        <f aca="false">VLOOKUP(C904,Nomenclature!$M$1:$N$21,2,0)</f>
        <v>21</v>
      </c>
      <c r="H904" s="0" t="str">
        <f aca="false">VLOOKUP(D904,Nomenclature!$O$25:$P$31,2,0)</f>
        <v>01</v>
      </c>
      <c r="I904" s="1" t="str">
        <f aca="false">CONCATENATE(E904,F904)</f>
        <v>0513</v>
      </c>
      <c r="J904" s="0" t="str">
        <f aca="false">CONCATENATE(E904,F904,G904,H904)</f>
        <v>05132101</v>
      </c>
      <c r="K904" s="0" t="n">
        <v>20.2583810921717</v>
      </c>
      <c r="L904" s="0" t="n">
        <v>25</v>
      </c>
      <c r="M904" s="0" t="n">
        <v>98.2031178050859</v>
      </c>
      <c r="N904" s="0" t="n">
        <v>1.83587663741213</v>
      </c>
      <c r="O904" s="0" t="n">
        <v>9.99400359784131E-005</v>
      </c>
      <c r="P904" s="4" t="n">
        <f aca="false">VLOOKUP(D904,'paramètres CI'!$A$1:$B$6,2,0)</f>
        <v>0.033584731604575</v>
      </c>
      <c r="Q904" s="17" t="n">
        <f aca="false">M904*P904/N904</f>
        <v>1.7964852795694</v>
      </c>
      <c r="R904" s="9" t="n">
        <f aca="false">1/(1+0.04)*(1 - (1/(1+0.04))^L904)/(1-1/(1+0.04))</f>
        <v>15.6220799436509</v>
      </c>
      <c r="S904" s="17" t="n">
        <f aca="false">K904/R904</f>
        <v>1.29677873658591</v>
      </c>
      <c r="T904" s="17" t="n">
        <f aca="false">Q904+S904</f>
        <v>3.09326401615531</v>
      </c>
      <c r="U904" s="0" t="n">
        <f aca="false">T904 + Z904</f>
        <v>4.08386787133304</v>
      </c>
      <c r="V904" s="4" t="str">
        <f aca="false">VLOOKUP(I904,'CI ref gaz'!$I$1:$AM$97,1,0)</f>
        <v>0513</v>
      </c>
      <c r="W904" s="0" t="n">
        <f aca="false">VLOOKUP(I904,'CI ref gaz'!$I$1:$AM$97,14,0)</f>
        <v>-2</v>
      </c>
      <c r="X904" s="1" t="n">
        <f aca="false">VLOOKUP(I904,'CI ref gaz'!$I$1:$AM$97,13,0)</f>
        <v>1.40862091033535</v>
      </c>
      <c r="Y904" s="2" t="n">
        <f aca="false">VLOOKUP(I904,'CI ref gaz'!$I$1:$AM$97,7,0)</f>
        <v>0.498838441713609</v>
      </c>
      <c r="Z904" s="17" t="n">
        <f aca="false">X904*(O904/Y904)^(-1/8)-T904</f>
        <v>0.990603855177721</v>
      </c>
      <c r="AA904" s="17" t="n">
        <f aca="false">Z904^2</f>
        <v>0.981295997892963</v>
      </c>
      <c r="AB904" s="18" t="n">
        <f aca="false">Z904/U904</f>
        <v>0.242565108957448</v>
      </c>
      <c r="AC904" s="17" t="n">
        <f aca="false">U904^-('paramètres CI'!$B$19)</f>
        <v>1.29248805917471E-005</v>
      </c>
      <c r="AD904" s="4" t="n">
        <f aca="false">SUMIFS($AC$2:$AC$1250,$I$2:$I$1250,V904)</f>
        <v>0.129326355201021</v>
      </c>
      <c r="AE904" s="4" t="n">
        <f aca="false">AC904/AD904</f>
        <v>9.99400359784132E-005</v>
      </c>
      <c r="AF904" s="17" t="n">
        <f aca="false">AE904-O904</f>
        <v>0</v>
      </c>
      <c r="AG904" s="4" t="n">
        <f aca="false">VLOOKUP(I904,BesoinU!$F$1:$L$99,3,0)</f>
        <v>40.0820809894906</v>
      </c>
      <c r="AH904" s="19" t="n">
        <f aca="false">VLOOKUP(J904,bibliRdtCHauff!$G$2:$K$1398,4,0)</f>
        <v>20.2583810921717</v>
      </c>
      <c r="AI904" s="19" t="n">
        <f aca="false">VLOOKUP(J904,bibliRdtCHauff!$G$2:$K$1398,3,0)</f>
        <v>1.83587663741213</v>
      </c>
      <c r="AJ904" s="4" t="n">
        <f aca="false">VLOOKUP(D904,'paramètres CI'!$A$1:$C$6,3)</f>
        <v>0.0509473684210526</v>
      </c>
      <c r="AK904" s="4" t="n">
        <f aca="false">AJ904*AG904/AI904</f>
        <v>1.11231686576315</v>
      </c>
      <c r="AL904" s="4" t="n">
        <f aca="false">AK904+AH904/R904</f>
        <v>2.40909560234906</v>
      </c>
      <c r="AM904" s="4" t="n">
        <f aca="false">AL904+Z904</f>
        <v>3.39969945752678</v>
      </c>
      <c r="AN904" s="4" t="n">
        <f aca="false">AM904^-'paramètres CI'!$B$19</f>
        <v>5.60371181350321E-005</v>
      </c>
      <c r="AO904" s="4" t="n">
        <f aca="false">SUMIFS($AN$2:$AN$1250,$I$2:$I$1250,V904)</f>
        <v>4540424.02816072</v>
      </c>
      <c r="AP904" s="5" t="n">
        <f aca="false">AN904/AO904</f>
        <v>1.23418248576515E-011</v>
      </c>
      <c r="AQ904" s="6" t="n">
        <f aca="false">AP904-O904</f>
        <v>-9.99400236365882E-005</v>
      </c>
      <c r="AR904" s="20" t="n">
        <f aca="false">VLOOKUP(I904,entreesparc!$A$13:$H$110,8,0)*AP904</f>
        <v>2.12587011051306E-006</v>
      </c>
      <c r="AS904" s="7" t="n">
        <f aca="false">M904*AJ904/AI904+AH904/R904</f>
        <v>4.02201109749459</v>
      </c>
      <c r="AT904" s="4" t="n">
        <f aca="false">AS904+Z904</f>
        <v>5.01261495267231</v>
      </c>
      <c r="AU904" s="4" t="n">
        <f aca="false">AT904^-'paramètres CI'!$B$19</f>
        <v>2.50891089698261E-006</v>
      </c>
      <c r="AV904" s="4" t="n">
        <f aca="false">SUMIFS($AU$2:$AU$1250,$I$2:$I$1250,V904)</f>
        <v>0.0126486196168931</v>
      </c>
      <c r="AW904" s="5" t="n">
        <f aca="false">AU904/AV904</f>
        <v>0.000198354521914137</v>
      </c>
      <c r="AX904" s="7" t="n">
        <f aca="false">SUMIFS($AP$2:$AP$1250,$I$2:$I$1250,V904)</f>
        <v>1</v>
      </c>
    </row>
    <row r="905" customFormat="false" ht="15.8" hidden="false" customHeight="false" outlineLevel="0" collapsed="false">
      <c r="A905" s="0" t="s">
        <v>17</v>
      </c>
      <c r="B905" s="0" t="s">
        <v>122</v>
      </c>
      <c r="C905" s="0" t="s">
        <v>35</v>
      </c>
      <c r="D905" s="0" t="s">
        <v>34</v>
      </c>
      <c r="E905" s="0" t="str">
        <f aca="false">VLOOKUP(A905,Nomenclature!$D$1:$E$9,2,0)</f>
        <v>05</v>
      </c>
      <c r="F905" s="0" t="str">
        <f aca="false">VLOOKUP(B905,Nomenclature!$J$1:$K$97,2,0)</f>
        <v>13</v>
      </c>
      <c r="G905" s="0" t="str">
        <f aca="false">VLOOKUP(C905,Nomenclature!$M$1:$N$21,2,0)</f>
        <v>21</v>
      </c>
      <c r="H905" s="0" t="str">
        <f aca="false">VLOOKUP(D905,Nomenclature!$O$25:$P$31,2,0)</f>
        <v>06</v>
      </c>
      <c r="I905" s="1" t="str">
        <f aca="false">CONCATENATE(E905,F905)</f>
        <v>0513</v>
      </c>
      <c r="J905" s="0" t="str">
        <f aca="false">CONCATENATE(E905,F905,G905,H905)</f>
        <v>05132106</v>
      </c>
      <c r="K905" s="0" t="n">
        <v>20.9404201704912</v>
      </c>
      <c r="L905" s="0" t="n">
        <v>25</v>
      </c>
      <c r="M905" s="0" t="n">
        <v>109.222914788461</v>
      </c>
      <c r="N905" s="0" t="n">
        <v>2.00802733194822</v>
      </c>
      <c r="O905" s="0" t="n">
        <v>9.99400359784131E-005</v>
      </c>
      <c r="P905" s="4" t="n">
        <f aca="false">VLOOKUP(D905,'paramètres CI'!$A$1:$B$6,2,0)</f>
        <v>0.0424847883250769</v>
      </c>
      <c r="Q905" s="17" t="n">
        <f aca="false">M905*P905/N905</f>
        <v>2.31088110266586</v>
      </c>
      <c r="R905" s="9" t="n">
        <f aca="false">1/(1+0.04)*(1 - (1/(1+0.04))^L905)/(1-1/(1+0.04))</f>
        <v>15.6220799436509</v>
      </c>
      <c r="S905" s="17" t="n">
        <f aca="false">K905/R905</f>
        <v>1.34043739668621</v>
      </c>
      <c r="T905" s="17" t="n">
        <f aca="false">Q905+S905</f>
        <v>3.65131849935207</v>
      </c>
      <c r="U905" s="0" t="n">
        <f aca="false">T905 + Z905</f>
        <v>4.08386787133304</v>
      </c>
      <c r="V905" s="4" t="str">
        <f aca="false">VLOOKUP(I905,'CI ref gaz'!$I$1:$AM$97,1,0)</f>
        <v>0513</v>
      </c>
      <c r="W905" s="0" t="n">
        <f aca="false">VLOOKUP(I905,'CI ref gaz'!$I$1:$AM$97,14,0)</f>
        <v>-2</v>
      </c>
      <c r="X905" s="1" t="n">
        <f aca="false">VLOOKUP(I905,'CI ref gaz'!$I$1:$AM$97,13,0)</f>
        <v>1.40862091033535</v>
      </c>
      <c r="Y905" s="2" t="n">
        <f aca="false">VLOOKUP(I905,'CI ref gaz'!$I$1:$AM$97,7,0)</f>
        <v>0.498838441713609</v>
      </c>
      <c r="Z905" s="17" t="n">
        <f aca="false">X905*(O905/Y905)^(-1/8)-T905</f>
        <v>0.432549371980968</v>
      </c>
      <c r="AA905" s="17" t="n">
        <f aca="false">Z905^2</f>
        <v>0.18709895920113</v>
      </c>
      <c r="AB905" s="18" t="n">
        <f aca="false">Z905/U905</f>
        <v>0.105916593192761</v>
      </c>
      <c r="AC905" s="17" t="n">
        <f aca="false">U905^-('paramètres CI'!$B$19)</f>
        <v>1.29248805917471E-005</v>
      </c>
      <c r="AD905" s="4" t="n">
        <f aca="false">SUMIFS($AC$2:$AC$1250,$I$2:$I$1250,V905)</f>
        <v>0.129326355201021</v>
      </c>
      <c r="AE905" s="4" t="n">
        <f aca="false">AC905/AD905</f>
        <v>9.99400359784132E-005</v>
      </c>
      <c r="AF905" s="17" t="n">
        <f aca="false">AE905-O905</f>
        <v>0</v>
      </c>
      <c r="AG905" s="4" t="n">
        <f aca="false">VLOOKUP(I905,BesoinU!$F$1:$L$99,3,0)</f>
        <v>40.0820809894906</v>
      </c>
      <c r="AH905" s="19" t="n">
        <f aca="false">VLOOKUP(J905,bibliRdtCHauff!$G$2:$K$1398,4,0)</f>
        <v>20.9404201704912</v>
      </c>
      <c r="AI905" s="19" t="n">
        <f aca="false">VLOOKUP(J905,bibliRdtCHauff!$G$2:$K$1398,3,0)</f>
        <v>2.00802733194822</v>
      </c>
      <c r="AJ905" s="4" t="n">
        <f aca="false">VLOOKUP(D905,'paramètres CI'!$A$1:$C$6,3)</f>
        <v>0.0591</v>
      </c>
      <c r="AK905" s="4" t="n">
        <f aca="false">AJ905*AG905/AI905</f>
        <v>1.1796906091814</v>
      </c>
      <c r="AL905" s="4" t="n">
        <f aca="false">AK905+AH905/R905</f>
        <v>2.5201280058676</v>
      </c>
      <c r="AM905" s="4" t="n">
        <f aca="false">AL905+Z905</f>
        <v>2.95267737784857</v>
      </c>
      <c r="AN905" s="4" t="n">
        <f aca="false">AM905^-'paramètres CI'!$B$19</f>
        <v>0.000173090019364648</v>
      </c>
      <c r="AO905" s="4" t="n">
        <f aca="false">SUMIFS($AN$2:$AN$1250,$I$2:$I$1250,V905)</f>
        <v>4540424.02816072</v>
      </c>
      <c r="AP905" s="5" t="n">
        <f aca="false">AN905/AO905</f>
        <v>3.8121994397683E-011</v>
      </c>
      <c r="AQ905" s="6" t="n">
        <f aca="false">AP905-O905</f>
        <v>-9.99399978564187E-005</v>
      </c>
      <c r="AR905" s="20" t="n">
        <f aca="false">VLOOKUP(I905,entreesparc!$A$13:$H$110,8,0)*AP905</f>
        <v>6.56648505208185E-006</v>
      </c>
      <c r="AS905" s="7" t="n">
        <f aca="false">M905*AJ905/AI905+AH905/R905</f>
        <v>4.55507205892222</v>
      </c>
      <c r="AT905" s="4" t="n">
        <f aca="false">AS905+Z905</f>
        <v>4.98762143090319</v>
      </c>
      <c r="AU905" s="4" t="n">
        <f aca="false">AT905^-'paramètres CI'!$B$19</f>
        <v>2.61127217569818E-006</v>
      </c>
      <c r="AV905" s="4" t="n">
        <f aca="false">SUMIFS($AU$2:$AU$1250,$I$2:$I$1250,V905)</f>
        <v>0.0126486196168931</v>
      </c>
      <c r="AW905" s="5" t="n">
        <f aca="false">AU905/AV905</f>
        <v>0.000206447205686432</v>
      </c>
      <c r="AX905" s="7" t="n">
        <f aca="false">SUMIFS($AP$2:$AP$1250,$I$2:$I$1250,V905)</f>
        <v>1</v>
      </c>
    </row>
    <row r="906" customFormat="false" ht="15.8" hidden="false" customHeight="false" outlineLevel="0" collapsed="false">
      <c r="A906" s="0" t="s">
        <v>17</v>
      </c>
      <c r="B906" s="0" t="s">
        <v>122</v>
      </c>
      <c r="C906" s="0" t="s">
        <v>36</v>
      </c>
      <c r="D906" s="0" t="s">
        <v>37</v>
      </c>
      <c r="E906" s="0" t="str">
        <f aca="false">VLOOKUP(A906,Nomenclature!$D$1:$E$9,2,0)</f>
        <v>05</v>
      </c>
      <c r="F906" s="0" t="str">
        <f aca="false">VLOOKUP(B906,Nomenclature!$J$1:$K$97,2,0)</f>
        <v>13</v>
      </c>
      <c r="G906" s="0" t="str">
        <f aca="false">VLOOKUP(C906,Nomenclature!$M$1:$N$21,2,0)</f>
        <v>23</v>
      </c>
      <c r="H906" s="0" t="str">
        <f aca="false">VLOOKUP(D906,Nomenclature!$O$25:$P$31,2,0)</f>
        <v>03</v>
      </c>
      <c r="I906" s="1" t="str">
        <f aca="false">CONCATENATE(E906,F906)</f>
        <v>0513</v>
      </c>
      <c r="J906" s="0" t="str">
        <f aca="false">CONCATENATE(E906,F906,G906,H906)</f>
        <v>05132303</v>
      </c>
      <c r="K906" s="0" t="n">
        <v>11.8630803135483</v>
      </c>
      <c r="L906" s="0" t="n">
        <v>20</v>
      </c>
      <c r="M906" s="0" t="n">
        <v>100.711409052778</v>
      </c>
      <c r="N906" s="0" t="n">
        <v>0.753311670237354</v>
      </c>
      <c r="O906" s="0" t="n">
        <v>9.99400359784131E-005</v>
      </c>
      <c r="P906" s="4" t="n">
        <f aca="false">VLOOKUP(D906,'paramètres CI'!$A$1:$B$6,2,0)</f>
        <v>0.0385046990211696</v>
      </c>
      <c r="Q906" s="17" t="n">
        <f aca="false">M906*P906/N906</f>
        <v>5.14775311041348</v>
      </c>
      <c r="R906" s="9" t="n">
        <f aca="false">1/(1+0.04)*(1 - (1/(1+0.04))^L906)/(1-1/(1+0.04))</f>
        <v>13.5903263449677</v>
      </c>
      <c r="S906" s="17" t="n">
        <f aca="false">K906/R906</f>
        <v>0.872906213759984</v>
      </c>
      <c r="T906" s="17" t="n">
        <f aca="false">Q906+S906</f>
        <v>6.02065932417346</v>
      </c>
      <c r="U906" s="0" t="n">
        <f aca="false">T906 + Z906</f>
        <v>4.08386787133304</v>
      </c>
      <c r="V906" s="4" t="str">
        <f aca="false">VLOOKUP(I906,'CI ref gaz'!$I$1:$AM$97,1,0)</f>
        <v>0513</v>
      </c>
      <c r="W906" s="0" t="n">
        <f aca="false">VLOOKUP(I906,'CI ref gaz'!$I$1:$AM$97,14,0)</f>
        <v>-2</v>
      </c>
      <c r="X906" s="1" t="n">
        <f aca="false">VLOOKUP(I906,'CI ref gaz'!$I$1:$AM$97,13,0)</f>
        <v>1.40862091033535</v>
      </c>
      <c r="Y906" s="2" t="n">
        <f aca="false">VLOOKUP(I906,'CI ref gaz'!$I$1:$AM$97,7,0)</f>
        <v>0.498838441713609</v>
      </c>
      <c r="Z906" s="17" t="n">
        <f aca="false">X906*(O906/Y906)^(-1/8)-T906</f>
        <v>-1.93679145284043</v>
      </c>
      <c r="AA906" s="17" t="n">
        <f aca="false">Z906^2</f>
        <v>3.75116113179573</v>
      </c>
      <c r="AB906" s="18" t="n">
        <f aca="false">Z906/U906</f>
        <v>-0.474254190845854</v>
      </c>
      <c r="AC906" s="17" t="n">
        <f aca="false">U906^-('paramètres CI'!$B$19)</f>
        <v>1.29248805917471E-005</v>
      </c>
      <c r="AD906" s="4" t="n">
        <f aca="false">SUMIFS($AC$2:$AC$1250,$I$2:$I$1250,V906)</f>
        <v>0.129326355201021</v>
      </c>
      <c r="AE906" s="4" t="n">
        <f aca="false">AC906/AD906</f>
        <v>9.99400359784132E-005</v>
      </c>
      <c r="AF906" s="17" t="n">
        <f aca="false">AE906-O906</f>
        <v>0</v>
      </c>
      <c r="AG906" s="4" t="n">
        <f aca="false">VLOOKUP(I906,BesoinU!$F$1:$L$99,3,0)</f>
        <v>40.0820809894906</v>
      </c>
      <c r="AH906" s="19" t="n">
        <f aca="false">VLOOKUP(J906,bibliRdtCHauff!$G$2:$K$1398,4,0)</f>
        <v>11.8630803135483</v>
      </c>
      <c r="AI906" s="19" t="n">
        <f aca="false">VLOOKUP(J906,bibliRdtCHauff!$G$2:$K$1398,3,0)</f>
        <v>0.753311670237354</v>
      </c>
      <c r="AJ906" s="4" t="n">
        <f aca="false">VLOOKUP(D906,'paramètres CI'!$A$1:$C$6,3)</f>
        <v>0.0763929293534506</v>
      </c>
      <c r="AK906" s="4" t="n">
        <f aca="false">AJ906*AG906/AI906</f>
        <v>4.06470217088854</v>
      </c>
      <c r="AL906" s="4" t="n">
        <f aca="false">AK906+AH906/R906</f>
        <v>4.93760838464852</v>
      </c>
      <c r="AM906" s="4" t="n">
        <f aca="false">AL906+Z906</f>
        <v>3.00081693180809</v>
      </c>
      <c r="AN906" s="4" t="n">
        <f aca="false">AM906^-'paramètres CI'!$B$19</f>
        <v>0.000152084161296668</v>
      </c>
      <c r="AO906" s="4" t="n">
        <f aca="false">SUMIFS($AN$2:$AN$1250,$I$2:$I$1250,V906)</f>
        <v>4540424.02816072</v>
      </c>
      <c r="AP906" s="5" t="n">
        <f aca="false">AN906/AO906</f>
        <v>3.34955855121478E-011</v>
      </c>
      <c r="AQ906" s="6" t="n">
        <f aca="false">AP906-O906</f>
        <v>-9.99400024828276E-005</v>
      </c>
      <c r="AR906" s="20" t="n">
        <f aca="false">VLOOKUP(I906,entreesparc!$A$13:$H$110,8,0)*AP906</f>
        <v>5.76958957817841E-006</v>
      </c>
      <c r="AS906" s="7" t="n">
        <f aca="false">M906*AJ906/AI906+AH906/R906</f>
        <v>11.0859957765849</v>
      </c>
      <c r="AT906" s="4" t="n">
        <f aca="false">AS906+Z906</f>
        <v>9.14920432374448</v>
      </c>
      <c r="AU906" s="4" t="n">
        <f aca="false">AT906^-'paramètres CI'!$B$19</f>
        <v>2.0367296589215E-008</v>
      </c>
      <c r="AV906" s="4" t="n">
        <f aca="false">SUMIFS($AU$2:$AU$1250,$I$2:$I$1250,V906)</f>
        <v>0.0126486196168931</v>
      </c>
      <c r="AW906" s="5" t="n">
        <f aca="false">AU906/AV906</f>
        <v>1.61023868264747E-006</v>
      </c>
      <c r="AX906" s="7" t="n">
        <f aca="false">SUMIFS($AP$2:$AP$1250,$I$2:$I$1250,V906)</f>
        <v>1</v>
      </c>
    </row>
    <row r="907" customFormat="false" ht="15.8" hidden="false" customHeight="false" outlineLevel="0" collapsed="false">
      <c r="A907" s="0" t="s">
        <v>17</v>
      </c>
      <c r="B907" s="0" t="s">
        <v>122</v>
      </c>
      <c r="C907" s="0" t="s">
        <v>38</v>
      </c>
      <c r="D907" s="0" t="s">
        <v>39</v>
      </c>
      <c r="E907" s="0" t="str">
        <f aca="false">VLOOKUP(A907,Nomenclature!$D$1:$E$9,2,0)</f>
        <v>05</v>
      </c>
      <c r="F907" s="0" t="str">
        <f aca="false">VLOOKUP(B907,Nomenclature!$J$1:$K$97,2,0)</f>
        <v>13</v>
      </c>
      <c r="G907" s="0" t="str">
        <f aca="false">VLOOKUP(C907,Nomenclature!$M$1:$N$21,2,0)</f>
        <v>24</v>
      </c>
      <c r="H907" s="0" t="str">
        <f aca="false">VLOOKUP(D907,Nomenclature!$O$25:$P$31,2,0)</f>
        <v>04</v>
      </c>
      <c r="I907" s="1" t="str">
        <f aca="false">CONCATENATE(E907,F907)</f>
        <v>0513</v>
      </c>
      <c r="J907" s="0" t="str">
        <f aca="false">CONCATENATE(E907,F907,G907,H907)</f>
        <v>05132404</v>
      </c>
      <c r="K907" s="0" t="n">
        <v>8.86414754987847</v>
      </c>
      <c r="L907" s="0" t="n">
        <v>20</v>
      </c>
      <c r="M907" s="0" t="n">
        <v>104.868912052454</v>
      </c>
      <c r="N907" s="0" t="n">
        <v>0.982019516528418</v>
      </c>
      <c r="O907" s="0" t="n">
        <v>9.99400359784131E-005</v>
      </c>
      <c r="P907" s="4" t="n">
        <f aca="false">VLOOKUP(D907,'paramètres CI'!$A$1:$B$6,2,0)</f>
        <v>0.022045059962018</v>
      </c>
      <c r="Q907" s="17" t="n">
        <f aca="false">M907*P907/N907</f>
        <v>2.35417057954269</v>
      </c>
      <c r="R907" s="9" t="n">
        <f aca="false">1/(1+0.04)*(1 - (1/(1+0.04))^L907)/(1-1/(1+0.04))</f>
        <v>13.5903263449677</v>
      </c>
      <c r="S907" s="17" t="n">
        <f aca="false">K907/R907</f>
        <v>0.652239491891286</v>
      </c>
      <c r="T907" s="17" t="n">
        <f aca="false">Q907+S907</f>
        <v>3.00641007143397</v>
      </c>
      <c r="U907" s="0" t="n">
        <f aca="false">T907 + Z907</f>
        <v>4.08386787133304</v>
      </c>
      <c r="V907" s="4" t="str">
        <f aca="false">VLOOKUP(I907,'CI ref gaz'!$I$1:$AM$97,1,0)</f>
        <v>0513</v>
      </c>
      <c r="W907" s="0" t="n">
        <f aca="false">VLOOKUP(I907,'CI ref gaz'!$I$1:$AM$97,14,0)</f>
        <v>-2</v>
      </c>
      <c r="X907" s="1" t="n">
        <f aca="false">VLOOKUP(I907,'CI ref gaz'!$I$1:$AM$97,13,0)</f>
        <v>1.40862091033535</v>
      </c>
      <c r="Y907" s="2" t="n">
        <f aca="false">VLOOKUP(I907,'CI ref gaz'!$I$1:$AM$97,7,0)</f>
        <v>0.498838441713609</v>
      </c>
      <c r="Z907" s="17" t="n">
        <f aca="false">X907*(O907/Y907)^(-1/8)-T907</f>
        <v>1.07745779989906</v>
      </c>
      <c r="AA907" s="17" t="n">
        <f aca="false">Z907^2</f>
        <v>1.16091531056333</v>
      </c>
      <c r="AB907" s="18" t="n">
        <f aca="false">Z907/U907</f>
        <v>0.263832678687365</v>
      </c>
      <c r="AC907" s="17" t="n">
        <f aca="false">U907^-('paramètres CI'!$B$19)</f>
        <v>1.29248805917471E-005</v>
      </c>
      <c r="AD907" s="4" t="n">
        <f aca="false">SUMIFS($AC$2:$AC$1250,$I$2:$I$1250,V907)</f>
        <v>0.129326355201021</v>
      </c>
      <c r="AE907" s="4" t="n">
        <f aca="false">AC907/AD907</f>
        <v>9.99400359784132E-005</v>
      </c>
      <c r="AF907" s="17" t="n">
        <f aca="false">AE907-O907</f>
        <v>0</v>
      </c>
      <c r="AG907" s="4" t="n">
        <f aca="false">VLOOKUP(I907,BesoinU!$F$1:$L$99,3,0)</f>
        <v>40.0820809894906</v>
      </c>
      <c r="AH907" s="19" t="n">
        <f aca="false">VLOOKUP(J907,bibliRdtCHauff!$G$2:$K$1398,4,0)</f>
        <v>8.86414754987847</v>
      </c>
      <c r="AI907" s="19" t="n">
        <f aca="false">VLOOKUP(J907,bibliRdtCHauff!$G$2:$K$1398,3,0)</f>
        <v>0.982019516528418</v>
      </c>
      <c r="AJ907" s="4" t="n">
        <f aca="false">VLOOKUP(D907,'paramètres CI'!$A$1:$C$6,3)</f>
        <v>0.0386719666666667</v>
      </c>
      <c r="AK907" s="4" t="n">
        <f aca="false">AJ907*AG907/AI907</f>
        <v>1.57843390469049</v>
      </c>
      <c r="AL907" s="4" t="n">
        <f aca="false">AK907+AH907/R907</f>
        <v>2.23067339658177</v>
      </c>
      <c r="AM907" s="4" t="n">
        <f aca="false">AL907+Z907</f>
        <v>3.30813119648083</v>
      </c>
      <c r="AN907" s="4" t="n">
        <f aca="false">AM907^-'paramètres CI'!$B$19</f>
        <v>6.97169214704053E-005</v>
      </c>
      <c r="AO907" s="4" t="n">
        <f aca="false">SUMIFS($AN$2:$AN$1250,$I$2:$I$1250,V907)</f>
        <v>4540424.02816072</v>
      </c>
      <c r="AP907" s="5" t="n">
        <f aca="false">AN907/AO907</f>
        <v>1.53547159996523E-011</v>
      </c>
      <c r="AQ907" s="6" t="n">
        <f aca="false">AP907-O907</f>
        <v>-9.99400206236971E-005</v>
      </c>
      <c r="AR907" s="20" t="n">
        <f aca="false">VLOOKUP(I907,entreesparc!$A$13:$H$110,8,0)*AP907</f>
        <v>2.64483835863548E-006</v>
      </c>
      <c r="AS907" s="7" t="n">
        <f aca="false">M907*AJ907/AI907+AH907/R907</f>
        <v>4.78198131779597</v>
      </c>
      <c r="AT907" s="4" t="n">
        <f aca="false">AS907+Z907</f>
        <v>5.85943911769503</v>
      </c>
      <c r="AU907" s="4" t="n">
        <f aca="false">AT907^-'paramètres CI'!$B$19</f>
        <v>7.19700213030825E-007</v>
      </c>
      <c r="AV907" s="4" t="n">
        <f aca="false">SUMIFS($AU$2:$AU$1250,$I$2:$I$1250,V907)</f>
        <v>0.0126486196168931</v>
      </c>
      <c r="AW907" s="5" t="n">
        <f aca="false">AU907/AV907</f>
        <v>5.6899506414883E-005</v>
      </c>
      <c r="AX907" s="7" t="n">
        <f aca="false">SUMIFS($AP$2:$AP$1250,$I$2:$I$1250,V907)</f>
        <v>1</v>
      </c>
    </row>
    <row r="908" customFormat="false" ht="15.8" hidden="false" customHeight="false" outlineLevel="0" collapsed="false">
      <c r="A908" s="0" t="s">
        <v>17</v>
      </c>
      <c r="B908" s="0" t="s">
        <v>122</v>
      </c>
      <c r="C908" s="0" t="s">
        <v>40</v>
      </c>
      <c r="D908" s="0" t="s">
        <v>37</v>
      </c>
      <c r="E908" s="0" t="str">
        <f aca="false">VLOOKUP(A908,Nomenclature!$D$1:$E$9,2,0)</f>
        <v>05</v>
      </c>
      <c r="F908" s="0" t="str">
        <f aca="false">VLOOKUP(B908,Nomenclature!$J$1:$K$97,2,0)</f>
        <v>13</v>
      </c>
      <c r="G908" s="0" t="str">
        <f aca="false">VLOOKUP(C908,Nomenclature!$M$1:$N$21,2,0)</f>
        <v>03</v>
      </c>
      <c r="H908" s="0" t="str">
        <f aca="false">VLOOKUP(D908,Nomenclature!$O$25:$P$31,2,0)</f>
        <v>03</v>
      </c>
      <c r="I908" s="1" t="str">
        <f aca="false">CONCATENATE(E908,F908)</f>
        <v>0513</v>
      </c>
      <c r="J908" s="0" t="str">
        <f aca="false">CONCATENATE(E908,F908,G908,H908)</f>
        <v>05130303</v>
      </c>
      <c r="K908" s="0" t="n">
        <v>9.49046425083868</v>
      </c>
      <c r="L908" s="0" t="n">
        <v>20</v>
      </c>
      <c r="M908" s="0" t="n">
        <v>100.711409052778</v>
      </c>
      <c r="N908" s="0" t="n">
        <v>0.591581335257759</v>
      </c>
      <c r="O908" s="0" t="n">
        <v>0.0834429264869699</v>
      </c>
      <c r="P908" s="4" t="n">
        <f aca="false">VLOOKUP(D908,'paramètres CI'!$A$1:$B$6,2,0)</f>
        <v>0.0385046990211696</v>
      </c>
      <c r="Q908" s="17" t="n">
        <f aca="false">M908*P908/N908</f>
        <v>6.55507917923996</v>
      </c>
      <c r="R908" s="9" t="n">
        <f aca="false">1/(1+0.04)*(1 - (1/(1+0.04))^L908)/(1-1/(1+0.04))</f>
        <v>13.5903263449677</v>
      </c>
      <c r="S908" s="17" t="n">
        <f aca="false">K908/R908</f>
        <v>0.69832497100799</v>
      </c>
      <c r="T908" s="17" t="n">
        <f aca="false">Q908+S908</f>
        <v>7.25340415024795</v>
      </c>
      <c r="U908" s="0" t="n">
        <f aca="false">T908 + Z908</f>
        <v>1.76143016444344</v>
      </c>
      <c r="V908" s="4" t="str">
        <f aca="false">VLOOKUP(I908,'CI ref gaz'!$I$1:$AM$97,1,0)</f>
        <v>0513</v>
      </c>
      <c r="W908" s="0" t="n">
        <f aca="false">VLOOKUP(I908,'CI ref gaz'!$I$1:$AM$97,14,0)</f>
        <v>-2</v>
      </c>
      <c r="X908" s="1" t="n">
        <f aca="false">VLOOKUP(I908,'CI ref gaz'!$I$1:$AM$97,13,0)</f>
        <v>1.40862091033535</v>
      </c>
      <c r="Y908" s="2" t="n">
        <f aca="false">VLOOKUP(I908,'CI ref gaz'!$I$1:$AM$97,7,0)</f>
        <v>0.498838441713609</v>
      </c>
      <c r="Z908" s="17" t="n">
        <f aca="false">X908*(O908/Y908)^(-1/8)-T908</f>
        <v>-5.49197398580451</v>
      </c>
      <c r="AA908" s="17" t="n">
        <f aca="false">Z908^2</f>
        <v>30.1617782607535</v>
      </c>
      <c r="AB908" s="18" t="n">
        <f aca="false">Z908/U908</f>
        <v>-3.11790617457708</v>
      </c>
      <c r="AC908" s="17" t="n">
        <f aca="false">U908^-('paramètres CI'!$B$19)</f>
        <v>0.0107913695498665</v>
      </c>
      <c r="AD908" s="4" t="n">
        <f aca="false">SUMIFS($AC$2:$AC$1250,$I$2:$I$1250,V908)</f>
        <v>0.129326355201021</v>
      </c>
      <c r="AE908" s="4" t="n">
        <f aca="false">AC908/AD908</f>
        <v>0.0834429264869699</v>
      </c>
      <c r="AF908" s="17" t="n">
        <f aca="false">AE908-O908</f>
        <v>0</v>
      </c>
      <c r="AG908" s="4" t="n">
        <f aca="false">VLOOKUP(I908,BesoinU!$F$1:$L$99,3,0)</f>
        <v>40.0820809894906</v>
      </c>
      <c r="AH908" s="19" t="n">
        <f aca="false">VLOOKUP(J908,bibliRdtCHauff!$G$2:$K$1398,4,0)</f>
        <v>9.96498746338061</v>
      </c>
      <c r="AI908" s="19" t="n">
        <f aca="false">VLOOKUP(J908,bibliRdtCHauff!$G$2:$K$1398,3,0)</f>
        <v>0.623927402253678</v>
      </c>
      <c r="AJ908" s="4" t="n">
        <f aca="false">VLOOKUP(D908,'paramètres CI'!$A$1:$C$6,3)</f>
        <v>0.0763929293534506</v>
      </c>
      <c r="AK908" s="4" t="n">
        <f aca="false">AJ908*AG908/AI908</f>
        <v>4.90760234333239</v>
      </c>
      <c r="AL908" s="4" t="n">
        <f aca="false">AK908+AH908/R908</f>
        <v>5.64084356289078</v>
      </c>
      <c r="AM908" s="4" t="n">
        <f aca="false">AL908+Z908</f>
        <v>0.148869577086264</v>
      </c>
      <c r="AN908" s="4" t="n">
        <f aca="false">AM908^-'paramètres CI'!$B$19</f>
        <v>4145265.60698023</v>
      </c>
      <c r="AO908" s="4" t="n">
        <f aca="false">SUMIFS($AN$2:$AN$1250,$I$2:$I$1250,V908)</f>
        <v>4540424.02816072</v>
      </c>
      <c r="AP908" s="5" t="n">
        <f aca="false">AN908/AO908</f>
        <v>0.912968828741627</v>
      </c>
      <c r="AQ908" s="6" t="n">
        <f aca="false">AP908-O908</f>
        <v>0.829525902254657</v>
      </c>
      <c r="AR908" s="20" t="n">
        <f aca="false">VLOOKUP(I908,entreesparc!$A$13:$H$110,8,0)*AP908</f>
        <v>157258.198624386</v>
      </c>
      <c r="AS908" s="7" t="n">
        <f aca="false">M908*AJ908/AI908+AH908/R908</f>
        <v>13.0642264096066</v>
      </c>
      <c r="AT908" s="4" t="n">
        <f aca="false">AS908+Z908</f>
        <v>7.57225242380205</v>
      </c>
      <c r="AU908" s="4" t="n">
        <f aca="false">AT908^-'paramètres CI'!$B$19</f>
        <v>9.25122698548396E-008</v>
      </c>
      <c r="AV908" s="4" t="n">
        <f aca="false">SUMIFS($AU$2:$AU$1250,$I$2:$I$1250,V908)</f>
        <v>0.0126486196168931</v>
      </c>
      <c r="AW908" s="5" t="n">
        <f aca="false">AU908/AV908</f>
        <v>7.31402102813519E-006</v>
      </c>
      <c r="AX908" s="7" t="n">
        <f aca="false">SUMIFS($AP$2:$AP$1250,$I$2:$I$1250,V908)</f>
        <v>1</v>
      </c>
    </row>
    <row r="909" customFormat="false" ht="15.8" hidden="false" customHeight="false" outlineLevel="0" collapsed="false">
      <c r="A909" s="0" t="s">
        <v>17</v>
      </c>
      <c r="B909" s="0" t="s">
        <v>122</v>
      </c>
      <c r="C909" s="0" t="s">
        <v>41</v>
      </c>
      <c r="D909" s="0" t="s">
        <v>39</v>
      </c>
      <c r="E909" s="0" t="str">
        <f aca="false">VLOOKUP(A909,Nomenclature!$D$1:$E$9,2,0)</f>
        <v>05</v>
      </c>
      <c r="F909" s="0" t="str">
        <f aca="false">VLOOKUP(B909,Nomenclature!$J$1:$K$97,2,0)</f>
        <v>13</v>
      </c>
      <c r="G909" s="0" t="str">
        <f aca="false">VLOOKUP(C909,Nomenclature!$M$1:$N$21,2,0)</f>
        <v>04</v>
      </c>
      <c r="H909" s="0" t="str">
        <f aca="false">VLOOKUP(D909,Nomenclature!$O$25:$P$31,2,0)</f>
        <v>04</v>
      </c>
      <c r="I909" s="1" t="str">
        <f aca="false">CONCATENATE(E909,F909)</f>
        <v>0513</v>
      </c>
      <c r="J909" s="0" t="str">
        <f aca="false">CONCATENATE(E909,F909,G909,H909)</f>
        <v>05130404</v>
      </c>
      <c r="K909" s="0" t="n">
        <v>7.09131803990278</v>
      </c>
      <c r="L909" s="0" t="n">
        <v>20</v>
      </c>
      <c r="M909" s="0" t="n">
        <v>104.868912052454</v>
      </c>
      <c r="N909" s="0" t="n">
        <v>0.800823741423235</v>
      </c>
      <c r="O909" s="0" t="n">
        <v>0.498838441713609</v>
      </c>
      <c r="P909" s="4" t="n">
        <f aca="false">VLOOKUP(D909,'paramètres CI'!$A$1:$B$6,2,0)</f>
        <v>0.022045059962018</v>
      </c>
      <c r="Q909" s="17" t="n">
        <f aca="false">M909*P909/N909</f>
        <v>2.88682931682232</v>
      </c>
      <c r="R909" s="9" t="n">
        <f aca="false">1/(1+0.04)*(1 - (1/(1+0.04))^L909)/(1-1/(1+0.04))</f>
        <v>13.5903263449677</v>
      </c>
      <c r="S909" s="17" t="n">
        <f aca="false">K909/R909</f>
        <v>0.521791593513029</v>
      </c>
      <c r="T909" s="17" t="n">
        <f aca="false">Q909+S909</f>
        <v>3.40862091033535</v>
      </c>
      <c r="U909" s="0" t="n">
        <f aca="false">T909 + Z909</f>
        <v>1.40862091033535</v>
      </c>
      <c r="V909" s="4" t="str">
        <f aca="false">VLOOKUP(I909,'CI ref gaz'!$I$1:$AM$97,1,0)</f>
        <v>0513</v>
      </c>
      <c r="W909" s="0" t="n">
        <f aca="false">VLOOKUP(I909,'CI ref gaz'!$I$1:$AM$97,14,0)</f>
        <v>-2</v>
      </c>
      <c r="X909" s="1" t="n">
        <f aca="false">VLOOKUP(I909,'CI ref gaz'!$I$1:$AM$97,13,0)</f>
        <v>1.40862091033535</v>
      </c>
      <c r="Y909" s="2" t="n">
        <f aca="false">VLOOKUP(I909,'CI ref gaz'!$I$1:$AM$97,7,0)</f>
        <v>0.498838441713609</v>
      </c>
      <c r="Z909" s="17" t="n">
        <f aca="false">X909*(O909/Y909)^(-1/8)-T909</f>
        <v>-2</v>
      </c>
      <c r="AA909" s="17" t="n">
        <f aca="false">Z909^2</f>
        <v>4</v>
      </c>
      <c r="AB909" s="18" t="n">
        <f aca="false">Z909/U909</f>
        <v>-1.41982841893484</v>
      </c>
      <c r="AC909" s="17" t="n">
        <f aca="false">U909^-('paramètres CI'!$B$19)</f>
        <v>0.0645129575009779</v>
      </c>
      <c r="AD909" s="4" t="n">
        <f aca="false">SUMIFS($AC$2:$AC$1250,$I$2:$I$1250,V909)</f>
        <v>0.129326355201021</v>
      </c>
      <c r="AE909" s="4" t="n">
        <f aca="false">AC909/AD909</f>
        <v>0.498838441713609</v>
      </c>
      <c r="AF909" s="17" t="n">
        <f aca="false">AE909-O909</f>
        <v>0</v>
      </c>
      <c r="AG909" s="4" t="n">
        <f aca="false">VLOOKUP(I909,BesoinU!$F$1:$L$99,3,0)</f>
        <v>40.0820809894906</v>
      </c>
      <c r="AH909" s="19" t="n">
        <f aca="false">VLOOKUP(J909,bibliRdtCHauff!$G$2:$K$1398,4,0)</f>
        <v>7.44588394189792</v>
      </c>
      <c r="AI909" s="19" t="n">
        <f aca="false">VLOOKUP(J909,bibliRdtCHauff!$G$2:$K$1398,3,0)</f>
        <v>0.837062896444272</v>
      </c>
      <c r="AJ909" s="4" t="n">
        <f aca="false">VLOOKUP(D909,'paramètres CI'!$A$1:$C$6,3)</f>
        <v>0.0386719666666667</v>
      </c>
      <c r="AK909" s="4" t="n">
        <f aca="false">AJ909*AG909/AI909</f>
        <v>1.8517759018356</v>
      </c>
      <c r="AL909" s="4" t="n">
        <f aca="false">AK909+AH909/R909</f>
        <v>2.39965707502428</v>
      </c>
      <c r="AM909" s="4" t="n">
        <f aca="false">AL909+Z909</f>
        <v>0.399657075024284</v>
      </c>
      <c r="AN909" s="4" t="n">
        <f aca="false">AM909^-'paramètres CI'!$B$19</f>
        <v>1536.38463554778</v>
      </c>
      <c r="AO909" s="4" t="n">
        <f aca="false">SUMIFS($AN$2:$AN$1250,$I$2:$I$1250,V909)</f>
        <v>4540424.02816072</v>
      </c>
      <c r="AP909" s="5" t="n">
        <f aca="false">AN909/AO909</f>
        <v>0.00033837910865126</v>
      </c>
      <c r="AQ909" s="6" t="n">
        <f aca="false">AP909-O909</f>
        <v>-0.498500062604958</v>
      </c>
      <c r="AR909" s="20" t="n">
        <f aca="false">VLOOKUP(I909,entreesparc!$A$13:$H$110,8,0)*AP909</f>
        <v>58.2855486445988</v>
      </c>
      <c r="AS909" s="7" t="n">
        <f aca="false">M909*AJ909/AI909+AH909/R909</f>
        <v>5.39278242074039</v>
      </c>
      <c r="AT909" s="4" t="n">
        <f aca="false">AS909+Z909</f>
        <v>3.39278242074039</v>
      </c>
      <c r="AU909" s="4" t="n">
        <f aca="false">AT909^-'paramètres CI'!$B$19</f>
        <v>5.69576321242649E-005</v>
      </c>
      <c r="AV909" s="4" t="n">
        <f aca="false">SUMIFS($AU$2:$AU$1250,$I$2:$I$1250,V909)</f>
        <v>0.0126486196168931</v>
      </c>
      <c r="AW909" s="5" t="n">
        <f aca="false">AU909/AV909</f>
        <v>0.00450307099505103</v>
      </c>
      <c r="AX909" s="7" t="n">
        <f aca="false">SUMIFS($AP$2:$AP$1250,$I$2:$I$1250,V909)</f>
        <v>1</v>
      </c>
    </row>
    <row r="910" customFormat="false" ht="15.8" hidden="false" customHeight="false" outlineLevel="0" collapsed="false">
      <c r="A910" s="0" t="s">
        <v>17</v>
      </c>
      <c r="B910" s="0" t="s">
        <v>122</v>
      </c>
      <c r="C910" s="0" t="s">
        <v>45</v>
      </c>
      <c r="D910" s="0" t="s">
        <v>43</v>
      </c>
      <c r="E910" s="0" t="str">
        <f aca="false">VLOOKUP(A910,Nomenclature!$D$1:$E$9,2,0)</f>
        <v>05</v>
      </c>
      <c r="F910" s="0" t="str">
        <f aca="false">VLOOKUP(B910,Nomenclature!$J$1:$K$97,2,0)</f>
        <v>13</v>
      </c>
      <c r="G910" s="0" t="str">
        <f aca="false">VLOOKUP(C910,Nomenclature!$M$1:$N$21,2,0)</f>
        <v>06</v>
      </c>
      <c r="H910" s="0" t="str">
        <f aca="false">VLOOKUP(D910,Nomenclature!$O$25:$P$31,2,0)</f>
        <v>02</v>
      </c>
      <c r="I910" s="1" t="str">
        <f aca="false">CONCATENATE(E910,F910)</f>
        <v>0513</v>
      </c>
      <c r="J910" s="0" t="str">
        <f aca="false">CONCATENATE(E910,F910,G910,H910)</f>
        <v>05130602</v>
      </c>
      <c r="K910" s="0" t="n">
        <v>10</v>
      </c>
      <c r="L910" s="0" t="n">
        <v>13</v>
      </c>
      <c r="M910" s="0" t="n">
        <v>97.8247532377518</v>
      </c>
      <c r="N910" s="0" t="n">
        <v>0.9</v>
      </c>
      <c r="O910" s="0" t="n">
        <v>0.221897608573385</v>
      </c>
      <c r="P910" s="4" t="n">
        <f aca="false">VLOOKUP(D910,'paramètres CI'!$A$1:$B$6,2,0)</f>
        <v>0.0935912806596305</v>
      </c>
      <c r="Q910" s="17" t="n">
        <f aca="false">M910*P910/N910</f>
        <v>10.1728265952595</v>
      </c>
      <c r="R910" s="9" t="n">
        <f aca="false">1/(1+0.04)*(1 - (1/(1+0.04))^L910)/(1-1/(1+0.04))</f>
        <v>9.98564784663304</v>
      </c>
      <c r="S910" s="17" t="n">
        <f aca="false">K910/R910</f>
        <v>1.00143727814033</v>
      </c>
      <c r="T910" s="17" t="n">
        <f aca="false">Q910+S910</f>
        <v>11.1742638733998</v>
      </c>
      <c r="U910" s="0" t="n">
        <f aca="false">T910 + Z910</f>
        <v>1.55872694356239</v>
      </c>
      <c r="V910" s="4" t="str">
        <f aca="false">VLOOKUP(I910,'CI ref gaz'!$I$1:$AM$97,1,0)</f>
        <v>0513</v>
      </c>
      <c r="W910" s="0" t="n">
        <f aca="false">VLOOKUP(I910,'CI ref gaz'!$I$1:$AM$97,14,0)</f>
        <v>-2</v>
      </c>
      <c r="X910" s="1" t="n">
        <f aca="false">VLOOKUP(I910,'CI ref gaz'!$I$1:$AM$97,13,0)</f>
        <v>1.40862091033535</v>
      </c>
      <c r="Y910" s="2" t="n">
        <f aca="false">VLOOKUP(I910,'CI ref gaz'!$I$1:$AM$97,7,0)</f>
        <v>0.498838441713609</v>
      </c>
      <c r="Z910" s="17" t="n">
        <f aca="false">X910*(O910/Y910)^(-1/8)-T910</f>
        <v>-9.61553692983741</v>
      </c>
      <c r="AA910" s="17" t="n">
        <f aca="false">Z910^2</f>
        <v>92.4585504490671</v>
      </c>
      <c r="AB910" s="18" t="n">
        <f aca="false">Z910/U910</f>
        <v>-6.16883987894738</v>
      </c>
      <c r="AC910" s="17" t="n">
        <f aca="false">U910^-('paramètres CI'!$B$19)</f>
        <v>0.0286972089446186</v>
      </c>
      <c r="AD910" s="4" t="n">
        <f aca="false">SUMIFS($AC$2:$AC$1250,$I$2:$I$1250,V910)</f>
        <v>0.129326355201021</v>
      </c>
      <c r="AE910" s="4" t="n">
        <f aca="false">AC910/AD910</f>
        <v>0.221897608573385</v>
      </c>
      <c r="AF910" s="17" t="n">
        <f aca="false">AE910-O910</f>
        <v>0</v>
      </c>
      <c r="AG910" s="4" t="n">
        <f aca="false">VLOOKUP(I910,BesoinU!$F$1:$L$99,3,0)</f>
        <v>40.0820809894906</v>
      </c>
      <c r="AH910" s="19" t="n">
        <f aca="false">VLOOKUP(J910,bibliRdtCHauff!$G$2:$K$1398,4,0)</f>
        <v>10.4</v>
      </c>
      <c r="AI910" s="19" t="n">
        <f aca="false">VLOOKUP(J910,bibliRdtCHauff!$G$2:$K$1398,3,0)</f>
        <v>0.92</v>
      </c>
      <c r="AJ910" s="4" t="n">
        <f aca="false">VLOOKUP(D910,'paramètres CI'!$A$1:$C$6,3)</f>
        <v>0.09847</v>
      </c>
      <c r="AK910" s="4" t="n">
        <f aca="false">AJ910*AG910/AI910</f>
        <v>4.29008969025559</v>
      </c>
      <c r="AL910" s="4" t="n">
        <f aca="false">AK910+AH910/R910</f>
        <v>5.33158445952153</v>
      </c>
      <c r="AM910" s="4" t="n">
        <f aca="false">AL910+Z910</f>
        <v>-4.28395247031589</v>
      </c>
      <c r="AN910" s="4" t="n">
        <f aca="false">AM910^-'paramètres CI'!$B$19</f>
        <v>8.81541677866997E-006</v>
      </c>
      <c r="AO910" s="4" t="n">
        <f aca="false">SUMIFS($AN$2:$AN$1250,$I$2:$I$1250,V910)</f>
        <v>4540424.02816072</v>
      </c>
      <c r="AP910" s="5" t="n">
        <f aca="false">AN910/AO910</f>
        <v>1.94154042089347E-012</v>
      </c>
      <c r="AQ910" s="6" t="n">
        <f aca="false">AP910-O910</f>
        <v>-0.221897608571443</v>
      </c>
      <c r="AR910" s="20" t="n">
        <f aca="false">VLOOKUP(I910,entreesparc!$A$13:$H$110,8,0)*AP910</f>
        <v>3.34428886873361E-007</v>
      </c>
      <c r="AS910" s="7" t="n">
        <f aca="false">M910*AJ910/AI910+AH910/R910</f>
        <v>11.511933303311</v>
      </c>
      <c r="AT910" s="4" t="n">
        <f aca="false">AS910+Z910</f>
        <v>1.89639637347355</v>
      </c>
      <c r="AU910" s="4" t="n">
        <f aca="false">AT910^-'paramètres CI'!$B$19</f>
        <v>0.00597815362067375</v>
      </c>
      <c r="AV910" s="4" t="n">
        <f aca="false">SUMIFS($AU$2:$AU$1250,$I$2:$I$1250,V910)</f>
        <v>0.0126486196168931</v>
      </c>
      <c r="AW910" s="5" t="n">
        <f aca="false">AU910/AV910</f>
        <v>0.472632888152436</v>
      </c>
      <c r="AX910" s="7" t="n">
        <f aca="false">SUMIFS($AP$2:$AP$1250,$I$2:$I$1250,V910)</f>
        <v>1</v>
      </c>
    </row>
    <row r="911" customFormat="false" ht="15.8" hidden="false" customHeight="false" outlineLevel="0" collapsed="false">
      <c r="A911" s="0" t="s">
        <v>17</v>
      </c>
      <c r="B911" s="0" t="s">
        <v>122</v>
      </c>
      <c r="C911" s="0" t="s">
        <v>46</v>
      </c>
      <c r="D911" s="0" t="s">
        <v>43</v>
      </c>
      <c r="E911" s="0" t="str">
        <f aca="false">VLOOKUP(A911,Nomenclature!$D$1:$E$9,2,0)</f>
        <v>05</v>
      </c>
      <c r="F911" s="0" t="str">
        <f aca="false">VLOOKUP(B911,Nomenclature!$J$1:$K$97,2,0)</f>
        <v>13</v>
      </c>
      <c r="G911" s="0" t="str">
        <f aca="false">VLOOKUP(C911,Nomenclature!$M$1:$N$21,2,0)</f>
        <v>26</v>
      </c>
      <c r="H911" s="0" t="str">
        <f aca="false">VLOOKUP(D911,Nomenclature!$O$25:$P$31,2,0)</f>
        <v>02</v>
      </c>
      <c r="I911" s="1" t="str">
        <f aca="false">CONCATENATE(E911,F911)</f>
        <v>0513</v>
      </c>
      <c r="J911" s="0" t="str">
        <f aca="false">CONCATENATE(E911,F911,G911,H911)</f>
        <v>05132602</v>
      </c>
      <c r="K911" s="0" t="n">
        <v>12</v>
      </c>
      <c r="L911" s="0" t="n">
        <v>13</v>
      </c>
      <c r="M911" s="0" t="n">
        <v>97.8247532377518</v>
      </c>
      <c r="N911" s="0" t="n">
        <v>1</v>
      </c>
      <c r="O911" s="0" t="n">
        <v>9.99400359784131E-005</v>
      </c>
      <c r="P911" s="4" t="n">
        <f aca="false">VLOOKUP(D911,'paramètres CI'!$A$1:$B$6,2,0)</f>
        <v>0.0935912806596305</v>
      </c>
      <c r="Q911" s="17" t="n">
        <f aca="false">M911*P911/N911</f>
        <v>9.15554393573352</v>
      </c>
      <c r="R911" s="9" t="n">
        <f aca="false">1/(1+0.04)*(1 - (1/(1+0.04))^L911)/(1-1/(1+0.04))</f>
        <v>9.98564784663304</v>
      </c>
      <c r="S911" s="17" t="n">
        <f aca="false">K911/R911</f>
        <v>1.20172473376839</v>
      </c>
      <c r="T911" s="17" t="n">
        <f aca="false">Q911+S911</f>
        <v>10.3572686695019</v>
      </c>
      <c r="U911" s="0" t="n">
        <f aca="false">T911 + Z911</f>
        <v>4.08386787133304</v>
      </c>
      <c r="V911" s="4" t="str">
        <f aca="false">VLOOKUP(I911,'CI ref gaz'!$I$1:$AM$97,1,0)</f>
        <v>0513</v>
      </c>
      <c r="W911" s="0" t="n">
        <f aca="false">VLOOKUP(I911,'CI ref gaz'!$I$1:$AM$97,14,0)</f>
        <v>-2</v>
      </c>
      <c r="X911" s="1" t="n">
        <f aca="false">VLOOKUP(I911,'CI ref gaz'!$I$1:$AM$97,13,0)</f>
        <v>1.40862091033535</v>
      </c>
      <c r="Y911" s="2" t="n">
        <f aca="false">VLOOKUP(I911,'CI ref gaz'!$I$1:$AM$97,7,0)</f>
        <v>0.498838441713609</v>
      </c>
      <c r="Z911" s="17" t="n">
        <f aca="false">X911*(O911/Y911)^(-1/8)-T911</f>
        <v>-6.27340079816888</v>
      </c>
      <c r="AA911" s="17" t="n">
        <f aca="false">Z911^2</f>
        <v>39.3555575744659</v>
      </c>
      <c r="AB911" s="18" t="n">
        <f aca="false">Z911/U911</f>
        <v>-1.53614196046973</v>
      </c>
      <c r="AC911" s="17" t="n">
        <f aca="false">U911^-('paramètres CI'!$B$19)</f>
        <v>1.29248805917471E-005</v>
      </c>
      <c r="AD911" s="4" t="n">
        <f aca="false">SUMIFS($AC$2:$AC$1250,$I$2:$I$1250,V911)</f>
        <v>0.129326355201021</v>
      </c>
      <c r="AE911" s="4" t="n">
        <f aca="false">AC911/AD911</f>
        <v>9.99400359784132E-005</v>
      </c>
      <c r="AF911" s="17" t="n">
        <f aca="false">AE911-O911</f>
        <v>0</v>
      </c>
      <c r="AG911" s="4" t="n">
        <f aca="false">VLOOKUP(I911,BesoinU!$F$1:$L$99,3,0)</f>
        <v>40.0820809894906</v>
      </c>
      <c r="AH911" s="19" t="n">
        <f aca="false">VLOOKUP(J911,bibliRdtCHauff!$G$2:$K$1398,4,0)</f>
        <v>12</v>
      </c>
      <c r="AI911" s="19" t="n">
        <f aca="false">VLOOKUP(J911,bibliRdtCHauff!$G$2:$K$1398,3,0)</f>
        <v>1</v>
      </c>
      <c r="AJ911" s="4" t="n">
        <f aca="false">VLOOKUP(D911,'paramètres CI'!$A$1:$C$6,3)</f>
        <v>0.09847</v>
      </c>
      <c r="AK911" s="4" t="n">
        <f aca="false">AJ911*AG911/AI911</f>
        <v>3.94688251503514</v>
      </c>
      <c r="AL911" s="4" t="n">
        <f aca="false">AK911+AH911/R911</f>
        <v>5.14860724880353</v>
      </c>
      <c r="AM911" s="4" t="n">
        <f aca="false">AL911+Z911</f>
        <v>-1.12479354936535</v>
      </c>
      <c r="AN911" s="4" t="n">
        <f aca="false">AM911^-'paramètres CI'!$B$19</f>
        <v>0.390316997025336</v>
      </c>
      <c r="AO911" s="4" t="n">
        <f aca="false">SUMIFS($AN$2:$AN$1250,$I$2:$I$1250,V911)</f>
        <v>4540424.02816072</v>
      </c>
      <c r="AP911" s="5" t="n">
        <f aca="false">AN911/AO911</f>
        <v>8.59648778626189E-008</v>
      </c>
      <c r="AQ911" s="6" t="n">
        <f aca="false">AP911-O911</f>
        <v>-9.98540711005505E-005</v>
      </c>
      <c r="AR911" s="20" t="n">
        <f aca="false">VLOOKUP(I911,entreesparc!$A$13:$H$110,8,0)*AP911</f>
        <v>0.0148073859830176</v>
      </c>
      <c r="AS911" s="7" t="n">
        <f aca="false">M911*AJ911/AI911+AH911/R911</f>
        <v>10.8345281850898</v>
      </c>
      <c r="AT911" s="4" t="n">
        <f aca="false">AS911+Z911</f>
        <v>4.56112738692093</v>
      </c>
      <c r="AU911" s="4" t="n">
        <f aca="false">AT911^-'paramètres CI'!$B$19</f>
        <v>5.33853858566883E-006</v>
      </c>
      <c r="AV911" s="4" t="n">
        <f aca="false">SUMIFS($AU$2:$AU$1250,$I$2:$I$1250,V911)</f>
        <v>0.0126486196168931</v>
      </c>
      <c r="AW911" s="5" t="n">
        <f aca="false">AU911/AV911</f>
        <v>0.000422064916754935</v>
      </c>
      <c r="AX911" s="7" t="n">
        <f aca="false">SUMIFS($AP$2:$AP$1250,$I$2:$I$1250,V911)</f>
        <v>1</v>
      </c>
    </row>
    <row r="912" customFormat="false" ht="15.8" hidden="false" customHeight="false" outlineLevel="0" collapsed="false">
      <c r="A912" s="0" t="s">
        <v>17</v>
      </c>
      <c r="B912" s="0" t="s">
        <v>122</v>
      </c>
      <c r="C912" s="0" t="s">
        <v>48</v>
      </c>
      <c r="D912" s="0" t="s">
        <v>43</v>
      </c>
      <c r="E912" s="0" t="str">
        <f aca="false">VLOOKUP(A912,Nomenclature!$D$1:$E$9,2,0)</f>
        <v>05</v>
      </c>
      <c r="F912" s="0" t="str">
        <f aca="false">VLOOKUP(B912,Nomenclature!$J$1:$K$97,2,0)</f>
        <v>13</v>
      </c>
      <c r="G912" s="0" t="str">
        <f aca="false">VLOOKUP(C912,Nomenclature!$M$1:$N$21,2,0)</f>
        <v>09</v>
      </c>
      <c r="H912" s="0" t="str">
        <f aca="false">VLOOKUP(D912,Nomenclature!$O$25:$P$31,2,0)</f>
        <v>02</v>
      </c>
      <c r="I912" s="1" t="str">
        <f aca="false">CONCATENATE(E912,F912)</f>
        <v>0513</v>
      </c>
      <c r="J912" s="0" t="str">
        <f aca="false">CONCATENATE(E912,F912,G912,H912)</f>
        <v>05130902</v>
      </c>
      <c r="K912" s="0" t="n">
        <v>44.4161672367735</v>
      </c>
      <c r="L912" s="0" t="n">
        <v>20</v>
      </c>
      <c r="M912" s="0" t="n">
        <v>102.453628334613</v>
      </c>
      <c r="N912" s="0" t="n">
        <v>2.83163023255814</v>
      </c>
      <c r="O912" s="0" t="n">
        <v>0.120226185299057</v>
      </c>
      <c r="P912" s="4" t="n">
        <f aca="false">VLOOKUP(D912,'paramètres CI'!$A$1:$B$6,2,0)</f>
        <v>0.0935912806596305</v>
      </c>
      <c r="Q912" s="17" t="n">
        <f aca="false">M912*P912/N912</f>
        <v>3.38630594270763</v>
      </c>
      <c r="R912" s="9" t="n">
        <f aca="false">1/(1+0.04)*(1 - (1/(1+0.04))^L912)/(1-1/(1+0.04))</f>
        <v>13.5903263449677</v>
      </c>
      <c r="S912" s="17" t="n">
        <f aca="false">K912/R912</f>
        <v>3.2682193281709</v>
      </c>
      <c r="T912" s="17" t="n">
        <f aca="false">Q912+S912</f>
        <v>6.65452527087854</v>
      </c>
      <c r="U912" s="0" t="n">
        <f aca="false">T912 + Z912</f>
        <v>1.68282609098566</v>
      </c>
      <c r="V912" s="4" t="str">
        <f aca="false">VLOOKUP(I912,'CI ref gaz'!$I$1:$AM$97,1,0)</f>
        <v>0513</v>
      </c>
      <c r="W912" s="0" t="n">
        <f aca="false">VLOOKUP(I912,'CI ref gaz'!$I$1:$AM$97,14,0)</f>
        <v>-2</v>
      </c>
      <c r="X912" s="1" t="n">
        <f aca="false">VLOOKUP(I912,'CI ref gaz'!$I$1:$AM$97,13,0)</f>
        <v>1.40862091033535</v>
      </c>
      <c r="Y912" s="2" t="n">
        <f aca="false">VLOOKUP(I912,'CI ref gaz'!$I$1:$AM$97,7,0)</f>
        <v>0.498838441713609</v>
      </c>
      <c r="Z912" s="17" t="n">
        <f aca="false">X912*(O912/Y912)^(-1/8)-T912</f>
        <v>-4.97169917989288</v>
      </c>
      <c r="AA912" s="17" t="n">
        <f aca="false">Z912^2</f>
        <v>24.7177927353475</v>
      </c>
      <c r="AB912" s="18" t="n">
        <f aca="false">Z912/U912</f>
        <v>-2.95437490928184</v>
      </c>
      <c r="AC912" s="17" t="n">
        <f aca="false">U912^-('paramètres CI'!$B$19)</f>
        <v>0.0155484143444496</v>
      </c>
      <c r="AD912" s="4" t="n">
        <f aca="false">SUMIFS($AC$2:$AC$1250,$I$2:$I$1250,V912)</f>
        <v>0.129326355201021</v>
      </c>
      <c r="AE912" s="4" t="n">
        <f aca="false">AC912/AD912</f>
        <v>0.120226185299057</v>
      </c>
      <c r="AF912" s="17" t="n">
        <f aca="false">AE912-O912</f>
        <v>0</v>
      </c>
      <c r="AG912" s="4" t="n">
        <f aca="false">VLOOKUP(I912,BesoinU!$F$1:$L$99,3,0)</f>
        <v>40.0820809894906</v>
      </c>
      <c r="AH912" s="19" t="n">
        <f aca="false">VLOOKUP(J912,bibliRdtCHauff!$G$2:$K$1398,4,0)</f>
        <v>46.6369755986121</v>
      </c>
      <c r="AI912" s="19" t="n">
        <f aca="false">VLOOKUP(J912,bibliRdtCHauff!$G$2:$K$1398,3,0)</f>
        <v>2.94489544186046</v>
      </c>
      <c r="AJ912" s="4" t="n">
        <f aca="false">VLOOKUP(D912,'paramètres CI'!$A$1:$C$6,3)</f>
        <v>0.09847</v>
      </c>
      <c r="AK912" s="4" t="n">
        <f aca="false">AJ912*AG912/AI912</f>
        <v>1.34024538152759</v>
      </c>
      <c r="AL912" s="4" t="n">
        <f aca="false">AK912+AH912/R912</f>
        <v>4.77187567610702</v>
      </c>
      <c r="AM912" s="4" t="n">
        <f aca="false">AL912+Z912</f>
        <v>-0.199823503785853</v>
      </c>
      <c r="AN912" s="4" t="n">
        <f aca="false">AM912^-'paramètres CI'!$B$19</f>
        <v>393393.737132404</v>
      </c>
      <c r="AO912" s="4" t="n">
        <f aca="false">SUMIFS($AN$2:$AN$1250,$I$2:$I$1250,V912)</f>
        <v>4540424.02816072</v>
      </c>
      <c r="AP912" s="5" t="n">
        <f aca="false">AN912/AO912</f>
        <v>0.0866425106317139</v>
      </c>
      <c r="AQ912" s="6" t="n">
        <f aca="false">AP912-O912</f>
        <v>-0.0335836746673431</v>
      </c>
      <c r="AR912" s="20" t="n">
        <f aca="false">VLOOKUP(I912,entreesparc!$A$13:$H$110,8,0)*AP912</f>
        <v>14924.1077211997</v>
      </c>
      <c r="AS912" s="7" t="n">
        <f aca="false">M912*AJ912/AI912+AH912/R912</f>
        <v>6.85742553291081</v>
      </c>
      <c r="AT912" s="4" t="n">
        <f aca="false">AS912+Z912</f>
        <v>1.88572635301793</v>
      </c>
      <c r="AU912" s="4" t="n">
        <f aca="false">AT912^-'paramètres CI'!$B$19</f>
        <v>0.00625418375267836</v>
      </c>
      <c r="AV912" s="4" t="n">
        <f aca="false">SUMIFS($AU$2:$AU$1250,$I$2:$I$1250,V912)</f>
        <v>0.0126486196168931</v>
      </c>
      <c r="AW912" s="5" t="n">
        <f aca="false">AU912/AV912</f>
        <v>0.494455833293102</v>
      </c>
      <c r="AX912" s="7" t="n">
        <f aca="false">SUMIFS($AP$2:$AP$1250,$I$2:$I$1250,V912)</f>
        <v>1</v>
      </c>
    </row>
    <row r="913" customFormat="false" ht="15.8" hidden="false" customHeight="false" outlineLevel="0" collapsed="false">
      <c r="A913" s="0" t="s">
        <v>17</v>
      </c>
      <c r="B913" s="0" t="s">
        <v>122</v>
      </c>
      <c r="C913" s="0" t="s">
        <v>49</v>
      </c>
      <c r="D913" s="0" t="s">
        <v>43</v>
      </c>
      <c r="E913" s="0" t="str">
        <f aca="false">VLOOKUP(A913,Nomenclature!$D$1:$E$9,2,0)</f>
        <v>05</v>
      </c>
      <c r="F913" s="0" t="str">
        <f aca="false">VLOOKUP(B913,Nomenclature!$J$1:$K$97,2,0)</f>
        <v>13</v>
      </c>
      <c r="G913" s="0" t="str">
        <f aca="false">VLOOKUP(C913,Nomenclature!$M$1:$N$21,2,0)</f>
        <v>29</v>
      </c>
      <c r="H913" s="0" t="str">
        <f aca="false">VLOOKUP(D913,Nomenclature!$O$25:$P$31,2,0)</f>
        <v>02</v>
      </c>
      <c r="I913" s="1" t="str">
        <f aca="false">CONCATENATE(E913,F913)</f>
        <v>0513</v>
      </c>
      <c r="J913" s="0" t="str">
        <f aca="false">CONCATENATE(E913,F913,G913,H913)</f>
        <v>05132902</v>
      </c>
      <c r="K913" s="0" t="n">
        <v>55.5202090459668</v>
      </c>
      <c r="L913" s="0" t="n">
        <v>20</v>
      </c>
      <c r="M913" s="0" t="n">
        <v>102.453628334613</v>
      </c>
      <c r="N913" s="0" t="n">
        <v>3.39795627906976</v>
      </c>
      <c r="O913" s="0" t="n">
        <v>9.99400359784131E-005</v>
      </c>
      <c r="P913" s="4" t="n">
        <f aca="false">VLOOKUP(D913,'paramètres CI'!$A$1:$B$6,2,0)</f>
        <v>0.0935912806596305</v>
      </c>
      <c r="Q913" s="17" t="n">
        <f aca="false">M913*P913/N913</f>
        <v>2.82192161892304</v>
      </c>
      <c r="R913" s="9" t="n">
        <f aca="false">1/(1+0.04)*(1 - (1/(1+0.04))^L913)/(1-1/(1+0.04))</f>
        <v>13.5903263449677</v>
      </c>
      <c r="S913" s="17" t="n">
        <f aca="false">K913/R913</f>
        <v>4.08527416021362</v>
      </c>
      <c r="T913" s="17" t="n">
        <f aca="false">Q913+S913</f>
        <v>6.90719577913666</v>
      </c>
      <c r="U913" s="0" t="n">
        <f aca="false">T913 + Z913</f>
        <v>4.08386787133304</v>
      </c>
      <c r="V913" s="4" t="str">
        <f aca="false">VLOOKUP(I913,'CI ref gaz'!$I$1:$AM$97,1,0)</f>
        <v>0513</v>
      </c>
      <c r="W913" s="0" t="n">
        <f aca="false">VLOOKUP(I913,'CI ref gaz'!$I$1:$AM$97,14,0)</f>
        <v>-2</v>
      </c>
      <c r="X913" s="1" t="n">
        <f aca="false">VLOOKUP(I913,'CI ref gaz'!$I$1:$AM$97,13,0)</f>
        <v>1.40862091033535</v>
      </c>
      <c r="Y913" s="2" t="n">
        <f aca="false">VLOOKUP(I913,'CI ref gaz'!$I$1:$AM$97,7,0)</f>
        <v>0.498838441713609</v>
      </c>
      <c r="Z913" s="17" t="n">
        <f aca="false">X913*(O913/Y913)^(-1/8)-T913</f>
        <v>-2.82332790780362</v>
      </c>
      <c r="AA913" s="17" t="n">
        <f aca="false">Z913^2</f>
        <v>7.97118047498277</v>
      </c>
      <c r="AB913" s="18" t="n">
        <f aca="false">Z913/U913</f>
        <v>-0.691336741725203</v>
      </c>
      <c r="AC913" s="17" t="n">
        <f aca="false">U913^-('paramètres CI'!$B$19)</f>
        <v>1.29248805917471E-005</v>
      </c>
      <c r="AD913" s="4" t="n">
        <f aca="false">SUMIFS($AC$2:$AC$1250,$I$2:$I$1250,V913)</f>
        <v>0.129326355201021</v>
      </c>
      <c r="AE913" s="4" t="n">
        <f aca="false">AC913/AD913</f>
        <v>9.99400359784132E-005</v>
      </c>
      <c r="AF913" s="17" t="n">
        <f aca="false">AE913-O913</f>
        <v>0</v>
      </c>
      <c r="AG913" s="4" t="n">
        <f aca="false">VLOOKUP(I913,BesoinU!$F$1:$L$99,3,0)</f>
        <v>40.0820809894906</v>
      </c>
      <c r="AH913" s="19" t="n">
        <f aca="false">VLOOKUP(J913,bibliRdtCHauff!$G$2:$K$1398,4,0)</f>
        <v>55.5202090459668</v>
      </c>
      <c r="AI913" s="19" t="n">
        <f aca="false">VLOOKUP(J913,bibliRdtCHauff!$G$2:$K$1398,3,0)</f>
        <v>3.39795627906976</v>
      </c>
      <c r="AJ913" s="4" t="n">
        <f aca="false">VLOOKUP(D913,'paramètres CI'!$A$1:$C$6,3)</f>
        <v>0.09847</v>
      </c>
      <c r="AK913" s="4" t="n">
        <f aca="false">AJ913*AG913/AI913</f>
        <v>1.16154599732391</v>
      </c>
      <c r="AL913" s="4" t="n">
        <f aca="false">AK913+AH913/R913</f>
        <v>5.24682015753752</v>
      </c>
      <c r="AM913" s="4" t="n">
        <f aca="false">AL913+Z913</f>
        <v>2.4234922497339</v>
      </c>
      <c r="AN913" s="4" t="n">
        <f aca="false">AM913^-'paramètres CI'!$B$19</f>
        <v>0.000840362991549562</v>
      </c>
      <c r="AO913" s="4" t="n">
        <f aca="false">SUMIFS($AN$2:$AN$1250,$I$2:$I$1250,V913)</f>
        <v>4540424.02816072</v>
      </c>
      <c r="AP913" s="5" t="n">
        <f aca="false">AN913/AO913</f>
        <v>1.850846939267E-010</v>
      </c>
      <c r="AQ913" s="6" t="n">
        <f aca="false">AP913-O913</f>
        <v>-9.99398508937192E-005</v>
      </c>
      <c r="AR913" s="20" t="n">
        <f aca="false">VLOOKUP(I913,entreesparc!$A$13:$H$110,8,0)*AP913</f>
        <v>3.18807002425007E-005</v>
      </c>
      <c r="AS913" s="7" t="n">
        <f aca="false">M913*AJ913/AI913+AH913/R913</f>
        <v>7.0542967001008</v>
      </c>
      <c r="AT913" s="4" t="n">
        <f aca="false">AS913+Z913</f>
        <v>4.23096879229718</v>
      </c>
      <c r="AU913" s="4" t="n">
        <f aca="false">AT913^-'paramètres CI'!$B$19</f>
        <v>9.73826131522129E-006</v>
      </c>
      <c r="AV913" s="4" t="n">
        <f aca="false">SUMIFS($AU$2:$AU$1250,$I$2:$I$1250,V913)</f>
        <v>0.0126486196168931</v>
      </c>
      <c r="AW913" s="5" t="n">
        <f aca="false">AU913/AV913</f>
        <v>0.000769907042047115</v>
      </c>
      <c r="AX913" s="7" t="n">
        <f aca="false">SUMIFS($AP$2:$AP$1250,$I$2:$I$1250,V913)</f>
        <v>1</v>
      </c>
    </row>
    <row r="914" customFormat="false" ht="15.8" hidden="false" customHeight="false" outlineLevel="0" collapsed="false">
      <c r="A914" s="0" t="s">
        <v>17</v>
      </c>
      <c r="B914" s="0" t="s">
        <v>123</v>
      </c>
      <c r="C914" s="0" t="s">
        <v>32</v>
      </c>
      <c r="D914" s="0" t="s">
        <v>33</v>
      </c>
      <c r="E914" s="0" t="str">
        <f aca="false">VLOOKUP(A914,Nomenclature!$D$1:$E$9,2,0)</f>
        <v>05</v>
      </c>
      <c r="F914" s="0" t="str">
        <f aca="false">VLOOKUP(B914,Nomenclature!$J$1:$K$97,2,0)</f>
        <v>51</v>
      </c>
      <c r="G914" s="0" t="str">
        <f aca="false">VLOOKUP(C914,Nomenclature!$M$1:$N$21,2,0)</f>
        <v>01</v>
      </c>
      <c r="H914" s="0" t="str">
        <f aca="false">VLOOKUP(D914,Nomenclature!$O$25:$P$31,2,0)</f>
        <v>01</v>
      </c>
      <c r="I914" s="1" t="str">
        <f aca="false">CONCATENATE(E914,F914)</f>
        <v>0551</v>
      </c>
      <c r="J914" s="0" t="str">
        <f aca="false">CONCATENATE(E914,F914,G914,H914)</f>
        <v>05510101</v>
      </c>
      <c r="K914" s="0" t="n">
        <v>16.5235357593687</v>
      </c>
      <c r="L914" s="0" t="n">
        <v>25</v>
      </c>
      <c r="M914" s="0" t="n">
        <v>86.9737249087105</v>
      </c>
      <c r="N914" s="0" t="n">
        <v>1.56940337738782</v>
      </c>
      <c r="O914" s="0" t="n">
        <v>0.0254922075145895</v>
      </c>
      <c r="P914" s="4" t="n">
        <f aca="false">VLOOKUP(D914,'paramètres CI'!$A$1:$B$6,2,0)</f>
        <v>0.033584731604575</v>
      </c>
      <c r="Q914" s="17" t="n">
        <f aca="false">M914*P914/N914</f>
        <v>1.86120996666325</v>
      </c>
      <c r="R914" s="9" t="n">
        <f aca="false">1/(1+0.04)*(1 - (1/(1+0.04))^L914)/(1-1/(1+0.04))</f>
        <v>15.6220799436509</v>
      </c>
      <c r="S914" s="17" t="n">
        <f aca="false">K914/R914</f>
        <v>1.05770395612936</v>
      </c>
      <c r="T914" s="17" t="n">
        <f aca="false">Q914+S914</f>
        <v>2.91891392279261</v>
      </c>
      <c r="U914" s="0" t="n">
        <f aca="false">T914 + Z914</f>
        <v>1.86730981749424</v>
      </c>
      <c r="V914" s="4" t="str">
        <f aca="false">VLOOKUP(I914,'CI ref gaz'!$I$1:$AM$97,1,0)</f>
        <v>0551</v>
      </c>
      <c r="W914" s="0" t="n">
        <f aca="false">VLOOKUP(I914,'CI ref gaz'!$I$1:$AM$97,14,0)</f>
        <v>-2</v>
      </c>
      <c r="X914" s="1" t="n">
        <f aca="false">VLOOKUP(I914,'CI ref gaz'!$I$1:$AM$97,13,0)</f>
        <v>1.25594315792083</v>
      </c>
      <c r="Y914" s="2" t="n">
        <f aca="false">VLOOKUP(I914,'CI ref gaz'!$I$1:$AM$97,7,0)</f>
        <v>0.608665400114688</v>
      </c>
      <c r="Z914" s="17" t="n">
        <f aca="false">X914*(O914/Y914)^(-1/8)-T914</f>
        <v>-1.05160410529838</v>
      </c>
      <c r="AA914" s="17" t="n">
        <f aca="false">Z914^2</f>
        <v>1.1058711942804</v>
      </c>
      <c r="AB914" s="18" t="n">
        <f aca="false">Z914/U914</f>
        <v>-0.563165306285133</v>
      </c>
      <c r="AC914" s="17" t="n">
        <f aca="false">U914^-('paramètres CI'!$B$19)</f>
        <v>0.00676501798695526</v>
      </c>
      <c r="AD914" s="4" t="n">
        <f aca="false">SUMIFS($AC$2:$AC$1250,$I$2:$I$1250,V914)</f>
        <v>0.265375918624684</v>
      </c>
      <c r="AE914" s="4" t="n">
        <f aca="false">AC914/AD914</f>
        <v>0.0254922075145895</v>
      </c>
      <c r="AF914" s="17" t="n">
        <f aca="false">AE914-O914</f>
        <v>0</v>
      </c>
      <c r="AG914" s="4" t="n">
        <f aca="false">VLOOKUP(I914,BesoinU!$F$1:$L$99,3,0)</f>
        <v>28.3537035629065</v>
      </c>
      <c r="AH914" s="19" t="n">
        <f aca="false">VLOOKUP(J914,bibliRdtCHauff!$G$2:$K$1398,4,0)</f>
        <v>17.3497125473371</v>
      </c>
      <c r="AI914" s="19" t="n">
        <f aca="false">VLOOKUP(J914,bibliRdtCHauff!$G$2:$K$1398,3,0)</f>
        <v>1.63217951248333</v>
      </c>
      <c r="AJ914" s="4" t="n">
        <f aca="false">VLOOKUP(D914,'paramètres CI'!$A$1:$C$6,3)</f>
        <v>0.0509473684210526</v>
      </c>
      <c r="AK914" s="4" t="n">
        <f aca="false">AJ914*AG914/AI914</f>
        <v>0.885041486228962</v>
      </c>
      <c r="AL914" s="4" t="n">
        <f aca="false">AK914+AH914/R914</f>
        <v>1.99563064016479</v>
      </c>
      <c r="AM914" s="4" t="n">
        <f aca="false">AL914+Z914</f>
        <v>0.944026534866413</v>
      </c>
      <c r="AN914" s="4" t="n">
        <f aca="false">AM914^-'paramètres CI'!$B$19</f>
        <v>1.58535448807339</v>
      </c>
      <c r="AO914" s="4" t="n">
        <f aca="false">SUMIFS($AN$2:$AN$1250,$I$2:$I$1250,V914)</f>
        <v>949425610628.194</v>
      </c>
      <c r="AP914" s="5" t="n">
        <f aca="false">AN914/AO914</f>
        <v>1.66980379539628E-012</v>
      </c>
      <c r="AQ914" s="6" t="n">
        <f aca="false">AP914-O914</f>
        <v>-0.0254922075129197</v>
      </c>
      <c r="AR914" s="20" t="n">
        <f aca="false">VLOOKUP(I914,entreesparc!$A$13:$H$110,8,0)*AP914</f>
        <v>9.99415055883896E-008</v>
      </c>
      <c r="AS914" s="7" t="n">
        <f aca="false">M914*AJ914/AI914+AH914/R914</f>
        <v>3.82541455885317</v>
      </c>
      <c r="AT914" s="4" t="n">
        <f aca="false">AS914+Z914</f>
        <v>2.7738104535548</v>
      </c>
      <c r="AU914" s="4" t="n">
        <f aca="false">AT914^-'paramètres CI'!$B$19</f>
        <v>0.000285355176782712</v>
      </c>
      <c r="AV914" s="4" t="n">
        <f aca="false">SUMIFS($AU$2:$AU$1250,$I$2:$I$1250,V914)</f>
        <v>0.0164836500811949</v>
      </c>
      <c r="AW914" s="5" t="n">
        <f aca="false">AU914/AV914</f>
        <v>0.0173114070838142</v>
      </c>
      <c r="AX914" s="7" t="n">
        <f aca="false">SUMIFS($AP$2:$AP$1250,$I$2:$I$1250,V914)</f>
        <v>1</v>
      </c>
    </row>
    <row r="915" customFormat="false" ht="15.8" hidden="false" customHeight="false" outlineLevel="0" collapsed="false">
      <c r="A915" s="0" t="s">
        <v>17</v>
      </c>
      <c r="B915" s="0" t="s">
        <v>123</v>
      </c>
      <c r="C915" s="0" t="s">
        <v>32</v>
      </c>
      <c r="D915" s="0" t="s">
        <v>34</v>
      </c>
      <c r="E915" s="0" t="str">
        <f aca="false">VLOOKUP(A915,Nomenclature!$D$1:$E$9,2,0)</f>
        <v>05</v>
      </c>
      <c r="F915" s="0" t="str">
        <f aca="false">VLOOKUP(B915,Nomenclature!$J$1:$K$97,2,0)</f>
        <v>51</v>
      </c>
      <c r="G915" s="0" t="str">
        <f aca="false">VLOOKUP(C915,Nomenclature!$M$1:$N$21,2,0)</f>
        <v>01</v>
      </c>
      <c r="H915" s="0" t="str">
        <f aca="false">VLOOKUP(D915,Nomenclature!$O$25:$P$31,2,0)</f>
        <v>06</v>
      </c>
      <c r="I915" s="1" t="str">
        <f aca="false">CONCATENATE(E915,F915)</f>
        <v>0551</v>
      </c>
      <c r="J915" s="0" t="str">
        <f aca="false">CONCATENATE(E915,F915,G915,H915)</f>
        <v>05510106</v>
      </c>
      <c r="K915" s="0" t="n">
        <v>15.8367757689779</v>
      </c>
      <c r="L915" s="0" t="n">
        <v>25</v>
      </c>
      <c r="M915" s="0" t="n">
        <v>107.961295893599</v>
      </c>
      <c r="N915" s="0" t="n">
        <v>1.7117364668971</v>
      </c>
      <c r="O915" s="0" t="n">
        <v>0.0493287215675009</v>
      </c>
      <c r="P915" s="4" t="n">
        <f aca="false">VLOOKUP(D915,'paramètres CI'!$A$1:$B$6,2,0)</f>
        <v>0.0424847883250769</v>
      </c>
      <c r="Q915" s="17" t="n">
        <f aca="false">M915*P915/N915</f>
        <v>2.67956714835607</v>
      </c>
      <c r="R915" s="9" t="n">
        <f aca="false">1/(1+0.04)*(1 - (1/(1+0.04))^L915)/(1-1/(1+0.04))</f>
        <v>15.6220799436509</v>
      </c>
      <c r="S915" s="17" t="n">
        <f aca="false">K915/R915</f>
        <v>1.01374310118124</v>
      </c>
      <c r="T915" s="17" t="n">
        <f aca="false">Q915+S915</f>
        <v>3.69331024953731</v>
      </c>
      <c r="U915" s="0" t="n">
        <f aca="false">T915 + Z915</f>
        <v>1.71941150610962</v>
      </c>
      <c r="V915" s="4" t="str">
        <f aca="false">VLOOKUP(I915,'CI ref gaz'!$I$1:$AM$97,1,0)</f>
        <v>0551</v>
      </c>
      <c r="W915" s="0" t="n">
        <f aca="false">VLOOKUP(I915,'CI ref gaz'!$I$1:$AM$97,14,0)</f>
        <v>-2</v>
      </c>
      <c r="X915" s="1" t="n">
        <f aca="false">VLOOKUP(I915,'CI ref gaz'!$I$1:$AM$97,13,0)</f>
        <v>1.25594315792083</v>
      </c>
      <c r="Y915" s="2" t="n">
        <f aca="false">VLOOKUP(I915,'CI ref gaz'!$I$1:$AM$97,7,0)</f>
        <v>0.608665400114688</v>
      </c>
      <c r="Z915" s="17" t="n">
        <f aca="false">X915*(O915/Y915)^(-1/8)-T915</f>
        <v>-1.97389874342768</v>
      </c>
      <c r="AA915" s="17" t="n">
        <f aca="false">Z915^2</f>
        <v>3.89627624930539</v>
      </c>
      <c r="AB915" s="18" t="n">
        <f aca="false">Z915/U915</f>
        <v>-1.14800833681395</v>
      </c>
      <c r="AC915" s="17" t="n">
        <f aca="false">U915^-('paramètres CI'!$B$19)</f>
        <v>0.0130906548005568</v>
      </c>
      <c r="AD915" s="4" t="n">
        <f aca="false">SUMIFS($AC$2:$AC$1250,$I$2:$I$1250,V915)</f>
        <v>0.265375918624684</v>
      </c>
      <c r="AE915" s="4" t="n">
        <f aca="false">AC915/AD915</f>
        <v>0.0493287215675009</v>
      </c>
      <c r="AF915" s="17" t="n">
        <f aca="false">AE915-O915</f>
        <v>0</v>
      </c>
      <c r="AG915" s="4" t="n">
        <f aca="false">VLOOKUP(I915,BesoinU!$F$1:$L$99,3,0)</f>
        <v>28.3537035629065</v>
      </c>
      <c r="AH915" s="19" t="n">
        <f aca="false">VLOOKUP(J915,bibliRdtCHauff!$G$2:$K$1398,4,0)</f>
        <v>16.6286145574268</v>
      </c>
      <c r="AI915" s="19" t="n">
        <f aca="false">VLOOKUP(J915,bibliRdtCHauff!$G$2:$K$1398,3,0)</f>
        <v>1.78020592557298</v>
      </c>
      <c r="AJ915" s="4" t="n">
        <f aca="false">VLOOKUP(D915,'paramètres CI'!$A$1:$C$6,3)</f>
        <v>0.0591</v>
      </c>
      <c r="AK915" s="4" t="n">
        <f aca="false">AJ915*AG915/AI915</f>
        <v>0.94129777712566</v>
      </c>
      <c r="AL915" s="4" t="n">
        <f aca="false">AK915+AH915/R915</f>
        <v>2.00572803336596</v>
      </c>
      <c r="AM915" s="4" t="n">
        <f aca="false">AL915+Z915</f>
        <v>0.0318292899382786</v>
      </c>
      <c r="AN915" s="4" t="n">
        <f aca="false">AM915^-'paramètres CI'!$B$19</f>
        <v>949258287895.362</v>
      </c>
      <c r="AO915" s="4" t="n">
        <f aca="false">SUMIFS($AN$2:$AN$1250,$I$2:$I$1250,V915)</f>
        <v>949425610628.194</v>
      </c>
      <c r="AP915" s="5" t="n">
        <f aca="false">AN915/AO915</f>
        <v>0.999823764251818</v>
      </c>
      <c r="AQ915" s="6" t="n">
        <f aca="false">AP915-O915</f>
        <v>0.950495042684317</v>
      </c>
      <c r="AR915" s="20" t="n">
        <f aca="false">VLOOKUP(I915,entreesparc!$A$13:$H$110,8,0)*AP915</f>
        <v>59841.6967298028</v>
      </c>
      <c r="AS915" s="7" t="n">
        <f aca="false">M915*AJ915/AI915+AH915/R915</f>
        <v>4.64857324534874</v>
      </c>
      <c r="AT915" s="4" t="n">
        <f aca="false">AS915+Z915</f>
        <v>2.67467450192106</v>
      </c>
      <c r="AU915" s="4" t="n">
        <f aca="false">AT915^-'paramètres CI'!$B$19</f>
        <v>0.00038179698964026</v>
      </c>
      <c r="AV915" s="4" t="n">
        <f aca="false">SUMIFS($AU$2:$AU$1250,$I$2:$I$1250,V915)</f>
        <v>0.0164836500811949</v>
      </c>
      <c r="AW915" s="5" t="n">
        <f aca="false">AU915/AV915</f>
        <v>0.0231621629772296</v>
      </c>
      <c r="AX915" s="7" t="n">
        <f aca="false">SUMIFS($AP$2:$AP$1250,$I$2:$I$1250,V915)</f>
        <v>1</v>
      </c>
    </row>
    <row r="916" customFormat="false" ht="15.8" hidden="false" customHeight="false" outlineLevel="0" collapsed="false">
      <c r="A916" s="0" t="s">
        <v>17</v>
      </c>
      <c r="B916" s="0" t="s">
        <v>123</v>
      </c>
      <c r="C916" s="0" t="s">
        <v>35</v>
      </c>
      <c r="D916" s="0" t="s">
        <v>33</v>
      </c>
      <c r="E916" s="0" t="str">
        <f aca="false">VLOOKUP(A916,Nomenclature!$D$1:$E$9,2,0)</f>
        <v>05</v>
      </c>
      <c r="F916" s="0" t="str">
        <f aca="false">VLOOKUP(B916,Nomenclature!$J$1:$K$97,2,0)</f>
        <v>51</v>
      </c>
      <c r="G916" s="0" t="str">
        <f aca="false">VLOOKUP(C916,Nomenclature!$M$1:$N$21,2,0)</f>
        <v>21</v>
      </c>
      <c r="H916" s="0" t="str">
        <f aca="false">VLOOKUP(D916,Nomenclature!$O$25:$P$31,2,0)</f>
        <v>01</v>
      </c>
      <c r="I916" s="1" t="str">
        <f aca="false">CONCATENATE(E916,F916)</f>
        <v>0551</v>
      </c>
      <c r="J916" s="0" t="str">
        <f aca="false">CONCATENATE(E916,F916,G916,H916)</f>
        <v>05512101</v>
      </c>
      <c r="K916" s="0" t="n">
        <v>20.6544196992108</v>
      </c>
      <c r="L916" s="0" t="n">
        <v>25</v>
      </c>
      <c r="M916" s="0" t="n">
        <v>86.9737249087105</v>
      </c>
      <c r="N916" s="0" t="n">
        <v>1.88328405286538</v>
      </c>
      <c r="O916" s="0" t="n">
        <v>9.99400359784131E-005</v>
      </c>
      <c r="P916" s="4" t="n">
        <f aca="false">VLOOKUP(D916,'paramètres CI'!$A$1:$B$6,2,0)</f>
        <v>0.033584731604575</v>
      </c>
      <c r="Q916" s="17" t="n">
        <f aca="false">M916*P916/N916</f>
        <v>1.55100830555271</v>
      </c>
      <c r="R916" s="9" t="n">
        <f aca="false">1/(1+0.04)*(1 - (1/(1+0.04))^L916)/(1-1/(1+0.04))</f>
        <v>15.6220799436509</v>
      </c>
      <c r="S916" s="17" t="n">
        <f aca="false">K916/R916</f>
        <v>1.3221299451617</v>
      </c>
      <c r="T916" s="17" t="n">
        <f aca="false">Q916+S916</f>
        <v>2.87313825071441</v>
      </c>
      <c r="U916" s="0" t="n">
        <f aca="false">T916 + Z916</f>
        <v>3.73293023552181</v>
      </c>
      <c r="V916" s="4" t="str">
        <f aca="false">VLOOKUP(I916,'CI ref gaz'!$I$1:$AM$97,1,0)</f>
        <v>0551</v>
      </c>
      <c r="W916" s="0" t="n">
        <f aca="false">VLOOKUP(I916,'CI ref gaz'!$I$1:$AM$97,14,0)</f>
        <v>-2</v>
      </c>
      <c r="X916" s="1" t="n">
        <f aca="false">VLOOKUP(I916,'CI ref gaz'!$I$1:$AM$97,13,0)</f>
        <v>1.25594315792083</v>
      </c>
      <c r="Y916" s="2" t="n">
        <f aca="false">VLOOKUP(I916,'CI ref gaz'!$I$1:$AM$97,7,0)</f>
        <v>0.608665400114688</v>
      </c>
      <c r="Z916" s="17" t="n">
        <f aca="false">X916*(O916/Y916)^(-1/8)-T916</f>
        <v>0.859791984807401</v>
      </c>
      <c r="AA916" s="17" t="n">
        <f aca="false">Z916^2</f>
        <v>0.739242257139051</v>
      </c>
      <c r="AB916" s="18" t="n">
        <f aca="false">Z916/U916</f>
        <v>0.230326293437202</v>
      </c>
      <c r="AC916" s="17" t="n">
        <f aca="false">U916^-('paramètres CI'!$B$19)</f>
        <v>2.65216788551553E-005</v>
      </c>
      <c r="AD916" s="4" t="n">
        <f aca="false">SUMIFS($AC$2:$AC$1250,$I$2:$I$1250,V916)</f>
        <v>0.265375918624684</v>
      </c>
      <c r="AE916" s="4" t="n">
        <f aca="false">AC916/AD916</f>
        <v>9.99400359784131E-005</v>
      </c>
      <c r="AF916" s="17" t="n">
        <f aca="false">AE916-O916</f>
        <v>0</v>
      </c>
      <c r="AG916" s="4" t="n">
        <f aca="false">VLOOKUP(I916,BesoinU!$F$1:$L$99,3,0)</f>
        <v>28.3537035629065</v>
      </c>
      <c r="AH916" s="19" t="n">
        <f aca="false">VLOOKUP(J916,bibliRdtCHauff!$G$2:$K$1398,4,0)</f>
        <v>20.6544196992108</v>
      </c>
      <c r="AI916" s="19" t="n">
        <f aca="false">VLOOKUP(J916,bibliRdtCHauff!$G$2:$K$1398,3,0)</f>
        <v>1.88328405286538</v>
      </c>
      <c r="AJ916" s="4" t="n">
        <f aca="false">VLOOKUP(D916,'paramètres CI'!$A$1:$C$6,3)</f>
        <v>0.0509473684210526</v>
      </c>
      <c r="AK916" s="4" t="n">
        <f aca="false">AJ916*AG916/AI916</f>
        <v>0.767035954731767</v>
      </c>
      <c r="AL916" s="4" t="n">
        <f aca="false">AK916+AH916/R916</f>
        <v>2.08916589989346</v>
      </c>
      <c r="AM916" s="4" t="n">
        <f aca="false">AL916+Z916</f>
        <v>2.94895788470086</v>
      </c>
      <c r="AN916" s="4" t="n">
        <f aca="false">AM916^-'paramètres CI'!$B$19</f>
        <v>0.000174844283602626</v>
      </c>
      <c r="AO916" s="4" t="n">
        <f aca="false">SUMIFS($AN$2:$AN$1250,$I$2:$I$1250,V916)</f>
        <v>949425610628.194</v>
      </c>
      <c r="AP916" s="5" t="n">
        <f aca="false">AN916/AO916</f>
        <v>1.8415795997639E-016</v>
      </c>
      <c r="AQ916" s="6" t="n">
        <f aca="false">AP916-O916</f>
        <v>-9.99400359782289E-005</v>
      </c>
      <c r="AR916" s="20" t="n">
        <f aca="false">VLOOKUP(I916,entreesparc!$A$13:$H$110,8,0)*AP916</f>
        <v>1.10222673088121E-011</v>
      </c>
      <c r="AS916" s="7" t="n">
        <f aca="false">M916*AJ916/AI916+AH916/R916</f>
        <v>3.6749786294234</v>
      </c>
      <c r="AT916" s="4" t="n">
        <f aca="false">AS916+Z916</f>
        <v>4.5347706142308</v>
      </c>
      <c r="AU916" s="4" t="n">
        <f aca="false">AT916^-'paramètres CI'!$B$19</f>
        <v>5.59187442957238E-006</v>
      </c>
      <c r="AV916" s="4" t="n">
        <f aca="false">SUMIFS($AU$2:$AU$1250,$I$2:$I$1250,V916)</f>
        <v>0.0164836500811949</v>
      </c>
      <c r="AW916" s="5" t="n">
        <f aca="false">AU916/AV916</f>
        <v>0.000339237632564876</v>
      </c>
      <c r="AX916" s="7" t="n">
        <f aca="false">SUMIFS($AP$2:$AP$1250,$I$2:$I$1250,V916)</f>
        <v>1</v>
      </c>
    </row>
    <row r="917" customFormat="false" ht="15.8" hidden="false" customHeight="false" outlineLevel="0" collapsed="false">
      <c r="A917" s="0" t="s">
        <v>17</v>
      </c>
      <c r="B917" s="0" t="s">
        <v>123</v>
      </c>
      <c r="C917" s="0" t="s">
        <v>35</v>
      </c>
      <c r="D917" s="0" t="s">
        <v>34</v>
      </c>
      <c r="E917" s="0" t="str">
        <f aca="false">VLOOKUP(A917,Nomenclature!$D$1:$E$9,2,0)</f>
        <v>05</v>
      </c>
      <c r="F917" s="0" t="str">
        <f aca="false">VLOOKUP(B917,Nomenclature!$J$1:$K$97,2,0)</f>
        <v>51</v>
      </c>
      <c r="G917" s="0" t="str">
        <f aca="false">VLOOKUP(C917,Nomenclature!$M$1:$N$21,2,0)</f>
        <v>21</v>
      </c>
      <c r="H917" s="0" t="str">
        <f aca="false">VLOOKUP(D917,Nomenclature!$O$25:$P$31,2,0)</f>
        <v>06</v>
      </c>
      <c r="I917" s="1" t="str">
        <f aca="false">CONCATENATE(E917,F917)</f>
        <v>0551</v>
      </c>
      <c r="J917" s="0" t="str">
        <f aca="false">CONCATENATE(E917,F917,G917,H917)</f>
        <v>05512106</v>
      </c>
      <c r="K917" s="0" t="n">
        <v>19.7959697112224</v>
      </c>
      <c r="L917" s="0" t="n">
        <v>25</v>
      </c>
      <c r="M917" s="0" t="n">
        <v>107.961295893599</v>
      </c>
      <c r="N917" s="0" t="n">
        <v>2.05408376027652</v>
      </c>
      <c r="O917" s="0" t="n">
        <v>9.99400359784131E-005</v>
      </c>
      <c r="P917" s="4" t="n">
        <f aca="false">VLOOKUP(D917,'paramètres CI'!$A$1:$B$6,2,0)</f>
        <v>0.0424847883250769</v>
      </c>
      <c r="Q917" s="17" t="n">
        <f aca="false">M917*P917/N917</f>
        <v>2.23297262363006</v>
      </c>
      <c r="R917" s="9" t="n">
        <f aca="false">1/(1+0.04)*(1 - (1/(1+0.04))^L917)/(1-1/(1+0.04))</f>
        <v>15.6220799436509</v>
      </c>
      <c r="S917" s="17" t="n">
        <f aca="false">K917/R917</f>
        <v>1.26717887647655</v>
      </c>
      <c r="T917" s="17" t="n">
        <f aca="false">Q917+S917</f>
        <v>3.50015150010661</v>
      </c>
      <c r="U917" s="0" t="n">
        <f aca="false">T917 + Z917</f>
        <v>3.73293023552181</v>
      </c>
      <c r="V917" s="4" t="str">
        <f aca="false">VLOOKUP(I917,'CI ref gaz'!$I$1:$AM$97,1,0)</f>
        <v>0551</v>
      </c>
      <c r="W917" s="0" t="n">
        <f aca="false">VLOOKUP(I917,'CI ref gaz'!$I$1:$AM$97,14,0)</f>
        <v>-2</v>
      </c>
      <c r="X917" s="1" t="n">
        <f aca="false">VLOOKUP(I917,'CI ref gaz'!$I$1:$AM$97,13,0)</f>
        <v>1.25594315792083</v>
      </c>
      <c r="Y917" s="2" t="n">
        <f aca="false">VLOOKUP(I917,'CI ref gaz'!$I$1:$AM$97,7,0)</f>
        <v>0.608665400114688</v>
      </c>
      <c r="Z917" s="17" t="n">
        <f aca="false">X917*(O917/Y917)^(-1/8)-T917</f>
        <v>0.232778735415208</v>
      </c>
      <c r="AA917" s="17" t="n">
        <f aca="false">Z917^2</f>
        <v>0.0541859396615034</v>
      </c>
      <c r="AB917" s="18" t="n">
        <f aca="false">Z917/U917</f>
        <v>0.0623581799627896</v>
      </c>
      <c r="AC917" s="17" t="n">
        <f aca="false">U917^-('paramètres CI'!$B$19)</f>
        <v>2.65216788551553E-005</v>
      </c>
      <c r="AD917" s="4" t="n">
        <f aca="false">SUMIFS($AC$2:$AC$1250,$I$2:$I$1250,V917)</f>
        <v>0.265375918624684</v>
      </c>
      <c r="AE917" s="4" t="n">
        <f aca="false">AC917/AD917</f>
        <v>9.99400359784131E-005</v>
      </c>
      <c r="AF917" s="17" t="n">
        <f aca="false">AE917-O917</f>
        <v>0</v>
      </c>
      <c r="AG917" s="4" t="n">
        <f aca="false">VLOOKUP(I917,BesoinU!$F$1:$L$99,3,0)</f>
        <v>28.3537035629065</v>
      </c>
      <c r="AH917" s="19" t="n">
        <f aca="false">VLOOKUP(J917,bibliRdtCHauff!$G$2:$K$1398,4,0)</f>
        <v>19.7959697112224</v>
      </c>
      <c r="AI917" s="19" t="n">
        <f aca="false">VLOOKUP(J917,bibliRdtCHauff!$G$2:$K$1398,3,0)</f>
        <v>2.05408376027652</v>
      </c>
      <c r="AJ917" s="4" t="n">
        <f aca="false">VLOOKUP(D917,'paramètres CI'!$A$1:$C$6,3)</f>
        <v>0.0591</v>
      </c>
      <c r="AK917" s="4" t="n">
        <f aca="false">AJ917*AG917/AI917</f>
        <v>0.815791406842237</v>
      </c>
      <c r="AL917" s="4" t="n">
        <f aca="false">AK917+AH917/R917</f>
        <v>2.08297028331879</v>
      </c>
      <c r="AM917" s="4" t="n">
        <f aca="false">AL917+Z917</f>
        <v>2.315749018734</v>
      </c>
      <c r="AN917" s="4" t="n">
        <f aca="false">AM917^-'paramètres CI'!$B$19</f>
        <v>0.00120911634043746</v>
      </c>
      <c r="AO917" s="4" t="n">
        <f aca="false">SUMIFS($AN$2:$AN$1250,$I$2:$I$1250,V917)</f>
        <v>949425610628.194</v>
      </c>
      <c r="AP917" s="5" t="n">
        <f aca="false">AN917/AO917</f>
        <v>1.27352404116995E-015</v>
      </c>
      <c r="AQ917" s="6" t="n">
        <f aca="false">AP917-O917</f>
        <v>-9.99400359771396E-005</v>
      </c>
      <c r="AR917" s="20" t="n">
        <f aca="false">VLOOKUP(I917,entreesparc!$A$13:$H$110,8,0)*AP917</f>
        <v>7.62232727153007E-011</v>
      </c>
      <c r="AS917" s="7" t="n">
        <f aca="false">M917*AJ917/AI917+AH917/R917</f>
        <v>4.37343613370386</v>
      </c>
      <c r="AT917" s="4" t="n">
        <f aca="false">AS917+Z917</f>
        <v>4.60621486911907</v>
      </c>
      <c r="AU917" s="4" t="n">
        <f aca="false">AT917^-'paramètres CI'!$B$19</f>
        <v>4.93453753297282E-006</v>
      </c>
      <c r="AV917" s="4" t="n">
        <f aca="false">SUMIFS($AU$2:$AU$1250,$I$2:$I$1250,V917)</f>
        <v>0.0164836500811949</v>
      </c>
      <c r="AW917" s="5" t="n">
        <f aca="false">AU917/AV917</f>
        <v>0.000299359517380334</v>
      </c>
      <c r="AX917" s="7" t="n">
        <f aca="false">SUMIFS($AP$2:$AP$1250,$I$2:$I$1250,V917)</f>
        <v>1</v>
      </c>
    </row>
    <row r="918" customFormat="false" ht="15.8" hidden="false" customHeight="false" outlineLevel="0" collapsed="false">
      <c r="A918" s="0" t="s">
        <v>17</v>
      </c>
      <c r="B918" s="0" t="s">
        <v>123</v>
      </c>
      <c r="C918" s="0" t="s">
        <v>36</v>
      </c>
      <c r="D918" s="0" t="s">
        <v>37</v>
      </c>
      <c r="E918" s="0" t="str">
        <f aca="false">VLOOKUP(A918,Nomenclature!$D$1:$E$9,2,0)</f>
        <v>05</v>
      </c>
      <c r="F918" s="0" t="str">
        <f aca="false">VLOOKUP(B918,Nomenclature!$J$1:$K$97,2,0)</f>
        <v>51</v>
      </c>
      <c r="G918" s="0" t="str">
        <f aca="false">VLOOKUP(C918,Nomenclature!$M$1:$N$21,2,0)</f>
        <v>23</v>
      </c>
      <c r="H918" s="0" t="str">
        <f aca="false">VLOOKUP(D918,Nomenclature!$O$25:$P$31,2,0)</f>
        <v>03</v>
      </c>
      <c r="I918" s="1" t="str">
        <f aca="false">CONCATENATE(E918,F918)</f>
        <v>0551</v>
      </c>
      <c r="J918" s="0" t="str">
        <f aca="false">CONCATENATE(E918,F918,G918,H918)</f>
        <v>05512303</v>
      </c>
      <c r="K918" s="0" t="n">
        <v>12.6861893397271</v>
      </c>
      <c r="L918" s="0" t="n">
        <v>20</v>
      </c>
      <c r="M918" s="0" t="n">
        <v>95.8450232042525</v>
      </c>
      <c r="N918" s="0" t="n">
        <v>0.708990449700104</v>
      </c>
      <c r="O918" s="0" t="n">
        <v>9.99400359784131E-005</v>
      </c>
      <c r="P918" s="4" t="n">
        <f aca="false">VLOOKUP(D918,'paramètres CI'!$A$1:$B$6,2,0)</f>
        <v>0.0385046990211696</v>
      </c>
      <c r="Q918" s="17" t="n">
        <f aca="false">M918*P918/N918</f>
        <v>5.20526584345078</v>
      </c>
      <c r="R918" s="9" t="n">
        <f aca="false">1/(1+0.04)*(1 - (1/(1+0.04))^L918)/(1-1/(1+0.04))</f>
        <v>13.5903263449677</v>
      </c>
      <c r="S918" s="17" t="n">
        <f aca="false">K918/R918</f>
        <v>0.933472016617514</v>
      </c>
      <c r="T918" s="17" t="n">
        <f aca="false">Q918+S918</f>
        <v>6.13873786006829</v>
      </c>
      <c r="U918" s="0" t="n">
        <f aca="false">T918 + Z918</f>
        <v>3.73293023552181</v>
      </c>
      <c r="V918" s="4" t="str">
        <f aca="false">VLOOKUP(I918,'CI ref gaz'!$I$1:$AM$97,1,0)</f>
        <v>0551</v>
      </c>
      <c r="W918" s="0" t="n">
        <f aca="false">VLOOKUP(I918,'CI ref gaz'!$I$1:$AM$97,14,0)</f>
        <v>-2</v>
      </c>
      <c r="X918" s="1" t="n">
        <f aca="false">VLOOKUP(I918,'CI ref gaz'!$I$1:$AM$97,13,0)</f>
        <v>1.25594315792083</v>
      </c>
      <c r="Y918" s="2" t="n">
        <f aca="false">VLOOKUP(I918,'CI ref gaz'!$I$1:$AM$97,7,0)</f>
        <v>0.608665400114688</v>
      </c>
      <c r="Z918" s="17" t="n">
        <f aca="false">X918*(O918/Y918)^(-1/8)-T918</f>
        <v>-2.40580762454648</v>
      </c>
      <c r="AA918" s="17" t="n">
        <f aca="false">Z918^2</f>
        <v>5.78791032632596</v>
      </c>
      <c r="AB918" s="18" t="n">
        <f aca="false">Z918/U918</f>
        <v>-0.64448234302728</v>
      </c>
      <c r="AC918" s="17" t="n">
        <f aca="false">U918^-('paramètres CI'!$B$19)</f>
        <v>2.65216788551553E-005</v>
      </c>
      <c r="AD918" s="4" t="n">
        <f aca="false">SUMIFS($AC$2:$AC$1250,$I$2:$I$1250,V918)</f>
        <v>0.265375918624684</v>
      </c>
      <c r="AE918" s="4" t="n">
        <f aca="false">AC918/AD918</f>
        <v>9.99400359784131E-005</v>
      </c>
      <c r="AF918" s="17" t="n">
        <f aca="false">AE918-O918</f>
        <v>0</v>
      </c>
      <c r="AG918" s="4" t="n">
        <f aca="false">VLOOKUP(I918,BesoinU!$F$1:$L$99,3,0)</f>
        <v>28.3537035629065</v>
      </c>
      <c r="AH918" s="19" t="n">
        <f aca="false">VLOOKUP(J918,bibliRdtCHauff!$G$2:$K$1398,4,0)</f>
        <v>12.6861893397271</v>
      </c>
      <c r="AI918" s="19" t="n">
        <f aca="false">VLOOKUP(J918,bibliRdtCHauff!$G$2:$K$1398,3,0)</f>
        <v>0.708990449700104</v>
      </c>
      <c r="AJ918" s="4" t="n">
        <f aca="false">VLOOKUP(D918,'paramètres CI'!$A$1:$C$6,3)</f>
        <v>0.0763929293534506</v>
      </c>
      <c r="AK918" s="4" t="n">
        <f aca="false">AJ918*AG918/AI918</f>
        <v>3.05507990143732</v>
      </c>
      <c r="AL918" s="4" t="n">
        <f aca="false">AK918+AH918/R918</f>
        <v>3.98855191805483</v>
      </c>
      <c r="AM918" s="4" t="n">
        <f aca="false">AL918+Z918</f>
        <v>1.58274429350836</v>
      </c>
      <c r="AN918" s="4" t="n">
        <f aca="false">AM918^-'paramètres CI'!$B$19</f>
        <v>0.0253929962782114</v>
      </c>
      <c r="AO918" s="4" t="n">
        <f aca="false">SUMIFS($AN$2:$AN$1250,$I$2:$I$1250,V918)</f>
        <v>949425610628.194</v>
      </c>
      <c r="AP918" s="5" t="n">
        <f aca="false">AN918/AO918</f>
        <v>2.67456407263019E-014</v>
      </c>
      <c r="AQ918" s="6" t="n">
        <f aca="false">AP918-O918</f>
        <v>-9.99400359516675E-005</v>
      </c>
      <c r="AR918" s="20" t="n">
        <f aca="false">VLOOKUP(I918,entreesparc!$A$13:$H$110,8,0)*AP918</f>
        <v>1.60078663701827E-009</v>
      </c>
      <c r="AS918" s="7" t="n">
        <f aca="false">M918*AJ918/AI918+AH918/R918</f>
        <v>11.2606662540284</v>
      </c>
      <c r="AT918" s="4" t="n">
        <f aca="false">AS918+Z918</f>
        <v>8.85485862948196</v>
      </c>
      <c r="AU918" s="4" t="n">
        <f aca="false">AT918^-'paramètres CI'!$B$19</f>
        <v>2.64573866695969E-008</v>
      </c>
      <c r="AV918" s="4" t="n">
        <f aca="false">SUMIFS($AU$2:$AU$1250,$I$2:$I$1250,V918)</f>
        <v>0.0164836500811949</v>
      </c>
      <c r="AW918" s="5" t="n">
        <f aca="false">AU918/AV918</f>
        <v>1.60506844899483E-006</v>
      </c>
      <c r="AX918" s="7" t="n">
        <f aca="false">SUMIFS($AP$2:$AP$1250,$I$2:$I$1250,V918)</f>
        <v>1</v>
      </c>
    </row>
    <row r="919" customFormat="false" ht="15.8" hidden="false" customHeight="false" outlineLevel="0" collapsed="false">
      <c r="A919" s="0" t="s">
        <v>17</v>
      </c>
      <c r="B919" s="0" t="s">
        <v>123</v>
      </c>
      <c r="C919" s="0" t="s">
        <v>38</v>
      </c>
      <c r="D919" s="0" t="s">
        <v>39</v>
      </c>
      <c r="E919" s="0" t="str">
        <f aca="false">VLOOKUP(A919,Nomenclature!$D$1:$E$9,2,0)</f>
        <v>05</v>
      </c>
      <c r="F919" s="0" t="str">
        <f aca="false">VLOOKUP(B919,Nomenclature!$J$1:$K$97,2,0)</f>
        <v>51</v>
      </c>
      <c r="G919" s="0" t="str">
        <f aca="false">VLOOKUP(C919,Nomenclature!$M$1:$N$21,2,0)</f>
        <v>24</v>
      </c>
      <c r="H919" s="0" t="str">
        <f aca="false">VLOOKUP(D919,Nomenclature!$O$25:$P$31,2,0)</f>
        <v>04</v>
      </c>
      <c r="I919" s="1" t="str">
        <f aca="false">CONCATENATE(E919,F919)</f>
        <v>0551</v>
      </c>
      <c r="J919" s="0" t="str">
        <f aca="false">CONCATENATE(E919,F919,G919,H919)</f>
        <v>05512404</v>
      </c>
      <c r="K919" s="0" t="n">
        <v>9.0461839855864</v>
      </c>
      <c r="L919" s="0" t="n">
        <v>20</v>
      </c>
      <c r="M919" s="0" t="n">
        <v>97.6049240920827</v>
      </c>
      <c r="N919" s="0" t="n">
        <v>0.909550246678663</v>
      </c>
      <c r="O919" s="0" t="n">
        <v>9.99400359784131E-005</v>
      </c>
      <c r="P919" s="4" t="n">
        <f aca="false">VLOOKUP(D919,'paramètres CI'!$A$1:$B$6,2,0)</f>
        <v>0.022045059962018</v>
      </c>
      <c r="Q919" s="17" t="n">
        <f aca="false">M919*P919/N919</f>
        <v>2.36568173342308</v>
      </c>
      <c r="R919" s="9" t="n">
        <f aca="false">1/(1+0.04)*(1 - (1/(1+0.04))^L919)/(1-1/(1+0.04))</f>
        <v>13.5903263449677</v>
      </c>
      <c r="S919" s="17" t="n">
        <f aca="false">K919/R919</f>
        <v>0.66563405145426</v>
      </c>
      <c r="T919" s="17" t="n">
        <f aca="false">Q919+S919</f>
        <v>3.03131578487734</v>
      </c>
      <c r="U919" s="0" t="n">
        <f aca="false">T919 + Z919</f>
        <v>3.73293023552181</v>
      </c>
      <c r="V919" s="4" t="str">
        <f aca="false">VLOOKUP(I919,'CI ref gaz'!$I$1:$AM$97,1,0)</f>
        <v>0551</v>
      </c>
      <c r="W919" s="0" t="n">
        <f aca="false">VLOOKUP(I919,'CI ref gaz'!$I$1:$AM$97,14,0)</f>
        <v>-2</v>
      </c>
      <c r="X919" s="1" t="n">
        <f aca="false">VLOOKUP(I919,'CI ref gaz'!$I$1:$AM$97,13,0)</f>
        <v>1.25594315792083</v>
      </c>
      <c r="Y919" s="2" t="n">
        <f aca="false">VLOOKUP(I919,'CI ref gaz'!$I$1:$AM$97,7,0)</f>
        <v>0.608665400114688</v>
      </c>
      <c r="Z919" s="17" t="n">
        <f aca="false">X919*(O919/Y919)^(-1/8)-T919</f>
        <v>0.70161445064447</v>
      </c>
      <c r="AA919" s="17" t="n">
        <f aca="false">Z919^2</f>
        <v>0.492262837353141</v>
      </c>
      <c r="AB919" s="18" t="n">
        <f aca="false">Z919/U919</f>
        <v>0.187952735887761</v>
      </c>
      <c r="AC919" s="17" t="n">
        <f aca="false">U919^-('paramètres CI'!$B$19)</f>
        <v>2.65216788551553E-005</v>
      </c>
      <c r="AD919" s="4" t="n">
        <f aca="false">SUMIFS($AC$2:$AC$1250,$I$2:$I$1250,V919)</f>
        <v>0.265375918624684</v>
      </c>
      <c r="AE919" s="4" t="n">
        <f aca="false">AC919/AD919</f>
        <v>9.99400359784131E-005</v>
      </c>
      <c r="AF919" s="17" t="n">
        <f aca="false">AE919-O919</f>
        <v>0</v>
      </c>
      <c r="AG919" s="4" t="n">
        <f aca="false">VLOOKUP(I919,BesoinU!$F$1:$L$99,3,0)</f>
        <v>28.3537035629065</v>
      </c>
      <c r="AH919" s="19" t="n">
        <f aca="false">VLOOKUP(J919,bibliRdtCHauff!$G$2:$K$1398,4,0)</f>
        <v>9.0461839855864</v>
      </c>
      <c r="AI919" s="19" t="n">
        <f aca="false">VLOOKUP(J919,bibliRdtCHauff!$G$2:$K$1398,3,0)</f>
        <v>0.909550246678663</v>
      </c>
      <c r="AJ919" s="4" t="n">
        <f aca="false">VLOOKUP(D919,'paramètres CI'!$A$1:$C$6,3)</f>
        <v>0.0386719666666667</v>
      </c>
      <c r="AK919" s="4" t="n">
        <f aca="false">AJ919*AG919/AI919</f>
        <v>1.20553370532882</v>
      </c>
      <c r="AL919" s="4" t="n">
        <f aca="false">AK919+AH919/R919</f>
        <v>1.87116775678308</v>
      </c>
      <c r="AM919" s="4" t="n">
        <f aca="false">AL919+Z919</f>
        <v>2.57278220742755</v>
      </c>
      <c r="AN919" s="4" t="n">
        <f aca="false">AM919^-'paramètres CI'!$B$19</f>
        <v>0.000520925732338934</v>
      </c>
      <c r="AO919" s="4" t="n">
        <f aca="false">SUMIFS($AN$2:$AN$1250,$I$2:$I$1250,V919)</f>
        <v>949425610628.194</v>
      </c>
      <c r="AP919" s="5" t="n">
        <f aca="false">AN919/AO919</f>
        <v>5.48674616007314E-016</v>
      </c>
      <c r="AQ919" s="6" t="n">
        <f aca="false">AP919-O919</f>
        <v>-9.99400359778644E-005</v>
      </c>
      <c r="AR919" s="20" t="n">
        <f aca="false">VLOOKUP(I919,entreesparc!$A$13:$H$110,8,0)*AP919</f>
        <v>3.28394074519928E-011</v>
      </c>
      <c r="AS919" s="7" t="n">
        <f aca="false">M919*AJ919/AI919+AH919/R919</f>
        <v>4.81556901631726</v>
      </c>
      <c r="AT919" s="4" t="n">
        <f aca="false">AS919+Z919</f>
        <v>5.51718346696173</v>
      </c>
      <c r="AU919" s="4" t="n">
        <f aca="false">AT919^-'paramètres CI'!$B$19</f>
        <v>1.16482475327799E-006</v>
      </c>
      <c r="AV919" s="4" t="n">
        <f aca="false">SUMIFS($AU$2:$AU$1250,$I$2:$I$1250,V919)</f>
        <v>0.0164836500811949</v>
      </c>
      <c r="AW919" s="5" t="n">
        <f aca="false">AU919/AV919</f>
        <v>7.06654622938676E-005</v>
      </c>
      <c r="AX919" s="7" t="n">
        <f aca="false">SUMIFS($AP$2:$AP$1250,$I$2:$I$1250,V919)</f>
        <v>1</v>
      </c>
    </row>
    <row r="920" customFormat="false" ht="15.8" hidden="false" customHeight="false" outlineLevel="0" collapsed="false">
      <c r="A920" s="0" t="s">
        <v>17</v>
      </c>
      <c r="B920" s="0" t="s">
        <v>123</v>
      </c>
      <c r="C920" s="0" t="s">
        <v>40</v>
      </c>
      <c r="D920" s="0" t="s">
        <v>37</v>
      </c>
      <c r="E920" s="0" t="str">
        <f aca="false">VLOOKUP(A920,Nomenclature!$D$1:$E$9,2,0)</f>
        <v>05</v>
      </c>
      <c r="F920" s="0" t="str">
        <f aca="false">VLOOKUP(B920,Nomenclature!$J$1:$K$97,2,0)</f>
        <v>51</v>
      </c>
      <c r="G920" s="0" t="str">
        <f aca="false">VLOOKUP(C920,Nomenclature!$M$1:$N$21,2,0)</f>
        <v>03</v>
      </c>
      <c r="H920" s="0" t="str">
        <f aca="false">VLOOKUP(D920,Nomenclature!$O$25:$P$31,2,0)</f>
        <v>03</v>
      </c>
      <c r="I920" s="1" t="str">
        <f aca="false">CONCATENATE(E920,F920)</f>
        <v>0551</v>
      </c>
      <c r="J920" s="0" t="str">
        <f aca="false">CONCATENATE(E920,F920,G920,H920)</f>
        <v>05510303</v>
      </c>
      <c r="K920" s="0" t="n">
        <v>10.1489514717817</v>
      </c>
      <c r="L920" s="0" t="n">
        <v>20</v>
      </c>
      <c r="M920" s="0" t="n">
        <v>95.8450232042525</v>
      </c>
      <c r="N920" s="0" t="n">
        <v>0.585982551645999</v>
      </c>
      <c r="O920" s="0" t="n">
        <v>0.059386544577738</v>
      </c>
      <c r="P920" s="4" t="n">
        <f aca="false">VLOOKUP(D920,'paramètres CI'!$A$1:$B$6,2,0)</f>
        <v>0.0385046990211696</v>
      </c>
      <c r="Q920" s="17" t="n">
        <f aca="false">M920*P920/N920</f>
        <v>6.29794139909175</v>
      </c>
      <c r="R920" s="9" t="n">
        <f aca="false">1/(1+0.04)*(1 - (1/(1+0.04))^L920)/(1-1/(1+0.04))</f>
        <v>13.5903263449677</v>
      </c>
      <c r="S920" s="17" t="n">
        <f aca="false">K920/R920</f>
        <v>0.746777613294012</v>
      </c>
      <c r="T920" s="17" t="n">
        <f aca="false">Q920+S920</f>
        <v>7.04471901238577</v>
      </c>
      <c r="U920" s="0" t="n">
        <f aca="false">T920 + Z920</f>
        <v>1.67998848165866</v>
      </c>
      <c r="V920" s="4" t="str">
        <f aca="false">VLOOKUP(I920,'CI ref gaz'!$I$1:$AM$97,1,0)</f>
        <v>0551</v>
      </c>
      <c r="W920" s="0" t="n">
        <f aca="false">VLOOKUP(I920,'CI ref gaz'!$I$1:$AM$97,14,0)</f>
        <v>-2</v>
      </c>
      <c r="X920" s="1" t="n">
        <f aca="false">VLOOKUP(I920,'CI ref gaz'!$I$1:$AM$97,13,0)</f>
        <v>1.25594315792083</v>
      </c>
      <c r="Y920" s="2" t="n">
        <f aca="false">VLOOKUP(I920,'CI ref gaz'!$I$1:$AM$97,7,0)</f>
        <v>0.608665400114688</v>
      </c>
      <c r="Z920" s="17" t="n">
        <f aca="false">X920*(O920/Y920)^(-1/8)-T920</f>
        <v>-5.3647305307271</v>
      </c>
      <c r="AA920" s="17" t="n">
        <f aca="false">Z920^2</f>
        <v>28.7803336673155</v>
      </c>
      <c r="AB920" s="18" t="n">
        <f aca="false">Z920/U920</f>
        <v>-3.19331387643234</v>
      </c>
      <c r="AC920" s="17" t="n">
        <f aca="false">U920^-('paramètres CI'!$B$19)</f>
        <v>0.015759758821263</v>
      </c>
      <c r="AD920" s="4" t="n">
        <f aca="false">SUMIFS($AC$2:$AC$1250,$I$2:$I$1250,V920)</f>
        <v>0.265375918624684</v>
      </c>
      <c r="AE920" s="4" t="n">
        <f aca="false">AC920/AD920</f>
        <v>0.059386544577738</v>
      </c>
      <c r="AF920" s="17" t="n">
        <f aca="false">AE920-O920</f>
        <v>0</v>
      </c>
      <c r="AG920" s="4" t="n">
        <f aca="false">VLOOKUP(I920,BesoinU!$F$1:$L$99,3,0)</f>
        <v>28.3537035629065</v>
      </c>
      <c r="AH920" s="19" t="n">
        <f aca="false">VLOOKUP(J920,bibliRdtCHauff!$G$2:$K$1398,4,0)</f>
        <v>10.6563990453707</v>
      </c>
      <c r="AI920" s="19" t="n">
        <f aca="false">VLOOKUP(J920,bibliRdtCHauff!$G$2:$K$1398,3,0)</f>
        <v>0.61058413125682</v>
      </c>
      <c r="AJ920" s="4" t="n">
        <f aca="false">VLOOKUP(D920,'paramètres CI'!$A$1:$C$6,3)</f>
        <v>0.0763929293534506</v>
      </c>
      <c r="AK920" s="4" t="n">
        <f aca="false">AJ920*AG920/AI920</f>
        <v>3.54745949379863</v>
      </c>
      <c r="AL920" s="4" t="n">
        <f aca="false">AK920+AH920/R920</f>
        <v>4.33157598775734</v>
      </c>
      <c r="AM920" s="4" t="n">
        <f aca="false">AL920+Z920</f>
        <v>-1.03315454296976</v>
      </c>
      <c r="AN920" s="4" t="n">
        <f aca="false">AM920^-'paramètres CI'!$B$19</f>
        <v>0.770331544631732</v>
      </c>
      <c r="AO920" s="4" t="n">
        <f aca="false">SUMIFS($AN$2:$AN$1250,$I$2:$I$1250,V920)</f>
        <v>949425610628.194</v>
      </c>
      <c r="AP920" s="5" t="n">
        <f aca="false">AN920/AO920</f>
        <v>8.11365878493669E-013</v>
      </c>
      <c r="AQ920" s="6" t="n">
        <f aca="false">AP920-O920</f>
        <v>-0.0593865445769266</v>
      </c>
      <c r="AR920" s="20" t="n">
        <f aca="false">VLOOKUP(I920,entreesparc!$A$13:$H$110,8,0)*AP920</f>
        <v>4.85620692103287E-008</v>
      </c>
      <c r="AS920" s="7" t="n">
        <f aca="false">M920*AJ920/AI920+AH920/R920</f>
        <v>12.7757188165592</v>
      </c>
      <c r="AT920" s="4" t="n">
        <f aca="false">AS920+Z920</f>
        <v>7.41098828583211</v>
      </c>
      <c r="AU920" s="4" t="n">
        <f aca="false">AT920^-'paramètres CI'!$B$19</f>
        <v>1.0989830282317E-007</v>
      </c>
      <c r="AV920" s="4" t="n">
        <f aca="false">SUMIFS($AU$2:$AU$1250,$I$2:$I$1250,V920)</f>
        <v>0.0164836500811949</v>
      </c>
      <c r="AW920" s="5" t="n">
        <f aca="false">AU920/AV920</f>
        <v>6.66710966817633E-006</v>
      </c>
      <c r="AX920" s="7" t="n">
        <f aca="false">SUMIFS($AP$2:$AP$1250,$I$2:$I$1250,V920)</f>
        <v>1</v>
      </c>
    </row>
    <row r="921" customFormat="false" ht="15.8" hidden="false" customHeight="false" outlineLevel="0" collapsed="false">
      <c r="A921" s="0" t="s">
        <v>17</v>
      </c>
      <c r="B921" s="0" t="s">
        <v>123</v>
      </c>
      <c r="C921" s="0" t="s">
        <v>41</v>
      </c>
      <c r="D921" s="0" t="s">
        <v>39</v>
      </c>
      <c r="E921" s="0" t="str">
        <f aca="false">VLOOKUP(A921,Nomenclature!$D$1:$E$9,2,0)</f>
        <v>05</v>
      </c>
      <c r="F921" s="0" t="str">
        <f aca="false">VLOOKUP(B921,Nomenclature!$J$1:$K$97,2,0)</f>
        <v>51</v>
      </c>
      <c r="G921" s="0" t="str">
        <f aca="false">VLOOKUP(C921,Nomenclature!$M$1:$N$21,2,0)</f>
        <v>04</v>
      </c>
      <c r="H921" s="0" t="str">
        <f aca="false">VLOOKUP(D921,Nomenclature!$O$25:$P$31,2,0)</f>
        <v>04</v>
      </c>
      <c r="I921" s="1" t="str">
        <f aca="false">CONCATENATE(E921,F921)</f>
        <v>0551</v>
      </c>
      <c r="J921" s="0" t="str">
        <f aca="false">CONCATENATE(E921,F921,G921,H921)</f>
        <v>05510404</v>
      </c>
      <c r="K921" s="0" t="n">
        <v>7.23694718846912</v>
      </c>
      <c r="L921" s="0" t="n">
        <v>20</v>
      </c>
      <c r="M921" s="0" t="n">
        <v>97.6049240920827</v>
      </c>
      <c r="N921" s="0" t="n">
        <v>0.79007051018114</v>
      </c>
      <c r="O921" s="0" t="n">
        <v>0.608665400114688</v>
      </c>
      <c r="P921" s="4" t="n">
        <f aca="false">VLOOKUP(D921,'paramètres CI'!$A$1:$B$6,2,0)</f>
        <v>0.022045059962018</v>
      </c>
      <c r="Q921" s="17" t="n">
        <f aca="false">M921*P921/N921</f>
        <v>2.72343591675742</v>
      </c>
      <c r="R921" s="9" t="n">
        <f aca="false">1/(1+0.04)*(1 - (1/(1+0.04))^L921)/(1-1/(1+0.04))</f>
        <v>13.5903263449677</v>
      </c>
      <c r="S921" s="17" t="n">
        <f aca="false">K921/R921</f>
        <v>0.532507241163408</v>
      </c>
      <c r="T921" s="17" t="n">
        <f aca="false">Q921+S921</f>
        <v>3.25594315792083</v>
      </c>
      <c r="U921" s="0" t="n">
        <f aca="false">T921 + Z921</f>
        <v>1.25594315792083</v>
      </c>
      <c r="V921" s="4" t="str">
        <f aca="false">VLOOKUP(I921,'CI ref gaz'!$I$1:$AM$97,1,0)</f>
        <v>0551</v>
      </c>
      <c r="W921" s="0" t="n">
        <f aca="false">VLOOKUP(I921,'CI ref gaz'!$I$1:$AM$97,14,0)</f>
        <v>-2</v>
      </c>
      <c r="X921" s="1" t="n">
        <f aca="false">VLOOKUP(I921,'CI ref gaz'!$I$1:$AM$97,13,0)</f>
        <v>1.25594315792083</v>
      </c>
      <c r="Y921" s="2" t="n">
        <f aca="false">VLOOKUP(I921,'CI ref gaz'!$I$1:$AM$97,7,0)</f>
        <v>0.608665400114688</v>
      </c>
      <c r="Z921" s="17" t="n">
        <f aca="false">X921*(O921/Y921)^(-1/8)-T921</f>
        <v>-2</v>
      </c>
      <c r="AA921" s="17" t="n">
        <f aca="false">Z921^2</f>
        <v>4</v>
      </c>
      <c r="AB921" s="18" t="n">
        <f aca="false">Z921/U921</f>
        <v>-1.59242875554252</v>
      </c>
      <c r="AC921" s="17" t="n">
        <f aca="false">U921^-('paramètres CI'!$B$19)</f>
        <v>0.161525139690496</v>
      </c>
      <c r="AD921" s="4" t="n">
        <f aca="false">SUMIFS($AC$2:$AC$1250,$I$2:$I$1250,V921)</f>
        <v>0.265375918624684</v>
      </c>
      <c r="AE921" s="4" t="n">
        <f aca="false">AC921/AD921</f>
        <v>0.608665400114688</v>
      </c>
      <c r="AF921" s="17" t="n">
        <f aca="false">AE921-O921</f>
        <v>0</v>
      </c>
      <c r="AG921" s="4" t="n">
        <f aca="false">VLOOKUP(I921,BesoinU!$F$1:$L$99,3,0)</f>
        <v>28.3537035629065</v>
      </c>
      <c r="AH921" s="19" t="n">
        <f aca="false">VLOOKUP(J921,bibliRdtCHauff!$G$2:$K$1398,4,0)</f>
        <v>7.59879454789258</v>
      </c>
      <c r="AI921" s="19" t="n">
        <f aca="false">VLOOKUP(J921,bibliRdtCHauff!$G$2:$K$1398,3,0)</f>
        <v>0.813966457480645</v>
      </c>
      <c r="AJ921" s="4" t="n">
        <f aca="false">VLOOKUP(D921,'paramètres CI'!$A$1:$C$6,3)</f>
        <v>0.0386719666666667</v>
      </c>
      <c r="AK921" s="4" t="n">
        <f aca="false">AJ921*AG921/AI921</f>
        <v>1.34709909601814</v>
      </c>
      <c r="AL921" s="4" t="n">
        <f aca="false">AK921+AH921/R921</f>
        <v>1.90623169923972</v>
      </c>
      <c r="AM921" s="4" t="n">
        <f aca="false">AL921+Z921</f>
        <v>-0.0937683007602774</v>
      </c>
      <c r="AN921" s="4" t="n">
        <f aca="false">AM921^-'paramètres CI'!$B$19</f>
        <v>167321455.028182</v>
      </c>
      <c r="AO921" s="4" t="n">
        <f aca="false">SUMIFS($AN$2:$AN$1250,$I$2:$I$1250,V921)</f>
        <v>949425610628.194</v>
      </c>
      <c r="AP921" s="5" t="n">
        <f aca="false">AN921/AO921</f>
        <v>0.000176234402311386</v>
      </c>
      <c r="AQ921" s="6" t="n">
        <f aca="false">AP921-O921</f>
        <v>-0.608489165712377</v>
      </c>
      <c r="AR921" s="20" t="n">
        <f aca="false">VLOOKUP(I921,entreesparc!$A$13:$H$110,8,0)*AP921</f>
        <v>10.5480245954824</v>
      </c>
      <c r="AS921" s="7" t="n">
        <f aca="false">M921*AJ921/AI921+AH921/R921</f>
        <v>5.19639294276242</v>
      </c>
      <c r="AT921" s="4" t="n">
        <f aca="false">AS921+Z921</f>
        <v>3.19639294276242</v>
      </c>
      <c r="AU921" s="4" t="n">
        <f aca="false">AT921^-'paramètres CI'!$B$19</f>
        <v>9.17737958666965E-005</v>
      </c>
      <c r="AV921" s="4" t="n">
        <f aca="false">SUMIFS($AU$2:$AU$1250,$I$2:$I$1250,V921)</f>
        <v>0.0164836500811949</v>
      </c>
      <c r="AW921" s="5" t="n">
        <f aca="false">AU921/AV921</f>
        <v>0.00556756515787696</v>
      </c>
      <c r="AX921" s="7" t="n">
        <f aca="false">SUMIFS($AP$2:$AP$1250,$I$2:$I$1250,V921)</f>
        <v>1</v>
      </c>
    </row>
    <row r="922" customFormat="false" ht="15.8" hidden="false" customHeight="false" outlineLevel="0" collapsed="false">
      <c r="A922" s="0" t="s">
        <v>17</v>
      </c>
      <c r="B922" s="0" t="s">
        <v>123</v>
      </c>
      <c r="C922" s="0" t="s">
        <v>45</v>
      </c>
      <c r="D922" s="0" t="s">
        <v>43</v>
      </c>
      <c r="E922" s="0" t="str">
        <f aca="false">VLOOKUP(A922,Nomenclature!$D$1:$E$9,2,0)</f>
        <v>05</v>
      </c>
      <c r="F922" s="0" t="str">
        <f aca="false">VLOOKUP(B922,Nomenclature!$J$1:$K$97,2,0)</f>
        <v>51</v>
      </c>
      <c r="G922" s="0" t="str">
        <f aca="false">VLOOKUP(C922,Nomenclature!$M$1:$N$21,2,0)</f>
        <v>06</v>
      </c>
      <c r="H922" s="0" t="str">
        <f aca="false">VLOOKUP(D922,Nomenclature!$O$25:$P$31,2,0)</f>
        <v>02</v>
      </c>
      <c r="I922" s="1" t="str">
        <f aca="false">CONCATENATE(E922,F922)</f>
        <v>0551</v>
      </c>
      <c r="J922" s="0" t="str">
        <f aca="false">CONCATENATE(E922,F922,G922,H922)</f>
        <v>05510602</v>
      </c>
      <c r="K922" s="0" t="n">
        <v>10</v>
      </c>
      <c r="L922" s="0" t="n">
        <v>13</v>
      </c>
      <c r="M922" s="0" t="n">
        <v>90.3544916372871</v>
      </c>
      <c r="N922" s="0" t="n">
        <v>0.886431758814342</v>
      </c>
      <c r="O922" s="0" t="n">
        <v>0.170370493960362</v>
      </c>
      <c r="P922" s="4" t="n">
        <f aca="false">VLOOKUP(D922,'paramètres CI'!$A$1:$B$6,2,0)</f>
        <v>0.0935912806596305</v>
      </c>
      <c r="Q922" s="17" t="n">
        <f aca="false">M922*P922/N922</f>
        <v>9.53981228853366</v>
      </c>
      <c r="R922" s="9" t="n">
        <f aca="false">1/(1+0.04)*(1 - (1/(1+0.04))^L922)/(1-1/(1+0.04))</f>
        <v>9.98564784663304</v>
      </c>
      <c r="S922" s="17" t="n">
        <f aca="false">K922/R922</f>
        <v>1.00143727814033</v>
      </c>
      <c r="T922" s="17" t="n">
        <f aca="false">Q922+S922</f>
        <v>10.541249566674</v>
      </c>
      <c r="U922" s="0" t="n">
        <f aca="false">T922 + Z922</f>
        <v>1.47262786311194</v>
      </c>
      <c r="V922" s="4" t="str">
        <f aca="false">VLOOKUP(I922,'CI ref gaz'!$I$1:$AM$97,1,0)</f>
        <v>0551</v>
      </c>
      <c r="W922" s="0" t="n">
        <f aca="false">VLOOKUP(I922,'CI ref gaz'!$I$1:$AM$97,14,0)</f>
        <v>-2</v>
      </c>
      <c r="X922" s="1" t="n">
        <f aca="false">VLOOKUP(I922,'CI ref gaz'!$I$1:$AM$97,13,0)</f>
        <v>1.25594315792083</v>
      </c>
      <c r="Y922" s="2" t="n">
        <f aca="false">VLOOKUP(I922,'CI ref gaz'!$I$1:$AM$97,7,0)</f>
        <v>0.608665400114688</v>
      </c>
      <c r="Z922" s="17" t="n">
        <f aca="false">X922*(O922/Y922)^(-1/8)-T922</f>
        <v>-9.06862170356205</v>
      </c>
      <c r="AA922" s="17" t="n">
        <f aca="false">Z922^2</f>
        <v>82.2398996023167</v>
      </c>
      <c r="AB922" s="18" t="n">
        <f aca="false">Z922/U922</f>
        <v>-6.15812177042363</v>
      </c>
      <c r="AC922" s="17" t="n">
        <f aca="false">U922^-('paramètres CI'!$B$19)</f>
        <v>0.0452122263412721</v>
      </c>
      <c r="AD922" s="4" t="n">
        <f aca="false">SUMIFS($AC$2:$AC$1250,$I$2:$I$1250,V922)</f>
        <v>0.265375918624684</v>
      </c>
      <c r="AE922" s="4" t="n">
        <f aca="false">AC922/AD922</f>
        <v>0.170370493960361</v>
      </c>
      <c r="AF922" s="17" t="n">
        <f aca="false">AE922-O922</f>
        <v>-6.38378239159465E-016</v>
      </c>
      <c r="AG922" s="4" t="n">
        <f aca="false">VLOOKUP(I922,BesoinU!$F$1:$L$99,3,0)</f>
        <v>28.3537035629065</v>
      </c>
      <c r="AH922" s="19" t="n">
        <f aca="false">VLOOKUP(J922,bibliRdtCHauff!$G$2:$K$1398,4,0)</f>
        <v>10.4</v>
      </c>
      <c r="AI922" s="19" t="n">
        <f aca="false">VLOOKUP(J922,bibliRdtCHauff!$G$2:$K$1398,3,0)</f>
        <v>0.909145407051474</v>
      </c>
      <c r="AJ922" s="4" t="n">
        <f aca="false">VLOOKUP(D922,'paramètres CI'!$A$1:$C$6,3)</f>
        <v>0.09847</v>
      </c>
      <c r="AK922" s="4" t="n">
        <f aca="false">AJ922*AG922/AI922</f>
        <v>3.07100400902243</v>
      </c>
      <c r="AL922" s="4" t="n">
        <f aca="false">AK922+AH922/R922</f>
        <v>4.11249877828837</v>
      </c>
      <c r="AM922" s="4" t="n">
        <f aca="false">AL922+Z922</f>
        <v>-4.95612292527369</v>
      </c>
      <c r="AN922" s="4" t="n">
        <f aca="false">AM922^-'paramètres CI'!$B$19</f>
        <v>2.74703026272525E-006</v>
      </c>
      <c r="AO922" s="4" t="n">
        <f aca="false">SUMIFS($AN$2:$AN$1250,$I$2:$I$1250,V922)</f>
        <v>949425610628.194</v>
      </c>
      <c r="AP922" s="5" t="n">
        <f aca="false">AN922/AO922</f>
        <v>2.8933601874376E-018</v>
      </c>
      <c r="AQ922" s="6" t="n">
        <f aca="false">AP922-O922</f>
        <v>-0.170370493960362</v>
      </c>
      <c r="AR922" s="20" t="n">
        <f aca="false">VLOOKUP(I922,entreesparc!$A$13:$H$110,8,0)*AP922</f>
        <v>1.73174102334217E-013</v>
      </c>
      <c r="AS922" s="7" t="n">
        <f aca="false">M922*AJ922/AI922+AH922/R922</f>
        <v>10.8278355707654</v>
      </c>
      <c r="AT922" s="4" t="n">
        <f aca="false">AS922+Z922</f>
        <v>1.75921386720333</v>
      </c>
      <c r="AU922" s="4" t="n">
        <f aca="false">AT922^-'paramètres CI'!$B$19</f>
        <v>0.0109006120142663</v>
      </c>
      <c r="AV922" s="4" t="n">
        <f aca="false">SUMIFS($AU$2:$AU$1250,$I$2:$I$1250,V922)</f>
        <v>0.0164836500811949</v>
      </c>
      <c r="AW922" s="5" t="n">
        <f aca="false">AU922/AV922</f>
        <v>0.661298435757387</v>
      </c>
      <c r="AX922" s="7" t="n">
        <f aca="false">SUMIFS($AP$2:$AP$1250,$I$2:$I$1250,V922)</f>
        <v>1</v>
      </c>
    </row>
    <row r="923" customFormat="false" ht="15.8" hidden="false" customHeight="false" outlineLevel="0" collapsed="false">
      <c r="A923" s="0" t="s">
        <v>17</v>
      </c>
      <c r="B923" s="0" t="s">
        <v>123</v>
      </c>
      <c r="C923" s="0" t="s">
        <v>46</v>
      </c>
      <c r="D923" s="0" t="s">
        <v>43</v>
      </c>
      <c r="E923" s="0" t="str">
        <f aca="false">VLOOKUP(A923,Nomenclature!$D$1:$E$9,2,0)</f>
        <v>05</v>
      </c>
      <c r="F923" s="0" t="str">
        <f aca="false">VLOOKUP(B923,Nomenclature!$J$1:$K$97,2,0)</f>
        <v>51</v>
      </c>
      <c r="G923" s="0" t="str">
        <f aca="false">VLOOKUP(C923,Nomenclature!$M$1:$N$21,2,0)</f>
        <v>26</v>
      </c>
      <c r="H923" s="0" t="str">
        <f aca="false">VLOOKUP(D923,Nomenclature!$O$25:$P$31,2,0)</f>
        <v>02</v>
      </c>
      <c r="I923" s="1" t="str">
        <f aca="false">CONCATENATE(E923,F923)</f>
        <v>0551</v>
      </c>
      <c r="J923" s="0" t="str">
        <f aca="false">CONCATENATE(E923,F923,G923,H923)</f>
        <v>05512602</v>
      </c>
      <c r="K923" s="0" t="n">
        <v>12</v>
      </c>
      <c r="L923" s="0" t="n">
        <v>13</v>
      </c>
      <c r="M923" s="0" t="n">
        <v>90.3544916372871</v>
      </c>
      <c r="N923" s="0" t="n">
        <v>1</v>
      </c>
      <c r="O923" s="0" t="n">
        <v>9.99400359784131E-005</v>
      </c>
      <c r="P923" s="4" t="n">
        <f aca="false">VLOOKUP(D923,'paramètres CI'!$A$1:$B$6,2,0)</f>
        <v>0.0935912806596305</v>
      </c>
      <c r="Q923" s="17" t="n">
        <f aca="false">M923*P923/N923</f>
        <v>8.45639258568357</v>
      </c>
      <c r="R923" s="9" t="n">
        <f aca="false">1/(1+0.04)*(1 - (1/(1+0.04))^L923)/(1-1/(1+0.04))</f>
        <v>9.98564784663304</v>
      </c>
      <c r="S923" s="17" t="n">
        <f aca="false">K923/R923</f>
        <v>1.20172473376839</v>
      </c>
      <c r="T923" s="17" t="n">
        <f aca="false">Q923+S923</f>
        <v>9.65811731945196</v>
      </c>
      <c r="U923" s="0" t="n">
        <f aca="false">T923 + Z923</f>
        <v>3.73293023552181</v>
      </c>
      <c r="V923" s="4" t="str">
        <f aca="false">VLOOKUP(I923,'CI ref gaz'!$I$1:$AM$97,1,0)</f>
        <v>0551</v>
      </c>
      <c r="W923" s="0" t="n">
        <f aca="false">VLOOKUP(I923,'CI ref gaz'!$I$1:$AM$97,14,0)</f>
        <v>-2</v>
      </c>
      <c r="X923" s="1" t="n">
        <f aca="false">VLOOKUP(I923,'CI ref gaz'!$I$1:$AM$97,13,0)</f>
        <v>1.25594315792083</v>
      </c>
      <c r="Y923" s="2" t="n">
        <f aca="false">VLOOKUP(I923,'CI ref gaz'!$I$1:$AM$97,7,0)</f>
        <v>0.608665400114688</v>
      </c>
      <c r="Z923" s="17" t="n">
        <f aca="false">X923*(O923/Y923)^(-1/8)-T923</f>
        <v>-5.92518708393014</v>
      </c>
      <c r="AA923" s="17" t="n">
        <f aca="false">Z923^2</f>
        <v>35.1078419795726</v>
      </c>
      <c r="AB923" s="18" t="n">
        <f aca="false">Z923/U923</f>
        <v>-1.58727506545589</v>
      </c>
      <c r="AC923" s="17" t="n">
        <f aca="false">U923^-('paramètres CI'!$B$19)</f>
        <v>2.65216788551553E-005</v>
      </c>
      <c r="AD923" s="4" t="n">
        <f aca="false">SUMIFS($AC$2:$AC$1250,$I$2:$I$1250,V923)</f>
        <v>0.265375918624684</v>
      </c>
      <c r="AE923" s="4" t="n">
        <f aca="false">AC923/AD923</f>
        <v>9.9940035978413E-005</v>
      </c>
      <c r="AF923" s="17" t="n">
        <f aca="false">AE923-O923</f>
        <v>0</v>
      </c>
      <c r="AG923" s="4" t="n">
        <f aca="false">VLOOKUP(I923,BesoinU!$F$1:$L$99,3,0)</f>
        <v>28.3537035629065</v>
      </c>
      <c r="AH923" s="19" t="n">
        <f aca="false">VLOOKUP(J923,bibliRdtCHauff!$G$2:$K$1398,4,0)</f>
        <v>12</v>
      </c>
      <c r="AI923" s="19" t="n">
        <f aca="false">VLOOKUP(J923,bibliRdtCHauff!$G$2:$K$1398,3,0)</f>
        <v>1</v>
      </c>
      <c r="AJ923" s="4" t="n">
        <f aca="false">VLOOKUP(D923,'paramètres CI'!$A$1:$C$6,3)</f>
        <v>0.09847</v>
      </c>
      <c r="AK923" s="4" t="n">
        <f aca="false">AJ923*AG923/AI923</f>
        <v>2.7919891898394</v>
      </c>
      <c r="AL923" s="4" t="n">
        <f aca="false">AK923+AH923/R923</f>
        <v>3.99371392360779</v>
      </c>
      <c r="AM923" s="4" t="n">
        <f aca="false">AL923+Z923</f>
        <v>-1.93147316032235</v>
      </c>
      <c r="AN923" s="4" t="n">
        <f aca="false">AM923^-'paramètres CI'!$B$19</f>
        <v>0.00516286274354535</v>
      </c>
      <c r="AO923" s="4" t="n">
        <f aca="false">SUMIFS($AN$2:$AN$1250,$I$2:$I$1250,V923)</f>
        <v>949425610628.194</v>
      </c>
      <c r="AP923" s="5" t="n">
        <f aca="false">AN923/AO923</f>
        <v>5.43788021489046E-015</v>
      </c>
      <c r="AQ923" s="6" t="n">
        <f aca="false">AP923-O923</f>
        <v>-9.99400359729752E-005</v>
      </c>
      <c r="AR923" s="20" t="n">
        <f aca="false">VLOOKUP(I923,entreesparc!$A$13:$H$110,8,0)*AP923</f>
        <v>3.25469338004763E-010</v>
      </c>
      <c r="AS923" s="7" t="n">
        <f aca="false">M923*AJ923/AI923+AH923/R923</f>
        <v>10.0989315252921</v>
      </c>
      <c r="AT923" s="4" t="n">
        <f aca="false">AS923+Z923</f>
        <v>4.17374444136191</v>
      </c>
      <c r="AU923" s="4" t="n">
        <f aca="false">AT923^-'paramètres CI'!$B$19</f>
        <v>1.08590834517717E-005</v>
      </c>
      <c r="AV923" s="4" t="n">
        <f aca="false">SUMIFS($AU$2:$AU$1250,$I$2:$I$1250,V923)</f>
        <v>0.0164836500811949</v>
      </c>
      <c r="AW923" s="5" t="n">
        <f aca="false">AU923/AV923</f>
        <v>0.000658779056718762</v>
      </c>
      <c r="AX923" s="7" t="n">
        <f aca="false">SUMIFS($AP$2:$AP$1250,$I$2:$I$1250,V923)</f>
        <v>1</v>
      </c>
    </row>
    <row r="924" customFormat="false" ht="15.8" hidden="false" customHeight="false" outlineLevel="0" collapsed="false">
      <c r="A924" s="0" t="s">
        <v>17</v>
      </c>
      <c r="B924" s="0" t="s">
        <v>123</v>
      </c>
      <c r="C924" s="0" t="s">
        <v>48</v>
      </c>
      <c r="D924" s="0" t="s">
        <v>43</v>
      </c>
      <c r="E924" s="0" t="str">
        <f aca="false">VLOOKUP(A924,Nomenclature!$D$1:$E$9,2,0)</f>
        <v>05</v>
      </c>
      <c r="F924" s="0" t="str">
        <f aca="false">VLOOKUP(B924,Nomenclature!$J$1:$K$97,2,0)</f>
        <v>51</v>
      </c>
      <c r="G924" s="0" t="str">
        <f aca="false">VLOOKUP(C924,Nomenclature!$M$1:$N$21,2,0)</f>
        <v>09</v>
      </c>
      <c r="H924" s="0" t="str">
        <f aca="false">VLOOKUP(D924,Nomenclature!$O$25:$P$31,2,0)</f>
        <v>02</v>
      </c>
      <c r="I924" s="1" t="str">
        <f aca="false">CONCATENATE(E924,F924)</f>
        <v>0551</v>
      </c>
      <c r="J924" s="0" t="str">
        <f aca="false">CONCATENATE(E924,F924,G924,H924)</f>
        <v>05510902</v>
      </c>
      <c r="K924" s="0" t="n">
        <v>46.4724104558436</v>
      </c>
      <c r="L924" s="0" t="n">
        <v>20</v>
      </c>
      <c r="M924" s="0" t="n">
        <v>92.8608941664512</v>
      </c>
      <c r="N924" s="0" t="n">
        <v>2.69855469480567</v>
      </c>
      <c r="O924" s="0" t="n">
        <v>0.0861569920492517</v>
      </c>
      <c r="P924" s="4" t="n">
        <f aca="false">VLOOKUP(D924,'paramètres CI'!$A$1:$B$6,2,0)</f>
        <v>0.0935912806596305</v>
      </c>
      <c r="Q924" s="17" t="n">
        <f aca="false">M924*P924/N924</f>
        <v>3.22060176321993</v>
      </c>
      <c r="R924" s="9" t="n">
        <f aca="false">1/(1+0.04)*(1 - (1/(1+0.04))^L924)/(1-1/(1+0.04))</f>
        <v>13.5903263449677</v>
      </c>
      <c r="S924" s="17" t="n">
        <f aca="false">K924/R924</f>
        <v>3.41952130333145</v>
      </c>
      <c r="T924" s="17" t="n">
        <f aca="false">Q924+S924</f>
        <v>6.64012306655139</v>
      </c>
      <c r="U924" s="0" t="n">
        <f aca="false">T924 + Z924</f>
        <v>1.60363673108494</v>
      </c>
      <c r="V924" s="4" t="str">
        <f aca="false">VLOOKUP(I924,'CI ref gaz'!$I$1:$AM$97,1,0)</f>
        <v>0551</v>
      </c>
      <c r="W924" s="0" t="n">
        <f aca="false">VLOOKUP(I924,'CI ref gaz'!$I$1:$AM$97,14,0)</f>
        <v>-2</v>
      </c>
      <c r="X924" s="1" t="n">
        <f aca="false">VLOOKUP(I924,'CI ref gaz'!$I$1:$AM$97,13,0)</f>
        <v>1.25594315792083</v>
      </c>
      <c r="Y924" s="2" t="n">
        <f aca="false">VLOOKUP(I924,'CI ref gaz'!$I$1:$AM$97,7,0)</f>
        <v>0.608665400114688</v>
      </c>
      <c r="Z924" s="17" t="n">
        <f aca="false">X924*(O924/Y924)^(-1/8)-T924</f>
        <v>-5.03648633546645</v>
      </c>
      <c r="AA924" s="17" t="n">
        <f aca="false">Z924^2</f>
        <v>25.3661946073403</v>
      </c>
      <c r="AB924" s="18" t="n">
        <f aca="false">Z924/U924</f>
        <v>-3.14066536257188</v>
      </c>
      <c r="AC924" s="17" t="n">
        <f aca="false">U924^-('paramètres CI'!$B$19)</f>
        <v>0.0228639909110098</v>
      </c>
      <c r="AD924" s="4" t="n">
        <f aca="false">SUMIFS($AC$2:$AC$1250,$I$2:$I$1250,V924)</f>
        <v>0.265375918624684</v>
      </c>
      <c r="AE924" s="4" t="n">
        <f aca="false">AC924/AD924</f>
        <v>0.0861569920492519</v>
      </c>
      <c r="AF924" s="17" t="n">
        <f aca="false">AE924-O924</f>
        <v>0</v>
      </c>
      <c r="AG924" s="4" t="n">
        <f aca="false">VLOOKUP(I924,BesoinU!$F$1:$L$99,3,0)</f>
        <v>28.3537035629065</v>
      </c>
      <c r="AH924" s="19" t="n">
        <f aca="false">VLOOKUP(J924,bibliRdtCHauff!$G$2:$K$1398,4,0)</f>
        <v>48.7960309786358</v>
      </c>
      <c r="AI924" s="19" t="n">
        <f aca="false">VLOOKUP(J924,bibliRdtCHauff!$G$2:$K$1398,3,0)</f>
        <v>2.69257543418717</v>
      </c>
      <c r="AJ924" s="4" t="n">
        <f aca="false">VLOOKUP(D924,'paramètres CI'!$A$1:$C$6,3)</f>
        <v>0.09847</v>
      </c>
      <c r="AK924" s="4" t="n">
        <f aca="false">AJ924*AG924/AI924</f>
        <v>1.03692143751666</v>
      </c>
      <c r="AL924" s="4" t="n">
        <f aca="false">AK924+AH924/R924</f>
        <v>4.62741880601468</v>
      </c>
      <c r="AM924" s="4" t="n">
        <f aca="false">AL924+Z924</f>
        <v>-0.409067529451773</v>
      </c>
      <c r="AN924" s="4" t="n">
        <f aca="false">AM924^-'paramètres CI'!$B$19</f>
        <v>1275.38098289812</v>
      </c>
      <c r="AO924" s="4" t="n">
        <f aca="false">SUMIFS($AN$2:$AN$1250,$I$2:$I$1250,V924)</f>
        <v>949425610628.194</v>
      </c>
      <c r="AP924" s="5" t="n">
        <f aca="false">AN924/AO924</f>
        <v>1.34331849554202E-009</v>
      </c>
      <c r="AQ924" s="6" t="n">
        <f aca="false">AP924-O924</f>
        <v>-0.0861569907059332</v>
      </c>
      <c r="AR924" s="20" t="n">
        <f aca="false">VLOOKUP(I924,entreesparc!$A$13:$H$110,8,0)*AP924</f>
        <v>8.04006274864996E-005</v>
      </c>
      <c r="AS924" s="7" t="n">
        <f aca="false">M924*AJ924/AI924+AH924/R924</f>
        <v>6.98650705218988</v>
      </c>
      <c r="AT924" s="4" t="n">
        <f aca="false">AS924+Z924</f>
        <v>1.95002071672343</v>
      </c>
      <c r="AU924" s="4" t="n">
        <f aca="false">AT924^-'paramètres CI'!$B$19</f>
        <v>0.00478284380146183</v>
      </c>
      <c r="AV924" s="4" t="n">
        <f aca="false">SUMIFS($AU$2:$AU$1250,$I$2:$I$1250,V924)</f>
        <v>0.0164836500811949</v>
      </c>
      <c r="AW924" s="5" t="n">
        <f aca="false">AU924/AV924</f>
        <v>0.290156838922361</v>
      </c>
      <c r="AX924" s="7" t="n">
        <f aca="false">SUMIFS($AP$2:$AP$1250,$I$2:$I$1250,V924)</f>
        <v>1</v>
      </c>
    </row>
    <row r="925" customFormat="false" ht="15.8" hidden="false" customHeight="false" outlineLevel="0" collapsed="false">
      <c r="A925" s="0" t="s">
        <v>17</v>
      </c>
      <c r="B925" s="0" t="s">
        <v>123</v>
      </c>
      <c r="C925" s="0" t="s">
        <v>49</v>
      </c>
      <c r="D925" s="0" t="s">
        <v>43</v>
      </c>
      <c r="E925" s="0" t="str">
        <f aca="false">VLOOKUP(A925,Nomenclature!$D$1:$E$9,2,0)</f>
        <v>05</v>
      </c>
      <c r="F925" s="0" t="str">
        <f aca="false">VLOOKUP(B925,Nomenclature!$J$1:$K$97,2,0)</f>
        <v>51</v>
      </c>
      <c r="G925" s="0" t="str">
        <f aca="false">VLOOKUP(C925,Nomenclature!$M$1:$N$21,2,0)</f>
        <v>29</v>
      </c>
      <c r="H925" s="0" t="str">
        <f aca="false">VLOOKUP(D925,Nomenclature!$O$25:$P$31,2,0)</f>
        <v>02</v>
      </c>
      <c r="I925" s="1" t="str">
        <f aca="false">CONCATENATE(E925,F925)</f>
        <v>0551</v>
      </c>
      <c r="J925" s="0" t="str">
        <f aca="false">CONCATENATE(E925,F925,G925,H925)</f>
        <v>05512902</v>
      </c>
      <c r="K925" s="0" t="n">
        <v>58.0905130698045</v>
      </c>
      <c r="L925" s="0" t="n">
        <v>20</v>
      </c>
      <c r="M925" s="0" t="n">
        <v>92.8608941664512</v>
      </c>
      <c r="N925" s="0" t="n">
        <v>2.66865839171316</v>
      </c>
      <c r="O925" s="0" t="n">
        <v>9.99400359784131E-005</v>
      </c>
      <c r="P925" s="4" t="n">
        <f aca="false">VLOOKUP(D925,'paramètres CI'!$A$1:$B$6,2,0)</f>
        <v>0.0935912806596305</v>
      </c>
      <c r="Q925" s="17" t="n">
        <f aca="false">M925*P925/N925</f>
        <v>3.25668134791031</v>
      </c>
      <c r="R925" s="9" t="n">
        <f aca="false">1/(1+0.04)*(1 - (1/(1+0.04))^L925)/(1-1/(1+0.04))</f>
        <v>13.5903263449677</v>
      </c>
      <c r="S925" s="17" t="n">
        <f aca="false">K925/R925</f>
        <v>4.27440162916431</v>
      </c>
      <c r="T925" s="17" t="n">
        <f aca="false">Q925+S925</f>
        <v>7.53108297707462</v>
      </c>
      <c r="U925" s="0" t="n">
        <f aca="false">T925 + Z925</f>
        <v>3.73293023552181</v>
      </c>
      <c r="V925" s="4" t="str">
        <f aca="false">VLOOKUP(I925,'CI ref gaz'!$I$1:$AM$97,1,0)</f>
        <v>0551</v>
      </c>
      <c r="W925" s="0" t="n">
        <f aca="false">VLOOKUP(I925,'CI ref gaz'!$I$1:$AM$97,14,0)</f>
        <v>-2</v>
      </c>
      <c r="X925" s="1" t="n">
        <f aca="false">VLOOKUP(I925,'CI ref gaz'!$I$1:$AM$97,13,0)</f>
        <v>1.25594315792083</v>
      </c>
      <c r="Y925" s="2" t="n">
        <f aca="false">VLOOKUP(I925,'CI ref gaz'!$I$1:$AM$97,7,0)</f>
        <v>0.608665400114688</v>
      </c>
      <c r="Z925" s="17" t="n">
        <f aca="false">X925*(O925/Y925)^(-1/8)-T925</f>
        <v>-3.79815274155281</v>
      </c>
      <c r="AA925" s="17" t="n">
        <f aca="false">Z925^2</f>
        <v>14.4259642481651</v>
      </c>
      <c r="AB925" s="18" t="n">
        <f aca="false">Z925/U925</f>
        <v>-1.01747220063486</v>
      </c>
      <c r="AC925" s="17" t="n">
        <f aca="false">U925^-('paramètres CI'!$B$19)</f>
        <v>2.65216788551553E-005</v>
      </c>
      <c r="AD925" s="4" t="n">
        <f aca="false">SUMIFS($AC$2:$AC$1250,$I$2:$I$1250,V925)</f>
        <v>0.265375918624684</v>
      </c>
      <c r="AE925" s="4" t="n">
        <f aca="false">AC925/AD925</f>
        <v>9.99400359784131E-005</v>
      </c>
      <c r="AF925" s="17" t="n">
        <f aca="false">AE925-O925</f>
        <v>0</v>
      </c>
      <c r="AG925" s="4" t="n">
        <f aca="false">VLOOKUP(I925,BesoinU!$F$1:$L$99,3,0)</f>
        <v>28.3537035629065</v>
      </c>
      <c r="AH925" s="19" t="n">
        <f aca="false">VLOOKUP(J925,bibliRdtCHauff!$G$2:$K$1398,4,0)</f>
        <v>58.0905130698045</v>
      </c>
      <c r="AI925" s="19" t="n">
        <f aca="false">VLOOKUP(J925,bibliRdtCHauff!$G$2:$K$1398,3,0)</f>
        <v>2.66865839171316</v>
      </c>
      <c r="AJ925" s="4" t="n">
        <f aca="false">VLOOKUP(D925,'paramètres CI'!$A$1:$C$6,3)</f>
        <v>0.09847</v>
      </c>
      <c r="AK925" s="4" t="n">
        <f aca="false">AJ925*AG925/AI925</f>
        <v>1.04621453180715</v>
      </c>
      <c r="AL925" s="4" t="n">
        <f aca="false">AK925+AH925/R925</f>
        <v>5.32061616097145</v>
      </c>
      <c r="AM925" s="4" t="n">
        <f aca="false">AL925+Z925</f>
        <v>1.52246341941865</v>
      </c>
      <c r="AN925" s="4" t="n">
        <f aca="false">AM925^-'paramètres CI'!$B$19</f>
        <v>0.034643763702484</v>
      </c>
      <c r="AO925" s="4" t="n">
        <f aca="false">SUMIFS($AN$2:$AN$1250,$I$2:$I$1250,V925)</f>
        <v>949425610628.194</v>
      </c>
      <c r="AP925" s="5" t="n">
        <f aca="false">AN925/AO925</f>
        <v>3.64891817902002E-014</v>
      </c>
      <c r="AQ925" s="6" t="n">
        <f aca="false">AP925-O925</f>
        <v>-9.99400359419239E-005</v>
      </c>
      <c r="AR925" s="20" t="n">
        <f aca="false">VLOOKUP(I925,entreesparc!$A$13:$H$110,8,0)*AP925</f>
        <v>2.18395944233412E-009</v>
      </c>
      <c r="AS925" s="7" t="n">
        <f aca="false">M925*AJ925/AI925+AH925/R925</f>
        <v>7.70084702096299</v>
      </c>
      <c r="AT925" s="4" t="n">
        <f aca="false">AS925+Z925</f>
        <v>3.90269427941018</v>
      </c>
      <c r="AU925" s="4" t="n">
        <f aca="false">AT925^-'paramètres CI'!$B$19</f>
        <v>1.85816273200008E-005</v>
      </c>
      <c r="AV925" s="4" t="n">
        <f aca="false">SUMIFS($AU$2:$AU$1250,$I$2:$I$1250,V925)</f>
        <v>0.0164836500811949</v>
      </c>
      <c r="AW925" s="5" t="n">
        <f aca="false">AU925/AV925</f>
        <v>0.00112727625425629</v>
      </c>
      <c r="AX925" s="7" t="n">
        <f aca="false">SUMIFS($AP$2:$AP$1250,$I$2:$I$1250,V925)</f>
        <v>1</v>
      </c>
    </row>
    <row r="926" customFormat="false" ht="15.8" hidden="false" customHeight="false" outlineLevel="0" collapsed="false">
      <c r="A926" s="0" t="s">
        <v>17</v>
      </c>
      <c r="B926" s="0" t="s">
        <v>124</v>
      </c>
      <c r="C926" s="0" t="s">
        <v>32</v>
      </c>
      <c r="D926" s="0" t="s">
        <v>34</v>
      </c>
      <c r="E926" s="0" t="str">
        <f aca="false">VLOOKUP(A926,Nomenclature!$D$1:$E$9,2,0)</f>
        <v>05</v>
      </c>
      <c r="F926" s="0" t="str">
        <f aca="false">VLOOKUP(B926,Nomenclature!$J$1:$K$97,2,0)</f>
        <v>52</v>
      </c>
      <c r="G926" s="0" t="str">
        <f aca="false">VLOOKUP(C926,Nomenclature!$M$1:$N$21,2,0)</f>
        <v>01</v>
      </c>
      <c r="H926" s="0" t="str">
        <f aca="false">VLOOKUP(D926,Nomenclature!$O$25:$P$31,2,0)</f>
        <v>06</v>
      </c>
      <c r="I926" s="1" t="str">
        <f aca="false">CONCATENATE(E926,F926)</f>
        <v>0552</v>
      </c>
      <c r="J926" s="0" t="str">
        <f aca="false">CONCATENATE(E926,F926,G926,H926)</f>
        <v>05520106</v>
      </c>
      <c r="K926" s="0" t="n">
        <v>13.9982247593231</v>
      </c>
      <c r="L926" s="0" t="n">
        <v>25</v>
      </c>
      <c r="M926" s="0" t="n">
        <v>91.9524220898879</v>
      </c>
      <c r="N926" s="0" t="n">
        <v>1.65303591021952</v>
      </c>
      <c r="O926" s="0" t="n">
        <v>0.0229842127093974</v>
      </c>
      <c r="P926" s="4" t="n">
        <f aca="false">VLOOKUP(D926,'paramètres CI'!$A$1:$B$6,2,0)</f>
        <v>0.0424847883250769</v>
      </c>
      <c r="Q926" s="17" t="n">
        <f aca="false">M926*P926/N926</f>
        <v>2.36327545234527</v>
      </c>
      <c r="R926" s="9" t="n">
        <f aca="false">1/(1+0.04)*(1 - (1/(1+0.04))^L926)/(1-1/(1+0.04))</f>
        <v>15.6220799436509</v>
      </c>
      <c r="S926" s="17" t="n">
        <f aca="false">K926/R926</f>
        <v>0.896053842370219</v>
      </c>
      <c r="T926" s="17" t="n">
        <f aca="false">Q926+S926</f>
        <v>3.25932929471549</v>
      </c>
      <c r="U926" s="0" t="n">
        <f aca="false">T926 + Z926</f>
        <v>1.1246699909977</v>
      </c>
      <c r="V926" s="4" t="str">
        <f aca="false">VLOOKUP(I926,'CI ref gaz'!$I$1:$AM$97,1,0)</f>
        <v>0552</v>
      </c>
      <c r="W926" s="0" t="n">
        <f aca="false">VLOOKUP(I926,'CI ref gaz'!$I$1:$AM$97,14,0)</f>
        <v>-2</v>
      </c>
      <c r="X926" s="1" t="n">
        <f aca="false">VLOOKUP(I926,'CI ref gaz'!$I$1:$AM$97,13,0)</f>
        <v>0.76065483052824</v>
      </c>
      <c r="Y926" s="2" t="n">
        <f aca="false">VLOOKUP(I926,'CI ref gaz'!$I$1:$AM$97,7,0)</f>
        <v>0.524963936127474</v>
      </c>
      <c r="Z926" s="17" t="n">
        <f aca="false">X926*(O926/Y926)^(-1/8)-T926</f>
        <v>-2.13465930371779</v>
      </c>
      <c r="AA926" s="17" t="n">
        <f aca="false">Z926^2</f>
        <v>4.55677034294894</v>
      </c>
      <c r="AB926" s="18" t="n">
        <f aca="false">Z926/U926</f>
        <v>-1.8980317077938</v>
      </c>
      <c r="AC926" s="17" t="n">
        <f aca="false">U926^-('paramètres CI'!$B$19)</f>
        <v>0.390660176656945</v>
      </c>
      <c r="AD926" s="4" t="n">
        <f aca="false">SUMIFS($AC$2:$AC$1250,$I$2:$I$1250,V926)</f>
        <v>16.9968918055313</v>
      </c>
      <c r="AE926" s="4" t="n">
        <f aca="false">AC926/AD926</f>
        <v>0.0229842127093974</v>
      </c>
      <c r="AF926" s="17" t="n">
        <f aca="false">AE926-O926</f>
        <v>0</v>
      </c>
      <c r="AG926" s="4" t="n">
        <f aca="false">VLOOKUP(I926,BesoinU!$F$1:$L$99,3,0)</f>
        <v>30.0228495676756</v>
      </c>
      <c r="AH926" s="19" t="n">
        <f aca="false">VLOOKUP(J926,bibliRdtCHauff!$G$2:$K$1398,4,0)</f>
        <v>14.6981359972892</v>
      </c>
      <c r="AI926" s="19" t="n">
        <f aca="false">VLOOKUP(J926,bibliRdtCHauff!$G$2:$K$1398,3,0)</f>
        <v>1.71915734662831</v>
      </c>
      <c r="AJ926" s="4" t="n">
        <f aca="false">VLOOKUP(D926,'paramètres CI'!$A$1:$C$6,3)</f>
        <v>0.0591</v>
      </c>
      <c r="AK926" s="4" t="n">
        <f aca="false">AJ926*AG926/AI926</f>
        <v>1.03210471858761</v>
      </c>
      <c r="AL926" s="4" t="n">
        <f aca="false">AK926+AH926/R926</f>
        <v>1.97296125307633</v>
      </c>
      <c r="AM926" s="4" t="n">
        <f aca="false">AL926+Z926</f>
        <v>-0.161698050641463</v>
      </c>
      <c r="AN926" s="4" t="n">
        <f aca="false">AM926^-'paramètres CI'!$B$19</f>
        <v>2139743.54919358</v>
      </c>
      <c r="AO926" s="4" t="n">
        <f aca="false">SUMIFS($AN$2:$AN$1250,$I$2:$I$1250,V926)</f>
        <v>820487799783.417</v>
      </c>
      <c r="AP926" s="5" t="n">
        <f aca="false">AN926/AO926</f>
        <v>2.60789197567399E-006</v>
      </c>
      <c r="AQ926" s="6" t="n">
        <f aca="false">AP926-O926</f>
        <v>-0.0229816048174217</v>
      </c>
      <c r="AR926" s="20" t="n">
        <f aca="false">VLOOKUP(I926,entreesparc!$A$13:$H$110,8,0)*AP926</f>
        <v>0.48262462292203</v>
      </c>
      <c r="AS926" s="7" t="n">
        <f aca="false">M926*AJ926/AI926+AH926/R926</f>
        <v>4.10193318414534</v>
      </c>
      <c r="AT926" s="4" t="n">
        <f aca="false">AS926+Z926</f>
        <v>1.96727388042755</v>
      </c>
      <c r="AU926" s="4" t="n">
        <f aca="false">AT926^-'paramètres CI'!$B$19</f>
        <v>0.00445739778817801</v>
      </c>
      <c r="AV926" s="4" t="n">
        <f aca="false">SUMIFS($AU$2:$AU$1250,$I$2:$I$1250,V926)</f>
        <v>0.569509717147454</v>
      </c>
      <c r="AW926" s="5" t="n">
        <f aca="false">AU926/AV926</f>
        <v>0.00782672824355678</v>
      </c>
      <c r="AX926" s="7" t="n">
        <f aca="false">SUMIFS($AP$2:$AP$1250,$I$2:$I$1250,V926)</f>
        <v>1</v>
      </c>
    </row>
    <row r="927" customFormat="false" ht="15.8" hidden="false" customHeight="false" outlineLevel="0" collapsed="false">
      <c r="A927" s="0" t="s">
        <v>17</v>
      </c>
      <c r="B927" s="0" t="s">
        <v>124</v>
      </c>
      <c r="C927" s="0" t="s">
        <v>32</v>
      </c>
      <c r="D927" s="0" t="s">
        <v>33</v>
      </c>
      <c r="E927" s="0" t="str">
        <f aca="false">VLOOKUP(A927,Nomenclature!$D$1:$E$9,2,0)</f>
        <v>05</v>
      </c>
      <c r="F927" s="0" t="str">
        <f aca="false">VLOOKUP(B927,Nomenclature!$J$1:$K$97,2,0)</f>
        <v>52</v>
      </c>
      <c r="G927" s="0" t="str">
        <f aca="false">VLOOKUP(C927,Nomenclature!$M$1:$N$21,2,0)</f>
        <v>01</v>
      </c>
      <c r="H927" s="0" t="str">
        <f aca="false">VLOOKUP(D927,Nomenclature!$O$25:$P$31,2,0)</f>
        <v>01</v>
      </c>
      <c r="I927" s="1" t="str">
        <f aca="false">CONCATENATE(E927,F927)</f>
        <v>0552</v>
      </c>
      <c r="J927" s="0" t="str">
        <f aca="false">CONCATENATE(E927,F927,G927,H927)</f>
        <v>05520101</v>
      </c>
      <c r="K927" s="0" t="n">
        <v>14.9298636983161</v>
      </c>
      <c r="L927" s="0" t="n">
        <v>25</v>
      </c>
      <c r="M927" s="0" t="n">
        <v>80.2693903996077</v>
      </c>
      <c r="N927" s="0" t="n">
        <v>1.5326836002098</v>
      </c>
      <c r="O927" s="0" t="n">
        <v>0.0284911509071714</v>
      </c>
      <c r="P927" s="4" t="n">
        <f aca="false">VLOOKUP(D927,'paramètres CI'!$A$1:$B$6,2,0)</f>
        <v>0.033584731604575</v>
      </c>
      <c r="Q927" s="17" t="n">
        <f aca="false">M927*P927/N927</f>
        <v>1.75889265877488</v>
      </c>
      <c r="R927" s="9" t="n">
        <f aca="false">1/(1+0.04)*(1 - (1/(1+0.04))^L927)/(1-1/(1+0.04))</f>
        <v>15.6220799436509</v>
      </c>
      <c r="S927" s="17" t="n">
        <f aca="false">K927/R927</f>
        <v>0.955689879463451</v>
      </c>
      <c r="T927" s="17" t="n">
        <f aca="false">Q927+S927</f>
        <v>2.71458253823833</v>
      </c>
      <c r="U927" s="0" t="n">
        <f aca="false">T927 + Z927</f>
        <v>1.09487631796015</v>
      </c>
      <c r="V927" s="4" t="str">
        <f aca="false">VLOOKUP(I927,'CI ref gaz'!$I$1:$AM$97,1,0)</f>
        <v>0552</v>
      </c>
      <c r="W927" s="0" t="n">
        <f aca="false">VLOOKUP(I927,'CI ref gaz'!$I$1:$AM$97,14,0)</f>
        <v>-2</v>
      </c>
      <c r="X927" s="1" t="n">
        <f aca="false">VLOOKUP(I927,'CI ref gaz'!$I$1:$AM$97,13,0)</f>
        <v>0.76065483052824</v>
      </c>
      <c r="Y927" s="2" t="n">
        <f aca="false">VLOOKUP(I927,'CI ref gaz'!$I$1:$AM$97,7,0)</f>
        <v>0.524963936127474</v>
      </c>
      <c r="Z927" s="17" t="n">
        <f aca="false">X927*(O927/Y927)^(-1/8)-T927</f>
        <v>-1.61970622027819</v>
      </c>
      <c r="AA927" s="17" t="n">
        <f aca="false">Z927^2</f>
        <v>2.62344824000785</v>
      </c>
      <c r="AB927" s="18" t="n">
        <f aca="false">Z927/U927</f>
        <v>-1.47935085790863</v>
      </c>
      <c r="AC927" s="17" t="n">
        <f aca="false">U927^-('paramètres CI'!$B$19)</f>
        <v>0.484261009384256</v>
      </c>
      <c r="AD927" s="4" t="n">
        <f aca="false">SUMIFS($AC$2:$AC$1250,$I$2:$I$1250,V927)</f>
        <v>16.9968918055313</v>
      </c>
      <c r="AE927" s="4" t="n">
        <f aca="false">AC927/AD927</f>
        <v>0.0284911509071714</v>
      </c>
      <c r="AF927" s="17" t="n">
        <f aca="false">AE927-O927</f>
        <v>0</v>
      </c>
      <c r="AG927" s="4" t="n">
        <f aca="false">VLOOKUP(I927,BesoinU!$F$1:$L$99,3,0)</f>
        <v>30.0228495676756</v>
      </c>
      <c r="AH927" s="19" t="n">
        <f aca="false">VLOOKUP(J927,bibliRdtCHauff!$G$2:$K$1398,4,0)</f>
        <v>15.6763568832319</v>
      </c>
      <c r="AI927" s="19" t="n">
        <f aca="false">VLOOKUP(J927,bibliRdtCHauff!$G$2:$K$1398,3,0)</f>
        <v>1.5939909442182</v>
      </c>
      <c r="AJ927" s="4" t="n">
        <f aca="false">VLOOKUP(D927,'paramètres CI'!$A$1:$C$6,3)</f>
        <v>0.0509473684210526</v>
      </c>
      <c r="AK927" s="4" t="n">
        <f aca="false">AJ927*AG927/AI927</f>
        <v>0.959594647336231</v>
      </c>
      <c r="AL927" s="4" t="n">
        <f aca="false">AK927+AH927/R927</f>
        <v>1.96306902077285</v>
      </c>
      <c r="AM927" s="4" t="n">
        <f aca="false">AL927+Z927</f>
        <v>0.343362800494666</v>
      </c>
      <c r="AN927" s="4" t="n">
        <f aca="false">AM927^-'paramètres CI'!$B$19</f>
        <v>5175.75917267386</v>
      </c>
      <c r="AO927" s="4" t="n">
        <f aca="false">SUMIFS($AN$2:$AN$1250,$I$2:$I$1250,V927)</f>
        <v>820487799783.417</v>
      </c>
      <c r="AP927" s="5" t="n">
        <f aca="false">AN927/AO927</f>
        <v>6.30814885247543E-009</v>
      </c>
      <c r="AQ927" s="6" t="n">
        <f aca="false">AP927-O927</f>
        <v>-0.0284911445990225</v>
      </c>
      <c r="AR927" s="20" t="n">
        <f aca="false">VLOOKUP(I927,entreesparc!$A$13:$H$110,8,0)*AP927</f>
        <v>0.00116740570148623</v>
      </c>
      <c r="AS927" s="7" t="n">
        <f aca="false">M927*AJ927/AI927+AH927/R927</f>
        <v>3.56905620466082</v>
      </c>
      <c r="AT927" s="4" t="n">
        <f aca="false">AS927+Z927</f>
        <v>1.94934998438263</v>
      </c>
      <c r="AU927" s="4" t="n">
        <f aca="false">AT927^-'paramètres CI'!$B$19</f>
        <v>0.00479602511438758</v>
      </c>
      <c r="AV927" s="4" t="n">
        <f aca="false">SUMIFS($AU$2:$AU$1250,$I$2:$I$1250,V927)</f>
        <v>0.569509717147454</v>
      </c>
      <c r="AW927" s="5" t="n">
        <f aca="false">AU927/AV927</f>
        <v>0.00842132270966296</v>
      </c>
      <c r="AX927" s="7" t="n">
        <f aca="false">SUMIFS($AP$2:$AP$1250,$I$2:$I$1250,V927)</f>
        <v>1</v>
      </c>
    </row>
    <row r="928" customFormat="false" ht="15.8" hidden="false" customHeight="false" outlineLevel="0" collapsed="false">
      <c r="A928" s="0" t="s">
        <v>17</v>
      </c>
      <c r="B928" s="0" t="s">
        <v>124</v>
      </c>
      <c r="C928" s="0" t="s">
        <v>35</v>
      </c>
      <c r="D928" s="0" t="s">
        <v>33</v>
      </c>
      <c r="E928" s="0" t="str">
        <f aca="false">VLOOKUP(A928,Nomenclature!$D$1:$E$9,2,0)</f>
        <v>05</v>
      </c>
      <c r="F928" s="0" t="str">
        <f aca="false">VLOOKUP(B928,Nomenclature!$J$1:$K$97,2,0)</f>
        <v>52</v>
      </c>
      <c r="G928" s="0" t="str">
        <f aca="false">VLOOKUP(C928,Nomenclature!$M$1:$N$21,2,0)</f>
        <v>21</v>
      </c>
      <c r="H928" s="0" t="str">
        <f aca="false">VLOOKUP(D928,Nomenclature!$O$25:$P$31,2,0)</f>
        <v>01</v>
      </c>
      <c r="I928" s="1" t="str">
        <f aca="false">CONCATENATE(E928,F928)</f>
        <v>0552</v>
      </c>
      <c r="J928" s="0" t="str">
        <f aca="false">CONCATENATE(E928,F928,G928,H928)</f>
        <v>05522101</v>
      </c>
      <c r="K928" s="0" t="n">
        <v>18.6623296228952</v>
      </c>
      <c r="L928" s="0" t="n">
        <v>25</v>
      </c>
      <c r="M928" s="0" t="n">
        <v>80.2693903996077</v>
      </c>
      <c r="N928" s="0" t="n">
        <v>1.83922032025177</v>
      </c>
      <c r="O928" s="0" t="n">
        <v>9.99400359784132E-005</v>
      </c>
      <c r="P928" s="4" t="n">
        <f aca="false">VLOOKUP(D928,'paramètres CI'!$A$1:$B$6,2,0)</f>
        <v>0.033584731604575</v>
      </c>
      <c r="Q928" s="17" t="n">
        <f aca="false">M928*P928/N928</f>
        <v>1.46574388231239</v>
      </c>
      <c r="R928" s="9" t="n">
        <f aca="false">1/(1+0.04)*(1 - (1/(1+0.04))^L928)/(1-1/(1+0.04))</f>
        <v>15.6220799436509</v>
      </c>
      <c r="S928" s="17" t="n">
        <f aca="false">K928/R928</f>
        <v>1.19461234932932</v>
      </c>
      <c r="T928" s="17" t="n">
        <f aca="false">Q928+S928</f>
        <v>2.66035623164171</v>
      </c>
      <c r="U928" s="0" t="n">
        <f aca="false">T928 + Z928</f>
        <v>2.21940404680284</v>
      </c>
      <c r="V928" s="4" t="str">
        <f aca="false">VLOOKUP(I928,'CI ref gaz'!$I$1:$AM$97,1,0)</f>
        <v>0552</v>
      </c>
      <c r="W928" s="0" t="n">
        <f aca="false">VLOOKUP(I928,'CI ref gaz'!$I$1:$AM$97,14,0)</f>
        <v>-2</v>
      </c>
      <c r="X928" s="1" t="n">
        <f aca="false">VLOOKUP(I928,'CI ref gaz'!$I$1:$AM$97,13,0)</f>
        <v>0.76065483052824</v>
      </c>
      <c r="Y928" s="2" t="n">
        <f aca="false">VLOOKUP(I928,'CI ref gaz'!$I$1:$AM$97,7,0)</f>
        <v>0.524963936127474</v>
      </c>
      <c r="Z928" s="17" t="n">
        <f aca="false">X928*(O928/Y928)^(-1/8)-T928</f>
        <v>-0.440952184838877</v>
      </c>
      <c r="AA928" s="17" t="n">
        <f aca="false">Z928^2</f>
        <v>0.194438829314179</v>
      </c>
      <c r="AB928" s="18" t="n">
        <f aca="false">Z928/U928</f>
        <v>-0.198680445534057</v>
      </c>
      <c r="AC928" s="17" t="n">
        <f aca="false">U928^-('paramètres CI'!$B$19)</f>
        <v>0.00169866997856599</v>
      </c>
      <c r="AD928" s="4" t="n">
        <f aca="false">SUMIFS($AC$2:$AC$1250,$I$2:$I$1250,V928)</f>
        <v>16.9968918055313</v>
      </c>
      <c r="AE928" s="4" t="n">
        <f aca="false">AC928/AD928</f>
        <v>9.99400359784132E-005</v>
      </c>
      <c r="AF928" s="17" t="n">
        <f aca="false">AE928-O928</f>
        <v>0</v>
      </c>
      <c r="AG928" s="4" t="n">
        <f aca="false">VLOOKUP(I928,BesoinU!$F$1:$L$99,3,0)</f>
        <v>30.0228495676756</v>
      </c>
      <c r="AH928" s="19" t="n">
        <f aca="false">VLOOKUP(J928,bibliRdtCHauff!$G$2:$K$1398,4,0)</f>
        <v>18.6623296228952</v>
      </c>
      <c r="AI928" s="19" t="n">
        <f aca="false">VLOOKUP(J928,bibliRdtCHauff!$G$2:$K$1398,3,0)</f>
        <v>1.83922032025177</v>
      </c>
      <c r="AJ928" s="4" t="n">
        <f aca="false">VLOOKUP(D928,'paramètres CI'!$A$1:$C$6,3)</f>
        <v>0.0509473684210526</v>
      </c>
      <c r="AK928" s="4" t="n">
        <f aca="false">AJ928*AG928/AI928</f>
        <v>0.831648694358066</v>
      </c>
      <c r="AL928" s="4" t="n">
        <f aca="false">AK928+AH928/R928</f>
        <v>2.02626104368738</v>
      </c>
      <c r="AM928" s="4" t="n">
        <f aca="false">AL928+Z928</f>
        <v>1.58530885884851</v>
      </c>
      <c r="AN928" s="4" t="n">
        <f aca="false">AM928^-'paramètres CI'!$B$19</f>
        <v>0.0250662235148173</v>
      </c>
      <c r="AO928" s="4" t="n">
        <f aca="false">SUMIFS($AN$2:$AN$1250,$I$2:$I$1250,V928)</f>
        <v>820487799783.417</v>
      </c>
      <c r="AP928" s="5" t="n">
        <f aca="false">AN928/AO928</f>
        <v>3.05503915127489E-014</v>
      </c>
      <c r="AQ928" s="6" t="n">
        <f aca="false">AP928-O928</f>
        <v>-9.99400359478628E-005</v>
      </c>
      <c r="AR928" s="20" t="n">
        <f aca="false">VLOOKUP(I928,entreesparc!$A$13:$H$110,8,0)*AP928</f>
        <v>5.65375073871695E-009</v>
      </c>
      <c r="AS928" s="7" t="n">
        <f aca="false">M928*AJ928/AI928+AH928/R928</f>
        <v>3.41811660305695</v>
      </c>
      <c r="AT928" s="4" t="n">
        <f aca="false">AS928+Z928</f>
        <v>2.97716441821808</v>
      </c>
      <c r="AU928" s="4" t="n">
        <f aca="false">AT928^-'paramètres CI'!$B$19</f>
        <v>0.000162023287986679</v>
      </c>
      <c r="AV928" s="4" t="n">
        <f aca="false">SUMIFS($AU$2:$AU$1250,$I$2:$I$1250,V928)</f>
        <v>0.569509717147454</v>
      </c>
      <c r="AW928" s="5" t="n">
        <f aca="false">AU928/AV928</f>
        <v>0.000284496090423561</v>
      </c>
      <c r="AX928" s="7" t="n">
        <f aca="false">SUMIFS($AP$2:$AP$1250,$I$2:$I$1250,V928)</f>
        <v>1</v>
      </c>
    </row>
    <row r="929" customFormat="false" ht="15.8" hidden="false" customHeight="false" outlineLevel="0" collapsed="false">
      <c r="A929" s="0" t="s">
        <v>17</v>
      </c>
      <c r="B929" s="0" t="s">
        <v>124</v>
      </c>
      <c r="C929" s="0" t="s">
        <v>35</v>
      </c>
      <c r="D929" s="0" t="s">
        <v>34</v>
      </c>
      <c r="E929" s="0" t="str">
        <f aca="false">VLOOKUP(A929,Nomenclature!$D$1:$E$9,2,0)</f>
        <v>05</v>
      </c>
      <c r="F929" s="0" t="str">
        <f aca="false">VLOOKUP(B929,Nomenclature!$J$1:$K$97,2,0)</f>
        <v>52</v>
      </c>
      <c r="G929" s="0" t="str">
        <f aca="false">VLOOKUP(C929,Nomenclature!$M$1:$N$21,2,0)</f>
        <v>21</v>
      </c>
      <c r="H929" s="0" t="str">
        <f aca="false">VLOOKUP(D929,Nomenclature!$O$25:$P$31,2,0)</f>
        <v>06</v>
      </c>
      <c r="I929" s="1" t="str">
        <f aca="false">CONCATENATE(E929,F929)</f>
        <v>0552</v>
      </c>
      <c r="J929" s="0" t="str">
        <f aca="false">CONCATENATE(E929,F929,G929,H929)</f>
        <v>05522106</v>
      </c>
      <c r="K929" s="0" t="n">
        <v>17.4977809491538</v>
      </c>
      <c r="L929" s="0" t="n">
        <v>25</v>
      </c>
      <c r="M929" s="0" t="n">
        <v>91.9524220898879</v>
      </c>
      <c r="N929" s="0" t="n">
        <v>1.98364309226343</v>
      </c>
      <c r="O929" s="0" t="n">
        <v>9.99400359784132E-005</v>
      </c>
      <c r="P929" s="4" t="n">
        <f aca="false">VLOOKUP(D929,'paramètres CI'!$A$1:$B$6,2,0)</f>
        <v>0.0424847883250769</v>
      </c>
      <c r="Q929" s="17" t="n">
        <f aca="false">M929*P929/N929</f>
        <v>1.96939621028772</v>
      </c>
      <c r="R929" s="9" t="n">
        <f aca="false">1/(1+0.04)*(1 - (1/(1+0.04))^L929)/(1-1/(1+0.04))</f>
        <v>15.6220799436509</v>
      </c>
      <c r="S929" s="17" t="n">
        <f aca="false">K929/R929</f>
        <v>1.12006730296277</v>
      </c>
      <c r="T929" s="17" t="n">
        <f aca="false">Q929+S929</f>
        <v>3.08946351325049</v>
      </c>
      <c r="U929" s="0" t="n">
        <f aca="false">T929 + Z929</f>
        <v>2.21940404680284</v>
      </c>
      <c r="V929" s="4" t="str">
        <f aca="false">VLOOKUP(I929,'CI ref gaz'!$I$1:$AM$97,1,0)</f>
        <v>0552</v>
      </c>
      <c r="W929" s="0" t="n">
        <f aca="false">VLOOKUP(I929,'CI ref gaz'!$I$1:$AM$97,14,0)</f>
        <v>-2</v>
      </c>
      <c r="X929" s="1" t="n">
        <f aca="false">VLOOKUP(I929,'CI ref gaz'!$I$1:$AM$97,13,0)</f>
        <v>0.76065483052824</v>
      </c>
      <c r="Y929" s="2" t="n">
        <f aca="false">VLOOKUP(I929,'CI ref gaz'!$I$1:$AM$97,7,0)</f>
        <v>0.524963936127474</v>
      </c>
      <c r="Z929" s="17" t="n">
        <f aca="false">X929*(O929/Y929)^(-1/8)-T929</f>
        <v>-0.870059466447656</v>
      </c>
      <c r="AA929" s="17" t="n">
        <f aca="false">Z929^2</f>
        <v>0.75700347515518</v>
      </c>
      <c r="AB929" s="18" t="n">
        <f aca="false">Z929/U929</f>
        <v>-0.392023916375669</v>
      </c>
      <c r="AC929" s="17" t="n">
        <f aca="false">U929^-('paramètres CI'!$B$19)</f>
        <v>0.00169866997856599</v>
      </c>
      <c r="AD929" s="4" t="n">
        <f aca="false">SUMIFS($AC$2:$AC$1250,$I$2:$I$1250,V929)</f>
        <v>16.9968918055313</v>
      </c>
      <c r="AE929" s="4" t="n">
        <f aca="false">AC929/AD929</f>
        <v>9.99400359784132E-005</v>
      </c>
      <c r="AF929" s="17" t="n">
        <f aca="false">AE929-O929</f>
        <v>0</v>
      </c>
      <c r="AG929" s="4" t="n">
        <f aca="false">VLOOKUP(I929,BesoinU!$F$1:$L$99,3,0)</f>
        <v>30.0228495676756</v>
      </c>
      <c r="AH929" s="19" t="n">
        <f aca="false">VLOOKUP(J929,bibliRdtCHauff!$G$2:$K$1398,4,0)</f>
        <v>17.4977809491538</v>
      </c>
      <c r="AI929" s="19" t="n">
        <f aca="false">VLOOKUP(J929,bibliRdtCHauff!$G$2:$K$1398,3,0)</f>
        <v>1.98364309226343</v>
      </c>
      <c r="AJ929" s="4" t="n">
        <f aca="false">VLOOKUP(D929,'paramètres CI'!$A$1:$C$6,3)</f>
        <v>0.0591</v>
      </c>
      <c r="AK929" s="4" t="n">
        <f aca="false">AJ929*AG929/AI929</f>
        <v>0.894490756109261</v>
      </c>
      <c r="AL929" s="4" t="n">
        <f aca="false">AK929+AH929/R929</f>
        <v>2.01455805907203</v>
      </c>
      <c r="AM929" s="4" t="n">
        <f aca="false">AL929+Z929</f>
        <v>1.14449859262437</v>
      </c>
      <c r="AN929" s="4" t="n">
        <f aca="false">AM929^-'paramètres CI'!$B$19</f>
        <v>0.339686194201907</v>
      </c>
      <c r="AO929" s="4" t="n">
        <f aca="false">SUMIFS($AN$2:$AN$1250,$I$2:$I$1250,V929)</f>
        <v>820487799783.417</v>
      </c>
      <c r="AP929" s="5" t="n">
        <f aca="false">AN929/AO929</f>
        <v>4.14005173863126E-013</v>
      </c>
      <c r="AQ929" s="6" t="n">
        <f aca="false">AP929-O929</f>
        <v>-9.9940035564408E-005</v>
      </c>
      <c r="AR929" s="20" t="n">
        <f aca="false">VLOOKUP(I929,entreesparc!$A$13:$H$110,8,0)*AP929</f>
        <v>7.66170887395831E-008</v>
      </c>
      <c r="AS929" s="7" t="n">
        <f aca="false">M929*AJ929/AI929+AH929/R929</f>
        <v>3.85966706599851</v>
      </c>
      <c r="AT929" s="4" t="n">
        <f aca="false">AS929+Z929</f>
        <v>2.98960759955085</v>
      </c>
      <c r="AU929" s="4" t="n">
        <f aca="false">AT929^-'paramètres CI'!$B$19</f>
        <v>0.000156706311869624</v>
      </c>
      <c r="AV929" s="4" t="n">
        <f aca="false">SUMIFS($AU$2:$AU$1250,$I$2:$I$1250,V929)</f>
        <v>0.569509717147454</v>
      </c>
      <c r="AW929" s="5" t="n">
        <f aca="false">AU929/AV929</f>
        <v>0.000275160031780547</v>
      </c>
      <c r="AX929" s="7" t="n">
        <f aca="false">SUMIFS($AP$2:$AP$1250,$I$2:$I$1250,V929)</f>
        <v>1</v>
      </c>
    </row>
    <row r="930" customFormat="false" ht="15.8" hidden="false" customHeight="false" outlineLevel="0" collapsed="false">
      <c r="A930" s="0" t="s">
        <v>17</v>
      </c>
      <c r="B930" s="0" t="s">
        <v>124</v>
      </c>
      <c r="C930" s="0" t="s">
        <v>36</v>
      </c>
      <c r="D930" s="0" t="s">
        <v>37</v>
      </c>
      <c r="E930" s="0" t="str">
        <f aca="false">VLOOKUP(A930,Nomenclature!$D$1:$E$9,2,0)</f>
        <v>05</v>
      </c>
      <c r="F930" s="0" t="str">
        <f aca="false">VLOOKUP(B930,Nomenclature!$J$1:$K$97,2,0)</f>
        <v>52</v>
      </c>
      <c r="G930" s="0" t="str">
        <f aca="false">VLOOKUP(C930,Nomenclature!$M$1:$N$21,2,0)</f>
        <v>23</v>
      </c>
      <c r="H930" s="0" t="str">
        <f aca="false">VLOOKUP(D930,Nomenclature!$O$25:$P$31,2,0)</f>
        <v>03</v>
      </c>
      <c r="I930" s="1" t="str">
        <f aca="false">CONCATENATE(E930,F930)</f>
        <v>0552</v>
      </c>
      <c r="J930" s="0" t="str">
        <f aca="false">CONCATENATE(E930,F930,G930,H930)</f>
        <v>05522303</v>
      </c>
      <c r="K930" s="0" t="n">
        <v>8.32262144682639</v>
      </c>
      <c r="L930" s="0" t="n">
        <v>20</v>
      </c>
      <c r="M930" s="0" t="n">
        <v>88.1404750494539</v>
      </c>
      <c r="N930" s="0" t="n">
        <v>0.704042145243581</v>
      </c>
      <c r="O930" s="0" t="n">
        <v>9.99400359784132E-005</v>
      </c>
      <c r="P930" s="4" t="n">
        <f aca="false">VLOOKUP(D930,'paramètres CI'!$A$1:$B$6,2,0)</f>
        <v>0.0385046990211696</v>
      </c>
      <c r="Q930" s="17" t="n">
        <f aca="false">M930*P930/N930</f>
        <v>4.82048196445392</v>
      </c>
      <c r="R930" s="9" t="n">
        <f aca="false">1/(1+0.04)*(1 - (1/(1+0.04))^L930)/(1-1/(1+0.04))</f>
        <v>13.5903263449677</v>
      </c>
      <c r="S930" s="17" t="n">
        <f aca="false">K930/R930</f>
        <v>0.612393053380072</v>
      </c>
      <c r="T930" s="17" t="n">
        <f aca="false">Q930+S930</f>
        <v>5.43287501783399</v>
      </c>
      <c r="U930" s="0" t="n">
        <f aca="false">T930 + Z930</f>
        <v>2.21940404680284</v>
      </c>
      <c r="V930" s="4" t="str">
        <f aca="false">VLOOKUP(I930,'CI ref gaz'!$I$1:$AM$97,1,0)</f>
        <v>0552</v>
      </c>
      <c r="W930" s="0" t="n">
        <f aca="false">VLOOKUP(I930,'CI ref gaz'!$I$1:$AM$97,14,0)</f>
        <v>-2</v>
      </c>
      <c r="X930" s="1" t="n">
        <f aca="false">VLOOKUP(I930,'CI ref gaz'!$I$1:$AM$97,13,0)</f>
        <v>0.76065483052824</v>
      </c>
      <c r="Y930" s="2" t="n">
        <f aca="false">VLOOKUP(I930,'CI ref gaz'!$I$1:$AM$97,7,0)</f>
        <v>0.524963936127474</v>
      </c>
      <c r="Z930" s="17" t="n">
        <f aca="false">X930*(O930/Y930)^(-1/8)-T930</f>
        <v>-3.21347097103116</v>
      </c>
      <c r="AA930" s="17" t="n">
        <f aca="false">Z930^2</f>
        <v>10.3263956816599</v>
      </c>
      <c r="AB930" s="18" t="n">
        <f aca="false">Z930/U930</f>
        <v>-1.44789813087902</v>
      </c>
      <c r="AC930" s="17" t="n">
        <f aca="false">U930^-('paramètres CI'!$B$19)</f>
        <v>0.00169866997856599</v>
      </c>
      <c r="AD930" s="4" t="n">
        <f aca="false">SUMIFS($AC$2:$AC$1250,$I$2:$I$1250,V930)</f>
        <v>16.9968918055313</v>
      </c>
      <c r="AE930" s="4" t="n">
        <f aca="false">AC930/AD930</f>
        <v>9.99400359784132E-005</v>
      </c>
      <c r="AF930" s="17" t="n">
        <f aca="false">AE930-O930</f>
        <v>0</v>
      </c>
      <c r="AG930" s="4" t="n">
        <f aca="false">VLOOKUP(I930,BesoinU!$F$1:$L$99,3,0)</f>
        <v>30.0228495676756</v>
      </c>
      <c r="AH930" s="19" t="n">
        <f aca="false">VLOOKUP(J930,bibliRdtCHauff!$G$2:$K$1398,4,0)</f>
        <v>8.32262144682639</v>
      </c>
      <c r="AI930" s="19" t="n">
        <f aca="false">VLOOKUP(J930,bibliRdtCHauff!$G$2:$K$1398,3,0)</f>
        <v>0.704042145243581</v>
      </c>
      <c r="AJ930" s="4" t="n">
        <f aca="false">VLOOKUP(D930,'paramètres CI'!$A$1:$C$6,3)</f>
        <v>0.0763929293534506</v>
      </c>
      <c r="AK930" s="4" t="n">
        <f aca="false">AJ930*AG930/AI930</f>
        <v>3.25766495870671</v>
      </c>
      <c r="AL930" s="4" t="n">
        <f aca="false">AK930+AH930/R930</f>
        <v>3.87005801208679</v>
      </c>
      <c r="AM930" s="4" t="n">
        <f aca="false">AL930+Z930</f>
        <v>0.656587041055628</v>
      </c>
      <c r="AN930" s="4" t="n">
        <f aca="false">AM930^-'paramètres CI'!$B$19</f>
        <v>28.9508650490652</v>
      </c>
      <c r="AO930" s="4" t="n">
        <f aca="false">SUMIFS($AN$2:$AN$1250,$I$2:$I$1250,V930)</f>
        <v>820487799783.417</v>
      </c>
      <c r="AP930" s="5" t="n">
        <f aca="false">AN930/AO930</f>
        <v>3.52849427580852E-011</v>
      </c>
      <c r="AQ930" s="6" t="n">
        <f aca="false">AP930-O930</f>
        <v>-9.99400006934704E-005</v>
      </c>
      <c r="AR930" s="20" t="n">
        <f aca="false">VLOOKUP(I930,entreesparc!$A$13:$H$110,8,0)*AP930</f>
        <v>6.52994155904222E-006</v>
      </c>
      <c r="AS930" s="7" t="n">
        <f aca="false">M930*AJ930/AI930+AH930/R930</f>
        <v>10.1761800072178</v>
      </c>
      <c r="AT930" s="4" t="n">
        <f aca="false">AS930+Z930</f>
        <v>6.96270903618667</v>
      </c>
      <c r="AU930" s="4" t="n">
        <f aca="false">AT930^-'paramètres CI'!$B$19</f>
        <v>1.81039784923501E-007</v>
      </c>
      <c r="AV930" s="4" t="n">
        <f aca="false">SUMIFS($AU$2:$AU$1250,$I$2:$I$1250,V930)</f>
        <v>0.569509717147454</v>
      </c>
      <c r="AW930" s="5" t="n">
        <f aca="false">AU930/AV930</f>
        <v>3.17887086861817E-007</v>
      </c>
      <c r="AX930" s="7" t="n">
        <f aca="false">SUMIFS($AP$2:$AP$1250,$I$2:$I$1250,V930)</f>
        <v>1</v>
      </c>
    </row>
    <row r="931" customFormat="false" ht="15.8" hidden="false" customHeight="false" outlineLevel="0" collapsed="false">
      <c r="A931" s="0" t="s">
        <v>17</v>
      </c>
      <c r="B931" s="0" t="s">
        <v>124</v>
      </c>
      <c r="C931" s="0" t="s">
        <v>38</v>
      </c>
      <c r="D931" s="0" t="s">
        <v>39</v>
      </c>
      <c r="E931" s="0" t="str">
        <f aca="false">VLOOKUP(A931,Nomenclature!$D$1:$E$9,2,0)</f>
        <v>05</v>
      </c>
      <c r="F931" s="0" t="str">
        <f aca="false">VLOOKUP(B931,Nomenclature!$J$1:$K$97,2,0)</f>
        <v>52</v>
      </c>
      <c r="G931" s="0" t="str">
        <f aca="false">VLOOKUP(C931,Nomenclature!$M$1:$N$21,2,0)</f>
        <v>24</v>
      </c>
      <c r="H931" s="0" t="str">
        <f aca="false">VLOOKUP(D931,Nomenclature!$O$25:$P$31,2,0)</f>
        <v>04</v>
      </c>
      <c r="I931" s="1" t="str">
        <f aca="false">CONCATENATE(E931,F931)</f>
        <v>0552</v>
      </c>
      <c r="J931" s="0" t="str">
        <f aca="false">CONCATENATE(E931,F931,G931,H931)</f>
        <v>05522404</v>
      </c>
      <c r="K931" s="0" t="n">
        <v>6.00242373707821</v>
      </c>
      <c r="L931" s="0" t="n">
        <v>20</v>
      </c>
      <c r="M931" s="0" t="n">
        <v>86.5449356310118</v>
      </c>
      <c r="N931" s="0" t="n">
        <v>0.898122668281457</v>
      </c>
      <c r="O931" s="0" t="n">
        <v>9.99400359784132E-005</v>
      </c>
      <c r="P931" s="4" t="n">
        <f aca="false">VLOOKUP(D931,'paramètres CI'!$A$1:$B$6,2,0)</f>
        <v>0.022045059962018</v>
      </c>
      <c r="Q931" s="17" t="n">
        <f aca="false">M931*P931/N931</f>
        <v>2.12430702706274</v>
      </c>
      <c r="R931" s="9" t="n">
        <f aca="false">1/(1+0.04)*(1 - (1/(1+0.04))^L931)/(1-1/(1+0.04))</f>
        <v>13.5903263449677</v>
      </c>
      <c r="S931" s="17" t="n">
        <f aca="false">K931/R931</f>
        <v>0.441668844788325</v>
      </c>
      <c r="T931" s="17" t="n">
        <f aca="false">Q931+S931</f>
        <v>2.56597587185107</v>
      </c>
      <c r="U931" s="0" t="n">
        <f aca="false">T931 + Z931</f>
        <v>2.21940404680284</v>
      </c>
      <c r="V931" s="4" t="str">
        <f aca="false">VLOOKUP(I931,'CI ref gaz'!$I$1:$AM$97,1,0)</f>
        <v>0552</v>
      </c>
      <c r="W931" s="0" t="n">
        <f aca="false">VLOOKUP(I931,'CI ref gaz'!$I$1:$AM$97,14,0)</f>
        <v>-2</v>
      </c>
      <c r="X931" s="1" t="n">
        <f aca="false">VLOOKUP(I931,'CI ref gaz'!$I$1:$AM$97,13,0)</f>
        <v>0.76065483052824</v>
      </c>
      <c r="Y931" s="2" t="n">
        <f aca="false">VLOOKUP(I931,'CI ref gaz'!$I$1:$AM$97,7,0)</f>
        <v>0.524963936127474</v>
      </c>
      <c r="Z931" s="17" t="n">
        <f aca="false">X931*(O931/Y931)^(-1/8)-T931</f>
        <v>-0.346571825048231</v>
      </c>
      <c r="AA931" s="17" t="n">
        <f aca="false">Z931^2</f>
        <v>0.120112029917262</v>
      </c>
      <c r="AB931" s="18" t="n">
        <f aca="false">Z931/U931</f>
        <v>-0.156155354203073</v>
      </c>
      <c r="AC931" s="17" t="n">
        <f aca="false">U931^-('paramètres CI'!$B$19)</f>
        <v>0.00169866997856599</v>
      </c>
      <c r="AD931" s="4" t="n">
        <f aca="false">SUMIFS($AC$2:$AC$1250,$I$2:$I$1250,V931)</f>
        <v>16.9968918055313</v>
      </c>
      <c r="AE931" s="4" t="n">
        <f aca="false">AC931/AD931</f>
        <v>9.99400359784132E-005</v>
      </c>
      <c r="AF931" s="17" t="n">
        <f aca="false">AE931-O931</f>
        <v>0</v>
      </c>
      <c r="AG931" s="4" t="n">
        <f aca="false">VLOOKUP(I931,BesoinU!$F$1:$L$99,3,0)</f>
        <v>30.0228495676756</v>
      </c>
      <c r="AH931" s="19" t="n">
        <f aca="false">VLOOKUP(J931,bibliRdtCHauff!$G$2:$K$1398,4,0)</f>
        <v>6.00242373707821</v>
      </c>
      <c r="AI931" s="19" t="n">
        <f aca="false">VLOOKUP(J931,bibliRdtCHauff!$G$2:$K$1398,3,0)</f>
        <v>0.898122668281457</v>
      </c>
      <c r="AJ931" s="4" t="n">
        <f aca="false">VLOOKUP(D931,'paramètres CI'!$A$1:$C$6,3)</f>
        <v>0.0386719666666667</v>
      </c>
      <c r="AK931" s="4" t="n">
        <f aca="false">AJ931*AG931/AI931</f>
        <v>1.2927439410266</v>
      </c>
      <c r="AL931" s="4" t="n">
        <f aca="false">AK931+AH931/R931</f>
        <v>1.73441278581493</v>
      </c>
      <c r="AM931" s="4" t="n">
        <f aca="false">AL931+Z931</f>
        <v>1.3878409607667</v>
      </c>
      <c r="AN931" s="4" t="n">
        <f aca="false">AM931^-'paramètres CI'!$B$19</f>
        <v>0.0726578246410986</v>
      </c>
      <c r="AO931" s="4" t="n">
        <f aca="false">SUMIFS($AN$2:$AN$1250,$I$2:$I$1250,V931)</f>
        <v>820487799783.417</v>
      </c>
      <c r="AP931" s="5" t="n">
        <f aca="false">AN931/AO931</f>
        <v>8.85544241611855E-014</v>
      </c>
      <c r="AQ931" s="6" t="n">
        <f aca="false">AP931-O931</f>
        <v>-9.99400358898588E-005</v>
      </c>
      <c r="AR931" s="20" t="n">
        <f aca="false">VLOOKUP(I931,entreesparc!$A$13:$H$110,8,0)*AP931</f>
        <v>1.63881579327396E-008</v>
      </c>
      <c r="AS931" s="7" t="n">
        <f aca="false">M931*AJ931/AI931+AH931/R931</f>
        <v>4.16817857902704</v>
      </c>
      <c r="AT931" s="4" t="n">
        <f aca="false">AS931+Z931</f>
        <v>3.82160675397881</v>
      </c>
      <c r="AU931" s="4" t="n">
        <f aca="false">AT931^-'paramètres CI'!$B$19</f>
        <v>2.19802199267385E-005</v>
      </c>
      <c r="AV931" s="4" t="n">
        <f aca="false">SUMIFS($AU$2:$AU$1250,$I$2:$I$1250,V931)</f>
        <v>0.569509717147454</v>
      </c>
      <c r="AW931" s="5" t="n">
        <f aca="false">AU931/AV931</f>
        <v>3.85949866436563E-005</v>
      </c>
      <c r="AX931" s="7" t="n">
        <f aca="false">SUMIFS($AP$2:$AP$1250,$I$2:$I$1250,V931)</f>
        <v>1</v>
      </c>
    </row>
    <row r="932" customFormat="false" ht="15.8" hidden="false" customHeight="false" outlineLevel="0" collapsed="false">
      <c r="A932" s="0" t="s">
        <v>17</v>
      </c>
      <c r="B932" s="0" t="s">
        <v>124</v>
      </c>
      <c r="C932" s="0" t="s">
        <v>40</v>
      </c>
      <c r="D932" s="0" t="s">
        <v>37</v>
      </c>
      <c r="E932" s="0" t="str">
        <f aca="false">VLOOKUP(A932,Nomenclature!$D$1:$E$9,2,0)</f>
        <v>05</v>
      </c>
      <c r="F932" s="0" t="str">
        <f aca="false">VLOOKUP(B932,Nomenclature!$J$1:$K$97,2,0)</f>
        <v>52</v>
      </c>
      <c r="G932" s="0" t="str">
        <f aca="false">VLOOKUP(C932,Nomenclature!$M$1:$N$21,2,0)</f>
        <v>03</v>
      </c>
      <c r="H932" s="0" t="str">
        <f aca="false">VLOOKUP(D932,Nomenclature!$O$25:$P$31,2,0)</f>
        <v>03</v>
      </c>
      <c r="I932" s="1" t="str">
        <f aca="false">CONCATENATE(E932,F932)</f>
        <v>0552</v>
      </c>
      <c r="J932" s="0" t="str">
        <f aca="false">CONCATENATE(E932,F932,G932,H932)</f>
        <v>05520303</v>
      </c>
      <c r="K932" s="0" t="n">
        <v>6.65809715746111</v>
      </c>
      <c r="L932" s="0" t="n">
        <v>20</v>
      </c>
      <c r="M932" s="0" t="n">
        <v>88.1404750494539</v>
      </c>
      <c r="N932" s="0" t="n">
        <v>0.589331152418037</v>
      </c>
      <c r="O932" s="0" t="n">
        <v>0.0788121026289228</v>
      </c>
      <c r="P932" s="4" t="n">
        <f aca="false">VLOOKUP(D932,'paramètres CI'!$A$1:$B$6,2,0)</f>
        <v>0.0385046990211696</v>
      </c>
      <c r="Q932" s="17" t="n">
        <f aca="false">M932*P932/N932</f>
        <v>5.75876983498533</v>
      </c>
      <c r="R932" s="9" t="n">
        <f aca="false">1/(1+0.04)*(1 - (1/(1+0.04))^L932)/(1-1/(1+0.04))</f>
        <v>13.5903263449677</v>
      </c>
      <c r="S932" s="17" t="n">
        <f aca="false">K932/R932</f>
        <v>0.489914442704057</v>
      </c>
      <c r="T932" s="17" t="n">
        <f aca="false">Q932+S932</f>
        <v>6.24868427768938</v>
      </c>
      <c r="U932" s="0" t="n">
        <f aca="false">T932 + Z932</f>
        <v>0.96411690291488</v>
      </c>
      <c r="V932" s="4" t="str">
        <f aca="false">VLOOKUP(I932,'CI ref gaz'!$I$1:$AM$97,1,0)</f>
        <v>0552</v>
      </c>
      <c r="W932" s="0" t="n">
        <f aca="false">VLOOKUP(I932,'CI ref gaz'!$I$1:$AM$97,14,0)</f>
        <v>-2</v>
      </c>
      <c r="X932" s="1" t="n">
        <f aca="false">VLOOKUP(I932,'CI ref gaz'!$I$1:$AM$97,13,0)</f>
        <v>0.76065483052824</v>
      </c>
      <c r="Y932" s="2" t="n">
        <f aca="false">VLOOKUP(I932,'CI ref gaz'!$I$1:$AM$97,7,0)</f>
        <v>0.524963936127474</v>
      </c>
      <c r="Z932" s="17" t="n">
        <f aca="false">X932*(O932/Y932)^(-1/8)-T932</f>
        <v>-5.2845673747745</v>
      </c>
      <c r="AA932" s="17" t="n">
        <f aca="false">Z932^2</f>
        <v>27.9266523385311</v>
      </c>
      <c r="AB932" s="18" t="n">
        <f aca="false">Z932/U932</f>
        <v>-5.48125166024712</v>
      </c>
      <c r="AC932" s="17" t="n">
        <f aca="false">U932^-('paramètres CI'!$B$19)</f>
        <v>1.33956078135023</v>
      </c>
      <c r="AD932" s="4" t="n">
        <f aca="false">SUMIFS($AC$2:$AC$1250,$I$2:$I$1250,V932)</f>
        <v>16.9968918055313</v>
      </c>
      <c r="AE932" s="4" t="n">
        <f aca="false">AC932/AD932</f>
        <v>0.078812102628923</v>
      </c>
      <c r="AF932" s="17" t="n">
        <f aca="false">AE932-O932</f>
        <v>0</v>
      </c>
      <c r="AG932" s="4" t="n">
        <f aca="false">VLOOKUP(I932,BesoinU!$F$1:$L$99,3,0)</f>
        <v>30.0228495676756</v>
      </c>
      <c r="AH932" s="19" t="n">
        <f aca="false">VLOOKUP(J932,bibliRdtCHauff!$G$2:$K$1398,4,0)</f>
        <v>6.99100201533417</v>
      </c>
      <c r="AI932" s="19" t="n">
        <f aca="false">VLOOKUP(J932,bibliRdtCHauff!$G$2:$K$1398,3,0)</f>
        <v>0.612273350983146</v>
      </c>
      <c r="AJ932" s="4" t="n">
        <f aca="false">VLOOKUP(D932,'paramètres CI'!$A$1:$C$6,3)</f>
        <v>0.0763929293534506</v>
      </c>
      <c r="AK932" s="4" t="n">
        <f aca="false">AJ932*AG932/AI932</f>
        <v>3.74593051017151</v>
      </c>
      <c r="AL932" s="4" t="n">
        <f aca="false">AK932+AH932/R932</f>
        <v>4.26034067501077</v>
      </c>
      <c r="AM932" s="4" t="n">
        <f aca="false">AL932+Z932</f>
        <v>-1.02422669976373</v>
      </c>
      <c r="AN932" s="4" t="n">
        <f aca="false">AM932^-'paramètres CI'!$B$19</f>
        <v>0.825717058093728</v>
      </c>
      <c r="AO932" s="4" t="n">
        <f aca="false">SUMIFS($AN$2:$AN$1250,$I$2:$I$1250,V932)</f>
        <v>820487799783.417</v>
      </c>
      <c r="AP932" s="5" t="n">
        <f aca="false">AN932/AO932</f>
        <v>1.0063733529148E-012</v>
      </c>
      <c r="AQ932" s="6" t="n">
        <f aca="false">AP932-O932</f>
        <v>-0.0788121026279164</v>
      </c>
      <c r="AR932" s="20" t="n">
        <f aca="false">VLOOKUP(I932,entreesparc!$A$13:$H$110,8,0)*AP932</f>
        <v>1.86242591525963E-007</v>
      </c>
      <c r="AS932" s="7" t="n">
        <f aca="false">M932*AJ932/AI932+AH932/R932</f>
        <v>11.5116372576412</v>
      </c>
      <c r="AT932" s="4" t="n">
        <f aca="false">AS932+Z932</f>
        <v>6.22706988286673</v>
      </c>
      <c r="AU932" s="4" t="n">
        <f aca="false">AT932^-'paramètres CI'!$B$19</f>
        <v>4.42313386408475E-007</v>
      </c>
      <c r="AV932" s="4" t="n">
        <f aca="false">SUMIFS($AU$2:$AU$1250,$I$2:$I$1250,V932)</f>
        <v>0.569509717147454</v>
      </c>
      <c r="AW932" s="5" t="n">
        <f aca="false">AU932/AV932</f>
        <v>7.76656434632798E-007</v>
      </c>
      <c r="AX932" s="7" t="n">
        <f aca="false">SUMIFS($AP$2:$AP$1250,$I$2:$I$1250,V932)</f>
        <v>1</v>
      </c>
    </row>
    <row r="933" customFormat="false" ht="15.8" hidden="false" customHeight="false" outlineLevel="0" collapsed="false">
      <c r="A933" s="0" t="s">
        <v>17</v>
      </c>
      <c r="B933" s="0" t="s">
        <v>124</v>
      </c>
      <c r="C933" s="0" t="s">
        <v>41</v>
      </c>
      <c r="D933" s="0" t="s">
        <v>39</v>
      </c>
      <c r="E933" s="0" t="str">
        <f aca="false">VLOOKUP(A933,Nomenclature!$D$1:$E$9,2,0)</f>
        <v>05</v>
      </c>
      <c r="F933" s="0" t="str">
        <f aca="false">VLOOKUP(B933,Nomenclature!$J$1:$K$97,2,0)</f>
        <v>52</v>
      </c>
      <c r="G933" s="0" t="str">
        <f aca="false">VLOOKUP(C933,Nomenclature!$M$1:$N$21,2,0)</f>
        <v>04</v>
      </c>
      <c r="H933" s="0" t="str">
        <f aca="false">VLOOKUP(D933,Nomenclature!$O$25:$P$31,2,0)</f>
        <v>04</v>
      </c>
      <c r="I933" s="1" t="str">
        <f aca="false">CONCATENATE(E933,F933)</f>
        <v>0552</v>
      </c>
      <c r="J933" s="0" t="str">
        <f aca="false">CONCATENATE(E933,F933,G933,H933)</f>
        <v>05520404</v>
      </c>
      <c r="K933" s="0" t="n">
        <v>4.80193898966257</v>
      </c>
      <c r="L933" s="0" t="n">
        <v>20</v>
      </c>
      <c r="M933" s="0" t="n">
        <v>86.5449356310118</v>
      </c>
      <c r="N933" s="0" t="n">
        <v>0.792536301698865</v>
      </c>
      <c r="O933" s="0" t="n">
        <v>0.524963936127474</v>
      </c>
      <c r="P933" s="4" t="n">
        <f aca="false">VLOOKUP(D933,'paramètres CI'!$A$1:$B$6,2,0)</f>
        <v>0.022045059962018</v>
      </c>
      <c r="Q933" s="17" t="n">
        <f aca="false">M933*P933/N933</f>
        <v>2.40731975469758</v>
      </c>
      <c r="R933" s="9" t="n">
        <f aca="false">1/(1+0.04)*(1 - (1/(1+0.04))^L933)/(1-1/(1+0.04))</f>
        <v>13.5903263449677</v>
      </c>
      <c r="S933" s="17" t="n">
        <f aca="false">K933/R933</f>
        <v>0.35333507583066</v>
      </c>
      <c r="T933" s="17" t="n">
        <f aca="false">Q933+S933</f>
        <v>2.76065483052824</v>
      </c>
      <c r="U933" s="0" t="n">
        <f aca="false">T933 + Z933</f>
        <v>0.76065483052824</v>
      </c>
      <c r="V933" s="4" t="str">
        <f aca="false">VLOOKUP(I933,'CI ref gaz'!$I$1:$AM$97,1,0)</f>
        <v>0552</v>
      </c>
      <c r="W933" s="0" t="n">
        <f aca="false">VLOOKUP(I933,'CI ref gaz'!$I$1:$AM$97,14,0)</f>
        <v>-2</v>
      </c>
      <c r="X933" s="1" t="n">
        <f aca="false">VLOOKUP(I933,'CI ref gaz'!$I$1:$AM$97,13,0)</f>
        <v>0.76065483052824</v>
      </c>
      <c r="Y933" s="2" t="n">
        <f aca="false">VLOOKUP(I933,'CI ref gaz'!$I$1:$AM$97,7,0)</f>
        <v>0.524963936127474</v>
      </c>
      <c r="Z933" s="17" t="n">
        <f aca="false">X933*(O933/Y933)^(-1/8)-T933</f>
        <v>-2</v>
      </c>
      <c r="AA933" s="17" t="n">
        <f aca="false">Z933^2</f>
        <v>4</v>
      </c>
      <c r="AB933" s="18" t="n">
        <f aca="false">Z933/U933</f>
        <v>-2.62931348061129</v>
      </c>
      <c r="AC933" s="17" t="n">
        <f aca="false">U933^-('paramètres CI'!$B$19)</f>
        <v>8.92275522416449</v>
      </c>
      <c r="AD933" s="4" t="n">
        <f aca="false">SUMIFS($AC$2:$AC$1250,$I$2:$I$1250,V933)</f>
        <v>16.9968918055313</v>
      </c>
      <c r="AE933" s="4" t="n">
        <f aca="false">AC933/AD933</f>
        <v>0.524963936127474</v>
      </c>
      <c r="AF933" s="17" t="n">
        <f aca="false">AE933-O933</f>
        <v>0</v>
      </c>
      <c r="AG933" s="4" t="n">
        <f aca="false">VLOOKUP(I933,BesoinU!$F$1:$L$99,3,0)</f>
        <v>30.0228495676756</v>
      </c>
      <c r="AH933" s="19" t="n">
        <f aca="false">VLOOKUP(J933,bibliRdtCHauff!$G$2:$K$1398,4,0)</f>
        <v>5.0420359391457</v>
      </c>
      <c r="AI933" s="19" t="n">
        <f aca="false">VLOOKUP(J933,bibliRdtCHauff!$G$2:$K$1398,3,0)</f>
        <v>0.813653575015383</v>
      </c>
      <c r="AJ933" s="4" t="n">
        <f aca="false">VLOOKUP(D933,'paramètres CI'!$A$1:$C$6,3)</f>
        <v>0.0386719666666667</v>
      </c>
      <c r="AK933" s="4" t="n">
        <f aca="false">AJ933*AG933/AI933</f>
        <v>1.42694959301021</v>
      </c>
      <c r="AL933" s="4" t="n">
        <f aca="false">AK933+AH933/R933</f>
        <v>1.7979514226324</v>
      </c>
      <c r="AM933" s="4" t="n">
        <f aca="false">AL933+Z933</f>
        <v>-0.202048577367602</v>
      </c>
      <c r="AN933" s="4" t="n">
        <f aca="false">AM933^-'paramètres CI'!$B$19</f>
        <v>360042.380744681</v>
      </c>
      <c r="AO933" s="4" t="n">
        <f aca="false">SUMIFS($AN$2:$AN$1250,$I$2:$I$1250,V933)</f>
        <v>820487799783.417</v>
      </c>
      <c r="AP933" s="5" t="n">
        <f aca="false">AN933/AO933</f>
        <v>4.38815032764315E-007</v>
      </c>
      <c r="AQ933" s="6" t="n">
        <f aca="false">AP933-O933</f>
        <v>-0.524963497312441</v>
      </c>
      <c r="AR933" s="20" t="n">
        <f aca="false">VLOOKUP(I933,entreesparc!$A$13:$H$110,8,0)*AP933</f>
        <v>0.0812084786087285</v>
      </c>
      <c r="AS933" s="7" t="n">
        <f aca="false">M933*AJ933/AI933+AH933/R933</f>
        <v>4.48437755691255</v>
      </c>
      <c r="AT933" s="4" t="n">
        <f aca="false">AS933+Z933</f>
        <v>2.48437755691255</v>
      </c>
      <c r="AU933" s="4" t="n">
        <f aca="false">AT933^-'paramètres CI'!$B$19</f>
        <v>0.000689063461538276</v>
      </c>
      <c r="AV933" s="4" t="n">
        <f aca="false">SUMIFS($AU$2:$AU$1250,$I$2:$I$1250,V933)</f>
        <v>0.569509717147454</v>
      </c>
      <c r="AW933" s="5" t="n">
        <f aca="false">AU933/AV933</f>
        <v>0.0012099239763452</v>
      </c>
      <c r="AX933" s="7" t="n">
        <f aca="false">SUMIFS($AP$2:$AP$1250,$I$2:$I$1250,V933)</f>
        <v>1</v>
      </c>
    </row>
    <row r="934" customFormat="false" ht="15.8" hidden="false" customHeight="false" outlineLevel="0" collapsed="false">
      <c r="A934" s="0" t="s">
        <v>17</v>
      </c>
      <c r="B934" s="0" t="s">
        <v>124</v>
      </c>
      <c r="C934" s="0" t="s">
        <v>45</v>
      </c>
      <c r="D934" s="0" t="s">
        <v>43</v>
      </c>
      <c r="E934" s="0" t="str">
        <f aca="false">VLOOKUP(A934,Nomenclature!$D$1:$E$9,2,0)</f>
        <v>05</v>
      </c>
      <c r="F934" s="0" t="str">
        <f aca="false">VLOOKUP(B934,Nomenclature!$J$1:$K$97,2,0)</f>
        <v>52</v>
      </c>
      <c r="G934" s="0" t="str">
        <f aca="false">VLOOKUP(C934,Nomenclature!$M$1:$N$21,2,0)</f>
        <v>06</v>
      </c>
      <c r="H934" s="0" t="str">
        <f aca="false">VLOOKUP(D934,Nomenclature!$O$25:$P$31,2,0)</f>
        <v>02</v>
      </c>
      <c r="I934" s="1" t="str">
        <f aca="false">CONCATENATE(E934,F934)</f>
        <v>0552</v>
      </c>
      <c r="J934" s="0" t="str">
        <f aca="false">CONCATENATE(E934,F934,G934,H934)</f>
        <v>05520602</v>
      </c>
      <c r="K934" s="0" t="n">
        <v>10</v>
      </c>
      <c r="L934" s="0" t="n">
        <v>13</v>
      </c>
      <c r="M934" s="0" t="n">
        <v>85.3068579328838</v>
      </c>
      <c r="N934" s="0" t="n">
        <v>0.885381270501952</v>
      </c>
      <c r="O934" s="0" t="n">
        <v>0.227439953890615</v>
      </c>
      <c r="P934" s="4" t="n">
        <f aca="false">VLOOKUP(D934,'paramètres CI'!$A$1:$B$6,2,0)</f>
        <v>0.0935912806596305</v>
      </c>
      <c r="Q934" s="17" t="n">
        <f aca="false">M934*P934/N934</f>
        <v>9.01755926964817</v>
      </c>
      <c r="R934" s="9" t="n">
        <f aca="false">1/(1+0.04)*(1 - (1/(1+0.04))^L934)/(1-1/(1+0.04))</f>
        <v>9.98564784663304</v>
      </c>
      <c r="S934" s="17" t="n">
        <f aca="false">K934/R934</f>
        <v>1.00143727814033</v>
      </c>
      <c r="T934" s="17" t="n">
        <f aca="false">Q934+S934</f>
        <v>10.0189965477885</v>
      </c>
      <c r="U934" s="0" t="n">
        <f aca="false">T934 + Z934</f>
        <v>0.844491857357022</v>
      </c>
      <c r="V934" s="4" t="str">
        <f aca="false">VLOOKUP(I934,'CI ref gaz'!$I$1:$AM$97,1,0)</f>
        <v>0552</v>
      </c>
      <c r="W934" s="0" t="n">
        <f aca="false">VLOOKUP(I934,'CI ref gaz'!$I$1:$AM$97,14,0)</f>
        <v>-2</v>
      </c>
      <c r="X934" s="1" t="n">
        <f aca="false">VLOOKUP(I934,'CI ref gaz'!$I$1:$AM$97,13,0)</f>
        <v>0.76065483052824</v>
      </c>
      <c r="Y934" s="2" t="n">
        <f aca="false">VLOOKUP(I934,'CI ref gaz'!$I$1:$AM$97,7,0)</f>
        <v>0.524963936127474</v>
      </c>
      <c r="Z934" s="17" t="n">
        <f aca="false">X934*(O934/Y934)^(-1/8)-T934</f>
        <v>-9.17450469043147</v>
      </c>
      <c r="AA934" s="17" t="n">
        <f aca="false">Z934^2</f>
        <v>84.1715363147491</v>
      </c>
      <c r="AB934" s="18" t="n">
        <f aca="false">Z934/U934</f>
        <v>-10.8639350521918</v>
      </c>
      <c r="AC934" s="17" t="n">
        <f aca="false">U934^-('paramètres CI'!$B$19)</f>
        <v>3.8657722885338</v>
      </c>
      <c r="AD934" s="4" t="n">
        <f aca="false">SUMIFS($AC$2:$AC$1250,$I$2:$I$1250,V934)</f>
        <v>16.9968918055313</v>
      </c>
      <c r="AE934" s="4" t="n">
        <f aca="false">AC934/AD934</f>
        <v>0.227439953890615</v>
      </c>
      <c r="AF934" s="17" t="n">
        <f aca="false">AE934-O934</f>
        <v>0</v>
      </c>
      <c r="AG934" s="4" t="n">
        <f aca="false">VLOOKUP(I934,BesoinU!$F$1:$L$99,3,0)</f>
        <v>30.0228495676756</v>
      </c>
      <c r="AH934" s="19" t="n">
        <f aca="false">VLOOKUP(J934,bibliRdtCHauff!$G$2:$K$1398,4,0)</f>
        <v>10.4</v>
      </c>
      <c r="AI934" s="19" t="n">
        <f aca="false">VLOOKUP(J934,bibliRdtCHauff!$G$2:$K$1398,3,0)</f>
        <v>0.908305016401562</v>
      </c>
      <c r="AJ934" s="4" t="n">
        <f aca="false">VLOOKUP(D934,'paramètres CI'!$A$1:$C$6,3)</f>
        <v>0.09847</v>
      </c>
      <c r="AK934" s="4" t="n">
        <f aca="false">AJ934*AG934/AI934</f>
        <v>3.25479871138575</v>
      </c>
      <c r="AL934" s="4" t="n">
        <f aca="false">AK934+AH934/R934</f>
        <v>4.29629348065169</v>
      </c>
      <c r="AM934" s="4" t="n">
        <f aca="false">AL934+Z934</f>
        <v>-4.87821120977979</v>
      </c>
      <c r="AN934" s="4" t="n">
        <f aca="false">AM934^-'paramètres CI'!$B$19</f>
        <v>3.11828066061466E-006</v>
      </c>
      <c r="AO934" s="4" t="n">
        <f aca="false">SUMIFS($AN$2:$AN$1250,$I$2:$I$1250,V934)</f>
        <v>820487799783.417</v>
      </c>
      <c r="AP934" s="5" t="n">
        <f aca="false">AN934/AO934</f>
        <v>3.80052044824773E-018</v>
      </c>
      <c r="AQ934" s="6" t="n">
        <f aca="false">AP934-O934</f>
        <v>-0.227439953890615</v>
      </c>
      <c r="AR934" s="20" t="n">
        <f aca="false">VLOOKUP(I934,entreesparc!$A$13:$H$110,8,0)*AP934</f>
        <v>7.03336167813846E-013</v>
      </c>
      <c r="AS934" s="7" t="n">
        <f aca="false">M934*AJ934/AI934+AH934/R934</f>
        <v>10.2896725828489</v>
      </c>
      <c r="AT934" s="4" t="n">
        <f aca="false">AS934+Z934</f>
        <v>1.11516789241747</v>
      </c>
      <c r="AU934" s="4" t="n">
        <f aca="false">AT934^-'paramètres CI'!$B$19</f>
        <v>0.418097860476259</v>
      </c>
      <c r="AV934" s="4" t="n">
        <f aca="false">SUMIFS($AU$2:$AU$1250,$I$2:$I$1250,V934)</f>
        <v>0.569509717147454</v>
      </c>
      <c r="AW934" s="5" t="n">
        <f aca="false">AU934/AV934</f>
        <v>0.734136482464982</v>
      </c>
      <c r="AX934" s="7" t="n">
        <f aca="false">SUMIFS($AP$2:$AP$1250,$I$2:$I$1250,V934)</f>
        <v>1</v>
      </c>
    </row>
    <row r="935" customFormat="false" ht="15.8" hidden="false" customHeight="false" outlineLevel="0" collapsed="false">
      <c r="A935" s="0" t="s">
        <v>17</v>
      </c>
      <c r="B935" s="0" t="s">
        <v>124</v>
      </c>
      <c r="C935" s="0" t="s">
        <v>46</v>
      </c>
      <c r="D935" s="0" t="s">
        <v>43</v>
      </c>
      <c r="E935" s="0" t="str">
        <f aca="false">VLOOKUP(A935,Nomenclature!$D$1:$E$9,2,0)</f>
        <v>05</v>
      </c>
      <c r="F935" s="0" t="str">
        <f aca="false">VLOOKUP(B935,Nomenclature!$J$1:$K$97,2,0)</f>
        <v>52</v>
      </c>
      <c r="G935" s="0" t="str">
        <f aca="false">VLOOKUP(C935,Nomenclature!$M$1:$N$21,2,0)</f>
        <v>26</v>
      </c>
      <c r="H935" s="0" t="str">
        <f aca="false">VLOOKUP(D935,Nomenclature!$O$25:$P$31,2,0)</f>
        <v>02</v>
      </c>
      <c r="I935" s="1" t="str">
        <f aca="false">CONCATENATE(E935,F935)</f>
        <v>0552</v>
      </c>
      <c r="J935" s="0" t="str">
        <f aca="false">CONCATENATE(E935,F935,G935,H935)</f>
        <v>05522602</v>
      </c>
      <c r="K935" s="0" t="n">
        <v>12</v>
      </c>
      <c r="L935" s="0" t="n">
        <v>13</v>
      </c>
      <c r="M935" s="0" t="n">
        <v>85.3068579328838</v>
      </c>
      <c r="N935" s="0" t="n">
        <v>1</v>
      </c>
      <c r="O935" s="0" t="n">
        <v>9.99400359784132E-005</v>
      </c>
      <c r="P935" s="4" t="n">
        <f aca="false">VLOOKUP(D935,'paramètres CI'!$A$1:$B$6,2,0)</f>
        <v>0.0935912806596305</v>
      </c>
      <c r="Q935" s="17" t="n">
        <f aca="false">M935*P935/N935</f>
        <v>7.98397808298775</v>
      </c>
      <c r="R935" s="9" t="n">
        <f aca="false">1/(1+0.04)*(1 - (1/(1+0.04))^L935)/(1-1/(1+0.04))</f>
        <v>9.98564784663304</v>
      </c>
      <c r="S935" s="17" t="n">
        <f aca="false">K935/R935</f>
        <v>1.20172473376839</v>
      </c>
      <c r="T935" s="17" t="n">
        <f aca="false">Q935+S935</f>
        <v>9.18570281675614</v>
      </c>
      <c r="U935" s="0" t="n">
        <f aca="false">T935 + Z935</f>
        <v>2.21940404680284</v>
      </c>
      <c r="V935" s="4" t="str">
        <f aca="false">VLOOKUP(I935,'CI ref gaz'!$I$1:$AM$97,1,0)</f>
        <v>0552</v>
      </c>
      <c r="W935" s="0" t="n">
        <f aca="false">VLOOKUP(I935,'CI ref gaz'!$I$1:$AM$97,14,0)</f>
        <v>-2</v>
      </c>
      <c r="X935" s="1" t="n">
        <f aca="false">VLOOKUP(I935,'CI ref gaz'!$I$1:$AM$97,13,0)</f>
        <v>0.76065483052824</v>
      </c>
      <c r="Y935" s="2" t="n">
        <f aca="false">VLOOKUP(I935,'CI ref gaz'!$I$1:$AM$97,7,0)</f>
        <v>0.524963936127474</v>
      </c>
      <c r="Z935" s="17" t="n">
        <f aca="false">X935*(O935/Y935)^(-1/8)-T935</f>
        <v>-6.9662987699533</v>
      </c>
      <c r="AA935" s="17" t="n">
        <f aca="false">Z935^2</f>
        <v>48.5293185522529</v>
      </c>
      <c r="AB935" s="18" t="n">
        <f aca="false">Z935/U935</f>
        <v>-3.13881502558698</v>
      </c>
      <c r="AC935" s="17" t="n">
        <f aca="false">U935^-('paramètres CI'!$B$19)</f>
        <v>0.00169866997856599</v>
      </c>
      <c r="AD935" s="4" t="n">
        <f aca="false">SUMIFS($AC$2:$AC$1250,$I$2:$I$1250,V935)</f>
        <v>16.9968918055313</v>
      </c>
      <c r="AE935" s="4" t="n">
        <f aca="false">AC935/AD935</f>
        <v>9.99400359784132E-005</v>
      </c>
      <c r="AF935" s="17" t="n">
        <f aca="false">AE935-O935</f>
        <v>0</v>
      </c>
      <c r="AG935" s="4" t="n">
        <f aca="false">VLOOKUP(I935,BesoinU!$F$1:$L$99,3,0)</f>
        <v>30.0228495676756</v>
      </c>
      <c r="AH935" s="19" t="n">
        <f aca="false">VLOOKUP(J935,bibliRdtCHauff!$G$2:$K$1398,4,0)</f>
        <v>12</v>
      </c>
      <c r="AI935" s="19" t="n">
        <f aca="false">VLOOKUP(J935,bibliRdtCHauff!$G$2:$K$1398,3,0)</f>
        <v>1</v>
      </c>
      <c r="AJ935" s="4" t="n">
        <f aca="false">VLOOKUP(D935,'paramètres CI'!$A$1:$C$6,3)</f>
        <v>0.09847</v>
      </c>
      <c r="AK935" s="4" t="n">
        <f aca="false">AJ935*AG935/AI935</f>
        <v>2.95634999692902</v>
      </c>
      <c r="AL935" s="4" t="n">
        <f aca="false">AK935+AH935/R935</f>
        <v>4.15807473069741</v>
      </c>
      <c r="AM935" s="4" t="n">
        <f aca="false">AL935+Z935</f>
        <v>-2.8082240392559</v>
      </c>
      <c r="AN935" s="4" t="n">
        <f aca="false">AM935^-'paramètres CI'!$B$19</f>
        <v>0.000258550854973803</v>
      </c>
      <c r="AO935" s="4" t="n">
        <f aca="false">SUMIFS($AN$2:$AN$1250,$I$2:$I$1250,V935)</f>
        <v>820487799783.417</v>
      </c>
      <c r="AP935" s="5" t="n">
        <f aca="false">AN935/AO935</f>
        <v>3.15118463726155E-016</v>
      </c>
      <c r="AQ935" s="6" t="n">
        <f aca="false">AP935-O935</f>
        <v>-9.99400359780981E-005</v>
      </c>
      <c r="AR935" s="20" t="n">
        <f aca="false">VLOOKUP(I935,entreesparc!$A$13:$H$110,8,0)*AP935</f>
        <v>5.83168057382055E-011</v>
      </c>
      <c r="AS935" s="7" t="n">
        <f aca="false">M935*AJ935/AI935+AH935/R935</f>
        <v>9.60189103441946</v>
      </c>
      <c r="AT935" s="4" t="n">
        <f aca="false">AS935+Z935</f>
        <v>2.63559226446616</v>
      </c>
      <c r="AU935" s="4" t="n">
        <f aca="false">AT935^-'paramètres CI'!$B$19</f>
        <v>0.000429510916422148</v>
      </c>
      <c r="AV935" s="4" t="n">
        <f aca="false">SUMIFS($AU$2:$AU$1250,$I$2:$I$1250,V935)</f>
        <v>0.569509717147454</v>
      </c>
      <c r="AW935" s="5" t="n">
        <f aca="false">AU935/AV935</f>
        <v>0.00075417662506879</v>
      </c>
      <c r="AX935" s="7" t="n">
        <f aca="false">SUMIFS($AP$2:$AP$1250,$I$2:$I$1250,V935)</f>
        <v>1</v>
      </c>
    </row>
    <row r="936" customFormat="false" ht="15.8" hidden="false" customHeight="false" outlineLevel="0" collapsed="false">
      <c r="A936" s="0" t="s">
        <v>17</v>
      </c>
      <c r="B936" s="0" t="s">
        <v>124</v>
      </c>
      <c r="C936" s="0" t="s">
        <v>48</v>
      </c>
      <c r="D936" s="0" t="s">
        <v>43</v>
      </c>
      <c r="E936" s="0" t="str">
        <f aca="false">VLOOKUP(A936,Nomenclature!$D$1:$E$9,2,0)</f>
        <v>05</v>
      </c>
      <c r="F936" s="0" t="str">
        <f aca="false">VLOOKUP(B936,Nomenclature!$J$1:$K$97,2,0)</f>
        <v>52</v>
      </c>
      <c r="G936" s="0" t="str">
        <f aca="false">VLOOKUP(C936,Nomenclature!$M$1:$N$21,2,0)</f>
        <v>09</v>
      </c>
      <c r="H936" s="0" t="str">
        <f aca="false">VLOOKUP(D936,Nomenclature!$O$25:$P$31,2,0)</f>
        <v>02</v>
      </c>
      <c r="I936" s="1" t="str">
        <f aca="false">CONCATENATE(E936,F936)</f>
        <v>0552</v>
      </c>
      <c r="J936" s="0" t="str">
        <f aca="false">CONCATENATE(E936,F936,G936,H936)</f>
        <v>05520902</v>
      </c>
      <c r="K936" s="0" t="n">
        <v>43.0095649595968</v>
      </c>
      <c r="L936" s="0" t="n">
        <v>20</v>
      </c>
      <c r="M936" s="0" t="n">
        <v>90.8612466904461</v>
      </c>
      <c r="N936" s="0" t="n">
        <v>2.68700961095039</v>
      </c>
      <c r="O936" s="0" t="n">
        <v>0.116709003520549</v>
      </c>
      <c r="P936" s="4" t="n">
        <f aca="false">VLOOKUP(D936,'paramètres CI'!$A$1:$B$6,2,0)</f>
        <v>0.0935912806596305</v>
      </c>
      <c r="Q936" s="17" t="n">
        <f aca="false">M936*P936/N936</f>
        <v>3.16478973704961</v>
      </c>
      <c r="R936" s="9" t="n">
        <f aca="false">1/(1+0.04)*(1 - (1/(1+0.04))^L936)/(1-1/(1+0.04))</f>
        <v>13.5903263449677</v>
      </c>
      <c r="S936" s="17" t="n">
        <f aca="false">K936/R936</f>
        <v>3.1647190706</v>
      </c>
      <c r="T936" s="17" t="n">
        <f aca="false">Q936+S936</f>
        <v>6.32950880764961</v>
      </c>
      <c r="U936" s="0" t="n">
        <f aca="false">T936 + Z936</f>
        <v>0.917943109424059</v>
      </c>
      <c r="V936" s="4" t="str">
        <f aca="false">VLOOKUP(I936,'CI ref gaz'!$I$1:$AM$97,1,0)</f>
        <v>0552</v>
      </c>
      <c r="W936" s="0" t="n">
        <f aca="false">VLOOKUP(I936,'CI ref gaz'!$I$1:$AM$97,14,0)</f>
        <v>-2</v>
      </c>
      <c r="X936" s="1" t="n">
        <f aca="false">VLOOKUP(I936,'CI ref gaz'!$I$1:$AM$97,13,0)</f>
        <v>0.76065483052824</v>
      </c>
      <c r="Y936" s="2" t="n">
        <f aca="false">VLOOKUP(I936,'CI ref gaz'!$I$1:$AM$97,7,0)</f>
        <v>0.524963936127474</v>
      </c>
      <c r="Z936" s="17" t="n">
        <f aca="false">X936*(O936/Y936)^(-1/8)-T936</f>
        <v>-5.41156569822555</v>
      </c>
      <c r="AA936" s="17" t="n">
        <f aca="false">Z936^2</f>
        <v>29.2850433062114</v>
      </c>
      <c r="AB936" s="18" t="n">
        <f aca="false">Z936/U936</f>
        <v>-5.89531708737473</v>
      </c>
      <c r="AC936" s="17" t="n">
        <f aca="false">U936^-('paramètres CI'!$B$19)</f>
        <v>1.98369030557014</v>
      </c>
      <c r="AD936" s="4" t="n">
        <f aca="false">SUMIFS($AC$2:$AC$1250,$I$2:$I$1250,V936)</f>
        <v>16.9968918055313</v>
      </c>
      <c r="AE936" s="4" t="n">
        <f aca="false">AC936/AD936</f>
        <v>0.116709003520549</v>
      </c>
      <c r="AF936" s="17" t="n">
        <f aca="false">AE936-O936</f>
        <v>0</v>
      </c>
      <c r="AG936" s="4" t="n">
        <f aca="false">VLOOKUP(I936,BesoinU!$F$1:$L$99,3,0)</f>
        <v>30.0228495676756</v>
      </c>
      <c r="AH936" s="19" t="n">
        <f aca="false">VLOOKUP(J936,bibliRdtCHauff!$G$2:$K$1398,4,0)</f>
        <v>45.1600432075767</v>
      </c>
      <c r="AI936" s="19" t="n">
        <f aca="false">VLOOKUP(J936,bibliRdtCHauff!$G$2:$K$1398,3,0)</f>
        <v>2.65692340011166</v>
      </c>
      <c r="AJ936" s="4" t="n">
        <f aca="false">VLOOKUP(D936,'paramètres CI'!$A$1:$C$6,3)</f>
        <v>0.09847</v>
      </c>
      <c r="AK936" s="4" t="n">
        <f aca="false">AJ936*AG936/AI936</f>
        <v>1.11269673668604</v>
      </c>
      <c r="AL936" s="4" t="n">
        <f aca="false">AK936+AH936/R936</f>
        <v>4.43565176081604</v>
      </c>
      <c r="AM936" s="4" t="n">
        <f aca="false">AL936+Z936</f>
        <v>-0.975913937409514</v>
      </c>
      <c r="AN936" s="4" t="n">
        <f aca="false">AM936^-'paramètres CI'!$B$19</f>
        <v>1.21536811076129</v>
      </c>
      <c r="AO936" s="4" t="n">
        <f aca="false">SUMIFS($AN$2:$AN$1250,$I$2:$I$1250,V936)</f>
        <v>820487799783.417</v>
      </c>
      <c r="AP936" s="5" t="n">
        <f aca="false">AN936/AO936</f>
        <v>1.48127505501252E-012</v>
      </c>
      <c r="AQ936" s="6" t="n">
        <f aca="false">AP936-O936</f>
        <v>-0.116709003519068</v>
      </c>
      <c r="AR936" s="20" t="n">
        <f aca="false">VLOOKUP(I936,entreesparc!$A$13:$H$110,8,0)*AP936</f>
        <v>2.74129381714313E-007</v>
      </c>
      <c r="AS936" s="7" t="n">
        <f aca="false">M936*AJ936/AI936+AH936/R936</f>
        <v>6.69042393995656</v>
      </c>
      <c r="AT936" s="4" t="n">
        <f aca="false">AS936+Z936</f>
        <v>1.27885824173101</v>
      </c>
      <c r="AU936" s="4" t="n">
        <f aca="false">AT936^-'paramètres CI'!$B$19</f>
        <v>0.139772182491283</v>
      </c>
      <c r="AV936" s="4" t="n">
        <f aca="false">SUMIFS($AU$2:$AU$1250,$I$2:$I$1250,V936)</f>
        <v>0.569509717147454</v>
      </c>
      <c r="AW936" s="5" t="n">
        <f aca="false">AU936/AV936</f>
        <v>0.245425456814626</v>
      </c>
      <c r="AX936" s="7" t="n">
        <f aca="false">SUMIFS($AP$2:$AP$1250,$I$2:$I$1250,V936)</f>
        <v>1</v>
      </c>
    </row>
    <row r="937" customFormat="false" ht="15.8" hidden="false" customHeight="false" outlineLevel="0" collapsed="false">
      <c r="A937" s="0" t="s">
        <v>17</v>
      </c>
      <c r="B937" s="0" t="s">
        <v>124</v>
      </c>
      <c r="C937" s="0" t="s">
        <v>49</v>
      </c>
      <c r="D937" s="0" t="s">
        <v>43</v>
      </c>
      <c r="E937" s="0" t="str">
        <f aca="false">VLOOKUP(A937,Nomenclature!$D$1:$E$9,2,0)</f>
        <v>05</v>
      </c>
      <c r="F937" s="0" t="str">
        <f aca="false">VLOOKUP(B937,Nomenclature!$J$1:$K$97,2,0)</f>
        <v>52</v>
      </c>
      <c r="G937" s="0" t="str">
        <f aca="false">VLOOKUP(C937,Nomenclature!$M$1:$N$21,2,0)</f>
        <v>29</v>
      </c>
      <c r="H937" s="0" t="str">
        <f aca="false">VLOOKUP(D937,Nomenclature!$O$25:$P$31,2,0)</f>
        <v>02</v>
      </c>
      <c r="I937" s="1" t="str">
        <f aca="false">CONCATENATE(E937,F937)</f>
        <v>0552</v>
      </c>
      <c r="J937" s="0" t="str">
        <f aca="false">CONCATENATE(E937,F937,G937,H937)</f>
        <v>05522902</v>
      </c>
      <c r="K937" s="0" t="n">
        <v>53.761956199496</v>
      </c>
      <c r="L937" s="0" t="n">
        <v>20</v>
      </c>
      <c r="M937" s="0" t="n">
        <v>90.8612466904461</v>
      </c>
      <c r="N937" s="0" t="n">
        <v>2.53657855675673</v>
      </c>
      <c r="O937" s="0" t="n">
        <v>9.99400359784132E-005</v>
      </c>
      <c r="P937" s="4" t="n">
        <f aca="false">VLOOKUP(D937,'paramètres CI'!$A$1:$B$6,2,0)</f>
        <v>0.0935912806596305</v>
      </c>
      <c r="Q937" s="17" t="n">
        <f aca="false">M937*P937/N937</f>
        <v>3.35247667273607</v>
      </c>
      <c r="R937" s="9" t="n">
        <f aca="false">1/(1+0.04)*(1 - (1/(1+0.04))^L937)/(1-1/(1+0.04))</f>
        <v>13.5903263449677</v>
      </c>
      <c r="S937" s="17" t="n">
        <f aca="false">K937/R937</f>
        <v>3.95589883825</v>
      </c>
      <c r="T937" s="17" t="n">
        <f aca="false">Q937+S937</f>
        <v>7.30837551098607</v>
      </c>
      <c r="U937" s="0" t="n">
        <f aca="false">T937 + Z937</f>
        <v>2.21940404680284</v>
      </c>
      <c r="V937" s="4" t="str">
        <f aca="false">VLOOKUP(I937,'CI ref gaz'!$I$1:$AM$97,1,0)</f>
        <v>0552</v>
      </c>
      <c r="W937" s="0" t="n">
        <f aca="false">VLOOKUP(I937,'CI ref gaz'!$I$1:$AM$97,14,0)</f>
        <v>-2</v>
      </c>
      <c r="X937" s="1" t="n">
        <f aca="false">VLOOKUP(I937,'CI ref gaz'!$I$1:$AM$97,13,0)</f>
        <v>0.76065483052824</v>
      </c>
      <c r="Y937" s="2" t="n">
        <f aca="false">VLOOKUP(I937,'CI ref gaz'!$I$1:$AM$97,7,0)</f>
        <v>0.524963936127474</v>
      </c>
      <c r="Z937" s="17" t="n">
        <f aca="false">X937*(O937/Y937)^(-1/8)-T937</f>
        <v>-5.08897146418323</v>
      </c>
      <c r="AA937" s="17" t="n">
        <f aca="false">Z937^2</f>
        <v>25.8976305632712</v>
      </c>
      <c r="AB937" s="18" t="n">
        <f aca="false">Z937/U937</f>
        <v>-2.29294502346887</v>
      </c>
      <c r="AC937" s="17" t="n">
        <f aca="false">U937^-('paramètres CI'!$B$19)</f>
        <v>0.00169866997856599</v>
      </c>
      <c r="AD937" s="4" t="n">
        <f aca="false">SUMIFS($AC$2:$AC$1250,$I$2:$I$1250,V937)</f>
        <v>16.9968918055313</v>
      </c>
      <c r="AE937" s="4" t="n">
        <f aca="false">AC937/AD937</f>
        <v>9.99400359784132E-005</v>
      </c>
      <c r="AF937" s="17" t="n">
        <f aca="false">AE937-O937</f>
        <v>0</v>
      </c>
      <c r="AG937" s="4" t="n">
        <f aca="false">VLOOKUP(I937,BesoinU!$F$1:$L$99,3,0)</f>
        <v>30.0228495676756</v>
      </c>
      <c r="AH937" s="19" t="n">
        <f aca="false">VLOOKUP(J937,bibliRdtCHauff!$G$2:$K$1398,4,0)</f>
        <v>53.761956199496</v>
      </c>
      <c r="AI937" s="19" t="n">
        <f aca="false">VLOOKUP(J937,bibliRdtCHauff!$G$2:$K$1398,3,0)</f>
        <v>2.53657855675673</v>
      </c>
      <c r="AJ937" s="4" t="n">
        <f aca="false">VLOOKUP(D937,'paramètres CI'!$A$1:$C$6,3)</f>
        <v>0.09847</v>
      </c>
      <c r="AK937" s="4" t="n">
        <f aca="false">AJ937*AG937/AI937</f>
        <v>1.16548726198687</v>
      </c>
      <c r="AL937" s="4" t="n">
        <f aca="false">AK937+AH937/R937</f>
        <v>5.12138610023687</v>
      </c>
      <c r="AM937" s="4" t="n">
        <f aca="false">AL937+Z937</f>
        <v>0.0324146360536348</v>
      </c>
      <c r="AN937" s="4" t="n">
        <f aca="false">AM937^-'paramètres CI'!$B$19</f>
        <v>820485294790.299</v>
      </c>
      <c r="AO937" s="4" t="n">
        <f aca="false">SUMIFS($AN$2:$AN$1250,$I$2:$I$1250,V937)</f>
        <v>820487799783.417</v>
      </c>
      <c r="AP937" s="5" t="n">
        <f aca="false">AN937/AO937</f>
        <v>0.999996946946537</v>
      </c>
      <c r="AQ937" s="6" t="n">
        <f aca="false">AP937-O937</f>
        <v>0.999897006910558</v>
      </c>
      <c r="AR937" s="20" t="n">
        <f aca="false">VLOOKUP(I937,entreesparc!$A$13:$H$110,8,0)*AP937</f>
        <v>185062.553949737</v>
      </c>
      <c r="AS937" s="7" t="n">
        <f aca="false">M937*AJ937/AI937+AH937/R937</f>
        <v>7.48313316646571</v>
      </c>
      <c r="AT937" s="4" t="n">
        <f aca="false">AS937+Z937</f>
        <v>2.39416170228248</v>
      </c>
      <c r="AU937" s="4" t="n">
        <f aca="false">AT937^-'paramètres CI'!$B$19</f>
        <v>0.00092634372643245</v>
      </c>
      <c r="AV937" s="4" t="n">
        <f aca="false">SUMIFS($AU$2:$AU$1250,$I$2:$I$1250,V937)</f>
        <v>0.569509717147454</v>
      </c>
      <c r="AW937" s="5" t="n">
        <f aca="false">AU937/AV937</f>
        <v>0.00162656351338885</v>
      </c>
      <c r="AX937" s="7" t="n">
        <f aca="false">SUMIFS($AP$2:$AP$1250,$I$2:$I$1250,V937)</f>
        <v>1</v>
      </c>
    </row>
    <row r="938" customFormat="false" ht="15.8" hidden="false" customHeight="false" outlineLevel="0" collapsed="false">
      <c r="A938" s="0" t="s">
        <v>17</v>
      </c>
      <c r="B938" s="0" t="s">
        <v>125</v>
      </c>
      <c r="C938" s="0" t="s">
        <v>32</v>
      </c>
      <c r="D938" s="0" t="s">
        <v>33</v>
      </c>
      <c r="E938" s="0" t="str">
        <f aca="false">VLOOKUP(A938,Nomenclature!$D$1:$E$9,2,0)</f>
        <v>05</v>
      </c>
      <c r="F938" s="0" t="str">
        <f aca="false">VLOOKUP(B938,Nomenclature!$J$1:$K$97,2,0)</f>
        <v>89</v>
      </c>
      <c r="G938" s="0" t="str">
        <f aca="false">VLOOKUP(C938,Nomenclature!$M$1:$N$21,2,0)</f>
        <v>01</v>
      </c>
      <c r="H938" s="0" t="str">
        <f aca="false">VLOOKUP(D938,Nomenclature!$O$25:$P$31,2,0)</f>
        <v>01</v>
      </c>
      <c r="I938" s="1" t="str">
        <f aca="false">CONCATENATE(E938,F938)</f>
        <v>0589</v>
      </c>
      <c r="J938" s="0" t="str">
        <f aca="false">CONCATENATE(E938,F938,G938,H938)</f>
        <v>05890101</v>
      </c>
      <c r="K938" s="0" t="n">
        <v>14.4672114230217</v>
      </c>
      <c r="L938" s="0" t="n">
        <v>25</v>
      </c>
      <c r="M938" s="0" t="n">
        <v>91.2666177018074</v>
      </c>
      <c r="N938" s="0" t="n">
        <v>1.51598900872601</v>
      </c>
      <c r="O938" s="0" t="n">
        <v>0.0217315349468348</v>
      </c>
      <c r="P938" s="4" t="n">
        <f aca="false">VLOOKUP(D938,'paramètres CI'!$A$1:$B$6,2,0)</f>
        <v>0.033584731604575</v>
      </c>
      <c r="Q938" s="17" t="n">
        <f aca="false">M938*P938/N938</f>
        <v>2.02189121578686</v>
      </c>
      <c r="R938" s="9" t="n">
        <f aca="false">1/(1+0.04)*(1 - (1/(1+0.04))^L938)/(1-1/(1+0.04))</f>
        <v>15.6220799436509</v>
      </c>
      <c r="S938" s="17" t="n">
        <f aca="false">K938/R938</f>
        <v>0.926074599234237</v>
      </c>
      <c r="T938" s="17" t="n">
        <f aca="false">Q938+S938</f>
        <v>2.9479658150211</v>
      </c>
      <c r="U938" s="0" t="n">
        <f aca="false">T938 + Z938</f>
        <v>0.778302177941873</v>
      </c>
      <c r="V938" s="4" t="str">
        <f aca="false">VLOOKUP(I938,'CI ref gaz'!$I$1:$AM$97,1,0)</f>
        <v>0589</v>
      </c>
      <c r="W938" s="0" t="n">
        <f aca="false">VLOOKUP(I938,'CI ref gaz'!$I$1:$AM$97,14,0)</f>
        <v>-2</v>
      </c>
      <c r="X938" s="1" t="n">
        <f aca="false">VLOOKUP(I938,'CI ref gaz'!$I$1:$AM$97,13,0)</f>
        <v>0.514609403502866</v>
      </c>
      <c r="Y938" s="2" t="n">
        <f aca="false">VLOOKUP(I938,'CI ref gaz'!$I$1:$AM$97,7,0)</f>
        <v>0.59491459803163</v>
      </c>
      <c r="Z938" s="17" t="n">
        <f aca="false">X938*(O938/Y938)^(-1/8)-T938</f>
        <v>-2.16966363707923</v>
      </c>
      <c r="AA938" s="17" t="n">
        <f aca="false">Z938^2</f>
        <v>4.70744029806386</v>
      </c>
      <c r="AB938" s="18" t="n">
        <f aca="false">Z938/U938</f>
        <v>-2.78768799390571</v>
      </c>
      <c r="AC938" s="17" t="n">
        <f aca="false">U938^-('paramètres CI'!$B$19)</f>
        <v>7.42701043361829</v>
      </c>
      <c r="AD938" s="4" t="n">
        <f aca="false">SUMIFS($AC$2:$AC$1250,$I$2:$I$1250,V938)</f>
        <v>341.76188896864</v>
      </c>
      <c r="AE938" s="4" t="n">
        <f aca="false">AC938/AD938</f>
        <v>0.0217315349468348</v>
      </c>
      <c r="AF938" s="17" t="n">
        <f aca="false">AE938-O938</f>
        <v>0</v>
      </c>
      <c r="AG938" s="4" t="n">
        <f aca="false">VLOOKUP(I938,BesoinU!$F$1:$L$99,3,0)</f>
        <v>36.4796798909961</v>
      </c>
      <c r="AH938" s="19" t="n">
        <f aca="false">VLOOKUP(J938,bibliRdtCHauff!$G$2:$K$1398,4,0)</f>
        <v>15.1905719941728</v>
      </c>
      <c r="AI938" s="19" t="n">
        <f aca="false">VLOOKUP(J938,bibliRdtCHauff!$G$2:$K$1398,3,0)</f>
        <v>1.57662856907505</v>
      </c>
      <c r="AJ938" s="4" t="n">
        <f aca="false">VLOOKUP(D938,'paramètres CI'!$A$1:$C$6,3)</f>
        <v>0.0509473684210526</v>
      </c>
      <c r="AK938" s="4" t="n">
        <f aca="false">AJ938*AG938/AI938</f>
        <v>1.17880883788563</v>
      </c>
      <c r="AL938" s="4" t="n">
        <f aca="false">AK938+AH938/R938</f>
        <v>2.15118716708158</v>
      </c>
      <c r="AM938" s="4" t="n">
        <f aca="false">AL938+Z938</f>
        <v>-0.0184764699976494</v>
      </c>
      <c r="AN938" s="4" t="n">
        <f aca="false">AM938^-'paramètres CI'!$B$19</f>
        <v>73628845516758.3</v>
      </c>
      <c r="AO938" s="4" t="n">
        <f aca="false">SUMIFS($AN$2:$AN$1250,$I$2:$I$1250,V938)</f>
        <v>107631822643466</v>
      </c>
      <c r="AP938" s="5" t="n">
        <f aca="false">AN938/AO938</f>
        <v>0.684080634411034</v>
      </c>
      <c r="AQ938" s="6" t="n">
        <f aca="false">AP938-O938</f>
        <v>0.662349099464199</v>
      </c>
      <c r="AR938" s="20" t="n">
        <f aca="false">VLOOKUP(I938,entreesparc!$A$13:$H$110,8,0)*AP938</f>
        <v>13232.5225150203</v>
      </c>
      <c r="AS938" s="7" t="n">
        <f aca="false">M938*AJ938/AI938+AH938/R938</f>
        <v>3.92157897657811</v>
      </c>
      <c r="AT938" s="4" t="n">
        <f aca="false">AS938+Z938</f>
        <v>1.75191533949888</v>
      </c>
      <c r="AU938" s="4" t="n">
        <f aca="false">AT938^-'paramètres CI'!$B$19</f>
        <v>0.0112692516719162</v>
      </c>
      <c r="AV938" s="4" t="n">
        <f aca="false">SUMIFS($AU$2:$AU$1250,$I$2:$I$1250,V938)</f>
        <v>7.20142459214301</v>
      </c>
      <c r="AW938" s="5" t="n">
        <f aca="false">AU938/AV938</f>
        <v>0.00156486421925619</v>
      </c>
      <c r="AX938" s="7" t="n">
        <f aca="false">SUMIFS($AP$2:$AP$1250,$I$2:$I$1250,V938)</f>
        <v>1</v>
      </c>
    </row>
    <row r="939" customFormat="false" ht="15.8" hidden="false" customHeight="false" outlineLevel="0" collapsed="false">
      <c r="A939" s="0" t="s">
        <v>17</v>
      </c>
      <c r="B939" s="0" t="s">
        <v>125</v>
      </c>
      <c r="C939" s="0" t="s">
        <v>32</v>
      </c>
      <c r="D939" s="0" t="s">
        <v>34</v>
      </c>
      <c r="E939" s="0" t="str">
        <f aca="false">VLOOKUP(A939,Nomenclature!$D$1:$E$9,2,0)</f>
        <v>05</v>
      </c>
      <c r="F939" s="0" t="str">
        <f aca="false">VLOOKUP(B939,Nomenclature!$J$1:$K$97,2,0)</f>
        <v>89</v>
      </c>
      <c r="G939" s="0" t="str">
        <f aca="false">VLOOKUP(C939,Nomenclature!$M$1:$N$21,2,0)</f>
        <v>01</v>
      </c>
      <c r="H939" s="0" t="str">
        <f aca="false">VLOOKUP(D939,Nomenclature!$O$25:$P$31,2,0)</f>
        <v>06</v>
      </c>
      <c r="I939" s="1" t="str">
        <f aca="false">CONCATENATE(E939,F939)</f>
        <v>0589</v>
      </c>
      <c r="J939" s="0" t="str">
        <f aca="false">CONCATENATE(E939,F939,G939,H939)</f>
        <v>05890106</v>
      </c>
      <c r="K939" s="0" t="n">
        <v>12.7918846901085</v>
      </c>
      <c r="L939" s="0" t="n">
        <v>25</v>
      </c>
      <c r="M939" s="0" t="n">
        <v>84.386345940198</v>
      </c>
      <c r="N939" s="0" t="n">
        <v>1.6334323186239</v>
      </c>
      <c r="O939" s="0" t="n">
        <v>0.0669835129487882</v>
      </c>
      <c r="P939" s="4" t="n">
        <f aca="false">VLOOKUP(D939,'paramètres CI'!$A$1:$B$6,2,0)</f>
        <v>0.0424847883250769</v>
      </c>
      <c r="Q939" s="17" t="n">
        <f aca="false">M939*P939/N939</f>
        <v>2.19484823700339</v>
      </c>
      <c r="R939" s="9" t="n">
        <f aca="false">1/(1+0.04)*(1 - (1/(1+0.04))^L939)/(1-1/(1+0.04))</f>
        <v>15.6220799436509</v>
      </c>
      <c r="S939" s="17" t="n">
        <f aca="false">K939/R939</f>
        <v>0.818833646751845</v>
      </c>
      <c r="T939" s="17" t="n">
        <f aca="false">Q939+S939</f>
        <v>3.01368188375524</v>
      </c>
      <c r="U939" s="0" t="n">
        <f aca="false">T939 + Z939</f>
        <v>0.676142999709131</v>
      </c>
      <c r="V939" s="4" t="str">
        <f aca="false">VLOOKUP(I939,'CI ref gaz'!$I$1:$AM$97,1,0)</f>
        <v>0589</v>
      </c>
      <c r="W939" s="0" t="n">
        <f aca="false">VLOOKUP(I939,'CI ref gaz'!$I$1:$AM$97,14,0)</f>
        <v>-2</v>
      </c>
      <c r="X939" s="1" t="n">
        <f aca="false">VLOOKUP(I939,'CI ref gaz'!$I$1:$AM$97,13,0)</f>
        <v>0.514609403502866</v>
      </c>
      <c r="Y939" s="2" t="n">
        <f aca="false">VLOOKUP(I939,'CI ref gaz'!$I$1:$AM$97,7,0)</f>
        <v>0.59491459803163</v>
      </c>
      <c r="Z939" s="17" t="n">
        <f aca="false">X939*(O939/Y939)^(-1/8)-T939</f>
        <v>-2.3375388840461</v>
      </c>
      <c r="AA939" s="17" t="n">
        <f aca="false">Z939^2</f>
        <v>5.46408803442751</v>
      </c>
      <c r="AB939" s="18" t="n">
        <f aca="false">Z939/U939</f>
        <v>-3.4571664352832</v>
      </c>
      <c r="AC939" s="17" t="n">
        <f aca="false">U939^-('paramètres CI'!$B$19)</f>
        <v>22.8924119151331</v>
      </c>
      <c r="AD939" s="4" t="n">
        <f aca="false">SUMIFS($AC$2:$AC$1250,$I$2:$I$1250,V939)</f>
        <v>341.76188896864</v>
      </c>
      <c r="AE939" s="4" t="n">
        <f aca="false">AC939/AD939</f>
        <v>0.0669835129487881</v>
      </c>
      <c r="AF939" s="17" t="n">
        <f aca="false">AE939-O939</f>
        <v>0</v>
      </c>
      <c r="AG939" s="4" t="n">
        <f aca="false">VLOOKUP(I939,BesoinU!$F$1:$L$99,3,0)</f>
        <v>36.4796798909961</v>
      </c>
      <c r="AH939" s="19" t="n">
        <f aca="false">VLOOKUP(J939,bibliRdtCHauff!$G$2:$K$1398,4,0)</f>
        <v>13.4314789246139</v>
      </c>
      <c r="AI939" s="19" t="n">
        <f aca="false">VLOOKUP(J939,bibliRdtCHauff!$G$2:$K$1398,3,0)</f>
        <v>1.69876961136885</v>
      </c>
      <c r="AJ939" s="4" t="n">
        <f aca="false">VLOOKUP(D939,'paramètres CI'!$A$1:$C$6,3)</f>
        <v>0.0591</v>
      </c>
      <c r="AK939" s="4" t="n">
        <f aca="false">AJ939*AG939/AI939</f>
        <v>1.26912388067775</v>
      </c>
      <c r="AL939" s="4" t="n">
        <f aca="false">AK939+AH939/R939</f>
        <v>2.12889920976718</v>
      </c>
      <c r="AM939" s="4" t="n">
        <f aca="false">AL939+Z939</f>
        <v>-0.20863967427892</v>
      </c>
      <c r="AN939" s="4" t="n">
        <f aca="false">AM939^-'paramètres CI'!$B$19</f>
        <v>278499.764087278</v>
      </c>
      <c r="AO939" s="4" t="n">
        <f aca="false">SUMIFS($AN$2:$AN$1250,$I$2:$I$1250,V939)</f>
        <v>107631822643466</v>
      </c>
      <c r="AP939" s="5" t="n">
        <f aca="false">AN939/AO939</f>
        <v>2.58752251190447E-009</v>
      </c>
      <c r="AQ939" s="6" t="n">
        <f aca="false">AP939-O939</f>
        <v>-0.0669835103612657</v>
      </c>
      <c r="AR939" s="20" t="n">
        <f aca="false">VLOOKUP(I939,entreesparc!$A$13:$H$110,8,0)*AP939</f>
        <v>5.00517748560102E-005</v>
      </c>
      <c r="AS939" s="7" t="n">
        <f aca="false">M939*AJ939/AI939+AH939/R939</f>
        <v>3.79556662868011</v>
      </c>
      <c r="AT939" s="4" t="n">
        <f aca="false">AS939+Z939</f>
        <v>1.458027744634</v>
      </c>
      <c r="AU939" s="4" t="n">
        <f aca="false">AT939^-'paramètres CI'!$B$19</f>
        <v>0.0489636398022682</v>
      </c>
      <c r="AV939" s="4" t="n">
        <f aca="false">SUMIFS($AU$2:$AU$1250,$I$2:$I$1250,V939)</f>
        <v>7.20142459214301</v>
      </c>
      <c r="AW939" s="5" t="n">
        <f aca="false">AU939/AV939</f>
        <v>0.00679916024611146</v>
      </c>
      <c r="AX939" s="7" t="n">
        <f aca="false">SUMIFS($AP$2:$AP$1250,$I$2:$I$1250,V939)</f>
        <v>1</v>
      </c>
    </row>
    <row r="940" customFormat="false" ht="15.8" hidden="false" customHeight="false" outlineLevel="0" collapsed="false">
      <c r="A940" s="0" t="s">
        <v>17</v>
      </c>
      <c r="B940" s="0" t="s">
        <v>125</v>
      </c>
      <c r="C940" s="0" t="s">
        <v>35</v>
      </c>
      <c r="D940" s="0" t="s">
        <v>33</v>
      </c>
      <c r="E940" s="0" t="str">
        <f aca="false">VLOOKUP(A940,Nomenclature!$D$1:$E$9,2,0)</f>
        <v>05</v>
      </c>
      <c r="F940" s="0" t="str">
        <f aca="false">VLOOKUP(B940,Nomenclature!$J$1:$K$97,2,0)</f>
        <v>89</v>
      </c>
      <c r="G940" s="0" t="str">
        <f aca="false">VLOOKUP(C940,Nomenclature!$M$1:$N$21,2,0)</f>
        <v>21</v>
      </c>
      <c r="H940" s="0" t="str">
        <f aca="false">VLOOKUP(D940,Nomenclature!$O$25:$P$31,2,0)</f>
        <v>01</v>
      </c>
      <c r="I940" s="1" t="str">
        <f aca="false">CONCATENATE(E940,F940)</f>
        <v>0589</v>
      </c>
      <c r="J940" s="0" t="str">
        <f aca="false">CONCATENATE(E940,F940,G940,H940)</f>
        <v>05892101</v>
      </c>
      <c r="K940" s="0" t="n">
        <v>18.0840142787772</v>
      </c>
      <c r="L940" s="0" t="n">
        <v>25</v>
      </c>
      <c r="M940" s="0" t="n">
        <v>91.2666177018074</v>
      </c>
      <c r="N940" s="0" t="n">
        <v>1.81918681047121</v>
      </c>
      <c r="O940" s="0" t="n">
        <v>9.99400359784132E-005</v>
      </c>
      <c r="P940" s="4" t="n">
        <f aca="false">VLOOKUP(D940,'paramètres CI'!$A$1:$B$6,2,0)</f>
        <v>0.033584731604575</v>
      </c>
      <c r="Q940" s="17" t="n">
        <f aca="false">M940*P940/N940</f>
        <v>1.68490934648905</v>
      </c>
      <c r="R940" s="9" t="n">
        <f aca="false">1/(1+0.04)*(1 - (1/(1+0.04))^L940)/(1-1/(1+0.04))</f>
        <v>15.6220799436509</v>
      </c>
      <c r="S940" s="17" t="n">
        <f aca="false">K940/R940</f>
        <v>1.1575932490428</v>
      </c>
      <c r="T940" s="17" t="n">
        <f aca="false">Q940+S940</f>
        <v>2.84250259553185</v>
      </c>
      <c r="U940" s="0" t="n">
        <f aca="false">T940 + Z940</f>
        <v>1.52516597632135</v>
      </c>
      <c r="V940" s="4" t="str">
        <f aca="false">VLOOKUP(I940,'CI ref gaz'!$I$1:$AM$97,1,0)</f>
        <v>0589</v>
      </c>
      <c r="W940" s="0" t="n">
        <f aca="false">VLOOKUP(I940,'CI ref gaz'!$I$1:$AM$97,14,0)</f>
        <v>-2</v>
      </c>
      <c r="X940" s="1" t="n">
        <f aca="false">VLOOKUP(I940,'CI ref gaz'!$I$1:$AM$97,13,0)</f>
        <v>0.514609403502866</v>
      </c>
      <c r="Y940" s="2" t="n">
        <f aca="false">VLOOKUP(I940,'CI ref gaz'!$I$1:$AM$97,7,0)</f>
        <v>0.59491459803163</v>
      </c>
      <c r="Z940" s="17" t="n">
        <f aca="false">X940*(O940/Y940)^(-1/8)-T940</f>
        <v>-1.3173366192105</v>
      </c>
      <c r="AA940" s="17" t="n">
        <f aca="false">Z940^2</f>
        <v>1.73537576831295</v>
      </c>
      <c r="AB940" s="18" t="n">
        <f aca="false">Z940/U940</f>
        <v>-0.863733285204716</v>
      </c>
      <c r="AC940" s="17" t="n">
        <f aca="false">U940^-('paramètres CI'!$B$19)</f>
        <v>0.0341556954795763</v>
      </c>
      <c r="AD940" s="4" t="n">
        <f aca="false">SUMIFS($AC$2:$AC$1250,$I$2:$I$1250,V940)</f>
        <v>341.76188896864</v>
      </c>
      <c r="AE940" s="4" t="n">
        <f aca="false">AC940/AD940</f>
        <v>9.99400359784132E-005</v>
      </c>
      <c r="AF940" s="17" t="n">
        <f aca="false">AE940-O940</f>
        <v>0</v>
      </c>
      <c r="AG940" s="4" t="n">
        <f aca="false">VLOOKUP(I940,BesoinU!$F$1:$L$99,3,0)</f>
        <v>36.4796798909961</v>
      </c>
      <c r="AH940" s="19" t="n">
        <f aca="false">VLOOKUP(J940,bibliRdtCHauff!$G$2:$K$1398,4,0)</f>
        <v>18.0840142787772</v>
      </c>
      <c r="AI940" s="19" t="n">
        <f aca="false">VLOOKUP(J940,bibliRdtCHauff!$G$2:$K$1398,3,0)</f>
        <v>1.81918681047121</v>
      </c>
      <c r="AJ940" s="4" t="n">
        <f aca="false">VLOOKUP(D940,'paramètres CI'!$A$1:$C$6,3)</f>
        <v>0.0509473684210526</v>
      </c>
      <c r="AK940" s="4" t="n">
        <f aca="false">AJ940*AG940/AI940</f>
        <v>1.02163432616755</v>
      </c>
      <c r="AL940" s="4" t="n">
        <f aca="false">AK940+AH940/R940</f>
        <v>2.17922757521035</v>
      </c>
      <c r="AM940" s="4" t="n">
        <f aca="false">AL940+Z940</f>
        <v>0.861890955999845</v>
      </c>
      <c r="AN940" s="4" t="n">
        <f aca="false">AM940^-'paramètres CI'!$B$19</f>
        <v>3.28383563418325</v>
      </c>
      <c r="AO940" s="4" t="n">
        <f aca="false">SUMIFS($AN$2:$AN$1250,$I$2:$I$1250,V940)</f>
        <v>107631822643466</v>
      </c>
      <c r="AP940" s="5" t="n">
        <f aca="false">AN940/AO940</f>
        <v>3.05098952478121E-014</v>
      </c>
      <c r="AQ940" s="6" t="n">
        <f aca="false">AP940-O940</f>
        <v>-9.99400359479033E-005</v>
      </c>
      <c r="AR940" s="20" t="n">
        <f aca="false">VLOOKUP(I940,entreesparc!$A$13:$H$110,8,0)*AP940</f>
        <v>5.90168549567513E-010</v>
      </c>
      <c r="AS940" s="7" t="n">
        <f aca="false">M940*AJ940/AI940+AH940/R940</f>
        <v>3.71356714344067</v>
      </c>
      <c r="AT940" s="4" t="n">
        <f aca="false">AS940+Z940</f>
        <v>2.39623052423017</v>
      </c>
      <c r="AU940" s="4" t="n">
        <f aca="false">AT940^-'paramètres CI'!$B$19</f>
        <v>0.000919964843783903</v>
      </c>
      <c r="AV940" s="4" t="n">
        <f aca="false">SUMIFS($AU$2:$AU$1250,$I$2:$I$1250,V940)</f>
        <v>7.20142459214301</v>
      </c>
      <c r="AW940" s="5" t="n">
        <f aca="false">AU940/AV940</f>
        <v>0.000127747618823589</v>
      </c>
      <c r="AX940" s="7" t="n">
        <f aca="false">SUMIFS($AP$2:$AP$1250,$I$2:$I$1250,V940)</f>
        <v>1</v>
      </c>
    </row>
    <row r="941" customFormat="false" ht="15.8" hidden="false" customHeight="false" outlineLevel="0" collapsed="false">
      <c r="A941" s="0" t="s">
        <v>17</v>
      </c>
      <c r="B941" s="0" t="s">
        <v>125</v>
      </c>
      <c r="C941" s="0" t="s">
        <v>35</v>
      </c>
      <c r="D941" s="0" t="s">
        <v>34</v>
      </c>
      <c r="E941" s="0" t="str">
        <f aca="false">VLOOKUP(A941,Nomenclature!$D$1:$E$9,2,0)</f>
        <v>05</v>
      </c>
      <c r="F941" s="0" t="str">
        <f aca="false">VLOOKUP(B941,Nomenclature!$J$1:$K$97,2,0)</f>
        <v>89</v>
      </c>
      <c r="G941" s="0" t="str">
        <f aca="false">VLOOKUP(C941,Nomenclature!$M$1:$N$21,2,0)</f>
        <v>21</v>
      </c>
      <c r="H941" s="0" t="str">
        <f aca="false">VLOOKUP(D941,Nomenclature!$O$25:$P$31,2,0)</f>
        <v>06</v>
      </c>
      <c r="I941" s="1" t="str">
        <f aca="false">CONCATENATE(E941,F941)</f>
        <v>0589</v>
      </c>
      <c r="J941" s="0" t="str">
        <f aca="false">CONCATENATE(E941,F941,G941,H941)</f>
        <v>05892106</v>
      </c>
      <c r="K941" s="0" t="n">
        <v>15.9898558626356</v>
      </c>
      <c r="L941" s="0" t="n">
        <v>25</v>
      </c>
      <c r="M941" s="0" t="n">
        <v>84.386345940198</v>
      </c>
      <c r="N941" s="0" t="n">
        <v>1.96011878234868</v>
      </c>
      <c r="O941" s="0" t="n">
        <v>9.99400359784132E-005</v>
      </c>
      <c r="P941" s="4" t="n">
        <f aca="false">VLOOKUP(D941,'paramètres CI'!$A$1:$B$6,2,0)</f>
        <v>0.0424847883250769</v>
      </c>
      <c r="Q941" s="17" t="n">
        <f aca="false">M941*P941/N941</f>
        <v>1.82904019750283</v>
      </c>
      <c r="R941" s="9" t="n">
        <f aca="false">1/(1+0.04)*(1 - (1/(1+0.04))^L941)/(1-1/(1+0.04))</f>
        <v>15.6220799436509</v>
      </c>
      <c r="S941" s="17" t="n">
        <f aca="false">K941/R941</f>
        <v>1.0235420584398</v>
      </c>
      <c r="T941" s="17" t="n">
        <f aca="false">Q941+S941</f>
        <v>2.85258225594263</v>
      </c>
      <c r="U941" s="0" t="n">
        <f aca="false">T941 + Z941</f>
        <v>1.52516597632135</v>
      </c>
      <c r="V941" s="4" t="str">
        <f aca="false">VLOOKUP(I941,'CI ref gaz'!$I$1:$AM$97,1,0)</f>
        <v>0589</v>
      </c>
      <c r="W941" s="0" t="n">
        <f aca="false">VLOOKUP(I941,'CI ref gaz'!$I$1:$AM$97,14,0)</f>
        <v>-2</v>
      </c>
      <c r="X941" s="1" t="n">
        <f aca="false">VLOOKUP(I941,'CI ref gaz'!$I$1:$AM$97,13,0)</f>
        <v>0.514609403502866</v>
      </c>
      <c r="Y941" s="2" t="n">
        <f aca="false">VLOOKUP(I941,'CI ref gaz'!$I$1:$AM$97,7,0)</f>
        <v>0.59491459803163</v>
      </c>
      <c r="Z941" s="17" t="n">
        <f aca="false">X941*(O941/Y941)^(-1/8)-T941</f>
        <v>-1.32741627962127</v>
      </c>
      <c r="AA941" s="17" t="n">
        <f aca="false">Z941^2</f>
        <v>1.76203397940358</v>
      </c>
      <c r="AB941" s="18" t="n">
        <f aca="false">Z941/U941</f>
        <v>-0.870342179297071</v>
      </c>
      <c r="AC941" s="17" t="n">
        <f aca="false">U941^-('paramètres CI'!$B$19)</f>
        <v>0.0341556954795763</v>
      </c>
      <c r="AD941" s="4" t="n">
        <f aca="false">SUMIFS($AC$2:$AC$1250,$I$2:$I$1250,V941)</f>
        <v>341.76188896864</v>
      </c>
      <c r="AE941" s="4" t="n">
        <f aca="false">AC941/AD941</f>
        <v>9.99400359784132E-005</v>
      </c>
      <c r="AF941" s="17" t="n">
        <f aca="false">AE941-O941</f>
        <v>0</v>
      </c>
      <c r="AG941" s="4" t="n">
        <f aca="false">VLOOKUP(I941,BesoinU!$F$1:$L$99,3,0)</f>
        <v>36.4796798909961</v>
      </c>
      <c r="AH941" s="19" t="n">
        <f aca="false">VLOOKUP(J941,bibliRdtCHauff!$G$2:$K$1398,4,0)</f>
        <v>15.9898558626356</v>
      </c>
      <c r="AI941" s="19" t="n">
        <f aca="false">VLOOKUP(J941,bibliRdtCHauff!$G$2:$K$1398,3,0)</f>
        <v>1.96011878234868</v>
      </c>
      <c r="AJ941" s="4" t="n">
        <f aca="false">VLOOKUP(D941,'paramètres CI'!$A$1:$C$6,3)</f>
        <v>0.0591</v>
      </c>
      <c r="AK941" s="4" t="n">
        <f aca="false">AJ941*AG941/AI941</f>
        <v>1.09990736325405</v>
      </c>
      <c r="AL941" s="4" t="n">
        <f aca="false">AK941+AH941/R941</f>
        <v>2.12344942169385</v>
      </c>
      <c r="AM941" s="4" t="n">
        <f aca="false">AL941+Z941</f>
        <v>0.796033142072577</v>
      </c>
      <c r="AN941" s="4" t="n">
        <f aca="false">AM941^-'paramètres CI'!$B$19</f>
        <v>6.20227193389915</v>
      </c>
      <c r="AO941" s="4" t="n">
        <f aca="false">SUMIFS($AN$2:$AN$1250,$I$2:$I$1250,V941)</f>
        <v>107631822643466</v>
      </c>
      <c r="AP941" s="5" t="n">
        <f aca="false">AN941/AO941</f>
        <v>5.76248899402584E-014</v>
      </c>
      <c r="AQ941" s="6" t="n">
        <f aca="false">AP941-O941</f>
        <v>-9.99400359207883E-005</v>
      </c>
      <c r="AR941" s="20" t="n">
        <f aca="false">VLOOKUP(I941,entreesparc!$A$13:$H$110,8,0)*AP941</f>
        <v>1.11466779675255E-009</v>
      </c>
      <c r="AS941" s="7" t="n">
        <f aca="false">M941*AJ941/AI941+AH941/R941</f>
        <v>3.56789451808505</v>
      </c>
      <c r="AT941" s="4" t="n">
        <f aca="false">AS941+Z941</f>
        <v>2.24047823846377</v>
      </c>
      <c r="AU941" s="4" t="n">
        <f aca="false">AT941^-'paramètres CI'!$B$19</f>
        <v>0.00157497679657376</v>
      </c>
      <c r="AV941" s="4" t="n">
        <f aca="false">SUMIFS($AU$2:$AU$1250,$I$2:$I$1250,V941)</f>
        <v>7.20142459214301</v>
      </c>
      <c r="AW941" s="5" t="n">
        <f aca="false">AU941/AV941</f>
        <v>0.000218703504622143</v>
      </c>
      <c r="AX941" s="7" t="n">
        <f aca="false">SUMIFS($AP$2:$AP$1250,$I$2:$I$1250,V941)</f>
        <v>1</v>
      </c>
    </row>
    <row r="942" customFormat="false" ht="15.8" hidden="false" customHeight="false" outlineLevel="0" collapsed="false">
      <c r="A942" s="0" t="s">
        <v>17</v>
      </c>
      <c r="B942" s="0" t="s">
        <v>125</v>
      </c>
      <c r="C942" s="0" t="s">
        <v>36</v>
      </c>
      <c r="D942" s="0" t="s">
        <v>37</v>
      </c>
      <c r="E942" s="0" t="str">
        <f aca="false">VLOOKUP(A942,Nomenclature!$D$1:$E$9,2,0)</f>
        <v>05</v>
      </c>
      <c r="F942" s="0" t="str">
        <f aca="false">VLOOKUP(B942,Nomenclature!$J$1:$K$97,2,0)</f>
        <v>89</v>
      </c>
      <c r="G942" s="0" t="str">
        <f aca="false">VLOOKUP(C942,Nomenclature!$M$1:$N$21,2,0)</f>
        <v>23</v>
      </c>
      <c r="H942" s="0" t="str">
        <f aca="false">VLOOKUP(D942,Nomenclature!$O$25:$P$31,2,0)</f>
        <v>03</v>
      </c>
      <c r="I942" s="1" t="str">
        <f aca="false">CONCATENATE(E942,F942)</f>
        <v>0589</v>
      </c>
      <c r="J942" s="0" t="str">
        <f aca="false">CONCATENATE(E942,F942,G942,H942)</f>
        <v>05892303</v>
      </c>
      <c r="K942" s="0" t="n">
        <v>7.2915120521011</v>
      </c>
      <c r="L942" s="0" t="n">
        <v>20</v>
      </c>
      <c r="M942" s="0" t="n">
        <v>78.3321172511611</v>
      </c>
      <c r="N942" s="0" t="n">
        <v>0.756422830434448</v>
      </c>
      <c r="O942" s="0" t="n">
        <v>9.99400359784132E-005</v>
      </c>
      <c r="P942" s="4" t="n">
        <f aca="false">VLOOKUP(D942,'paramètres CI'!$A$1:$B$6,2,0)</f>
        <v>0.0385046990211696</v>
      </c>
      <c r="Q942" s="17" t="n">
        <f aca="false">M942*P942/N942</f>
        <v>3.98739233811149</v>
      </c>
      <c r="R942" s="9" t="n">
        <f aca="false">1/(1+0.04)*(1 - (1/(1+0.04))^L942)/(1-1/(1+0.04))</f>
        <v>13.5903263449677</v>
      </c>
      <c r="S942" s="17" t="n">
        <f aca="false">K942/R942</f>
        <v>0.536522219335892</v>
      </c>
      <c r="T942" s="17" t="n">
        <f aca="false">Q942+S942</f>
        <v>4.52391455744738</v>
      </c>
      <c r="U942" s="0" t="n">
        <f aca="false">T942 + Z942</f>
        <v>1.52516597632135</v>
      </c>
      <c r="V942" s="4" t="str">
        <f aca="false">VLOOKUP(I942,'CI ref gaz'!$I$1:$AM$97,1,0)</f>
        <v>0589</v>
      </c>
      <c r="W942" s="0" t="n">
        <f aca="false">VLOOKUP(I942,'CI ref gaz'!$I$1:$AM$97,14,0)</f>
        <v>-2</v>
      </c>
      <c r="X942" s="1" t="n">
        <f aca="false">VLOOKUP(I942,'CI ref gaz'!$I$1:$AM$97,13,0)</f>
        <v>0.514609403502866</v>
      </c>
      <c r="Y942" s="2" t="n">
        <f aca="false">VLOOKUP(I942,'CI ref gaz'!$I$1:$AM$97,7,0)</f>
        <v>0.59491459803163</v>
      </c>
      <c r="Z942" s="17" t="n">
        <f aca="false">X942*(O942/Y942)^(-1/8)-T942</f>
        <v>-2.99874858112603</v>
      </c>
      <c r="AA942" s="17" t="n">
        <f aca="false">Z942^2</f>
        <v>8.99249305280537</v>
      </c>
      <c r="AB942" s="18" t="n">
        <f aca="false">Z942/U942</f>
        <v>-1.96617851937591</v>
      </c>
      <c r="AC942" s="17" t="n">
        <f aca="false">U942^-('paramètres CI'!$B$19)</f>
        <v>0.0341556954795763</v>
      </c>
      <c r="AD942" s="4" t="n">
        <f aca="false">SUMIFS($AC$2:$AC$1250,$I$2:$I$1250,V942)</f>
        <v>341.76188896864</v>
      </c>
      <c r="AE942" s="4" t="n">
        <f aca="false">AC942/AD942</f>
        <v>9.99400359784132E-005</v>
      </c>
      <c r="AF942" s="17" t="n">
        <f aca="false">AE942-O942</f>
        <v>0</v>
      </c>
      <c r="AG942" s="4" t="n">
        <f aca="false">VLOOKUP(I942,BesoinU!$F$1:$L$99,3,0)</f>
        <v>36.4796798909961</v>
      </c>
      <c r="AH942" s="19" t="n">
        <f aca="false">VLOOKUP(J942,bibliRdtCHauff!$G$2:$K$1398,4,0)</f>
        <v>7.2915120521011</v>
      </c>
      <c r="AI942" s="19" t="n">
        <f aca="false">VLOOKUP(J942,bibliRdtCHauff!$G$2:$K$1398,3,0)</f>
        <v>0.756422830434448</v>
      </c>
      <c r="AJ942" s="4" t="n">
        <f aca="false">VLOOKUP(D942,'paramètres CI'!$A$1:$C$6,3)</f>
        <v>0.0763929293534506</v>
      </c>
      <c r="AK942" s="4" t="n">
        <f aca="false">AJ942*AG942/AI942</f>
        <v>3.6841690872138</v>
      </c>
      <c r="AL942" s="4" t="n">
        <f aca="false">AK942+AH942/R942</f>
        <v>4.22069130654969</v>
      </c>
      <c r="AM942" s="4" t="n">
        <f aca="false">AL942+Z942</f>
        <v>1.22194272542366</v>
      </c>
      <c r="AN942" s="4" t="n">
        <f aca="false">AM942^-'paramètres CI'!$B$19</f>
        <v>0.201183888520649</v>
      </c>
      <c r="AO942" s="4" t="n">
        <f aca="false">SUMIFS($AN$2:$AN$1250,$I$2:$I$1250,V942)</f>
        <v>107631822643466</v>
      </c>
      <c r="AP942" s="5" t="n">
        <f aca="false">AN942/AO942</f>
        <v>1.86918593014147E-015</v>
      </c>
      <c r="AQ942" s="6" t="n">
        <f aca="false">AP942-O942</f>
        <v>-9.9940035976544E-005</v>
      </c>
      <c r="AR942" s="20" t="n">
        <f aca="false">VLOOKUP(I942,entreesparc!$A$13:$H$110,8,0)*AP942</f>
        <v>3.61566219845575E-011</v>
      </c>
      <c r="AS942" s="7" t="n">
        <f aca="false">M942*AJ942/AI942+AH942/R942</f>
        <v>8.44746786839472</v>
      </c>
      <c r="AT942" s="4" t="n">
        <f aca="false">AS942+Z942</f>
        <v>5.44871928726869</v>
      </c>
      <c r="AU942" s="4" t="n">
        <f aca="false">AT942^-'paramètres CI'!$B$19</f>
        <v>1.28719554382743E-006</v>
      </c>
      <c r="AV942" s="4" t="n">
        <f aca="false">SUMIFS($AU$2:$AU$1250,$I$2:$I$1250,V942)</f>
        <v>7.20142459214301</v>
      </c>
      <c r="AW942" s="5" t="n">
        <f aca="false">AU942/AV942</f>
        <v>1.78741793010206E-007</v>
      </c>
      <c r="AX942" s="7" t="n">
        <f aca="false">SUMIFS($AP$2:$AP$1250,$I$2:$I$1250,V942)</f>
        <v>1</v>
      </c>
    </row>
    <row r="943" customFormat="false" ht="15.8" hidden="false" customHeight="false" outlineLevel="0" collapsed="false">
      <c r="A943" s="0" t="s">
        <v>17</v>
      </c>
      <c r="B943" s="0" t="s">
        <v>125</v>
      </c>
      <c r="C943" s="0" t="s">
        <v>38</v>
      </c>
      <c r="D943" s="0" t="s">
        <v>39</v>
      </c>
      <c r="E943" s="0" t="str">
        <f aca="false">VLOOKUP(A943,Nomenclature!$D$1:$E$9,2,0)</f>
        <v>05</v>
      </c>
      <c r="F943" s="0" t="str">
        <f aca="false">VLOOKUP(B943,Nomenclature!$J$1:$K$97,2,0)</f>
        <v>89</v>
      </c>
      <c r="G943" s="0" t="str">
        <f aca="false">VLOOKUP(C943,Nomenclature!$M$1:$N$21,2,0)</f>
        <v>24</v>
      </c>
      <c r="H943" s="0" t="str">
        <f aca="false">VLOOKUP(D943,Nomenclature!$O$25:$P$31,2,0)</f>
        <v>04</v>
      </c>
      <c r="I943" s="1" t="str">
        <f aca="false">CONCATENATE(E943,F943)</f>
        <v>0589</v>
      </c>
      <c r="J943" s="0" t="str">
        <f aca="false">CONCATENATE(E943,F943,G943,H943)</f>
        <v>05892404</v>
      </c>
      <c r="K943" s="0" t="n">
        <v>5.52660207754889</v>
      </c>
      <c r="L943" s="0" t="n">
        <v>20</v>
      </c>
      <c r="M943" s="0" t="n">
        <v>79.8598781282222</v>
      </c>
      <c r="N943" s="0" t="n">
        <v>0.985134312763207</v>
      </c>
      <c r="O943" s="0" t="n">
        <v>9.99400359784132E-005</v>
      </c>
      <c r="P943" s="4" t="n">
        <f aca="false">VLOOKUP(D943,'paramètres CI'!$A$1:$B$6,2,0)</f>
        <v>0.022045059962018</v>
      </c>
      <c r="Q943" s="17" t="n">
        <f aca="false">M943*P943/N943</f>
        <v>1.78708200403458</v>
      </c>
      <c r="R943" s="9" t="n">
        <f aca="false">1/(1+0.04)*(1 - (1/(1+0.04))^L943)/(1-1/(1+0.04))</f>
        <v>13.5903263449677</v>
      </c>
      <c r="S943" s="17" t="n">
        <f aca="false">K943/R943</f>
        <v>0.406657054235884</v>
      </c>
      <c r="T943" s="17" t="n">
        <f aca="false">Q943+S943</f>
        <v>2.19373905827047</v>
      </c>
      <c r="U943" s="0" t="n">
        <f aca="false">T943 + Z943</f>
        <v>1.52516597632135</v>
      </c>
      <c r="V943" s="4" t="str">
        <f aca="false">VLOOKUP(I943,'CI ref gaz'!$I$1:$AM$97,1,0)</f>
        <v>0589</v>
      </c>
      <c r="W943" s="0" t="n">
        <f aca="false">VLOOKUP(I943,'CI ref gaz'!$I$1:$AM$97,14,0)</f>
        <v>-2</v>
      </c>
      <c r="X943" s="1" t="n">
        <f aca="false">VLOOKUP(I943,'CI ref gaz'!$I$1:$AM$97,13,0)</f>
        <v>0.514609403502866</v>
      </c>
      <c r="Y943" s="2" t="n">
        <f aca="false">VLOOKUP(I943,'CI ref gaz'!$I$1:$AM$97,7,0)</f>
        <v>0.59491459803163</v>
      </c>
      <c r="Z943" s="17" t="n">
        <f aca="false">X943*(O943/Y943)^(-1/8)-T943</f>
        <v>-0.668573081949114</v>
      </c>
      <c r="AA943" s="17" t="n">
        <f aca="false">Z943^2</f>
        <v>0.446989965906937</v>
      </c>
      <c r="AB943" s="18" t="n">
        <f aca="false">Z943/U943</f>
        <v>-0.438360868475239</v>
      </c>
      <c r="AC943" s="17" t="n">
        <f aca="false">U943^-('paramètres CI'!$B$19)</f>
        <v>0.0341556954795763</v>
      </c>
      <c r="AD943" s="4" t="n">
        <f aca="false">SUMIFS($AC$2:$AC$1250,$I$2:$I$1250,V943)</f>
        <v>341.76188896864</v>
      </c>
      <c r="AE943" s="4" t="n">
        <f aca="false">AC943/AD943</f>
        <v>9.99400359784132E-005</v>
      </c>
      <c r="AF943" s="17" t="n">
        <f aca="false">AE943-O943</f>
        <v>0</v>
      </c>
      <c r="AG943" s="4" t="n">
        <f aca="false">VLOOKUP(I943,BesoinU!$F$1:$L$99,3,0)</f>
        <v>36.4796798909961</v>
      </c>
      <c r="AH943" s="19" t="n">
        <f aca="false">VLOOKUP(J943,bibliRdtCHauff!$G$2:$K$1398,4,0)</f>
        <v>5.52660207754889</v>
      </c>
      <c r="AI943" s="19" t="n">
        <f aca="false">VLOOKUP(J943,bibliRdtCHauff!$G$2:$K$1398,3,0)</f>
        <v>0.985134312763207</v>
      </c>
      <c r="AJ943" s="4" t="n">
        <f aca="false">VLOOKUP(D943,'paramètres CI'!$A$1:$C$6,3)</f>
        <v>0.0386719666666667</v>
      </c>
      <c r="AK943" s="4" t="n">
        <f aca="false">AJ943*AG943/AI943</f>
        <v>1.43202906088844</v>
      </c>
      <c r="AL943" s="4" t="n">
        <f aca="false">AK943+AH943/R943</f>
        <v>1.83868611512432</v>
      </c>
      <c r="AM943" s="4" t="n">
        <f aca="false">AL943+Z943</f>
        <v>1.17011303317521</v>
      </c>
      <c r="AN943" s="4" t="n">
        <f aca="false">AM943^-'paramètres CI'!$B$19</f>
        <v>0.284562368056753</v>
      </c>
      <c r="AO943" s="4" t="n">
        <f aca="false">SUMIFS($AN$2:$AN$1250,$I$2:$I$1250,V943)</f>
        <v>107631822643466</v>
      </c>
      <c r="AP943" s="5" t="n">
        <f aca="false">AN943/AO943</f>
        <v>2.64384975621359E-015</v>
      </c>
      <c r="AQ943" s="6" t="n">
        <f aca="false">AP943-O943</f>
        <v>-9.99400359757693E-005</v>
      </c>
      <c r="AR943" s="20" t="n">
        <f aca="false">VLOOKUP(I943,entreesparc!$A$13:$H$110,8,0)*AP943</f>
        <v>5.11413416278736E-011</v>
      </c>
      <c r="AS943" s="7" t="n">
        <f aca="false">M943*AJ943/AI943+AH943/R943</f>
        <v>3.54159866064099</v>
      </c>
      <c r="AT943" s="4" t="n">
        <f aca="false">AS943+Z943</f>
        <v>2.87302557869187</v>
      </c>
      <c r="AU943" s="4" t="n">
        <f aca="false">AT943^-'paramètres CI'!$B$19</f>
        <v>0.000215419026808573</v>
      </c>
      <c r="AV943" s="4" t="n">
        <f aca="false">SUMIFS($AU$2:$AU$1250,$I$2:$I$1250,V943)</f>
        <v>7.20142459214301</v>
      </c>
      <c r="AW943" s="5" t="n">
        <f aca="false">AU943/AV943</f>
        <v>2.99133906149073E-005</v>
      </c>
      <c r="AX943" s="7" t="n">
        <f aca="false">SUMIFS($AP$2:$AP$1250,$I$2:$I$1250,V943)</f>
        <v>1</v>
      </c>
    </row>
    <row r="944" customFormat="false" ht="15.8" hidden="false" customHeight="false" outlineLevel="0" collapsed="false">
      <c r="A944" s="0" t="s">
        <v>17</v>
      </c>
      <c r="B944" s="0" t="s">
        <v>125</v>
      </c>
      <c r="C944" s="0" t="s">
        <v>40</v>
      </c>
      <c r="D944" s="0" t="s">
        <v>37</v>
      </c>
      <c r="E944" s="0" t="str">
        <f aca="false">VLOOKUP(A944,Nomenclature!$D$1:$E$9,2,0)</f>
        <v>05</v>
      </c>
      <c r="F944" s="0" t="str">
        <f aca="false">VLOOKUP(B944,Nomenclature!$J$1:$K$97,2,0)</f>
        <v>89</v>
      </c>
      <c r="G944" s="0" t="str">
        <f aca="false">VLOOKUP(C944,Nomenclature!$M$1:$N$21,2,0)</f>
        <v>03</v>
      </c>
      <c r="H944" s="0" t="str">
        <f aca="false">VLOOKUP(D944,Nomenclature!$O$25:$P$31,2,0)</f>
        <v>03</v>
      </c>
      <c r="I944" s="1" t="str">
        <f aca="false">CONCATENATE(E944,F944)</f>
        <v>0589</v>
      </c>
      <c r="J944" s="0" t="str">
        <f aca="false">CONCATENATE(E944,F944,G944,H944)</f>
        <v>05890303</v>
      </c>
      <c r="K944" s="0" t="n">
        <v>5.83320964168088</v>
      </c>
      <c r="L944" s="0" t="n">
        <v>20</v>
      </c>
      <c r="M944" s="0" t="n">
        <v>78.3321172511611</v>
      </c>
      <c r="N944" s="0" t="n">
        <v>0.595090487426262</v>
      </c>
      <c r="O944" s="0" t="n">
        <v>0.0607677902941192</v>
      </c>
      <c r="P944" s="4" t="n">
        <f aca="false">VLOOKUP(D944,'paramètres CI'!$A$1:$B$6,2,0)</f>
        <v>0.0385046990211696</v>
      </c>
      <c r="Q944" s="17" t="n">
        <f aca="false">M944*P944/N944</f>
        <v>5.06839659207401</v>
      </c>
      <c r="R944" s="9" t="n">
        <f aca="false">1/(1+0.04)*(1 - (1/(1+0.04))^L944)/(1-1/(1+0.04))</f>
        <v>13.5903263449677</v>
      </c>
      <c r="S944" s="17" t="n">
        <f aca="false">K944/R944</f>
        <v>0.429217775468714</v>
      </c>
      <c r="T944" s="17" t="n">
        <f aca="false">Q944+S944</f>
        <v>5.49761436754272</v>
      </c>
      <c r="U944" s="0" t="n">
        <f aca="false">T944 + Z944</f>
        <v>0.684424213431095</v>
      </c>
      <c r="V944" s="4" t="str">
        <f aca="false">VLOOKUP(I944,'CI ref gaz'!$I$1:$AM$97,1,0)</f>
        <v>0589</v>
      </c>
      <c r="W944" s="0" t="n">
        <f aca="false">VLOOKUP(I944,'CI ref gaz'!$I$1:$AM$97,14,0)</f>
        <v>-2</v>
      </c>
      <c r="X944" s="1" t="n">
        <f aca="false">VLOOKUP(I944,'CI ref gaz'!$I$1:$AM$97,13,0)</f>
        <v>0.514609403502866</v>
      </c>
      <c r="Y944" s="2" t="n">
        <f aca="false">VLOOKUP(I944,'CI ref gaz'!$I$1:$AM$97,7,0)</f>
        <v>0.59491459803163</v>
      </c>
      <c r="Z944" s="17" t="n">
        <f aca="false">X944*(O944/Y944)^(-1/8)-T944</f>
        <v>-4.81319015411162</v>
      </c>
      <c r="AA944" s="17" t="n">
        <f aca="false">Z944^2</f>
        <v>23.1667994596371</v>
      </c>
      <c r="AB944" s="18" t="n">
        <f aca="false">Z944/U944</f>
        <v>-7.03246620978321</v>
      </c>
      <c r="AC944" s="17" t="n">
        <f aca="false">U944^-('paramètres CI'!$B$19)</f>
        <v>20.7681147993684</v>
      </c>
      <c r="AD944" s="4" t="n">
        <f aca="false">SUMIFS($AC$2:$AC$1250,$I$2:$I$1250,V944)</f>
        <v>341.76188896864</v>
      </c>
      <c r="AE944" s="4" t="n">
        <f aca="false">AC944/AD944</f>
        <v>0.0607677902941194</v>
      </c>
      <c r="AF944" s="17" t="n">
        <f aca="false">AE944-O944</f>
        <v>2.35922392732846E-016</v>
      </c>
      <c r="AG944" s="4" t="n">
        <f aca="false">VLOOKUP(I944,BesoinU!$F$1:$L$99,3,0)</f>
        <v>36.4796798909961</v>
      </c>
      <c r="AH944" s="19" t="n">
        <f aca="false">VLOOKUP(J944,bibliRdtCHauff!$G$2:$K$1398,4,0)</f>
        <v>6.12487012376492</v>
      </c>
      <c r="AI944" s="19" t="n">
        <f aca="false">VLOOKUP(J944,bibliRdtCHauff!$G$2:$K$1398,3,0)</f>
        <v>0.627356956027899</v>
      </c>
      <c r="AJ944" s="4" t="n">
        <f aca="false">VLOOKUP(D944,'paramètres CI'!$A$1:$C$6,3)</f>
        <v>0.0763929293534506</v>
      </c>
      <c r="AK944" s="4" t="n">
        <f aca="false">AJ944*AG944/AI944</f>
        <v>4.44211159527723</v>
      </c>
      <c r="AL944" s="4" t="n">
        <f aca="false">AK944+AH944/R944</f>
        <v>4.89279025951938</v>
      </c>
      <c r="AM944" s="4" t="n">
        <f aca="false">AL944+Z944</f>
        <v>0.0796001054077546</v>
      </c>
      <c r="AN944" s="4" t="n">
        <f aca="false">AM944^-'paramètres CI'!$B$19</f>
        <v>620427239.911767</v>
      </c>
      <c r="AO944" s="4" t="n">
        <f aca="false">SUMIFS($AN$2:$AN$1250,$I$2:$I$1250,V944)</f>
        <v>107631822643466</v>
      </c>
      <c r="AP944" s="5" t="n">
        <f aca="false">AN944/AO944</f>
        <v>5.76434761275903E-006</v>
      </c>
      <c r="AQ944" s="6" t="n">
        <f aca="false">AP944-O944</f>
        <v>-0.0607620259465064</v>
      </c>
      <c r="AR944" s="20" t="n">
        <f aca="false">VLOOKUP(I944,entreesparc!$A$13:$H$110,8,0)*AP944</f>
        <v>0.11150273189053</v>
      </c>
      <c r="AS944" s="7" t="n">
        <f aca="false">M944*AJ944/AI944+AH944/R944</f>
        <v>9.98913972979227</v>
      </c>
      <c r="AT944" s="4" t="n">
        <f aca="false">AS944+Z944</f>
        <v>5.17594957568065</v>
      </c>
      <c r="AU944" s="4" t="n">
        <f aca="false">AT944^-'paramètres CI'!$B$19</f>
        <v>1.94124212019675E-006</v>
      </c>
      <c r="AV944" s="4" t="n">
        <f aca="false">SUMIFS($AU$2:$AU$1250,$I$2:$I$1250,V944)</f>
        <v>7.20142459214301</v>
      </c>
      <c r="AW944" s="5" t="n">
        <f aca="false">AU944/AV944</f>
        <v>2.69563625274187E-007</v>
      </c>
      <c r="AX944" s="7" t="n">
        <f aca="false">SUMIFS($AP$2:$AP$1250,$I$2:$I$1250,V944)</f>
        <v>1</v>
      </c>
    </row>
    <row r="945" customFormat="false" ht="15.8" hidden="false" customHeight="false" outlineLevel="0" collapsed="false">
      <c r="A945" s="0" t="s">
        <v>17</v>
      </c>
      <c r="B945" s="0" t="s">
        <v>125</v>
      </c>
      <c r="C945" s="0" t="s">
        <v>41</v>
      </c>
      <c r="D945" s="0" t="s">
        <v>39</v>
      </c>
      <c r="E945" s="0" t="str">
        <f aca="false">VLOOKUP(A945,Nomenclature!$D$1:$E$9,2,0)</f>
        <v>05</v>
      </c>
      <c r="F945" s="0" t="str">
        <f aca="false">VLOOKUP(B945,Nomenclature!$J$1:$K$97,2,0)</f>
        <v>89</v>
      </c>
      <c r="G945" s="0" t="str">
        <f aca="false">VLOOKUP(C945,Nomenclature!$M$1:$N$21,2,0)</f>
        <v>04</v>
      </c>
      <c r="H945" s="0" t="str">
        <f aca="false">VLOOKUP(D945,Nomenclature!$O$25:$P$31,2,0)</f>
        <v>04</v>
      </c>
      <c r="I945" s="1" t="str">
        <f aca="false">CONCATENATE(E945,F945)</f>
        <v>0589</v>
      </c>
      <c r="J945" s="0" t="str">
        <f aca="false">CONCATENATE(E945,F945,G945,H945)</f>
        <v>05890404</v>
      </c>
      <c r="K945" s="0" t="n">
        <v>4.42128166203911</v>
      </c>
      <c r="L945" s="0" t="n">
        <v>20</v>
      </c>
      <c r="M945" s="0" t="n">
        <v>79.8598781282222</v>
      </c>
      <c r="N945" s="0" t="n">
        <v>0.804151491903591</v>
      </c>
      <c r="O945" s="0" t="n">
        <v>0.59491459803163</v>
      </c>
      <c r="P945" s="4" t="n">
        <f aca="false">VLOOKUP(D945,'paramètres CI'!$A$1:$B$6,2,0)</f>
        <v>0.022045059962018</v>
      </c>
      <c r="Q945" s="17" t="n">
        <f aca="false">M945*P945/N945</f>
        <v>2.18928376011416</v>
      </c>
      <c r="R945" s="9" t="n">
        <f aca="false">1/(1+0.04)*(1 - (1/(1+0.04))^L945)/(1-1/(1+0.04))</f>
        <v>13.5903263449677</v>
      </c>
      <c r="S945" s="17" t="n">
        <f aca="false">K945/R945</f>
        <v>0.325325643388707</v>
      </c>
      <c r="T945" s="17" t="n">
        <f aca="false">Q945+S945</f>
        <v>2.51460940350287</v>
      </c>
      <c r="U945" s="0" t="n">
        <f aca="false">T945 + Z945</f>
        <v>0.514609403502866</v>
      </c>
      <c r="V945" s="4" t="str">
        <f aca="false">VLOOKUP(I945,'CI ref gaz'!$I$1:$AM$97,1,0)</f>
        <v>0589</v>
      </c>
      <c r="W945" s="0" t="n">
        <f aca="false">VLOOKUP(I945,'CI ref gaz'!$I$1:$AM$97,14,0)</f>
        <v>-2</v>
      </c>
      <c r="X945" s="1" t="n">
        <f aca="false">VLOOKUP(I945,'CI ref gaz'!$I$1:$AM$97,13,0)</f>
        <v>0.514609403502866</v>
      </c>
      <c r="Y945" s="2" t="n">
        <f aca="false">VLOOKUP(I945,'CI ref gaz'!$I$1:$AM$97,7,0)</f>
        <v>0.59491459803163</v>
      </c>
      <c r="Z945" s="17" t="n">
        <f aca="false">X945*(O945/Y945)^(-1/8)-T945</f>
        <v>-2</v>
      </c>
      <c r="AA945" s="17" t="n">
        <f aca="false">Z945^2</f>
        <v>4</v>
      </c>
      <c r="AB945" s="18" t="n">
        <f aca="false">Z945/U945</f>
        <v>-3.88644277851573</v>
      </c>
      <c r="AC945" s="17" t="n">
        <f aca="false">U945^-('paramètres CI'!$B$19)</f>
        <v>203.319136798309</v>
      </c>
      <c r="AD945" s="4" t="n">
        <f aca="false">SUMIFS($AC$2:$AC$1250,$I$2:$I$1250,V945)</f>
        <v>341.76188896864</v>
      </c>
      <c r="AE945" s="4" t="n">
        <f aca="false">AC945/AD945</f>
        <v>0.594914598031631</v>
      </c>
      <c r="AF945" s="17" t="n">
        <f aca="false">AE945-O945</f>
        <v>0</v>
      </c>
      <c r="AG945" s="4" t="n">
        <f aca="false">VLOOKUP(I945,BesoinU!$F$1:$L$99,3,0)</f>
        <v>36.4796798909961</v>
      </c>
      <c r="AH945" s="19" t="n">
        <f aca="false">VLOOKUP(J945,bibliRdtCHauff!$G$2:$K$1398,4,0)</f>
        <v>4.64234574514107</v>
      </c>
      <c r="AI945" s="19" t="n">
        <f aca="false">VLOOKUP(J945,bibliRdtCHauff!$G$2:$K$1398,3,0)</f>
        <v>0.840348056075515</v>
      </c>
      <c r="AJ945" s="4" t="n">
        <f aca="false">VLOOKUP(D945,'paramètres CI'!$A$1:$C$6,3)</f>
        <v>0.0386719666666667</v>
      </c>
      <c r="AK945" s="4" t="n">
        <f aca="false">AJ945*AG945/AI945</f>
        <v>1.67875793197349</v>
      </c>
      <c r="AL945" s="4" t="n">
        <f aca="false">AK945+AH945/R945</f>
        <v>2.02034985753163</v>
      </c>
      <c r="AM945" s="4" t="n">
        <f aca="false">AL945+Z945</f>
        <v>0.020349857531631</v>
      </c>
      <c r="AN945" s="4" t="n">
        <f aca="false">AM945^-'paramètres CI'!$B$19</f>
        <v>34002356404761.3</v>
      </c>
      <c r="AO945" s="4" t="n">
        <f aca="false">SUMIFS($AN$2:$AN$1250,$I$2:$I$1250,V945)</f>
        <v>107631822643466</v>
      </c>
      <c r="AP945" s="5" t="n">
        <f aca="false">AN945/AO945</f>
        <v>0.315913598503253</v>
      </c>
      <c r="AQ945" s="6" t="n">
        <f aca="false">AP945-O945</f>
        <v>-0.279000999528377</v>
      </c>
      <c r="AR945" s="20" t="n">
        <f aca="false">VLOOKUP(I945,entreesparc!$A$13:$H$110,8,0)*AP945</f>
        <v>6110.87873960131</v>
      </c>
      <c r="AS945" s="7" t="n">
        <f aca="false">M945*AJ945/AI945+AH945/R945</f>
        <v>4.01666265684707</v>
      </c>
      <c r="AT945" s="4" t="n">
        <f aca="false">AS945+Z945</f>
        <v>2.01666265684707</v>
      </c>
      <c r="AU945" s="4" t="n">
        <f aca="false">AT945^-'paramètres CI'!$B$19</f>
        <v>0.00365539193029296</v>
      </c>
      <c r="AV945" s="4" t="n">
        <f aca="false">SUMIFS($AU$2:$AU$1250,$I$2:$I$1250,V945)</f>
        <v>7.20142459214301</v>
      </c>
      <c r="AW945" s="5" t="n">
        <f aca="false">AU945/AV945</f>
        <v>0.000507592891312243</v>
      </c>
      <c r="AX945" s="7" t="n">
        <f aca="false">SUMIFS($AP$2:$AP$1250,$I$2:$I$1250,V945)</f>
        <v>1</v>
      </c>
    </row>
    <row r="946" customFormat="false" ht="15.8" hidden="false" customHeight="false" outlineLevel="0" collapsed="false">
      <c r="A946" s="0" t="s">
        <v>17</v>
      </c>
      <c r="B946" s="0" t="s">
        <v>125</v>
      </c>
      <c r="C946" s="0" t="s">
        <v>45</v>
      </c>
      <c r="D946" s="0" t="s">
        <v>43</v>
      </c>
      <c r="E946" s="0" t="str">
        <f aca="false">VLOOKUP(A946,Nomenclature!$D$1:$E$9,2,0)</f>
        <v>05</v>
      </c>
      <c r="F946" s="0" t="str">
        <f aca="false">VLOOKUP(B946,Nomenclature!$J$1:$K$97,2,0)</f>
        <v>89</v>
      </c>
      <c r="G946" s="0" t="str">
        <f aca="false">VLOOKUP(C946,Nomenclature!$M$1:$N$21,2,0)</f>
        <v>06</v>
      </c>
      <c r="H946" s="0" t="str">
        <f aca="false">VLOOKUP(D946,Nomenclature!$O$25:$P$31,2,0)</f>
        <v>02</v>
      </c>
      <c r="I946" s="1" t="str">
        <f aca="false">CONCATENATE(E946,F946)</f>
        <v>0589</v>
      </c>
      <c r="J946" s="0" t="str">
        <f aca="false">CONCATENATE(E946,F946,G946,H946)</f>
        <v>05890602</v>
      </c>
      <c r="K946" s="0" t="n">
        <v>10</v>
      </c>
      <c r="L946" s="0" t="n">
        <v>13</v>
      </c>
      <c r="M946" s="0" t="n">
        <v>80.096585190714</v>
      </c>
      <c r="N946" s="0" t="n">
        <v>0.9</v>
      </c>
      <c r="O946" s="0" t="n">
        <v>0.169185604640378</v>
      </c>
      <c r="P946" s="4" t="n">
        <f aca="false">VLOOKUP(D946,'paramètres CI'!$A$1:$B$6,2,0)</f>
        <v>0.0935912806596305</v>
      </c>
      <c r="Q946" s="17" t="n">
        <f aca="false">M946*P946/N946</f>
        <v>8.32926887162457</v>
      </c>
      <c r="R946" s="9" t="n">
        <f aca="false">1/(1+0.04)*(1 - (1/(1+0.04))^L946)/(1-1/(1+0.04))</f>
        <v>9.98564784663304</v>
      </c>
      <c r="S946" s="17" t="n">
        <f aca="false">K946/R946</f>
        <v>1.00143727814033</v>
      </c>
      <c r="T946" s="17" t="n">
        <f aca="false">Q946+S946</f>
        <v>9.3307061497649</v>
      </c>
      <c r="U946" s="0" t="n">
        <f aca="false">T946 + Z946</f>
        <v>0.602197738319276</v>
      </c>
      <c r="V946" s="4" t="str">
        <f aca="false">VLOOKUP(I946,'CI ref gaz'!$I$1:$AM$97,1,0)</f>
        <v>0589</v>
      </c>
      <c r="W946" s="0" t="n">
        <f aca="false">VLOOKUP(I946,'CI ref gaz'!$I$1:$AM$97,14,0)</f>
        <v>-2</v>
      </c>
      <c r="X946" s="1" t="n">
        <f aca="false">VLOOKUP(I946,'CI ref gaz'!$I$1:$AM$97,13,0)</f>
        <v>0.514609403502866</v>
      </c>
      <c r="Y946" s="2" t="n">
        <f aca="false">VLOOKUP(I946,'CI ref gaz'!$I$1:$AM$97,7,0)</f>
        <v>0.59491459803163</v>
      </c>
      <c r="Z946" s="17" t="n">
        <f aca="false">X946*(O946/Y946)^(-1/8)-T946</f>
        <v>-8.72850841144562</v>
      </c>
      <c r="AA946" s="17" t="n">
        <f aca="false">Z946^2</f>
        <v>76.186859088677</v>
      </c>
      <c r="AB946" s="18" t="n">
        <f aca="false">Z946/U946</f>
        <v>-14.4944224397234</v>
      </c>
      <c r="AC946" s="17" t="n">
        <f aca="false">U946^-('paramètres CI'!$B$19)</f>
        <v>57.8211918281967</v>
      </c>
      <c r="AD946" s="4" t="n">
        <f aca="false">SUMIFS($AC$2:$AC$1250,$I$2:$I$1250,V946)</f>
        <v>341.76188896864</v>
      </c>
      <c r="AE946" s="4" t="n">
        <f aca="false">AC946/AD946</f>
        <v>0.169185604640377</v>
      </c>
      <c r="AF946" s="17" t="n">
        <f aca="false">AE946-O946</f>
        <v>-1.11022302462516E-015</v>
      </c>
      <c r="AG946" s="4" t="n">
        <f aca="false">VLOOKUP(I946,BesoinU!$F$1:$L$99,3,0)</f>
        <v>36.4796798909961</v>
      </c>
      <c r="AH946" s="19" t="n">
        <f aca="false">VLOOKUP(J946,bibliRdtCHauff!$G$2:$K$1398,4,0)</f>
        <v>10.4</v>
      </c>
      <c r="AI946" s="19" t="n">
        <f aca="false">VLOOKUP(J946,bibliRdtCHauff!$G$2:$K$1398,3,0)</f>
        <v>0.92</v>
      </c>
      <c r="AJ946" s="4" t="n">
        <f aca="false">VLOOKUP(D946,'paramètres CI'!$A$1:$C$6,3)</f>
        <v>0.09847</v>
      </c>
      <c r="AK946" s="4" t="n">
        <f aca="false">AJ946*AG946/AI946</f>
        <v>3.90451530311564</v>
      </c>
      <c r="AL946" s="4" t="n">
        <f aca="false">AK946+AH946/R946</f>
        <v>4.94601007238158</v>
      </c>
      <c r="AM946" s="4" t="n">
        <f aca="false">AL946+Z946</f>
        <v>-3.78249833906405</v>
      </c>
      <c r="AN946" s="4" t="n">
        <f aca="false">AM946^-'paramètres CI'!$B$19</f>
        <v>2.38654722202152E-005</v>
      </c>
      <c r="AO946" s="4" t="n">
        <f aca="false">SUMIFS($AN$2:$AN$1250,$I$2:$I$1250,V946)</f>
        <v>107631822643466</v>
      </c>
      <c r="AP946" s="5" t="n">
        <f aca="false">AN946/AO946</f>
        <v>2.21732491693189E-019</v>
      </c>
      <c r="AQ946" s="6" t="n">
        <f aca="false">AP946-O946</f>
        <v>-0.169185604640378</v>
      </c>
      <c r="AR946" s="20" t="n">
        <f aca="false">VLOOKUP(I946,entreesparc!$A$13:$H$110,8,0)*AP946</f>
        <v>4.28908529353092E-015</v>
      </c>
      <c r="AS946" s="7" t="n">
        <f aca="false">M946*AJ946/AI946+AH946/R946</f>
        <v>9.6144412298416</v>
      </c>
      <c r="AT946" s="4" t="n">
        <f aca="false">AS946+Z946</f>
        <v>0.885932818395977</v>
      </c>
      <c r="AU946" s="4" t="n">
        <f aca="false">AT946^-'paramètres CI'!$B$19</f>
        <v>2.63507924599151</v>
      </c>
      <c r="AV946" s="4" t="n">
        <f aca="false">SUMIFS($AU$2:$AU$1250,$I$2:$I$1250,V946)</f>
        <v>7.20142459214301</v>
      </c>
      <c r="AW946" s="5" t="n">
        <f aca="false">AU946/AV946</f>
        <v>0.365910829485942</v>
      </c>
      <c r="AX946" s="7" t="n">
        <f aca="false">SUMIFS($AP$2:$AP$1250,$I$2:$I$1250,V946)</f>
        <v>1</v>
      </c>
    </row>
    <row r="947" customFormat="false" ht="15.8" hidden="false" customHeight="false" outlineLevel="0" collapsed="false">
      <c r="A947" s="0" t="s">
        <v>17</v>
      </c>
      <c r="B947" s="0" t="s">
        <v>125</v>
      </c>
      <c r="C947" s="0" t="s">
        <v>46</v>
      </c>
      <c r="D947" s="0" t="s">
        <v>43</v>
      </c>
      <c r="E947" s="0" t="str">
        <f aca="false">VLOOKUP(A947,Nomenclature!$D$1:$E$9,2,0)</f>
        <v>05</v>
      </c>
      <c r="F947" s="0" t="str">
        <f aca="false">VLOOKUP(B947,Nomenclature!$J$1:$K$97,2,0)</f>
        <v>89</v>
      </c>
      <c r="G947" s="0" t="str">
        <f aca="false">VLOOKUP(C947,Nomenclature!$M$1:$N$21,2,0)</f>
        <v>26</v>
      </c>
      <c r="H947" s="0" t="str">
        <f aca="false">VLOOKUP(D947,Nomenclature!$O$25:$P$31,2,0)</f>
        <v>02</v>
      </c>
      <c r="I947" s="1" t="str">
        <f aca="false">CONCATENATE(E947,F947)</f>
        <v>0589</v>
      </c>
      <c r="J947" s="0" t="str">
        <f aca="false">CONCATENATE(E947,F947,G947,H947)</f>
        <v>05892602</v>
      </c>
      <c r="K947" s="0" t="n">
        <v>12</v>
      </c>
      <c r="L947" s="0" t="n">
        <v>13</v>
      </c>
      <c r="M947" s="0" t="n">
        <v>80.096585190714</v>
      </c>
      <c r="N947" s="0" t="n">
        <v>1</v>
      </c>
      <c r="O947" s="0" t="n">
        <v>9.99400359784132E-005</v>
      </c>
      <c r="P947" s="4" t="n">
        <f aca="false">VLOOKUP(D947,'paramètres CI'!$A$1:$B$6,2,0)</f>
        <v>0.0935912806596305</v>
      </c>
      <c r="Q947" s="17" t="n">
        <f aca="false">M947*P947/N947</f>
        <v>7.49634198446211</v>
      </c>
      <c r="R947" s="9" t="n">
        <f aca="false">1/(1+0.04)*(1 - (1/(1+0.04))^L947)/(1-1/(1+0.04))</f>
        <v>9.98564784663304</v>
      </c>
      <c r="S947" s="17" t="n">
        <f aca="false">K947/R947</f>
        <v>1.20172473376839</v>
      </c>
      <c r="T947" s="17" t="n">
        <f aca="false">Q947+S947</f>
        <v>8.6980667182305</v>
      </c>
      <c r="U947" s="0" t="n">
        <f aca="false">T947 + Z947</f>
        <v>1.52516597632135</v>
      </c>
      <c r="V947" s="4" t="str">
        <f aca="false">VLOOKUP(I947,'CI ref gaz'!$I$1:$AM$97,1,0)</f>
        <v>0589</v>
      </c>
      <c r="W947" s="0" t="n">
        <f aca="false">VLOOKUP(I947,'CI ref gaz'!$I$1:$AM$97,14,0)</f>
        <v>-2</v>
      </c>
      <c r="X947" s="1" t="n">
        <f aca="false">VLOOKUP(I947,'CI ref gaz'!$I$1:$AM$97,13,0)</f>
        <v>0.514609403502866</v>
      </c>
      <c r="Y947" s="2" t="n">
        <f aca="false">VLOOKUP(I947,'CI ref gaz'!$I$1:$AM$97,7,0)</f>
        <v>0.59491459803163</v>
      </c>
      <c r="Z947" s="17" t="n">
        <f aca="false">X947*(O947/Y947)^(-1/8)-T947</f>
        <v>-7.17290074190915</v>
      </c>
      <c r="AA947" s="17" t="n">
        <f aca="false">Z947^2</f>
        <v>51.4505050532808</v>
      </c>
      <c r="AB947" s="18" t="n">
        <f aca="false">Z947/U947</f>
        <v>-4.70302960679069</v>
      </c>
      <c r="AC947" s="17" t="n">
        <f aca="false">U947^-('paramètres CI'!$B$19)</f>
        <v>0.0341556954795763</v>
      </c>
      <c r="AD947" s="4" t="n">
        <f aca="false">SUMIFS($AC$2:$AC$1250,$I$2:$I$1250,V947)</f>
        <v>341.76188896864</v>
      </c>
      <c r="AE947" s="4" t="n">
        <f aca="false">AC947/AD947</f>
        <v>9.99400359784132E-005</v>
      </c>
      <c r="AF947" s="17" t="n">
        <f aca="false">AE947-O947</f>
        <v>0</v>
      </c>
      <c r="AG947" s="4" t="n">
        <f aca="false">VLOOKUP(I947,BesoinU!$F$1:$L$99,3,0)</f>
        <v>36.4796798909961</v>
      </c>
      <c r="AH947" s="19" t="n">
        <f aca="false">VLOOKUP(J947,bibliRdtCHauff!$G$2:$K$1398,4,0)</f>
        <v>12</v>
      </c>
      <c r="AI947" s="19" t="n">
        <f aca="false">VLOOKUP(J947,bibliRdtCHauff!$G$2:$K$1398,3,0)</f>
        <v>1</v>
      </c>
      <c r="AJ947" s="4" t="n">
        <f aca="false">VLOOKUP(D947,'paramètres CI'!$A$1:$C$6,3)</f>
        <v>0.09847</v>
      </c>
      <c r="AK947" s="4" t="n">
        <f aca="false">AJ947*AG947/AI947</f>
        <v>3.59215407886639</v>
      </c>
      <c r="AL947" s="4" t="n">
        <f aca="false">AK947+AH947/R947</f>
        <v>4.79387881263478</v>
      </c>
      <c r="AM947" s="4" t="n">
        <f aca="false">AL947+Z947</f>
        <v>-2.37902192927437</v>
      </c>
      <c r="AN947" s="4" t="n">
        <f aca="false">AM947^-'paramètres CI'!$B$19</f>
        <v>0.000974568652005102</v>
      </c>
      <c r="AO947" s="4" t="n">
        <f aca="false">SUMIFS($AN$2:$AN$1250,$I$2:$I$1250,V947)</f>
        <v>107631822643466</v>
      </c>
      <c r="AP947" s="5" t="n">
        <f aca="false">AN947/AO947</f>
        <v>9.05465157115653E-018</v>
      </c>
      <c r="AQ947" s="6" t="n">
        <f aca="false">AP947-O947</f>
        <v>-9.99400359784041E-005</v>
      </c>
      <c r="AR947" s="20" t="n">
        <f aca="false">VLOOKUP(I947,entreesparc!$A$13:$H$110,8,0)*AP947</f>
        <v>1.75148768659632E-013</v>
      </c>
      <c r="AS947" s="7" t="n">
        <f aca="false">M947*AJ947/AI947+AH947/R947</f>
        <v>9.088835477498</v>
      </c>
      <c r="AT947" s="4" t="n">
        <f aca="false">AS947+Z947</f>
        <v>1.91593473558885</v>
      </c>
      <c r="AU947" s="4" t="n">
        <f aca="false">AT947^-'paramètres CI'!$B$19</f>
        <v>0.00550749752327885</v>
      </c>
      <c r="AV947" s="4" t="n">
        <f aca="false">SUMIFS($AU$2:$AU$1250,$I$2:$I$1250,V947)</f>
        <v>7.20142459214301</v>
      </c>
      <c r="AW947" s="5" t="n">
        <f aca="false">AU947/AV947</f>
        <v>0.000764778892399667</v>
      </c>
      <c r="AX947" s="7" t="n">
        <f aca="false">SUMIFS($AP$2:$AP$1250,$I$2:$I$1250,V947)</f>
        <v>1</v>
      </c>
    </row>
    <row r="948" customFormat="false" ht="15.8" hidden="false" customHeight="false" outlineLevel="0" collapsed="false">
      <c r="A948" s="0" t="s">
        <v>17</v>
      </c>
      <c r="B948" s="0" t="s">
        <v>125</v>
      </c>
      <c r="C948" s="0" t="s">
        <v>48</v>
      </c>
      <c r="D948" s="0" t="s">
        <v>43</v>
      </c>
      <c r="E948" s="0" t="str">
        <f aca="false">VLOOKUP(A948,Nomenclature!$D$1:$E$9,2,0)</f>
        <v>05</v>
      </c>
      <c r="F948" s="0" t="str">
        <f aca="false">VLOOKUP(B948,Nomenclature!$J$1:$K$97,2,0)</f>
        <v>89</v>
      </c>
      <c r="G948" s="0" t="str">
        <f aca="false">VLOOKUP(C948,Nomenclature!$M$1:$N$21,2,0)</f>
        <v>09</v>
      </c>
      <c r="H948" s="0" t="str">
        <f aca="false">VLOOKUP(D948,Nomenclature!$O$25:$P$31,2,0)</f>
        <v>02</v>
      </c>
      <c r="I948" s="1" t="str">
        <f aca="false">CONCATENATE(E948,F948)</f>
        <v>0589</v>
      </c>
      <c r="J948" s="0" t="str">
        <f aca="false">CONCATENATE(E948,F948,G948,H948)</f>
        <v>05890902</v>
      </c>
      <c r="K948" s="0" t="n">
        <v>38.5094757212699</v>
      </c>
      <c r="L948" s="0" t="n">
        <v>20</v>
      </c>
      <c r="M948" s="0" t="n">
        <v>82.9439376685999</v>
      </c>
      <c r="N948" s="0" t="n">
        <v>2.83163023255814</v>
      </c>
      <c r="O948" s="0" t="n">
        <v>0.0858173189223799</v>
      </c>
      <c r="P948" s="4" t="n">
        <f aca="false">VLOOKUP(D948,'paramètres CI'!$A$1:$B$6,2,0)</f>
        <v>0.0935912806596305</v>
      </c>
      <c r="Q948" s="17" t="n">
        <f aca="false">M948*P948/N948</f>
        <v>2.74147000554651</v>
      </c>
      <c r="R948" s="9" t="n">
        <f aca="false">1/(1+0.04)*(1 - (1/(1+0.04))^L948)/(1-1/(1+0.04))</f>
        <v>13.5903263449677</v>
      </c>
      <c r="S948" s="17" t="n">
        <f aca="false">K948/R948</f>
        <v>2.83359462780888</v>
      </c>
      <c r="T948" s="17" t="n">
        <f aca="false">Q948+S948</f>
        <v>5.57506463335539</v>
      </c>
      <c r="U948" s="0" t="n">
        <f aca="false">T948 + Z948</f>
        <v>0.655522613775571</v>
      </c>
      <c r="V948" s="4" t="str">
        <f aca="false">VLOOKUP(I948,'CI ref gaz'!$I$1:$AM$97,1,0)</f>
        <v>0589</v>
      </c>
      <c r="W948" s="0" t="n">
        <f aca="false">VLOOKUP(I948,'CI ref gaz'!$I$1:$AM$97,14,0)</f>
        <v>-2</v>
      </c>
      <c r="X948" s="1" t="n">
        <f aca="false">VLOOKUP(I948,'CI ref gaz'!$I$1:$AM$97,13,0)</f>
        <v>0.514609403502866</v>
      </c>
      <c r="Y948" s="2" t="n">
        <f aca="false">VLOOKUP(I948,'CI ref gaz'!$I$1:$AM$97,7,0)</f>
        <v>0.59491459803163</v>
      </c>
      <c r="Z948" s="17" t="n">
        <f aca="false">X948*(O948/Y948)^(-1/8)-T948</f>
        <v>-4.91954201957982</v>
      </c>
      <c r="AA948" s="17" t="n">
        <f aca="false">Z948^2</f>
        <v>24.2018936824115</v>
      </c>
      <c r="AB948" s="18" t="n">
        <f aca="false">Z948/U948</f>
        <v>-7.50476324721286</v>
      </c>
      <c r="AC948" s="17" t="n">
        <f aca="false">U948^-('paramètres CI'!$B$19)</f>
        <v>29.3290890211367</v>
      </c>
      <c r="AD948" s="4" t="n">
        <f aca="false">SUMIFS($AC$2:$AC$1250,$I$2:$I$1250,V948)</f>
        <v>341.76188896864</v>
      </c>
      <c r="AE948" s="4" t="n">
        <f aca="false">AC948/AD948</f>
        <v>0.0858173189223797</v>
      </c>
      <c r="AF948" s="17" t="n">
        <f aca="false">AE948-O948</f>
        <v>0</v>
      </c>
      <c r="AG948" s="4" t="n">
        <f aca="false">VLOOKUP(I948,BesoinU!$F$1:$L$99,3,0)</f>
        <v>36.4796798909961</v>
      </c>
      <c r="AH948" s="19" t="n">
        <f aca="false">VLOOKUP(J948,bibliRdtCHauff!$G$2:$K$1398,4,0)</f>
        <v>40.4349495073334</v>
      </c>
      <c r="AI948" s="19" t="n">
        <f aca="false">VLOOKUP(J948,bibliRdtCHauff!$G$2:$K$1398,3,0)</f>
        <v>2.94489544186046</v>
      </c>
      <c r="AJ948" s="4" t="n">
        <f aca="false">VLOOKUP(D948,'paramètres CI'!$A$1:$C$6,3)</f>
        <v>0.09847</v>
      </c>
      <c r="AK948" s="4" t="n">
        <f aca="false">AJ948*AG948/AI948</f>
        <v>1.21979002303627</v>
      </c>
      <c r="AL948" s="4" t="n">
        <f aca="false">AK948+AH948/R948</f>
        <v>4.19506438223559</v>
      </c>
      <c r="AM948" s="4" t="n">
        <f aca="false">AL948+Z948</f>
        <v>-0.724477637344225</v>
      </c>
      <c r="AN948" s="4" t="n">
        <f aca="false">AM948^-'paramètres CI'!$B$19</f>
        <v>13.1765017429821</v>
      </c>
      <c r="AO948" s="4" t="n">
        <f aca="false">SUMIFS($AN$2:$AN$1250,$I$2:$I$1250,V948)</f>
        <v>107631822643466</v>
      </c>
      <c r="AP948" s="5" t="n">
        <f aca="false">AN948/AO948</f>
        <v>1.22421988398633E-013</v>
      </c>
      <c r="AQ948" s="6" t="n">
        <f aca="false">AP948-O948</f>
        <v>-0.0858173189222575</v>
      </c>
      <c r="AR948" s="20" t="n">
        <f aca="false">VLOOKUP(I948,entreesparc!$A$13:$H$110,8,0)*AP948</f>
        <v>2.36807130085355E-009</v>
      </c>
      <c r="AS948" s="7" t="n">
        <f aca="false">M948*AJ948/AI948+AH948/R948</f>
        <v>5.74871392724971</v>
      </c>
      <c r="AT948" s="4" t="n">
        <f aca="false">AS948+Z948</f>
        <v>0.829171907669891</v>
      </c>
      <c r="AU948" s="4" t="n">
        <f aca="false">AT948^-'paramètres CI'!$B$19</f>
        <v>4.47551855236295</v>
      </c>
      <c r="AV948" s="4" t="n">
        <f aca="false">SUMIFS($AU$2:$AU$1250,$I$2:$I$1250,V948)</f>
        <v>7.20142459214301</v>
      </c>
      <c r="AW948" s="5" t="n">
        <f aca="false">AU948/AV948</f>
        <v>0.621476833520675</v>
      </c>
      <c r="AX948" s="7" t="n">
        <f aca="false">SUMIFS($AP$2:$AP$1250,$I$2:$I$1250,V948)</f>
        <v>1</v>
      </c>
    </row>
    <row r="949" customFormat="false" ht="15.8" hidden="false" customHeight="false" outlineLevel="0" collapsed="false">
      <c r="A949" s="0" t="s">
        <v>17</v>
      </c>
      <c r="B949" s="0" t="s">
        <v>125</v>
      </c>
      <c r="C949" s="0" t="s">
        <v>49</v>
      </c>
      <c r="D949" s="0" t="s">
        <v>43</v>
      </c>
      <c r="E949" s="0" t="str">
        <f aca="false">VLOOKUP(A949,Nomenclature!$D$1:$E$9,2,0)</f>
        <v>05</v>
      </c>
      <c r="F949" s="0" t="str">
        <f aca="false">VLOOKUP(B949,Nomenclature!$J$1:$K$97,2,0)</f>
        <v>89</v>
      </c>
      <c r="G949" s="0" t="str">
        <f aca="false">VLOOKUP(C949,Nomenclature!$M$1:$N$21,2,0)</f>
        <v>29</v>
      </c>
      <c r="H949" s="0" t="str">
        <f aca="false">VLOOKUP(D949,Nomenclature!$O$25:$P$31,2,0)</f>
        <v>02</v>
      </c>
      <c r="I949" s="1" t="str">
        <f aca="false">CONCATENATE(E949,F949)</f>
        <v>0589</v>
      </c>
      <c r="J949" s="0" t="str">
        <f aca="false">CONCATENATE(E949,F949,G949,H949)</f>
        <v>05892902</v>
      </c>
      <c r="K949" s="0" t="n">
        <v>48.1368446515874</v>
      </c>
      <c r="L949" s="0" t="n">
        <v>20</v>
      </c>
      <c r="M949" s="0" t="n">
        <v>82.9439376685999</v>
      </c>
      <c r="N949" s="0" t="n">
        <v>3.39795627906976</v>
      </c>
      <c r="O949" s="0" t="n">
        <v>9.99400359784132E-005</v>
      </c>
      <c r="P949" s="4" t="n">
        <f aca="false">VLOOKUP(D949,'paramètres CI'!$A$1:$B$6,2,0)</f>
        <v>0.0935912806596305</v>
      </c>
      <c r="Q949" s="17" t="n">
        <f aca="false">M949*P949/N949</f>
        <v>2.28455833795543</v>
      </c>
      <c r="R949" s="9" t="n">
        <f aca="false">1/(1+0.04)*(1 - (1/(1+0.04))^L949)/(1-1/(1+0.04))</f>
        <v>13.5903263449677</v>
      </c>
      <c r="S949" s="17" t="n">
        <f aca="false">K949/R949</f>
        <v>3.5419932847611</v>
      </c>
      <c r="T949" s="17" t="n">
        <f aca="false">Q949+S949</f>
        <v>5.82655162271653</v>
      </c>
      <c r="U949" s="0" t="n">
        <f aca="false">T949 + Z949</f>
        <v>1.52516597632135</v>
      </c>
      <c r="V949" s="4" t="str">
        <f aca="false">VLOOKUP(I949,'CI ref gaz'!$I$1:$AM$97,1,0)</f>
        <v>0589</v>
      </c>
      <c r="W949" s="0" t="n">
        <f aca="false">VLOOKUP(I949,'CI ref gaz'!$I$1:$AM$97,14,0)</f>
        <v>-2</v>
      </c>
      <c r="X949" s="1" t="n">
        <f aca="false">VLOOKUP(I949,'CI ref gaz'!$I$1:$AM$97,13,0)</f>
        <v>0.514609403502866</v>
      </c>
      <c r="Y949" s="2" t="n">
        <f aca="false">VLOOKUP(I949,'CI ref gaz'!$I$1:$AM$97,7,0)</f>
        <v>0.59491459803163</v>
      </c>
      <c r="Z949" s="17" t="n">
        <f aca="false">X949*(O949/Y949)^(-1/8)-T949</f>
        <v>-4.30138564639518</v>
      </c>
      <c r="AA949" s="17" t="n">
        <f aca="false">Z949^2</f>
        <v>18.5019184790144</v>
      </c>
      <c r="AB949" s="18" t="n">
        <f aca="false">Z949/U949</f>
        <v>-2.82027380178646</v>
      </c>
      <c r="AC949" s="17" t="n">
        <f aca="false">U949^-('paramètres CI'!$B$19)</f>
        <v>0.0341556954795763</v>
      </c>
      <c r="AD949" s="4" t="n">
        <f aca="false">SUMIFS($AC$2:$AC$1250,$I$2:$I$1250,V949)</f>
        <v>341.76188896864</v>
      </c>
      <c r="AE949" s="4" t="n">
        <f aca="false">AC949/AD949</f>
        <v>9.99400359784132E-005</v>
      </c>
      <c r="AF949" s="17" t="n">
        <f aca="false">AE949-O949</f>
        <v>0</v>
      </c>
      <c r="AG949" s="4" t="n">
        <f aca="false">VLOOKUP(I949,BesoinU!$F$1:$L$99,3,0)</f>
        <v>36.4796798909961</v>
      </c>
      <c r="AH949" s="19" t="n">
        <f aca="false">VLOOKUP(J949,bibliRdtCHauff!$G$2:$K$1398,4,0)</f>
        <v>48.1368446515874</v>
      </c>
      <c r="AI949" s="19" t="n">
        <f aca="false">VLOOKUP(J949,bibliRdtCHauff!$G$2:$K$1398,3,0)</f>
        <v>3.39795627906976</v>
      </c>
      <c r="AJ949" s="4" t="n">
        <f aca="false">VLOOKUP(D949,'paramètres CI'!$A$1:$C$6,3)</f>
        <v>0.09847</v>
      </c>
      <c r="AK949" s="4" t="n">
        <f aca="false">AJ949*AG949/AI949</f>
        <v>1.0571513532981</v>
      </c>
      <c r="AL949" s="4" t="n">
        <f aca="false">AK949+AH949/R949</f>
        <v>4.5991446380592</v>
      </c>
      <c r="AM949" s="4" t="n">
        <f aca="false">AL949+Z949</f>
        <v>0.297758991664024</v>
      </c>
      <c r="AN949" s="4" t="n">
        <f aca="false">AM949^-'paramètres CI'!$B$19</f>
        <v>16183.8155219739</v>
      </c>
      <c r="AO949" s="4" t="n">
        <f aca="false">SUMIFS($AN$2:$AN$1250,$I$2:$I$1250,V949)</f>
        <v>107631822643466</v>
      </c>
      <c r="AP949" s="5" t="n">
        <f aca="false">AN949/AO949</f>
        <v>1.503627377526E-010</v>
      </c>
      <c r="AQ949" s="6" t="n">
        <f aca="false">AP949-O949</f>
        <v>-9.99398856156754E-005</v>
      </c>
      <c r="AR949" s="20" t="n">
        <f aca="false">VLOOKUP(I949,entreesparc!$A$13:$H$110,8,0)*AP949</f>
        <v>2.90854354391189E-006</v>
      </c>
      <c r="AS949" s="7" t="n">
        <f aca="false">M949*AJ949/AI949+AH949/R949</f>
        <v>5.94564091040477</v>
      </c>
      <c r="AT949" s="4" t="n">
        <f aca="false">AS949+Z949</f>
        <v>1.64425526400959</v>
      </c>
      <c r="AU949" s="4" t="n">
        <f aca="false">AT949^-'paramètres CI'!$B$19</f>
        <v>0.0187174237559561</v>
      </c>
      <c r="AV949" s="4" t="n">
        <f aca="false">SUMIFS($AU$2:$AU$1250,$I$2:$I$1250,V949)</f>
        <v>7.20142459214301</v>
      </c>
      <c r="AW949" s="5" t="n">
        <f aca="false">AU949/AV949</f>
        <v>0.0025991279248244</v>
      </c>
      <c r="AX949" s="7" t="n">
        <f aca="false">SUMIFS($AP$2:$AP$1250,$I$2:$I$1250,V949)</f>
        <v>1</v>
      </c>
    </row>
    <row r="950" customFormat="false" ht="15.8" hidden="false" customHeight="false" outlineLevel="0" collapsed="false">
      <c r="A950" s="0" t="s">
        <v>17</v>
      </c>
      <c r="B950" s="0" t="s">
        <v>126</v>
      </c>
      <c r="C950" s="0" t="s">
        <v>32</v>
      </c>
      <c r="D950" s="0" t="s">
        <v>33</v>
      </c>
      <c r="E950" s="0" t="str">
        <f aca="false">VLOOKUP(A950,Nomenclature!$D$1:$E$9,2,0)</f>
        <v>05</v>
      </c>
      <c r="F950" s="0" t="str">
        <f aca="false">VLOOKUP(B950,Nomenclature!$J$1:$K$97,2,0)</f>
        <v>90</v>
      </c>
      <c r="G950" s="0" t="str">
        <f aca="false">VLOOKUP(C950,Nomenclature!$M$1:$N$21,2,0)</f>
        <v>01</v>
      </c>
      <c r="H950" s="0" t="str">
        <f aca="false">VLOOKUP(D950,Nomenclature!$O$25:$P$31,2,0)</f>
        <v>01</v>
      </c>
      <c r="I950" s="1" t="str">
        <f aca="false">CONCATENATE(E950,F950)</f>
        <v>0590</v>
      </c>
      <c r="J950" s="0" t="str">
        <f aca="false">CONCATENATE(E950,F950,G950,H950)</f>
        <v>05900101</v>
      </c>
      <c r="K950" s="0" t="n">
        <v>24.8002102408303</v>
      </c>
      <c r="L950" s="0" t="n">
        <v>25</v>
      </c>
      <c r="M950" s="0" t="n">
        <v>87.7834965521851</v>
      </c>
      <c r="N950" s="0" t="n">
        <v>1.58353007161339</v>
      </c>
      <c r="O950" s="0" t="n">
        <v>0.0372872577597008</v>
      </c>
      <c r="P950" s="4" t="n">
        <f aca="false">VLOOKUP(D950,'paramètres CI'!$A$1:$B$6,2,0)</f>
        <v>0.033584731604575</v>
      </c>
      <c r="Q950" s="17" t="n">
        <f aca="false">M950*P950/N950</f>
        <v>1.86178035003307</v>
      </c>
      <c r="R950" s="9" t="n">
        <f aca="false">1/(1+0.04)*(1 - (1/(1+0.04))^L950)/(1-1/(1+0.04))</f>
        <v>15.6220799436509</v>
      </c>
      <c r="S950" s="17" t="n">
        <f aca="false">K950/R950</f>
        <v>1.58751013503228</v>
      </c>
      <c r="T950" s="17" t="n">
        <f aca="false">Q950+S950</f>
        <v>3.44929048506535</v>
      </c>
      <c r="U950" s="0" t="n">
        <f aca="false">T950 + Z950</f>
        <v>3.44494514800194</v>
      </c>
      <c r="V950" s="4" t="str">
        <f aca="false">VLOOKUP(I950,'CI ref gaz'!$I$1:$AM$97,1,0)</f>
        <v>0590</v>
      </c>
      <c r="W950" s="0" t="n">
        <f aca="false">VLOOKUP(I950,'CI ref gaz'!$I$1:$AM$97,14,0)</f>
        <v>-2</v>
      </c>
      <c r="X950" s="1" t="n">
        <f aca="false">VLOOKUP(I950,'CI ref gaz'!$I$1:$AM$97,13,0)</f>
        <v>2.44658463374887</v>
      </c>
      <c r="Y950" s="2" t="n">
        <f aca="false">VLOOKUP(I950,'CI ref gaz'!$I$1:$AM$97,7,0)</f>
        <v>0.576151882415101</v>
      </c>
      <c r="Z950" s="17" t="n">
        <f aca="false">X950*(O950/Y950)^(-1/8)-T950</f>
        <v>-0.00434533706340989</v>
      </c>
      <c r="AA950" s="17" t="n">
        <f aca="false">Z950^2</f>
        <v>1.88819541946437E-005</v>
      </c>
      <c r="AB950" s="18" t="n">
        <f aca="false">Z950/U950</f>
        <v>-0.0012613661108451</v>
      </c>
      <c r="AC950" s="17" t="n">
        <f aca="false">U950^-('paramètres CI'!$B$19)</f>
        <v>5.04128801468788E-005</v>
      </c>
      <c r="AD950" s="4" t="n">
        <f aca="false">SUMIFS($AC$2:$AC$1250,$I$2:$I$1250,V950)</f>
        <v>0.00135201361472508</v>
      </c>
      <c r="AE950" s="4" t="n">
        <f aca="false">AC950/AD950</f>
        <v>0.0372872577597008</v>
      </c>
      <c r="AF950" s="17" t="n">
        <f aca="false">AE950-O950</f>
        <v>0</v>
      </c>
      <c r="AG950" s="4" t="n">
        <f aca="false">VLOOKUP(I950,BesoinU!$F$1:$L$99,3,0)</f>
        <v>58.8139251682169</v>
      </c>
      <c r="AH950" s="19" t="n">
        <f aca="false">VLOOKUP(J950,bibliRdtCHauff!$G$2:$K$1398,4,0)</f>
        <v>26.0402207528718</v>
      </c>
      <c r="AI950" s="19" t="n">
        <f aca="false">VLOOKUP(J950,bibliRdtCHauff!$G$2:$K$1398,3,0)</f>
        <v>1.64687127447792</v>
      </c>
      <c r="AJ950" s="4" t="n">
        <f aca="false">VLOOKUP(D950,'paramètres CI'!$A$1:$C$6,3)</f>
        <v>0.0509473684210526</v>
      </c>
      <c r="AK950" s="4" t="n">
        <f aca="false">AJ950*AG950/AI950</f>
        <v>1.81945897063708</v>
      </c>
      <c r="AL950" s="4" t="n">
        <f aca="false">AK950+AH950/R950</f>
        <v>3.48634461242097</v>
      </c>
      <c r="AM950" s="4" t="n">
        <f aca="false">AL950+Z950</f>
        <v>3.48199927535756</v>
      </c>
      <c r="AN950" s="4" t="n">
        <f aca="false">AM950^-'paramètres CI'!$B$19</f>
        <v>4.62775745176005E-005</v>
      </c>
      <c r="AO950" s="4" t="n">
        <f aca="false">SUMIFS($AN$2:$AN$1250,$I$2:$I$1250,V950)</f>
        <v>6846153424.97715</v>
      </c>
      <c r="AP950" s="5" t="n">
        <f aca="false">AN950/AO950</f>
        <v>6.75964613190874E-015</v>
      </c>
      <c r="AQ950" s="6" t="n">
        <f aca="false">AP950-O950</f>
        <v>-0.037287257759694</v>
      </c>
      <c r="AR950" s="20" t="n">
        <f aca="false">VLOOKUP(I950,entreesparc!$A$13:$H$110,8,0)*AP950</f>
        <v>3.53700585681955E-010</v>
      </c>
      <c r="AS950" s="7" t="n">
        <f aca="false">M950*AJ950/AI950+AH950/R950</f>
        <v>4.38254302766559</v>
      </c>
      <c r="AT950" s="4" t="n">
        <f aca="false">AS950+Z950</f>
        <v>4.37819769060218</v>
      </c>
      <c r="AU950" s="4" t="n">
        <f aca="false">AT950^-'paramètres CI'!$B$19</f>
        <v>7.40690986185205E-006</v>
      </c>
      <c r="AV950" s="4" t="n">
        <f aca="false">SUMIFS($AU$2:$AU$1250,$I$2:$I$1250,V950)</f>
        <v>0.00020790989652955</v>
      </c>
      <c r="AW950" s="5" t="n">
        <f aca="false">AU950/AV950</f>
        <v>0.0356255762014643</v>
      </c>
      <c r="AX950" s="7" t="n">
        <f aca="false">SUMIFS($AP$2:$AP$1250,$I$2:$I$1250,V950)</f>
        <v>1</v>
      </c>
    </row>
    <row r="951" customFormat="false" ht="15.8" hidden="false" customHeight="false" outlineLevel="0" collapsed="false">
      <c r="A951" s="0" t="s">
        <v>17</v>
      </c>
      <c r="B951" s="0" t="s">
        <v>126</v>
      </c>
      <c r="C951" s="0" t="s">
        <v>32</v>
      </c>
      <c r="D951" s="0" t="s">
        <v>34</v>
      </c>
      <c r="E951" s="0" t="str">
        <f aca="false">VLOOKUP(A951,Nomenclature!$D$1:$E$9,2,0)</f>
        <v>05</v>
      </c>
      <c r="F951" s="0" t="str">
        <f aca="false">VLOOKUP(B951,Nomenclature!$J$1:$K$97,2,0)</f>
        <v>90</v>
      </c>
      <c r="G951" s="0" t="str">
        <f aca="false">VLOOKUP(C951,Nomenclature!$M$1:$N$21,2,0)</f>
        <v>01</v>
      </c>
      <c r="H951" s="0" t="str">
        <f aca="false">VLOOKUP(D951,Nomenclature!$O$25:$P$31,2,0)</f>
        <v>06</v>
      </c>
      <c r="I951" s="1" t="str">
        <f aca="false">CONCATENATE(E951,F951)</f>
        <v>0590</v>
      </c>
      <c r="J951" s="0" t="str">
        <f aca="false">CONCATENATE(E951,F951,G951,H951)</f>
        <v>05900106</v>
      </c>
      <c r="K951" s="0" t="n">
        <v>24.7925873182158</v>
      </c>
      <c r="L951" s="0" t="n">
        <v>25</v>
      </c>
      <c r="M951" s="0" t="n">
        <v>91.8429658644617</v>
      </c>
      <c r="N951" s="0" t="n">
        <v>1.64179592373878</v>
      </c>
      <c r="O951" s="0" t="n">
        <v>0.0599747113380406</v>
      </c>
      <c r="P951" s="4" t="n">
        <f aca="false">VLOOKUP(D951,'paramètres CI'!$A$1:$B$6,2,0)</f>
        <v>0.0424847883250769</v>
      </c>
      <c r="Q951" s="17" t="n">
        <f aca="false">M951*P951/N951</f>
        <v>2.37662239714498</v>
      </c>
      <c r="R951" s="9" t="n">
        <f aca="false">1/(1+0.04)*(1 - (1/(1+0.04))^L951)/(1-1/(1+0.04))</f>
        <v>15.6220799436509</v>
      </c>
      <c r="S951" s="17" t="n">
        <f aca="false">K951/R951</f>
        <v>1.58702217679356</v>
      </c>
      <c r="T951" s="17" t="n">
        <f aca="false">Q951+S951</f>
        <v>3.96364457393854</v>
      </c>
      <c r="U951" s="0" t="n">
        <f aca="false">T951 + Z951</f>
        <v>3.24624539142251</v>
      </c>
      <c r="V951" s="4" t="str">
        <f aca="false">VLOOKUP(I951,'CI ref gaz'!$I$1:$AM$97,1,0)</f>
        <v>0590</v>
      </c>
      <c r="W951" s="0" t="n">
        <f aca="false">VLOOKUP(I951,'CI ref gaz'!$I$1:$AM$97,14,0)</f>
        <v>-2</v>
      </c>
      <c r="X951" s="1" t="n">
        <f aca="false">VLOOKUP(I951,'CI ref gaz'!$I$1:$AM$97,13,0)</f>
        <v>2.44658463374887</v>
      </c>
      <c r="Y951" s="2" t="n">
        <f aca="false">VLOOKUP(I951,'CI ref gaz'!$I$1:$AM$97,7,0)</f>
        <v>0.576151882415101</v>
      </c>
      <c r="Z951" s="17" t="n">
        <f aca="false">X951*(O951/Y951)^(-1/8)-T951</f>
        <v>-0.717399182516034</v>
      </c>
      <c r="AA951" s="17" t="n">
        <f aca="false">Z951^2</f>
        <v>0.514661587074674</v>
      </c>
      <c r="AB951" s="18" t="n">
        <f aca="false">Z951/U951</f>
        <v>-0.220993515897351</v>
      </c>
      <c r="AC951" s="17" t="n">
        <f aca="false">U951^-('paramètres CI'!$B$19)</f>
        <v>8.10866262682373E-005</v>
      </c>
      <c r="AD951" s="4" t="n">
        <f aca="false">SUMIFS($AC$2:$AC$1250,$I$2:$I$1250,V951)</f>
        <v>0.00135201361472508</v>
      </c>
      <c r="AE951" s="4" t="n">
        <f aca="false">AC951/AD951</f>
        <v>0.0599747113380405</v>
      </c>
      <c r="AF951" s="17" t="n">
        <f aca="false">AE951-O951</f>
        <v>0</v>
      </c>
      <c r="AG951" s="4" t="n">
        <f aca="false">VLOOKUP(I951,BesoinU!$F$1:$L$99,3,0)</f>
        <v>58.8139251682169</v>
      </c>
      <c r="AH951" s="19" t="n">
        <f aca="false">VLOOKUP(J951,bibliRdtCHauff!$G$2:$K$1398,4,0)</f>
        <v>26.0322166841266</v>
      </c>
      <c r="AI951" s="19" t="n">
        <f aca="false">VLOOKUP(J951,bibliRdtCHauff!$G$2:$K$1398,3,0)</f>
        <v>1.70746776068833</v>
      </c>
      <c r="AJ951" s="4" t="n">
        <f aca="false">VLOOKUP(D951,'paramètres CI'!$A$1:$C$6,3)</f>
        <v>0.0591</v>
      </c>
      <c r="AK951" s="4" t="n">
        <f aca="false">AJ951*AG951/AI951</f>
        <v>2.03570635854371</v>
      </c>
      <c r="AL951" s="4" t="n">
        <f aca="false">AK951+AH951/R951</f>
        <v>3.70207964417694</v>
      </c>
      <c r="AM951" s="4" t="n">
        <f aca="false">AL951+Z951</f>
        <v>2.98468046166091</v>
      </c>
      <c r="AN951" s="4" t="n">
        <f aca="false">AM951^-'paramètres CI'!$B$19</f>
        <v>0.000158787846610773</v>
      </c>
      <c r="AO951" s="4" t="n">
        <f aca="false">SUMIFS($AN$2:$AN$1250,$I$2:$I$1250,V951)</f>
        <v>6846153424.97715</v>
      </c>
      <c r="AP951" s="5" t="n">
        <f aca="false">AN951/AO951</f>
        <v>2.31937318307036E-014</v>
      </c>
      <c r="AQ951" s="6" t="n">
        <f aca="false">AP951-O951</f>
        <v>-0.0599747113380174</v>
      </c>
      <c r="AR951" s="20" t="n">
        <f aca="false">VLOOKUP(I951,entreesparc!$A$13:$H$110,8,0)*AP951</f>
        <v>1.21361922985066E-009</v>
      </c>
      <c r="AS951" s="7" t="n">
        <f aca="false">M951*AJ951/AI951+AH951/R951</f>
        <v>4.84530257938548</v>
      </c>
      <c r="AT951" s="4" t="n">
        <f aca="false">AS951+Z951</f>
        <v>4.12790339686945</v>
      </c>
      <c r="AU951" s="4" t="n">
        <f aca="false">AT951^-'paramètres CI'!$B$19</f>
        <v>1.18621605731086E-005</v>
      </c>
      <c r="AV951" s="4" t="n">
        <f aca="false">SUMIFS($AU$2:$AU$1250,$I$2:$I$1250,V951)</f>
        <v>0.00020790989652955</v>
      </c>
      <c r="AW951" s="5" t="n">
        <f aca="false">AU951/AV951</f>
        <v>0.0570543334930797</v>
      </c>
      <c r="AX951" s="7" t="n">
        <f aca="false">SUMIFS($AP$2:$AP$1250,$I$2:$I$1250,V951)</f>
        <v>1</v>
      </c>
    </row>
    <row r="952" customFormat="false" ht="15.8" hidden="false" customHeight="false" outlineLevel="0" collapsed="false">
      <c r="A952" s="0" t="s">
        <v>17</v>
      </c>
      <c r="B952" s="0" t="s">
        <v>126</v>
      </c>
      <c r="C952" s="0" t="s">
        <v>35</v>
      </c>
      <c r="D952" s="0" t="s">
        <v>33</v>
      </c>
      <c r="E952" s="0" t="str">
        <f aca="false">VLOOKUP(A952,Nomenclature!$D$1:$E$9,2,0)</f>
        <v>05</v>
      </c>
      <c r="F952" s="0" t="str">
        <f aca="false">VLOOKUP(B952,Nomenclature!$J$1:$K$97,2,0)</f>
        <v>90</v>
      </c>
      <c r="G952" s="0" t="str">
        <f aca="false">VLOOKUP(C952,Nomenclature!$M$1:$N$21,2,0)</f>
        <v>21</v>
      </c>
      <c r="H952" s="0" t="str">
        <f aca="false">VLOOKUP(D952,Nomenclature!$O$25:$P$31,2,0)</f>
        <v>01</v>
      </c>
      <c r="I952" s="1" t="str">
        <f aca="false">CONCATENATE(E952,F952)</f>
        <v>0590</v>
      </c>
      <c r="J952" s="0" t="str">
        <f aca="false">CONCATENATE(E952,F952,G952,H952)</f>
        <v>05902101</v>
      </c>
      <c r="K952" s="0" t="n">
        <v>31.0002628010379</v>
      </c>
      <c r="L952" s="0" t="n">
        <v>25</v>
      </c>
      <c r="M952" s="0" t="n">
        <v>87.7834965521851</v>
      </c>
      <c r="N952" s="0" t="n">
        <v>1.90023608593606</v>
      </c>
      <c r="O952" s="0" t="n">
        <v>9.99400359784131E-005</v>
      </c>
      <c r="P952" s="4" t="n">
        <f aca="false">VLOOKUP(D952,'paramètres CI'!$A$1:$B$6,2,0)</f>
        <v>0.033584731604575</v>
      </c>
      <c r="Q952" s="17" t="n">
        <f aca="false">M952*P952/N952</f>
        <v>1.55148362502756</v>
      </c>
      <c r="R952" s="9" t="n">
        <f aca="false">1/(1+0.04)*(1 - (1/(1+0.04))^L952)/(1-1/(1+0.04))</f>
        <v>15.6220799436509</v>
      </c>
      <c r="S952" s="17" t="n">
        <f aca="false">K952/R952</f>
        <v>1.98438766879035</v>
      </c>
      <c r="T952" s="17" t="n">
        <f aca="false">Q952+S952</f>
        <v>3.53587129381791</v>
      </c>
      <c r="U952" s="0" t="n">
        <f aca="false">T952 + Z952</f>
        <v>7.22204066047563</v>
      </c>
      <c r="V952" s="4" t="str">
        <f aca="false">VLOOKUP(I952,'CI ref gaz'!$I$1:$AM$97,1,0)</f>
        <v>0590</v>
      </c>
      <c r="W952" s="0" t="n">
        <f aca="false">VLOOKUP(I952,'CI ref gaz'!$I$1:$AM$97,14,0)</f>
        <v>-2</v>
      </c>
      <c r="X952" s="1" t="n">
        <f aca="false">VLOOKUP(I952,'CI ref gaz'!$I$1:$AM$97,13,0)</f>
        <v>2.44658463374887</v>
      </c>
      <c r="Y952" s="2" t="n">
        <f aca="false">VLOOKUP(I952,'CI ref gaz'!$I$1:$AM$97,7,0)</f>
        <v>0.576151882415101</v>
      </c>
      <c r="Z952" s="17" t="n">
        <f aca="false">X952*(O952/Y952)^(-1/8)-T952</f>
        <v>3.68616936665772</v>
      </c>
      <c r="AA952" s="17" t="n">
        <f aca="false">Z952^2</f>
        <v>13.5878445996857</v>
      </c>
      <c r="AB952" s="18" t="n">
        <f aca="false">Z952/U952</f>
        <v>0.510405512784104</v>
      </c>
      <c r="AC952" s="17" t="n">
        <f aca="false">U952^-('paramètres CI'!$B$19)</f>
        <v>1.35120289298929E-007</v>
      </c>
      <c r="AD952" s="4" t="n">
        <f aca="false">SUMIFS($AC$2:$AC$1250,$I$2:$I$1250,V952)</f>
        <v>0.00135201361472508</v>
      </c>
      <c r="AE952" s="4" t="n">
        <f aca="false">AC952/AD952</f>
        <v>9.99400359784131E-005</v>
      </c>
      <c r="AF952" s="17" t="n">
        <f aca="false">AE952-O952</f>
        <v>0</v>
      </c>
      <c r="AG952" s="4" t="n">
        <f aca="false">VLOOKUP(I952,BesoinU!$F$1:$L$99,3,0)</f>
        <v>58.8139251682169</v>
      </c>
      <c r="AH952" s="19" t="n">
        <f aca="false">VLOOKUP(J952,bibliRdtCHauff!$G$2:$K$1398,4,0)</f>
        <v>31.0002628010379</v>
      </c>
      <c r="AI952" s="19" t="n">
        <f aca="false">VLOOKUP(J952,bibliRdtCHauff!$G$2:$K$1398,3,0)</f>
        <v>1.90023608593606</v>
      </c>
      <c r="AJ952" s="4" t="n">
        <f aca="false">VLOOKUP(D952,'paramètres CI'!$A$1:$C$6,3)</f>
        <v>0.0509473684210526</v>
      </c>
      <c r="AK952" s="4" t="n">
        <f aca="false">AJ952*AG952/AI952</f>
        <v>1.5768644412188</v>
      </c>
      <c r="AL952" s="4" t="n">
        <f aca="false">AK952+AH952/R952</f>
        <v>3.56125211000915</v>
      </c>
      <c r="AM952" s="4" t="n">
        <f aca="false">AL952+Z952</f>
        <v>7.24742147666687</v>
      </c>
      <c r="AN952" s="4" t="n">
        <f aca="false">AM952^-'paramètres CI'!$B$19</f>
        <v>1.31380784573117E-007</v>
      </c>
      <c r="AO952" s="4" t="n">
        <f aca="false">SUMIFS($AN$2:$AN$1250,$I$2:$I$1250,V952)</f>
        <v>6846153424.97715</v>
      </c>
      <c r="AP952" s="5" t="n">
        <f aca="false">AN952/AO952</f>
        <v>1.91904528598197E-017</v>
      </c>
      <c r="AQ952" s="6" t="n">
        <f aca="false">AP952-O952</f>
        <v>-9.99400359783939E-005</v>
      </c>
      <c r="AR952" s="20" t="n">
        <f aca="false">VLOOKUP(I952,entreesparc!$A$13:$H$110,8,0)*AP952</f>
        <v>1.0041464129282E-012</v>
      </c>
      <c r="AS952" s="7" t="n">
        <f aca="false">M952*AJ952/AI952+AH952/R952</f>
        <v>4.33795740322116</v>
      </c>
      <c r="AT952" s="4" t="n">
        <f aca="false">AS952+Z952</f>
        <v>8.02412676987888</v>
      </c>
      <c r="AU952" s="4" t="n">
        <f aca="false">AT952^-'paramètres CI'!$B$19</f>
        <v>5.81858991048955E-008</v>
      </c>
      <c r="AV952" s="4" t="n">
        <f aca="false">SUMIFS($AU$2:$AU$1250,$I$2:$I$1250,V952)</f>
        <v>0.00020790989652955</v>
      </c>
      <c r="AW952" s="5" t="n">
        <f aca="false">AU952/AV952</f>
        <v>0.000279861132520094</v>
      </c>
      <c r="AX952" s="7" t="n">
        <f aca="false">SUMIFS($AP$2:$AP$1250,$I$2:$I$1250,V952)</f>
        <v>1</v>
      </c>
    </row>
    <row r="953" customFormat="false" ht="15.8" hidden="false" customHeight="false" outlineLevel="0" collapsed="false">
      <c r="A953" s="0" t="s">
        <v>17</v>
      </c>
      <c r="B953" s="0" t="s">
        <v>126</v>
      </c>
      <c r="C953" s="0" t="s">
        <v>35</v>
      </c>
      <c r="D953" s="0" t="s">
        <v>34</v>
      </c>
      <c r="E953" s="0" t="str">
        <f aca="false">VLOOKUP(A953,Nomenclature!$D$1:$E$9,2,0)</f>
        <v>05</v>
      </c>
      <c r="F953" s="0" t="str">
        <f aca="false">VLOOKUP(B953,Nomenclature!$J$1:$K$97,2,0)</f>
        <v>90</v>
      </c>
      <c r="G953" s="0" t="str">
        <f aca="false">VLOOKUP(C953,Nomenclature!$M$1:$N$21,2,0)</f>
        <v>21</v>
      </c>
      <c r="H953" s="0" t="str">
        <f aca="false">VLOOKUP(D953,Nomenclature!$O$25:$P$31,2,0)</f>
        <v>06</v>
      </c>
      <c r="I953" s="1" t="str">
        <f aca="false">CONCATENATE(E953,F953)</f>
        <v>0590</v>
      </c>
      <c r="J953" s="0" t="str">
        <f aca="false">CONCATENATE(E953,F953,G953,H953)</f>
        <v>05902106</v>
      </c>
      <c r="K953" s="0" t="n">
        <v>30.9907341477697</v>
      </c>
      <c r="L953" s="0" t="n">
        <v>25</v>
      </c>
      <c r="M953" s="0" t="n">
        <v>91.8429658644617</v>
      </c>
      <c r="N953" s="0" t="n">
        <v>1.97015510848654</v>
      </c>
      <c r="O953" s="0" t="n">
        <v>9.99400359784131E-005</v>
      </c>
      <c r="P953" s="4" t="n">
        <f aca="false">VLOOKUP(D953,'paramètres CI'!$A$1:$B$6,2,0)</f>
        <v>0.0424847883250769</v>
      </c>
      <c r="Q953" s="17" t="n">
        <f aca="false">M953*P953/N953</f>
        <v>1.98051866428748</v>
      </c>
      <c r="R953" s="9" t="n">
        <f aca="false">1/(1+0.04)*(1 - (1/(1+0.04))^L953)/(1-1/(1+0.04))</f>
        <v>15.6220799436509</v>
      </c>
      <c r="S953" s="17" t="n">
        <f aca="false">K953/R953</f>
        <v>1.98377772099194</v>
      </c>
      <c r="T953" s="17" t="n">
        <f aca="false">Q953+S953</f>
        <v>3.96429638527942</v>
      </c>
      <c r="U953" s="0" t="n">
        <f aca="false">T953 + Z953</f>
        <v>7.22204066047563</v>
      </c>
      <c r="V953" s="4" t="str">
        <f aca="false">VLOOKUP(I953,'CI ref gaz'!$I$1:$AM$97,1,0)</f>
        <v>0590</v>
      </c>
      <c r="W953" s="0" t="n">
        <f aca="false">VLOOKUP(I953,'CI ref gaz'!$I$1:$AM$97,14,0)</f>
        <v>-2</v>
      </c>
      <c r="X953" s="1" t="n">
        <f aca="false">VLOOKUP(I953,'CI ref gaz'!$I$1:$AM$97,13,0)</f>
        <v>2.44658463374887</v>
      </c>
      <c r="Y953" s="2" t="n">
        <f aca="false">VLOOKUP(I953,'CI ref gaz'!$I$1:$AM$97,7,0)</f>
        <v>0.576151882415101</v>
      </c>
      <c r="Z953" s="17" t="n">
        <f aca="false">X953*(O953/Y953)^(-1/8)-T953</f>
        <v>3.25774427519621</v>
      </c>
      <c r="AA953" s="17" t="n">
        <f aca="false">Z953^2</f>
        <v>10.6128977625737</v>
      </c>
      <c r="AB953" s="18" t="n">
        <f aca="false">Z953/U953</f>
        <v>0.451083624192952</v>
      </c>
      <c r="AC953" s="17" t="n">
        <f aca="false">U953^-('paramètres CI'!$B$19)</f>
        <v>1.35120289298929E-007</v>
      </c>
      <c r="AD953" s="4" t="n">
        <f aca="false">SUMIFS($AC$2:$AC$1250,$I$2:$I$1250,V953)</f>
        <v>0.00135201361472508</v>
      </c>
      <c r="AE953" s="4" t="n">
        <f aca="false">AC953/AD953</f>
        <v>9.99400359784131E-005</v>
      </c>
      <c r="AF953" s="17" t="n">
        <f aca="false">AE953-O953</f>
        <v>0</v>
      </c>
      <c r="AG953" s="4" t="n">
        <f aca="false">VLOOKUP(I953,BesoinU!$F$1:$L$99,3,0)</f>
        <v>58.8139251682169</v>
      </c>
      <c r="AH953" s="19" t="n">
        <f aca="false">VLOOKUP(J953,bibliRdtCHauff!$G$2:$K$1398,4,0)</f>
        <v>30.9907341477697</v>
      </c>
      <c r="AI953" s="19" t="n">
        <f aca="false">VLOOKUP(J953,bibliRdtCHauff!$G$2:$K$1398,3,0)</f>
        <v>1.97015510848654</v>
      </c>
      <c r="AJ953" s="4" t="n">
        <f aca="false">VLOOKUP(D953,'paramètres CI'!$A$1:$C$6,3)</f>
        <v>0.0591</v>
      </c>
      <c r="AK953" s="4" t="n">
        <f aca="false">AJ953*AG953/AI953</f>
        <v>1.76427884407121</v>
      </c>
      <c r="AL953" s="4" t="n">
        <f aca="false">AK953+AH953/R953</f>
        <v>3.74805656506315</v>
      </c>
      <c r="AM953" s="4" t="n">
        <f aca="false">AL953+Z953</f>
        <v>7.00580084025936</v>
      </c>
      <c r="AN953" s="4" t="n">
        <f aca="false">AM953^-'paramètres CI'!$B$19</f>
        <v>1.7232080038904E-007</v>
      </c>
      <c r="AO953" s="4" t="n">
        <f aca="false">SUMIFS($AN$2:$AN$1250,$I$2:$I$1250,V953)</f>
        <v>6846153424.97715</v>
      </c>
      <c r="AP953" s="5" t="n">
        <f aca="false">AN953/AO953</f>
        <v>2.51704555379015E-017</v>
      </c>
      <c r="AQ953" s="6" t="n">
        <f aca="false">AP953-O953</f>
        <v>-9.99400359783879E-005</v>
      </c>
      <c r="AR953" s="20" t="n">
        <f aca="false">VLOOKUP(I953,entreesparc!$A$13:$H$110,8,0)*AP953</f>
        <v>1.31705191246801E-012</v>
      </c>
      <c r="AS953" s="7" t="n">
        <f aca="false">M953*AJ953/AI953+AH953/R953</f>
        <v>4.73884977557722</v>
      </c>
      <c r="AT953" s="4" t="n">
        <f aca="false">AS953+Z953</f>
        <v>7.99659405077342</v>
      </c>
      <c r="AU953" s="4" t="n">
        <f aca="false">AT953^-'paramètres CI'!$B$19</f>
        <v>5.98080446585086E-008</v>
      </c>
      <c r="AV953" s="4" t="n">
        <f aca="false">SUMIFS($AU$2:$AU$1250,$I$2:$I$1250,V953)</f>
        <v>0.00020790989652955</v>
      </c>
      <c r="AW953" s="5" t="n">
        <f aca="false">AU953/AV953</f>
        <v>0.000287663289034479</v>
      </c>
      <c r="AX953" s="7" t="n">
        <f aca="false">SUMIFS($AP$2:$AP$1250,$I$2:$I$1250,V953)</f>
        <v>1</v>
      </c>
    </row>
    <row r="954" customFormat="false" ht="15.8" hidden="false" customHeight="false" outlineLevel="0" collapsed="false">
      <c r="A954" s="0" t="s">
        <v>17</v>
      </c>
      <c r="B954" s="0" t="s">
        <v>126</v>
      </c>
      <c r="C954" s="0" t="s">
        <v>36</v>
      </c>
      <c r="D954" s="0" t="s">
        <v>37</v>
      </c>
      <c r="E954" s="0" t="str">
        <f aca="false">VLOOKUP(A954,Nomenclature!$D$1:$E$9,2,0)</f>
        <v>05</v>
      </c>
      <c r="F954" s="0" t="str">
        <f aca="false">VLOOKUP(B954,Nomenclature!$J$1:$K$97,2,0)</f>
        <v>90</v>
      </c>
      <c r="G954" s="0" t="str">
        <f aca="false">VLOOKUP(C954,Nomenclature!$M$1:$N$21,2,0)</f>
        <v>23</v>
      </c>
      <c r="H954" s="0" t="str">
        <f aca="false">VLOOKUP(D954,Nomenclature!$O$25:$P$31,2,0)</f>
        <v>03</v>
      </c>
      <c r="I954" s="1" t="str">
        <f aca="false">CONCATENATE(E954,F954)</f>
        <v>0590</v>
      </c>
      <c r="J954" s="0" t="str">
        <f aca="false">CONCATENATE(E954,F954,G954,H954)</f>
        <v>05902303</v>
      </c>
      <c r="K954" s="0" t="n">
        <v>33.4626666666666</v>
      </c>
      <c r="L954" s="0" t="n">
        <v>20</v>
      </c>
      <c r="M954" s="0" t="n">
        <v>88.1852053043774</v>
      </c>
      <c r="N954" s="0" t="n">
        <v>0.751417742745563</v>
      </c>
      <c r="O954" s="0" t="n">
        <v>9.99400359784131E-005</v>
      </c>
      <c r="P954" s="4" t="n">
        <f aca="false">VLOOKUP(D954,'paramètres CI'!$A$1:$B$6,2,0)</f>
        <v>0.0385046990211696</v>
      </c>
      <c r="Q954" s="17" t="n">
        <f aca="false">M954*P954/N954</f>
        <v>4.51885096026387</v>
      </c>
      <c r="R954" s="9" t="n">
        <f aca="false">1/(1+0.04)*(1 - (1/(1+0.04))^L954)/(1-1/(1+0.04))</f>
        <v>13.5903263449677</v>
      </c>
      <c r="S954" s="17" t="n">
        <f aca="false">K954/R954</f>
        <v>2.4622415839968</v>
      </c>
      <c r="T954" s="17" t="n">
        <f aca="false">Q954+S954</f>
        <v>6.98109254426067</v>
      </c>
      <c r="U954" s="0" t="n">
        <f aca="false">T954 + Z954</f>
        <v>7.22204066047563</v>
      </c>
      <c r="V954" s="4" t="str">
        <f aca="false">VLOOKUP(I954,'CI ref gaz'!$I$1:$AM$97,1,0)</f>
        <v>0590</v>
      </c>
      <c r="W954" s="0" t="n">
        <f aca="false">VLOOKUP(I954,'CI ref gaz'!$I$1:$AM$97,14,0)</f>
        <v>-2</v>
      </c>
      <c r="X954" s="1" t="n">
        <f aca="false">VLOOKUP(I954,'CI ref gaz'!$I$1:$AM$97,13,0)</f>
        <v>2.44658463374887</v>
      </c>
      <c r="Y954" s="2" t="n">
        <f aca="false">VLOOKUP(I954,'CI ref gaz'!$I$1:$AM$97,7,0)</f>
        <v>0.576151882415101</v>
      </c>
      <c r="Z954" s="17" t="n">
        <f aca="false">X954*(O954/Y954)^(-1/8)-T954</f>
        <v>0.240948116214957</v>
      </c>
      <c r="AA954" s="17" t="n">
        <f aca="false">Z954^2</f>
        <v>0.0580559947075365</v>
      </c>
      <c r="AB954" s="18" t="n">
        <f aca="false">Z954/U954</f>
        <v>0.0333628855807479</v>
      </c>
      <c r="AC954" s="17" t="n">
        <f aca="false">U954^-('paramètres CI'!$B$19)</f>
        <v>1.35120289298929E-007</v>
      </c>
      <c r="AD954" s="4" t="n">
        <f aca="false">SUMIFS($AC$2:$AC$1250,$I$2:$I$1250,V954)</f>
        <v>0.00135201361472508</v>
      </c>
      <c r="AE954" s="4" t="n">
        <f aca="false">AC954/AD954</f>
        <v>9.99400359784131E-005</v>
      </c>
      <c r="AF954" s="17" t="n">
        <f aca="false">AE954-O954</f>
        <v>0</v>
      </c>
      <c r="AG954" s="4" t="n">
        <f aca="false">VLOOKUP(I954,BesoinU!$F$1:$L$99,3,0)</f>
        <v>58.8139251682169</v>
      </c>
      <c r="AH954" s="19" t="n">
        <f aca="false">VLOOKUP(J954,bibliRdtCHauff!$G$2:$K$1398,4,0)</f>
        <v>33.4626666666666</v>
      </c>
      <c r="AI954" s="19" t="n">
        <f aca="false">VLOOKUP(J954,bibliRdtCHauff!$G$2:$K$1398,3,0)</f>
        <v>0.751417742745563</v>
      </c>
      <c r="AJ954" s="4" t="n">
        <f aca="false">VLOOKUP(D954,'paramètres CI'!$A$1:$C$6,3)</f>
        <v>0.0763929293534506</v>
      </c>
      <c r="AK954" s="4" t="n">
        <f aca="false">AJ954*AG954/AI954</f>
        <v>5.97932118818238</v>
      </c>
      <c r="AL954" s="4" t="n">
        <f aca="false">AK954+AH954/R954</f>
        <v>8.44156277217918</v>
      </c>
      <c r="AM954" s="4" t="n">
        <f aca="false">AL954+Z954</f>
        <v>8.68251088839413</v>
      </c>
      <c r="AN954" s="4" t="n">
        <f aca="false">AM954^-'paramètres CI'!$B$19</f>
        <v>3.09625917900691E-008</v>
      </c>
      <c r="AO954" s="4" t="n">
        <f aca="false">SUMIFS($AN$2:$AN$1250,$I$2:$I$1250,V954)</f>
        <v>6846153424.97715</v>
      </c>
      <c r="AP954" s="5" t="n">
        <f aca="false">AN954/AO954</f>
        <v>4.52262604532157E-018</v>
      </c>
      <c r="AQ954" s="6" t="n">
        <f aca="false">AP954-O954</f>
        <v>-9.99400359784086E-005</v>
      </c>
      <c r="AR954" s="20" t="n">
        <f aca="false">VLOOKUP(I954,entreesparc!$A$13:$H$110,8,0)*AP954</f>
        <v>2.36647814077067E-013</v>
      </c>
      <c r="AS954" s="7" t="n">
        <f aca="false">M954*AJ954/AI954+AH954/R954</f>
        <v>11.4275957080848</v>
      </c>
      <c r="AT954" s="4" t="n">
        <f aca="false">AS954+Z954</f>
        <v>11.6685438242998</v>
      </c>
      <c r="AU954" s="4" t="n">
        <f aca="false">AT954^-'paramètres CI'!$B$19</f>
        <v>2.90982390065534E-009</v>
      </c>
      <c r="AV954" s="4" t="n">
        <f aca="false">SUMIFS($AU$2:$AU$1250,$I$2:$I$1250,V954)</f>
        <v>0.00020790989652955</v>
      </c>
      <c r="AW954" s="5" t="n">
        <f aca="false">AU954/AV954</f>
        <v>1.39956007348682E-005</v>
      </c>
      <c r="AX954" s="7" t="n">
        <f aca="false">SUMIFS($AP$2:$AP$1250,$I$2:$I$1250,V954)</f>
        <v>1</v>
      </c>
    </row>
    <row r="955" customFormat="false" ht="15.8" hidden="false" customHeight="false" outlineLevel="0" collapsed="false">
      <c r="A955" s="0" t="s">
        <v>17</v>
      </c>
      <c r="B955" s="0" t="s">
        <v>126</v>
      </c>
      <c r="C955" s="0" t="s">
        <v>38</v>
      </c>
      <c r="D955" s="0" t="s">
        <v>39</v>
      </c>
      <c r="E955" s="0" t="str">
        <f aca="false">VLOOKUP(A955,Nomenclature!$D$1:$E$9,2,0)</f>
        <v>05</v>
      </c>
      <c r="F955" s="0" t="str">
        <f aca="false">VLOOKUP(B955,Nomenclature!$J$1:$K$97,2,0)</f>
        <v>90</v>
      </c>
      <c r="G955" s="0" t="str">
        <f aca="false">VLOOKUP(C955,Nomenclature!$M$1:$N$21,2,0)</f>
        <v>24</v>
      </c>
      <c r="H955" s="0" t="str">
        <f aca="false">VLOOKUP(D955,Nomenclature!$O$25:$P$31,2,0)</f>
        <v>04</v>
      </c>
      <c r="I955" s="1" t="str">
        <f aca="false">CONCATENATE(E955,F955)</f>
        <v>0590</v>
      </c>
      <c r="J955" s="0" t="str">
        <f aca="false">CONCATENATE(E955,F955,G955,H955)</f>
        <v>05902404</v>
      </c>
      <c r="K955" s="0" t="n">
        <v>33.4626666666666</v>
      </c>
      <c r="L955" s="0" t="n">
        <v>20</v>
      </c>
      <c r="M955" s="0" t="n">
        <v>88.8189149487011</v>
      </c>
      <c r="N955" s="0" t="n">
        <v>0.980154421996798</v>
      </c>
      <c r="O955" s="0" t="n">
        <v>9.99400359784131E-005</v>
      </c>
      <c r="P955" s="4" t="n">
        <f aca="false">VLOOKUP(D955,'paramètres CI'!$A$1:$B$6,2,0)</f>
        <v>0.022045059962018</v>
      </c>
      <c r="Q955" s="17" t="n">
        <f aca="false">M955*P955/N955</f>
        <v>1.99766308437048</v>
      </c>
      <c r="R955" s="9" t="n">
        <f aca="false">1/(1+0.04)*(1 - (1/(1+0.04))^L955)/(1-1/(1+0.04))</f>
        <v>13.5903263449677</v>
      </c>
      <c r="S955" s="17" t="n">
        <f aca="false">K955/R955</f>
        <v>2.4622415839968</v>
      </c>
      <c r="T955" s="17" t="n">
        <f aca="false">Q955+S955</f>
        <v>4.45990466836728</v>
      </c>
      <c r="U955" s="0" t="n">
        <f aca="false">T955 + Z955</f>
        <v>7.22204066047563</v>
      </c>
      <c r="V955" s="4" t="str">
        <f aca="false">VLOOKUP(I955,'CI ref gaz'!$I$1:$AM$97,1,0)</f>
        <v>0590</v>
      </c>
      <c r="W955" s="0" t="n">
        <f aca="false">VLOOKUP(I955,'CI ref gaz'!$I$1:$AM$97,14,0)</f>
        <v>-2</v>
      </c>
      <c r="X955" s="1" t="n">
        <f aca="false">VLOOKUP(I955,'CI ref gaz'!$I$1:$AM$97,13,0)</f>
        <v>2.44658463374887</v>
      </c>
      <c r="Y955" s="2" t="n">
        <f aca="false">VLOOKUP(I955,'CI ref gaz'!$I$1:$AM$97,7,0)</f>
        <v>0.576151882415101</v>
      </c>
      <c r="Z955" s="17" t="n">
        <f aca="false">X955*(O955/Y955)^(-1/8)-T955</f>
        <v>2.76213599210835</v>
      </c>
      <c r="AA955" s="17" t="n">
        <f aca="false">Z955^2</f>
        <v>7.62939523890039</v>
      </c>
      <c r="AB955" s="18" t="n">
        <f aca="false">Z955/U955</f>
        <v>0.382459213671395</v>
      </c>
      <c r="AC955" s="17" t="n">
        <f aca="false">U955^-('paramètres CI'!$B$19)</f>
        <v>1.35120289298929E-007</v>
      </c>
      <c r="AD955" s="4" t="n">
        <f aca="false">SUMIFS($AC$2:$AC$1250,$I$2:$I$1250,V955)</f>
        <v>0.00135201361472508</v>
      </c>
      <c r="AE955" s="4" t="n">
        <f aca="false">AC955/AD955</f>
        <v>9.99400359784131E-005</v>
      </c>
      <c r="AF955" s="17" t="n">
        <f aca="false">AE955-O955</f>
        <v>0</v>
      </c>
      <c r="AG955" s="4" t="n">
        <f aca="false">VLOOKUP(I955,BesoinU!$F$1:$L$99,3,0)</f>
        <v>58.8139251682169</v>
      </c>
      <c r="AH955" s="19" t="n">
        <f aca="false">VLOOKUP(J955,bibliRdtCHauff!$G$2:$K$1398,4,0)</f>
        <v>33.4626666666666</v>
      </c>
      <c r="AI955" s="19" t="n">
        <f aca="false">VLOOKUP(J955,bibliRdtCHauff!$G$2:$K$1398,3,0)</f>
        <v>0.980154421996798</v>
      </c>
      <c r="AJ955" s="4" t="n">
        <f aca="false">VLOOKUP(D955,'paramètres CI'!$A$1:$C$6,3)</f>
        <v>0.0386719666666667</v>
      </c>
      <c r="AK955" s="4" t="n">
        <f aca="false">AJ955*AG955/AI955</f>
        <v>2.32050185419512</v>
      </c>
      <c r="AL955" s="4" t="n">
        <f aca="false">AK955+AH955/R955</f>
        <v>4.78274343819191</v>
      </c>
      <c r="AM955" s="4" t="n">
        <f aca="false">AL955+Z955</f>
        <v>7.54487943030026</v>
      </c>
      <c r="AN955" s="4" t="n">
        <f aca="false">AM955^-'paramètres CI'!$B$19</f>
        <v>9.52317067882382E-008</v>
      </c>
      <c r="AO955" s="4" t="n">
        <f aca="false">SUMIFS($AN$2:$AN$1250,$I$2:$I$1250,V955)</f>
        <v>6846153424.97715</v>
      </c>
      <c r="AP955" s="5" t="n">
        <f aca="false">AN955/AO955</f>
        <v>1.39102501619084E-017</v>
      </c>
      <c r="AQ955" s="6" t="n">
        <f aca="false">AP955-O955</f>
        <v>-9.99400359783992E-005</v>
      </c>
      <c r="AR955" s="20" t="n">
        <f aca="false">VLOOKUP(I955,entreesparc!$A$13:$H$110,8,0)*AP955</f>
        <v>7.27858164945126E-013</v>
      </c>
      <c r="AS955" s="7" t="n">
        <f aca="false">M955*AJ955/AI955+AH955/R955</f>
        <v>5.96658951242648</v>
      </c>
      <c r="AT955" s="4" t="n">
        <f aca="false">AS955+Z955</f>
        <v>8.72872550453483</v>
      </c>
      <c r="AU955" s="4" t="n">
        <f aca="false">AT955^-'paramètres CI'!$B$19</f>
        <v>2.96751764312645E-008</v>
      </c>
      <c r="AV955" s="4" t="n">
        <f aca="false">SUMIFS($AU$2:$AU$1250,$I$2:$I$1250,V955)</f>
        <v>0.00020790989652955</v>
      </c>
      <c r="AW955" s="5" t="n">
        <f aca="false">AU955/AV955</f>
        <v>0.00014273094704295</v>
      </c>
      <c r="AX955" s="7" t="n">
        <f aca="false">SUMIFS($AP$2:$AP$1250,$I$2:$I$1250,V955)</f>
        <v>1</v>
      </c>
    </row>
    <row r="956" customFormat="false" ht="15.8" hidden="false" customHeight="false" outlineLevel="0" collapsed="false">
      <c r="A956" s="0" t="s">
        <v>17</v>
      </c>
      <c r="B956" s="0" t="s">
        <v>126</v>
      </c>
      <c r="C956" s="0" t="s">
        <v>40</v>
      </c>
      <c r="D956" s="0" t="s">
        <v>37</v>
      </c>
      <c r="E956" s="0" t="str">
        <f aca="false">VLOOKUP(A956,Nomenclature!$D$1:$E$9,2,0)</f>
        <v>05</v>
      </c>
      <c r="F956" s="0" t="str">
        <f aca="false">VLOOKUP(B956,Nomenclature!$J$1:$K$97,2,0)</f>
        <v>90</v>
      </c>
      <c r="G956" s="0" t="str">
        <f aca="false">VLOOKUP(C956,Nomenclature!$M$1:$N$21,2,0)</f>
        <v>03</v>
      </c>
      <c r="H956" s="0" t="str">
        <f aca="false">VLOOKUP(D956,Nomenclature!$O$25:$P$31,2,0)</f>
        <v>03</v>
      </c>
      <c r="I956" s="1" t="str">
        <f aca="false">CONCATENATE(E956,F956)</f>
        <v>0590</v>
      </c>
      <c r="J956" s="0" t="str">
        <f aca="false">CONCATENATE(E956,F956,G956,H956)</f>
        <v>05900303</v>
      </c>
      <c r="K956" s="0" t="n">
        <v>26.7701333333333</v>
      </c>
      <c r="L956" s="0" t="n">
        <v>20</v>
      </c>
      <c r="M956" s="0" t="n">
        <v>88.1852053043774</v>
      </c>
      <c r="N956" s="0" t="n">
        <v>0.581465320328633</v>
      </c>
      <c r="O956" s="0" t="n">
        <v>0.0630004872306587</v>
      </c>
      <c r="P956" s="4" t="n">
        <f aca="false">VLOOKUP(D956,'paramètres CI'!$A$1:$B$6,2,0)</f>
        <v>0.0385046990211696</v>
      </c>
      <c r="Q956" s="17" t="n">
        <f aca="false">M956*P956/N956</f>
        <v>5.83963423037165</v>
      </c>
      <c r="R956" s="9" t="n">
        <f aca="false">1/(1+0.04)*(1 - (1/(1+0.04))^L956)/(1-1/(1+0.04))</f>
        <v>13.5903263449677</v>
      </c>
      <c r="S956" s="17" t="n">
        <f aca="false">K956/R956</f>
        <v>1.96979326719744</v>
      </c>
      <c r="T956" s="17" t="n">
        <f aca="false">Q956+S956</f>
        <v>7.80942749756909</v>
      </c>
      <c r="U956" s="0" t="n">
        <f aca="false">T956 + Z956</f>
        <v>3.22633439728102</v>
      </c>
      <c r="V956" s="4" t="str">
        <f aca="false">VLOOKUP(I956,'CI ref gaz'!$I$1:$AM$97,1,0)</f>
        <v>0590</v>
      </c>
      <c r="W956" s="0" t="n">
        <f aca="false">VLOOKUP(I956,'CI ref gaz'!$I$1:$AM$97,14,0)</f>
        <v>-2</v>
      </c>
      <c r="X956" s="1" t="n">
        <f aca="false">VLOOKUP(I956,'CI ref gaz'!$I$1:$AM$97,13,0)</f>
        <v>2.44658463374887</v>
      </c>
      <c r="Y956" s="2" t="n">
        <f aca="false">VLOOKUP(I956,'CI ref gaz'!$I$1:$AM$97,7,0)</f>
        <v>0.576151882415101</v>
      </c>
      <c r="Z956" s="17" t="n">
        <f aca="false">X956*(O956/Y956)^(-1/8)-T956</f>
        <v>-4.58309310028807</v>
      </c>
      <c r="AA956" s="17" t="n">
        <f aca="false">Z956^2</f>
        <v>21.0047423659081</v>
      </c>
      <c r="AB956" s="18" t="n">
        <f aca="false">Z956/U956</f>
        <v>-1.42052637325828</v>
      </c>
      <c r="AC956" s="17" t="n">
        <f aca="false">U956^-('paramètres CI'!$B$19)</f>
        <v>8.5177516470164E-005</v>
      </c>
      <c r="AD956" s="4" t="n">
        <f aca="false">SUMIFS($AC$2:$AC$1250,$I$2:$I$1250,V956)</f>
        <v>0.00135201361472508</v>
      </c>
      <c r="AE956" s="4" t="n">
        <f aca="false">AC956/AD956</f>
        <v>0.0630004872306587</v>
      </c>
      <c r="AF956" s="17" t="n">
        <f aca="false">AE956-O956</f>
        <v>0</v>
      </c>
      <c r="AG956" s="4" t="n">
        <f aca="false">VLOOKUP(I956,BesoinU!$F$1:$L$99,3,0)</f>
        <v>58.8139251682169</v>
      </c>
      <c r="AH956" s="19" t="n">
        <f aca="false">VLOOKUP(J956,bibliRdtCHauff!$G$2:$K$1398,4,0)</f>
        <v>28.10864</v>
      </c>
      <c r="AI956" s="19" t="n">
        <f aca="false">VLOOKUP(J956,bibliRdtCHauff!$G$2:$K$1398,3,0)</f>
        <v>0.615455804812019</v>
      </c>
      <c r="AJ956" s="4" t="n">
        <f aca="false">VLOOKUP(D956,'paramètres CI'!$A$1:$C$6,3)</f>
        <v>0.0763929293534506</v>
      </c>
      <c r="AK956" s="4" t="n">
        <f aca="false">AJ956*AG956/AI956</f>
        <v>7.30022853833839</v>
      </c>
      <c r="AL956" s="4" t="n">
        <f aca="false">AK956+AH956/R956</f>
        <v>9.3685114688957</v>
      </c>
      <c r="AM956" s="4" t="n">
        <f aca="false">AL956+Z956</f>
        <v>4.78541836860764</v>
      </c>
      <c r="AN956" s="4" t="n">
        <f aca="false">AM956^-'paramètres CI'!$B$19</f>
        <v>3.63614088369315E-006</v>
      </c>
      <c r="AO956" s="4" t="n">
        <f aca="false">SUMIFS($AN$2:$AN$1250,$I$2:$I$1250,V956)</f>
        <v>6846153424.97715</v>
      </c>
      <c r="AP956" s="5" t="n">
        <f aca="false">AN956/AO956</f>
        <v>5.31121734787194E-016</v>
      </c>
      <c r="AQ956" s="6" t="n">
        <f aca="false">AP956-O956</f>
        <v>-0.0630004872306582</v>
      </c>
      <c r="AR956" s="20" t="n">
        <f aca="false">VLOOKUP(I956,entreesparc!$A$13:$H$110,8,0)*AP956</f>
        <v>2.77911099185898E-011</v>
      </c>
      <c r="AS956" s="7" t="n">
        <f aca="false">M956*AJ956/AI956+AH956/R956</f>
        <v>13.0141966845018</v>
      </c>
      <c r="AT956" s="4" t="n">
        <f aca="false">AS956+Z956</f>
        <v>8.43110358421371</v>
      </c>
      <c r="AU956" s="4" t="n">
        <f aca="false">AT956^-'paramètres CI'!$B$19</f>
        <v>3.916738703487E-008</v>
      </c>
      <c r="AV956" s="4" t="n">
        <f aca="false">SUMIFS($AU$2:$AU$1250,$I$2:$I$1250,V956)</f>
        <v>0.00020790989652955</v>
      </c>
      <c r="AW956" s="5" t="n">
        <f aca="false">AU956/AV956</f>
        <v>0.00018838635239907</v>
      </c>
      <c r="AX956" s="7" t="n">
        <f aca="false">SUMIFS($AP$2:$AP$1250,$I$2:$I$1250,V956)</f>
        <v>1</v>
      </c>
    </row>
    <row r="957" customFormat="false" ht="15.8" hidden="false" customHeight="false" outlineLevel="0" collapsed="false">
      <c r="A957" s="0" t="s">
        <v>17</v>
      </c>
      <c r="B957" s="0" t="s">
        <v>126</v>
      </c>
      <c r="C957" s="0" t="s">
        <v>41</v>
      </c>
      <c r="D957" s="0" t="s">
        <v>39</v>
      </c>
      <c r="E957" s="0" t="str">
        <f aca="false">VLOOKUP(A957,Nomenclature!$D$1:$E$9,2,0)</f>
        <v>05</v>
      </c>
      <c r="F957" s="0" t="str">
        <f aca="false">VLOOKUP(B957,Nomenclature!$J$1:$K$97,2,0)</f>
        <v>90</v>
      </c>
      <c r="G957" s="0" t="str">
        <f aca="false">VLOOKUP(C957,Nomenclature!$M$1:$N$21,2,0)</f>
        <v>04</v>
      </c>
      <c r="H957" s="0" t="str">
        <f aca="false">VLOOKUP(D957,Nomenclature!$O$25:$P$31,2,0)</f>
        <v>04</v>
      </c>
      <c r="I957" s="1" t="str">
        <f aca="false">CONCATENATE(E957,F957)</f>
        <v>0590</v>
      </c>
      <c r="J957" s="0" t="str">
        <f aca="false">CONCATENATE(E957,F957,G957,H957)</f>
        <v>05900404</v>
      </c>
      <c r="K957" s="0" t="n">
        <v>26.7701333333333</v>
      </c>
      <c r="L957" s="0" t="n">
        <v>20</v>
      </c>
      <c r="M957" s="0" t="n">
        <v>88.8189149487011</v>
      </c>
      <c r="N957" s="0" t="n">
        <v>0.790546322249073</v>
      </c>
      <c r="O957" s="0" t="n">
        <v>0.576151882415101</v>
      </c>
      <c r="P957" s="4" t="n">
        <f aca="false">VLOOKUP(D957,'paramètres CI'!$A$1:$B$6,2,0)</f>
        <v>0.022045059962018</v>
      </c>
      <c r="Q957" s="17" t="n">
        <f aca="false">M957*P957/N957</f>
        <v>2.47679136655143</v>
      </c>
      <c r="R957" s="9" t="n">
        <f aca="false">1/(1+0.04)*(1 - (1/(1+0.04))^L957)/(1-1/(1+0.04))</f>
        <v>13.5903263449677</v>
      </c>
      <c r="S957" s="17" t="n">
        <f aca="false">K957/R957</f>
        <v>1.96979326719744</v>
      </c>
      <c r="T957" s="17" t="n">
        <f aca="false">Q957+S957</f>
        <v>4.44658463374887</v>
      </c>
      <c r="U957" s="0" t="n">
        <f aca="false">T957 + Z957</f>
        <v>2.44658463374887</v>
      </c>
      <c r="V957" s="4" t="str">
        <f aca="false">VLOOKUP(I957,'CI ref gaz'!$I$1:$AM$97,1,0)</f>
        <v>0590</v>
      </c>
      <c r="W957" s="0" t="n">
        <f aca="false">VLOOKUP(I957,'CI ref gaz'!$I$1:$AM$97,14,0)</f>
        <v>-2</v>
      </c>
      <c r="X957" s="1" t="n">
        <f aca="false">VLOOKUP(I957,'CI ref gaz'!$I$1:$AM$97,13,0)</f>
        <v>2.44658463374887</v>
      </c>
      <c r="Y957" s="2" t="n">
        <f aca="false">VLOOKUP(I957,'CI ref gaz'!$I$1:$AM$97,7,0)</f>
        <v>0.576151882415101</v>
      </c>
      <c r="Z957" s="17" t="n">
        <f aca="false">X957*(O957/Y957)^(-1/8)-T957</f>
        <v>-2</v>
      </c>
      <c r="AA957" s="17" t="n">
        <f aca="false">Z957^2</f>
        <v>4</v>
      </c>
      <c r="AB957" s="18" t="n">
        <f aca="false">Z957/U957</f>
        <v>-0.817466100461616</v>
      </c>
      <c r="AC957" s="17" t="n">
        <f aca="false">U957^-('paramètres CI'!$B$19)</f>
        <v>0.000778965189174699</v>
      </c>
      <c r="AD957" s="4" t="n">
        <f aca="false">SUMIFS($AC$2:$AC$1250,$I$2:$I$1250,V957)</f>
        <v>0.00135201361472508</v>
      </c>
      <c r="AE957" s="4" t="n">
        <f aca="false">AC957/AD957</f>
        <v>0.576151882415101</v>
      </c>
      <c r="AF957" s="17" t="n">
        <f aca="false">AE957-O957</f>
        <v>0</v>
      </c>
      <c r="AG957" s="4" t="n">
        <f aca="false">VLOOKUP(I957,BesoinU!$F$1:$L$99,3,0)</f>
        <v>58.8139251682169</v>
      </c>
      <c r="AH957" s="19" t="n">
        <f aca="false">VLOOKUP(J957,bibliRdtCHauff!$G$2:$K$1398,4,0)</f>
        <v>28.10864</v>
      </c>
      <c r="AI957" s="19" t="n">
        <f aca="false">VLOOKUP(J957,bibliRdtCHauff!$G$2:$K$1398,3,0)</f>
        <v>0.828467942198617</v>
      </c>
      <c r="AJ957" s="4" t="n">
        <f aca="false">VLOOKUP(D957,'paramètres CI'!$A$1:$C$6,3)</f>
        <v>0.0386719666666667</v>
      </c>
      <c r="AK957" s="4" t="n">
        <f aca="false">AJ957*AG957/AI957</f>
        <v>2.74536893679326</v>
      </c>
      <c r="AL957" s="4" t="n">
        <f aca="false">AK957+AH957/R957</f>
        <v>4.81365186735057</v>
      </c>
      <c r="AM957" s="4" t="n">
        <f aca="false">AL957+Z957</f>
        <v>2.81365186735056</v>
      </c>
      <c r="AN957" s="4" t="n">
        <f aca="false">AM957^-'paramètres CI'!$B$19</f>
        <v>0.000254587519727734</v>
      </c>
      <c r="AO957" s="4" t="n">
        <f aca="false">SUMIFS($AN$2:$AN$1250,$I$2:$I$1250,V957)</f>
        <v>6846153424.97715</v>
      </c>
      <c r="AP957" s="5" t="n">
        <f aca="false">AN957/AO957</f>
        <v>3.71869433715742E-014</v>
      </c>
      <c r="AQ957" s="6" t="n">
        <f aca="false">AP957-O957</f>
        <v>-0.576151882415064</v>
      </c>
      <c r="AR957" s="20" t="n">
        <f aca="false">VLOOKUP(I957,entreesparc!$A$13:$H$110,8,0)*AP957</f>
        <v>1.94581837474581E-009</v>
      </c>
      <c r="AS957" s="7" t="n">
        <f aca="false">M957*AJ957/AI957+AH957/R957</f>
        <v>6.21425158343032</v>
      </c>
      <c r="AT957" s="4" t="n">
        <f aca="false">AS957+Z957</f>
        <v>4.21425158343032</v>
      </c>
      <c r="AU957" s="4" t="n">
        <f aca="false">AT957^-'paramètres CI'!$B$19</f>
        <v>1.00516262233089E-005</v>
      </c>
      <c r="AV957" s="4" t="n">
        <f aca="false">SUMIFS($AU$2:$AU$1250,$I$2:$I$1250,V957)</f>
        <v>0.00020790989652955</v>
      </c>
      <c r="AW957" s="5" t="n">
        <f aca="false">AU957/AV957</f>
        <v>0.0483460690957552</v>
      </c>
      <c r="AX957" s="7" t="n">
        <f aca="false">SUMIFS($AP$2:$AP$1250,$I$2:$I$1250,V957)</f>
        <v>1</v>
      </c>
    </row>
    <row r="958" customFormat="false" ht="15.8" hidden="false" customHeight="false" outlineLevel="0" collapsed="false">
      <c r="A958" s="0" t="s">
        <v>17</v>
      </c>
      <c r="B958" s="0" t="s">
        <v>126</v>
      </c>
      <c r="C958" s="0" t="s">
        <v>45</v>
      </c>
      <c r="D958" s="0" t="s">
        <v>43</v>
      </c>
      <c r="E958" s="0" t="str">
        <f aca="false">VLOOKUP(A958,Nomenclature!$D$1:$E$9,2,0)</f>
        <v>05</v>
      </c>
      <c r="F958" s="0" t="str">
        <f aca="false">VLOOKUP(B958,Nomenclature!$J$1:$K$97,2,0)</f>
        <v>90</v>
      </c>
      <c r="G958" s="0" t="str">
        <f aca="false">VLOOKUP(C958,Nomenclature!$M$1:$N$21,2,0)</f>
        <v>06</v>
      </c>
      <c r="H958" s="0" t="str">
        <f aca="false">VLOOKUP(D958,Nomenclature!$O$25:$P$31,2,0)</f>
        <v>02</v>
      </c>
      <c r="I958" s="1" t="str">
        <f aca="false">CONCATENATE(E958,F958)</f>
        <v>0590</v>
      </c>
      <c r="J958" s="0" t="str">
        <f aca="false">CONCATENATE(E958,F958,G958,H958)</f>
        <v>05900602</v>
      </c>
      <c r="K958" s="0" t="n">
        <v>10</v>
      </c>
      <c r="L958" s="0" t="n">
        <v>13</v>
      </c>
      <c r="M958" s="0" t="n">
        <v>87.676402160226</v>
      </c>
      <c r="N958" s="0" t="n">
        <v>0.9</v>
      </c>
      <c r="O958" s="0" t="n">
        <v>0.174088025900846</v>
      </c>
      <c r="P958" s="4" t="n">
        <f aca="false">VLOOKUP(D958,'paramètres CI'!$A$1:$B$6,2,0)</f>
        <v>0.0935912806596305</v>
      </c>
      <c r="Q958" s="17" t="n">
        <f aca="false">M958*P958/N958</f>
        <v>9.11749640200482</v>
      </c>
      <c r="R958" s="9" t="n">
        <f aca="false">1/(1+0.04)*(1 - (1/(1+0.04))^L958)/(1-1/(1+0.04))</f>
        <v>9.98564784663304</v>
      </c>
      <c r="S958" s="17" t="n">
        <f aca="false">K958/R958</f>
        <v>1.00143727814033</v>
      </c>
      <c r="T958" s="17" t="n">
        <f aca="false">Q958+S958</f>
        <v>10.1189336801452</v>
      </c>
      <c r="U958" s="0" t="n">
        <f aca="false">T958 + Z958</f>
        <v>2.84139266046386</v>
      </c>
      <c r="V958" s="4" t="str">
        <f aca="false">VLOOKUP(I958,'CI ref gaz'!$I$1:$AM$97,1,0)</f>
        <v>0590</v>
      </c>
      <c r="W958" s="0" t="n">
        <f aca="false">VLOOKUP(I958,'CI ref gaz'!$I$1:$AM$97,14,0)</f>
        <v>-2</v>
      </c>
      <c r="X958" s="1" t="n">
        <f aca="false">VLOOKUP(I958,'CI ref gaz'!$I$1:$AM$97,13,0)</f>
        <v>2.44658463374887</v>
      </c>
      <c r="Y958" s="2" t="n">
        <f aca="false">VLOOKUP(I958,'CI ref gaz'!$I$1:$AM$97,7,0)</f>
        <v>0.576151882415101</v>
      </c>
      <c r="Z958" s="17" t="n">
        <f aca="false">X958*(O958/Y958)^(-1/8)-T958</f>
        <v>-7.27754101968129</v>
      </c>
      <c r="AA958" s="17" t="n">
        <f aca="false">Z958^2</f>
        <v>52.9626032931438</v>
      </c>
      <c r="AB958" s="18" t="n">
        <f aca="false">Z958/U958</f>
        <v>-2.56125847051819</v>
      </c>
      <c r="AC958" s="17" t="n">
        <f aca="false">U958^-('paramètres CI'!$B$19)</f>
        <v>0.000235369381178556</v>
      </c>
      <c r="AD958" s="4" t="n">
        <f aca="false">SUMIFS($AC$2:$AC$1250,$I$2:$I$1250,V958)</f>
        <v>0.00135201361472508</v>
      </c>
      <c r="AE958" s="4" t="n">
        <f aca="false">AC958/AD958</f>
        <v>0.174088025900846</v>
      </c>
      <c r="AF958" s="17" t="n">
        <f aca="false">AE958-O958</f>
        <v>0</v>
      </c>
      <c r="AG958" s="4" t="n">
        <f aca="false">VLOOKUP(I958,BesoinU!$F$1:$L$99,3,0)</f>
        <v>58.8139251682169</v>
      </c>
      <c r="AH958" s="19" t="n">
        <f aca="false">VLOOKUP(J958,bibliRdtCHauff!$G$2:$K$1398,4,0)</f>
        <v>10.4</v>
      </c>
      <c r="AI958" s="19" t="n">
        <f aca="false">VLOOKUP(J958,bibliRdtCHauff!$G$2:$K$1398,3,0)</f>
        <v>0.92</v>
      </c>
      <c r="AJ958" s="4" t="n">
        <f aca="false">VLOOKUP(D958,'paramètres CI'!$A$1:$C$6,3)</f>
        <v>0.09847</v>
      </c>
      <c r="AK958" s="4" t="n">
        <f aca="false">AJ958*AG958/AI958</f>
        <v>6.29500783838513</v>
      </c>
      <c r="AL958" s="4" t="n">
        <f aca="false">AK958+AH958/R958</f>
        <v>7.33650260765107</v>
      </c>
      <c r="AM958" s="4" t="n">
        <f aca="false">AL958+Z958</f>
        <v>0.0589615879697787</v>
      </c>
      <c r="AN958" s="4" t="n">
        <f aca="false">AM958^-'paramètres CI'!$B$19</f>
        <v>6846153424.97531</v>
      </c>
      <c r="AO958" s="4" t="n">
        <f aca="false">SUMIFS($AN$2:$AN$1250,$I$2:$I$1250,V958)</f>
        <v>6846153424.97715</v>
      </c>
      <c r="AP958" s="5" t="n">
        <f aca="false">AN958/AO958</f>
        <v>0.999999999999731</v>
      </c>
      <c r="AQ958" s="6" t="n">
        <f aca="false">AP958-O958</f>
        <v>0.825911974098885</v>
      </c>
      <c r="AR958" s="20" t="n">
        <f aca="false">VLOOKUP(I958,entreesparc!$A$13:$H$110,8,0)*AP958</f>
        <v>52325.3109378352</v>
      </c>
      <c r="AS958" s="7" t="n">
        <f aca="false">M958*AJ958/AI958+AH958/R958</f>
        <v>10.425728813524</v>
      </c>
      <c r="AT958" s="4" t="n">
        <f aca="false">AS958+Z958</f>
        <v>3.14818779384275</v>
      </c>
      <c r="AU958" s="4" t="n">
        <f aca="false">AT958^-'paramètres CI'!$B$19</f>
        <v>0.000103637028923251</v>
      </c>
      <c r="AV958" s="4" t="n">
        <f aca="false">SUMIFS($AU$2:$AU$1250,$I$2:$I$1250,V958)</f>
        <v>0.00020790989652955</v>
      </c>
      <c r="AW958" s="5" t="n">
        <f aca="false">AU958/AV958</f>
        <v>0.498470879227827</v>
      </c>
      <c r="AX958" s="7" t="n">
        <f aca="false">SUMIFS($AP$2:$AP$1250,$I$2:$I$1250,V958)</f>
        <v>1</v>
      </c>
    </row>
    <row r="959" customFormat="false" ht="15.8" hidden="false" customHeight="false" outlineLevel="0" collapsed="false">
      <c r="A959" s="0" t="s">
        <v>17</v>
      </c>
      <c r="B959" s="0" t="s">
        <v>126</v>
      </c>
      <c r="C959" s="0" t="s">
        <v>46</v>
      </c>
      <c r="D959" s="0" t="s">
        <v>43</v>
      </c>
      <c r="E959" s="0" t="str">
        <f aca="false">VLOOKUP(A959,Nomenclature!$D$1:$E$9,2,0)</f>
        <v>05</v>
      </c>
      <c r="F959" s="0" t="str">
        <f aca="false">VLOOKUP(B959,Nomenclature!$J$1:$K$97,2,0)</f>
        <v>90</v>
      </c>
      <c r="G959" s="0" t="str">
        <f aca="false">VLOOKUP(C959,Nomenclature!$M$1:$N$21,2,0)</f>
        <v>26</v>
      </c>
      <c r="H959" s="0" t="str">
        <f aca="false">VLOOKUP(D959,Nomenclature!$O$25:$P$31,2,0)</f>
        <v>02</v>
      </c>
      <c r="I959" s="1" t="str">
        <f aca="false">CONCATENATE(E959,F959)</f>
        <v>0590</v>
      </c>
      <c r="J959" s="0" t="str">
        <f aca="false">CONCATENATE(E959,F959,G959,H959)</f>
        <v>05902602</v>
      </c>
      <c r="K959" s="0" t="n">
        <v>12</v>
      </c>
      <c r="L959" s="0" t="n">
        <v>13</v>
      </c>
      <c r="M959" s="0" t="n">
        <v>87.676402160226</v>
      </c>
      <c r="N959" s="0" t="n">
        <v>1</v>
      </c>
      <c r="O959" s="0" t="n">
        <v>9.99400359784131E-005</v>
      </c>
      <c r="P959" s="4" t="n">
        <f aca="false">VLOOKUP(D959,'paramètres CI'!$A$1:$B$6,2,0)</f>
        <v>0.0935912806596305</v>
      </c>
      <c r="Q959" s="17" t="n">
        <f aca="false">M959*P959/N959</f>
        <v>8.20574676180434</v>
      </c>
      <c r="R959" s="9" t="n">
        <f aca="false">1/(1+0.04)*(1 - (1/(1+0.04))^L959)/(1-1/(1+0.04))</f>
        <v>9.98564784663304</v>
      </c>
      <c r="S959" s="17" t="n">
        <f aca="false">K959/R959</f>
        <v>1.20172473376839</v>
      </c>
      <c r="T959" s="17" t="n">
        <f aca="false">Q959+S959</f>
        <v>9.40747149557273</v>
      </c>
      <c r="U959" s="0" t="n">
        <f aca="false">T959 + Z959</f>
        <v>7.22204066047563</v>
      </c>
      <c r="V959" s="4" t="str">
        <f aca="false">VLOOKUP(I959,'CI ref gaz'!$I$1:$AM$97,1,0)</f>
        <v>0590</v>
      </c>
      <c r="W959" s="0" t="n">
        <f aca="false">VLOOKUP(I959,'CI ref gaz'!$I$1:$AM$97,14,0)</f>
        <v>-2</v>
      </c>
      <c r="X959" s="1" t="n">
        <f aca="false">VLOOKUP(I959,'CI ref gaz'!$I$1:$AM$97,13,0)</f>
        <v>2.44658463374887</v>
      </c>
      <c r="Y959" s="2" t="n">
        <f aca="false">VLOOKUP(I959,'CI ref gaz'!$I$1:$AM$97,7,0)</f>
        <v>0.576151882415101</v>
      </c>
      <c r="Z959" s="17" t="n">
        <f aca="false">X959*(O959/Y959)^(-1/8)-T959</f>
        <v>-2.1854308350971</v>
      </c>
      <c r="AA959" s="17" t="n">
        <f aca="false">Z959^2</f>
        <v>4.77610793499321</v>
      </c>
      <c r="AB959" s="18" t="n">
        <f aca="false">Z959/U959</f>
        <v>-0.302605722930556</v>
      </c>
      <c r="AC959" s="17" t="n">
        <f aca="false">U959^-('paramètres CI'!$B$19)</f>
        <v>1.35120289298929E-007</v>
      </c>
      <c r="AD959" s="4" t="n">
        <f aca="false">SUMIFS($AC$2:$AC$1250,$I$2:$I$1250,V959)</f>
        <v>0.00135201361472508</v>
      </c>
      <c r="AE959" s="4" t="n">
        <f aca="false">AC959/AD959</f>
        <v>9.99400359784131E-005</v>
      </c>
      <c r="AF959" s="17" t="n">
        <f aca="false">AE959-O959</f>
        <v>0</v>
      </c>
      <c r="AG959" s="4" t="n">
        <f aca="false">VLOOKUP(I959,BesoinU!$F$1:$L$99,3,0)</f>
        <v>58.8139251682169</v>
      </c>
      <c r="AH959" s="19" t="n">
        <f aca="false">VLOOKUP(J959,bibliRdtCHauff!$G$2:$K$1398,4,0)</f>
        <v>12</v>
      </c>
      <c r="AI959" s="19" t="n">
        <f aca="false">VLOOKUP(J959,bibliRdtCHauff!$G$2:$K$1398,3,0)</f>
        <v>1</v>
      </c>
      <c r="AJ959" s="4" t="n">
        <f aca="false">VLOOKUP(D959,'paramètres CI'!$A$1:$C$6,3)</f>
        <v>0.09847</v>
      </c>
      <c r="AK959" s="4" t="n">
        <f aca="false">AJ959*AG959/AI959</f>
        <v>5.79140721131432</v>
      </c>
      <c r="AL959" s="4" t="n">
        <f aca="false">AK959+AH959/R959</f>
        <v>6.99313194508271</v>
      </c>
      <c r="AM959" s="4" t="n">
        <f aca="false">AL959+Z959</f>
        <v>4.80770110998561</v>
      </c>
      <c r="AN959" s="4" t="n">
        <f aca="false">AM959^-'paramètres CI'!$B$19</f>
        <v>3.50348545310099E-006</v>
      </c>
      <c r="AO959" s="4" t="n">
        <f aca="false">SUMIFS($AN$2:$AN$1250,$I$2:$I$1250,V959)</f>
        <v>6846153424.97715</v>
      </c>
      <c r="AP959" s="5" t="n">
        <f aca="false">AN959/AO959</f>
        <v>5.11745097665948E-016</v>
      </c>
      <c r="AQ959" s="6" t="n">
        <f aca="false">AP959-O959</f>
        <v>-9.99400359779014E-005</v>
      </c>
      <c r="AR959" s="20" t="n">
        <f aca="false">VLOOKUP(I959,entreesparc!$A$13:$H$110,8,0)*AP959</f>
        <v>2.67772213562907E-011</v>
      </c>
      <c r="AS959" s="7" t="n">
        <f aca="false">M959*AJ959/AI959+AH959/R959</f>
        <v>9.83522005448585</v>
      </c>
      <c r="AT959" s="4" t="n">
        <f aca="false">AS959+Z959</f>
        <v>7.64978921938874</v>
      </c>
      <c r="AU959" s="4" t="n">
        <f aca="false">AT959^-'paramètres CI'!$B$19</f>
        <v>8.52715680180356E-008</v>
      </c>
      <c r="AV959" s="4" t="n">
        <f aca="false">SUMIFS($AU$2:$AU$1250,$I$2:$I$1250,V959)</f>
        <v>0.00020790989652955</v>
      </c>
      <c r="AW959" s="5" t="n">
        <f aca="false">AU959/AV959</f>
        <v>0.000410137128830306</v>
      </c>
      <c r="AX959" s="7" t="n">
        <f aca="false">SUMIFS($AP$2:$AP$1250,$I$2:$I$1250,V959)</f>
        <v>1</v>
      </c>
    </row>
    <row r="960" customFormat="false" ht="15.8" hidden="false" customHeight="false" outlineLevel="0" collapsed="false">
      <c r="A960" s="0" t="s">
        <v>17</v>
      </c>
      <c r="B960" s="0" t="s">
        <v>126</v>
      </c>
      <c r="C960" s="0" t="s">
        <v>48</v>
      </c>
      <c r="D960" s="0" t="s">
        <v>43</v>
      </c>
      <c r="E960" s="0" t="str">
        <f aca="false">VLOOKUP(A960,Nomenclature!$D$1:$E$9,2,0)</f>
        <v>05</v>
      </c>
      <c r="F960" s="0" t="str">
        <f aca="false">VLOOKUP(B960,Nomenclature!$J$1:$K$97,2,0)</f>
        <v>90</v>
      </c>
      <c r="G960" s="0" t="str">
        <f aca="false">VLOOKUP(C960,Nomenclature!$M$1:$N$21,2,0)</f>
        <v>09</v>
      </c>
      <c r="H960" s="0" t="str">
        <f aca="false">VLOOKUP(D960,Nomenclature!$O$25:$P$31,2,0)</f>
        <v>02</v>
      </c>
      <c r="I960" s="1" t="str">
        <f aca="false">CONCATENATE(E960,F960)</f>
        <v>0590</v>
      </c>
      <c r="J960" s="0" t="str">
        <f aca="false">CONCATENATE(E960,F960,G960,H960)</f>
        <v>05900902</v>
      </c>
      <c r="K960" s="0" t="n">
        <v>42.3630525974817</v>
      </c>
      <c r="L960" s="0" t="n">
        <v>20</v>
      </c>
      <c r="M960" s="0" t="n">
        <v>88.7599323953724</v>
      </c>
      <c r="N960" s="0" t="n">
        <v>2.83163023255814</v>
      </c>
      <c r="O960" s="0" t="n">
        <v>0.0888979951397832</v>
      </c>
      <c r="P960" s="4" t="n">
        <f aca="false">VLOOKUP(D960,'paramètres CI'!$A$1:$B$6,2,0)</f>
        <v>0.0935912806596305</v>
      </c>
      <c r="Q960" s="17" t="n">
        <f aca="false">M960*P960/N960</f>
        <v>2.93370075253092</v>
      </c>
      <c r="R960" s="9" t="n">
        <f aca="false">1/(1+0.04)*(1 - (1/(1+0.04))^L960)/(1-1/(1+0.04))</f>
        <v>13.5903263449677</v>
      </c>
      <c r="S960" s="17" t="n">
        <f aca="false">K960/R960</f>
        <v>3.11714755938647</v>
      </c>
      <c r="T960" s="17" t="n">
        <f aca="false">Q960+S960</f>
        <v>6.05084831191739</v>
      </c>
      <c r="U960" s="0" t="n">
        <f aca="false">T960 + Z960</f>
        <v>3.09040836764199</v>
      </c>
      <c r="V960" s="4" t="str">
        <f aca="false">VLOOKUP(I960,'CI ref gaz'!$I$1:$AM$97,1,0)</f>
        <v>0590</v>
      </c>
      <c r="W960" s="0" t="n">
        <f aca="false">VLOOKUP(I960,'CI ref gaz'!$I$1:$AM$97,14,0)</f>
        <v>-2</v>
      </c>
      <c r="X960" s="1" t="n">
        <f aca="false">VLOOKUP(I960,'CI ref gaz'!$I$1:$AM$97,13,0)</f>
        <v>2.44658463374887</v>
      </c>
      <c r="Y960" s="2" t="n">
        <f aca="false">VLOOKUP(I960,'CI ref gaz'!$I$1:$AM$97,7,0)</f>
        <v>0.576151882415101</v>
      </c>
      <c r="Z960" s="17" t="n">
        <f aca="false">X960*(O960/Y960)^(-1/8)-T960</f>
        <v>-2.9604399442754</v>
      </c>
      <c r="AA960" s="17" t="n">
        <f aca="false">Z960^2</f>
        <v>8.76420466366134</v>
      </c>
      <c r="AB960" s="18" t="n">
        <f aca="false">Z960/U960</f>
        <v>-0.957944579516604</v>
      </c>
      <c r="AC960" s="17" t="n">
        <f aca="false">U960^-('paramètres CI'!$B$19)</f>
        <v>0.000120191299750751</v>
      </c>
      <c r="AD960" s="4" t="n">
        <f aca="false">SUMIFS($AC$2:$AC$1250,$I$2:$I$1250,V960)</f>
        <v>0.00135201361472508</v>
      </c>
      <c r="AE960" s="4" t="n">
        <f aca="false">AC960/AD960</f>
        <v>0.0888979951397831</v>
      </c>
      <c r="AF960" s="17" t="n">
        <f aca="false">AE960-O960</f>
        <v>0</v>
      </c>
      <c r="AG960" s="4" t="n">
        <f aca="false">VLOOKUP(I960,BesoinU!$F$1:$L$99,3,0)</f>
        <v>58.8139251682169</v>
      </c>
      <c r="AH960" s="19" t="n">
        <f aca="false">VLOOKUP(J960,bibliRdtCHauff!$G$2:$K$1398,4,0)</f>
        <v>44.4812052273557</v>
      </c>
      <c r="AI960" s="19" t="n">
        <f aca="false">VLOOKUP(J960,bibliRdtCHauff!$G$2:$K$1398,3,0)</f>
        <v>2.94489544186046</v>
      </c>
      <c r="AJ960" s="4" t="n">
        <f aca="false">VLOOKUP(D960,'paramètres CI'!$A$1:$C$6,3)</f>
        <v>0.09847</v>
      </c>
      <c r="AK960" s="4" t="n">
        <f aca="false">AJ960*AG960/AI960</f>
        <v>1.9665917943951</v>
      </c>
      <c r="AL960" s="4" t="n">
        <f aca="false">AK960+AH960/R960</f>
        <v>5.23959673175089</v>
      </c>
      <c r="AM960" s="4" t="n">
        <f aca="false">AL960+Z960</f>
        <v>2.27915678747549</v>
      </c>
      <c r="AN960" s="4" t="n">
        <f aca="false">AM960^-'paramètres CI'!$B$19</f>
        <v>0.00137342953626767</v>
      </c>
      <c r="AO960" s="4" t="n">
        <f aca="false">SUMIFS($AN$2:$AN$1250,$I$2:$I$1250,V960)</f>
        <v>6846153424.97715</v>
      </c>
      <c r="AP960" s="5" t="n">
        <f aca="false">AN960/AO960</f>
        <v>2.00613315392104E-013</v>
      </c>
      <c r="AQ960" s="6" t="n">
        <f aca="false">AP960-O960</f>
        <v>-0.0888979951395826</v>
      </c>
      <c r="AR960" s="20" t="n">
        <f aca="false">VLOOKUP(I960,entreesparc!$A$13:$H$110,8,0)*AP960</f>
        <v>1.04971541061646E-008</v>
      </c>
      <c r="AS960" s="7" t="n">
        <f aca="false">M960*AJ960/AI960+AH960/R960</f>
        <v>6.24091694493818</v>
      </c>
      <c r="AT960" s="4" t="n">
        <f aca="false">AS960+Z960</f>
        <v>3.28047700066278</v>
      </c>
      <c r="AU960" s="4" t="n">
        <f aca="false">AT960^-'paramètres CI'!$B$19</f>
        <v>7.45596776596034E-005</v>
      </c>
      <c r="AV960" s="4" t="n">
        <f aca="false">SUMIFS($AU$2:$AU$1250,$I$2:$I$1250,V960)</f>
        <v>0.00020790989652955</v>
      </c>
      <c r="AW960" s="5" t="n">
        <f aca="false">AU960/AV960</f>
        <v>0.358615337240603</v>
      </c>
      <c r="AX960" s="7" t="n">
        <f aca="false">SUMIFS($AP$2:$AP$1250,$I$2:$I$1250,V960)</f>
        <v>1</v>
      </c>
    </row>
    <row r="961" customFormat="false" ht="15.8" hidden="false" customHeight="false" outlineLevel="0" collapsed="false">
      <c r="A961" s="0" t="s">
        <v>17</v>
      </c>
      <c r="B961" s="0" t="s">
        <v>126</v>
      </c>
      <c r="C961" s="0" t="s">
        <v>49</v>
      </c>
      <c r="D961" s="0" t="s">
        <v>43</v>
      </c>
      <c r="E961" s="0" t="str">
        <f aca="false">VLOOKUP(A961,Nomenclature!$D$1:$E$9,2,0)</f>
        <v>05</v>
      </c>
      <c r="F961" s="0" t="str">
        <f aca="false">VLOOKUP(B961,Nomenclature!$J$1:$K$97,2,0)</f>
        <v>90</v>
      </c>
      <c r="G961" s="0" t="str">
        <f aca="false">VLOOKUP(C961,Nomenclature!$M$1:$N$21,2,0)</f>
        <v>29</v>
      </c>
      <c r="H961" s="0" t="str">
        <f aca="false">VLOOKUP(D961,Nomenclature!$O$25:$P$31,2,0)</f>
        <v>02</v>
      </c>
      <c r="I961" s="1" t="str">
        <f aca="false">CONCATENATE(E961,F961)</f>
        <v>0590</v>
      </c>
      <c r="J961" s="0" t="str">
        <f aca="false">CONCATENATE(E961,F961,G961,H961)</f>
        <v>05902902</v>
      </c>
      <c r="K961" s="0" t="n">
        <v>52.9538157468521</v>
      </c>
      <c r="L961" s="0" t="n">
        <v>20</v>
      </c>
      <c r="M961" s="0" t="n">
        <v>88.7599323953724</v>
      </c>
      <c r="N961" s="0" t="n">
        <v>3.39795627906976</v>
      </c>
      <c r="O961" s="0" t="n">
        <v>9.99400359784131E-005</v>
      </c>
      <c r="P961" s="4" t="n">
        <f aca="false">VLOOKUP(D961,'paramètres CI'!$A$1:$B$6,2,0)</f>
        <v>0.0935912806596305</v>
      </c>
      <c r="Q961" s="17" t="n">
        <f aca="false">M961*P961/N961</f>
        <v>2.44475062710911</v>
      </c>
      <c r="R961" s="9" t="n">
        <f aca="false">1/(1+0.04)*(1 - (1/(1+0.04))^L961)/(1-1/(1+0.04))</f>
        <v>13.5903263449677</v>
      </c>
      <c r="S961" s="17" t="n">
        <f aca="false">K961/R961</f>
        <v>3.89643444923309</v>
      </c>
      <c r="T961" s="17" t="n">
        <f aca="false">Q961+S961</f>
        <v>6.3411850763422</v>
      </c>
      <c r="U961" s="0" t="n">
        <f aca="false">T961 + Z961</f>
        <v>7.22204066047563</v>
      </c>
      <c r="V961" s="4" t="str">
        <f aca="false">VLOOKUP(I961,'CI ref gaz'!$I$1:$AM$97,1,0)</f>
        <v>0590</v>
      </c>
      <c r="W961" s="0" t="n">
        <f aca="false">VLOOKUP(I961,'CI ref gaz'!$I$1:$AM$97,14,0)</f>
        <v>-2</v>
      </c>
      <c r="X961" s="1" t="n">
        <f aca="false">VLOOKUP(I961,'CI ref gaz'!$I$1:$AM$97,13,0)</f>
        <v>2.44658463374887</v>
      </c>
      <c r="Y961" s="2" t="n">
        <f aca="false">VLOOKUP(I961,'CI ref gaz'!$I$1:$AM$97,7,0)</f>
        <v>0.576151882415101</v>
      </c>
      <c r="Z961" s="17" t="n">
        <f aca="false">X961*(O961/Y961)^(-1/8)-T961</f>
        <v>0.880855584133434</v>
      </c>
      <c r="AA961" s="17" t="n">
        <f aca="false">Z961^2</f>
        <v>0.775906560099054</v>
      </c>
      <c r="AB961" s="18" t="n">
        <f aca="false">Z961/U961</f>
        <v>0.121967685526077</v>
      </c>
      <c r="AC961" s="17" t="n">
        <f aca="false">U961^-('paramètres CI'!$B$19)</f>
        <v>1.35120289298929E-007</v>
      </c>
      <c r="AD961" s="4" t="n">
        <f aca="false">SUMIFS($AC$2:$AC$1250,$I$2:$I$1250,V961)</f>
        <v>0.00135201361472508</v>
      </c>
      <c r="AE961" s="4" t="n">
        <f aca="false">AC961/AD961</f>
        <v>9.99400359784131E-005</v>
      </c>
      <c r="AF961" s="17" t="n">
        <f aca="false">AE961-O961</f>
        <v>0</v>
      </c>
      <c r="AG961" s="4" t="n">
        <f aca="false">VLOOKUP(I961,BesoinU!$F$1:$L$99,3,0)</f>
        <v>58.8139251682169</v>
      </c>
      <c r="AH961" s="19" t="n">
        <f aca="false">VLOOKUP(J961,bibliRdtCHauff!$G$2:$K$1398,4,0)</f>
        <v>52.9538157468521</v>
      </c>
      <c r="AI961" s="19" t="n">
        <f aca="false">VLOOKUP(J961,bibliRdtCHauff!$G$2:$K$1398,3,0)</f>
        <v>3.39795627906976</v>
      </c>
      <c r="AJ961" s="4" t="n">
        <f aca="false">VLOOKUP(D961,'paramètres CI'!$A$1:$C$6,3)</f>
        <v>0.09847</v>
      </c>
      <c r="AK961" s="4" t="n">
        <f aca="false">AJ961*AG961/AI961</f>
        <v>1.70437955514242</v>
      </c>
      <c r="AL961" s="4" t="n">
        <f aca="false">AK961+AH961/R961</f>
        <v>5.60081400437551</v>
      </c>
      <c r="AM961" s="4" t="n">
        <f aca="false">AL961+Z961</f>
        <v>6.48166958850894</v>
      </c>
      <c r="AN961" s="4" t="n">
        <f aca="false">AM961^-'paramètres CI'!$B$19</f>
        <v>3.20999896000915E-007</v>
      </c>
      <c r="AO961" s="4" t="n">
        <f aca="false">SUMIFS($AN$2:$AN$1250,$I$2:$I$1250,V961)</f>
        <v>6846153424.97715</v>
      </c>
      <c r="AP961" s="5" t="n">
        <f aca="false">AN961/AO961</f>
        <v>4.68876281430965E-017</v>
      </c>
      <c r="AQ961" s="6" t="n">
        <f aca="false">AP961-O961</f>
        <v>-9.99400359783662E-005</v>
      </c>
      <c r="AR961" s="20" t="n">
        <f aca="false">VLOOKUP(I961,entreesparc!$A$13:$H$110,8,0)*AP961</f>
        <v>2.45340972172578E-012</v>
      </c>
      <c r="AS961" s="7" t="n">
        <f aca="false">M961*AJ961/AI961+AH961/R961</f>
        <v>6.46862485580449</v>
      </c>
      <c r="AT961" s="4" t="n">
        <f aca="false">AS961+Z961</f>
        <v>7.34948043993793</v>
      </c>
      <c r="AU961" s="4" t="n">
        <f aca="false">AT961^-'paramètres CI'!$B$19</f>
        <v>1.17475389277375E-007</v>
      </c>
      <c r="AV961" s="4" t="n">
        <f aca="false">SUMIFS($AU$2:$AU$1250,$I$2:$I$1250,V961)</f>
        <v>0.00020790989652955</v>
      </c>
      <c r="AW961" s="5" t="n">
        <f aca="false">AU961/AV961</f>
        <v>0.000565030290709026</v>
      </c>
      <c r="AX961" s="7" t="n">
        <f aca="false">SUMIFS($AP$2:$AP$1250,$I$2:$I$1250,V961)</f>
        <v>1</v>
      </c>
    </row>
    <row r="962" customFormat="false" ht="15.8" hidden="false" customHeight="false" outlineLevel="0" collapsed="false">
      <c r="A962" s="0" t="s">
        <v>18</v>
      </c>
      <c r="B962" s="0" t="s">
        <v>127</v>
      </c>
      <c r="C962" s="0" t="s">
        <v>32</v>
      </c>
      <c r="D962" s="0" t="s">
        <v>33</v>
      </c>
      <c r="E962" s="0" t="str">
        <f aca="false">VLOOKUP(A962,Nomenclature!$D$1:$E$9,2,0)</f>
        <v>06</v>
      </c>
      <c r="F962" s="0" t="str">
        <f aca="false">VLOOKUP(B962,Nomenclature!$J$1:$K$97,2,0)</f>
        <v>01</v>
      </c>
      <c r="G962" s="0" t="str">
        <f aca="false">VLOOKUP(C962,Nomenclature!$M$1:$N$21,2,0)</f>
        <v>01</v>
      </c>
      <c r="H962" s="0" t="str">
        <f aca="false">VLOOKUP(D962,Nomenclature!$O$25:$P$31,2,0)</f>
        <v>01</v>
      </c>
      <c r="I962" s="1" t="str">
        <f aca="false">CONCATENATE(E962,F962)</f>
        <v>0601</v>
      </c>
      <c r="J962" s="0" t="str">
        <f aca="false">CONCATENATE(E962,F962,G962,H962)</f>
        <v>06010101</v>
      </c>
      <c r="K962" s="0" t="n">
        <v>10.8870461724804</v>
      </c>
      <c r="L962" s="0" t="n">
        <v>25</v>
      </c>
      <c r="M962" s="0" t="n">
        <v>79.2036466282157</v>
      </c>
      <c r="N962" s="0" t="n">
        <v>0.730094340512646</v>
      </c>
      <c r="O962" s="0" t="n">
        <v>0.0308424981960447</v>
      </c>
      <c r="P962" s="4" t="n">
        <f aca="false">VLOOKUP(D962,'paramètres CI'!$A$1:$B$6,2,0)</f>
        <v>0.033584731604575</v>
      </c>
      <c r="Q962" s="17" t="n">
        <f aca="false">M962*P962/N962</f>
        <v>3.64341026427413</v>
      </c>
      <c r="R962" s="9" t="n">
        <f aca="false">1/(1+0.04)*(1 - (1/(1+0.04))^L962)/(1-1/(1+0.04))</f>
        <v>15.6220799436509</v>
      </c>
      <c r="S962" s="17" t="n">
        <f aca="false">K962/R962</f>
        <v>0.696901194447229</v>
      </c>
      <c r="T962" s="17" t="n">
        <f aca="false">Q962+S962</f>
        <v>4.34031145872136</v>
      </c>
      <c r="U962" s="0" t="n">
        <f aca="false">T962 + Z962</f>
        <v>0.0553898609021282</v>
      </c>
      <c r="V962" s="4" t="str">
        <f aca="false">VLOOKUP(I962,'CI ref gaz'!$I$1:$AM$97,1,0)</f>
        <v>0601</v>
      </c>
      <c r="W962" s="0" t="n">
        <f aca="false">VLOOKUP(I962,'CI ref gaz'!$I$1:$AM$97,14,0)</f>
        <v>-2</v>
      </c>
      <c r="X962" s="1" t="n">
        <f aca="false">VLOOKUP(I962,'CI ref gaz'!$I$1:$AM$97,13,0)</f>
        <v>0.0386977928766705</v>
      </c>
      <c r="Y962" s="2" t="n">
        <f aca="false">VLOOKUP(I962,'CI ref gaz'!$I$1:$AM$97,7,0)</f>
        <v>0.543378158728557</v>
      </c>
      <c r="Z962" s="17" t="n">
        <f aca="false">X962*(O962/Y962)^(-1/8)-T962</f>
        <v>-4.28492159781923</v>
      </c>
      <c r="AA962" s="17" t="n">
        <f aca="false">Z962^2</f>
        <v>18.3605530994577</v>
      </c>
      <c r="AB962" s="18" t="n">
        <f aca="false">Z962/U962</f>
        <v>-77.3593132033772</v>
      </c>
      <c r="AC962" s="17" t="n">
        <f aca="false">U962^-('paramètres CI'!$B$19)</f>
        <v>11286461482.5814</v>
      </c>
      <c r="AD962" s="4" t="n">
        <f aca="false">SUMIFS($AC$2:$AC$1250,$I$2:$I$1250,V962)</f>
        <v>365938628279.77</v>
      </c>
      <c r="AE962" s="4" t="n">
        <f aca="false">AC962/AD962</f>
        <v>0.0308424981960434</v>
      </c>
      <c r="AF962" s="17" t="n">
        <f aca="false">AE962-O962</f>
        <v>-1.27675647831893E-015</v>
      </c>
      <c r="AG962" s="4" t="n">
        <f aca="false">VLOOKUP(I962,BesoinU!$F$1:$L$99,3,0)</f>
        <v>22.6817364151801</v>
      </c>
      <c r="AH962" s="19" t="n">
        <f aca="false">VLOOKUP(J962,bibliRdtCHauff!$G$2:$K$1398,4,0)</f>
        <v>11.4313984811044</v>
      </c>
      <c r="AI962" s="19" t="n">
        <f aca="false">VLOOKUP(J962,bibliRdtCHauff!$G$2:$K$1398,3,0)</f>
        <v>0.759298114133152</v>
      </c>
      <c r="AJ962" s="4" t="n">
        <f aca="false">VLOOKUP(D962,'paramètres CI'!$A$1:$C$6,3)</f>
        <v>0.0509473684210526</v>
      </c>
      <c r="AK962" s="4" t="n">
        <f aca="false">AJ962*AG962/AI962</f>
        <v>1.52189865885897</v>
      </c>
      <c r="AL962" s="4" t="n">
        <f aca="false">AK962+AH962/R962</f>
        <v>2.25364491302855</v>
      </c>
      <c r="AM962" s="4" t="n">
        <f aca="false">AL962+Z962</f>
        <v>-2.03127668479067</v>
      </c>
      <c r="AN962" s="4" t="n">
        <f aca="false">AM962^-'paramètres CI'!$B$19</f>
        <v>0.00345022430849024</v>
      </c>
      <c r="AO962" s="4" t="n">
        <f aca="false">SUMIFS($AN$2:$AN$1250,$I$2:$I$1250,V962)</f>
        <v>102.158864086411</v>
      </c>
      <c r="AP962" s="5" t="n">
        <f aca="false">AN962/AO962</f>
        <v>3.3773127171538E-005</v>
      </c>
      <c r="AQ962" s="6" t="n">
        <f aca="false">AP962-O962</f>
        <v>-0.0308087250688732</v>
      </c>
      <c r="AR962" s="20" t="n">
        <f aca="false">VLOOKUP(I962,entreesparc!$A$13:$H$110,8,0)*AP962</f>
        <v>8.72844271813048</v>
      </c>
      <c r="AS962" s="7" t="n">
        <f aca="false">M962*AJ962/AI962+AH962/R962</f>
        <v>6.04615082063601</v>
      </c>
      <c r="AT962" s="4" t="n">
        <f aca="false">AS962+Z962</f>
        <v>1.76122922281678</v>
      </c>
      <c r="AU962" s="4" t="n">
        <f aca="false">AT962^-'paramètres CI'!$B$19</f>
        <v>0.0108012231290478</v>
      </c>
      <c r="AV962" s="4" t="n">
        <f aca="false">SUMIFS($AU$2:$AU$1250,$I$2:$I$1250,V962)</f>
        <v>1279466.97955635</v>
      </c>
      <c r="AW962" s="5" t="n">
        <f aca="false">AU962/AV962</f>
        <v>8.44197099388451E-009</v>
      </c>
      <c r="AX962" s="7" t="n">
        <f aca="false">SUMIFS($AP$2:$AP$1250,$I$2:$I$1250,V962)</f>
        <v>1</v>
      </c>
    </row>
    <row r="963" customFormat="false" ht="15.8" hidden="false" customHeight="false" outlineLevel="0" collapsed="false">
      <c r="A963" s="0" t="s">
        <v>18</v>
      </c>
      <c r="B963" s="0" t="s">
        <v>127</v>
      </c>
      <c r="C963" s="0" t="s">
        <v>32</v>
      </c>
      <c r="D963" s="0" t="s">
        <v>34</v>
      </c>
      <c r="E963" s="0" t="str">
        <f aca="false">VLOOKUP(A963,Nomenclature!$D$1:$E$9,2,0)</f>
        <v>06</v>
      </c>
      <c r="F963" s="0" t="str">
        <f aca="false">VLOOKUP(B963,Nomenclature!$J$1:$K$97,2,0)</f>
        <v>01</v>
      </c>
      <c r="G963" s="0" t="str">
        <f aca="false">VLOOKUP(C963,Nomenclature!$M$1:$N$21,2,0)</f>
        <v>01</v>
      </c>
      <c r="H963" s="0" t="str">
        <f aca="false">VLOOKUP(D963,Nomenclature!$O$25:$P$31,2,0)</f>
        <v>06</v>
      </c>
      <c r="I963" s="1" t="str">
        <f aca="false">CONCATENATE(E963,F963)</f>
        <v>0601</v>
      </c>
      <c r="J963" s="0" t="str">
        <f aca="false">CONCATENATE(E963,F963,G963,H963)</f>
        <v>06010106</v>
      </c>
      <c r="K963" s="0" t="n">
        <v>11.9996187494126</v>
      </c>
      <c r="L963" s="0" t="n">
        <v>25</v>
      </c>
      <c r="M963" s="0" t="n">
        <v>79.5285031143838</v>
      </c>
      <c r="N963" s="0" t="n">
        <v>0.721356669462009</v>
      </c>
      <c r="O963" s="0" t="n">
        <v>0.165961591297471</v>
      </c>
      <c r="P963" s="4" t="n">
        <f aca="false">VLOOKUP(D963,'paramètres CI'!$A$1:$B$6,2,0)</f>
        <v>0.0424847883250769</v>
      </c>
      <c r="Q963" s="17" t="n">
        <f aca="false">M963*P963/N963</f>
        <v>4.68388491250065</v>
      </c>
      <c r="R963" s="9" t="n">
        <f aca="false">1/(1+0.04)*(1 - (1/(1+0.04))^L963)/(1-1/(1+0.04))</f>
        <v>15.6220799436509</v>
      </c>
      <c r="S963" s="17" t="n">
        <f aca="false">K963/R963</f>
        <v>0.768119148839043</v>
      </c>
      <c r="T963" s="17" t="n">
        <f aca="false">Q963+S963</f>
        <v>5.45200406133969</v>
      </c>
      <c r="U963" s="0" t="n">
        <f aca="false">T963 + Z963</f>
        <v>0.0448820845183713</v>
      </c>
      <c r="V963" s="4" t="str">
        <f aca="false">VLOOKUP(I963,'CI ref gaz'!$I$1:$AM$97,1,0)</f>
        <v>0601</v>
      </c>
      <c r="W963" s="0" t="n">
        <f aca="false">VLOOKUP(I963,'CI ref gaz'!$I$1:$AM$97,14,0)</f>
        <v>-2</v>
      </c>
      <c r="X963" s="1" t="n">
        <f aca="false">VLOOKUP(I963,'CI ref gaz'!$I$1:$AM$97,13,0)</f>
        <v>0.0386977928766705</v>
      </c>
      <c r="Y963" s="2" t="n">
        <f aca="false">VLOOKUP(I963,'CI ref gaz'!$I$1:$AM$97,7,0)</f>
        <v>0.543378158728557</v>
      </c>
      <c r="Z963" s="17" t="n">
        <f aca="false">X963*(O963/Y963)^(-1/8)-T963</f>
        <v>-5.40712197682132</v>
      </c>
      <c r="AA963" s="17" t="n">
        <f aca="false">Z963^2</f>
        <v>29.2369680722241</v>
      </c>
      <c r="AB963" s="18" t="n">
        <f aca="false">Z963/U963</f>
        <v>-120.473949346271</v>
      </c>
      <c r="AC963" s="17" t="n">
        <f aca="false">U963^-('paramètres CI'!$B$19)</f>
        <v>60731757066.526</v>
      </c>
      <c r="AD963" s="4" t="n">
        <f aca="false">SUMIFS($AC$2:$AC$1250,$I$2:$I$1250,V963)</f>
        <v>365938628279.77</v>
      </c>
      <c r="AE963" s="4" t="n">
        <f aca="false">AC963/AD963</f>
        <v>0.165961591297476</v>
      </c>
      <c r="AF963" s="17" t="n">
        <f aca="false">AE963-O963</f>
        <v>4.49640324973188E-015</v>
      </c>
      <c r="AG963" s="4" t="n">
        <f aca="false">VLOOKUP(I963,BesoinU!$F$1:$L$99,3,0)</f>
        <v>22.6817364151801</v>
      </c>
      <c r="AH963" s="19" t="n">
        <f aca="false">VLOOKUP(J963,bibliRdtCHauff!$G$2:$K$1398,4,0)</f>
        <v>12.5995996868832</v>
      </c>
      <c r="AI963" s="19" t="n">
        <f aca="false">VLOOKUP(J963,bibliRdtCHauff!$G$2:$K$1398,3,0)</f>
        <v>0.75021093624049</v>
      </c>
      <c r="AJ963" s="4" t="n">
        <f aca="false">VLOOKUP(D963,'paramètres CI'!$A$1:$C$6,3)</f>
        <v>0.0591</v>
      </c>
      <c r="AK963" s="4" t="n">
        <f aca="false">AJ963*AG963/AI963</f>
        <v>1.78681828987285</v>
      </c>
      <c r="AL963" s="4" t="n">
        <f aca="false">AK963+AH963/R963</f>
        <v>2.59334339615384</v>
      </c>
      <c r="AM963" s="4" t="n">
        <f aca="false">AL963+Z963</f>
        <v>-2.81377858066747</v>
      </c>
      <c r="AN963" s="4" t="n">
        <f aca="false">AM963^-'paramètres CI'!$B$19</f>
        <v>0.000254495815156201</v>
      </c>
      <c r="AO963" s="4" t="n">
        <f aca="false">SUMIFS($AN$2:$AN$1250,$I$2:$I$1250,V963)</f>
        <v>102.158864086411</v>
      </c>
      <c r="AP963" s="5" t="n">
        <f aca="false">AN963/AO963</f>
        <v>2.49117702543105E-006</v>
      </c>
      <c r="AQ963" s="6" t="n">
        <f aca="false">AP963-O963</f>
        <v>-0.165959100120446</v>
      </c>
      <c r="AR963" s="20" t="n">
        <f aca="false">VLOOKUP(I963,entreesparc!$A$13:$H$110,8,0)*AP963</f>
        <v>0.643828327082552</v>
      </c>
      <c r="AS963" s="7" t="n">
        <f aca="false">M963*AJ963/AI963+AH963/R963</f>
        <v>7.07160910734039</v>
      </c>
      <c r="AT963" s="4" t="n">
        <f aca="false">AS963+Z963</f>
        <v>1.66448713051907</v>
      </c>
      <c r="AU963" s="4" t="n">
        <f aca="false">AT963^-'paramètres CI'!$B$19</f>
        <v>0.016972916199361</v>
      </c>
      <c r="AV963" s="4" t="n">
        <f aca="false">SUMIFS($AU$2:$AU$1250,$I$2:$I$1250,V963)</f>
        <v>1279466.97955635</v>
      </c>
      <c r="AW963" s="5" t="n">
        <f aca="false">AU963/AV963</f>
        <v>1.3265614877569E-008</v>
      </c>
      <c r="AX963" s="7" t="n">
        <f aca="false">SUMIFS($AP$2:$AP$1250,$I$2:$I$1250,V963)</f>
        <v>1</v>
      </c>
    </row>
    <row r="964" customFormat="false" ht="15.8" hidden="false" customHeight="false" outlineLevel="0" collapsed="false">
      <c r="A964" s="0" t="s">
        <v>18</v>
      </c>
      <c r="B964" s="0" t="s">
        <v>127</v>
      </c>
      <c r="C964" s="0" t="s">
        <v>35</v>
      </c>
      <c r="D964" s="0" t="s">
        <v>33</v>
      </c>
      <c r="E964" s="0" t="str">
        <f aca="false">VLOOKUP(A964,Nomenclature!$D$1:$E$9,2,0)</f>
        <v>06</v>
      </c>
      <c r="F964" s="0" t="str">
        <f aca="false">VLOOKUP(B964,Nomenclature!$J$1:$K$97,2,0)</f>
        <v>01</v>
      </c>
      <c r="G964" s="0" t="str">
        <f aca="false">VLOOKUP(C964,Nomenclature!$M$1:$N$21,2,0)</f>
        <v>21</v>
      </c>
      <c r="H964" s="0" t="str">
        <f aca="false">VLOOKUP(D964,Nomenclature!$O$25:$P$31,2,0)</f>
        <v>01</v>
      </c>
      <c r="I964" s="1" t="str">
        <f aca="false">CONCATENATE(E964,F964)</f>
        <v>0601</v>
      </c>
      <c r="J964" s="0" t="str">
        <f aca="false">CONCATENATE(E964,F964,G964,H964)</f>
        <v>06012101</v>
      </c>
      <c r="K964" s="0" t="n">
        <v>13.6088077156005</v>
      </c>
      <c r="L964" s="0" t="n">
        <v>25</v>
      </c>
      <c r="M964" s="0" t="n">
        <v>79.2036466282157</v>
      </c>
      <c r="N964" s="0" t="n">
        <v>0.876113208615176</v>
      </c>
      <c r="O964" s="0" t="n">
        <v>9.99400359784131E-005</v>
      </c>
      <c r="P964" s="4" t="n">
        <f aca="false">VLOOKUP(D964,'paramètres CI'!$A$1:$B$6,2,0)</f>
        <v>0.033584731604575</v>
      </c>
      <c r="Q964" s="17" t="n">
        <f aca="false">M964*P964/N964</f>
        <v>3.03617522022844</v>
      </c>
      <c r="R964" s="9" t="n">
        <f aca="false">1/(1+0.04)*(1 - (1/(1+0.04))^L964)/(1-1/(1+0.04))</f>
        <v>15.6220799436509</v>
      </c>
      <c r="S964" s="17" t="n">
        <f aca="false">K964/R964</f>
        <v>0.871126493059037</v>
      </c>
      <c r="T964" s="17" t="n">
        <f aca="false">Q964+S964</f>
        <v>3.90730171328747</v>
      </c>
      <c r="U964" s="0" t="n">
        <f aca="false">T964 + Z964</f>
        <v>0.113398296455119</v>
      </c>
      <c r="V964" s="4" t="str">
        <f aca="false">VLOOKUP(I964,'CI ref gaz'!$I$1:$AM$97,1,0)</f>
        <v>0601</v>
      </c>
      <c r="W964" s="0" t="n">
        <f aca="false">VLOOKUP(I964,'CI ref gaz'!$I$1:$AM$97,14,0)</f>
        <v>-2</v>
      </c>
      <c r="X964" s="1" t="n">
        <f aca="false">VLOOKUP(I964,'CI ref gaz'!$I$1:$AM$97,13,0)</f>
        <v>0.0386977928766705</v>
      </c>
      <c r="Y964" s="2" t="n">
        <f aca="false">VLOOKUP(I964,'CI ref gaz'!$I$1:$AM$97,7,0)</f>
        <v>0.543378158728557</v>
      </c>
      <c r="Z964" s="17" t="n">
        <f aca="false">X964*(O964/Y964)^(-1/8)-T964</f>
        <v>-3.79390341683235</v>
      </c>
      <c r="AA964" s="17" t="n">
        <f aca="false">Z964^2</f>
        <v>14.3937031362522</v>
      </c>
      <c r="AB964" s="18" t="n">
        <f aca="false">Z964/U964</f>
        <v>-33.4564410174708</v>
      </c>
      <c r="AC964" s="17" t="n">
        <f aca="false">U964^-('paramètres CI'!$B$19)</f>
        <v>36571919.6761707</v>
      </c>
      <c r="AD964" s="4" t="n">
        <f aca="false">SUMIFS($AC$2:$AC$1250,$I$2:$I$1250,V964)</f>
        <v>365938628279.77</v>
      </c>
      <c r="AE964" s="4" t="n">
        <f aca="false">AC964/AD964</f>
        <v>9.99400359784114E-005</v>
      </c>
      <c r="AF964" s="17" t="n">
        <f aca="false">AE964-O964</f>
        <v>-1.70761842166467E-018</v>
      </c>
      <c r="AG964" s="4" t="n">
        <f aca="false">VLOOKUP(I964,BesoinU!$F$1:$L$99,3,0)</f>
        <v>22.6817364151801</v>
      </c>
      <c r="AH964" s="19" t="n">
        <f aca="false">VLOOKUP(J964,bibliRdtCHauff!$G$2:$K$1398,4,0)</f>
        <v>13.6088077156005</v>
      </c>
      <c r="AI964" s="19" t="n">
        <f aca="false">VLOOKUP(J964,bibliRdtCHauff!$G$2:$K$1398,3,0)</f>
        <v>0.876113208615176</v>
      </c>
      <c r="AJ964" s="4" t="n">
        <f aca="false">VLOOKUP(D964,'paramètres CI'!$A$1:$C$6,3)</f>
        <v>0.0509473684210526</v>
      </c>
      <c r="AK964" s="4" t="n">
        <f aca="false">AJ964*AG964/AI964</f>
        <v>1.31897883767777</v>
      </c>
      <c r="AL964" s="4" t="n">
        <f aca="false">AK964+AH964/R964</f>
        <v>2.1901053307368</v>
      </c>
      <c r="AM964" s="4" t="n">
        <f aca="false">AL964+Z964</f>
        <v>-1.60379808609555</v>
      </c>
      <c r="AN964" s="4" t="n">
        <f aca="false">AM964^-'paramètres CI'!$B$19</f>
        <v>0.0228455949759542</v>
      </c>
      <c r="AO964" s="4" t="n">
        <f aca="false">SUMIFS($AN$2:$AN$1250,$I$2:$I$1250,V964)</f>
        <v>102.158864086411</v>
      </c>
      <c r="AP964" s="5" t="n">
        <f aca="false">AN964/AO964</f>
        <v>0.000223628122535018</v>
      </c>
      <c r="AQ964" s="6" t="n">
        <f aca="false">AP964-O964</f>
        <v>0.000123688086556605</v>
      </c>
      <c r="AR964" s="20" t="n">
        <f aca="false">VLOOKUP(I964,entreesparc!$A$13:$H$110,8,0)*AP964</f>
        <v>57.7952183046566</v>
      </c>
      <c r="AS964" s="7" t="n">
        <f aca="false">M964*AJ964/AI964+AH964/R964</f>
        <v>5.4769437839966</v>
      </c>
      <c r="AT964" s="4" t="n">
        <f aca="false">AS964+Z964</f>
        <v>1.68304036716424</v>
      </c>
      <c r="AU964" s="4" t="n">
        <f aca="false">AT964^-'paramètres CI'!$B$19</f>
        <v>0.0155325850362109</v>
      </c>
      <c r="AV964" s="4" t="n">
        <f aca="false">SUMIFS($AU$2:$AU$1250,$I$2:$I$1250,V964)</f>
        <v>1279466.97955635</v>
      </c>
      <c r="AW964" s="5" t="n">
        <f aca="false">AU964/AV964</f>
        <v>1.21398873784119E-008</v>
      </c>
      <c r="AX964" s="7" t="n">
        <f aca="false">SUMIFS($AP$2:$AP$1250,$I$2:$I$1250,V964)</f>
        <v>1</v>
      </c>
    </row>
    <row r="965" customFormat="false" ht="15.8" hidden="false" customHeight="false" outlineLevel="0" collapsed="false">
      <c r="A965" s="0" t="s">
        <v>18</v>
      </c>
      <c r="B965" s="0" t="s">
        <v>127</v>
      </c>
      <c r="C965" s="0" t="s">
        <v>35</v>
      </c>
      <c r="D965" s="0" t="s">
        <v>34</v>
      </c>
      <c r="E965" s="0" t="str">
        <f aca="false">VLOOKUP(A965,Nomenclature!$D$1:$E$9,2,0)</f>
        <v>06</v>
      </c>
      <c r="F965" s="0" t="str">
        <f aca="false">VLOOKUP(B965,Nomenclature!$J$1:$K$97,2,0)</f>
        <v>01</v>
      </c>
      <c r="G965" s="0" t="str">
        <f aca="false">VLOOKUP(C965,Nomenclature!$M$1:$N$21,2,0)</f>
        <v>21</v>
      </c>
      <c r="H965" s="0" t="str">
        <f aca="false">VLOOKUP(D965,Nomenclature!$O$25:$P$31,2,0)</f>
        <v>06</v>
      </c>
      <c r="I965" s="1" t="str">
        <f aca="false">CONCATENATE(E965,F965)</f>
        <v>0601</v>
      </c>
      <c r="J965" s="0" t="str">
        <f aca="false">CONCATENATE(E965,F965,G965,H965)</f>
        <v>06012106</v>
      </c>
      <c r="K965" s="0" t="n">
        <v>14.9995234367657</v>
      </c>
      <c r="L965" s="0" t="n">
        <v>25</v>
      </c>
      <c r="M965" s="0" t="n">
        <v>79.5285031143838</v>
      </c>
      <c r="N965" s="0" t="n">
        <v>0.865628003354412</v>
      </c>
      <c r="O965" s="0" t="n">
        <v>9.99400359784131E-005</v>
      </c>
      <c r="P965" s="4" t="n">
        <f aca="false">VLOOKUP(D965,'paramètres CI'!$A$1:$B$6,2,0)</f>
        <v>0.0424847883250769</v>
      </c>
      <c r="Q965" s="17" t="n">
        <f aca="false">M965*P965/N965</f>
        <v>3.90323742708386</v>
      </c>
      <c r="R965" s="9" t="n">
        <f aca="false">1/(1+0.04)*(1 - (1/(1+0.04))^L965)/(1-1/(1+0.04))</f>
        <v>15.6220799436509</v>
      </c>
      <c r="S965" s="17" t="n">
        <f aca="false">K965/R965</f>
        <v>0.960148936048801</v>
      </c>
      <c r="T965" s="17" t="n">
        <f aca="false">Q965+S965</f>
        <v>4.86338636313267</v>
      </c>
      <c r="U965" s="0" t="n">
        <f aca="false">T965 + Z965</f>
        <v>0.113398296455119</v>
      </c>
      <c r="V965" s="4" t="str">
        <f aca="false">VLOOKUP(I965,'CI ref gaz'!$I$1:$AM$97,1,0)</f>
        <v>0601</v>
      </c>
      <c r="W965" s="0" t="n">
        <f aca="false">VLOOKUP(I965,'CI ref gaz'!$I$1:$AM$97,14,0)</f>
        <v>-2</v>
      </c>
      <c r="X965" s="1" t="n">
        <f aca="false">VLOOKUP(I965,'CI ref gaz'!$I$1:$AM$97,13,0)</f>
        <v>0.0386977928766705</v>
      </c>
      <c r="Y965" s="2" t="n">
        <f aca="false">VLOOKUP(I965,'CI ref gaz'!$I$1:$AM$97,7,0)</f>
        <v>0.543378158728557</v>
      </c>
      <c r="Z965" s="17" t="n">
        <f aca="false">X965*(O965/Y965)^(-1/8)-T965</f>
        <v>-4.74998806667755</v>
      </c>
      <c r="AA965" s="17" t="n">
        <f aca="false">Z965^2</f>
        <v>22.5623866335791</v>
      </c>
      <c r="AB965" s="18" t="n">
        <f aca="false">Z965/U965</f>
        <v>-41.8876492431039</v>
      </c>
      <c r="AC965" s="17" t="n">
        <f aca="false">U965^-('paramètres CI'!$B$19)</f>
        <v>36571919.6761696</v>
      </c>
      <c r="AD965" s="4" t="n">
        <f aca="false">SUMIFS($AC$2:$AC$1250,$I$2:$I$1250,V965)</f>
        <v>365938628279.77</v>
      </c>
      <c r="AE965" s="4" t="n">
        <f aca="false">AC965/AD965</f>
        <v>9.99400359784083E-005</v>
      </c>
      <c r="AF965" s="17" t="n">
        <f aca="false">AE965-O965</f>
        <v>-4.83825219471656E-018</v>
      </c>
      <c r="AG965" s="4" t="n">
        <f aca="false">VLOOKUP(I965,BesoinU!$F$1:$L$99,3,0)</f>
        <v>22.6817364151801</v>
      </c>
      <c r="AH965" s="19" t="n">
        <f aca="false">VLOOKUP(J965,bibliRdtCHauff!$G$2:$K$1398,4,0)</f>
        <v>14.9995234367657</v>
      </c>
      <c r="AI965" s="19" t="n">
        <f aca="false">VLOOKUP(J965,bibliRdtCHauff!$G$2:$K$1398,3,0)</f>
        <v>0.865628003354412</v>
      </c>
      <c r="AJ965" s="4" t="n">
        <f aca="false">VLOOKUP(D965,'paramètres CI'!$A$1:$C$6,3)</f>
        <v>0.0591</v>
      </c>
      <c r="AK965" s="4" t="n">
        <f aca="false">AJ965*AG965/AI965</f>
        <v>1.54857585122314</v>
      </c>
      <c r="AL965" s="4" t="n">
        <f aca="false">AK965+AH965/R965</f>
        <v>2.50872478727194</v>
      </c>
      <c r="AM965" s="4" t="n">
        <f aca="false">AL965+Z965</f>
        <v>-2.24126327940561</v>
      </c>
      <c r="AN965" s="4" t="n">
        <f aca="false">AM965^-'paramètres CI'!$B$19</f>
        <v>0.00157056890190732</v>
      </c>
      <c r="AO965" s="4" t="n">
        <f aca="false">SUMIFS($AN$2:$AN$1250,$I$2:$I$1250,V965)</f>
        <v>102.158864086411</v>
      </c>
      <c r="AP965" s="5" t="n">
        <f aca="false">AN965/AO965</f>
        <v>1.53737897925221E-005</v>
      </c>
      <c r="AQ965" s="6" t="n">
        <f aca="false">AP965-O965</f>
        <v>-8.4566246185891E-005</v>
      </c>
      <c r="AR965" s="20" t="n">
        <f aca="false">VLOOKUP(I965,entreesparc!$A$13:$H$110,8,0)*AP965</f>
        <v>3.97325491604742</v>
      </c>
      <c r="AS965" s="7" t="n">
        <f aca="false">M965*AJ965/AI965+AH965/R965</f>
        <v>6.3898884036336</v>
      </c>
      <c r="AT965" s="4" t="n">
        <f aca="false">AS965+Z965</f>
        <v>1.63990033695606</v>
      </c>
      <c r="AU965" s="4" t="n">
        <f aca="false">AT965^-'paramètres CI'!$B$19</f>
        <v>0.0191187880719468</v>
      </c>
      <c r="AV965" s="4" t="n">
        <f aca="false">SUMIFS($AU$2:$AU$1250,$I$2:$I$1250,V965)</f>
        <v>1279466.97955635</v>
      </c>
      <c r="AW965" s="5" t="n">
        <f aca="false">AU965/AV965</f>
        <v>1.49427756850561E-008</v>
      </c>
      <c r="AX965" s="7" t="n">
        <f aca="false">SUMIFS($AP$2:$AP$1250,$I$2:$I$1250,V965)</f>
        <v>1</v>
      </c>
    </row>
    <row r="966" customFormat="false" ht="15.8" hidden="false" customHeight="false" outlineLevel="0" collapsed="false">
      <c r="A966" s="0" t="s">
        <v>18</v>
      </c>
      <c r="B966" s="0" t="s">
        <v>127</v>
      </c>
      <c r="C966" s="0" t="s">
        <v>36</v>
      </c>
      <c r="D966" s="0" t="s">
        <v>37</v>
      </c>
      <c r="E966" s="0" t="str">
        <f aca="false">VLOOKUP(A966,Nomenclature!$D$1:$E$9,2,0)</f>
        <v>06</v>
      </c>
      <c r="F966" s="0" t="str">
        <f aca="false">VLOOKUP(B966,Nomenclature!$J$1:$K$97,2,0)</f>
        <v>01</v>
      </c>
      <c r="G966" s="0" t="str">
        <f aca="false">VLOOKUP(C966,Nomenclature!$M$1:$N$21,2,0)</f>
        <v>23</v>
      </c>
      <c r="H966" s="0" t="str">
        <f aca="false">VLOOKUP(D966,Nomenclature!$O$25:$P$31,2,0)</f>
        <v>03</v>
      </c>
      <c r="I966" s="1" t="str">
        <f aca="false">CONCATENATE(E966,F966)</f>
        <v>0601</v>
      </c>
      <c r="J966" s="0" t="str">
        <f aca="false">CONCATENATE(E966,F966,G966,H966)</f>
        <v>06012303</v>
      </c>
      <c r="K966" s="0" t="n">
        <v>8.02824613300228</v>
      </c>
      <c r="L966" s="0" t="n">
        <v>20</v>
      </c>
      <c r="M966" s="0" t="n">
        <v>71.8323030084682</v>
      </c>
      <c r="N966" s="0" t="n">
        <v>0.764099764471662</v>
      </c>
      <c r="O966" s="0" t="n">
        <v>9.99400359784131E-005</v>
      </c>
      <c r="P966" s="4" t="n">
        <f aca="false">VLOOKUP(D966,'paramètres CI'!$A$1:$B$6,2,0)</f>
        <v>0.0385046990211696</v>
      </c>
      <c r="Q966" s="17" t="n">
        <f aca="false">M966*P966/N966</f>
        <v>3.61979068171942</v>
      </c>
      <c r="R966" s="9" t="n">
        <f aca="false">1/(1+0.04)*(1 - (1/(1+0.04))^L966)/(1-1/(1+0.04))</f>
        <v>13.5903263449677</v>
      </c>
      <c r="S966" s="17" t="n">
        <f aca="false">K966/R966</f>
        <v>0.590732402535355</v>
      </c>
      <c r="T966" s="17" t="n">
        <f aca="false">Q966+S966</f>
        <v>4.21052308425477</v>
      </c>
      <c r="U966" s="0" t="n">
        <f aca="false">T966 + Z966</f>
        <v>0.113398296455119</v>
      </c>
      <c r="V966" s="4" t="str">
        <f aca="false">VLOOKUP(I966,'CI ref gaz'!$I$1:$AM$97,1,0)</f>
        <v>0601</v>
      </c>
      <c r="W966" s="0" t="n">
        <f aca="false">VLOOKUP(I966,'CI ref gaz'!$I$1:$AM$97,14,0)</f>
        <v>-2</v>
      </c>
      <c r="X966" s="1" t="n">
        <f aca="false">VLOOKUP(I966,'CI ref gaz'!$I$1:$AM$97,13,0)</f>
        <v>0.0386977928766705</v>
      </c>
      <c r="Y966" s="2" t="n">
        <f aca="false">VLOOKUP(I966,'CI ref gaz'!$I$1:$AM$97,7,0)</f>
        <v>0.543378158728557</v>
      </c>
      <c r="Z966" s="17" t="n">
        <f aca="false">X966*(O966/Y966)^(-1/8)-T966</f>
        <v>-4.09712478779965</v>
      </c>
      <c r="AA966" s="17" t="n">
        <f aca="false">Z966^2</f>
        <v>16.7864315268024</v>
      </c>
      <c r="AB966" s="18" t="n">
        <f aca="false">Z966/U966</f>
        <v>-36.1303909836178</v>
      </c>
      <c r="AC966" s="17" t="n">
        <f aca="false">U966^-('paramètres CI'!$B$19)</f>
        <v>36571919.6761696</v>
      </c>
      <c r="AD966" s="4" t="n">
        <f aca="false">SUMIFS($AC$2:$AC$1250,$I$2:$I$1250,V966)</f>
        <v>365938628279.77</v>
      </c>
      <c r="AE966" s="4" t="n">
        <f aca="false">AC966/AD966</f>
        <v>9.99400359784083E-005</v>
      </c>
      <c r="AF966" s="17" t="n">
        <f aca="false">AE966-O966</f>
        <v>-4.83825219471656E-018</v>
      </c>
      <c r="AG966" s="4" t="n">
        <f aca="false">VLOOKUP(I966,BesoinU!$F$1:$L$99,3,0)</f>
        <v>22.6817364151801</v>
      </c>
      <c r="AH966" s="19" t="n">
        <f aca="false">VLOOKUP(J966,bibliRdtCHauff!$G$2:$K$1398,4,0)</f>
        <v>8.02824613300228</v>
      </c>
      <c r="AI966" s="19" t="n">
        <f aca="false">VLOOKUP(J966,bibliRdtCHauff!$G$2:$K$1398,3,0)</f>
        <v>0.764099764471662</v>
      </c>
      <c r="AJ966" s="4" t="n">
        <f aca="false">VLOOKUP(D966,'paramètres CI'!$A$1:$C$6,3)</f>
        <v>0.0763929293534506</v>
      </c>
      <c r="AK966" s="4" t="n">
        <f aca="false">AJ966*AG966/AI966</f>
        <v>2.26766761114831</v>
      </c>
      <c r="AL966" s="4" t="n">
        <f aca="false">AK966+AH966/R966</f>
        <v>2.85840001368366</v>
      </c>
      <c r="AM966" s="4" t="n">
        <f aca="false">AL966+Z966</f>
        <v>-1.23872477411599</v>
      </c>
      <c r="AN966" s="4" t="n">
        <f aca="false">AM966^-'paramètres CI'!$B$19</f>
        <v>0.180385411926965</v>
      </c>
      <c r="AO966" s="4" t="n">
        <f aca="false">SUMIFS($AN$2:$AN$1250,$I$2:$I$1250,V966)</f>
        <v>102.158864086411</v>
      </c>
      <c r="AP966" s="5" t="n">
        <f aca="false">AN966/AO966</f>
        <v>0.00176573431527572</v>
      </c>
      <c r="AQ966" s="6" t="n">
        <f aca="false">AP966-O966</f>
        <v>0.00166579427929731</v>
      </c>
      <c r="AR966" s="20" t="n">
        <f aca="false">VLOOKUP(I966,entreesparc!$A$13:$H$110,8,0)*AP966</f>
        <v>456.342427162323</v>
      </c>
      <c r="AS966" s="7" t="n">
        <f aca="false">M966*AJ966/AI966+AH966/R966</f>
        <v>7.7723601220726</v>
      </c>
      <c r="AT966" s="4" t="n">
        <f aca="false">AS966+Z966</f>
        <v>3.67523533427295</v>
      </c>
      <c r="AU966" s="4" t="n">
        <f aca="false">AT966^-'paramètres CI'!$B$19</f>
        <v>3.00413035797509E-005</v>
      </c>
      <c r="AV966" s="4" t="n">
        <f aca="false">SUMIFS($AU$2:$AU$1250,$I$2:$I$1250,V966)</f>
        <v>1279466.97955635</v>
      </c>
      <c r="AW966" s="5" t="n">
        <f aca="false">AU966/AV966</f>
        <v>2.34795458263155E-011</v>
      </c>
      <c r="AX966" s="7" t="n">
        <f aca="false">SUMIFS($AP$2:$AP$1250,$I$2:$I$1250,V966)</f>
        <v>1</v>
      </c>
    </row>
    <row r="967" customFormat="false" ht="15.8" hidden="false" customHeight="false" outlineLevel="0" collapsed="false">
      <c r="A967" s="0" t="s">
        <v>18</v>
      </c>
      <c r="B967" s="0" t="s">
        <v>127</v>
      </c>
      <c r="C967" s="0" t="s">
        <v>38</v>
      </c>
      <c r="D967" s="0" t="s">
        <v>39</v>
      </c>
      <c r="E967" s="0" t="str">
        <f aca="false">VLOOKUP(A967,Nomenclature!$D$1:$E$9,2,0)</f>
        <v>06</v>
      </c>
      <c r="F967" s="0" t="str">
        <f aca="false">VLOOKUP(B967,Nomenclature!$J$1:$K$97,2,0)</f>
        <v>01</v>
      </c>
      <c r="G967" s="0" t="str">
        <f aca="false">VLOOKUP(C967,Nomenclature!$M$1:$N$21,2,0)</f>
        <v>24</v>
      </c>
      <c r="H967" s="0" t="str">
        <f aca="false">VLOOKUP(D967,Nomenclature!$O$25:$P$31,2,0)</f>
        <v>04</v>
      </c>
      <c r="I967" s="1" t="str">
        <f aca="false">CONCATENATE(E967,F967)</f>
        <v>0601</v>
      </c>
      <c r="J967" s="0" t="str">
        <f aca="false">CONCATENATE(E967,F967,G967,H967)</f>
        <v>06012404</v>
      </c>
      <c r="K967" s="0" t="n">
        <v>5.97470283764326</v>
      </c>
      <c r="L967" s="0" t="n">
        <v>20</v>
      </c>
      <c r="M967" s="0" t="n">
        <v>70.7183449208909</v>
      </c>
      <c r="N967" s="0" t="n">
        <v>0.989965040057115</v>
      </c>
      <c r="O967" s="0" t="n">
        <v>9.99400359784131E-005</v>
      </c>
      <c r="P967" s="4" t="n">
        <f aca="false">VLOOKUP(D967,'paramètres CI'!$A$1:$B$6,2,0)</f>
        <v>0.022045059962018</v>
      </c>
      <c r="Q967" s="17" t="n">
        <f aca="false">M967*P967/N967</f>
        <v>1.57479314027671</v>
      </c>
      <c r="R967" s="9" t="n">
        <f aca="false">1/(1+0.04)*(1 - (1/(1+0.04))^L967)/(1-1/(1+0.04))</f>
        <v>13.5903263449677</v>
      </c>
      <c r="S967" s="17" t="n">
        <f aca="false">K967/R967</f>
        <v>0.439629092487217</v>
      </c>
      <c r="T967" s="17" t="n">
        <f aca="false">Q967+S967</f>
        <v>2.01442223276393</v>
      </c>
      <c r="U967" s="0" t="n">
        <f aca="false">T967 + Z967</f>
        <v>0.113398296455119</v>
      </c>
      <c r="V967" s="4" t="str">
        <f aca="false">VLOOKUP(I967,'CI ref gaz'!$I$1:$AM$97,1,0)</f>
        <v>0601</v>
      </c>
      <c r="W967" s="0" t="n">
        <f aca="false">VLOOKUP(I967,'CI ref gaz'!$I$1:$AM$97,14,0)</f>
        <v>-2</v>
      </c>
      <c r="X967" s="1" t="n">
        <f aca="false">VLOOKUP(I967,'CI ref gaz'!$I$1:$AM$97,13,0)</f>
        <v>0.0386977928766705</v>
      </c>
      <c r="Y967" s="2" t="n">
        <f aca="false">VLOOKUP(I967,'CI ref gaz'!$I$1:$AM$97,7,0)</f>
        <v>0.543378158728557</v>
      </c>
      <c r="Z967" s="17" t="n">
        <f aca="false">X967*(O967/Y967)^(-1/8)-T967</f>
        <v>-1.90102393630881</v>
      </c>
      <c r="AA967" s="17" t="n">
        <f aca="false">Z967^2</f>
        <v>3.61389200641905</v>
      </c>
      <c r="AB967" s="18" t="n">
        <f aca="false">Z967/U967</f>
        <v>-16.7641313470807</v>
      </c>
      <c r="AC967" s="17" t="n">
        <f aca="false">U967^-('paramètres CI'!$B$19)</f>
        <v>36571919.6761707</v>
      </c>
      <c r="AD967" s="4" t="n">
        <f aca="false">SUMIFS($AC$2:$AC$1250,$I$2:$I$1250,V967)</f>
        <v>365938628279.77</v>
      </c>
      <c r="AE967" s="4" t="n">
        <f aca="false">AC967/AD967</f>
        <v>9.99400359784114E-005</v>
      </c>
      <c r="AF967" s="17" t="n">
        <f aca="false">AE967-O967</f>
        <v>-1.70761842166467E-018</v>
      </c>
      <c r="AG967" s="4" t="n">
        <f aca="false">VLOOKUP(I967,BesoinU!$F$1:$L$99,3,0)</f>
        <v>22.6817364151801</v>
      </c>
      <c r="AH967" s="19" t="n">
        <f aca="false">VLOOKUP(J967,bibliRdtCHauff!$G$2:$K$1398,4,0)</f>
        <v>5.97470283764326</v>
      </c>
      <c r="AI967" s="19" t="n">
        <f aca="false">VLOOKUP(J967,bibliRdtCHauff!$G$2:$K$1398,3,0)</f>
        <v>0.989965040057115</v>
      </c>
      <c r="AJ967" s="4" t="n">
        <f aca="false">VLOOKUP(D967,'paramètres CI'!$A$1:$C$6,3)</f>
        <v>0.0386719666666667</v>
      </c>
      <c r="AK967" s="4" t="n">
        <f aca="false">AJ967*AG967/AI967</f>
        <v>0.886038717629219</v>
      </c>
      <c r="AL967" s="4" t="n">
        <f aca="false">AK967+AH967/R967</f>
        <v>1.32566781011644</v>
      </c>
      <c r="AM967" s="4" t="n">
        <f aca="false">AL967+Z967</f>
        <v>-0.575356126192377</v>
      </c>
      <c r="AN967" s="4" t="n">
        <f aca="false">AM967^-'paramètres CI'!$B$19</f>
        <v>83.2733558299855</v>
      </c>
      <c r="AO967" s="4" t="n">
        <f aca="false">SUMIFS($AN$2:$AN$1250,$I$2:$I$1250,V967)</f>
        <v>102.158864086411</v>
      </c>
      <c r="AP967" s="5" t="n">
        <f aca="false">AN967/AO967</f>
        <v>0.815135882477595</v>
      </c>
      <c r="AQ967" s="6" t="n">
        <f aca="false">AP967-O967</f>
        <v>0.815035942441617</v>
      </c>
      <c r="AR967" s="20" t="n">
        <f aca="false">VLOOKUP(I967,entreesparc!$A$13:$H$110,8,0)*AP967</f>
        <v>210666.510730887</v>
      </c>
      <c r="AS967" s="7" t="n">
        <f aca="false">M967*AJ967/AI967+AH967/R967</f>
        <v>3.20216854271341</v>
      </c>
      <c r="AT967" s="4" t="n">
        <f aca="false">AS967+Z967</f>
        <v>1.30114460640459</v>
      </c>
      <c r="AU967" s="4" t="n">
        <f aca="false">AT967^-'paramètres CI'!$B$19</f>
        <v>0.121729397823382</v>
      </c>
      <c r="AV967" s="4" t="n">
        <f aca="false">SUMIFS($AU$2:$AU$1250,$I$2:$I$1250,V967)</f>
        <v>1279466.97955635</v>
      </c>
      <c r="AW967" s="5" t="n">
        <f aca="false">AU967/AV967</f>
        <v>9.51407107556545E-008</v>
      </c>
      <c r="AX967" s="7" t="n">
        <f aca="false">SUMIFS($AP$2:$AP$1250,$I$2:$I$1250,V967)</f>
        <v>1</v>
      </c>
    </row>
    <row r="968" customFormat="false" ht="15.8" hidden="false" customHeight="false" outlineLevel="0" collapsed="false">
      <c r="A968" s="0" t="s">
        <v>18</v>
      </c>
      <c r="B968" s="0" t="s">
        <v>127</v>
      </c>
      <c r="C968" s="0" t="s">
        <v>40</v>
      </c>
      <c r="D968" s="0" t="s">
        <v>37</v>
      </c>
      <c r="E968" s="0" t="str">
        <f aca="false">VLOOKUP(A968,Nomenclature!$D$1:$E$9,2,0)</f>
        <v>06</v>
      </c>
      <c r="F968" s="0" t="str">
        <f aca="false">VLOOKUP(B968,Nomenclature!$J$1:$K$97,2,0)</f>
        <v>01</v>
      </c>
      <c r="G968" s="0" t="str">
        <f aca="false">VLOOKUP(C968,Nomenclature!$M$1:$N$21,2,0)</f>
        <v>03</v>
      </c>
      <c r="H968" s="0" t="str">
        <f aca="false">VLOOKUP(D968,Nomenclature!$O$25:$P$31,2,0)</f>
        <v>03</v>
      </c>
      <c r="I968" s="1" t="str">
        <f aca="false">CONCATENATE(E968,F968)</f>
        <v>0601</v>
      </c>
      <c r="J968" s="0" t="str">
        <f aca="false">CONCATENATE(E968,F968,G968,H968)</f>
        <v>06010303</v>
      </c>
      <c r="K968" s="0" t="n">
        <v>6.42259690640183</v>
      </c>
      <c r="L968" s="0" t="n">
        <v>20</v>
      </c>
      <c r="M968" s="0" t="n">
        <v>71.8323030084682</v>
      </c>
      <c r="N968" s="0" t="n">
        <v>0.59798918437138</v>
      </c>
      <c r="O968" s="0" t="n">
        <v>0.0460913776334725</v>
      </c>
      <c r="P968" s="4" t="n">
        <f aca="false">VLOOKUP(D968,'paramètres CI'!$A$1:$B$6,2,0)</f>
        <v>0.0385046990211696</v>
      </c>
      <c r="Q968" s="17" t="n">
        <f aca="false">M968*P968/N968</f>
        <v>4.62530306504804</v>
      </c>
      <c r="R968" s="9" t="n">
        <f aca="false">1/(1+0.04)*(1 - (1/(1+0.04))^L968)/(1-1/(1+0.04))</f>
        <v>13.5903263449677</v>
      </c>
      <c r="S968" s="17" t="n">
        <f aca="false">K968/R968</f>
        <v>0.472585922028284</v>
      </c>
      <c r="T968" s="17" t="n">
        <f aca="false">Q968+S968</f>
        <v>5.09788898707633</v>
      </c>
      <c r="U968" s="0" t="n">
        <f aca="false">T968 + Z968</f>
        <v>0.0526770574135238</v>
      </c>
      <c r="V968" s="4" t="str">
        <f aca="false">VLOOKUP(I968,'CI ref gaz'!$I$1:$AM$97,1,0)</f>
        <v>0601</v>
      </c>
      <c r="W968" s="0" t="n">
        <f aca="false">VLOOKUP(I968,'CI ref gaz'!$I$1:$AM$97,14,0)</f>
        <v>-2</v>
      </c>
      <c r="X968" s="1" t="n">
        <f aca="false">VLOOKUP(I968,'CI ref gaz'!$I$1:$AM$97,13,0)</f>
        <v>0.0386977928766705</v>
      </c>
      <c r="Y968" s="2" t="n">
        <f aca="false">VLOOKUP(I968,'CI ref gaz'!$I$1:$AM$97,7,0)</f>
        <v>0.543378158728557</v>
      </c>
      <c r="Z968" s="17" t="n">
        <f aca="false">X968*(O968/Y968)^(-1/8)-T968</f>
        <v>-5.0452119296628</v>
      </c>
      <c r="AA968" s="17" t="n">
        <f aca="false">Z968^2</f>
        <v>25.4541634152119</v>
      </c>
      <c r="AB968" s="18" t="n">
        <f aca="false">Z968/U968</f>
        <v>-95.7762672667351</v>
      </c>
      <c r="AC968" s="17" t="n">
        <f aca="false">U968^-('paramètres CI'!$B$19)</f>
        <v>16866615506.7181</v>
      </c>
      <c r="AD968" s="4" t="n">
        <f aca="false">SUMIFS($AC$2:$AC$1250,$I$2:$I$1250,V968)</f>
        <v>365938628279.77</v>
      </c>
      <c r="AE968" s="4" t="n">
        <f aca="false">AC968/AD968</f>
        <v>0.0460913776334732</v>
      </c>
      <c r="AF968" s="17" t="n">
        <f aca="false">AE968-O968</f>
        <v>7.28583859910259E-016</v>
      </c>
      <c r="AG968" s="4" t="n">
        <f aca="false">VLOOKUP(I968,BesoinU!$F$1:$L$99,3,0)</f>
        <v>22.6817364151801</v>
      </c>
      <c r="AH968" s="19" t="n">
        <f aca="false">VLOOKUP(J968,bibliRdtCHauff!$G$2:$K$1398,4,0)</f>
        <v>6.74372675172192</v>
      </c>
      <c r="AI968" s="19" t="n">
        <f aca="false">VLOOKUP(J968,bibliRdtCHauff!$G$2:$K$1398,3,0)</f>
        <v>0.631211300391437</v>
      </c>
      <c r="AJ968" s="4" t="n">
        <f aca="false">VLOOKUP(D968,'paramètres CI'!$A$1:$C$6,3)</f>
        <v>0.0763929293534506</v>
      </c>
      <c r="AK968" s="4" t="n">
        <f aca="false">AJ968*AG968/AI968</f>
        <v>2.74507805310823</v>
      </c>
      <c r="AL968" s="4" t="n">
        <f aca="false">AK968+AH968/R968</f>
        <v>3.24129327123793</v>
      </c>
      <c r="AM968" s="4" t="n">
        <f aca="false">AL968+Z968</f>
        <v>-1.80391865842487</v>
      </c>
      <c r="AN968" s="4" t="n">
        <f aca="false">AM968^-'paramètres CI'!$B$19</f>
        <v>0.00891793689917809</v>
      </c>
      <c r="AO968" s="4" t="n">
        <f aca="false">SUMIFS($AN$2:$AN$1250,$I$2:$I$1250,V968)</f>
        <v>102.158864086411</v>
      </c>
      <c r="AP968" s="5" t="n">
        <f aca="false">AN968/AO968</f>
        <v>8.72947930552051E-005</v>
      </c>
      <c r="AQ968" s="6" t="n">
        <f aca="false">AP968-O968</f>
        <v>-0.0460040828404173</v>
      </c>
      <c r="AR968" s="20" t="n">
        <f aca="false">VLOOKUP(I968,entreesparc!$A$13:$H$110,8,0)*AP968</f>
        <v>22.5607654542436</v>
      </c>
      <c r="AS968" s="7" t="n">
        <f aca="false">M968*AJ968/AI968+AH968/R968</f>
        <v>9.18978589029381</v>
      </c>
      <c r="AT968" s="4" t="n">
        <f aca="false">AS968+Z968</f>
        <v>4.14457396063101</v>
      </c>
      <c r="AU968" s="4" t="n">
        <f aca="false">AT968^-'paramètres CI'!$B$19</f>
        <v>1.1485789354261E-005</v>
      </c>
      <c r="AV968" s="4" t="n">
        <f aca="false">SUMIFS($AU$2:$AU$1250,$I$2:$I$1250,V968)</f>
        <v>1279466.97955635</v>
      </c>
      <c r="AW968" s="5" t="n">
        <f aca="false">AU968/AV968</f>
        <v>8.97701115994695E-012</v>
      </c>
      <c r="AX968" s="7" t="n">
        <f aca="false">SUMIFS($AP$2:$AP$1250,$I$2:$I$1250,V968)</f>
        <v>1</v>
      </c>
    </row>
    <row r="969" customFormat="false" ht="15.8" hidden="false" customHeight="false" outlineLevel="0" collapsed="false">
      <c r="A969" s="0" t="s">
        <v>18</v>
      </c>
      <c r="B969" s="0" t="s">
        <v>127</v>
      </c>
      <c r="C969" s="0" t="s">
        <v>41</v>
      </c>
      <c r="D969" s="0" t="s">
        <v>39</v>
      </c>
      <c r="E969" s="0" t="str">
        <f aca="false">VLOOKUP(A969,Nomenclature!$D$1:$E$9,2,0)</f>
        <v>06</v>
      </c>
      <c r="F969" s="0" t="str">
        <f aca="false">VLOOKUP(B969,Nomenclature!$J$1:$K$97,2,0)</f>
        <v>01</v>
      </c>
      <c r="G969" s="0" t="str">
        <f aca="false">VLOOKUP(C969,Nomenclature!$M$1:$N$21,2,0)</f>
        <v>04</v>
      </c>
      <c r="H969" s="0" t="str">
        <f aca="false">VLOOKUP(D969,Nomenclature!$O$25:$P$31,2,0)</f>
        <v>04</v>
      </c>
      <c r="I969" s="1" t="str">
        <f aca="false">CONCATENATE(E969,F969)</f>
        <v>0601</v>
      </c>
      <c r="J969" s="0" t="str">
        <f aca="false">CONCATENATE(E969,F969,G969,H969)</f>
        <v>06010404</v>
      </c>
      <c r="K969" s="0" t="n">
        <v>4.77976227011461</v>
      </c>
      <c r="L969" s="0" t="n">
        <v>20</v>
      </c>
      <c r="M969" s="0" t="n">
        <v>70.7183449208909</v>
      </c>
      <c r="N969" s="0" t="n">
        <v>0.924122833086827</v>
      </c>
      <c r="O969" s="0" t="n">
        <v>0.543378158728557</v>
      </c>
      <c r="P969" s="4" t="n">
        <f aca="false">VLOOKUP(D969,'paramètres CI'!$A$1:$B$6,2,0)</f>
        <v>0.022045059962018</v>
      </c>
      <c r="Q969" s="17" t="n">
        <f aca="false">M969*P969/N969</f>
        <v>1.6869945188869</v>
      </c>
      <c r="R969" s="9" t="n">
        <f aca="false">1/(1+0.04)*(1 - (1/(1+0.04))^L969)/(1-1/(1+0.04))</f>
        <v>13.5903263449677</v>
      </c>
      <c r="S969" s="17" t="n">
        <f aca="false">K969/R969</f>
        <v>0.351703273989774</v>
      </c>
      <c r="T969" s="17" t="n">
        <f aca="false">Q969+S969</f>
        <v>2.03869779287667</v>
      </c>
      <c r="U969" s="0" t="n">
        <f aca="false">T969 + Z969</f>
        <v>0.0386977928766705</v>
      </c>
      <c r="V969" s="4" t="str">
        <f aca="false">VLOOKUP(I969,'CI ref gaz'!$I$1:$AM$97,1,0)</f>
        <v>0601</v>
      </c>
      <c r="W969" s="0" t="n">
        <f aca="false">VLOOKUP(I969,'CI ref gaz'!$I$1:$AM$97,14,0)</f>
        <v>-2</v>
      </c>
      <c r="X969" s="1" t="n">
        <f aca="false">VLOOKUP(I969,'CI ref gaz'!$I$1:$AM$97,13,0)</f>
        <v>0.0386977928766705</v>
      </c>
      <c r="Y969" s="2" t="n">
        <f aca="false">VLOOKUP(I969,'CI ref gaz'!$I$1:$AM$97,7,0)</f>
        <v>0.543378158728557</v>
      </c>
      <c r="Z969" s="17" t="n">
        <f aca="false">X969*(O969/Y969)^(-1/8)-T969</f>
        <v>-2</v>
      </c>
      <c r="AA969" s="17" t="n">
        <f aca="false">Z969^2</f>
        <v>4</v>
      </c>
      <c r="AB969" s="18" t="n">
        <f aca="false">Z969/U969</f>
        <v>-51.6825341014662</v>
      </c>
      <c r="AC969" s="17" t="n">
        <f aca="false">U969^-('paramètres CI'!$B$19)</f>
        <v>198843058042.311</v>
      </c>
      <c r="AD969" s="4" t="n">
        <f aca="false">SUMIFS($AC$2:$AC$1250,$I$2:$I$1250,V969)</f>
        <v>365938628279.77</v>
      </c>
      <c r="AE969" s="4" t="n">
        <f aca="false">AC969/AD969</f>
        <v>0.543378158728546</v>
      </c>
      <c r="AF969" s="17" t="n">
        <f aca="false">AE969-O969</f>
        <v>-1.14352971536391E-014</v>
      </c>
      <c r="AG969" s="4" t="n">
        <f aca="false">VLOOKUP(I969,BesoinU!$F$1:$L$99,3,0)</f>
        <v>22.6817364151801</v>
      </c>
      <c r="AH969" s="19" t="n">
        <f aca="false">VLOOKUP(J969,bibliRdtCHauff!$G$2:$K$1398,4,0)</f>
        <v>5.01875038362034</v>
      </c>
      <c r="AI969" s="19" t="n">
        <f aca="false">VLOOKUP(J969,bibliRdtCHauff!$G$2:$K$1398,3,0)</f>
        <v>0.937291274480885</v>
      </c>
      <c r="AJ969" s="4" t="n">
        <f aca="false">VLOOKUP(D969,'paramètres CI'!$A$1:$C$6,3)</f>
        <v>0.0386719666666667</v>
      </c>
      <c r="AK969" s="4" t="n">
        <f aca="false">AJ969*AG969/AI969</f>
        <v>0.935832199094961</v>
      </c>
      <c r="AL969" s="4" t="n">
        <f aca="false">AK969+AH969/R969</f>
        <v>1.30512063678422</v>
      </c>
      <c r="AM969" s="4" t="n">
        <f aca="false">AL969+Z969</f>
        <v>-0.694879363215777</v>
      </c>
      <c r="AN969" s="4" t="n">
        <f aca="false">AM969^-'paramètres CI'!$B$19</f>
        <v>18.3960545082902</v>
      </c>
      <c r="AO969" s="4" t="n">
        <f aca="false">SUMIFS($AN$2:$AN$1250,$I$2:$I$1250,V969)</f>
        <v>102.158864086411</v>
      </c>
      <c r="AP969" s="5" t="n">
        <f aca="false">AN969/AO969</f>
        <v>0.180073013465869</v>
      </c>
      <c r="AQ969" s="6" t="n">
        <f aca="false">AP969-O969</f>
        <v>-0.363305145262688</v>
      </c>
      <c r="AR969" s="20" t="n">
        <f aca="false">VLOOKUP(I969,entreesparc!$A$13:$H$110,8,0)*AP969</f>
        <v>46538.686664543</v>
      </c>
      <c r="AS969" s="7" t="n">
        <f aca="false">M969*AJ969/AI969+AH969/R969</f>
        <v>3.28707669835263</v>
      </c>
      <c r="AT969" s="4" t="n">
        <f aca="false">AS969+Z969</f>
        <v>1.28707669835263</v>
      </c>
      <c r="AU969" s="4" t="n">
        <f aca="false">AT969^-'paramètres CI'!$B$19</f>
        <v>0.132789757504015</v>
      </c>
      <c r="AV969" s="4" t="n">
        <f aca="false">SUMIFS($AU$2:$AU$1250,$I$2:$I$1250,V969)</f>
        <v>1279466.97955635</v>
      </c>
      <c r="AW969" s="5" t="n">
        <f aca="false">AU969/AV969</f>
        <v>1.03785216520444E-007</v>
      </c>
      <c r="AX969" s="7" t="n">
        <f aca="false">SUMIFS($AP$2:$AP$1250,$I$2:$I$1250,V969)</f>
        <v>1</v>
      </c>
    </row>
    <row r="970" customFormat="false" ht="15.8" hidden="false" customHeight="false" outlineLevel="0" collapsed="false">
      <c r="A970" s="0" t="s">
        <v>18</v>
      </c>
      <c r="B970" s="0" t="s">
        <v>127</v>
      </c>
      <c r="C970" s="0" t="s">
        <v>45</v>
      </c>
      <c r="D970" s="0" t="s">
        <v>43</v>
      </c>
      <c r="E970" s="0" t="str">
        <f aca="false">VLOOKUP(A970,Nomenclature!$D$1:$E$9,2,0)</f>
        <v>06</v>
      </c>
      <c r="F970" s="0" t="str">
        <f aca="false">VLOOKUP(B970,Nomenclature!$J$1:$K$97,2,0)</f>
        <v>01</v>
      </c>
      <c r="G970" s="0" t="str">
        <f aca="false">VLOOKUP(C970,Nomenclature!$M$1:$N$21,2,0)</f>
        <v>06</v>
      </c>
      <c r="H970" s="0" t="str">
        <f aca="false">VLOOKUP(D970,Nomenclature!$O$25:$P$31,2,0)</f>
        <v>02</v>
      </c>
      <c r="I970" s="1" t="str">
        <f aca="false">CONCATENATE(E970,F970)</f>
        <v>0601</v>
      </c>
      <c r="J970" s="0" t="str">
        <f aca="false">CONCATENATE(E970,F970,G970,H970)</f>
        <v>06010602</v>
      </c>
      <c r="K970" s="0" t="n">
        <v>10</v>
      </c>
      <c r="L970" s="0" t="n">
        <v>13</v>
      </c>
      <c r="M970" s="0" t="n">
        <v>69.2277414377491</v>
      </c>
      <c r="N970" s="0" t="n">
        <v>0.9</v>
      </c>
      <c r="O970" s="0" t="n">
        <v>0.122717463382381</v>
      </c>
      <c r="P970" s="4" t="n">
        <f aca="false">VLOOKUP(D970,'paramètres CI'!$A$1:$B$6,2,0)</f>
        <v>0.0935912806596305</v>
      </c>
      <c r="Q970" s="17" t="n">
        <f aca="false">M970*P970/N970</f>
        <v>7.19901442036967</v>
      </c>
      <c r="R970" s="9" t="n">
        <f aca="false">1/(1+0.04)*(1 - (1/(1+0.04))^L970)/(1-1/(1+0.04))</f>
        <v>9.98564784663304</v>
      </c>
      <c r="S970" s="17" t="n">
        <f aca="false">K970/R970</f>
        <v>1.00143727814033</v>
      </c>
      <c r="T970" s="17" t="n">
        <f aca="false">Q970+S970</f>
        <v>8.20045169851</v>
      </c>
      <c r="U970" s="0" t="n">
        <f aca="false">T970 + Z970</f>
        <v>0.0466080219504299</v>
      </c>
      <c r="V970" s="4" t="str">
        <f aca="false">VLOOKUP(I970,'CI ref gaz'!$I$1:$AM$97,1,0)</f>
        <v>0601</v>
      </c>
      <c r="W970" s="0" t="n">
        <f aca="false">VLOOKUP(I970,'CI ref gaz'!$I$1:$AM$97,14,0)</f>
        <v>-2</v>
      </c>
      <c r="X970" s="1" t="n">
        <f aca="false">VLOOKUP(I970,'CI ref gaz'!$I$1:$AM$97,13,0)</f>
        <v>0.0386977928766705</v>
      </c>
      <c r="Y970" s="2" t="n">
        <f aca="false">VLOOKUP(I970,'CI ref gaz'!$I$1:$AM$97,7,0)</f>
        <v>0.543378158728557</v>
      </c>
      <c r="Z970" s="17" t="n">
        <f aca="false">X970*(O970/Y970)^(-1/8)-T970</f>
        <v>-8.15384367655957</v>
      </c>
      <c r="AA970" s="17" t="n">
        <f aca="false">Z970^2</f>
        <v>66.4851667017705</v>
      </c>
      <c r="AB970" s="18" t="n">
        <f aca="false">Z970/U970</f>
        <v>-174.945070297804</v>
      </c>
      <c r="AC970" s="17" t="n">
        <f aca="false">U970^-('paramètres CI'!$B$19)</f>
        <v>44907060216.124</v>
      </c>
      <c r="AD970" s="4" t="n">
        <f aca="false">SUMIFS($AC$2:$AC$1250,$I$2:$I$1250,V970)</f>
        <v>365938628279.77</v>
      </c>
      <c r="AE970" s="4" t="n">
        <f aca="false">AC970/AD970</f>
        <v>0.122717463382388</v>
      </c>
      <c r="AF970" s="17" t="n">
        <f aca="false">AE970-O970</f>
        <v>6.96664947952286E-015</v>
      </c>
      <c r="AG970" s="4" t="n">
        <f aca="false">VLOOKUP(I970,BesoinU!$F$1:$L$99,3,0)</f>
        <v>22.6817364151801</v>
      </c>
      <c r="AH970" s="19" t="n">
        <f aca="false">VLOOKUP(J970,bibliRdtCHauff!$G$2:$K$1398,4,0)</f>
        <v>10.4</v>
      </c>
      <c r="AI970" s="19" t="n">
        <f aca="false">VLOOKUP(J970,bibliRdtCHauff!$G$2:$K$1398,3,0)</f>
        <v>0.92</v>
      </c>
      <c r="AJ970" s="4" t="n">
        <f aca="false">VLOOKUP(D970,'paramètres CI'!$A$1:$C$6,3)</f>
        <v>0.09847</v>
      </c>
      <c r="AK970" s="4" t="n">
        <f aca="false">AJ970*AG970/AI970</f>
        <v>2.4276854182639</v>
      </c>
      <c r="AL970" s="4" t="n">
        <f aca="false">AK970+AH970/R970</f>
        <v>3.46918018752984</v>
      </c>
      <c r="AM970" s="4" t="n">
        <f aca="false">AL970+Z970</f>
        <v>-4.68466348902974</v>
      </c>
      <c r="AN970" s="4" t="n">
        <f aca="false">AM970^-'paramètres CI'!$B$19</f>
        <v>4.31094816412754E-006</v>
      </c>
      <c r="AO970" s="4" t="n">
        <f aca="false">SUMIFS($AN$2:$AN$1250,$I$2:$I$1250,V970)</f>
        <v>102.158864086411</v>
      </c>
      <c r="AP970" s="5" t="n">
        <f aca="false">AN970/AO970</f>
        <v>4.21984739423211E-008</v>
      </c>
      <c r="AQ970" s="6" t="n">
        <f aca="false">AP970-O970</f>
        <v>-0.122717421183907</v>
      </c>
      <c r="AR970" s="20" t="n">
        <f aca="false">VLOOKUP(I970,entreesparc!$A$13:$H$110,8,0)*AP970</f>
        <v>0.0109059182090924</v>
      </c>
      <c r="AS970" s="7" t="n">
        <f aca="false">M970*AJ970/AI970+AH970/R970</f>
        <v>8.45112052945633</v>
      </c>
      <c r="AT970" s="4" t="n">
        <f aca="false">AS970+Z970</f>
        <v>0.297276852896754</v>
      </c>
      <c r="AU970" s="4" t="n">
        <f aca="false">AT970^-'paramètres CI'!$B$19</f>
        <v>16394.9932557155</v>
      </c>
      <c r="AV970" s="4" t="n">
        <f aca="false">SUMIFS($AU$2:$AU$1250,$I$2:$I$1250,V970)</f>
        <v>1279466.97955635</v>
      </c>
      <c r="AW970" s="5" t="n">
        <f aca="false">AU970/AV970</f>
        <v>0.0128139244839287</v>
      </c>
      <c r="AX970" s="7" t="n">
        <f aca="false">SUMIFS($AP$2:$AP$1250,$I$2:$I$1250,V970)</f>
        <v>1</v>
      </c>
    </row>
    <row r="971" customFormat="false" ht="15.8" hidden="false" customHeight="false" outlineLevel="0" collapsed="false">
      <c r="A971" s="0" t="s">
        <v>18</v>
      </c>
      <c r="B971" s="0" t="s">
        <v>127</v>
      </c>
      <c r="C971" s="0" t="s">
        <v>46</v>
      </c>
      <c r="D971" s="0" t="s">
        <v>43</v>
      </c>
      <c r="E971" s="0" t="str">
        <f aca="false">VLOOKUP(A971,Nomenclature!$D$1:$E$9,2,0)</f>
        <v>06</v>
      </c>
      <c r="F971" s="0" t="str">
        <f aca="false">VLOOKUP(B971,Nomenclature!$J$1:$K$97,2,0)</f>
        <v>01</v>
      </c>
      <c r="G971" s="0" t="str">
        <f aca="false">VLOOKUP(C971,Nomenclature!$M$1:$N$21,2,0)</f>
        <v>26</v>
      </c>
      <c r="H971" s="0" t="str">
        <f aca="false">VLOOKUP(D971,Nomenclature!$O$25:$P$31,2,0)</f>
        <v>02</v>
      </c>
      <c r="I971" s="1" t="str">
        <f aca="false">CONCATENATE(E971,F971)</f>
        <v>0601</v>
      </c>
      <c r="J971" s="0" t="str">
        <f aca="false">CONCATENATE(E971,F971,G971,H971)</f>
        <v>06012602</v>
      </c>
      <c r="K971" s="0" t="n">
        <v>12</v>
      </c>
      <c r="L971" s="0" t="n">
        <v>13</v>
      </c>
      <c r="M971" s="0" t="n">
        <v>69.2277414377491</v>
      </c>
      <c r="N971" s="0" t="n">
        <v>1</v>
      </c>
      <c r="O971" s="0" t="n">
        <v>9.99400359784131E-005</v>
      </c>
      <c r="P971" s="4" t="n">
        <f aca="false">VLOOKUP(D971,'paramètres CI'!$A$1:$B$6,2,0)</f>
        <v>0.0935912806596305</v>
      </c>
      <c r="Q971" s="17" t="n">
        <f aca="false">M971*P971/N971</f>
        <v>6.4791129783327</v>
      </c>
      <c r="R971" s="9" t="n">
        <f aca="false">1/(1+0.04)*(1 - (1/(1+0.04))^L971)/(1-1/(1+0.04))</f>
        <v>9.98564784663304</v>
      </c>
      <c r="S971" s="17" t="n">
        <f aca="false">K971/R971</f>
        <v>1.20172473376839</v>
      </c>
      <c r="T971" s="17" t="n">
        <f aca="false">Q971+S971</f>
        <v>7.6808377121011</v>
      </c>
      <c r="U971" s="0" t="n">
        <f aca="false">T971 + Z971</f>
        <v>0.113398296455119</v>
      </c>
      <c r="V971" s="4" t="str">
        <f aca="false">VLOOKUP(I971,'CI ref gaz'!$I$1:$AM$97,1,0)</f>
        <v>0601</v>
      </c>
      <c r="W971" s="0" t="n">
        <f aca="false">VLOOKUP(I971,'CI ref gaz'!$I$1:$AM$97,14,0)</f>
        <v>-2</v>
      </c>
      <c r="X971" s="1" t="n">
        <f aca="false">VLOOKUP(I971,'CI ref gaz'!$I$1:$AM$97,13,0)</f>
        <v>0.0386977928766705</v>
      </c>
      <c r="Y971" s="2" t="n">
        <f aca="false">VLOOKUP(I971,'CI ref gaz'!$I$1:$AM$97,7,0)</f>
        <v>0.543378158728557</v>
      </c>
      <c r="Z971" s="17" t="n">
        <f aca="false">X971*(O971/Y971)^(-1/8)-T971</f>
        <v>-7.56743941564598</v>
      </c>
      <c r="AA971" s="17" t="n">
        <f aca="false">Z971^2</f>
        <v>57.2661393094723</v>
      </c>
      <c r="AB971" s="18" t="n">
        <f aca="false">Z971/U971</f>
        <v>-66.7332724759319</v>
      </c>
      <c r="AC971" s="17" t="n">
        <f aca="false">U971^-('paramètres CI'!$B$19)</f>
        <v>36571919.6761696</v>
      </c>
      <c r="AD971" s="4" t="n">
        <f aca="false">SUMIFS($AC$2:$AC$1250,$I$2:$I$1250,V971)</f>
        <v>365938628279.77</v>
      </c>
      <c r="AE971" s="4" t="n">
        <f aca="false">AC971/AD971</f>
        <v>9.99400359784083E-005</v>
      </c>
      <c r="AF971" s="17" t="n">
        <f aca="false">AE971-O971</f>
        <v>-4.83825219471656E-018</v>
      </c>
      <c r="AG971" s="4" t="n">
        <f aca="false">VLOOKUP(I971,BesoinU!$F$1:$L$99,3,0)</f>
        <v>22.6817364151801</v>
      </c>
      <c r="AH971" s="19" t="n">
        <f aca="false">VLOOKUP(J971,bibliRdtCHauff!$G$2:$K$1398,4,0)</f>
        <v>12</v>
      </c>
      <c r="AI971" s="19" t="n">
        <f aca="false">VLOOKUP(J971,bibliRdtCHauff!$G$2:$K$1398,3,0)</f>
        <v>1</v>
      </c>
      <c r="AJ971" s="4" t="n">
        <f aca="false">VLOOKUP(D971,'paramètres CI'!$A$1:$C$6,3)</f>
        <v>0.09847</v>
      </c>
      <c r="AK971" s="4" t="n">
        <f aca="false">AJ971*AG971/AI971</f>
        <v>2.23347058480278</v>
      </c>
      <c r="AL971" s="4" t="n">
        <f aca="false">AK971+AH971/R971</f>
        <v>3.43519531857118</v>
      </c>
      <c r="AM971" s="4" t="n">
        <f aca="false">AL971+Z971</f>
        <v>-4.1322440970748</v>
      </c>
      <c r="AN971" s="4" t="n">
        <f aca="false">AM971^-'paramètres CI'!$B$19</f>
        <v>1.17628418061617E-005</v>
      </c>
      <c r="AO971" s="4" t="n">
        <f aca="false">SUMIFS($AN$2:$AN$1250,$I$2:$I$1250,V971)</f>
        <v>102.158864086411</v>
      </c>
      <c r="AP971" s="5" t="n">
        <f aca="false">AN971/AO971</f>
        <v>1.15142644853726E-007</v>
      </c>
      <c r="AQ971" s="6" t="n">
        <f aca="false">AP971-O971</f>
        <v>-9.98248933335594E-005</v>
      </c>
      <c r="AR971" s="20" t="n">
        <f aca="false">VLOOKUP(I971,entreesparc!$A$13:$H$110,8,0)*AP971</f>
        <v>0.0297578597005595</v>
      </c>
      <c r="AS971" s="7" t="n">
        <f aca="false">M971*AJ971/AI971+AH971/R971</f>
        <v>8.01858043314355</v>
      </c>
      <c r="AT971" s="4" t="n">
        <f aca="false">AS971+Z971</f>
        <v>0.45114101749757</v>
      </c>
      <c r="AU971" s="4" t="n">
        <f aca="false">AT971^-'paramètres CI'!$B$19</f>
        <v>582.775763877796</v>
      </c>
      <c r="AV971" s="4" t="n">
        <f aca="false">SUMIFS($AU$2:$AU$1250,$I$2:$I$1250,V971)</f>
        <v>1279466.97955635</v>
      </c>
      <c r="AW971" s="5" t="n">
        <f aca="false">AU971/AV971</f>
        <v>0.00045548323887176</v>
      </c>
      <c r="AX971" s="7" t="n">
        <f aca="false">SUMIFS($AP$2:$AP$1250,$I$2:$I$1250,V971)</f>
        <v>1</v>
      </c>
    </row>
    <row r="972" customFormat="false" ht="15.8" hidden="false" customHeight="false" outlineLevel="0" collapsed="false">
      <c r="A972" s="0" t="s">
        <v>18</v>
      </c>
      <c r="B972" s="0" t="s">
        <v>127</v>
      </c>
      <c r="C972" s="0" t="s">
        <v>48</v>
      </c>
      <c r="D972" s="0" t="s">
        <v>43</v>
      </c>
      <c r="E972" s="0" t="str">
        <f aca="false">VLOOKUP(A972,Nomenclature!$D$1:$E$9,2,0)</f>
        <v>06</v>
      </c>
      <c r="F972" s="0" t="str">
        <f aca="false">VLOOKUP(B972,Nomenclature!$J$1:$K$97,2,0)</f>
        <v>01</v>
      </c>
      <c r="G972" s="0" t="str">
        <f aca="false">VLOOKUP(C972,Nomenclature!$M$1:$N$21,2,0)</f>
        <v>09</v>
      </c>
      <c r="H972" s="0" t="str">
        <f aca="false">VLOOKUP(D972,Nomenclature!$O$25:$P$31,2,0)</f>
        <v>02</v>
      </c>
      <c r="I972" s="1" t="str">
        <f aca="false">CONCATENATE(E972,F972)</f>
        <v>0601</v>
      </c>
      <c r="J972" s="0" t="str">
        <f aca="false">CONCATENATE(E972,F972,G972,H972)</f>
        <v>06010902</v>
      </c>
      <c r="K972" s="0" t="n">
        <v>27.3375799245805</v>
      </c>
      <c r="L972" s="0" t="n">
        <v>20</v>
      </c>
      <c r="M972" s="0" t="n">
        <v>71.7400762078789</v>
      </c>
      <c r="N972" s="0" t="n">
        <v>2.83163023255814</v>
      </c>
      <c r="O972" s="0" t="n">
        <v>0.0904092705462038</v>
      </c>
      <c r="P972" s="4" t="n">
        <f aca="false">VLOOKUP(D972,'paramètres CI'!$A$1:$B$6,2,0)</f>
        <v>0.0935912806596305</v>
      </c>
      <c r="Q972" s="17" t="n">
        <f aca="false">M972*P972/N972</f>
        <v>2.37115903401311</v>
      </c>
      <c r="R972" s="9" t="n">
        <f aca="false">1/(1+0.04)*(1 - (1/(1+0.04))^L972)/(1-1/(1+0.04))</f>
        <v>13.5903263449677</v>
      </c>
      <c r="S972" s="17" t="n">
        <f aca="false">K972/R972</f>
        <v>2.01154698059942</v>
      </c>
      <c r="T972" s="17" t="n">
        <f aca="false">Q972+S972</f>
        <v>4.38270601461253</v>
      </c>
      <c r="U972" s="0" t="n">
        <f aca="false">T972 + Z972</f>
        <v>0.048422515559019</v>
      </c>
      <c r="V972" s="4" t="str">
        <f aca="false">VLOOKUP(I972,'CI ref gaz'!$I$1:$AM$97,1,0)</f>
        <v>0601</v>
      </c>
      <c r="W972" s="0" t="n">
        <f aca="false">VLOOKUP(I972,'CI ref gaz'!$I$1:$AM$97,14,0)</f>
        <v>-2</v>
      </c>
      <c r="X972" s="1" t="n">
        <f aca="false">VLOOKUP(I972,'CI ref gaz'!$I$1:$AM$97,13,0)</f>
        <v>0.0386977928766705</v>
      </c>
      <c r="Y972" s="2" t="n">
        <f aca="false">VLOOKUP(I972,'CI ref gaz'!$I$1:$AM$97,7,0)</f>
        <v>0.543378158728557</v>
      </c>
      <c r="Z972" s="17" t="n">
        <f aca="false">X972*(O972/Y972)^(-1/8)-T972</f>
        <v>-4.33428349905351</v>
      </c>
      <c r="AA972" s="17" t="n">
        <f aca="false">Z972^2</f>
        <v>18.7860134501675</v>
      </c>
      <c r="AB972" s="18" t="n">
        <f aca="false">Z972/U972</f>
        <v>-89.5096722881061</v>
      </c>
      <c r="AC972" s="17" t="n">
        <f aca="false">U972^-('paramètres CI'!$B$19)</f>
        <v>33084244447.4525</v>
      </c>
      <c r="AD972" s="4" t="n">
        <f aca="false">SUMIFS($AC$2:$AC$1250,$I$2:$I$1250,V972)</f>
        <v>365938628279.77</v>
      </c>
      <c r="AE972" s="4" t="n">
        <f aca="false">AC972/AD972</f>
        <v>0.090409270546204</v>
      </c>
      <c r="AF972" s="17" t="n">
        <f aca="false">AE972-O972</f>
        <v>0</v>
      </c>
      <c r="AG972" s="4" t="n">
        <f aca="false">VLOOKUP(I972,BesoinU!$F$1:$L$99,3,0)</f>
        <v>22.6817364151801</v>
      </c>
      <c r="AH972" s="19" t="n">
        <f aca="false">VLOOKUP(J972,bibliRdtCHauff!$G$2:$K$1398,4,0)</f>
        <v>28.7044589208096</v>
      </c>
      <c r="AI972" s="19" t="n">
        <f aca="false">VLOOKUP(J972,bibliRdtCHauff!$G$2:$K$1398,3,0)</f>
        <v>2.94489544186046</v>
      </c>
      <c r="AJ972" s="4" t="n">
        <f aca="false">VLOOKUP(D972,'paramètres CI'!$A$1:$C$6,3)</f>
        <v>0.09847</v>
      </c>
      <c r="AK972" s="4" t="n">
        <f aca="false">AJ972*AG972/AI972</f>
        <v>0.758421013206422</v>
      </c>
      <c r="AL972" s="4" t="n">
        <f aca="false">AK972+AH972/R972</f>
        <v>2.87054534283582</v>
      </c>
      <c r="AM972" s="4" t="n">
        <f aca="false">AL972+Z972</f>
        <v>-1.46373815621769</v>
      </c>
      <c r="AN972" s="4" t="n">
        <f aca="false">AM972^-'paramètres CI'!$B$19</f>
        <v>0.0474561877849927</v>
      </c>
      <c r="AO972" s="4" t="n">
        <f aca="false">SUMIFS($AN$2:$AN$1250,$I$2:$I$1250,V972)</f>
        <v>102.158864086411</v>
      </c>
      <c r="AP972" s="5" t="n">
        <f aca="false">AN972/AO972</f>
        <v>0.000464533236634775</v>
      </c>
      <c r="AQ972" s="6" t="n">
        <f aca="false">AP972-O972</f>
        <v>-0.089944737309569</v>
      </c>
      <c r="AR972" s="20" t="n">
        <f aca="false">VLOOKUP(I972,entreesparc!$A$13:$H$110,8,0)*AP972</f>
        <v>120.055561513161</v>
      </c>
      <c r="AS972" s="7" t="n">
        <f aca="false">M972*AJ972/AI972+AH972/R972</f>
        <v>4.5109345569042</v>
      </c>
      <c r="AT972" s="4" t="n">
        <f aca="false">AS972+Z972</f>
        <v>0.176651057850693</v>
      </c>
      <c r="AU972" s="4" t="n">
        <f aca="false">AT972^-'paramètres CI'!$B$19</f>
        <v>1054557.00302945</v>
      </c>
      <c r="AV972" s="4" t="n">
        <f aca="false">SUMIFS($AU$2:$AU$1250,$I$2:$I$1250,V972)</f>
        <v>1279466.97955635</v>
      </c>
      <c r="AW972" s="5" t="n">
        <f aca="false">AU972/AV972</f>
        <v>0.824215880424764</v>
      </c>
      <c r="AX972" s="7" t="n">
        <f aca="false">SUMIFS($AP$2:$AP$1250,$I$2:$I$1250,V972)</f>
        <v>1</v>
      </c>
    </row>
    <row r="973" customFormat="false" ht="15.8" hidden="false" customHeight="false" outlineLevel="0" collapsed="false">
      <c r="A973" s="0" t="s">
        <v>18</v>
      </c>
      <c r="B973" s="0" t="s">
        <v>127</v>
      </c>
      <c r="C973" s="0" t="s">
        <v>49</v>
      </c>
      <c r="D973" s="0" t="s">
        <v>43</v>
      </c>
      <c r="E973" s="0" t="str">
        <f aca="false">VLOOKUP(A973,Nomenclature!$D$1:$E$9,2,0)</f>
        <v>06</v>
      </c>
      <c r="F973" s="0" t="str">
        <f aca="false">VLOOKUP(B973,Nomenclature!$J$1:$K$97,2,0)</f>
        <v>01</v>
      </c>
      <c r="G973" s="0" t="str">
        <f aca="false">VLOOKUP(C973,Nomenclature!$M$1:$N$21,2,0)</f>
        <v>29</v>
      </c>
      <c r="H973" s="0" t="str">
        <f aca="false">VLOOKUP(D973,Nomenclature!$O$25:$P$31,2,0)</f>
        <v>02</v>
      </c>
      <c r="I973" s="1" t="str">
        <f aca="false">CONCATENATE(E973,F973)</f>
        <v>0601</v>
      </c>
      <c r="J973" s="0" t="str">
        <f aca="false">CONCATENATE(E973,F973,G973,H973)</f>
        <v>06012902</v>
      </c>
      <c r="K973" s="0" t="n">
        <v>34.1719749057257</v>
      </c>
      <c r="L973" s="0" t="n">
        <v>20</v>
      </c>
      <c r="M973" s="0" t="n">
        <v>71.7400762078789</v>
      </c>
      <c r="N973" s="0" t="n">
        <v>3.39795627906976</v>
      </c>
      <c r="O973" s="0" t="n">
        <v>9.99400359784131E-005</v>
      </c>
      <c r="P973" s="4" t="n">
        <f aca="false">VLOOKUP(D973,'paramètres CI'!$A$1:$B$6,2,0)</f>
        <v>0.0935912806596305</v>
      </c>
      <c r="Q973" s="17" t="n">
        <f aca="false">M973*P973/N973</f>
        <v>1.97596586167759</v>
      </c>
      <c r="R973" s="9" t="n">
        <f aca="false">1/(1+0.04)*(1 - (1/(1+0.04))^L973)/(1-1/(1+0.04))</f>
        <v>13.5903263449677</v>
      </c>
      <c r="S973" s="17" t="n">
        <f aca="false">K973/R973</f>
        <v>2.51443372574928</v>
      </c>
      <c r="T973" s="17" t="n">
        <f aca="false">Q973+S973</f>
        <v>4.49039958742688</v>
      </c>
      <c r="U973" s="0" t="n">
        <f aca="false">T973 + Z973</f>
        <v>0.113398296455119</v>
      </c>
      <c r="V973" s="4" t="str">
        <f aca="false">VLOOKUP(I973,'CI ref gaz'!$I$1:$AM$97,1,0)</f>
        <v>0601</v>
      </c>
      <c r="W973" s="0" t="n">
        <f aca="false">VLOOKUP(I973,'CI ref gaz'!$I$1:$AM$97,14,0)</f>
        <v>-2</v>
      </c>
      <c r="X973" s="1" t="n">
        <f aca="false">VLOOKUP(I973,'CI ref gaz'!$I$1:$AM$97,13,0)</f>
        <v>0.0386977928766705</v>
      </c>
      <c r="Y973" s="2" t="n">
        <f aca="false">VLOOKUP(I973,'CI ref gaz'!$I$1:$AM$97,7,0)</f>
        <v>0.543378158728557</v>
      </c>
      <c r="Z973" s="17" t="n">
        <f aca="false">X973*(O973/Y973)^(-1/8)-T973</f>
        <v>-4.37700129097176</v>
      </c>
      <c r="AA973" s="17" t="n">
        <f aca="false">Z973^2</f>
        <v>19.1581403011684</v>
      </c>
      <c r="AB973" s="18" t="n">
        <f aca="false">Z973/U973</f>
        <v>-38.5984748254493</v>
      </c>
      <c r="AC973" s="17" t="n">
        <f aca="false">U973^-('paramètres CI'!$B$19)</f>
        <v>36571919.6761696</v>
      </c>
      <c r="AD973" s="4" t="n">
        <f aca="false">SUMIFS($AC$2:$AC$1250,$I$2:$I$1250,V973)</f>
        <v>365938628279.77</v>
      </c>
      <c r="AE973" s="4" t="n">
        <f aca="false">AC973/AD973</f>
        <v>9.99400359784083E-005</v>
      </c>
      <c r="AF973" s="17" t="n">
        <f aca="false">AE973-O973</f>
        <v>-4.83825219471656E-018</v>
      </c>
      <c r="AG973" s="4" t="n">
        <f aca="false">VLOOKUP(I973,BesoinU!$F$1:$L$99,3,0)</f>
        <v>22.6817364151801</v>
      </c>
      <c r="AH973" s="19" t="n">
        <f aca="false">VLOOKUP(J973,bibliRdtCHauff!$G$2:$K$1398,4,0)</f>
        <v>34.1719749057257</v>
      </c>
      <c r="AI973" s="19" t="n">
        <f aca="false">VLOOKUP(J973,bibliRdtCHauff!$G$2:$K$1398,3,0)</f>
        <v>3.39795627906976</v>
      </c>
      <c r="AJ973" s="4" t="n">
        <f aca="false">VLOOKUP(D973,'paramètres CI'!$A$1:$C$6,3)</f>
        <v>0.09847</v>
      </c>
      <c r="AK973" s="4" t="n">
        <f aca="false">AJ973*AG973/AI973</f>
        <v>0.657298211445566</v>
      </c>
      <c r="AL973" s="4" t="n">
        <f aca="false">AK973+AH973/R973</f>
        <v>3.17173193719484</v>
      </c>
      <c r="AM973" s="4" t="n">
        <f aca="false">AL973+Z973</f>
        <v>-1.20526935377691</v>
      </c>
      <c r="AN973" s="4" t="n">
        <f aca="false">AM973^-'paramètres CI'!$B$19</f>
        <v>0.224557253732888</v>
      </c>
      <c r="AO973" s="4" t="n">
        <f aca="false">SUMIFS($AN$2:$AN$1250,$I$2:$I$1250,V973)</f>
        <v>102.158864086411</v>
      </c>
      <c r="AP973" s="5" t="n">
        <f aca="false">AN973/AO973</f>
        <v>0.00219811815392687</v>
      </c>
      <c r="AQ973" s="6" t="n">
        <f aca="false">AP973-O973</f>
        <v>0.00209817811794845</v>
      </c>
      <c r="AR973" s="20" t="n">
        <f aca="false">VLOOKUP(I973,entreesparc!$A$13:$H$110,8,0)*AP973</f>
        <v>568.089188092783</v>
      </c>
      <c r="AS973" s="7" t="n">
        <f aca="false">M973*AJ973/AI973+AH973/R973</f>
        <v>4.59340258938745</v>
      </c>
      <c r="AT973" s="4" t="n">
        <f aca="false">AS973+Z973</f>
        <v>0.21640129841569</v>
      </c>
      <c r="AU973" s="4" t="n">
        <f aca="false">AT973^-'paramètres CI'!$B$19</f>
        <v>207931.890521112</v>
      </c>
      <c r="AV973" s="4" t="n">
        <f aca="false">SUMIFS($AU$2:$AU$1250,$I$2:$I$1250,V973)</f>
        <v>1279466.97955635</v>
      </c>
      <c r="AW973" s="5" t="n">
        <f aca="false">AU973/AV973</f>
        <v>0.162514464103803</v>
      </c>
      <c r="AX973" s="7" t="n">
        <f aca="false">SUMIFS($AP$2:$AP$1250,$I$2:$I$1250,V973)</f>
        <v>1</v>
      </c>
    </row>
    <row r="974" customFormat="false" ht="15.8" hidden="false" customHeight="false" outlineLevel="0" collapsed="false">
      <c r="A974" s="0" t="s">
        <v>18</v>
      </c>
      <c r="B974" s="0" t="s">
        <v>128</v>
      </c>
      <c r="C974" s="0" t="s">
        <v>32</v>
      </c>
      <c r="D974" s="0" t="s">
        <v>33</v>
      </c>
      <c r="E974" s="0" t="str">
        <f aca="false">VLOOKUP(A974,Nomenclature!$D$1:$E$9,2,0)</f>
        <v>06</v>
      </c>
      <c r="F974" s="0" t="str">
        <f aca="false">VLOOKUP(B974,Nomenclature!$J$1:$K$97,2,0)</f>
        <v>07</v>
      </c>
      <c r="G974" s="0" t="str">
        <f aca="false">VLOOKUP(C974,Nomenclature!$M$1:$N$21,2,0)</f>
        <v>01</v>
      </c>
      <c r="H974" s="0" t="str">
        <f aca="false">VLOOKUP(D974,Nomenclature!$O$25:$P$31,2,0)</f>
        <v>01</v>
      </c>
      <c r="I974" s="1" t="str">
        <f aca="false">CONCATENATE(E974,F974)</f>
        <v>0607</v>
      </c>
      <c r="J974" s="0" t="str">
        <f aca="false">CONCATENATE(E974,F974,G974,H974)</f>
        <v>06070101</v>
      </c>
      <c r="K974" s="0" t="n">
        <v>15.3327863271262</v>
      </c>
      <c r="L974" s="0" t="n">
        <v>25</v>
      </c>
      <c r="M974" s="0" t="n">
        <v>94.7329598844824</v>
      </c>
      <c r="N974" s="0" t="n">
        <v>0.72337742143231</v>
      </c>
      <c r="O974" s="0" t="n">
        <v>0.0140381585577871</v>
      </c>
      <c r="P974" s="4" t="n">
        <f aca="false">VLOOKUP(D974,'paramètres CI'!$A$1:$B$6,2,0)</f>
        <v>0.033584731604575</v>
      </c>
      <c r="Q974" s="17" t="n">
        <f aca="false">M974*P974/N974</f>
        <v>4.39823104449083</v>
      </c>
      <c r="R974" s="9" t="n">
        <f aca="false">1/(1+0.04)*(1 - (1/(1+0.04))^L974)/(1-1/(1+0.04))</f>
        <v>15.6220799436509</v>
      </c>
      <c r="S974" s="17" t="n">
        <f aca="false">K974/R974</f>
        <v>0.981481747784664</v>
      </c>
      <c r="T974" s="17" t="n">
        <f aca="false">Q974+S974</f>
        <v>5.37971279227549</v>
      </c>
      <c r="U974" s="0" t="n">
        <f aca="false">T974 + Z974</f>
        <v>1.15045889141903</v>
      </c>
      <c r="V974" s="4" t="str">
        <f aca="false">VLOOKUP(I974,'CI ref gaz'!$I$1:$AM$97,1,0)</f>
        <v>0607</v>
      </c>
      <c r="W974" s="0" t="n">
        <f aca="false">VLOOKUP(I974,'CI ref gaz'!$I$1:$AM$97,14,0)</f>
        <v>-2</v>
      </c>
      <c r="X974" s="1" t="n">
        <f aca="false">VLOOKUP(I974,'CI ref gaz'!$I$1:$AM$97,13,0)</f>
        <v>0.716802178499713</v>
      </c>
      <c r="Y974" s="2" t="n">
        <f aca="false">VLOOKUP(I974,'CI ref gaz'!$I$1:$AM$97,7,0)</f>
        <v>0.618136587569833</v>
      </c>
      <c r="Z974" s="17" t="n">
        <f aca="false">X974*(O974/Y974)^(-1/8)-T974</f>
        <v>-4.22925390085647</v>
      </c>
      <c r="AA974" s="17" t="n">
        <f aca="false">Z974^2</f>
        <v>17.8865885579096</v>
      </c>
      <c r="AB974" s="18" t="n">
        <f aca="false">Z974/U974</f>
        <v>-3.67614517337505</v>
      </c>
      <c r="AC974" s="17" t="n">
        <f aca="false">U974^-('paramètres CI'!$B$19)</f>
        <v>0.325860080592777</v>
      </c>
      <c r="AD974" s="4" t="n">
        <f aca="false">SUMIFS($AC$2:$AC$1250,$I$2:$I$1250,V974)</f>
        <v>23.2124519217671</v>
      </c>
      <c r="AE974" s="4" t="n">
        <f aca="false">AC974/AD974</f>
        <v>0.0140381585577871</v>
      </c>
      <c r="AF974" s="17" t="n">
        <f aca="false">AE974-O974</f>
        <v>0</v>
      </c>
      <c r="AG974" s="4" t="n">
        <f aca="false">VLOOKUP(I974,BesoinU!$F$1:$L$99,3,0)</f>
        <v>33.9160292767631</v>
      </c>
      <c r="AH974" s="19" t="n">
        <f aca="false">VLOOKUP(J974,bibliRdtCHauff!$G$2:$K$1398,4,0)</f>
        <v>16.0994256434825</v>
      </c>
      <c r="AI974" s="19" t="n">
        <f aca="false">VLOOKUP(J974,bibliRdtCHauff!$G$2:$K$1398,3,0)</f>
        <v>0.752312518289602</v>
      </c>
      <c r="AJ974" s="4" t="n">
        <f aca="false">VLOOKUP(D974,'paramètres CI'!$A$1:$C$6,3)</f>
        <v>0.0509473684210526</v>
      </c>
      <c r="AK974" s="4" t="n">
        <f aca="false">AJ974*AG974/AI974</f>
        <v>2.29682797631886</v>
      </c>
      <c r="AL974" s="4" t="n">
        <f aca="false">AK974+AH974/R974</f>
        <v>3.32738381149276</v>
      </c>
      <c r="AM974" s="4" t="n">
        <f aca="false">AL974+Z974</f>
        <v>-0.901870089363706</v>
      </c>
      <c r="AN974" s="4" t="n">
        <f aca="false">AM974^-'paramètres CI'!$B$19</f>
        <v>2.28479968455875</v>
      </c>
      <c r="AO974" s="4" t="n">
        <f aca="false">SUMIFS($AN$2:$AN$1250,$I$2:$I$1250,V974)</f>
        <v>1533718297.41705</v>
      </c>
      <c r="AP974" s="5" t="n">
        <f aca="false">AN974/AO974</f>
        <v>1.48971273825618E-009</v>
      </c>
      <c r="AQ974" s="6" t="n">
        <f aca="false">AP974-O974</f>
        <v>-0.0140381570680744</v>
      </c>
      <c r="AR974" s="20" t="n">
        <f aca="false">VLOOKUP(I974,entreesparc!$A$13:$H$110,8,0)*AP974</f>
        <v>0.000542439593712328</v>
      </c>
      <c r="AS974" s="7" t="n">
        <f aca="false">M974*AJ974/AI974+AH974/R974</f>
        <v>7.44596816916566</v>
      </c>
      <c r="AT974" s="4" t="n">
        <f aca="false">AS974+Z974</f>
        <v>3.2167142683092</v>
      </c>
      <c r="AU974" s="4" t="n">
        <f aca="false">AT974^-'paramètres CI'!$B$19</f>
        <v>8.72368783067842E-005</v>
      </c>
      <c r="AV974" s="4" t="n">
        <f aca="false">SUMIFS($AU$2:$AU$1250,$I$2:$I$1250,V974)</f>
        <v>0.854607544873535</v>
      </c>
      <c r="AW974" s="5" t="n">
        <f aca="false">AU974/AV974</f>
        <v>0.000102078291761037</v>
      </c>
      <c r="AX974" s="7" t="n">
        <f aca="false">SUMIFS($AP$2:$AP$1250,$I$2:$I$1250,V974)</f>
        <v>1</v>
      </c>
    </row>
    <row r="975" customFormat="false" ht="15.8" hidden="false" customHeight="false" outlineLevel="0" collapsed="false">
      <c r="A975" s="0" t="s">
        <v>18</v>
      </c>
      <c r="B975" s="0" t="s">
        <v>128</v>
      </c>
      <c r="C975" s="0" t="s">
        <v>32</v>
      </c>
      <c r="D975" s="0" t="s">
        <v>34</v>
      </c>
      <c r="E975" s="0" t="str">
        <f aca="false">VLOOKUP(A975,Nomenclature!$D$1:$E$9,2,0)</f>
        <v>06</v>
      </c>
      <c r="F975" s="0" t="str">
        <f aca="false">VLOOKUP(B975,Nomenclature!$J$1:$K$97,2,0)</f>
        <v>07</v>
      </c>
      <c r="G975" s="0" t="str">
        <f aca="false">VLOOKUP(C975,Nomenclature!$M$1:$N$21,2,0)</f>
        <v>01</v>
      </c>
      <c r="H975" s="0" t="str">
        <f aca="false">VLOOKUP(D975,Nomenclature!$O$25:$P$31,2,0)</f>
        <v>06</v>
      </c>
      <c r="I975" s="1" t="str">
        <f aca="false">CONCATENATE(E975,F975)</f>
        <v>0607</v>
      </c>
      <c r="J975" s="0" t="str">
        <f aca="false">CONCATENATE(E975,F975,G975,H975)</f>
        <v>06070106</v>
      </c>
      <c r="K975" s="0" t="n">
        <v>16.1491009993392</v>
      </c>
      <c r="L975" s="0" t="n">
        <v>25</v>
      </c>
      <c r="M975" s="0" t="n">
        <v>99.6432009964405</v>
      </c>
      <c r="N975" s="0" t="n">
        <v>0.713988634836176</v>
      </c>
      <c r="O975" s="0" t="n">
        <v>0.0565819049957736</v>
      </c>
      <c r="P975" s="4" t="n">
        <f aca="false">VLOOKUP(D975,'paramètres CI'!$A$1:$B$6,2,0)</f>
        <v>0.0424847883250769</v>
      </c>
      <c r="Q975" s="17" t="n">
        <f aca="false">M975*P975/N975</f>
        <v>5.92911440857627</v>
      </c>
      <c r="R975" s="9" t="n">
        <f aca="false">1/(1+0.04)*(1 - (1/(1+0.04))^L975)/(1-1/(1+0.04))</f>
        <v>15.6220799436509</v>
      </c>
      <c r="S975" s="17" t="n">
        <f aca="false">K975/R975</f>
        <v>1.0337356522044</v>
      </c>
      <c r="T975" s="17" t="n">
        <f aca="false">Q975+S975</f>
        <v>6.96285006078067</v>
      </c>
      <c r="U975" s="0" t="n">
        <f aca="false">T975 + Z975</f>
        <v>0.966496258664498</v>
      </c>
      <c r="V975" s="4" t="str">
        <f aca="false">VLOOKUP(I975,'CI ref gaz'!$I$1:$AM$97,1,0)</f>
        <v>0607</v>
      </c>
      <c r="W975" s="0" t="n">
        <f aca="false">VLOOKUP(I975,'CI ref gaz'!$I$1:$AM$97,14,0)</f>
        <v>-2</v>
      </c>
      <c r="X975" s="1" t="n">
        <f aca="false">VLOOKUP(I975,'CI ref gaz'!$I$1:$AM$97,13,0)</f>
        <v>0.716802178499713</v>
      </c>
      <c r="Y975" s="2" t="n">
        <f aca="false">VLOOKUP(I975,'CI ref gaz'!$I$1:$AM$97,7,0)</f>
        <v>0.618136587569833</v>
      </c>
      <c r="Z975" s="17" t="n">
        <f aca="false">X975*(O975/Y975)^(-1/8)-T975</f>
        <v>-5.99635380211617</v>
      </c>
      <c r="AA975" s="17" t="n">
        <f aca="false">Z975^2</f>
        <v>35.956258920153</v>
      </c>
      <c r="AB975" s="18" t="n">
        <f aca="false">Z975/U975</f>
        <v>-6.20421832817223</v>
      </c>
      <c r="AC975" s="17" t="n">
        <f aca="false">U975^-('paramètres CI'!$B$19)</f>
        <v>1.31340474935639</v>
      </c>
      <c r="AD975" s="4" t="n">
        <f aca="false">SUMIFS($AC$2:$AC$1250,$I$2:$I$1250,V975)</f>
        <v>23.2124519217671</v>
      </c>
      <c r="AE975" s="4" t="n">
        <f aca="false">AC975/AD975</f>
        <v>0.0565819049957735</v>
      </c>
      <c r="AF975" s="17" t="n">
        <f aca="false">AE975-O975</f>
        <v>0</v>
      </c>
      <c r="AG975" s="4" t="n">
        <f aca="false">VLOOKUP(I975,BesoinU!$F$1:$L$99,3,0)</f>
        <v>33.9160292767631</v>
      </c>
      <c r="AH975" s="19" t="n">
        <f aca="false">VLOOKUP(J975,bibliRdtCHauff!$G$2:$K$1398,4,0)</f>
        <v>16.9565560493061</v>
      </c>
      <c r="AI975" s="19" t="n">
        <f aca="false">VLOOKUP(J975,bibliRdtCHauff!$G$2:$K$1398,3,0)</f>
        <v>0.742548180229624</v>
      </c>
      <c r="AJ975" s="4" t="n">
        <f aca="false">VLOOKUP(D975,'paramètres CI'!$A$1:$C$6,3)</f>
        <v>0.0591</v>
      </c>
      <c r="AK975" s="4" t="n">
        <f aca="false">AJ975*AG975/AI975</f>
        <v>2.69940373382486</v>
      </c>
      <c r="AL975" s="4" t="n">
        <f aca="false">AK975+AH975/R975</f>
        <v>3.78482616863947</v>
      </c>
      <c r="AM975" s="4" t="n">
        <f aca="false">AL975+Z975</f>
        <v>-2.2115276334767</v>
      </c>
      <c r="AN975" s="4" t="n">
        <f aca="false">AM975^-'paramètres CI'!$B$19</f>
        <v>0.00174767646278106</v>
      </c>
      <c r="AO975" s="4" t="n">
        <f aca="false">SUMIFS($AN$2:$AN$1250,$I$2:$I$1250,V975)</f>
        <v>1533718297.41705</v>
      </c>
      <c r="AP975" s="5" t="n">
        <f aca="false">AN975/AO975</f>
        <v>1.13950290983966E-012</v>
      </c>
      <c r="AQ975" s="6" t="n">
        <f aca="false">AP975-O975</f>
        <v>-0.0565819049946341</v>
      </c>
      <c r="AR975" s="20" t="n">
        <f aca="false">VLOOKUP(I975,entreesparc!$A$13:$H$110,8,0)*AP975</f>
        <v>4.14919923535722E-007</v>
      </c>
      <c r="AS975" s="7" t="n">
        <f aca="false">M975*AJ975/AI975+AH975/R975</f>
        <v>9.01610401977057</v>
      </c>
      <c r="AT975" s="4" t="n">
        <f aca="false">AS975+Z975</f>
        <v>3.0197502176544</v>
      </c>
      <c r="AU975" s="4" t="n">
        <f aca="false">AT975^-'paramètres CI'!$B$19</f>
        <v>0.000144621156469418</v>
      </c>
      <c r="AV975" s="4" t="n">
        <f aca="false">SUMIFS($AU$2:$AU$1250,$I$2:$I$1250,V975)</f>
        <v>0.854607544873535</v>
      </c>
      <c r="AW975" s="5" t="n">
        <f aca="false">AU975/AV975</f>
        <v>0.000169225227810058</v>
      </c>
      <c r="AX975" s="7" t="n">
        <f aca="false">SUMIFS($AP$2:$AP$1250,$I$2:$I$1250,V975)</f>
        <v>1</v>
      </c>
    </row>
    <row r="976" customFormat="false" ht="15.8" hidden="false" customHeight="false" outlineLevel="0" collapsed="false">
      <c r="A976" s="0" t="s">
        <v>18</v>
      </c>
      <c r="B976" s="0" t="s">
        <v>128</v>
      </c>
      <c r="C976" s="0" t="s">
        <v>35</v>
      </c>
      <c r="D976" s="0" t="s">
        <v>33</v>
      </c>
      <c r="E976" s="0" t="str">
        <f aca="false">VLOOKUP(A976,Nomenclature!$D$1:$E$9,2,0)</f>
        <v>06</v>
      </c>
      <c r="F976" s="0" t="str">
        <f aca="false">VLOOKUP(B976,Nomenclature!$J$1:$K$97,2,0)</f>
        <v>07</v>
      </c>
      <c r="G976" s="0" t="str">
        <f aca="false">VLOOKUP(C976,Nomenclature!$M$1:$N$21,2,0)</f>
        <v>21</v>
      </c>
      <c r="H976" s="0" t="str">
        <f aca="false">VLOOKUP(D976,Nomenclature!$O$25:$P$31,2,0)</f>
        <v>01</v>
      </c>
      <c r="I976" s="1" t="str">
        <f aca="false">CONCATENATE(E976,F976)</f>
        <v>0607</v>
      </c>
      <c r="J976" s="0" t="str">
        <f aca="false">CONCATENATE(E976,F976,G976,H976)</f>
        <v>06072101</v>
      </c>
      <c r="K976" s="0" t="n">
        <v>19.1659829089077</v>
      </c>
      <c r="L976" s="0" t="n">
        <v>25</v>
      </c>
      <c r="M976" s="0" t="n">
        <v>94.7329598844824</v>
      </c>
      <c r="N976" s="0" t="n">
        <v>0.868052905718771</v>
      </c>
      <c r="O976" s="0" t="n">
        <v>9.9940035978413E-005</v>
      </c>
      <c r="P976" s="4" t="n">
        <f aca="false">VLOOKUP(D976,'paramètres CI'!$A$1:$B$6,2,0)</f>
        <v>0.033584731604575</v>
      </c>
      <c r="Q976" s="17" t="n">
        <f aca="false">M976*P976/N976</f>
        <v>3.66519253707569</v>
      </c>
      <c r="R976" s="9" t="n">
        <f aca="false">1/(1+0.04)*(1 - (1/(1+0.04))^L976)/(1-1/(1+0.04))</f>
        <v>15.6220799436509</v>
      </c>
      <c r="S976" s="17" t="n">
        <f aca="false">K976/R976</f>
        <v>1.22685218473083</v>
      </c>
      <c r="T976" s="17" t="n">
        <f aca="false">Q976+S976</f>
        <v>4.89204472180652</v>
      </c>
      <c r="U976" s="0" t="n">
        <f aca="false">T976 + Z976</f>
        <v>2.13460457141391</v>
      </c>
      <c r="V976" s="4" t="str">
        <f aca="false">VLOOKUP(I976,'CI ref gaz'!$I$1:$AM$97,1,0)</f>
        <v>0607</v>
      </c>
      <c r="W976" s="0" t="n">
        <f aca="false">VLOOKUP(I976,'CI ref gaz'!$I$1:$AM$97,14,0)</f>
        <v>-2</v>
      </c>
      <c r="X976" s="1" t="n">
        <f aca="false">VLOOKUP(I976,'CI ref gaz'!$I$1:$AM$97,13,0)</f>
        <v>0.716802178499713</v>
      </c>
      <c r="Y976" s="2" t="n">
        <f aca="false">VLOOKUP(I976,'CI ref gaz'!$I$1:$AM$97,7,0)</f>
        <v>0.618136587569833</v>
      </c>
      <c r="Z976" s="17" t="n">
        <f aca="false">X976*(O976/Y976)^(-1/8)-T976</f>
        <v>-2.75744015039261</v>
      </c>
      <c r="AA976" s="17" t="n">
        <f aca="false">Z976^2</f>
        <v>7.60347618299725</v>
      </c>
      <c r="AB976" s="18" t="n">
        <f aca="false">Z976/U976</f>
        <v>-1.29178030784697</v>
      </c>
      <c r="AC976" s="17" t="n">
        <f aca="false">U976^-('paramètres CI'!$B$19)</f>
        <v>0.00231985328020859</v>
      </c>
      <c r="AD976" s="4" t="n">
        <f aca="false">SUMIFS($AC$2:$AC$1250,$I$2:$I$1250,V976)</f>
        <v>23.2124519217671</v>
      </c>
      <c r="AE976" s="4" t="n">
        <f aca="false">AC976/AD976</f>
        <v>9.9940035978413E-005</v>
      </c>
      <c r="AF976" s="17" t="n">
        <f aca="false">AE976-O976</f>
        <v>0</v>
      </c>
      <c r="AG976" s="4" t="n">
        <f aca="false">VLOOKUP(I976,BesoinU!$F$1:$L$99,3,0)</f>
        <v>33.9160292767631</v>
      </c>
      <c r="AH976" s="19" t="n">
        <f aca="false">VLOOKUP(J976,bibliRdtCHauff!$G$2:$K$1398,4,0)</f>
        <v>19.1659829089077</v>
      </c>
      <c r="AI976" s="19" t="n">
        <f aca="false">VLOOKUP(J976,bibliRdtCHauff!$G$2:$K$1398,3,0)</f>
        <v>0.868052905718771</v>
      </c>
      <c r="AJ976" s="4" t="n">
        <f aca="false">VLOOKUP(D976,'paramètres CI'!$A$1:$C$6,3)</f>
        <v>0.0509473684210526</v>
      </c>
      <c r="AK976" s="4" t="n">
        <f aca="false">AJ976*AG976/AI976</f>
        <v>1.99058424614302</v>
      </c>
      <c r="AL976" s="4" t="n">
        <f aca="false">AK976+AH976/R976</f>
        <v>3.21743643087384</v>
      </c>
      <c r="AM976" s="4" t="n">
        <f aca="false">AL976+Z976</f>
        <v>0.459996280481227</v>
      </c>
      <c r="AN976" s="4" t="n">
        <f aca="false">AM976^-'paramètres CI'!$B$19</f>
        <v>498.844789128409</v>
      </c>
      <c r="AO976" s="4" t="n">
        <f aca="false">SUMIFS($AN$2:$AN$1250,$I$2:$I$1250,V976)</f>
        <v>1533718297.41705</v>
      </c>
      <c r="AP976" s="5" t="n">
        <f aca="false">AN976/AO976</f>
        <v>3.25251899236332E-007</v>
      </c>
      <c r="AQ976" s="6" t="n">
        <f aca="false">AP976-O976</f>
        <v>-9.96147840791767E-005</v>
      </c>
      <c r="AR976" s="20" t="n">
        <f aca="false">VLOOKUP(I976,entreesparc!$A$13:$H$110,8,0)*AP976</f>
        <v>0.118431898677623</v>
      </c>
      <c r="AS976" s="7" t="n">
        <f aca="false">M976*AJ976/AI976+AH976/R976</f>
        <v>6.78687620752369</v>
      </c>
      <c r="AT976" s="4" t="n">
        <f aca="false">AS976+Z976</f>
        <v>4.02943605713108</v>
      </c>
      <c r="AU976" s="4" t="n">
        <f aca="false">AT976^-'paramètres CI'!$B$19</f>
        <v>1.43895049536369E-005</v>
      </c>
      <c r="AV976" s="4" t="n">
        <f aca="false">SUMIFS($AU$2:$AU$1250,$I$2:$I$1250,V976)</f>
        <v>0.854607544873535</v>
      </c>
      <c r="AW976" s="5" t="n">
        <f aca="false">AU976/AV976</f>
        <v>1.68375589941302E-005</v>
      </c>
      <c r="AX976" s="7" t="n">
        <f aca="false">SUMIFS($AP$2:$AP$1250,$I$2:$I$1250,V976)</f>
        <v>1</v>
      </c>
    </row>
    <row r="977" customFormat="false" ht="15.8" hidden="false" customHeight="false" outlineLevel="0" collapsed="false">
      <c r="A977" s="0" t="s">
        <v>18</v>
      </c>
      <c r="B977" s="0" t="s">
        <v>128</v>
      </c>
      <c r="C977" s="0" t="s">
        <v>35</v>
      </c>
      <c r="D977" s="0" t="s">
        <v>34</v>
      </c>
      <c r="E977" s="0" t="str">
        <f aca="false">VLOOKUP(A977,Nomenclature!$D$1:$E$9,2,0)</f>
        <v>06</v>
      </c>
      <c r="F977" s="0" t="str">
        <f aca="false">VLOOKUP(B977,Nomenclature!$J$1:$K$97,2,0)</f>
        <v>07</v>
      </c>
      <c r="G977" s="0" t="str">
        <f aca="false">VLOOKUP(C977,Nomenclature!$M$1:$N$21,2,0)</f>
        <v>21</v>
      </c>
      <c r="H977" s="0" t="str">
        <f aca="false">VLOOKUP(D977,Nomenclature!$O$25:$P$31,2,0)</f>
        <v>06</v>
      </c>
      <c r="I977" s="1" t="str">
        <f aca="false">CONCATENATE(E977,F977)</f>
        <v>0607</v>
      </c>
      <c r="J977" s="0" t="str">
        <f aca="false">CONCATENATE(E977,F977,G977,H977)</f>
        <v>06072106</v>
      </c>
      <c r="K977" s="0" t="n">
        <v>20.186376249174</v>
      </c>
      <c r="L977" s="0" t="n">
        <v>25</v>
      </c>
      <c r="M977" s="0" t="n">
        <v>99.6432009964405</v>
      </c>
      <c r="N977" s="0" t="n">
        <v>0.856786361803412</v>
      </c>
      <c r="O977" s="0" t="n">
        <v>9.9940035978413E-005</v>
      </c>
      <c r="P977" s="4" t="n">
        <f aca="false">VLOOKUP(D977,'paramètres CI'!$A$1:$B$6,2,0)</f>
        <v>0.0424847883250769</v>
      </c>
      <c r="Q977" s="17" t="n">
        <f aca="false">M977*P977/N977</f>
        <v>4.94092867381355</v>
      </c>
      <c r="R977" s="9" t="n">
        <f aca="false">1/(1+0.04)*(1 - (1/(1+0.04))^L977)/(1-1/(1+0.04))</f>
        <v>15.6220799436509</v>
      </c>
      <c r="S977" s="17" t="n">
        <f aca="false">K977/R977</f>
        <v>1.2921695652555</v>
      </c>
      <c r="T977" s="17" t="n">
        <f aca="false">Q977+S977</f>
        <v>6.23309823906905</v>
      </c>
      <c r="U977" s="0" t="n">
        <f aca="false">T977 + Z977</f>
        <v>2.13460457141391</v>
      </c>
      <c r="V977" s="4" t="str">
        <f aca="false">VLOOKUP(I977,'CI ref gaz'!$I$1:$AM$97,1,0)</f>
        <v>0607</v>
      </c>
      <c r="W977" s="0" t="n">
        <f aca="false">VLOOKUP(I977,'CI ref gaz'!$I$1:$AM$97,14,0)</f>
        <v>-2</v>
      </c>
      <c r="X977" s="1" t="n">
        <f aca="false">VLOOKUP(I977,'CI ref gaz'!$I$1:$AM$97,13,0)</f>
        <v>0.716802178499713</v>
      </c>
      <c r="Y977" s="2" t="n">
        <f aca="false">VLOOKUP(I977,'CI ref gaz'!$I$1:$AM$97,7,0)</f>
        <v>0.618136587569833</v>
      </c>
      <c r="Z977" s="17" t="n">
        <f aca="false">X977*(O977/Y977)^(-1/8)-T977</f>
        <v>-4.09849366765514</v>
      </c>
      <c r="AA977" s="17" t="n">
        <f aca="false">Z977^2</f>
        <v>16.7976503438093</v>
      </c>
      <c r="AB977" s="18" t="n">
        <f aca="false">Z977/U977</f>
        <v>-1.92002477767599</v>
      </c>
      <c r="AC977" s="17" t="n">
        <f aca="false">U977^-('paramètres CI'!$B$19)</f>
        <v>0.00231985328020859</v>
      </c>
      <c r="AD977" s="4" t="n">
        <f aca="false">SUMIFS($AC$2:$AC$1250,$I$2:$I$1250,V977)</f>
        <v>23.2124519217671</v>
      </c>
      <c r="AE977" s="4" t="n">
        <f aca="false">AC977/AD977</f>
        <v>9.9940035978413E-005</v>
      </c>
      <c r="AF977" s="17" t="n">
        <f aca="false">AE977-O977</f>
        <v>0</v>
      </c>
      <c r="AG977" s="4" t="n">
        <f aca="false">VLOOKUP(I977,BesoinU!$F$1:$L$99,3,0)</f>
        <v>33.9160292767631</v>
      </c>
      <c r="AH977" s="19" t="n">
        <f aca="false">VLOOKUP(J977,bibliRdtCHauff!$G$2:$K$1398,4,0)</f>
        <v>20.186376249174</v>
      </c>
      <c r="AI977" s="19" t="n">
        <f aca="false">VLOOKUP(J977,bibliRdtCHauff!$G$2:$K$1398,3,0)</f>
        <v>0.856786361803412</v>
      </c>
      <c r="AJ977" s="4" t="n">
        <f aca="false">VLOOKUP(D977,'paramètres CI'!$A$1:$C$6,3)</f>
        <v>0.0591</v>
      </c>
      <c r="AK977" s="4" t="n">
        <f aca="false">AJ977*AG977/AI977</f>
        <v>2.33948323598154</v>
      </c>
      <c r="AL977" s="4" t="n">
        <f aca="false">AK977+AH977/R977</f>
        <v>3.63165280123704</v>
      </c>
      <c r="AM977" s="4" t="n">
        <f aca="false">AL977+Z977</f>
        <v>-0.466840866418105</v>
      </c>
      <c r="AN977" s="4" t="n">
        <f aca="false">AM977^-'paramètres CI'!$B$19</f>
        <v>443.250331194872</v>
      </c>
      <c r="AO977" s="4" t="n">
        <f aca="false">SUMIFS($AN$2:$AN$1250,$I$2:$I$1250,V977)</f>
        <v>1533718297.41705</v>
      </c>
      <c r="AP977" s="5" t="n">
        <f aca="false">AN977/AO977</f>
        <v>2.89003744652036E-007</v>
      </c>
      <c r="AQ977" s="6" t="n">
        <f aca="false">AP977-O977</f>
        <v>-9.9651032233761E-005</v>
      </c>
      <c r="AR977" s="20" t="n">
        <f aca="false">VLOOKUP(I977,entreesparc!$A$13:$H$110,8,0)*AP977</f>
        <v>0.105233089443741</v>
      </c>
      <c r="AS977" s="7" t="n">
        <f aca="false">M977*AJ977/AI977+AH977/R977</f>
        <v>8.16542693888399</v>
      </c>
      <c r="AT977" s="4" t="n">
        <f aca="false">AS977+Z977</f>
        <v>4.06693327122885</v>
      </c>
      <c r="AU977" s="4" t="n">
        <f aca="false">AT977^-'paramètres CI'!$B$19</f>
        <v>1.33617587524961E-005</v>
      </c>
      <c r="AV977" s="4" t="n">
        <f aca="false">SUMIFS($AU$2:$AU$1250,$I$2:$I$1250,V977)</f>
        <v>0.854607544873535</v>
      </c>
      <c r="AW977" s="5" t="n">
        <f aca="false">AU977/AV977</f>
        <v>1.56349646485667E-005</v>
      </c>
      <c r="AX977" s="7" t="n">
        <f aca="false">SUMIFS($AP$2:$AP$1250,$I$2:$I$1250,V977)</f>
        <v>1</v>
      </c>
    </row>
    <row r="978" customFormat="false" ht="15.8" hidden="false" customHeight="false" outlineLevel="0" collapsed="false">
      <c r="A978" s="0" t="s">
        <v>18</v>
      </c>
      <c r="B978" s="0" t="s">
        <v>128</v>
      </c>
      <c r="C978" s="0" t="s">
        <v>36</v>
      </c>
      <c r="D978" s="0" t="s">
        <v>37</v>
      </c>
      <c r="E978" s="0" t="str">
        <f aca="false">VLOOKUP(A978,Nomenclature!$D$1:$E$9,2,0)</f>
        <v>06</v>
      </c>
      <c r="F978" s="0" t="str">
        <f aca="false">VLOOKUP(B978,Nomenclature!$J$1:$K$97,2,0)</f>
        <v>07</v>
      </c>
      <c r="G978" s="0" t="str">
        <f aca="false">VLOOKUP(C978,Nomenclature!$M$1:$N$21,2,0)</f>
        <v>23</v>
      </c>
      <c r="H978" s="0" t="str">
        <f aca="false">VLOOKUP(D978,Nomenclature!$O$25:$P$31,2,0)</f>
        <v>03</v>
      </c>
      <c r="I978" s="1" t="str">
        <f aca="false">CONCATENATE(E978,F978)</f>
        <v>0607</v>
      </c>
      <c r="J978" s="0" t="str">
        <f aca="false">CONCATENATE(E978,F978,G978,H978)</f>
        <v>06072303</v>
      </c>
      <c r="K978" s="0" t="n">
        <v>11.9412963571626</v>
      </c>
      <c r="L978" s="0" t="n">
        <v>20</v>
      </c>
      <c r="M978" s="0" t="n">
        <v>92.9376752251226</v>
      </c>
      <c r="N978" s="0" t="n">
        <v>0.761213749029122</v>
      </c>
      <c r="O978" s="0" t="n">
        <v>9.9940035978413E-005</v>
      </c>
      <c r="P978" s="4" t="n">
        <f aca="false">VLOOKUP(D978,'paramètres CI'!$A$1:$B$6,2,0)</f>
        <v>0.0385046990211696</v>
      </c>
      <c r="Q978" s="17" t="n">
        <f aca="false">M978*P978/N978</f>
        <v>4.70109376878012</v>
      </c>
      <c r="R978" s="9" t="n">
        <f aca="false">1/(1+0.04)*(1 - (1/(1+0.04))^L978)/(1-1/(1+0.04))</f>
        <v>13.5903263449677</v>
      </c>
      <c r="S978" s="17" t="n">
        <f aca="false">K978/R978</f>
        <v>0.878661487152905</v>
      </c>
      <c r="T978" s="17" t="n">
        <f aca="false">Q978+S978</f>
        <v>5.57975525593302</v>
      </c>
      <c r="U978" s="0" t="n">
        <f aca="false">T978 + Z978</f>
        <v>2.13460457141391</v>
      </c>
      <c r="V978" s="4" t="str">
        <f aca="false">VLOOKUP(I978,'CI ref gaz'!$I$1:$AM$97,1,0)</f>
        <v>0607</v>
      </c>
      <c r="W978" s="0" t="n">
        <f aca="false">VLOOKUP(I978,'CI ref gaz'!$I$1:$AM$97,14,0)</f>
        <v>-2</v>
      </c>
      <c r="X978" s="1" t="n">
        <f aca="false">VLOOKUP(I978,'CI ref gaz'!$I$1:$AM$97,13,0)</f>
        <v>0.716802178499713</v>
      </c>
      <c r="Y978" s="2" t="n">
        <f aca="false">VLOOKUP(I978,'CI ref gaz'!$I$1:$AM$97,7,0)</f>
        <v>0.618136587569833</v>
      </c>
      <c r="Z978" s="17" t="n">
        <f aca="false">X978*(O978/Y978)^(-1/8)-T978</f>
        <v>-3.44515068451911</v>
      </c>
      <c r="AA978" s="17" t="n">
        <f aca="false">Z978^2</f>
        <v>11.8690632390425</v>
      </c>
      <c r="AB978" s="18" t="n">
        <f aca="false">Z978/U978</f>
        <v>-1.61395264052917</v>
      </c>
      <c r="AC978" s="17" t="n">
        <f aca="false">U978^-('paramètres CI'!$B$19)</f>
        <v>0.00231985328020859</v>
      </c>
      <c r="AD978" s="4" t="n">
        <f aca="false">SUMIFS($AC$2:$AC$1250,$I$2:$I$1250,V978)</f>
        <v>23.2124519217671</v>
      </c>
      <c r="AE978" s="4" t="n">
        <f aca="false">AC978/AD978</f>
        <v>9.9940035978413E-005</v>
      </c>
      <c r="AF978" s="17" t="n">
        <f aca="false">AE978-O978</f>
        <v>0</v>
      </c>
      <c r="AG978" s="4" t="n">
        <f aca="false">VLOOKUP(I978,BesoinU!$F$1:$L$99,3,0)</f>
        <v>33.9160292767631</v>
      </c>
      <c r="AH978" s="19" t="n">
        <f aca="false">VLOOKUP(J978,bibliRdtCHauff!$G$2:$K$1398,4,0)</f>
        <v>11.9412963571626</v>
      </c>
      <c r="AI978" s="19" t="n">
        <f aca="false">VLOOKUP(J978,bibliRdtCHauff!$G$2:$K$1398,3,0)</f>
        <v>0.761213749029122</v>
      </c>
      <c r="AJ978" s="4" t="n">
        <f aca="false">VLOOKUP(D978,'paramètres CI'!$A$1:$C$6,3)</f>
        <v>0.0763929293534506</v>
      </c>
      <c r="AK978" s="4" t="n">
        <f aca="false">AJ978*AG978/AI978</f>
        <v>3.40370208997657</v>
      </c>
      <c r="AL978" s="4" t="n">
        <f aca="false">AK978+AH978/R978</f>
        <v>4.28236357712948</v>
      </c>
      <c r="AM978" s="4" t="n">
        <f aca="false">AL978+Z978</f>
        <v>0.837212892610365</v>
      </c>
      <c r="AN978" s="4" t="n">
        <f aca="false">AM978^-'paramètres CI'!$B$19</f>
        <v>4.14297906842454</v>
      </c>
      <c r="AO978" s="4" t="n">
        <f aca="false">SUMIFS($AN$2:$AN$1250,$I$2:$I$1250,V978)</f>
        <v>1533718297.41705</v>
      </c>
      <c r="AP978" s="5" t="n">
        <f aca="false">AN978/AO978</f>
        <v>2.70126468165749E-009</v>
      </c>
      <c r="AQ978" s="6" t="n">
        <f aca="false">AP978-O978</f>
        <v>-9.99373347137313E-005</v>
      </c>
      <c r="AR978" s="20" t="n">
        <f aca="false">VLOOKUP(I978,entreesparc!$A$13:$H$110,8,0)*AP978</f>
        <v>0.000983594272103068</v>
      </c>
      <c r="AS978" s="7" t="n">
        <f aca="false">M978*AJ978/AI978+AH978/R978</f>
        <v>10.2055834808794</v>
      </c>
      <c r="AT978" s="4" t="n">
        <f aca="false">AS978+Z978</f>
        <v>6.7604327963603</v>
      </c>
      <c r="AU978" s="4" t="n">
        <f aca="false">AT978^-'paramètres CI'!$B$19</f>
        <v>2.29194399112668E-007</v>
      </c>
      <c r="AV978" s="4" t="n">
        <f aca="false">SUMIFS($AU$2:$AU$1250,$I$2:$I$1250,V978)</f>
        <v>0.854607544873535</v>
      </c>
      <c r="AW978" s="5" t="n">
        <f aca="false">AU978/AV978</f>
        <v>2.68186725576574E-007</v>
      </c>
      <c r="AX978" s="7" t="n">
        <f aca="false">SUMIFS($AP$2:$AP$1250,$I$2:$I$1250,V978)</f>
        <v>1</v>
      </c>
    </row>
    <row r="979" customFormat="false" ht="15.8" hidden="false" customHeight="false" outlineLevel="0" collapsed="false">
      <c r="A979" s="0" t="s">
        <v>18</v>
      </c>
      <c r="B979" s="0" t="s">
        <v>128</v>
      </c>
      <c r="C979" s="0" t="s">
        <v>38</v>
      </c>
      <c r="D979" s="0" t="s">
        <v>39</v>
      </c>
      <c r="E979" s="0" t="str">
        <f aca="false">VLOOKUP(A979,Nomenclature!$D$1:$E$9,2,0)</f>
        <v>06</v>
      </c>
      <c r="F979" s="0" t="str">
        <f aca="false">VLOOKUP(B979,Nomenclature!$J$1:$K$97,2,0)</f>
        <v>07</v>
      </c>
      <c r="G979" s="0" t="str">
        <f aca="false">VLOOKUP(C979,Nomenclature!$M$1:$N$21,2,0)</f>
        <v>24</v>
      </c>
      <c r="H979" s="0" t="str">
        <f aca="false">VLOOKUP(D979,Nomenclature!$O$25:$P$31,2,0)</f>
        <v>04</v>
      </c>
      <c r="I979" s="1" t="str">
        <f aca="false">CONCATENATE(E979,F979)</f>
        <v>0607</v>
      </c>
      <c r="J979" s="0" t="str">
        <f aca="false">CONCATENATE(E979,F979,G979,H979)</f>
        <v>06072404</v>
      </c>
      <c r="K979" s="0" t="n">
        <v>8.47459302966096</v>
      </c>
      <c r="L979" s="0" t="n">
        <v>20</v>
      </c>
      <c r="M979" s="0" t="n">
        <v>92.564189331005</v>
      </c>
      <c r="N979" s="0" t="n">
        <v>0.987107085656158</v>
      </c>
      <c r="O979" s="0" t="n">
        <v>9.9940035978413E-005</v>
      </c>
      <c r="P979" s="4" t="n">
        <f aca="false">VLOOKUP(D979,'paramètres CI'!$A$1:$B$6,2,0)</f>
        <v>0.022045059962018</v>
      </c>
      <c r="Q979" s="17" t="n">
        <f aca="false">M979*P979/N979</f>
        <v>2.06723579821246</v>
      </c>
      <c r="R979" s="9" t="n">
        <f aca="false">1/(1+0.04)*(1 - (1/(1+0.04))^L979)/(1-1/(1+0.04))</f>
        <v>13.5903263449677</v>
      </c>
      <c r="S979" s="17" t="n">
        <f aca="false">K979/R979</f>
        <v>0.623575388445252</v>
      </c>
      <c r="T979" s="17" t="n">
        <f aca="false">Q979+S979</f>
        <v>2.69081118665772</v>
      </c>
      <c r="U979" s="0" t="n">
        <f aca="false">T979 + Z979</f>
        <v>2.13460457141391</v>
      </c>
      <c r="V979" s="4" t="str">
        <f aca="false">VLOOKUP(I979,'CI ref gaz'!$I$1:$AM$97,1,0)</f>
        <v>0607</v>
      </c>
      <c r="W979" s="0" t="n">
        <f aca="false">VLOOKUP(I979,'CI ref gaz'!$I$1:$AM$97,14,0)</f>
        <v>-2</v>
      </c>
      <c r="X979" s="1" t="n">
        <f aca="false">VLOOKUP(I979,'CI ref gaz'!$I$1:$AM$97,13,0)</f>
        <v>0.716802178499713</v>
      </c>
      <c r="Y979" s="2" t="n">
        <f aca="false">VLOOKUP(I979,'CI ref gaz'!$I$1:$AM$97,7,0)</f>
        <v>0.618136587569833</v>
      </c>
      <c r="Z979" s="17" t="n">
        <f aca="false">X979*(O979/Y979)^(-1/8)-T979</f>
        <v>-0.556206615243808</v>
      </c>
      <c r="AA979" s="17" t="n">
        <f aca="false">Z979^2</f>
        <v>0.309365798840974</v>
      </c>
      <c r="AB979" s="18" t="n">
        <f aca="false">Z979/U979</f>
        <v>-0.260566581132819</v>
      </c>
      <c r="AC979" s="17" t="n">
        <f aca="false">U979^-('paramètres CI'!$B$19)</f>
        <v>0.00231985328020859</v>
      </c>
      <c r="AD979" s="4" t="n">
        <f aca="false">SUMIFS($AC$2:$AC$1250,$I$2:$I$1250,V979)</f>
        <v>23.2124519217671</v>
      </c>
      <c r="AE979" s="4" t="n">
        <f aca="false">AC979/AD979</f>
        <v>9.9940035978413E-005</v>
      </c>
      <c r="AF979" s="17" t="n">
        <f aca="false">AE979-O979</f>
        <v>0</v>
      </c>
      <c r="AG979" s="4" t="n">
        <f aca="false">VLOOKUP(I979,BesoinU!$F$1:$L$99,3,0)</f>
        <v>33.9160292767631</v>
      </c>
      <c r="AH979" s="19" t="n">
        <f aca="false">VLOOKUP(J979,bibliRdtCHauff!$G$2:$K$1398,4,0)</f>
        <v>8.47459302966096</v>
      </c>
      <c r="AI979" s="19" t="n">
        <f aca="false">VLOOKUP(J979,bibliRdtCHauff!$G$2:$K$1398,3,0)</f>
        <v>0.987107085656158</v>
      </c>
      <c r="AJ979" s="4" t="n">
        <f aca="false">VLOOKUP(D979,'paramètres CI'!$A$1:$C$6,3)</f>
        <v>0.0386719666666667</v>
      </c>
      <c r="AK979" s="4" t="n">
        <f aca="false">AJ979*AG979/AI979</f>
        <v>1.32873076560363</v>
      </c>
      <c r="AL979" s="4" t="n">
        <f aca="false">AK979+AH979/R979</f>
        <v>1.95230615404888</v>
      </c>
      <c r="AM979" s="4" t="n">
        <f aca="false">AL979+Z979</f>
        <v>1.39609953880507</v>
      </c>
      <c r="AN979" s="4" t="n">
        <f aca="false">AM979^-'paramètres CI'!$B$19</f>
        <v>0.0692897398861836</v>
      </c>
      <c r="AO979" s="4" t="n">
        <f aca="false">SUMIFS($AN$2:$AN$1250,$I$2:$I$1250,V979)</f>
        <v>1533718297.41705</v>
      </c>
      <c r="AP979" s="5" t="n">
        <f aca="false">AN979/AO979</f>
        <v>4.51776183428698E-011</v>
      </c>
      <c r="AQ979" s="6" t="n">
        <f aca="false">AP979-O979</f>
        <v>-9.99399908007947E-005</v>
      </c>
      <c r="AR979" s="20" t="n">
        <f aca="false">VLOOKUP(I979,entreesparc!$A$13:$H$110,8,0)*AP979</f>
        <v>1.64502378945106E-005</v>
      </c>
      <c r="AS979" s="7" t="n">
        <f aca="false">M979*AJ979/AI979+AH979/R979</f>
        <v>4.24996942041207</v>
      </c>
      <c r="AT979" s="4" t="n">
        <f aca="false">AS979+Z979</f>
        <v>3.69376280516826</v>
      </c>
      <c r="AU979" s="4" t="n">
        <f aca="false">AT979^-'paramètres CI'!$B$19</f>
        <v>2.88567867215243E-005</v>
      </c>
      <c r="AV979" s="4" t="n">
        <f aca="false">SUMIFS($AU$2:$AU$1250,$I$2:$I$1250,V979)</f>
        <v>0.854607544873535</v>
      </c>
      <c r="AW979" s="5" t="n">
        <f aca="false">AU979/AV979</f>
        <v>3.37661267965924E-005</v>
      </c>
      <c r="AX979" s="7" t="n">
        <f aca="false">SUMIFS($AP$2:$AP$1250,$I$2:$I$1250,V979)</f>
        <v>1</v>
      </c>
    </row>
    <row r="980" customFormat="false" ht="15.8" hidden="false" customHeight="false" outlineLevel="0" collapsed="false">
      <c r="A980" s="0" t="s">
        <v>18</v>
      </c>
      <c r="B980" s="0" t="s">
        <v>128</v>
      </c>
      <c r="C980" s="0" t="s">
        <v>40</v>
      </c>
      <c r="D980" s="0" t="s">
        <v>37</v>
      </c>
      <c r="E980" s="0" t="str">
        <f aca="false">VLOOKUP(A980,Nomenclature!$D$1:$E$9,2,0)</f>
        <v>06</v>
      </c>
      <c r="F980" s="0" t="str">
        <f aca="false">VLOOKUP(B980,Nomenclature!$J$1:$K$97,2,0)</f>
        <v>07</v>
      </c>
      <c r="G980" s="0" t="str">
        <f aca="false">VLOOKUP(C980,Nomenclature!$M$1:$N$21,2,0)</f>
        <v>03</v>
      </c>
      <c r="H980" s="0" t="str">
        <f aca="false">VLOOKUP(D980,Nomenclature!$O$25:$P$31,2,0)</f>
        <v>03</v>
      </c>
      <c r="I980" s="1" t="str">
        <f aca="false">CONCATENATE(E980,F980)</f>
        <v>0607</v>
      </c>
      <c r="J980" s="0" t="str">
        <f aca="false">CONCATENATE(E980,F980,G980,H980)</f>
        <v>06070303</v>
      </c>
      <c r="K980" s="0" t="n">
        <v>9.55303708573008</v>
      </c>
      <c r="L980" s="0" t="n">
        <v>20</v>
      </c>
      <c r="M980" s="0" t="n">
        <v>92.9376752251226</v>
      </c>
      <c r="N980" s="0" t="n">
        <v>0.593994727678809</v>
      </c>
      <c r="O980" s="0" t="n">
        <v>0.0539166470080028</v>
      </c>
      <c r="P980" s="4" t="n">
        <f aca="false">VLOOKUP(D980,'paramètres CI'!$A$1:$B$6,2,0)</f>
        <v>0.0385046990211696</v>
      </c>
      <c r="Q980" s="17" t="n">
        <f aca="false">M980*P980/N980</f>
        <v>6.02452689480029</v>
      </c>
      <c r="R980" s="9" t="n">
        <f aca="false">1/(1+0.04)*(1 - (1/(1+0.04))^L980)/(1-1/(1+0.04))</f>
        <v>13.5903263449677</v>
      </c>
      <c r="S980" s="17" t="n">
        <f aca="false">K980/R980</f>
        <v>0.702929189722324</v>
      </c>
      <c r="T980" s="17" t="n">
        <f aca="false">Q980+S980</f>
        <v>6.72745608452261</v>
      </c>
      <c r="U980" s="0" t="n">
        <f aca="false">T980 + Z980</f>
        <v>0.972343047683006</v>
      </c>
      <c r="V980" s="4" t="str">
        <f aca="false">VLOOKUP(I980,'CI ref gaz'!$I$1:$AM$97,1,0)</f>
        <v>0607</v>
      </c>
      <c r="W980" s="0" t="n">
        <f aca="false">VLOOKUP(I980,'CI ref gaz'!$I$1:$AM$97,14,0)</f>
        <v>-2</v>
      </c>
      <c r="X980" s="1" t="n">
        <f aca="false">VLOOKUP(I980,'CI ref gaz'!$I$1:$AM$97,13,0)</f>
        <v>0.716802178499713</v>
      </c>
      <c r="Y980" s="2" t="n">
        <f aca="false">VLOOKUP(I980,'CI ref gaz'!$I$1:$AM$97,7,0)</f>
        <v>0.618136587569833</v>
      </c>
      <c r="Z980" s="17" t="n">
        <f aca="false">X980*(O980/Y980)^(-1/8)-T980</f>
        <v>-5.7551130368396</v>
      </c>
      <c r="AA980" s="17" t="n">
        <f aca="false">Z980^2</f>
        <v>33.1213260668012</v>
      </c>
      <c r="AB980" s="18" t="n">
        <f aca="false">Z980/U980</f>
        <v>-5.91880926238271</v>
      </c>
      <c r="AC980" s="17" t="n">
        <f aca="false">U980^-('paramètres CI'!$B$19)</f>
        <v>1.25153757645616</v>
      </c>
      <c r="AD980" s="4" t="n">
        <f aca="false">SUMIFS($AC$2:$AC$1250,$I$2:$I$1250,V980)</f>
        <v>23.2124519217671</v>
      </c>
      <c r="AE980" s="4" t="n">
        <f aca="false">AC980/AD980</f>
        <v>0.0539166470080029</v>
      </c>
      <c r="AF980" s="17" t="n">
        <f aca="false">AE980-O980</f>
        <v>0</v>
      </c>
      <c r="AG980" s="4" t="n">
        <f aca="false">VLOOKUP(I980,BesoinU!$F$1:$L$99,3,0)</f>
        <v>33.9160292767631</v>
      </c>
      <c r="AH980" s="19" t="n">
        <f aca="false">VLOOKUP(J980,bibliRdtCHauff!$G$2:$K$1398,4,0)</f>
        <v>10.0306889400166</v>
      </c>
      <c r="AI980" s="19" t="n">
        <f aca="false">VLOOKUP(J980,bibliRdtCHauff!$G$2:$K$1398,3,0)</f>
        <v>0.627438531948871</v>
      </c>
      <c r="AJ980" s="4" t="n">
        <f aca="false">VLOOKUP(D980,'paramètres CI'!$A$1:$C$6,3)</f>
        <v>0.0763929293534506</v>
      </c>
      <c r="AK980" s="4" t="n">
        <f aca="false">AJ980*AG980/AI980</f>
        <v>4.12940024649372</v>
      </c>
      <c r="AL980" s="4" t="n">
        <f aca="false">AK980+AH980/R980</f>
        <v>4.86747589570216</v>
      </c>
      <c r="AM980" s="4" t="n">
        <f aca="false">AL980+Z980</f>
        <v>-0.887637141137444</v>
      </c>
      <c r="AN980" s="4" t="n">
        <f aca="false">AM980^-'paramètres CI'!$B$19</f>
        <v>2.59487398504012</v>
      </c>
      <c r="AO980" s="4" t="n">
        <f aca="false">SUMIFS($AN$2:$AN$1250,$I$2:$I$1250,V980)</f>
        <v>1533718297.41705</v>
      </c>
      <c r="AP980" s="5" t="n">
        <f aca="false">AN980/AO980</f>
        <v>1.69188435021619E-009</v>
      </c>
      <c r="AQ980" s="6" t="n">
        <f aca="false">AP980-O980</f>
        <v>-0.0539166453161185</v>
      </c>
      <c r="AR980" s="20" t="n">
        <f aca="false">VLOOKUP(I980,entreesparc!$A$13:$H$110,8,0)*AP980</f>
        <v>0.000616055052743797</v>
      </c>
      <c r="AS980" s="7" t="n">
        <f aca="false">M980*AJ980/AI980+AH980/R980</f>
        <v>12.0535765249584</v>
      </c>
      <c r="AT980" s="4" t="n">
        <f aca="false">AS980+Z980</f>
        <v>6.29846348811881</v>
      </c>
      <c r="AU980" s="4" t="n">
        <f aca="false">AT980^-'paramètres CI'!$B$19</f>
        <v>4.03759794850557E-007</v>
      </c>
      <c r="AV980" s="4" t="n">
        <f aca="false">SUMIFS($AU$2:$AU$1250,$I$2:$I$1250,V980)</f>
        <v>0.854607544873535</v>
      </c>
      <c r="AW980" s="5" t="n">
        <f aca="false">AU980/AV980</f>
        <v>4.72450538580613E-007</v>
      </c>
      <c r="AX980" s="7" t="n">
        <f aca="false">SUMIFS($AP$2:$AP$1250,$I$2:$I$1250,V980)</f>
        <v>1</v>
      </c>
    </row>
    <row r="981" customFormat="false" ht="15.8" hidden="false" customHeight="false" outlineLevel="0" collapsed="false">
      <c r="A981" s="0" t="s">
        <v>18</v>
      </c>
      <c r="B981" s="0" t="s">
        <v>128</v>
      </c>
      <c r="C981" s="0" t="s">
        <v>41</v>
      </c>
      <c r="D981" s="0" t="s">
        <v>39</v>
      </c>
      <c r="E981" s="0" t="str">
        <f aca="false">VLOOKUP(A981,Nomenclature!$D$1:$E$9,2,0)</f>
        <v>06</v>
      </c>
      <c r="F981" s="0" t="str">
        <f aca="false">VLOOKUP(B981,Nomenclature!$J$1:$K$97,2,0)</f>
        <v>07</v>
      </c>
      <c r="G981" s="0" t="str">
        <f aca="false">VLOOKUP(C981,Nomenclature!$M$1:$N$21,2,0)</f>
        <v>04</v>
      </c>
      <c r="H981" s="0" t="str">
        <f aca="false">VLOOKUP(D981,Nomenclature!$O$25:$P$31,2,0)</f>
        <v>04</v>
      </c>
      <c r="I981" s="1" t="str">
        <f aca="false">CONCATENATE(E981,F981)</f>
        <v>0607</v>
      </c>
      <c r="J981" s="0" t="str">
        <f aca="false">CONCATENATE(E981,F981,G981,H981)</f>
        <v>06070404</v>
      </c>
      <c r="K981" s="0" t="n">
        <v>6.77967442372877</v>
      </c>
      <c r="L981" s="0" t="n">
        <v>20</v>
      </c>
      <c r="M981" s="0" t="n">
        <v>92.564189331005</v>
      </c>
      <c r="N981" s="0" t="n">
        <v>0.920034530126633</v>
      </c>
      <c r="O981" s="0" t="n">
        <v>0.618136587569833</v>
      </c>
      <c r="P981" s="4" t="n">
        <f aca="false">VLOOKUP(D981,'paramètres CI'!$A$1:$B$6,2,0)</f>
        <v>0.022045059962018</v>
      </c>
      <c r="Q981" s="17" t="n">
        <f aca="false">M981*P981/N981</f>
        <v>2.21794186774351</v>
      </c>
      <c r="R981" s="9" t="n">
        <f aca="false">1/(1+0.04)*(1 - (1/(1+0.04))^L981)/(1-1/(1+0.04))</f>
        <v>13.5903263449677</v>
      </c>
      <c r="S981" s="17" t="n">
        <f aca="false">K981/R981</f>
        <v>0.498860310756202</v>
      </c>
      <c r="T981" s="17" t="n">
        <f aca="false">Q981+S981</f>
        <v>2.71680217849971</v>
      </c>
      <c r="U981" s="0" t="n">
        <f aca="false">T981 + Z981</f>
        <v>0.716802178499713</v>
      </c>
      <c r="V981" s="4" t="str">
        <f aca="false">VLOOKUP(I981,'CI ref gaz'!$I$1:$AM$97,1,0)</f>
        <v>0607</v>
      </c>
      <c r="W981" s="0" t="n">
        <f aca="false">VLOOKUP(I981,'CI ref gaz'!$I$1:$AM$97,14,0)</f>
        <v>-2</v>
      </c>
      <c r="X981" s="1" t="n">
        <f aca="false">VLOOKUP(I981,'CI ref gaz'!$I$1:$AM$97,13,0)</f>
        <v>0.716802178499713</v>
      </c>
      <c r="Y981" s="2" t="n">
        <f aca="false">VLOOKUP(I981,'CI ref gaz'!$I$1:$AM$97,7,0)</f>
        <v>0.618136587569833</v>
      </c>
      <c r="Z981" s="17" t="n">
        <f aca="false">X981*(O981/Y981)^(-1/8)-T981</f>
        <v>-2</v>
      </c>
      <c r="AA981" s="17" t="n">
        <f aca="false">Z981^2</f>
        <v>4</v>
      </c>
      <c r="AB981" s="18" t="n">
        <f aca="false">Z981/U981</f>
        <v>-2.79017009153914</v>
      </c>
      <c r="AC981" s="17" t="n">
        <f aca="false">U981^-('paramètres CI'!$B$19)</f>
        <v>14.34846582005</v>
      </c>
      <c r="AD981" s="4" t="n">
        <f aca="false">SUMIFS($AC$2:$AC$1250,$I$2:$I$1250,V981)</f>
        <v>23.2124519217671</v>
      </c>
      <c r="AE981" s="4" t="n">
        <f aca="false">AC981/AD981</f>
        <v>0.618136587569833</v>
      </c>
      <c r="AF981" s="17" t="n">
        <f aca="false">AE981-O981</f>
        <v>0</v>
      </c>
      <c r="AG981" s="4" t="n">
        <f aca="false">VLOOKUP(I981,BesoinU!$F$1:$L$99,3,0)</f>
        <v>33.9160292767631</v>
      </c>
      <c r="AH981" s="19" t="n">
        <f aca="false">VLOOKUP(J981,bibliRdtCHauff!$G$2:$K$1398,4,0)</f>
        <v>7.1186581449152</v>
      </c>
      <c r="AI981" s="19" t="n">
        <f aca="false">VLOOKUP(J981,bibliRdtCHauff!$G$2:$K$1398,3,0)</f>
        <v>0.933449041232538</v>
      </c>
      <c r="AJ981" s="4" t="n">
        <f aca="false">VLOOKUP(D981,'paramètres CI'!$A$1:$C$6,3)</f>
        <v>0.0386719666666667</v>
      </c>
      <c r="AK981" s="4" t="n">
        <f aca="false">AJ981*AG981/AI981</f>
        <v>1.40511104058216</v>
      </c>
      <c r="AL981" s="4" t="n">
        <f aca="false">AK981+AH981/R981</f>
        <v>1.92891436687617</v>
      </c>
      <c r="AM981" s="4" t="n">
        <f aca="false">AL981+Z981</f>
        <v>-0.0710856331238263</v>
      </c>
      <c r="AN981" s="4" t="n">
        <f aca="false">AM981^-'paramètres CI'!$B$19</f>
        <v>1533717289.89414</v>
      </c>
      <c r="AO981" s="4" t="n">
        <f aca="false">SUMIFS($AN$2:$AN$1250,$I$2:$I$1250,V981)</f>
        <v>1533718297.41705</v>
      </c>
      <c r="AP981" s="5" t="n">
        <f aca="false">AN981/AO981</f>
        <v>0.999999343084771</v>
      </c>
      <c r="AQ981" s="6" t="n">
        <f aca="false">AP981-O981</f>
        <v>0.381862755514938</v>
      </c>
      <c r="AR981" s="20" t="n">
        <f aca="false">VLOOKUP(I981,entreesparc!$A$13:$H$110,8,0)*AP981</f>
        <v>364123.379927908</v>
      </c>
      <c r="AS981" s="7" t="n">
        <f aca="false">M981*AJ981/AI981+AH981/R981</f>
        <v>4.35865567089447</v>
      </c>
      <c r="AT981" s="4" t="n">
        <f aca="false">AS981+Z981</f>
        <v>2.35865567089447</v>
      </c>
      <c r="AU981" s="4" t="n">
        <f aca="false">AT981^-'paramètres CI'!$B$19</f>
        <v>0.001043959476306</v>
      </c>
      <c r="AV981" s="4" t="n">
        <f aca="false">SUMIFS($AU$2:$AU$1250,$I$2:$I$1250,V981)</f>
        <v>0.854607544873535</v>
      </c>
      <c r="AW981" s="5" t="n">
        <f aca="false">AU981/AV981</f>
        <v>0.00122156594868406</v>
      </c>
      <c r="AX981" s="7" t="n">
        <f aca="false">SUMIFS($AP$2:$AP$1250,$I$2:$I$1250,V981)</f>
        <v>1</v>
      </c>
    </row>
    <row r="982" customFormat="false" ht="15.8" hidden="false" customHeight="false" outlineLevel="0" collapsed="false">
      <c r="A982" s="0" t="s">
        <v>18</v>
      </c>
      <c r="B982" s="0" t="s">
        <v>128</v>
      </c>
      <c r="C982" s="0" t="s">
        <v>45</v>
      </c>
      <c r="D982" s="0" t="s">
        <v>43</v>
      </c>
      <c r="E982" s="0" t="str">
        <f aca="false">VLOOKUP(A982,Nomenclature!$D$1:$E$9,2,0)</f>
        <v>06</v>
      </c>
      <c r="F982" s="0" t="str">
        <f aca="false">VLOOKUP(B982,Nomenclature!$J$1:$K$97,2,0)</f>
        <v>07</v>
      </c>
      <c r="G982" s="0" t="str">
        <f aca="false">VLOOKUP(C982,Nomenclature!$M$1:$N$21,2,0)</f>
        <v>06</v>
      </c>
      <c r="H982" s="0" t="str">
        <f aca="false">VLOOKUP(D982,Nomenclature!$O$25:$P$31,2,0)</f>
        <v>02</v>
      </c>
      <c r="I982" s="1" t="str">
        <f aca="false">CONCATENATE(E982,F982)</f>
        <v>0607</v>
      </c>
      <c r="J982" s="0" t="str">
        <f aca="false">CONCATENATE(E982,F982,G982,H982)</f>
        <v>06070602</v>
      </c>
      <c r="K982" s="0" t="n">
        <v>10</v>
      </c>
      <c r="L982" s="0" t="n">
        <v>13</v>
      </c>
      <c r="M982" s="0" t="n">
        <v>84.5692177003957</v>
      </c>
      <c r="N982" s="0" t="n">
        <v>0.9</v>
      </c>
      <c r="O982" s="0" t="n">
        <v>0.151345668842268</v>
      </c>
      <c r="P982" s="4" t="n">
        <f aca="false">VLOOKUP(D982,'paramètres CI'!$A$1:$B$6,2,0)</f>
        <v>0.0935912806596305</v>
      </c>
      <c r="Q982" s="17" t="n">
        <f aca="false">M982*P982/N982</f>
        <v>8.79437932107014</v>
      </c>
      <c r="R982" s="9" t="n">
        <f aca="false">1/(1+0.04)*(1 - (1/(1+0.04))^L982)/(1-1/(1+0.04))</f>
        <v>9.98564784663304</v>
      </c>
      <c r="S982" s="17" t="n">
        <f aca="false">K982/R982</f>
        <v>1.00143727814033</v>
      </c>
      <c r="T982" s="17" t="n">
        <f aca="false">Q982+S982</f>
        <v>9.79581659921046</v>
      </c>
      <c r="U982" s="0" t="n">
        <f aca="false">T982 + Z982</f>
        <v>0.854650642049764</v>
      </c>
      <c r="V982" s="4" t="str">
        <f aca="false">VLOOKUP(I982,'CI ref gaz'!$I$1:$AM$97,1,0)</f>
        <v>0607</v>
      </c>
      <c r="W982" s="0" t="n">
        <f aca="false">VLOOKUP(I982,'CI ref gaz'!$I$1:$AM$97,14,0)</f>
        <v>-2</v>
      </c>
      <c r="X982" s="1" t="n">
        <f aca="false">VLOOKUP(I982,'CI ref gaz'!$I$1:$AM$97,13,0)</f>
        <v>0.716802178499713</v>
      </c>
      <c r="Y982" s="2" t="n">
        <f aca="false">VLOOKUP(I982,'CI ref gaz'!$I$1:$AM$97,7,0)</f>
        <v>0.618136587569833</v>
      </c>
      <c r="Z982" s="17" t="n">
        <f aca="false">X982*(O982/Y982)^(-1/8)-T982</f>
        <v>-8.9411659571607</v>
      </c>
      <c r="AA982" s="17" t="n">
        <f aca="false">Z982^2</f>
        <v>79.9444486734894</v>
      </c>
      <c r="AB982" s="18" t="n">
        <f aca="false">Z982/U982</f>
        <v>-10.4617787868462</v>
      </c>
      <c r="AC982" s="17" t="n">
        <f aca="false">U982^-('paramètres CI'!$B$19)</f>
        <v>3.51310406156883</v>
      </c>
      <c r="AD982" s="4" t="n">
        <f aca="false">SUMIFS($AC$2:$AC$1250,$I$2:$I$1250,V982)</f>
        <v>23.2124519217671</v>
      </c>
      <c r="AE982" s="4" t="n">
        <f aca="false">AC982/AD982</f>
        <v>0.151345668842268</v>
      </c>
      <c r="AF982" s="17" t="n">
        <f aca="false">AE982-O982</f>
        <v>0</v>
      </c>
      <c r="AG982" s="4" t="n">
        <f aca="false">VLOOKUP(I982,BesoinU!$F$1:$L$99,3,0)</f>
        <v>33.9160292767631</v>
      </c>
      <c r="AH982" s="19" t="n">
        <f aca="false">VLOOKUP(J982,bibliRdtCHauff!$G$2:$K$1398,4,0)</f>
        <v>10.4</v>
      </c>
      <c r="AI982" s="19" t="n">
        <f aca="false">VLOOKUP(J982,bibliRdtCHauff!$G$2:$K$1398,3,0)</f>
        <v>0.92</v>
      </c>
      <c r="AJ982" s="4" t="n">
        <f aca="false">VLOOKUP(D982,'paramètres CI'!$A$1:$C$6,3)</f>
        <v>0.09847</v>
      </c>
      <c r="AK982" s="4" t="n">
        <f aca="false">AJ982*AG982/AI982</f>
        <v>3.63012109009007</v>
      </c>
      <c r="AL982" s="4" t="n">
        <f aca="false">AK982+AH982/R982</f>
        <v>4.67161585935601</v>
      </c>
      <c r="AM982" s="4" t="n">
        <f aca="false">AL982+Z982</f>
        <v>-4.26955009780469</v>
      </c>
      <c r="AN982" s="4" t="n">
        <f aca="false">AM982^-'paramètres CI'!$B$19</f>
        <v>9.05613920159232E-006</v>
      </c>
      <c r="AO982" s="4" t="n">
        <f aca="false">SUMIFS($AN$2:$AN$1250,$I$2:$I$1250,V982)</f>
        <v>1533718297.41705</v>
      </c>
      <c r="AP982" s="5" t="n">
        <f aca="false">AN982/AO982</f>
        <v>5.90469528650982E-015</v>
      </c>
      <c r="AQ982" s="6" t="n">
        <f aca="false">AP982-O982</f>
        <v>-0.151345668842262</v>
      </c>
      <c r="AR982" s="20" t="n">
        <f aca="false">VLOOKUP(I982,entreesparc!$A$13:$H$110,8,0)*AP982</f>
        <v>2.15003901756172E-009</v>
      </c>
      <c r="AS982" s="7" t="n">
        <f aca="false">M982*AJ982/AI982+AH982/R982</f>
        <v>10.0931587550898</v>
      </c>
      <c r="AT982" s="4" t="n">
        <f aca="false">AS982+Z982</f>
        <v>1.15199279792911</v>
      </c>
      <c r="AU982" s="4" t="n">
        <f aca="false">AT982^-'paramètres CI'!$B$19</f>
        <v>0.32240508902666</v>
      </c>
      <c r="AV982" s="4" t="n">
        <f aca="false">SUMIFS($AU$2:$AU$1250,$I$2:$I$1250,V982)</f>
        <v>0.854607544873535</v>
      </c>
      <c r="AW982" s="5" t="n">
        <f aca="false">AU982/AV982</f>
        <v>0.377255140047201</v>
      </c>
      <c r="AX982" s="7" t="n">
        <f aca="false">SUMIFS($AP$2:$AP$1250,$I$2:$I$1250,V982)</f>
        <v>1</v>
      </c>
    </row>
    <row r="983" customFormat="false" ht="15.8" hidden="false" customHeight="false" outlineLevel="0" collapsed="false">
      <c r="A983" s="0" t="s">
        <v>18</v>
      </c>
      <c r="B983" s="0" t="s">
        <v>128</v>
      </c>
      <c r="C983" s="0" t="s">
        <v>46</v>
      </c>
      <c r="D983" s="0" t="s">
        <v>43</v>
      </c>
      <c r="E983" s="0" t="str">
        <f aca="false">VLOOKUP(A983,Nomenclature!$D$1:$E$9,2,0)</f>
        <v>06</v>
      </c>
      <c r="F983" s="0" t="str">
        <f aca="false">VLOOKUP(B983,Nomenclature!$J$1:$K$97,2,0)</f>
        <v>07</v>
      </c>
      <c r="G983" s="0" t="str">
        <f aca="false">VLOOKUP(C983,Nomenclature!$M$1:$N$21,2,0)</f>
        <v>26</v>
      </c>
      <c r="H983" s="0" t="str">
        <f aca="false">VLOOKUP(D983,Nomenclature!$O$25:$P$31,2,0)</f>
        <v>02</v>
      </c>
      <c r="I983" s="1" t="str">
        <f aca="false">CONCATENATE(E983,F983)</f>
        <v>0607</v>
      </c>
      <c r="J983" s="0" t="str">
        <f aca="false">CONCATENATE(E983,F983,G983,H983)</f>
        <v>06072602</v>
      </c>
      <c r="K983" s="0" t="n">
        <v>12</v>
      </c>
      <c r="L983" s="0" t="n">
        <v>13</v>
      </c>
      <c r="M983" s="0" t="n">
        <v>84.5692177003957</v>
      </c>
      <c r="N983" s="0" t="n">
        <v>1</v>
      </c>
      <c r="O983" s="0" t="n">
        <v>9.9940035978413E-005</v>
      </c>
      <c r="P983" s="4" t="n">
        <f aca="false">VLOOKUP(D983,'paramètres CI'!$A$1:$B$6,2,0)</f>
        <v>0.0935912806596305</v>
      </c>
      <c r="Q983" s="17" t="n">
        <f aca="false">M983*P983/N983</f>
        <v>7.91494138896312</v>
      </c>
      <c r="R983" s="9" t="n">
        <f aca="false">1/(1+0.04)*(1 - (1/(1+0.04))^L983)/(1-1/(1+0.04))</f>
        <v>9.98564784663304</v>
      </c>
      <c r="S983" s="17" t="n">
        <f aca="false">K983/R983</f>
        <v>1.20172473376839</v>
      </c>
      <c r="T983" s="17" t="n">
        <f aca="false">Q983+S983</f>
        <v>9.11666612273151</v>
      </c>
      <c r="U983" s="0" t="n">
        <f aca="false">T983 + Z983</f>
        <v>2.13460457141391</v>
      </c>
      <c r="V983" s="4" t="str">
        <f aca="false">VLOOKUP(I983,'CI ref gaz'!$I$1:$AM$97,1,0)</f>
        <v>0607</v>
      </c>
      <c r="W983" s="0" t="n">
        <f aca="false">VLOOKUP(I983,'CI ref gaz'!$I$1:$AM$97,14,0)</f>
        <v>-2</v>
      </c>
      <c r="X983" s="1" t="n">
        <f aca="false">VLOOKUP(I983,'CI ref gaz'!$I$1:$AM$97,13,0)</f>
        <v>0.716802178499713</v>
      </c>
      <c r="Y983" s="2" t="n">
        <f aca="false">VLOOKUP(I983,'CI ref gaz'!$I$1:$AM$97,7,0)</f>
        <v>0.618136587569833</v>
      </c>
      <c r="Z983" s="17" t="n">
        <f aca="false">X983*(O983/Y983)^(-1/8)-T983</f>
        <v>-6.9820615513176</v>
      </c>
      <c r="AA983" s="17" t="n">
        <f aca="false">Z983^2</f>
        <v>48.7491835063876</v>
      </c>
      <c r="AB983" s="18" t="n">
        <f aca="false">Z983/U983</f>
        <v>-3.27089225087383</v>
      </c>
      <c r="AC983" s="17" t="n">
        <f aca="false">U983^-('paramètres CI'!$B$19)</f>
        <v>0.00231985328020859</v>
      </c>
      <c r="AD983" s="4" t="n">
        <f aca="false">SUMIFS($AC$2:$AC$1250,$I$2:$I$1250,V983)</f>
        <v>23.2124519217671</v>
      </c>
      <c r="AE983" s="4" t="n">
        <f aca="false">AC983/AD983</f>
        <v>9.9940035978413E-005</v>
      </c>
      <c r="AF983" s="17" t="n">
        <f aca="false">AE983-O983</f>
        <v>0</v>
      </c>
      <c r="AG983" s="4" t="n">
        <f aca="false">VLOOKUP(I983,BesoinU!$F$1:$L$99,3,0)</f>
        <v>33.9160292767631</v>
      </c>
      <c r="AH983" s="19" t="n">
        <f aca="false">VLOOKUP(J983,bibliRdtCHauff!$G$2:$K$1398,4,0)</f>
        <v>12</v>
      </c>
      <c r="AI983" s="19" t="n">
        <f aca="false">VLOOKUP(J983,bibliRdtCHauff!$G$2:$K$1398,3,0)</f>
        <v>1</v>
      </c>
      <c r="AJ983" s="4" t="n">
        <f aca="false">VLOOKUP(D983,'paramètres CI'!$A$1:$C$6,3)</f>
        <v>0.09847</v>
      </c>
      <c r="AK983" s="4" t="n">
        <f aca="false">AJ983*AG983/AI983</f>
        <v>3.33971140288286</v>
      </c>
      <c r="AL983" s="4" t="n">
        <f aca="false">AK983+AH983/R983</f>
        <v>4.54143613665125</v>
      </c>
      <c r="AM983" s="4" t="n">
        <f aca="false">AL983+Z983</f>
        <v>-2.44062541466635</v>
      </c>
      <c r="AN983" s="4" t="n">
        <f aca="false">AM983^-'paramètres CI'!$B$19</f>
        <v>0.000794311710248162</v>
      </c>
      <c r="AO983" s="4" t="n">
        <f aca="false">SUMIFS($AN$2:$AN$1250,$I$2:$I$1250,V983)</f>
        <v>1533718297.41705</v>
      </c>
      <c r="AP983" s="5" t="n">
        <f aca="false">AN983/AO983</f>
        <v>5.17899350608172E-013</v>
      </c>
      <c r="AQ983" s="6" t="n">
        <f aca="false">AP983-O983</f>
        <v>-9.99400354605137E-005</v>
      </c>
      <c r="AR983" s="20" t="n">
        <f aca="false">VLOOKUP(I983,entreesparc!$A$13:$H$110,8,0)*AP983</f>
        <v>1.88579385886587E-007</v>
      </c>
      <c r="AS983" s="7" t="n">
        <f aca="false">M983*AJ983/AI983+AH983/R983</f>
        <v>9.52925560072636</v>
      </c>
      <c r="AT983" s="4" t="n">
        <f aca="false">AS983+Z983</f>
        <v>2.54719404940875</v>
      </c>
      <c r="AU983" s="4" t="n">
        <f aca="false">AT983^-'paramètres CI'!$B$19</f>
        <v>0.000564291811338725</v>
      </c>
      <c r="AV983" s="4" t="n">
        <f aca="false">SUMIFS($AU$2:$AU$1250,$I$2:$I$1250,V983)</f>
        <v>0.854607544873535</v>
      </c>
      <c r="AW983" s="5" t="n">
        <f aca="false">AU983/AV983</f>
        <v>0.000660293505157656</v>
      </c>
      <c r="AX983" s="7" t="n">
        <f aca="false">SUMIFS($AP$2:$AP$1250,$I$2:$I$1250,V983)</f>
        <v>1</v>
      </c>
    </row>
    <row r="984" customFormat="false" ht="15.8" hidden="false" customHeight="false" outlineLevel="0" collapsed="false">
      <c r="A984" s="0" t="s">
        <v>18</v>
      </c>
      <c r="B984" s="0" t="s">
        <v>128</v>
      </c>
      <c r="C984" s="0" t="s">
        <v>48</v>
      </c>
      <c r="D984" s="0" t="s">
        <v>43</v>
      </c>
      <c r="E984" s="0" t="str">
        <f aca="false">VLOOKUP(A984,Nomenclature!$D$1:$E$9,2,0)</f>
        <v>06</v>
      </c>
      <c r="F984" s="0" t="str">
        <f aca="false">VLOOKUP(B984,Nomenclature!$J$1:$K$97,2,0)</f>
        <v>07</v>
      </c>
      <c r="G984" s="0" t="str">
        <f aca="false">VLOOKUP(C984,Nomenclature!$M$1:$N$21,2,0)</f>
        <v>09</v>
      </c>
      <c r="H984" s="0" t="str">
        <f aca="false">VLOOKUP(D984,Nomenclature!$O$25:$P$31,2,0)</f>
        <v>02</v>
      </c>
      <c r="I984" s="1" t="str">
        <f aca="false">CONCATENATE(E984,F984)</f>
        <v>0607</v>
      </c>
      <c r="J984" s="0" t="str">
        <f aca="false">CONCATENATE(E984,F984,G984,H984)</f>
        <v>06070902</v>
      </c>
      <c r="K984" s="0" t="n">
        <v>41.7480465349646</v>
      </c>
      <c r="L984" s="0" t="n">
        <v>20</v>
      </c>
      <c r="M984" s="0" t="n">
        <v>91.0138835761519</v>
      </c>
      <c r="N984" s="0" t="n">
        <v>2.83163023255814</v>
      </c>
      <c r="O984" s="0" t="n">
        <v>0.105381392810465</v>
      </c>
      <c r="P984" s="4" t="n">
        <f aca="false">VLOOKUP(D984,'paramètres CI'!$A$1:$B$6,2,0)</f>
        <v>0.0935912806596305</v>
      </c>
      <c r="Q984" s="17" t="n">
        <f aca="false">M984*P984/N984</f>
        <v>3.00819853657346</v>
      </c>
      <c r="R984" s="9" t="n">
        <f aca="false">1/(1+0.04)*(1 - (1/(1+0.04))^L984)/(1-1/(1+0.04))</f>
        <v>13.5903263449677</v>
      </c>
      <c r="S984" s="17" t="n">
        <f aca="false">K984/R984</f>
        <v>3.07189433684375</v>
      </c>
      <c r="T984" s="17" t="n">
        <f aca="false">Q984+S984</f>
        <v>6.08009287341721</v>
      </c>
      <c r="U984" s="0" t="n">
        <f aca="false">T984 + Z984</f>
        <v>0.894209709193917</v>
      </c>
      <c r="V984" s="4" t="str">
        <f aca="false">VLOOKUP(I984,'CI ref gaz'!$I$1:$AM$97,1,0)</f>
        <v>0607</v>
      </c>
      <c r="W984" s="0" t="n">
        <f aca="false">VLOOKUP(I984,'CI ref gaz'!$I$1:$AM$97,14,0)</f>
        <v>-2</v>
      </c>
      <c r="X984" s="1" t="n">
        <f aca="false">VLOOKUP(I984,'CI ref gaz'!$I$1:$AM$97,13,0)</f>
        <v>0.716802178499713</v>
      </c>
      <c r="Y984" s="2" t="n">
        <f aca="false">VLOOKUP(I984,'CI ref gaz'!$I$1:$AM$97,7,0)</f>
        <v>0.618136587569833</v>
      </c>
      <c r="Z984" s="17" t="n">
        <f aca="false">X984*(O984/Y984)^(-1/8)-T984</f>
        <v>-5.18588316422329</v>
      </c>
      <c r="AA984" s="17" t="n">
        <f aca="false">Z984^2</f>
        <v>26.8933841929746</v>
      </c>
      <c r="AB984" s="18" t="n">
        <f aca="false">Z984/U984</f>
        <v>-5.7994037762105</v>
      </c>
      <c r="AC984" s="17" t="n">
        <f aca="false">U984^-('paramètres CI'!$B$19)</f>
        <v>2.44616051406178</v>
      </c>
      <c r="AD984" s="4" t="n">
        <f aca="false">SUMIFS($AC$2:$AC$1250,$I$2:$I$1250,V984)</f>
        <v>23.2124519217671</v>
      </c>
      <c r="AE984" s="4" t="n">
        <f aca="false">AC984/AD984</f>
        <v>0.105381392810465</v>
      </c>
      <c r="AF984" s="17" t="n">
        <f aca="false">AE984-O984</f>
        <v>0</v>
      </c>
      <c r="AG984" s="4" t="n">
        <f aca="false">VLOOKUP(I984,BesoinU!$F$1:$L$99,3,0)</f>
        <v>33.9160292767631</v>
      </c>
      <c r="AH984" s="19" t="n">
        <f aca="false">VLOOKUP(J984,bibliRdtCHauff!$G$2:$K$1398,4,0)</f>
        <v>43.8354488617128</v>
      </c>
      <c r="AI984" s="19" t="n">
        <f aca="false">VLOOKUP(J984,bibliRdtCHauff!$G$2:$K$1398,3,0)</f>
        <v>2.94489544186046</v>
      </c>
      <c r="AJ984" s="4" t="n">
        <f aca="false">VLOOKUP(D984,'paramètres CI'!$A$1:$C$6,3)</f>
        <v>0.09847</v>
      </c>
      <c r="AK984" s="4" t="n">
        <f aca="false">AJ984*AG984/AI984</f>
        <v>1.13406790455452</v>
      </c>
      <c r="AL984" s="4" t="n">
        <f aca="false">AK984+AH984/R984</f>
        <v>4.35955695824045</v>
      </c>
      <c r="AM984" s="4" t="n">
        <f aca="false">AL984+Z984</f>
        <v>-0.826326205982841</v>
      </c>
      <c r="AN984" s="4" t="n">
        <f aca="false">AM984^-'paramètres CI'!$B$19</f>
        <v>4.60031733691325</v>
      </c>
      <c r="AO984" s="4" t="n">
        <f aca="false">SUMIFS($AN$2:$AN$1250,$I$2:$I$1250,V984)</f>
        <v>1533718297.41705</v>
      </c>
      <c r="AP984" s="5" t="n">
        <f aca="false">AN984/AO984</f>
        <v>2.99945390536234E-009</v>
      </c>
      <c r="AQ984" s="6" t="n">
        <f aca="false">AP984-O984</f>
        <v>-0.105381389811011</v>
      </c>
      <c r="AR984" s="20" t="n">
        <f aca="false">VLOOKUP(I984,entreesparc!$A$13:$H$110,8,0)*AP984</f>
        <v>0.00109217201142293</v>
      </c>
      <c r="AS984" s="7" t="n">
        <f aca="false">M984*AJ984/AI984+AH984/R984</f>
        <v>6.26876759877471</v>
      </c>
      <c r="AT984" s="4" t="n">
        <f aca="false">AS984+Z984</f>
        <v>1.08288443455141</v>
      </c>
      <c r="AU984" s="4" t="n">
        <f aca="false">AT984^-'paramètres CI'!$B$19</f>
        <v>0.528862910266287</v>
      </c>
      <c r="AV984" s="4" t="n">
        <f aca="false">SUMIFS($AU$2:$AU$1250,$I$2:$I$1250,V984)</f>
        <v>0.854607544873535</v>
      </c>
      <c r="AW984" s="5" t="n">
        <f aca="false">AU984/AV984</f>
        <v>0.618837165010693</v>
      </c>
      <c r="AX984" s="7" t="n">
        <f aca="false">SUMIFS($AP$2:$AP$1250,$I$2:$I$1250,V984)</f>
        <v>1</v>
      </c>
    </row>
    <row r="985" customFormat="false" ht="15.8" hidden="false" customHeight="false" outlineLevel="0" collapsed="false">
      <c r="A985" s="0" t="s">
        <v>18</v>
      </c>
      <c r="B985" s="0" t="s">
        <v>128</v>
      </c>
      <c r="C985" s="0" t="s">
        <v>49</v>
      </c>
      <c r="D985" s="0" t="s">
        <v>43</v>
      </c>
      <c r="E985" s="0" t="str">
        <f aca="false">VLOOKUP(A985,Nomenclature!$D$1:$E$9,2,0)</f>
        <v>06</v>
      </c>
      <c r="F985" s="0" t="str">
        <f aca="false">VLOOKUP(B985,Nomenclature!$J$1:$K$97,2,0)</f>
        <v>07</v>
      </c>
      <c r="G985" s="0" t="str">
        <f aca="false">VLOOKUP(C985,Nomenclature!$M$1:$N$21,2,0)</f>
        <v>29</v>
      </c>
      <c r="H985" s="0" t="str">
        <f aca="false">VLOOKUP(D985,Nomenclature!$O$25:$P$31,2,0)</f>
        <v>02</v>
      </c>
      <c r="I985" s="1" t="str">
        <f aca="false">CONCATENATE(E985,F985)</f>
        <v>0607</v>
      </c>
      <c r="J985" s="0" t="str">
        <f aca="false">CONCATENATE(E985,F985,G985,H985)</f>
        <v>06072902</v>
      </c>
      <c r="K985" s="0" t="n">
        <v>52.1850581687057</v>
      </c>
      <c r="L985" s="0" t="n">
        <v>20</v>
      </c>
      <c r="M985" s="0" t="n">
        <v>91.0138835761519</v>
      </c>
      <c r="N985" s="0" t="n">
        <v>3.39795627906976</v>
      </c>
      <c r="O985" s="0" t="n">
        <v>9.9940035978413E-005</v>
      </c>
      <c r="P985" s="4" t="n">
        <f aca="false">VLOOKUP(D985,'paramètres CI'!$A$1:$B$6,2,0)</f>
        <v>0.0935912806596305</v>
      </c>
      <c r="Q985" s="17" t="n">
        <f aca="false">M985*P985/N985</f>
        <v>2.50683211381122</v>
      </c>
      <c r="R985" s="9" t="n">
        <f aca="false">1/(1+0.04)*(1 - (1/(1+0.04))^L985)/(1-1/(1+0.04))</f>
        <v>13.5903263449677</v>
      </c>
      <c r="S985" s="17" t="n">
        <f aca="false">K985/R985</f>
        <v>3.83986792105468</v>
      </c>
      <c r="T985" s="17" t="n">
        <f aca="false">Q985+S985</f>
        <v>6.3467000348659</v>
      </c>
      <c r="U985" s="0" t="n">
        <f aca="false">T985 + Z985</f>
        <v>2.13460457141391</v>
      </c>
      <c r="V985" s="4" t="str">
        <f aca="false">VLOOKUP(I985,'CI ref gaz'!$I$1:$AM$97,1,0)</f>
        <v>0607</v>
      </c>
      <c r="W985" s="0" t="n">
        <f aca="false">VLOOKUP(I985,'CI ref gaz'!$I$1:$AM$97,14,0)</f>
        <v>-2</v>
      </c>
      <c r="X985" s="1" t="n">
        <f aca="false">VLOOKUP(I985,'CI ref gaz'!$I$1:$AM$97,13,0)</f>
        <v>0.716802178499713</v>
      </c>
      <c r="Y985" s="2" t="n">
        <f aca="false">VLOOKUP(I985,'CI ref gaz'!$I$1:$AM$97,7,0)</f>
        <v>0.618136587569833</v>
      </c>
      <c r="Z985" s="17" t="n">
        <f aca="false">X985*(O985/Y985)^(-1/8)-T985</f>
        <v>-4.21209546345199</v>
      </c>
      <c r="AA985" s="17" t="n">
        <f aca="false">Z985^2</f>
        <v>17.7417481932329</v>
      </c>
      <c r="AB985" s="18" t="n">
        <f aca="false">Z985/U985</f>
        <v>-1.97324390655737</v>
      </c>
      <c r="AC985" s="17" t="n">
        <f aca="false">U985^-('paramètres CI'!$B$19)</f>
        <v>0.00231985328020859</v>
      </c>
      <c r="AD985" s="4" t="n">
        <f aca="false">SUMIFS($AC$2:$AC$1250,$I$2:$I$1250,V985)</f>
        <v>23.2124519217671</v>
      </c>
      <c r="AE985" s="4" t="n">
        <f aca="false">AC985/AD985</f>
        <v>9.9940035978413E-005</v>
      </c>
      <c r="AF985" s="17" t="n">
        <f aca="false">AE985-O985</f>
        <v>0</v>
      </c>
      <c r="AG985" s="4" t="n">
        <f aca="false">VLOOKUP(I985,BesoinU!$F$1:$L$99,3,0)</f>
        <v>33.9160292767631</v>
      </c>
      <c r="AH985" s="19" t="n">
        <f aca="false">VLOOKUP(J985,bibliRdtCHauff!$G$2:$K$1398,4,0)</f>
        <v>52.1850581687057</v>
      </c>
      <c r="AI985" s="19" t="n">
        <f aca="false">VLOOKUP(J985,bibliRdtCHauff!$G$2:$K$1398,3,0)</f>
        <v>3.39795627906976</v>
      </c>
      <c r="AJ985" s="4" t="n">
        <f aca="false">VLOOKUP(D985,'paramètres CI'!$A$1:$C$6,3)</f>
        <v>0.09847</v>
      </c>
      <c r="AK985" s="4" t="n">
        <f aca="false">AJ985*AG985/AI985</f>
        <v>0.982858850613922</v>
      </c>
      <c r="AL985" s="4" t="n">
        <f aca="false">AK985+AH985/R985</f>
        <v>4.8227267716686</v>
      </c>
      <c r="AM985" s="4" t="n">
        <f aca="false">AL985+Z985</f>
        <v>0.610631308216603</v>
      </c>
      <c r="AN985" s="4" t="n">
        <f aca="false">AM985^-'paramètres CI'!$B$19</f>
        <v>51.732975587984</v>
      </c>
      <c r="AO985" s="4" t="n">
        <f aca="false">SUMIFS($AN$2:$AN$1250,$I$2:$I$1250,V985)</f>
        <v>1533718297.41705</v>
      </c>
      <c r="AP985" s="5" t="n">
        <f aca="false">AN985/AO985</f>
        <v>3.37304286420185E-008</v>
      </c>
      <c r="AQ985" s="6" t="n">
        <f aca="false">AP985-O985</f>
        <v>-9.9906305549771E-005</v>
      </c>
      <c r="AR985" s="20" t="n">
        <f aca="false">VLOOKUP(I985,entreesparc!$A$13:$H$110,8,0)*AP985</f>
        <v>0.0122820457518118</v>
      </c>
      <c r="AS985" s="7" t="n">
        <f aca="false">M985*AJ985/AI985+AH985/R985</f>
        <v>6.47737599346495</v>
      </c>
      <c r="AT985" s="4" t="n">
        <f aca="false">AS985+Z985</f>
        <v>2.26528053001296</v>
      </c>
      <c r="AU985" s="4" t="n">
        <f aca="false">AT985^-'paramètres CI'!$B$19</f>
        <v>0.00144219525354485</v>
      </c>
      <c r="AV985" s="4" t="n">
        <f aca="false">SUMIFS($AU$2:$AU$1250,$I$2:$I$1250,V985)</f>
        <v>0.854607544873535</v>
      </c>
      <c r="AW985" s="5" t="n">
        <f aca="false">AU985/AV985</f>
        <v>0.00168755268098911</v>
      </c>
      <c r="AX985" s="7" t="n">
        <f aca="false">SUMIFS($AP$2:$AP$1250,$I$2:$I$1250,V985)</f>
        <v>1</v>
      </c>
    </row>
    <row r="986" customFormat="false" ht="15.8" hidden="false" customHeight="false" outlineLevel="0" collapsed="false">
      <c r="A986" s="0" t="s">
        <v>18</v>
      </c>
      <c r="B986" s="0" t="s">
        <v>129</v>
      </c>
      <c r="C986" s="0" t="s">
        <v>32</v>
      </c>
      <c r="D986" s="0" t="s">
        <v>33</v>
      </c>
      <c r="E986" s="0" t="str">
        <f aca="false">VLOOKUP(A986,Nomenclature!$D$1:$E$9,2,0)</f>
        <v>06</v>
      </c>
      <c r="F986" s="0" t="str">
        <f aca="false">VLOOKUP(B986,Nomenclature!$J$1:$K$97,2,0)</f>
        <v>14</v>
      </c>
      <c r="G986" s="0" t="str">
        <f aca="false">VLOOKUP(C986,Nomenclature!$M$1:$N$21,2,0)</f>
        <v>01</v>
      </c>
      <c r="H986" s="0" t="str">
        <f aca="false">VLOOKUP(D986,Nomenclature!$O$25:$P$31,2,0)</f>
        <v>01</v>
      </c>
      <c r="I986" s="1" t="str">
        <f aca="false">CONCATENATE(E986,F986)</f>
        <v>0614</v>
      </c>
      <c r="J986" s="0" t="str">
        <f aca="false">CONCATENATE(E986,F986,G986,H986)</f>
        <v>06140101</v>
      </c>
      <c r="K986" s="0" t="n">
        <v>12.8768080634001</v>
      </c>
      <c r="L986" s="0" t="n">
        <v>25</v>
      </c>
      <c r="M986" s="0" t="n">
        <v>95.6586397922288</v>
      </c>
      <c r="N986" s="0" t="n">
        <v>0.725788208252146</v>
      </c>
      <c r="O986" s="0" t="n">
        <v>0.0092704597467484</v>
      </c>
      <c r="P986" s="4" t="n">
        <f aca="false">VLOOKUP(D986,'paramètres CI'!$A$1:$B$6,2,0)</f>
        <v>0.033584731604575</v>
      </c>
      <c r="Q986" s="17" t="n">
        <f aca="false">M986*P986/N986</f>
        <v>4.42645623964809</v>
      </c>
      <c r="R986" s="9" t="n">
        <f aca="false">1/(1+0.04)*(1 - (1/(1+0.04))^L986)/(1-1/(1+0.04))</f>
        <v>15.6220799436509</v>
      </c>
      <c r="S986" s="17" t="n">
        <f aca="false">K986/R986</f>
        <v>0.824269758562687</v>
      </c>
      <c r="T986" s="17" t="n">
        <f aca="false">Q986+S986</f>
        <v>5.25072599821078</v>
      </c>
      <c r="U986" s="0" t="n">
        <f aca="false">T986 + Z986</f>
        <v>0.899466466449389</v>
      </c>
      <c r="V986" s="4" t="str">
        <f aca="false">VLOOKUP(I986,'CI ref gaz'!$I$1:$AM$97,1,0)</f>
        <v>0614</v>
      </c>
      <c r="W986" s="0" t="n">
        <f aca="false">VLOOKUP(I986,'CI ref gaz'!$I$1:$AM$97,14,0)</f>
        <v>-2</v>
      </c>
      <c r="X986" s="1" t="n">
        <f aca="false">VLOOKUP(I986,'CI ref gaz'!$I$1:$AM$97,13,0)</f>
        <v>0.534845578349647</v>
      </c>
      <c r="Y986" s="2" t="n">
        <f aca="false">VLOOKUP(I986,'CI ref gaz'!$I$1:$AM$97,7,0)</f>
        <v>0.593135350659937</v>
      </c>
      <c r="Z986" s="17" t="n">
        <f aca="false">X986*(O986/Y986)^(-1/8)-T986</f>
        <v>-4.35125953176139</v>
      </c>
      <c r="AA986" s="17" t="n">
        <f aca="false">Z986^2</f>
        <v>18.9334595127443</v>
      </c>
      <c r="AB986" s="18" t="n">
        <f aca="false">Z986/U986</f>
        <v>-4.83760061554916</v>
      </c>
      <c r="AC986" s="17" t="n">
        <f aca="false">U986^-('paramètres CI'!$B$19)</f>
        <v>2.33410390761122</v>
      </c>
      <c r="AD986" s="4" t="n">
        <f aca="false">SUMIFS($AC$2:$AC$1250,$I$2:$I$1250,V986)</f>
        <v>251.778657302288</v>
      </c>
      <c r="AE986" s="4" t="n">
        <f aca="false">AC986/AD986</f>
        <v>0.0092704597467484</v>
      </c>
      <c r="AF986" s="17" t="n">
        <f aca="false">AE986-O986</f>
        <v>0</v>
      </c>
      <c r="AG986" s="4" t="n">
        <f aca="false">VLOOKUP(I986,BesoinU!$F$1:$L$99,3,0)</f>
        <v>47.0619564159626</v>
      </c>
      <c r="AH986" s="19" t="n">
        <f aca="false">VLOOKUP(J986,bibliRdtCHauff!$G$2:$K$1398,4,0)</f>
        <v>13.5206484665701</v>
      </c>
      <c r="AI986" s="19" t="n">
        <f aca="false">VLOOKUP(J986,bibliRdtCHauff!$G$2:$K$1398,3,0)</f>
        <v>0.754819736582231</v>
      </c>
      <c r="AJ986" s="4" t="n">
        <f aca="false">VLOOKUP(D986,'paramètres CI'!$A$1:$C$6,3)</f>
        <v>0.0509473684210526</v>
      </c>
      <c r="AK986" s="4" t="n">
        <f aca="false">AJ986*AG986/AI986</f>
        <v>3.17649726939587</v>
      </c>
      <c r="AL986" s="4" t="n">
        <f aca="false">AK986+AH986/R986</f>
        <v>4.04198051588669</v>
      </c>
      <c r="AM986" s="4" t="n">
        <f aca="false">AL986+Z986</f>
        <v>-0.309279015874699</v>
      </c>
      <c r="AN986" s="4" t="n">
        <f aca="false">AM986^-'paramètres CI'!$B$19</f>
        <v>11945.2807629141</v>
      </c>
      <c r="AO986" s="4" t="n">
        <f aca="false">SUMIFS($AN$2:$AN$1250,$I$2:$I$1250,V986)</f>
        <v>21694.6896281565</v>
      </c>
      <c r="AP986" s="5" t="n">
        <f aca="false">AN986/AO986</f>
        <v>0.550608511467752</v>
      </c>
      <c r="AQ986" s="6" t="n">
        <f aca="false">AP986-O986</f>
        <v>0.541338051721003</v>
      </c>
      <c r="AR986" s="20" t="n">
        <f aca="false">VLOOKUP(I986,entreesparc!$A$13:$H$110,8,0)*AP986</f>
        <v>39313.2614629424</v>
      </c>
      <c r="AS986" s="7" t="n">
        <f aca="false">M986*AJ986/AI986+AH986/R986</f>
        <v>7.32206582900059</v>
      </c>
      <c r="AT986" s="4" t="n">
        <f aca="false">AS986+Z986</f>
        <v>2.9708062972392</v>
      </c>
      <c r="AU986" s="4" t="n">
        <f aca="false">AT986^-'paramètres CI'!$B$19</f>
        <v>0.000164818255628559</v>
      </c>
      <c r="AV986" s="4" t="n">
        <f aca="false">SUMIFS($AU$2:$AU$1250,$I$2:$I$1250,V986)</f>
        <v>6.55084512724326</v>
      </c>
      <c r="AW986" s="5" t="n">
        <f aca="false">AU986/AV986</f>
        <v>2.51598461613942E-005</v>
      </c>
      <c r="AX986" s="7" t="n">
        <f aca="false">SUMIFS($AP$2:$AP$1250,$I$2:$I$1250,V986)</f>
        <v>1</v>
      </c>
    </row>
    <row r="987" customFormat="false" ht="15.8" hidden="false" customHeight="false" outlineLevel="0" collapsed="false">
      <c r="A987" s="0" t="s">
        <v>18</v>
      </c>
      <c r="B987" s="0" t="s">
        <v>129</v>
      </c>
      <c r="C987" s="0" t="s">
        <v>32</v>
      </c>
      <c r="D987" s="0" t="s">
        <v>34</v>
      </c>
      <c r="E987" s="0" t="str">
        <f aca="false">VLOOKUP(A987,Nomenclature!$D$1:$E$9,2,0)</f>
        <v>06</v>
      </c>
      <c r="F987" s="0" t="str">
        <f aca="false">VLOOKUP(B987,Nomenclature!$J$1:$K$97,2,0)</f>
        <v>14</v>
      </c>
      <c r="G987" s="0" t="str">
        <f aca="false">VLOOKUP(C987,Nomenclature!$M$1:$N$21,2,0)</f>
        <v>01</v>
      </c>
      <c r="H987" s="0" t="str">
        <f aca="false">VLOOKUP(D987,Nomenclature!$O$25:$P$31,2,0)</f>
        <v>06</v>
      </c>
      <c r="I987" s="1" t="str">
        <f aca="false">CONCATENATE(E987,F987)</f>
        <v>0614</v>
      </c>
      <c r="J987" s="0" t="str">
        <f aca="false">CONCATENATE(E987,F987,G987,H987)</f>
        <v>06140106</v>
      </c>
      <c r="K987" s="0" t="n">
        <v>12.9858750623193</v>
      </c>
      <c r="L987" s="0" t="n">
        <v>25</v>
      </c>
      <c r="M987" s="0" t="n">
        <v>91.583746490408</v>
      </c>
      <c r="N987" s="0" t="n">
        <v>0.735230584832355</v>
      </c>
      <c r="O987" s="0" t="n">
        <v>0.0965908003315118</v>
      </c>
      <c r="P987" s="4" t="n">
        <f aca="false">VLOOKUP(D987,'paramètres CI'!$A$1:$B$6,2,0)</f>
        <v>0.0424847883250769</v>
      </c>
      <c r="Q987" s="17" t="n">
        <f aca="false">M987*P987/N987</f>
        <v>5.29210313598378</v>
      </c>
      <c r="R987" s="9" t="n">
        <f aca="false">1/(1+0.04)*(1 - (1/(1+0.04))^L987)/(1-1/(1+0.04))</f>
        <v>15.6220799436509</v>
      </c>
      <c r="S987" s="17" t="n">
        <f aca="false">K987/R987</f>
        <v>0.831251351238733</v>
      </c>
      <c r="T987" s="17" t="n">
        <f aca="false">Q987+S987</f>
        <v>6.12335448722251</v>
      </c>
      <c r="U987" s="0" t="n">
        <f aca="false">T987 + Z987</f>
        <v>0.671051212300402</v>
      </c>
      <c r="V987" s="4" t="str">
        <f aca="false">VLOOKUP(I987,'CI ref gaz'!$I$1:$AM$97,1,0)</f>
        <v>0614</v>
      </c>
      <c r="W987" s="0" t="n">
        <f aca="false">VLOOKUP(I987,'CI ref gaz'!$I$1:$AM$97,14,0)</f>
        <v>-2</v>
      </c>
      <c r="X987" s="1" t="n">
        <f aca="false">VLOOKUP(I987,'CI ref gaz'!$I$1:$AM$97,13,0)</f>
        <v>0.534845578349647</v>
      </c>
      <c r="Y987" s="2" t="n">
        <f aca="false">VLOOKUP(I987,'CI ref gaz'!$I$1:$AM$97,7,0)</f>
        <v>0.593135350659937</v>
      </c>
      <c r="Z987" s="17" t="n">
        <f aca="false">X987*(O987/Y987)^(-1/8)-T987</f>
        <v>-5.45230327492211</v>
      </c>
      <c r="AA987" s="17" t="n">
        <f aca="false">Z987^2</f>
        <v>29.7276110017264</v>
      </c>
      <c r="AB987" s="18" t="n">
        <f aca="false">Z987/U987</f>
        <v>-8.12501814314783</v>
      </c>
      <c r="AC987" s="17" t="n">
        <f aca="false">U987^-('paramètres CI'!$B$19)</f>
        <v>24.3195020152215</v>
      </c>
      <c r="AD987" s="4" t="n">
        <f aca="false">SUMIFS($AC$2:$AC$1250,$I$2:$I$1250,V987)</f>
        <v>251.778657302288</v>
      </c>
      <c r="AE987" s="4" t="n">
        <f aca="false">AC987/AD987</f>
        <v>0.0965908003315117</v>
      </c>
      <c r="AF987" s="17" t="n">
        <f aca="false">AE987-O987</f>
        <v>0</v>
      </c>
      <c r="AG987" s="4" t="n">
        <f aca="false">VLOOKUP(I987,BesoinU!$F$1:$L$99,3,0)</f>
        <v>47.0619564159626</v>
      </c>
      <c r="AH987" s="19" t="n">
        <f aca="false">VLOOKUP(J987,bibliRdtCHauff!$G$2:$K$1398,4,0)</f>
        <v>13.6351688154352</v>
      </c>
      <c r="AI987" s="19" t="n">
        <f aca="false">VLOOKUP(J987,bibliRdtCHauff!$G$2:$K$1398,3,0)</f>
        <v>0.764639808225649</v>
      </c>
      <c r="AJ987" s="4" t="n">
        <f aca="false">VLOOKUP(D987,'paramètres CI'!$A$1:$C$6,3)</f>
        <v>0.0591</v>
      </c>
      <c r="AK987" s="4" t="n">
        <f aca="false">AJ987*AG987/AI987</f>
        <v>3.63747949591789</v>
      </c>
      <c r="AL987" s="4" t="n">
        <f aca="false">AK987+AH987/R987</f>
        <v>4.51029341471856</v>
      </c>
      <c r="AM987" s="4" t="n">
        <f aca="false">AL987+Z987</f>
        <v>-0.94200986020355</v>
      </c>
      <c r="AN987" s="4" t="n">
        <f aca="false">AM987^-'paramètres CI'!$B$19</f>
        <v>1.61271048939147</v>
      </c>
      <c r="AO987" s="4" t="n">
        <f aca="false">SUMIFS($AN$2:$AN$1250,$I$2:$I$1250,V987)</f>
        <v>21694.6896281565</v>
      </c>
      <c r="AP987" s="5" t="n">
        <f aca="false">AN987/AO987</f>
        <v>7.43366472179629E-005</v>
      </c>
      <c r="AQ987" s="6" t="n">
        <f aca="false">AP987-O987</f>
        <v>-0.0965164636842938</v>
      </c>
      <c r="AR987" s="20" t="n">
        <f aca="false">VLOOKUP(I987,entreesparc!$A$13:$H$110,8,0)*AP987</f>
        <v>5.30761146530052</v>
      </c>
      <c r="AS987" s="7" t="n">
        <f aca="false">M987*AJ987/AI987+AH987/R987</f>
        <v>7.95144016786175</v>
      </c>
      <c r="AT987" s="4" t="n">
        <f aca="false">AS987+Z987</f>
        <v>2.49913689293964</v>
      </c>
      <c r="AU987" s="4" t="n">
        <f aca="false">AT987^-'paramètres CI'!$B$19</f>
        <v>0.000657172882043547</v>
      </c>
      <c r="AV987" s="4" t="n">
        <f aca="false">SUMIFS($AU$2:$AU$1250,$I$2:$I$1250,V987)</f>
        <v>6.55084512724326</v>
      </c>
      <c r="AW987" s="5" t="n">
        <f aca="false">AU987/AV987</f>
        <v>0.000100318793877531</v>
      </c>
      <c r="AX987" s="7" t="n">
        <f aca="false">SUMIFS($AP$2:$AP$1250,$I$2:$I$1250,V987)</f>
        <v>1</v>
      </c>
    </row>
    <row r="988" customFormat="false" ht="15.8" hidden="false" customHeight="false" outlineLevel="0" collapsed="false">
      <c r="A988" s="0" t="s">
        <v>18</v>
      </c>
      <c r="B988" s="0" t="s">
        <v>129</v>
      </c>
      <c r="C988" s="0" t="s">
        <v>35</v>
      </c>
      <c r="D988" s="0" t="s">
        <v>33</v>
      </c>
      <c r="E988" s="0" t="str">
        <f aca="false">VLOOKUP(A988,Nomenclature!$D$1:$E$9,2,0)</f>
        <v>06</v>
      </c>
      <c r="F988" s="0" t="str">
        <f aca="false">VLOOKUP(B988,Nomenclature!$J$1:$K$97,2,0)</f>
        <v>14</v>
      </c>
      <c r="G988" s="0" t="str">
        <f aca="false">VLOOKUP(C988,Nomenclature!$M$1:$N$21,2,0)</f>
        <v>21</v>
      </c>
      <c r="H988" s="0" t="str">
        <f aca="false">VLOOKUP(D988,Nomenclature!$O$25:$P$31,2,0)</f>
        <v>01</v>
      </c>
      <c r="I988" s="1" t="str">
        <f aca="false">CONCATENATE(E988,F988)</f>
        <v>0614</v>
      </c>
      <c r="J988" s="0" t="str">
        <f aca="false">CONCATENATE(E988,F988,G988,H988)</f>
        <v>06142101</v>
      </c>
      <c r="K988" s="0" t="n">
        <v>16.0960100792501</v>
      </c>
      <c r="L988" s="0" t="n">
        <v>25</v>
      </c>
      <c r="M988" s="0" t="n">
        <v>95.6586397922288</v>
      </c>
      <c r="N988" s="0" t="n">
        <v>0.870945849902573</v>
      </c>
      <c r="O988" s="0" t="n">
        <v>9.9940035978413E-005</v>
      </c>
      <c r="P988" s="4" t="n">
        <f aca="false">VLOOKUP(D988,'paramètres CI'!$A$1:$B$6,2,0)</f>
        <v>0.033584731604575</v>
      </c>
      <c r="Q988" s="17" t="n">
        <f aca="false">M988*P988/N988</f>
        <v>3.68871353304009</v>
      </c>
      <c r="R988" s="9" t="n">
        <f aca="false">1/(1+0.04)*(1 - (1/(1+0.04))^L988)/(1-1/(1+0.04))</f>
        <v>15.6220799436509</v>
      </c>
      <c r="S988" s="17" t="n">
        <f aca="false">K988/R988</f>
        <v>1.03033719820336</v>
      </c>
      <c r="T988" s="17" t="n">
        <f aca="false">Q988+S988</f>
        <v>4.71905073124345</v>
      </c>
      <c r="U988" s="0" t="n">
        <f aca="false">T988 + Z988</f>
        <v>1.58454726502375</v>
      </c>
      <c r="V988" s="4" t="str">
        <f aca="false">VLOOKUP(I988,'CI ref gaz'!$I$1:$AM$97,1,0)</f>
        <v>0614</v>
      </c>
      <c r="W988" s="0" t="n">
        <f aca="false">VLOOKUP(I988,'CI ref gaz'!$I$1:$AM$97,14,0)</f>
        <v>-2</v>
      </c>
      <c r="X988" s="1" t="n">
        <f aca="false">VLOOKUP(I988,'CI ref gaz'!$I$1:$AM$97,13,0)</f>
        <v>0.534845578349647</v>
      </c>
      <c r="Y988" s="2" t="n">
        <f aca="false">VLOOKUP(I988,'CI ref gaz'!$I$1:$AM$97,7,0)</f>
        <v>0.593135350659937</v>
      </c>
      <c r="Z988" s="17" t="n">
        <f aca="false">X988*(O988/Y988)^(-1/8)-T988</f>
        <v>-3.13450346621969</v>
      </c>
      <c r="AA988" s="17" t="n">
        <f aca="false">Z988^2</f>
        <v>9.82511197974327</v>
      </c>
      <c r="AB988" s="18" t="n">
        <f aca="false">Z988/U988</f>
        <v>-1.97816974943484</v>
      </c>
      <c r="AC988" s="17" t="n">
        <f aca="false">U988^-('paramètres CI'!$B$19)</f>
        <v>0.0251627680693872</v>
      </c>
      <c r="AD988" s="4" t="n">
        <f aca="false">SUMIFS($AC$2:$AC$1250,$I$2:$I$1250,V988)</f>
        <v>251.778657302288</v>
      </c>
      <c r="AE988" s="4" t="n">
        <f aca="false">AC988/AD988</f>
        <v>9.99400359784128E-005</v>
      </c>
      <c r="AF988" s="17" t="n">
        <f aca="false">AE988-O988</f>
        <v>0</v>
      </c>
      <c r="AG988" s="4" t="n">
        <f aca="false">VLOOKUP(I988,BesoinU!$F$1:$L$99,3,0)</f>
        <v>47.0619564159626</v>
      </c>
      <c r="AH988" s="19" t="n">
        <f aca="false">VLOOKUP(J988,bibliRdtCHauff!$G$2:$K$1398,4,0)</f>
        <v>16.0960100792501</v>
      </c>
      <c r="AI988" s="19" t="n">
        <f aca="false">VLOOKUP(J988,bibliRdtCHauff!$G$2:$K$1398,3,0)</f>
        <v>0.870945849902573</v>
      </c>
      <c r="AJ988" s="4" t="n">
        <f aca="false">VLOOKUP(D988,'paramètres CI'!$A$1:$C$6,3)</f>
        <v>0.0509473684210526</v>
      </c>
      <c r="AK988" s="4" t="n">
        <f aca="false">AJ988*AG988/AI988</f>
        <v>2.75296430014309</v>
      </c>
      <c r="AL988" s="4" t="n">
        <f aca="false">AK988+AH988/R988</f>
        <v>3.78330149834645</v>
      </c>
      <c r="AM988" s="4" t="n">
        <f aca="false">AL988+Z988</f>
        <v>0.648798032126753</v>
      </c>
      <c r="AN988" s="4" t="n">
        <f aca="false">AM988^-'paramètres CI'!$B$19</f>
        <v>31.8510540053164</v>
      </c>
      <c r="AO988" s="4" t="n">
        <f aca="false">SUMIFS($AN$2:$AN$1250,$I$2:$I$1250,V988)</f>
        <v>21694.6896281565</v>
      </c>
      <c r="AP988" s="5" t="n">
        <f aca="false">AN988/AO988</f>
        <v>0.00146814978924513</v>
      </c>
      <c r="AQ988" s="6" t="n">
        <f aca="false">AP988-O988</f>
        <v>0.00136820975326671</v>
      </c>
      <c r="AR988" s="20" t="n">
        <f aca="false">VLOOKUP(I988,entreesparc!$A$13:$H$110,8,0)*AP988</f>
        <v>104.825398317036</v>
      </c>
      <c r="AS988" s="7" t="n">
        <f aca="false">M988*AJ988/AI988+AH988/R988</f>
        <v>6.62604210304516</v>
      </c>
      <c r="AT988" s="4" t="n">
        <f aca="false">AS988+Z988</f>
        <v>3.49153863682547</v>
      </c>
      <c r="AU988" s="4" t="n">
        <f aca="false">AT988^-'paramètres CI'!$B$19</f>
        <v>4.52757008856568E-005</v>
      </c>
      <c r="AV988" s="4" t="n">
        <f aca="false">SUMIFS($AU$2:$AU$1250,$I$2:$I$1250,V988)</f>
        <v>6.55084512724326</v>
      </c>
      <c r="AW988" s="5" t="n">
        <f aca="false">AU988/AV988</f>
        <v>6.91142898453926E-006</v>
      </c>
      <c r="AX988" s="7" t="n">
        <f aca="false">SUMIFS($AP$2:$AP$1250,$I$2:$I$1250,V988)</f>
        <v>1</v>
      </c>
    </row>
    <row r="989" customFormat="false" ht="15.8" hidden="false" customHeight="false" outlineLevel="0" collapsed="false">
      <c r="A989" s="0" t="s">
        <v>18</v>
      </c>
      <c r="B989" s="0" t="s">
        <v>129</v>
      </c>
      <c r="C989" s="0" t="s">
        <v>35</v>
      </c>
      <c r="D989" s="0" t="s">
        <v>34</v>
      </c>
      <c r="E989" s="0" t="str">
        <f aca="false">VLOOKUP(A989,Nomenclature!$D$1:$E$9,2,0)</f>
        <v>06</v>
      </c>
      <c r="F989" s="0" t="str">
        <f aca="false">VLOOKUP(B989,Nomenclature!$J$1:$K$97,2,0)</f>
        <v>14</v>
      </c>
      <c r="G989" s="0" t="str">
        <f aca="false">VLOOKUP(C989,Nomenclature!$M$1:$N$21,2,0)</f>
        <v>21</v>
      </c>
      <c r="H989" s="0" t="str">
        <f aca="false">VLOOKUP(D989,Nomenclature!$O$25:$P$31,2,0)</f>
        <v>06</v>
      </c>
      <c r="I989" s="1" t="str">
        <f aca="false">CONCATENATE(E989,F989)</f>
        <v>0614</v>
      </c>
      <c r="J989" s="0" t="str">
        <f aca="false">CONCATENATE(E989,F989,G989,H989)</f>
        <v>06142106</v>
      </c>
      <c r="K989" s="0" t="n">
        <v>16.2323438278991</v>
      </c>
      <c r="L989" s="0" t="n">
        <v>25</v>
      </c>
      <c r="M989" s="0" t="n">
        <v>91.583746490408</v>
      </c>
      <c r="N989" s="0" t="n">
        <v>0.882276701798826</v>
      </c>
      <c r="O989" s="0" t="n">
        <v>9.9940035978413E-005</v>
      </c>
      <c r="P989" s="4" t="n">
        <f aca="false">VLOOKUP(D989,'paramètres CI'!$A$1:$B$6,2,0)</f>
        <v>0.0424847883250769</v>
      </c>
      <c r="Q989" s="17" t="n">
        <f aca="false">M989*P989/N989</f>
        <v>4.41008594665315</v>
      </c>
      <c r="R989" s="9" t="n">
        <f aca="false">1/(1+0.04)*(1 - (1/(1+0.04))^L989)/(1-1/(1+0.04))</f>
        <v>15.6220799436509</v>
      </c>
      <c r="S989" s="17" t="n">
        <f aca="false">K989/R989</f>
        <v>1.03906418904841</v>
      </c>
      <c r="T989" s="17" t="n">
        <f aca="false">Q989+S989</f>
        <v>5.44915013570156</v>
      </c>
      <c r="U989" s="0" t="n">
        <f aca="false">T989 + Z989</f>
        <v>1.58454726502375</v>
      </c>
      <c r="V989" s="4" t="str">
        <f aca="false">VLOOKUP(I989,'CI ref gaz'!$I$1:$AM$97,1,0)</f>
        <v>0614</v>
      </c>
      <c r="W989" s="0" t="n">
        <f aca="false">VLOOKUP(I989,'CI ref gaz'!$I$1:$AM$97,14,0)</f>
        <v>-2</v>
      </c>
      <c r="X989" s="1" t="n">
        <f aca="false">VLOOKUP(I989,'CI ref gaz'!$I$1:$AM$97,13,0)</f>
        <v>0.534845578349647</v>
      </c>
      <c r="Y989" s="2" t="n">
        <f aca="false">VLOOKUP(I989,'CI ref gaz'!$I$1:$AM$97,7,0)</f>
        <v>0.593135350659937</v>
      </c>
      <c r="Z989" s="17" t="n">
        <f aca="false">X989*(O989/Y989)^(-1/8)-T989</f>
        <v>-3.86460287067781</v>
      </c>
      <c r="AA989" s="17" t="n">
        <f aca="false">Z989^2</f>
        <v>14.9351553480511</v>
      </c>
      <c r="AB989" s="18" t="n">
        <f aca="false">Z989/U989</f>
        <v>-2.43893189933964</v>
      </c>
      <c r="AC989" s="17" t="n">
        <f aca="false">U989^-('paramètres CI'!$B$19)</f>
        <v>0.0251627680693872</v>
      </c>
      <c r="AD989" s="4" t="n">
        <f aca="false">SUMIFS($AC$2:$AC$1250,$I$2:$I$1250,V989)</f>
        <v>251.778657302288</v>
      </c>
      <c r="AE989" s="4" t="n">
        <f aca="false">AC989/AD989</f>
        <v>9.99400359784128E-005</v>
      </c>
      <c r="AF989" s="17" t="n">
        <f aca="false">AE989-O989</f>
        <v>0</v>
      </c>
      <c r="AG989" s="4" t="n">
        <f aca="false">VLOOKUP(I989,BesoinU!$F$1:$L$99,3,0)</f>
        <v>47.0619564159626</v>
      </c>
      <c r="AH989" s="19" t="n">
        <f aca="false">VLOOKUP(J989,bibliRdtCHauff!$G$2:$K$1398,4,0)</f>
        <v>16.2323438278991</v>
      </c>
      <c r="AI989" s="19" t="n">
        <f aca="false">VLOOKUP(J989,bibliRdtCHauff!$G$2:$K$1398,3,0)</f>
        <v>0.882276701798826</v>
      </c>
      <c r="AJ989" s="4" t="n">
        <f aca="false">VLOOKUP(D989,'paramètres CI'!$A$1:$C$6,3)</f>
        <v>0.0591</v>
      </c>
      <c r="AK989" s="4" t="n">
        <f aca="false">AJ989*AG989/AI989</f>
        <v>3.15248222979551</v>
      </c>
      <c r="AL989" s="4" t="n">
        <f aca="false">AK989+AH989/R989</f>
        <v>4.19154641884392</v>
      </c>
      <c r="AM989" s="4" t="n">
        <f aca="false">AL989+Z989</f>
        <v>0.326943548166114</v>
      </c>
      <c r="AN989" s="4" t="n">
        <f aca="false">AM989^-'paramètres CI'!$B$19</f>
        <v>7659.80701479306</v>
      </c>
      <c r="AO989" s="4" t="n">
        <f aca="false">SUMIFS($AN$2:$AN$1250,$I$2:$I$1250,V989)</f>
        <v>21694.6896281565</v>
      </c>
      <c r="AP989" s="5" t="n">
        <f aca="false">AN989/AO989</f>
        <v>0.353072901529403</v>
      </c>
      <c r="AQ989" s="6" t="n">
        <f aca="false">AP989-O989</f>
        <v>0.352972961493425</v>
      </c>
      <c r="AR989" s="20" t="n">
        <f aca="false">VLOOKUP(I989,entreesparc!$A$13:$H$110,8,0)*AP989</f>
        <v>25209.2857342582</v>
      </c>
      <c r="AS989" s="7" t="n">
        <f aca="false">M989*AJ989/AI989+AH989/R989</f>
        <v>7.17387360490135</v>
      </c>
      <c r="AT989" s="4" t="n">
        <f aca="false">AS989+Z989</f>
        <v>3.30927073422354</v>
      </c>
      <c r="AU989" s="4" t="n">
        <f aca="false">AT989^-'paramètres CI'!$B$19</f>
        <v>6.95250982265791E-005</v>
      </c>
      <c r="AV989" s="4" t="n">
        <f aca="false">SUMIFS($AU$2:$AU$1250,$I$2:$I$1250,V989)</f>
        <v>6.55084512724326</v>
      </c>
      <c r="AW989" s="5" t="n">
        <f aca="false">AU989/AV989</f>
        <v>1.06131494297495E-005</v>
      </c>
      <c r="AX989" s="7" t="n">
        <f aca="false">SUMIFS($AP$2:$AP$1250,$I$2:$I$1250,V989)</f>
        <v>1</v>
      </c>
    </row>
    <row r="990" customFormat="false" ht="15.8" hidden="false" customHeight="false" outlineLevel="0" collapsed="false">
      <c r="A990" s="0" t="s">
        <v>18</v>
      </c>
      <c r="B990" s="0" t="s">
        <v>129</v>
      </c>
      <c r="C990" s="0" t="s">
        <v>36</v>
      </c>
      <c r="D990" s="0" t="s">
        <v>37</v>
      </c>
      <c r="E990" s="0" t="str">
        <f aca="false">VLOOKUP(A990,Nomenclature!$D$1:$E$9,2,0)</f>
        <v>06</v>
      </c>
      <c r="F990" s="0" t="str">
        <f aca="false">VLOOKUP(B990,Nomenclature!$J$1:$K$97,2,0)</f>
        <v>14</v>
      </c>
      <c r="G990" s="0" t="str">
        <f aca="false">VLOOKUP(C990,Nomenclature!$M$1:$N$21,2,0)</f>
        <v>23</v>
      </c>
      <c r="H990" s="0" t="str">
        <f aca="false">VLOOKUP(D990,Nomenclature!$O$25:$P$31,2,0)</f>
        <v>03</v>
      </c>
      <c r="I990" s="1" t="str">
        <f aca="false">CONCATENATE(E990,F990)</f>
        <v>0614</v>
      </c>
      <c r="J990" s="0" t="str">
        <f aca="false">CONCATENATE(E990,F990,G990,H990)</f>
        <v>06142303</v>
      </c>
      <c r="K990" s="0" t="n">
        <v>10.0020053703767</v>
      </c>
      <c r="L990" s="0" t="n">
        <v>20</v>
      </c>
      <c r="M990" s="0" t="n">
        <v>88.7035866972034</v>
      </c>
      <c r="N990" s="0" t="n">
        <v>0.760956568284383</v>
      </c>
      <c r="O990" s="0" t="n">
        <v>9.9940035978413E-005</v>
      </c>
      <c r="P990" s="4" t="n">
        <f aca="false">VLOOKUP(D990,'paramètres CI'!$A$1:$B$6,2,0)</f>
        <v>0.0385046990211696</v>
      </c>
      <c r="Q990" s="17" t="n">
        <f aca="false">M990*P990/N990</f>
        <v>4.48843606879493</v>
      </c>
      <c r="R990" s="9" t="n">
        <f aca="false">1/(1+0.04)*(1 - (1/(1+0.04))^L990)/(1-1/(1+0.04))</f>
        <v>13.5903263449677</v>
      </c>
      <c r="S990" s="17" t="n">
        <f aca="false">K990/R990</f>
        <v>0.735965061948664</v>
      </c>
      <c r="T990" s="17" t="n">
        <f aca="false">Q990+S990</f>
        <v>5.2244011307436</v>
      </c>
      <c r="U990" s="0" t="n">
        <f aca="false">T990 + Z990</f>
        <v>1.58454726502375</v>
      </c>
      <c r="V990" s="4" t="str">
        <f aca="false">VLOOKUP(I990,'CI ref gaz'!$I$1:$AM$97,1,0)</f>
        <v>0614</v>
      </c>
      <c r="W990" s="0" t="n">
        <f aca="false">VLOOKUP(I990,'CI ref gaz'!$I$1:$AM$97,14,0)</f>
        <v>-2</v>
      </c>
      <c r="X990" s="1" t="n">
        <f aca="false">VLOOKUP(I990,'CI ref gaz'!$I$1:$AM$97,13,0)</f>
        <v>0.534845578349647</v>
      </c>
      <c r="Y990" s="2" t="n">
        <f aca="false">VLOOKUP(I990,'CI ref gaz'!$I$1:$AM$97,7,0)</f>
        <v>0.593135350659937</v>
      </c>
      <c r="Z990" s="17" t="n">
        <f aca="false">X990*(O990/Y990)^(-1/8)-T990</f>
        <v>-3.63985386571985</v>
      </c>
      <c r="AA990" s="17" t="n">
        <f aca="false">Z990^2</f>
        <v>13.2485361637957</v>
      </c>
      <c r="AB990" s="18" t="n">
        <f aca="false">Z990/U990</f>
        <v>-2.29709390566225</v>
      </c>
      <c r="AC990" s="17" t="n">
        <f aca="false">U990^-('paramètres CI'!$B$19)</f>
        <v>0.0251627680693872</v>
      </c>
      <c r="AD990" s="4" t="n">
        <f aca="false">SUMIFS($AC$2:$AC$1250,$I$2:$I$1250,V990)</f>
        <v>251.778657302288</v>
      </c>
      <c r="AE990" s="4" t="n">
        <f aca="false">AC990/AD990</f>
        <v>9.99400359784128E-005</v>
      </c>
      <c r="AF990" s="17" t="n">
        <f aca="false">AE990-O990</f>
        <v>0</v>
      </c>
      <c r="AG990" s="4" t="n">
        <f aca="false">VLOOKUP(I990,BesoinU!$F$1:$L$99,3,0)</f>
        <v>47.0619564159626</v>
      </c>
      <c r="AH990" s="19" t="n">
        <f aca="false">VLOOKUP(J990,bibliRdtCHauff!$G$2:$K$1398,4,0)</f>
        <v>10.0020053703767</v>
      </c>
      <c r="AI990" s="19" t="n">
        <f aca="false">VLOOKUP(J990,bibliRdtCHauff!$G$2:$K$1398,3,0)</f>
        <v>0.760956568284383</v>
      </c>
      <c r="AJ990" s="4" t="n">
        <f aca="false">VLOOKUP(D990,'paramètres CI'!$A$1:$C$6,3)</f>
        <v>0.0763929293534506</v>
      </c>
      <c r="AK990" s="4" t="n">
        <f aca="false">AJ990*AG990/AI990</f>
        <v>4.72458069430345</v>
      </c>
      <c r="AL990" s="4" t="n">
        <f aca="false">AK990+AH990/R990</f>
        <v>5.46054575625211</v>
      </c>
      <c r="AM990" s="4" t="n">
        <f aca="false">AL990+Z990</f>
        <v>1.82069189053227</v>
      </c>
      <c r="AN990" s="4" t="n">
        <f aca="false">AM990^-'paramètres CI'!$B$19</f>
        <v>0.00828148724431715</v>
      </c>
      <c r="AO990" s="4" t="n">
        <f aca="false">SUMIFS($AN$2:$AN$1250,$I$2:$I$1250,V990)</f>
        <v>21694.6896281565</v>
      </c>
      <c r="AP990" s="5" t="n">
        <f aca="false">AN990/AO990</f>
        <v>3.81728772628718E-007</v>
      </c>
      <c r="AQ990" s="6" t="n">
        <f aca="false">AP990-O990</f>
        <v>-9.95583072057843E-005</v>
      </c>
      <c r="AR990" s="20" t="n">
        <f aca="false">VLOOKUP(I990,entreesparc!$A$13:$H$110,8,0)*AP990</f>
        <v>0.027255305237249</v>
      </c>
      <c r="AS990" s="7" t="n">
        <f aca="false">M990*AJ990/AI990+AH990/R990</f>
        <v>9.64097635219185</v>
      </c>
      <c r="AT990" s="4" t="n">
        <f aca="false">AS990+Z990</f>
        <v>6.001122486472</v>
      </c>
      <c r="AU990" s="4" t="n">
        <f aca="false">AT990^-'paramètres CI'!$B$19</f>
        <v>5.9448386450309E-007</v>
      </c>
      <c r="AV990" s="4" t="n">
        <f aca="false">SUMIFS($AU$2:$AU$1250,$I$2:$I$1250,V990)</f>
        <v>6.55084512724326</v>
      </c>
      <c r="AW990" s="5" t="n">
        <f aca="false">AU990/AV990</f>
        <v>9.07491862432812E-008</v>
      </c>
      <c r="AX990" s="7" t="n">
        <f aca="false">SUMIFS($AP$2:$AP$1250,$I$2:$I$1250,V990)</f>
        <v>1</v>
      </c>
    </row>
    <row r="991" customFormat="false" ht="15.8" hidden="false" customHeight="false" outlineLevel="0" collapsed="false">
      <c r="A991" s="0" t="s">
        <v>18</v>
      </c>
      <c r="B991" s="0" t="s">
        <v>129</v>
      </c>
      <c r="C991" s="0" t="s">
        <v>38</v>
      </c>
      <c r="D991" s="0" t="s">
        <v>39</v>
      </c>
      <c r="E991" s="0" t="str">
        <f aca="false">VLOOKUP(A991,Nomenclature!$D$1:$E$9,2,0)</f>
        <v>06</v>
      </c>
      <c r="F991" s="0" t="str">
        <f aca="false">VLOOKUP(B991,Nomenclature!$J$1:$K$97,2,0)</f>
        <v>14</v>
      </c>
      <c r="G991" s="0" t="str">
        <f aca="false">VLOOKUP(C991,Nomenclature!$M$1:$N$21,2,0)</f>
        <v>24</v>
      </c>
      <c r="H991" s="0" t="str">
        <f aca="false">VLOOKUP(D991,Nomenclature!$O$25:$P$31,2,0)</f>
        <v>04</v>
      </c>
      <c r="I991" s="1" t="str">
        <f aca="false">CONCATENATE(E991,F991)</f>
        <v>0614</v>
      </c>
      <c r="J991" s="0" t="str">
        <f aca="false">CONCATENATE(E991,F991,G991,H991)</f>
        <v>06142404</v>
      </c>
      <c r="K991" s="0" t="n">
        <v>7.17431105409524</v>
      </c>
      <c r="L991" s="0" t="n">
        <v>20</v>
      </c>
      <c r="M991" s="0" t="n">
        <v>88.131309760064</v>
      </c>
      <c r="N991" s="0" t="n">
        <v>0.986854796105332</v>
      </c>
      <c r="O991" s="0" t="n">
        <v>9.9940035978413E-005</v>
      </c>
      <c r="P991" s="4" t="n">
        <f aca="false">VLOOKUP(D991,'paramètres CI'!$A$1:$B$6,2,0)</f>
        <v>0.022045059962018</v>
      </c>
      <c r="Q991" s="17" t="n">
        <f aca="false">M991*P991/N991</f>
        <v>1.96873949020603</v>
      </c>
      <c r="R991" s="9" t="n">
        <f aca="false">1/(1+0.04)*(1 - (1/(1+0.04))^L991)/(1-1/(1+0.04))</f>
        <v>13.5903263449677</v>
      </c>
      <c r="S991" s="17" t="n">
        <f aca="false">K991/R991</f>
        <v>0.527898364762359</v>
      </c>
      <c r="T991" s="17" t="n">
        <f aca="false">Q991+S991</f>
        <v>2.49663785496839</v>
      </c>
      <c r="U991" s="0" t="n">
        <f aca="false">T991 + Z991</f>
        <v>1.58454726502375</v>
      </c>
      <c r="V991" s="4" t="str">
        <f aca="false">VLOOKUP(I991,'CI ref gaz'!$I$1:$AM$97,1,0)</f>
        <v>0614</v>
      </c>
      <c r="W991" s="0" t="n">
        <f aca="false">VLOOKUP(I991,'CI ref gaz'!$I$1:$AM$97,14,0)</f>
        <v>-2</v>
      </c>
      <c r="X991" s="1" t="n">
        <f aca="false">VLOOKUP(I991,'CI ref gaz'!$I$1:$AM$97,13,0)</f>
        <v>0.534845578349647</v>
      </c>
      <c r="Y991" s="2" t="n">
        <f aca="false">VLOOKUP(I991,'CI ref gaz'!$I$1:$AM$97,7,0)</f>
        <v>0.593135350659937</v>
      </c>
      <c r="Z991" s="17" t="n">
        <f aca="false">X991*(O991/Y991)^(-1/8)-T991</f>
        <v>-0.912090589944639</v>
      </c>
      <c r="AA991" s="17" t="n">
        <f aca="false">Z991^2</f>
        <v>0.83190924426556</v>
      </c>
      <c r="AB991" s="18" t="n">
        <f aca="false">Z991/U991</f>
        <v>-0.57561589362307</v>
      </c>
      <c r="AC991" s="17" t="n">
        <f aca="false">U991^-('paramètres CI'!$B$19)</f>
        <v>0.0251627680693872</v>
      </c>
      <c r="AD991" s="4" t="n">
        <f aca="false">SUMIFS($AC$2:$AC$1250,$I$2:$I$1250,V991)</f>
        <v>251.778657302288</v>
      </c>
      <c r="AE991" s="4" t="n">
        <f aca="false">AC991/AD991</f>
        <v>9.99400359784128E-005</v>
      </c>
      <c r="AF991" s="17" t="n">
        <f aca="false">AE991-O991</f>
        <v>0</v>
      </c>
      <c r="AG991" s="4" t="n">
        <f aca="false">VLOOKUP(I991,BesoinU!$F$1:$L$99,3,0)</f>
        <v>47.0619564159626</v>
      </c>
      <c r="AH991" s="19" t="n">
        <f aca="false">VLOOKUP(J991,bibliRdtCHauff!$G$2:$K$1398,4,0)</f>
        <v>7.17431105409524</v>
      </c>
      <c r="AI991" s="19" t="n">
        <f aca="false">VLOOKUP(J991,bibliRdtCHauff!$G$2:$K$1398,3,0)</f>
        <v>0.986854796105332</v>
      </c>
      <c r="AJ991" s="4" t="n">
        <f aca="false">VLOOKUP(D991,'paramètres CI'!$A$1:$C$6,3)</f>
        <v>0.0386719666666667</v>
      </c>
      <c r="AK991" s="4" t="n">
        <f aca="false">AJ991*AG991/AI991</f>
        <v>1.84422107180191</v>
      </c>
      <c r="AL991" s="4" t="n">
        <f aca="false">AK991+AH991/R991</f>
        <v>2.37211943656426</v>
      </c>
      <c r="AM991" s="4" t="n">
        <f aca="false">AL991+Z991</f>
        <v>1.46002884661962</v>
      </c>
      <c r="AN991" s="4" t="n">
        <f aca="false">AM991^-'paramètres CI'!$B$19</f>
        <v>0.0484293352881544</v>
      </c>
      <c r="AO991" s="4" t="n">
        <f aca="false">SUMIFS($AN$2:$AN$1250,$I$2:$I$1250,V991)</f>
        <v>21694.6896281565</v>
      </c>
      <c r="AP991" s="5" t="n">
        <f aca="false">AN991/AO991</f>
        <v>2.23231288938563E-006</v>
      </c>
      <c r="AQ991" s="6" t="n">
        <f aca="false">AP991-O991</f>
        <v>-9.77077230890274E-005</v>
      </c>
      <c r="AR991" s="20" t="n">
        <f aca="false">VLOOKUP(I991,entreesparc!$A$13:$H$110,8,0)*AP991</f>
        <v>0.159386385171515</v>
      </c>
      <c r="AS991" s="7" t="n">
        <f aca="false">M991*AJ991/AI991+AH991/R991</f>
        <v>3.98150783880204</v>
      </c>
      <c r="AT991" s="4" t="n">
        <f aca="false">AS991+Z991</f>
        <v>3.0694172488574</v>
      </c>
      <c r="AU991" s="4" t="n">
        <f aca="false">AT991^-'paramètres CI'!$B$19</f>
        <v>0.000126926576194556</v>
      </c>
      <c r="AV991" s="4" t="n">
        <f aca="false">SUMIFS($AU$2:$AU$1250,$I$2:$I$1250,V991)</f>
        <v>6.55084512724326</v>
      </c>
      <c r="AW991" s="5" t="n">
        <f aca="false">AU991/AV991</f>
        <v>1.93756032586851E-005</v>
      </c>
      <c r="AX991" s="7" t="n">
        <f aca="false">SUMIFS($AP$2:$AP$1250,$I$2:$I$1250,V991)</f>
        <v>1</v>
      </c>
    </row>
    <row r="992" customFormat="false" ht="15.8" hidden="false" customHeight="false" outlineLevel="0" collapsed="false">
      <c r="A992" s="0" t="s">
        <v>18</v>
      </c>
      <c r="B992" s="0" t="s">
        <v>129</v>
      </c>
      <c r="C992" s="0" t="s">
        <v>40</v>
      </c>
      <c r="D992" s="0" t="s">
        <v>37</v>
      </c>
      <c r="E992" s="0" t="str">
        <f aca="false">VLOOKUP(A992,Nomenclature!$D$1:$E$9,2,0)</f>
        <v>06</v>
      </c>
      <c r="F992" s="0" t="str">
        <f aca="false">VLOOKUP(B992,Nomenclature!$J$1:$K$97,2,0)</f>
        <v>14</v>
      </c>
      <c r="G992" s="0" t="str">
        <f aca="false">VLOOKUP(C992,Nomenclature!$M$1:$N$21,2,0)</f>
        <v>03</v>
      </c>
      <c r="H992" s="0" t="str">
        <f aca="false">VLOOKUP(D992,Nomenclature!$O$25:$P$31,2,0)</f>
        <v>03</v>
      </c>
      <c r="I992" s="1" t="str">
        <f aca="false">CONCATENATE(E992,F992)</f>
        <v>0614</v>
      </c>
      <c r="J992" s="0" t="str">
        <f aca="false">CONCATENATE(E992,F992,G992,H992)</f>
        <v>06140303</v>
      </c>
      <c r="K992" s="0" t="n">
        <v>8.00160429630135</v>
      </c>
      <c r="L992" s="0" t="n">
        <v>20</v>
      </c>
      <c r="M992" s="0" t="n">
        <v>88.7035866972034</v>
      </c>
      <c r="N992" s="0" t="n">
        <v>0.593443480846918</v>
      </c>
      <c r="O992" s="0" t="n">
        <v>0.0557241246781864</v>
      </c>
      <c r="P992" s="4" t="n">
        <f aca="false">VLOOKUP(D992,'paramètres CI'!$A$1:$B$6,2,0)</f>
        <v>0.0385046990211696</v>
      </c>
      <c r="Q992" s="17" t="n">
        <f aca="false">M992*P992/N992</f>
        <v>5.75540050250394</v>
      </c>
      <c r="R992" s="9" t="n">
        <f aca="false">1/(1+0.04)*(1 - (1/(1+0.04))^L992)/(1-1/(1+0.04))</f>
        <v>13.5903263449677</v>
      </c>
      <c r="S992" s="17" t="n">
        <f aca="false">K992/R992</f>
        <v>0.588772049558931</v>
      </c>
      <c r="T992" s="17" t="n">
        <f aca="false">Q992+S992</f>
        <v>6.34417255206287</v>
      </c>
      <c r="U992" s="0" t="n">
        <f aca="false">T992 + Z992</f>
        <v>0.71881516170015</v>
      </c>
      <c r="V992" s="4" t="str">
        <f aca="false">VLOOKUP(I992,'CI ref gaz'!$I$1:$AM$97,1,0)</f>
        <v>0614</v>
      </c>
      <c r="W992" s="0" t="n">
        <f aca="false">VLOOKUP(I992,'CI ref gaz'!$I$1:$AM$97,14,0)</f>
        <v>-2</v>
      </c>
      <c r="X992" s="1" t="n">
        <f aca="false">VLOOKUP(I992,'CI ref gaz'!$I$1:$AM$97,13,0)</f>
        <v>0.534845578349647</v>
      </c>
      <c r="Y992" s="2" t="n">
        <f aca="false">VLOOKUP(I992,'CI ref gaz'!$I$1:$AM$97,7,0)</f>
        <v>0.593135350659937</v>
      </c>
      <c r="Z992" s="17" t="n">
        <f aca="false">X992*(O992/Y992)^(-1/8)-T992</f>
        <v>-5.62535739036272</v>
      </c>
      <c r="AA992" s="17" t="n">
        <f aca="false">Z992^2</f>
        <v>31.6446457693085</v>
      </c>
      <c r="AB992" s="18" t="n">
        <f aca="false">Z992/U992</f>
        <v>-7.82587470339046</v>
      </c>
      <c r="AC992" s="17" t="n">
        <f aca="false">U992^-('paramètres CI'!$B$19)</f>
        <v>14.030145290819</v>
      </c>
      <c r="AD992" s="4" t="n">
        <f aca="false">SUMIFS($AC$2:$AC$1250,$I$2:$I$1250,V992)</f>
        <v>251.778657302288</v>
      </c>
      <c r="AE992" s="4" t="n">
        <f aca="false">AC992/AD992</f>
        <v>0.0557241246781862</v>
      </c>
      <c r="AF992" s="17" t="n">
        <f aca="false">AE992-O992</f>
        <v>0</v>
      </c>
      <c r="AG992" s="4" t="n">
        <f aca="false">VLOOKUP(I992,BesoinU!$F$1:$L$99,3,0)</f>
        <v>47.0619564159626</v>
      </c>
      <c r="AH992" s="19" t="n">
        <f aca="false">VLOOKUP(J992,bibliRdtCHauff!$G$2:$K$1398,4,0)</f>
        <v>8.40168451111642</v>
      </c>
      <c r="AI992" s="19" t="n">
        <f aca="false">VLOOKUP(J992,bibliRdtCHauff!$G$2:$K$1398,3,0)</f>
        <v>0.626946098334411</v>
      </c>
      <c r="AJ992" s="4" t="n">
        <f aca="false">VLOOKUP(D992,'paramètres CI'!$A$1:$C$6,3)</f>
        <v>0.0763929293534506</v>
      </c>
      <c r="AK992" s="4" t="n">
        <f aca="false">AJ992*AG992/AI992</f>
        <v>5.73446540503412</v>
      </c>
      <c r="AL992" s="4" t="n">
        <f aca="false">AK992+AH992/R992</f>
        <v>6.352676057071</v>
      </c>
      <c r="AM992" s="4" t="n">
        <f aca="false">AL992+Z992</f>
        <v>0.727318666708277</v>
      </c>
      <c r="AN992" s="4" t="n">
        <f aca="false">AM992^-'paramètres CI'!$B$19</f>
        <v>12.7703302501629</v>
      </c>
      <c r="AO992" s="4" t="n">
        <f aca="false">SUMIFS($AN$2:$AN$1250,$I$2:$I$1250,V992)</f>
        <v>21694.6896281565</v>
      </c>
      <c r="AP992" s="5" t="n">
        <f aca="false">AN992/AO992</f>
        <v>0.000588638531781016</v>
      </c>
      <c r="AQ992" s="6" t="n">
        <f aca="false">AP992-O992</f>
        <v>-0.0551354861464054</v>
      </c>
      <c r="AR992" s="20" t="n">
        <f aca="false">VLOOKUP(I992,entreesparc!$A$13:$H$110,8,0)*AP992</f>
        <v>42.02859204879</v>
      </c>
      <c r="AS992" s="7" t="n">
        <f aca="false">M992*AJ992/AI992+AH992/R992</f>
        <v>11.4266786367003</v>
      </c>
      <c r="AT992" s="4" t="n">
        <f aca="false">AS992+Z992</f>
        <v>5.8013212463376</v>
      </c>
      <c r="AU992" s="4" t="n">
        <f aca="false">AT992^-'paramètres CI'!$B$19</f>
        <v>7.79443571566458E-007</v>
      </c>
      <c r="AV992" s="4" t="n">
        <f aca="false">SUMIFS($AU$2:$AU$1250,$I$2:$I$1250,V992)</f>
        <v>6.55084512724326</v>
      </c>
      <c r="AW992" s="5" t="n">
        <f aca="false">AU992/AV992</f>
        <v>1.1898366644709E-007</v>
      </c>
      <c r="AX992" s="7" t="n">
        <f aca="false">SUMIFS($AP$2:$AP$1250,$I$2:$I$1250,V992)</f>
        <v>1</v>
      </c>
    </row>
    <row r="993" customFormat="false" ht="15.8" hidden="false" customHeight="false" outlineLevel="0" collapsed="false">
      <c r="A993" s="0" t="s">
        <v>18</v>
      </c>
      <c r="B993" s="0" t="s">
        <v>129</v>
      </c>
      <c r="C993" s="0" t="s">
        <v>41</v>
      </c>
      <c r="D993" s="0" t="s">
        <v>39</v>
      </c>
      <c r="E993" s="0" t="str">
        <f aca="false">VLOOKUP(A993,Nomenclature!$D$1:$E$9,2,0)</f>
        <v>06</v>
      </c>
      <c r="F993" s="0" t="str">
        <f aca="false">VLOOKUP(B993,Nomenclature!$J$1:$K$97,2,0)</f>
        <v>14</v>
      </c>
      <c r="G993" s="0" t="str">
        <f aca="false">VLOOKUP(C993,Nomenclature!$M$1:$N$21,2,0)</f>
        <v>04</v>
      </c>
      <c r="H993" s="0" t="str">
        <f aca="false">VLOOKUP(D993,Nomenclature!$O$25:$P$31,2,0)</f>
        <v>04</v>
      </c>
      <c r="I993" s="1" t="str">
        <f aca="false">CONCATENATE(E993,F993)</f>
        <v>0614</v>
      </c>
      <c r="J993" s="0" t="str">
        <f aca="false">CONCATENATE(E993,F993,G993,H993)</f>
        <v>06140404</v>
      </c>
      <c r="K993" s="0" t="n">
        <v>5.73944884327619</v>
      </c>
      <c r="L993" s="0" t="n">
        <v>20</v>
      </c>
      <c r="M993" s="0" t="n">
        <v>88.131309760064</v>
      </c>
      <c r="N993" s="0" t="n">
        <v>0.919685340135065</v>
      </c>
      <c r="O993" s="0" t="n">
        <v>0.593135350659937</v>
      </c>
      <c r="P993" s="4" t="n">
        <f aca="false">VLOOKUP(D993,'paramètres CI'!$A$1:$B$6,2,0)</f>
        <v>0.022045059962018</v>
      </c>
      <c r="Q993" s="17" t="n">
        <f aca="false">M993*P993/N993</f>
        <v>2.11252688653976</v>
      </c>
      <c r="R993" s="9" t="n">
        <f aca="false">1/(1+0.04)*(1 - (1/(1+0.04))^L993)/(1-1/(1+0.04))</f>
        <v>13.5903263449677</v>
      </c>
      <c r="S993" s="17" t="n">
        <f aca="false">K993/R993</f>
        <v>0.422318691809887</v>
      </c>
      <c r="T993" s="17" t="n">
        <f aca="false">Q993+S993</f>
        <v>2.53484557834965</v>
      </c>
      <c r="U993" s="0" t="n">
        <f aca="false">T993 + Z993</f>
        <v>0.534845578349647</v>
      </c>
      <c r="V993" s="4" t="str">
        <f aca="false">VLOOKUP(I993,'CI ref gaz'!$I$1:$AM$97,1,0)</f>
        <v>0614</v>
      </c>
      <c r="W993" s="0" t="n">
        <f aca="false">VLOOKUP(I993,'CI ref gaz'!$I$1:$AM$97,14,0)</f>
        <v>-2</v>
      </c>
      <c r="X993" s="1" t="n">
        <f aca="false">VLOOKUP(I993,'CI ref gaz'!$I$1:$AM$97,13,0)</f>
        <v>0.534845578349647</v>
      </c>
      <c r="Y993" s="2" t="n">
        <f aca="false">VLOOKUP(I993,'CI ref gaz'!$I$1:$AM$97,7,0)</f>
        <v>0.593135350659937</v>
      </c>
      <c r="Z993" s="17" t="n">
        <f aca="false">X993*(O993/Y993)^(-1/8)-T993</f>
        <v>-2</v>
      </c>
      <c r="AA993" s="17" t="n">
        <f aca="false">Z993^2</f>
        <v>4</v>
      </c>
      <c r="AB993" s="18" t="n">
        <f aca="false">Z993/U993</f>
        <v>-3.73939709134612</v>
      </c>
      <c r="AC993" s="17" t="n">
        <f aca="false">U993^-('paramètres CI'!$B$19)</f>
        <v>149.338822187681</v>
      </c>
      <c r="AD993" s="4" t="n">
        <f aca="false">SUMIFS($AC$2:$AC$1250,$I$2:$I$1250,V993)</f>
        <v>251.778657302288</v>
      </c>
      <c r="AE993" s="4" t="n">
        <f aca="false">AC993/AD993</f>
        <v>0.593135350659936</v>
      </c>
      <c r="AF993" s="17" t="n">
        <f aca="false">AE993-O993</f>
        <v>0</v>
      </c>
      <c r="AG993" s="4" t="n">
        <f aca="false">VLOOKUP(I993,BesoinU!$F$1:$L$99,3,0)</f>
        <v>47.0619564159626</v>
      </c>
      <c r="AH993" s="19" t="n">
        <f aca="false">VLOOKUP(J993,bibliRdtCHauff!$G$2:$K$1398,4,0)</f>
        <v>6.02642128544</v>
      </c>
      <c r="AI993" s="19" t="n">
        <f aca="false">VLOOKUP(J993,bibliRdtCHauff!$G$2:$K$1398,3,0)</f>
        <v>0.933119231329119</v>
      </c>
      <c r="AJ993" s="4" t="n">
        <f aca="false">VLOOKUP(D993,'paramètres CI'!$A$1:$C$6,3)</f>
        <v>0.0386719666666667</v>
      </c>
      <c r="AK993" s="4" t="n">
        <f aca="false">AJ993*AG993/AI993</f>
        <v>1.95042428521581</v>
      </c>
      <c r="AL993" s="4" t="n">
        <f aca="false">AK993+AH993/R993</f>
        <v>2.39385891161619</v>
      </c>
      <c r="AM993" s="4" t="n">
        <f aca="false">AL993+Z993</f>
        <v>0.393858911616194</v>
      </c>
      <c r="AN993" s="4" t="n">
        <f aca="false">AM993^-'paramètres CI'!$B$19</f>
        <v>1726.92942089931</v>
      </c>
      <c r="AO993" s="4" t="n">
        <f aca="false">SUMIFS($AN$2:$AN$1250,$I$2:$I$1250,V993)</f>
        <v>21694.6896281565</v>
      </c>
      <c r="AP993" s="5" t="n">
        <f aca="false">AN993/AO993</f>
        <v>0.0796014808461705</v>
      </c>
      <c r="AQ993" s="6" t="n">
        <f aca="false">AP993-O993</f>
        <v>-0.513533869813767</v>
      </c>
      <c r="AR993" s="20" t="n">
        <f aca="false">VLOOKUP(I993,entreesparc!$A$13:$H$110,8,0)*AP993</f>
        <v>5683.51880540479</v>
      </c>
      <c r="AS993" s="7" t="n">
        <f aca="false">M993*AJ993/AI993+AH993/R993</f>
        <v>4.09592721137934</v>
      </c>
      <c r="AT993" s="4" t="n">
        <f aca="false">AS993+Z993</f>
        <v>2.09592721137934</v>
      </c>
      <c r="AU993" s="4" t="n">
        <f aca="false">AT993^-'paramètres CI'!$B$19</f>
        <v>0.00268528527851635</v>
      </c>
      <c r="AV993" s="4" t="n">
        <f aca="false">SUMIFS($AU$2:$AU$1250,$I$2:$I$1250,V993)</f>
        <v>6.55084512724326</v>
      </c>
      <c r="AW993" s="5" t="n">
        <f aca="false">AU993/AV993</f>
        <v>0.000409914328053482</v>
      </c>
      <c r="AX993" s="7" t="n">
        <f aca="false">SUMIFS($AP$2:$AP$1250,$I$2:$I$1250,V993)</f>
        <v>1</v>
      </c>
    </row>
    <row r="994" customFormat="false" ht="15.8" hidden="false" customHeight="false" outlineLevel="0" collapsed="false">
      <c r="A994" s="0" t="s">
        <v>18</v>
      </c>
      <c r="B994" s="0" t="s">
        <v>129</v>
      </c>
      <c r="C994" s="0" t="s">
        <v>45</v>
      </c>
      <c r="D994" s="0" t="s">
        <v>43</v>
      </c>
      <c r="E994" s="0" t="str">
        <f aca="false">VLOOKUP(A994,Nomenclature!$D$1:$E$9,2,0)</f>
        <v>06</v>
      </c>
      <c r="F994" s="0" t="str">
        <f aca="false">VLOOKUP(B994,Nomenclature!$J$1:$K$97,2,0)</f>
        <v>14</v>
      </c>
      <c r="G994" s="0" t="str">
        <f aca="false">VLOOKUP(C994,Nomenclature!$M$1:$N$21,2,0)</f>
        <v>06</v>
      </c>
      <c r="H994" s="0" t="str">
        <f aca="false">VLOOKUP(D994,Nomenclature!$O$25:$P$31,2,0)</f>
        <v>02</v>
      </c>
      <c r="I994" s="1" t="str">
        <f aca="false">CONCATENATE(E994,F994)</f>
        <v>0614</v>
      </c>
      <c r="J994" s="0" t="str">
        <f aca="false">CONCATENATE(E994,F994,G994,H994)</f>
        <v>06140602</v>
      </c>
      <c r="K994" s="0" t="n">
        <v>10</v>
      </c>
      <c r="L994" s="0" t="n">
        <v>13</v>
      </c>
      <c r="M994" s="0" t="n">
        <v>81.0288289961818</v>
      </c>
      <c r="N994" s="0" t="n">
        <v>0.9</v>
      </c>
      <c r="O994" s="0" t="n">
        <v>0.143074800627956</v>
      </c>
      <c r="P994" s="4" t="n">
        <f aca="false">VLOOKUP(D994,'paramètres CI'!$A$1:$B$6,2,0)</f>
        <v>0.0935912806596305</v>
      </c>
      <c r="Q994" s="17" t="n">
        <f aca="false">M994*P994/N994</f>
        <v>8.42621319566984</v>
      </c>
      <c r="R994" s="9" t="n">
        <f aca="false">1/(1+0.04)*(1 - (1/(1+0.04))^L994)/(1-1/(1+0.04))</f>
        <v>9.98564784663304</v>
      </c>
      <c r="S994" s="17" t="n">
        <f aca="false">K994/R994</f>
        <v>1.00143727814033</v>
      </c>
      <c r="T994" s="17" t="n">
        <f aca="false">Q994+S994</f>
        <v>9.42765047381017</v>
      </c>
      <c r="U994" s="0" t="n">
        <f aca="false">T994 + Z994</f>
        <v>0.638891694166725</v>
      </c>
      <c r="V994" s="4" t="str">
        <f aca="false">VLOOKUP(I994,'CI ref gaz'!$I$1:$AM$97,1,0)</f>
        <v>0614</v>
      </c>
      <c r="W994" s="0" t="n">
        <f aca="false">VLOOKUP(I994,'CI ref gaz'!$I$1:$AM$97,14,0)</f>
        <v>-2</v>
      </c>
      <c r="X994" s="1" t="n">
        <f aca="false">VLOOKUP(I994,'CI ref gaz'!$I$1:$AM$97,13,0)</f>
        <v>0.534845578349647</v>
      </c>
      <c r="Y994" s="2" t="n">
        <f aca="false">VLOOKUP(I994,'CI ref gaz'!$I$1:$AM$97,7,0)</f>
        <v>0.593135350659937</v>
      </c>
      <c r="Z994" s="17" t="n">
        <f aca="false">X994*(O994/Y994)^(-1/8)-T994</f>
        <v>-8.78875877964344</v>
      </c>
      <c r="AA994" s="17" t="n">
        <f aca="false">Z994^2</f>
        <v>77.2422808867597</v>
      </c>
      <c r="AB994" s="18" t="n">
        <f aca="false">Z994/U994</f>
        <v>-13.7562576879422</v>
      </c>
      <c r="AC994" s="17" t="n">
        <f aca="false">U994^-('paramètres CI'!$B$19)</f>
        <v>36.0231811958997</v>
      </c>
      <c r="AD994" s="4" t="n">
        <f aca="false">SUMIFS($AC$2:$AC$1250,$I$2:$I$1250,V994)</f>
        <v>251.778657302288</v>
      </c>
      <c r="AE994" s="4" t="n">
        <f aca="false">AC994/AD994</f>
        <v>0.143074800627957</v>
      </c>
      <c r="AF994" s="17" t="n">
        <f aca="false">AE994-O994</f>
        <v>1.11022302462516E-015</v>
      </c>
      <c r="AG994" s="4" t="n">
        <f aca="false">VLOOKUP(I994,BesoinU!$F$1:$L$99,3,0)</f>
        <v>47.0619564159626</v>
      </c>
      <c r="AH994" s="19" t="n">
        <f aca="false">VLOOKUP(J994,bibliRdtCHauff!$G$2:$K$1398,4,0)</f>
        <v>10.4</v>
      </c>
      <c r="AI994" s="19" t="n">
        <f aca="false">VLOOKUP(J994,bibliRdtCHauff!$G$2:$K$1398,3,0)</f>
        <v>0.92</v>
      </c>
      <c r="AJ994" s="4" t="n">
        <f aca="false">VLOOKUP(D994,'paramètres CI'!$A$1:$C$6,3)</f>
        <v>0.09847</v>
      </c>
      <c r="AK994" s="4" t="n">
        <f aca="false">AJ994*AG994/AI994</f>
        <v>5.03716396552156</v>
      </c>
      <c r="AL994" s="4" t="n">
        <f aca="false">AK994+AH994/R994</f>
        <v>6.0786587347875</v>
      </c>
      <c r="AM994" s="4" t="n">
        <f aca="false">AL994+Z994</f>
        <v>-2.71010004485594</v>
      </c>
      <c r="AN994" s="4" t="n">
        <f aca="false">AM994^-'paramètres CI'!$B$19</f>
        <v>0.000343650842406428</v>
      </c>
      <c r="AO994" s="4" t="n">
        <f aca="false">SUMIFS($AN$2:$AN$1250,$I$2:$I$1250,V994)</f>
        <v>21694.6896281565</v>
      </c>
      <c r="AP994" s="5" t="n">
        <f aca="false">AN994/AO994</f>
        <v>1.58403207557494E-008</v>
      </c>
      <c r="AQ994" s="6" t="n">
        <f aca="false">AP994-O994</f>
        <v>-0.143074784787635</v>
      </c>
      <c r="AR994" s="20" t="n">
        <f aca="false">VLOOKUP(I994,entreesparc!$A$13:$H$110,8,0)*AP994</f>
        <v>0.00113099354361165</v>
      </c>
      <c r="AS994" s="7" t="n">
        <f aca="false">M994*AJ994/AI994+AH994/R994</f>
        <v>9.71422171628118</v>
      </c>
      <c r="AT994" s="4" t="n">
        <f aca="false">AS994+Z994</f>
        <v>0.925462936637739</v>
      </c>
      <c r="AU994" s="4" t="n">
        <f aca="false">AT994^-'paramètres CI'!$B$19</f>
        <v>1.8583510401903</v>
      </c>
      <c r="AV994" s="4" t="n">
        <f aca="false">SUMIFS($AU$2:$AU$1250,$I$2:$I$1250,V994)</f>
        <v>6.55084512724326</v>
      </c>
      <c r="AW994" s="5" t="n">
        <f aca="false">AU994/AV994</f>
        <v>0.283681113519521</v>
      </c>
      <c r="AX994" s="7" t="n">
        <f aca="false">SUMIFS($AP$2:$AP$1250,$I$2:$I$1250,V994)</f>
        <v>1</v>
      </c>
    </row>
    <row r="995" customFormat="false" ht="15.8" hidden="false" customHeight="false" outlineLevel="0" collapsed="false">
      <c r="A995" s="0" t="s">
        <v>18</v>
      </c>
      <c r="B995" s="0" t="s">
        <v>129</v>
      </c>
      <c r="C995" s="0" t="s">
        <v>46</v>
      </c>
      <c r="D995" s="0" t="s">
        <v>43</v>
      </c>
      <c r="E995" s="0" t="str">
        <f aca="false">VLOOKUP(A995,Nomenclature!$D$1:$E$9,2,0)</f>
        <v>06</v>
      </c>
      <c r="F995" s="0" t="str">
        <f aca="false">VLOOKUP(B995,Nomenclature!$J$1:$K$97,2,0)</f>
        <v>14</v>
      </c>
      <c r="G995" s="0" t="str">
        <f aca="false">VLOOKUP(C995,Nomenclature!$M$1:$N$21,2,0)</f>
        <v>26</v>
      </c>
      <c r="H995" s="0" t="str">
        <f aca="false">VLOOKUP(D995,Nomenclature!$O$25:$P$31,2,0)</f>
        <v>02</v>
      </c>
      <c r="I995" s="1" t="str">
        <f aca="false">CONCATENATE(E995,F995)</f>
        <v>0614</v>
      </c>
      <c r="J995" s="0" t="str">
        <f aca="false">CONCATENATE(E995,F995,G995,H995)</f>
        <v>06142602</v>
      </c>
      <c r="K995" s="0" t="n">
        <v>12</v>
      </c>
      <c r="L995" s="0" t="n">
        <v>13</v>
      </c>
      <c r="M995" s="0" t="n">
        <v>81.0288289961818</v>
      </c>
      <c r="N995" s="0" t="n">
        <v>1</v>
      </c>
      <c r="O995" s="0" t="n">
        <v>9.9940035978413E-005</v>
      </c>
      <c r="P995" s="4" t="n">
        <f aca="false">VLOOKUP(D995,'paramètres CI'!$A$1:$B$6,2,0)</f>
        <v>0.0935912806596305</v>
      </c>
      <c r="Q995" s="17" t="n">
        <f aca="false">M995*P995/N995</f>
        <v>7.58359187610285</v>
      </c>
      <c r="R995" s="9" t="n">
        <f aca="false">1/(1+0.04)*(1 - (1/(1+0.04))^L995)/(1-1/(1+0.04))</f>
        <v>9.98564784663304</v>
      </c>
      <c r="S995" s="17" t="n">
        <f aca="false">K995/R995</f>
        <v>1.20172473376839</v>
      </c>
      <c r="T995" s="17" t="n">
        <f aca="false">Q995+S995</f>
        <v>8.78531660987124</v>
      </c>
      <c r="U995" s="0" t="n">
        <f aca="false">T995 + Z995</f>
        <v>1.58454726502375</v>
      </c>
      <c r="V995" s="4" t="str">
        <f aca="false">VLOOKUP(I995,'CI ref gaz'!$I$1:$AM$97,1,0)</f>
        <v>0614</v>
      </c>
      <c r="W995" s="0" t="n">
        <f aca="false">VLOOKUP(I995,'CI ref gaz'!$I$1:$AM$97,14,0)</f>
        <v>-2</v>
      </c>
      <c r="X995" s="1" t="n">
        <f aca="false">VLOOKUP(I995,'CI ref gaz'!$I$1:$AM$97,13,0)</f>
        <v>0.534845578349647</v>
      </c>
      <c r="Y995" s="2" t="n">
        <f aca="false">VLOOKUP(I995,'CI ref gaz'!$I$1:$AM$97,7,0)</f>
        <v>0.593135350659937</v>
      </c>
      <c r="Z995" s="17" t="n">
        <f aca="false">X995*(O995/Y995)^(-1/8)-T995</f>
        <v>-7.20076934484749</v>
      </c>
      <c r="AA995" s="17" t="n">
        <f aca="false">Z995^2</f>
        <v>51.8510791576954</v>
      </c>
      <c r="AB995" s="18" t="n">
        <f aca="false">Z995/U995</f>
        <v>-4.54437018307532</v>
      </c>
      <c r="AC995" s="17" t="n">
        <f aca="false">U995^-('paramètres CI'!$B$19)</f>
        <v>0.0251627680693872</v>
      </c>
      <c r="AD995" s="4" t="n">
        <f aca="false">SUMIFS($AC$2:$AC$1250,$I$2:$I$1250,V995)</f>
        <v>251.778657302288</v>
      </c>
      <c r="AE995" s="4" t="n">
        <f aca="false">AC995/AD995</f>
        <v>9.99400359784128E-005</v>
      </c>
      <c r="AF995" s="17" t="n">
        <f aca="false">AE995-O995</f>
        <v>0</v>
      </c>
      <c r="AG995" s="4" t="n">
        <f aca="false">VLOOKUP(I995,BesoinU!$F$1:$L$99,3,0)</f>
        <v>47.0619564159626</v>
      </c>
      <c r="AH995" s="19" t="n">
        <f aca="false">VLOOKUP(J995,bibliRdtCHauff!$G$2:$K$1398,4,0)</f>
        <v>12</v>
      </c>
      <c r="AI995" s="19" t="n">
        <f aca="false">VLOOKUP(J995,bibliRdtCHauff!$G$2:$K$1398,3,0)</f>
        <v>1</v>
      </c>
      <c r="AJ995" s="4" t="n">
        <f aca="false">VLOOKUP(D995,'paramètres CI'!$A$1:$C$6,3)</f>
        <v>0.09847</v>
      </c>
      <c r="AK995" s="4" t="n">
        <f aca="false">AJ995*AG995/AI995</f>
        <v>4.63419084827984</v>
      </c>
      <c r="AL995" s="4" t="n">
        <f aca="false">AK995+AH995/R995</f>
        <v>5.83591558204823</v>
      </c>
      <c r="AM995" s="4" t="n">
        <f aca="false">AL995+Z995</f>
        <v>-1.36485376279926</v>
      </c>
      <c r="AN995" s="4" t="n">
        <f aca="false">AM995^-'paramètres CI'!$B$19</f>
        <v>0.0830445294760486</v>
      </c>
      <c r="AO995" s="4" t="n">
        <f aca="false">SUMIFS($AN$2:$AN$1250,$I$2:$I$1250,V995)</f>
        <v>21694.6896281565</v>
      </c>
      <c r="AP995" s="5" t="n">
        <f aca="false">AN995/AO995</f>
        <v>3.82787359023883E-006</v>
      </c>
      <c r="AQ995" s="6" t="n">
        <f aca="false">AP995-O995</f>
        <v>-9.61121623881742E-005</v>
      </c>
      <c r="AR995" s="20" t="n">
        <f aca="false">VLOOKUP(I995,entreesparc!$A$13:$H$110,8,0)*AP995</f>
        <v>0.273308879477729</v>
      </c>
      <c r="AS995" s="7" t="n">
        <f aca="false">M995*AJ995/AI995+AH995/R995</f>
        <v>9.18063352502241</v>
      </c>
      <c r="AT995" s="4" t="n">
        <f aca="false">AS995+Z995</f>
        <v>1.97986418017492</v>
      </c>
      <c r="AU995" s="4" t="n">
        <f aca="false">AT995^-'paramètres CI'!$B$19</f>
        <v>0.00423561826627138</v>
      </c>
      <c r="AV995" s="4" t="n">
        <f aca="false">SUMIFS($AU$2:$AU$1250,$I$2:$I$1250,V995)</f>
        <v>6.55084512724326</v>
      </c>
      <c r="AW995" s="5" t="n">
        <f aca="false">AU995/AV995</f>
        <v>0.000646575851512128</v>
      </c>
      <c r="AX995" s="7" t="n">
        <f aca="false">SUMIFS($AP$2:$AP$1250,$I$2:$I$1250,V995)</f>
        <v>1</v>
      </c>
    </row>
    <row r="996" customFormat="false" ht="15.8" hidden="false" customHeight="false" outlineLevel="0" collapsed="false">
      <c r="A996" s="0" t="s">
        <v>18</v>
      </c>
      <c r="B996" s="0" t="s">
        <v>129</v>
      </c>
      <c r="C996" s="0" t="s">
        <v>48</v>
      </c>
      <c r="D996" s="0" t="s">
        <v>43</v>
      </c>
      <c r="E996" s="0" t="str">
        <f aca="false">VLOOKUP(A996,Nomenclature!$D$1:$E$9,2,0)</f>
        <v>06</v>
      </c>
      <c r="F996" s="0" t="str">
        <f aca="false">VLOOKUP(B996,Nomenclature!$J$1:$K$97,2,0)</f>
        <v>14</v>
      </c>
      <c r="G996" s="0" t="str">
        <f aca="false">VLOOKUP(C996,Nomenclature!$M$1:$N$21,2,0)</f>
        <v>09</v>
      </c>
      <c r="H996" s="0" t="str">
        <f aca="false">VLOOKUP(D996,Nomenclature!$O$25:$P$31,2,0)</f>
        <v>02</v>
      </c>
      <c r="I996" s="1" t="str">
        <f aca="false">CONCATENATE(E996,F996)</f>
        <v>0614</v>
      </c>
      <c r="J996" s="0" t="str">
        <f aca="false">CONCATENATE(E996,F996,G996,H996)</f>
        <v>06140902</v>
      </c>
      <c r="K996" s="0" t="n">
        <v>33.6603180553776</v>
      </c>
      <c r="L996" s="0" t="n">
        <v>20</v>
      </c>
      <c r="M996" s="0" t="n">
        <v>88.4595289750017</v>
      </c>
      <c r="N996" s="0" t="n">
        <v>2.83163023255814</v>
      </c>
      <c r="O996" s="0" t="n">
        <v>0.10160482373979</v>
      </c>
      <c r="P996" s="4" t="n">
        <f aca="false">VLOOKUP(D996,'paramètres CI'!$A$1:$B$6,2,0)</f>
        <v>0.0935912806596305</v>
      </c>
      <c r="Q996" s="17" t="n">
        <f aca="false">M996*P996/N996</f>
        <v>2.92377179340916</v>
      </c>
      <c r="R996" s="9" t="n">
        <f aca="false">1/(1+0.04)*(1 - (1/(1+0.04))^L996)/(1-1/(1+0.04))</f>
        <v>13.5903263449677</v>
      </c>
      <c r="S996" s="17" t="n">
        <f aca="false">K996/R996</f>
        <v>2.47678511913304</v>
      </c>
      <c r="T996" s="17" t="n">
        <f aca="false">Q996+S996</f>
        <v>5.40055691254219</v>
      </c>
      <c r="U996" s="0" t="n">
        <f aca="false">T996 + Z996</f>
        <v>0.666819582082456</v>
      </c>
      <c r="V996" s="4" t="str">
        <f aca="false">VLOOKUP(I996,'CI ref gaz'!$I$1:$AM$97,1,0)</f>
        <v>0614</v>
      </c>
      <c r="W996" s="0" t="n">
        <f aca="false">VLOOKUP(I996,'CI ref gaz'!$I$1:$AM$97,14,0)</f>
        <v>-2</v>
      </c>
      <c r="X996" s="1" t="n">
        <f aca="false">VLOOKUP(I996,'CI ref gaz'!$I$1:$AM$97,13,0)</f>
        <v>0.534845578349647</v>
      </c>
      <c r="Y996" s="2" t="n">
        <f aca="false">VLOOKUP(I996,'CI ref gaz'!$I$1:$AM$97,7,0)</f>
        <v>0.593135350659937</v>
      </c>
      <c r="Z996" s="17" t="n">
        <f aca="false">X996*(O996/Y996)^(-1/8)-T996</f>
        <v>-4.73373733045974</v>
      </c>
      <c r="AA996" s="17" t="n">
        <f aca="false">Z996^2</f>
        <v>22.4082691137881</v>
      </c>
      <c r="AB996" s="18" t="n">
        <f aca="false">Z996/U996</f>
        <v>-7.09897768100395</v>
      </c>
      <c r="AC996" s="17" t="n">
        <f aca="false">U996^-('paramètres CI'!$B$19)</f>
        <v>25.58192609664</v>
      </c>
      <c r="AD996" s="4" t="n">
        <f aca="false">SUMIFS($AC$2:$AC$1250,$I$2:$I$1250,V996)</f>
        <v>251.778657302288</v>
      </c>
      <c r="AE996" s="4" t="n">
        <f aca="false">AC996/AD996</f>
        <v>0.10160482373979</v>
      </c>
      <c r="AF996" s="17" t="n">
        <f aca="false">AE996-O996</f>
        <v>0</v>
      </c>
      <c r="AG996" s="4" t="n">
        <f aca="false">VLOOKUP(I996,BesoinU!$F$1:$L$99,3,0)</f>
        <v>47.0619564159626</v>
      </c>
      <c r="AH996" s="19" t="n">
        <f aca="false">VLOOKUP(J996,bibliRdtCHauff!$G$2:$K$1398,4,0)</f>
        <v>35.3433339581465</v>
      </c>
      <c r="AI996" s="19" t="n">
        <f aca="false">VLOOKUP(J996,bibliRdtCHauff!$G$2:$K$1398,3,0)</f>
        <v>2.94489544186046</v>
      </c>
      <c r="AJ996" s="4" t="n">
        <f aca="false">VLOOKUP(D996,'paramètres CI'!$A$1:$C$6,3)</f>
        <v>0.09847</v>
      </c>
      <c r="AK996" s="4" t="n">
        <f aca="false">AJ996*AG996/AI996</f>
        <v>1.57363510514049</v>
      </c>
      <c r="AL996" s="4" t="n">
        <f aca="false">AK996+AH996/R996</f>
        <v>4.17425948023018</v>
      </c>
      <c r="AM996" s="4" t="n">
        <f aca="false">AL996+Z996</f>
        <v>-0.559477850229563</v>
      </c>
      <c r="AN996" s="4" t="n">
        <f aca="false">AM996^-'paramètres CI'!$B$19</f>
        <v>104.168598316773</v>
      </c>
      <c r="AO996" s="4" t="n">
        <f aca="false">SUMIFS($AN$2:$AN$1250,$I$2:$I$1250,V996)</f>
        <v>21694.6896281565</v>
      </c>
      <c r="AP996" s="5" t="n">
        <f aca="false">AN996/AO996</f>
        <v>0.00480157126477522</v>
      </c>
      <c r="AQ996" s="6" t="n">
        <f aca="false">AP996-O996</f>
        <v>-0.0968032524750148</v>
      </c>
      <c r="AR996" s="20" t="n">
        <f aca="false">VLOOKUP(I996,entreesparc!$A$13:$H$110,8,0)*AP996</f>
        <v>342.830564064237</v>
      </c>
      <c r="AS996" s="7" t="n">
        <f aca="false">M996*AJ996/AI996+AH996/R996</f>
        <v>5.55849163731935</v>
      </c>
      <c r="AT996" s="4" t="n">
        <f aca="false">AS996+Z996</f>
        <v>0.824754306859611</v>
      </c>
      <c r="AU996" s="4" t="n">
        <f aca="false">AT996^-'paramètres CI'!$B$19</f>
        <v>4.67092897065206</v>
      </c>
      <c r="AV996" s="4" t="n">
        <f aca="false">SUMIFS($AU$2:$AU$1250,$I$2:$I$1250,V996)</f>
        <v>6.55084512724326</v>
      </c>
      <c r="AW996" s="5" t="n">
        <f aca="false">AU996/AV996</f>
        <v>0.713026927048982</v>
      </c>
      <c r="AX996" s="7" t="n">
        <f aca="false">SUMIFS($AP$2:$AP$1250,$I$2:$I$1250,V996)</f>
        <v>1</v>
      </c>
    </row>
    <row r="997" customFormat="false" ht="15.8" hidden="false" customHeight="false" outlineLevel="0" collapsed="false">
      <c r="A997" s="0" t="s">
        <v>18</v>
      </c>
      <c r="B997" s="0" t="s">
        <v>129</v>
      </c>
      <c r="C997" s="0" t="s">
        <v>49</v>
      </c>
      <c r="D997" s="0" t="s">
        <v>43</v>
      </c>
      <c r="E997" s="0" t="str">
        <f aca="false">VLOOKUP(A997,Nomenclature!$D$1:$E$9,2,0)</f>
        <v>06</v>
      </c>
      <c r="F997" s="0" t="str">
        <f aca="false">VLOOKUP(B997,Nomenclature!$J$1:$K$97,2,0)</f>
        <v>14</v>
      </c>
      <c r="G997" s="0" t="str">
        <f aca="false">VLOOKUP(C997,Nomenclature!$M$1:$N$21,2,0)</f>
        <v>29</v>
      </c>
      <c r="H997" s="0" t="str">
        <f aca="false">VLOOKUP(D997,Nomenclature!$O$25:$P$31,2,0)</f>
        <v>02</v>
      </c>
      <c r="I997" s="1" t="str">
        <f aca="false">CONCATENATE(E997,F997)</f>
        <v>0614</v>
      </c>
      <c r="J997" s="0" t="str">
        <f aca="false">CONCATENATE(E997,F997,G997,H997)</f>
        <v>06142902</v>
      </c>
      <c r="K997" s="0" t="n">
        <v>42.075397569222</v>
      </c>
      <c r="L997" s="0" t="n">
        <v>20</v>
      </c>
      <c r="M997" s="0" t="n">
        <v>88.4595289750017</v>
      </c>
      <c r="N997" s="0" t="n">
        <v>3.39795627906976</v>
      </c>
      <c r="O997" s="0" t="n">
        <v>9.9940035978413E-005</v>
      </c>
      <c r="P997" s="4" t="n">
        <f aca="false">VLOOKUP(D997,'paramètres CI'!$A$1:$B$6,2,0)</f>
        <v>0.0935912806596305</v>
      </c>
      <c r="Q997" s="17" t="n">
        <f aca="false">M997*P997/N997</f>
        <v>2.43647649450764</v>
      </c>
      <c r="R997" s="9" t="n">
        <f aca="false">1/(1+0.04)*(1 - (1/(1+0.04))^L997)/(1-1/(1+0.04))</f>
        <v>13.5903263449677</v>
      </c>
      <c r="S997" s="17" t="n">
        <f aca="false">K997/R997</f>
        <v>3.09598139891629</v>
      </c>
      <c r="T997" s="17" t="n">
        <f aca="false">Q997+S997</f>
        <v>5.53245789342393</v>
      </c>
      <c r="U997" s="0" t="n">
        <f aca="false">T997 + Z997</f>
        <v>1.58454726502375</v>
      </c>
      <c r="V997" s="4" t="str">
        <f aca="false">VLOOKUP(I997,'CI ref gaz'!$I$1:$AM$97,1,0)</f>
        <v>0614</v>
      </c>
      <c r="W997" s="0" t="n">
        <f aca="false">VLOOKUP(I997,'CI ref gaz'!$I$1:$AM$97,14,0)</f>
        <v>-2</v>
      </c>
      <c r="X997" s="1" t="n">
        <f aca="false">VLOOKUP(I997,'CI ref gaz'!$I$1:$AM$97,13,0)</f>
        <v>0.534845578349647</v>
      </c>
      <c r="Y997" s="2" t="n">
        <f aca="false">VLOOKUP(I997,'CI ref gaz'!$I$1:$AM$97,7,0)</f>
        <v>0.593135350659937</v>
      </c>
      <c r="Z997" s="17" t="n">
        <f aca="false">X997*(O997/Y997)^(-1/8)-T997</f>
        <v>-3.94791062840017</v>
      </c>
      <c r="AA997" s="17" t="n">
        <f aca="false">Z997^2</f>
        <v>15.585998329835</v>
      </c>
      <c r="AB997" s="18" t="n">
        <f aca="false">Z997/U997</f>
        <v>-2.49150701625868</v>
      </c>
      <c r="AC997" s="17" t="n">
        <f aca="false">U997^-('paramètres CI'!$B$19)</f>
        <v>0.0251627680693872</v>
      </c>
      <c r="AD997" s="4" t="n">
        <f aca="false">SUMIFS($AC$2:$AC$1250,$I$2:$I$1250,V997)</f>
        <v>251.778657302288</v>
      </c>
      <c r="AE997" s="4" t="n">
        <f aca="false">AC997/AD997</f>
        <v>9.99400359784128E-005</v>
      </c>
      <c r="AF997" s="17" t="n">
        <f aca="false">AE997-O997</f>
        <v>0</v>
      </c>
      <c r="AG997" s="4" t="n">
        <f aca="false">VLOOKUP(I997,BesoinU!$F$1:$L$99,3,0)</f>
        <v>47.0619564159626</v>
      </c>
      <c r="AH997" s="19" t="n">
        <f aca="false">VLOOKUP(J997,bibliRdtCHauff!$G$2:$K$1398,4,0)</f>
        <v>42.075397569222</v>
      </c>
      <c r="AI997" s="19" t="n">
        <f aca="false">VLOOKUP(J997,bibliRdtCHauff!$G$2:$K$1398,3,0)</f>
        <v>3.39795627906976</v>
      </c>
      <c r="AJ997" s="4" t="n">
        <f aca="false">VLOOKUP(D997,'paramètres CI'!$A$1:$C$6,3)</f>
        <v>0.09847</v>
      </c>
      <c r="AK997" s="4" t="n">
        <f aca="false">AJ997*AG997/AI997</f>
        <v>1.36381709112176</v>
      </c>
      <c r="AL997" s="4" t="n">
        <f aca="false">AK997+AH997/R997</f>
        <v>4.45979849003805</v>
      </c>
      <c r="AM997" s="4" t="n">
        <f aca="false">AL997+Z997</f>
        <v>0.511887861637876</v>
      </c>
      <c r="AN997" s="4" t="n">
        <f aca="false">AM997^-'paramètres CI'!$B$19</f>
        <v>212.129637485509</v>
      </c>
      <c r="AO997" s="4" t="n">
        <f aca="false">SUMIFS($AN$2:$AN$1250,$I$2:$I$1250,V997)</f>
        <v>21694.6896281565</v>
      </c>
      <c r="AP997" s="5" t="n">
        <f aca="false">AN997/AO997</f>
        <v>0.00977795216808247</v>
      </c>
      <c r="AQ997" s="6" t="n">
        <f aca="false">AP997-O997</f>
        <v>0.00967801213210405</v>
      </c>
      <c r="AR997" s="20" t="n">
        <f aca="false">VLOOKUP(I997,entreesparc!$A$13:$H$110,8,0)*AP997</f>
        <v>698.142477186325</v>
      </c>
      <c r="AS997" s="7" t="n">
        <f aca="false">M997*AJ997/AI997+AH997/R997</f>
        <v>5.65946635951533</v>
      </c>
      <c r="AT997" s="4" t="n">
        <f aca="false">AS997+Z997</f>
        <v>1.71155573111516</v>
      </c>
      <c r="AU997" s="4" t="n">
        <f aca="false">AT997^-'paramètres CI'!$B$19</f>
        <v>0.0135791204156971</v>
      </c>
      <c r="AV997" s="4" t="n">
        <f aca="false">SUMIFS($AU$2:$AU$1250,$I$2:$I$1250,V997)</f>
        <v>6.55084512724326</v>
      </c>
      <c r="AW997" s="5" t="n">
        <f aca="false">AU997/AV997</f>
        <v>0.00207288069736607</v>
      </c>
      <c r="AX997" s="7" t="n">
        <f aca="false">SUMIFS($AP$2:$AP$1250,$I$2:$I$1250,V997)</f>
        <v>1</v>
      </c>
    </row>
    <row r="998" customFormat="false" ht="15.8" hidden="false" customHeight="false" outlineLevel="0" collapsed="false">
      <c r="A998" s="0" t="s">
        <v>18</v>
      </c>
      <c r="B998" s="0" t="s">
        <v>130</v>
      </c>
      <c r="C998" s="0" t="s">
        <v>32</v>
      </c>
      <c r="D998" s="0" t="s">
        <v>33</v>
      </c>
      <c r="E998" s="0" t="str">
        <f aca="false">VLOOKUP(A998,Nomenclature!$D$1:$E$9,2,0)</f>
        <v>06</v>
      </c>
      <c r="F998" s="0" t="str">
        <f aca="false">VLOOKUP(B998,Nomenclature!$J$1:$K$97,2,0)</f>
        <v>34</v>
      </c>
      <c r="G998" s="0" t="str">
        <f aca="false">VLOOKUP(C998,Nomenclature!$M$1:$N$21,2,0)</f>
        <v>01</v>
      </c>
      <c r="H998" s="0" t="str">
        <f aca="false">VLOOKUP(D998,Nomenclature!$O$25:$P$31,2,0)</f>
        <v>01</v>
      </c>
      <c r="I998" s="1" t="str">
        <f aca="false">CONCATENATE(E998,F998)</f>
        <v>0634</v>
      </c>
      <c r="J998" s="0" t="str">
        <f aca="false">CONCATENATE(E998,F998,G998,H998)</f>
        <v>06340101</v>
      </c>
      <c r="K998" s="0" t="n">
        <v>10.8818952861908</v>
      </c>
      <c r="L998" s="0" t="n">
        <v>25</v>
      </c>
      <c r="M998" s="0" t="n">
        <v>125.674330571696</v>
      </c>
      <c r="N998" s="0" t="n">
        <v>0.759040290434548</v>
      </c>
      <c r="O998" s="0" t="n">
        <v>0.0289253099131947</v>
      </c>
      <c r="P998" s="4" t="n">
        <f aca="false">VLOOKUP(D998,'paramètres CI'!$A$1:$B$6,2,0)</f>
        <v>0.033584731604575</v>
      </c>
      <c r="Q998" s="17" t="n">
        <f aca="false">M998*P998/N998</f>
        <v>5.56062532519675</v>
      </c>
      <c r="R998" s="9" t="n">
        <f aca="false">1/(1+0.04)*(1 - (1/(1+0.04))^L998)/(1-1/(1+0.04))</f>
        <v>15.6220799436509</v>
      </c>
      <c r="S998" s="17" t="n">
        <f aca="false">K998/R998</f>
        <v>0.696571476105742</v>
      </c>
      <c r="T998" s="17" t="n">
        <f aca="false">Q998+S998</f>
        <v>6.25719680130249</v>
      </c>
      <c r="U998" s="0" t="n">
        <f aca="false">T998 + Z998</f>
        <v>1.50477706259884</v>
      </c>
      <c r="V998" s="4" t="str">
        <f aca="false">VLOOKUP(I998,'CI ref gaz'!$I$1:$AM$97,1,0)</f>
        <v>0634</v>
      </c>
      <c r="W998" s="0" t="n">
        <f aca="false">VLOOKUP(I998,'CI ref gaz'!$I$1:$AM$97,14,0)</f>
        <v>-2</v>
      </c>
      <c r="X998" s="1" t="n">
        <f aca="false">VLOOKUP(I998,'CI ref gaz'!$I$1:$AM$97,13,0)</f>
        <v>1.03236861447281</v>
      </c>
      <c r="Y998" s="2" t="n">
        <f aca="false">VLOOKUP(I998,'CI ref gaz'!$I$1:$AM$97,7,0)</f>
        <v>0.589355008572665</v>
      </c>
      <c r="Z998" s="17" t="n">
        <f aca="false">X998*(O998/Y998)^(-1/8)-T998</f>
        <v>-4.75241973870365</v>
      </c>
      <c r="AA998" s="17" t="n">
        <f aca="false">Z998^2</f>
        <v>22.58549337282</v>
      </c>
      <c r="AB998" s="18" t="n">
        <f aca="false">Z998/U998</f>
        <v>-3.15822181027661</v>
      </c>
      <c r="AC998" s="17" t="n">
        <f aca="false">U998^-('paramètres CI'!$B$19)</f>
        <v>0.038038440117591</v>
      </c>
      <c r="AD998" s="4" t="n">
        <f aca="false">SUMIFS($AC$2:$AC$1250,$I$2:$I$1250,V998)</f>
        <v>1.31505730558273</v>
      </c>
      <c r="AE998" s="4" t="n">
        <f aca="false">AC998/AD998</f>
        <v>0.0289253099131946</v>
      </c>
      <c r="AF998" s="17" t="n">
        <f aca="false">AE998-O998</f>
        <v>0</v>
      </c>
      <c r="AG998" s="4" t="n">
        <f aca="false">VLOOKUP(I998,BesoinU!$F$1:$L$99,3,0)</f>
        <v>42.9185077228634</v>
      </c>
      <c r="AH998" s="19" t="n">
        <f aca="false">VLOOKUP(J998,bibliRdtCHauff!$G$2:$K$1398,4,0)</f>
        <v>11.4259900505003</v>
      </c>
      <c r="AI998" s="19" t="n">
        <f aca="false">VLOOKUP(J998,bibliRdtCHauff!$G$2:$K$1398,3,0)</f>
        <v>0.78940190205193</v>
      </c>
      <c r="AJ998" s="4" t="n">
        <f aca="false">VLOOKUP(D998,'paramètres CI'!$A$1:$C$6,3)</f>
        <v>0.0509473684210526</v>
      </c>
      <c r="AK998" s="4" t="n">
        <f aca="false">AJ998*AG998/AI998</f>
        <v>2.76992621800735</v>
      </c>
      <c r="AL998" s="4" t="n">
        <f aca="false">AK998+AH998/R998</f>
        <v>3.50132626791838</v>
      </c>
      <c r="AM998" s="4" t="n">
        <f aca="false">AL998+Z998</f>
        <v>-1.25109347078527</v>
      </c>
      <c r="AN998" s="4" t="n">
        <f aca="false">AM998^-'paramètres CI'!$B$19</f>
        <v>0.166602663099408</v>
      </c>
      <c r="AO998" s="4" t="n">
        <f aca="false">SUMIFS($AN$2:$AN$1250,$I$2:$I$1250,V998)</f>
        <v>524387176.204264</v>
      </c>
      <c r="AP998" s="5" t="n">
        <f aca="false">AN998/AO998</f>
        <v>3.17709262658458E-010</v>
      </c>
      <c r="AQ998" s="6" t="n">
        <f aca="false">AP998-O998</f>
        <v>-0.0289253095954854</v>
      </c>
      <c r="AR998" s="20" t="n">
        <f aca="false">VLOOKUP(I998,entreesparc!$A$13:$H$110,8,0)*AP998</f>
        <v>1.7286704826673E-005</v>
      </c>
      <c r="AS998" s="7" t="n">
        <f aca="false">M998*AJ998/AI998+AH998/R998</f>
        <v>8.84232099406167</v>
      </c>
      <c r="AT998" s="4" t="n">
        <f aca="false">AS998+Z998</f>
        <v>4.08990125535802</v>
      </c>
      <c r="AU998" s="4" t="n">
        <f aca="false">AT998^-'paramètres CI'!$B$19</f>
        <v>1.27731325250523E-005</v>
      </c>
      <c r="AV998" s="4" t="n">
        <f aca="false">SUMIFS($AU$2:$AU$1250,$I$2:$I$1250,V998)</f>
        <v>0.0639368401355549</v>
      </c>
      <c r="AW998" s="5" t="n">
        <f aca="false">AU998/AV998</f>
        <v>0.000199777350553633</v>
      </c>
      <c r="AX998" s="7" t="n">
        <f aca="false">SUMIFS($AP$2:$AP$1250,$I$2:$I$1250,V998)</f>
        <v>1</v>
      </c>
    </row>
    <row r="999" customFormat="false" ht="15.8" hidden="false" customHeight="false" outlineLevel="0" collapsed="false">
      <c r="A999" s="0" t="s">
        <v>18</v>
      </c>
      <c r="B999" s="0" t="s">
        <v>130</v>
      </c>
      <c r="C999" s="0" t="s">
        <v>32</v>
      </c>
      <c r="D999" s="0" t="s">
        <v>34</v>
      </c>
      <c r="E999" s="0" t="str">
        <f aca="false">VLOOKUP(A999,Nomenclature!$D$1:$E$9,2,0)</f>
        <v>06</v>
      </c>
      <c r="F999" s="0" t="str">
        <f aca="false">VLOOKUP(B999,Nomenclature!$J$1:$K$97,2,0)</f>
        <v>34</v>
      </c>
      <c r="G999" s="0" t="str">
        <f aca="false">VLOOKUP(C999,Nomenclature!$M$1:$N$21,2,0)</f>
        <v>01</v>
      </c>
      <c r="H999" s="0" t="str">
        <f aca="false">VLOOKUP(D999,Nomenclature!$O$25:$P$31,2,0)</f>
        <v>06</v>
      </c>
      <c r="I999" s="1" t="str">
        <f aca="false">CONCATENATE(E999,F999)</f>
        <v>0634</v>
      </c>
      <c r="J999" s="0" t="str">
        <f aca="false">CONCATENATE(E999,F999,G999,H999)</f>
        <v>06340106</v>
      </c>
      <c r="K999" s="0" t="n">
        <v>10.7535103040252</v>
      </c>
      <c r="L999" s="0" t="n">
        <v>25</v>
      </c>
      <c r="M999" s="0" t="n">
        <v>136.068425254017</v>
      </c>
      <c r="N999" s="0" t="n">
        <v>0.780175842832889</v>
      </c>
      <c r="O999" s="0" t="n">
        <v>0.0335983150989332</v>
      </c>
      <c r="P999" s="4" t="n">
        <f aca="false">VLOOKUP(D999,'paramètres CI'!$A$1:$B$6,2,0)</f>
        <v>0.0424847883250769</v>
      </c>
      <c r="Q999" s="17" t="n">
        <f aca="false">M999*P999/N999</f>
        <v>7.40966065246614</v>
      </c>
      <c r="R999" s="9" t="n">
        <f aca="false">1/(1+0.04)*(1 - (1/(1+0.04))^L999)/(1-1/(1+0.04))</f>
        <v>15.6220799436509</v>
      </c>
      <c r="S999" s="17" t="n">
        <f aca="false">K999/R999</f>
        <v>0.688353301405018</v>
      </c>
      <c r="T999" s="17" t="n">
        <f aca="false">Q999+S999</f>
        <v>8.09801395387116</v>
      </c>
      <c r="U999" s="0" t="n">
        <f aca="false">T999 + Z999</f>
        <v>1.47686986129493</v>
      </c>
      <c r="V999" s="4" t="str">
        <f aca="false">VLOOKUP(I999,'CI ref gaz'!$I$1:$AM$97,1,0)</f>
        <v>0634</v>
      </c>
      <c r="W999" s="0" t="n">
        <f aca="false">VLOOKUP(I999,'CI ref gaz'!$I$1:$AM$97,14,0)</f>
        <v>-2</v>
      </c>
      <c r="X999" s="1" t="n">
        <f aca="false">VLOOKUP(I999,'CI ref gaz'!$I$1:$AM$97,13,0)</f>
        <v>1.03236861447281</v>
      </c>
      <c r="Y999" s="2" t="n">
        <f aca="false">VLOOKUP(I999,'CI ref gaz'!$I$1:$AM$97,7,0)</f>
        <v>0.589355008572665</v>
      </c>
      <c r="Z999" s="17" t="n">
        <f aca="false">X999*(O999/Y999)^(-1/8)-T999</f>
        <v>-6.62114409257623</v>
      </c>
      <c r="AA999" s="17" t="n">
        <f aca="false">Z999^2</f>
        <v>43.8395490946571</v>
      </c>
      <c r="AB999" s="18" t="n">
        <f aca="false">Z999/U999</f>
        <v>-4.48322784972453</v>
      </c>
      <c r="AC999" s="17" t="n">
        <f aca="false">U999^-('paramètres CI'!$B$19)</f>
        <v>0.0441837097261225</v>
      </c>
      <c r="AD999" s="4" t="n">
        <f aca="false">SUMIFS($AC$2:$AC$1250,$I$2:$I$1250,V999)</f>
        <v>1.31505730558273</v>
      </c>
      <c r="AE999" s="4" t="n">
        <f aca="false">AC999/AD999</f>
        <v>0.0335983150989332</v>
      </c>
      <c r="AF999" s="17" t="n">
        <f aca="false">AE999-O999</f>
        <v>0</v>
      </c>
      <c r="AG999" s="4" t="n">
        <f aca="false">VLOOKUP(I999,BesoinU!$F$1:$L$99,3,0)</f>
        <v>42.9185077228634</v>
      </c>
      <c r="AH999" s="19" t="n">
        <f aca="false">VLOOKUP(J999,bibliRdtCHauff!$G$2:$K$1398,4,0)</f>
        <v>11.2911858192265</v>
      </c>
      <c r="AI999" s="19" t="n">
        <f aca="false">VLOOKUP(J999,bibliRdtCHauff!$G$2:$K$1398,3,0)</f>
        <v>0.811382876546204</v>
      </c>
      <c r="AJ999" s="4" t="n">
        <f aca="false">VLOOKUP(D999,'paramètres CI'!$A$1:$C$6,3)</f>
        <v>0.0591</v>
      </c>
      <c r="AK999" s="4" t="n">
        <f aca="false">AJ999*AG999/AI999</f>
        <v>3.12612439791461</v>
      </c>
      <c r="AL999" s="4" t="n">
        <f aca="false">AK999+AH999/R999</f>
        <v>3.84889536438988</v>
      </c>
      <c r="AM999" s="4" t="n">
        <f aca="false">AL999+Z999</f>
        <v>-2.77224872818635</v>
      </c>
      <c r="AN999" s="4" t="n">
        <f aca="false">AM999^-'paramètres CI'!$B$19</f>
        <v>0.000286643736745312</v>
      </c>
      <c r="AO999" s="4" t="n">
        <f aca="false">SUMIFS($AN$2:$AN$1250,$I$2:$I$1250,V999)</f>
        <v>524387176.204264</v>
      </c>
      <c r="AP999" s="5" t="n">
        <f aca="false">AN999/AO999</f>
        <v>5.46626137618698E-013</v>
      </c>
      <c r="AQ999" s="6" t="n">
        <f aca="false">AP999-O999</f>
        <v>-0.0335983150983866</v>
      </c>
      <c r="AR999" s="20" t="n">
        <f aca="false">VLOOKUP(I999,entreesparc!$A$13:$H$110,8,0)*AP999</f>
        <v>2.97421756372177E-008</v>
      </c>
      <c r="AS999" s="7" t="n">
        <f aca="false">M999*AJ999/AI999+AH999/R999</f>
        <v>10.6338057750272</v>
      </c>
      <c r="AT999" s="4" t="n">
        <f aca="false">AS999+Z999</f>
        <v>4.01266168245095</v>
      </c>
      <c r="AU999" s="4" t="n">
        <f aca="false">AT999^-'paramètres CI'!$B$19</f>
        <v>1.48778316936652E-005</v>
      </c>
      <c r="AV999" s="4" t="n">
        <f aca="false">SUMIFS($AU$2:$AU$1250,$I$2:$I$1250,V999)</f>
        <v>0.0639368401355549</v>
      </c>
      <c r="AW999" s="5" t="n">
        <f aca="false">AU999/AV999</f>
        <v>0.00023269576135014</v>
      </c>
      <c r="AX999" s="7" t="n">
        <f aca="false">SUMIFS($AP$2:$AP$1250,$I$2:$I$1250,V999)</f>
        <v>1</v>
      </c>
    </row>
    <row r="1000" customFormat="false" ht="15.8" hidden="false" customHeight="false" outlineLevel="0" collapsed="false">
      <c r="A1000" s="0" t="s">
        <v>18</v>
      </c>
      <c r="B1000" s="0" t="s">
        <v>130</v>
      </c>
      <c r="C1000" s="0" t="s">
        <v>35</v>
      </c>
      <c r="D1000" s="0" t="s">
        <v>33</v>
      </c>
      <c r="E1000" s="0" t="str">
        <f aca="false">VLOOKUP(A1000,Nomenclature!$D$1:$E$9,2,0)</f>
        <v>06</v>
      </c>
      <c r="F1000" s="0" t="str">
        <f aca="false">VLOOKUP(B1000,Nomenclature!$J$1:$K$97,2,0)</f>
        <v>34</v>
      </c>
      <c r="G1000" s="0" t="str">
        <f aca="false">VLOOKUP(C1000,Nomenclature!$M$1:$N$21,2,0)</f>
        <v>21</v>
      </c>
      <c r="H1000" s="0" t="str">
        <f aca="false">VLOOKUP(D1000,Nomenclature!$O$25:$P$31,2,0)</f>
        <v>01</v>
      </c>
      <c r="I1000" s="1" t="str">
        <f aca="false">CONCATENATE(E1000,F1000)</f>
        <v>0634</v>
      </c>
      <c r="J1000" s="0" t="str">
        <f aca="false">CONCATENATE(E1000,F1000,G1000,H1000)</f>
        <v>06342101</v>
      </c>
      <c r="K1000" s="0" t="n">
        <v>13.6023691077384</v>
      </c>
      <c r="L1000" s="0" t="n">
        <v>25</v>
      </c>
      <c r="M1000" s="0" t="n">
        <v>125.674330571696</v>
      </c>
      <c r="N1000" s="0" t="n">
        <v>0.910848348521457</v>
      </c>
      <c r="O1000" s="0" t="n">
        <v>9.9940035978413E-005</v>
      </c>
      <c r="P1000" s="4" t="n">
        <f aca="false">VLOOKUP(D1000,'paramètres CI'!$A$1:$B$6,2,0)</f>
        <v>0.033584731604575</v>
      </c>
      <c r="Q1000" s="17" t="n">
        <f aca="false">M1000*P1000/N1000</f>
        <v>4.63385443766396</v>
      </c>
      <c r="R1000" s="9" t="n">
        <f aca="false">1/(1+0.04)*(1 - (1/(1+0.04))^L1000)/(1-1/(1+0.04))</f>
        <v>15.6220799436509</v>
      </c>
      <c r="S1000" s="17" t="n">
        <f aca="false">K1000/R1000</f>
        <v>0.870714345132171</v>
      </c>
      <c r="T1000" s="17" t="n">
        <f aca="false">Q1000+S1000</f>
        <v>5.50456878279613</v>
      </c>
      <c r="U1000" s="0" t="n">
        <f aca="false">T1000 + Z1000</f>
        <v>3.05607830280689</v>
      </c>
      <c r="V1000" s="4" t="str">
        <f aca="false">VLOOKUP(I1000,'CI ref gaz'!$I$1:$AM$97,1,0)</f>
        <v>0634</v>
      </c>
      <c r="W1000" s="0" t="n">
        <f aca="false">VLOOKUP(I1000,'CI ref gaz'!$I$1:$AM$97,14,0)</f>
        <v>-2</v>
      </c>
      <c r="X1000" s="1" t="n">
        <f aca="false">VLOOKUP(I1000,'CI ref gaz'!$I$1:$AM$97,13,0)</f>
        <v>1.03236861447281</v>
      </c>
      <c r="Y1000" s="2" t="n">
        <f aca="false">VLOOKUP(I1000,'CI ref gaz'!$I$1:$AM$97,7,0)</f>
        <v>0.589355008572665</v>
      </c>
      <c r="Z1000" s="17" t="n">
        <f aca="false">X1000*(O1000/Y1000)^(-1/8)-T1000</f>
        <v>-2.44849047998924</v>
      </c>
      <c r="AA1000" s="17" t="n">
        <f aca="false">Z1000^2</f>
        <v>5.99510563059794</v>
      </c>
      <c r="AB1000" s="18" t="n">
        <f aca="false">Z1000/U1000</f>
        <v>-0.801187089264171</v>
      </c>
      <c r="AC1000" s="17" t="n">
        <f aca="false">U1000^-('paramètres CI'!$B$19)</f>
        <v>0.000131426874433612</v>
      </c>
      <c r="AD1000" s="4" t="n">
        <f aca="false">SUMIFS($AC$2:$AC$1250,$I$2:$I$1250,V1000)</f>
        <v>1.31505730558273</v>
      </c>
      <c r="AE1000" s="4" t="n">
        <f aca="false">AC1000/AD1000</f>
        <v>9.99400359784129E-005</v>
      </c>
      <c r="AF1000" s="17" t="n">
        <f aca="false">AE1000-O1000</f>
        <v>0</v>
      </c>
      <c r="AG1000" s="4" t="n">
        <f aca="false">VLOOKUP(I1000,BesoinU!$F$1:$L$99,3,0)</f>
        <v>42.9185077228634</v>
      </c>
      <c r="AH1000" s="19" t="n">
        <f aca="false">VLOOKUP(J1000,bibliRdtCHauff!$G$2:$K$1398,4,0)</f>
        <v>13.6023691077384</v>
      </c>
      <c r="AI1000" s="19" t="n">
        <f aca="false">VLOOKUP(J1000,bibliRdtCHauff!$G$2:$K$1398,3,0)</f>
        <v>0.910848348521457</v>
      </c>
      <c r="AJ1000" s="4" t="n">
        <f aca="false">VLOOKUP(D1000,'paramètres CI'!$A$1:$C$6,3)</f>
        <v>0.0509473684210526</v>
      </c>
      <c r="AK1000" s="4" t="n">
        <f aca="false">AJ1000*AG1000/AI1000</f>
        <v>2.40060272227304</v>
      </c>
      <c r="AL1000" s="4" t="n">
        <f aca="false">AK1000+AH1000/R1000</f>
        <v>3.27131706740521</v>
      </c>
      <c r="AM1000" s="4" t="n">
        <f aca="false">AL1000+Z1000</f>
        <v>0.82282658741597</v>
      </c>
      <c r="AN1000" s="4" t="n">
        <f aca="false">AM1000^-'paramètres CI'!$B$19</f>
        <v>4.75919467061944</v>
      </c>
      <c r="AO1000" s="4" t="n">
        <f aca="false">SUMIFS($AN$2:$AN$1250,$I$2:$I$1250,V1000)</f>
        <v>524387176.204264</v>
      </c>
      <c r="AP1000" s="5" t="n">
        <f aca="false">AN1000/AO1000</f>
        <v>9.07572665119026E-009</v>
      </c>
      <c r="AQ1000" s="6" t="n">
        <f aca="false">AP1000-O1000</f>
        <v>-9.99309602517618E-005</v>
      </c>
      <c r="AR1000" s="20" t="n">
        <f aca="false">VLOOKUP(I1000,entreesparc!$A$13:$H$110,8,0)*AP1000</f>
        <v>0.000493814396199566</v>
      </c>
      <c r="AS1000" s="7" t="n">
        <f aca="false">M1000*AJ1000/AI1000+AH1000/R1000</f>
        <v>7.90017916339606</v>
      </c>
      <c r="AT1000" s="4" t="n">
        <f aca="false">AS1000+Z1000</f>
        <v>5.45168868340682</v>
      </c>
      <c r="AU1000" s="4" t="n">
        <f aca="false">AT1000^-'paramètres CI'!$B$19</f>
        <v>1.28159740328773E-006</v>
      </c>
      <c r="AV1000" s="4" t="n">
        <f aca="false">SUMIFS($AU$2:$AU$1250,$I$2:$I$1250,V1000)</f>
        <v>0.0639368401355549</v>
      </c>
      <c r="AW1000" s="5" t="n">
        <f aca="false">AU1000/AV1000</f>
        <v>2.00447410377267E-005</v>
      </c>
      <c r="AX1000" s="7" t="n">
        <f aca="false">SUMIFS($AP$2:$AP$1250,$I$2:$I$1250,V1000)</f>
        <v>1</v>
      </c>
    </row>
    <row r="1001" customFormat="false" ht="15.8" hidden="false" customHeight="false" outlineLevel="0" collapsed="false">
      <c r="A1001" s="0" t="s">
        <v>18</v>
      </c>
      <c r="B1001" s="0" t="s">
        <v>130</v>
      </c>
      <c r="C1001" s="0" t="s">
        <v>35</v>
      </c>
      <c r="D1001" s="0" t="s">
        <v>34</v>
      </c>
      <c r="E1001" s="0" t="str">
        <f aca="false">VLOOKUP(A1001,Nomenclature!$D$1:$E$9,2,0)</f>
        <v>06</v>
      </c>
      <c r="F1001" s="0" t="str">
        <f aca="false">VLOOKUP(B1001,Nomenclature!$J$1:$K$97,2,0)</f>
        <v>34</v>
      </c>
      <c r="G1001" s="0" t="str">
        <f aca="false">VLOOKUP(C1001,Nomenclature!$M$1:$N$21,2,0)</f>
        <v>21</v>
      </c>
      <c r="H1001" s="0" t="str">
        <f aca="false">VLOOKUP(D1001,Nomenclature!$O$25:$P$31,2,0)</f>
        <v>06</v>
      </c>
      <c r="I1001" s="1" t="str">
        <f aca="false">CONCATENATE(E1001,F1001)</f>
        <v>0634</v>
      </c>
      <c r="J1001" s="0" t="str">
        <f aca="false">CONCATENATE(E1001,F1001,G1001,H1001)</f>
        <v>06342106</v>
      </c>
      <c r="K1001" s="0" t="n">
        <v>13.4418878800315</v>
      </c>
      <c r="L1001" s="0" t="n">
        <v>25</v>
      </c>
      <c r="M1001" s="0" t="n">
        <v>136.068425254017</v>
      </c>
      <c r="N1001" s="0" t="n">
        <v>0.936211011399467</v>
      </c>
      <c r="O1001" s="0" t="n">
        <v>9.9940035978413E-005</v>
      </c>
      <c r="P1001" s="4" t="n">
        <f aca="false">VLOOKUP(D1001,'paramètres CI'!$A$1:$B$6,2,0)</f>
        <v>0.0424847883250769</v>
      </c>
      <c r="Q1001" s="17" t="n">
        <f aca="false">M1001*P1001/N1001</f>
        <v>6.17471721038845</v>
      </c>
      <c r="R1001" s="9" t="n">
        <f aca="false">1/(1+0.04)*(1 - (1/(1+0.04))^L1001)/(1-1/(1+0.04))</f>
        <v>15.6220799436509</v>
      </c>
      <c r="S1001" s="17" t="n">
        <f aca="false">K1001/R1001</f>
        <v>0.860441626756273</v>
      </c>
      <c r="T1001" s="17" t="n">
        <f aca="false">Q1001+S1001</f>
        <v>7.03515883714472</v>
      </c>
      <c r="U1001" s="0" t="n">
        <f aca="false">T1001 + Z1001</f>
        <v>3.05607830280689</v>
      </c>
      <c r="V1001" s="4" t="str">
        <f aca="false">VLOOKUP(I1001,'CI ref gaz'!$I$1:$AM$97,1,0)</f>
        <v>0634</v>
      </c>
      <c r="W1001" s="0" t="n">
        <f aca="false">VLOOKUP(I1001,'CI ref gaz'!$I$1:$AM$97,14,0)</f>
        <v>-2</v>
      </c>
      <c r="X1001" s="1" t="n">
        <f aca="false">VLOOKUP(I1001,'CI ref gaz'!$I$1:$AM$97,13,0)</f>
        <v>1.03236861447281</v>
      </c>
      <c r="Y1001" s="2" t="n">
        <f aca="false">VLOOKUP(I1001,'CI ref gaz'!$I$1:$AM$97,7,0)</f>
        <v>0.589355008572665</v>
      </c>
      <c r="Z1001" s="17" t="n">
        <f aca="false">X1001*(O1001/Y1001)^(-1/8)-T1001</f>
        <v>-3.97908053433783</v>
      </c>
      <c r="AA1001" s="17" t="n">
        <f aca="false">Z1001^2</f>
        <v>15.8330818987463</v>
      </c>
      <c r="AB1001" s="18" t="n">
        <f aca="false">Z1001/U1001</f>
        <v>-1.30202178742711</v>
      </c>
      <c r="AC1001" s="17" t="n">
        <f aca="false">U1001^-('paramètres CI'!$B$19)</f>
        <v>0.000131426874433612</v>
      </c>
      <c r="AD1001" s="4" t="n">
        <f aca="false">SUMIFS($AC$2:$AC$1250,$I$2:$I$1250,V1001)</f>
        <v>1.31505730558273</v>
      </c>
      <c r="AE1001" s="4" t="n">
        <f aca="false">AC1001/AD1001</f>
        <v>9.99400359784129E-005</v>
      </c>
      <c r="AF1001" s="17" t="n">
        <f aca="false">AE1001-O1001</f>
        <v>0</v>
      </c>
      <c r="AG1001" s="4" t="n">
        <f aca="false">VLOOKUP(I1001,BesoinU!$F$1:$L$99,3,0)</f>
        <v>42.9185077228634</v>
      </c>
      <c r="AH1001" s="19" t="n">
        <f aca="false">VLOOKUP(J1001,bibliRdtCHauff!$G$2:$K$1398,4,0)</f>
        <v>13.4418878800315</v>
      </c>
      <c r="AI1001" s="19" t="n">
        <f aca="false">VLOOKUP(J1001,bibliRdtCHauff!$G$2:$K$1398,3,0)</f>
        <v>0.936211011399467</v>
      </c>
      <c r="AJ1001" s="4" t="n">
        <f aca="false">VLOOKUP(D1001,'paramètres CI'!$A$1:$C$6,3)</f>
        <v>0.0591</v>
      </c>
      <c r="AK1001" s="4" t="n">
        <f aca="false">AJ1001*AG1001/AI1001</f>
        <v>2.70930781152599</v>
      </c>
      <c r="AL1001" s="4" t="n">
        <f aca="false">AK1001+AH1001/R1001</f>
        <v>3.56974943828226</v>
      </c>
      <c r="AM1001" s="4" t="n">
        <f aca="false">AL1001+Z1001</f>
        <v>-0.409331096055568</v>
      </c>
      <c r="AN1001" s="4" t="n">
        <f aca="false">AM1001^-'paramètres CI'!$B$19</f>
        <v>1268.82606913732</v>
      </c>
      <c r="AO1001" s="4" t="n">
        <f aca="false">SUMIFS($AN$2:$AN$1250,$I$2:$I$1250,V1001)</f>
        <v>524387176.204264</v>
      </c>
      <c r="AP1001" s="5" t="n">
        <f aca="false">AN1001/AO1001</f>
        <v>2.4196359612026E-006</v>
      </c>
      <c r="AQ1001" s="6" t="n">
        <f aca="false">AP1001-O1001</f>
        <v>-9.75204000172104E-005</v>
      </c>
      <c r="AR1001" s="20" t="n">
        <f aca="false">VLOOKUP(I1001,entreesparc!$A$13:$H$110,8,0)*AP1001</f>
        <v>0.131653488158694</v>
      </c>
      <c r="AS1001" s="7" t="n">
        <f aca="false">M1001*AJ1001/AI1001+AH1001/R1001</f>
        <v>9.45000512750125</v>
      </c>
      <c r="AT1001" s="4" t="n">
        <f aca="false">AS1001+Z1001</f>
        <v>5.47092459316342</v>
      </c>
      <c r="AU1001" s="4" t="n">
        <f aca="false">AT1001^-'paramètres CI'!$B$19</f>
        <v>1.24598888793387E-006</v>
      </c>
      <c r="AV1001" s="4" t="n">
        <f aca="false">SUMIFS($AU$2:$AU$1250,$I$2:$I$1250,V1001)</f>
        <v>0.0639368401355549</v>
      </c>
      <c r="AW1001" s="5" t="n">
        <f aca="false">AU1001/AV1001</f>
        <v>1.94878083635695E-005</v>
      </c>
      <c r="AX1001" s="7" t="n">
        <f aca="false">SUMIFS($AP$2:$AP$1250,$I$2:$I$1250,V1001)</f>
        <v>1</v>
      </c>
    </row>
    <row r="1002" customFormat="false" ht="15.8" hidden="false" customHeight="false" outlineLevel="0" collapsed="false">
      <c r="A1002" s="0" t="s">
        <v>18</v>
      </c>
      <c r="B1002" s="0" t="s">
        <v>130</v>
      </c>
      <c r="C1002" s="0" t="s">
        <v>36</v>
      </c>
      <c r="D1002" s="0" t="s">
        <v>37</v>
      </c>
      <c r="E1002" s="0" t="str">
        <f aca="false">VLOOKUP(A1002,Nomenclature!$D$1:$E$9,2,0)</f>
        <v>06</v>
      </c>
      <c r="F1002" s="0" t="str">
        <f aca="false">VLOOKUP(B1002,Nomenclature!$J$1:$K$97,2,0)</f>
        <v>34</v>
      </c>
      <c r="G1002" s="0" t="str">
        <f aca="false">VLOOKUP(C1002,Nomenclature!$M$1:$N$21,2,0)</f>
        <v>23</v>
      </c>
      <c r="H1002" s="0" t="str">
        <f aca="false">VLOOKUP(D1002,Nomenclature!$O$25:$P$31,2,0)</f>
        <v>03</v>
      </c>
      <c r="I1002" s="1" t="str">
        <f aca="false">CONCATENATE(E1002,F1002)</f>
        <v>0634</v>
      </c>
      <c r="J1002" s="0" t="str">
        <f aca="false">CONCATENATE(E1002,F1002,G1002,H1002)</f>
        <v>06342303</v>
      </c>
      <c r="K1002" s="0" t="n">
        <v>2.85189062154142</v>
      </c>
      <c r="L1002" s="0" t="n">
        <v>20</v>
      </c>
      <c r="M1002" s="0" t="n">
        <v>123.151957464312</v>
      </c>
      <c r="N1002" s="0" t="n">
        <v>0.744777473286268</v>
      </c>
      <c r="O1002" s="0" t="n">
        <v>9.9940035978413E-005</v>
      </c>
      <c r="P1002" s="4" t="n">
        <f aca="false">VLOOKUP(D1002,'paramètres CI'!$A$1:$B$6,2,0)</f>
        <v>0.0385046990211696</v>
      </c>
      <c r="Q1002" s="17" t="n">
        <f aca="false">M1002*P1002/N1002</f>
        <v>6.3669071986131</v>
      </c>
      <c r="R1002" s="9" t="n">
        <f aca="false">1/(1+0.04)*(1 - (1/(1+0.04))^L1002)/(1-1/(1+0.04))</f>
        <v>13.5903263449677</v>
      </c>
      <c r="S1002" s="17" t="n">
        <f aca="false">K1002/R1002</f>
        <v>0.209847103678819</v>
      </c>
      <c r="T1002" s="17" t="n">
        <f aca="false">Q1002+S1002</f>
        <v>6.57675430229192</v>
      </c>
      <c r="U1002" s="0" t="n">
        <f aca="false">T1002 + Z1002</f>
        <v>3.05607830280689</v>
      </c>
      <c r="V1002" s="4" t="str">
        <f aca="false">VLOOKUP(I1002,'CI ref gaz'!$I$1:$AM$97,1,0)</f>
        <v>0634</v>
      </c>
      <c r="W1002" s="0" t="n">
        <f aca="false">VLOOKUP(I1002,'CI ref gaz'!$I$1:$AM$97,14,0)</f>
        <v>-2</v>
      </c>
      <c r="X1002" s="1" t="n">
        <f aca="false">VLOOKUP(I1002,'CI ref gaz'!$I$1:$AM$97,13,0)</f>
        <v>1.03236861447281</v>
      </c>
      <c r="Y1002" s="2" t="n">
        <f aca="false">VLOOKUP(I1002,'CI ref gaz'!$I$1:$AM$97,7,0)</f>
        <v>0.589355008572665</v>
      </c>
      <c r="Z1002" s="17" t="n">
        <f aca="false">X1002*(O1002/Y1002)^(-1/8)-T1002</f>
        <v>-3.52067599948503</v>
      </c>
      <c r="AA1002" s="17" t="n">
        <f aca="false">Z1002^2</f>
        <v>12.3951594933499</v>
      </c>
      <c r="AB1002" s="18" t="n">
        <f aca="false">Z1002/U1002</f>
        <v>-1.15202414684579</v>
      </c>
      <c r="AC1002" s="17" t="n">
        <f aca="false">U1002^-('paramètres CI'!$B$19)</f>
        <v>0.000131426874433612</v>
      </c>
      <c r="AD1002" s="4" t="n">
        <f aca="false">SUMIFS($AC$2:$AC$1250,$I$2:$I$1250,V1002)</f>
        <v>1.31505730558273</v>
      </c>
      <c r="AE1002" s="4" t="n">
        <f aca="false">AC1002/AD1002</f>
        <v>9.99400359784129E-005</v>
      </c>
      <c r="AF1002" s="17" t="n">
        <f aca="false">AE1002-O1002</f>
        <v>0</v>
      </c>
      <c r="AG1002" s="4" t="n">
        <f aca="false">VLOOKUP(I1002,BesoinU!$F$1:$L$99,3,0)</f>
        <v>42.9185077228634</v>
      </c>
      <c r="AH1002" s="19" t="n">
        <f aca="false">VLOOKUP(J1002,bibliRdtCHauff!$G$2:$K$1398,4,0)</f>
        <v>2.85189062154142</v>
      </c>
      <c r="AI1002" s="19" t="n">
        <f aca="false">VLOOKUP(J1002,bibliRdtCHauff!$G$2:$K$1398,3,0)</f>
        <v>0.744777473286268</v>
      </c>
      <c r="AJ1002" s="4" t="n">
        <f aca="false">VLOOKUP(D1002,'paramètres CI'!$A$1:$C$6,3)</f>
        <v>0.0763929293534506</v>
      </c>
      <c r="AK1002" s="4" t="n">
        <f aca="false">AJ1002*AG1002/AI1002</f>
        <v>4.40221495148258</v>
      </c>
      <c r="AL1002" s="4" t="n">
        <f aca="false">AK1002+AH1002/R1002</f>
        <v>4.6120620551614</v>
      </c>
      <c r="AM1002" s="4" t="n">
        <f aca="false">AL1002+Z1002</f>
        <v>1.09138605567637</v>
      </c>
      <c r="AN1002" s="4" t="n">
        <f aca="false">AM1002^-'paramètres CI'!$B$19</f>
        <v>0.496789942501844</v>
      </c>
      <c r="AO1002" s="4" t="n">
        <f aca="false">SUMIFS($AN$2:$AN$1250,$I$2:$I$1250,V1002)</f>
        <v>524387176.204264</v>
      </c>
      <c r="AP1002" s="5" t="n">
        <f aca="false">AN1002/AO1002</f>
        <v>9.47372409252682E-010</v>
      </c>
      <c r="AQ1002" s="6" t="n">
        <f aca="false">AP1002-O1002</f>
        <v>-9.99390886060037E-005</v>
      </c>
      <c r="AR1002" s="20" t="n">
        <f aca="false">VLOOKUP(I1002,entreesparc!$A$13:$H$110,8,0)*AP1002</f>
        <v>5.15469617179234E-005</v>
      </c>
      <c r="AS1002" s="7" t="n">
        <f aca="false">M1002*AJ1002/AI1002+AH1002/R1002</f>
        <v>12.8417259181636</v>
      </c>
      <c r="AT1002" s="4" t="n">
        <f aca="false">AS1002+Z1002</f>
        <v>9.32104991867861</v>
      </c>
      <c r="AU1002" s="4" t="n">
        <f aca="false">AT1002^-'paramètres CI'!$B$19</f>
        <v>1.75501700684486E-008</v>
      </c>
      <c r="AV1002" s="4" t="n">
        <f aca="false">SUMIFS($AU$2:$AU$1250,$I$2:$I$1250,V1002)</f>
        <v>0.0639368401355549</v>
      </c>
      <c r="AW1002" s="5" t="n">
        <f aca="false">AU1002/AV1002</f>
        <v>2.74492296323056E-007</v>
      </c>
      <c r="AX1002" s="7" t="n">
        <f aca="false">SUMIFS($AP$2:$AP$1250,$I$2:$I$1250,V1002)</f>
        <v>1</v>
      </c>
    </row>
    <row r="1003" customFormat="false" ht="15.8" hidden="false" customHeight="false" outlineLevel="0" collapsed="false">
      <c r="A1003" s="0" t="s">
        <v>18</v>
      </c>
      <c r="B1003" s="0" t="s">
        <v>130</v>
      </c>
      <c r="C1003" s="0" t="s">
        <v>38</v>
      </c>
      <c r="D1003" s="0" t="s">
        <v>39</v>
      </c>
      <c r="E1003" s="0" t="str">
        <f aca="false">VLOOKUP(A1003,Nomenclature!$D$1:$E$9,2,0)</f>
        <v>06</v>
      </c>
      <c r="F1003" s="0" t="str">
        <f aca="false">VLOOKUP(B1003,Nomenclature!$J$1:$K$97,2,0)</f>
        <v>34</v>
      </c>
      <c r="G1003" s="0" t="str">
        <f aca="false">VLOOKUP(C1003,Nomenclature!$M$1:$N$21,2,0)</f>
        <v>24</v>
      </c>
      <c r="H1003" s="0" t="str">
        <f aca="false">VLOOKUP(D1003,Nomenclature!$O$25:$P$31,2,0)</f>
        <v>04</v>
      </c>
      <c r="I1003" s="1" t="str">
        <f aca="false">CONCATENATE(E1003,F1003)</f>
        <v>0634</v>
      </c>
      <c r="J1003" s="0" t="str">
        <f aca="false">CONCATENATE(E1003,F1003,G1003,H1003)</f>
        <v>06342404</v>
      </c>
      <c r="K1003" s="0" t="n">
        <v>2.05503134811388</v>
      </c>
      <c r="L1003" s="0" t="n">
        <v>20</v>
      </c>
      <c r="M1003" s="0" t="n">
        <v>121.396919835355</v>
      </c>
      <c r="N1003" s="0" t="n">
        <v>0.954918999982188</v>
      </c>
      <c r="O1003" s="0" t="n">
        <v>9.9940035978413E-005</v>
      </c>
      <c r="P1003" s="4" t="n">
        <f aca="false">VLOOKUP(D1003,'paramètres CI'!$A$1:$B$6,2,0)</f>
        <v>0.022045059962018</v>
      </c>
      <c r="Q1003" s="17" t="n">
        <f aca="false">M1003*P1003/N1003</f>
        <v>2.80254385662512</v>
      </c>
      <c r="R1003" s="9" t="n">
        <f aca="false">1/(1+0.04)*(1 - (1/(1+0.04))^L1003)/(1-1/(1+0.04))</f>
        <v>13.5903263449677</v>
      </c>
      <c r="S1003" s="17" t="n">
        <f aca="false">K1003/R1003</f>
        <v>0.151212803574421</v>
      </c>
      <c r="T1003" s="17" t="n">
        <f aca="false">Q1003+S1003</f>
        <v>2.95375666019954</v>
      </c>
      <c r="U1003" s="0" t="n">
        <f aca="false">T1003 + Z1003</f>
        <v>3.05607830280689</v>
      </c>
      <c r="V1003" s="4" t="str">
        <f aca="false">VLOOKUP(I1003,'CI ref gaz'!$I$1:$AM$97,1,0)</f>
        <v>0634</v>
      </c>
      <c r="W1003" s="0" t="n">
        <f aca="false">VLOOKUP(I1003,'CI ref gaz'!$I$1:$AM$97,14,0)</f>
        <v>-2</v>
      </c>
      <c r="X1003" s="1" t="n">
        <f aca="false">VLOOKUP(I1003,'CI ref gaz'!$I$1:$AM$97,13,0)</f>
        <v>1.03236861447281</v>
      </c>
      <c r="Y1003" s="2" t="n">
        <f aca="false">VLOOKUP(I1003,'CI ref gaz'!$I$1:$AM$97,7,0)</f>
        <v>0.589355008572665</v>
      </c>
      <c r="Z1003" s="17" t="n">
        <f aca="false">X1003*(O1003/Y1003)^(-1/8)-T1003</f>
        <v>0.102321642607346</v>
      </c>
      <c r="AA1003" s="17" t="n">
        <f aca="false">Z1003^2</f>
        <v>0.0104697185458654</v>
      </c>
      <c r="AB1003" s="18" t="n">
        <f aca="false">Z1003/U1003</f>
        <v>0.033481355014159</v>
      </c>
      <c r="AC1003" s="17" t="n">
        <f aca="false">U1003^-('paramètres CI'!$B$19)</f>
        <v>0.000131426874433612</v>
      </c>
      <c r="AD1003" s="4" t="n">
        <f aca="false">SUMIFS($AC$2:$AC$1250,$I$2:$I$1250,V1003)</f>
        <v>1.31505730558273</v>
      </c>
      <c r="AE1003" s="4" t="n">
        <f aca="false">AC1003/AD1003</f>
        <v>9.99400359784129E-005</v>
      </c>
      <c r="AF1003" s="17" t="n">
        <f aca="false">AE1003-O1003</f>
        <v>0</v>
      </c>
      <c r="AG1003" s="4" t="n">
        <f aca="false">VLOOKUP(I1003,BesoinU!$F$1:$L$99,3,0)</f>
        <v>42.9185077228634</v>
      </c>
      <c r="AH1003" s="19" t="n">
        <f aca="false">VLOOKUP(J1003,bibliRdtCHauff!$G$2:$K$1398,4,0)</f>
        <v>2.05503134811388</v>
      </c>
      <c r="AI1003" s="19" t="n">
        <f aca="false">VLOOKUP(J1003,bibliRdtCHauff!$G$2:$K$1398,3,0)</f>
        <v>0.954918999982188</v>
      </c>
      <c r="AJ1003" s="4" t="n">
        <f aca="false">VLOOKUP(D1003,'paramètres CI'!$A$1:$C$6,3)</f>
        <v>0.0386719666666667</v>
      </c>
      <c r="AK1003" s="4" t="n">
        <f aca="false">AJ1003*AG1003/AI1003</f>
        <v>1.73809830998505</v>
      </c>
      <c r="AL1003" s="4" t="n">
        <f aca="false">AK1003+AH1003/R1003</f>
        <v>1.88931111355947</v>
      </c>
      <c r="AM1003" s="4" t="n">
        <f aca="false">AL1003+Z1003</f>
        <v>1.99163275616681</v>
      </c>
      <c r="AN1003" s="4" t="n">
        <f aca="false">AM1003^-'paramètres CI'!$B$19</f>
        <v>0.00403948422395558</v>
      </c>
      <c r="AO1003" s="4" t="n">
        <f aca="false">SUMIFS($AN$2:$AN$1250,$I$2:$I$1250,V1003)</f>
        <v>524387176.204264</v>
      </c>
      <c r="AP1003" s="5" t="n">
        <f aca="false">AN1003/AO1003</f>
        <v>7.70324753781179E-012</v>
      </c>
      <c r="AQ1003" s="6" t="n">
        <f aca="false">AP1003-O1003</f>
        <v>-9.99400282751655E-005</v>
      </c>
      <c r="AR1003" s="20" t="n">
        <f aca="false">VLOOKUP(I1003,entreesparc!$A$13:$H$110,8,0)*AP1003</f>
        <v>4.19137186239676E-007</v>
      </c>
      <c r="AS1003" s="7" t="n">
        <f aca="false">M1003*AJ1003/AI1003+AH1003/R1003</f>
        <v>5.06750165885579</v>
      </c>
      <c r="AT1003" s="4" t="n">
        <f aca="false">AS1003+Z1003</f>
        <v>5.16982330146313</v>
      </c>
      <c r="AU1003" s="4" t="n">
        <f aca="false">AT1003^-'paramètres CI'!$B$19</f>
        <v>1.95972170478715E-006</v>
      </c>
      <c r="AV1003" s="4" t="n">
        <f aca="false">SUMIFS($AU$2:$AU$1250,$I$2:$I$1250,V1003)</f>
        <v>0.0639368401355549</v>
      </c>
      <c r="AW1003" s="5" t="n">
        <f aca="false">AU1003/AV1003</f>
        <v>3.06509001794939E-005</v>
      </c>
      <c r="AX1003" s="7" t="n">
        <f aca="false">SUMIFS($AP$2:$AP$1250,$I$2:$I$1250,V1003)</f>
        <v>1</v>
      </c>
    </row>
    <row r="1004" customFormat="false" ht="15.8" hidden="false" customHeight="false" outlineLevel="0" collapsed="false">
      <c r="A1004" s="0" t="s">
        <v>18</v>
      </c>
      <c r="B1004" s="0" t="s">
        <v>130</v>
      </c>
      <c r="C1004" s="0" t="s">
        <v>40</v>
      </c>
      <c r="D1004" s="0" t="s">
        <v>37</v>
      </c>
      <c r="E1004" s="0" t="str">
        <f aca="false">VLOOKUP(A1004,Nomenclature!$D$1:$E$9,2,0)</f>
        <v>06</v>
      </c>
      <c r="F1004" s="0" t="str">
        <f aca="false">VLOOKUP(B1004,Nomenclature!$J$1:$K$97,2,0)</f>
        <v>34</v>
      </c>
      <c r="G1004" s="0" t="str">
        <f aca="false">VLOOKUP(C1004,Nomenclature!$M$1:$N$21,2,0)</f>
        <v>03</v>
      </c>
      <c r="H1004" s="0" t="str">
        <f aca="false">VLOOKUP(D1004,Nomenclature!$O$25:$P$31,2,0)</f>
        <v>03</v>
      </c>
      <c r="I1004" s="1" t="str">
        <f aca="false">CONCATENATE(E1004,F1004)</f>
        <v>0634</v>
      </c>
      <c r="J1004" s="0" t="str">
        <f aca="false">CONCATENATE(E1004,F1004,G1004,H1004)</f>
        <v>06340303</v>
      </c>
      <c r="K1004" s="0" t="n">
        <v>2.28151249723314</v>
      </c>
      <c r="L1004" s="0" t="n">
        <v>20</v>
      </c>
      <c r="M1004" s="0" t="n">
        <v>123.151957464312</v>
      </c>
      <c r="N1004" s="0" t="n">
        <v>0.596593722670607</v>
      </c>
      <c r="O1004" s="0" t="n">
        <v>0.0607947981307339</v>
      </c>
      <c r="P1004" s="4" t="n">
        <f aca="false">VLOOKUP(D1004,'paramètres CI'!$A$1:$B$6,2,0)</f>
        <v>0.0385046990211696</v>
      </c>
      <c r="Q1004" s="17" t="n">
        <f aca="false">M1004*P1004/N1004</f>
        <v>7.94833883736544</v>
      </c>
      <c r="R1004" s="9" t="n">
        <f aca="false">1/(1+0.04)*(1 - (1/(1+0.04))^L1004)/(1-1/(1+0.04))</f>
        <v>13.5903263449677</v>
      </c>
      <c r="S1004" s="17" t="n">
        <f aca="false">K1004/R1004</f>
        <v>0.167877682943056</v>
      </c>
      <c r="T1004" s="17" t="n">
        <f aca="false">Q1004+S1004</f>
        <v>8.1162165203085</v>
      </c>
      <c r="U1004" s="0" t="n">
        <f aca="false">T1004 + Z1004</f>
        <v>1.37135095287872</v>
      </c>
      <c r="V1004" s="4" t="str">
        <f aca="false">VLOOKUP(I1004,'CI ref gaz'!$I$1:$AM$97,1,0)</f>
        <v>0634</v>
      </c>
      <c r="W1004" s="0" t="n">
        <f aca="false">VLOOKUP(I1004,'CI ref gaz'!$I$1:$AM$97,14,0)</f>
        <v>-2</v>
      </c>
      <c r="X1004" s="1" t="n">
        <f aca="false">VLOOKUP(I1004,'CI ref gaz'!$I$1:$AM$97,13,0)</f>
        <v>1.03236861447281</v>
      </c>
      <c r="Y1004" s="2" t="n">
        <f aca="false">VLOOKUP(I1004,'CI ref gaz'!$I$1:$AM$97,7,0)</f>
        <v>0.589355008572665</v>
      </c>
      <c r="Z1004" s="17" t="n">
        <f aca="false">X1004*(O1004/Y1004)^(-1/8)-T1004</f>
        <v>-6.74486556742977</v>
      </c>
      <c r="AA1004" s="17" t="n">
        <f aca="false">Z1004^2</f>
        <v>45.4932115226998</v>
      </c>
      <c r="AB1004" s="18" t="n">
        <f aca="false">Z1004/U1004</f>
        <v>-4.91840950944835</v>
      </c>
      <c r="AC1004" s="17" t="n">
        <f aca="false">U1004^-('paramètres CI'!$B$19)</f>
        <v>0.0799486434232485</v>
      </c>
      <c r="AD1004" s="4" t="n">
        <f aca="false">SUMIFS($AC$2:$AC$1250,$I$2:$I$1250,V1004)</f>
        <v>1.31505730558273</v>
      </c>
      <c r="AE1004" s="4" t="n">
        <f aca="false">AC1004/AD1004</f>
        <v>0.0607947981307338</v>
      </c>
      <c r="AF1004" s="17" t="n">
        <f aca="false">AE1004-O1004</f>
        <v>0</v>
      </c>
      <c r="AG1004" s="4" t="n">
        <f aca="false">VLOOKUP(I1004,BesoinU!$F$1:$L$99,3,0)</f>
        <v>42.9185077228634</v>
      </c>
      <c r="AH1004" s="19" t="n">
        <f aca="false">VLOOKUP(J1004,bibliRdtCHauff!$G$2:$K$1398,4,0)</f>
        <v>2.3955881220948</v>
      </c>
      <c r="AI1004" s="19" t="n">
        <f aca="false">VLOOKUP(J1004,bibliRdtCHauff!$G$2:$K$1398,3,0)</f>
        <v>0.626230472793739</v>
      </c>
      <c r="AJ1004" s="4" t="n">
        <f aca="false">VLOOKUP(D1004,'paramètres CI'!$A$1:$C$6,3)</f>
        <v>0.0763929293534506</v>
      </c>
      <c r="AK1004" s="4" t="n">
        <f aca="false">AJ1004*AG1004/AI1004</f>
        <v>5.23556529244165</v>
      </c>
      <c r="AL1004" s="4" t="n">
        <f aca="false">AK1004+AH1004/R1004</f>
        <v>5.41183685953186</v>
      </c>
      <c r="AM1004" s="4" t="n">
        <f aca="false">AL1004+Z1004</f>
        <v>-1.33302870789791</v>
      </c>
      <c r="AN1004" s="4" t="n">
        <f aca="false">AM1004^-'paramètres CI'!$B$19</f>
        <v>0.100296084949843</v>
      </c>
      <c r="AO1004" s="4" t="n">
        <f aca="false">SUMIFS($AN$2:$AN$1250,$I$2:$I$1250,V1004)</f>
        <v>524387176.204264</v>
      </c>
      <c r="AP1004" s="5" t="n">
        <f aca="false">AN1004/AO1004</f>
        <v>1.9126342042883E-010</v>
      </c>
      <c r="AQ1004" s="6" t="n">
        <f aca="false">AP1004-O1004</f>
        <v>-0.0607947979394705</v>
      </c>
      <c r="AR1004" s="20" t="n">
        <f aca="false">VLOOKUP(I1004,entreesparc!$A$13:$H$110,8,0)*AP1004</f>
        <v>1.0406729301586E-005</v>
      </c>
      <c r="AS1004" s="7" t="n">
        <f aca="false">M1004*AJ1004/AI1004+AH1004/R1004</f>
        <v>15.199396750283</v>
      </c>
      <c r="AT1004" s="4" t="n">
        <f aca="false">AS1004+Z1004</f>
        <v>8.45453118285321</v>
      </c>
      <c r="AU1004" s="4" t="n">
        <f aca="false">AT1004^-'paramètres CI'!$B$19</f>
        <v>3.83074953665355E-008</v>
      </c>
      <c r="AV1004" s="4" t="n">
        <f aca="false">SUMIFS($AU$2:$AU$1250,$I$2:$I$1250,V1004)</f>
        <v>0.0639368401355549</v>
      </c>
      <c r="AW1004" s="5" t="n">
        <f aca="false">AU1004/AV1004</f>
        <v>5.99145895939153E-007</v>
      </c>
      <c r="AX1004" s="7" t="n">
        <f aca="false">SUMIFS($AP$2:$AP$1250,$I$2:$I$1250,V1004)</f>
        <v>1</v>
      </c>
    </row>
    <row r="1005" customFormat="false" ht="15.8" hidden="false" customHeight="false" outlineLevel="0" collapsed="false">
      <c r="A1005" s="0" t="s">
        <v>18</v>
      </c>
      <c r="B1005" s="0" t="s">
        <v>130</v>
      </c>
      <c r="C1005" s="0" t="s">
        <v>41</v>
      </c>
      <c r="D1005" s="0" t="s">
        <v>39</v>
      </c>
      <c r="E1005" s="0" t="str">
        <f aca="false">VLOOKUP(A1005,Nomenclature!$D$1:$E$9,2,0)</f>
        <v>06</v>
      </c>
      <c r="F1005" s="0" t="str">
        <f aca="false">VLOOKUP(B1005,Nomenclature!$J$1:$K$97,2,0)</f>
        <v>34</v>
      </c>
      <c r="G1005" s="0" t="str">
        <f aca="false">VLOOKUP(C1005,Nomenclature!$M$1:$N$21,2,0)</f>
        <v>04</v>
      </c>
      <c r="H1005" s="0" t="str">
        <f aca="false">VLOOKUP(D1005,Nomenclature!$O$25:$P$31,2,0)</f>
        <v>04</v>
      </c>
      <c r="I1005" s="1" t="str">
        <f aca="false">CONCATENATE(E1005,F1005)</f>
        <v>0634</v>
      </c>
      <c r="J1005" s="0" t="str">
        <f aca="false">CONCATENATE(E1005,F1005,G1005,H1005)</f>
        <v>06340404</v>
      </c>
      <c r="K1005" s="0" t="n">
        <v>1.6440250784911</v>
      </c>
      <c r="L1005" s="0" t="n">
        <v>20</v>
      </c>
      <c r="M1005" s="0" t="n">
        <v>121.396919835355</v>
      </c>
      <c r="N1005" s="0" t="n">
        <v>0.9192154543563</v>
      </c>
      <c r="O1005" s="0" t="n">
        <v>0.589355008572665</v>
      </c>
      <c r="P1005" s="4" t="n">
        <f aca="false">VLOOKUP(D1005,'paramètres CI'!$A$1:$B$6,2,0)</f>
        <v>0.022045059962018</v>
      </c>
      <c r="Q1005" s="17" t="n">
        <f aca="false">M1005*P1005/N1005</f>
        <v>2.91139837161327</v>
      </c>
      <c r="R1005" s="9" t="n">
        <f aca="false">1/(1+0.04)*(1 - (1/(1+0.04))^L1005)/(1-1/(1+0.04))</f>
        <v>13.5903263449677</v>
      </c>
      <c r="S1005" s="17" t="n">
        <f aca="false">K1005/R1005</f>
        <v>0.120970242859537</v>
      </c>
      <c r="T1005" s="17" t="n">
        <f aca="false">Q1005+S1005</f>
        <v>3.03236861447281</v>
      </c>
      <c r="U1005" s="0" t="n">
        <f aca="false">T1005 + Z1005</f>
        <v>1.03236861447281</v>
      </c>
      <c r="V1005" s="4" t="str">
        <f aca="false">VLOOKUP(I1005,'CI ref gaz'!$I$1:$AM$97,1,0)</f>
        <v>0634</v>
      </c>
      <c r="W1005" s="0" t="n">
        <f aca="false">VLOOKUP(I1005,'CI ref gaz'!$I$1:$AM$97,14,0)</f>
        <v>-2</v>
      </c>
      <c r="X1005" s="1" t="n">
        <f aca="false">VLOOKUP(I1005,'CI ref gaz'!$I$1:$AM$97,13,0)</f>
        <v>1.03236861447281</v>
      </c>
      <c r="Y1005" s="2" t="n">
        <f aca="false">VLOOKUP(I1005,'CI ref gaz'!$I$1:$AM$97,7,0)</f>
        <v>0.589355008572665</v>
      </c>
      <c r="Z1005" s="17" t="n">
        <f aca="false">X1005*(O1005/Y1005)^(-1/8)-T1005</f>
        <v>-2</v>
      </c>
      <c r="AA1005" s="17" t="n">
        <f aca="false">Z1005^2</f>
        <v>4</v>
      </c>
      <c r="AB1005" s="18" t="n">
        <f aca="false">Z1005/U1005</f>
        <v>-1.93729252513291</v>
      </c>
      <c r="AC1005" s="17" t="n">
        <f aca="false">U1005^-('paramètres CI'!$B$19)</f>
        <v>0.775035609605252</v>
      </c>
      <c r="AD1005" s="4" t="n">
        <f aca="false">SUMIFS($AC$2:$AC$1250,$I$2:$I$1250,V1005)</f>
        <v>1.31505730558273</v>
      </c>
      <c r="AE1005" s="4" t="n">
        <f aca="false">AC1005/AD1005</f>
        <v>0.589355008572664</v>
      </c>
      <c r="AF1005" s="17" t="n">
        <f aca="false">AE1005-O1005</f>
        <v>0</v>
      </c>
      <c r="AG1005" s="4" t="n">
        <f aca="false">VLOOKUP(I1005,BesoinU!$F$1:$L$99,3,0)</f>
        <v>42.9185077228634</v>
      </c>
      <c r="AH1005" s="19" t="n">
        <f aca="false">VLOOKUP(J1005,bibliRdtCHauff!$G$2:$K$1398,4,0)</f>
        <v>1.72622633241566</v>
      </c>
      <c r="AI1005" s="19" t="n">
        <f aca="false">VLOOKUP(J1005,bibliRdtCHauff!$G$2:$K$1398,3,0)</f>
        <v>0.926356163481477</v>
      </c>
      <c r="AJ1005" s="4" t="n">
        <f aca="false">VLOOKUP(D1005,'paramètres CI'!$A$1:$C$6,3)</f>
        <v>0.0386719666666667</v>
      </c>
      <c r="AK1005" s="4" t="n">
        <f aca="false">AJ1005*AG1005/AI1005</f>
        <v>1.79169002752022</v>
      </c>
      <c r="AL1005" s="4" t="n">
        <f aca="false">AK1005+AH1005/R1005</f>
        <v>1.91870878252273</v>
      </c>
      <c r="AM1005" s="4" t="n">
        <f aca="false">AL1005+Z1005</f>
        <v>-0.0812912174772689</v>
      </c>
      <c r="AN1005" s="4" t="n">
        <f aca="false">AM1005^-'paramètres CI'!$B$19</f>
        <v>524385865.058728</v>
      </c>
      <c r="AO1005" s="4" t="n">
        <f aca="false">SUMIFS($AN$2:$AN$1250,$I$2:$I$1250,V1005)</f>
        <v>524387176.204264</v>
      </c>
      <c r="AP1005" s="5" t="n">
        <f aca="false">AN1005/AO1005</f>
        <v>0.999997499661328</v>
      </c>
      <c r="AQ1005" s="6" t="n">
        <f aca="false">AP1005-O1005</f>
        <v>0.410642491088663</v>
      </c>
      <c r="AR1005" s="20" t="n">
        <f aca="false">VLOOKUP(I1005,entreesparc!$A$13:$H$110,8,0)*AP1005</f>
        <v>54410.3167134911</v>
      </c>
      <c r="AS1005" s="7" t="n">
        <f aca="false">M1005*AJ1005/AI1005+AH1005/R1005</f>
        <v>5.19489418173381</v>
      </c>
      <c r="AT1005" s="4" t="n">
        <f aca="false">AS1005+Z1005</f>
        <v>3.19489418173381</v>
      </c>
      <c r="AU1005" s="4" t="n">
        <f aca="false">AT1005^-'paramètres CI'!$B$19</f>
        <v>9.21187789048539E-005</v>
      </c>
      <c r="AV1005" s="4" t="n">
        <f aca="false">SUMIFS($AU$2:$AU$1250,$I$2:$I$1250,V1005)</f>
        <v>0.0639368401355549</v>
      </c>
      <c r="AW1005" s="5" t="n">
        <f aca="false">AU1005/AV1005</f>
        <v>0.0014407777849132</v>
      </c>
      <c r="AX1005" s="7" t="n">
        <f aca="false">SUMIFS($AP$2:$AP$1250,$I$2:$I$1250,V1005)</f>
        <v>1</v>
      </c>
    </row>
    <row r="1006" customFormat="false" ht="15.8" hidden="false" customHeight="false" outlineLevel="0" collapsed="false">
      <c r="A1006" s="0" t="s">
        <v>18</v>
      </c>
      <c r="B1006" s="0" t="s">
        <v>130</v>
      </c>
      <c r="C1006" s="0" t="s">
        <v>45</v>
      </c>
      <c r="D1006" s="0" t="s">
        <v>43</v>
      </c>
      <c r="E1006" s="0" t="str">
        <f aca="false">VLOOKUP(A1006,Nomenclature!$D$1:$E$9,2,0)</f>
        <v>06</v>
      </c>
      <c r="F1006" s="0" t="str">
        <f aca="false">VLOOKUP(B1006,Nomenclature!$J$1:$K$97,2,0)</f>
        <v>34</v>
      </c>
      <c r="G1006" s="0" t="str">
        <f aca="false">VLOOKUP(C1006,Nomenclature!$M$1:$N$21,2,0)</f>
        <v>06</v>
      </c>
      <c r="H1006" s="0" t="str">
        <f aca="false">VLOOKUP(D1006,Nomenclature!$O$25:$P$31,2,0)</f>
        <v>02</v>
      </c>
      <c r="I1006" s="1" t="str">
        <f aca="false">CONCATENATE(E1006,F1006)</f>
        <v>0634</v>
      </c>
      <c r="J1006" s="0" t="str">
        <f aca="false">CONCATENATE(E1006,F1006,G1006,H1006)</f>
        <v>06340602</v>
      </c>
      <c r="K1006" s="0" t="n">
        <v>10</v>
      </c>
      <c r="L1006" s="0" t="n">
        <v>13</v>
      </c>
      <c r="M1006" s="0" t="n">
        <v>107.830360605045</v>
      </c>
      <c r="N1006" s="0" t="n">
        <v>0.895022357248287</v>
      </c>
      <c r="O1006" s="0" t="n">
        <v>0.14830647758635</v>
      </c>
      <c r="P1006" s="4" t="n">
        <f aca="false">VLOOKUP(D1006,'paramètres CI'!$A$1:$B$6,2,0)</f>
        <v>0.0935912806596305</v>
      </c>
      <c r="Q1006" s="17" t="n">
        <f aca="false">M1006*P1006/N1006</f>
        <v>11.2756753630639</v>
      </c>
      <c r="R1006" s="9" t="n">
        <f aca="false">1/(1+0.04)*(1 - (1/(1+0.04))^L1006)/(1-1/(1+0.04))</f>
        <v>9.98564784663304</v>
      </c>
      <c r="S1006" s="17" t="n">
        <f aca="false">K1006/R1006</f>
        <v>1.00143727814033</v>
      </c>
      <c r="T1006" s="17" t="n">
        <f aca="false">Q1006+S1006</f>
        <v>12.2771126412043</v>
      </c>
      <c r="U1006" s="0" t="n">
        <f aca="false">T1006 + Z1006</f>
        <v>1.22669586178552</v>
      </c>
      <c r="V1006" s="4" t="str">
        <f aca="false">VLOOKUP(I1006,'CI ref gaz'!$I$1:$AM$97,1,0)</f>
        <v>0634</v>
      </c>
      <c r="W1006" s="0" t="n">
        <f aca="false">VLOOKUP(I1006,'CI ref gaz'!$I$1:$AM$97,14,0)</f>
        <v>-2</v>
      </c>
      <c r="X1006" s="1" t="n">
        <f aca="false">VLOOKUP(I1006,'CI ref gaz'!$I$1:$AM$97,13,0)</f>
        <v>1.03236861447281</v>
      </c>
      <c r="Y1006" s="2" t="n">
        <f aca="false">VLOOKUP(I1006,'CI ref gaz'!$I$1:$AM$97,7,0)</f>
        <v>0.589355008572665</v>
      </c>
      <c r="Z1006" s="17" t="n">
        <f aca="false">X1006*(O1006/Y1006)^(-1/8)-T1006</f>
        <v>-11.0504167794188</v>
      </c>
      <c r="AA1006" s="17" t="n">
        <f aca="false">Z1006^2</f>
        <v>122.11171099886</v>
      </c>
      <c r="AB1006" s="18" t="n">
        <f aca="false">Z1006/U1006</f>
        <v>-9.00827753941741</v>
      </c>
      <c r="AC1006" s="17" t="n">
        <f aca="false">U1006^-('paramètres CI'!$B$19)</f>
        <v>0.195031516815171</v>
      </c>
      <c r="AD1006" s="4" t="n">
        <f aca="false">SUMIFS($AC$2:$AC$1250,$I$2:$I$1250,V1006)</f>
        <v>1.31505730558273</v>
      </c>
      <c r="AE1006" s="4" t="n">
        <f aca="false">AC1006/AD1006</f>
        <v>0.148306477586351</v>
      </c>
      <c r="AF1006" s="17" t="n">
        <f aca="false">AE1006-O1006</f>
        <v>5.55111512312578E-016</v>
      </c>
      <c r="AG1006" s="4" t="n">
        <f aca="false">VLOOKUP(I1006,BesoinU!$F$1:$L$99,3,0)</f>
        <v>42.9185077228634</v>
      </c>
      <c r="AH1006" s="19" t="n">
        <f aca="false">VLOOKUP(J1006,bibliRdtCHauff!$G$2:$K$1398,4,0)</f>
        <v>10.4</v>
      </c>
      <c r="AI1006" s="19" t="n">
        <f aca="false">VLOOKUP(J1006,bibliRdtCHauff!$G$2:$K$1398,3,0)</f>
        <v>0.91601788579863</v>
      </c>
      <c r="AJ1006" s="4" t="n">
        <f aca="false">VLOOKUP(D1006,'paramètres CI'!$A$1:$C$6,3)</f>
        <v>0.09847</v>
      </c>
      <c r="AK1006" s="4" t="n">
        <f aca="false">AJ1006*AG1006/AI1006</f>
        <v>4.61364949417528</v>
      </c>
      <c r="AL1006" s="4" t="n">
        <f aca="false">AK1006+AH1006/R1006</f>
        <v>5.65514426344122</v>
      </c>
      <c r="AM1006" s="4" t="n">
        <f aca="false">AL1006+Z1006</f>
        <v>-5.39527251597753</v>
      </c>
      <c r="AN1006" s="4" t="n">
        <f aca="false">AM1006^-'paramètres CI'!$B$19</f>
        <v>1.39281332564322E-006</v>
      </c>
      <c r="AO1006" s="4" t="n">
        <f aca="false">SUMIFS($AN$2:$AN$1250,$I$2:$I$1250,V1006)</f>
        <v>524387176.204264</v>
      </c>
      <c r="AP1006" s="5" t="n">
        <f aca="false">AN1006/AO1006</f>
        <v>2.65607815912852E-015</v>
      </c>
      <c r="AQ1006" s="6" t="n">
        <f aca="false">AP1006-O1006</f>
        <v>-0.148306477586347</v>
      </c>
      <c r="AR1006" s="20" t="n">
        <f aca="false">VLOOKUP(I1006,entreesparc!$A$13:$H$110,8,0)*AP1006</f>
        <v>1.44518415198952E-010</v>
      </c>
      <c r="AS1006" s="7" t="n">
        <f aca="false">M1006*AJ1006/AI1006+AH1006/R1006</f>
        <v>12.6330321981683</v>
      </c>
      <c r="AT1006" s="4" t="n">
        <f aca="false">AS1006+Z1006</f>
        <v>1.5826154187495</v>
      </c>
      <c r="AU1006" s="4" t="n">
        <f aca="false">AT1006^-'paramètres CI'!$B$19</f>
        <v>0.0254095433133837</v>
      </c>
      <c r="AV1006" s="4" t="n">
        <f aca="false">SUMIFS($AU$2:$AU$1250,$I$2:$I$1250,V1006)</f>
        <v>0.0639368401355549</v>
      </c>
      <c r="AW1006" s="5" t="n">
        <f aca="false">AU1006/AV1006</f>
        <v>0.397416313654412</v>
      </c>
      <c r="AX1006" s="7" t="n">
        <f aca="false">SUMIFS($AP$2:$AP$1250,$I$2:$I$1250,V1006)</f>
        <v>1</v>
      </c>
    </row>
    <row r="1007" customFormat="false" ht="15.8" hidden="false" customHeight="false" outlineLevel="0" collapsed="false">
      <c r="A1007" s="0" t="s">
        <v>18</v>
      </c>
      <c r="B1007" s="0" t="s">
        <v>130</v>
      </c>
      <c r="C1007" s="0" t="s">
        <v>46</v>
      </c>
      <c r="D1007" s="0" t="s">
        <v>43</v>
      </c>
      <c r="E1007" s="0" t="str">
        <f aca="false">VLOOKUP(A1007,Nomenclature!$D$1:$E$9,2,0)</f>
        <v>06</v>
      </c>
      <c r="F1007" s="0" t="str">
        <f aca="false">VLOOKUP(B1007,Nomenclature!$J$1:$K$97,2,0)</f>
        <v>34</v>
      </c>
      <c r="G1007" s="0" t="str">
        <f aca="false">VLOOKUP(C1007,Nomenclature!$M$1:$N$21,2,0)</f>
        <v>26</v>
      </c>
      <c r="H1007" s="0" t="str">
        <f aca="false">VLOOKUP(D1007,Nomenclature!$O$25:$P$31,2,0)</f>
        <v>02</v>
      </c>
      <c r="I1007" s="1" t="str">
        <f aca="false">CONCATENATE(E1007,F1007)</f>
        <v>0634</v>
      </c>
      <c r="J1007" s="0" t="str">
        <f aca="false">CONCATENATE(E1007,F1007,G1007,H1007)</f>
        <v>06342602</v>
      </c>
      <c r="K1007" s="0" t="n">
        <v>12</v>
      </c>
      <c r="L1007" s="0" t="n">
        <v>13</v>
      </c>
      <c r="M1007" s="0" t="n">
        <v>107.830360605045</v>
      </c>
      <c r="N1007" s="0" t="n">
        <v>1</v>
      </c>
      <c r="O1007" s="0" t="n">
        <v>9.9940035978413E-005</v>
      </c>
      <c r="P1007" s="4" t="n">
        <f aca="false">VLOOKUP(D1007,'paramètres CI'!$A$1:$B$6,2,0)</f>
        <v>0.0935912806596305</v>
      </c>
      <c r="Q1007" s="17" t="n">
        <f aca="false">M1007*P1007/N1007</f>
        <v>10.0919815430159</v>
      </c>
      <c r="R1007" s="9" t="n">
        <f aca="false">1/(1+0.04)*(1 - (1/(1+0.04))^L1007)/(1-1/(1+0.04))</f>
        <v>9.98564784663304</v>
      </c>
      <c r="S1007" s="17" t="n">
        <f aca="false">K1007/R1007</f>
        <v>1.20172473376839</v>
      </c>
      <c r="T1007" s="17" t="n">
        <f aca="false">Q1007+S1007</f>
        <v>11.2937062767843</v>
      </c>
      <c r="U1007" s="0" t="n">
        <f aca="false">T1007 + Z1007</f>
        <v>3.05607830280689</v>
      </c>
      <c r="V1007" s="4" t="str">
        <f aca="false">VLOOKUP(I1007,'CI ref gaz'!$I$1:$AM$97,1,0)</f>
        <v>0634</v>
      </c>
      <c r="W1007" s="0" t="n">
        <f aca="false">VLOOKUP(I1007,'CI ref gaz'!$I$1:$AM$97,14,0)</f>
        <v>-2</v>
      </c>
      <c r="X1007" s="1" t="n">
        <f aca="false">VLOOKUP(I1007,'CI ref gaz'!$I$1:$AM$97,13,0)</f>
        <v>1.03236861447281</v>
      </c>
      <c r="Y1007" s="2" t="n">
        <f aca="false">VLOOKUP(I1007,'CI ref gaz'!$I$1:$AM$97,7,0)</f>
        <v>0.589355008572665</v>
      </c>
      <c r="Z1007" s="17" t="n">
        <f aca="false">X1007*(O1007/Y1007)^(-1/8)-T1007</f>
        <v>-8.23762797397743</v>
      </c>
      <c r="AA1007" s="17" t="n">
        <f aca="false">Z1007^2</f>
        <v>67.8585146376554</v>
      </c>
      <c r="AB1007" s="18" t="n">
        <f aca="false">Z1007/U1007</f>
        <v>-2.69548982642607</v>
      </c>
      <c r="AC1007" s="17" t="n">
        <f aca="false">U1007^-('paramètres CI'!$B$19)</f>
        <v>0.000131426874433613</v>
      </c>
      <c r="AD1007" s="4" t="n">
        <f aca="false">SUMIFS($AC$2:$AC$1250,$I$2:$I$1250,V1007)</f>
        <v>1.31505730558273</v>
      </c>
      <c r="AE1007" s="4" t="n">
        <f aca="false">AC1007/AD1007</f>
        <v>9.9940035978413E-005</v>
      </c>
      <c r="AF1007" s="17" t="n">
        <f aca="false">AE1007-O1007</f>
        <v>0</v>
      </c>
      <c r="AG1007" s="4" t="n">
        <f aca="false">VLOOKUP(I1007,BesoinU!$F$1:$L$99,3,0)</f>
        <v>42.9185077228634</v>
      </c>
      <c r="AH1007" s="19" t="n">
        <f aca="false">VLOOKUP(J1007,bibliRdtCHauff!$G$2:$K$1398,4,0)</f>
        <v>12</v>
      </c>
      <c r="AI1007" s="19" t="n">
        <f aca="false">VLOOKUP(J1007,bibliRdtCHauff!$G$2:$K$1398,3,0)</f>
        <v>1</v>
      </c>
      <c r="AJ1007" s="4" t="n">
        <f aca="false">VLOOKUP(D1007,'paramètres CI'!$A$1:$C$6,3)</f>
        <v>0.09847</v>
      </c>
      <c r="AK1007" s="4" t="n">
        <f aca="false">AJ1007*AG1007/AI1007</f>
        <v>4.22618545547036</v>
      </c>
      <c r="AL1007" s="4" t="n">
        <f aca="false">AK1007+AH1007/R1007</f>
        <v>5.42791018923875</v>
      </c>
      <c r="AM1007" s="4" t="n">
        <f aca="false">AL1007+Z1007</f>
        <v>-2.80971778473867</v>
      </c>
      <c r="AN1007" s="4" t="n">
        <f aca="false">AM1007^-'paramètres CI'!$B$19</f>
        <v>0.000257453260592727</v>
      </c>
      <c r="AO1007" s="4" t="n">
        <f aca="false">SUMIFS($AN$2:$AN$1250,$I$2:$I$1250,V1007)</f>
        <v>524387176.204264</v>
      </c>
      <c r="AP1007" s="5" t="n">
        <f aca="false">AN1007/AO1007</f>
        <v>4.90960252796955E-013</v>
      </c>
      <c r="AQ1007" s="6" t="n">
        <f aca="false">AP1007-O1007</f>
        <v>-9.99400354874527E-005</v>
      </c>
      <c r="AR1007" s="20" t="n">
        <f aca="false">VLOOKUP(I1007,entreesparc!$A$13:$H$110,8,0)*AP1007</f>
        <v>2.67133696408892E-008</v>
      </c>
      <c r="AS1007" s="7" t="n">
        <f aca="false">M1007*AJ1007/AI1007+AH1007/R1007</f>
        <v>11.8197803425472</v>
      </c>
      <c r="AT1007" s="4" t="n">
        <f aca="false">AS1007+Z1007</f>
        <v>3.58215236856975</v>
      </c>
      <c r="AU1007" s="4" t="n">
        <f aca="false">AT1007^-'paramètres CI'!$B$19</f>
        <v>3.68848109074703E-005</v>
      </c>
      <c r="AV1007" s="4" t="n">
        <f aca="false">SUMIFS($AU$2:$AU$1250,$I$2:$I$1250,V1007)</f>
        <v>0.0639368401355549</v>
      </c>
      <c r="AW1007" s="5" t="n">
        <f aca="false">AU1007/AV1007</f>
        <v>0.000576894491959086</v>
      </c>
      <c r="AX1007" s="7" t="n">
        <f aca="false">SUMIFS($AP$2:$AP$1250,$I$2:$I$1250,V1007)</f>
        <v>1</v>
      </c>
    </row>
    <row r="1008" customFormat="false" ht="15.8" hidden="false" customHeight="false" outlineLevel="0" collapsed="false">
      <c r="A1008" s="0" t="s">
        <v>18</v>
      </c>
      <c r="B1008" s="0" t="s">
        <v>130</v>
      </c>
      <c r="C1008" s="0" t="s">
        <v>48</v>
      </c>
      <c r="D1008" s="0" t="s">
        <v>43</v>
      </c>
      <c r="E1008" s="0" t="str">
        <f aca="false">VLOOKUP(A1008,Nomenclature!$D$1:$E$9,2,0)</f>
        <v>06</v>
      </c>
      <c r="F1008" s="0" t="str">
        <f aca="false">VLOOKUP(B1008,Nomenclature!$J$1:$K$97,2,0)</f>
        <v>34</v>
      </c>
      <c r="G1008" s="0" t="str">
        <f aca="false">VLOOKUP(C1008,Nomenclature!$M$1:$N$21,2,0)</f>
        <v>09</v>
      </c>
      <c r="H1008" s="0" t="str">
        <f aca="false">VLOOKUP(D1008,Nomenclature!$O$25:$P$31,2,0)</f>
        <v>02</v>
      </c>
      <c r="I1008" s="1" t="str">
        <f aca="false">CONCATENATE(E1008,F1008)</f>
        <v>0634</v>
      </c>
      <c r="J1008" s="0" t="str">
        <f aca="false">CONCATENATE(E1008,F1008,G1008,H1008)</f>
        <v>06340902</v>
      </c>
      <c r="K1008" s="0" t="n">
        <v>30.6434102723303</v>
      </c>
      <c r="L1008" s="0" t="n">
        <v>20</v>
      </c>
      <c r="M1008" s="0" t="n">
        <v>121.987931593701</v>
      </c>
      <c r="N1008" s="0" t="n">
        <v>2.7749776414384</v>
      </c>
      <c r="O1008" s="0" t="n">
        <v>0.138420450482253</v>
      </c>
      <c r="P1008" s="4" t="n">
        <f aca="false">VLOOKUP(D1008,'paramètres CI'!$A$1:$B$6,2,0)</f>
        <v>0.0935912806596305</v>
      </c>
      <c r="Q1008" s="17" t="n">
        <f aca="false">M1008*P1008/N1008</f>
        <v>4.11426981334376</v>
      </c>
      <c r="R1008" s="9" t="n">
        <f aca="false">1/(1+0.04)*(1 - (1/(1+0.04))^L1008)/(1-1/(1+0.04))</f>
        <v>13.5903263449677</v>
      </c>
      <c r="S1008" s="17" t="n">
        <f aca="false">K1008/R1008</f>
        <v>2.25479576387635</v>
      </c>
      <c r="T1008" s="17" t="n">
        <f aca="false">Q1008+S1008</f>
        <v>6.36906557722011</v>
      </c>
      <c r="U1008" s="0" t="n">
        <f aca="false">T1008 + Z1008</f>
        <v>1.23731957271614</v>
      </c>
      <c r="V1008" s="4" t="str">
        <f aca="false">VLOOKUP(I1008,'CI ref gaz'!$I$1:$AM$97,1,0)</f>
        <v>0634</v>
      </c>
      <c r="W1008" s="0" t="n">
        <f aca="false">VLOOKUP(I1008,'CI ref gaz'!$I$1:$AM$97,14,0)</f>
        <v>-2</v>
      </c>
      <c r="X1008" s="1" t="n">
        <f aca="false">VLOOKUP(I1008,'CI ref gaz'!$I$1:$AM$97,13,0)</f>
        <v>1.03236861447281</v>
      </c>
      <c r="Y1008" s="2" t="n">
        <f aca="false">VLOOKUP(I1008,'CI ref gaz'!$I$1:$AM$97,7,0)</f>
        <v>0.589355008572665</v>
      </c>
      <c r="Z1008" s="17" t="n">
        <f aca="false">X1008*(O1008/Y1008)^(-1/8)-T1008</f>
        <v>-5.13174600450397</v>
      </c>
      <c r="AA1008" s="17" t="n">
        <f aca="false">Z1008^2</f>
        <v>26.3348170547424</v>
      </c>
      <c r="AB1008" s="18" t="n">
        <f aca="false">Z1008/U1008</f>
        <v>-4.14747015860976</v>
      </c>
      <c r="AC1008" s="17" t="n">
        <f aca="false">U1008^-('paramètres CI'!$B$19)</f>
        <v>0.182030824648739</v>
      </c>
      <c r="AD1008" s="4" t="n">
        <f aca="false">SUMIFS($AC$2:$AC$1250,$I$2:$I$1250,V1008)</f>
        <v>1.31505730558273</v>
      </c>
      <c r="AE1008" s="4" t="n">
        <f aca="false">AC1008/AD1008</f>
        <v>0.138420450482253</v>
      </c>
      <c r="AF1008" s="17" t="n">
        <f aca="false">AE1008-O1008</f>
        <v>0</v>
      </c>
      <c r="AG1008" s="4" t="n">
        <f aca="false">VLOOKUP(I1008,BesoinU!$F$1:$L$99,3,0)</f>
        <v>42.9185077228634</v>
      </c>
      <c r="AH1008" s="19" t="n">
        <f aca="false">VLOOKUP(J1008,bibliRdtCHauff!$G$2:$K$1398,4,0)</f>
        <v>32.1755807859468</v>
      </c>
      <c r="AI1008" s="19" t="n">
        <f aca="false">VLOOKUP(J1008,bibliRdtCHauff!$G$2:$K$1398,3,0)</f>
        <v>2.81462482166341</v>
      </c>
      <c r="AJ1008" s="4" t="n">
        <f aca="false">VLOOKUP(D1008,'paramètres CI'!$A$1:$C$6,3)</f>
        <v>0.09847</v>
      </c>
      <c r="AK1008" s="4" t="n">
        <f aca="false">AJ1008*AG1008/AI1008</f>
        <v>1.50150933898634</v>
      </c>
      <c r="AL1008" s="4" t="n">
        <f aca="false">AK1008+AH1008/R1008</f>
        <v>3.8690448910565</v>
      </c>
      <c r="AM1008" s="4" t="n">
        <f aca="false">AL1008+Z1008</f>
        <v>-1.26270111344747</v>
      </c>
      <c r="AN1008" s="4" t="n">
        <f aca="false">AM1008^-'paramètres CI'!$B$19</f>
        <v>0.154737470295997</v>
      </c>
      <c r="AO1008" s="4" t="n">
        <f aca="false">SUMIFS($AN$2:$AN$1250,$I$2:$I$1250,V1008)</f>
        <v>524387176.204264</v>
      </c>
      <c r="AP1008" s="5" t="n">
        <f aca="false">AN1008/AO1008</f>
        <v>2.95082483549754E-010</v>
      </c>
      <c r="AQ1008" s="6" t="n">
        <f aca="false">AP1008-O1008</f>
        <v>-0.138420450187171</v>
      </c>
      <c r="AR1008" s="20" t="n">
        <f aca="false">VLOOKUP(I1008,entreesparc!$A$13:$H$110,8,0)*AP1008</f>
        <v>1.60555715309121E-005</v>
      </c>
      <c r="AS1008" s="7" t="n">
        <f aca="false">M1008*AJ1008/AI1008+AH1008/R1008</f>
        <v>6.63529853475171</v>
      </c>
      <c r="AT1008" s="4" t="n">
        <f aca="false">AS1008+Z1008</f>
        <v>1.50355253024774</v>
      </c>
      <c r="AU1008" s="4" t="n">
        <f aca="false">AT1008^-'paramètres CI'!$B$19</f>
        <v>0.0382869836965859</v>
      </c>
      <c r="AV1008" s="4" t="n">
        <f aca="false">SUMIFS($AU$2:$AU$1250,$I$2:$I$1250,V1008)</f>
        <v>0.0639368401355549</v>
      </c>
      <c r="AW1008" s="5" t="n">
        <f aca="false">AU1008/AV1008</f>
        <v>0.598825084496078</v>
      </c>
      <c r="AX1008" s="7" t="n">
        <f aca="false">SUMIFS($AP$2:$AP$1250,$I$2:$I$1250,V1008)</f>
        <v>1</v>
      </c>
    </row>
    <row r="1009" customFormat="false" ht="15.8" hidden="false" customHeight="false" outlineLevel="0" collapsed="false">
      <c r="A1009" s="0" t="s">
        <v>18</v>
      </c>
      <c r="B1009" s="0" t="s">
        <v>130</v>
      </c>
      <c r="C1009" s="0" t="s">
        <v>49</v>
      </c>
      <c r="D1009" s="0" t="s">
        <v>43</v>
      </c>
      <c r="E1009" s="0" t="str">
        <f aca="false">VLOOKUP(A1009,Nomenclature!$D$1:$E$9,2,0)</f>
        <v>06</v>
      </c>
      <c r="F1009" s="0" t="str">
        <f aca="false">VLOOKUP(B1009,Nomenclature!$J$1:$K$97,2,0)</f>
        <v>34</v>
      </c>
      <c r="G1009" s="0" t="str">
        <f aca="false">VLOOKUP(C1009,Nomenclature!$M$1:$N$21,2,0)</f>
        <v>29</v>
      </c>
      <c r="H1009" s="0" t="str">
        <f aca="false">VLOOKUP(D1009,Nomenclature!$O$25:$P$31,2,0)</f>
        <v>02</v>
      </c>
      <c r="I1009" s="1" t="str">
        <f aca="false">CONCATENATE(E1009,F1009)</f>
        <v>0634</v>
      </c>
      <c r="J1009" s="0" t="str">
        <f aca="false">CONCATENATE(E1009,F1009,G1009,H1009)</f>
        <v>06342902</v>
      </c>
      <c r="K1009" s="0" t="n">
        <v>38.3042628404128</v>
      </c>
      <c r="L1009" s="0" t="n">
        <v>20</v>
      </c>
      <c r="M1009" s="0" t="n">
        <v>121.987931593701</v>
      </c>
      <c r="N1009" s="0" t="n">
        <v>2.97321354256344</v>
      </c>
      <c r="O1009" s="0" t="n">
        <v>9.9940035978413E-005</v>
      </c>
      <c r="P1009" s="4" t="n">
        <f aca="false">VLOOKUP(D1009,'paramètres CI'!$A$1:$B$6,2,0)</f>
        <v>0.0935912806596305</v>
      </c>
      <c r="Q1009" s="17" t="n">
        <f aca="false">M1009*P1009/N1009</f>
        <v>3.83995517961699</v>
      </c>
      <c r="R1009" s="9" t="n">
        <f aca="false">1/(1+0.04)*(1 - (1/(1+0.04))^L1009)/(1-1/(1+0.04))</f>
        <v>13.5903263449677</v>
      </c>
      <c r="S1009" s="17" t="n">
        <f aca="false">K1009/R1009</f>
        <v>2.81849470484543</v>
      </c>
      <c r="T1009" s="17" t="n">
        <f aca="false">Q1009+S1009</f>
        <v>6.65844988446242</v>
      </c>
      <c r="U1009" s="0" t="n">
        <f aca="false">T1009 + Z1009</f>
        <v>3.05607830280689</v>
      </c>
      <c r="V1009" s="4" t="str">
        <f aca="false">VLOOKUP(I1009,'CI ref gaz'!$I$1:$AM$97,1,0)</f>
        <v>0634</v>
      </c>
      <c r="W1009" s="0" t="n">
        <f aca="false">VLOOKUP(I1009,'CI ref gaz'!$I$1:$AM$97,14,0)</f>
        <v>-2</v>
      </c>
      <c r="X1009" s="1" t="n">
        <f aca="false">VLOOKUP(I1009,'CI ref gaz'!$I$1:$AM$97,13,0)</f>
        <v>1.03236861447281</v>
      </c>
      <c r="Y1009" s="2" t="n">
        <f aca="false">VLOOKUP(I1009,'CI ref gaz'!$I$1:$AM$97,7,0)</f>
        <v>0.589355008572665</v>
      </c>
      <c r="Z1009" s="17" t="n">
        <f aca="false">X1009*(O1009/Y1009)^(-1/8)-T1009</f>
        <v>-3.60237158165553</v>
      </c>
      <c r="AA1009" s="17" t="n">
        <f aca="false">Z1009^2</f>
        <v>12.9770810123194</v>
      </c>
      <c r="AB1009" s="18" t="n">
        <f aca="false">Z1009/U1009</f>
        <v>-1.17875630946592</v>
      </c>
      <c r="AC1009" s="17" t="n">
        <f aca="false">U1009^-('paramètres CI'!$B$19)</f>
        <v>0.000131426874433612</v>
      </c>
      <c r="AD1009" s="4" t="n">
        <f aca="false">SUMIFS($AC$2:$AC$1250,$I$2:$I$1250,V1009)</f>
        <v>1.31505730558273</v>
      </c>
      <c r="AE1009" s="4" t="n">
        <f aca="false">AC1009/AD1009</f>
        <v>9.99400359784129E-005</v>
      </c>
      <c r="AF1009" s="17" t="n">
        <f aca="false">AE1009-O1009</f>
        <v>0</v>
      </c>
      <c r="AG1009" s="4" t="n">
        <f aca="false">VLOOKUP(I1009,BesoinU!$F$1:$L$99,3,0)</f>
        <v>42.9185077228634</v>
      </c>
      <c r="AH1009" s="19" t="n">
        <f aca="false">VLOOKUP(J1009,bibliRdtCHauff!$G$2:$K$1398,4,0)</f>
        <v>38.3042628404128</v>
      </c>
      <c r="AI1009" s="19" t="n">
        <f aca="false">VLOOKUP(J1009,bibliRdtCHauff!$G$2:$K$1398,3,0)</f>
        <v>2.97321354256344</v>
      </c>
      <c r="AJ1009" s="4" t="n">
        <f aca="false">VLOOKUP(D1009,'paramètres CI'!$A$1:$C$6,3)</f>
        <v>0.09847</v>
      </c>
      <c r="AK1009" s="4" t="n">
        <f aca="false">AJ1009*AG1009/AI1009</f>
        <v>1.42142008805282</v>
      </c>
      <c r="AL1009" s="4" t="n">
        <f aca="false">AK1009+AH1009/R1009</f>
        <v>4.23991479289825</v>
      </c>
      <c r="AM1009" s="4" t="n">
        <f aca="false">AL1009+Z1009</f>
        <v>0.637543211242715</v>
      </c>
      <c r="AN1009" s="4" t="n">
        <f aca="false">AM1009^-'paramètres CI'!$B$19</f>
        <v>36.637260728753</v>
      </c>
      <c r="AO1009" s="4" t="n">
        <f aca="false">SUMIFS($AN$2:$AN$1250,$I$2:$I$1250,V1009)</f>
        <v>524387176.204264</v>
      </c>
      <c r="AP1009" s="5" t="n">
        <f aca="false">AN1009/AO1009</f>
        <v>6.98668129032997E-008</v>
      </c>
      <c r="AQ1009" s="6" t="n">
        <f aca="false">AP1009-O1009</f>
        <v>-9.98701691655097E-005</v>
      </c>
      <c r="AR1009" s="20" t="n">
        <f aca="false">VLOOKUP(I1009,entreesparc!$A$13:$H$110,8,0)*AP1009</f>
        <v>0.00380148492283053</v>
      </c>
      <c r="AS1009" s="7" t="n">
        <f aca="false">M1009*AJ1009/AI1009+AH1009/R1009</f>
        <v>6.85861878341233</v>
      </c>
      <c r="AT1009" s="4" t="n">
        <f aca="false">AS1009+Z1009</f>
        <v>3.25624720175679</v>
      </c>
      <c r="AU1009" s="4" t="n">
        <f aca="false">AT1009^-'paramètres CI'!$B$19</f>
        <v>7.91154058928382E-005</v>
      </c>
      <c r="AV1009" s="4" t="n">
        <f aca="false">SUMIFS($AU$2:$AU$1250,$I$2:$I$1250,V1009)</f>
        <v>0.0639368401355549</v>
      </c>
      <c r="AW1009" s="5" t="n">
        <f aca="false">AU1009/AV1009</f>
        <v>0.00123739937296092</v>
      </c>
      <c r="AX1009" s="7" t="n">
        <f aca="false">SUMIFS($AP$2:$AP$1250,$I$2:$I$1250,V1009)</f>
        <v>1</v>
      </c>
    </row>
    <row r="1010" customFormat="false" ht="15.8" hidden="false" customHeight="false" outlineLevel="0" collapsed="false">
      <c r="A1010" s="0" t="s">
        <v>18</v>
      </c>
      <c r="B1010" s="0" t="s">
        <v>131</v>
      </c>
      <c r="C1010" s="0" t="s">
        <v>32</v>
      </c>
      <c r="D1010" s="0" t="s">
        <v>33</v>
      </c>
      <c r="E1010" s="0" t="str">
        <f aca="false">VLOOKUP(A1010,Nomenclature!$D$1:$E$9,2,0)</f>
        <v>06</v>
      </c>
      <c r="F1010" s="0" t="str">
        <f aca="false">VLOOKUP(B1010,Nomenclature!$J$1:$K$97,2,0)</f>
        <v>35</v>
      </c>
      <c r="G1010" s="0" t="str">
        <f aca="false">VLOOKUP(C1010,Nomenclature!$M$1:$N$21,2,0)</f>
        <v>01</v>
      </c>
      <c r="H1010" s="0" t="str">
        <f aca="false">VLOOKUP(D1010,Nomenclature!$O$25:$P$31,2,0)</f>
        <v>01</v>
      </c>
      <c r="I1010" s="1" t="str">
        <f aca="false">CONCATENATE(E1010,F1010)</f>
        <v>0635</v>
      </c>
      <c r="J1010" s="0" t="str">
        <f aca="false">CONCATENATE(E1010,F1010,G1010,H1010)</f>
        <v>06350101</v>
      </c>
      <c r="K1010" s="0" t="n">
        <v>13.1886358712721</v>
      </c>
      <c r="L1010" s="0" t="n">
        <v>25</v>
      </c>
      <c r="M1010" s="0" t="n">
        <v>115.654267841421</v>
      </c>
      <c r="N1010" s="0" t="n">
        <v>0.720585652315291</v>
      </c>
      <c r="O1010" s="0" t="n">
        <v>0.0224477544809014</v>
      </c>
      <c r="P1010" s="4" t="n">
        <f aca="false">VLOOKUP(D1010,'paramètres CI'!$A$1:$B$6,2,0)</f>
        <v>0.033584731604575</v>
      </c>
      <c r="Q1010" s="17" t="n">
        <f aca="false">M1010*P1010/N1010</f>
        <v>5.39036203662603</v>
      </c>
      <c r="R1010" s="9" t="n">
        <f aca="false">1/(1+0.04)*(1 - (1/(1+0.04))^L1010)/(1-1/(1+0.04))</f>
        <v>15.6220799436509</v>
      </c>
      <c r="S1010" s="17" t="n">
        <f aca="false">K1010/R1010</f>
        <v>0.844230468595971</v>
      </c>
      <c r="T1010" s="17" t="n">
        <f aca="false">Q1010+S1010</f>
        <v>6.23459250522201</v>
      </c>
      <c r="U1010" s="0" t="n">
        <f aca="false">T1010 + Z1010</f>
        <v>1.48250092545211</v>
      </c>
      <c r="V1010" s="4" t="str">
        <f aca="false">VLOOKUP(I1010,'CI ref gaz'!$I$1:$AM$97,1,0)</f>
        <v>0635</v>
      </c>
      <c r="W1010" s="0" t="n">
        <f aca="false">VLOOKUP(I1010,'CI ref gaz'!$I$1:$AM$97,14,0)</f>
        <v>-2</v>
      </c>
      <c r="X1010" s="1" t="n">
        <f aca="false">VLOOKUP(I1010,'CI ref gaz'!$I$1:$AM$97,13,0)</f>
        <v>0.985504240275325</v>
      </c>
      <c r="Y1010" s="2" t="n">
        <f aca="false">VLOOKUP(I1010,'CI ref gaz'!$I$1:$AM$97,7,0)</f>
        <v>0.588660250569982</v>
      </c>
      <c r="Z1010" s="17" t="n">
        <f aca="false">X1010*(O1010/Y1010)^(-1/8)-T1010</f>
        <v>-4.7520915797699</v>
      </c>
      <c r="AA1010" s="17" t="n">
        <f aca="false">Z1010^2</f>
        <v>22.58237438252</v>
      </c>
      <c r="AB1010" s="18" t="n">
        <f aca="false">Z1010/U1010</f>
        <v>-3.20545606291658</v>
      </c>
      <c r="AC1010" s="17" t="n">
        <f aca="false">U1010^-('paramètres CI'!$B$19)</f>
        <v>0.0428588205009859</v>
      </c>
      <c r="AD1010" s="4" t="n">
        <f aca="false">SUMIFS($AC$2:$AC$1250,$I$2:$I$1250,V1010)</f>
        <v>1.90926983531695</v>
      </c>
      <c r="AE1010" s="4" t="n">
        <f aca="false">AC1010/AD1010</f>
        <v>0.0224477544809014</v>
      </c>
      <c r="AF1010" s="17" t="n">
        <f aca="false">AE1010-O1010</f>
        <v>0</v>
      </c>
      <c r="AG1010" s="4" t="n">
        <f aca="false">VLOOKUP(I1010,BesoinU!$F$1:$L$99,3,0)</f>
        <v>68.0143087835479</v>
      </c>
      <c r="AH1010" s="19" t="n">
        <f aca="false">VLOOKUP(J1010,bibliRdtCHauff!$G$2:$K$1398,4,0)</f>
        <v>13.8480676648357</v>
      </c>
      <c r="AI1010" s="19" t="n">
        <f aca="false">VLOOKUP(J1010,bibliRdtCHauff!$G$2:$K$1398,3,0)</f>
        <v>0.749409078407902</v>
      </c>
      <c r="AJ1010" s="4" t="n">
        <f aca="false">VLOOKUP(D1010,'paramètres CI'!$A$1:$C$6,3)</f>
        <v>0.0509473684210526</v>
      </c>
      <c r="AK1010" s="4" t="n">
        <f aca="false">AJ1010*AG1010/AI1010</f>
        <v>4.62384316835374</v>
      </c>
      <c r="AL1010" s="4" t="n">
        <f aca="false">AK1010+AH1010/R1010</f>
        <v>5.51028516037951</v>
      </c>
      <c r="AM1010" s="4" t="n">
        <f aca="false">AL1010+Z1010</f>
        <v>0.758193580609608</v>
      </c>
      <c r="AN1010" s="4" t="n">
        <f aca="false">AM1010^-'paramètres CI'!$B$19</f>
        <v>9.15712569269203</v>
      </c>
      <c r="AO1010" s="4" t="n">
        <f aca="false">SUMIFS($AN$2:$AN$1250,$I$2:$I$1250,V1010)</f>
        <v>6414.85430609066</v>
      </c>
      <c r="AP1010" s="5" t="n">
        <f aca="false">AN1010/AO1010</f>
        <v>0.00142748771145086</v>
      </c>
      <c r="AQ1010" s="6" t="n">
        <f aca="false">AP1010-O1010</f>
        <v>-0.0210202667694505</v>
      </c>
      <c r="AR1010" s="20" t="n">
        <f aca="false">VLOOKUP(I1010,entreesparc!$A$13:$H$110,8,0)*AP1010</f>
        <v>750.594148944027</v>
      </c>
      <c r="AS1010" s="7" t="n">
        <f aca="false">M1010*AJ1010/AI1010+AH1010/R1010</f>
        <v>8.74901099866491</v>
      </c>
      <c r="AT1010" s="4" t="n">
        <f aca="false">AS1010+Z1010</f>
        <v>3.99691941889501</v>
      </c>
      <c r="AU1010" s="4" t="n">
        <f aca="false">AT1010^-'paramètres CI'!$B$19</f>
        <v>1.53531275878317E-005</v>
      </c>
      <c r="AV1010" s="4" t="n">
        <f aca="false">SUMIFS($AU$2:$AU$1250,$I$2:$I$1250,V1010)</f>
        <v>0.077532234131113</v>
      </c>
      <c r="AW1010" s="5" t="n">
        <f aca="false">AU1010/AV1010</f>
        <v>0.00019802250973277</v>
      </c>
      <c r="AX1010" s="7" t="n">
        <f aca="false">SUMIFS($AP$2:$AP$1250,$I$2:$I$1250,V1010)</f>
        <v>1</v>
      </c>
    </row>
    <row r="1011" customFormat="false" ht="15.8" hidden="false" customHeight="false" outlineLevel="0" collapsed="false">
      <c r="A1011" s="0" t="s">
        <v>18</v>
      </c>
      <c r="B1011" s="0" t="s">
        <v>131</v>
      </c>
      <c r="C1011" s="0" t="s">
        <v>32</v>
      </c>
      <c r="D1011" s="0" t="s">
        <v>34</v>
      </c>
      <c r="E1011" s="0" t="str">
        <f aca="false">VLOOKUP(A1011,Nomenclature!$D$1:$E$9,2,0)</f>
        <v>06</v>
      </c>
      <c r="F1011" s="0" t="str">
        <f aca="false">VLOOKUP(B1011,Nomenclature!$J$1:$K$97,2,0)</f>
        <v>35</v>
      </c>
      <c r="G1011" s="0" t="str">
        <f aca="false">VLOOKUP(C1011,Nomenclature!$M$1:$N$21,2,0)</f>
        <v>01</v>
      </c>
      <c r="H1011" s="0" t="str">
        <f aca="false">VLOOKUP(D1011,Nomenclature!$O$25:$P$31,2,0)</f>
        <v>06</v>
      </c>
      <c r="I1011" s="1" t="str">
        <f aca="false">CONCATENATE(E1011,F1011)</f>
        <v>0635</v>
      </c>
      <c r="J1011" s="0" t="str">
        <f aca="false">CONCATENATE(E1011,F1011,G1011,H1011)</f>
        <v>06350106</v>
      </c>
      <c r="K1011" s="0" t="n">
        <v>12.9306503114208</v>
      </c>
      <c r="L1011" s="0" t="n">
        <v>25</v>
      </c>
      <c r="M1011" s="0" t="n">
        <v>123.930349443706</v>
      </c>
      <c r="N1011" s="0" t="n">
        <v>0.731333674047468</v>
      </c>
      <c r="O1011" s="0" t="n">
        <v>0.0546971936796132</v>
      </c>
      <c r="P1011" s="4" t="n">
        <f aca="false">VLOOKUP(D1011,'paramètres CI'!$A$1:$B$6,2,0)</f>
        <v>0.0424847883250769</v>
      </c>
      <c r="Q1011" s="17" t="n">
        <f aca="false">M1011*P1011/N1011</f>
        <v>7.19938770770581</v>
      </c>
      <c r="R1011" s="9" t="n">
        <f aca="false">1/(1+0.04)*(1 - (1/(1+0.04))^L1011)/(1-1/(1+0.04))</f>
        <v>15.6220799436509</v>
      </c>
      <c r="S1011" s="17" t="n">
        <f aca="false">K1011/R1011</f>
        <v>0.827716306539327</v>
      </c>
      <c r="T1011" s="17" t="n">
        <f aca="false">Q1011+S1011</f>
        <v>8.02710401424513</v>
      </c>
      <c r="U1011" s="0" t="n">
        <f aca="false">T1011 + Z1011</f>
        <v>1.32631278340132</v>
      </c>
      <c r="V1011" s="4" t="str">
        <f aca="false">VLOOKUP(I1011,'CI ref gaz'!$I$1:$AM$97,1,0)</f>
        <v>0635</v>
      </c>
      <c r="W1011" s="0" t="n">
        <f aca="false">VLOOKUP(I1011,'CI ref gaz'!$I$1:$AM$97,14,0)</f>
        <v>-2</v>
      </c>
      <c r="X1011" s="1" t="n">
        <f aca="false">VLOOKUP(I1011,'CI ref gaz'!$I$1:$AM$97,13,0)</f>
        <v>0.985504240275325</v>
      </c>
      <c r="Y1011" s="2" t="n">
        <f aca="false">VLOOKUP(I1011,'CI ref gaz'!$I$1:$AM$97,7,0)</f>
        <v>0.588660250569982</v>
      </c>
      <c r="Z1011" s="17" t="n">
        <f aca="false">X1011*(O1011/Y1011)^(-1/8)-T1011</f>
        <v>-6.70079123084381</v>
      </c>
      <c r="AA1011" s="17" t="n">
        <f aca="false">Z1011^2</f>
        <v>44.9006031193533</v>
      </c>
      <c r="AB1011" s="18" t="n">
        <f aca="false">Z1011/U1011</f>
        <v>-5.05219531524054</v>
      </c>
      <c r="AC1011" s="17" t="n">
        <f aca="false">U1011^-('paramètres CI'!$B$19)</f>
        <v>0.104431701968975</v>
      </c>
      <c r="AD1011" s="4" t="n">
        <f aca="false">SUMIFS($AC$2:$AC$1250,$I$2:$I$1250,V1011)</f>
        <v>1.90926983531695</v>
      </c>
      <c r="AE1011" s="4" t="n">
        <f aca="false">AC1011/AD1011</f>
        <v>0.0546971936796133</v>
      </c>
      <c r="AF1011" s="17" t="n">
        <f aca="false">AE1011-O1011</f>
        <v>0</v>
      </c>
      <c r="AG1011" s="4" t="n">
        <f aca="false">VLOOKUP(I1011,BesoinU!$F$1:$L$99,3,0)</f>
        <v>68.0143087835479</v>
      </c>
      <c r="AH1011" s="19" t="n">
        <f aca="false">VLOOKUP(J1011,bibliRdtCHauff!$G$2:$K$1398,4,0)</f>
        <v>13.5771828269919</v>
      </c>
      <c r="AI1011" s="19" t="n">
        <f aca="false">VLOOKUP(J1011,bibliRdtCHauff!$G$2:$K$1398,3,0)</f>
        <v>0.760587021009366</v>
      </c>
      <c r="AJ1011" s="4" t="n">
        <f aca="false">VLOOKUP(D1011,'paramètres CI'!$A$1:$C$6,3)</f>
        <v>0.0591</v>
      </c>
      <c r="AK1011" s="4" t="n">
        <f aca="false">AJ1011*AG1011/AI1011</f>
        <v>5.28492537747128</v>
      </c>
      <c r="AL1011" s="4" t="n">
        <f aca="false">AK1011+AH1011/R1011</f>
        <v>6.15402749933758</v>
      </c>
      <c r="AM1011" s="4" t="n">
        <f aca="false">AL1011+Z1011</f>
        <v>-0.546763731506234</v>
      </c>
      <c r="AN1011" s="4" t="n">
        <f aca="false">AM1011^-'paramètres CI'!$B$19</f>
        <v>125.199446744315</v>
      </c>
      <c r="AO1011" s="4" t="n">
        <f aca="false">SUMIFS($AN$2:$AN$1250,$I$2:$I$1250,V1011)</f>
        <v>6414.85430609066</v>
      </c>
      <c r="AP1011" s="5" t="n">
        <f aca="false">AN1011/AO1011</f>
        <v>0.0195171146171539</v>
      </c>
      <c r="AQ1011" s="6" t="n">
        <f aca="false">AP1011-O1011</f>
        <v>-0.0351800790624593</v>
      </c>
      <c r="AR1011" s="20" t="n">
        <f aca="false">VLOOKUP(I1011,entreesparc!$A$13:$H$110,8,0)*AP1011</f>
        <v>10262.3874926506</v>
      </c>
      <c r="AS1011" s="7" t="n">
        <f aca="false">M1011*AJ1011/AI1011+AH1011/R1011</f>
        <v>10.4988794514913</v>
      </c>
      <c r="AT1011" s="4" t="n">
        <f aca="false">AS1011+Z1011</f>
        <v>3.79808822064751</v>
      </c>
      <c r="AU1011" s="4" t="n">
        <f aca="false">AT1011^-'paramètres CI'!$B$19</f>
        <v>2.30929606084115E-005</v>
      </c>
      <c r="AV1011" s="4" t="n">
        <f aca="false">SUMIFS($AU$2:$AU$1250,$I$2:$I$1250,V1011)</f>
        <v>0.077532234131113</v>
      </c>
      <c r="AW1011" s="5" t="n">
        <f aca="false">AU1011/AV1011</f>
        <v>0.000297849802307508</v>
      </c>
      <c r="AX1011" s="7" t="n">
        <f aca="false">SUMIFS($AP$2:$AP$1250,$I$2:$I$1250,V1011)</f>
        <v>1</v>
      </c>
    </row>
    <row r="1012" customFormat="false" ht="15.8" hidden="false" customHeight="false" outlineLevel="0" collapsed="false">
      <c r="A1012" s="0" t="s">
        <v>18</v>
      </c>
      <c r="B1012" s="0" t="s">
        <v>131</v>
      </c>
      <c r="C1012" s="0" t="s">
        <v>35</v>
      </c>
      <c r="D1012" s="0" t="s">
        <v>33</v>
      </c>
      <c r="E1012" s="0" t="str">
        <f aca="false">VLOOKUP(A1012,Nomenclature!$D$1:$E$9,2,0)</f>
        <v>06</v>
      </c>
      <c r="F1012" s="0" t="str">
        <f aca="false">VLOOKUP(B1012,Nomenclature!$J$1:$K$97,2,0)</f>
        <v>35</v>
      </c>
      <c r="G1012" s="0" t="str">
        <f aca="false">VLOOKUP(C1012,Nomenclature!$M$1:$N$21,2,0)</f>
        <v>21</v>
      </c>
      <c r="H1012" s="0" t="str">
        <f aca="false">VLOOKUP(D1012,Nomenclature!$O$25:$P$31,2,0)</f>
        <v>01</v>
      </c>
      <c r="I1012" s="1" t="str">
        <f aca="false">CONCATENATE(E1012,F1012)</f>
        <v>0635</v>
      </c>
      <c r="J1012" s="0" t="str">
        <f aca="false">CONCATENATE(E1012,F1012,G1012,H1012)</f>
        <v>06352101</v>
      </c>
      <c r="K1012" s="0" t="n">
        <v>16.4857948390901</v>
      </c>
      <c r="L1012" s="0" t="n">
        <v>25</v>
      </c>
      <c r="M1012" s="0" t="n">
        <v>115.654267841421</v>
      </c>
      <c r="N1012" s="0" t="n">
        <v>0.864702782778348</v>
      </c>
      <c r="O1012" s="0" t="n">
        <v>9.99400359784131E-005</v>
      </c>
      <c r="P1012" s="4" t="n">
        <f aca="false">VLOOKUP(D1012,'paramètres CI'!$A$1:$B$6,2,0)</f>
        <v>0.033584731604575</v>
      </c>
      <c r="Q1012" s="17" t="n">
        <f aca="false">M1012*P1012/N1012</f>
        <v>4.49196836385504</v>
      </c>
      <c r="R1012" s="9" t="n">
        <f aca="false">1/(1+0.04)*(1 - (1/(1+0.04))^L1012)/(1-1/(1+0.04))</f>
        <v>15.6220799436509</v>
      </c>
      <c r="S1012" s="17" t="n">
        <f aca="false">K1012/R1012</f>
        <v>1.05528808574496</v>
      </c>
      <c r="T1012" s="17" t="n">
        <f aca="false">Q1012+S1012</f>
        <v>5.5472564496</v>
      </c>
      <c r="U1012" s="0" t="n">
        <f aca="false">T1012 + Z1012</f>
        <v>2.91691751612493</v>
      </c>
      <c r="V1012" s="4" t="str">
        <f aca="false">VLOOKUP(I1012,'CI ref gaz'!$I$1:$AM$97,1,0)</f>
        <v>0635</v>
      </c>
      <c r="W1012" s="0" t="n">
        <f aca="false">VLOOKUP(I1012,'CI ref gaz'!$I$1:$AM$97,14,0)</f>
        <v>-2</v>
      </c>
      <c r="X1012" s="1" t="n">
        <f aca="false">VLOOKUP(I1012,'CI ref gaz'!$I$1:$AM$97,13,0)</f>
        <v>0.985504240275325</v>
      </c>
      <c r="Y1012" s="2" t="n">
        <f aca="false">VLOOKUP(I1012,'CI ref gaz'!$I$1:$AM$97,7,0)</f>
        <v>0.588660250569982</v>
      </c>
      <c r="Z1012" s="17" t="n">
        <f aca="false">X1012*(O1012/Y1012)^(-1/8)-T1012</f>
        <v>-2.63033893347506</v>
      </c>
      <c r="AA1012" s="17" t="n">
        <f aca="false">Z1012^2</f>
        <v>6.91868290495473</v>
      </c>
      <c r="AB1012" s="18" t="n">
        <f aca="false">Z1012/U1012</f>
        <v>-0.901752935739305</v>
      </c>
      <c r="AC1012" s="17" t="n">
        <f aca="false">U1012^-('paramètres CI'!$B$19)</f>
        <v>0.000190812496034075</v>
      </c>
      <c r="AD1012" s="4" t="n">
        <f aca="false">SUMIFS($AC$2:$AC$1250,$I$2:$I$1250,V1012)</f>
        <v>1.90926983531695</v>
      </c>
      <c r="AE1012" s="4" t="n">
        <f aca="false">AC1012/AD1012</f>
        <v>9.99400359784129E-005</v>
      </c>
      <c r="AF1012" s="17" t="n">
        <f aca="false">AE1012-O1012</f>
        <v>0</v>
      </c>
      <c r="AG1012" s="4" t="n">
        <f aca="false">VLOOKUP(I1012,BesoinU!$F$1:$L$99,3,0)</f>
        <v>68.0143087835479</v>
      </c>
      <c r="AH1012" s="19" t="n">
        <f aca="false">VLOOKUP(J1012,bibliRdtCHauff!$G$2:$K$1398,4,0)</f>
        <v>16.4857948390901</v>
      </c>
      <c r="AI1012" s="19" t="n">
        <f aca="false">VLOOKUP(J1012,bibliRdtCHauff!$G$2:$K$1398,3,0)</f>
        <v>0.864702782778348</v>
      </c>
      <c r="AJ1012" s="4" t="n">
        <f aca="false">VLOOKUP(D1012,'paramètres CI'!$A$1:$C$6,3)</f>
        <v>0.0509473684210526</v>
      </c>
      <c r="AK1012" s="4" t="n">
        <f aca="false">AJ1012*AG1012/AI1012</f>
        <v>4.00733074590658</v>
      </c>
      <c r="AL1012" s="4" t="n">
        <f aca="false">AK1012+AH1012/R1012</f>
        <v>5.06261883165154</v>
      </c>
      <c r="AM1012" s="4" t="n">
        <f aca="false">AL1012+Z1012</f>
        <v>2.43227989817647</v>
      </c>
      <c r="AN1012" s="4" t="n">
        <f aca="false">AM1012^-'paramètres CI'!$B$19</f>
        <v>0.00081637856936488</v>
      </c>
      <c r="AO1012" s="4" t="n">
        <f aca="false">SUMIFS($AN$2:$AN$1250,$I$2:$I$1250,V1012)</f>
        <v>6414.85430609066</v>
      </c>
      <c r="AP1012" s="5" t="n">
        <f aca="false">AN1012/AO1012</f>
        <v>1.27263774110935E-007</v>
      </c>
      <c r="AQ1012" s="6" t="n">
        <f aca="false">AP1012-O1012</f>
        <v>-9.98127722043022E-005</v>
      </c>
      <c r="AR1012" s="20" t="n">
        <f aca="false">VLOOKUP(I1012,entreesparc!$A$13:$H$110,8,0)*AP1012</f>
        <v>0.0669171744554739</v>
      </c>
      <c r="AS1012" s="7" t="n">
        <f aca="false">M1012*AJ1012/AI1012+AH1012/R1012</f>
        <v>7.86951455816555</v>
      </c>
      <c r="AT1012" s="4" t="n">
        <f aca="false">AS1012+Z1012</f>
        <v>5.23917562469049</v>
      </c>
      <c r="AU1012" s="4" t="n">
        <f aca="false">AT1012^-'paramètres CI'!$B$19</f>
        <v>1.7615555581871E-006</v>
      </c>
      <c r="AV1012" s="4" t="n">
        <f aca="false">SUMIFS($AU$2:$AU$1250,$I$2:$I$1250,V1012)</f>
        <v>0.077532234131113</v>
      </c>
      <c r="AW1012" s="5" t="n">
        <f aca="false">AU1012/AV1012</f>
        <v>2.27202992139782E-005</v>
      </c>
      <c r="AX1012" s="7" t="n">
        <f aca="false">SUMIFS($AP$2:$AP$1250,$I$2:$I$1250,V1012)</f>
        <v>1</v>
      </c>
    </row>
    <row r="1013" customFormat="false" ht="15.8" hidden="false" customHeight="false" outlineLevel="0" collapsed="false">
      <c r="A1013" s="0" t="s">
        <v>18</v>
      </c>
      <c r="B1013" s="0" t="s">
        <v>131</v>
      </c>
      <c r="C1013" s="0" t="s">
        <v>35</v>
      </c>
      <c r="D1013" s="0" t="s">
        <v>34</v>
      </c>
      <c r="E1013" s="0" t="str">
        <f aca="false">VLOOKUP(A1013,Nomenclature!$D$1:$E$9,2,0)</f>
        <v>06</v>
      </c>
      <c r="F1013" s="0" t="str">
        <f aca="false">VLOOKUP(B1013,Nomenclature!$J$1:$K$97,2,0)</f>
        <v>35</v>
      </c>
      <c r="G1013" s="0" t="str">
        <f aca="false">VLOOKUP(C1013,Nomenclature!$M$1:$N$21,2,0)</f>
        <v>21</v>
      </c>
      <c r="H1013" s="0" t="str">
        <f aca="false">VLOOKUP(D1013,Nomenclature!$O$25:$P$31,2,0)</f>
        <v>06</v>
      </c>
      <c r="I1013" s="1" t="str">
        <f aca="false">CONCATENATE(E1013,F1013)</f>
        <v>0635</v>
      </c>
      <c r="J1013" s="0" t="str">
        <f aca="false">CONCATENATE(E1013,F1013,G1013,H1013)</f>
        <v>06352106</v>
      </c>
      <c r="K1013" s="0" t="n">
        <v>16.163312889276</v>
      </c>
      <c r="L1013" s="0" t="n">
        <v>25</v>
      </c>
      <c r="M1013" s="0" t="n">
        <v>123.930349443706</v>
      </c>
      <c r="N1013" s="0" t="n">
        <v>0.87760040885696</v>
      </c>
      <c r="O1013" s="0" t="n">
        <v>9.99400359784131E-005</v>
      </c>
      <c r="P1013" s="4" t="n">
        <f aca="false">VLOOKUP(D1013,'paramètres CI'!$A$1:$B$6,2,0)</f>
        <v>0.0424847883250769</v>
      </c>
      <c r="Q1013" s="17" t="n">
        <f aca="false">M1013*P1013/N1013</f>
        <v>5.99948975642152</v>
      </c>
      <c r="R1013" s="9" t="n">
        <f aca="false">1/(1+0.04)*(1 - (1/(1+0.04))^L1013)/(1-1/(1+0.04))</f>
        <v>15.6220799436509</v>
      </c>
      <c r="S1013" s="17" t="n">
        <f aca="false">K1013/R1013</f>
        <v>1.03464538317416</v>
      </c>
      <c r="T1013" s="17" t="n">
        <f aca="false">Q1013+S1013</f>
        <v>7.03413513959568</v>
      </c>
      <c r="U1013" s="0" t="n">
        <f aca="false">T1013 + Z1013</f>
        <v>2.91691751612493</v>
      </c>
      <c r="V1013" s="4" t="str">
        <f aca="false">VLOOKUP(I1013,'CI ref gaz'!$I$1:$AM$97,1,0)</f>
        <v>0635</v>
      </c>
      <c r="W1013" s="0" t="n">
        <f aca="false">VLOOKUP(I1013,'CI ref gaz'!$I$1:$AM$97,14,0)</f>
        <v>-2</v>
      </c>
      <c r="X1013" s="1" t="n">
        <f aca="false">VLOOKUP(I1013,'CI ref gaz'!$I$1:$AM$97,13,0)</f>
        <v>0.985504240275325</v>
      </c>
      <c r="Y1013" s="2" t="n">
        <f aca="false">VLOOKUP(I1013,'CI ref gaz'!$I$1:$AM$97,7,0)</f>
        <v>0.588660250569982</v>
      </c>
      <c r="Z1013" s="17" t="n">
        <f aca="false">X1013*(O1013/Y1013)^(-1/8)-T1013</f>
        <v>-4.11721762347074</v>
      </c>
      <c r="AA1013" s="17" t="n">
        <f aca="false">Z1013^2</f>
        <v>16.9514809590181</v>
      </c>
      <c r="AB1013" s="18" t="n">
        <f aca="false">Z1013/U1013</f>
        <v>-1.41149607443833</v>
      </c>
      <c r="AC1013" s="17" t="n">
        <f aca="false">U1013^-('paramètres CI'!$B$19)</f>
        <v>0.000190812496034075</v>
      </c>
      <c r="AD1013" s="4" t="n">
        <f aca="false">SUMIFS($AC$2:$AC$1250,$I$2:$I$1250,V1013)</f>
        <v>1.90926983531695</v>
      </c>
      <c r="AE1013" s="4" t="n">
        <f aca="false">AC1013/AD1013</f>
        <v>9.99400359784129E-005</v>
      </c>
      <c r="AF1013" s="17" t="n">
        <f aca="false">AE1013-O1013</f>
        <v>0</v>
      </c>
      <c r="AG1013" s="4" t="n">
        <f aca="false">VLOOKUP(I1013,BesoinU!$F$1:$L$99,3,0)</f>
        <v>68.0143087835479</v>
      </c>
      <c r="AH1013" s="19" t="n">
        <f aca="false">VLOOKUP(J1013,bibliRdtCHauff!$G$2:$K$1398,4,0)</f>
        <v>16.163312889276</v>
      </c>
      <c r="AI1013" s="19" t="n">
        <f aca="false">VLOOKUP(J1013,bibliRdtCHauff!$G$2:$K$1398,3,0)</f>
        <v>0.87760040885696</v>
      </c>
      <c r="AJ1013" s="4" t="n">
        <f aca="false">VLOOKUP(D1013,'paramètres CI'!$A$1:$C$6,3)</f>
        <v>0.0591</v>
      </c>
      <c r="AK1013" s="4" t="n">
        <f aca="false">AJ1013*AG1013/AI1013</f>
        <v>4.58026866047512</v>
      </c>
      <c r="AL1013" s="4" t="n">
        <f aca="false">AK1013+AH1013/R1013</f>
        <v>5.61491404364927</v>
      </c>
      <c r="AM1013" s="4" t="n">
        <f aca="false">AL1013+Z1013</f>
        <v>1.49769642017853</v>
      </c>
      <c r="AN1013" s="4" t="n">
        <f aca="false">AM1013^-'paramètres CI'!$B$19</f>
        <v>0.0395011433309856</v>
      </c>
      <c r="AO1013" s="4" t="n">
        <f aca="false">SUMIFS($AN$2:$AN$1250,$I$2:$I$1250,V1013)</f>
        <v>6414.85430609066</v>
      </c>
      <c r="AP1013" s="5" t="n">
        <f aca="false">AN1013/AO1013</f>
        <v>6.1577615712146E-006</v>
      </c>
      <c r="AQ1013" s="6" t="n">
        <f aca="false">AP1013-O1013</f>
        <v>-9.37822744071985E-005</v>
      </c>
      <c r="AR1013" s="20" t="n">
        <f aca="false">VLOOKUP(I1013,entreesparc!$A$13:$H$110,8,0)*AP1013</f>
        <v>3.23784209760266</v>
      </c>
      <c r="AS1013" s="7" t="n">
        <f aca="false">M1013*AJ1013/AI1013+AH1013/R1013</f>
        <v>9.38045240218252</v>
      </c>
      <c r="AT1013" s="4" t="n">
        <f aca="false">AS1013+Z1013</f>
        <v>5.26323477871177</v>
      </c>
      <c r="AU1013" s="4" t="n">
        <f aca="false">AT1013^-'paramètres CI'!$B$19</f>
        <v>1.69815784104342E-006</v>
      </c>
      <c r="AV1013" s="4" t="n">
        <f aca="false">SUMIFS($AU$2:$AU$1250,$I$2:$I$1250,V1013)</f>
        <v>0.077532234131113</v>
      </c>
      <c r="AW1013" s="5" t="n">
        <f aca="false">AU1013/AV1013</f>
        <v>2.19026042532413E-005</v>
      </c>
      <c r="AX1013" s="7" t="n">
        <f aca="false">SUMIFS($AP$2:$AP$1250,$I$2:$I$1250,V1013)</f>
        <v>1</v>
      </c>
    </row>
    <row r="1014" customFormat="false" ht="15.8" hidden="false" customHeight="false" outlineLevel="0" collapsed="false">
      <c r="A1014" s="0" t="s">
        <v>18</v>
      </c>
      <c r="B1014" s="0" t="s">
        <v>131</v>
      </c>
      <c r="C1014" s="0" t="s">
        <v>36</v>
      </c>
      <c r="D1014" s="0" t="s">
        <v>37</v>
      </c>
      <c r="E1014" s="0" t="str">
        <f aca="false">VLOOKUP(A1014,Nomenclature!$D$1:$E$9,2,0)</f>
        <v>06</v>
      </c>
      <c r="F1014" s="0" t="str">
        <f aca="false">VLOOKUP(B1014,Nomenclature!$J$1:$K$97,2,0)</f>
        <v>35</v>
      </c>
      <c r="G1014" s="0" t="str">
        <f aca="false">VLOOKUP(C1014,Nomenclature!$M$1:$N$21,2,0)</f>
        <v>23</v>
      </c>
      <c r="H1014" s="0" t="str">
        <f aca="false">VLOOKUP(D1014,Nomenclature!$O$25:$P$31,2,0)</f>
        <v>03</v>
      </c>
      <c r="I1014" s="1" t="str">
        <f aca="false">CONCATENATE(E1014,F1014)</f>
        <v>0635</v>
      </c>
      <c r="J1014" s="0" t="str">
        <f aca="false">CONCATENATE(E1014,F1014,G1014,H1014)</f>
        <v>06352303</v>
      </c>
      <c r="K1014" s="0" t="n">
        <v>3.61160708980552</v>
      </c>
      <c r="L1014" s="0" t="n">
        <v>20</v>
      </c>
      <c r="M1014" s="0" t="n">
        <v>115.776516291506</v>
      </c>
      <c r="N1014" s="0" t="n">
        <v>0.743589258182374</v>
      </c>
      <c r="O1014" s="0" t="n">
        <v>9.99400359784131E-005</v>
      </c>
      <c r="P1014" s="4" t="n">
        <f aca="false">VLOOKUP(D1014,'paramètres CI'!$A$1:$B$6,2,0)</f>
        <v>0.0385046990211696</v>
      </c>
      <c r="Q1014" s="17" t="n">
        <f aca="false">M1014*P1014/N1014</f>
        <v>5.99516448693859</v>
      </c>
      <c r="R1014" s="9" t="n">
        <f aca="false">1/(1+0.04)*(1 - (1/(1+0.04))^L1014)/(1-1/(1+0.04))</f>
        <v>13.5903263449677</v>
      </c>
      <c r="S1014" s="17" t="n">
        <f aca="false">K1014/R1014</f>
        <v>0.265748371167176</v>
      </c>
      <c r="T1014" s="17" t="n">
        <f aca="false">Q1014+S1014</f>
        <v>6.26091285810576</v>
      </c>
      <c r="U1014" s="0" t="n">
        <f aca="false">T1014 + Z1014</f>
        <v>2.91691751612493</v>
      </c>
      <c r="V1014" s="4" t="str">
        <f aca="false">VLOOKUP(I1014,'CI ref gaz'!$I$1:$AM$97,1,0)</f>
        <v>0635</v>
      </c>
      <c r="W1014" s="0" t="n">
        <f aca="false">VLOOKUP(I1014,'CI ref gaz'!$I$1:$AM$97,14,0)</f>
        <v>-2</v>
      </c>
      <c r="X1014" s="1" t="n">
        <f aca="false">VLOOKUP(I1014,'CI ref gaz'!$I$1:$AM$97,13,0)</f>
        <v>0.985504240275325</v>
      </c>
      <c r="Y1014" s="2" t="n">
        <f aca="false">VLOOKUP(I1014,'CI ref gaz'!$I$1:$AM$97,7,0)</f>
        <v>0.588660250569982</v>
      </c>
      <c r="Z1014" s="17" t="n">
        <f aca="false">X1014*(O1014/Y1014)^(-1/8)-T1014</f>
        <v>-3.34399534198083</v>
      </c>
      <c r="AA1014" s="17" t="n">
        <f aca="false">Z1014^2</f>
        <v>11.1823048471895</v>
      </c>
      <c r="AB1014" s="18" t="n">
        <f aca="false">Z1014/U1014</f>
        <v>-1.14641409072933</v>
      </c>
      <c r="AC1014" s="17" t="n">
        <f aca="false">U1014^-('paramètres CI'!$B$19)</f>
        <v>0.000190812496034075</v>
      </c>
      <c r="AD1014" s="4" t="n">
        <f aca="false">SUMIFS($AC$2:$AC$1250,$I$2:$I$1250,V1014)</f>
        <v>1.90926983531695</v>
      </c>
      <c r="AE1014" s="4" t="n">
        <f aca="false">AC1014/AD1014</f>
        <v>9.99400359784129E-005</v>
      </c>
      <c r="AF1014" s="17" t="n">
        <f aca="false">AE1014-O1014</f>
        <v>0</v>
      </c>
      <c r="AG1014" s="4" t="n">
        <f aca="false">VLOOKUP(I1014,BesoinU!$F$1:$L$99,3,0)</f>
        <v>68.0143087835479</v>
      </c>
      <c r="AH1014" s="19" t="n">
        <f aca="false">VLOOKUP(J1014,bibliRdtCHauff!$G$2:$K$1398,4,0)</f>
        <v>3.61160708980552</v>
      </c>
      <c r="AI1014" s="19" t="n">
        <f aca="false">VLOOKUP(J1014,bibliRdtCHauff!$G$2:$K$1398,3,0)</f>
        <v>0.743589258182374</v>
      </c>
      <c r="AJ1014" s="4" t="n">
        <f aca="false">VLOOKUP(D1014,'paramètres CI'!$A$1:$C$6,3)</f>
        <v>0.0763929293534506</v>
      </c>
      <c r="AK1014" s="4" t="n">
        <f aca="false">AJ1014*AG1014/AI1014</f>
        <v>6.98747625621431</v>
      </c>
      <c r="AL1014" s="4" t="n">
        <f aca="false">AK1014+AH1014/R1014</f>
        <v>7.25322462738148</v>
      </c>
      <c r="AM1014" s="4" t="n">
        <f aca="false">AL1014+Z1014</f>
        <v>3.90922928540065</v>
      </c>
      <c r="AN1014" s="4" t="n">
        <f aca="false">AM1014^-'paramètres CI'!$B$19</f>
        <v>1.83345751749896E-005</v>
      </c>
      <c r="AO1014" s="4" t="n">
        <f aca="false">SUMIFS($AN$2:$AN$1250,$I$2:$I$1250,V1014)</f>
        <v>6414.85430609066</v>
      </c>
      <c r="AP1014" s="5" t="n">
        <f aca="false">AN1014/AO1014</f>
        <v>2.85814366159207E-009</v>
      </c>
      <c r="AQ1014" s="6" t="n">
        <f aca="false">AP1014-O1014</f>
        <v>-9.99371778347515E-005</v>
      </c>
      <c r="AR1014" s="20" t="n">
        <f aca="false">VLOOKUP(I1014,entreesparc!$A$13:$H$110,8,0)*AP1014</f>
        <v>0.00150285420464463</v>
      </c>
      <c r="AS1014" s="7" t="n">
        <f aca="false">M1014*AJ1014/AI1014+AH1014/R1014</f>
        <v>12.1600934447702</v>
      </c>
      <c r="AT1014" s="4" t="n">
        <f aca="false">AS1014+Z1014</f>
        <v>8.81609810278936</v>
      </c>
      <c r="AU1014" s="4" t="n">
        <f aca="false">AT1014^-'paramètres CI'!$B$19</f>
        <v>2.74024053397242E-008</v>
      </c>
      <c r="AV1014" s="4" t="n">
        <f aca="false">SUMIFS($AU$2:$AU$1250,$I$2:$I$1250,V1014)</f>
        <v>0.077532234131113</v>
      </c>
      <c r="AW1014" s="5" t="n">
        <f aca="false">AU1014/AV1014</f>
        <v>3.53432422615149E-007</v>
      </c>
      <c r="AX1014" s="7" t="n">
        <f aca="false">SUMIFS($AP$2:$AP$1250,$I$2:$I$1250,V1014)</f>
        <v>1</v>
      </c>
    </row>
    <row r="1015" customFormat="false" ht="15.8" hidden="false" customHeight="false" outlineLevel="0" collapsed="false">
      <c r="A1015" s="0" t="s">
        <v>18</v>
      </c>
      <c r="B1015" s="0" t="s">
        <v>131</v>
      </c>
      <c r="C1015" s="0" t="s">
        <v>38</v>
      </c>
      <c r="D1015" s="0" t="s">
        <v>39</v>
      </c>
      <c r="E1015" s="0" t="str">
        <f aca="false">VLOOKUP(A1015,Nomenclature!$D$1:$E$9,2,0)</f>
        <v>06</v>
      </c>
      <c r="F1015" s="0" t="str">
        <f aca="false">VLOOKUP(B1015,Nomenclature!$J$1:$K$97,2,0)</f>
        <v>35</v>
      </c>
      <c r="G1015" s="0" t="str">
        <f aca="false">VLOOKUP(C1015,Nomenclature!$M$1:$N$21,2,0)</f>
        <v>24</v>
      </c>
      <c r="H1015" s="0" t="str">
        <f aca="false">VLOOKUP(D1015,Nomenclature!$O$25:$P$31,2,0)</f>
        <v>04</v>
      </c>
      <c r="I1015" s="1" t="str">
        <f aca="false">CONCATENATE(E1015,F1015)</f>
        <v>0635</v>
      </c>
      <c r="J1015" s="0" t="str">
        <f aca="false">CONCATENATE(E1015,F1015,G1015,H1015)</f>
        <v>06352404</v>
      </c>
      <c r="K1015" s="0" t="n">
        <v>2.73292547605722</v>
      </c>
      <c r="L1015" s="0" t="n">
        <v>20</v>
      </c>
      <c r="M1015" s="0" t="n">
        <v>117.748437145331</v>
      </c>
      <c r="N1015" s="0" t="n">
        <v>0.953613609575628</v>
      </c>
      <c r="O1015" s="0" t="n">
        <v>9.99400359784131E-005</v>
      </c>
      <c r="P1015" s="4" t="n">
        <f aca="false">VLOOKUP(D1015,'paramètres CI'!$A$1:$B$6,2,0)</f>
        <v>0.022045059962018</v>
      </c>
      <c r="Q1015" s="17" t="n">
        <f aca="false">M1015*P1015/N1015</f>
        <v>2.72203681998402</v>
      </c>
      <c r="R1015" s="9" t="n">
        <f aca="false">1/(1+0.04)*(1 - (1/(1+0.04))^L1015)/(1-1/(1+0.04))</f>
        <v>13.5903263449677</v>
      </c>
      <c r="S1015" s="17" t="n">
        <f aca="false">K1015/R1015</f>
        <v>0.201093440045992</v>
      </c>
      <c r="T1015" s="17" t="n">
        <f aca="false">Q1015+S1015</f>
        <v>2.92313026003001</v>
      </c>
      <c r="U1015" s="0" t="n">
        <f aca="false">T1015 + Z1015</f>
        <v>2.91691751612493</v>
      </c>
      <c r="V1015" s="4" t="str">
        <f aca="false">VLOOKUP(I1015,'CI ref gaz'!$I$1:$AM$97,1,0)</f>
        <v>0635</v>
      </c>
      <c r="W1015" s="0" t="n">
        <f aca="false">VLOOKUP(I1015,'CI ref gaz'!$I$1:$AM$97,14,0)</f>
        <v>-2</v>
      </c>
      <c r="X1015" s="1" t="n">
        <f aca="false">VLOOKUP(I1015,'CI ref gaz'!$I$1:$AM$97,13,0)</f>
        <v>0.985504240275325</v>
      </c>
      <c r="Y1015" s="2" t="n">
        <f aca="false">VLOOKUP(I1015,'CI ref gaz'!$I$1:$AM$97,7,0)</f>
        <v>0.588660250569982</v>
      </c>
      <c r="Z1015" s="17" t="n">
        <f aca="false">X1015*(O1015/Y1015)^(-1/8)-T1015</f>
        <v>-0.00621274390507631</v>
      </c>
      <c r="AA1015" s="17" t="n">
        <f aca="false">Z1015^2</f>
        <v>3.85981868300629E-005</v>
      </c>
      <c r="AB1015" s="18" t="n">
        <f aca="false">Z1015/U1015</f>
        <v>-0.00212990044138438</v>
      </c>
      <c r="AC1015" s="17" t="n">
        <f aca="false">U1015^-('paramètres CI'!$B$19)</f>
        <v>0.000190812496034075</v>
      </c>
      <c r="AD1015" s="4" t="n">
        <f aca="false">SUMIFS($AC$2:$AC$1250,$I$2:$I$1250,V1015)</f>
        <v>1.90926983531695</v>
      </c>
      <c r="AE1015" s="4" t="n">
        <f aca="false">AC1015/AD1015</f>
        <v>9.99400359784129E-005</v>
      </c>
      <c r="AF1015" s="17" t="n">
        <f aca="false">AE1015-O1015</f>
        <v>0</v>
      </c>
      <c r="AG1015" s="4" t="n">
        <f aca="false">VLOOKUP(I1015,BesoinU!$F$1:$L$99,3,0)</f>
        <v>68.0143087835479</v>
      </c>
      <c r="AH1015" s="19" t="n">
        <f aca="false">VLOOKUP(J1015,bibliRdtCHauff!$G$2:$K$1398,4,0)</f>
        <v>2.73292547605722</v>
      </c>
      <c r="AI1015" s="19" t="n">
        <f aca="false">VLOOKUP(J1015,bibliRdtCHauff!$G$2:$K$1398,3,0)</f>
        <v>0.953613609575628</v>
      </c>
      <c r="AJ1015" s="4" t="n">
        <f aca="false">VLOOKUP(D1015,'paramètres CI'!$A$1:$C$6,3)</f>
        <v>0.0386719666666667</v>
      </c>
      <c r="AK1015" s="4" t="n">
        <f aca="false">AJ1015*AG1015/AI1015</f>
        <v>2.75818953895199</v>
      </c>
      <c r="AL1015" s="4" t="n">
        <f aca="false">AK1015+AH1015/R1015</f>
        <v>2.95928297899798</v>
      </c>
      <c r="AM1015" s="4" t="n">
        <f aca="false">AL1015+Z1015</f>
        <v>2.9530702350929</v>
      </c>
      <c r="AN1015" s="4" t="n">
        <f aca="false">AM1015^-'paramètres CI'!$B$19</f>
        <v>0.00017290589095801</v>
      </c>
      <c r="AO1015" s="4" t="n">
        <f aca="false">SUMIFS($AN$2:$AN$1250,$I$2:$I$1250,V1015)</f>
        <v>6414.85430609066</v>
      </c>
      <c r="AP1015" s="5" t="n">
        <f aca="false">AN1015/AO1015</f>
        <v>2.69539856569841E-008</v>
      </c>
      <c r="AQ1015" s="6" t="n">
        <f aca="false">AP1015-O1015</f>
        <v>-9.99130819927561E-005</v>
      </c>
      <c r="AR1015" s="20" t="n">
        <f aca="false">VLOOKUP(I1015,entreesparc!$A$13:$H$110,8,0)*AP1015</f>
        <v>0.0141728042648373</v>
      </c>
      <c r="AS1015" s="7" t="n">
        <f aca="false">M1015*AJ1015/AI1015+AH1015/R1015</f>
        <v>4.97615494358592</v>
      </c>
      <c r="AT1015" s="4" t="n">
        <f aca="false">AS1015+Z1015</f>
        <v>4.96994219968085</v>
      </c>
      <c r="AU1015" s="4" t="n">
        <f aca="false">AT1015^-'paramètres CI'!$B$19</f>
        <v>2.68651516585477E-006</v>
      </c>
      <c r="AV1015" s="4" t="n">
        <f aca="false">SUMIFS($AU$2:$AU$1250,$I$2:$I$1250,V1015)</f>
        <v>0.077532234131113</v>
      </c>
      <c r="AW1015" s="5" t="n">
        <f aca="false">AU1015/AV1015</f>
        <v>3.46502999166987E-005</v>
      </c>
      <c r="AX1015" s="7" t="n">
        <f aca="false">SUMIFS($AP$2:$AP$1250,$I$2:$I$1250,V1015)</f>
        <v>1</v>
      </c>
    </row>
    <row r="1016" customFormat="false" ht="15.8" hidden="false" customHeight="false" outlineLevel="0" collapsed="false">
      <c r="A1016" s="0" t="s">
        <v>18</v>
      </c>
      <c r="B1016" s="0" t="s">
        <v>131</v>
      </c>
      <c r="C1016" s="0" t="s">
        <v>40</v>
      </c>
      <c r="D1016" s="0" t="s">
        <v>37</v>
      </c>
      <c r="E1016" s="0" t="str">
        <f aca="false">VLOOKUP(A1016,Nomenclature!$D$1:$E$9,2,0)</f>
        <v>06</v>
      </c>
      <c r="F1016" s="0" t="str">
        <f aca="false">VLOOKUP(B1016,Nomenclature!$J$1:$K$97,2,0)</f>
        <v>35</v>
      </c>
      <c r="G1016" s="0" t="str">
        <f aca="false">VLOOKUP(C1016,Nomenclature!$M$1:$N$21,2,0)</f>
        <v>03</v>
      </c>
      <c r="H1016" s="0" t="str">
        <f aca="false">VLOOKUP(D1016,Nomenclature!$O$25:$P$31,2,0)</f>
        <v>03</v>
      </c>
      <c r="I1016" s="1" t="str">
        <f aca="false">CONCATENATE(E1016,F1016)</f>
        <v>0635</v>
      </c>
      <c r="J1016" s="0" t="str">
        <f aca="false">CONCATENATE(E1016,F1016,G1016,H1016)</f>
        <v>06350303</v>
      </c>
      <c r="K1016" s="0" t="n">
        <v>2.88928567184442</v>
      </c>
      <c r="L1016" s="0" t="n">
        <v>20</v>
      </c>
      <c r="M1016" s="0" t="n">
        <v>115.776516291506</v>
      </c>
      <c r="N1016" s="0" t="n">
        <v>0.596465634412915</v>
      </c>
      <c r="O1016" s="0" t="n">
        <v>0.0591948521410954</v>
      </c>
      <c r="P1016" s="4" t="n">
        <f aca="false">VLOOKUP(D1016,'paramètres CI'!$A$1:$B$6,2,0)</f>
        <v>0.0385046990211696</v>
      </c>
      <c r="Q1016" s="17" t="n">
        <f aca="false">M1016*P1016/N1016</f>
        <v>7.47392583298082</v>
      </c>
      <c r="R1016" s="9" t="n">
        <f aca="false">1/(1+0.04)*(1 - (1/(1+0.04))^L1016)/(1-1/(1+0.04))</f>
        <v>13.5903263449677</v>
      </c>
      <c r="S1016" s="17" t="n">
        <f aca="false">K1016/R1016</f>
        <v>0.212598696933741</v>
      </c>
      <c r="T1016" s="17" t="n">
        <f aca="false">Q1016+S1016</f>
        <v>7.68652452991456</v>
      </c>
      <c r="U1016" s="0" t="n">
        <f aca="false">T1016 + Z1016</f>
        <v>1.31327625990107</v>
      </c>
      <c r="V1016" s="4" t="str">
        <f aca="false">VLOOKUP(I1016,'CI ref gaz'!$I$1:$AM$97,1,0)</f>
        <v>0635</v>
      </c>
      <c r="W1016" s="0" t="n">
        <f aca="false">VLOOKUP(I1016,'CI ref gaz'!$I$1:$AM$97,14,0)</f>
        <v>-2</v>
      </c>
      <c r="X1016" s="1" t="n">
        <f aca="false">VLOOKUP(I1016,'CI ref gaz'!$I$1:$AM$97,13,0)</f>
        <v>0.985504240275325</v>
      </c>
      <c r="Y1016" s="2" t="n">
        <f aca="false">VLOOKUP(I1016,'CI ref gaz'!$I$1:$AM$97,7,0)</f>
        <v>0.588660250569982</v>
      </c>
      <c r="Z1016" s="17" t="n">
        <f aca="false">X1016*(O1016/Y1016)^(-1/8)-T1016</f>
        <v>-6.37324827001348</v>
      </c>
      <c r="AA1016" s="17" t="n">
        <f aca="false">Z1016^2</f>
        <v>40.6182935112299</v>
      </c>
      <c r="AB1016" s="18" t="n">
        <f aca="false">Z1016/U1016</f>
        <v>-4.85293800292527</v>
      </c>
      <c r="AC1016" s="17" t="n">
        <f aca="false">U1016^-('paramètres CI'!$B$19)</f>
        <v>0.113018945599041</v>
      </c>
      <c r="AD1016" s="4" t="n">
        <f aca="false">SUMIFS($AC$2:$AC$1250,$I$2:$I$1250,V1016)</f>
        <v>1.90926983531695</v>
      </c>
      <c r="AE1016" s="4" t="n">
        <f aca="false">AC1016/AD1016</f>
        <v>0.0591948521410955</v>
      </c>
      <c r="AF1016" s="17" t="n">
        <f aca="false">AE1016-O1016</f>
        <v>0</v>
      </c>
      <c r="AG1016" s="4" t="n">
        <f aca="false">VLOOKUP(I1016,BesoinU!$F$1:$L$99,3,0)</f>
        <v>68.0143087835479</v>
      </c>
      <c r="AH1016" s="19" t="n">
        <f aca="false">VLOOKUP(J1016,bibliRdtCHauff!$G$2:$K$1398,4,0)</f>
        <v>3.03374995543664</v>
      </c>
      <c r="AI1016" s="19" t="n">
        <f aca="false">VLOOKUP(J1016,bibliRdtCHauff!$G$2:$K$1398,3,0)</f>
        <v>0.625890359166807</v>
      </c>
      <c r="AJ1016" s="4" t="n">
        <f aca="false">VLOOKUP(D1016,'paramètres CI'!$A$1:$C$6,3)</f>
        <v>0.0763929293534506</v>
      </c>
      <c r="AK1016" s="4" t="n">
        <f aca="false">AJ1016*AG1016/AI1016</f>
        <v>8.3014735885085</v>
      </c>
      <c r="AL1016" s="4" t="n">
        <f aca="false">AK1016+AH1016/R1016</f>
        <v>8.52470222028893</v>
      </c>
      <c r="AM1016" s="4" t="n">
        <f aca="false">AL1016+Z1016</f>
        <v>2.15145395027545</v>
      </c>
      <c r="AN1016" s="4" t="n">
        <f aca="false">AM1016^-'paramètres CI'!$B$19</f>
        <v>0.00217842975805283</v>
      </c>
      <c r="AO1016" s="4" t="n">
        <f aca="false">SUMIFS($AN$2:$AN$1250,$I$2:$I$1250,V1016)</f>
        <v>6414.85430609066</v>
      </c>
      <c r="AP1016" s="5" t="n">
        <f aca="false">AN1016/AO1016</f>
        <v>3.39591462893318E-007</v>
      </c>
      <c r="AQ1016" s="6" t="n">
        <f aca="false">AP1016-O1016</f>
        <v>-0.0591945125496325</v>
      </c>
      <c r="AR1016" s="20" t="n">
        <f aca="false">VLOOKUP(I1016,entreesparc!$A$13:$H$110,8,0)*AP1016</f>
        <v>0.178562213204623</v>
      </c>
      <c r="AS1016" s="7" t="n">
        <f aca="false">M1016*AJ1016/AI1016+AH1016/R1016</f>
        <v>14.354309419827</v>
      </c>
      <c r="AT1016" s="4" t="n">
        <f aca="false">AS1016+Z1016</f>
        <v>7.98106114981352</v>
      </c>
      <c r="AU1016" s="4" t="n">
        <f aca="false">AT1016^-'paramètres CI'!$B$19</f>
        <v>6.0745609417154E-008</v>
      </c>
      <c r="AV1016" s="4" t="n">
        <f aca="false">SUMIFS($AU$2:$AU$1250,$I$2:$I$1250,V1016)</f>
        <v>0.077532234131113</v>
      </c>
      <c r="AW1016" s="5" t="n">
        <f aca="false">AU1016/AV1016</f>
        <v>7.8348844319936E-007</v>
      </c>
      <c r="AX1016" s="7" t="n">
        <f aca="false">SUMIFS($AP$2:$AP$1250,$I$2:$I$1250,V1016)</f>
        <v>1</v>
      </c>
    </row>
    <row r="1017" customFormat="false" ht="15.8" hidden="false" customHeight="false" outlineLevel="0" collapsed="false">
      <c r="A1017" s="0" t="s">
        <v>18</v>
      </c>
      <c r="B1017" s="0" t="s">
        <v>131</v>
      </c>
      <c r="C1017" s="0" t="s">
        <v>41</v>
      </c>
      <c r="D1017" s="0" t="s">
        <v>39</v>
      </c>
      <c r="E1017" s="0" t="str">
        <f aca="false">VLOOKUP(A1017,Nomenclature!$D$1:$E$9,2,0)</f>
        <v>06</v>
      </c>
      <c r="F1017" s="0" t="str">
        <f aca="false">VLOOKUP(B1017,Nomenclature!$J$1:$K$97,2,0)</f>
        <v>35</v>
      </c>
      <c r="G1017" s="0" t="str">
        <f aca="false">VLOOKUP(C1017,Nomenclature!$M$1:$N$21,2,0)</f>
        <v>04</v>
      </c>
      <c r="H1017" s="0" t="str">
        <f aca="false">VLOOKUP(D1017,Nomenclature!$O$25:$P$31,2,0)</f>
        <v>04</v>
      </c>
      <c r="I1017" s="1" t="str">
        <f aca="false">CONCATENATE(E1017,F1017)</f>
        <v>0635</v>
      </c>
      <c r="J1017" s="0" t="str">
        <f aca="false">CONCATENATE(E1017,F1017,G1017,H1017)</f>
        <v>06350404</v>
      </c>
      <c r="K1017" s="0" t="n">
        <v>2.18634038084577</v>
      </c>
      <c r="L1017" s="0" t="n">
        <v>20</v>
      </c>
      <c r="M1017" s="0" t="n">
        <v>117.748437145331</v>
      </c>
      <c r="N1017" s="0" t="n">
        <v>0.918977645780181</v>
      </c>
      <c r="O1017" s="0" t="n">
        <v>0.588660250569982</v>
      </c>
      <c r="P1017" s="4" t="n">
        <f aca="false">VLOOKUP(D1017,'paramètres CI'!$A$1:$B$6,2,0)</f>
        <v>0.022045059962018</v>
      </c>
      <c r="Q1017" s="17" t="n">
        <f aca="false">M1017*P1017/N1017</f>
        <v>2.82462948823853</v>
      </c>
      <c r="R1017" s="9" t="n">
        <f aca="false">1/(1+0.04)*(1 - (1/(1+0.04))^L1017)/(1-1/(1+0.04))</f>
        <v>13.5903263449677</v>
      </c>
      <c r="S1017" s="17" t="n">
        <f aca="false">K1017/R1017</f>
        <v>0.160874752036793</v>
      </c>
      <c r="T1017" s="17" t="n">
        <f aca="false">Q1017+S1017</f>
        <v>2.98550424027533</v>
      </c>
      <c r="U1017" s="0" t="n">
        <f aca="false">T1017 + Z1017</f>
        <v>0.985504240275325</v>
      </c>
      <c r="V1017" s="4" t="str">
        <f aca="false">VLOOKUP(I1017,'CI ref gaz'!$I$1:$AM$97,1,0)</f>
        <v>0635</v>
      </c>
      <c r="W1017" s="0" t="n">
        <f aca="false">VLOOKUP(I1017,'CI ref gaz'!$I$1:$AM$97,14,0)</f>
        <v>-2</v>
      </c>
      <c r="X1017" s="1" t="n">
        <f aca="false">VLOOKUP(I1017,'CI ref gaz'!$I$1:$AM$97,13,0)</f>
        <v>0.985504240275325</v>
      </c>
      <c r="Y1017" s="2" t="n">
        <f aca="false">VLOOKUP(I1017,'CI ref gaz'!$I$1:$AM$97,7,0)</f>
        <v>0.588660250569982</v>
      </c>
      <c r="Z1017" s="17" t="n">
        <f aca="false">X1017*(O1017/Y1017)^(-1/8)-T1017</f>
        <v>-2</v>
      </c>
      <c r="AA1017" s="17" t="n">
        <f aca="false">Z1017^2</f>
        <v>4</v>
      </c>
      <c r="AB1017" s="18" t="n">
        <f aca="false">Z1017/U1017</f>
        <v>-2.02941795505745</v>
      </c>
      <c r="AC1017" s="17" t="n">
        <f aca="false">U1017^-('paramètres CI'!$B$19)</f>
        <v>1.12391125966338</v>
      </c>
      <c r="AD1017" s="4" t="n">
        <f aca="false">SUMIFS($AC$2:$AC$1250,$I$2:$I$1250,V1017)</f>
        <v>1.90926983531695</v>
      </c>
      <c r="AE1017" s="4" t="n">
        <f aca="false">AC1017/AD1017</f>
        <v>0.588660250569981</v>
      </c>
      <c r="AF1017" s="17" t="n">
        <f aca="false">AE1017-O1017</f>
        <v>0</v>
      </c>
      <c r="AG1017" s="4" t="n">
        <f aca="false">VLOOKUP(I1017,BesoinU!$F$1:$L$99,3,0)</f>
        <v>68.0143087835479</v>
      </c>
      <c r="AH1017" s="19" t="n">
        <f aca="false">VLOOKUP(J1017,bibliRdtCHauff!$G$2:$K$1398,4,0)</f>
        <v>2.29565739988806</v>
      </c>
      <c r="AI1017" s="19" t="n">
        <f aca="false">VLOOKUP(J1017,bibliRdtCHauff!$G$2:$K$1398,3,0)</f>
        <v>0.92590483853927</v>
      </c>
      <c r="AJ1017" s="4" t="n">
        <f aca="false">VLOOKUP(D1017,'paramètres CI'!$A$1:$C$6,3)</f>
        <v>0.0386719666666667</v>
      </c>
      <c r="AK1017" s="4" t="n">
        <f aca="false">AJ1017*AG1017/AI1017</f>
        <v>2.84073154459726</v>
      </c>
      <c r="AL1017" s="4" t="n">
        <f aca="false">AK1017+AH1017/R1017</f>
        <v>3.0096500342359</v>
      </c>
      <c r="AM1017" s="4" t="n">
        <f aca="false">AL1017+Z1017</f>
        <v>1.0096500342359</v>
      </c>
      <c r="AN1017" s="4" t="n">
        <f aca="false">AM1017^-'paramètres CI'!$B$19</f>
        <v>0.926047119713344</v>
      </c>
      <c r="AO1017" s="4" t="n">
        <f aca="false">SUMIFS($AN$2:$AN$1250,$I$2:$I$1250,V1017)</f>
        <v>6414.85430609066</v>
      </c>
      <c r="AP1017" s="5" t="n">
        <f aca="false">AN1017/AO1017</f>
        <v>0.000144359805464966</v>
      </c>
      <c r="AQ1017" s="6" t="n">
        <f aca="false">AP1017-O1017</f>
        <v>-0.588515890764517</v>
      </c>
      <c r="AR1017" s="20" t="n">
        <f aca="false">VLOOKUP(I1017,entreesparc!$A$13:$H$110,8,0)*AP1017</f>
        <v>75.9065205644199</v>
      </c>
      <c r="AS1017" s="7" t="n">
        <f aca="false">M1017*AJ1017/AI1017+AH1017/R1017</f>
        <v>5.08687922037653</v>
      </c>
      <c r="AT1017" s="4" t="n">
        <f aca="false">AS1017+Z1017</f>
        <v>3.08687922037653</v>
      </c>
      <c r="AU1017" s="4" t="n">
        <f aca="false">AT1017^-'paramètres CI'!$B$19</f>
        <v>0.000121295000834759</v>
      </c>
      <c r="AV1017" s="4" t="n">
        <f aca="false">SUMIFS($AU$2:$AU$1250,$I$2:$I$1250,V1017)</f>
        <v>0.077532234131113</v>
      </c>
      <c r="AW1017" s="5" t="n">
        <f aca="false">AU1017/AV1017</f>
        <v>0.0015644460938613</v>
      </c>
      <c r="AX1017" s="7" t="n">
        <f aca="false">SUMIFS($AP$2:$AP$1250,$I$2:$I$1250,V1017)</f>
        <v>1</v>
      </c>
    </row>
    <row r="1018" customFormat="false" ht="15.8" hidden="false" customHeight="false" outlineLevel="0" collapsed="false">
      <c r="A1018" s="0" t="s">
        <v>18</v>
      </c>
      <c r="B1018" s="0" t="s">
        <v>131</v>
      </c>
      <c r="C1018" s="0" t="s">
        <v>45</v>
      </c>
      <c r="D1018" s="0" t="s">
        <v>43</v>
      </c>
      <c r="E1018" s="0" t="str">
        <f aca="false">VLOOKUP(A1018,Nomenclature!$D$1:$E$9,2,0)</f>
        <v>06</v>
      </c>
      <c r="F1018" s="0" t="str">
        <f aca="false">VLOOKUP(B1018,Nomenclature!$J$1:$K$97,2,0)</f>
        <v>35</v>
      </c>
      <c r="G1018" s="0" t="str">
        <f aca="false">VLOOKUP(C1018,Nomenclature!$M$1:$N$21,2,0)</f>
        <v>06</v>
      </c>
      <c r="H1018" s="0" t="str">
        <f aca="false">VLOOKUP(D1018,Nomenclature!$O$25:$P$31,2,0)</f>
        <v>02</v>
      </c>
      <c r="I1018" s="1" t="str">
        <f aca="false">CONCATENATE(E1018,F1018)</f>
        <v>0635</v>
      </c>
      <c r="J1018" s="0" t="str">
        <f aca="false">CONCATENATE(E1018,F1018,G1018,H1018)</f>
        <v>06350602</v>
      </c>
      <c r="K1018" s="0" t="n">
        <v>10</v>
      </c>
      <c r="L1018" s="0" t="n">
        <v>13</v>
      </c>
      <c r="M1018" s="0" t="n">
        <v>111.509512218686</v>
      </c>
      <c r="N1018" s="0" t="n">
        <v>0.894567400624031</v>
      </c>
      <c r="O1018" s="0" t="n">
        <v>0.132942693696032</v>
      </c>
      <c r="P1018" s="4" t="n">
        <f aca="false">VLOOKUP(D1018,'paramètres CI'!$A$1:$B$6,2,0)</f>
        <v>0.0935912806596305</v>
      </c>
      <c r="Q1018" s="17" t="n">
        <f aca="false">M1018*P1018/N1018</f>
        <v>11.6663294984787</v>
      </c>
      <c r="R1018" s="9" t="n">
        <f aca="false">1/(1+0.04)*(1 - (1/(1+0.04))^L1018)/(1-1/(1+0.04))</f>
        <v>9.98564784663304</v>
      </c>
      <c r="S1018" s="17" t="n">
        <f aca="false">K1018/R1018</f>
        <v>1.00143727814033</v>
      </c>
      <c r="T1018" s="17" t="n">
        <f aca="false">Q1018+S1018</f>
        <v>12.667766776619</v>
      </c>
      <c r="U1018" s="0" t="n">
        <f aca="false">T1018 + Z1018</f>
        <v>1.18695301194218</v>
      </c>
      <c r="V1018" s="4" t="str">
        <f aca="false">VLOOKUP(I1018,'CI ref gaz'!$I$1:$AM$97,1,0)</f>
        <v>0635</v>
      </c>
      <c r="W1018" s="0" t="n">
        <f aca="false">VLOOKUP(I1018,'CI ref gaz'!$I$1:$AM$97,14,0)</f>
        <v>-2</v>
      </c>
      <c r="X1018" s="1" t="n">
        <f aca="false">VLOOKUP(I1018,'CI ref gaz'!$I$1:$AM$97,13,0)</f>
        <v>0.985504240275325</v>
      </c>
      <c r="Y1018" s="2" t="n">
        <f aca="false">VLOOKUP(I1018,'CI ref gaz'!$I$1:$AM$97,7,0)</f>
        <v>0.588660250569982</v>
      </c>
      <c r="Z1018" s="17" t="n">
        <f aca="false">X1018*(O1018/Y1018)^(-1/8)-T1018</f>
        <v>-11.4808137646768</v>
      </c>
      <c r="AA1018" s="17" t="n">
        <f aca="false">Z1018^2</f>
        <v>131.809084699193</v>
      </c>
      <c r="AB1018" s="18" t="n">
        <f aca="false">Z1018/U1018</f>
        <v>-9.67250906241948</v>
      </c>
      <c r="AC1018" s="17" t="n">
        <f aca="false">U1018^-('paramètres CI'!$B$19)</f>
        <v>0.253823474899615</v>
      </c>
      <c r="AD1018" s="4" t="n">
        <f aca="false">SUMIFS($AC$2:$AC$1250,$I$2:$I$1250,V1018)</f>
        <v>1.90926983531695</v>
      </c>
      <c r="AE1018" s="4" t="n">
        <f aca="false">AC1018/AD1018</f>
        <v>0.132942693696032</v>
      </c>
      <c r="AF1018" s="17" t="n">
        <f aca="false">AE1018-O1018</f>
        <v>0</v>
      </c>
      <c r="AG1018" s="4" t="n">
        <f aca="false">VLOOKUP(I1018,BesoinU!$F$1:$L$99,3,0)</f>
        <v>68.0143087835479</v>
      </c>
      <c r="AH1018" s="19" t="n">
        <f aca="false">VLOOKUP(J1018,bibliRdtCHauff!$G$2:$K$1398,4,0)</f>
        <v>10.4</v>
      </c>
      <c r="AI1018" s="19" t="n">
        <f aca="false">VLOOKUP(J1018,bibliRdtCHauff!$G$2:$K$1398,3,0)</f>
        <v>0.915653920499225</v>
      </c>
      <c r="AJ1018" s="4" t="n">
        <f aca="false">VLOOKUP(D1018,'paramètres CI'!$A$1:$C$6,3)</f>
        <v>0.09847</v>
      </c>
      <c r="AK1018" s="4" t="n">
        <f aca="false">AJ1018*AG1018/AI1018</f>
        <v>7.31430165478293</v>
      </c>
      <c r="AL1018" s="4" t="n">
        <f aca="false">AK1018+AH1018/R1018</f>
        <v>8.35579642404887</v>
      </c>
      <c r="AM1018" s="4" t="n">
        <f aca="false">AL1018+Z1018</f>
        <v>-3.12501734062796</v>
      </c>
      <c r="AN1018" s="4" t="n">
        <f aca="false">AM1018^-'paramètres CI'!$B$19</f>
        <v>0.000109946281946626</v>
      </c>
      <c r="AO1018" s="4" t="n">
        <f aca="false">SUMIFS($AN$2:$AN$1250,$I$2:$I$1250,V1018)</f>
        <v>6414.85430609066</v>
      </c>
      <c r="AP1018" s="5" t="n">
        <f aca="false">AN1018/AO1018</f>
        <v>1.71393264290097E-008</v>
      </c>
      <c r="AQ1018" s="6" t="n">
        <f aca="false">AP1018-O1018</f>
        <v>-0.132942676556706</v>
      </c>
      <c r="AR1018" s="20" t="n">
        <f aca="false">VLOOKUP(I1018,entreesparc!$A$13:$H$110,8,0)*AP1018</f>
        <v>0.00901211129963501</v>
      </c>
      <c r="AS1018" s="7" t="n">
        <f aca="false">M1018*AJ1018/AI1018+AH1018/R1018</f>
        <v>13.033298028501</v>
      </c>
      <c r="AT1018" s="4" t="n">
        <f aca="false">AS1018+Z1018</f>
        <v>1.55248426382421</v>
      </c>
      <c r="AU1018" s="4" t="n">
        <f aca="false">AT1018^-'paramètres CI'!$B$19</f>
        <v>0.0296334588343747</v>
      </c>
      <c r="AV1018" s="4" t="n">
        <f aca="false">SUMIFS($AU$2:$AU$1250,$I$2:$I$1250,V1018)</f>
        <v>0.077532234131113</v>
      </c>
      <c r="AW1018" s="5" t="n">
        <f aca="false">AU1018/AV1018</f>
        <v>0.382208241081538</v>
      </c>
      <c r="AX1018" s="7" t="n">
        <f aca="false">SUMIFS($AP$2:$AP$1250,$I$2:$I$1250,V1018)</f>
        <v>1</v>
      </c>
    </row>
    <row r="1019" customFormat="false" ht="15.8" hidden="false" customHeight="false" outlineLevel="0" collapsed="false">
      <c r="A1019" s="0" t="s">
        <v>18</v>
      </c>
      <c r="B1019" s="0" t="s">
        <v>131</v>
      </c>
      <c r="C1019" s="0" t="s">
        <v>46</v>
      </c>
      <c r="D1019" s="0" t="s">
        <v>43</v>
      </c>
      <c r="E1019" s="0" t="str">
        <f aca="false">VLOOKUP(A1019,Nomenclature!$D$1:$E$9,2,0)</f>
        <v>06</v>
      </c>
      <c r="F1019" s="0" t="str">
        <f aca="false">VLOOKUP(B1019,Nomenclature!$J$1:$K$97,2,0)</f>
        <v>35</v>
      </c>
      <c r="G1019" s="0" t="str">
        <f aca="false">VLOOKUP(C1019,Nomenclature!$M$1:$N$21,2,0)</f>
        <v>26</v>
      </c>
      <c r="H1019" s="0" t="str">
        <f aca="false">VLOOKUP(D1019,Nomenclature!$O$25:$P$31,2,0)</f>
        <v>02</v>
      </c>
      <c r="I1019" s="1" t="str">
        <f aca="false">CONCATENATE(E1019,F1019)</f>
        <v>0635</v>
      </c>
      <c r="J1019" s="0" t="str">
        <f aca="false">CONCATENATE(E1019,F1019,G1019,H1019)</f>
        <v>06352602</v>
      </c>
      <c r="K1019" s="0" t="n">
        <v>12</v>
      </c>
      <c r="L1019" s="0" t="n">
        <v>13</v>
      </c>
      <c r="M1019" s="0" t="n">
        <v>111.509512218686</v>
      </c>
      <c r="N1019" s="0" t="n">
        <v>1</v>
      </c>
      <c r="O1019" s="0" t="n">
        <v>9.99400359784131E-005</v>
      </c>
      <c r="P1019" s="4" t="n">
        <f aca="false">VLOOKUP(D1019,'paramètres CI'!$A$1:$B$6,2,0)</f>
        <v>0.0935912806596305</v>
      </c>
      <c r="Q1019" s="17" t="n">
        <f aca="false">M1019*P1019/N1019</f>
        <v>10.4363180542775</v>
      </c>
      <c r="R1019" s="9" t="n">
        <f aca="false">1/(1+0.04)*(1 - (1/(1+0.04))^L1019)/(1-1/(1+0.04))</f>
        <v>9.98564784663304</v>
      </c>
      <c r="S1019" s="17" t="n">
        <f aca="false">K1019/R1019</f>
        <v>1.20172473376839</v>
      </c>
      <c r="T1019" s="17" t="n">
        <f aca="false">Q1019+S1019</f>
        <v>11.6380427880459</v>
      </c>
      <c r="U1019" s="0" t="n">
        <f aca="false">T1019 + Z1019</f>
        <v>2.91691751612493</v>
      </c>
      <c r="V1019" s="4" t="str">
        <f aca="false">VLOOKUP(I1019,'CI ref gaz'!$I$1:$AM$97,1,0)</f>
        <v>0635</v>
      </c>
      <c r="W1019" s="0" t="n">
        <f aca="false">VLOOKUP(I1019,'CI ref gaz'!$I$1:$AM$97,14,0)</f>
        <v>-2</v>
      </c>
      <c r="X1019" s="1" t="n">
        <f aca="false">VLOOKUP(I1019,'CI ref gaz'!$I$1:$AM$97,13,0)</f>
        <v>0.985504240275325</v>
      </c>
      <c r="Y1019" s="2" t="n">
        <f aca="false">VLOOKUP(I1019,'CI ref gaz'!$I$1:$AM$97,7,0)</f>
        <v>0.588660250569982</v>
      </c>
      <c r="Z1019" s="17" t="n">
        <f aca="false">X1019*(O1019/Y1019)^(-1/8)-T1019</f>
        <v>-8.72112527192099</v>
      </c>
      <c r="AA1019" s="17" t="n">
        <f aca="false">Z1019^2</f>
        <v>76.058026008539</v>
      </c>
      <c r="AB1019" s="18" t="n">
        <f aca="false">Z1019/U1019</f>
        <v>-2.98984295020684</v>
      </c>
      <c r="AC1019" s="17" t="n">
        <f aca="false">U1019^-('paramètres CI'!$B$19)</f>
        <v>0.000190812496034075</v>
      </c>
      <c r="AD1019" s="4" t="n">
        <f aca="false">SUMIFS($AC$2:$AC$1250,$I$2:$I$1250,V1019)</f>
        <v>1.90926983531695</v>
      </c>
      <c r="AE1019" s="4" t="n">
        <f aca="false">AC1019/AD1019</f>
        <v>9.99400359784131E-005</v>
      </c>
      <c r="AF1019" s="17" t="n">
        <f aca="false">AE1019-O1019</f>
        <v>0</v>
      </c>
      <c r="AG1019" s="4" t="n">
        <f aca="false">VLOOKUP(I1019,BesoinU!$F$1:$L$99,3,0)</f>
        <v>68.0143087835479</v>
      </c>
      <c r="AH1019" s="19" t="n">
        <f aca="false">VLOOKUP(J1019,bibliRdtCHauff!$G$2:$K$1398,4,0)</f>
        <v>12</v>
      </c>
      <c r="AI1019" s="19" t="n">
        <f aca="false">VLOOKUP(J1019,bibliRdtCHauff!$G$2:$K$1398,3,0)</f>
        <v>1</v>
      </c>
      <c r="AJ1019" s="4" t="n">
        <f aca="false">VLOOKUP(D1019,'paramètres CI'!$A$1:$C$6,3)</f>
        <v>0.09847</v>
      </c>
      <c r="AK1019" s="4" t="n">
        <f aca="false">AJ1019*AG1019/AI1019</f>
        <v>6.69736898591596</v>
      </c>
      <c r="AL1019" s="4" t="n">
        <f aca="false">AK1019+AH1019/R1019</f>
        <v>7.89909371968435</v>
      </c>
      <c r="AM1019" s="4" t="n">
        <f aca="false">AL1019+Z1019</f>
        <v>-0.822031552236636</v>
      </c>
      <c r="AN1019" s="4" t="n">
        <f aca="false">AM1019^-'paramètres CI'!$B$19</f>
        <v>4.79614274262799</v>
      </c>
      <c r="AO1019" s="4" t="n">
        <f aca="false">SUMIFS($AN$2:$AN$1250,$I$2:$I$1250,V1019)</f>
        <v>6414.85430609066</v>
      </c>
      <c r="AP1019" s="5" t="n">
        <f aca="false">AN1019/AO1019</f>
        <v>0.000747661991025148</v>
      </c>
      <c r="AQ1019" s="6" t="n">
        <f aca="false">AP1019-O1019</f>
        <v>0.000647721955046735</v>
      </c>
      <c r="AR1019" s="20" t="n">
        <f aca="false">VLOOKUP(I1019,entreesparc!$A$13:$H$110,8,0)*AP1019</f>
        <v>393.131731607651</v>
      </c>
      <c r="AS1019" s="7" t="n">
        <f aca="false">M1019*AJ1019/AI1019+AH1019/R1019</f>
        <v>12.1820664019424</v>
      </c>
      <c r="AT1019" s="4" t="n">
        <f aca="false">AS1019+Z1019</f>
        <v>3.46094113002141</v>
      </c>
      <c r="AU1019" s="4" t="n">
        <f aca="false">AT1019^-'paramètres CI'!$B$19</f>
        <v>4.85787463874598E-005</v>
      </c>
      <c r="AV1019" s="4" t="n">
        <f aca="false">SUMIFS($AU$2:$AU$1250,$I$2:$I$1250,V1019)</f>
        <v>0.077532234131113</v>
      </c>
      <c r="AW1019" s="5" t="n">
        <f aca="false">AU1019/AV1019</f>
        <v>0.000626561931716161</v>
      </c>
      <c r="AX1019" s="7" t="n">
        <f aca="false">SUMIFS($AP$2:$AP$1250,$I$2:$I$1250,V1019)</f>
        <v>1</v>
      </c>
    </row>
    <row r="1020" customFormat="false" ht="15.8" hidden="false" customHeight="false" outlineLevel="0" collapsed="false">
      <c r="A1020" s="0" t="s">
        <v>18</v>
      </c>
      <c r="B1020" s="0" t="s">
        <v>131</v>
      </c>
      <c r="C1020" s="0" t="s">
        <v>48</v>
      </c>
      <c r="D1020" s="0" t="s">
        <v>43</v>
      </c>
      <c r="E1020" s="0" t="str">
        <f aca="false">VLOOKUP(A1020,Nomenclature!$D$1:$E$9,2,0)</f>
        <v>06</v>
      </c>
      <c r="F1020" s="0" t="str">
        <f aca="false">VLOOKUP(B1020,Nomenclature!$J$1:$K$97,2,0)</f>
        <v>35</v>
      </c>
      <c r="G1020" s="0" t="str">
        <f aca="false">VLOOKUP(C1020,Nomenclature!$M$1:$N$21,2,0)</f>
        <v>09</v>
      </c>
      <c r="H1020" s="0" t="str">
        <f aca="false">VLOOKUP(D1020,Nomenclature!$O$25:$P$31,2,0)</f>
        <v>02</v>
      </c>
      <c r="I1020" s="1" t="str">
        <f aca="false">CONCATENATE(E1020,F1020)</f>
        <v>0635</v>
      </c>
      <c r="J1020" s="0" t="str">
        <f aca="false">CONCATENATE(E1020,F1020,G1020,H1020)</f>
        <v>06350902</v>
      </c>
      <c r="K1020" s="0" t="n">
        <v>36.6556992443385</v>
      </c>
      <c r="L1020" s="0" t="n">
        <v>20</v>
      </c>
      <c r="M1020" s="0" t="n">
        <v>119.393899532715</v>
      </c>
      <c r="N1020" s="0" t="n">
        <v>2.77371644690057</v>
      </c>
      <c r="O1020" s="0" t="n">
        <v>0.141457615216506</v>
      </c>
      <c r="P1020" s="4" t="n">
        <f aca="false">VLOOKUP(D1020,'paramètres CI'!$A$1:$B$6,2,0)</f>
        <v>0.0935912806596305</v>
      </c>
      <c r="Q1020" s="17" t="n">
        <f aca="false">M1020*P1020/N1020</f>
        <v>4.02861221546292</v>
      </c>
      <c r="R1020" s="9" t="n">
        <f aca="false">1/(1+0.04)*(1 - (1/(1+0.04))^L1020)/(1-1/(1+0.04))</f>
        <v>13.5903263449677</v>
      </c>
      <c r="S1020" s="17" t="n">
        <f aca="false">K1020/R1020</f>
        <v>2.69719050991823</v>
      </c>
      <c r="T1020" s="17" t="n">
        <f aca="false">Q1020+S1020</f>
        <v>6.72580272538115</v>
      </c>
      <c r="U1020" s="0" t="n">
        <f aca="false">T1020 + Z1020</f>
        <v>1.1777776116856</v>
      </c>
      <c r="V1020" s="4" t="str">
        <f aca="false">VLOOKUP(I1020,'CI ref gaz'!$I$1:$AM$97,1,0)</f>
        <v>0635</v>
      </c>
      <c r="W1020" s="0" t="n">
        <f aca="false">VLOOKUP(I1020,'CI ref gaz'!$I$1:$AM$97,14,0)</f>
        <v>-2</v>
      </c>
      <c r="X1020" s="1" t="n">
        <f aca="false">VLOOKUP(I1020,'CI ref gaz'!$I$1:$AM$97,13,0)</f>
        <v>0.985504240275325</v>
      </c>
      <c r="Y1020" s="2" t="n">
        <f aca="false">VLOOKUP(I1020,'CI ref gaz'!$I$1:$AM$97,7,0)</f>
        <v>0.588660250569982</v>
      </c>
      <c r="Z1020" s="17" t="n">
        <f aca="false">X1020*(O1020/Y1020)^(-1/8)-T1020</f>
        <v>-5.54802511369555</v>
      </c>
      <c r="AA1020" s="17" t="n">
        <f aca="false">Z1020^2</f>
        <v>30.7805826621965</v>
      </c>
      <c r="AB1020" s="18" t="n">
        <f aca="false">Z1020/U1020</f>
        <v>-4.71058802497985</v>
      </c>
      <c r="AC1020" s="17" t="n">
        <f aca="false">U1020^-('paramètres CI'!$B$19)</f>
        <v>0.270080757708747</v>
      </c>
      <c r="AD1020" s="4" t="n">
        <f aca="false">SUMIFS($AC$2:$AC$1250,$I$2:$I$1250,V1020)</f>
        <v>1.90926983531695</v>
      </c>
      <c r="AE1020" s="4" t="n">
        <f aca="false">AC1020/AD1020</f>
        <v>0.141457615216506</v>
      </c>
      <c r="AF1020" s="17" t="n">
        <f aca="false">AE1020-O1020</f>
        <v>0</v>
      </c>
      <c r="AG1020" s="4" t="n">
        <f aca="false">VLOOKUP(I1020,BesoinU!$F$1:$L$99,3,0)</f>
        <v>68.0143087835479</v>
      </c>
      <c r="AH1020" s="19" t="n">
        <f aca="false">VLOOKUP(J1020,bibliRdtCHauff!$G$2:$K$1398,4,0)</f>
        <v>38.4884842065554</v>
      </c>
      <c r="AI1020" s="19" t="n">
        <f aca="false">VLOOKUP(J1020,bibliRdtCHauff!$G$2:$K$1398,3,0)</f>
        <v>2.81310184967335</v>
      </c>
      <c r="AJ1020" s="4" t="n">
        <f aca="false">VLOOKUP(D1020,'paramètres CI'!$A$1:$C$6,3)</f>
        <v>0.09847</v>
      </c>
      <c r="AK1020" s="4" t="n">
        <f aca="false">AJ1020*AG1020/AI1020</f>
        <v>2.38077728564774</v>
      </c>
      <c r="AL1020" s="4" t="n">
        <f aca="false">AK1020+AH1020/R1020</f>
        <v>5.21282732106188</v>
      </c>
      <c r="AM1020" s="4" t="n">
        <f aca="false">AL1020+Z1020</f>
        <v>-0.335197792633676</v>
      </c>
      <c r="AN1020" s="4" t="n">
        <f aca="false">AM1020^-'paramètres CI'!$B$19</f>
        <v>6274.66869465111</v>
      </c>
      <c r="AO1020" s="4" t="n">
        <f aca="false">SUMIFS($AN$2:$AN$1250,$I$2:$I$1250,V1020)</f>
        <v>6414.85430609066</v>
      </c>
      <c r="AP1020" s="5" t="n">
        <f aca="false">AN1020/AO1020</f>
        <v>0.978146719356283</v>
      </c>
      <c r="AQ1020" s="6" t="n">
        <f aca="false">AP1020-O1020</f>
        <v>0.836689104139777</v>
      </c>
      <c r="AR1020" s="20" t="n">
        <f aca="false">VLOOKUP(I1020,entreesparc!$A$13:$H$110,8,0)*AP1020</f>
        <v>514324.010265147</v>
      </c>
      <c r="AS1020" s="7" t="n">
        <f aca="false">M1020*AJ1020/AI1020+AH1020/R1020</f>
        <v>7.01132185536321</v>
      </c>
      <c r="AT1020" s="4" t="n">
        <f aca="false">AS1020+Z1020</f>
        <v>1.46329674166766</v>
      </c>
      <c r="AU1020" s="4" t="n">
        <f aca="false">AT1020^-'paramètres CI'!$B$19</f>
        <v>0.047570832921841</v>
      </c>
      <c r="AV1020" s="4" t="n">
        <f aca="false">SUMIFS($AU$2:$AU$1250,$I$2:$I$1250,V1020)</f>
        <v>0.077532234131113</v>
      </c>
      <c r="AW1020" s="5" t="n">
        <f aca="false">AU1020/AV1020</f>
        <v>0.613562003661536</v>
      </c>
      <c r="AX1020" s="7" t="n">
        <f aca="false">SUMIFS($AP$2:$AP$1250,$I$2:$I$1250,V1020)</f>
        <v>1</v>
      </c>
    </row>
    <row r="1021" customFormat="false" ht="15.8" hidden="false" customHeight="false" outlineLevel="0" collapsed="false">
      <c r="A1021" s="0" t="s">
        <v>18</v>
      </c>
      <c r="B1021" s="0" t="s">
        <v>131</v>
      </c>
      <c r="C1021" s="0" t="s">
        <v>49</v>
      </c>
      <c r="D1021" s="0" t="s">
        <v>43</v>
      </c>
      <c r="E1021" s="0" t="str">
        <f aca="false">VLOOKUP(A1021,Nomenclature!$D$1:$E$9,2,0)</f>
        <v>06</v>
      </c>
      <c r="F1021" s="0" t="str">
        <f aca="false">VLOOKUP(B1021,Nomenclature!$J$1:$K$97,2,0)</f>
        <v>35</v>
      </c>
      <c r="G1021" s="0" t="str">
        <f aca="false">VLOOKUP(C1021,Nomenclature!$M$1:$N$21,2,0)</f>
        <v>29</v>
      </c>
      <c r="H1021" s="0" t="str">
        <f aca="false">VLOOKUP(D1021,Nomenclature!$O$25:$P$31,2,0)</f>
        <v>02</v>
      </c>
      <c r="I1021" s="1" t="str">
        <f aca="false">CONCATENATE(E1021,F1021)</f>
        <v>0635</v>
      </c>
      <c r="J1021" s="0" t="str">
        <f aca="false">CONCATENATE(E1021,F1021,G1021,H1021)</f>
        <v>06352902</v>
      </c>
      <c r="K1021" s="0" t="n">
        <v>45.8196240554231</v>
      </c>
      <c r="L1021" s="0" t="n">
        <v>20</v>
      </c>
      <c r="M1021" s="0" t="n">
        <v>119.393899532715</v>
      </c>
      <c r="N1021" s="0" t="n">
        <v>2.97064346076446</v>
      </c>
      <c r="O1021" s="0" t="n">
        <v>9.99400359784131E-005</v>
      </c>
      <c r="P1021" s="4" t="n">
        <f aca="false">VLOOKUP(D1021,'paramètres CI'!$A$1:$B$6,2,0)</f>
        <v>0.0935912806596305</v>
      </c>
      <c r="Q1021" s="17" t="n">
        <f aca="false">M1021*P1021/N1021</f>
        <v>3.76155136346739</v>
      </c>
      <c r="R1021" s="9" t="n">
        <f aca="false">1/(1+0.04)*(1 - (1/(1+0.04))^L1021)/(1-1/(1+0.04))</f>
        <v>13.5903263449677</v>
      </c>
      <c r="S1021" s="17" t="n">
        <f aca="false">K1021/R1021</f>
        <v>3.37148813739778</v>
      </c>
      <c r="T1021" s="17" t="n">
        <f aca="false">Q1021+S1021</f>
        <v>7.13303950086517</v>
      </c>
      <c r="U1021" s="0" t="n">
        <f aca="false">T1021 + Z1021</f>
        <v>2.91691751612493</v>
      </c>
      <c r="V1021" s="4" t="str">
        <f aca="false">VLOOKUP(I1021,'CI ref gaz'!$I$1:$AM$97,1,0)</f>
        <v>0635</v>
      </c>
      <c r="W1021" s="0" t="n">
        <f aca="false">VLOOKUP(I1021,'CI ref gaz'!$I$1:$AM$97,14,0)</f>
        <v>-2</v>
      </c>
      <c r="X1021" s="1" t="n">
        <f aca="false">VLOOKUP(I1021,'CI ref gaz'!$I$1:$AM$97,13,0)</f>
        <v>0.985504240275325</v>
      </c>
      <c r="Y1021" s="2" t="n">
        <f aca="false">VLOOKUP(I1021,'CI ref gaz'!$I$1:$AM$97,7,0)</f>
        <v>0.588660250569982</v>
      </c>
      <c r="Z1021" s="17" t="n">
        <f aca="false">X1021*(O1021/Y1021)^(-1/8)-T1021</f>
        <v>-4.21612198474024</v>
      </c>
      <c r="AA1021" s="17" t="n">
        <f aca="false">Z1021^2</f>
        <v>17.77568459021</v>
      </c>
      <c r="AB1021" s="18" t="n">
        <f aca="false">Z1021/U1021</f>
        <v>-1.4454032249569</v>
      </c>
      <c r="AC1021" s="17" t="n">
        <f aca="false">U1021^-('paramètres CI'!$B$19)</f>
        <v>0.000190812496034075</v>
      </c>
      <c r="AD1021" s="4" t="n">
        <f aca="false">SUMIFS($AC$2:$AC$1250,$I$2:$I$1250,V1021)</f>
        <v>1.90926983531695</v>
      </c>
      <c r="AE1021" s="4" t="n">
        <f aca="false">AC1021/AD1021</f>
        <v>9.99400359784129E-005</v>
      </c>
      <c r="AF1021" s="17" t="n">
        <f aca="false">AE1021-O1021</f>
        <v>0</v>
      </c>
      <c r="AG1021" s="4" t="n">
        <f aca="false">VLOOKUP(I1021,BesoinU!$F$1:$L$99,3,0)</f>
        <v>68.0143087835479</v>
      </c>
      <c r="AH1021" s="19" t="n">
        <f aca="false">VLOOKUP(J1021,bibliRdtCHauff!$G$2:$K$1398,4,0)</f>
        <v>45.8196240554231</v>
      </c>
      <c r="AI1021" s="19" t="n">
        <f aca="false">VLOOKUP(J1021,bibliRdtCHauff!$G$2:$K$1398,3,0)</f>
        <v>2.97064346076446</v>
      </c>
      <c r="AJ1021" s="4" t="n">
        <f aca="false">VLOOKUP(D1021,'paramètres CI'!$A$1:$C$6,3)</f>
        <v>0.09847</v>
      </c>
      <c r="AK1021" s="4" t="n">
        <f aca="false">AJ1021*AG1021/AI1021</f>
        <v>2.25451794346013</v>
      </c>
      <c r="AL1021" s="4" t="n">
        <f aca="false">AK1021+AH1021/R1021</f>
        <v>5.6260060808579</v>
      </c>
      <c r="AM1021" s="4" t="n">
        <f aca="false">AL1021+Z1021</f>
        <v>1.40988409611766</v>
      </c>
      <c r="AN1021" s="4" t="n">
        <f aca="false">AM1021^-'paramètres CI'!$B$19</f>
        <v>0.0640520018005614</v>
      </c>
      <c r="AO1021" s="4" t="n">
        <f aca="false">SUMIFS($AN$2:$AN$1250,$I$2:$I$1250,V1021)</f>
        <v>6414.85430609066</v>
      </c>
      <c r="AP1021" s="5" t="n">
        <f aca="false">AN1021/AO1021</f>
        <v>9.98495035806916E-006</v>
      </c>
      <c r="AQ1021" s="6" t="n">
        <f aca="false">AP1021-O1021</f>
        <v>-8.99550856203439E-005</v>
      </c>
      <c r="AR1021" s="20" t="n">
        <f aca="false">VLOOKUP(I1021,entreesparc!$A$13:$H$110,8,0)*AP1021</f>
        <v>5.25023455973988</v>
      </c>
      <c r="AS1021" s="7" t="n">
        <f aca="false">M1021*AJ1021/AI1021+AH1021/R1021</f>
        <v>7.32912137149885</v>
      </c>
      <c r="AT1021" s="4" t="n">
        <f aca="false">AS1021+Z1021</f>
        <v>3.11299938675861</v>
      </c>
      <c r="AU1021" s="4" t="n">
        <f aca="false">AT1021^-'paramètres CI'!$B$19</f>
        <v>0.000113388162898962</v>
      </c>
      <c r="AV1021" s="4" t="n">
        <f aca="false">SUMIFS($AU$2:$AU$1250,$I$2:$I$1250,V1021)</f>
        <v>0.077532234131113</v>
      </c>
      <c r="AW1021" s="5" t="n">
        <f aca="false">AU1021/AV1021</f>
        <v>0.0014624647950582</v>
      </c>
      <c r="AX1021" s="7" t="n">
        <f aca="false">SUMIFS($AP$2:$AP$1250,$I$2:$I$1250,V1021)</f>
        <v>1</v>
      </c>
    </row>
    <row r="1022" customFormat="false" ht="15.8" hidden="false" customHeight="false" outlineLevel="0" collapsed="false">
      <c r="A1022" s="0" t="s">
        <v>18</v>
      </c>
      <c r="B1022" s="0" t="s">
        <v>132</v>
      </c>
      <c r="C1022" s="0" t="s">
        <v>32</v>
      </c>
      <c r="D1022" s="0" t="s">
        <v>33</v>
      </c>
      <c r="E1022" s="0" t="str">
        <f aca="false">VLOOKUP(A1022,Nomenclature!$D$1:$E$9,2,0)</f>
        <v>06</v>
      </c>
      <c r="F1022" s="0" t="str">
        <f aca="false">VLOOKUP(B1022,Nomenclature!$J$1:$K$97,2,0)</f>
        <v>36</v>
      </c>
      <c r="G1022" s="0" t="str">
        <f aca="false">VLOOKUP(C1022,Nomenclature!$M$1:$N$21,2,0)</f>
        <v>01</v>
      </c>
      <c r="H1022" s="0" t="str">
        <f aca="false">VLOOKUP(D1022,Nomenclature!$O$25:$P$31,2,0)</f>
        <v>01</v>
      </c>
      <c r="I1022" s="1" t="str">
        <f aca="false">CONCATENATE(E1022,F1022)</f>
        <v>0636</v>
      </c>
      <c r="J1022" s="0" t="str">
        <f aca="false">CONCATENATE(E1022,F1022,G1022,H1022)</f>
        <v>06360101</v>
      </c>
      <c r="K1022" s="0" t="n">
        <v>18.2839216598801</v>
      </c>
      <c r="L1022" s="0" t="n">
        <v>25</v>
      </c>
      <c r="M1022" s="0" t="n">
        <v>178.142515572922</v>
      </c>
      <c r="N1022" s="0" t="n">
        <v>0.735383503424686</v>
      </c>
      <c r="O1022" s="0" t="n">
        <v>0.0243213060512032</v>
      </c>
      <c r="P1022" s="4" t="n">
        <f aca="false">VLOOKUP(D1022,'paramètres CI'!$A$1:$B$6,2,0)</f>
        <v>0.033584731604575</v>
      </c>
      <c r="Q1022" s="17" t="n">
        <f aca="false">M1022*P1022/N1022</f>
        <v>8.13571224404429</v>
      </c>
      <c r="R1022" s="9" t="n">
        <f aca="false">1/(1+0.04)*(1 - (1/(1+0.04))^L1022)/(1-1/(1+0.04))</f>
        <v>15.6220799436509</v>
      </c>
      <c r="S1022" s="17" t="n">
        <f aca="false">K1022/R1022</f>
        <v>1.1703897128827</v>
      </c>
      <c r="T1022" s="17" t="n">
        <f aca="false">Q1022+S1022</f>
        <v>9.30610195692699</v>
      </c>
      <c r="U1022" s="0" t="n">
        <f aca="false">T1022 + Z1022</f>
        <v>3.5498542788334</v>
      </c>
      <c r="V1022" s="4" t="str">
        <f aca="false">VLOOKUP(I1022,'CI ref gaz'!$I$1:$AM$97,1,0)</f>
        <v>0636</v>
      </c>
      <c r="W1022" s="0" t="n">
        <f aca="false">VLOOKUP(I1022,'CI ref gaz'!$I$1:$AM$97,14,0)</f>
        <v>-2</v>
      </c>
      <c r="X1022" s="1" t="n">
        <f aca="false">VLOOKUP(I1022,'CI ref gaz'!$I$1:$AM$97,13,0)</f>
        <v>2.38458924368288</v>
      </c>
      <c r="Y1022" s="2" t="n">
        <f aca="false">VLOOKUP(I1022,'CI ref gaz'!$I$1:$AM$97,7,0)</f>
        <v>0.586627547506638</v>
      </c>
      <c r="Z1022" s="17" t="n">
        <f aca="false">X1022*(O1022/Y1022)^(-1/8)-T1022</f>
        <v>-5.75624767809359</v>
      </c>
      <c r="AA1022" s="17" t="n">
        <f aca="false">Z1022^2</f>
        <v>33.1343873315578</v>
      </c>
      <c r="AB1022" s="18" t="n">
        <f aca="false">Z1022/U1022</f>
        <v>-1.62154478070161</v>
      </c>
      <c r="AC1022" s="17" t="n">
        <f aca="false">U1022^-('paramètres CI'!$B$19)</f>
        <v>3.96566290211228E-005</v>
      </c>
      <c r="AD1022" s="4" t="n">
        <f aca="false">SUMIFS($AC$2:$AC$1250,$I$2:$I$1250,V1022)</f>
        <v>0.00163053040563013</v>
      </c>
      <c r="AE1022" s="4" t="n">
        <f aca="false">AC1022/AD1022</f>
        <v>0.0243213060512032</v>
      </c>
      <c r="AF1022" s="17" t="n">
        <f aca="false">AE1022-O1022</f>
        <v>0</v>
      </c>
      <c r="AG1022" s="4" t="n">
        <f aca="false">VLOOKUP(I1022,BesoinU!$F$1:$L$99,3,0)</f>
        <v>42.9185077228634</v>
      </c>
      <c r="AH1022" s="19" t="n">
        <f aca="false">VLOOKUP(J1022,bibliRdtCHauff!$G$2:$K$1398,4,0)</f>
        <v>19.1981177428741</v>
      </c>
      <c r="AI1022" s="19" t="n">
        <f aca="false">VLOOKUP(J1022,bibliRdtCHauff!$G$2:$K$1398,3,0)</f>
        <v>0.764798843561673</v>
      </c>
      <c r="AJ1022" s="4" t="n">
        <f aca="false">VLOOKUP(D1022,'paramètres CI'!$A$1:$C$6,3)</f>
        <v>0.0509473684210526</v>
      </c>
      <c r="AK1022" s="4" t="n">
        <f aca="false">AJ1022*AG1022/AI1022</f>
        <v>2.85903286000744</v>
      </c>
      <c r="AL1022" s="4" t="n">
        <f aca="false">AK1022+AH1022/R1022</f>
        <v>4.08794205853427</v>
      </c>
      <c r="AM1022" s="4" t="n">
        <f aca="false">AL1022+Z1022</f>
        <v>-1.66830561955932</v>
      </c>
      <c r="AN1022" s="4" t="n">
        <f aca="false">AM1022^-'paramètres CI'!$B$19</f>
        <v>0.0166646078564274</v>
      </c>
      <c r="AO1022" s="4" t="n">
        <f aca="false">SUMIFS($AN$2:$AN$1250,$I$2:$I$1250,V1022)</f>
        <v>2.16279713924486E+018</v>
      </c>
      <c r="AP1022" s="5" t="n">
        <f aca="false">AN1022/AO1022</f>
        <v>7.70511831833006E-021</v>
      </c>
      <c r="AQ1022" s="6" t="n">
        <f aca="false">AP1022-O1022</f>
        <v>-0.0243213060512032</v>
      </c>
      <c r="AR1022" s="20" t="n">
        <f aca="false">VLOOKUP(I1022,entreesparc!$A$13:$H$110,8,0)*AP1022</f>
        <v>2.13403516983238E-015</v>
      </c>
      <c r="AS1022" s="7" t="n">
        <f aca="false">M1022*AJ1022/AI1022+AH1022/R1022</f>
        <v>13.095941227603</v>
      </c>
      <c r="AT1022" s="4" t="n">
        <f aca="false">AS1022+Z1022</f>
        <v>7.33969354950937</v>
      </c>
      <c r="AU1022" s="4" t="n">
        <f aca="false">AT1022^-'paramètres CI'!$B$19</f>
        <v>1.18734405108897E-007</v>
      </c>
      <c r="AV1022" s="4" t="n">
        <f aca="false">SUMIFS($AU$2:$AU$1250,$I$2:$I$1250,V1022)</f>
        <v>0.000122243816118767</v>
      </c>
      <c r="AW1022" s="5" t="n">
        <f aca="false">AU1022/AV1022</f>
        <v>0.000971291709296271</v>
      </c>
      <c r="AX1022" s="7" t="n">
        <f aca="false">SUMIFS($AP$2:$AP$1250,$I$2:$I$1250,V1022)</f>
        <v>1</v>
      </c>
    </row>
    <row r="1023" customFormat="false" ht="15.8" hidden="false" customHeight="false" outlineLevel="0" collapsed="false">
      <c r="A1023" s="0" t="s">
        <v>18</v>
      </c>
      <c r="B1023" s="0" t="s">
        <v>132</v>
      </c>
      <c r="C1023" s="0" t="s">
        <v>32</v>
      </c>
      <c r="D1023" s="0" t="s">
        <v>34</v>
      </c>
      <c r="E1023" s="0" t="str">
        <f aca="false">VLOOKUP(A1023,Nomenclature!$D$1:$E$9,2,0)</f>
        <v>06</v>
      </c>
      <c r="F1023" s="0" t="str">
        <f aca="false">VLOOKUP(B1023,Nomenclature!$J$1:$K$97,2,0)</f>
        <v>36</v>
      </c>
      <c r="G1023" s="0" t="str">
        <f aca="false">VLOOKUP(C1023,Nomenclature!$M$1:$N$21,2,0)</f>
        <v>01</v>
      </c>
      <c r="H1023" s="0" t="str">
        <f aca="false">VLOOKUP(D1023,Nomenclature!$O$25:$P$31,2,0)</f>
        <v>06</v>
      </c>
      <c r="I1023" s="1" t="str">
        <f aca="false">CONCATENATE(E1023,F1023)</f>
        <v>0636</v>
      </c>
      <c r="J1023" s="0" t="str">
        <f aca="false">CONCATENATE(E1023,F1023,G1023,H1023)</f>
        <v>06360106</v>
      </c>
      <c r="K1023" s="0" t="n">
        <v>18.2433252606919</v>
      </c>
      <c r="L1023" s="0" t="n">
        <v>25</v>
      </c>
      <c r="M1023" s="0" t="n">
        <v>173.715087906091</v>
      </c>
      <c r="N1023" s="0" t="n">
        <v>0.746529216413173</v>
      </c>
      <c r="O1023" s="0" t="n">
        <v>0.0970667935087075</v>
      </c>
      <c r="P1023" s="4" t="n">
        <f aca="false">VLOOKUP(D1023,'paramètres CI'!$A$1:$B$6,2,0)</f>
        <v>0.0424847883250769</v>
      </c>
      <c r="Q1023" s="17" t="n">
        <f aca="false">M1023*P1023/N1023</f>
        <v>9.88608158435121</v>
      </c>
      <c r="R1023" s="9" t="n">
        <f aca="false">1/(1+0.04)*(1 - (1/(1+0.04))^L1023)/(1-1/(1+0.04))</f>
        <v>15.6220799436509</v>
      </c>
      <c r="S1023" s="17" t="n">
        <f aca="false">K1023/R1023</f>
        <v>1.1677910576886</v>
      </c>
      <c r="T1023" s="17" t="n">
        <f aca="false">Q1023+S1023</f>
        <v>11.0538726420398</v>
      </c>
      <c r="U1023" s="0" t="n">
        <f aca="false">T1023 + Z1023</f>
        <v>2.98589857719699</v>
      </c>
      <c r="V1023" s="4" t="str">
        <f aca="false">VLOOKUP(I1023,'CI ref gaz'!$I$1:$AM$97,1,0)</f>
        <v>0636</v>
      </c>
      <c r="W1023" s="0" t="n">
        <f aca="false">VLOOKUP(I1023,'CI ref gaz'!$I$1:$AM$97,14,0)</f>
        <v>-2</v>
      </c>
      <c r="X1023" s="1" t="n">
        <f aca="false">VLOOKUP(I1023,'CI ref gaz'!$I$1:$AM$97,13,0)</f>
        <v>2.38458924368288</v>
      </c>
      <c r="Y1023" s="2" t="n">
        <f aca="false">VLOOKUP(I1023,'CI ref gaz'!$I$1:$AM$97,7,0)</f>
        <v>0.586627547506638</v>
      </c>
      <c r="Z1023" s="17" t="n">
        <f aca="false">X1023*(O1023/Y1023)^(-1/8)-T1023</f>
        <v>-8.06797406484282</v>
      </c>
      <c r="AA1023" s="17" t="n">
        <f aca="false">Z1023^2</f>
        <v>65.0922055109764</v>
      </c>
      <c r="AB1023" s="18" t="n">
        <f aca="false">Z1023/U1023</f>
        <v>-2.70202548956523</v>
      </c>
      <c r="AC1023" s="17" t="n">
        <f aca="false">U1023^-('paramètres CI'!$B$19)</f>
        <v>0.000158270358192969</v>
      </c>
      <c r="AD1023" s="4" t="n">
        <f aca="false">SUMIFS($AC$2:$AC$1250,$I$2:$I$1250,V1023)</f>
        <v>0.00163053040563013</v>
      </c>
      <c r="AE1023" s="4" t="n">
        <f aca="false">AC1023/AD1023</f>
        <v>0.0970667935087077</v>
      </c>
      <c r="AF1023" s="17" t="n">
        <f aca="false">AE1023-O1023</f>
        <v>0</v>
      </c>
      <c r="AG1023" s="4" t="n">
        <f aca="false">VLOOKUP(I1023,BesoinU!$F$1:$L$99,3,0)</f>
        <v>42.9185077228634</v>
      </c>
      <c r="AH1023" s="19" t="n">
        <f aca="false">VLOOKUP(J1023,bibliRdtCHauff!$G$2:$K$1398,4,0)</f>
        <v>19.1554915237265</v>
      </c>
      <c r="AI1023" s="19" t="n">
        <f aca="false">VLOOKUP(J1023,bibliRdtCHauff!$G$2:$K$1398,3,0)</f>
        <v>0.776390385069699</v>
      </c>
      <c r="AJ1023" s="4" t="n">
        <f aca="false">VLOOKUP(D1023,'paramètres CI'!$A$1:$C$6,3)</f>
        <v>0.0591</v>
      </c>
      <c r="AK1023" s="4" t="n">
        <f aca="false">AJ1023*AG1023/AI1023</f>
        <v>3.26702114709151</v>
      </c>
      <c r="AL1023" s="4" t="n">
        <f aca="false">AK1023+AH1023/R1023</f>
        <v>4.49320175766454</v>
      </c>
      <c r="AM1023" s="4" t="n">
        <f aca="false">AL1023+Z1023</f>
        <v>-3.57477230717828</v>
      </c>
      <c r="AN1023" s="4" t="n">
        <f aca="false">AM1023^-'paramètres CI'!$B$19</f>
        <v>3.74984158251459E-005</v>
      </c>
      <c r="AO1023" s="4" t="n">
        <f aca="false">SUMIFS($AN$2:$AN$1250,$I$2:$I$1250,V1023)</f>
        <v>2.16279713924486E+018</v>
      </c>
      <c r="AP1023" s="5" t="n">
        <f aca="false">AN1023/AO1023</f>
        <v>1.73379255708829E-023</v>
      </c>
      <c r="AQ1023" s="6" t="n">
        <f aca="false">AP1023-O1023</f>
        <v>-0.0970667935087075</v>
      </c>
      <c r="AR1023" s="20" t="n">
        <f aca="false">VLOOKUP(I1023,entreesparc!$A$13:$H$110,8,0)*AP1023</f>
        <v>4.80196947166664E-018</v>
      </c>
      <c r="AS1023" s="7" t="n">
        <f aca="false">M1023*AJ1023/AI1023+AH1023/R1023</f>
        <v>14.4496335186462</v>
      </c>
      <c r="AT1023" s="4" t="n">
        <f aca="false">AS1023+Z1023</f>
        <v>6.3816594538034</v>
      </c>
      <c r="AU1023" s="4" t="n">
        <f aca="false">AT1023^-'paramètres CI'!$B$19</f>
        <v>3.63522251195521E-007</v>
      </c>
      <c r="AV1023" s="4" t="n">
        <f aca="false">SUMIFS($AU$2:$AU$1250,$I$2:$I$1250,V1023)</f>
        <v>0.000122243816118767</v>
      </c>
      <c r="AW1023" s="5" t="n">
        <f aca="false">AU1023/AV1023</f>
        <v>0.00297374757053017</v>
      </c>
      <c r="AX1023" s="7" t="n">
        <f aca="false">SUMIFS($AP$2:$AP$1250,$I$2:$I$1250,V1023)</f>
        <v>1</v>
      </c>
    </row>
    <row r="1024" customFormat="false" ht="15.8" hidden="false" customHeight="false" outlineLevel="0" collapsed="false">
      <c r="A1024" s="0" t="s">
        <v>18</v>
      </c>
      <c r="B1024" s="0" t="s">
        <v>132</v>
      </c>
      <c r="C1024" s="0" t="s">
        <v>35</v>
      </c>
      <c r="D1024" s="0" t="s">
        <v>33</v>
      </c>
      <c r="E1024" s="0" t="str">
        <f aca="false">VLOOKUP(A1024,Nomenclature!$D$1:$E$9,2,0)</f>
        <v>06</v>
      </c>
      <c r="F1024" s="0" t="str">
        <f aca="false">VLOOKUP(B1024,Nomenclature!$J$1:$K$97,2,0)</f>
        <v>36</v>
      </c>
      <c r="G1024" s="0" t="str">
        <f aca="false">VLOOKUP(C1024,Nomenclature!$M$1:$N$21,2,0)</f>
        <v>21</v>
      </c>
      <c r="H1024" s="0" t="str">
        <f aca="false">VLOOKUP(D1024,Nomenclature!$O$25:$P$31,2,0)</f>
        <v>01</v>
      </c>
      <c r="I1024" s="1" t="str">
        <f aca="false">CONCATENATE(E1024,F1024)</f>
        <v>0636</v>
      </c>
      <c r="J1024" s="0" t="str">
        <f aca="false">CONCATENATE(E1024,F1024,G1024,H1024)</f>
        <v>06362101</v>
      </c>
      <c r="K1024" s="0" t="n">
        <v>22.8549020748501</v>
      </c>
      <c r="L1024" s="0" t="n">
        <v>25</v>
      </c>
      <c r="M1024" s="0" t="n">
        <v>178.142515572922</v>
      </c>
      <c r="N1024" s="0" t="n">
        <v>0.882460204109622</v>
      </c>
      <c r="O1024" s="0" t="n">
        <v>9.9940035978413E-005</v>
      </c>
      <c r="P1024" s="4" t="n">
        <f aca="false">VLOOKUP(D1024,'paramètres CI'!$A$1:$B$6,2,0)</f>
        <v>0.033584731604575</v>
      </c>
      <c r="Q1024" s="17" t="n">
        <f aca="false">M1024*P1024/N1024</f>
        <v>6.77976020337025</v>
      </c>
      <c r="R1024" s="9" t="n">
        <f aca="false">1/(1+0.04)*(1 - (1/(1+0.04))^L1024)/(1-1/(1+0.04))</f>
        <v>15.6220799436509</v>
      </c>
      <c r="S1024" s="17" t="n">
        <f aca="false">K1024/R1024</f>
        <v>1.46298714110337</v>
      </c>
      <c r="T1024" s="17" t="n">
        <f aca="false">Q1024+S1024</f>
        <v>8.24274734447362</v>
      </c>
      <c r="U1024" s="0" t="n">
        <f aca="false">T1024 + Z1024</f>
        <v>7.05490954179159</v>
      </c>
      <c r="V1024" s="4" t="str">
        <f aca="false">VLOOKUP(I1024,'CI ref gaz'!$I$1:$AM$97,1,0)</f>
        <v>0636</v>
      </c>
      <c r="W1024" s="0" t="n">
        <f aca="false">VLOOKUP(I1024,'CI ref gaz'!$I$1:$AM$97,14,0)</f>
        <v>-2</v>
      </c>
      <c r="X1024" s="1" t="n">
        <f aca="false">VLOOKUP(I1024,'CI ref gaz'!$I$1:$AM$97,13,0)</f>
        <v>2.38458924368288</v>
      </c>
      <c r="Y1024" s="2" t="n">
        <f aca="false">VLOOKUP(I1024,'CI ref gaz'!$I$1:$AM$97,7,0)</f>
        <v>0.586627547506638</v>
      </c>
      <c r="Z1024" s="17" t="n">
        <f aca="false">X1024*(O1024/Y1024)^(-1/8)-T1024</f>
        <v>-1.18783780268203</v>
      </c>
      <c r="AA1024" s="17" t="n">
        <f aca="false">Z1024^2</f>
        <v>1.41095864548047</v>
      </c>
      <c r="AB1024" s="18" t="n">
        <f aca="false">Z1024/U1024</f>
        <v>-0.168370380321046</v>
      </c>
      <c r="AC1024" s="17" t="n">
        <f aca="false">U1024^-('paramètres CI'!$B$19)</f>
        <v>1.62955267402571E-007</v>
      </c>
      <c r="AD1024" s="4" t="n">
        <f aca="false">SUMIFS($AC$2:$AC$1250,$I$2:$I$1250,V1024)</f>
        <v>0.00163053040563013</v>
      </c>
      <c r="AE1024" s="4" t="n">
        <f aca="false">AC1024/AD1024</f>
        <v>9.99400359784129E-005</v>
      </c>
      <c r="AF1024" s="17" t="n">
        <f aca="false">AE1024-O1024</f>
        <v>0</v>
      </c>
      <c r="AG1024" s="4" t="n">
        <f aca="false">VLOOKUP(I1024,BesoinU!$F$1:$L$99,3,0)</f>
        <v>42.9185077228634</v>
      </c>
      <c r="AH1024" s="19" t="n">
        <f aca="false">VLOOKUP(J1024,bibliRdtCHauff!$G$2:$K$1398,4,0)</f>
        <v>22.8549020748501</v>
      </c>
      <c r="AI1024" s="19" t="n">
        <f aca="false">VLOOKUP(J1024,bibliRdtCHauff!$G$2:$K$1398,3,0)</f>
        <v>0.882460204109622</v>
      </c>
      <c r="AJ1024" s="4" t="n">
        <f aca="false">VLOOKUP(D1024,'paramètres CI'!$A$1:$C$6,3)</f>
        <v>0.0509473684210526</v>
      </c>
      <c r="AK1024" s="4" t="n">
        <f aca="false">AJ1024*AG1024/AI1024</f>
        <v>2.47782847867312</v>
      </c>
      <c r="AL1024" s="4" t="n">
        <f aca="false">AK1024+AH1024/R1024</f>
        <v>3.94081561977648</v>
      </c>
      <c r="AM1024" s="4" t="n">
        <f aca="false">AL1024+Z1024</f>
        <v>2.75297781709446</v>
      </c>
      <c r="AN1024" s="4" t="n">
        <f aca="false">AM1024^-'paramètres CI'!$B$19</f>
        <v>0.000303094673562412</v>
      </c>
      <c r="AO1024" s="4" t="n">
        <f aca="false">SUMIFS($AN$2:$AN$1250,$I$2:$I$1250,V1024)</f>
        <v>2.16279713924486E+018</v>
      </c>
      <c r="AP1024" s="5" t="n">
        <f aca="false">AN1024/AO1024</f>
        <v>1.4014013060339E-022</v>
      </c>
      <c r="AQ1024" s="6" t="n">
        <f aca="false">AP1024-O1024</f>
        <v>-9.9940035978413E-005</v>
      </c>
      <c r="AR1024" s="20" t="n">
        <f aca="false">VLOOKUP(I1024,entreesparc!$A$13:$H$110,8,0)*AP1024</f>
        <v>3.88136761899008E-017</v>
      </c>
      <c r="AS1024" s="7" t="n">
        <f aca="false">M1024*AJ1024/AI1024+AH1024/R1024</f>
        <v>11.7477482329694</v>
      </c>
      <c r="AT1024" s="4" t="n">
        <f aca="false">AS1024+Z1024</f>
        <v>10.5599104302873</v>
      </c>
      <c r="AU1024" s="4" t="n">
        <f aca="false">AT1024^-'paramètres CI'!$B$19</f>
        <v>6.46722728274937E-009</v>
      </c>
      <c r="AV1024" s="4" t="n">
        <f aca="false">SUMIFS($AU$2:$AU$1250,$I$2:$I$1250,V1024)</f>
        <v>0.000122243816118767</v>
      </c>
      <c r="AW1024" s="5" t="n">
        <f aca="false">AU1024/AV1024</f>
        <v>5.29043307717591E-005</v>
      </c>
      <c r="AX1024" s="7" t="n">
        <f aca="false">SUMIFS($AP$2:$AP$1250,$I$2:$I$1250,V1024)</f>
        <v>1</v>
      </c>
    </row>
    <row r="1025" customFormat="false" ht="15.8" hidden="false" customHeight="false" outlineLevel="0" collapsed="false">
      <c r="A1025" s="0" t="s">
        <v>18</v>
      </c>
      <c r="B1025" s="0" t="s">
        <v>132</v>
      </c>
      <c r="C1025" s="0" t="s">
        <v>35</v>
      </c>
      <c r="D1025" s="0" t="s">
        <v>34</v>
      </c>
      <c r="E1025" s="0" t="str">
        <f aca="false">VLOOKUP(A1025,Nomenclature!$D$1:$E$9,2,0)</f>
        <v>06</v>
      </c>
      <c r="F1025" s="0" t="str">
        <f aca="false">VLOOKUP(B1025,Nomenclature!$J$1:$K$97,2,0)</f>
        <v>36</v>
      </c>
      <c r="G1025" s="0" t="str">
        <f aca="false">VLOOKUP(C1025,Nomenclature!$M$1:$N$21,2,0)</f>
        <v>21</v>
      </c>
      <c r="H1025" s="0" t="str">
        <f aca="false">VLOOKUP(D1025,Nomenclature!$O$25:$P$31,2,0)</f>
        <v>06</v>
      </c>
      <c r="I1025" s="1" t="str">
        <f aca="false">CONCATENATE(E1025,F1025)</f>
        <v>0636</v>
      </c>
      <c r="J1025" s="0" t="str">
        <f aca="false">CONCATENATE(E1025,F1025,G1025,H1025)</f>
        <v>06362106</v>
      </c>
      <c r="K1025" s="0" t="n">
        <v>22.8041565758649</v>
      </c>
      <c r="L1025" s="0" t="n">
        <v>25</v>
      </c>
      <c r="M1025" s="0" t="n">
        <v>173.715087906091</v>
      </c>
      <c r="N1025" s="0" t="n">
        <v>0.895835059695806</v>
      </c>
      <c r="O1025" s="0" t="n">
        <v>9.9940035978413E-005</v>
      </c>
      <c r="P1025" s="4" t="n">
        <f aca="false">VLOOKUP(D1025,'paramètres CI'!$A$1:$B$6,2,0)</f>
        <v>0.0424847883250769</v>
      </c>
      <c r="Q1025" s="17" t="n">
        <f aca="false">M1025*P1025/N1025</f>
        <v>8.23840132029269</v>
      </c>
      <c r="R1025" s="9" t="n">
        <f aca="false">1/(1+0.04)*(1 - (1/(1+0.04))^L1025)/(1-1/(1+0.04))</f>
        <v>15.6220799436509</v>
      </c>
      <c r="S1025" s="17" t="n">
        <f aca="false">K1025/R1025</f>
        <v>1.45973882211075</v>
      </c>
      <c r="T1025" s="17" t="n">
        <f aca="false">Q1025+S1025</f>
        <v>9.69814014240344</v>
      </c>
      <c r="U1025" s="0" t="n">
        <f aca="false">T1025 + Z1025</f>
        <v>7.05490954179159</v>
      </c>
      <c r="V1025" s="4" t="str">
        <f aca="false">VLOOKUP(I1025,'CI ref gaz'!$I$1:$AM$97,1,0)</f>
        <v>0636</v>
      </c>
      <c r="W1025" s="0" t="n">
        <f aca="false">VLOOKUP(I1025,'CI ref gaz'!$I$1:$AM$97,14,0)</f>
        <v>-2</v>
      </c>
      <c r="X1025" s="1" t="n">
        <f aca="false">VLOOKUP(I1025,'CI ref gaz'!$I$1:$AM$97,13,0)</f>
        <v>2.38458924368288</v>
      </c>
      <c r="Y1025" s="2" t="n">
        <f aca="false">VLOOKUP(I1025,'CI ref gaz'!$I$1:$AM$97,7,0)</f>
        <v>0.586627547506638</v>
      </c>
      <c r="Z1025" s="17" t="n">
        <f aca="false">X1025*(O1025/Y1025)^(-1/8)-T1025</f>
        <v>-2.64323060061185</v>
      </c>
      <c r="AA1025" s="17" t="n">
        <f aca="false">Z1025^2</f>
        <v>6.98666800801087</v>
      </c>
      <c r="AB1025" s="18" t="n">
        <f aca="false">Z1025/U1025</f>
        <v>-0.374665413490277</v>
      </c>
      <c r="AC1025" s="17" t="n">
        <f aca="false">U1025^-('paramètres CI'!$B$19)</f>
        <v>1.62955267402571E-007</v>
      </c>
      <c r="AD1025" s="4" t="n">
        <f aca="false">SUMIFS($AC$2:$AC$1250,$I$2:$I$1250,V1025)</f>
        <v>0.00163053040563013</v>
      </c>
      <c r="AE1025" s="4" t="n">
        <f aca="false">AC1025/AD1025</f>
        <v>9.99400359784129E-005</v>
      </c>
      <c r="AF1025" s="17" t="n">
        <f aca="false">AE1025-O1025</f>
        <v>0</v>
      </c>
      <c r="AG1025" s="4" t="n">
        <f aca="false">VLOOKUP(I1025,BesoinU!$F$1:$L$99,3,0)</f>
        <v>42.9185077228634</v>
      </c>
      <c r="AH1025" s="19" t="n">
        <f aca="false">VLOOKUP(J1025,bibliRdtCHauff!$G$2:$K$1398,4,0)</f>
        <v>22.8041565758649</v>
      </c>
      <c r="AI1025" s="19" t="n">
        <f aca="false">VLOOKUP(J1025,bibliRdtCHauff!$G$2:$K$1398,3,0)</f>
        <v>0.895835059695806</v>
      </c>
      <c r="AJ1025" s="4" t="n">
        <f aca="false">VLOOKUP(D1025,'paramètres CI'!$A$1:$C$6,3)</f>
        <v>0.0591</v>
      </c>
      <c r="AK1025" s="4" t="n">
        <f aca="false">AJ1025*AG1025/AI1025</f>
        <v>2.83141832747931</v>
      </c>
      <c r="AL1025" s="4" t="n">
        <f aca="false">AK1025+AH1025/R1025</f>
        <v>4.29115714959006</v>
      </c>
      <c r="AM1025" s="4" t="n">
        <f aca="false">AL1025+Z1025</f>
        <v>1.64792654897821</v>
      </c>
      <c r="AN1025" s="4" t="n">
        <f aca="false">AM1025^-'paramètres CI'!$B$19</f>
        <v>0.0183864208226028</v>
      </c>
      <c r="AO1025" s="4" t="n">
        <f aca="false">SUMIFS($AN$2:$AN$1250,$I$2:$I$1250,V1025)</f>
        <v>2.16279713924486E+018</v>
      </c>
      <c r="AP1025" s="5" t="n">
        <f aca="false">AN1025/AO1025</f>
        <v>8.50122301762545E-021</v>
      </c>
      <c r="AQ1025" s="6" t="n">
        <f aca="false">AP1025-O1025</f>
        <v>-9.9940035978413E-005</v>
      </c>
      <c r="AR1025" s="20" t="n">
        <f aca="false">VLOOKUP(I1025,entreesparc!$A$13:$H$110,8,0)*AP1025</f>
        <v>2.35452697242074E-015</v>
      </c>
      <c r="AS1025" s="7" t="n">
        <f aca="false">M1025*AJ1025/AI1025+AH1025/R1025</f>
        <v>12.9200646757742</v>
      </c>
      <c r="AT1025" s="4" t="n">
        <f aca="false">AS1025+Z1025</f>
        <v>10.2768340751623</v>
      </c>
      <c r="AU1025" s="4" t="n">
        <f aca="false">AT1025^-'paramètres CI'!$B$19</f>
        <v>8.03757877883613E-009</v>
      </c>
      <c r="AV1025" s="4" t="n">
        <f aca="false">SUMIFS($AU$2:$AU$1250,$I$2:$I$1250,V1025)</f>
        <v>0.000122243816118767</v>
      </c>
      <c r="AW1025" s="5" t="n">
        <f aca="false">AU1025/AV1025</f>
        <v>6.57503915864924E-005</v>
      </c>
      <c r="AX1025" s="7" t="n">
        <f aca="false">SUMIFS($AP$2:$AP$1250,$I$2:$I$1250,V1025)</f>
        <v>1</v>
      </c>
    </row>
    <row r="1026" customFormat="false" ht="15.8" hidden="false" customHeight="false" outlineLevel="0" collapsed="false">
      <c r="A1026" s="0" t="s">
        <v>18</v>
      </c>
      <c r="B1026" s="0" t="s">
        <v>132</v>
      </c>
      <c r="C1026" s="0" t="s">
        <v>36</v>
      </c>
      <c r="D1026" s="0" t="s">
        <v>37</v>
      </c>
      <c r="E1026" s="0" t="str">
        <f aca="false">VLOOKUP(A1026,Nomenclature!$D$1:$E$9,2,0)</f>
        <v>06</v>
      </c>
      <c r="F1026" s="0" t="str">
        <f aca="false">VLOOKUP(B1026,Nomenclature!$J$1:$K$97,2,0)</f>
        <v>36</v>
      </c>
      <c r="G1026" s="0" t="str">
        <f aca="false">VLOOKUP(C1026,Nomenclature!$M$1:$N$21,2,0)</f>
        <v>23</v>
      </c>
      <c r="H1026" s="0" t="str">
        <f aca="false">VLOOKUP(D1026,Nomenclature!$O$25:$P$31,2,0)</f>
        <v>03</v>
      </c>
      <c r="I1026" s="1" t="str">
        <f aca="false">CONCATENATE(E1026,F1026)</f>
        <v>0636</v>
      </c>
      <c r="J1026" s="0" t="str">
        <f aca="false">CONCATENATE(E1026,F1026,G1026,H1026)</f>
        <v>06362303</v>
      </c>
      <c r="K1026" s="0" t="n">
        <v>4.54789018638692</v>
      </c>
      <c r="L1026" s="0" t="n">
        <v>20</v>
      </c>
      <c r="M1026" s="0" t="n">
        <v>171.808815011578</v>
      </c>
      <c r="N1026" s="0" t="n">
        <v>0.746685682691834</v>
      </c>
      <c r="O1026" s="0" t="n">
        <v>9.9940035978413E-005</v>
      </c>
      <c r="P1026" s="4" t="n">
        <f aca="false">VLOOKUP(D1026,'paramètres CI'!$A$1:$B$6,2,0)</f>
        <v>0.0385046990211696</v>
      </c>
      <c r="Q1026" s="17" t="n">
        <f aca="false">M1026*P1026/N1026</f>
        <v>8.85974763484904</v>
      </c>
      <c r="R1026" s="9" t="n">
        <f aca="false">1/(1+0.04)*(1 - (1/(1+0.04))^L1026)/(1-1/(1+0.04))</f>
        <v>13.5903263449677</v>
      </c>
      <c r="S1026" s="17" t="n">
        <f aca="false">K1026/R1026</f>
        <v>0.334641720216744</v>
      </c>
      <c r="T1026" s="17" t="n">
        <f aca="false">Q1026+S1026</f>
        <v>9.19438935506578</v>
      </c>
      <c r="U1026" s="0" t="n">
        <f aca="false">T1026 + Z1026</f>
        <v>7.05490954179159</v>
      </c>
      <c r="V1026" s="4" t="str">
        <f aca="false">VLOOKUP(I1026,'CI ref gaz'!$I$1:$AM$97,1,0)</f>
        <v>0636</v>
      </c>
      <c r="W1026" s="0" t="n">
        <f aca="false">VLOOKUP(I1026,'CI ref gaz'!$I$1:$AM$97,14,0)</f>
        <v>-2</v>
      </c>
      <c r="X1026" s="1" t="n">
        <f aca="false">VLOOKUP(I1026,'CI ref gaz'!$I$1:$AM$97,13,0)</f>
        <v>2.38458924368288</v>
      </c>
      <c r="Y1026" s="2" t="n">
        <f aca="false">VLOOKUP(I1026,'CI ref gaz'!$I$1:$AM$97,7,0)</f>
        <v>0.586627547506638</v>
      </c>
      <c r="Z1026" s="17" t="n">
        <f aca="false">X1026*(O1026/Y1026)^(-1/8)-T1026</f>
        <v>-2.13947981327419</v>
      </c>
      <c r="AA1026" s="17" t="n">
        <f aca="false">Z1026^2</f>
        <v>4.57737387140775</v>
      </c>
      <c r="AB1026" s="18" t="n">
        <f aca="false">Z1026/U1026</f>
        <v>-0.303261126255471</v>
      </c>
      <c r="AC1026" s="17" t="n">
        <f aca="false">U1026^-('paramètres CI'!$B$19)</f>
        <v>1.62955267402571E-007</v>
      </c>
      <c r="AD1026" s="4" t="n">
        <f aca="false">SUMIFS($AC$2:$AC$1250,$I$2:$I$1250,V1026)</f>
        <v>0.00163053040563013</v>
      </c>
      <c r="AE1026" s="4" t="n">
        <f aca="false">AC1026/AD1026</f>
        <v>9.99400359784129E-005</v>
      </c>
      <c r="AF1026" s="17" t="n">
        <f aca="false">AE1026-O1026</f>
        <v>0</v>
      </c>
      <c r="AG1026" s="4" t="n">
        <f aca="false">VLOOKUP(I1026,BesoinU!$F$1:$L$99,3,0)</f>
        <v>42.9185077228634</v>
      </c>
      <c r="AH1026" s="19" t="n">
        <f aca="false">VLOOKUP(J1026,bibliRdtCHauff!$G$2:$K$1398,4,0)</f>
        <v>4.54789018638692</v>
      </c>
      <c r="AI1026" s="19" t="n">
        <f aca="false">VLOOKUP(J1026,bibliRdtCHauff!$G$2:$K$1398,3,0)</f>
        <v>0.746685682691834</v>
      </c>
      <c r="AJ1026" s="4" t="n">
        <f aca="false">VLOOKUP(D1026,'paramètres CI'!$A$1:$C$6,3)</f>
        <v>0.0763929293534506</v>
      </c>
      <c r="AK1026" s="4" t="n">
        <f aca="false">AJ1026*AG1026/AI1026</f>
        <v>4.39096477196198</v>
      </c>
      <c r="AL1026" s="4" t="n">
        <f aca="false">AK1026+AH1026/R1026</f>
        <v>4.72560649217873</v>
      </c>
      <c r="AM1026" s="4" t="n">
        <f aca="false">AL1026+Z1026</f>
        <v>2.58612667890454</v>
      </c>
      <c r="AN1026" s="4" t="n">
        <f aca="false">AM1026^-'paramètres CI'!$B$19</f>
        <v>0.000499806205023081</v>
      </c>
      <c r="AO1026" s="4" t="n">
        <f aca="false">SUMIFS($AN$2:$AN$1250,$I$2:$I$1250,V1026)</f>
        <v>2.16279713924486E+018</v>
      </c>
      <c r="AP1026" s="5" t="n">
        <f aca="false">AN1026/AO1026</f>
        <v>2.31092503293022E-022</v>
      </c>
      <c r="AQ1026" s="6" t="n">
        <f aca="false">AP1026-O1026</f>
        <v>-9.9940035978413E-005</v>
      </c>
      <c r="AR1026" s="20" t="n">
        <f aca="false">VLOOKUP(I1026,entreesparc!$A$13:$H$110,8,0)*AP1026</f>
        <v>6.40041475208387E-017</v>
      </c>
      <c r="AS1026" s="7" t="n">
        <f aca="false">M1026*AJ1026/AI1026+AH1026/R1026</f>
        <v>17.9122904842367</v>
      </c>
      <c r="AT1026" s="4" t="n">
        <f aca="false">AS1026+Z1026</f>
        <v>15.7728106709626</v>
      </c>
      <c r="AU1026" s="4" t="n">
        <f aca="false">AT1026^-'paramètres CI'!$B$19</f>
        <v>2.61052151976109E-010</v>
      </c>
      <c r="AV1026" s="4" t="n">
        <f aca="false">SUMIFS($AU$2:$AU$1250,$I$2:$I$1250,V1026)</f>
        <v>0.000122243816118767</v>
      </c>
      <c r="AW1026" s="5" t="n">
        <f aca="false">AU1026/AV1026</f>
        <v>2.13550394829364E-006</v>
      </c>
      <c r="AX1026" s="7" t="n">
        <f aca="false">SUMIFS($AP$2:$AP$1250,$I$2:$I$1250,V1026)</f>
        <v>1</v>
      </c>
    </row>
    <row r="1027" customFormat="false" ht="15.8" hidden="false" customHeight="false" outlineLevel="0" collapsed="false">
      <c r="A1027" s="0" t="s">
        <v>18</v>
      </c>
      <c r="B1027" s="0" t="s">
        <v>132</v>
      </c>
      <c r="C1027" s="0" t="s">
        <v>38</v>
      </c>
      <c r="D1027" s="0" t="s">
        <v>39</v>
      </c>
      <c r="E1027" s="0" t="str">
        <f aca="false">VLOOKUP(A1027,Nomenclature!$D$1:$E$9,2,0)</f>
        <v>06</v>
      </c>
      <c r="F1027" s="0" t="str">
        <f aca="false">VLOOKUP(B1027,Nomenclature!$J$1:$K$97,2,0)</f>
        <v>36</v>
      </c>
      <c r="G1027" s="0" t="str">
        <f aca="false">VLOOKUP(C1027,Nomenclature!$M$1:$N$21,2,0)</f>
        <v>24</v>
      </c>
      <c r="H1027" s="0" t="str">
        <f aca="false">VLOOKUP(D1027,Nomenclature!$O$25:$P$31,2,0)</f>
        <v>04</v>
      </c>
      <c r="I1027" s="1" t="str">
        <f aca="false">CONCATENATE(E1027,F1027)</f>
        <v>0636</v>
      </c>
      <c r="J1027" s="0" t="str">
        <f aca="false">CONCATENATE(E1027,F1027,G1027,H1027)</f>
        <v>06362404</v>
      </c>
      <c r="K1027" s="0" t="n">
        <v>3.51850255736673</v>
      </c>
      <c r="L1027" s="0" t="n">
        <v>20</v>
      </c>
      <c r="M1027" s="0" t="n">
        <v>174.506377125868</v>
      </c>
      <c r="N1027" s="0" t="n">
        <v>0.958722249144943</v>
      </c>
      <c r="O1027" s="0" t="n">
        <v>9.9940035978413E-005</v>
      </c>
      <c r="P1027" s="4" t="n">
        <f aca="false">VLOOKUP(D1027,'paramètres CI'!$A$1:$B$6,2,0)</f>
        <v>0.022045059962018</v>
      </c>
      <c r="Q1027" s="17" t="n">
        <f aca="false">M1027*P1027/N1027</f>
        <v>4.01263614245451</v>
      </c>
      <c r="R1027" s="9" t="n">
        <f aca="false">1/(1+0.04)*(1 - (1/(1+0.04))^L1027)/(1-1/(1+0.04))</f>
        <v>13.5903263449677</v>
      </c>
      <c r="S1027" s="17" t="n">
        <f aca="false">K1027/R1027</f>
        <v>0.258897576706801</v>
      </c>
      <c r="T1027" s="17" t="n">
        <f aca="false">Q1027+S1027</f>
        <v>4.27153371916131</v>
      </c>
      <c r="U1027" s="0" t="n">
        <f aca="false">T1027 + Z1027</f>
        <v>7.05490954179159</v>
      </c>
      <c r="V1027" s="4" t="str">
        <f aca="false">VLOOKUP(I1027,'CI ref gaz'!$I$1:$AM$97,1,0)</f>
        <v>0636</v>
      </c>
      <c r="W1027" s="0" t="n">
        <f aca="false">VLOOKUP(I1027,'CI ref gaz'!$I$1:$AM$97,14,0)</f>
        <v>-2</v>
      </c>
      <c r="X1027" s="1" t="n">
        <f aca="false">VLOOKUP(I1027,'CI ref gaz'!$I$1:$AM$97,13,0)</f>
        <v>2.38458924368288</v>
      </c>
      <c r="Y1027" s="2" t="n">
        <f aca="false">VLOOKUP(I1027,'CI ref gaz'!$I$1:$AM$97,7,0)</f>
        <v>0.586627547506638</v>
      </c>
      <c r="Z1027" s="17" t="n">
        <f aca="false">X1027*(O1027/Y1027)^(-1/8)-T1027</f>
        <v>2.78337582263028</v>
      </c>
      <c r="AA1027" s="17" t="n">
        <f aca="false">Z1027^2</f>
        <v>7.74718097000279</v>
      </c>
      <c r="AB1027" s="18" t="n">
        <f aca="false">Z1027/U1027</f>
        <v>0.394530334675764</v>
      </c>
      <c r="AC1027" s="17" t="n">
        <f aca="false">U1027^-('paramètres CI'!$B$19)</f>
        <v>1.62955267402571E-007</v>
      </c>
      <c r="AD1027" s="4" t="n">
        <f aca="false">SUMIFS($AC$2:$AC$1250,$I$2:$I$1250,V1027)</f>
        <v>0.00163053040563013</v>
      </c>
      <c r="AE1027" s="4" t="n">
        <f aca="false">AC1027/AD1027</f>
        <v>9.99400359784129E-005</v>
      </c>
      <c r="AF1027" s="17" t="n">
        <f aca="false">AE1027-O1027</f>
        <v>0</v>
      </c>
      <c r="AG1027" s="4" t="n">
        <f aca="false">VLOOKUP(I1027,BesoinU!$F$1:$L$99,3,0)</f>
        <v>42.9185077228634</v>
      </c>
      <c r="AH1027" s="19" t="n">
        <f aca="false">VLOOKUP(J1027,bibliRdtCHauff!$G$2:$K$1398,4,0)</f>
        <v>3.51850255736673</v>
      </c>
      <c r="AI1027" s="19" t="n">
        <f aca="false">VLOOKUP(J1027,bibliRdtCHauff!$G$2:$K$1398,3,0)</f>
        <v>0.958722249144943</v>
      </c>
      <c r="AJ1027" s="4" t="n">
        <f aca="false">VLOOKUP(D1027,'paramètres CI'!$A$1:$C$6,3)</f>
        <v>0.0386719666666667</v>
      </c>
      <c r="AK1027" s="4" t="n">
        <f aca="false">AJ1027*AG1027/AI1027</f>
        <v>1.73120327761448</v>
      </c>
      <c r="AL1027" s="4" t="n">
        <f aca="false">AK1027+AH1027/R1027</f>
        <v>1.99010085432128</v>
      </c>
      <c r="AM1027" s="4" t="n">
        <f aca="false">AL1027+Z1027</f>
        <v>4.77347667695156</v>
      </c>
      <c r="AN1027" s="4" t="n">
        <f aca="false">AM1027^-'paramètres CI'!$B$19</f>
        <v>3.70955282850792E-006</v>
      </c>
      <c r="AO1027" s="4" t="n">
        <f aca="false">SUMIFS($AN$2:$AN$1250,$I$2:$I$1250,V1027)</f>
        <v>2.16279713924486E+018</v>
      </c>
      <c r="AP1027" s="5" t="n">
        <f aca="false">AN1027/AO1027</f>
        <v>1.71516447899645E-024</v>
      </c>
      <c r="AQ1027" s="6" t="n">
        <f aca="false">AP1027-O1027</f>
        <v>-9.9940035978413E-005</v>
      </c>
      <c r="AR1027" s="20" t="n">
        <f aca="false">VLOOKUP(I1027,entreesparc!$A$13:$H$110,8,0)*AP1027</f>
        <v>4.75037652766238E-019</v>
      </c>
      <c r="AS1027" s="7" t="n">
        <f aca="false">M1027*AJ1027/AI1027+AH1027/R1027</f>
        <v>7.29795899971136</v>
      </c>
      <c r="AT1027" s="4" t="n">
        <f aca="false">AS1027+Z1027</f>
        <v>10.0813348223416</v>
      </c>
      <c r="AU1027" s="4" t="n">
        <f aca="false">AT1027^-'paramètres CI'!$B$19</f>
        <v>9.37250518767014E-009</v>
      </c>
      <c r="AV1027" s="4" t="n">
        <f aca="false">SUMIFS($AU$2:$AU$1250,$I$2:$I$1250,V1027)</f>
        <v>0.000122243816118767</v>
      </c>
      <c r="AW1027" s="5" t="n">
        <f aca="false">AU1027/AV1027</f>
        <v>7.6670587398582E-005</v>
      </c>
      <c r="AX1027" s="7" t="n">
        <f aca="false">SUMIFS($AP$2:$AP$1250,$I$2:$I$1250,V1027)</f>
        <v>1</v>
      </c>
    </row>
    <row r="1028" customFormat="false" ht="15.8" hidden="false" customHeight="false" outlineLevel="0" collapsed="false">
      <c r="A1028" s="0" t="s">
        <v>18</v>
      </c>
      <c r="B1028" s="0" t="s">
        <v>132</v>
      </c>
      <c r="C1028" s="0" t="s">
        <v>40</v>
      </c>
      <c r="D1028" s="0" t="s">
        <v>37</v>
      </c>
      <c r="E1028" s="0" t="str">
        <f aca="false">VLOOKUP(A1028,Nomenclature!$D$1:$E$9,2,0)</f>
        <v>06</v>
      </c>
      <c r="F1028" s="0" t="str">
        <f aca="false">VLOOKUP(B1028,Nomenclature!$J$1:$K$97,2,0)</f>
        <v>36</v>
      </c>
      <c r="G1028" s="0" t="str">
        <f aca="false">VLOOKUP(C1028,Nomenclature!$M$1:$N$21,2,0)</f>
        <v>03</v>
      </c>
      <c r="H1028" s="0" t="str">
        <f aca="false">VLOOKUP(D1028,Nomenclature!$O$25:$P$31,2,0)</f>
        <v>03</v>
      </c>
      <c r="I1028" s="1" t="str">
        <f aca="false">CONCATENATE(E1028,F1028)</f>
        <v>0636</v>
      </c>
      <c r="J1028" s="0" t="str">
        <f aca="false">CONCATENATE(E1028,F1028,G1028,H1028)</f>
        <v>06360303</v>
      </c>
      <c r="K1028" s="0" t="n">
        <v>3.63831214910953</v>
      </c>
      <c r="L1028" s="0" t="n">
        <v>20</v>
      </c>
      <c r="M1028" s="0" t="n">
        <v>171.808815011578</v>
      </c>
      <c r="N1028" s="0" t="n">
        <v>0.597235056961842</v>
      </c>
      <c r="O1028" s="0" t="n">
        <v>0.0526582172993107</v>
      </c>
      <c r="P1028" s="4" t="n">
        <f aca="false">VLOOKUP(D1028,'paramètres CI'!$A$1:$B$6,2,0)</f>
        <v>0.0385046990211696</v>
      </c>
      <c r="Q1028" s="17" t="n">
        <f aca="false">M1028*P1028/N1028</f>
        <v>11.076789003073</v>
      </c>
      <c r="R1028" s="9" t="n">
        <f aca="false">1/(1+0.04)*(1 - (1/(1+0.04))^L1028)/(1-1/(1+0.04))</f>
        <v>13.5903263449677</v>
      </c>
      <c r="S1028" s="17" t="n">
        <f aca="false">K1028/R1028</f>
        <v>0.267713376173395</v>
      </c>
      <c r="T1028" s="17" t="n">
        <f aca="false">Q1028+S1028</f>
        <v>11.3445023792464</v>
      </c>
      <c r="U1028" s="0" t="n">
        <f aca="false">T1028 + Z1028</f>
        <v>3.22311364124525</v>
      </c>
      <c r="V1028" s="4" t="str">
        <f aca="false">VLOOKUP(I1028,'CI ref gaz'!$I$1:$AM$97,1,0)</f>
        <v>0636</v>
      </c>
      <c r="W1028" s="0" t="n">
        <f aca="false">VLOOKUP(I1028,'CI ref gaz'!$I$1:$AM$97,14,0)</f>
        <v>-2</v>
      </c>
      <c r="X1028" s="1" t="n">
        <f aca="false">VLOOKUP(I1028,'CI ref gaz'!$I$1:$AM$97,13,0)</f>
        <v>2.38458924368288</v>
      </c>
      <c r="Y1028" s="2" t="n">
        <f aca="false">VLOOKUP(I1028,'CI ref gaz'!$I$1:$AM$97,7,0)</f>
        <v>0.586627547506638</v>
      </c>
      <c r="Z1028" s="17" t="n">
        <f aca="false">X1028*(O1028/Y1028)^(-1/8)-T1028</f>
        <v>-8.12138873800116</v>
      </c>
      <c r="AA1028" s="17" t="n">
        <f aca="false">Z1028^2</f>
        <v>65.956955033732</v>
      </c>
      <c r="AB1028" s="18" t="n">
        <f aca="false">Z1028/U1028</f>
        <v>-2.51973391011539</v>
      </c>
      <c r="AC1028" s="17" t="n">
        <f aca="false">U1028^-('paramètres CI'!$B$19)</f>
        <v>8.58608244128042E-005</v>
      </c>
      <c r="AD1028" s="4" t="n">
        <f aca="false">SUMIFS($AC$2:$AC$1250,$I$2:$I$1250,V1028)</f>
        <v>0.00163053040563013</v>
      </c>
      <c r="AE1028" s="4" t="n">
        <f aca="false">AC1028/AD1028</f>
        <v>0.0526582172993106</v>
      </c>
      <c r="AF1028" s="17" t="n">
        <f aca="false">AE1028-O1028</f>
        <v>0</v>
      </c>
      <c r="AG1028" s="4" t="n">
        <f aca="false">VLOOKUP(I1028,BesoinU!$F$1:$L$99,3,0)</f>
        <v>42.9185077228634</v>
      </c>
      <c r="AH1028" s="19" t="n">
        <f aca="false">VLOOKUP(J1028,bibliRdtCHauff!$G$2:$K$1398,4,0)</f>
        <v>3.82022775656501</v>
      </c>
      <c r="AI1028" s="19" t="n">
        <f aca="false">VLOOKUP(J1028,bibliRdtCHauff!$G$2:$K$1398,3,0)</f>
        <v>0.62712518210784</v>
      </c>
      <c r="AJ1028" s="4" t="n">
        <f aca="false">VLOOKUP(D1028,'paramètres CI'!$A$1:$C$6,3)</f>
        <v>0.0763929293534506</v>
      </c>
      <c r="AK1028" s="4" t="n">
        <f aca="false">AJ1028*AG1028/AI1028</f>
        <v>5.22809579645365</v>
      </c>
      <c r="AL1028" s="4" t="n">
        <f aca="false">AK1028+AH1028/R1028</f>
        <v>5.50919484143572</v>
      </c>
      <c r="AM1028" s="4" t="n">
        <f aca="false">AL1028+Z1028</f>
        <v>-2.61219389656544</v>
      </c>
      <c r="AN1028" s="4" t="n">
        <f aca="false">AM1028^-'paramètres CI'!$B$19</f>
        <v>0.000461271600580684</v>
      </c>
      <c r="AO1028" s="4" t="n">
        <f aca="false">SUMIFS($AN$2:$AN$1250,$I$2:$I$1250,V1028)</f>
        <v>2.16279713924486E+018</v>
      </c>
      <c r="AP1028" s="5" t="n">
        <f aca="false">AN1028/AO1028</f>
        <v>2.13275481186246E-022</v>
      </c>
      <c r="AQ1028" s="6" t="n">
        <f aca="false">AP1028-O1028</f>
        <v>-0.0526582172993107</v>
      </c>
      <c r="AR1028" s="20" t="n">
        <f aca="false">VLOOKUP(I1028,entreesparc!$A$13:$H$110,8,0)*AP1028</f>
        <v>5.90694858807848E-017</v>
      </c>
      <c r="AS1028" s="7" t="n">
        <f aca="false">M1028*AJ1028/AI1028+AH1028/R1028</f>
        <v>21.2099008886028</v>
      </c>
      <c r="AT1028" s="4" t="n">
        <f aca="false">AS1028+Z1028</f>
        <v>13.0885121506016</v>
      </c>
      <c r="AU1028" s="4" t="n">
        <f aca="false">AT1028^-'paramètres CI'!$B$19</f>
        <v>1.16112173837266E-009</v>
      </c>
      <c r="AV1028" s="4" t="n">
        <f aca="false">SUMIFS($AU$2:$AU$1250,$I$2:$I$1250,V1028)</f>
        <v>0.000122243816118767</v>
      </c>
      <c r="AW1028" s="5" t="n">
        <f aca="false">AU1028/AV1028</f>
        <v>9.49840879676534E-006</v>
      </c>
      <c r="AX1028" s="7" t="n">
        <f aca="false">SUMIFS($AP$2:$AP$1250,$I$2:$I$1250,V1028)</f>
        <v>1</v>
      </c>
    </row>
    <row r="1029" customFormat="false" ht="15.8" hidden="false" customHeight="false" outlineLevel="0" collapsed="false">
      <c r="A1029" s="0" t="s">
        <v>18</v>
      </c>
      <c r="B1029" s="0" t="s">
        <v>132</v>
      </c>
      <c r="C1029" s="0" t="s">
        <v>41</v>
      </c>
      <c r="D1029" s="0" t="s">
        <v>39</v>
      </c>
      <c r="E1029" s="0" t="str">
        <f aca="false">VLOOKUP(A1029,Nomenclature!$D$1:$E$9,2,0)</f>
        <v>06</v>
      </c>
      <c r="F1029" s="0" t="str">
        <f aca="false">VLOOKUP(B1029,Nomenclature!$J$1:$K$97,2,0)</f>
        <v>36</v>
      </c>
      <c r="G1029" s="0" t="str">
        <f aca="false">VLOOKUP(C1029,Nomenclature!$M$1:$N$21,2,0)</f>
        <v>04</v>
      </c>
      <c r="H1029" s="0" t="str">
        <f aca="false">VLOOKUP(D1029,Nomenclature!$O$25:$P$31,2,0)</f>
        <v>04</v>
      </c>
      <c r="I1029" s="1" t="str">
        <f aca="false">CONCATENATE(E1029,F1029)</f>
        <v>0636</v>
      </c>
      <c r="J1029" s="0" t="str">
        <f aca="false">CONCATENATE(E1029,F1029,G1029,H1029)</f>
        <v>06360404</v>
      </c>
      <c r="K1029" s="0" t="n">
        <v>2.81480204589338</v>
      </c>
      <c r="L1029" s="0" t="n">
        <v>20</v>
      </c>
      <c r="M1029" s="0" t="n">
        <v>174.506377125868</v>
      </c>
      <c r="N1029" s="0" t="n">
        <v>0.920892898981092</v>
      </c>
      <c r="O1029" s="0" t="n">
        <v>0.586627547506638</v>
      </c>
      <c r="P1029" s="4" t="n">
        <f aca="false">VLOOKUP(D1029,'paramètres CI'!$A$1:$B$6,2,0)</f>
        <v>0.022045059962018</v>
      </c>
      <c r="Q1029" s="17" t="n">
        <f aca="false">M1029*P1029/N1029</f>
        <v>4.17747118231744</v>
      </c>
      <c r="R1029" s="9" t="n">
        <f aca="false">1/(1+0.04)*(1 - (1/(1+0.04))^L1029)/(1-1/(1+0.04))</f>
        <v>13.5903263449677</v>
      </c>
      <c r="S1029" s="17" t="n">
        <f aca="false">K1029/R1029</f>
        <v>0.207118061365441</v>
      </c>
      <c r="T1029" s="17" t="n">
        <f aca="false">Q1029+S1029</f>
        <v>4.38458924368288</v>
      </c>
      <c r="U1029" s="0" t="n">
        <f aca="false">T1029 + Z1029</f>
        <v>2.38458924368288</v>
      </c>
      <c r="V1029" s="4" t="str">
        <f aca="false">VLOOKUP(I1029,'CI ref gaz'!$I$1:$AM$97,1,0)</f>
        <v>0636</v>
      </c>
      <c r="W1029" s="0" t="n">
        <f aca="false">VLOOKUP(I1029,'CI ref gaz'!$I$1:$AM$97,14,0)</f>
        <v>-2</v>
      </c>
      <c r="X1029" s="1" t="n">
        <f aca="false">VLOOKUP(I1029,'CI ref gaz'!$I$1:$AM$97,13,0)</f>
        <v>2.38458924368288</v>
      </c>
      <c r="Y1029" s="2" t="n">
        <f aca="false">VLOOKUP(I1029,'CI ref gaz'!$I$1:$AM$97,7,0)</f>
        <v>0.586627547506638</v>
      </c>
      <c r="Z1029" s="17" t="n">
        <f aca="false">X1029*(O1029/Y1029)^(-1/8)-T1029</f>
        <v>-2</v>
      </c>
      <c r="AA1029" s="17" t="n">
        <f aca="false">Z1029^2</f>
        <v>4</v>
      </c>
      <c r="AB1029" s="18" t="n">
        <f aca="false">Z1029/U1029</f>
        <v>-0.838718871729496</v>
      </c>
      <c r="AC1029" s="17" t="n">
        <f aca="false">U1029^-('paramètres CI'!$B$19)</f>
        <v>0.000956514052989804</v>
      </c>
      <c r="AD1029" s="4" t="n">
        <f aca="false">SUMIFS($AC$2:$AC$1250,$I$2:$I$1250,V1029)</f>
        <v>0.00163053040563013</v>
      </c>
      <c r="AE1029" s="4" t="n">
        <f aca="false">AC1029/AD1029</f>
        <v>0.586627547506638</v>
      </c>
      <c r="AF1029" s="17" t="n">
        <f aca="false">AE1029-O1029</f>
        <v>0</v>
      </c>
      <c r="AG1029" s="4" t="n">
        <f aca="false">VLOOKUP(I1029,BesoinU!$F$1:$L$99,3,0)</f>
        <v>42.9185077228634</v>
      </c>
      <c r="AH1029" s="19" t="n">
        <f aca="false">VLOOKUP(J1029,bibliRdtCHauff!$G$2:$K$1398,4,0)</f>
        <v>2.95554214818805</v>
      </c>
      <c r="AI1029" s="19" t="n">
        <f aca="false">VLOOKUP(J1029,bibliRdtCHauff!$G$2:$K$1398,3,0)</f>
        <v>0.928458769013862</v>
      </c>
      <c r="AJ1029" s="4" t="n">
        <f aca="false">VLOOKUP(D1029,'paramètres CI'!$A$1:$C$6,3)</f>
        <v>0.0386719666666667</v>
      </c>
      <c r="AK1029" s="4" t="n">
        <f aca="false">AJ1029*AG1029/AI1029</f>
        <v>1.78763253192654</v>
      </c>
      <c r="AL1029" s="4" t="n">
        <f aca="false">AK1029+AH1029/R1029</f>
        <v>2.00510649636025</v>
      </c>
      <c r="AM1029" s="4" t="n">
        <f aca="false">AL1029+Z1029</f>
        <v>0.00510649636025429</v>
      </c>
      <c r="AN1029" s="4" t="n">
        <f aca="false">AM1029^-'paramètres CI'!$B$19</f>
        <v>2.16279713924486E+018</v>
      </c>
      <c r="AO1029" s="4" t="n">
        <f aca="false">SUMIFS($AN$2:$AN$1250,$I$2:$I$1250,V1029)</f>
        <v>2.16279713924486E+018</v>
      </c>
      <c r="AP1029" s="5" t="n">
        <f aca="false">AN1029/AO1029</f>
        <v>1</v>
      </c>
      <c r="AQ1029" s="6" t="n">
        <f aca="false">AP1029-O1029</f>
        <v>0.413372452493362</v>
      </c>
      <c r="AR1029" s="20" t="n">
        <f aca="false">VLOOKUP(I1029,entreesparc!$A$13:$H$110,8,0)*AP1029</f>
        <v>276963.322517141</v>
      </c>
      <c r="AS1029" s="7" t="n">
        <f aca="false">M1029*AJ1029/AI1029+AH1029/R1029</f>
        <v>7.48597637353916</v>
      </c>
      <c r="AT1029" s="4" t="n">
        <f aca="false">AS1029+Z1029</f>
        <v>5.48597637353916</v>
      </c>
      <c r="AU1029" s="4" t="n">
        <f aca="false">AT1029^-'paramètres CI'!$B$19</f>
        <v>1.2189012904458E-006</v>
      </c>
      <c r="AV1029" s="4" t="n">
        <f aca="false">SUMIFS($AU$2:$AU$1250,$I$2:$I$1250,V1029)</f>
        <v>0.000122243816118767</v>
      </c>
      <c r="AW1029" s="5" t="n">
        <f aca="false">AU1029/AV1029</f>
        <v>0.00997106707844885</v>
      </c>
      <c r="AX1029" s="7" t="n">
        <f aca="false">SUMIFS($AP$2:$AP$1250,$I$2:$I$1250,V1029)</f>
        <v>1</v>
      </c>
    </row>
    <row r="1030" customFormat="false" ht="15.8" hidden="false" customHeight="false" outlineLevel="0" collapsed="false">
      <c r="A1030" s="0" t="s">
        <v>18</v>
      </c>
      <c r="B1030" s="0" t="s">
        <v>132</v>
      </c>
      <c r="C1030" s="0" t="s">
        <v>45</v>
      </c>
      <c r="D1030" s="0" t="s">
        <v>43</v>
      </c>
      <c r="E1030" s="0" t="str">
        <f aca="false">VLOOKUP(A1030,Nomenclature!$D$1:$E$9,2,0)</f>
        <v>06</v>
      </c>
      <c r="F1030" s="0" t="str">
        <f aca="false">VLOOKUP(B1030,Nomenclature!$J$1:$K$97,2,0)</f>
        <v>36</v>
      </c>
      <c r="G1030" s="0" t="str">
        <f aca="false">VLOOKUP(C1030,Nomenclature!$M$1:$N$21,2,0)</f>
        <v>06</v>
      </c>
      <c r="H1030" s="0" t="str">
        <f aca="false">VLOOKUP(D1030,Nomenclature!$O$25:$P$31,2,0)</f>
        <v>02</v>
      </c>
      <c r="I1030" s="1" t="str">
        <f aca="false">CONCATENATE(E1030,F1030)</f>
        <v>0636</v>
      </c>
      <c r="J1030" s="0" t="str">
        <f aca="false">CONCATENATE(E1030,F1030,G1030,H1030)</f>
        <v>06360602</v>
      </c>
      <c r="K1030" s="0" t="n">
        <v>10</v>
      </c>
      <c r="L1030" s="0" t="n">
        <v>13</v>
      </c>
      <c r="M1030" s="0" t="n">
        <v>175.544047872036</v>
      </c>
      <c r="N1030" s="0" t="n">
        <v>0.896416925748456</v>
      </c>
      <c r="O1030" s="0" t="n">
        <v>0.112032336426349</v>
      </c>
      <c r="P1030" s="4" t="n">
        <f aca="false">VLOOKUP(D1030,'paramètres CI'!$A$1:$B$6,2,0)</f>
        <v>0.0935912806596305</v>
      </c>
      <c r="Q1030" s="17" t="n">
        <f aca="false">M1030*P1030/N1030</f>
        <v>18.3278469879423</v>
      </c>
      <c r="R1030" s="9" t="n">
        <f aca="false">1/(1+0.04)*(1 - (1/(1+0.04))^L1030)/(1-1/(1+0.04))</f>
        <v>9.98564784663304</v>
      </c>
      <c r="S1030" s="17" t="n">
        <f aca="false">K1030/R1030</f>
        <v>1.00143727814033</v>
      </c>
      <c r="T1030" s="17" t="n">
        <f aca="false">Q1030+S1030</f>
        <v>19.3292842660826</v>
      </c>
      <c r="U1030" s="0" t="n">
        <f aca="false">T1030 + Z1030</f>
        <v>2.9328575059191</v>
      </c>
      <c r="V1030" s="4" t="str">
        <f aca="false">VLOOKUP(I1030,'CI ref gaz'!$I$1:$AM$97,1,0)</f>
        <v>0636</v>
      </c>
      <c r="W1030" s="0" t="n">
        <f aca="false">VLOOKUP(I1030,'CI ref gaz'!$I$1:$AM$97,14,0)</f>
        <v>-2</v>
      </c>
      <c r="X1030" s="1" t="n">
        <f aca="false">VLOOKUP(I1030,'CI ref gaz'!$I$1:$AM$97,13,0)</f>
        <v>2.38458924368288</v>
      </c>
      <c r="Y1030" s="2" t="n">
        <f aca="false">VLOOKUP(I1030,'CI ref gaz'!$I$1:$AM$97,7,0)</f>
        <v>0.586627547506638</v>
      </c>
      <c r="Z1030" s="17" t="n">
        <f aca="false">X1030*(O1030/Y1030)^(-1/8)-T1030</f>
        <v>-16.3964267601635</v>
      </c>
      <c r="AA1030" s="17" t="n">
        <f aca="false">Z1030^2</f>
        <v>268.842810501406</v>
      </c>
      <c r="AB1030" s="18" t="n">
        <f aca="false">Z1030/U1030</f>
        <v>-5.5905978135904</v>
      </c>
      <c r="AC1030" s="17" t="n">
        <f aca="false">U1030^-('paramètres CI'!$B$19)</f>
        <v>0.000182672130956945</v>
      </c>
      <c r="AD1030" s="4" t="n">
        <f aca="false">SUMIFS($AC$2:$AC$1250,$I$2:$I$1250,V1030)</f>
        <v>0.00163053040563013</v>
      </c>
      <c r="AE1030" s="4" t="n">
        <f aca="false">AC1030/AD1030</f>
        <v>0.112032336426349</v>
      </c>
      <c r="AF1030" s="17" t="n">
        <f aca="false">AE1030-O1030</f>
        <v>0</v>
      </c>
      <c r="AG1030" s="4" t="n">
        <f aca="false">VLOOKUP(I1030,BesoinU!$F$1:$L$99,3,0)</f>
        <v>42.9185077228634</v>
      </c>
      <c r="AH1030" s="19" t="n">
        <f aca="false">VLOOKUP(J1030,bibliRdtCHauff!$G$2:$K$1398,4,0)</f>
        <v>10.4</v>
      </c>
      <c r="AI1030" s="19" t="n">
        <f aca="false">VLOOKUP(J1030,bibliRdtCHauff!$G$2:$K$1398,3,0)</f>
        <v>0.917133540598765</v>
      </c>
      <c r="AJ1030" s="4" t="n">
        <f aca="false">VLOOKUP(D1030,'paramètres CI'!$A$1:$C$6,3)</f>
        <v>0.09847</v>
      </c>
      <c r="AK1030" s="4" t="n">
        <f aca="false">AJ1030*AG1030/AI1030</f>
        <v>4.60803718148965</v>
      </c>
      <c r="AL1030" s="4" t="n">
        <f aca="false">AK1030+AH1030/R1030</f>
        <v>5.64953195075559</v>
      </c>
      <c r="AM1030" s="4" t="n">
        <f aca="false">AL1030+Z1030</f>
        <v>-10.7468948094079</v>
      </c>
      <c r="AN1030" s="4" t="n">
        <f aca="false">AM1030^-'paramètres CI'!$B$19</f>
        <v>5.61999612093574E-009</v>
      </c>
      <c r="AO1030" s="4" t="n">
        <f aca="false">SUMIFS($AN$2:$AN$1250,$I$2:$I$1250,V1030)</f>
        <v>2.16279713924486E+018</v>
      </c>
      <c r="AP1030" s="5" t="n">
        <f aca="false">AN1030/AO1030</f>
        <v>2.59848509088465E-027</v>
      </c>
      <c r="AQ1030" s="6" t="n">
        <f aca="false">AP1030-O1030</f>
        <v>-0.112032336426349</v>
      </c>
      <c r="AR1030" s="20" t="n">
        <f aca="false">VLOOKUP(I1030,entreesparc!$A$13:$H$110,8,0)*AP1030</f>
        <v>7.19685064282668E-022</v>
      </c>
      <c r="AS1030" s="7" t="n">
        <f aca="false">M1030*AJ1030/AI1030+AH1030/R1030</f>
        <v>19.8891561280186</v>
      </c>
      <c r="AT1030" s="4" t="n">
        <f aca="false">AS1030+Z1030</f>
        <v>3.49272936785511</v>
      </c>
      <c r="AU1030" s="4" t="n">
        <f aca="false">AT1030^-'paramètres CI'!$B$19</f>
        <v>4.51523660543358E-005</v>
      </c>
      <c r="AV1030" s="4" t="n">
        <f aca="false">SUMIFS($AU$2:$AU$1250,$I$2:$I$1250,V1030)</f>
        <v>0.000122243816118767</v>
      </c>
      <c r="AW1030" s="5" t="n">
        <f aca="false">AU1030/AV1030</f>
        <v>0.369363191431029</v>
      </c>
      <c r="AX1030" s="7" t="n">
        <f aca="false">SUMIFS($AP$2:$AP$1250,$I$2:$I$1250,V1030)</f>
        <v>1</v>
      </c>
    </row>
    <row r="1031" customFormat="false" ht="15.8" hidden="false" customHeight="false" outlineLevel="0" collapsed="false">
      <c r="A1031" s="0" t="s">
        <v>18</v>
      </c>
      <c r="B1031" s="0" t="s">
        <v>132</v>
      </c>
      <c r="C1031" s="0" t="s">
        <v>46</v>
      </c>
      <c r="D1031" s="0" t="s">
        <v>43</v>
      </c>
      <c r="E1031" s="0" t="str">
        <f aca="false">VLOOKUP(A1031,Nomenclature!$D$1:$E$9,2,0)</f>
        <v>06</v>
      </c>
      <c r="F1031" s="0" t="str">
        <f aca="false">VLOOKUP(B1031,Nomenclature!$J$1:$K$97,2,0)</f>
        <v>36</v>
      </c>
      <c r="G1031" s="0" t="str">
        <f aca="false">VLOOKUP(C1031,Nomenclature!$M$1:$N$21,2,0)</f>
        <v>26</v>
      </c>
      <c r="H1031" s="0" t="str">
        <f aca="false">VLOOKUP(D1031,Nomenclature!$O$25:$P$31,2,0)</f>
        <v>02</v>
      </c>
      <c r="I1031" s="1" t="str">
        <f aca="false">CONCATENATE(E1031,F1031)</f>
        <v>0636</v>
      </c>
      <c r="J1031" s="0" t="str">
        <f aca="false">CONCATENATE(E1031,F1031,G1031,H1031)</f>
        <v>06362602</v>
      </c>
      <c r="K1031" s="0" t="n">
        <v>12</v>
      </c>
      <c r="L1031" s="0" t="n">
        <v>13</v>
      </c>
      <c r="M1031" s="0" t="n">
        <v>175.544047872036</v>
      </c>
      <c r="N1031" s="0" t="n">
        <v>1</v>
      </c>
      <c r="O1031" s="0" t="n">
        <v>9.9940035978413E-005</v>
      </c>
      <c r="P1031" s="4" t="n">
        <f aca="false">VLOOKUP(D1031,'paramètres CI'!$A$1:$B$6,2,0)</f>
        <v>0.0935912806596305</v>
      </c>
      <c r="Q1031" s="17" t="n">
        <f aca="false">M1031*P1031/N1031</f>
        <v>16.4293922525193</v>
      </c>
      <c r="R1031" s="9" t="n">
        <f aca="false">1/(1+0.04)*(1 - (1/(1+0.04))^L1031)/(1-1/(1+0.04))</f>
        <v>9.98564784663304</v>
      </c>
      <c r="S1031" s="17" t="n">
        <f aca="false">K1031/R1031</f>
        <v>1.20172473376839</v>
      </c>
      <c r="T1031" s="17" t="n">
        <f aca="false">Q1031+S1031</f>
        <v>17.6311169862877</v>
      </c>
      <c r="U1031" s="0" t="n">
        <f aca="false">T1031 + Z1031</f>
        <v>7.0549095417916</v>
      </c>
      <c r="V1031" s="4" t="str">
        <f aca="false">VLOOKUP(I1031,'CI ref gaz'!$I$1:$AM$97,1,0)</f>
        <v>0636</v>
      </c>
      <c r="W1031" s="0" t="n">
        <f aca="false">VLOOKUP(I1031,'CI ref gaz'!$I$1:$AM$97,14,0)</f>
        <v>-2</v>
      </c>
      <c r="X1031" s="1" t="n">
        <f aca="false">VLOOKUP(I1031,'CI ref gaz'!$I$1:$AM$97,13,0)</f>
        <v>2.38458924368288</v>
      </c>
      <c r="Y1031" s="2" t="n">
        <f aca="false">VLOOKUP(I1031,'CI ref gaz'!$I$1:$AM$97,7,0)</f>
        <v>0.586627547506638</v>
      </c>
      <c r="Z1031" s="17" t="n">
        <f aca="false">X1031*(O1031/Y1031)^(-1/8)-T1031</f>
        <v>-10.5762074444961</v>
      </c>
      <c r="AA1031" s="17" t="n">
        <f aca="false">Z1031^2</f>
        <v>111.856163909015</v>
      </c>
      <c r="AB1031" s="18" t="n">
        <f aca="false">Z1031/U1031</f>
        <v>-1.49912729310634</v>
      </c>
      <c r="AC1031" s="17" t="n">
        <f aca="false">U1031^-('paramètres CI'!$B$19)</f>
        <v>1.62955267402571E-007</v>
      </c>
      <c r="AD1031" s="4" t="n">
        <f aca="false">SUMIFS($AC$2:$AC$1250,$I$2:$I$1250,V1031)</f>
        <v>0.00163053040563013</v>
      </c>
      <c r="AE1031" s="4" t="n">
        <f aca="false">AC1031/AD1031</f>
        <v>9.99400359784128E-005</v>
      </c>
      <c r="AF1031" s="17" t="n">
        <f aca="false">AE1031-O1031</f>
        <v>0</v>
      </c>
      <c r="AG1031" s="4" t="n">
        <f aca="false">VLOOKUP(I1031,BesoinU!$F$1:$L$99,3,0)</f>
        <v>42.9185077228634</v>
      </c>
      <c r="AH1031" s="19" t="n">
        <f aca="false">VLOOKUP(J1031,bibliRdtCHauff!$G$2:$K$1398,4,0)</f>
        <v>12</v>
      </c>
      <c r="AI1031" s="19" t="n">
        <f aca="false">VLOOKUP(J1031,bibliRdtCHauff!$G$2:$K$1398,3,0)</f>
        <v>1</v>
      </c>
      <c r="AJ1031" s="4" t="n">
        <f aca="false">VLOOKUP(D1031,'paramètres CI'!$A$1:$C$6,3)</f>
        <v>0.09847</v>
      </c>
      <c r="AK1031" s="4" t="n">
        <f aca="false">AJ1031*AG1031/AI1031</f>
        <v>4.22618545547036</v>
      </c>
      <c r="AL1031" s="4" t="n">
        <f aca="false">AK1031+AH1031/R1031</f>
        <v>5.42791018923875</v>
      </c>
      <c r="AM1031" s="4" t="n">
        <f aca="false">AL1031+Z1031</f>
        <v>-5.14829725525737</v>
      </c>
      <c r="AN1031" s="4" t="n">
        <f aca="false">AM1031^-'paramètres CI'!$B$19</f>
        <v>2.0262409309905E-006</v>
      </c>
      <c r="AO1031" s="4" t="n">
        <f aca="false">SUMIFS($AN$2:$AN$1250,$I$2:$I$1250,V1031)</f>
        <v>2.16279713924486E+018</v>
      </c>
      <c r="AP1031" s="5" t="n">
        <f aca="false">AN1031/AO1031</f>
        <v>9.36861296061248E-025</v>
      </c>
      <c r="AQ1031" s="6" t="n">
        <f aca="false">AP1031-O1031</f>
        <v>-9.9940035978413E-005</v>
      </c>
      <c r="AR1031" s="20" t="n">
        <f aca="false">VLOOKUP(I1031,entreesparc!$A$13:$H$110,8,0)*AP1031</f>
        <v>2.59476217294838E-019</v>
      </c>
      <c r="AS1031" s="7" t="n">
        <f aca="false">M1031*AJ1031/AI1031+AH1031/R1031</f>
        <v>18.4875471277278</v>
      </c>
      <c r="AT1031" s="4" t="n">
        <f aca="false">AS1031+Z1031</f>
        <v>7.91133968323166</v>
      </c>
      <c r="AU1031" s="4" t="n">
        <f aca="false">AT1031^-'paramètres CI'!$B$19</f>
        <v>6.51628011290501E-008</v>
      </c>
      <c r="AV1031" s="4" t="n">
        <f aca="false">SUMIFS($AU$2:$AU$1250,$I$2:$I$1250,V1031)</f>
        <v>0.000122243816118767</v>
      </c>
      <c r="AW1031" s="5" t="n">
        <f aca="false">AU1031/AV1031</f>
        <v>0.000533056012140037</v>
      </c>
      <c r="AX1031" s="7" t="n">
        <f aca="false">SUMIFS($AP$2:$AP$1250,$I$2:$I$1250,V1031)</f>
        <v>1</v>
      </c>
    </row>
    <row r="1032" customFormat="false" ht="15.8" hidden="false" customHeight="false" outlineLevel="0" collapsed="false">
      <c r="A1032" s="0" t="s">
        <v>18</v>
      </c>
      <c r="B1032" s="0" t="s">
        <v>132</v>
      </c>
      <c r="C1032" s="0" t="s">
        <v>48</v>
      </c>
      <c r="D1032" s="0" t="s">
        <v>43</v>
      </c>
      <c r="E1032" s="0" t="str">
        <f aca="false">VLOOKUP(A1032,Nomenclature!$D$1:$E$9,2,0)</f>
        <v>06</v>
      </c>
      <c r="F1032" s="0" t="str">
        <f aca="false">VLOOKUP(B1032,Nomenclature!$J$1:$K$97,2,0)</f>
        <v>36</v>
      </c>
      <c r="G1032" s="0" t="str">
        <f aca="false">VLOOKUP(C1032,Nomenclature!$M$1:$N$21,2,0)</f>
        <v>09</v>
      </c>
      <c r="H1032" s="0" t="str">
        <f aca="false">VLOOKUP(D1032,Nomenclature!$O$25:$P$31,2,0)</f>
        <v>02</v>
      </c>
      <c r="I1032" s="1" t="str">
        <f aca="false">CONCATENATE(E1032,F1032)</f>
        <v>0636</v>
      </c>
      <c r="J1032" s="0" t="str">
        <f aca="false">CONCATENATE(E1032,F1032,G1032,H1032)</f>
        <v>06360902</v>
      </c>
      <c r="K1032" s="0" t="n">
        <v>48.3826373068397</v>
      </c>
      <c r="L1032" s="0" t="n">
        <v>20</v>
      </c>
      <c r="M1032" s="0" t="n">
        <v>175.665533367856</v>
      </c>
      <c r="N1032" s="0" t="n">
        <v>2.79145895784293</v>
      </c>
      <c r="O1032" s="0" t="n">
        <v>0.126694158991921</v>
      </c>
      <c r="P1032" s="4" t="n">
        <f aca="false">VLOOKUP(D1032,'paramètres CI'!$A$1:$B$6,2,0)</f>
        <v>0.0935912806596305</v>
      </c>
      <c r="Q1032" s="17" t="n">
        <f aca="false">M1032*P1032/N1032</f>
        <v>5.88966647331943</v>
      </c>
      <c r="R1032" s="9" t="n">
        <f aca="false">1/(1+0.04)*(1 - (1/(1+0.04))^L1032)/(1-1/(1+0.04))</f>
        <v>13.5903263449677</v>
      </c>
      <c r="S1032" s="17" t="n">
        <f aca="false">K1032/R1032</f>
        <v>3.56007913855249</v>
      </c>
      <c r="T1032" s="17" t="n">
        <f aca="false">Q1032+S1032</f>
        <v>9.44974561187192</v>
      </c>
      <c r="U1032" s="0" t="n">
        <f aca="false">T1032 + Z1032</f>
        <v>2.88811387624069</v>
      </c>
      <c r="V1032" s="4" t="str">
        <f aca="false">VLOOKUP(I1032,'CI ref gaz'!$I$1:$AM$97,1,0)</f>
        <v>0636</v>
      </c>
      <c r="W1032" s="0" t="n">
        <f aca="false">VLOOKUP(I1032,'CI ref gaz'!$I$1:$AM$97,14,0)</f>
        <v>-2</v>
      </c>
      <c r="X1032" s="1" t="n">
        <f aca="false">VLOOKUP(I1032,'CI ref gaz'!$I$1:$AM$97,13,0)</f>
        <v>2.38458924368288</v>
      </c>
      <c r="Y1032" s="2" t="n">
        <f aca="false">VLOOKUP(I1032,'CI ref gaz'!$I$1:$AM$97,7,0)</f>
        <v>0.586627547506638</v>
      </c>
      <c r="Z1032" s="17" t="n">
        <f aca="false">X1032*(O1032/Y1032)^(-1/8)-T1032</f>
        <v>-6.56163173563122</v>
      </c>
      <c r="AA1032" s="17" t="n">
        <f aca="false">Z1032^2</f>
        <v>43.0550110340428</v>
      </c>
      <c r="AB1032" s="18" t="n">
        <f aca="false">Z1032/U1032</f>
        <v>-2.27194356483345</v>
      </c>
      <c r="AC1032" s="17" t="n">
        <f aca="false">U1032^-('paramètres CI'!$B$19)</f>
        <v>0.000206578678452065</v>
      </c>
      <c r="AD1032" s="4" t="n">
        <f aca="false">SUMIFS($AC$2:$AC$1250,$I$2:$I$1250,V1032)</f>
        <v>0.00163053040563013</v>
      </c>
      <c r="AE1032" s="4" t="n">
        <f aca="false">AC1032/AD1032</f>
        <v>0.126694158991921</v>
      </c>
      <c r="AF1032" s="17" t="n">
        <f aca="false">AE1032-O1032</f>
        <v>0</v>
      </c>
      <c r="AG1032" s="4" t="n">
        <f aca="false">VLOOKUP(I1032,BesoinU!$F$1:$L$99,3,0)</f>
        <v>42.9185077228634</v>
      </c>
      <c r="AH1032" s="19" t="n">
        <f aca="false">VLOOKUP(J1032,bibliRdtCHauff!$G$2:$K$1398,4,0)</f>
        <v>50.8017691721817</v>
      </c>
      <c r="AI1032" s="19" t="n">
        <f aca="false">VLOOKUP(J1032,bibliRdtCHauff!$G$2:$K$1398,3,0)</f>
        <v>2.83541239870046</v>
      </c>
      <c r="AJ1032" s="4" t="n">
        <f aca="false">VLOOKUP(D1032,'paramètres CI'!$A$1:$C$6,3)</f>
        <v>0.09847</v>
      </c>
      <c r="AK1032" s="4" t="n">
        <f aca="false">AJ1032*AG1032/AI1032</f>
        <v>1.49050115510792</v>
      </c>
      <c r="AL1032" s="4" t="n">
        <f aca="false">AK1032+AH1032/R1032</f>
        <v>5.22858425058803</v>
      </c>
      <c r="AM1032" s="4" t="n">
        <f aca="false">AL1032+Z1032</f>
        <v>-1.33304748504319</v>
      </c>
      <c r="AN1032" s="4" t="n">
        <f aca="false">AM1032^-'paramètres CI'!$B$19</f>
        <v>0.100284783439068</v>
      </c>
      <c r="AO1032" s="4" t="n">
        <f aca="false">SUMIFS($AN$2:$AN$1250,$I$2:$I$1250,V1032)</f>
        <v>2.16279713924486E+018</v>
      </c>
      <c r="AP1032" s="5" t="n">
        <f aca="false">AN1032/AO1032</f>
        <v>4.6368095102106E-020</v>
      </c>
      <c r="AQ1032" s="6" t="n">
        <f aca="false">AP1032-O1032</f>
        <v>-0.126694158991921</v>
      </c>
      <c r="AR1032" s="20" t="n">
        <f aca="false">VLOOKUP(I1032,entreesparc!$A$13:$H$110,8,0)*AP1032</f>
        <v>1.28422616782701E-014</v>
      </c>
      <c r="AS1032" s="7" t="n">
        <f aca="false">M1032*AJ1032/AI1032+AH1032/R1032</f>
        <v>9.8387071453223</v>
      </c>
      <c r="AT1032" s="4" t="n">
        <f aca="false">AS1032+Z1032</f>
        <v>3.27707540969108</v>
      </c>
      <c r="AU1032" s="4" t="n">
        <f aca="false">AT1032^-'paramètres CI'!$B$19</f>
        <v>7.51810728080668E-005</v>
      </c>
      <c r="AV1032" s="4" t="n">
        <f aca="false">SUMIFS($AU$2:$AU$1250,$I$2:$I$1250,V1032)</f>
        <v>0.000122243816118767</v>
      </c>
      <c r="AW1032" s="5" t="n">
        <f aca="false">AU1032/AV1032</f>
        <v>0.615009210241145</v>
      </c>
      <c r="AX1032" s="7" t="n">
        <f aca="false">SUMIFS($AP$2:$AP$1250,$I$2:$I$1250,V1032)</f>
        <v>1</v>
      </c>
    </row>
    <row r="1033" customFormat="false" ht="15.8" hidden="false" customHeight="false" outlineLevel="0" collapsed="false">
      <c r="A1033" s="0" t="s">
        <v>18</v>
      </c>
      <c r="B1033" s="0" t="s">
        <v>132</v>
      </c>
      <c r="C1033" s="0" t="s">
        <v>49</v>
      </c>
      <c r="D1033" s="0" t="s">
        <v>43</v>
      </c>
      <c r="E1033" s="0" t="str">
        <f aca="false">VLOOKUP(A1033,Nomenclature!$D$1:$E$9,2,0)</f>
        <v>06</v>
      </c>
      <c r="F1033" s="0" t="str">
        <f aca="false">VLOOKUP(B1033,Nomenclature!$J$1:$K$97,2,0)</f>
        <v>36</v>
      </c>
      <c r="G1033" s="0" t="str">
        <f aca="false">VLOOKUP(C1033,Nomenclature!$M$1:$N$21,2,0)</f>
        <v>29</v>
      </c>
      <c r="H1033" s="0" t="str">
        <f aca="false">VLOOKUP(D1033,Nomenclature!$O$25:$P$31,2,0)</f>
        <v>02</v>
      </c>
      <c r="I1033" s="1" t="str">
        <f aca="false">CONCATENATE(E1033,F1033)</f>
        <v>0636</v>
      </c>
      <c r="J1033" s="0" t="str">
        <f aca="false">CONCATENATE(E1033,F1033,G1033,H1033)</f>
        <v>06362902</v>
      </c>
      <c r="K1033" s="0" t="n">
        <v>60.4782966335497</v>
      </c>
      <c r="L1033" s="0" t="n">
        <v>20</v>
      </c>
      <c r="M1033" s="0" t="n">
        <v>175.665533367856</v>
      </c>
      <c r="N1033" s="0" t="n">
        <v>3.01122616213059</v>
      </c>
      <c r="O1033" s="0" t="n">
        <v>9.9940035978413E-005</v>
      </c>
      <c r="P1033" s="4" t="n">
        <f aca="false">VLOOKUP(D1033,'paramètres CI'!$A$1:$B$6,2,0)</f>
        <v>0.0935912806596305</v>
      </c>
      <c r="Q1033" s="17" t="n">
        <f aca="false">M1033*P1033/N1033</f>
        <v>5.45982312534839</v>
      </c>
      <c r="R1033" s="9" t="n">
        <f aca="false">1/(1+0.04)*(1 - (1/(1+0.04))^L1033)/(1-1/(1+0.04))</f>
        <v>13.5903263449677</v>
      </c>
      <c r="S1033" s="17" t="n">
        <f aca="false">K1033/R1033</f>
        <v>4.45009892319061</v>
      </c>
      <c r="T1033" s="17" t="n">
        <f aca="false">Q1033+S1033</f>
        <v>9.909922048539</v>
      </c>
      <c r="U1033" s="0" t="n">
        <f aca="false">T1033 + Z1033</f>
        <v>7.05490954179159</v>
      </c>
      <c r="V1033" s="4" t="str">
        <f aca="false">VLOOKUP(I1033,'CI ref gaz'!$I$1:$AM$97,1,0)</f>
        <v>0636</v>
      </c>
      <c r="W1033" s="0" t="n">
        <f aca="false">VLOOKUP(I1033,'CI ref gaz'!$I$1:$AM$97,14,0)</f>
        <v>-2</v>
      </c>
      <c r="X1033" s="1" t="n">
        <f aca="false">VLOOKUP(I1033,'CI ref gaz'!$I$1:$AM$97,13,0)</f>
        <v>2.38458924368288</v>
      </c>
      <c r="Y1033" s="2" t="n">
        <f aca="false">VLOOKUP(I1033,'CI ref gaz'!$I$1:$AM$97,7,0)</f>
        <v>0.586627547506638</v>
      </c>
      <c r="Z1033" s="17" t="n">
        <f aca="false">X1033*(O1033/Y1033)^(-1/8)-T1033</f>
        <v>-2.85501250674741</v>
      </c>
      <c r="AA1033" s="17" t="n">
        <f aca="false">Z1033^2</f>
        <v>8.15109641368413</v>
      </c>
      <c r="AB1033" s="18" t="n">
        <f aca="false">Z1033/U1033</f>
        <v>-0.404684495220669</v>
      </c>
      <c r="AC1033" s="17" t="n">
        <f aca="false">U1033^-('paramètres CI'!$B$19)</f>
        <v>1.62955267402571E-007</v>
      </c>
      <c r="AD1033" s="4" t="n">
        <f aca="false">SUMIFS($AC$2:$AC$1250,$I$2:$I$1250,V1033)</f>
        <v>0.00163053040563013</v>
      </c>
      <c r="AE1033" s="4" t="n">
        <f aca="false">AC1033/AD1033</f>
        <v>9.99400359784129E-005</v>
      </c>
      <c r="AF1033" s="17" t="n">
        <f aca="false">AE1033-O1033</f>
        <v>0</v>
      </c>
      <c r="AG1033" s="4" t="n">
        <f aca="false">VLOOKUP(I1033,BesoinU!$F$1:$L$99,3,0)</f>
        <v>42.9185077228634</v>
      </c>
      <c r="AH1033" s="19" t="n">
        <f aca="false">VLOOKUP(J1033,bibliRdtCHauff!$G$2:$K$1398,4,0)</f>
        <v>60.4782966335497</v>
      </c>
      <c r="AI1033" s="19" t="n">
        <f aca="false">VLOOKUP(J1033,bibliRdtCHauff!$G$2:$K$1398,3,0)</f>
        <v>3.01122616213059</v>
      </c>
      <c r="AJ1033" s="4" t="n">
        <f aca="false">VLOOKUP(D1033,'paramètres CI'!$A$1:$C$6,3)</f>
        <v>0.09847</v>
      </c>
      <c r="AK1033" s="4" t="n">
        <f aca="false">AJ1033*AG1033/AI1033</f>
        <v>1.40347659987124</v>
      </c>
      <c r="AL1033" s="4" t="n">
        <f aca="false">AK1033+AH1033/R1033</f>
        <v>5.85357552306185</v>
      </c>
      <c r="AM1033" s="4" t="n">
        <f aca="false">AL1033+Z1033</f>
        <v>2.99856301631444</v>
      </c>
      <c r="AN1033" s="4" t="n">
        <f aca="false">AM1033^-'paramètres CI'!$B$19</f>
        <v>0.000153001101872961</v>
      </c>
      <c r="AO1033" s="4" t="n">
        <f aca="false">SUMIFS($AN$2:$AN$1250,$I$2:$I$1250,V1033)</f>
        <v>2.16279713924486E+018</v>
      </c>
      <c r="AP1033" s="5" t="n">
        <f aca="false">AN1033/AO1033</f>
        <v>7.07422342561364E-023</v>
      </c>
      <c r="AQ1033" s="6" t="n">
        <f aca="false">AP1033-O1033</f>
        <v>-9.9940035978413E-005</v>
      </c>
      <c r="AR1033" s="20" t="n">
        <f aca="false">VLOOKUP(I1033,entreesparc!$A$13:$H$110,8,0)*AP1033</f>
        <v>1.95930042418654E-017</v>
      </c>
      <c r="AS1033" s="7" t="n">
        <f aca="false">M1033*AJ1033/AI1033+AH1033/R1033</f>
        <v>10.1945313036843</v>
      </c>
      <c r="AT1033" s="4" t="n">
        <f aca="false">AS1033+Z1033</f>
        <v>7.33951879693691</v>
      </c>
      <c r="AU1033" s="4" t="n">
        <f aca="false">AT1033^-'paramètres CI'!$B$19</f>
        <v>1.18757023345873E-007</v>
      </c>
      <c r="AV1033" s="4" t="n">
        <f aca="false">SUMIFS($AU$2:$AU$1250,$I$2:$I$1250,V1033)</f>
        <v>0.000122243816118767</v>
      </c>
      <c r="AW1033" s="5" t="n">
        <f aca="false">AU1033/AV1033</f>
        <v>0.000971476734908976</v>
      </c>
      <c r="AX1033" s="7" t="n">
        <f aca="false">SUMIFS($AP$2:$AP$1250,$I$2:$I$1250,V1033)</f>
        <v>1</v>
      </c>
    </row>
    <row r="1034" customFormat="false" ht="15.8" hidden="false" customHeight="false" outlineLevel="0" collapsed="false">
      <c r="A1034" s="0" t="s">
        <v>19</v>
      </c>
      <c r="B1034" s="0" t="s">
        <v>54</v>
      </c>
      <c r="C1034" s="0" t="s">
        <v>32</v>
      </c>
      <c r="D1034" s="0" t="s">
        <v>33</v>
      </c>
      <c r="E1034" s="0" t="str">
        <f aca="false">VLOOKUP(A1034,Nomenclature!$D$1:$E$9,2,0)</f>
        <v>07</v>
      </c>
      <c r="F1034" s="0" t="str">
        <f aca="false">VLOOKUP(B1034,Nomenclature!$J$1:$K$97,2,0)</f>
        <v>16</v>
      </c>
      <c r="G1034" s="0" t="str">
        <f aca="false">VLOOKUP(C1034,Nomenclature!$M$1:$N$21,2,0)</f>
        <v>01</v>
      </c>
      <c r="H1034" s="0" t="str">
        <f aca="false">VLOOKUP(D1034,Nomenclature!$O$25:$P$31,2,0)</f>
        <v>01</v>
      </c>
      <c r="I1034" s="1" t="str">
        <f aca="false">CONCATENATE(E1034,F1034)</f>
        <v>0716</v>
      </c>
      <c r="J1034" s="0" t="str">
        <f aca="false">CONCATENATE(E1034,F1034,G1034,H1034)</f>
        <v>07160101</v>
      </c>
      <c r="K1034" s="0" t="n">
        <v>20.3766961393507</v>
      </c>
      <c r="L1034" s="0" t="n">
        <v>25</v>
      </c>
      <c r="M1034" s="0" t="n">
        <v>99.9508800147465</v>
      </c>
      <c r="N1034" s="0" t="n">
        <v>0.898767037494274</v>
      </c>
      <c r="O1034" s="0" t="n">
        <v>0.0430968530005675</v>
      </c>
      <c r="P1034" s="4" t="n">
        <f aca="false">VLOOKUP(D1034,'paramètres CI'!$A$1:$B$6,2,0)</f>
        <v>0.033584731604575</v>
      </c>
      <c r="Q1034" s="17" t="n">
        <f aca="false">M1034*P1034/N1034</f>
        <v>3.73492055104182</v>
      </c>
      <c r="R1034" s="9" t="n">
        <f aca="false">1/(1+0.04)*(1 - (1/(1+0.04))^L1034)/(1-1/(1+0.04))</f>
        <v>15.6220799436509</v>
      </c>
      <c r="S1034" s="17" t="n">
        <f aca="false">K1034/R1034</f>
        <v>1.30435231498301</v>
      </c>
      <c r="T1034" s="17" t="n">
        <f aca="false">Q1034+S1034</f>
        <v>5.03927286602483</v>
      </c>
      <c r="U1034" s="0" t="n">
        <f aca="false">T1034 + Z1034</f>
        <v>3.32042498071391</v>
      </c>
      <c r="V1034" s="4" t="str">
        <f aca="false">VLOOKUP(I1034,'CI ref gaz'!$I$1:$AM$97,1,0)</f>
        <v>0716</v>
      </c>
      <c r="W1034" s="0" t="n">
        <f aca="false">VLOOKUP(I1034,'CI ref gaz'!$I$1:$AM$97,14,0)</f>
        <v>-2</v>
      </c>
      <c r="X1034" s="1" t="n">
        <f aca="false">VLOOKUP(I1034,'CI ref gaz'!$I$1:$AM$97,13,0)</f>
        <v>2.55231695549471</v>
      </c>
      <c r="Y1034" s="2" t="n">
        <f aca="false">VLOOKUP(I1034,'CI ref gaz'!$I$1:$AM$97,7,0)</f>
        <v>0.353604753193557</v>
      </c>
      <c r="Z1034" s="17" t="n">
        <f aca="false">X1034*(O1034/Y1034)^(-1/8)-T1034</f>
        <v>-1.71884788531092</v>
      </c>
      <c r="AA1034" s="17" t="n">
        <f aca="false">Z1034^2</f>
        <v>2.95443805283784</v>
      </c>
      <c r="AB1034" s="18" t="n">
        <f aca="false">Z1034/U1034</f>
        <v>-0.517659003077782</v>
      </c>
      <c r="AC1034" s="17" t="n">
        <f aca="false">U1034^-('paramètres CI'!$B$19)</f>
        <v>6.76784836373082E-005</v>
      </c>
      <c r="AD1034" s="4" t="n">
        <f aca="false">SUMIFS($AC$2:$AC$1250,$I$2:$I$1250,V1034)</f>
        <v>0.0015703811050059</v>
      </c>
      <c r="AE1034" s="4" t="n">
        <f aca="false">AC1034/AD1034</f>
        <v>0.0430968530005675</v>
      </c>
      <c r="AF1034" s="17" t="n">
        <f aca="false">AE1034-O1034</f>
        <v>0</v>
      </c>
      <c r="AG1034" s="4" t="n">
        <f aca="false">VLOOKUP(I1034,BesoinU!$F$1:$L$99,3,0)</f>
        <v>66.8213665310645</v>
      </c>
      <c r="AH1034" s="19" t="n">
        <f aca="false">VLOOKUP(J1034,bibliRdtCHauff!$G$2:$K$1398,4,0)</f>
        <v>20.7250683233236</v>
      </c>
      <c r="AI1034" s="19" t="n">
        <f aca="false">VLOOKUP(J1034,bibliRdtCHauff!$G$2:$K$1398,3,0)</f>
        <v>1.00891079020047</v>
      </c>
      <c r="AJ1034" s="4" t="n">
        <f aca="false">VLOOKUP(D1034,'paramètres CI'!$A$1:$C$6,3)</f>
        <v>0.0509473684210526</v>
      </c>
      <c r="AK1034" s="4" t="n">
        <f aca="false">AJ1034*AG1034/AI1034</f>
        <v>3.37430505464204</v>
      </c>
      <c r="AL1034" s="4" t="n">
        <f aca="false">AK1034+AH1034/R1034</f>
        <v>4.70095735690136</v>
      </c>
      <c r="AM1034" s="4" t="n">
        <f aca="false">AL1034+Z1034</f>
        <v>2.98210947159043</v>
      </c>
      <c r="AN1034" s="4" t="n">
        <f aca="false">AM1034^-'paramètres CI'!$B$19</f>
        <v>0.000159886333357881</v>
      </c>
      <c r="AO1034" s="4" t="n">
        <f aca="false">SUMIFS($AN$2:$AN$1250,$I$2:$I$1250,V1034)</f>
        <v>982457417.013648</v>
      </c>
      <c r="AP1034" s="5" t="n">
        <f aca="false">AN1034/AO1034</f>
        <v>1.6274123497778E-013</v>
      </c>
      <c r="AQ1034" s="6" t="n">
        <f aca="false">AP1034-O1034</f>
        <v>-0.0430968530004048</v>
      </c>
      <c r="AR1034" s="20" t="n">
        <f aca="false">VLOOKUP(I1034,entreesparc!$A$13:$H$110,8,0)*AP1034</f>
        <v>1.81329568925629E-009</v>
      </c>
      <c r="AS1034" s="7" t="n">
        <f aca="false">M1034*AJ1034/AI1034+AH1034/R1034</f>
        <v>6.3739115422045</v>
      </c>
      <c r="AT1034" s="4" t="n">
        <f aca="false">AS1034+Z1034</f>
        <v>4.65506365689357</v>
      </c>
      <c r="AU1034" s="4" t="n">
        <f aca="false">AT1034^-'paramètres CI'!$B$19</f>
        <v>4.53518498511059E-006</v>
      </c>
      <c r="AV1034" s="4" t="n">
        <f aca="false">SUMIFS($AU$2:$AU$1250,$I$2:$I$1250,V1034)</f>
        <v>0.000444967911314149</v>
      </c>
      <c r="AW1034" s="5" t="n">
        <f aca="false">AU1034/AV1034</f>
        <v>0.0101921618835762</v>
      </c>
      <c r="AX1034" s="7" t="n">
        <f aca="false">SUMIFS($AP$2:$AP$1250,$I$2:$I$1250,V1034)</f>
        <v>1</v>
      </c>
    </row>
    <row r="1035" customFormat="false" ht="15.8" hidden="false" customHeight="false" outlineLevel="0" collapsed="false">
      <c r="A1035" s="0" t="s">
        <v>19</v>
      </c>
      <c r="B1035" s="0" t="s">
        <v>54</v>
      </c>
      <c r="C1035" s="0" t="s">
        <v>32</v>
      </c>
      <c r="D1035" s="0" t="s">
        <v>34</v>
      </c>
      <c r="E1035" s="0" t="str">
        <f aca="false">VLOOKUP(A1035,Nomenclature!$D$1:$E$9,2,0)</f>
        <v>07</v>
      </c>
      <c r="F1035" s="0" t="str">
        <f aca="false">VLOOKUP(B1035,Nomenclature!$J$1:$K$97,2,0)</f>
        <v>16</v>
      </c>
      <c r="G1035" s="0" t="str">
        <f aca="false">VLOOKUP(C1035,Nomenclature!$M$1:$N$21,2,0)</f>
        <v>01</v>
      </c>
      <c r="H1035" s="0" t="str">
        <f aca="false">VLOOKUP(D1035,Nomenclature!$O$25:$P$31,2,0)</f>
        <v>06</v>
      </c>
      <c r="I1035" s="1" t="str">
        <f aca="false">CONCATENATE(E1035,F1035)</f>
        <v>0716</v>
      </c>
      <c r="J1035" s="0" t="str">
        <f aca="false">CONCATENATE(E1035,F1035,G1035,H1035)</f>
        <v>07160106</v>
      </c>
      <c r="K1035" s="0" t="n">
        <v>20.5784224963523</v>
      </c>
      <c r="L1035" s="0" t="n">
        <v>25</v>
      </c>
      <c r="M1035" s="0" t="n">
        <v>112.709022327168</v>
      </c>
      <c r="N1035" s="0" t="n">
        <v>0.97378586914246</v>
      </c>
      <c r="O1035" s="0" t="n">
        <v>0.0656489311794007</v>
      </c>
      <c r="P1035" s="4" t="n">
        <f aca="false">VLOOKUP(D1035,'paramètres CI'!$A$1:$B$6,2,0)</f>
        <v>0.0424847883250769</v>
      </c>
      <c r="Q1035" s="17" t="n">
        <f aca="false">M1035*P1035/N1035</f>
        <v>4.91732228576381</v>
      </c>
      <c r="R1035" s="9" t="n">
        <f aca="false">1/(1+0.04)*(1 - (1/(1+0.04))^L1035)/(1-1/(1+0.04))</f>
        <v>15.6220799436509</v>
      </c>
      <c r="S1035" s="17" t="n">
        <f aca="false">K1035/R1035</f>
        <v>1.31726521504045</v>
      </c>
      <c r="T1035" s="17" t="n">
        <f aca="false">Q1035+S1035</f>
        <v>6.23458750080426</v>
      </c>
      <c r="U1035" s="0" t="n">
        <f aca="false">T1035 + Z1035</f>
        <v>3.15025645323448</v>
      </c>
      <c r="V1035" s="4" t="str">
        <f aca="false">VLOOKUP(I1035,'CI ref gaz'!$I$1:$AM$97,1,0)</f>
        <v>0716</v>
      </c>
      <c r="W1035" s="0" t="n">
        <f aca="false">VLOOKUP(I1035,'CI ref gaz'!$I$1:$AM$97,14,0)</f>
        <v>-2</v>
      </c>
      <c r="X1035" s="1" t="n">
        <f aca="false">VLOOKUP(I1035,'CI ref gaz'!$I$1:$AM$97,13,0)</f>
        <v>2.55231695549471</v>
      </c>
      <c r="Y1035" s="2" t="n">
        <f aca="false">VLOOKUP(I1035,'CI ref gaz'!$I$1:$AM$97,7,0)</f>
        <v>0.353604753193557</v>
      </c>
      <c r="Z1035" s="17" t="n">
        <f aca="false">X1035*(O1035/Y1035)^(-1/8)-T1035</f>
        <v>-3.08433104756979</v>
      </c>
      <c r="AA1035" s="17" t="n">
        <f aca="false">Z1035^2</f>
        <v>9.51309801100293</v>
      </c>
      <c r="AB1035" s="18" t="n">
        <f aca="false">Z1035/U1035</f>
        <v>-0.979073003533727</v>
      </c>
      <c r="AC1035" s="17" t="n">
        <f aca="false">U1035^-('paramètres CI'!$B$19)</f>
        <v>0.000103093841087964</v>
      </c>
      <c r="AD1035" s="4" t="n">
        <f aca="false">SUMIFS($AC$2:$AC$1250,$I$2:$I$1250,V1035)</f>
        <v>0.0015703811050059</v>
      </c>
      <c r="AE1035" s="4" t="n">
        <f aca="false">AC1035/AD1035</f>
        <v>0.0656489311794008</v>
      </c>
      <c r="AF1035" s="17" t="n">
        <f aca="false">AE1035-O1035</f>
        <v>0</v>
      </c>
      <c r="AG1035" s="4" t="n">
        <f aca="false">VLOOKUP(I1035,BesoinU!$F$1:$L$99,3,0)</f>
        <v>66.8213665310645</v>
      </c>
      <c r="AH1035" s="19" t="n">
        <f aca="false">VLOOKUP(J1035,bibliRdtCHauff!$G$2:$K$1398,4,0)</f>
        <v>21.9497466363502</v>
      </c>
      <c r="AI1035" s="19" t="n">
        <f aca="false">VLOOKUP(J1035,bibliRdtCHauff!$G$2:$K$1398,3,0)</f>
        <v>1.00110273086107</v>
      </c>
      <c r="AJ1035" s="4" t="n">
        <f aca="false">VLOOKUP(D1035,'paramètres CI'!$A$1:$C$6,3)</f>
        <v>0.0591</v>
      </c>
      <c r="AK1035" s="4" t="n">
        <f aca="false">AJ1035*AG1035/AI1035</f>
        <v>3.944792717316</v>
      </c>
      <c r="AL1035" s="4" t="n">
        <f aca="false">AK1035+AH1035/R1035</f>
        <v>5.34983908217416</v>
      </c>
      <c r="AM1035" s="4" t="n">
        <f aca="false">AL1035+Z1035</f>
        <v>2.26550803460437</v>
      </c>
      <c r="AN1035" s="4" t="n">
        <f aca="false">AM1035^-'paramètres CI'!$B$19</f>
        <v>0.00144103704712241</v>
      </c>
      <c r="AO1035" s="4" t="n">
        <f aca="false">SUMIFS($AN$2:$AN$1250,$I$2:$I$1250,V1035)</f>
        <v>982457417.013648</v>
      </c>
      <c r="AP1035" s="5" t="n">
        <f aca="false">AN1035/AO1035</f>
        <v>1.46676794552856E-012</v>
      </c>
      <c r="AQ1035" s="6" t="n">
        <f aca="false">AP1035-O1035</f>
        <v>-0.0656489311779339</v>
      </c>
      <c r="AR1035" s="20" t="n">
        <f aca="false">VLOOKUP(I1035,entreesparc!$A$13:$H$110,8,0)*AP1035</f>
        <v>1.63430245145269E-008</v>
      </c>
      <c r="AS1035" s="7" t="n">
        <f aca="false">M1035*AJ1035/AI1035+AH1035/R1035</f>
        <v>8.05881227138632</v>
      </c>
      <c r="AT1035" s="4" t="n">
        <f aca="false">AS1035+Z1035</f>
        <v>4.97448122381653</v>
      </c>
      <c r="AU1035" s="4" t="n">
        <f aca="false">AT1035^-'paramètres CI'!$B$19</f>
        <v>2.66696694096838E-006</v>
      </c>
      <c r="AV1035" s="4" t="n">
        <f aca="false">SUMIFS($AU$2:$AU$1250,$I$2:$I$1250,V1035)</f>
        <v>0.000444967911314149</v>
      </c>
      <c r="AW1035" s="5" t="n">
        <f aca="false">AU1035/AV1035</f>
        <v>0.00599361633312361</v>
      </c>
      <c r="AX1035" s="7" t="n">
        <f aca="false">SUMIFS($AP$2:$AP$1250,$I$2:$I$1250,V1035)</f>
        <v>1</v>
      </c>
    </row>
    <row r="1036" customFormat="false" ht="15.8" hidden="false" customHeight="false" outlineLevel="0" collapsed="false">
      <c r="A1036" s="0" t="s">
        <v>19</v>
      </c>
      <c r="B1036" s="0" t="s">
        <v>54</v>
      </c>
      <c r="C1036" s="0" t="s">
        <v>35</v>
      </c>
      <c r="D1036" s="0" t="s">
        <v>33</v>
      </c>
      <c r="E1036" s="0" t="str">
        <f aca="false">VLOOKUP(A1036,Nomenclature!$D$1:$E$9,2,0)</f>
        <v>07</v>
      </c>
      <c r="F1036" s="0" t="str">
        <f aca="false">VLOOKUP(B1036,Nomenclature!$J$1:$K$97,2,0)</f>
        <v>16</v>
      </c>
      <c r="G1036" s="0" t="str">
        <f aca="false">VLOOKUP(C1036,Nomenclature!$M$1:$N$21,2,0)</f>
        <v>21</v>
      </c>
      <c r="H1036" s="0" t="str">
        <f aca="false">VLOOKUP(D1036,Nomenclature!$O$25:$P$31,2,0)</f>
        <v>01</v>
      </c>
      <c r="I1036" s="1" t="str">
        <f aca="false">CONCATENATE(E1036,F1036)</f>
        <v>0716</v>
      </c>
      <c r="J1036" s="0" t="str">
        <f aca="false">CONCATENATE(E1036,F1036,G1036,H1036)</f>
        <v>07162101</v>
      </c>
      <c r="K1036" s="0" t="n">
        <v>25.4708701741884</v>
      </c>
      <c r="L1036" s="0" t="n">
        <v>25</v>
      </c>
      <c r="M1036" s="0" t="n">
        <v>99.9508800147465</v>
      </c>
      <c r="N1036" s="0" t="n">
        <v>1.01431834836468</v>
      </c>
      <c r="O1036" s="0" t="n">
        <v>9.99300489657242E-005</v>
      </c>
      <c r="P1036" s="4" t="n">
        <f aca="false">VLOOKUP(D1036,'paramètres CI'!$A$1:$B$6,2,0)</f>
        <v>0.033584731604575</v>
      </c>
      <c r="Q1036" s="17" t="n">
        <f aca="false">M1036*P1036/N1036</f>
        <v>3.30943779568646</v>
      </c>
      <c r="R1036" s="9" t="n">
        <f aca="false">1/(1+0.04)*(1 - (1/(1+0.04))^L1036)/(1-1/(1+0.04))</f>
        <v>15.6220799436509</v>
      </c>
      <c r="S1036" s="17" t="n">
        <f aca="false">K1036/R1036</f>
        <v>1.63044039372877</v>
      </c>
      <c r="T1036" s="17" t="n">
        <f aca="false">Q1036+S1036</f>
        <v>4.93987818941523</v>
      </c>
      <c r="U1036" s="0" t="n">
        <f aca="false">T1036 + Z1036</f>
        <v>7.08822271528579</v>
      </c>
      <c r="V1036" s="4" t="str">
        <f aca="false">VLOOKUP(I1036,'CI ref gaz'!$I$1:$AM$97,1,0)</f>
        <v>0716</v>
      </c>
      <c r="W1036" s="0" t="n">
        <f aca="false">VLOOKUP(I1036,'CI ref gaz'!$I$1:$AM$97,14,0)</f>
        <v>-2</v>
      </c>
      <c r="X1036" s="1" t="n">
        <f aca="false">VLOOKUP(I1036,'CI ref gaz'!$I$1:$AM$97,13,0)</f>
        <v>2.55231695549471</v>
      </c>
      <c r="Y1036" s="2" t="n">
        <f aca="false">VLOOKUP(I1036,'CI ref gaz'!$I$1:$AM$97,7,0)</f>
        <v>0.353604753193557</v>
      </c>
      <c r="Z1036" s="17" t="n">
        <f aca="false">X1036*(O1036/Y1036)^(-1/8)-T1036</f>
        <v>2.14834452587056</v>
      </c>
      <c r="AA1036" s="17" t="n">
        <f aca="false">Z1036^2</f>
        <v>4.615384201838</v>
      </c>
      <c r="AB1036" s="18" t="n">
        <f aca="false">Z1036/U1036</f>
        <v>0.303086487567277</v>
      </c>
      <c r="AC1036" s="17" t="n">
        <f aca="false">U1036^-('paramètres CI'!$B$19)</f>
        <v>1.56928260718088E-007</v>
      </c>
      <c r="AD1036" s="4" t="n">
        <f aca="false">SUMIFS($AC$2:$AC$1250,$I$2:$I$1250,V1036)</f>
        <v>0.0015703811050059</v>
      </c>
      <c r="AE1036" s="4" t="n">
        <f aca="false">AC1036/AD1036</f>
        <v>9.99300489657243E-005</v>
      </c>
      <c r="AF1036" s="17" t="n">
        <f aca="false">AE1036-O1036</f>
        <v>0</v>
      </c>
      <c r="AG1036" s="4" t="n">
        <f aca="false">VLOOKUP(I1036,BesoinU!$F$1:$L$99,3,0)</f>
        <v>66.8213665310645</v>
      </c>
      <c r="AH1036" s="19" t="n">
        <f aca="false">VLOOKUP(J1036,bibliRdtCHauff!$G$2:$K$1398,4,0)</f>
        <v>24.672700384909</v>
      </c>
      <c r="AI1036" s="19" t="n">
        <f aca="false">VLOOKUP(J1036,bibliRdtCHauff!$G$2:$K$1398,3,0)</f>
        <v>1.10733777662764</v>
      </c>
      <c r="AJ1036" s="4" t="n">
        <f aca="false">VLOOKUP(D1036,'paramètres CI'!$A$1:$C$6,3)</f>
        <v>0.0509473684210526</v>
      </c>
      <c r="AK1036" s="4" t="n">
        <f aca="false">AJ1036*AG1036/AI1036</f>
        <v>3.07437608551949</v>
      </c>
      <c r="AL1036" s="4" t="n">
        <f aca="false">AK1036+AH1036/R1036</f>
        <v>4.65372406439963</v>
      </c>
      <c r="AM1036" s="4" t="n">
        <f aca="false">AL1036+Z1036</f>
        <v>6.80206859027019</v>
      </c>
      <c r="AN1036" s="4" t="n">
        <f aca="false">AM1036^-'paramètres CI'!$B$19</f>
        <v>2.18208641014444E-007</v>
      </c>
      <c r="AO1036" s="4" t="n">
        <f aca="false">SUMIFS($AN$2:$AN$1250,$I$2:$I$1250,V1036)</f>
        <v>982457417.013648</v>
      </c>
      <c r="AP1036" s="5" t="n">
        <f aca="false">AN1036/AO1036</f>
        <v>2.22104935273152E-016</v>
      </c>
      <c r="AQ1036" s="6" t="n">
        <f aca="false">AP1036-O1036</f>
        <v>-9.99300489655021E-005</v>
      </c>
      <c r="AR1036" s="20" t="n">
        <f aca="false">VLOOKUP(I1036,entreesparc!$A$13:$H$110,8,0)*AP1036</f>
        <v>2.47473802044296E-012</v>
      </c>
      <c r="AS1036" s="7" t="n">
        <f aca="false">M1036*AJ1036/AI1036+AH1036/R1036</f>
        <v>6.17797580103206</v>
      </c>
      <c r="AT1036" s="4" t="n">
        <f aca="false">AS1036+Z1036</f>
        <v>8.32632032690262</v>
      </c>
      <c r="AU1036" s="4" t="n">
        <f aca="false">AT1036^-'paramètres CI'!$B$19</f>
        <v>4.32887535496582E-008</v>
      </c>
      <c r="AV1036" s="4" t="n">
        <f aca="false">SUMIFS($AU$2:$AU$1250,$I$2:$I$1250,V1036)</f>
        <v>0.000444967911314149</v>
      </c>
      <c r="AW1036" s="5" t="n">
        <f aca="false">AU1036/AV1036</f>
        <v>9.72851130361538E-005</v>
      </c>
      <c r="AX1036" s="7" t="n">
        <f aca="false">SUMIFS($AP$2:$AP$1250,$I$2:$I$1250,V1036)</f>
        <v>1</v>
      </c>
    </row>
    <row r="1037" customFormat="false" ht="15.8" hidden="false" customHeight="false" outlineLevel="0" collapsed="false">
      <c r="A1037" s="0" t="s">
        <v>19</v>
      </c>
      <c r="B1037" s="0" t="s">
        <v>54</v>
      </c>
      <c r="C1037" s="0" t="s">
        <v>35</v>
      </c>
      <c r="D1037" s="0" t="s">
        <v>34</v>
      </c>
      <c r="E1037" s="0" t="str">
        <f aca="false">VLOOKUP(A1037,Nomenclature!$D$1:$E$9,2,0)</f>
        <v>07</v>
      </c>
      <c r="F1037" s="0" t="str">
        <f aca="false">VLOOKUP(B1037,Nomenclature!$J$1:$K$97,2,0)</f>
        <v>16</v>
      </c>
      <c r="G1037" s="0" t="str">
        <f aca="false">VLOOKUP(C1037,Nomenclature!$M$1:$N$21,2,0)</f>
        <v>21</v>
      </c>
      <c r="H1037" s="0" t="str">
        <f aca="false">VLOOKUP(D1037,Nomenclature!$O$25:$P$31,2,0)</f>
        <v>06</v>
      </c>
      <c r="I1037" s="1" t="str">
        <f aca="false">CONCATENATE(E1037,F1037)</f>
        <v>0716</v>
      </c>
      <c r="J1037" s="0" t="str">
        <f aca="false">CONCATENATE(E1037,F1037,G1037,H1037)</f>
        <v>07162106</v>
      </c>
      <c r="K1037" s="0" t="n">
        <v>25.7230281204404</v>
      </c>
      <c r="L1037" s="0" t="n">
        <v>25</v>
      </c>
      <c r="M1037" s="0" t="n">
        <v>112.709022327168</v>
      </c>
      <c r="N1037" s="0" t="n">
        <v>1.10026156870614</v>
      </c>
      <c r="O1037" s="0" t="n">
        <v>9.99300489657242E-005</v>
      </c>
      <c r="P1037" s="4" t="n">
        <f aca="false">VLOOKUP(D1037,'paramètres CI'!$A$1:$B$6,2,0)</f>
        <v>0.0424847883250769</v>
      </c>
      <c r="Q1037" s="17" t="n">
        <f aca="false">M1037*P1037/N1037</f>
        <v>4.35207326338507</v>
      </c>
      <c r="R1037" s="9" t="n">
        <f aca="false">1/(1+0.04)*(1 - (1/(1+0.04))^L1037)/(1-1/(1+0.04))</f>
        <v>15.6220799436509</v>
      </c>
      <c r="S1037" s="17" t="n">
        <f aca="false">K1037/R1037</f>
        <v>1.64658151880056</v>
      </c>
      <c r="T1037" s="17" t="n">
        <f aca="false">Q1037+S1037</f>
        <v>5.99865478218563</v>
      </c>
      <c r="U1037" s="0" t="n">
        <f aca="false">T1037 + Z1037</f>
        <v>7.08822271528579</v>
      </c>
      <c r="V1037" s="4" t="str">
        <f aca="false">VLOOKUP(I1037,'CI ref gaz'!$I$1:$AM$97,1,0)</f>
        <v>0716</v>
      </c>
      <c r="W1037" s="0" t="n">
        <f aca="false">VLOOKUP(I1037,'CI ref gaz'!$I$1:$AM$97,14,0)</f>
        <v>-2</v>
      </c>
      <c r="X1037" s="1" t="n">
        <f aca="false">VLOOKUP(I1037,'CI ref gaz'!$I$1:$AM$97,13,0)</f>
        <v>2.55231695549471</v>
      </c>
      <c r="Y1037" s="2" t="n">
        <f aca="false">VLOOKUP(I1037,'CI ref gaz'!$I$1:$AM$97,7,0)</f>
        <v>0.353604753193557</v>
      </c>
      <c r="Z1037" s="17" t="n">
        <f aca="false">X1037*(O1037/Y1037)^(-1/8)-T1037</f>
        <v>1.08956793310016</v>
      </c>
      <c r="AA1037" s="17" t="n">
        <f aca="false">Z1037^2</f>
        <v>1.18715828084016</v>
      </c>
      <c r="AB1037" s="18" t="n">
        <f aca="false">Z1037/U1037</f>
        <v>0.153715250897874</v>
      </c>
      <c r="AC1037" s="17" t="n">
        <f aca="false">U1037^-('paramètres CI'!$B$19)</f>
        <v>1.56928260718088E-007</v>
      </c>
      <c r="AD1037" s="4" t="n">
        <f aca="false">SUMIFS($AC$2:$AC$1250,$I$2:$I$1250,V1037)</f>
        <v>0.0015703811050059</v>
      </c>
      <c r="AE1037" s="4" t="n">
        <f aca="false">AC1037/AD1037</f>
        <v>9.99300489657243E-005</v>
      </c>
      <c r="AF1037" s="17" t="n">
        <f aca="false">AE1037-O1037</f>
        <v>0</v>
      </c>
      <c r="AG1037" s="4" t="n">
        <f aca="false">VLOOKUP(I1037,BesoinU!$F$1:$L$99,3,0)</f>
        <v>66.8213665310645</v>
      </c>
      <c r="AH1037" s="19" t="n">
        <f aca="false">VLOOKUP(J1037,bibliRdtCHauff!$G$2:$K$1398,4,0)</f>
        <v>26.1306507575597</v>
      </c>
      <c r="AI1037" s="19" t="n">
        <f aca="false">VLOOKUP(J1037,bibliRdtCHauff!$G$2:$K$1398,3,0)</f>
        <v>1.10220815006447</v>
      </c>
      <c r="AJ1037" s="4" t="n">
        <f aca="false">VLOOKUP(D1037,'paramètres CI'!$A$1:$C$6,3)</f>
        <v>0.0591</v>
      </c>
      <c r="AK1037" s="4" t="n">
        <f aca="false">AJ1037*AG1037/AI1037</f>
        <v>3.58293736238016</v>
      </c>
      <c r="AL1037" s="4" t="n">
        <f aca="false">AK1037+AH1037/R1037</f>
        <v>5.25561160625892</v>
      </c>
      <c r="AM1037" s="4" t="n">
        <f aca="false">AL1037+Z1037</f>
        <v>6.34517953935908</v>
      </c>
      <c r="AN1037" s="4" t="n">
        <f aca="false">AM1037^-'paramètres CI'!$B$19</f>
        <v>3.8058238106135E-007</v>
      </c>
      <c r="AO1037" s="4" t="n">
        <f aca="false">SUMIFS($AN$2:$AN$1250,$I$2:$I$1250,V1037)</f>
        <v>982457417.013648</v>
      </c>
      <c r="AP1037" s="5" t="n">
        <f aca="false">AN1037/AO1037</f>
        <v>3.87377991626546E-016</v>
      </c>
      <c r="AQ1037" s="6" t="n">
        <f aca="false">AP1037-O1037</f>
        <v>-9.99300489653368E-005</v>
      </c>
      <c r="AR1037" s="20" t="n">
        <f aca="false">VLOOKUP(I1037,entreesparc!$A$13:$H$110,8,0)*AP1037</f>
        <v>4.31624377451161E-012</v>
      </c>
      <c r="AS1037" s="7" t="n">
        <f aca="false">M1037*AJ1037/AI1037+AH1037/R1037</f>
        <v>7.71609101515377</v>
      </c>
      <c r="AT1037" s="4" t="n">
        <f aca="false">AS1037+Z1037</f>
        <v>8.80565894825393</v>
      </c>
      <c r="AU1037" s="4" t="n">
        <f aca="false">AT1037^-'paramètres CI'!$B$19</f>
        <v>2.76633717888767E-008</v>
      </c>
      <c r="AV1037" s="4" t="n">
        <f aca="false">SUMIFS($AU$2:$AU$1250,$I$2:$I$1250,V1037)</f>
        <v>0.000444967911314149</v>
      </c>
      <c r="AW1037" s="5" t="n">
        <f aca="false">AU1037/AV1037</f>
        <v>6.21693634203349E-005</v>
      </c>
      <c r="AX1037" s="7" t="n">
        <f aca="false">SUMIFS($AP$2:$AP$1250,$I$2:$I$1250,V1037)</f>
        <v>1</v>
      </c>
    </row>
    <row r="1038" customFormat="false" ht="15.8" hidden="false" customHeight="false" outlineLevel="0" collapsed="false">
      <c r="A1038" s="0" t="s">
        <v>19</v>
      </c>
      <c r="B1038" s="0" t="s">
        <v>54</v>
      </c>
      <c r="C1038" s="0" t="s">
        <v>36</v>
      </c>
      <c r="D1038" s="0" t="s">
        <v>37</v>
      </c>
      <c r="E1038" s="0" t="str">
        <f aca="false">VLOOKUP(A1038,Nomenclature!$D$1:$E$9,2,0)</f>
        <v>07</v>
      </c>
      <c r="F1038" s="0" t="str">
        <f aca="false">VLOOKUP(B1038,Nomenclature!$J$1:$K$97,2,0)</f>
        <v>16</v>
      </c>
      <c r="G1038" s="0" t="str">
        <f aca="false">VLOOKUP(C1038,Nomenclature!$M$1:$N$21,2,0)</f>
        <v>23</v>
      </c>
      <c r="H1038" s="0" t="str">
        <f aca="false">VLOOKUP(D1038,Nomenclature!$O$25:$P$31,2,0)</f>
        <v>03</v>
      </c>
      <c r="I1038" s="1" t="str">
        <f aca="false">CONCATENATE(E1038,F1038)</f>
        <v>0716</v>
      </c>
      <c r="J1038" s="0" t="str">
        <f aca="false">CONCATENATE(E1038,F1038,G1038,H1038)</f>
        <v>07162303</v>
      </c>
      <c r="K1038" s="0" t="n">
        <v>18.6798017021283</v>
      </c>
      <c r="L1038" s="0" t="n">
        <v>20</v>
      </c>
      <c r="M1038" s="0" t="n">
        <v>103.420199853983</v>
      </c>
      <c r="N1038" s="0" t="n">
        <v>0.754143823162481</v>
      </c>
      <c r="O1038" s="0" t="n">
        <v>9.99300489657242E-005</v>
      </c>
      <c r="P1038" s="4" t="n">
        <f aca="false">VLOOKUP(D1038,'paramètres CI'!$A$1:$B$6,2,0)</f>
        <v>0.0385046990211696</v>
      </c>
      <c r="Q1038" s="17" t="n">
        <f aca="false">M1038*P1038/N1038</f>
        <v>5.28037695964641</v>
      </c>
      <c r="R1038" s="9" t="n">
        <f aca="false">1/(1+0.04)*(1 - (1/(1+0.04))^L1038)/(1-1/(1+0.04))</f>
        <v>13.5903263449677</v>
      </c>
      <c r="S1038" s="17" t="n">
        <f aca="false">K1038/R1038</f>
        <v>1.3744925050343</v>
      </c>
      <c r="T1038" s="17" t="n">
        <f aca="false">Q1038+S1038</f>
        <v>6.65486946468071</v>
      </c>
      <c r="U1038" s="0" t="n">
        <f aca="false">T1038 + Z1038</f>
        <v>7.08822271528579</v>
      </c>
      <c r="V1038" s="4" t="str">
        <f aca="false">VLOOKUP(I1038,'CI ref gaz'!$I$1:$AM$97,1,0)</f>
        <v>0716</v>
      </c>
      <c r="W1038" s="0" t="n">
        <f aca="false">VLOOKUP(I1038,'CI ref gaz'!$I$1:$AM$97,14,0)</f>
        <v>-2</v>
      </c>
      <c r="X1038" s="1" t="n">
        <f aca="false">VLOOKUP(I1038,'CI ref gaz'!$I$1:$AM$97,13,0)</f>
        <v>2.55231695549471</v>
      </c>
      <c r="Y1038" s="2" t="n">
        <f aca="false">VLOOKUP(I1038,'CI ref gaz'!$I$1:$AM$97,7,0)</f>
        <v>0.353604753193557</v>
      </c>
      <c r="Z1038" s="17" t="n">
        <f aca="false">X1038*(O1038/Y1038)^(-1/8)-T1038</f>
        <v>0.433353250605078</v>
      </c>
      <c r="AA1038" s="17" t="n">
        <f aca="false">Z1038^2</f>
        <v>0.187795039809988</v>
      </c>
      <c r="AB1038" s="18" t="n">
        <f aca="false">Z1038/U1038</f>
        <v>0.0611370816087014</v>
      </c>
      <c r="AC1038" s="17" t="n">
        <f aca="false">U1038^-('paramètres CI'!$B$19)</f>
        <v>1.56928260718088E-007</v>
      </c>
      <c r="AD1038" s="4" t="n">
        <f aca="false">SUMIFS($AC$2:$AC$1250,$I$2:$I$1250,V1038)</f>
        <v>0.0015703811050059</v>
      </c>
      <c r="AE1038" s="4" t="n">
        <f aca="false">AC1038/AD1038</f>
        <v>9.99300489657243E-005</v>
      </c>
      <c r="AF1038" s="17" t="n">
        <f aca="false">AE1038-O1038</f>
        <v>0</v>
      </c>
      <c r="AG1038" s="4" t="n">
        <f aca="false">VLOOKUP(I1038,BesoinU!$F$1:$L$99,3,0)</f>
        <v>66.8213665310645</v>
      </c>
      <c r="AH1038" s="19" t="n">
        <f aca="false">VLOOKUP(J1038,bibliRdtCHauff!$G$2:$K$1398,4,0)</f>
        <v>18.8973546335501</v>
      </c>
      <c r="AI1038" s="19" t="n">
        <f aca="false">VLOOKUP(J1038,bibliRdtCHauff!$G$2:$K$1398,3,0)</f>
        <v>0.754143289010858</v>
      </c>
      <c r="AJ1038" s="4" t="n">
        <f aca="false">VLOOKUP(D1038,'paramètres CI'!$A$1:$C$6,3)</f>
        <v>0.0763929293534506</v>
      </c>
      <c r="AK1038" s="4" t="n">
        <f aca="false">AJ1038*AG1038/AI1038</f>
        <v>6.76884619553399</v>
      </c>
      <c r="AL1038" s="4" t="n">
        <f aca="false">AK1038+AH1038/R1038</f>
        <v>8.15934662605143</v>
      </c>
      <c r="AM1038" s="4" t="n">
        <f aca="false">AL1038+Z1038</f>
        <v>8.59269987665651</v>
      </c>
      <c r="AN1038" s="4" t="n">
        <f aca="false">AM1038^-'paramètres CI'!$B$19</f>
        <v>3.36482788808545E-008</v>
      </c>
      <c r="AO1038" s="4" t="n">
        <f aca="false">SUMIFS($AN$2:$AN$1250,$I$2:$I$1250,V1038)</f>
        <v>982457417.013648</v>
      </c>
      <c r="AP1038" s="5" t="n">
        <f aca="false">AN1038/AO1038</f>
        <v>3.4249096498385E-017</v>
      </c>
      <c r="AQ1038" s="6" t="n">
        <f aca="false">AP1038-O1038</f>
        <v>-9.99300489656899E-005</v>
      </c>
      <c r="AR1038" s="20" t="n">
        <f aca="false">VLOOKUP(I1038,entreesparc!$A$13:$H$110,8,0)*AP1038</f>
        <v>3.81610346326323E-013</v>
      </c>
      <c r="AS1038" s="7" t="n">
        <f aca="false">M1038*AJ1038/AI1038+AH1038/R1038</f>
        <v>11.8667217750414</v>
      </c>
      <c r="AT1038" s="4" t="n">
        <f aca="false">AS1038+Z1038</f>
        <v>12.3000750256465</v>
      </c>
      <c r="AU1038" s="4" t="n">
        <f aca="false">AT1038^-'paramètres CI'!$B$19</f>
        <v>1.90870106666984E-009</v>
      </c>
      <c r="AV1038" s="4" t="n">
        <f aca="false">SUMIFS($AU$2:$AU$1250,$I$2:$I$1250,V1038)</f>
        <v>0.000444967911314149</v>
      </c>
      <c r="AW1038" s="5" t="n">
        <f aca="false">AU1038/AV1038</f>
        <v>4.28952519527256E-006</v>
      </c>
      <c r="AX1038" s="7" t="n">
        <f aca="false">SUMIFS($AP$2:$AP$1250,$I$2:$I$1250,V1038)</f>
        <v>1</v>
      </c>
    </row>
    <row r="1039" customFormat="false" ht="15.8" hidden="false" customHeight="false" outlineLevel="0" collapsed="false">
      <c r="A1039" s="0" t="s">
        <v>19</v>
      </c>
      <c r="B1039" s="0" t="s">
        <v>54</v>
      </c>
      <c r="C1039" s="0" t="s">
        <v>38</v>
      </c>
      <c r="D1039" s="0" t="s">
        <v>39</v>
      </c>
      <c r="E1039" s="0" t="str">
        <f aca="false">VLOOKUP(A1039,Nomenclature!$D$1:$E$9,2,0)</f>
        <v>07</v>
      </c>
      <c r="F1039" s="0" t="str">
        <f aca="false">VLOOKUP(B1039,Nomenclature!$J$1:$K$97,2,0)</f>
        <v>16</v>
      </c>
      <c r="G1039" s="0" t="str">
        <f aca="false">VLOOKUP(C1039,Nomenclature!$M$1:$N$21,2,0)</f>
        <v>24</v>
      </c>
      <c r="H1039" s="0" t="str">
        <f aca="false">VLOOKUP(D1039,Nomenclature!$O$25:$P$31,2,0)</f>
        <v>04</v>
      </c>
      <c r="I1039" s="1" t="str">
        <f aca="false">CONCATENATE(E1039,F1039)</f>
        <v>0716</v>
      </c>
      <c r="J1039" s="0" t="str">
        <f aca="false">CONCATENATE(E1039,F1039,G1039,H1039)</f>
        <v>07162404</v>
      </c>
      <c r="K1039" s="0" t="n">
        <v>13.3073150217785</v>
      </c>
      <c r="L1039" s="0" t="n">
        <v>20</v>
      </c>
      <c r="M1039" s="0" t="n">
        <v>104.700638598706</v>
      </c>
      <c r="N1039" s="0" t="n">
        <v>0.981730012629207</v>
      </c>
      <c r="O1039" s="0" t="n">
        <v>9.99300489657242E-005</v>
      </c>
      <c r="P1039" s="4" t="n">
        <f aca="false">VLOOKUP(D1039,'paramètres CI'!$A$1:$B$6,2,0)</f>
        <v>0.022045059962018</v>
      </c>
      <c r="Q1039" s="17" t="n">
        <f aca="false">M1039*P1039/N1039</f>
        <v>2.35108617061482</v>
      </c>
      <c r="R1039" s="9" t="n">
        <f aca="false">1/(1+0.04)*(1 - (1/(1+0.04))^L1039)/(1-1/(1+0.04))</f>
        <v>13.5903263449677</v>
      </c>
      <c r="S1039" s="17" t="n">
        <f aca="false">K1039/R1039</f>
        <v>0.979175531476919</v>
      </c>
      <c r="T1039" s="17" t="n">
        <f aca="false">Q1039+S1039</f>
        <v>3.33026170209174</v>
      </c>
      <c r="U1039" s="0" t="n">
        <f aca="false">T1039 + Z1039</f>
        <v>7.08822271528579</v>
      </c>
      <c r="V1039" s="4" t="str">
        <f aca="false">VLOOKUP(I1039,'CI ref gaz'!$I$1:$AM$97,1,0)</f>
        <v>0716</v>
      </c>
      <c r="W1039" s="0" t="n">
        <f aca="false">VLOOKUP(I1039,'CI ref gaz'!$I$1:$AM$97,14,0)</f>
        <v>-2</v>
      </c>
      <c r="X1039" s="1" t="n">
        <f aca="false">VLOOKUP(I1039,'CI ref gaz'!$I$1:$AM$97,13,0)</f>
        <v>2.55231695549471</v>
      </c>
      <c r="Y1039" s="2" t="n">
        <f aca="false">VLOOKUP(I1039,'CI ref gaz'!$I$1:$AM$97,7,0)</f>
        <v>0.353604753193557</v>
      </c>
      <c r="Z1039" s="17" t="n">
        <f aca="false">X1039*(O1039/Y1039)^(-1/8)-T1039</f>
        <v>3.75796101319405</v>
      </c>
      <c r="AA1039" s="17" t="n">
        <f aca="false">Z1039^2</f>
        <v>14.1222709766864</v>
      </c>
      <c r="AB1039" s="18" t="n">
        <f aca="false">Z1039/U1039</f>
        <v>0.530169714488511</v>
      </c>
      <c r="AC1039" s="17" t="n">
        <f aca="false">U1039^-('paramètres CI'!$B$19)</f>
        <v>1.56928260718088E-007</v>
      </c>
      <c r="AD1039" s="4" t="n">
        <f aca="false">SUMIFS($AC$2:$AC$1250,$I$2:$I$1250,V1039)</f>
        <v>0.0015703811050059</v>
      </c>
      <c r="AE1039" s="4" t="n">
        <f aca="false">AC1039/AD1039</f>
        <v>9.99300489657243E-005</v>
      </c>
      <c r="AF1039" s="17" t="n">
        <f aca="false">AE1039-O1039</f>
        <v>0</v>
      </c>
      <c r="AG1039" s="4" t="n">
        <f aca="false">VLOOKUP(I1039,BesoinU!$F$1:$L$99,3,0)</f>
        <v>66.8213665310645</v>
      </c>
      <c r="AH1039" s="19" t="n">
        <f aca="false">VLOOKUP(J1039,bibliRdtCHauff!$G$2:$K$1398,4,0)</f>
        <v>13.3317839139023</v>
      </c>
      <c r="AI1039" s="19" t="n">
        <f aca="false">VLOOKUP(J1039,bibliRdtCHauff!$G$2:$K$1398,3,0)</f>
        <v>0.981730360534115</v>
      </c>
      <c r="AJ1039" s="4" t="n">
        <f aca="false">VLOOKUP(D1039,'paramètres CI'!$A$1:$C$6,3)</f>
        <v>0.0386719666666667</v>
      </c>
      <c r="AK1039" s="4" t="n">
        <f aca="false">AJ1039*AG1039/AI1039</f>
        <v>2.63220306001797</v>
      </c>
      <c r="AL1039" s="4" t="n">
        <f aca="false">AK1039+AH1039/R1039</f>
        <v>3.61317905540596</v>
      </c>
      <c r="AM1039" s="4" t="n">
        <f aca="false">AL1039+Z1039</f>
        <v>7.37114006860001</v>
      </c>
      <c r="AN1039" s="4" t="n">
        <f aca="false">AM1039^-'paramètres CI'!$B$19</f>
        <v>1.14742072256077E-007</v>
      </c>
      <c r="AO1039" s="4" t="n">
        <f aca="false">SUMIFS($AN$2:$AN$1250,$I$2:$I$1250,V1039)</f>
        <v>982457417.013648</v>
      </c>
      <c r="AP1039" s="5" t="n">
        <f aca="false">AN1039/AO1039</f>
        <v>1.16790886066956E-016</v>
      </c>
      <c r="AQ1039" s="6" t="n">
        <f aca="false">AP1039-O1039</f>
        <v>-9.99300489656074E-005</v>
      </c>
      <c r="AR1039" s="20" t="n">
        <f aca="false">VLOOKUP(I1039,entreesparc!$A$13:$H$110,8,0)*AP1039</f>
        <v>1.30130762666603E-012</v>
      </c>
      <c r="AS1039" s="7" t="n">
        <f aca="false">M1039*AJ1039/AI1039+AH1039/R1039</f>
        <v>5.10530561647153</v>
      </c>
      <c r="AT1039" s="4" t="n">
        <f aca="false">AS1039+Z1039</f>
        <v>8.86326662966558</v>
      </c>
      <c r="AU1039" s="4" t="n">
        <f aca="false">AT1039^-'paramètres CI'!$B$19</f>
        <v>2.62572649533118E-008</v>
      </c>
      <c r="AV1039" s="4" t="n">
        <f aca="false">SUMIFS($AU$2:$AU$1250,$I$2:$I$1250,V1039)</f>
        <v>0.000444967911314149</v>
      </c>
      <c r="AW1039" s="5" t="n">
        <f aca="false">AU1039/AV1039</f>
        <v>5.90093449115572E-005</v>
      </c>
      <c r="AX1039" s="7" t="n">
        <f aca="false">SUMIFS($AP$2:$AP$1250,$I$2:$I$1250,V1039)</f>
        <v>1</v>
      </c>
    </row>
    <row r="1040" customFormat="false" ht="15.8" hidden="false" customHeight="false" outlineLevel="0" collapsed="false">
      <c r="A1040" s="0" t="s">
        <v>19</v>
      </c>
      <c r="B1040" s="0" t="s">
        <v>54</v>
      </c>
      <c r="C1040" s="0" t="s">
        <v>40</v>
      </c>
      <c r="D1040" s="0" t="s">
        <v>37</v>
      </c>
      <c r="E1040" s="0" t="str">
        <f aca="false">VLOOKUP(A1040,Nomenclature!$D$1:$E$9,2,0)</f>
        <v>07</v>
      </c>
      <c r="F1040" s="0" t="str">
        <f aca="false">VLOOKUP(B1040,Nomenclature!$J$1:$K$97,2,0)</f>
        <v>16</v>
      </c>
      <c r="G1040" s="0" t="str">
        <f aca="false">VLOOKUP(C1040,Nomenclature!$M$1:$N$21,2,0)</f>
        <v>03</v>
      </c>
      <c r="H1040" s="0" t="str">
        <f aca="false">VLOOKUP(D1040,Nomenclature!$O$25:$P$31,2,0)</f>
        <v>03</v>
      </c>
      <c r="I1040" s="1" t="str">
        <f aca="false">CONCATENATE(E1040,F1040)</f>
        <v>0716</v>
      </c>
      <c r="J1040" s="0" t="str">
        <f aca="false">CONCATENATE(E1040,F1040,G1040,H1040)</f>
        <v>07160303</v>
      </c>
      <c r="K1040" s="0" t="n">
        <v>14.9438413617026</v>
      </c>
      <c r="L1040" s="0" t="n">
        <v>20</v>
      </c>
      <c r="M1040" s="0" t="n">
        <v>103.420199853983</v>
      </c>
      <c r="N1040" s="0" t="n">
        <v>0.524528175091143</v>
      </c>
      <c r="O1040" s="0" t="n">
        <v>0.0524287011700009</v>
      </c>
      <c r="P1040" s="4" t="n">
        <f aca="false">VLOOKUP(D1040,'paramètres CI'!$A$1:$B$6,2,0)</f>
        <v>0.0385046990211696</v>
      </c>
      <c r="Q1040" s="17" t="n">
        <f aca="false">M1040*P1040/N1040</f>
        <v>7.5918965981091</v>
      </c>
      <c r="R1040" s="9" t="n">
        <f aca="false">1/(1+0.04)*(1 - (1/(1+0.04))^L1040)/(1-1/(1+0.04))</f>
        <v>13.5903263449677</v>
      </c>
      <c r="S1040" s="17" t="n">
        <f aca="false">K1040/R1040</f>
        <v>1.09959400402744</v>
      </c>
      <c r="T1040" s="17" t="n">
        <f aca="false">Q1040+S1040</f>
        <v>8.69149060213654</v>
      </c>
      <c r="U1040" s="0" t="n">
        <f aca="false">T1040 + Z1040</f>
        <v>3.24006132323287</v>
      </c>
      <c r="V1040" s="4" t="str">
        <f aca="false">VLOOKUP(I1040,'CI ref gaz'!$I$1:$AM$97,1,0)</f>
        <v>0716</v>
      </c>
      <c r="W1040" s="0" t="n">
        <f aca="false">VLOOKUP(I1040,'CI ref gaz'!$I$1:$AM$97,14,0)</f>
        <v>-2</v>
      </c>
      <c r="X1040" s="1" t="n">
        <f aca="false">VLOOKUP(I1040,'CI ref gaz'!$I$1:$AM$97,13,0)</f>
        <v>2.55231695549471</v>
      </c>
      <c r="Y1040" s="2" t="n">
        <f aca="false">VLOOKUP(I1040,'CI ref gaz'!$I$1:$AM$97,7,0)</f>
        <v>0.353604753193557</v>
      </c>
      <c r="Z1040" s="17" t="n">
        <f aca="false">X1040*(O1040/Y1040)^(-1/8)-T1040</f>
        <v>-5.45142927890367</v>
      </c>
      <c r="AA1040" s="17" t="n">
        <f aca="false">Z1040^2</f>
        <v>29.7180811828882</v>
      </c>
      <c r="AB1040" s="18" t="n">
        <f aca="false">Z1040/U1040</f>
        <v>-1.68250805619455</v>
      </c>
      <c r="AC1040" s="17" t="n">
        <f aca="false">U1040^-('paramètres CI'!$B$19)</f>
        <v>8.23330416773703E-005</v>
      </c>
      <c r="AD1040" s="4" t="n">
        <f aca="false">SUMIFS($AC$2:$AC$1250,$I$2:$I$1250,V1040)</f>
        <v>0.0015703811050059</v>
      </c>
      <c r="AE1040" s="4" t="n">
        <f aca="false">AC1040/AD1040</f>
        <v>0.0524287011700009</v>
      </c>
      <c r="AF1040" s="17" t="n">
        <f aca="false">AE1040-O1040</f>
        <v>0</v>
      </c>
      <c r="AG1040" s="4" t="n">
        <f aca="false">VLOOKUP(I1040,BesoinU!$F$1:$L$99,3,0)</f>
        <v>66.8213665310645</v>
      </c>
      <c r="AH1040" s="19" t="n">
        <f aca="false">VLOOKUP(J1040,bibliRdtCHauff!$G$2:$K$1398,4,0)</f>
        <v>15.8737778921821</v>
      </c>
      <c r="AI1040" s="19" t="n">
        <f aca="false">VLOOKUP(J1040,bibliRdtCHauff!$G$2:$K$1398,3,0)</f>
        <v>0.570451197875086</v>
      </c>
      <c r="AJ1040" s="4" t="n">
        <f aca="false">VLOOKUP(D1040,'paramètres CI'!$A$1:$C$6,3)</f>
        <v>0.0763929293534506</v>
      </c>
      <c r="AK1040" s="4" t="n">
        <f aca="false">AJ1040*AG1040/AI1040</f>
        <v>8.94849542208592</v>
      </c>
      <c r="AL1040" s="4" t="n">
        <f aca="false">AK1040+AH1040/R1040</f>
        <v>10.1165157837206</v>
      </c>
      <c r="AM1040" s="4" t="n">
        <f aca="false">AL1040+Z1040</f>
        <v>4.6650865048169</v>
      </c>
      <c r="AN1040" s="4" t="n">
        <f aca="false">AM1040^-'paramètres CI'!$B$19</f>
        <v>4.45781857659351E-006</v>
      </c>
      <c r="AO1040" s="4" t="n">
        <f aca="false">SUMIFS($AN$2:$AN$1250,$I$2:$I$1250,V1040)</f>
        <v>982457417.013648</v>
      </c>
      <c r="AP1040" s="5" t="n">
        <f aca="false">AN1040/AO1040</f>
        <v>4.53741658355416E-015</v>
      </c>
      <c r="AQ1040" s="6" t="n">
        <f aca="false">AP1040-O1040</f>
        <v>-0.0524287011699964</v>
      </c>
      <c r="AR1040" s="20" t="n">
        <f aca="false">VLOOKUP(I1040,entreesparc!$A$13:$H$110,8,0)*AP1040</f>
        <v>5.05568114463561E-011</v>
      </c>
      <c r="AS1040" s="7" t="n">
        <f aca="false">M1040*AJ1040/AI1040+AH1040/R1040</f>
        <v>15.0177099592627</v>
      </c>
      <c r="AT1040" s="4" t="n">
        <f aca="false">AS1040+Z1040</f>
        <v>9.56628068035907</v>
      </c>
      <c r="AU1040" s="4" t="n">
        <f aca="false">AT1040^-'paramètres CI'!$B$19</f>
        <v>1.42578829991795E-008</v>
      </c>
      <c r="AV1040" s="4" t="n">
        <f aca="false">SUMIFS($AU$2:$AU$1250,$I$2:$I$1250,V1040)</f>
        <v>0.000444967911314149</v>
      </c>
      <c r="AW1040" s="5" t="n">
        <f aca="false">AU1040/AV1040</f>
        <v>3.20424970804543E-005</v>
      </c>
      <c r="AX1040" s="7" t="n">
        <f aca="false">SUMIFS($AP$2:$AP$1250,$I$2:$I$1250,V1040)</f>
        <v>1</v>
      </c>
    </row>
    <row r="1041" customFormat="false" ht="15.8" hidden="false" customHeight="false" outlineLevel="0" collapsed="false">
      <c r="A1041" s="0" t="s">
        <v>19</v>
      </c>
      <c r="B1041" s="0" t="s">
        <v>54</v>
      </c>
      <c r="C1041" s="0" t="s">
        <v>41</v>
      </c>
      <c r="D1041" s="0" t="s">
        <v>39</v>
      </c>
      <c r="E1041" s="0" t="str">
        <f aca="false">VLOOKUP(A1041,Nomenclature!$D$1:$E$9,2,0)</f>
        <v>07</v>
      </c>
      <c r="F1041" s="0" t="str">
        <f aca="false">VLOOKUP(B1041,Nomenclature!$J$1:$K$97,2,0)</f>
        <v>16</v>
      </c>
      <c r="G1041" s="0" t="str">
        <f aca="false">VLOOKUP(C1041,Nomenclature!$M$1:$N$21,2,0)</f>
        <v>04</v>
      </c>
      <c r="H1041" s="0" t="str">
        <f aca="false">VLOOKUP(D1041,Nomenclature!$O$25:$P$31,2,0)</f>
        <v>04</v>
      </c>
      <c r="I1041" s="1" t="str">
        <f aca="false">CONCATENATE(E1041,F1041)</f>
        <v>0716</v>
      </c>
      <c r="J1041" s="0" t="str">
        <f aca="false">CONCATENATE(E1041,F1041,G1041,H1041)</f>
        <v>07160404</v>
      </c>
      <c r="K1041" s="0" t="n">
        <v>10.6458520174228</v>
      </c>
      <c r="L1041" s="0" t="n">
        <v>20</v>
      </c>
      <c r="M1041" s="0" t="n">
        <v>104.700638598706</v>
      </c>
      <c r="N1041" s="0" t="n">
        <v>0.612402820077591</v>
      </c>
      <c r="O1041" s="0" t="n">
        <v>0.353604753193557</v>
      </c>
      <c r="P1041" s="4" t="n">
        <f aca="false">VLOOKUP(D1041,'paramètres CI'!$A$1:$B$6,2,0)</f>
        <v>0.022045059962018</v>
      </c>
      <c r="Q1041" s="17" t="n">
        <f aca="false">M1041*P1041/N1041</f>
        <v>3.76897653031318</v>
      </c>
      <c r="R1041" s="9" t="n">
        <f aca="false">1/(1+0.04)*(1 - (1/(1+0.04))^L1041)/(1-1/(1+0.04))</f>
        <v>13.5903263449677</v>
      </c>
      <c r="S1041" s="17" t="n">
        <f aca="false">K1041/R1041</f>
        <v>0.783340425181535</v>
      </c>
      <c r="T1041" s="17" t="n">
        <f aca="false">Q1041+S1041</f>
        <v>4.55231695549472</v>
      </c>
      <c r="U1041" s="0" t="n">
        <f aca="false">T1041 + Z1041</f>
        <v>2.55231695549471</v>
      </c>
      <c r="V1041" s="4" t="str">
        <f aca="false">VLOOKUP(I1041,'CI ref gaz'!$I$1:$AM$97,1,0)</f>
        <v>0716</v>
      </c>
      <c r="W1041" s="0" t="n">
        <f aca="false">VLOOKUP(I1041,'CI ref gaz'!$I$1:$AM$97,14,0)</f>
        <v>-2</v>
      </c>
      <c r="X1041" s="1" t="n">
        <f aca="false">VLOOKUP(I1041,'CI ref gaz'!$I$1:$AM$97,13,0)</f>
        <v>2.55231695549471</v>
      </c>
      <c r="Y1041" s="2" t="n">
        <f aca="false">VLOOKUP(I1041,'CI ref gaz'!$I$1:$AM$97,7,0)</f>
        <v>0.353604753193557</v>
      </c>
      <c r="Z1041" s="17" t="n">
        <f aca="false">X1041*(O1041/Y1041)^(-1/8)-T1041</f>
        <v>-2</v>
      </c>
      <c r="AA1041" s="17" t="n">
        <f aca="false">Z1041^2</f>
        <v>4</v>
      </c>
      <c r="AB1041" s="18" t="n">
        <f aca="false">Z1041/U1041</f>
        <v>-0.783601737117458</v>
      </c>
      <c r="AC1041" s="17" t="n">
        <f aca="false">U1041^-('paramètres CI'!$B$19)</f>
        <v>0.000555294223055438</v>
      </c>
      <c r="AD1041" s="4" t="n">
        <f aca="false">SUMIFS($AC$2:$AC$1250,$I$2:$I$1250,V1041)</f>
        <v>0.0015703811050059</v>
      </c>
      <c r="AE1041" s="4" t="n">
        <f aca="false">AC1041/AD1041</f>
        <v>0.353604753193557</v>
      </c>
      <c r="AF1041" s="17" t="n">
        <f aca="false">AE1041-O1041</f>
        <v>0</v>
      </c>
      <c r="AG1041" s="4" t="n">
        <f aca="false">VLOOKUP(I1041,BesoinU!$F$1:$L$99,3,0)</f>
        <v>66.8213665310645</v>
      </c>
      <c r="AH1041" s="19" t="n">
        <f aca="false">VLOOKUP(J1041,bibliRdtCHauff!$G$2:$K$1398,4,0)</f>
        <v>11.198698487678</v>
      </c>
      <c r="AI1041" s="19" t="n">
        <f aca="false">VLOOKUP(J1041,bibliRdtCHauff!$G$2:$K$1398,3,0)</f>
        <v>0.686257261640995</v>
      </c>
      <c r="AJ1041" s="4" t="n">
        <f aca="false">VLOOKUP(D1041,'paramètres CI'!$A$1:$C$6,3)</f>
        <v>0.0386719666666667</v>
      </c>
      <c r="AK1041" s="4" t="n">
        <f aca="false">AJ1041*AG1041/AI1041</f>
        <v>3.76551739930773</v>
      </c>
      <c r="AL1041" s="4" t="n">
        <f aca="false">AK1041+AH1041/R1041</f>
        <v>4.58953723543365</v>
      </c>
      <c r="AM1041" s="4" t="n">
        <f aca="false">AL1041+Z1041</f>
        <v>2.58953723543364</v>
      </c>
      <c r="AN1041" s="4" t="n">
        <f aca="false">AM1041^-'paramètres CI'!$B$19</f>
        <v>0.000494564248398957</v>
      </c>
      <c r="AO1041" s="4" t="n">
        <f aca="false">SUMIFS($AN$2:$AN$1250,$I$2:$I$1250,V1041)</f>
        <v>982457417.013648</v>
      </c>
      <c r="AP1041" s="5" t="n">
        <f aca="false">AN1041/AO1041</f>
        <v>5.03395098692696E-013</v>
      </c>
      <c r="AQ1041" s="6" t="n">
        <f aca="false">AP1041-O1041</f>
        <v>-0.353604753193054</v>
      </c>
      <c r="AR1041" s="20" t="n">
        <f aca="false">VLOOKUP(I1041,entreesparc!$A$13:$H$110,8,0)*AP1041</f>
        <v>5.60892979936425E-009</v>
      </c>
      <c r="AS1041" s="7" t="n">
        <f aca="false">M1041*AJ1041/AI1041+AH1041/R1041</f>
        <v>6.72410983471603</v>
      </c>
      <c r="AT1041" s="4" t="n">
        <f aca="false">AS1041+Z1041</f>
        <v>4.72410983471603</v>
      </c>
      <c r="AU1041" s="4" t="n">
        <f aca="false">AT1041^-'paramètres CI'!$B$19</f>
        <v>4.03125350306756E-006</v>
      </c>
      <c r="AV1041" s="4" t="n">
        <f aca="false">SUMIFS($AU$2:$AU$1250,$I$2:$I$1250,V1041)</f>
        <v>0.000444967911314149</v>
      </c>
      <c r="AW1041" s="5" t="n">
        <f aca="false">AU1041/AV1041</f>
        <v>0.00905964992208502</v>
      </c>
      <c r="AX1041" s="7" t="n">
        <f aca="false">SUMIFS($AP$2:$AP$1250,$I$2:$I$1250,V1041)</f>
        <v>1</v>
      </c>
    </row>
    <row r="1042" customFormat="false" ht="15.8" hidden="false" customHeight="false" outlineLevel="0" collapsed="false">
      <c r="A1042" s="0" t="s">
        <v>19</v>
      </c>
      <c r="B1042" s="0" t="s">
        <v>54</v>
      </c>
      <c r="C1042" s="0" t="s">
        <v>45</v>
      </c>
      <c r="D1042" s="0" t="s">
        <v>43</v>
      </c>
      <c r="E1042" s="0" t="str">
        <f aca="false">VLOOKUP(A1042,Nomenclature!$D$1:$E$9,2,0)</f>
        <v>07</v>
      </c>
      <c r="F1042" s="0" t="str">
        <f aca="false">VLOOKUP(B1042,Nomenclature!$J$1:$K$97,2,0)</f>
        <v>16</v>
      </c>
      <c r="G1042" s="0" t="str">
        <f aca="false">VLOOKUP(C1042,Nomenclature!$M$1:$N$21,2,0)</f>
        <v>06</v>
      </c>
      <c r="H1042" s="0" t="str">
        <f aca="false">VLOOKUP(D1042,Nomenclature!$O$25:$P$31,2,0)</f>
        <v>02</v>
      </c>
      <c r="I1042" s="1" t="str">
        <f aca="false">CONCATENATE(E1042,F1042)</f>
        <v>0716</v>
      </c>
      <c r="J1042" s="0" t="str">
        <f aca="false">CONCATENATE(E1042,F1042,G1042,H1042)</f>
        <v>07160602</v>
      </c>
      <c r="K1042" s="0" t="n">
        <v>10</v>
      </c>
      <c r="L1042" s="0" t="n">
        <v>13</v>
      </c>
      <c r="M1042" s="0" t="n">
        <v>93.7628093610892</v>
      </c>
      <c r="N1042" s="0" t="n">
        <v>0.9</v>
      </c>
      <c r="O1042" s="0" t="n">
        <v>0.275286927696733</v>
      </c>
      <c r="P1042" s="4" t="n">
        <f aca="false">VLOOKUP(D1042,'paramètres CI'!$A$1:$B$6,2,0)</f>
        <v>0.0935912806596305</v>
      </c>
      <c r="Q1042" s="17" t="n">
        <f aca="false">M1042*P1042/N1042</f>
        <v>9.75042378483236</v>
      </c>
      <c r="R1042" s="9" t="n">
        <f aca="false">1/(1+0.04)*(1 - (1/(1+0.04))^L1042)/(1-1/(1+0.04))</f>
        <v>9.98564784663304</v>
      </c>
      <c r="S1042" s="17" t="n">
        <f aca="false">K1042/R1042</f>
        <v>1.00143727814033</v>
      </c>
      <c r="T1042" s="17" t="n">
        <f aca="false">Q1042+S1042</f>
        <v>10.7518610629727</v>
      </c>
      <c r="U1042" s="0" t="n">
        <f aca="false">T1042 + Z1042</f>
        <v>2.63345661980312</v>
      </c>
      <c r="V1042" s="4" t="str">
        <f aca="false">VLOOKUP(I1042,'CI ref gaz'!$I$1:$AM$97,1,0)</f>
        <v>0716</v>
      </c>
      <c r="W1042" s="0" t="n">
        <f aca="false">VLOOKUP(I1042,'CI ref gaz'!$I$1:$AM$97,14,0)</f>
        <v>-2</v>
      </c>
      <c r="X1042" s="1" t="n">
        <f aca="false">VLOOKUP(I1042,'CI ref gaz'!$I$1:$AM$97,13,0)</f>
        <v>2.55231695549471</v>
      </c>
      <c r="Y1042" s="2" t="n">
        <f aca="false">VLOOKUP(I1042,'CI ref gaz'!$I$1:$AM$97,7,0)</f>
        <v>0.353604753193557</v>
      </c>
      <c r="Z1042" s="17" t="n">
        <f aca="false">X1042*(O1042/Y1042)^(-1/8)-T1042</f>
        <v>-8.11840444316957</v>
      </c>
      <c r="AA1042" s="17" t="n">
        <f aca="false">Z1042^2</f>
        <v>65.9084907028754</v>
      </c>
      <c r="AB1042" s="18" t="n">
        <f aca="false">Z1042/U1042</f>
        <v>-3.08279406697669</v>
      </c>
      <c r="AC1042" s="17" t="n">
        <f aca="false">U1042^-('paramètres CI'!$B$19)</f>
        <v>0.000432305389710075</v>
      </c>
      <c r="AD1042" s="4" t="n">
        <f aca="false">SUMIFS($AC$2:$AC$1250,$I$2:$I$1250,V1042)</f>
        <v>0.0015703811050059</v>
      </c>
      <c r="AE1042" s="4" t="n">
        <f aca="false">AC1042/AD1042</f>
        <v>0.275286927696732</v>
      </c>
      <c r="AF1042" s="17" t="n">
        <f aca="false">AE1042-O1042</f>
        <v>0</v>
      </c>
      <c r="AG1042" s="4" t="n">
        <f aca="false">VLOOKUP(I1042,BesoinU!$F$1:$L$99,3,0)</f>
        <v>66.8213665310645</v>
      </c>
      <c r="AH1042" s="19" t="n">
        <f aca="false">VLOOKUP(J1042,bibliRdtCHauff!$G$2:$K$1398,4,0)</f>
        <v>10.4</v>
      </c>
      <c r="AI1042" s="19" t="n">
        <f aca="false">VLOOKUP(J1042,bibliRdtCHauff!$G$2:$K$1398,3,0)</f>
        <v>0.92</v>
      </c>
      <c r="AJ1042" s="4" t="n">
        <f aca="false">VLOOKUP(D1042,'paramètres CI'!$A$1:$C$6,3)</f>
        <v>0.09847</v>
      </c>
      <c r="AK1042" s="4" t="n">
        <f aca="false">AJ1042*AG1042/AI1042</f>
        <v>7.15206517642817</v>
      </c>
      <c r="AL1042" s="4" t="n">
        <f aca="false">AK1042+AH1042/R1042</f>
        <v>8.19355994569411</v>
      </c>
      <c r="AM1042" s="4" t="n">
        <f aca="false">AL1042+Z1042</f>
        <v>0.0751555025245469</v>
      </c>
      <c r="AN1042" s="4" t="n">
        <f aca="false">AM1042^-'paramètres CI'!$B$19</f>
        <v>982457416.993866</v>
      </c>
      <c r="AO1042" s="4" t="n">
        <f aca="false">SUMIFS($AN$2:$AN$1250,$I$2:$I$1250,V1042)</f>
        <v>982457417.013648</v>
      </c>
      <c r="AP1042" s="5" t="n">
        <f aca="false">AN1042/AO1042</f>
        <v>0.999999999979865</v>
      </c>
      <c r="AQ1042" s="6" t="n">
        <f aca="false">AP1042-O1042</f>
        <v>0.724713072283132</v>
      </c>
      <c r="AR1042" s="20" t="n">
        <f aca="false">VLOOKUP(I1042,entreesparc!$A$13:$H$110,8,0)*AP1042</f>
        <v>11142.2018486425</v>
      </c>
      <c r="AS1042" s="7" t="n">
        <f aca="false">M1042*AJ1042/AI1042+AH1042/R1042</f>
        <v>11.0771728538164</v>
      </c>
      <c r="AT1042" s="4" t="n">
        <f aca="false">AS1042+Z1042</f>
        <v>2.95876841064686</v>
      </c>
      <c r="AU1042" s="4" t="n">
        <f aca="false">AT1042^-'paramètres CI'!$B$19</f>
        <v>0.000170259837123911</v>
      </c>
      <c r="AV1042" s="4" t="n">
        <f aca="false">SUMIFS($AU$2:$AU$1250,$I$2:$I$1250,V1042)</f>
        <v>0.000444967911314149</v>
      </c>
      <c r="AW1042" s="5" t="n">
        <f aca="false">AU1042/AV1042</f>
        <v>0.382633967067587</v>
      </c>
      <c r="AX1042" s="7" t="n">
        <f aca="false">SUMIFS($AP$2:$AP$1250,$I$2:$I$1250,V1042)</f>
        <v>1</v>
      </c>
    </row>
    <row r="1043" customFormat="false" ht="15.8" hidden="false" customHeight="false" outlineLevel="0" collapsed="false">
      <c r="A1043" s="0" t="s">
        <v>19</v>
      </c>
      <c r="B1043" s="0" t="s">
        <v>54</v>
      </c>
      <c r="C1043" s="0" t="s">
        <v>46</v>
      </c>
      <c r="D1043" s="0" t="s">
        <v>43</v>
      </c>
      <c r="E1043" s="0" t="str">
        <f aca="false">VLOOKUP(A1043,Nomenclature!$D$1:$E$9,2,0)</f>
        <v>07</v>
      </c>
      <c r="F1043" s="0" t="str">
        <f aca="false">VLOOKUP(B1043,Nomenclature!$J$1:$K$97,2,0)</f>
        <v>16</v>
      </c>
      <c r="G1043" s="0" t="str">
        <f aca="false">VLOOKUP(C1043,Nomenclature!$M$1:$N$21,2,0)</f>
        <v>26</v>
      </c>
      <c r="H1043" s="0" t="str">
        <f aca="false">VLOOKUP(D1043,Nomenclature!$O$25:$P$31,2,0)</f>
        <v>02</v>
      </c>
      <c r="I1043" s="1" t="str">
        <f aca="false">CONCATENATE(E1043,F1043)</f>
        <v>0716</v>
      </c>
      <c r="J1043" s="0" t="str">
        <f aca="false">CONCATENATE(E1043,F1043,G1043,H1043)</f>
        <v>07162602</v>
      </c>
      <c r="K1043" s="0" t="n">
        <v>12</v>
      </c>
      <c r="L1043" s="0" t="n">
        <v>13</v>
      </c>
      <c r="M1043" s="0" t="n">
        <v>93.7628093610892</v>
      </c>
      <c r="N1043" s="0" t="n">
        <v>1</v>
      </c>
      <c r="O1043" s="0" t="n">
        <v>9.99300489657242E-005</v>
      </c>
      <c r="P1043" s="4" t="n">
        <f aca="false">VLOOKUP(D1043,'paramètres CI'!$A$1:$B$6,2,0)</f>
        <v>0.0935912806596305</v>
      </c>
      <c r="Q1043" s="17" t="n">
        <f aca="false">M1043*P1043/N1043</f>
        <v>8.77538140634912</v>
      </c>
      <c r="R1043" s="9" t="n">
        <f aca="false">1/(1+0.04)*(1 - (1/(1+0.04))^L1043)/(1-1/(1+0.04))</f>
        <v>9.98564784663304</v>
      </c>
      <c r="S1043" s="17" t="n">
        <f aca="false">K1043/R1043</f>
        <v>1.20172473376839</v>
      </c>
      <c r="T1043" s="17" t="n">
        <f aca="false">Q1043+S1043</f>
        <v>9.97710614011752</v>
      </c>
      <c r="U1043" s="0" t="n">
        <f aca="false">T1043 + Z1043</f>
        <v>7.08822271528579</v>
      </c>
      <c r="V1043" s="4" t="str">
        <f aca="false">VLOOKUP(I1043,'CI ref gaz'!$I$1:$AM$97,1,0)</f>
        <v>0716</v>
      </c>
      <c r="W1043" s="0" t="n">
        <f aca="false">VLOOKUP(I1043,'CI ref gaz'!$I$1:$AM$97,14,0)</f>
        <v>-2</v>
      </c>
      <c r="X1043" s="1" t="n">
        <f aca="false">VLOOKUP(I1043,'CI ref gaz'!$I$1:$AM$97,13,0)</f>
        <v>2.55231695549471</v>
      </c>
      <c r="Y1043" s="2" t="n">
        <f aca="false">VLOOKUP(I1043,'CI ref gaz'!$I$1:$AM$97,7,0)</f>
        <v>0.353604753193557</v>
      </c>
      <c r="Z1043" s="17" t="n">
        <f aca="false">X1043*(O1043/Y1043)^(-1/8)-T1043</f>
        <v>-2.88888342483173</v>
      </c>
      <c r="AA1043" s="17" t="n">
        <f aca="false">Z1043^2</f>
        <v>8.34564744226748</v>
      </c>
      <c r="AB1043" s="18" t="n">
        <f aca="false">Z1043/U1043</f>
        <v>-0.407561040456846</v>
      </c>
      <c r="AC1043" s="17" t="n">
        <f aca="false">U1043^-('paramètres CI'!$B$19)</f>
        <v>1.56928260718088E-007</v>
      </c>
      <c r="AD1043" s="4" t="n">
        <f aca="false">SUMIFS($AC$2:$AC$1250,$I$2:$I$1250,V1043)</f>
        <v>0.0015703811050059</v>
      </c>
      <c r="AE1043" s="4" t="n">
        <f aca="false">AC1043/AD1043</f>
        <v>9.99300489657243E-005</v>
      </c>
      <c r="AF1043" s="17" t="n">
        <f aca="false">AE1043-O1043</f>
        <v>0</v>
      </c>
      <c r="AG1043" s="4" t="n">
        <f aca="false">VLOOKUP(I1043,BesoinU!$F$1:$L$99,3,0)</f>
        <v>66.8213665310645</v>
      </c>
      <c r="AH1043" s="19" t="n">
        <f aca="false">VLOOKUP(J1043,bibliRdtCHauff!$G$2:$K$1398,4,0)</f>
        <v>12</v>
      </c>
      <c r="AI1043" s="19" t="n">
        <f aca="false">VLOOKUP(J1043,bibliRdtCHauff!$G$2:$K$1398,3,0)</f>
        <v>1</v>
      </c>
      <c r="AJ1043" s="4" t="n">
        <f aca="false">VLOOKUP(D1043,'paramètres CI'!$A$1:$C$6,3)</f>
        <v>0.09847</v>
      </c>
      <c r="AK1043" s="4" t="n">
        <f aca="false">AJ1043*AG1043/AI1043</f>
        <v>6.57989996231392</v>
      </c>
      <c r="AL1043" s="4" t="n">
        <f aca="false">AK1043+AH1043/R1043</f>
        <v>7.78162469608231</v>
      </c>
      <c r="AM1043" s="4" t="n">
        <f aca="false">AL1043+Z1043</f>
        <v>4.89274127125059</v>
      </c>
      <c r="AN1043" s="4" t="n">
        <f aca="false">AM1043^-'paramètres CI'!$B$19</f>
        <v>3.0449628150768E-006</v>
      </c>
      <c r="AO1043" s="4" t="n">
        <f aca="false">SUMIFS($AN$2:$AN$1250,$I$2:$I$1250,V1043)</f>
        <v>982457417.013648</v>
      </c>
      <c r="AP1043" s="5" t="n">
        <f aca="false">AN1043/AO1043</f>
        <v>3.09933312359991E-015</v>
      </c>
      <c r="AQ1043" s="6" t="n">
        <f aca="false">AP1043-O1043</f>
        <v>-9.99300489626249E-005</v>
      </c>
      <c r="AR1043" s="20" t="n">
        <f aca="false">VLOOKUP(I1043,entreesparc!$A$13:$H$110,8,0)*AP1043</f>
        <v>3.4533395260029E-011</v>
      </c>
      <c r="AS1043" s="7" t="n">
        <f aca="false">M1043*AJ1043/AI1043+AH1043/R1043</f>
        <v>10.4345485715548</v>
      </c>
      <c r="AT1043" s="4" t="n">
        <f aca="false">AS1043+Z1043</f>
        <v>7.54566514672312</v>
      </c>
      <c r="AU1043" s="4" t="n">
        <f aca="false">AT1043^-'paramètres CI'!$B$19</f>
        <v>9.51524052551732E-008</v>
      </c>
      <c r="AV1043" s="4" t="n">
        <f aca="false">SUMIFS($AU$2:$AU$1250,$I$2:$I$1250,V1043)</f>
        <v>0.000444967911314149</v>
      </c>
      <c r="AW1043" s="5" t="n">
        <f aca="false">AU1043/AV1043</f>
        <v>0.000213841049738068</v>
      </c>
      <c r="AX1043" s="7" t="n">
        <f aca="false">SUMIFS($AP$2:$AP$1250,$I$2:$I$1250,V1043)</f>
        <v>1</v>
      </c>
    </row>
    <row r="1044" customFormat="false" ht="15.8" hidden="false" customHeight="false" outlineLevel="0" collapsed="false">
      <c r="A1044" s="0" t="s">
        <v>19</v>
      </c>
      <c r="B1044" s="0" t="s">
        <v>54</v>
      </c>
      <c r="C1044" s="0" t="s">
        <v>48</v>
      </c>
      <c r="D1044" s="0" t="s">
        <v>43</v>
      </c>
      <c r="E1044" s="0" t="str">
        <f aca="false">VLOOKUP(A1044,Nomenclature!$D$1:$E$9,2,0)</f>
        <v>07</v>
      </c>
      <c r="F1044" s="0" t="str">
        <f aca="false">VLOOKUP(B1044,Nomenclature!$J$1:$K$97,2,0)</f>
        <v>16</v>
      </c>
      <c r="G1044" s="0" t="str">
        <f aca="false">VLOOKUP(C1044,Nomenclature!$M$1:$N$21,2,0)</f>
        <v>09</v>
      </c>
      <c r="H1044" s="0" t="str">
        <f aca="false">VLOOKUP(D1044,Nomenclature!$O$25:$P$31,2,0)</f>
        <v>02</v>
      </c>
      <c r="I1044" s="1" t="str">
        <f aca="false">CONCATENATE(E1044,F1044)</f>
        <v>0716</v>
      </c>
      <c r="J1044" s="0" t="str">
        <f aca="false">CONCATENATE(E1044,F1044,G1044,H1044)</f>
        <v>07160902</v>
      </c>
      <c r="K1044" s="0" t="n">
        <v>11.4259999252503</v>
      </c>
      <c r="L1044" s="0" t="n">
        <v>20</v>
      </c>
      <c r="M1044" s="0" t="n">
        <v>105.514575451569</v>
      </c>
      <c r="N1044" s="0" t="n">
        <v>2.83861395348837</v>
      </c>
      <c r="O1044" s="0" t="n">
        <v>0.122068456032102</v>
      </c>
      <c r="P1044" s="4" t="n">
        <f aca="false">VLOOKUP(D1044,'paramètres CI'!$A$1:$B$6,2,0)</f>
        <v>0.0935912806596305</v>
      </c>
      <c r="Q1044" s="17" t="n">
        <f aca="false">M1044*P1044/N1044</f>
        <v>3.47889653421659</v>
      </c>
      <c r="R1044" s="9" t="n">
        <f aca="false">1/(1+0.04)*(1 - (1/(1+0.04))^L1044)/(1-1/(1+0.04))</f>
        <v>13.5903263449677</v>
      </c>
      <c r="S1044" s="17" t="n">
        <f aca="false">K1044/R1044</f>
        <v>0.840745073754701</v>
      </c>
      <c r="T1044" s="17" t="n">
        <f aca="false">Q1044+S1044</f>
        <v>4.31964160797129</v>
      </c>
      <c r="U1044" s="0" t="n">
        <f aca="false">T1044 + Z1044</f>
        <v>2.91523746018419</v>
      </c>
      <c r="V1044" s="4" t="str">
        <f aca="false">VLOOKUP(I1044,'CI ref gaz'!$I$1:$AM$97,1,0)</f>
        <v>0716</v>
      </c>
      <c r="W1044" s="0" t="n">
        <f aca="false">VLOOKUP(I1044,'CI ref gaz'!$I$1:$AM$97,14,0)</f>
        <v>-2</v>
      </c>
      <c r="X1044" s="1" t="n">
        <f aca="false">VLOOKUP(I1044,'CI ref gaz'!$I$1:$AM$97,13,0)</f>
        <v>2.55231695549471</v>
      </c>
      <c r="Y1044" s="2" t="n">
        <f aca="false">VLOOKUP(I1044,'CI ref gaz'!$I$1:$AM$97,7,0)</f>
        <v>0.353604753193557</v>
      </c>
      <c r="Z1044" s="17" t="n">
        <f aca="false">X1044*(O1044/Y1044)^(-1/8)-T1044</f>
        <v>-1.4044041477871</v>
      </c>
      <c r="AA1044" s="17" t="n">
        <f aca="false">Z1044^2</f>
        <v>1.97235101032161</v>
      </c>
      <c r="AB1044" s="18" t="n">
        <f aca="false">Z1044/U1044</f>
        <v>-0.481746055670665</v>
      </c>
      <c r="AC1044" s="17" t="n">
        <f aca="false">U1044^-('paramètres CI'!$B$19)</f>
        <v>0.000191693996870057</v>
      </c>
      <c r="AD1044" s="4" t="n">
        <f aca="false">SUMIFS($AC$2:$AC$1250,$I$2:$I$1250,V1044)</f>
        <v>0.0015703811050059</v>
      </c>
      <c r="AE1044" s="4" t="n">
        <f aca="false">AC1044/AD1044</f>
        <v>0.122068456032102</v>
      </c>
      <c r="AF1044" s="17" t="n">
        <f aca="false">AE1044-O1044</f>
        <v>0</v>
      </c>
      <c r="AG1044" s="4" t="n">
        <f aca="false">VLOOKUP(I1044,BesoinU!$F$1:$L$99,3,0)</f>
        <v>66.8213665310645</v>
      </c>
      <c r="AH1044" s="19" t="n">
        <f aca="false">VLOOKUP(J1044,bibliRdtCHauff!$G$2:$K$1398,4,0)</f>
        <v>12.3135941990836</v>
      </c>
      <c r="AI1044" s="19" t="n">
        <f aca="false">VLOOKUP(J1044,bibliRdtCHauff!$G$2:$K$1398,3,0)</f>
        <v>2.9521585116279</v>
      </c>
      <c r="AJ1044" s="4" t="n">
        <f aca="false">VLOOKUP(D1044,'paramètres CI'!$A$1:$C$6,3)</f>
        <v>0.09847</v>
      </c>
      <c r="AK1044" s="4" t="n">
        <f aca="false">AJ1044*AG1044/AI1044</f>
        <v>2.22884372109328</v>
      </c>
      <c r="AL1044" s="4" t="n">
        <f aca="false">AK1044+AH1044/R1044</f>
        <v>3.1348995350983</v>
      </c>
      <c r="AM1044" s="4" t="n">
        <f aca="false">AL1044+Z1044</f>
        <v>1.7304953873112</v>
      </c>
      <c r="AN1044" s="4" t="n">
        <f aca="false">AM1044^-'paramètres CI'!$B$19</f>
        <v>0.0124347320684145</v>
      </c>
      <c r="AO1044" s="4" t="n">
        <f aca="false">SUMIFS($AN$2:$AN$1250,$I$2:$I$1250,V1044)</f>
        <v>982457417.013648</v>
      </c>
      <c r="AP1044" s="5" t="n">
        <f aca="false">AN1044/AO1044</f>
        <v>1.26567644083874E-011</v>
      </c>
      <c r="AQ1044" s="6" t="n">
        <f aca="false">AP1044-O1044</f>
        <v>-0.122068456019445</v>
      </c>
      <c r="AR1044" s="20" t="n">
        <f aca="false">VLOOKUP(I1044,entreesparc!$A$13:$H$110,8,0)*AP1044</f>
        <v>1.41024223791805E-007</v>
      </c>
      <c r="AS1044" s="7" t="n">
        <f aca="false">M1044*AJ1044/AI1044+AH1044/R1044</f>
        <v>4.42552138598973</v>
      </c>
      <c r="AT1044" s="4" t="n">
        <f aca="false">AS1044+Z1044</f>
        <v>3.02111723820262</v>
      </c>
      <c r="AU1044" s="4" t="n">
        <f aca="false">AT1044^-'paramètres CI'!$B$19</f>
        <v>0.000144098469633465</v>
      </c>
      <c r="AV1044" s="4" t="n">
        <f aca="false">SUMIFS($AU$2:$AU$1250,$I$2:$I$1250,V1044)</f>
        <v>0.000444967911314149</v>
      </c>
      <c r="AW1044" s="5" t="n">
        <f aca="false">AU1044/AV1044</f>
        <v>0.323840137613273</v>
      </c>
      <c r="AX1044" s="7" t="n">
        <f aca="false">SUMIFS($AP$2:$AP$1250,$I$2:$I$1250,V1044)</f>
        <v>1</v>
      </c>
    </row>
    <row r="1045" customFormat="false" ht="15.8" hidden="false" customHeight="false" outlineLevel="0" collapsed="false">
      <c r="A1045" s="0" t="s">
        <v>19</v>
      </c>
      <c r="B1045" s="0" t="s">
        <v>54</v>
      </c>
      <c r="C1045" s="0" t="s">
        <v>49</v>
      </c>
      <c r="D1045" s="0" t="s">
        <v>43</v>
      </c>
      <c r="E1045" s="0" t="str">
        <f aca="false">VLOOKUP(A1045,Nomenclature!$D$1:$E$9,2,0)</f>
        <v>07</v>
      </c>
      <c r="F1045" s="0" t="str">
        <f aca="false">VLOOKUP(B1045,Nomenclature!$J$1:$K$97,2,0)</f>
        <v>16</v>
      </c>
      <c r="G1045" s="0" t="str">
        <f aca="false">VLOOKUP(C1045,Nomenclature!$M$1:$N$21,2,0)</f>
        <v>29</v>
      </c>
      <c r="H1045" s="0" t="str">
        <f aca="false">VLOOKUP(D1045,Nomenclature!$O$25:$P$31,2,0)</f>
        <v>02</v>
      </c>
      <c r="I1045" s="1" t="str">
        <f aca="false">CONCATENATE(E1045,F1045)</f>
        <v>0716</v>
      </c>
      <c r="J1045" s="0" t="str">
        <f aca="false">CONCATENATE(E1045,F1045,G1045,H1045)</f>
        <v>07162902</v>
      </c>
      <c r="K1045" s="0" t="n">
        <v>14.2824999065629</v>
      </c>
      <c r="L1045" s="0" t="n">
        <v>20</v>
      </c>
      <c r="M1045" s="0" t="n">
        <v>105.514575451569</v>
      </c>
      <c r="N1045" s="0" t="n">
        <v>3.40633674418604</v>
      </c>
      <c r="O1045" s="0" t="n">
        <v>9.99300489657242E-005</v>
      </c>
      <c r="P1045" s="4" t="n">
        <f aca="false">VLOOKUP(D1045,'paramètres CI'!$A$1:$B$6,2,0)</f>
        <v>0.0935912806596305</v>
      </c>
      <c r="Q1045" s="17" t="n">
        <f aca="false">M1045*P1045/N1045</f>
        <v>2.8990804451805</v>
      </c>
      <c r="R1045" s="9" t="n">
        <f aca="false">1/(1+0.04)*(1 - (1/(1+0.04))^L1045)/(1-1/(1+0.04))</f>
        <v>13.5903263449677</v>
      </c>
      <c r="S1045" s="17" t="n">
        <f aca="false">K1045/R1045</f>
        <v>1.05093134219338</v>
      </c>
      <c r="T1045" s="17" t="n">
        <f aca="false">Q1045+S1045</f>
        <v>3.95001178737388</v>
      </c>
      <c r="U1045" s="0" t="n">
        <f aca="false">T1045 + Z1045</f>
        <v>7.08822271528579</v>
      </c>
      <c r="V1045" s="4" t="str">
        <f aca="false">VLOOKUP(I1045,'CI ref gaz'!$I$1:$AM$97,1,0)</f>
        <v>0716</v>
      </c>
      <c r="W1045" s="0" t="n">
        <f aca="false">VLOOKUP(I1045,'CI ref gaz'!$I$1:$AM$97,14,0)</f>
        <v>-2</v>
      </c>
      <c r="X1045" s="1" t="n">
        <f aca="false">VLOOKUP(I1045,'CI ref gaz'!$I$1:$AM$97,13,0)</f>
        <v>2.55231695549471</v>
      </c>
      <c r="Y1045" s="2" t="n">
        <f aca="false">VLOOKUP(I1045,'CI ref gaz'!$I$1:$AM$97,7,0)</f>
        <v>0.353604753193557</v>
      </c>
      <c r="Z1045" s="17" t="n">
        <f aca="false">X1045*(O1045/Y1045)^(-1/8)-T1045</f>
        <v>3.13821092791191</v>
      </c>
      <c r="AA1045" s="17" t="n">
        <f aca="false">Z1045^2</f>
        <v>9.84836782806575</v>
      </c>
      <c r="AB1045" s="18" t="n">
        <f aca="false">Z1045/U1045</f>
        <v>0.442735937337909</v>
      </c>
      <c r="AC1045" s="17" t="n">
        <f aca="false">U1045^-('paramètres CI'!$B$19)</f>
        <v>1.56928260718088E-007</v>
      </c>
      <c r="AD1045" s="4" t="n">
        <f aca="false">SUMIFS($AC$2:$AC$1250,$I$2:$I$1250,V1045)</f>
        <v>0.0015703811050059</v>
      </c>
      <c r="AE1045" s="4" t="n">
        <f aca="false">AC1045/AD1045</f>
        <v>9.99300489657243E-005</v>
      </c>
      <c r="AF1045" s="17" t="n">
        <f aca="false">AE1045-O1045</f>
        <v>0</v>
      </c>
      <c r="AG1045" s="4" t="n">
        <f aca="false">VLOOKUP(I1045,BesoinU!$F$1:$L$99,3,0)</f>
        <v>66.8213665310645</v>
      </c>
      <c r="AH1045" s="19" t="n">
        <f aca="false">VLOOKUP(J1045,bibliRdtCHauff!$G$2:$K$1398,4,0)</f>
        <v>14.6590407131947</v>
      </c>
      <c r="AI1045" s="19" t="n">
        <f aca="false">VLOOKUP(J1045,bibliRdtCHauff!$G$2:$K$1398,3,0)</f>
        <v>3.40633674418604</v>
      </c>
      <c r="AJ1045" s="4" t="n">
        <f aca="false">VLOOKUP(D1045,'paramètres CI'!$A$1:$C$6,3)</f>
        <v>0.09847</v>
      </c>
      <c r="AK1045" s="4" t="n">
        <f aca="false">AJ1045*AG1045/AI1045</f>
        <v>1.93166455828084</v>
      </c>
      <c r="AL1045" s="4" t="n">
        <f aca="false">AK1045+AH1045/R1045</f>
        <v>3.01030243209634</v>
      </c>
      <c r="AM1045" s="4" t="n">
        <f aca="false">AL1045+Z1045</f>
        <v>6.14851336000825</v>
      </c>
      <c r="AN1045" s="4" t="n">
        <f aca="false">AM1045^-'paramètres CI'!$B$19</f>
        <v>4.89597319746951E-007</v>
      </c>
      <c r="AO1045" s="4" t="n">
        <f aca="false">SUMIFS($AN$2:$AN$1250,$I$2:$I$1250,V1045)</f>
        <v>982457417.013648</v>
      </c>
      <c r="AP1045" s="5" t="n">
        <f aca="false">AN1045/AO1045</f>
        <v>4.98339481455764E-016</v>
      </c>
      <c r="AQ1045" s="6" t="n">
        <f aca="false">AP1045-O1045</f>
        <v>-9.99300489652259E-005</v>
      </c>
      <c r="AR1045" s="20" t="n">
        <f aca="false">VLOOKUP(I1045,entreesparc!$A$13:$H$110,8,0)*AP1045</f>
        <v>5.55259909163975E-012</v>
      </c>
      <c r="AS1045" s="7" t="n">
        <f aca="false">M1045*AJ1045/AI1045+AH1045/R1045</f>
        <v>4.12884136953557</v>
      </c>
      <c r="AT1045" s="4" t="n">
        <f aca="false">AS1045+Z1045</f>
        <v>7.26705229744749</v>
      </c>
      <c r="AU1045" s="4" t="n">
        <f aca="false">AT1045^-'paramètres CI'!$B$19</f>
        <v>1.28568244832302E-007</v>
      </c>
      <c r="AV1045" s="4" t="n">
        <f aca="false">SUMIFS($AU$2:$AU$1250,$I$2:$I$1250,V1045)</f>
        <v>0.000444967911314149</v>
      </c>
      <c r="AW1045" s="5" t="n">
        <f aca="false">AU1045/AV1045</f>
        <v>0.000288938239282457</v>
      </c>
      <c r="AX1045" s="7" t="n">
        <f aca="false">SUMIFS($AP$2:$AP$1250,$I$2:$I$1250,V1045)</f>
        <v>1</v>
      </c>
    </row>
    <row r="1046" customFormat="false" ht="15.8" hidden="false" customHeight="false" outlineLevel="0" collapsed="false">
      <c r="A1046" s="0" t="s">
        <v>19</v>
      </c>
      <c r="B1046" s="0" t="s">
        <v>54</v>
      </c>
      <c r="C1046" s="0" t="s">
        <v>55</v>
      </c>
      <c r="D1046" s="0" t="s">
        <v>43</v>
      </c>
      <c r="E1046" s="0" t="str">
        <f aca="false">VLOOKUP(A1046,Nomenclature!$D$1:$E$9,2,0)</f>
        <v>07</v>
      </c>
      <c r="F1046" s="0" t="str">
        <f aca="false">VLOOKUP(B1046,Nomenclature!$J$1:$K$97,2,0)</f>
        <v>16</v>
      </c>
      <c r="G1046" s="0" t="str">
        <f aca="false">VLOOKUP(C1046,Nomenclature!$M$1:$N$21,2,0)</f>
        <v>10</v>
      </c>
      <c r="H1046" s="0" t="str">
        <f aca="false">VLOOKUP(D1046,Nomenclature!$O$25:$P$31,2,0)</f>
        <v>02</v>
      </c>
      <c r="I1046" s="1" t="str">
        <f aca="false">CONCATENATE(E1046,F1046)</f>
        <v>0716</v>
      </c>
      <c r="J1046" s="0" t="str">
        <f aca="false">CONCATENATE(E1046,F1046,G1046,H1046)</f>
        <v>07161002</v>
      </c>
      <c r="K1046" s="0" t="n">
        <v>10.644592</v>
      </c>
      <c r="L1046" s="0" t="n">
        <v>17</v>
      </c>
      <c r="M1046" s="0" t="n">
        <v>100.129565705507</v>
      </c>
      <c r="N1046" s="0" t="n">
        <v>2.67956730897009</v>
      </c>
      <c r="O1046" s="0" t="n">
        <v>0.0871658673848786</v>
      </c>
      <c r="P1046" s="4" t="n">
        <f aca="false">VLOOKUP(D1046,'paramètres CI'!$A$1:$B$6,2,0)</f>
        <v>0.0935912806596305</v>
      </c>
      <c r="Q1046" s="17" t="n">
        <f aca="false">M1046*P1046/N1046</f>
        <v>3.49730131984366</v>
      </c>
      <c r="R1046" s="9" t="n">
        <f aca="false">1/(1+0.04)*(1 - (1/(1+0.04))^L1046)/(1-1/(1+0.04))</f>
        <v>12.1656688537057</v>
      </c>
      <c r="S1046" s="17" t="n">
        <f aca="false">K1046/R1046</f>
        <v>0.874969730641452</v>
      </c>
      <c r="T1046" s="17" t="n">
        <f aca="false">Q1046+S1046</f>
        <v>4.37227105048511</v>
      </c>
      <c r="U1046" s="0" t="n">
        <f aca="false">T1046 + Z1046</f>
        <v>3.04057738025813</v>
      </c>
      <c r="V1046" s="4" t="str">
        <f aca="false">VLOOKUP(I1046,'CI ref gaz'!$I$1:$AM$97,1,0)</f>
        <v>0716</v>
      </c>
      <c r="W1046" s="0" t="n">
        <f aca="false">VLOOKUP(I1046,'CI ref gaz'!$I$1:$AM$97,14,0)</f>
        <v>-2</v>
      </c>
      <c r="X1046" s="1" t="n">
        <f aca="false">VLOOKUP(I1046,'CI ref gaz'!$I$1:$AM$97,13,0)</f>
        <v>2.55231695549471</v>
      </c>
      <c r="Y1046" s="2" t="n">
        <f aca="false">VLOOKUP(I1046,'CI ref gaz'!$I$1:$AM$97,7,0)</f>
        <v>0.353604753193557</v>
      </c>
      <c r="Z1046" s="17" t="n">
        <f aca="false">X1046*(O1046/Y1046)^(-1/8)-T1046</f>
        <v>-1.33169367022698</v>
      </c>
      <c r="AA1046" s="17" t="n">
        <f aca="false">Z1046^2</f>
        <v>1.77340803132261</v>
      </c>
      <c r="AB1046" s="18" t="n">
        <f aca="false">Z1046/U1046</f>
        <v>-0.437973944972888</v>
      </c>
      <c r="AC1046" s="17" t="n">
        <f aca="false">U1046^-('paramètres CI'!$B$19)</f>
        <v>0.000136883631142664</v>
      </c>
      <c r="AD1046" s="4" t="n">
        <f aca="false">SUMIFS($AC$2:$AC$1250,$I$2:$I$1250,V1046)</f>
        <v>0.0015703811050059</v>
      </c>
      <c r="AE1046" s="4" t="n">
        <f aca="false">AC1046/AD1046</f>
        <v>0.0871658673848787</v>
      </c>
      <c r="AF1046" s="17" t="n">
        <f aca="false">AE1046-O1046</f>
        <v>0</v>
      </c>
      <c r="AG1046" s="4" t="n">
        <f aca="false">VLOOKUP(I1046,BesoinU!$F$1:$L$99,3,0)</f>
        <v>66.8213665310645</v>
      </c>
      <c r="AH1046" s="19" t="n">
        <f aca="false">VLOOKUP(J1046,bibliRdtCHauff!$G$2:$K$1398,4,0)</f>
        <v>11.1768216</v>
      </c>
      <c r="AI1046" s="19" t="n">
        <f aca="false">VLOOKUP(J1046,bibliRdtCHauff!$G$2:$K$1398,3,0)</f>
        <v>2.81101778073089</v>
      </c>
      <c r="AJ1046" s="4" t="n">
        <f aca="false">VLOOKUP(D1046,'paramètres CI'!$A$1:$C$6,3)</f>
        <v>0.09847</v>
      </c>
      <c r="AK1046" s="4" t="n">
        <f aca="false">AJ1046*AG1046/AI1046</f>
        <v>2.34075359018294</v>
      </c>
      <c r="AL1046" s="4" t="n">
        <f aca="false">AK1046+AH1046/R1046</f>
        <v>3.25947180735647</v>
      </c>
      <c r="AM1046" s="4" t="n">
        <f aca="false">AL1046+Z1046</f>
        <v>1.92777813712949</v>
      </c>
      <c r="AN1046" s="4" t="n">
        <f aca="false">AM1046^-'paramètres CI'!$B$19</f>
        <v>0.00524256223658931</v>
      </c>
      <c r="AO1046" s="4" t="n">
        <f aca="false">SUMIFS($AN$2:$AN$1250,$I$2:$I$1250,V1046)</f>
        <v>982457417.013648</v>
      </c>
      <c r="AP1046" s="5" t="n">
        <f aca="false">AN1046/AO1046</f>
        <v>5.33617248524114E-012</v>
      </c>
      <c r="AQ1046" s="6" t="n">
        <f aca="false">AP1046-O1046</f>
        <v>-0.0871658673795424</v>
      </c>
      <c r="AR1046" s="20" t="n">
        <f aca="false">VLOOKUP(I1046,entreesparc!$A$13:$H$110,8,0)*AP1046</f>
        <v>5.9456710930926E-008</v>
      </c>
      <c r="AS1046" s="7" t="n">
        <f aca="false">M1046*AJ1046/AI1046+AH1046/R1046</f>
        <v>4.4262585830184</v>
      </c>
      <c r="AT1046" s="4" t="n">
        <f aca="false">AS1046+Z1046</f>
        <v>3.09456491279142</v>
      </c>
      <c r="AU1046" s="4" t="n">
        <f aca="false">AT1046^-'paramètres CI'!$B$19</f>
        <v>0.000118905850479639</v>
      </c>
      <c r="AV1046" s="4" t="n">
        <f aca="false">SUMIFS($AU$2:$AU$1250,$I$2:$I$1250,V1046)</f>
        <v>0.000444967911314149</v>
      </c>
      <c r="AW1046" s="5" t="n">
        <f aca="false">AU1046/AV1046</f>
        <v>0.267223427703962</v>
      </c>
      <c r="AX1046" s="7" t="n">
        <f aca="false">SUMIFS($AP$2:$AP$1250,$I$2:$I$1250,V1046)</f>
        <v>1</v>
      </c>
    </row>
    <row r="1047" customFormat="false" ht="15.8" hidden="false" customHeight="false" outlineLevel="0" collapsed="false">
      <c r="A1047" s="0" t="s">
        <v>19</v>
      </c>
      <c r="B1047" s="0" t="s">
        <v>54</v>
      </c>
      <c r="C1047" s="0" t="s">
        <v>56</v>
      </c>
      <c r="D1047" s="0" t="s">
        <v>43</v>
      </c>
      <c r="E1047" s="0" t="str">
        <f aca="false">VLOOKUP(A1047,Nomenclature!$D$1:$E$9,2,0)</f>
        <v>07</v>
      </c>
      <c r="F1047" s="0" t="str">
        <f aca="false">VLOOKUP(B1047,Nomenclature!$J$1:$K$97,2,0)</f>
        <v>16</v>
      </c>
      <c r="G1047" s="0" t="str">
        <f aca="false">VLOOKUP(C1047,Nomenclature!$M$1:$N$21,2,0)</f>
        <v>30</v>
      </c>
      <c r="H1047" s="0" t="str">
        <f aca="false">VLOOKUP(D1047,Nomenclature!$O$25:$P$31,2,0)</f>
        <v>02</v>
      </c>
      <c r="I1047" s="1" t="str">
        <f aca="false">CONCATENATE(E1047,F1047)</f>
        <v>0716</v>
      </c>
      <c r="J1047" s="0" t="str">
        <f aca="false">CONCATENATE(E1047,F1047,G1047,H1047)</f>
        <v>07163002</v>
      </c>
      <c r="K1047" s="0" t="n">
        <v>13.30574</v>
      </c>
      <c r="L1047" s="0" t="n">
        <v>17</v>
      </c>
      <c r="M1047" s="0" t="n">
        <v>100.129565705507</v>
      </c>
      <c r="N1047" s="0" t="n">
        <v>3.33681966777408</v>
      </c>
      <c r="O1047" s="0" t="n">
        <v>9.99300489657242E-005</v>
      </c>
      <c r="P1047" s="4" t="n">
        <f aca="false">VLOOKUP(D1047,'paramètres CI'!$A$1:$B$6,2,0)</f>
        <v>0.0935912806596305</v>
      </c>
      <c r="Q1047" s="17" t="n">
        <f aca="false">M1047*P1047/N1047</f>
        <v>2.80843893866233</v>
      </c>
      <c r="R1047" s="9" t="n">
        <f aca="false">1/(1+0.04)*(1 - (1/(1+0.04))^L1047)/(1-1/(1+0.04))</f>
        <v>12.1656688537057</v>
      </c>
      <c r="S1047" s="17" t="n">
        <f aca="false">K1047/R1047</f>
        <v>1.09371216330182</v>
      </c>
      <c r="T1047" s="17" t="n">
        <f aca="false">Q1047+S1047</f>
        <v>3.90215110196415</v>
      </c>
      <c r="U1047" s="0" t="n">
        <f aca="false">T1047 + Z1047</f>
        <v>7.08822271528579</v>
      </c>
      <c r="V1047" s="4" t="str">
        <f aca="false">VLOOKUP(I1047,'CI ref gaz'!$I$1:$AM$97,1,0)</f>
        <v>0716</v>
      </c>
      <c r="W1047" s="0" t="n">
        <f aca="false">VLOOKUP(I1047,'CI ref gaz'!$I$1:$AM$97,14,0)</f>
        <v>-2</v>
      </c>
      <c r="X1047" s="1" t="n">
        <f aca="false">VLOOKUP(I1047,'CI ref gaz'!$I$1:$AM$97,13,0)</f>
        <v>2.55231695549471</v>
      </c>
      <c r="Y1047" s="2" t="n">
        <f aca="false">VLOOKUP(I1047,'CI ref gaz'!$I$1:$AM$97,7,0)</f>
        <v>0.353604753193557</v>
      </c>
      <c r="Z1047" s="17" t="n">
        <f aca="false">X1047*(O1047/Y1047)^(-1/8)-T1047</f>
        <v>3.18607161332164</v>
      </c>
      <c r="AA1047" s="17" t="n">
        <f aca="false">Z1047^2</f>
        <v>10.151052325214</v>
      </c>
      <c r="AB1047" s="18" t="n">
        <f aca="false">Z1047/U1047</f>
        <v>0.449488079212136</v>
      </c>
      <c r="AC1047" s="17" t="n">
        <f aca="false">U1047^-('paramètres CI'!$B$19)</f>
        <v>1.56928260718088E-007</v>
      </c>
      <c r="AD1047" s="4" t="n">
        <f aca="false">SUMIFS($AC$2:$AC$1250,$I$2:$I$1250,V1047)</f>
        <v>0.0015703811050059</v>
      </c>
      <c r="AE1047" s="4" t="n">
        <f aca="false">AC1047/AD1047</f>
        <v>9.99300489657243E-005</v>
      </c>
      <c r="AF1047" s="17" t="n">
        <f aca="false">AE1047-O1047</f>
        <v>0</v>
      </c>
      <c r="AG1047" s="4" t="n">
        <f aca="false">VLOOKUP(I1047,BesoinU!$F$1:$L$99,3,0)</f>
        <v>66.8213665310645</v>
      </c>
      <c r="AH1047" s="19" t="n">
        <f aca="false">VLOOKUP(J1047,bibliRdtCHauff!$G$2:$K$1398,4,0)</f>
        <v>13.30574</v>
      </c>
      <c r="AI1047" s="19" t="n">
        <f aca="false">VLOOKUP(J1047,bibliRdtCHauff!$G$2:$K$1398,3,0)</f>
        <v>3.33681966777408</v>
      </c>
      <c r="AJ1047" s="4" t="n">
        <f aca="false">VLOOKUP(D1047,'paramètres CI'!$A$1:$C$6,3)</f>
        <v>0.09847</v>
      </c>
      <c r="AK1047" s="4" t="n">
        <f aca="false">AJ1047*AG1047/AI1047</f>
        <v>1.97190756991169</v>
      </c>
      <c r="AL1047" s="4" t="n">
        <f aca="false">AK1047+AH1047/R1047</f>
        <v>3.06561973321351</v>
      </c>
      <c r="AM1047" s="4" t="n">
        <f aca="false">AL1047+Z1047</f>
        <v>6.25169134653515</v>
      </c>
      <c r="AN1047" s="4" t="n">
        <f aca="false">AM1047^-'paramètres CI'!$B$19</f>
        <v>4.2856803330404E-007</v>
      </c>
      <c r="AO1047" s="4" t="n">
        <f aca="false">SUMIFS($AN$2:$AN$1250,$I$2:$I$1250,V1047)</f>
        <v>982457417.013648</v>
      </c>
      <c r="AP1047" s="5" t="n">
        <f aca="false">AN1047/AO1047</f>
        <v>4.36220467047567E-016</v>
      </c>
      <c r="AQ1047" s="6" t="n">
        <f aca="false">AP1047-O1047</f>
        <v>-9.9930048965288E-005</v>
      </c>
      <c r="AR1047" s="20" t="n">
        <f aca="false">VLOOKUP(I1047,entreesparc!$A$13:$H$110,8,0)*AP1047</f>
        <v>4.86045649445094E-012</v>
      </c>
      <c r="AS1047" s="7" t="n">
        <f aca="false">M1047*AJ1047/AI1047+AH1047/R1047</f>
        <v>4.04854919877114</v>
      </c>
      <c r="AT1047" s="4" t="n">
        <f aca="false">AS1047+Z1047</f>
        <v>7.23462081209278</v>
      </c>
      <c r="AU1047" s="4" t="n">
        <f aca="false">AT1047^-'paramètres CI'!$B$19</f>
        <v>1.33252023542198E-007</v>
      </c>
      <c r="AV1047" s="4" t="n">
        <f aca="false">SUMIFS($AU$2:$AU$1250,$I$2:$I$1250,V1047)</f>
        <v>0.000444967911314149</v>
      </c>
      <c r="AW1047" s="5" t="n">
        <f aca="false">AU1047/AV1047</f>
        <v>0.000299464343729095</v>
      </c>
      <c r="AX1047" s="7" t="n">
        <f aca="false">SUMIFS($AP$2:$AP$1250,$I$2:$I$1250,V1047)</f>
        <v>1</v>
      </c>
    </row>
    <row r="1048" customFormat="false" ht="15.8" hidden="false" customHeight="false" outlineLevel="0" collapsed="false">
      <c r="A1048" s="0" t="s">
        <v>19</v>
      </c>
      <c r="B1048" s="0" t="s">
        <v>133</v>
      </c>
      <c r="C1048" s="0" t="s">
        <v>32</v>
      </c>
      <c r="D1048" s="0" t="s">
        <v>33</v>
      </c>
      <c r="E1048" s="0" t="str">
        <f aca="false">VLOOKUP(A1048,Nomenclature!$D$1:$E$9,2,0)</f>
        <v>07</v>
      </c>
      <c r="F1048" s="0" t="str">
        <f aca="false">VLOOKUP(B1048,Nomenclature!$J$1:$K$97,2,0)</f>
        <v>18</v>
      </c>
      <c r="G1048" s="0" t="str">
        <f aca="false">VLOOKUP(C1048,Nomenclature!$M$1:$N$21,2,0)</f>
        <v>01</v>
      </c>
      <c r="H1048" s="0" t="str">
        <f aca="false">VLOOKUP(D1048,Nomenclature!$O$25:$P$31,2,0)</f>
        <v>01</v>
      </c>
      <c r="I1048" s="1" t="str">
        <f aca="false">CONCATENATE(E1048,F1048)</f>
        <v>0718</v>
      </c>
      <c r="J1048" s="0" t="str">
        <f aca="false">CONCATENATE(E1048,F1048,G1048,H1048)</f>
        <v>07180101</v>
      </c>
      <c r="K1048" s="0" t="n">
        <v>28.6872511346235</v>
      </c>
      <c r="L1048" s="0" t="n">
        <v>25</v>
      </c>
      <c r="M1048" s="0" t="n">
        <v>71.2116506043416</v>
      </c>
      <c r="N1048" s="0" t="n">
        <v>2.47823586649229</v>
      </c>
      <c r="O1048" s="0" t="n">
        <v>0.0268658950799099</v>
      </c>
      <c r="P1048" s="4" t="n">
        <f aca="false">VLOOKUP(D1048,'paramètres CI'!$A$1:$B$6,2,0)</f>
        <v>0.033584731604575</v>
      </c>
      <c r="Q1048" s="17" t="n">
        <f aca="false">M1048*P1048/N1048</f>
        <v>0.965051069190884</v>
      </c>
      <c r="R1048" s="9" t="n">
        <f aca="false">1/(1+0.04)*(1 - (1/(1+0.04))^L1048)/(1-1/(1+0.04))</f>
        <v>15.6220799436509</v>
      </c>
      <c r="S1048" s="17" t="n">
        <f aca="false">K1048/R1048</f>
        <v>1.8363272520752</v>
      </c>
      <c r="T1048" s="17" t="n">
        <f aca="false">Q1048+S1048</f>
        <v>2.80137832126608</v>
      </c>
      <c r="U1048" s="0" t="n">
        <f aca="false">T1048 + Z1048</f>
        <v>1.37129551664179</v>
      </c>
      <c r="V1048" s="4" t="str">
        <f aca="false">VLOOKUP(I1048,'CI ref gaz'!$I$1:$AM$97,1,0)</f>
        <v>0718</v>
      </c>
      <c r="W1048" s="0" t="n">
        <f aca="false">VLOOKUP(I1048,'CI ref gaz'!$I$1:$AM$97,14,0)</f>
        <v>-2</v>
      </c>
      <c r="X1048" s="1" t="n">
        <f aca="false">VLOOKUP(I1048,'CI ref gaz'!$I$1:$AM$97,13,0)</f>
        <v>1.00702483592059</v>
      </c>
      <c r="Y1048" s="2" t="n">
        <f aca="false">VLOOKUP(I1048,'CI ref gaz'!$I$1:$AM$97,7,0)</f>
        <v>0.317634970651032</v>
      </c>
      <c r="Z1048" s="17" t="n">
        <f aca="false">X1048*(O1048/Y1048)^(-1/8)-T1048</f>
        <v>-1.43008280462429</v>
      </c>
      <c r="AA1048" s="17" t="n">
        <f aca="false">Z1048^2</f>
        <v>2.04513682808208</v>
      </c>
      <c r="AB1048" s="18" t="n">
        <f aca="false">Z1048/U1048</f>
        <v>-1.04286989001938</v>
      </c>
      <c r="AC1048" s="17" t="n">
        <f aca="false">U1048^-('paramètres CI'!$B$19)</f>
        <v>0.0799745032268247</v>
      </c>
      <c r="AD1048" s="4" t="n">
        <f aca="false">SUMIFS($AC$2:$AC$1250,$I$2:$I$1250,V1048)</f>
        <v>2.97680397354894</v>
      </c>
      <c r="AE1048" s="4" t="n">
        <f aca="false">AC1048/AD1048</f>
        <v>0.0268658950799099</v>
      </c>
      <c r="AF1048" s="17" t="n">
        <f aca="false">AE1048-O1048</f>
        <v>0</v>
      </c>
      <c r="AG1048" s="4" t="n">
        <f aca="false">VLOOKUP(I1048,BesoinU!$F$1:$L$99,3,0)</f>
        <v>42.2731693398018</v>
      </c>
      <c r="AH1048" s="19" t="n">
        <f aca="false">VLOOKUP(J1048,bibliRdtCHauff!$G$2:$K$1398,4,0)</f>
        <v>30.1216136913547</v>
      </c>
      <c r="AI1048" s="19" t="n">
        <f aca="false">VLOOKUP(J1048,bibliRdtCHauff!$G$2:$K$1398,3,0)</f>
        <v>2.61800024864765</v>
      </c>
      <c r="AJ1048" s="4" t="n">
        <f aca="false">VLOOKUP(D1048,'paramètres CI'!$A$1:$C$6,3)</f>
        <v>0.0509473684210526</v>
      </c>
      <c r="AK1048" s="4" t="n">
        <f aca="false">AJ1048*AG1048/AI1048</f>
        <v>0.822653372089228</v>
      </c>
      <c r="AL1048" s="4" t="n">
        <f aca="false">AK1048+AH1048/R1048</f>
        <v>2.75079698676819</v>
      </c>
      <c r="AM1048" s="4" t="n">
        <f aca="false">AL1048+Z1048</f>
        <v>1.32071418214389</v>
      </c>
      <c r="AN1048" s="4" t="n">
        <f aca="false">AM1048^-'paramètres CI'!$B$19</f>
        <v>0.108026242106011</v>
      </c>
      <c r="AO1048" s="4" t="n">
        <f aca="false">SUMIFS($AN$2:$AN$1250,$I$2:$I$1250,V1048)</f>
        <v>4173.66651451313</v>
      </c>
      <c r="AP1048" s="5" t="n">
        <f aca="false">AN1048/AO1048</f>
        <v>2.58828159198563E-005</v>
      </c>
      <c r="AQ1048" s="6" t="n">
        <f aca="false">AP1048-O1048</f>
        <v>-0.02684001226399</v>
      </c>
      <c r="AR1048" s="20" t="n">
        <f aca="false">VLOOKUP(I1048,entreesparc!$A$13:$H$110,8,0)*AP1048</f>
        <v>1.04029539322678</v>
      </c>
      <c r="AS1048" s="7" t="n">
        <f aca="false">M1048*AJ1048/AI1048+AH1048/R1048</f>
        <v>3.31395180972583</v>
      </c>
      <c r="AT1048" s="4" t="n">
        <f aca="false">AS1048+Z1048</f>
        <v>1.88386900510154</v>
      </c>
      <c r="AU1048" s="4" t="n">
        <f aca="false">AT1048^-'paramètres CI'!$B$19</f>
        <v>0.00630368340933782</v>
      </c>
      <c r="AV1048" s="4" t="n">
        <f aca="false">SUMIFS($AU$2:$AU$1250,$I$2:$I$1250,V1048)</f>
        <v>0.714636585102854</v>
      </c>
      <c r="AW1048" s="5" t="n">
        <f aca="false">AU1048/AV1048</f>
        <v>0.00882082381554894</v>
      </c>
      <c r="AX1048" s="7" t="n">
        <f aca="false">SUMIFS($AP$2:$AP$1250,$I$2:$I$1250,V1048)</f>
        <v>1</v>
      </c>
    </row>
    <row r="1049" customFormat="false" ht="15.8" hidden="false" customHeight="false" outlineLevel="0" collapsed="false">
      <c r="A1049" s="0" t="s">
        <v>19</v>
      </c>
      <c r="B1049" s="0" t="s">
        <v>133</v>
      </c>
      <c r="C1049" s="0" t="s">
        <v>32</v>
      </c>
      <c r="D1049" s="0" t="s">
        <v>34</v>
      </c>
      <c r="E1049" s="0" t="str">
        <f aca="false">VLOOKUP(A1049,Nomenclature!$D$1:$E$9,2,0)</f>
        <v>07</v>
      </c>
      <c r="F1049" s="0" t="str">
        <f aca="false">VLOOKUP(B1049,Nomenclature!$J$1:$K$97,2,0)</f>
        <v>18</v>
      </c>
      <c r="G1049" s="0" t="str">
        <f aca="false">VLOOKUP(C1049,Nomenclature!$M$1:$N$21,2,0)</f>
        <v>01</v>
      </c>
      <c r="H1049" s="0" t="str">
        <f aca="false">VLOOKUP(D1049,Nomenclature!$O$25:$P$31,2,0)</f>
        <v>06</v>
      </c>
      <c r="I1049" s="1" t="str">
        <f aca="false">CONCATENATE(E1049,F1049)</f>
        <v>0718</v>
      </c>
      <c r="J1049" s="0" t="str">
        <f aca="false">CONCATENATE(E1049,F1049,G1049,H1049)</f>
        <v>07180106</v>
      </c>
      <c r="K1049" s="0" t="n">
        <v>25.1625954205191</v>
      </c>
      <c r="L1049" s="0" t="n">
        <v>25</v>
      </c>
      <c r="M1049" s="0" t="n">
        <v>74.3808899413388</v>
      </c>
      <c r="N1049" s="0" t="n">
        <v>2.0909704397451</v>
      </c>
      <c r="O1049" s="0" t="n">
        <v>0.16759687762288</v>
      </c>
      <c r="P1049" s="4" t="n">
        <f aca="false">VLOOKUP(D1049,'paramètres CI'!$A$1:$B$6,2,0)</f>
        <v>0.0424847883250769</v>
      </c>
      <c r="Q1049" s="17" t="n">
        <f aca="false">M1049*P1049/N1049</f>
        <v>1.51128696251385</v>
      </c>
      <c r="R1049" s="9" t="n">
        <f aca="false">1/(1+0.04)*(1 - (1/(1+0.04))^L1049)/(1-1/(1+0.04))</f>
        <v>15.6220799436509</v>
      </c>
      <c r="S1049" s="17" t="n">
        <f aca="false">K1049/R1049</f>
        <v>1.61070712166888</v>
      </c>
      <c r="T1049" s="17" t="n">
        <f aca="false">Q1049+S1049</f>
        <v>3.12199408418273</v>
      </c>
      <c r="U1049" s="0" t="n">
        <f aca="false">T1049 + Z1049</f>
        <v>1.09080716006742</v>
      </c>
      <c r="V1049" s="4" t="str">
        <f aca="false">VLOOKUP(I1049,'CI ref gaz'!$I$1:$AM$97,1,0)</f>
        <v>0718</v>
      </c>
      <c r="W1049" s="0" t="n">
        <f aca="false">VLOOKUP(I1049,'CI ref gaz'!$I$1:$AM$97,14,0)</f>
        <v>-2</v>
      </c>
      <c r="X1049" s="1" t="n">
        <f aca="false">VLOOKUP(I1049,'CI ref gaz'!$I$1:$AM$97,13,0)</f>
        <v>1.00702483592059</v>
      </c>
      <c r="Y1049" s="2" t="n">
        <f aca="false">VLOOKUP(I1049,'CI ref gaz'!$I$1:$AM$97,7,0)</f>
        <v>0.317634970651032</v>
      </c>
      <c r="Z1049" s="17" t="n">
        <f aca="false">X1049*(O1049/Y1049)^(-1/8)-T1049</f>
        <v>-2.03118692411531</v>
      </c>
      <c r="AA1049" s="17" t="n">
        <f aca="false">Z1049^2</f>
        <v>4.12572032069703</v>
      </c>
      <c r="AB1049" s="18" t="n">
        <f aca="false">Z1049/U1049</f>
        <v>-1.86209533497174</v>
      </c>
      <c r="AC1049" s="17" t="n">
        <f aca="false">U1049^-('paramètres CI'!$B$19)</f>
        <v>0.498903051262185</v>
      </c>
      <c r="AD1049" s="4" t="n">
        <f aca="false">SUMIFS($AC$2:$AC$1250,$I$2:$I$1250,V1049)</f>
        <v>2.97680397354894</v>
      </c>
      <c r="AE1049" s="4" t="n">
        <f aca="false">AC1049/AD1049</f>
        <v>0.16759687762288</v>
      </c>
      <c r="AF1049" s="17" t="n">
        <f aca="false">AE1049-O1049</f>
        <v>0</v>
      </c>
      <c r="AG1049" s="4" t="n">
        <f aca="false">VLOOKUP(I1049,BesoinU!$F$1:$L$99,3,0)</f>
        <v>42.2731693398018</v>
      </c>
      <c r="AH1049" s="19" t="n">
        <f aca="false">VLOOKUP(J1049,bibliRdtCHauff!$G$2:$K$1398,4,0)</f>
        <v>26.4207251915451</v>
      </c>
      <c r="AI1049" s="19" t="n">
        <f aca="false">VLOOKUP(J1049,bibliRdtCHauff!$G$2:$K$1398,3,0)</f>
        <v>2.20575775390292</v>
      </c>
      <c r="AJ1049" s="4" t="n">
        <f aca="false">VLOOKUP(D1049,'paramètres CI'!$A$1:$C$6,3)</f>
        <v>0.0591</v>
      </c>
      <c r="AK1049" s="4" t="n">
        <f aca="false">AJ1049*AG1049/AI1049</f>
        <v>1.13264673038626</v>
      </c>
      <c r="AL1049" s="4" t="n">
        <f aca="false">AK1049+AH1049/R1049</f>
        <v>2.82388920813859</v>
      </c>
      <c r="AM1049" s="4" t="n">
        <f aca="false">AL1049+Z1049</f>
        <v>0.792702284023275</v>
      </c>
      <c r="AN1049" s="4" t="n">
        <f aca="false">AM1049^-'paramètres CI'!$B$19</f>
        <v>6.41385479705556</v>
      </c>
      <c r="AO1049" s="4" t="n">
        <f aca="false">SUMIFS($AN$2:$AN$1250,$I$2:$I$1250,V1049)</f>
        <v>4173.66651451313</v>
      </c>
      <c r="AP1049" s="5" t="n">
        <f aca="false">AN1049/AO1049</f>
        <v>0.00153674347836671</v>
      </c>
      <c r="AQ1049" s="6" t="n">
        <f aca="false">AP1049-O1049</f>
        <v>-0.166060134144513</v>
      </c>
      <c r="AR1049" s="20" t="n">
        <f aca="false">VLOOKUP(I1049,entreesparc!$A$13:$H$110,8,0)*AP1049</f>
        <v>61.7655809192598</v>
      </c>
      <c r="AS1049" s="7" t="n">
        <f aca="false">M1049*AJ1049/AI1049+AH1049/R1049</f>
        <v>3.68416785124581</v>
      </c>
      <c r="AT1049" s="4" t="n">
        <f aca="false">AS1049+Z1049</f>
        <v>1.6529809271305</v>
      </c>
      <c r="AU1049" s="4" t="n">
        <f aca="false">AT1049^-'paramètres CI'!$B$19</f>
        <v>0.0179414384664398</v>
      </c>
      <c r="AV1049" s="4" t="n">
        <f aca="false">SUMIFS($AU$2:$AU$1250,$I$2:$I$1250,V1049)</f>
        <v>0.714636585102854</v>
      </c>
      <c r="AW1049" s="5" t="n">
        <f aca="false">AU1049/AV1049</f>
        <v>0.0251056814616587</v>
      </c>
      <c r="AX1049" s="7" t="n">
        <f aca="false">SUMIFS($AP$2:$AP$1250,$I$2:$I$1250,V1049)</f>
        <v>1</v>
      </c>
    </row>
    <row r="1050" customFormat="false" ht="15.8" hidden="false" customHeight="false" outlineLevel="0" collapsed="false">
      <c r="A1050" s="0" t="s">
        <v>19</v>
      </c>
      <c r="B1050" s="0" t="s">
        <v>133</v>
      </c>
      <c r="C1050" s="0" t="s">
        <v>35</v>
      </c>
      <c r="D1050" s="0" t="s">
        <v>33</v>
      </c>
      <c r="E1050" s="0" t="str">
        <f aca="false">VLOOKUP(A1050,Nomenclature!$D$1:$E$9,2,0)</f>
        <v>07</v>
      </c>
      <c r="F1050" s="0" t="str">
        <f aca="false">VLOOKUP(B1050,Nomenclature!$J$1:$K$97,2,0)</f>
        <v>18</v>
      </c>
      <c r="G1050" s="0" t="str">
        <f aca="false">VLOOKUP(C1050,Nomenclature!$M$1:$N$21,2,0)</f>
        <v>21</v>
      </c>
      <c r="H1050" s="0" t="str">
        <f aca="false">VLOOKUP(D1050,Nomenclature!$O$25:$P$31,2,0)</f>
        <v>01</v>
      </c>
      <c r="I1050" s="1" t="str">
        <f aca="false">CONCATENATE(E1050,F1050)</f>
        <v>0718</v>
      </c>
      <c r="J1050" s="0" t="str">
        <f aca="false">CONCATENATE(E1050,F1050,G1050,H1050)</f>
        <v>07182101</v>
      </c>
      <c r="K1050" s="0" t="n">
        <v>35.8590639182794</v>
      </c>
      <c r="L1050" s="0" t="n">
        <v>25</v>
      </c>
      <c r="M1050" s="0" t="n">
        <v>71.2116506043416</v>
      </c>
      <c r="N1050" s="0" t="n">
        <v>3.17705777726909</v>
      </c>
      <c r="O1050" s="0" t="n">
        <v>9.9920063948841E-005</v>
      </c>
      <c r="P1050" s="4" t="n">
        <f aca="false">VLOOKUP(D1050,'paramètres CI'!$A$1:$B$6,2,0)</f>
        <v>0.033584731604575</v>
      </c>
      <c r="Q1050" s="17" t="n">
        <f aca="false">M1050*P1050/N1050</f>
        <v>0.752779565350352</v>
      </c>
      <c r="R1050" s="9" t="n">
        <f aca="false">1/(1+0.04)*(1 - (1/(1+0.04))^L1050)/(1-1/(1+0.04))</f>
        <v>15.6220799436509</v>
      </c>
      <c r="S1050" s="17" t="n">
        <f aca="false">K1050/R1050</f>
        <v>2.295409065094</v>
      </c>
      <c r="T1050" s="17" t="n">
        <f aca="false">Q1050+S1050</f>
        <v>3.04818863044435</v>
      </c>
      <c r="U1050" s="0" t="n">
        <f aca="false">T1050 + Z1050</f>
        <v>2.75946336376868</v>
      </c>
      <c r="V1050" s="4" t="str">
        <f aca="false">VLOOKUP(I1050,'CI ref gaz'!$I$1:$AM$97,1,0)</f>
        <v>0718</v>
      </c>
      <c r="W1050" s="0" t="n">
        <f aca="false">VLOOKUP(I1050,'CI ref gaz'!$I$1:$AM$97,14,0)</f>
        <v>-2</v>
      </c>
      <c r="X1050" s="1" t="n">
        <f aca="false">VLOOKUP(I1050,'CI ref gaz'!$I$1:$AM$97,13,0)</f>
        <v>1.00702483592059</v>
      </c>
      <c r="Y1050" s="2" t="n">
        <f aca="false">VLOOKUP(I1050,'CI ref gaz'!$I$1:$AM$97,7,0)</f>
        <v>0.317634970651032</v>
      </c>
      <c r="Z1050" s="17" t="n">
        <f aca="false">X1050*(O1050/Y1050)^(-1/8)-T1050</f>
        <v>-0.288725266675672</v>
      </c>
      <c r="AA1050" s="17" t="n">
        <f aca="false">Z1050^2</f>
        <v>0.0833622796169377</v>
      </c>
      <c r="AB1050" s="18" t="n">
        <f aca="false">Z1050/U1050</f>
        <v>-0.104630947620682</v>
      </c>
      <c r="AC1050" s="17" t="n">
        <f aca="false">U1050^-('paramètres CI'!$B$19)</f>
        <v>0.000297442443400174</v>
      </c>
      <c r="AD1050" s="4" t="n">
        <f aca="false">SUMIFS($AC$2:$AC$1250,$I$2:$I$1250,V1050)</f>
        <v>2.97680397354894</v>
      </c>
      <c r="AE1050" s="4" t="n">
        <f aca="false">AC1050/AD1050</f>
        <v>9.9920063948841E-005</v>
      </c>
      <c r="AF1050" s="17" t="n">
        <f aca="false">AE1050-O1050</f>
        <v>0</v>
      </c>
      <c r="AG1050" s="4" t="n">
        <f aca="false">VLOOKUP(I1050,BesoinU!$F$1:$L$99,3,0)</f>
        <v>42.2731693398018</v>
      </c>
      <c r="AH1050" s="19" t="n">
        <f aca="false">VLOOKUP(J1050,bibliRdtCHauff!$G$2:$K$1398,4,0)</f>
        <v>35.8590639182794</v>
      </c>
      <c r="AI1050" s="19" t="n">
        <f aca="false">VLOOKUP(J1050,bibliRdtCHauff!$G$2:$K$1398,3,0)</f>
        <v>3.17705777726909</v>
      </c>
      <c r="AJ1050" s="4" t="n">
        <f aca="false">VLOOKUP(D1050,'paramètres CI'!$A$1:$C$6,3)</f>
        <v>0.0509473684210526</v>
      </c>
      <c r="AK1050" s="4" t="n">
        <f aca="false">AJ1050*AG1050/AI1050</f>
        <v>0.677893473669117</v>
      </c>
      <c r="AL1050" s="4" t="n">
        <f aca="false">AK1050+AH1050/R1050</f>
        <v>2.97330253876311</v>
      </c>
      <c r="AM1050" s="4" t="n">
        <f aca="false">AL1050+Z1050</f>
        <v>2.68457727208744</v>
      </c>
      <c r="AN1050" s="4" t="n">
        <f aca="false">AM1050^-'paramètres CI'!$B$19</f>
        <v>0.000370674514431184</v>
      </c>
      <c r="AO1050" s="4" t="n">
        <f aca="false">SUMIFS($AN$2:$AN$1250,$I$2:$I$1250,V1050)</f>
        <v>4173.66651451313</v>
      </c>
      <c r="AP1050" s="5" t="n">
        <f aca="false">AN1050/AO1050</f>
        <v>8.88126814018884E-008</v>
      </c>
      <c r="AQ1050" s="6" t="n">
        <f aca="false">AP1050-O1050</f>
        <v>-9.98312512674391E-005</v>
      </c>
      <c r="AR1050" s="20" t="n">
        <f aca="false">VLOOKUP(I1050,entreesparc!$A$13:$H$110,8,0)*AP1050</f>
        <v>0.00356960477594802</v>
      </c>
      <c r="AS1050" s="7" t="n">
        <f aca="false">M1050*AJ1050/AI1050+AH1050/R1050</f>
        <v>3.43736066105434</v>
      </c>
      <c r="AT1050" s="4" t="n">
        <f aca="false">AS1050+Z1050</f>
        <v>3.14863539437867</v>
      </c>
      <c r="AU1050" s="4" t="n">
        <f aca="false">AT1050^-'paramètres CI'!$B$19</f>
        <v>0.00010351922572251</v>
      </c>
      <c r="AV1050" s="4" t="n">
        <f aca="false">SUMIFS($AU$2:$AU$1250,$I$2:$I$1250,V1050)</f>
        <v>0.714636585102854</v>
      </c>
      <c r="AW1050" s="5" t="n">
        <f aca="false">AU1050/AV1050</f>
        <v>0.00014485576008904</v>
      </c>
      <c r="AX1050" s="7" t="n">
        <f aca="false">SUMIFS($AP$2:$AP$1250,$I$2:$I$1250,V1050)</f>
        <v>1</v>
      </c>
    </row>
    <row r="1051" customFormat="false" ht="15.8" hidden="false" customHeight="false" outlineLevel="0" collapsed="false">
      <c r="A1051" s="0" t="s">
        <v>19</v>
      </c>
      <c r="B1051" s="0" t="s">
        <v>133</v>
      </c>
      <c r="C1051" s="0" t="s">
        <v>35</v>
      </c>
      <c r="D1051" s="0" t="s">
        <v>34</v>
      </c>
      <c r="E1051" s="0" t="str">
        <f aca="false">VLOOKUP(A1051,Nomenclature!$D$1:$E$9,2,0)</f>
        <v>07</v>
      </c>
      <c r="F1051" s="0" t="str">
        <f aca="false">VLOOKUP(B1051,Nomenclature!$J$1:$K$97,2,0)</f>
        <v>18</v>
      </c>
      <c r="G1051" s="0" t="str">
        <f aca="false">VLOOKUP(C1051,Nomenclature!$M$1:$N$21,2,0)</f>
        <v>21</v>
      </c>
      <c r="H1051" s="0" t="str">
        <f aca="false">VLOOKUP(D1051,Nomenclature!$O$25:$P$31,2,0)</f>
        <v>06</v>
      </c>
      <c r="I1051" s="1" t="str">
        <f aca="false">CONCATENATE(E1051,F1051)</f>
        <v>0718</v>
      </c>
      <c r="J1051" s="0" t="str">
        <f aca="false">CONCATENATE(E1051,F1051,G1051,H1051)</f>
        <v>07182106</v>
      </c>
      <c r="K1051" s="0" t="n">
        <v>31.4532442756489</v>
      </c>
      <c r="L1051" s="0" t="n">
        <v>25</v>
      </c>
      <c r="M1051" s="0" t="n">
        <v>74.3808899413388</v>
      </c>
      <c r="N1051" s="0" t="n">
        <v>2.66490701053421</v>
      </c>
      <c r="O1051" s="0" t="n">
        <v>9.9920063948841E-005</v>
      </c>
      <c r="P1051" s="4" t="n">
        <f aca="false">VLOOKUP(D1051,'paramètres CI'!$A$1:$B$6,2,0)</f>
        <v>0.0424847883250769</v>
      </c>
      <c r="Q1051" s="17" t="n">
        <f aca="false">M1051*P1051/N1051</f>
        <v>1.18580361419634</v>
      </c>
      <c r="R1051" s="9" t="n">
        <f aca="false">1/(1+0.04)*(1 - (1/(1+0.04))^L1051)/(1-1/(1+0.04))</f>
        <v>15.6220799436509</v>
      </c>
      <c r="S1051" s="17" t="n">
        <f aca="false">K1051/R1051</f>
        <v>2.01338390208611</v>
      </c>
      <c r="T1051" s="17" t="n">
        <f aca="false">Q1051+S1051</f>
        <v>3.19918751628245</v>
      </c>
      <c r="U1051" s="0" t="n">
        <f aca="false">T1051 + Z1051</f>
        <v>2.75946336376868</v>
      </c>
      <c r="V1051" s="4" t="str">
        <f aca="false">VLOOKUP(I1051,'CI ref gaz'!$I$1:$AM$97,1,0)</f>
        <v>0718</v>
      </c>
      <c r="W1051" s="0" t="n">
        <f aca="false">VLOOKUP(I1051,'CI ref gaz'!$I$1:$AM$97,14,0)</f>
        <v>-2</v>
      </c>
      <c r="X1051" s="1" t="n">
        <f aca="false">VLOOKUP(I1051,'CI ref gaz'!$I$1:$AM$97,13,0)</f>
        <v>1.00702483592059</v>
      </c>
      <c r="Y1051" s="2" t="n">
        <f aca="false">VLOOKUP(I1051,'CI ref gaz'!$I$1:$AM$97,7,0)</f>
        <v>0.317634970651032</v>
      </c>
      <c r="Z1051" s="17" t="n">
        <f aca="false">X1051*(O1051/Y1051)^(-1/8)-T1051</f>
        <v>-0.439724152513767</v>
      </c>
      <c r="AA1051" s="17" t="n">
        <f aca="false">Z1051^2</f>
        <v>0.193357330303951</v>
      </c>
      <c r="AB1051" s="18" t="n">
        <f aca="false">Z1051/U1051</f>
        <v>-0.159351328336979</v>
      </c>
      <c r="AC1051" s="17" t="n">
        <f aca="false">U1051^-('paramètres CI'!$B$19)</f>
        <v>0.000297442443400174</v>
      </c>
      <c r="AD1051" s="4" t="n">
        <f aca="false">SUMIFS($AC$2:$AC$1250,$I$2:$I$1250,V1051)</f>
        <v>2.97680397354894</v>
      </c>
      <c r="AE1051" s="4" t="n">
        <f aca="false">AC1051/AD1051</f>
        <v>9.9920063948841E-005</v>
      </c>
      <c r="AF1051" s="17" t="n">
        <f aca="false">AE1051-O1051</f>
        <v>0</v>
      </c>
      <c r="AG1051" s="4" t="n">
        <f aca="false">VLOOKUP(I1051,BesoinU!$F$1:$L$99,3,0)</f>
        <v>42.2731693398018</v>
      </c>
      <c r="AH1051" s="19" t="n">
        <f aca="false">VLOOKUP(J1051,bibliRdtCHauff!$G$2:$K$1398,4,0)</f>
        <v>31.4532442756489</v>
      </c>
      <c r="AI1051" s="19" t="n">
        <f aca="false">VLOOKUP(J1051,bibliRdtCHauff!$G$2:$K$1398,3,0)</f>
        <v>2.66490701053421</v>
      </c>
      <c r="AJ1051" s="4" t="n">
        <f aca="false">VLOOKUP(D1051,'paramètres CI'!$A$1:$C$6,3)</f>
        <v>0.0591</v>
      </c>
      <c r="AK1051" s="4" t="n">
        <f aca="false">AJ1051*AG1051/AI1051</f>
        <v>0.93749774311317</v>
      </c>
      <c r="AL1051" s="4" t="n">
        <f aca="false">AK1051+AH1051/R1051</f>
        <v>2.95088164519927</v>
      </c>
      <c r="AM1051" s="4" t="n">
        <f aca="false">AL1051+Z1051</f>
        <v>2.51115749268551</v>
      </c>
      <c r="AN1051" s="4" t="n">
        <f aca="false">AM1051^-'paramètres CI'!$B$19</f>
        <v>0.000632424068431812</v>
      </c>
      <c r="AO1051" s="4" t="n">
        <f aca="false">SUMIFS($AN$2:$AN$1250,$I$2:$I$1250,V1051)</f>
        <v>4173.66651451313</v>
      </c>
      <c r="AP1051" s="5" t="n">
        <f aca="false">AN1051/AO1051</f>
        <v>1.51527216233659E-007</v>
      </c>
      <c r="AQ1051" s="6" t="n">
        <f aca="false">AP1051-O1051</f>
        <v>-9.97685367326073E-005</v>
      </c>
      <c r="AR1051" s="20" t="n">
        <f aca="false">VLOOKUP(I1051,entreesparc!$A$13:$H$110,8,0)*AP1051</f>
        <v>0.00609025947889325</v>
      </c>
      <c r="AS1051" s="7" t="n">
        <f aca="false">M1051*AJ1051/AI1051+AH1051/R1051</f>
        <v>3.66293886897852</v>
      </c>
      <c r="AT1051" s="4" t="n">
        <f aca="false">AS1051+Z1051</f>
        <v>3.22321471646475</v>
      </c>
      <c r="AU1051" s="4" t="n">
        <f aca="false">AT1051^-'paramètres CI'!$B$19</f>
        <v>8.58392870347493E-005</v>
      </c>
      <c r="AV1051" s="4" t="n">
        <f aca="false">SUMIFS($AU$2:$AU$1250,$I$2:$I$1250,V1051)</f>
        <v>0.714636585102854</v>
      </c>
      <c r="AW1051" s="5" t="n">
        <f aca="false">AU1051/AV1051</f>
        <v>0.000120115998570651</v>
      </c>
      <c r="AX1051" s="7" t="n">
        <f aca="false">SUMIFS($AP$2:$AP$1250,$I$2:$I$1250,V1051)</f>
        <v>1</v>
      </c>
    </row>
    <row r="1052" customFormat="false" ht="15.8" hidden="false" customHeight="false" outlineLevel="0" collapsed="false">
      <c r="A1052" s="0" t="s">
        <v>19</v>
      </c>
      <c r="B1052" s="0" t="s">
        <v>133</v>
      </c>
      <c r="C1052" s="0" t="s">
        <v>134</v>
      </c>
      <c r="D1052" s="0" t="s">
        <v>43</v>
      </c>
      <c r="E1052" s="0" t="str">
        <f aca="false">VLOOKUP(A1052,Nomenclature!$D$1:$E$9,2,0)</f>
        <v>07</v>
      </c>
      <c r="F1052" s="0" t="str">
        <f aca="false">VLOOKUP(B1052,Nomenclature!$J$1:$K$97,2,0)</f>
        <v>18</v>
      </c>
      <c r="G1052" s="0" t="str">
        <f aca="false">VLOOKUP(C1052,Nomenclature!$M$1:$N$21,2,0)</f>
        <v>02</v>
      </c>
      <c r="H1052" s="0" t="str">
        <f aca="false">VLOOKUP(D1052,Nomenclature!$O$25:$P$31,2,0)</f>
        <v>02</v>
      </c>
      <c r="I1052" s="1" t="str">
        <f aca="false">CONCATENATE(E1052,F1052)</f>
        <v>0718</v>
      </c>
      <c r="J1052" s="0" t="str">
        <f aca="false">CONCATENATE(E1052,F1052,G1052,H1052)</f>
        <v>07180202</v>
      </c>
      <c r="K1052" s="0" t="n">
        <v>10</v>
      </c>
      <c r="L1052" s="0" t="n">
        <v>10</v>
      </c>
      <c r="M1052" s="0" t="n">
        <v>66.0303319381609</v>
      </c>
      <c r="N1052" s="0" t="n">
        <v>0.8</v>
      </c>
      <c r="O1052" s="0" t="n">
        <v>0.126239138786633</v>
      </c>
      <c r="P1052" s="4" t="n">
        <f aca="false">VLOOKUP(D1052,'paramètres CI'!$A$1:$B$6,2,0)</f>
        <v>0.0935912806596305</v>
      </c>
      <c r="Q1052" s="17" t="n">
        <f aca="false">M1052*P1052/N1052</f>
        <v>7.72482916059122</v>
      </c>
      <c r="R1052" s="9" t="n">
        <f aca="false">1/(1+0.04)*(1 - (1/(1+0.04))^L1052)/(1-1/(1+0.04))</f>
        <v>8.11089577935502</v>
      </c>
      <c r="S1052" s="17" t="n">
        <f aca="false">K1052/R1052</f>
        <v>1.23290944330137</v>
      </c>
      <c r="T1052" s="17" t="n">
        <f aca="false">Q1052+S1052</f>
        <v>8.95773860389259</v>
      </c>
      <c r="U1052" s="0" t="n">
        <f aca="false">T1052 + Z1052</f>
        <v>1.1301392739148</v>
      </c>
      <c r="V1052" s="4" t="str">
        <f aca="false">VLOOKUP(I1052,'CI ref gaz'!$I$1:$AM$97,1,0)</f>
        <v>0718</v>
      </c>
      <c r="W1052" s="0" t="n">
        <f aca="false">VLOOKUP(I1052,'CI ref gaz'!$I$1:$AM$97,14,0)</f>
        <v>-2</v>
      </c>
      <c r="X1052" s="1" t="n">
        <f aca="false">VLOOKUP(I1052,'CI ref gaz'!$I$1:$AM$97,13,0)</f>
        <v>1.00702483592059</v>
      </c>
      <c r="Y1052" s="2" t="n">
        <f aca="false">VLOOKUP(I1052,'CI ref gaz'!$I$1:$AM$97,7,0)</f>
        <v>0.317634970651032</v>
      </c>
      <c r="Z1052" s="17" t="n">
        <f aca="false">X1052*(O1052/Y1052)^(-1/8)-T1052</f>
        <v>-7.82759932997779</v>
      </c>
      <c r="AA1052" s="17" t="n">
        <f aca="false">Z1052^2</f>
        <v>61.2713112706688</v>
      </c>
      <c r="AB1052" s="18" t="n">
        <f aca="false">Z1052/U1052</f>
        <v>-6.92622538712687</v>
      </c>
      <c r="AC1052" s="17" t="n">
        <f aca="false">U1052^-('paramètres CI'!$B$19)</f>
        <v>0.375789169957445</v>
      </c>
      <c r="AD1052" s="4" t="n">
        <f aca="false">SUMIFS($AC$2:$AC$1250,$I$2:$I$1250,V1052)</f>
        <v>2.97680397354894</v>
      </c>
      <c r="AE1052" s="4" t="n">
        <f aca="false">AC1052/AD1052</f>
        <v>0.126239138786633</v>
      </c>
      <c r="AF1052" s="17" t="n">
        <f aca="false">AE1052-O1052</f>
        <v>0</v>
      </c>
      <c r="AG1052" s="4" t="n">
        <f aca="false">VLOOKUP(I1052,BesoinU!$F$1:$L$99,3,0)</f>
        <v>42.2731693398018</v>
      </c>
      <c r="AH1052" s="19" t="n">
        <f aca="false">VLOOKUP(J1052,bibliRdtCHauff!$G$2:$K$1398,4,0)</f>
        <v>10.4</v>
      </c>
      <c r="AI1052" s="19" t="n">
        <f aca="false">VLOOKUP(J1052,bibliRdtCHauff!$G$2:$K$1398,3,0)</f>
        <v>0.84</v>
      </c>
      <c r="AJ1052" s="4" t="n">
        <f aca="false">VLOOKUP(D1052,'paramètres CI'!$A$1:$C$6,3)</f>
        <v>0.09847</v>
      </c>
      <c r="AK1052" s="4" t="n">
        <f aca="false">AJ1052*AG1052/AI1052</f>
        <v>4.95552260105986</v>
      </c>
      <c r="AL1052" s="4" t="n">
        <f aca="false">AK1052+AH1052/R1052</f>
        <v>6.23774842209328</v>
      </c>
      <c r="AM1052" s="4" t="n">
        <f aca="false">AL1052+Z1052</f>
        <v>-1.58985090788451</v>
      </c>
      <c r="AN1052" s="4" t="n">
        <f aca="false">AM1052^-'paramètres CI'!$B$19</f>
        <v>0.0244990253053988</v>
      </c>
      <c r="AO1052" s="4" t="n">
        <f aca="false">SUMIFS($AN$2:$AN$1250,$I$2:$I$1250,V1052)</f>
        <v>4173.66651451313</v>
      </c>
      <c r="AP1052" s="5" t="n">
        <f aca="false">AN1052/AO1052</f>
        <v>5.86990484750235E-006</v>
      </c>
      <c r="AQ1052" s="6" t="n">
        <f aca="false">AP1052-O1052</f>
        <v>-0.126233268881786</v>
      </c>
      <c r="AR1052" s="20" t="n">
        <f aca="false">VLOOKUP(I1052,entreesparc!$A$13:$H$110,8,0)*AP1052</f>
        <v>0.235926221878031</v>
      </c>
      <c r="AS1052" s="7" t="n">
        <f aca="false">M1052*AJ1052/AI1052+AH1052/R1052</f>
        <v>9.02271009002235</v>
      </c>
      <c r="AT1052" s="4" t="n">
        <f aca="false">AS1052+Z1052</f>
        <v>1.19511076004456</v>
      </c>
      <c r="AU1052" s="4" t="n">
        <f aca="false">AT1052^-'paramètres CI'!$B$19</f>
        <v>0.240289474536553</v>
      </c>
      <c r="AV1052" s="4" t="n">
        <f aca="false">SUMIFS($AU$2:$AU$1250,$I$2:$I$1250,V1052)</f>
        <v>0.714636585102854</v>
      </c>
      <c r="AW1052" s="5" t="n">
        <f aca="false">AU1052/AV1052</f>
        <v>0.336240096778658</v>
      </c>
      <c r="AX1052" s="7" t="n">
        <f aca="false">SUMIFS($AP$2:$AP$1250,$I$2:$I$1250,V1052)</f>
        <v>1</v>
      </c>
    </row>
    <row r="1053" customFormat="false" ht="15.8" hidden="false" customHeight="false" outlineLevel="0" collapsed="false">
      <c r="A1053" s="0" t="s">
        <v>19</v>
      </c>
      <c r="B1053" s="0" t="s">
        <v>133</v>
      </c>
      <c r="C1053" s="0" t="s">
        <v>135</v>
      </c>
      <c r="D1053" s="0" t="s">
        <v>43</v>
      </c>
      <c r="E1053" s="0" t="str">
        <f aca="false">VLOOKUP(A1053,Nomenclature!$D$1:$E$9,2,0)</f>
        <v>07</v>
      </c>
      <c r="F1053" s="0" t="str">
        <f aca="false">VLOOKUP(B1053,Nomenclature!$J$1:$K$97,2,0)</f>
        <v>18</v>
      </c>
      <c r="G1053" s="0" t="str">
        <f aca="false">VLOOKUP(C1053,Nomenclature!$M$1:$N$21,2,0)</f>
        <v>22</v>
      </c>
      <c r="H1053" s="0" t="str">
        <f aca="false">VLOOKUP(D1053,Nomenclature!$O$25:$P$31,2,0)</f>
        <v>02</v>
      </c>
      <c r="I1053" s="1" t="str">
        <f aca="false">CONCATENATE(E1053,F1053)</f>
        <v>0718</v>
      </c>
      <c r="J1053" s="0" t="str">
        <f aca="false">CONCATENATE(E1053,F1053,G1053,H1053)</f>
        <v>07182202</v>
      </c>
      <c r="K1053" s="0" t="n">
        <v>12</v>
      </c>
      <c r="L1053" s="0" t="n">
        <v>10</v>
      </c>
      <c r="M1053" s="0" t="n">
        <v>66.0303319381609</v>
      </c>
      <c r="N1053" s="0" t="n">
        <v>1</v>
      </c>
      <c r="O1053" s="0" t="n">
        <v>9.9920063948841E-005</v>
      </c>
      <c r="P1053" s="4" t="n">
        <f aca="false">VLOOKUP(D1053,'paramètres CI'!$A$1:$B$6,2,0)</f>
        <v>0.0935912806596305</v>
      </c>
      <c r="Q1053" s="17" t="n">
        <f aca="false">M1053*P1053/N1053</f>
        <v>6.17986332847298</v>
      </c>
      <c r="R1053" s="9" t="n">
        <f aca="false">1/(1+0.04)*(1 - (1/(1+0.04))^L1053)/(1-1/(1+0.04))</f>
        <v>8.11089577935502</v>
      </c>
      <c r="S1053" s="17" t="n">
        <f aca="false">K1053/R1053</f>
        <v>1.47949133196164</v>
      </c>
      <c r="T1053" s="17" t="n">
        <f aca="false">Q1053+S1053</f>
        <v>7.65935466043462</v>
      </c>
      <c r="U1053" s="0" t="n">
        <f aca="false">T1053 + Z1053</f>
        <v>2.75946336376868</v>
      </c>
      <c r="V1053" s="4" t="str">
        <f aca="false">VLOOKUP(I1053,'CI ref gaz'!$I$1:$AM$97,1,0)</f>
        <v>0718</v>
      </c>
      <c r="W1053" s="0" t="n">
        <f aca="false">VLOOKUP(I1053,'CI ref gaz'!$I$1:$AM$97,14,0)</f>
        <v>-2</v>
      </c>
      <c r="X1053" s="1" t="n">
        <f aca="false">VLOOKUP(I1053,'CI ref gaz'!$I$1:$AM$97,13,0)</f>
        <v>1.00702483592059</v>
      </c>
      <c r="Y1053" s="2" t="n">
        <f aca="false">VLOOKUP(I1053,'CI ref gaz'!$I$1:$AM$97,7,0)</f>
        <v>0.317634970651032</v>
      </c>
      <c r="Z1053" s="17" t="n">
        <f aca="false">X1053*(O1053/Y1053)^(-1/8)-T1053</f>
        <v>-4.89989129666594</v>
      </c>
      <c r="AA1053" s="17" t="n">
        <f aca="false">Z1053^2</f>
        <v>24.0089347191426</v>
      </c>
      <c r="AB1053" s="18" t="n">
        <f aca="false">Z1053/U1053</f>
        <v>-1.77566818280711</v>
      </c>
      <c r="AC1053" s="17" t="n">
        <f aca="false">U1053^-('paramètres CI'!$B$19)</f>
        <v>0.000297442443400174</v>
      </c>
      <c r="AD1053" s="4" t="n">
        <f aca="false">SUMIFS($AC$2:$AC$1250,$I$2:$I$1250,V1053)</f>
        <v>2.97680397354894</v>
      </c>
      <c r="AE1053" s="4" t="n">
        <f aca="false">AC1053/AD1053</f>
        <v>9.99200639488412E-005</v>
      </c>
      <c r="AF1053" s="17" t="n">
        <f aca="false">AE1053-O1053</f>
        <v>0</v>
      </c>
      <c r="AG1053" s="4" t="n">
        <f aca="false">VLOOKUP(I1053,BesoinU!$F$1:$L$99,3,0)</f>
        <v>42.2731693398018</v>
      </c>
      <c r="AH1053" s="19" t="n">
        <f aca="false">VLOOKUP(J1053,bibliRdtCHauff!$G$2:$K$1398,4,0)</f>
        <v>12</v>
      </c>
      <c r="AI1053" s="19" t="n">
        <f aca="false">VLOOKUP(J1053,bibliRdtCHauff!$G$2:$K$1398,3,0)</f>
        <v>1</v>
      </c>
      <c r="AJ1053" s="4" t="n">
        <f aca="false">VLOOKUP(D1053,'paramètres CI'!$A$1:$C$6,3)</f>
        <v>0.09847</v>
      </c>
      <c r="AK1053" s="4" t="n">
        <f aca="false">AJ1053*AG1053/AI1053</f>
        <v>4.16263898489028</v>
      </c>
      <c r="AL1053" s="4" t="n">
        <f aca="false">AK1053+AH1053/R1053</f>
        <v>5.64213031685192</v>
      </c>
      <c r="AM1053" s="4" t="n">
        <f aca="false">AL1053+Z1053</f>
        <v>0.742239020185987</v>
      </c>
      <c r="AN1053" s="4" t="n">
        <f aca="false">AM1053^-'paramètres CI'!$B$19</f>
        <v>10.8554978339057</v>
      </c>
      <c r="AO1053" s="4" t="n">
        <f aca="false">SUMIFS($AN$2:$AN$1250,$I$2:$I$1250,V1053)</f>
        <v>4173.66651451313</v>
      </c>
      <c r="AP1053" s="5" t="n">
        <f aca="false">AN1053/AO1053</f>
        <v>0.00260094997915089</v>
      </c>
      <c r="AQ1053" s="6" t="n">
        <f aca="false">AP1053-O1053</f>
        <v>0.00250102991520204</v>
      </c>
      <c r="AR1053" s="20" t="n">
        <f aca="false">VLOOKUP(I1053,entreesparc!$A$13:$H$110,8,0)*AP1053</f>
        <v>104.538713627686</v>
      </c>
      <c r="AS1053" s="7" t="n">
        <f aca="false">M1053*AJ1053/AI1053+AH1053/R1053</f>
        <v>7.98149811791234</v>
      </c>
      <c r="AT1053" s="4" t="n">
        <f aca="false">AS1053+Z1053</f>
        <v>3.08160682124641</v>
      </c>
      <c r="AU1053" s="4" t="n">
        <f aca="false">AT1053^-'paramètres CI'!$B$19</f>
        <v>0.000122965190184267</v>
      </c>
      <c r="AV1053" s="4" t="n">
        <f aca="false">SUMIFS($AU$2:$AU$1250,$I$2:$I$1250,V1053)</f>
        <v>0.714636585102854</v>
      </c>
      <c r="AW1053" s="5" t="n">
        <f aca="false">AU1053/AV1053</f>
        <v>0.000172066743779385</v>
      </c>
      <c r="AX1053" s="7" t="n">
        <f aca="false">SUMIFS($AP$2:$AP$1250,$I$2:$I$1250,V1053)</f>
        <v>1</v>
      </c>
    </row>
    <row r="1054" customFormat="false" ht="15.8" hidden="false" customHeight="false" outlineLevel="0" collapsed="false">
      <c r="A1054" s="0" t="s">
        <v>19</v>
      </c>
      <c r="B1054" s="0" t="s">
        <v>133</v>
      </c>
      <c r="C1054" s="0" t="s">
        <v>36</v>
      </c>
      <c r="D1054" s="0" t="s">
        <v>37</v>
      </c>
      <c r="E1054" s="0" t="str">
        <f aca="false">VLOOKUP(A1054,Nomenclature!$D$1:$E$9,2,0)</f>
        <v>07</v>
      </c>
      <c r="F1054" s="0" t="str">
        <f aca="false">VLOOKUP(B1054,Nomenclature!$J$1:$K$97,2,0)</f>
        <v>18</v>
      </c>
      <c r="G1054" s="0" t="str">
        <f aca="false">VLOOKUP(C1054,Nomenclature!$M$1:$N$21,2,0)</f>
        <v>23</v>
      </c>
      <c r="H1054" s="0" t="str">
        <f aca="false">VLOOKUP(D1054,Nomenclature!$O$25:$P$31,2,0)</f>
        <v>03</v>
      </c>
      <c r="I1054" s="1" t="str">
        <f aca="false">CONCATENATE(E1054,F1054)</f>
        <v>0718</v>
      </c>
      <c r="J1054" s="0" t="str">
        <f aca="false">CONCATENATE(E1054,F1054,G1054,H1054)</f>
        <v>07182303</v>
      </c>
      <c r="K1054" s="0" t="n">
        <v>14.2944633412635</v>
      </c>
      <c r="L1054" s="0" t="n">
        <v>20</v>
      </c>
      <c r="M1054" s="0" t="n">
        <v>55.4959707573618</v>
      </c>
      <c r="N1054" s="0" t="n">
        <v>0.757256696292313</v>
      </c>
      <c r="O1054" s="0" t="n">
        <v>9.9920063948841E-005</v>
      </c>
      <c r="P1054" s="4" t="n">
        <f aca="false">VLOOKUP(D1054,'paramètres CI'!$A$1:$B$6,2,0)</f>
        <v>0.0385046990211696</v>
      </c>
      <c r="Q1054" s="17" t="n">
        <f aca="false">M1054*P1054/N1054</f>
        <v>2.82183790696383</v>
      </c>
      <c r="R1054" s="9" t="n">
        <f aca="false">1/(1+0.04)*(1 - (1/(1+0.04))^L1054)/(1-1/(1+0.04))</f>
        <v>13.5903263449677</v>
      </c>
      <c r="S1054" s="17" t="n">
        <f aca="false">K1054/R1054</f>
        <v>1.05181163265859</v>
      </c>
      <c r="T1054" s="17" t="n">
        <f aca="false">Q1054+S1054</f>
        <v>3.87364953962242</v>
      </c>
      <c r="U1054" s="0" t="n">
        <f aca="false">T1054 + Z1054</f>
        <v>2.75946336376868</v>
      </c>
      <c r="V1054" s="4" t="str">
        <f aca="false">VLOOKUP(I1054,'CI ref gaz'!$I$1:$AM$97,1,0)</f>
        <v>0718</v>
      </c>
      <c r="W1054" s="0" t="n">
        <f aca="false">VLOOKUP(I1054,'CI ref gaz'!$I$1:$AM$97,14,0)</f>
        <v>-2</v>
      </c>
      <c r="X1054" s="1" t="n">
        <f aca="false">VLOOKUP(I1054,'CI ref gaz'!$I$1:$AM$97,13,0)</f>
        <v>1.00702483592059</v>
      </c>
      <c r="Y1054" s="2" t="n">
        <f aca="false">VLOOKUP(I1054,'CI ref gaz'!$I$1:$AM$97,7,0)</f>
        <v>0.317634970651032</v>
      </c>
      <c r="Z1054" s="17" t="n">
        <f aca="false">X1054*(O1054/Y1054)^(-1/8)-T1054</f>
        <v>-1.11418617585374</v>
      </c>
      <c r="AA1054" s="17" t="n">
        <f aca="false">Z1054^2</f>
        <v>1.24141083446358</v>
      </c>
      <c r="AB1054" s="18" t="n">
        <f aca="false">Z1054/U1054</f>
        <v>-0.40376914964077</v>
      </c>
      <c r="AC1054" s="17" t="n">
        <f aca="false">U1054^-('paramètres CI'!$B$19)</f>
        <v>0.000297442443400174</v>
      </c>
      <c r="AD1054" s="4" t="n">
        <f aca="false">SUMIFS($AC$2:$AC$1250,$I$2:$I$1250,V1054)</f>
        <v>2.97680397354894</v>
      </c>
      <c r="AE1054" s="4" t="n">
        <f aca="false">AC1054/AD1054</f>
        <v>9.9920063948841E-005</v>
      </c>
      <c r="AF1054" s="17" t="n">
        <f aca="false">AE1054-O1054</f>
        <v>0</v>
      </c>
      <c r="AG1054" s="4" t="n">
        <f aca="false">VLOOKUP(I1054,BesoinU!$F$1:$L$99,3,0)</f>
        <v>42.2731693398018</v>
      </c>
      <c r="AH1054" s="19" t="n">
        <f aca="false">VLOOKUP(J1054,bibliRdtCHauff!$G$2:$K$1398,4,0)</f>
        <v>14.2944633412635</v>
      </c>
      <c r="AI1054" s="19" t="n">
        <f aca="false">VLOOKUP(J1054,bibliRdtCHauff!$G$2:$K$1398,3,0)</f>
        <v>0.757256696292313</v>
      </c>
      <c r="AJ1054" s="4" t="n">
        <f aca="false">VLOOKUP(D1054,'paramètres CI'!$A$1:$C$6,3)</f>
        <v>0.0763929293534506</v>
      </c>
      <c r="AK1054" s="4" t="n">
        <f aca="false">AJ1054*AG1054/AI1054</f>
        <v>4.2645661038504</v>
      </c>
      <c r="AL1054" s="4" t="n">
        <f aca="false">AK1054+AH1054/R1054</f>
        <v>5.31637773650898</v>
      </c>
      <c r="AM1054" s="4" t="n">
        <f aca="false">AL1054+Z1054</f>
        <v>4.20219156065524</v>
      </c>
      <c r="AN1054" s="4" t="n">
        <f aca="false">AM1054^-'paramètres CI'!$B$19</f>
        <v>1.02847379417401E-005</v>
      </c>
      <c r="AO1054" s="4" t="n">
        <f aca="false">SUMIFS($AN$2:$AN$1250,$I$2:$I$1250,V1054)</f>
        <v>4173.66651451313</v>
      </c>
      <c r="AP1054" s="5" t="n">
        <f aca="false">AN1054/AO1054</f>
        <v>2.46419734446364E-009</v>
      </c>
      <c r="AQ1054" s="6" t="n">
        <f aca="false">AP1054-O1054</f>
        <v>-9.99175997514965E-005</v>
      </c>
      <c r="AR1054" s="20" t="n">
        <f aca="false">VLOOKUP(I1054,entreesparc!$A$13:$H$110,8,0)*AP1054</f>
        <v>9.90422816970463E-005</v>
      </c>
      <c r="AS1054" s="7" t="n">
        <f aca="false">M1054*AJ1054/AI1054+AH1054/R1054</f>
        <v>6.65030920187888</v>
      </c>
      <c r="AT1054" s="4" t="n">
        <f aca="false">AS1054+Z1054</f>
        <v>5.53612302602514</v>
      </c>
      <c r="AU1054" s="4" t="n">
        <f aca="false">AT1054^-'paramètres CI'!$B$19</f>
        <v>1.13332413885196E-006</v>
      </c>
      <c r="AV1054" s="4" t="n">
        <f aca="false">SUMIFS($AU$2:$AU$1250,$I$2:$I$1250,V1054)</f>
        <v>0.714636585102854</v>
      </c>
      <c r="AW1054" s="5" t="n">
        <f aca="false">AU1054/AV1054</f>
        <v>1.58587478233967E-006</v>
      </c>
      <c r="AX1054" s="7" t="n">
        <f aca="false">SUMIFS($AP$2:$AP$1250,$I$2:$I$1250,V1054)</f>
        <v>1</v>
      </c>
    </row>
    <row r="1055" customFormat="false" ht="15.8" hidden="false" customHeight="false" outlineLevel="0" collapsed="false">
      <c r="A1055" s="0" t="s">
        <v>19</v>
      </c>
      <c r="B1055" s="0" t="s">
        <v>133</v>
      </c>
      <c r="C1055" s="0" t="s">
        <v>38</v>
      </c>
      <c r="D1055" s="0" t="s">
        <v>39</v>
      </c>
      <c r="E1055" s="0" t="str">
        <f aca="false">VLOOKUP(A1055,Nomenclature!$D$1:$E$9,2,0)</f>
        <v>07</v>
      </c>
      <c r="F1055" s="0" t="str">
        <f aca="false">VLOOKUP(B1055,Nomenclature!$J$1:$K$97,2,0)</f>
        <v>18</v>
      </c>
      <c r="G1055" s="0" t="str">
        <f aca="false">VLOOKUP(C1055,Nomenclature!$M$1:$N$21,2,0)</f>
        <v>24</v>
      </c>
      <c r="H1055" s="0" t="str">
        <f aca="false">VLOOKUP(D1055,Nomenclature!$O$25:$P$31,2,0)</f>
        <v>04</v>
      </c>
      <c r="I1055" s="1" t="str">
        <f aca="false">CONCATENATE(E1055,F1055)</f>
        <v>0718</v>
      </c>
      <c r="J1055" s="0" t="str">
        <f aca="false">CONCATENATE(E1055,F1055,G1055,H1055)</f>
        <v>07182404</v>
      </c>
      <c r="K1055" s="0" t="n">
        <v>10.3443826920532</v>
      </c>
      <c r="L1055" s="0" t="n">
        <v>20</v>
      </c>
      <c r="M1055" s="0" t="n">
        <v>72.2067470167925</v>
      </c>
      <c r="N1055" s="0" t="n">
        <v>0.981239301611903</v>
      </c>
      <c r="O1055" s="0" t="n">
        <v>9.9920063948841E-005</v>
      </c>
      <c r="P1055" s="4" t="n">
        <f aca="false">VLOOKUP(D1055,'paramètres CI'!$A$1:$B$6,2,0)</f>
        <v>0.022045059962018</v>
      </c>
      <c r="Q1055" s="17" t="n">
        <f aca="false">M1055*P1055/N1055</f>
        <v>1.62223635461051</v>
      </c>
      <c r="R1055" s="9" t="n">
        <f aca="false">1/(1+0.04)*(1 - (1/(1+0.04))^L1055)/(1-1/(1+0.04))</f>
        <v>13.5903263449677</v>
      </c>
      <c r="S1055" s="17" t="n">
        <f aca="false">K1055/R1055</f>
        <v>0.761157784550449</v>
      </c>
      <c r="T1055" s="17" t="n">
        <f aca="false">Q1055+S1055</f>
        <v>2.38339413916095</v>
      </c>
      <c r="U1055" s="0" t="n">
        <f aca="false">T1055 + Z1055</f>
        <v>2.75946336376868</v>
      </c>
      <c r="V1055" s="4" t="str">
        <f aca="false">VLOOKUP(I1055,'CI ref gaz'!$I$1:$AM$97,1,0)</f>
        <v>0718</v>
      </c>
      <c r="W1055" s="0" t="n">
        <f aca="false">VLOOKUP(I1055,'CI ref gaz'!$I$1:$AM$97,14,0)</f>
        <v>-2</v>
      </c>
      <c r="X1055" s="1" t="n">
        <f aca="false">VLOOKUP(I1055,'CI ref gaz'!$I$1:$AM$97,13,0)</f>
        <v>1.00702483592059</v>
      </c>
      <c r="Y1055" s="2" t="n">
        <f aca="false">VLOOKUP(I1055,'CI ref gaz'!$I$1:$AM$97,7,0)</f>
        <v>0.317634970651032</v>
      </c>
      <c r="Z1055" s="17" t="n">
        <f aca="false">X1055*(O1055/Y1055)^(-1/8)-T1055</f>
        <v>0.376069224607726</v>
      </c>
      <c r="AA1055" s="17" t="n">
        <f aca="false">Z1055^2</f>
        <v>0.141428061697057</v>
      </c>
      <c r="AB1055" s="18" t="n">
        <f aca="false">Z1055/U1055</f>
        <v>0.13628346349709</v>
      </c>
      <c r="AC1055" s="17" t="n">
        <f aca="false">U1055^-('paramètres CI'!$B$19)</f>
        <v>0.000297442443400174</v>
      </c>
      <c r="AD1055" s="4" t="n">
        <f aca="false">SUMIFS($AC$2:$AC$1250,$I$2:$I$1250,V1055)</f>
        <v>2.97680397354894</v>
      </c>
      <c r="AE1055" s="4" t="n">
        <f aca="false">AC1055/AD1055</f>
        <v>9.9920063948841E-005</v>
      </c>
      <c r="AF1055" s="17" t="n">
        <f aca="false">AE1055-O1055</f>
        <v>0</v>
      </c>
      <c r="AG1055" s="4" t="n">
        <f aca="false">VLOOKUP(I1055,BesoinU!$F$1:$L$99,3,0)</f>
        <v>42.2731693398018</v>
      </c>
      <c r="AH1055" s="19" t="n">
        <f aca="false">VLOOKUP(J1055,bibliRdtCHauff!$G$2:$K$1398,4,0)</f>
        <v>10.3443826920532</v>
      </c>
      <c r="AI1055" s="19" t="n">
        <f aca="false">VLOOKUP(J1055,bibliRdtCHauff!$G$2:$K$1398,3,0)</f>
        <v>0.981239301611903</v>
      </c>
      <c r="AJ1055" s="4" t="n">
        <f aca="false">VLOOKUP(D1055,'paramètres CI'!$A$1:$C$6,3)</f>
        <v>0.0386719666666667</v>
      </c>
      <c r="AK1055" s="4" t="n">
        <f aca="false">AJ1055*AG1055/AI1055</f>
        <v>1.66604272058577</v>
      </c>
      <c r="AL1055" s="4" t="n">
        <f aca="false">AK1055+AH1055/R1055</f>
        <v>2.42720050513621</v>
      </c>
      <c r="AM1055" s="4" t="n">
        <f aca="false">AL1055+Z1055</f>
        <v>2.80326972974394</v>
      </c>
      <c r="AN1055" s="4" t="n">
        <f aca="false">AM1055^-'paramètres CI'!$B$19</f>
        <v>0.000262229109648985</v>
      </c>
      <c r="AO1055" s="4" t="n">
        <f aca="false">SUMIFS($AN$2:$AN$1250,$I$2:$I$1250,V1055)</f>
        <v>4173.66651451313</v>
      </c>
      <c r="AP1055" s="5" t="n">
        <f aca="false">AN1055/AO1055</f>
        <v>6.28294351590221E-008</v>
      </c>
      <c r="AQ1055" s="6" t="n">
        <f aca="false">AP1055-O1055</f>
        <v>-9.9857234513682E-005</v>
      </c>
      <c r="AR1055" s="20" t="n">
        <f aca="false">VLOOKUP(I1055,entreesparc!$A$13:$H$110,8,0)*AP1055</f>
        <v>0.00252527283574385</v>
      </c>
      <c r="AS1055" s="7" t="n">
        <f aca="false">M1055*AJ1055/AI1055+AH1055/R1055</f>
        <v>3.60692324579393</v>
      </c>
      <c r="AT1055" s="4" t="n">
        <f aca="false">AS1055+Z1055</f>
        <v>3.98299247040166</v>
      </c>
      <c r="AU1055" s="4" t="n">
        <f aca="false">AT1055^-'paramètres CI'!$B$19</f>
        <v>1.57878909061391E-005</v>
      </c>
      <c r="AV1055" s="4" t="n">
        <f aca="false">SUMIFS($AU$2:$AU$1250,$I$2:$I$1250,V1055)</f>
        <v>0.714636585102854</v>
      </c>
      <c r="AW1055" s="5" t="n">
        <f aca="false">AU1055/AV1055</f>
        <v>2.20921951593995E-005</v>
      </c>
      <c r="AX1055" s="7" t="n">
        <f aca="false">SUMIFS($AP$2:$AP$1250,$I$2:$I$1250,V1055)</f>
        <v>1</v>
      </c>
    </row>
    <row r="1056" customFormat="false" ht="15.8" hidden="false" customHeight="false" outlineLevel="0" collapsed="false">
      <c r="A1056" s="0" t="s">
        <v>19</v>
      </c>
      <c r="B1056" s="0" t="s">
        <v>133</v>
      </c>
      <c r="C1056" s="0" t="s">
        <v>40</v>
      </c>
      <c r="D1056" s="0" t="s">
        <v>37</v>
      </c>
      <c r="E1056" s="0" t="str">
        <f aca="false">VLOOKUP(A1056,Nomenclature!$D$1:$E$9,2,0)</f>
        <v>07</v>
      </c>
      <c r="F1056" s="0" t="str">
        <f aca="false">VLOOKUP(B1056,Nomenclature!$J$1:$K$97,2,0)</f>
        <v>18</v>
      </c>
      <c r="G1056" s="0" t="str">
        <f aca="false">VLOOKUP(C1056,Nomenclature!$M$1:$N$21,2,0)</f>
        <v>03</v>
      </c>
      <c r="H1056" s="0" t="str">
        <f aca="false">VLOOKUP(D1056,Nomenclature!$O$25:$P$31,2,0)</f>
        <v>03</v>
      </c>
      <c r="I1056" s="1" t="str">
        <f aca="false">CONCATENATE(E1056,F1056)</f>
        <v>0718</v>
      </c>
      <c r="J1056" s="0" t="str">
        <f aca="false">CONCATENATE(E1056,F1056,G1056,H1056)</f>
        <v>07180303</v>
      </c>
      <c r="K1056" s="0" t="n">
        <v>11.4355706730108</v>
      </c>
      <c r="L1056" s="0" t="n">
        <v>20</v>
      </c>
      <c r="M1056" s="0" t="n">
        <v>55.4959707573618</v>
      </c>
      <c r="N1056" s="0" t="n">
        <v>0.681529751381399</v>
      </c>
      <c r="O1056" s="0" t="n">
        <v>0.0376410402999361</v>
      </c>
      <c r="P1056" s="4" t="n">
        <f aca="false">VLOOKUP(D1056,'paramètres CI'!$A$1:$B$6,2,0)</f>
        <v>0.0385046990211696</v>
      </c>
      <c r="Q1056" s="17" t="n">
        <f aca="false">M1056*P1056/N1056</f>
        <v>3.13538131911136</v>
      </c>
      <c r="R1056" s="9" t="n">
        <f aca="false">1/(1+0.04)*(1 - (1/(1+0.04))^L1056)/(1-1/(1+0.04))</f>
        <v>13.5903263449677</v>
      </c>
      <c r="S1056" s="17" t="n">
        <f aca="false">K1056/R1056</f>
        <v>0.841449306126872</v>
      </c>
      <c r="T1056" s="17" t="n">
        <f aca="false">Q1056+S1056</f>
        <v>3.97683062523823</v>
      </c>
      <c r="U1056" s="0" t="n">
        <f aca="false">T1056 + Z1056</f>
        <v>1.31469048026643</v>
      </c>
      <c r="V1056" s="4" t="str">
        <f aca="false">VLOOKUP(I1056,'CI ref gaz'!$I$1:$AM$97,1,0)</f>
        <v>0718</v>
      </c>
      <c r="W1056" s="0" t="n">
        <f aca="false">VLOOKUP(I1056,'CI ref gaz'!$I$1:$AM$97,14,0)</f>
        <v>-2</v>
      </c>
      <c r="X1056" s="1" t="n">
        <f aca="false">VLOOKUP(I1056,'CI ref gaz'!$I$1:$AM$97,13,0)</f>
        <v>1.00702483592059</v>
      </c>
      <c r="Y1056" s="2" t="n">
        <f aca="false">VLOOKUP(I1056,'CI ref gaz'!$I$1:$AM$97,7,0)</f>
        <v>0.317634970651032</v>
      </c>
      <c r="Z1056" s="17" t="n">
        <f aca="false">X1056*(O1056/Y1056)^(-1/8)-T1056</f>
        <v>-2.66214014497179</v>
      </c>
      <c r="AA1056" s="17" t="n">
        <f aca="false">Z1056^2</f>
        <v>7.08699015147045</v>
      </c>
      <c r="AB1056" s="18" t="n">
        <f aca="false">Z1056/U1056</f>
        <v>-2.02491779238585</v>
      </c>
      <c r="AC1056" s="17" t="n">
        <f aca="false">U1056^-('paramètres CI'!$B$19)</f>
        <v>0.112049998333366</v>
      </c>
      <c r="AD1056" s="4" t="n">
        <f aca="false">SUMIFS($AC$2:$AC$1250,$I$2:$I$1250,V1056)</f>
        <v>2.97680397354894</v>
      </c>
      <c r="AE1056" s="4" t="n">
        <f aca="false">AC1056/AD1056</f>
        <v>0.0376410402999361</v>
      </c>
      <c r="AF1056" s="17" t="n">
        <f aca="false">AE1056-O1056</f>
        <v>0</v>
      </c>
      <c r="AG1056" s="4" t="n">
        <f aca="false">VLOOKUP(I1056,BesoinU!$F$1:$L$99,3,0)</f>
        <v>42.2731693398018</v>
      </c>
      <c r="AH1056" s="19" t="n">
        <f aca="false">VLOOKUP(J1056,bibliRdtCHauff!$G$2:$K$1398,4,0)</f>
        <v>12.0073492066613</v>
      </c>
      <c r="AI1056" s="19" t="n">
        <f aca="false">VLOOKUP(J1056,bibliRdtCHauff!$G$2:$K$1398,3,0)</f>
        <v>0.696675140363582</v>
      </c>
      <c r="AJ1056" s="4" t="n">
        <f aca="false">VLOOKUP(D1056,'paramètres CI'!$A$1:$C$6,3)</f>
        <v>0.0763929293534506</v>
      </c>
      <c r="AK1056" s="4" t="n">
        <f aca="false">AJ1056*AG1056/AI1056</f>
        <v>4.63540472713951</v>
      </c>
      <c r="AL1056" s="4" t="n">
        <f aca="false">AK1056+AH1056/R1056</f>
        <v>5.51892649857273</v>
      </c>
      <c r="AM1056" s="4" t="n">
        <f aca="false">AL1056+Z1056</f>
        <v>2.85678635360093</v>
      </c>
      <c r="AN1056" s="4" t="n">
        <f aca="false">AM1056^-'paramètres CI'!$B$19</f>
        <v>0.000225412449764684</v>
      </c>
      <c r="AO1056" s="4" t="n">
        <f aca="false">SUMIFS($AN$2:$AN$1250,$I$2:$I$1250,V1056)</f>
        <v>4173.66651451313</v>
      </c>
      <c r="AP1056" s="5" t="n">
        <f aca="false">AN1056/AO1056</f>
        <v>5.40082560455789E-008</v>
      </c>
      <c r="AQ1056" s="6" t="n">
        <f aca="false">AP1056-O1056</f>
        <v>-0.03764098629168</v>
      </c>
      <c r="AR1056" s="20" t="n">
        <f aca="false">VLOOKUP(I1056,entreesparc!$A$13:$H$110,8,0)*AP1056</f>
        <v>0.00217072748708635</v>
      </c>
      <c r="AS1056" s="7" t="n">
        <f aca="false">M1056*AJ1056/AI1056+AH1056/R1056</f>
        <v>6.96885412771017</v>
      </c>
      <c r="AT1056" s="4" t="n">
        <f aca="false">AS1056+Z1056</f>
        <v>4.30671398273838</v>
      </c>
      <c r="AU1056" s="4" t="n">
        <f aca="false">AT1056^-'paramètres CI'!$B$19</f>
        <v>8.44951452727102E-006</v>
      </c>
      <c r="AV1056" s="4" t="n">
        <f aca="false">SUMIFS($AU$2:$AU$1250,$I$2:$I$1250,V1056)</f>
        <v>0.714636585102854</v>
      </c>
      <c r="AW1056" s="5" t="n">
        <f aca="false">AU1056/AV1056</f>
        <v>1.1823512402538E-005</v>
      </c>
      <c r="AX1056" s="7" t="n">
        <f aca="false">SUMIFS($AP$2:$AP$1250,$I$2:$I$1250,V1056)</f>
        <v>1</v>
      </c>
    </row>
    <row r="1057" customFormat="false" ht="15.8" hidden="false" customHeight="false" outlineLevel="0" collapsed="false">
      <c r="A1057" s="0" t="s">
        <v>19</v>
      </c>
      <c r="B1057" s="0" t="s">
        <v>133</v>
      </c>
      <c r="C1057" s="0" t="s">
        <v>41</v>
      </c>
      <c r="D1057" s="0" t="s">
        <v>39</v>
      </c>
      <c r="E1057" s="0" t="str">
        <f aca="false">VLOOKUP(A1057,Nomenclature!$D$1:$E$9,2,0)</f>
        <v>07</v>
      </c>
      <c r="F1057" s="0" t="str">
        <f aca="false">VLOOKUP(B1057,Nomenclature!$J$1:$K$97,2,0)</f>
        <v>18</v>
      </c>
      <c r="G1057" s="0" t="str">
        <f aca="false">VLOOKUP(C1057,Nomenclature!$M$1:$N$21,2,0)</f>
        <v>04</v>
      </c>
      <c r="H1057" s="0" t="str">
        <f aca="false">VLOOKUP(D1057,Nomenclature!$O$25:$P$31,2,0)</f>
        <v>04</v>
      </c>
      <c r="I1057" s="1" t="str">
        <f aca="false">CONCATENATE(E1057,F1057)</f>
        <v>0718</v>
      </c>
      <c r="J1057" s="0" t="str">
        <f aca="false">CONCATENATE(E1057,F1057,G1057,H1057)</f>
        <v>07180404</v>
      </c>
      <c r="K1057" s="0" t="n">
        <v>8.27550615364255</v>
      </c>
      <c r="L1057" s="0" t="n">
        <v>20</v>
      </c>
      <c r="M1057" s="0" t="n">
        <v>72.2067470167925</v>
      </c>
      <c r="N1057" s="0" t="n">
        <v>0.66377673634905</v>
      </c>
      <c r="O1057" s="0" t="n">
        <v>0.317634970651032</v>
      </c>
      <c r="P1057" s="4" t="n">
        <f aca="false">VLOOKUP(D1057,'paramètres CI'!$A$1:$B$6,2,0)</f>
        <v>0.022045059962018</v>
      </c>
      <c r="Q1057" s="17" t="n">
        <f aca="false">M1057*P1057/N1057</f>
        <v>2.39809860828023</v>
      </c>
      <c r="R1057" s="9" t="n">
        <f aca="false">1/(1+0.04)*(1 - (1/(1+0.04))^L1057)/(1-1/(1+0.04))</f>
        <v>13.5903263449677</v>
      </c>
      <c r="S1057" s="17" t="n">
        <f aca="false">K1057/R1057</f>
        <v>0.608926227640359</v>
      </c>
      <c r="T1057" s="17" t="n">
        <f aca="false">Q1057+S1057</f>
        <v>3.00702483592059</v>
      </c>
      <c r="U1057" s="0" t="n">
        <f aca="false">T1057 + Z1057</f>
        <v>1.00702483592059</v>
      </c>
      <c r="V1057" s="4" t="str">
        <f aca="false">VLOOKUP(I1057,'CI ref gaz'!$I$1:$AM$97,1,0)</f>
        <v>0718</v>
      </c>
      <c r="W1057" s="0" t="n">
        <f aca="false">VLOOKUP(I1057,'CI ref gaz'!$I$1:$AM$97,14,0)</f>
        <v>-2</v>
      </c>
      <c r="X1057" s="1" t="n">
        <f aca="false">VLOOKUP(I1057,'CI ref gaz'!$I$1:$AM$97,13,0)</f>
        <v>1.00702483592059</v>
      </c>
      <c r="Y1057" s="2" t="n">
        <f aca="false">VLOOKUP(I1057,'CI ref gaz'!$I$1:$AM$97,7,0)</f>
        <v>0.317634970651032</v>
      </c>
      <c r="Z1057" s="17" t="n">
        <f aca="false">X1057*(O1057/Y1057)^(-1/8)-T1057</f>
        <v>-2</v>
      </c>
      <c r="AA1057" s="17" t="n">
        <f aca="false">Z1057^2</f>
        <v>4</v>
      </c>
      <c r="AB1057" s="18" t="n">
        <f aca="false">Z1057/U1057</f>
        <v>-1.98604833630708</v>
      </c>
      <c r="AC1057" s="17" t="n">
        <f aca="false">U1057^-('paramètres CI'!$B$19)</f>
        <v>0.945537042772094</v>
      </c>
      <c r="AD1057" s="4" t="n">
        <f aca="false">SUMIFS($AC$2:$AC$1250,$I$2:$I$1250,V1057)</f>
        <v>2.97680397354894</v>
      </c>
      <c r="AE1057" s="4" t="n">
        <f aca="false">AC1057/AD1057</f>
        <v>0.317634970651032</v>
      </c>
      <c r="AF1057" s="17" t="n">
        <f aca="false">AE1057-O1057</f>
        <v>0</v>
      </c>
      <c r="AG1057" s="4" t="n">
        <f aca="false">VLOOKUP(I1057,BesoinU!$F$1:$L$99,3,0)</f>
        <v>42.2731693398018</v>
      </c>
      <c r="AH1057" s="19" t="n">
        <f aca="false">VLOOKUP(J1057,bibliRdtCHauff!$G$2:$K$1398,4,0)</f>
        <v>8.68928146132467</v>
      </c>
      <c r="AI1057" s="19" t="n">
        <f aca="false">VLOOKUP(J1057,bibliRdtCHauff!$G$2:$K$1398,3,0)</f>
        <v>0.727269249401621</v>
      </c>
      <c r="AJ1057" s="4" t="n">
        <f aca="false">VLOOKUP(D1057,'paramètres CI'!$A$1:$C$6,3)</f>
        <v>0.0386719666666667</v>
      </c>
      <c r="AK1057" s="4" t="n">
        <f aca="false">AJ1057*AG1057/AI1057</f>
        <v>2.2478423182999</v>
      </c>
      <c r="AL1057" s="4" t="n">
        <f aca="false">AK1057+AH1057/R1057</f>
        <v>2.88721485732228</v>
      </c>
      <c r="AM1057" s="4" t="n">
        <f aca="false">AL1057+Z1057</f>
        <v>0.88721485732228</v>
      </c>
      <c r="AN1057" s="4" t="n">
        <f aca="false">AM1057^-'paramètres CI'!$B$19</f>
        <v>2.60477102806248</v>
      </c>
      <c r="AO1057" s="4" t="n">
        <f aca="false">SUMIFS($AN$2:$AN$1250,$I$2:$I$1250,V1057)</f>
        <v>4173.66651451313</v>
      </c>
      <c r="AP1057" s="5" t="n">
        <f aca="false">AN1057/AO1057</f>
        <v>0.000624096587258441</v>
      </c>
      <c r="AQ1057" s="6" t="n">
        <f aca="false">AP1057-O1057</f>
        <v>-0.317010874063774</v>
      </c>
      <c r="AR1057" s="20" t="n">
        <f aca="false">VLOOKUP(I1057,entreesparc!$A$13:$H$110,8,0)*AP1057</f>
        <v>25.0840096635482</v>
      </c>
      <c r="AS1057" s="7" t="n">
        <f aca="false">M1057*AJ1057/AI1057+AH1057/R1057</f>
        <v>4.47890915636091</v>
      </c>
      <c r="AT1057" s="4" t="n">
        <f aca="false">AS1057+Z1057</f>
        <v>2.47890915636091</v>
      </c>
      <c r="AU1057" s="4" t="n">
        <f aca="false">AT1057^-'paramètres CI'!$B$19</f>
        <v>0.000701318195868677</v>
      </c>
      <c r="AV1057" s="4" t="n">
        <f aca="false">SUMIFS($AU$2:$AU$1250,$I$2:$I$1250,V1057)</f>
        <v>0.714636585102854</v>
      </c>
      <c r="AW1057" s="5" t="n">
        <f aca="false">AU1057/AV1057</f>
        <v>0.000981363409722075</v>
      </c>
      <c r="AX1057" s="7" t="n">
        <f aca="false">SUMIFS($AP$2:$AP$1250,$I$2:$I$1250,V1057)</f>
        <v>1</v>
      </c>
    </row>
    <row r="1058" customFormat="false" ht="15.8" hidden="false" customHeight="false" outlineLevel="0" collapsed="false">
      <c r="A1058" s="0" t="s">
        <v>19</v>
      </c>
      <c r="B1058" s="0" t="s">
        <v>133</v>
      </c>
      <c r="C1058" s="0" t="s">
        <v>45</v>
      </c>
      <c r="D1058" s="0" t="s">
        <v>43</v>
      </c>
      <c r="E1058" s="0" t="str">
        <f aca="false">VLOOKUP(A1058,Nomenclature!$D$1:$E$9,2,0)</f>
        <v>07</v>
      </c>
      <c r="F1058" s="0" t="str">
        <f aca="false">VLOOKUP(B1058,Nomenclature!$J$1:$K$97,2,0)</f>
        <v>18</v>
      </c>
      <c r="G1058" s="0" t="str">
        <f aca="false">VLOOKUP(C1058,Nomenclature!$M$1:$N$21,2,0)</f>
        <v>06</v>
      </c>
      <c r="H1058" s="0" t="str">
        <f aca="false">VLOOKUP(D1058,Nomenclature!$O$25:$P$31,2,0)</f>
        <v>02</v>
      </c>
      <c r="I1058" s="1" t="str">
        <f aca="false">CONCATENATE(E1058,F1058)</f>
        <v>0718</v>
      </c>
      <c r="J1058" s="0" t="str">
        <f aca="false">CONCATENATE(E1058,F1058,G1058,H1058)</f>
        <v>07180602</v>
      </c>
      <c r="K1058" s="0" t="n">
        <v>10</v>
      </c>
      <c r="L1058" s="0" t="n">
        <v>13</v>
      </c>
      <c r="M1058" s="0" t="n">
        <v>59.0797914013044</v>
      </c>
      <c r="N1058" s="0" t="n">
        <v>0.899999999999999</v>
      </c>
      <c r="O1058" s="0" t="n">
        <v>0.134904560016517</v>
      </c>
      <c r="P1058" s="4" t="n">
        <f aca="false">VLOOKUP(D1058,'paramètres CI'!$A$1:$B$6,2,0)</f>
        <v>0.0935912806596305</v>
      </c>
      <c r="Q1058" s="17" t="n">
        <f aca="false">M1058*P1058/N1058</f>
        <v>6.14372593150212</v>
      </c>
      <c r="R1058" s="9" t="n">
        <f aca="false">1/(1+0.04)*(1 - (1/(1+0.04))^L1058)/(1-1/(1+0.04))</f>
        <v>9.98564784663304</v>
      </c>
      <c r="S1058" s="17" t="n">
        <f aca="false">K1058/R1058</f>
        <v>1.00143727814033</v>
      </c>
      <c r="T1058" s="17" t="n">
        <f aca="false">Q1058+S1058</f>
        <v>7.14516320964245</v>
      </c>
      <c r="U1058" s="0" t="n">
        <f aca="false">T1058 + Z1058</f>
        <v>1.12079940488151</v>
      </c>
      <c r="V1058" s="4" t="str">
        <f aca="false">VLOOKUP(I1058,'CI ref gaz'!$I$1:$AM$97,1,0)</f>
        <v>0718</v>
      </c>
      <c r="W1058" s="0" t="n">
        <f aca="false">VLOOKUP(I1058,'CI ref gaz'!$I$1:$AM$97,14,0)</f>
        <v>-2</v>
      </c>
      <c r="X1058" s="1" t="n">
        <f aca="false">VLOOKUP(I1058,'CI ref gaz'!$I$1:$AM$97,13,0)</f>
        <v>1.00702483592059</v>
      </c>
      <c r="Y1058" s="2" t="n">
        <f aca="false">VLOOKUP(I1058,'CI ref gaz'!$I$1:$AM$97,7,0)</f>
        <v>0.317634970651032</v>
      </c>
      <c r="Z1058" s="17" t="n">
        <f aca="false">X1058*(O1058/Y1058)^(-1/8)-T1058</f>
        <v>-6.02436380476094</v>
      </c>
      <c r="AA1058" s="17" t="n">
        <f aca="false">Z1058^2</f>
        <v>36.2929592521137</v>
      </c>
      <c r="AB1058" s="18" t="n">
        <f aca="false">Z1058/U1058</f>
        <v>-5.37505978190436</v>
      </c>
      <c r="AC1058" s="17" t="n">
        <f aca="false">U1058^-('paramètres CI'!$B$19)</f>
        <v>0.40158443030704</v>
      </c>
      <c r="AD1058" s="4" t="n">
        <f aca="false">SUMIFS($AC$2:$AC$1250,$I$2:$I$1250,V1058)</f>
        <v>2.97680397354894</v>
      </c>
      <c r="AE1058" s="4" t="n">
        <f aca="false">AC1058/AD1058</f>
        <v>0.134904560016517</v>
      </c>
      <c r="AF1058" s="17" t="n">
        <f aca="false">AE1058-O1058</f>
        <v>0</v>
      </c>
      <c r="AG1058" s="4" t="n">
        <f aca="false">VLOOKUP(I1058,BesoinU!$F$1:$L$99,3,0)</f>
        <v>42.2731693398018</v>
      </c>
      <c r="AH1058" s="19" t="n">
        <f aca="false">VLOOKUP(J1058,bibliRdtCHauff!$G$2:$K$1398,4,0)</f>
        <v>10.4</v>
      </c>
      <c r="AI1058" s="19" t="n">
        <f aca="false">VLOOKUP(J1058,bibliRdtCHauff!$G$2:$K$1398,3,0)</f>
        <v>0.919999999999999</v>
      </c>
      <c r="AJ1058" s="4" t="n">
        <f aca="false">VLOOKUP(D1058,'paramètres CI'!$A$1:$C$6,3)</f>
        <v>0.09847</v>
      </c>
      <c r="AK1058" s="4" t="n">
        <f aca="false">AJ1058*AG1058/AI1058</f>
        <v>4.52460759227205</v>
      </c>
      <c r="AL1058" s="4" t="n">
        <f aca="false">AK1058+AH1058/R1058</f>
        <v>5.56610236153799</v>
      </c>
      <c r="AM1058" s="4" t="n">
        <f aca="false">AL1058+Z1058</f>
        <v>-0.45826144322295</v>
      </c>
      <c r="AN1058" s="4" t="n">
        <f aca="false">AM1058^-'paramètres CI'!$B$19</f>
        <v>514.154275864115</v>
      </c>
      <c r="AO1058" s="4" t="n">
        <f aca="false">SUMIFS($AN$2:$AN$1250,$I$2:$I$1250,V1058)</f>
        <v>4173.66651451313</v>
      </c>
      <c r="AP1058" s="5" t="n">
        <f aca="false">AN1058/AO1058</f>
        <v>0.123190071385972</v>
      </c>
      <c r="AQ1058" s="6" t="n">
        <f aca="false">AP1058-O1058</f>
        <v>-0.0117144886305446</v>
      </c>
      <c r="AR1058" s="20" t="n">
        <f aca="false">VLOOKUP(I1058,entreesparc!$A$13:$H$110,8,0)*AP1058</f>
        <v>4951.31844042483</v>
      </c>
      <c r="AS1058" s="7" t="n">
        <f aca="false">M1058*AJ1058/AI1058+AH1058/R1058</f>
        <v>7.36495896414252</v>
      </c>
      <c r="AT1058" s="4" t="n">
        <f aca="false">AS1058+Z1058</f>
        <v>1.34059515938157</v>
      </c>
      <c r="AU1058" s="4" t="n">
        <f aca="false">AT1058^-'paramètres CI'!$B$19</f>
        <v>0.095855894600566</v>
      </c>
      <c r="AV1058" s="4" t="n">
        <f aca="false">SUMIFS($AU$2:$AU$1250,$I$2:$I$1250,V1058)</f>
        <v>0.714636585102854</v>
      </c>
      <c r="AW1058" s="5" t="n">
        <f aca="false">AU1058/AV1058</f>
        <v>0.134132364055739</v>
      </c>
      <c r="AX1058" s="7" t="n">
        <f aca="false">SUMIFS($AP$2:$AP$1250,$I$2:$I$1250,V1058)</f>
        <v>1</v>
      </c>
    </row>
    <row r="1059" customFormat="false" ht="15.8" hidden="false" customHeight="false" outlineLevel="0" collapsed="false">
      <c r="A1059" s="0" t="s">
        <v>19</v>
      </c>
      <c r="B1059" s="0" t="s">
        <v>133</v>
      </c>
      <c r="C1059" s="0" t="s">
        <v>46</v>
      </c>
      <c r="D1059" s="0" t="s">
        <v>43</v>
      </c>
      <c r="E1059" s="0" t="str">
        <f aca="false">VLOOKUP(A1059,Nomenclature!$D$1:$E$9,2,0)</f>
        <v>07</v>
      </c>
      <c r="F1059" s="0" t="str">
        <f aca="false">VLOOKUP(B1059,Nomenclature!$J$1:$K$97,2,0)</f>
        <v>18</v>
      </c>
      <c r="G1059" s="0" t="str">
        <f aca="false">VLOOKUP(C1059,Nomenclature!$M$1:$N$21,2,0)</f>
        <v>26</v>
      </c>
      <c r="H1059" s="0" t="str">
        <f aca="false">VLOOKUP(D1059,Nomenclature!$O$25:$P$31,2,0)</f>
        <v>02</v>
      </c>
      <c r="I1059" s="1" t="str">
        <f aca="false">CONCATENATE(E1059,F1059)</f>
        <v>0718</v>
      </c>
      <c r="J1059" s="0" t="str">
        <f aca="false">CONCATENATE(E1059,F1059,G1059,H1059)</f>
        <v>07182602</v>
      </c>
      <c r="K1059" s="0" t="n">
        <v>12</v>
      </c>
      <c r="L1059" s="0" t="n">
        <v>13</v>
      </c>
      <c r="M1059" s="0" t="n">
        <v>59.0797914013044</v>
      </c>
      <c r="N1059" s="0" t="n">
        <v>1</v>
      </c>
      <c r="O1059" s="0" t="n">
        <v>9.9920063948841E-005</v>
      </c>
      <c r="P1059" s="4" t="n">
        <f aca="false">VLOOKUP(D1059,'paramètres CI'!$A$1:$B$6,2,0)</f>
        <v>0.0935912806596305</v>
      </c>
      <c r="Q1059" s="17" t="n">
        <f aca="false">M1059*P1059/N1059</f>
        <v>5.5293533383519</v>
      </c>
      <c r="R1059" s="9" t="n">
        <f aca="false">1/(1+0.04)*(1 - (1/(1+0.04))^L1059)/(1-1/(1+0.04))</f>
        <v>9.98564784663304</v>
      </c>
      <c r="S1059" s="17" t="n">
        <f aca="false">K1059/R1059</f>
        <v>1.20172473376839</v>
      </c>
      <c r="T1059" s="17" t="n">
        <f aca="false">Q1059+S1059</f>
        <v>6.73107807212029</v>
      </c>
      <c r="U1059" s="0" t="n">
        <f aca="false">T1059 + Z1059</f>
        <v>2.75946336376868</v>
      </c>
      <c r="V1059" s="4" t="str">
        <f aca="false">VLOOKUP(I1059,'CI ref gaz'!$I$1:$AM$97,1,0)</f>
        <v>0718</v>
      </c>
      <c r="W1059" s="0" t="n">
        <f aca="false">VLOOKUP(I1059,'CI ref gaz'!$I$1:$AM$97,14,0)</f>
        <v>-2</v>
      </c>
      <c r="X1059" s="1" t="n">
        <f aca="false">VLOOKUP(I1059,'CI ref gaz'!$I$1:$AM$97,13,0)</f>
        <v>1.00702483592059</v>
      </c>
      <c r="Y1059" s="2" t="n">
        <f aca="false">VLOOKUP(I1059,'CI ref gaz'!$I$1:$AM$97,7,0)</f>
        <v>0.317634970651032</v>
      </c>
      <c r="Z1059" s="17" t="n">
        <f aca="false">X1059*(O1059/Y1059)^(-1/8)-T1059</f>
        <v>-3.97161470835161</v>
      </c>
      <c r="AA1059" s="17" t="n">
        <f aca="false">Z1059^2</f>
        <v>15.7737233915949</v>
      </c>
      <c r="AB1059" s="18" t="n">
        <f aca="false">Z1059/U1059</f>
        <v>-1.43927067867553</v>
      </c>
      <c r="AC1059" s="17" t="n">
        <f aca="false">U1059^-('paramètres CI'!$B$19)</f>
        <v>0.000297442443400174</v>
      </c>
      <c r="AD1059" s="4" t="n">
        <f aca="false">SUMIFS($AC$2:$AC$1250,$I$2:$I$1250,V1059)</f>
        <v>2.97680397354894</v>
      </c>
      <c r="AE1059" s="4" t="n">
        <f aca="false">AC1059/AD1059</f>
        <v>9.9920063948841E-005</v>
      </c>
      <c r="AF1059" s="17" t="n">
        <f aca="false">AE1059-O1059</f>
        <v>0</v>
      </c>
      <c r="AG1059" s="4" t="n">
        <f aca="false">VLOOKUP(I1059,BesoinU!$F$1:$L$99,3,0)</f>
        <v>42.2731693398018</v>
      </c>
      <c r="AH1059" s="19" t="n">
        <f aca="false">VLOOKUP(J1059,bibliRdtCHauff!$G$2:$K$1398,4,0)</f>
        <v>12</v>
      </c>
      <c r="AI1059" s="19" t="n">
        <f aca="false">VLOOKUP(J1059,bibliRdtCHauff!$G$2:$K$1398,3,0)</f>
        <v>1</v>
      </c>
      <c r="AJ1059" s="4" t="n">
        <f aca="false">VLOOKUP(D1059,'paramètres CI'!$A$1:$C$6,3)</f>
        <v>0.09847</v>
      </c>
      <c r="AK1059" s="4" t="n">
        <f aca="false">AJ1059*AG1059/AI1059</f>
        <v>4.16263898489028</v>
      </c>
      <c r="AL1059" s="4" t="n">
        <f aca="false">AK1059+AH1059/R1059</f>
        <v>5.36436371865868</v>
      </c>
      <c r="AM1059" s="4" t="n">
        <f aca="false">AL1059+Z1059</f>
        <v>1.39274901030706</v>
      </c>
      <c r="AN1059" s="4" t="n">
        <f aca="false">AM1059^-'paramètres CI'!$B$19</f>
        <v>0.0706345417285091</v>
      </c>
      <c r="AO1059" s="4" t="n">
        <f aca="false">SUMIFS($AN$2:$AN$1250,$I$2:$I$1250,V1059)</f>
        <v>4173.66651451313</v>
      </c>
      <c r="AP1059" s="5" t="n">
        <f aca="false">AN1059/AO1059</f>
        <v>1.69238585504834E-005</v>
      </c>
      <c r="AQ1059" s="6" t="n">
        <f aca="false">AP1059-O1059</f>
        <v>-8.29962053983576E-005</v>
      </c>
      <c r="AR1059" s="20" t="n">
        <f aca="false">VLOOKUP(I1059,entreesparc!$A$13:$H$110,8,0)*AP1059</f>
        <v>0.680212390344401</v>
      </c>
      <c r="AS1059" s="7" t="n">
        <f aca="false">M1059*AJ1059/AI1059+AH1059/R1059</f>
        <v>7.01931179305484</v>
      </c>
      <c r="AT1059" s="4" t="n">
        <f aca="false">AS1059+Z1059</f>
        <v>3.04769708470322</v>
      </c>
      <c r="AU1059" s="4" t="n">
        <f aca="false">AT1059^-'paramètres CI'!$B$19</f>
        <v>0.000134346266880431</v>
      </c>
      <c r="AV1059" s="4" t="n">
        <f aca="false">SUMIFS($AU$2:$AU$1250,$I$2:$I$1250,V1059)</f>
        <v>0.714636585102854</v>
      </c>
      <c r="AW1059" s="5" t="n">
        <f aca="false">AU1059/AV1059</f>
        <v>0.000187992428152968</v>
      </c>
      <c r="AX1059" s="7" t="n">
        <f aca="false">SUMIFS($AP$2:$AP$1250,$I$2:$I$1250,V1059)</f>
        <v>1</v>
      </c>
    </row>
    <row r="1060" customFormat="false" ht="15.8" hidden="false" customHeight="false" outlineLevel="0" collapsed="false">
      <c r="A1060" s="0" t="s">
        <v>19</v>
      </c>
      <c r="B1060" s="0" t="s">
        <v>133</v>
      </c>
      <c r="C1060" s="0" t="s">
        <v>48</v>
      </c>
      <c r="D1060" s="0" t="s">
        <v>43</v>
      </c>
      <c r="E1060" s="0" t="str">
        <f aca="false">VLOOKUP(A1060,Nomenclature!$D$1:$E$9,2,0)</f>
        <v>07</v>
      </c>
      <c r="F1060" s="0" t="str">
        <f aca="false">VLOOKUP(B1060,Nomenclature!$J$1:$K$97,2,0)</f>
        <v>18</v>
      </c>
      <c r="G1060" s="0" t="str">
        <f aca="false">VLOOKUP(C1060,Nomenclature!$M$1:$N$21,2,0)</f>
        <v>09</v>
      </c>
      <c r="H1060" s="0" t="str">
        <f aca="false">VLOOKUP(D1060,Nomenclature!$O$25:$P$31,2,0)</f>
        <v>02</v>
      </c>
      <c r="I1060" s="1" t="str">
        <f aca="false">CONCATENATE(E1060,F1060)</f>
        <v>0718</v>
      </c>
      <c r="J1060" s="0" t="str">
        <f aca="false">CONCATENATE(E1060,F1060,G1060,H1060)</f>
        <v>07180902</v>
      </c>
      <c r="K1060" s="0" t="n">
        <v>20.5400865545918</v>
      </c>
      <c r="L1060" s="0" t="n">
        <v>20</v>
      </c>
      <c r="M1060" s="0" t="n">
        <v>68.5006352114649</v>
      </c>
      <c r="N1060" s="0" t="n">
        <v>2.84291162790697</v>
      </c>
      <c r="O1060" s="0" t="n">
        <v>0.1233984460601</v>
      </c>
      <c r="P1060" s="4" t="n">
        <f aca="false">VLOOKUP(D1060,'paramètres CI'!$A$1:$B$6,2,0)</f>
        <v>0.0935912806596305</v>
      </c>
      <c r="Q1060" s="17" t="n">
        <f aca="false">M1060*P1060/N1060</f>
        <v>2.25510427848198</v>
      </c>
      <c r="R1060" s="9" t="n">
        <f aca="false">1/(1+0.04)*(1 - (1/(1+0.04))^L1060)/(1-1/(1+0.04))</f>
        <v>13.5903263449677</v>
      </c>
      <c r="S1060" s="17" t="n">
        <f aca="false">K1060/R1060</f>
        <v>1.5113755205884</v>
      </c>
      <c r="T1060" s="17" t="n">
        <f aca="false">Q1060+S1060</f>
        <v>3.76647979907038</v>
      </c>
      <c r="U1060" s="0" t="n">
        <f aca="false">T1060 + Z1060</f>
        <v>1.1333590296595</v>
      </c>
      <c r="V1060" s="4" t="str">
        <f aca="false">VLOOKUP(I1060,'CI ref gaz'!$I$1:$AM$97,1,0)</f>
        <v>0718</v>
      </c>
      <c r="W1060" s="0" t="n">
        <f aca="false">VLOOKUP(I1060,'CI ref gaz'!$I$1:$AM$97,14,0)</f>
        <v>-2</v>
      </c>
      <c r="X1060" s="1" t="n">
        <f aca="false">VLOOKUP(I1060,'CI ref gaz'!$I$1:$AM$97,13,0)</f>
        <v>1.00702483592059</v>
      </c>
      <c r="Y1060" s="2" t="n">
        <f aca="false">VLOOKUP(I1060,'CI ref gaz'!$I$1:$AM$97,7,0)</f>
        <v>0.317634970651032</v>
      </c>
      <c r="Z1060" s="17" t="n">
        <f aca="false">X1060*(O1060/Y1060)^(-1/8)-T1060</f>
        <v>-2.63312076941088</v>
      </c>
      <c r="AA1060" s="17" t="n">
        <f aca="false">Z1060^2</f>
        <v>6.93332498630296</v>
      </c>
      <c r="AB1060" s="18" t="n">
        <f aca="false">Z1060/U1060</f>
        <v>-2.32328917889503</v>
      </c>
      <c r="AC1060" s="17" t="n">
        <f aca="false">U1060^-('paramètres CI'!$B$19)</f>
        <v>0.36733298456147</v>
      </c>
      <c r="AD1060" s="4" t="n">
        <f aca="false">SUMIFS($AC$2:$AC$1250,$I$2:$I$1250,V1060)</f>
        <v>2.97680397354894</v>
      </c>
      <c r="AE1060" s="4" t="n">
        <f aca="false">AC1060/AD1060</f>
        <v>0.1233984460601</v>
      </c>
      <c r="AF1060" s="17" t="n">
        <f aca="false">AE1060-O1060</f>
        <v>0</v>
      </c>
      <c r="AG1060" s="4" t="n">
        <f aca="false">VLOOKUP(I1060,BesoinU!$F$1:$L$99,3,0)</f>
        <v>42.2731693398018</v>
      </c>
      <c r="AH1060" s="19" t="n">
        <f aca="false">VLOOKUP(J1060,bibliRdtCHauff!$G$2:$K$1398,4,0)</f>
        <v>21.5670908823214</v>
      </c>
      <c r="AI1060" s="19" t="n">
        <f aca="false">VLOOKUP(J1060,bibliRdtCHauff!$G$2:$K$1398,3,0)</f>
        <v>2.95662809302325</v>
      </c>
      <c r="AJ1060" s="4" t="n">
        <f aca="false">VLOOKUP(D1060,'paramètres CI'!$A$1:$C$6,3)</f>
        <v>0.09847</v>
      </c>
      <c r="AK1060" s="4" t="n">
        <f aca="false">AJ1060*AG1060/AI1060</f>
        <v>1.40790077545189</v>
      </c>
      <c r="AL1060" s="4" t="n">
        <f aca="false">AK1060+AH1060/R1060</f>
        <v>2.99484507206971</v>
      </c>
      <c r="AM1060" s="4" t="n">
        <f aca="false">AL1060+Z1060</f>
        <v>0.361724302658831</v>
      </c>
      <c r="AN1060" s="4" t="n">
        <f aca="false">AM1060^-'paramètres CI'!$B$19</f>
        <v>3411.76017501091</v>
      </c>
      <c r="AO1060" s="4" t="n">
        <f aca="false">SUMIFS($AN$2:$AN$1250,$I$2:$I$1250,V1060)</f>
        <v>4173.66651451313</v>
      </c>
      <c r="AP1060" s="5" t="n">
        <f aca="false">AN1060/AO1060</f>
        <v>0.817449157269073</v>
      </c>
      <c r="AQ1060" s="6" t="n">
        <f aca="false">AP1060-O1060</f>
        <v>0.694050711208973</v>
      </c>
      <c r="AR1060" s="20" t="n">
        <f aca="false">VLOOKUP(I1060,entreesparc!$A$13:$H$110,8,0)*AP1060</f>
        <v>32855.3351821255</v>
      </c>
      <c r="AS1060" s="7" t="n">
        <f aca="false">M1060*AJ1060/AI1060+AH1060/R1060</f>
        <v>3.86834639963839</v>
      </c>
      <c r="AT1060" s="4" t="n">
        <f aca="false">AS1060+Z1060</f>
        <v>1.23522563022751</v>
      </c>
      <c r="AU1060" s="4" t="n">
        <f aca="false">AT1060^-'paramètres CI'!$B$19</f>
        <v>0.18451413619978</v>
      </c>
      <c r="AV1060" s="4" t="n">
        <f aca="false">SUMIFS($AU$2:$AU$1250,$I$2:$I$1250,V1060)</f>
        <v>0.714636585102854</v>
      </c>
      <c r="AW1060" s="5" t="n">
        <f aca="false">AU1060/AV1060</f>
        <v>0.25819296135423</v>
      </c>
      <c r="AX1060" s="7" t="n">
        <f aca="false">SUMIFS($AP$2:$AP$1250,$I$2:$I$1250,V1060)</f>
        <v>1</v>
      </c>
    </row>
    <row r="1061" customFormat="false" ht="15.8" hidden="false" customHeight="false" outlineLevel="0" collapsed="false">
      <c r="A1061" s="0" t="s">
        <v>19</v>
      </c>
      <c r="B1061" s="0" t="s">
        <v>133</v>
      </c>
      <c r="C1061" s="0" t="s">
        <v>49</v>
      </c>
      <c r="D1061" s="0" t="s">
        <v>43</v>
      </c>
      <c r="E1061" s="0" t="str">
        <f aca="false">VLOOKUP(A1061,Nomenclature!$D$1:$E$9,2,0)</f>
        <v>07</v>
      </c>
      <c r="F1061" s="0" t="str">
        <f aca="false">VLOOKUP(B1061,Nomenclature!$J$1:$K$97,2,0)</f>
        <v>18</v>
      </c>
      <c r="G1061" s="0" t="str">
        <f aca="false">VLOOKUP(C1061,Nomenclature!$M$1:$N$21,2,0)</f>
        <v>29</v>
      </c>
      <c r="H1061" s="0" t="str">
        <f aca="false">VLOOKUP(D1061,Nomenclature!$O$25:$P$31,2,0)</f>
        <v>02</v>
      </c>
      <c r="I1061" s="1" t="str">
        <f aca="false">CONCATENATE(E1061,F1061)</f>
        <v>0718</v>
      </c>
      <c r="J1061" s="0" t="str">
        <f aca="false">CONCATENATE(E1061,F1061,G1061,H1061)</f>
        <v>07182902</v>
      </c>
      <c r="K1061" s="0" t="n">
        <v>25.6751081932397</v>
      </c>
      <c r="L1061" s="0" t="n">
        <v>20</v>
      </c>
      <c r="M1061" s="0" t="n">
        <v>68.5006352114649</v>
      </c>
      <c r="N1061" s="0" t="n">
        <v>3.41149395348837</v>
      </c>
      <c r="O1061" s="0" t="n">
        <v>9.9920063948841E-005</v>
      </c>
      <c r="P1061" s="4" t="n">
        <f aca="false">VLOOKUP(D1061,'paramètres CI'!$A$1:$B$6,2,0)</f>
        <v>0.0935912806596305</v>
      </c>
      <c r="Q1061" s="17" t="n">
        <f aca="false">M1061*P1061/N1061</f>
        <v>1.87925356540165</v>
      </c>
      <c r="R1061" s="9" t="n">
        <f aca="false">1/(1+0.04)*(1 - (1/(1+0.04))^L1061)/(1-1/(1+0.04))</f>
        <v>13.5903263449677</v>
      </c>
      <c r="S1061" s="17" t="n">
        <f aca="false">K1061/R1061</f>
        <v>1.8892194007355</v>
      </c>
      <c r="T1061" s="17" t="n">
        <f aca="false">Q1061+S1061</f>
        <v>3.76847296613715</v>
      </c>
      <c r="U1061" s="0" t="n">
        <f aca="false">T1061 + Z1061</f>
        <v>2.75946336376868</v>
      </c>
      <c r="V1061" s="4" t="str">
        <f aca="false">VLOOKUP(I1061,'CI ref gaz'!$I$1:$AM$97,1,0)</f>
        <v>0718</v>
      </c>
      <c r="W1061" s="0" t="n">
        <f aca="false">VLOOKUP(I1061,'CI ref gaz'!$I$1:$AM$97,14,0)</f>
        <v>-2</v>
      </c>
      <c r="X1061" s="1" t="n">
        <f aca="false">VLOOKUP(I1061,'CI ref gaz'!$I$1:$AM$97,13,0)</f>
        <v>1.00702483592059</v>
      </c>
      <c r="Y1061" s="2" t="n">
        <f aca="false">VLOOKUP(I1061,'CI ref gaz'!$I$1:$AM$97,7,0)</f>
        <v>0.317634970651032</v>
      </c>
      <c r="Z1061" s="17" t="n">
        <f aca="false">X1061*(O1061/Y1061)^(-1/8)-T1061</f>
        <v>-1.00900960236846</v>
      </c>
      <c r="AA1061" s="17" t="n">
        <f aca="false">Z1061^2</f>
        <v>1.01810037767177</v>
      </c>
      <c r="AB1061" s="18" t="n">
        <f aca="false">Z1061/U1061</f>
        <v>-0.365654284676</v>
      </c>
      <c r="AC1061" s="17" t="n">
        <f aca="false">U1061^-('paramètres CI'!$B$19)</f>
        <v>0.000297442443400174</v>
      </c>
      <c r="AD1061" s="4" t="n">
        <f aca="false">SUMIFS($AC$2:$AC$1250,$I$2:$I$1250,V1061)</f>
        <v>2.97680397354894</v>
      </c>
      <c r="AE1061" s="4" t="n">
        <f aca="false">AC1061/AD1061</f>
        <v>9.9920063948841E-005</v>
      </c>
      <c r="AF1061" s="17" t="n">
        <f aca="false">AE1061-O1061</f>
        <v>0</v>
      </c>
      <c r="AG1061" s="4" t="n">
        <f aca="false">VLOOKUP(I1061,BesoinU!$F$1:$L$99,3,0)</f>
        <v>42.2731693398018</v>
      </c>
      <c r="AH1061" s="19" t="n">
        <f aca="false">VLOOKUP(J1061,bibliRdtCHauff!$G$2:$K$1398,4,0)</f>
        <v>25.6751081932397</v>
      </c>
      <c r="AI1061" s="19" t="n">
        <f aca="false">VLOOKUP(J1061,bibliRdtCHauff!$G$2:$K$1398,3,0)</f>
        <v>3.41149395348837</v>
      </c>
      <c r="AJ1061" s="4" t="n">
        <f aca="false">VLOOKUP(D1061,'paramètres CI'!$A$1:$C$6,3)</f>
        <v>0.09847</v>
      </c>
      <c r="AK1061" s="4" t="n">
        <f aca="false">AJ1061*AG1061/AI1061</f>
        <v>1.22018067205831</v>
      </c>
      <c r="AL1061" s="4" t="n">
        <f aca="false">AK1061+AH1061/R1061</f>
        <v>3.1094000727938</v>
      </c>
      <c r="AM1061" s="4" t="n">
        <f aca="false">AL1061+Z1061</f>
        <v>2.10039047042534</v>
      </c>
      <c r="AN1061" s="4" t="n">
        <f aca="false">AM1061^-'paramètres CI'!$B$19</f>
        <v>0.00263997422285359</v>
      </c>
      <c r="AO1061" s="4" t="n">
        <f aca="false">SUMIFS($AN$2:$AN$1250,$I$2:$I$1250,V1061)</f>
        <v>4173.66651451313</v>
      </c>
      <c r="AP1061" s="5" t="n">
        <f aca="false">AN1061/AO1061</f>
        <v>6.32531184193463E-007</v>
      </c>
      <c r="AQ1061" s="6" t="n">
        <f aca="false">AP1061-O1061</f>
        <v>-9.92875327646475E-005</v>
      </c>
      <c r="AR1061" s="20" t="n">
        <f aca="false">VLOOKUP(I1061,entreesparc!$A$13:$H$110,8,0)*AP1061</f>
        <v>0.0254230173033041</v>
      </c>
      <c r="AS1061" s="7" t="n">
        <f aca="false">M1061*AJ1061/AI1061+AH1061/R1061</f>
        <v>3.86643455668666</v>
      </c>
      <c r="AT1061" s="4" t="n">
        <f aca="false">AS1061+Z1061</f>
        <v>2.85742495431819</v>
      </c>
      <c r="AU1061" s="4" t="n">
        <f aca="false">AT1061^-'paramètres CI'!$B$19</f>
        <v>0.000225009748712062</v>
      </c>
      <c r="AV1061" s="4" t="n">
        <f aca="false">SUMIFS($AU$2:$AU$1250,$I$2:$I$1250,V1061)</f>
        <v>0.714636585102854</v>
      </c>
      <c r="AW1061" s="5" t="n">
        <f aca="false">AU1061/AV1061</f>
        <v>0.000314858983436563</v>
      </c>
      <c r="AX1061" s="7" t="n">
        <f aca="false">SUMIFS($AP$2:$AP$1250,$I$2:$I$1250,V1061)</f>
        <v>1</v>
      </c>
    </row>
    <row r="1062" customFormat="false" ht="15.8" hidden="false" customHeight="false" outlineLevel="0" collapsed="false">
      <c r="A1062" s="0" t="s">
        <v>19</v>
      </c>
      <c r="B1062" s="0" t="s">
        <v>133</v>
      </c>
      <c r="C1062" s="0" t="s">
        <v>55</v>
      </c>
      <c r="D1062" s="0" t="s">
        <v>43</v>
      </c>
      <c r="E1062" s="0" t="str">
        <f aca="false">VLOOKUP(A1062,Nomenclature!$D$1:$E$9,2,0)</f>
        <v>07</v>
      </c>
      <c r="F1062" s="0" t="str">
        <f aca="false">VLOOKUP(B1062,Nomenclature!$J$1:$K$97,2,0)</f>
        <v>18</v>
      </c>
      <c r="G1062" s="0" t="str">
        <f aca="false">VLOOKUP(C1062,Nomenclature!$M$1:$N$21,2,0)</f>
        <v>10</v>
      </c>
      <c r="H1062" s="0" t="str">
        <f aca="false">VLOOKUP(D1062,Nomenclature!$O$25:$P$31,2,0)</f>
        <v>02</v>
      </c>
      <c r="I1062" s="1" t="str">
        <f aca="false">CONCATENATE(E1062,F1062)</f>
        <v>0718</v>
      </c>
      <c r="J1062" s="0" t="str">
        <f aca="false">CONCATENATE(E1062,F1062,G1062,H1062)</f>
        <v>07181002</v>
      </c>
      <c r="K1062" s="0" t="n">
        <v>3.67545036332253</v>
      </c>
      <c r="L1062" s="0" t="n">
        <v>17</v>
      </c>
      <c r="M1062" s="0" t="n">
        <v>63.4958172020287</v>
      </c>
      <c r="N1062" s="0" t="n">
        <v>2.68362418604651</v>
      </c>
      <c r="O1062" s="0" t="n">
        <v>0.0649197109714003</v>
      </c>
      <c r="P1062" s="4" t="n">
        <f aca="false">VLOOKUP(D1062,'paramètres CI'!$A$1:$B$6,2,0)</f>
        <v>0.0935912806596305</v>
      </c>
      <c r="Q1062" s="17" t="n">
        <f aca="false">M1062*P1062/N1062</f>
        <v>2.21441395533937</v>
      </c>
      <c r="R1062" s="9" t="n">
        <f aca="false">1/(1+0.04)*(1 - (1/(1+0.04))^L1062)/(1-1/(1+0.04))</f>
        <v>12.1656688537057</v>
      </c>
      <c r="S1062" s="17" t="n">
        <f aca="false">K1062/R1062</f>
        <v>0.302116587876956</v>
      </c>
      <c r="T1062" s="17" t="n">
        <f aca="false">Q1062+S1062</f>
        <v>2.51653054321633</v>
      </c>
      <c r="U1062" s="0" t="n">
        <f aca="false">T1062 + Z1062</f>
        <v>1.22810117873968</v>
      </c>
      <c r="V1062" s="4" t="str">
        <f aca="false">VLOOKUP(I1062,'CI ref gaz'!$I$1:$AM$97,1,0)</f>
        <v>0718</v>
      </c>
      <c r="W1062" s="0" t="n">
        <f aca="false">VLOOKUP(I1062,'CI ref gaz'!$I$1:$AM$97,14,0)</f>
        <v>-2</v>
      </c>
      <c r="X1062" s="1" t="n">
        <f aca="false">VLOOKUP(I1062,'CI ref gaz'!$I$1:$AM$97,13,0)</f>
        <v>1.00702483592059</v>
      </c>
      <c r="Y1062" s="2" t="n">
        <f aca="false">VLOOKUP(I1062,'CI ref gaz'!$I$1:$AM$97,7,0)</f>
        <v>0.317634970651032</v>
      </c>
      <c r="Z1062" s="17" t="n">
        <f aca="false">X1062*(O1062/Y1062)^(-1/8)-T1062</f>
        <v>-1.28842936447665</v>
      </c>
      <c r="AA1062" s="17" t="n">
        <f aca="false">Z1062^2</f>
        <v>1.6600502272457</v>
      </c>
      <c r="AB1062" s="18" t="n">
        <f aca="false">Z1062/U1062</f>
        <v>-1.04912313967395</v>
      </c>
      <c r="AC1062" s="17" t="n">
        <f aca="false">U1062^-('paramètres CI'!$B$19)</f>
        <v>0.193253253581313</v>
      </c>
      <c r="AD1062" s="4" t="n">
        <f aca="false">SUMIFS($AC$2:$AC$1250,$I$2:$I$1250,V1062)</f>
        <v>2.97680397354894</v>
      </c>
      <c r="AE1062" s="4" t="n">
        <f aca="false">AC1062/AD1062</f>
        <v>0.0649197109714004</v>
      </c>
      <c r="AF1062" s="17" t="n">
        <f aca="false">AE1062-O1062</f>
        <v>0</v>
      </c>
      <c r="AG1062" s="4" t="n">
        <f aca="false">VLOOKUP(I1062,BesoinU!$F$1:$L$99,3,0)</f>
        <v>42.2731693398018</v>
      </c>
      <c r="AH1062" s="19" t="n">
        <f aca="false">VLOOKUP(J1062,bibliRdtCHauff!$G$2:$K$1398,4,0)</f>
        <v>3.85922288148865</v>
      </c>
      <c r="AI1062" s="19" t="n">
        <f aca="false">VLOOKUP(J1062,bibliRdtCHauff!$G$2:$K$1398,3,0)</f>
        <v>2.8152736744186</v>
      </c>
      <c r="AJ1062" s="4" t="n">
        <f aca="false">VLOOKUP(D1062,'paramètres CI'!$A$1:$C$6,3)</f>
        <v>0.09847</v>
      </c>
      <c r="AK1062" s="4" t="n">
        <f aca="false">AJ1062*AG1062/AI1062</f>
        <v>1.47859123704907</v>
      </c>
      <c r="AL1062" s="4" t="n">
        <f aca="false">AK1062+AH1062/R1062</f>
        <v>1.79581365431988</v>
      </c>
      <c r="AM1062" s="4" t="n">
        <f aca="false">AL1062+Z1062</f>
        <v>0.507384289843228</v>
      </c>
      <c r="AN1062" s="4" t="n">
        <f aca="false">AM1062^-'paramètres CI'!$B$19</f>
        <v>227.66898525091</v>
      </c>
      <c r="AO1062" s="4" t="n">
        <f aca="false">SUMIFS($AN$2:$AN$1250,$I$2:$I$1250,V1062)</f>
        <v>4173.66651451313</v>
      </c>
      <c r="AP1062" s="5" t="n">
        <f aca="false">AN1062/AO1062</f>
        <v>0.0545489162728345</v>
      </c>
      <c r="AQ1062" s="6" t="n">
        <f aca="false">AP1062-O1062</f>
        <v>-0.0103707946985658</v>
      </c>
      <c r="AR1062" s="20" t="n">
        <f aca="false">VLOOKUP(I1062,entreesparc!$A$13:$H$110,8,0)*AP1062</f>
        <v>2192.45797983708</v>
      </c>
      <c r="AS1062" s="7" t="n">
        <f aca="false">M1062*AJ1062/AI1062+AH1062/R1062</f>
        <v>2.53811951040154</v>
      </c>
      <c r="AT1062" s="4" t="n">
        <f aca="false">AS1062+Z1062</f>
        <v>1.2496901459249</v>
      </c>
      <c r="AU1062" s="4" t="n">
        <f aca="false">AT1062^-'paramètres CI'!$B$19</f>
        <v>0.168105234708716</v>
      </c>
      <c r="AV1062" s="4" t="n">
        <f aca="false">SUMIFS($AU$2:$AU$1250,$I$2:$I$1250,V1062)</f>
        <v>0.714636585102854</v>
      </c>
      <c r="AW1062" s="5" t="n">
        <f aca="false">AU1062/AV1062</f>
        <v>0.235231778239456</v>
      </c>
      <c r="AX1062" s="7" t="n">
        <f aca="false">SUMIFS($AP$2:$AP$1250,$I$2:$I$1250,V1062)</f>
        <v>1</v>
      </c>
    </row>
    <row r="1063" customFormat="false" ht="15.8" hidden="false" customHeight="false" outlineLevel="0" collapsed="false">
      <c r="A1063" s="0" t="s">
        <v>19</v>
      </c>
      <c r="B1063" s="0" t="s">
        <v>133</v>
      </c>
      <c r="C1063" s="0" t="s">
        <v>56</v>
      </c>
      <c r="D1063" s="0" t="s">
        <v>43</v>
      </c>
      <c r="E1063" s="0" t="str">
        <f aca="false">VLOOKUP(A1063,Nomenclature!$D$1:$E$9,2,0)</f>
        <v>07</v>
      </c>
      <c r="F1063" s="0" t="str">
        <f aca="false">VLOOKUP(B1063,Nomenclature!$J$1:$K$97,2,0)</f>
        <v>18</v>
      </c>
      <c r="G1063" s="0" t="str">
        <f aca="false">VLOOKUP(C1063,Nomenclature!$M$1:$N$21,2,0)</f>
        <v>30</v>
      </c>
      <c r="H1063" s="0" t="str">
        <f aca="false">VLOOKUP(D1063,Nomenclature!$O$25:$P$31,2,0)</f>
        <v>02</v>
      </c>
      <c r="I1063" s="1" t="str">
        <f aca="false">CONCATENATE(E1063,F1063)</f>
        <v>0718</v>
      </c>
      <c r="J1063" s="0" t="str">
        <f aca="false">CONCATENATE(E1063,F1063,G1063,H1063)</f>
        <v>07183002</v>
      </c>
      <c r="K1063" s="0" t="n">
        <v>4.59431295415316</v>
      </c>
      <c r="L1063" s="0" t="n">
        <v>17</v>
      </c>
      <c r="M1063" s="0" t="n">
        <v>63.4958172020287</v>
      </c>
      <c r="N1063" s="0" t="n">
        <v>3.34187162790697</v>
      </c>
      <c r="O1063" s="0" t="n">
        <v>9.9920063948841E-005</v>
      </c>
      <c r="P1063" s="4" t="n">
        <f aca="false">VLOOKUP(D1063,'paramètres CI'!$A$1:$B$6,2,0)</f>
        <v>0.0935912806596305</v>
      </c>
      <c r="Q1063" s="17" t="n">
        <f aca="false">M1063*P1063/N1063</f>
        <v>1.77824150959071</v>
      </c>
      <c r="R1063" s="9" t="n">
        <f aca="false">1/(1+0.04)*(1 - (1/(1+0.04))^L1063)/(1-1/(1+0.04))</f>
        <v>12.1656688537057</v>
      </c>
      <c r="S1063" s="17" t="n">
        <f aca="false">K1063/R1063</f>
        <v>0.377645734846195</v>
      </c>
      <c r="T1063" s="17" t="n">
        <f aca="false">Q1063+S1063</f>
        <v>2.15588724443691</v>
      </c>
      <c r="U1063" s="0" t="n">
        <f aca="false">T1063 + Z1063</f>
        <v>2.75946336376868</v>
      </c>
      <c r="V1063" s="4" t="str">
        <f aca="false">VLOOKUP(I1063,'CI ref gaz'!$I$1:$AM$97,1,0)</f>
        <v>0718</v>
      </c>
      <c r="W1063" s="0" t="n">
        <f aca="false">VLOOKUP(I1063,'CI ref gaz'!$I$1:$AM$97,14,0)</f>
        <v>-2</v>
      </c>
      <c r="X1063" s="1" t="n">
        <f aca="false">VLOOKUP(I1063,'CI ref gaz'!$I$1:$AM$97,13,0)</f>
        <v>1.00702483592059</v>
      </c>
      <c r="Y1063" s="2" t="n">
        <f aca="false">VLOOKUP(I1063,'CI ref gaz'!$I$1:$AM$97,7,0)</f>
        <v>0.317634970651032</v>
      </c>
      <c r="Z1063" s="17" t="n">
        <f aca="false">X1063*(O1063/Y1063)^(-1/8)-T1063</f>
        <v>0.603576119331775</v>
      </c>
      <c r="AA1063" s="17" t="n">
        <f aca="false">Z1063^2</f>
        <v>0.364304131827605</v>
      </c>
      <c r="AB1063" s="18" t="n">
        <f aca="false">Z1063/U1063</f>
        <v>0.218729528087466</v>
      </c>
      <c r="AC1063" s="17" t="n">
        <f aca="false">U1063^-('paramètres CI'!$B$19)</f>
        <v>0.000297442443400174</v>
      </c>
      <c r="AD1063" s="4" t="n">
        <f aca="false">SUMIFS($AC$2:$AC$1250,$I$2:$I$1250,V1063)</f>
        <v>2.97680397354894</v>
      </c>
      <c r="AE1063" s="4" t="n">
        <f aca="false">AC1063/AD1063</f>
        <v>9.9920063948841E-005</v>
      </c>
      <c r="AF1063" s="17" t="n">
        <f aca="false">AE1063-O1063</f>
        <v>0</v>
      </c>
      <c r="AG1063" s="4" t="n">
        <f aca="false">VLOOKUP(I1063,BesoinU!$F$1:$L$99,3,0)</f>
        <v>42.2731693398018</v>
      </c>
      <c r="AH1063" s="19" t="n">
        <f aca="false">VLOOKUP(J1063,bibliRdtCHauff!$G$2:$K$1398,4,0)</f>
        <v>4.59431295415316</v>
      </c>
      <c r="AI1063" s="19" t="n">
        <f aca="false">VLOOKUP(J1063,bibliRdtCHauff!$G$2:$K$1398,3,0)</f>
        <v>3.34187162790697</v>
      </c>
      <c r="AJ1063" s="4" t="n">
        <f aca="false">VLOOKUP(D1063,'paramètres CI'!$A$1:$C$6,3)</f>
        <v>0.09847</v>
      </c>
      <c r="AK1063" s="4" t="n">
        <f aca="false">AJ1063*AG1063/AI1063</f>
        <v>1.24560110272619</v>
      </c>
      <c r="AL1063" s="4" t="n">
        <f aca="false">AK1063+AH1063/R1063</f>
        <v>1.62324683757238</v>
      </c>
      <c r="AM1063" s="4" t="n">
        <f aca="false">AL1063+Z1063</f>
        <v>2.22682295690416</v>
      </c>
      <c r="AN1063" s="4" t="n">
        <f aca="false">AM1063^-'paramètres CI'!$B$19</f>
        <v>0.001653919930527</v>
      </c>
      <c r="AO1063" s="4" t="n">
        <f aca="false">SUMIFS($AN$2:$AN$1250,$I$2:$I$1250,V1063)</f>
        <v>4173.66651451313</v>
      </c>
      <c r="AP1063" s="5" t="n">
        <f aca="false">AN1063/AO1063</f>
        <v>3.96275055703615E-007</v>
      </c>
      <c r="AQ1063" s="6" t="n">
        <f aca="false">AP1063-O1063</f>
        <v>-9.95237888931374E-005</v>
      </c>
      <c r="AR1063" s="20" t="n">
        <f aca="false">VLOOKUP(I1063,entreesparc!$A$13:$H$110,8,0)*AP1063</f>
        <v>0.0159272899894521</v>
      </c>
      <c r="AS1063" s="7" t="n">
        <f aca="false">M1063*AJ1063/AI1063+AH1063/R1063</f>
        <v>2.24858328602906</v>
      </c>
      <c r="AT1063" s="4" t="n">
        <f aca="false">AS1063+Z1063</f>
        <v>2.85215940536084</v>
      </c>
      <c r="AU1063" s="4" t="n">
        <f aca="false">AT1063^-'paramètres CI'!$B$19</f>
        <v>0.000228354537485217</v>
      </c>
      <c r="AV1063" s="4" t="n">
        <f aca="false">SUMIFS($AU$2:$AU$1250,$I$2:$I$1250,V1063)</f>
        <v>0.714636585102854</v>
      </c>
      <c r="AW1063" s="5" t="n">
        <f aca="false">AU1063/AV1063</f>
        <v>0.000319539388614356</v>
      </c>
      <c r="AX1063" s="7" t="n">
        <f aca="false">SUMIFS($AP$2:$AP$1250,$I$2:$I$1250,V1063)</f>
        <v>1</v>
      </c>
    </row>
    <row r="1064" customFormat="false" ht="15.8" hidden="false" customHeight="false" outlineLevel="0" collapsed="false">
      <c r="A1064" s="0" t="s">
        <v>19</v>
      </c>
      <c r="B1064" s="0" t="s">
        <v>136</v>
      </c>
      <c r="C1064" s="0" t="s">
        <v>32</v>
      </c>
      <c r="D1064" s="0" t="s">
        <v>33</v>
      </c>
      <c r="E1064" s="0" t="str">
        <f aca="false">VLOOKUP(A1064,Nomenclature!$D$1:$E$9,2,0)</f>
        <v>07</v>
      </c>
      <c r="F1064" s="0" t="str">
        <f aca="false">VLOOKUP(B1064,Nomenclature!$J$1:$K$97,2,0)</f>
        <v>32</v>
      </c>
      <c r="G1064" s="0" t="str">
        <f aca="false">VLOOKUP(C1064,Nomenclature!$M$1:$N$21,2,0)</f>
        <v>01</v>
      </c>
      <c r="H1064" s="0" t="str">
        <f aca="false">VLOOKUP(D1064,Nomenclature!$O$25:$P$31,2,0)</f>
        <v>01</v>
      </c>
      <c r="I1064" s="1" t="str">
        <f aca="false">CONCATENATE(E1064,F1064)</f>
        <v>0732</v>
      </c>
      <c r="J1064" s="0" t="str">
        <f aca="false">CONCATENATE(E1064,F1064,G1064,H1064)</f>
        <v>07320101</v>
      </c>
      <c r="K1064" s="0" t="n">
        <v>34.8529699139414</v>
      </c>
      <c r="L1064" s="0" t="n">
        <v>25</v>
      </c>
      <c r="M1064" s="0" t="n">
        <v>57.6332151670819</v>
      </c>
      <c r="N1064" s="0" t="n">
        <v>2.76744978446373</v>
      </c>
      <c r="O1064" s="0" t="n">
        <v>0.0153202587244434</v>
      </c>
      <c r="P1064" s="4" t="n">
        <f aca="false">VLOOKUP(D1064,'paramètres CI'!$A$1:$B$6,2,0)</f>
        <v>0.033584731604575</v>
      </c>
      <c r="Q1064" s="17" t="n">
        <f aca="false">M1064*P1064/N1064</f>
        <v>0.699415062112948</v>
      </c>
      <c r="R1064" s="9" t="n">
        <f aca="false">1/(1+0.04)*(1 - (1/(1+0.04))^L1064)/(1-1/(1+0.04))</f>
        <v>15.6220799436509</v>
      </c>
      <c r="S1064" s="17" t="n">
        <f aca="false">K1064/R1064</f>
        <v>2.23100701312864</v>
      </c>
      <c r="T1064" s="17" t="n">
        <f aca="false">Q1064+S1064</f>
        <v>2.93042207524159</v>
      </c>
      <c r="U1064" s="0" t="n">
        <f aca="false">T1064 + Z1064</f>
        <v>-0.131781094430968</v>
      </c>
      <c r="V1064" s="4" t="str">
        <f aca="false">VLOOKUP(I1064,'CI ref gaz'!$I$1:$AM$97,1,0)</f>
        <v>0732</v>
      </c>
      <c r="W1064" s="0" t="n">
        <f aca="false">VLOOKUP(I1064,'CI ref gaz'!$I$1:$AM$97,14,0)</f>
        <v>-2</v>
      </c>
      <c r="X1064" s="1" t="n">
        <f aca="false">VLOOKUP(I1064,'CI ref gaz'!$I$1:$AM$97,13,0)</f>
        <v>-0.088885555812223</v>
      </c>
      <c r="Y1064" s="2" t="n">
        <f aca="false">VLOOKUP(I1064,'CI ref gaz'!$I$1:$AM$97,7,0)</f>
        <v>0.357636173874728</v>
      </c>
      <c r="Z1064" s="17" t="n">
        <f aca="false">X1064*(O1064/Y1064)^(-1/8)-T1064</f>
        <v>-3.06220316967256</v>
      </c>
      <c r="AA1064" s="17" t="n">
        <f aca="false">Z1064^2</f>
        <v>9.37708825235265</v>
      </c>
      <c r="AB1064" s="18" t="n">
        <f aca="false">Z1064/U1064</f>
        <v>23.2370446071584</v>
      </c>
      <c r="AC1064" s="17" t="n">
        <f aca="false">U1064^-('paramètres CI'!$B$19)</f>
        <v>10994490.7936924</v>
      </c>
      <c r="AD1064" s="4" t="n">
        <f aca="false">SUMIFS($AC$2:$AC$1250,$I$2:$I$1250,V1064)</f>
        <v>717643937.445434</v>
      </c>
      <c r="AE1064" s="4" t="n">
        <f aca="false">AC1064/AD1064</f>
        <v>0.0153202587244435</v>
      </c>
      <c r="AF1064" s="17" t="n">
        <f aca="false">AE1064-O1064</f>
        <v>5.89805981832114E-017</v>
      </c>
      <c r="AG1064" s="4" t="n">
        <f aca="false">VLOOKUP(I1064,BesoinU!$F$1:$L$99,3,0)</f>
        <v>29.1825098800481</v>
      </c>
      <c r="AH1064" s="19" t="n">
        <f aca="false">VLOOKUP(J1064,bibliRdtCHauff!$G$2:$K$1398,4,0)</f>
        <v>36.5956184096385</v>
      </c>
      <c r="AI1064" s="19" t="n">
        <f aca="false">VLOOKUP(J1064,bibliRdtCHauff!$G$2:$K$1398,3,0)</f>
        <v>2.92407726523866</v>
      </c>
      <c r="AJ1064" s="4" t="n">
        <f aca="false">VLOOKUP(D1064,'paramètres CI'!$A$1:$C$6,3)</f>
        <v>0.0509473684210526</v>
      </c>
      <c r="AK1064" s="4" t="n">
        <f aca="false">AJ1064*AG1064/AI1064</f>
        <v>0.50845854861105</v>
      </c>
      <c r="AL1064" s="4" t="n">
        <f aca="false">AK1064+AH1064/R1064</f>
        <v>2.85101591239612</v>
      </c>
      <c r="AM1064" s="4" t="n">
        <f aca="false">AL1064+Z1064</f>
        <v>-0.211187257276434</v>
      </c>
      <c r="AN1064" s="4" t="n">
        <f aca="false">AM1064^-'paramètres CI'!$B$19</f>
        <v>252730.886201279</v>
      </c>
      <c r="AO1064" s="4" t="n">
        <f aca="false">SUMIFS($AN$2:$AN$1250,$I$2:$I$1250,V1064)</f>
        <v>8458030.60723278</v>
      </c>
      <c r="AP1064" s="5" t="n">
        <f aca="false">AN1064/AO1064</f>
        <v>0.029880583073932</v>
      </c>
      <c r="AQ1064" s="6" t="n">
        <f aca="false">AP1064-O1064</f>
        <v>0.0145603243494886</v>
      </c>
      <c r="AR1064" s="20" t="n">
        <f aca="false">VLOOKUP(I1064,entreesparc!$A$13:$H$110,8,0)*AP1064</f>
        <v>700.4502086082</v>
      </c>
      <c r="AS1064" s="7" t="n">
        <f aca="false">M1064*AJ1064/AI1064+AH1064/R1064</f>
        <v>3.34672393671161</v>
      </c>
      <c r="AT1064" s="4" t="n">
        <f aca="false">AS1064+Z1064</f>
        <v>0.284520767039057</v>
      </c>
      <c r="AU1064" s="4" t="n">
        <f aca="false">AT1064^-'paramètres CI'!$B$19</f>
        <v>23285.6429147692</v>
      </c>
      <c r="AV1064" s="4" t="n">
        <f aca="false">SUMIFS($AU$2:$AU$1250,$I$2:$I$1250,V1064)</f>
        <v>9351222647623740</v>
      </c>
      <c r="AW1064" s="5" t="n">
        <f aca="false">AU1064/AV1064</f>
        <v>2.49011747364249E-012</v>
      </c>
      <c r="AX1064" s="7" t="n">
        <f aca="false">SUMIFS($AP$2:$AP$1250,$I$2:$I$1250,V1064)</f>
        <v>1</v>
      </c>
    </row>
    <row r="1065" customFormat="false" ht="15.8" hidden="false" customHeight="false" outlineLevel="0" collapsed="false">
      <c r="A1065" s="0" t="s">
        <v>19</v>
      </c>
      <c r="B1065" s="0" t="s">
        <v>136</v>
      </c>
      <c r="C1065" s="0" t="s">
        <v>32</v>
      </c>
      <c r="D1065" s="0" t="s">
        <v>34</v>
      </c>
      <c r="E1065" s="0" t="str">
        <f aca="false">VLOOKUP(A1065,Nomenclature!$D$1:$E$9,2,0)</f>
        <v>07</v>
      </c>
      <c r="F1065" s="0" t="str">
        <f aca="false">VLOOKUP(B1065,Nomenclature!$J$1:$K$97,2,0)</f>
        <v>32</v>
      </c>
      <c r="G1065" s="0" t="str">
        <f aca="false">VLOOKUP(C1065,Nomenclature!$M$1:$N$21,2,0)</f>
        <v>01</v>
      </c>
      <c r="H1065" s="0" t="str">
        <f aca="false">VLOOKUP(D1065,Nomenclature!$O$25:$P$31,2,0)</f>
        <v>06</v>
      </c>
      <c r="I1065" s="1" t="str">
        <f aca="false">CONCATENATE(E1065,F1065)</f>
        <v>0732</v>
      </c>
      <c r="J1065" s="0" t="str">
        <f aca="false">CONCATENATE(E1065,F1065,G1065,H1065)</f>
        <v>07320106</v>
      </c>
      <c r="K1065" s="0" t="n">
        <v>26.6501252037893</v>
      </c>
      <c r="L1065" s="0" t="n">
        <v>25</v>
      </c>
      <c r="M1065" s="0" t="n">
        <v>52.3632975395453</v>
      </c>
      <c r="N1065" s="0" t="n">
        <v>2.13448219756728</v>
      </c>
      <c r="O1065" s="0" t="n">
        <v>0.121281828026266</v>
      </c>
      <c r="P1065" s="4" t="n">
        <f aca="false">VLOOKUP(D1065,'paramètres CI'!$A$1:$B$6,2,0)</f>
        <v>0.0424847883250769</v>
      </c>
      <c r="Q1065" s="17" t="n">
        <f aca="false">M1065*P1065/N1065</f>
        <v>1.04224041526609</v>
      </c>
      <c r="R1065" s="9" t="n">
        <f aca="false">1/(1+0.04)*(1 - (1/(1+0.04))^L1065)/(1-1/(1+0.04))</f>
        <v>15.6220799436509</v>
      </c>
      <c r="S1065" s="17" t="n">
        <f aca="false">K1065/R1065</f>
        <v>1.70592682279932</v>
      </c>
      <c r="T1065" s="17" t="n">
        <f aca="false">Q1065+S1065</f>
        <v>2.74816723806541</v>
      </c>
      <c r="U1065" s="0" t="n">
        <f aca="false">T1065 + Z1065</f>
        <v>-0.101750582858007</v>
      </c>
      <c r="V1065" s="4" t="str">
        <f aca="false">VLOOKUP(I1065,'CI ref gaz'!$I$1:$AM$97,1,0)</f>
        <v>0732</v>
      </c>
      <c r="W1065" s="0" t="n">
        <f aca="false">VLOOKUP(I1065,'CI ref gaz'!$I$1:$AM$97,14,0)</f>
        <v>-2</v>
      </c>
      <c r="X1065" s="1" t="n">
        <f aca="false">VLOOKUP(I1065,'CI ref gaz'!$I$1:$AM$97,13,0)</f>
        <v>-0.088885555812223</v>
      </c>
      <c r="Y1065" s="2" t="n">
        <f aca="false">VLOOKUP(I1065,'CI ref gaz'!$I$1:$AM$97,7,0)</f>
        <v>0.357636173874728</v>
      </c>
      <c r="Z1065" s="17" t="n">
        <f aca="false">X1065*(O1065/Y1065)^(-1/8)-T1065</f>
        <v>-2.84991782092342</v>
      </c>
      <c r="AA1065" s="17" t="n">
        <f aca="false">Z1065^2</f>
        <v>8.1220315860169</v>
      </c>
      <c r="AB1065" s="18" t="n">
        <f aca="false">Z1065/U1065</f>
        <v>28.008859908945</v>
      </c>
      <c r="AC1065" s="17" t="n">
        <f aca="false">U1065^-('paramètres CI'!$B$19)</f>
        <v>87037168.605349</v>
      </c>
      <c r="AD1065" s="4" t="n">
        <f aca="false">SUMIFS($AC$2:$AC$1250,$I$2:$I$1250,V1065)</f>
        <v>717643937.445434</v>
      </c>
      <c r="AE1065" s="4" t="n">
        <f aca="false">AC1065/AD1065</f>
        <v>0.121281828026265</v>
      </c>
      <c r="AF1065" s="17" t="n">
        <f aca="false">AE1065-O1065</f>
        <v>-8.32667268468867E-016</v>
      </c>
      <c r="AG1065" s="4" t="n">
        <f aca="false">VLOOKUP(I1065,BesoinU!$F$1:$L$99,3,0)</f>
        <v>29.1825098800481</v>
      </c>
      <c r="AH1065" s="19" t="n">
        <f aca="false">VLOOKUP(J1065,bibliRdtCHauff!$G$2:$K$1398,4,0)</f>
        <v>27.9826314639788</v>
      </c>
      <c r="AI1065" s="19" t="n">
        <f aca="false">VLOOKUP(J1065,bibliRdtCHauff!$G$2:$K$1398,3,0)</f>
        <v>2.25641242683049</v>
      </c>
      <c r="AJ1065" s="4" t="n">
        <f aca="false">VLOOKUP(D1065,'paramètres CI'!$A$1:$C$6,3)</f>
        <v>0.0591</v>
      </c>
      <c r="AK1065" s="4" t="n">
        <f aca="false">AJ1065*AG1065/AI1065</f>
        <v>0.764348890035788</v>
      </c>
      <c r="AL1065" s="4" t="n">
        <f aca="false">AK1065+AH1065/R1065</f>
        <v>2.55557205397507</v>
      </c>
      <c r="AM1065" s="4" t="n">
        <f aca="false">AL1065+Z1065</f>
        <v>-0.294345766948349</v>
      </c>
      <c r="AN1065" s="4" t="n">
        <f aca="false">AM1065^-'paramètres CI'!$B$19</f>
        <v>17747.5187607778</v>
      </c>
      <c r="AO1065" s="4" t="n">
        <f aca="false">SUMIFS($AN$2:$AN$1250,$I$2:$I$1250,V1065)</f>
        <v>8458030.60723278</v>
      </c>
      <c r="AP1065" s="5" t="n">
        <f aca="false">AN1065/AO1065</f>
        <v>0.00209830391788855</v>
      </c>
      <c r="AQ1065" s="6" t="n">
        <f aca="false">AP1065-O1065</f>
        <v>-0.119183524108377</v>
      </c>
      <c r="AR1065" s="20" t="n">
        <f aca="false">VLOOKUP(I1065,entreesparc!$A$13:$H$110,8,0)*AP1065</f>
        <v>49.1877087328549</v>
      </c>
      <c r="AS1065" s="7" t="n">
        <f aca="false">M1065*AJ1065/AI1065+AH1065/R1065</f>
        <v>3.1627237140112</v>
      </c>
      <c r="AT1065" s="4" t="n">
        <f aca="false">AS1065+Z1065</f>
        <v>0.312805893087781</v>
      </c>
      <c r="AU1065" s="4" t="n">
        <f aca="false">AT1065^-'paramètres CI'!$B$19</f>
        <v>10909.3930578299</v>
      </c>
      <c r="AV1065" s="4" t="n">
        <f aca="false">SUMIFS($AU$2:$AU$1250,$I$2:$I$1250,V1065)</f>
        <v>9351222647623740</v>
      </c>
      <c r="AW1065" s="5" t="n">
        <f aca="false">AU1065/AV1065</f>
        <v>1.16662745278577E-012</v>
      </c>
      <c r="AX1065" s="7" t="n">
        <f aca="false">SUMIFS($AP$2:$AP$1250,$I$2:$I$1250,V1065)</f>
        <v>1</v>
      </c>
    </row>
    <row r="1066" customFormat="false" ht="15.8" hidden="false" customHeight="false" outlineLevel="0" collapsed="false">
      <c r="A1066" s="0" t="s">
        <v>19</v>
      </c>
      <c r="B1066" s="0" t="s">
        <v>136</v>
      </c>
      <c r="C1066" s="0" t="s">
        <v>35</v>
      </c>
      <c r="D1066" s="0" t="s">
        <v>33</v>
      </c>
      <c r="E1066" s="0" t="str">
        <f aca="false">VLOOKUP(A1066,Nomenclature!$D$1:$E$9,2,0)</f>
        <v>07</v>
      </c>
      <c r="F1066" s="0" t="str">
        <f aca="false">VLOOKUP(B1066,Nomenclature!$J$1:$K$97,2,0)</f>
        <v>32</v>
      </c>
      <c r="G1066" s="0" t="str">
        <f aca="false">VLOOKUP(C1066,Nomenclature!$M$1:$N$21,2,0)</f>
        <v>21</v>
      </c>
      <c r="H1066" s="0" t="str">
        <f aca="false">VLOOKUP(D1066,Nomenclature!$O$25:$P$31,2,0)</f>
        <v>01</v>
      </c>
      <c r="I1066" s="1" t="str">
        <f aca="false">CONCATENATE(E1066,F1066)</f>
        <v>0732</v>
      </c>
      <c r="J1066" s="0" t="str">
        <f aca="false">CONCATENATE(E1066,F1066,G1066,H1066)</f>
        <v>07322101</v>
      </c>
      <c r="K1066" s="0" t="n">
        <v>43.5662123924268</v>
      </c>
      <c r="L1066" s="0" t="n">
        <v>25</v>
      </c>
      <c r="M1066" s="0" t="n">
        <v>57.6332151670819</v>
      </c>
      <c r="N1066" s="0" t="n">
        <v>3.55058718833836</v>
      </c>
      <c r="O1066" s="0" t="n">
        <v>9.99100809271656E-005</v>
      </c>
      <c r="P1066" s="4" t="n">
        <f aca="false">VLOOKUP(D1066,'paramètres CI'!$A$1:$B$6,2,0)</f>
        <v>0.033584731604575</v>
      </c>
      <c r="Q1066" s="17" t="n">
        <f aca="false">M1066*P1066/N1066</f>
        <v>0.545148157254802</v>
      </c>
      <c r="R1066" s="9" t="n">
        <f aca="false">1/(1+0.04)*(1 - (1/(1+0.04))^L1066)/(1-1/(1+0.04))</f>
        <v>15.6220799436509</v>
      </c>
      <c r="S1066" s="17" t="n">
        <f aca="false">K1066/R1066</f>
        <v>2.7887587664108</v>
      </c>
      <c r="T1066" s="17" t="n">
        <f aca="false">Q1066+S1066</f>
        <v>3.3339069236656</v>
      </c>
      <c r="U1066" s="0" t="n">
        <f aca="false">T1066 + Z1066</f>
        <v>-0.247206683737154</v>
      </c>
      <c r="V1066" s="4" t="str">
        <f aca="false">VLOOKUP(I1066,'CI ref gaz'!$I$1:$AM$97,1,0)</f>
        <v>0732</v>
      </c>
      <c r="W1066" s="0" t="n">
        <f aca="false">VLOOKUP(I1066,'CI ref gaz'!$I$1:$AM$97,14,0)</f>
        <v>-2</v>
      </c>
      <c r="X1066" s="1" t="n">
        <f aca="false">VLOOKUP(I1066,'CI ref gaz'!$I$1:$AM$97,13,0)</f>
        <v>-0.088885555812223</v>
      </c>
      <c r="Y1066" s="2" t="n">
        <f aca="false">VLOOKUP(I1066,'CI ref gaz'!$I$1:$AM$97,7,0)</f>
        <v>0.357636173874728</v>
      </c>
      <c r="Z1066" s="17" t="n">
        <f aca="false">X1066*(O1066/Y1066)^(-1/8)-T1066</f>
        <v>-3.58111360740276</v>
      </c>
      <c r="AA1066" s="17" t="n">
        <f aca="false">Z1066^2</f>
        <v>12.8243746691252</v>
      </c>
      <c r="AB1066" s="18" t="n">
        <f aca="false">Z1066/U1066</f>
        <v>14.4863138539184</v>
      </c>
      <c r="AC1066" s="17" t="n">
        <f aca="false">U1066^-('paramètres CI'!$B$19)</f>
        <v>71699.8638670629</v>
      </c>
      <c r="AD1066" s="4" t="n">
        <f aca="false">SUMIFS($AC$2:$AC$1250,$I$2:$I$1250,V1066)</f>
        <v>717643937.445434</v>
      </c>
      <c r="AE1066" s="4" t="n">
        <f aca="false">AC1066/AD1066</f>
        <v>9.99100809271653E-005</v>
      </c>
      <c r="AF1066" s="17" t="n">
        <f aca="false">AE1066-O1066</f>
        <v>0</v>
      </c>
      <c r="AG1066" s="4" t="n">
        <f aca="false">VLOOKUP(I1066,BesoinU!$F$1:$L$99,3,0)</f>
        <v>29.1825098800481</v>
      </c>
      <c r="AH1066" s="19" t="n">
        <f aca="false">VLOOKUP(J1066,bibliRdtCHauff!$G$2:$K$1398,4,0)</f>
        <v>43.5662123924268</v>
      </c>
      <c r="AI1066" s="19" t="n">
        <f aca="false">VLOOKUP(J1066,bibliRdtCHauff!$G$2:$K$1398,3,0)</f>
        <v>3.55058718833836</v>
      </c>
      <c r="AJ1066" s="4" t="n">
        <f aca="false">VLOOKUP(D1066,'paramètres CI'!$A$1:$C$6,3)</f>
        <v>0.0509473684210526</v>
      </c>
      <c r="AK1066" s="4" t="n">
        <f aca="false">AJ1066*AG1066/AI1066</f>
        <v>0.418739775548397</v>
      </c>
      <c r="AL1066" s="4" t="n">
        <f aca="false">AK1066+AH1066/R1066</f>
        <v>3.2074985419592</v>
      </c>
      <c r="AM1066" s="4" t="n">
        <f aca="false">AL1066+Z1066</f>
        <v>-0.373615065443559</v>
      </c>
      <c r="AN1066" s="4" t="n">
        <f aca="false">AM1066^-'paramètres CI'!$B$19</f>
        <v>2633.93442663861</v>
      </c>
      <c r="AO1066" s="4" t="n">
        <f aca="false">SUMIFS($AN$2:$AN$1250,$I$2:$I$1250,V1066)</f>
        <v>8458030.60723278</v>
      </c>
      <c r="AP1066" s="5" t="n">
        <f aca="false">AN1066/AO1066</f>
        <v>0.000311412260010768</v>
      </c>
      <c r="AQ1066" s="6" t="n">
        <f aca="false">AP1066-O1066</f>
        <v>0.000211502179083602</v>
      </c>
      <c r="AR1066" s="20" t="n">
        <f aca="false">VLOOKUP(I1066,entreesparc!$A$13:$H$110,8,0)*AP1066</f>
        <v>7.30001760501087</v>
      </c>
      <c r="AS1066" s="7" t="n">
        <f aca="false">M1066*AJ1066/AI1066+AH1066/R1066</f>
        <v>3.61573765487495</v>
      </c>
      <c r="AT1066" s="4" t="n">
        <f aca="false">AS1066+Z1066</f>
        <v>0.0346240474721968</v>
      </c>
      <c r="AU1066" s="4" t="n">
        <f aca="false">AT1066^-'paramètres CI'!$B$19</f>
        <v>484147087578.458</v>
      </c>
      <c r="AV1066" s="4" t="n">
        <f aca="false">SUMIFS($AU$2:$AU$1250,$I$2:$I$1250,V1066)</f>
        <v>9351222647623740</v>
      </c>
      <c r="AW1066" s="5" t="n">
        <f aca="false">AU1066/AV1066</f>
        <v>5.17736670189845E-005</v>
      </c>
      <c r="AX1066" s="7" t="n">
        <f aca="false">SUMIFS($AP$2:$AP$1250,$I$2:$I$1250,V1066)</f>
        <v>1</v>
      </c>
    </row>
    <row r="1067" customFormat="false" ht="15.8" hidden="false" customHeight="false" outlineLevel="0" collapsed="false">
      <c r="A1067" s="0" t="s">
        <v>19</v>
      </c>
      <c r="B1067" s="0" t="s">
        <v>136</v>
      </c>
      <c r="C1067" s="0" t="s">
        <v>35</v>
      </c>
      <c r="D1067" s="0" t="s">
        <v>34</v>
      </c>
      <c r="E1067" s="0" t="str">
        <f aca="false">VLOOKUP(A1067,Nomenclature!$D$1:$E$9,2,0)</f>
        <v>07</v>
      </c>
      <c r="F1067" s="0" t="str">
        <f aca="false">VLOOKUP(B1067,Nomenclature!$J$1:$K$97,2,0)</f>
        <v>32</v>
      </c>
      <c r="G1067" s="0" t="str">
        <f aca="false">VLOOKUP(C1067,Nomenclature!$M$1:$N$21,2,0)</f>
        <v>21</v>
      </c>
      <c r="H1067" s="0" t="str">
        <f aca="false">VLOOKUP(D1067,Nomenclature!$O$25:$P$31,2,0)</f>
        <v>06</v>
      </c>
      <c r="I1067" s="1" t="str">
        <f aca="false">CONCATENATE(E1067,F1067)</f>
        <v>0732</v>
      </c>
      <c r="J1067" s="0" t="str">
        <f aca="false">CONCATENATE(E1067,F1067,G1067,H1067)</f>
        <v>07322106</v>
      </c>
      <c r="K1067" s="0" t="n">
        <v>33.3126565047367</v>
      </c>
      <c r="L1067" s="0" t="n">
        <v>25</v>
      </c>
      <c r="M1067" s="0" t="n">
        <v>52.3632975395453</v>
      </c>
      <c r="N1067" s="0" t="n">
        <v>2.74413334388332</v>
      </c>
      <c r="O1067" s="0" t="n">
        <v>9.99100809271656E-005</v>
      </c>
      <c r="P1067" s="4" t="n">
        <f aca="false">VLOOKUP(D1067,'paramètres CI'!$A$1:$B$6,2,0)</f>
        <v>0.0424847883250769</v>
      </c>
      <c r="Q1067" s="17" t="n">
        <f aca="false">M1067*P1067/N1067</f>
        <v>0.810690784006302</v>
      </c>
      <c r="R1067" s="9" t="n">
        <f aca="false">1/(1+0.04)*(1 - (1/(1+0.04))^L1067)/(1-1/(1+0.04))</f>
        <v>15.6220799436509</v>
      </c>
      <c r="S1067" s="17" t="n">
        <f aca="false">K1067/R1067</f>
        <v>2.13240852849915</v>
      </c>
      <c r="T1067" s="17" t="n">
        <f aca="false">Q1067+S1067</f>
        <v>2.94309931250545</v>
      </c>
      <c r="U1067" s="0" t="n">
        <f aca="false">T1067 + Z1067</f>
        <v>-0.247206683737154</v>
      </c>
      <c r="V1067" s="4" t="str">
        <f aca="false">VLOOKUP(I1067,'CI ref gaz'!$I$1:$AM$97,1,0)</f>
        <v>0732</v>
      </c>
      <c r="W1067" s="0" t="n">
        <f aca="false">VLOOKUP(I1067,'CI ref gaz'!$I$1:$AM$97,14,0)</f>
        <v>-2</v>
      </c>
      <c r="X1067" s="1" t="n">
        <f aca="false">VLOOKUP(I1067,'CI ref gaz'!$I$1:$AM$97,13,0)</f>
        <v>-0.088885555812223</v>
      </c>
      <c r="Y1067" s="2" t="n">
        <f aca="false">VLOOKUP(I1067,'CI ref gaz'!$I$1:$AM$97,7,0)</f>
        <v>0.357636173874728</v>
      </c>
      <c r="Z1067" s="17" t="n">
        <f aca="false">X1067*(O1067/Y1067)^(-1/8)-T1067</f>
        <v>-3.19030599624261</v>
      </c>
      <c r="AA1067" s="17" t="n">
        <f aca="false">Z1067^2</f>
        <v>10.1780523496615</v>
      </c>
      <c r="AB1067" s="18" t="n">
        <f aca="false">Z1067/U1067</f>
        <v>12.9054196594245</v>
      </c>
      <c r="AC1067" s="17" t="n">
        <f aca="false">U1067^-('paramètres CI'!$B$19)</f>
        <v>71699.8638670629</v>
      </c>
      <c r="AD1067" s="4" t="n">
        <f aca="false">SUMIFS($AC$2:$AC$1250,$I$2:$I$1250,V1067)</f>
        <v>717643937.445434</v>
      </c>
      <c r="AE1067" s="4" t="n">
        <f aca="false">AC1067/AD1067</f>
        <v>9.99100809271653E-005</v>
      </c>
      <c r="AF1067" s="17" t="n">
        <f aca="false">AE1067-O1067</f>
        <v>0</v>
      </c>
      <c r="AG1067" s="4" t="n">
        <f aca="false">VLOOKUP(I1067,BesoinU!$F$1:$L$99,3,0)</f>
        <v>29.1825098800481</v>
      </c>
      <c r="AH1067" s="19" t="n">
        <f aca="false">VLOOKUP(J1067,bibliRdtCHauff!$G$2:$K$1398,4,0)</f>
        <v>33.3126565047367</v>
      </c>
      <c r="AI1067" s="19" t="n">
        <f aca="false">VLOOKUP(J1067,bibliRdtCHauff!$G$2:$K$1398,3,0)</f>
        <v>2.74413334388332</v>
      </c>
      <c r="AJ1067" s="4" t="n">
        <f aca="false">VLOOKUP(D1067,'paramètres CI'!$A$1:$C$6,3)</f>
        <v>0.0591</v>
      </c>
      <c r="AK1067" s="4" t="n">
        <f aca="false">AJ1067*AG1067/AI1067</f>
        <v>0.628499463320605</v>
      </c>
      <c r="AL1067" s="4" t="n">
        <f aca="false">AK1067+AH1067/R1067</f>
        <v>2.76090799181975</v>
      </c>
      <c r="AM1067" s="4" t="n">
        <f aca="false">AL1067+Z1067</f>
        <v>-0.429398004422852</v>
      </c>
      <c r="AN1067" s="4" t="n">
        <f aca="false">AM1067^-'paramètres CI'!$B$19</f>
        <v>865.20660427103</v>
      </c>
      <c r="AO1067" s="4" t="n">
        <f aca="false">SUMIFS($AN$2:$AN$1250,$I$2:$I$1250,V1067)</f>
        <v>8458030.60723278</v>
      </c>
      <c r="AP1067" s="5" t="n">
        <f aca="false">AN1067/AO1067</f>
        <v>0.000102294097107092</v>
      </c>
      <c r="AQ1067" s="6" t="n">
        <f aca="false">AP1067-O1067</f>
        <v>2.38401617992685E-006</v>
      </c>
      <c r="AR1067" s="20" t="n">
        <f aca="false">VLOOKUP(I1067,entreesparc!$A$13:$H$110,8,0)*AP1067</f>
        <v>2.39794255288679</v>
      </c>
      <c r="AS1067" s="7" t="n">
        <f aca="false">M1067*AJ1067/AI1067+AH1067/R1067</f>
        <v>3.26014923814256</v>
      </c>
      <c r="AT1067" s="4" t="n">
        <f aca="false">AS1067+Z1067</f>
        <v>0.0698432418999562</v>
      </c>
      <c r="AU1067" s="4" t="n">
        <f aca="false">AT1067^-'paramètres CI'!$B$19</f>
        <v>1766057673.98225</v>
      </c>
      <c r="AV1067" s="4" t="n">
        <f aca="false">SUMIFS($AU$2:$AU$1250,$I$2:$I$1250,V1067)</f>
        <v>9351222647623740</v>
      </c>
      <c r="AW1067" s="5" t="n">
        <f aca="false">AU1067/AV1067</f>
        <v>1.88858477712648E-007</v>
      </c>
      <c r="AX1067" s="7" t="n">
        <f aca="false">SUMIFS($AP$2:$AP$1250,$I$2:$I$1250,V1067)</f>
        <v>1</v>
      </c>
    </row>
    <row r="1068" customFormat="false" ht="15.8" hidden="false" customHeight="false" outlineLevel="0" collapsed="false">
      <c r="A1068" s="0" t="s">
        <v>19</v>
      </c>
      <c r="B1068" s="0" t="s">
        <v>136</v>
      </c>
      <c r="C1068" s="0" t="s">
        <v>134</v>
      </c>
      <c r="D1068" s="0" t="s">
        <v>43</v>
      </c>
      <c r="E1068" s="0" t="str">
        <f aca="false">VLOOKUP(A1068,Nomenclature!$D$1:$E$9,2,0)</f>
        <v>07</v>
      </c>
      <c r="F1068" s="0" t="str">
        <f aca="false">VLOOKUP(B1068,Nomenclature!$J$1:$K$97,2,0)</f>
        <v>32</v>
      </c>
      <c r="G1068" s="0" t="str">
        <f aca="false">VLOOKUP(C1068,Nomenclature!$M$1:$N$21,2,0)</f>
        <v>02</v>
      </c>
      <c r="H1068" s="0" t="str">
        <f aca="false">VLOOKUP(D1068,Nomenclature!$O$25:$P$31,2,0)</f>
        <v>02</v>
      </c>
      <c r="I1068" s="1" t="str">
        <f aca="false">CONCATENATE(E1068,F1068)</f>
        <v>0732</v>
      </c>
      <c r="J1068" s="0" t="str">
        <f aca="false">CONCATENATE(E1068,F1068,G1068,H1068)</f>
        <v>07320202</v>
      </c>
      <c r="K1068" s="0" t="n">
        <v>10</v>
      </c>
      <c r="L1068" s="0" t="n">
        <v>10</v>
      </c>
      <c r="M1068" s="0" t="n">
        <v>45.146981173427</v>
      </c>
      <c r="N1068" s="0" t="n">
        <v>0.8</v>
      </c>
      <c r="O1068" s="0" t="n">
        <v>0.110914432901076</v>
      </c>
      <c r="P1068" s="4" t="n">
        <f aca="false">VLOOKUP(D1068,'paramètres CI'!$A$1:$B$6,2,0)</f>
        <v>0.0935912806596305</v>
      </c>
      <c r="Q1068" s="17" t="n">
        <f aca="false">M1068*P1068/N1068</f>
        <v>5.28170473242157</v>
      </c>
      <c r="R1068" s="9" t="n">
        <f aca="false">1/(1+0.04)*(1 - (1/(1+0.04))^L1068)/(1-1/(1+0.04))</f>
        <v>8.11089577935502</v>
      </c>
      <c r="S1068" s="17" t="n">
        <f aca="false">K1068/R1068</f>
        <v>1.23290944330137</v>
      </c>
      <c r="T1068" s="17" t="n">
        <f aca="false">Q1068+S1068</f>
        <v>6.51461417572294</v>
      </c>
      <c r="U1068" s="0" t="n">
        <f aca="false">T1068 + Z1068</f>
        <v>-0.102893482053403</v>
      </c>
      <c r="V1068" s="4" t="str">
        <f aca="false">VLOOKUP(I1068,'CI ref gaz'!$I$1:$AM$97,1,0)</f>
        <v>0732</v>
      </c>
      <c r="W1068" s="0" t="n">
        <f aca="false">VLOOKUP(I1068,'CI ref gaz'!$I$1:$AM$97,14,0)</f>
        <v>-2</v>
      </c>
      <c r="X1068" s="1" t="n">
        <f aca="false">VLOOKUP(I1068,'CI ref gaz'!$I$1:$AM$97,13,0)</f>
        <v>-0.088885555812223</v>
      </c>
      <c r="Y1068" s="2" t="n">
        <f aca="false">VLOOKUP(I1068,'CI ref gaz'!$I$1:$AM$97,7,0)</f>
        <v>0.357636173874728</v>
      </c>
      <c r="Z1068" s="17" t="n">
        <f aca="false">X1068*(O1068/Y1068)^(-1/8)-T1068</f>
        <v>-6.61750765777635</v>
      </c>
      <c r="AA1068" s="17" t="n">
        <f aca="false">Z1068^2</f>
        <v>43.7914076007286</v>
      </c>
      <c r="AB1068" s="18" t="n">
        <f aca="false">Z1068/U1068</f>
        <v>64.3141579594105</v>
      </c>
      <c r="AC1068" s="17" t="n">
        <f aca="false">U1068^-('paramètres CI'!$B$19)</f>
        <v>79597070.3466549</v>
      </c>
      <c r="AD1068" s="4" t="n">
        <f aca="false">SUMIFS($AC$2:$AC$1250,$I$2:$I$1250,V1068)</f>
        <v>717643937.445434</v>
      </c>
      <c r="AE1068" s="4" t="n">
        <f aca="false">AC1068/AD1068</f>
        <v>0.110914432901075</v>
      </c>
      <c r="AF1068" s="17" t="n">
        <f aca="false">AE1068-O1068</f>
        <v>-9.43689570931383E-016</v>
      </c>
      <c r="AG1068" s="4" t="n">
        <f aca="false">VLOOKUP(I1068,BesoinU!$F$1:$L$99,3,0)</f>
        <v>29.1825098800481</v>
      </c>
      <c r="AH1068" s="19" t="n">
        <f aca="false">VLOOKUP(J1068,bibliRdtCHauff!$G$2:$K$1398,4,0)</f>
        <v>10.4</v>
      </c>
      <c r="AI1068" s="19" t="n">
        <f aca="false">VLOOKUP(J1068,bibliRdtCHauff!$G$2:$K$1398,3,0)</f>
        <v>0.84</v>
      </c>
      <c r="AJ1068" s="4" t="n">
        <f aca="false">VLOOKUP(D1068,'paramètres CI'!$A$1:$C$6,3)</f>
        <v>0.09847</v>
      </c>
      <c r="AK1068" s="4" t="n">
        <f aca="false">AJ1068*AG1068/AI1068</f>
        <v>3.42095446177183</v>
      </c>
      <c r="AL1068" s="4" t="n">
        <f aca="false">AK1068+AH1068/R1068</f>
        <v>4.70318028280525</v>
      </c>
      <c r="AM1068" s="4" t="n">
        <f aca="false">AL1068+Z1068</f>
        <v>-1.9143273749711</v>
      </c>
      <c r="AN1068" s="4" t="n">
        <f aca="false">AM1068^-'paramètres CI'!$B$19</f>
        <v>0.00554460128727595</v>
      </c>
      <c r="AO1068" s="4" t="n">
        <f aca="false">SUMIFS($AN$2:$AN$1250,$I$2:$I$1250,V1068)</f>
        <v>8458030.60723278</v>
      </c>
      <c r="AP1068" s="5" t="n">
        <f aca="false">AN1068/AO1068</f>
        <v>6.5554282607284E-010</v>
      </c>
      <c r="AQ1068" s="6" t="n">
        <f aca="false">AP1068-O1068</f>
        <v>-0.110914432245533</v>
      </c>
      <c r="AR1068" s="20" t="n">
        <f aca="false">VLOOKUP(I1068,entreesparc!$A$13:$H$110,8,0)*AP1068</f>
        <v>1.53670063311086E-005</v>
      </c>
      <c r="AS1068" s="7" t="n">
        <f aca="false">M1068*AJ1068/AI1068+AH1068/R1068</f>
        <v>6.57463443549456</v>
      </c>
      <c r="AT1068" s="4" t="n">
        <f aca="false">AS1068+Z1068</f>
        <v>-0.0428732222817851</v>
      </c>
      <c r="AU1068" s="4" t="n">
        <f aca="false">AT1068^-'paramètres CI'!$B$19</f>
        <v>87601389564.3052</v>
      </c>
      <c r="AV1068" s="4" t="n">
        <f aca="false">SUMIFS($AU$2:$AU$1250,$I$2:$I$1250,V1068)</f>
        <v>9351222647623740</v>
      </c>
      <c r="AW1068" s="5" t="n">
        <f aca="false">AU1068/AV1068</f>
        <v>9.36790758442328E-006</v>
      </c>
      <c r="AX1068" s="7" t="n">
        <f aca="false">SUMIFS($AP$2:$AP$1250,$I$2:$I$1250,V1068)</f>
        <v>1</v>
      </c>
    </row>
    <row r="1069" customFormat="false" ht="15.8" hidden="false" customHeight="false" outlineLevel="0" collapsed="false">
      <c r="A1069" s="0" t="s">
        <v>19</v>
      </c>
      <c r="B1069" s="0" t="s">
        <v>136</v>
      </c>
      <c r="C1069" s="0" t="s">
        <v>135</v>
      </c>
      <c r="D1069" s="0" t="s">
        <v>43</v>
      </c>
      <c r="E1069" s="0" t="str">
        <f aca="false">VLOOKUP(A1069,Nomenclature!$D$1:$E$9,2,0)</f>
        <v>07</v>
      </c>
      <c r="F1069" s="0" t="str">
        <f aca="false">VLOOKUP(B1069,Nomenclature!$J$1:$K$97,2,0)</f>
        <v>32</v>
      </c>
      <c r="G1069" s="0" t="str">
        <f aca="false">VLOOKUP(C1069,Nomenclature!$M$1:$N$21,2,0)</f>
        <v>22</v>
      </c>
      <c r="H1069" s="0" t="str">
        <f aca="false">VLOOKUP(D1069,Nomenclature!$O$25:$P$31,2,0)</f>
        <v>02</v>
      </c>
      <c r="I1069" s="1" t="str">
        <f aca="false">CONCATENATE(E1069,F1069)</f>
        <v>0732</v>
      </c>
      <c r="J1069" s="0" t="str">
        <f aca="false">CONCATENATE(E1069,F1069,G1069,H1069)</f>
        <v>07322202</v>
      </c>
      <c r="K1069" s="0" t="n">
        <v>12</v>
      </c>
      <c r="L1069" s="0" t="n">
        <v>10</v>
      </c>
      <c r="M1069" s="0" t="n">
        <v>45.146981173427</v>
      </c>
      <c r="N1069" s="0" t="n">
        <v>1</v>
      </c>
      <c r="O1069" s="0" t="n">
        <v>9.99100809271656E-005</v>
      </c>
      <c r="P1069" s="4" t="n">
        <f aca="false">VLOOKUP(D1069,'paramètres CI'!$A$1:$B$6,2,0)</f>
        <v>0.0935912806596305</v>
      </c>
      <c r="Q1069" s="17" t="n">
        <f aca="false">M1069*P1069/N1069</f>
        <v>4.22536378593726</v>
      </c>
      <c r="R1069" s="9" t="n">
        <f aca="false">1/(1+0.04)*(1 - (1/(1+0.04))^L1069)/(1-1/(1+0.04))</f>
        <v>8.11089577935502</v>
      </c>
      <c r="S1069" s="17" t="n">
        <f aca="false">K1069/R1069</f>
        <v>1.47949133196164</v>
      </c>
      <c r="T1069" s="17" t="n">
        <f aca="false">Q1069+S1069</f>
        <v>5.7048551178989</v>
      </c>
      <c r="U1069" s="0" t="n">
        <f aca="false">T1069 + Z1069</f>
        <v>-0.247206683737154</v>
      </c>
      <c r="V1069" s="4" t="str">
        <f aca="false">VLOOKUP(I1069,'CI ref gaz'!$I$1:$AM$97,1,0)</f>
        <v>0732</v>
      </c>
      <c r="W1069" s="0" t="n">
        <f aca="false">VLOOKUP(I1069,'CI ref gaz'!$I$1:$AM$97,14,0)</f>
        <v>-2</v>
      </c>
      <c r="X1069" s="1" t="n">
        <f aca="false">VLOOKUP(I1069,'CI ref gaz'!$I$1:$AM$97,13,0)</f>
        <v>-0.088885555812223</v>
      </c>
      <c r="Y1069" s="2" t="n">
        <f aca="false">VLOOKUP(I1069,'CI ref gaz'!$I$1:$AM$97,7,0)</f>
        <v>0.357636173874728</v>
      </c>
      <c r="Z1069" s="17" t="n">
        <f aca="false">X1069*(O1069/Y1069)^(-1/8)-T1069</f>
        <v>-5.95206180163605</v>
      </c>
      <c r="AA1069" s="17" t="n">
        <f aca="false">Z1069^2</f>
        <v>35.427039690495</v>
      </c>
      <c r="AB1069" s="18" t="n">
        <f aca="false">Z1069/U1069</f>
        <v>24.0772689138319</v>
      </c>
      <c r="AC1069" s="17" t="n">
        <f aca="false">U1069^-('paramètres CI'!$B$19)</f>
        <v>71699.8638670629</v>
      </c>
      <c r="AD1069" s="4" t="n">
        <f aca="false">SUMIFS($AC$2:$AC$1250,$I$2:$I$1250,V1069)</f>
        <v>717643937.445434</v>
      </c>
      <c r="AE1069" s="4" t="n">
        <f aca="false">AC1069/AD1069</f>
        <v>9.99100809271653E-005</v>
      </c>
      <c r="AF1069" s="17" t="n">
        <f aca="false">AE1069-O1069</f>
        <v>0</v>
      </c>
      <c r="AG1069" s="4" t="n">
        <f aca="false">VLOOKUP(I1069,BesoinU!$F$1:$L$99,3,0)</f>
        <v>29.1825098800481</v>
      </c>
      <c r="AH1069" s="19" t="n">
        <f aca="false">VLOOKUP(J1069,bibliRdtCHauff!$G$2:$K$1398,4,0)</f>
        <v>12</v>
      </c>
      <c r="AI1069" s="19" t="n">
        <f aca="false">VLOOKUP(J1069,bibliRdtCHauff!$G$2:$K$1398,3,0)</f>
        <v>1</v>
      </c>
      <c r="AJ1069" s="4" t="n">
        <f aca="false">VLOOKUP(D1069,'paramètres CI'!$A$1:$C$6,3)</f>
        <v>0.09847</v>
      </c>
      <c r="AK1069" s="4" t="n">
        <f aca="false">AJ1069*AG1069/AI1069</f>
        <v>2.87360174788834</v>
      </c>
      <c r="AL1069" s="4" t="n">
        <f aca="false">AK1069+AH1069/R1069</f>
        <v>4.35309307984998</v>
      </c>
      <c r="AM1069" s="4" t="n">
        <f aca="false">AL1069+Z1069</f>
        <v>-1.59896872178608</v>
      </c>
      <c r="AN1069" s="4" t="n">
        <f aca="false">AM1069^-'paramètres CI'!$B$19</f>
        <v>0.0234034699205534</v>
      </c>
      <c r="AO1069" s="4" t="n">
        <f aca="false">SUMIFS($AN$2:$AN$1250,$I$2:$I$1250,V1069)</f>
        <v>8458030.60723278</v>
      </c>
      <c r="AP1069" s="5" t="n">
        <f aca="false">AN1069/AO1069</f>
        <v>2.76701173208574E-009</v>
      </c>
      <c r="AQ1069" s="6" t="n">
        <f aca="false">AP1069-O1069</f>
        <v>-9.99073139154335E-005</v>
      </c>
      <c r="AR1069" s="20" t="n">
        <f aca="false">VLOOKUP(I1069,entreesparc!$A$13:$H$110,8,0)*AP1069</f>
        <v>6.48633241247442E-005</v>
      </c>
      <c r="AS1069" s="7" t="n">
        <f aca="false">M1069*AJ1069/AI1069+AH1069/R1069</f>
        <v>5.925114568109</v>
      </c>
      <c r="AT1069" s="4" t="n">
        <f aca="false">AS1069+Z1069</f>
        <v>-0.0269472335270553</v>
      </c>
      <c r="AU1069" s="4" t="n">
        <f aca="false">AT1069^-'paramètres CI'!$B$19</f>
        <v>3596553391785.43</v>
      </c>
      <c r="AV1069" s="4" t="n">
        <f aca="false">SUMIFS($AU$2:$AU$1250,$I$2:$I$1250,V1069)</f>
        <v>9351222647623740</v>
      </c>
      <c r="AW1069" s="5" t="n">
        <f aca="false">AU1069/AV1069</f>
        <v>0.000384607823737291</v>
      </c>
      <c r="AX1069" s="7" t="n">
        <f aca="false">SUMIFS($AP$2:$AP$1250,$I$2:$I$1250,V1069)</f>
        <v>1</v>
      </c>
    </row>
    <row r="1070" customFormat="false" ht="15.8" hidden="false" customHeight="false" outlineLevel="0" collapsed="false">
      <c r="A1070" s="0" t="s">
        <v>19</v>
      </c>
      <c r="B1070" s="0" t="s">
        <v>136</v>
      </c>
      <c r="C1070" s="0" t="s">
        <v>36</v>
      </c>
      <c r="D1070" s="0" t="s">
        <v>37</v>
      </c>
      <c r="E1070" s="0" t="str">
        <f aca="false">VLOOKUP(A1070,Nomenclature!$D$1:$E$9,2,0)</f>
        <v>07</v>
      </c>
      <c r="F1070" s="0" t="str">
        <f aca="false">VLOOKUP(B1070,Nomenclature!$J$1:$K$97,2,0)</f>
        <v>32</v>
      </c>
      <c r="G1070" s="0" t="str">
        <f aca="false">VLOOKUP(C1070,Nomenclature!$M$1:$N$21,2,0)</f>
        <v>23</v>
      </c>
      <c r="H1070" s="0" t="str">
        <f aca="false">VLOOKUP(D1070,Nomenclature!$O$25:$P$31,2,0)</f>
        <v>03</v>
      </c>
      <c r="I1070" s="1" t="str">
        <f aca="false">CONCATENATE(E1070,F1070)</f>
        <v>0732</v>
      </c>
      <c r="J1070" s="0" t="str">
        <f aca="false">CONCATENATE(E1070,F1070,G1070,H1070)</f>
        <v>07322303</v>
      </c>
      <c r="K1070" s="0" t="n">
        <v>6.07788014243945</v>
      </c>
      <c r="L1070" s="0" t="n">
        <v>20</v>
      </c>
      <c r="M1070" s="0" t="n">
        <v>36.0614534813643</v>
      </c>
      <c r="N1070" s="0" t="n">
        <v>0.757182985212167</v>
      </c>
      <c r="O1070" s="0" t="n">
        <v>9.99100809271656E-005</v>
      </c>
      <c r="P1070" s="4" t="n">
        <f aca="false">VLOOKUP(D1070,'paramètres CI'!$A$1:$B$6,2,0)</f>
        <v>0.0385046990211696</v>
      </c>
      <c r="Q1070" s="17" t="n">
        <f aca="false">M1070*P1070/N1070</f>
        <v>1.83381750473007</v>
      </c>
      <c r="R1070" s="9" t="n">
        <f aca="false">1/(1+0.04)*(1 - (1/(1+0.04))^L1070)/(1-1/(1+0.04))</f>
        <v>13.5903263449677</v>
      </c>
      <c r="S1070" s="17" t="n">
        <f aca="false">K1070/R1070</f>
        <v>0.447221059168311</v>
      </c>
      <c r="T1070" s="17" t="n">
        <f aca="false">Q1070+S1070</f>
        <v>2.28103856389838</v>
      </c>
      <c r="U1070" s="0" t="n">
        <f aca="false">T1070 + Z1070</f>
        <v>-0.247206683737154</v>
      </c>
      <c r="V1070" s="4" t="str">
        <f aca="false">VLOOKUP(I1070,'CI ref gaz'!$I$1:$AM$97,1,0)</f>
        <v>0732</v>
      </c>
      <c r="W1070" s="0" t="n">
        <f aca="false">VLOOKUP(I1070,'CI ref gaz'!$I$1:$AM$97,14,0)</f>
        <v>-2</v>
      </c>
      <c r="X1070" s="1" t="n">
        <f aca="false">VLOOKUP(I1070,'CI ref gaz'!$I$1:$AM$97,13,0)</f>
        <v>-0.088885555812223</v>
      </c>
      <c r="Y1070" s="2" t="n">
        <f aca="false">VLOOKUP(I1070,'CI ref gaz'!$I$1:$AM$97,7,0)</f>
        <v>0.357636173874728</v>
      </c>
      <c r="Z1070" s="17" t="n">
        <f aca="false">X1070*(O1070/Y1070)^(-1/8)-T1070</f>
        <v>-2.52824524763553</v>
      </c>
      <c r="AA1070" s="17" t="n">
        <f aca="false">Z1070^2</f>
        <v>6.39202403219166</v>
      </c>
      <c r="AB1070" s="18" t="n">
        <f aca="false">Z1070/U1070</f>
        <v>10.2272527967881</v>
      </c>
      <c r="AC1070" s="17" t="n">
        <f aca="false">U1070^-('paramètres CI'!$B$19)</f>
        <v>71699.8638670629</v>
      </c>
      <c r="AD1070" s="4" t="n">
        <f aca="false">SUMIFS($AC$2:$AC$1250,$I$2:$I$1250,V1070)</f>
        <v>717643937.445434</v>
      </c>
      <c r="AE1070" s="4" t="n">
        <f aca="false">AC1070/AD1070</f>
        <v>9.99100809271653E-005</v>
      </c>
      <c r="AF1070" s="17" t="n">
        <f aca="false">AE1070-O1070</f>
        <v>0</v>
      </c>
      <c r="AG1070" s="4" t="n">
        <f aca="false">VLOOKUP(I1070,BesoinU!$F$1:$L$99,3,0)</f>
        <v>29.1825098800481</v>
      </c>
      <c r="AH1070" s="19" t="n">
        <f aca="false">VLOOKUP(J1070,bibliRdtCHauff!$G$2:$K$1398,4,0)</f>
        <v>6.07788014243945</v>
      </c>
      <c r="AI1070" s="19" t="n">
        <f aca="false">VLOOKUP(J1070,bibliRdtCHauff!$G$2:$K$1398,3,0)</f>
        <v>0.757182985212167</v>
      </c>
      <c r="AJ1070" s="4" t="n">
        <f aca="false">VLOOKUP(D1070,'paramètres CI'!$A$1:$C$6,3)</f>
        <v>0.0763929293534506</v>
      </c>
      <c r="AK1070" s="4" t="n">
        <f aca="false">AJ1070*AG1070/AI1070</f>
        <v>2.94425186403022</v>
      </c>
      <c r="AL1070" s="4" t="n">
        <f aca="false">AK1070+AH1070/R1070</f>
        <v>3.39147292319853</v>
      </c>
      <c r="AM1070" s="4" t="n">
        <f aca="false">AL1070+Z1070</f>
        <v>0.863227675562995</v>
      </c>
      <c r="AN1070" s="4" t="n">
        <f aca="false">AM1070^-'paramètres CI'!$B$19</f>
        <v>3.24337492669512</v>
      </c>
      <c r="AO1070" s="4" t="n">
        <f aca="false">SUMIFS($AN$2:$AN$1250,$I$2:$I$1250,V1070)</f>
        <v>8458030.60723278</v>
      </c>
      <c r="AP1070" s="5" t="n">
        <f aca="false">AN1070/AO1070</f>
        <v>3.83466917691405E-007</v>
      </c>
      <c r="AQ1070" s="6" t="n">
        <f aca="false">AP1070-O1070</f>
        <v>-9.95266140094742E-005</v>
      </c>
      <c r="AR1070" s="20" t="n">
        <f aca="false">VLOOKUP(I1070,entreesparc!$A$13:$H$110,8,0)*AP1070</f>
        <v>0.00898909776381225</v>
      </c>
      <c r="AS1070" s="7" t="n">
        <f aca="false">M1070*AJ1070/AI1070+AH1070/R1070</f>
        <v>4.08549624757959</v>
      </c>
      <c r="AT1070" s="4" t="n">
        <f aca="false">AS1070+Z1070</f>
        <v>1.55725099994405</v>
      </c>
      <c r="AU1070" s="4" t="n">
        <f aca="false">AT1070^-'paramètres CI'!$B$19</f>
        <v>0.028915523053454</v>
      </c>
      <c r="AV1070" s="4" t="n">
        <f aca="false">SUMIFS($AU$2:$AU$1250,$I$2:$I$1250,V1070)</f>
        <v>9351222647623740</v>
      </c>
      <c r="AW1070" s="5" t="n">
        <f aca="false">AU1070/AV1070</f>
        <v>3.09216496527348E-018</v>
      </c>
      <c r="AX1070" s="7" t="n">
        <f aca="false">SUMIFS($AP$2:$AP$1250,$I$2:$I$1250,V1070)</f>
        <v>1</v>
      </c>
    </row>
    <row r="1071" customFormat="false" ht="15.8" hidden="false" customHeight="false" outlineLevel="0" collapsed="false">
      <c r="A1071" s="0" t="s">
        <v>19</v>
      </c>
      <c r="B1071" s="0" t="s">
        <v>136</v>
      </c>
      <c r="C1071" s="0" t="s">
        <v>38</v>
      </c>
      <c r="D1071" s="0" t="s">
        <v>39</v>
      </c>
      <c r="E1071" s="0" t="str">
        <f aca="false">VLOOKUP(A1071,Nomenclature!$D$1:$E$9,2,0)</f>
        <v>07</v>
      </c>
      <c r="F1071" s="0" t="str">
        <f aca="false">VLOOKUP(B1071,Nomenclature!$J$1:$K$97,2,0)</f>
        <v>32</v>
      </c>
      <c r="G1071" s="0" t="str">
        <f aca="false">VLOOKUP(C1071,Nomenclature!$M$1:$N$21,2,0)</f>
        <v>24</v>
      </c>
      <c r="H1071" s="0" t="str">
        <f aca="false">VLOOKUP(D1071,Nomenclature!$O$25:$P$31,2,0)</f>
        <v>04</v>
      </c>
      <c r="I1071" s="1" t="str">
        <f aca="false">CONCATENATE(E1071,F1071)</f>
        <v>0732</v>
      </c>
      <c r="J1071" s="0" t="str">
        <f aca="false">CONCATENATE(E1071,F1071,G1071,H1071)</f>
        <v>07322404</v>
      </c>
      <c r="K1071" s="0" t="n">
        <v>4.58381651944271</v>
      </c>
      <c r="L1071" s="0" t="n">
        <v>20</v>
      </c>
      <c r="M1071" s="0" t="n">
        <v>48.3452972804799</v>
      </c>
      <c r="N1071" s="0" t="n">
        <v>0.978031098188251</v>
      </c>
      <c r="O1071" s="0" t="n">
        <v>9.99100809271656E-005</v>
      </c>
      <c r="P1071" s="4" t="n">
        <f aca="false">VLOOKUP(D1071,'paramètres CI'!$A$1:$B$6,2,0)</f>
        <v>0.022045059962018</v>
      </c>
      <c r="Q1071" s="17" t="n">
        <f aca="false">M1071*P1071/N1071</f>
        <v>1.08971481520787</v>
      </c>
      <c r="R1071" s="9" t="n">
        <f aca="false">1/(1+0.04)*(1 - (1/(1+0.04))^L1071)/(1-1/(1+0.04))</f>
        <v>13.5903263449677</v>
      </c>
      <c r="S1071" s="17" t="n">
        <f aca="false">K1071/R1071</f>
        <v>0.337285242685878</v>
      </c>
      <c r="T1071" s="17" t="n">
        <f aca="false">Q1071+S1071</f>
        <v>1.42700005789375</v>
      </c>
      <c r="U1071" s="0" t="n">
        <f aca="false">T1071 + Z1071</f>
        <v>-0.247206683737154</v>
      </c>
      <c r="V1071" s="4" t="str">
        <f aca="false">VLOOKUP(I1071,'CI ref gaz'!$I$1:$AM$97,1,0)</f>
        <v>0732</v>
      </c>
      <c r="W1071" s="0" t="n">
        <f aca="false">VLOOKUP(I1071,'CI ref gaz'!$I$1:$AM$97,14,0)</f>
        <v>-2</v>
      </c>
      <c r="X1071" s="1" t="n">
        <f aca="false">VLOOKUP(I1071,'CI ref gaz'!$I$1:$AM$97,13,0)</f>
        <v>-0.088885555812223</v>
      </c>
      <c r="Y1071" s="2" t="n">
        <f aca="false">VLOOKUP(I1071,'CI ref gaz'!$I$1:$AM$97,7,0)</f>
        <v>0.357636173874728</v>
      </c>
      <c r="Z1071" s="17" t="n">
        <f aca="false">X1071*(O1071/Y1071)^(-1/8)-T1071</f>
        <v>-1.67420674163091</v>
      </c>
      <c r="AA1071" s="17" t="n">
        <f aca="false">Z1071^2</f>
        <v>2.80296821372237</v>
      </c>
      <c r="AB1071" s="18" t="n">
        <f aca="false">Z1071/U1071</f>
        <v>6.77249788040127</v>
      </c>
      <c r="AC1071" s="17" t="n">
        <f aca="false">U1071^-('paramètres CI'!$B$19)</f>
        <v>71699.8638670629</v>
      </c>
      <c r="AD1071" s="4" t="n">
        <f aca="false">SUMIFS($AC$2:$AC$1250,$I$2:$I$1250,V1071)</f>
        <v>717643937.445434</v>
      </c>
      <c r="AE1071" s="4" t="n">
        <f aca="false">AC1071/AD1071</f>
        <v>9.99100809271653E-005</v>
      </c>
      <c r="AF1071" s="17" t="n">
        <f aca="false">AE1071-O1071</f>
        <v>0</v>
      </c>
      <c r="AG1071" s="4" t="n">
        <f aca="false">VLOOKUP(I1071,BesoinU!$F$1:$L$99,3,0)</f>
        <v>29.1825098800481</v>
      </c>
      <c r="AH1071" s="19" t="n">
        <f aca="false">VLOOKUP(J1071,bibliRdtCHauff!$G$2:$K$1398,4,0)</f>
        <v>4.58381651944271</v>
      </c>
      <c r="AI1071" s="19" t="n">
        <f aca="false">VLOOKUP(J1071,bibliRdtCHauff!$G$2:$K$1398,3,0)</f>
        <v>0.978031098188251</v>
      </c>
      <c r="AJ1071" s="4" t="n">
        <f aca="false">VLOOKUP(D1071,'paramètres CI'!$A$1:$C$6,3)</f>
        <v>0.0386719666666667</v>
      </c>
      <c r="AK1071" s="4" t="n">
        <f aca="false">AJ1071*AG1071/AI1071</f>
        <v>1.15389485203636</v>
      </c>
      <c r="AL1071" s="4" t="n">
        <f aca="false">AK1071+AH1071/R1071</f>
        <v>1.49118009472224</v>
      </c>
      <c r="AM1071" s="4" t="n">
        <f aca="false">AL1071+Z1071</f>
        <v>-0.183026646908666</v>
      </c>
      <c r="AN1071" s="4" t="n">
        <f aca="false">AM1071^-'paramètres CI'!$B$19</f>
        <v>794118.681313391</v>
      </c>
      <c r="AO1071" s="4" t="n">
        <f aca="false">SUMIFS($AN$2:$AN$1250,$I$2:$I$1250,V1071)</f>
        <v>8458030.60723278</v>
      </c>
      <c r="AP1071" s="5" t="n">
        <f aca="false">AN1071/AO1071</f>
        <v>0.0938893127951453</v>
      </c>
      <c r="AQ1071" s="6" t="n">
        <f aca="false">AP1071-O1071</f>
        <v>0.0937894027142181</v>
      </c>
      <c r="AR1071" s="20" t="n">
        <f aca="false">VLOOKUP(I1071,entreesparc!$A$13:$H$110,8,0)*AP1071</f>
        <v>2200.92052992144</v>
      </c>
      <c r="AS1071" s="7" t="n">
        <f aca="false">M1071*AJ1071/AI1071+AH1071/R1071</f>
        <v>2.24888879842573</v>
      </c>
      <c r="AT1071" s="4" t="n">
        <f aca="false">AS1071+Z1071</f>
        <v>0.574682056794822</v>
      </c>
      <c r="AU1071" s="4" t="n">
        <f aca="false">AT1071^-'paramètres CI'!$B$19</f>
        <v>84.0579705623197</v>
      </c>
      <c r="AV1071" s="4" t="n">
        <f aca="false">SUMIFS($AU$2:$AU$1250,$I$2:$I$1250,V1071)</f>
        <v>9351222647623740</v>
      </c>
      <c r="AW1071" s="5" t="n">
        <f aca="false">AU1071/AV1071</f>
        <v>8.98898184011049E-015</v>
      </c>
      <c r="AX1071" s="7" t="n">
        <f aca="false">SUMIFS($AP$2:$AP$1250,$I$2:$I$1250,V1071)</f>
        <v>1</v>
      </c>
    </row>
    <row r="1072" customFormat="false" ht="15.8" hidden="false" customHeight="false" outlineLevel="0" collapsed="false">
      <c r="A1072" s="0" t="s">
        <v>19</v>
      </c>
      <c r="B1072" s="0" t="s">
        <v>136</v>
      </c>
      <c r="C1072" s="0" t="s">
        <v>40</v>
      </c>
      <c r="D1072" s="0" t="s">
        <v>37</v>
      </c>
      <c r="E1072" s="0" t="str">
        <f aca="false">VLOOKUP(A1072,Nomenclature!$D$1:$E$9,2,0)</f>
        <v>07</v>
      </c>
      <c r="F1072" s="0" t="str">
        <f aca="false">VLOOKUP(B1072,Nomenclature!$J$1:$K$97,2,0)</f>
        <v>32</v>
      </c>
      <c r="G1072" s="0" t="str">
        <f aca="false">VLOOKUP(C1072,Nomenclature!$M$1:$N$21,2,0)</f>
        <v>03</v>
      </c>
      <c r="H1072" s="0" t="str">
        <f aca="false">VLOOKUP(D1072,Nomenclature!$O$25:$P$31,2,0)</f>
        <v>03</v>
      </c>
      <c r="I1072" s="1" t="str">
        <f aca="false">CONCATENATE(E1072,F1072)</f>
        <v>0732</v>
      </c>
      <c r="J1072" s="0" t="str">
        <f aca="false">CONCATENATE(E1072,F1072,G1072,H1072)</f>
        <v>07320303</v>
      </c>
      <c r="K1072" s="0" t="n">
        <v>4.86230411395156</v>
      </c>
      <c r="L1072" s="0" t="n">
        <v>20</v>
      </c>
      <c r="M1072" s="0" t="n">
        <v>36.0614534813643</v>
      </c>
      <c r="N1072" s="0" t="n">
        <v>0.679115020809331</v>
      </c>
      <c r="O1072" s="0" t="n">
        <v>0.0436054842008434</v>
      </c>
      <c r="P1072" s="4" t="n">
        <f aca="false">VLOOKUP(D1072,'paramètres CI'!$A$1:$B$6,2,0)</f>
        <v>0.0385046990211696</v>
      </c>
      <c r="Q1072" s="17" t="n">
        <f aca="false">M1072*P1072/N1072</f>
        <v>2.04462479847826</v>
      </c>
      <c r="R1072" s="9" t="n">
        <f aca="false">1/(1+0.04)*(1 - (1/(1+0.04))^L1072)/(1-1/(1+0.04))</f>
        <v>13.5903263449677</v>
      </c>
      <c r="S1072" s="17" t="n">
        <f aca="false">K1072/R1072</f>
        <v>0.357776847334649</v>
      </c>
      <c r="T1072" s="17" t="n">
        <f aca="false">Q1072+S1072</f>
        <v>2.40240164581291</v>
      </c>
      <c r="U1072" s="0" t="n">
        <f aca="false">T1072 + Z1072</f>
        <v>-0.115629522791433</v>
      </c>
      <c r="V1072" s="4" t="str">
        <f aca="false">VLOOKUP(I1072,'CI ref gaz'!$I$1:$AM$97,1,0)</f>
        <v>0732</v>
      </c>
      <c r="W1072" s="0" t="n">
        <f aca="false">VLOOKUP(I1072,'CI ref gaz'!$I$1:$AM$97,14,0)</f>
        <v>-2</v>
      </c>
      <c r="X1072" s="1" t="n">
        <f aca="false">VLOOKUP(I1072,'CI ref gaz'!$I$1:$AM$97,13,0)</f>
        <v>-0.088885555812223</v>
      </c>
      <c r="Y1072" s="2" t="n">
        <f aca="false">VLOOKUP(I1072,'CI ref gaz'!$I$1:$AM$97,7,0)</f>
        <v>0.357636173874728</v>
      </c>
      <c r="Z1072" s="17" t="n">
        <f aca="false">X1072*(O1072/Y1072)^(-1/8)-T1072</f>
        <v>-2.51803116860435</v>
      </c>
      <c r="AA1072" s="17" t="n">
        <f aca="false">Z1072^2</f>
        <v>6.34048096606297</v>
      </c>
      <c r="AB1072" s="18" t="n">
        <f aca="false">Z1072/U1072</f>
        <v>21.7767150448786</v>
      </c>
      <c r="AC1072" s="17" t="n">
        <f aca="false">U1072^-('paramètres CI'!$B$19)</f>
        <v>31293211.3761077</v>
      </c>
      <c r="AD1072" s="4" t="n">
        <f aca="false">SUMIFS($AC$2:$AC$1250,$I$2:$I$1250,V1072)</f>
        <v>717643937.445434</v>
      </c>
      <c r="AE1072" s="4" t="n">
        <f aca="false">AC1072/AD1072</f>
        <v>0.043605484200843</v>
      </c>
      <c r="AF1072" s="17" t="n">
        <f aca="false">AE1072-O1072</f>
        <v>-3.7470027081099E-016</v>
      </c>
      <c r="AG1072" s="4" t="n">
        <f aca="false">VLOOKUP(I1072,BesoinU!$F$1:$L$99,3,0)</f>
        <v>29.1825098800481</v>
      </c>
      <c r="AH1072" s="19" t="n">
        <f aca="false">VLOOKUP(J1072,bibliRdtCHauff!$G$2:$K$1398,4,0)</f>
        <v>5.10541931964914</v>
      </c>
      <c r="AI1072" s="19" t="n">
        <f aca="false">VLOOKUP(J1072,bibliRdtCHauff!$G$2:$K$1398,3,0)</f>
        <v>0.694728613689899</v>
      </c>
      <c r="AJ1072" s="4" t="n">
        <f aca="false">VLOOKUP(D1072,'paramètres CI'!$A$1:$C$6,3)</f>
        <v>0.0763929293534506</v>
      </c>
      <c r="AK1072" s="4" t="n">
        <f aca="false">AJ1072*AG1072/AI1072</f>
        <v>3.20893277129072</v>
      </c>
      <c r="AL1072" s="4" t="n">
        <f aca="false">AK1072+AH1072/R1072</f>
        <v>3.5845984609921</v>
      </c>
      <c r="AM1072" s="4" t="n">
        <f aca="false">AL1072+Z1072</f>
        <v>1.06656729238776</v>
      </c>
      <c r="AN1072" s="4" t="n">
        <f aca="false">AM1072^-'paramètres CI'!$B$19</f>
        <v>0.597164399597186</v>
      </c>
      <c r="AO1072" s="4" t="n">
        <f aca="false">SUMIFS($AN$2:$AN$1250,$I$2:$I$1250,V1072)</f>
        <v>8458030.60723278</v>
      </c>
      <c r="AP1072" s="5" t="n">
        <f aca="false">AN1072/AO1072</f>
        <v>7.0603244103483E-008</v>
      </c>
      <c r="AQ1072" s="6" t="n">
        <f aca="false">AP1072-O1072</f>
        <v>-0.0436054135975993</v>
      </c>
      <c r="AR1072" s="20" t="n">
        <f aca="false">VLOOKUP(I1072,entreesparc!$A$13:$H$110,8,0)*AP1072</f>
        <v>0.00165505662785558</v>
      </c>
      <c r="AS1072" s="7" t="n">
        <f aca="false">M1072*AJ1072/AI1072+AH1072/R1072</f>
        <v>4.34101275314372</v>
      </c>
      <c r="AT1072" s="4" t="n">
        <f aca="false">AS1072+Z1072</f>
        <v>1.82298158453937</v>
      </c>
      <c r="AU1072" s="4" t="n">
        <f aca="false">AT1072^-'paramètres CI'!$B$19</f>
        <v>0.00819863869503635</v>
      </c>
      <c r="AV1072" s="4" t="n">
        <f aca="false">SUMIFS($AU$2:$AU$1250,$I$2:$I$1250,V1072)</f>
        <v>9351222647623740</v>
      </c>
      <c r="AW1072" s="5" t="n">
        <f aca="false">AU1072/AV1072</f>
        <v>8.76745106386674E-019</v>
      </c>
      <c r="AX1072" s="7" t="n">
        <f aca="false">SUMIFS($AP$2:$AP$1250,$I$2:$I$1250,V1072)</f>
        <v>1</v>
      </c>
    </row>
    <row r="1073" customFormat="false" ht="15.8" hidden="false" customHeight="false" outlineLevel="0" collapsed="false">
      <c r="A1073" s="0" t="s">
        <v>19</v>
      </c>
      <c r="B1073" s="0" t="s">
        <v>136</v>
      </c>
      <c r="C1073" s="0" t="s">
        <v>41</v>
      </c>
      <c r="D1073" s="0" t="s">
        <v>39</v>
      </c>
      <c r="E1073" s="0" t="str">
        <f aca="false">VLOOKUP(A1073,Nomenclature!$D$1:$E$9,2,0)</f>
        <v>07</v>
      </c>
      <c r="F1073" s="0" t="str">
        <f aca="false">VLOOKUP(B1073,Nomenclature!$J$1:$K$97,2,0)</f>
        <v>32</v>
      </c>
      <c r="G1073" s="0" t="str">
        <f aca="false">VLOOKUP(C1073,Nomenclature!$M$1:$N$21,2,0)</f>
        <v>04</v>
      </c>
      <c r="H1073" s="0" t="str">
        <f aca="false">VLOOKUP(D1073,Nomenclature!$O$25:$P$31,2,0)</f>
        <v>04</v>
      </c>
      <c r="I1073" s="1" t="str">
        <f aca="false">CONCATENATE(E1073,F1073)</f>
        <v>0732</v>
      </c>
      <c r="J1073" s="0" t="str">
        <f aca="false">CONCATENATE(E1073,F1073,G1073,H1073)</f>
        <v>07320404</v>
      </c>
      <c r="K1073" s="0" t="n">
        <v>3.66705321555417</v>
      </c>
      <c r="L1073" s="0" t="n">
        <v>20</v>
      </c>
      <c r="M1073" s="0" t="n">
        <v>48.3452972804799</v>
      </c>
      <c r="N1073" s="0" t="n">
        <v>0.649353503938993</v>
      </c>
      <c r="O1073" s="0" t="n">
        <v>0.357636173874728</v>
      </c>
      <c r="P1073" s="4" t="n">
        <f aca="false">VLOOKUP(D1073,'paramètres CI'!$A$1:$B$6,2,0)</f>
        <v>0.022045059962018</v>
      </c>
      <c r="Q1073" s="17" t="n">
        <f aca="false">M1073*P1073/N1073</f>
        <v>1.64128625003907</v>
      </c>
      <c r="R1073" s="9" t="n">
        <f aca="false">1/(1+0.04)*(1 - (1/(1+0.04))^L1073)/(1-1/(1+0.04))</f>
        <v>13.5903263449677</v>
      </c>
      <c r="S1073" s="17" t="n">
        <f aca="false">K1073/R1073</f>
        <v>0.269828194148703</v>
      </c>
      <c r="T1073" s="17" t="n">
        <f aca="false">Q1073+S1073</f>
        <v>1.91111444418778</v>
      </c>
      <c r="U1073" s="0" t="n">
        <f aca="false">T1073 + Z1073</f>
        <v>-0.088885555812223</v>
      </c>
      <c r="V1073" s="4" t="str">
        <f aca="false">VLOOKUP(I1073,'CI ref gaz'!$I$1:$AM$97,1,0)</f>
        <v>0732</v>
      </c>
      <c r="W1073" s="0" t="n">
        <f aca="false">VLOOKUP(I1073,'CI ref gaz'!$I$1:$AM$97,14,0)</f>
        <v>-2</v>
      </c>
      <c r="X1073" s="1" t="n">
        <f aca="false">VLOOKUP(I1073,'CI ref gaz'!$I$1:$AM$97,13,0)</f>
        <v>-0.088885555812223</v>
      </c>
      <c r="Y1073" s="2" t="n">
        <f aca="false">VLOOKUP(I1073,'CI ref gaz'!$I$1:$AM$97,7,0)</f>
        <v>0.357636173874728</v>
      </c>
      <c r="Z1073" s="17" t="n">
        <f aca="false">X1073*(O1073/Y1073)^(-1/8)-T1073</f>
        <v>-2</v>
      </c>
      <c r="AA1073" s="17" t="n">
        <f aca="false">Z1073^2</f>
        <v>4</v>
      </c>
      <c r="AB1073" s="18" t="n">
        <f aca="false">Z1073/U1073</f>
        <v>22.500843716668</v>
      </c>
      <c r="AC1073" s="17" t="n">
        <f aca="false">U1073^-('paramètres CI'!$B$19)</f>
        <v>256655431.99238</v>
      </c>
      <c r="AD1073" s="4" t="n">
        <f aca="false">SUMIFS($AC$2:$AC$1250,$I$2:$I$1250,V1073)</f>
        <v>717643937.445434</v>
      </c>
      <c r="AE1073" s="4" t="n">
        <f aca="false">AC1073/AD1073</f>
        <v>0.357636173874728</v>
      </c>
      <c r="AF1073" s="17" t="n">
        <f aca="false">AE1073-O1073</f>
        <v>0</v>
      </c>
      <c r="AG1073" s="4" t="n">
        <f aca="false">VLOOKUP(I1073,BesoinU!$F$1:$L$99,3,0)</f>
        <v>29.1825098800481</v>
      </c>
      <c r="AH1073" s="19" t="n">
        <f aca="false">VLOOKUP(J1073,bibliRdtCHauff!$G$2:$K$1398,4,0)</f>
        <v>3.85040587633188</v>
      </c>
      <c r="AI1073" s="19" t="n">
        <f aca="false">VLOOKUP(J1073,bibliRdtCHauff!$G$2:$K$1398,3,0)</f>
        <v>0.715089022788845</v>
      </c>
      <c r="AJ1073" s="4" t="n">
        <f aca="false">VLOOKUP(D1073,'paramètres CI'!$A$1:$C$6,3)</f>
        <v>0.0386719666666667</v>
      </c>
      <c r="AK1073" s="4" t="n">
        <f aca="false">AJ1073*AG1073/AI1073</f>
        <v>1.57818818827559</v>
      </c>
      <c r="AL1073" s="4" t="n">
        <f aca="false">AK1073+AH1073/R1073</f>
        <v>1.86150779213173</v>
      </c>
      <c r="AM1073" s="4" t="n">
        <f aca="false">AL1073+Z1073</f>
        <v>-0.138492207868269</v>
      </c>
      <c r="AN1073" s="4" t="n">
        <f aca="false">AM1073^-'paramètres CI'!$B$19</f>
        <v>7389197.73790273</v>
      </c>
      <c r="AO1073" s="4" t="n">
        <f aca="false">SUMIFS($AN$2:$AN$1250,$I$2:$I$1250,V1073)</f>
        <v>8458030.60723278</v>
      </c>
      <c r="AP1073" s="5" t="n">
        <f aca="false">AN1073/AO1073</f>
        <v>0.873631000056201</v>
      </c>
      <c r="AQ1073" s="6" t="n">
        <f aca="false">AP1073-O1073</f>
        <v>0.515994826181473</v>
      </c>
      <c r="AR1073" s="20" t="n">
        <f aca="false">VLOOKUP(I1073,entreesparc!$A$13:$H$110,8,0)*AP1073</f>
        <v>20479.3532549842</v>
      </c>
      <c r="AS1073" s="7" t="n">
        <f aca="false">M1073*AJ1073/AI1073+AH1073/R1073</f>
        <v>2.89783005687546</v>
      </c>
      <c r="AT1073" s="4" t="n">
        <f aca="false">AS1073+Z1073</f>
        <v>0.897830056875464</v>
      </c>
      <c r="AU1073" s="4" t="n">
        <f aca="false">AT1073^-'paramètres CI'!$B$19</f>
        <v>2.36835541994987</v>
      </c>
      <c r="AV1073" s="4" t="n">
        <f aca="false">SUMIFS($AU$2:$AU$1250,$I$2:$I$1250,V1073)</f>
        <v>9351222647623740</v>
      </c>
      <c r="AW1073" s="5" t="n">
        <f aca="false">AU1073/AV1073</f>
        <v>2.53266926603624E-016</v>
      </c>
      <c r="AX1073" s="7" t="n">
        <f aca="false">SUMIFS($AP$2:$AP$1250,$I$2:$I$1250,V1073)</f>
        <v>1</v>
      </c>
    </row>
    <row r="1074" customFormat="false" ht="15.8" hidden="false" customHeight="false" outlineLevel="0" collapsed="false">
      <c r="A1074" s="0" t="s">
        <v>19</v>
      </c>
      <c r="B1074" s="0" t="s">
        <v>136</v>
      </c>
      <c r="C1074" s="0" t="s">
        <v>45</v>
      </c>
      <c r="D1074" s="0" t="s">
        <v>43</v>
      </c>
      <c r="E1074" s="0" t="str">
        <f aca="false">VLOOKUP(A1074,Nomenclature!$D$1:$E$9,2,0)</f>
        <v>07</v>
      </c>
      <c r="F1074" s="0" t="str">
        <f aca="false">VLOOKUP(B1074,Nomenclature!$J$1:$K$97,2,0)</f>
        <v>32</v>
      </c>
      <c r="G1074" s="0" t="str">
        <f aca="false">VLOOKUP(C1074,Nomenclature!$M$1:$N$21,2,0)</f>
        <v>06</v>
      </c>
      <c r="H1074" s="0" t="str">
        <f aca="false">VLOOKUP(D1074,Nomenclature!$O$25:$P$31,2,0)</f>
        <v>02</v>
      </c>
      <c r="I1074" s="1" t="str">
        <f aca="false">CONCATENATE(E1074,F1074)</f>
        <v>0732</v>
      </c>
      <c r="J1074" s="0" t="str">
        <f aca="false">CONCATENATE(E1074,F1074,G1074,H1074)</f>
        <v>07320602</v>
      </c>
      <c r="K1074" s="0" t="n">
        <v>10</v>
      </c>
      <c r="L1074" s="0" t="n">
        <v>13</v>
      </c>
      <c r="M1074" s="0" t="n">
        <v>39.2336376420144</v>
      </c>
      <c r="N1074" s="0" t="n">
        <v>0.899999999999999</v>
      </c>
      <c r="O1074" s="0" t="n">
        <v>0.125279449056478</v>
      </c>
      <c r="P1074" s="4" t="n">
        <f aca="false">VLOOKUP(D1074,'paramètres CI'!$A$1:$B$6,2,0)</f>
        <v>0.0935912806596305</v>
      </c>
      <c r="Q1074" s="17" t="n">
        <f aca="false">M1074*P1074/N1074</f>
        <v>4.07991821316891</v>
      </c>
      <c r="R1074" s="9" t="n">
        <f aca="false">1/(1+0.04)*(1 - (1/(1+0.04))^L1074)/(1-1/(1+0.04))</f>
        <v>9.98564784663304</v>
      </c>
      <c r="S1074" s="17" t="n">
        <f aca="false">K1074/R1074</f>
        <v>1.00143727814033</v>
      </c>
      <c r="T1074" s="17" t="n">
        <f aca="false">Q1074+S1074</f>
        <v>5.08135549130924</v>
      </c>
      <c r="U1074" s="0" t="n">
        <f aca="false">T1074 + Z1074</f>
        <v>-0.101338948359271</v>
      </c>
      <c r="V1074" s="4" t="str">
        <f aca="false">VLOOKUP(I1074,'CI ref gaz'!$I$1:$AM$97,1,0)</f>
        <v>0732</v>
      </c>
      <c r="W1074" s="0" t="n">
        <f aca="false">VLOOKUP(I1074,'CI ref gaz'!$I$1:$AM$97,14,0)</f>
        <v>-2</v>
      </c>
      <c r="X1074" s="1" t="n">
        <f aca="false">VLOOKUP(I1074,'CI ref gaz'!$I$1:$AM$97,13,0)</f>
        <v>-0.088885555812223</v>
      </c>
      <c r="Y1074" s="2" t="n">
        <f aca="false">VLOOKUP(I1074,'CI ref gaz'!$I$1:$AM$97,7,0)</f>
        <v>0.357636173874728</v>
      </c>
      <c r="Z1074" s="17" t="n">
        <f aca="false">X1074*(O1074/Y1074)^(-1/8)-T1074</f>
        <v>-5.18269443966851</v>
      </c>
      <c r="AA1074" s="17" t="n">
        <f aca="false">Z1074^2</f>
        <v>26.8603216549709</v>
      </c>
      <c r="AB1074" s="18" t="n">
        <f aca="false">Z1074/U1074</f>
        <v>51.1421770560969</v>
      </c>
      <c r="AC1074" s="17" t="n">
        <f aca="false">U1074^-('paramètres CI'!$B$19)</f>
        <v>89906037.1018876</v>
      </c>
      <c r="AD1074" s="4" t="n">
        <f aca="false">SUMIFS($AC$2:$AC$1250,$I$2:$I$1250,V1074)</f>
        <v>717643937.445434</v>
      </c>
      <c r="AE1074" s="4" t="n">
        <f aca="false">AC1074/AD1074</f>
        <v>0.125279449056481</v>
      </c>
      <c r="AF1074" s="17" t="n">
        <f aca="false">AE1074-O1074</f>
        <v>2.85882428840978E-015</v>
      </c>
      <c r="AG1074" s="4" t="n">
        <f aca="false">VLOOKUP(I1074,BesoinU!$F$1:$L$99,3,0)</f>
        <v>29.1825098800481</v>
      </c>
      <c r="AH1074" s="19" t="n">
        <f aca="false">VLOOKUP(J1074,bibliRdtCHauff!$G$2:$K$1398,4,0)</f>
        <v>10.4</v>
      </c>
      <c r="AI1074" s="19" t="n">
        <f aca="false">VLOOKUP(J1074,bibliRdtCHauff!$G$2:$K$1398,3,0)</f>
        <v>0.919999999999999</v>
      </c>
      <c r="AJ1074" s="4" t="n">
        <f aca="false">VLOOKUP(D1074,'paramètres CI'!$A$1:$C$6,3)</f>
        <v>0.09847</v>
      </c>
      <c r="AK1074" s="4" t="n">
        <f aca="false">AJ1074*AG1074/AI1074</f>
        <v>3.12348016074819</v>
      </c>
      <c r="AL1074" s="4" t="n">
        <f aca="false">AK1074+AH1074/R1074</f>
        <v>4.16497493001413</v>
      </c>
      <c r="AM1074" s="4" t="n">
        <f aca="false">AL1074+Z1074</f>
        <v>-1.01771950965437</v>
      </c>
      <c r="AN1074" s="4" t="n">
        <f aca="false">AM1074^-'paramètres CI'!$B$19</f>
        <v>0.868910809327515</v>
      </c>
      <c r="AO1074" s="4" t="n">
        <f aca="false">SUMIFS($AN$2:$AN$1250,$I$2:$I$1250,V1074)</f>
        <v>8458030.60723278</v>
      </c>
      <c r="AP1074" s="5" t="n">
        <f aca="false">AN1074/AO1074</f>
        <v>1.0273204835467E-007</v>
      </c>
      <c r="AQ1074" s="6" t="n">
        <f aca="false">AP1074-O1074</f>
        <v>-0.12527934632443</v>
      </c>
      <c r="AR1074" s="20" t="n">
        <f aca="false">VLOOKUP(I1074,entreesparc!$A$13:$H$110,8,0)*AP1074</f>
        <v>0.00240820885331228</v>
      </c>
      <c r="AS1074" s="7" t="n">
        <f aca="false">M1074*AJ1074/AI1074+AH1074/R1074</f>
        <v>5.24077335471068</v>
      </c>
      <c r="AT1074" s="4" t="n">
        <f aca="false">AS1074+Z1074</f>
        <v>0.0580789150421737</v>
      </c>
      <c r="AU1074" s="4" t="n">
        <f aca="false">AT1074^-'paramètres CI'!$B$19</f>
        <v>7724173875.64432</v>
      </c>
      <c r="AV1074" s="4" t="n">
        <f aca="false">SUMIFS($AU$2:$AU$1250,$I$2:$I$1250,V1074)</f>
        <v>9351222647623740</v>
      </c>
      <c r="AW1074" s="5" t="n">
        <f aca="false">AU1074/AV1074</f>
        <v>8.26006840678435E-007</v>
      </c>
      <c r="AX1074" s="7" t="n">
        <f aca="false">SUMIFS($AP$2:$AP$1250,$I$2:$I$1250,V1074)</f>
        <v>1</v>
      </c>
    </row>
    <row r="1075" customFormat="false" ht="15.8" hidden="false" customHeight="false" outlineLevel="0" collapsed="false">
      <c r="A1075" s="0" t="s">
        <v>19</v>
      </c>
      <c r="B1075" s="0" t="s">
        <v>136</v>
      </c>
      <c r="C1075" s="0" t="s">
        <v>46</v>
      </c>
      <c r="D1075" s="0" t="s">
        <v>43</v>
      </c>
      <c r="E1075" s="0" t="str">
        <f aca="false">VLOOKUP(A1075,Nomenclature!$D$1:$E$9,2,0)</f>
        <v>07</v>
      </c>
      <c r="F1075" s="0" t="str">
        <f aca="false">VLOOKUP(B1075,Nomenclature!$J$1:$K$97,2,0)</f>
        <v>32</v>
      </c>
      <c r="G1075" s="0" t="str">
        <f aca="false">VLOOKUP(C1075,Nomenclature!$M$1:$N$21,2,0)</f>
        <v>26</v>
      </c>
      <c r="H1075" s="0" t="str">
        <f aca="false">VLOOKUP(D1075,Nomenclature!$O$25:$P$31,2,0)</f>
        <v>02</v>
      </c>
      <c r="I1075" s="1" t="str">
        <f aca="false">CONCATENATE(E1075,F1075)</f>
        <v>0732</v>
      </c>
      <c r="J1075" s="0" t="str">
        <f aca="false">CONCATENATE(E1075,F1075,G1075,H1075)</f>
        <v>07322602</v>
      </c>
      <c r="K1075" s="0" t="n">
        <v>12</v>
      </c>
      <c r="L1075" s="0" t="n">
        <v>13</v>
      </c>
      <c r="M1075" s="0" t="n">
        <v>39.2336376420144</v>
      </c>
      <c r="N1075" s="0" t="n">
        <v>1</v>
      </c>
      <c r="O1075" s="0" t="n">
        <v>9.99100809271656E-005</v>
      </c>
      <c r="P1075" s="4" t="n">
        <f aca="false">VLOOKUP(D1075,'paramètres CI'!$A$1:$B$6,2,0)</f>
        <v>0.0935912806596305</v>
      </c>
      <c r="Q1075" s="17" t="n">
        <f aca="false">M1075*P1075/N1075</f>
        <v>3.67192639185201</v>
      </c>
      <c r="R1075" s="9" t="n">
        <f aca="false">1/(1+0.04)*(1 - (1/(1+0.04))^L1075)/(1-1/(1+0.04))</f>
        <v>9.98564784663304</v>
      </c>
      <c r="S1075" s="17" t="n">
        <f aca="false">K1075/R1075</f>
        <v>1.20172473376839</v>
      </c>
      <c r="T1075" s="17" t="n">
        <f aca="false">Q1075+S1075</f>
        <v>4.8736511256204</v>
      </c>
      <c r="U1075" s="0" t="n">
        <f aca="false">T1075 + Z1075</f>
        <v>-0.247206683737154</v>
      </c>
      <c r="V1075" s="4" t="str">
        <f aca="false">VLOOKUP(I1075,'CI ref gaz'!$I$1:$AM$97,1,0)</f>
        <v>0732</v>
      </c>
      <c r="W1075" s="0" t="n">
        <f aca="false">VLOOKUP(I1075,'CI ref gaz'!$I$1:$AM$97,14,0)</f>
        <v>-2</v>
      </c>
      <c r="X1075" s="1" t="n">
        <f aca="false">VLOOKUP(I1075,'CI ref gaz'!$I$1:$AM$97,13,0)</f>
        <v>-0.088885555812223</v>
      </c>
      <c r="Y1075" s="2" t="n">
        <f aca="false">VLOOKUP(I1075,'CI ref gaz'!$I$1:$AM$97,7,0)</f>
        <v>0.357636173874728</v>
      </c>
      <c r="Z1075" s="17" t="n">
        <f aca="false">X1075*(O1075/Y1075)^(-1/8)-T1075</f>
        <v>-5.12085780935756</v>
      </c>
      <c r="AA1075" s="17" t="n">
        <f aca="false">Z1075^2</f>
        <v>26.2231847036583</v>
      </c>
      <c r="AB1075" s="18" t="n">
        <f aca="false">Z1075/U1075</f>
        <v>20.7148841283045</v>
      </c>
      <c r="AC1075" s="17" t="n">
        <f aca="false">U1075^-('paramètres CI'!$B$19)</f>
        <v>71699.8638670629</v>
      </c>
      <c r="AD1075" s="4" t="n">
        <f aca="false">SUMIFS($AC$2:$AC$1250,$I$2:$I$1250,V1075)</f>
        <v>717643937.445434</v>
      </c>
      <c r="AE1075" s="4" t="n">
        <f aca="false">AC1075/AD1075</f>
        <v>9.99100809271653E-005</v>
      </c>
      <c r="AF1075" s="17" t="n">
        <f aca="false">AE1075-O1075</f>
        <v>0</v>
      </c>
      <c r="AG1075" s="4" t="n">
        <f aca="false">VLOOKUP(I1075,BesoinU!$F$1:$L$99,3,0)</f>
        <v>29.1825098800481</v>
      </c>
      <c r="AH1075" s="19" t="n">
        <f aca="false">VLOOKUP(J1075,bibliRdtCHauff!$G$2:$K$1398,4,0)</f>
        <v>12</v>
      </c>
      <c r="AI1075" s="19" t="n">
        <f aca="false">VLOOKUP(J1075,bibliRdtCHauff!$G$2:$K$1398,3,0)</f>
        <v>1</v>
      </c>
      <c r="AJ1075" s="4" t="n">
        <f aca="false">VLOOKUP(D1075,'paramètres CI'!$A$1:$C$6,3)</f>
        <v>0.09847</v>
      </c>
      <c r="AK1075" s="4" t="n">
        <f aca="false">AJ1075*AG1075/AI1075</f>
        <v>2.87360174788834</v>
      </c>
      <c r="AL1075" s="4" t="n">
        <f aca="false">AK1075+AH1075/R1075</f>
        <v>4.07532648165673</v>
      </c>
      <c r="AM1075" s="4" t="n">
        <f aca="false">AL1075+Z1075</f>
        <v>-1.04553132770083</v>
      </c>
      <c r="AN1075" s="4" t="n">
        <f aca="false">AM1075^-'paramètres CI'!$B$19</f>
        <v>0.700331398112992</v>
      </c>
      <c r="AO1075" s="4" t="n">
        <f aca="false">SUMIFS($AN$2:$AN$1250,$I$2:$I$1250,V1075)</f>
        <v>8458030.60723278</v>
      </c>
      <c r="AP1075" s="5" t="n">
        <f aca="false">AN1075/AO1075</f>
        <v>8.28007642244889E-008</v>
      </c>
      <c r="AQ1075" s="6" t="n">
        <f aca="false">AP1075-O1075</f>
        <v>-9.98272801629411E-005</v>
      </c>
      <c r="AR1075" s="20" t="n">
        <f aca="false">VLOOKUP(I1075,entreesparc!$A$13:$H$110,8,0)*AP1075</f>
        <v>0.00194098664107259</v>
      </c>
      <c r="AS1075" s="7" t="n">
        <f aca="false">M1075*AJ1075/AI1075+AH1075/R1075</f>
        <v>5.06506103237755</v>
      </c>
      <c r="AT1075" s="4" t="n">
        <f aca="false">AS1075+Z1075</f>
        <v>-0.0557967769800065</v>
      </c>
      <c r="AU1075" s="4" t="n">
        <f aca="false">AT1075^-'paramètres CI'!$B$19</f>
        <v>10644544792.6174</v>
      </c>
      <c r="AV1075" s="4" t="n">
        <f aca="false">SUMIFS($AU$2:$AU$1250,$I$2:$I$1250,V1075)</f>
        <v>9351222647623740</v>
      </c>
      <c r="AW1075" s="5" t="n">
        <f aca="false">AU1075/AV1075</f>
        <v>1.13830513866786E-006</v>
      </c>
      <c r="AX1075" s="7" t="n">
        <f aca="false">SUMIFS($AP$2:$AP$1250,$I$2:$I$1250,V1075)</f>
        <v>1</v>
      </c>
    </row>
    <row r="1076" customFormat="false" ht="15.8" hidden="false" customHeight="false" outlineLevel="0" collapsed="false">
      <c r="A1076" s="0" t="s">
        <v>19</v>
      </c>
      <c r="B1076" s="0" t="s">
        <v>136</v>
      </c>
      <c r="C1076" s="0" t="s">
        <v>48</v>
      </c>
      <c r="D1076" s="0" t="s">
        <v>43</v>
      </c>
      <c r="E1076" s="0" t="str">
        <f aca="false">VLOOKUP(A1076,Nomenclature!$D$1:$E$9,2,0)</f>
        <v>07</v>
      </c>
      <c r="F1076" s="0" t="str">
        <f aca="false">VLOOKUP(B1076,Nomenclature!$J$1:$K$97,2,0)</f>
        <v>32</v>
      </c>
      <c r="G1076" s="0" t="str">
        <f aca="false">VLOOKUP(C1076,Nomenclature!$M$1:$N$21,2,0)</f>
        <v>09</v>
      </c>
      <c r="H1076" s="0" t="str">
        <f aca="false">VLOOKUP(D1076,Nomenclature!$O$25:$P$31,2,0)</f>
        <v>02</v>
      </c>
      <c r="I1076" s="1" t="str">
        <f aca="false">CONCATENATE(E1076,F1076)</f>
        <v>0732</v>
      </c>
      <c r="J1076" s="0" t="str">
        <f aca="false">CONCATENATE(E1076,F1076,G1076,H1076)</f>
        <v>07320902</v>
      </c>
      <c r="K1076" s="0" t="n">
        <v>25.9072361934914</v>
      </c>
      <c r="L1076" s="0" t="n">
        <v>20</v>
      </c>
      <c r="M1076" s="0" t="n">
        <v>45.2407844264223</v>
      </c>
      <c r="N1076" s="0" t="n">
        <v>2.8015465116279</v>
      </c>
      <c r="O1076" s="0" t="n">
        <v>0.111247802201615</v>
      </c>
      <c r="P1076" s="4" t="n">
        <f aca="false">VLOOKUP(D1076,'paramètres CI'!$A$1:$B$6,2,0)</f>
        <v>0.0935912806596305</v>
      </c>
      <c r="Q1076" s="17" t="n">
        <f aca="false">M1076*P1076/N1076</f>
        <v>1.51135914929172</v>
      </c>
      <c r="R1076" s="9" t="n">
        <f aca="false">1/(1+0.04)*(1 - (1/(1+0.04))^L1076)/(1-1/(1+0.04))</f>
        <v>13.5903263449677</v>
      </c>
      <c r="S1076" s="17" t="n">
        <f aca="false">K1076/R1076</f>
        <v>1.9062997852943</v>
      </c>
      <c r="T1076" s="17" t="n">
        <f aca="false">Q1076+S1076</f>
        <v>3.41765893458602</v>
      </c>
      <c r="U1076" s="0" t="n">
        <f aca="false">T1076 + Z1076</f>
        <v>-0.10285488962488</v>
      </c>
      <c r="V1076" s="4" t="str">
        <f aca="false">VLOOKUP(I1076,'CI ref gaz'!$I$1:$AM$97,1,0)</f>
        <v>0732</v>
      </c>
      <c r="W1076" s="0" t="n">
        <f aca="false">VLOOKUP(I1076,'CI ref gaz'!$I$1:$AM$97,14,0)</f>
        <v>-2</v>
      </c>
      <c r="X1076" s="1" t="n">
        <f aca="false">VLOOKUP(I1076,'CI ref gaz'!$I$1:$AM$97,13,0)</f>
        <v>-0.088885555812223</v>
      </c>
      <c r="Y1076" s="2" t="n">
        <f aca="false">VLOOKUP(I1076,'CI ref gaz'!$I$1:$AM$97,7,0)</f>
        <v>0.357636173874728</v>
      </c>
      <c r="Z1076" s="17" t="n">
        <f aca="false">X1076*(O1076/Y1076)^(-1/8)-T1076</f>
        <v>-3.5205138242109</v>
      </c>
      <c r="AA1076" s="17" t="n">
        <f aca="false">Z1076^2</f>
        <v>12.3940175864601</v>
      </c>
      <c r="AB1076" s="18" t="n">
        <f aca="false">Z1076/U1076</f>
        <v>34.2279675477802</v>
      </c>
      <c r="AC1076" s="17" t="n">
        <f aca="false">U1076^-('paramètres CI'!$B$19)</f>
        <v>79836310.8041173</v>
      </c>
      <c r="AD1076" s="4" t="n">
        <f aca="false">SUMIFS($AC$2:$AC$1250,$I$2:$I$1250,V1076)</f>
        <v>717643937.445434</v>
      </c>
      <c r="AE1076" s="4" t="n">
        <f aca="false">AC1076/AD1076</f>
        <v>0.111247802201614</v>
      </c>
      <c r="AF1076" s="17" t="n">
        <f aca="false">AE1076-O1076</f>
        <v>-7.63278329429795E-016</v>
      </c>
      <c r="AG1076" s="4" t="n">
        <f aca="false">VLOOKUP(I1076,BesoinU!$F$1:$L$99,3,0)</f>
        <v>29.1825098800481</v>
      </c>
      <c r="AH1076" s="19" t="n">
        <f aca="false">VLOOKUP(J1076,bibliRdtCHauff!$G$2:$K$1398,4,0)</f>
        <v>27.202598003166</v>
      </c>
      <c r="AI1076" s="19" t="n">
        <f aca="false">VLOOKUP(J1076,bibliRdtCHauff!$G$2:$K$1398,3,0)</f>
        <v>2.91360837209302</v>
      </c>
      <c r="AJ1076" s="4" t="n">
        <f aca="false">VLOOKUP(D1076,'paramètres CI'!$A$1:$C$6,3)</f>
        <v>0.09847</v>
      </c>
      <c r="AK1076" s="4" t="n">
        <f aca="false">AJ1076*AG1076/AI1076</f>
        <v>0.98626904542564</v>
      </c>
      <c r="AL1076" s="4" t="n">
        <f aca="false">AK1076+AH1076/R1076</f>
        <v>2.98788381998466</v>
      </c>
      <c r="AM1076" s="4" t="n">
        <f aca="false">AL1076+Z1076</f>
        <v>-0.532630004226242</v>
      </c>
      <c r="AN1076" s="4" t="n">
        <f aca="false">AM1076^-'paramètres CI'!$B$19</f>
        <v>154.381401608194</v>
      </c>
      <c r="AO1076" s="4" t="n">
        <f aca="false">SUMIFS($AN$2:$AN$1250,$I$2:$I$1250,V1076)</f>
        <v>8458030.60723278</v>
      </c>
      <c r="AP1076" s="5" t="n">
        <f aca="false">AN1076/AO1076</f>
        <v>1.82526416345877E-005</v>
      </c>
      <c r="AQ1076" s="6" t="n">
        <f aca="false">AP1076-O1076</f>
        <v>-0.11122954955998</v>
      </c>
      <c r="AR1076" s="20" t="n">
        <f aca="false">VLOOKUP(I1076,entreesparc!$A$13:$H$110,8,0)*AP1076</f>
        <v>0.427872060226008</v>
      </c>
      <c r="AS1076" s="7" t="n">
        <f aca="false">M1076*AJ1076/AI1076+AH1076/R1076</f>
        <v>3.53059858897249</v>
      </c>
      <c r="AT1076" s="4" t="n">
        <f aca="false">AS1076+Z1076</f>
        <v>0.0100847647615869</v>
      </c>
      <c r="AU1076" s="4" t="n">
        <f aca="false">AT1076^-'paramètres CI'!$B$19</f>
        <v>9347033988224740</v>
      </c>
      <c r="AV1076" s="4" t="n">
        <f aca="false">SUMIFS($AU$2:$AU$1250,$I$2:$I$1250,V1076)</f>
        <v>9351222647623740</v>
      </c>
      <c r="AW1076" s="5" t="n">
        <f aca="false">AU1076/AV1076</f>
        <v>0.99955207361039</v>
      </c>
      <c r="AX1076" s="7" t="n">
        <f aca="false">SUMIFS($AP$2:$AP$1250,$I$2:$I$1250,V1076)</f>
        <v>1</v>
      </c>
    </row>
    <row r="1077" customFormat="false" ht="15.8" hidden="false" customHeight="false" outlineLevel="0" collapsed="false">
      <c r="A1077" s="0" t="s">
        <v>19</v>
      </c>
      <c r="B1077" s="0" t="s">
        <v>136</v>
      </c>
      <c r="C1077" s="0" t="s">
        <v>49</v>
      </c>
      <c r="D1077" s="0" t="s">
        <v>43</v>
      </c>
      <c r="E1077" s="0" t="str">
        <f aca="false">VLOOKUP(A1077,Nomenclature!$D$1:$E$9,2,0)</f>
        <v>07</v>
      </c>
      <c r="F1077" s="0" t="str">
        <f aca="false">VLOOKUP(B1077,Nomenclature!$J$1:$K$97,2,0)</f>
        <v>32</v>
      </c>
      <c r="G1077" s="0" t="str">
        <f aca="false">VLOOKUP(C1077,Nomenclature!$M$1:$N$21,2,0)</f>
        <v>29</v>
      </c>
      <c r="H1077" s="0" t="str">
        <f aca="false">VLOOKUP(D1077,Nomenclature!$O$25:$P$31,2,0)</f>
        <v>02</v>
      </c>
      <c r="I1077" s="1" t="str">
        <f aca="false">CONCATENATE(E1077,F1077)</f>
        <v>0732</v>
      </c>
      <c r="J1077" s="0" t="str">
        <f aca="false">CONCATENATE(E1077,F1077,G1077,H1077)</f>
        <v>07322902</v>
      </c>
      <c r="K1077" s="0" t="n">
        <v>32.3840452418642</v>
      </c>
      <c r="L1077" s="0" t="n">
        <v>20</v>
      </c>
      <c r="M1077" s="0" t="n">
        <v>45.2407844264223</v>
      </c>
      <c r="N1077" s="0" t="n">
        <v>3.36185581395348</v>
      </c>
      <c r="O1077" s="0" t="n">
        <v>9.99100809271656E-005</v>
      </c>
      <c r="P1077" s="4" t="n">
        <f aca="false">VLOOKUP(D1077,'paramètres CI'!$A$1:$B$6,2,0)</f>
        <v>0.0935912806596305</v>
      </c>
      <c r="Q1077" s="17" t="n">
        <f aca="false">M1077*P1077/N1077</f>
        <v>1.2594659577431</v>
      </c>
      <c r="R1077" s="9" t="n">
        <f aca="false">1/(1+0.04)*(1 - (1/(1+0.04))^L1077)/(1-1/(1+0.04))</f>
        <v>13.5903263449677</v>
      </c>
      <c r="S1077" s="17" t="n">
        <f aca="false">K1077/R1077</f>
        <v>2.38287473161788</v>
      </c>
      <c r="T1077" s="17" t="n">
        <f aca="false">Q1077+S1077</f>
        <v>3.64234068936098</v>
      </c>
      <c r="U1077" s="0" t="n">
        <f aca="false">T1077 + Z1077</f>
        <v>-0.247206683737154</v>
      </c>
      <c r="V1077" s="4" t="str">
        <f aca="false">VLOOKUP(I1077,'CI ref gaz'!$I$1:$AM$97,1,0)</f>
        <v>0732</v>
      </c>
      <c r="W1077" s="0" t="n">
        <f aca="false">VLOOKUP(I1077,'CI ref gaz'!$I$1:$AM$97,14,0)</f>
        <v>-2</v>
      </c>
      <c r="X1077" s="1" t="n">
        <f aca="false">VLOOKUP(I1077,'CI ref gaz'!$I$1:$AM$97,13,0)</f>
        <v>-0.088885555812223</v>
      </c>
      <c r="Y1077" s="2" t="n">
        <f aca="false">VLOOKUP(I1077,'CI ref gaz'!$I$1:$AM$97,7,0)</f>
        <v>0.357636173874728</v>
      </c>
      <c r="Z1077" s="17" t="n">
        <f aca="false">X1077*(O1077/Y1077)^(-1/8)-T1077</f>
        <v>-3.88954737309813</v>
      </c>
      <c r="AA1077" s="17" t="n">
        <f aca="false">Z1077^2</f>
        <v>15.1285787675746</v>
      </c>
      <c r="AB1077" s="18" t="n">
        <f aca="false">Z1077/U1077</f>
        <v>15.7339895277012</v>
      </c>
      <c r="AC1077" s="17" t="n">
        <f aca="false">U1077^-('paramètres CI'!$B$19)</f>
        <v>71699.8638670629</v>
      </c>
      <c r="AD1077" s="4" t="n">
        <f aca="false">SUMIFS($AC$2:$AC$1250,$I$2:$I$1250,V1077)</f>
        <v>717643937.445434</v>
      </c>
      <c r="AE1077" s="4" t="n">
        <f aca="false">AC1077/AD1077</f>
        <v>9.99100809271653E-005</v>
      </c>
      <c r="AF1077" s="17" t="n">
        <f aca="false">AE1077-O1077</f>
        <v>0</v>
      </c>
      <c r="AG1077" s="4" t="n">
        <f aca="false">VLOOKUP(I1077,BesoinU!$F$1:$L$99,3,0)</f>
        <v>29.1825098800481</v>
      </c>
      <c r="AH1077" s="19" t="n">
        <f aca="false">VLOOKUP(J1077,bibliRdtCHauff!$G$2:$K$1398,4,0)</f>
        <v>32.3840452418642</v>
      </c>
      <c r="AI1077" s="19" t="n">
        <f aca="false">VLOOKUP(J1077,bibliRdtCHauff!$G$2:$K$1398,3,0)</f>
        <v>3.36185581395348</v>
      </c>
      <c r="AJ1077" s="4" t="n">
        <f aca="false">VLOOKUP(D1077,'paramètres CI'!$A$1:$C$6,3)</f>
        <v>0.09847</v>
      </c>
      <c r="AK1077" s="4" t="n">
        <f aca="false">AJ1077*AG1077/AI1077</f>
        <v>0.854766506035556</v>
      </c>
      <c r="AL1077" s="4" t="n">
        <f aca="false">AK1077+AH1077/R1077</f>
        <v>3.23764123765343</v>
      </c>
      <c r="AM1077" s="4" t="n">
        <f aca="false">AL1077+Z1077</f>
        <v>-0.651906135444706</v>
      </c>
      <c r="AN1077" s="4" t="n">
        <f aca="false">AM1077^-'paramètres CI'!$B$19</f>
        <v>30.6562798875182</v>
      </c>
      <c r="AO1077" s="4" t="n">
        <f aca="false">SUMIFS($AN$2:$AN$1250,$I$2:$I$1250,V1077)</f>
        <v>8458030.60723278</v>
      </c>
      <c r="AP1077" s="5" t="n">
        <f aca="false">AN1077/AO1077</f>
        <v>3.62451749244119E-006</v>
      </c>
      <c r="AQ1077" s="6" t="n">
        <f aca="false">AP1077-O1077</f>
        <v>-9.62855634347244E-005</v>
      </c>
      <c r="AR1077" s="20" t="n">
        <f aca="false">VLOOKUP(I1077,entreesparc!$A$13:$H$110,8,0)*AP1077</f>
        <v>0.0849646751337782</v>
      </c>
      <c r="AS1077" s="7" t="n">
        <f aca="false">M1077*AJ1077/AI1077+AH1077/R1077</f>
        <v>3.70799403744288</v>
      </c>
      <c r="AT1077" s="4" t="n">
        <f aca="false">AS1077+Z1077</f>
        <v>-0.181553335655254</v>
      </c>
      <c r="AU1077" s="4" t="n">
        <f aca="false">AT1077^-'paramètres CI'!$B$19</f>
        <v>847161.361292416</v>
      </c>
      <c r="AV1077" s="4" t="n">
        <f aca="false">SUMIFS($AU$2:$AU$1250,$I$2:$I$1250,V1077)</f>
        <v>9351222647623740</v>
      </c>
      <c r="AW1077" s="5" t="n">
        <f aca="false">AU1077/AV1077</f>
        <v>9.05936467578056E-011</v>
      </c>
      <c r="AX1077" s="7" t="n">
        <f aca="false">SUMIFS($AP$2:$AP$1250,$I$2:$I$1250,V1077)</f>
        <v>1</v>
      </c>
    </row>
    <row r="1078" customFormat="false" ht="15.8" hidden="false" customHeight="false" outlineLevel="0" collapsed="false">
      <c r="A1078" s="0" t="s">
        <v>19</v>
      </c>
      <c r="B1078" s="0" t="s">
        <v>136</v>
      </c>
      <c r="C1078" s="0" t="s">
        <v>55</v>
      </c>
      <c r="D1078" s="0" t="s">
        <v>43</v>
      </c>
      <c r="E1078" s="0" t="str">
        <f aca="false">VLOOKUP(A1078,Nomenclature!$D$1:$E$9,2,0)</f>
        <v>07</v>
      </c>
      <c r="F1078" s="0" t="str">
        <f aca="false">VLOOKUP(B1078,Nomenclature!$J$1:$K$97,2,0)</f>
        <v>32</v>
      </c>
      <c r="G1078" s="0" t="str">
        <f aca="false">VLOOKUP(C1078,Nomenclature!$M$1:$N$21,2,0)</f>
        <v>10</v>
      </c>
      <c r="H1078" s="0" t="str">
        <f aca="false">VLOOKUP(D1078,Nomenclature!$O$25:$P$31,2,0)</f>
        <v>02</v>
      </c>
      <c r="I1078" s="1" t="str">
        <f aca="false">CONCATENATE(E1078,F1078)</f>
        <v>0732</v>
      </c>
      <c r="J1078" s="0" t="str">
        <f aca="false">CONCATENATE(E1078,F1078,G1078,H1078)</f>
        <v>07321002</v>
      </c>
      <c r="K1078" s="0" t="n">
        <v>3.56695610018433</v>
      </c>
      <c r="L1078" s="0" t="n">
        <v>17</v>
      </c>
      <c r="M1078" s="0" t="n">
        <v>40.7298476233771</v>
      </c>
      <c r="N1078" s="0" t="n">
        <v>2.64457674418604</v>
      </c>
      <c r="O1078" s="0" t="n">
        <v>0.0677502843412454</v>
      </c>
      <c r="P1078" s="4" t="n">
        <f aca="false">VLOOKUP(D1078,'paramètres CI'!$A$1:$B$6,2,0)</f>
        <v>0.0935912806596305</v>
      </c>
      <c r="Q1078" s="17" t="n">
        <f aca="false">M1078*P1078/N1078</f>
        <v>1.44142483613828</v>
      </c>
      <c r="R1078" s="9" t="n">
        <f aca="false">1/(1+0.04)*(1 - (1/(1+0.04))^L1078)/(1-1/(1+0.04))</f>
        <v>12.1656688537057</v>
      </c>
      <c r="S1078" s="17" t="n">
        <f aca="false">K1078/R1078</f>
        <v>0.29319851979185</v>
      </c>
      <c r="T1078" s="17" t="n">
        <f aca="false">Q1078+S1078</f>
        <v>1.73462335593013</v>
      </c>
      <c r="U1078" s="0" t="n">
        <f aca="false">T1078 + Z1078</f>
        <v>-0.109432792628609</v>
      </c>
      <c r="V1078" s="4" t="str">
        <f aca="false">VLOOKUP(I1078,'CI ref gaz'!$I$1:$AM$97,1,0)</f>
        <v>0732</v>
      </c>
      <c r="W1078" s="0" t="n">
        <f aca="false">VLOOKUP(I1078,'CI ref gaz'!$I$1:$AM$97,14,0)</f>
        <v>-2</v>
      </c>
      <c r="X1078" s="1" t="n">
        <f aca="false">VLOOKUP(I1078,'CI ref gaz'!$I$1:$AM$97,13,0)</f>
        <v>-0.088885555812223</v>
      </c>
      <c r="Y1078" s="2" t="n">
        <f aca="false">VLOOKUP(I1078,'CI ref gaz'!$I$1:$AM$97,7,0)</f>
        <v>0.357636173874728</v>
      </c>
      <c r="Z1078" s="17" t="n">
        <f aca="false">X1078*(O1078/Y1078)^(-1/8)-T1078</f>
        <v>-1.84405614855874</v>
      </c>
      <c r="AA1078" s="17" t="n">
        <f aca="false">Z1078^2</f>
        <v>3.40054307903729</v>
      </c>
      <c r="AB1078" s="18" t="n">
        <f aca="false">Z1078/U1078</f>
        <v>16.8510380139623</v>
      </c>
      <c r="AC1078" s="17" t="n">
        <f aca="false">U1078^-('paramètres CI'!$B$19)</f>
        <v>48620580.8176993</v>
      </c>
      <c r="AD1078" s="4" t="n">
        <f aca="false">SUMIFS($AC$2:$AC$1250,$I$2:$I$1250,V1078)</f>
        <v>717643937.445434</v>
      </c>
      <c r="AE1078" s="4" t="n">
        <f aca="false">AC1078/AD1078</f>
        <v>0.0677502843412457</v>
      </c>
      <c r="AF1078" s="17" t="n">
        <f aca="false">AE1078-O1078</f>
        <v>2.77555756156289E-016</v>
      </c>
      <c r="AG1078" s="4" t="n">
        <f aca="false">VLOOKUP(I1078,BesoinU!$F$1:$L$99,3,0)</f>
        <v>29.1825098800481</v>
      </c>
      <c r="AH1078" s="19" t="n">
        <f aca="false">VLOOKUP(J1078,bibliRdtCHauff!$G$2:$K$1398,4,0)</f>
        <v>3.74530390519355</v>
      </c>
      <c r="AI1078" s="19" t="n">
        <f aca="false">VLOOKUP(J1078,bibliRdtCHauff!$G$2:$K$1398,3,0)</f>
        <v>2.77431069767441</v>
      </c>
      <c r="AJ1078" s="4" t="n">
        <f aca="false">VLOOKUP(D1078,'paramètres CI'!$A$1:$C$6,3)</f>
        <v>0.09847</v>
      </c>
      <c r="AK1078" s="4" t="n">
        <f aca="false">AJ1078*AG1078/AI1078</f>
        <v>1.03578944863571</v>
      </c>
      <c r="AL1078" s="4" t="n">
        <f aca="false">AK1078+AH1078/R1078</f>
        <v>1.34364789441716</v>
      </c>
      <c r="AM1078" s="4" t="n">
        <f aca="false">AL1078+Z1078</f>
        <v>-0.500408254141582</v>
      </c>
      <c r="AN1078" s="4" t="n">
        <f aca="false">AM1078^-'paramètres CI'!$B$19</f>
        <v>254.333918527101</v>
      </c>
      <c r="AO1078" s="4" t="n">
        <f aca="false">SUMIFS($AN$2:$AN$1250,$I$2:$I$1250,V1078)</f>
        <v>8458030.60723278</v>
      </c>
      <c r="AP1078" s="5" t="n">
        <f aca="false">AN1078/AO1078</f>
        <v>3.00701109203377E-005</v>
      </c>
      <c r="AQ1078" s="6" t="n">
        <f aca="false">AP1078-O1078</f>
        <v>-0.0677202142303251</v>
      </c>
      <c r="AR1078" s="20" t="n">
        <f aca="false">VLOOKUP(I1078,entreesparc!$A$13:$H$110,8,0)*AP1078</f>
        <v>0.704893054292418</v>
      </c>
      <c r="AS1078" s="7" t="n">
        <f aca="false">M1078*AJ1078/AI1078+AH1078/R1078</f>
        <v>1.75350334014599</v>
      </c>
      <c r="AT1078" s="4" t="n">
        <f aca="false">AS1078+Z1078</f>
        <v>-0.0905528084127527</v>
      </c>
      <c r="AU1078" s="4" t="n">
        <f aca="false">AT1078^-'paramètres CI'!$B$19</f>
        <v>221199737.44883</v>
      </c>
      <c r="AV1078" s="4" t="n">
        <f aca="false">SUMIFS($AU$2:$AU$1250,$I$2:$I$1250,V1078)</f>
        <v>9351222647623740</v>
      </c>
      <c r="AW1078" s="5" t="n">
        <f aca="false">AU1078/AV1078</f>
        <v>2.36546327452742E-008</v>
      </c>
      <c r="AX1078" s="7" t="n">
        <f aca="false">SUMIFS($AP$2:$AP$1250,$I$2:$I$1250,V1078)</f>
        <v>1</v>
      </c>
    </row>
    <row r="1079" customFormat="false" ht="15.8" hidden="false" customHeight="false" outlineLevel="0" collapsed="false">
      <c r="A1079" s="0" t="s">
        <v>19</v>
      </c>
      <c r="B1079" s="0" t="s">
        <v>136</v>
      </c>
      <c r="C1079" s="0" t="s">
        <v>56</v>
      </c>
      <c r="D1079" s="0" t="s">
        <v>43</v>
      </c>
      <c r="E1079" s="0" t="str">
        <f aca="false">VLOOKUP(A1079,Nomenclature!$D$1:$E$9,2,0)</f>
        <v>07</v>
      </c>
      <c r="F1079" s="0" t="str">
        <f aca="false">VLOOKUP(B1079,Nomenclature!$J$1:$K$97,2,0)</f>
        <v>32</v>
      </c>
      <c r="G1079" s="0" t="str">
        <f aca="false">VLOOKUP(C1079,Nomenclature!$M$1:$N$21,2,0)</f>
        <v>30</v>
      </c>
      <c r="H1079" s="0" t="str">
        <f aca="false">VLOOKUP(D1079,Nomenclature!$O$25:$P$31,2,0)</f>
        <v>02</v>
      </c>
      <c r="I1079" s="1" t="str">
        <f aca="false">CONCATENATE(E1079,F1079)</f>
        <v>0732</v>
      </c>
      <c r="J1079" s="0" t="str">
        <f aca="false">CONCATENATE(E1079,F1079,G1079,H1079)</f>
        <v>07323002</v>
      </c>
      <c r="K1079" s="0" t="n">
        <v>4.45869512523041</v>
      </c>
      <c r="L1079" s="0" t="n">
        <v>17</v>
      </c>
      <c r="M1079" s="0" t="n">
        <v>40.7298476233771</v>
      </c>
      <c r="N1079" s="0" t="n">
        <v>3.2932465116279</v>
      </c>
      <c r="O1079" s="0" t="n">
        <v>9.99100809271656E-005</v>
      </c>
      <c r="P1079" s="4" t="n">
        <f aca="false">VLOOKUP(D1079,'paramètres CI'!$A$1:$B$6,2,0)</f>
        <v>0.0935912806596305</v>
      </c>
      <c r="Q1079" s="17" t="n">
        <f aca="false">M1079*P1079/N1079</f>
        <v>1.15750782295953</v>
      </c>
      <c r="R1079" s="9" t="n">
        <f aca="false">1/(1+0.04)*(1 - (1/(1+0.04))^L1079)/(1-1/(1+0.04))</f>
        <v>12.1656688537057</v>
      </c>
      <c r="S1079" s="17" t="n">
        <f aca="false">K1079/R1079</f>
        <v>0.366498149739812</v>
      </c>
      <c r="T1079" s="17" t="n">
        <f aca="false">Q1079+S1079</f>
        <v>1.52400597269934</v>
      </c>
      <c r="U1079" s="0" t="n">
        <f aca="false">T1079 + Z1079</f>
        <v>-0.247206683737154</v>
      </c>
      <c r="V1079" s="4" t="str">
        <f aca="false">VLOOKUP(I1079,'CI ref gaz'!$I$1:$AM$97,1,0)</f>
        <v>0732</v>
      </c>
      <c r="W1079" s="0" t="n">
        <f aca="false">VLOOKUP(I1079,'CI ref gaz'!$I$1:$AM$97,14,0)</f>
        <v>-2</v>
      </c>
      <c r="X1079" s="1" t="n">
        <f aca="false">VLOOKUP(I1079,'CI ref gaz'!$I$1:$AM$97,13,0)</f>
        <v>-0.088885555812223</v>
      </c>
      <c r="Y1079" s="2" t="n">
        <f aca="false">VLOOKUP(I1079,'CI ref gaz'!$I$1:$AM$97,7,0)</f>
        <v>0.357636173874728</v>
      </c>
      <c r="Z1079" s="17" t="n">
        <f aca="false">X1079*(O1079/Y1079)^(-1/8)-T1079</f>
        <v>-1.77121265643649</v>
      </c>
      <c r="AA1079" s="17" t="n">
        <f aca="false">Z1079^2</f>
        <v>3.13719427432082</v>
      </c>
      <c r="AB1079" s="18" t="n">
        <f aca="false">Z1079/U1079</f>
        <v>7.16490601977316</v>
      </c>
      <c r="AC1079" s="17" t="n">
        <f aca="false">U1079^-('paramètres CI'!$B$19)</f>
        <v>71699.8638670634</v>
      </c>
      <c r="AD1079" s="4" t="n">
        <f aca="false">SUMIFS($AC$2:$AC$1250,$I$2:$I$1250,V1079)</f>
        <v>717643937.445434</v>
      </c>
      <c r="AE1079" s="4" t="n">
        <f aca="false">AC1079/AD1079</f>
        <v>9.9910080927166E-005</v>
      </c>
      <c r="AF1079" s="17" t="n">
        <f aca="false">AE1079-O1079</f>
        <v>3.79470760369927E-019</v>
      </c>
      <c r="AG1079" s="4" t="n">
        <f aca="false">VLOOKUP(I1079,BesoinU!$F$1:$L$99,3,0)</f>
        <v>29.1825098800481</v>
      </c>
      <c r="AH1079" s="19" t="n">
        <f aca="false">VLOOKUP(J1079,bibliRdtCHauff!$G$2:$K$1398,4,0)</f>
        <v>4.45869512523041</v>
      </c>
      <c r="AI1079" s="19" t="n">
        <f aca="false">VLOOKUP(J1079,bibliRdtCHauff!$G$2:$K$1398,3,0)</f>
        <v>3.2932465116279</v>
      </c>
      <c r="AJ1079" s="4" t="n">
        <f aca="false">VLOOKUP(D1079,'paramètres CI'!$A$1:$C$6,3)</f>
        <v>0.09847</v>
      </c>
      <c r="AK1079" s="4" t="n">
        <f aca="false">AJ1079*AG1079/AI1079</f>
        <v>0.872574141577963</v>
      </c>
      <c r="AL1079" s="4" t="n">
        <f aca="false">AK1079+AH1079/R1079</f>
        <v>1.23907229131778</v>
      </c>
      <c r="AM1079" s="4" t="n">
        <f aca="false">AL1079+Z1079</f>
        <v>-0.532140365118717</v>
      </c>
      <c r="AN1079" s="4" t="n">
        <f aca="false">AM1079^-'paramètres CI'!$B$19</f>
        <v>155.521477626332</v>
      </c>
      <c r="AO1079" s="4" t="n">
        <f aca="false">SUMIFS($AN$2:$AN$1250,$I$2:$I$1250,V1079)</f>
        <v>8458030.60723278</v>
      </c>
      <c r="AP1079" s="5" t="n">
        <f aca="false">AN1079/AO1079</f>
        <v>1.83874337713249E-005</v>
      </c>
      <c r="AQ1079" s="6" t="n">
        <f aca="false">AP1079-O1079</f>
        <v>-8.15226471558407E-005</v>
      </c>
      <c r="AR1079" s="20" t="n">
        <f aca="false">VLOOKUP(I1079,entreesparc!$A$13:$H$110,8,0)*AP1079</f>
        <v>0.431031810491347</v>
      </c>
      <c r="AS1079" s="7" t="n">
        <f aca="false">M1079*AJ1079/AI1079+AH1079/R1079</f>
        <v>1.58434445468934</v>
      </c>
      <c r="AT1079" s="4" t="n">
        <f aca="false">AS1079+Z1079</f>
        <v>-0.186868201747158</v>
      </c>
      <c r="AU1079" s="4" t="n">
        <f aca="false">AT1079^-'paramètres CI'!$B$19</f>
        <v>672537.877892318</v>
      </c>
      <c r="AV1079" s="4" t="n">
        <f aca="false">SUMIFS($AU$2:$AU$1250,$I$2:$I$1250,V1079)</f>
        <v>9351222647623740</v>
      </c>
      <c r="AW1079" s="5" t="n">
        <f aca="false">AU1079/AV1079</f>
        <v>7.1919780250684E-011</v>
      </c>
      <c r="AX1079" s="7" t="n">
        <f aca="false">SUMIFS($AP$2:$AP$1250,$I$2:$I$1250,V1079)</f>
        <v>1</v>
      </c>
    </row>
    <row r="1080" customFormat="false" ht="15.8" hidden="false" customHeight="false" outlineLevel="0" collapsed="false">
      <c r="A1080" s="0" t="s">
        <v>19</v>
      </c>
      <c r="B1080" s="0" t="s">
        <v>136</v>
      </c>
      <c r="C1080" s="0" t="s">
        <v>137</v>
      </c>
      <c r="D1080" s="0" t="s">
        <v>39</v>
      </c>
      <c r="E1080" s="0" t="str">
        <f aca="false">VLOOKUP(A1080,Nomenclature!$D$1:$E$9,2,0)</f>
        <v>07</v>
      </c>
      <c r="F1080" s="0" t="str">
        <f aca="false">VLOOKUP(B1080,Nomenclature!$J$1:$K$97,2,0)</f>
        <v>32</v>
      </c>
      <c r="G1080" s="0" t="str">
        <f aca="false">VLOOKUP(C1080,Nomenclature!$M$1:$N$21,2,0)</f>
        <v>11</v>
      </c>
      <c r="H1080" s="0" t="str">
        <f aca="false">VLOOKUP(D1080,Nomenclature!$O$25:$P$31,2,0)</f>
        <v>04</v>
      </c>
      <c r="I1080" s="1" t="str">
        <f aca="false">CONCATENATE(E1080,F1080)</f>
        <v>0732</v>
      </c>
      <c r="J1080" s="0" t="str">
        <f aca="false">CONCATENATE(E1080,F1080,G1080,H1080)</f>
        <v>07321104</v>
      </c>
      <c r="K1080" s="0" t="n">
        <v>10</v>
      </c>
      <c r="L1080" s="0" t="n">
        <v>25</v>
      </c>
      <c r="M1080" s="0" t="n">
        <v>66.8445379716006</v>
      </c>
      <c r="N1080" s="0" t="n">
        <v>0.8</v>
      </c>
      <c r="O1080" s="0" t="n">
        <v>0.0460650959449603</v>
      </c>
      <c r="P1080" s="4" t="n">
        <f aca="false">VLOOKUP(D1080,'paramètres CI'!$A$1:$B$6,2,0)</f>
        <v>0.022045059962018</v>
      </c>
      <c r="Q1080" s="17" t="n">
        <f aca="false">M1080*P1080/N1080</f>
        <v>1.84198980964665</v>
      </c>
      <c r="R1080" s="9" t="n">
        <f aca="false">1/(1+0.04)*(1 - (1/(1+0.04))^L1080)/(1-1/(1+0.04))</f>
        <v>15.6220799436509</v>
      </c>
      <c r="S1080" s="17" t="n">
        <f aca="false">K1080/R1080</f>
        <v>0.640119627864547</v>
      </c>
      <c r="T1080" s="17" t="n">
        <f aca="false">Q1080+S1080</f>
        <v>2.4821094375112</v>
      </c>
      <c r="U1080" s="0" t="n">
        <f aca="false">T1080 + Z1080</f>
        <v>-0.114839125041422</v>
      </c>
      <c r="V1080" s="4" t="str">
        <f aca="false">VLOOKUP(I1080,'CI ref gaz'!$I$1:$AM$97,1,0)</f>
        <v>0732</v>
      </c>
      <c r="W1080" s="0" t="n">
        <f aca="false">VLOOKUP(I1080,'CI ref gaz'!$I$1:$AM$97,14,0)</f>
        <v>-2</v>
      </c>
      <c r="X1080" s="1" t="n">
        <f aca="false">VLOOKUP(I1080,'CI ref gaz'!$I$1:$AM$97,13,0)</f>
        <v>-0.088885555812223</v>
      </c>
      <c r="Y1080" s="2" t="n">
        <f aca="false">VLOOKUP(I1080,'CI ref gaz'!$I$1:$AM$97,7,0)</f>
        <v>0.357636173874728</v>
      </c>
      <c r="Z1080" s="17" t="n">
        <f aca="false">X1080*(O1080/Y1080)^(-1/8)-T1080</f>
        <v>-2.59694856255262</v>
      </c>
      <c r="AA1080" s="17" t="n">
        <f aca="false">Z1080^2</f>
        <v>6.74414183654412</v>
      </c>
      <c r="AB1080" s="18" t="n">
        <f aca="false">Z1080/U1080</f>
        <v>22.6137961397382</v>
      </c>
      <c r="AC1080" s="17" t="n">
        <f aca="false">U1080^-('paramètres CI'!$B$19)</f>
        <v>33058336.8327425</v>
      </c>
      <c r="AD1080" s="4" t="n">
        <f aca="false">SUMIFS($AC$2:$AC$1250,$I$2:$I$1250,V1080)</f>
        <v>717643937.445434</v>
      </c>
      <c r="AE1080" s="4" t="n">
        <f aca="false">AC1080/AD1080</f>
        <v>0.0460650959449596</v>
      </c>
      <c r="AF1080" s="17" t="n">
        <f aca="false">AE1080-O1080</f>
        <v>-6.66133814775094E-016</v>
      </c>
      <c r="AG1080" s="4" t="n">
        <f aca="false">VLOOKUP(I1080,BesoinU!$F$1:$L$99,3,0)</f>
        <v>29.1825098800481</v>
      </c>
      <c r="AH1080" s="19" t="n">
        <f aca="false">VLOOKUP(J1080,bibliRdtCHauff!$G$2:$K$1398,4,0)</f>
        <v>10.4</v>
      </c>
      <c r="AI1080" s="19" t="n">
        <f aca="false">VLOOKUP(J1080,bibliRdtCHauff!$G$2:$K$1398,3,0)</f>
        <v>0.84</v>
      </c>
      <c r="AJ1080" s="4" t="n">
        <f aca="false">VLOOKUP(D1080,'paramètres CI'!$A$1:$C$6,3)</f>
        <v>0.0386719666666667</v>
      </c>
      <c r="AK1080" s="4" t="n">
        <f aca="false">AJ1080*AG1080/AI1080</f>
        <v>1.3435060111082</v>
      </c>
      <c r="AL1080" s="4" t="n">
        <f aca="false">AK1080+AH1080/R1080</f>
        <v>2.00923042408733</v>
      </c>
      <c r="AM1080" s="4" t="n">
        <f aca="false">AL1080+Z1080</f>
        <v>-0.587718138465289</v>
      </c>
      <c r="AN1080" s="4" t="n">
        <f aca="false">AM1080^-'paramètres CI'!$B$19</f>
        <v>70.2501482761644</v>
      </c>
      <c r="AO1080" s="4" t="n">
        <f aca="false">SUMIFS($AN$2:$AN$1250,$I$2:$I$1250,V1080)</f>
        <v>8458030.60723278</v>
      </c>
      <c r="AP1080" s="5" t="n">
        <f aca="false">AN1080/AO1080</f>
        <v>8.30573351390935E-006</v>
      </c>
      <c r="AQ1080" s="6" t="n">
        <f aca="false">AP1080-O1080</f>
        <v>-0.0460567902114464</v>
      </c>
      <c r="AR1080" s="20" t="n">
        <f aca="false">VLOOKUP(I1080,entreesparc!$A$13:$H$110,8,0)*AP1080</f>
        <v>0.194700108698259</v>
      </c>
      <c r="AS1080" s="7" t="n">
        <f aca="false">M1080*AJ1080/AI1080+AH1080/R1080</f>
        <v>3.74311696570112</v>
      </c>
      <c r="AT1080" s="4" t="n">
        <f aca="false">AS1080+Z1080</f>
        <v>1.1461684031485</v>
      </c>
      <c r="AU1080" s="4" t="n">
        <f aca="false">AT1080^-'paramètres CI'!$B$19</f>
        <v>0.335747312142739</v>
      </c>
      <c r="AV1080" s="4" t="n">
        <f aca="false">SUMIFS($AU$2:$AU$1250,$I$2:$I$1250,V1080)</f>
        <v>9351222647623740</v>
      </c>
      <c r="AW1080" s="5" t="n">
        <f aca="false">AU1080/AV1080</f>
        <v>3.59041084566686E-017</v>
      </c>
      <c r="AX1080" s="7" t="n">
        <f aca="false">SUMIFS($AP$2:$AP$1250,$I$2:$I$1250,V1080)</f>
        <v>1</v>
      </c>
    </row>
    <row r="1081" customFormat="false" ht="15.8" hidden="false" customHeight="false" outlineLevel="0" collapsed="false">
      <c r="A1081" s="0" t="s">
        <v>19</v>
      </c>
      <c r="B1081" s="0" t="s">
        <v>136</v>
      </c>
      <c r="C1081" s="0" t="s">
        <v>138</v>
      </c>
      <c r="D1081" s="0" t="s">
        <v>39</v>
      </c>
      <c r="E1081" s="0" t="str">
        <f aca="false">VLOOKUP(A1081,Nomenclature!$D$1:$E$9,2,0)</f>
        <v>07</v>
      </c>
      <c r="F1081" s="0" t="str">
        <f aca="false">VLOOKUP(B1081,Nomenclature!$J$1:$K$97,2,0)</f>
        <v>32</v>
      </c>
      <c r="G1081" s="0" t="str">
        <f aca="false">VLOOKUP(C1081,Nomenclature!$M$1:$N$21,2,0)</f>
        <v>31</v>
      </c>
      <c r="H1081" s="0" t="str">
        <f aca="false">VLOOKUP(D1081,Nomenclature!$O$25:$P$31,2,0)</f>
        <v>04</v>
      </c>
      <c r="I1081" s="1" t="str">
        <f aca="false">CONCATENATE(E1081,F1081)</f>
        <v>0732</v>
      </c>
      <c r="J1081" s="0" t="str">
        <f aca="false">CONCATENATE(E1081,F1081,G1081,H1081)</f>
        <v>07323104</v>
      </c>
      <c r="K1081" s="0" t="n">
        <v>12</v>
      </c>
      <c r="L1081" s="0" t="n">
        <v>25</v>
      </c>
      <c r="M1081" s="0" t="n">
        <v>66.8445379716006</v>
      </c>
      <c r="N1081" s="0" t="n">
        <v>1</v>
      </c>
      <c r="O1081" s="0" t="n">
        <v>9.99100809271656E-005</v>
      </c>
      <c r="P1081" s="4" t="n">
        <f aca="false">VLOOKUP(D1081,'paramètres CI'!$A$1:$B$6,2,0)</f>
        <v>0.022045059962018</v>
      </c>
      <c r="Q1081" s="17" t="n">
        <f aca="false">M1081*P1081/N1081</f>
        <v>1.47359184771732</v>
      </c>
      <c r="R1081" s="9" t="n">
        <f aca="false">1/(1+0.04)*(1 - (1/(1+0.04))^L1081)/(1-1/(1+0.04))</f>
        <v>15.6220799436509</v>
      </c>
      <c r="S1081" s="17" t="n">
        <f aca="false">K1081/R1081</f>
        <v>0.768143553437456</v>
      </c>
      <c r="T1081" s="17" t="n">
        <f aca="false">Q1081+S1081</f>
        <v>2.24173540115478</v>
      </c>
      <c r="U1081" s="0" t="n">
        <f aca="false">T1081 + Z1081</f>
        <v>-0.247206683737154</v>
      </c>
      <c r="V1081" s="4" t="str">
        <f aca="false">VLOOKUP(I1081,'CI ref gaz'!$I$1:$AM$97,1,0)</f>
        <v>0732</v>
      </c>
      <c r="W1081" s="0" t="n">
        <f aca="false">VLOOKUP(I1081,'CI ref gaz'!$I$1:$AM$97,14,0)</f>
        <v>-2</v>
      </c>
      <c r="X1081" s="1" t="n">
        <f aca="false">VLOOKUP(I1081,'CI ref gaz'!$I$1:$AM$97,13,0)</f>
        <v>-0.088885555812223</v>
      </c>
      <c r="Y1081" s="2" t="n">
        <f aca="false">VLOOKUP(I1081,'CI ref gaz'!$I$1:$AM$97,7,0)</f>
        <v>0.357636173874728</v>
      </c>
      <c r="Z1081" s="17" t="n">
        <f aca="false">X1081*(O1081/Y1081)^(-1/8)-T1081</f>
        <v>-2.48894208489193</v>
      </c>
      <c r="AA1081" s="17" t="n">
        <f aca="false">Z1081^2</f>
        <v>6.19483270194619</v>
      </c>
      <c r="AB1081" s="18" t="n">
        <f aca="false">Z1081/U1081</f>
        <v>10.068263718704</v>
      </c>
      <c r="AC1081" s="17" t="n">
        <f aca="false">U1081^-('paramètres CI'!$B$19)</f>
        <v>71699.8638670629</v>
      </c>
      <c r="AD1081" s="4" t="n">
        <f aca="false">SUMIFS($AC$2:$AC$1250,$I$2:$I$1250,V1081)</f>
        <v>717643937.445434</v>
      </c>
      <c r="AE1081" s="4" t="n">
        <f aca="false">AC1081/AD1081</f>
        <v>9.99100809271653E-005</v>
      </c>
      <c r="AF1081" s="17" t="n">
        <f aca="false">AE1081-O1081</f>
        <v>0</v>
      </c>
      <c r="AG1081" s="4" t="n">
        <f aca="false">VLOOKUP(I1081,BesoinU!$F$1:$L$99,3,0)</f>
        <v>29.1825098800481</v>
      </c>
      <c r="AH1081" s="19" t="n">
        <f aca="false">VLOOKUP(J1081,bibliRdtCHauff!$G$2:$K$1398,4,0)</f>
        <v>12</v>
      </c>
      <c r="AI1081" s="19" t="n">
        <f aca="false">VLOOKUP(J1081,bibliRdtCHauff!$G$2:$K$1398,3,0)</f>
        <v>1</v>
      </c>
      <c r="AJ1081" s="4" t="n">
        <f aca="false">VLOOKUP(D1081,'paramètres CI'!$A$1:$C$6,3)</f>
        <v>0.0386719666666667</v>
      </c>
      <c r="AK1081" s="4" t="n">
        <f aca="false">AJ1081*AG1081/AI1081</f>
        <v>1.12854504933089</v>
      </c>
      <c r="AL1081" s="4" t="n">
        <f aca="false">AK1081+AH1081/R1081</f>
        <v>1.89668860276835</v>
      </c>
      <c r="AM1081" s="4" t="n">
        <f aca="false">AL1081+Z1081</f>
        <v>-0.592253482123585</v>
      </c>
      <c r="AN1081" s="4" t="n">
        <f aca="false">AM1081^-'paramètres CI'!$B$19</f>
        <v>66.0600681647441</v>
      </c>
      <c r="AO1081" s="4" t="n">
        <f aca="false">SUMIFS($AN$2:$AN$1250,$I$2:$I$1250,V1081)</f>
        <v>8458030.60723278</v>
      </c>
      <c r="AP1081" s="5" t="n">
        <f aca="false">AN1081/AO1081</f>
        <v>7.81033685409623E-006</v>
      </c>
      <c r="AQ1081" s="6" t="n">
        <f aca="false">AP1081-O1081</f>
        <v>-9.20997440730694E-005</v>
      </c>
      <c r="AR1081" s="20" t="n">
        <f aca="false">VLOOKUP(I1081,entreesparc!$A$13:$H$110,8,0)*AP1081</f>
        <v>0.183087192951223</v>
      </c>
      <c r="AS1081" s="7" t="n">
        <f aca="false">M1081*AJ1081/AI1081+AH1081/R1081</f>
        <v>3.35315329772393</v>
      </c>
      <c r="AT1081" s="4" t="n">
        <f aca="false">AS1081+Z1081</f>
        <v>0.864211212831998</v>
      </c>
      <c r="AU1081" s="4" t="n">
        <f aca="false">AT1081^-'paramètres CI'!$B$19</f>
        <v>3.21396264949194</v>
      </c>
      <c r="AV1081" s="4" t="n">
        <f aca="false">SUMIFS($AU$2:$AU$1250,$I$2:$I$1250,V1081)</f>
        <v>9351222647623740</v>
      </c>
      <c r="AW1081" s="5" t="n">
        <f aca="false">AU1081/AV1081</f>
        <v>3.436943777944E-016</v>
      </c>
      <c r="AX1081" s="7" t="n">
        <f aca="false">SUMIFS($AP$2:$AP$1250,$I$2:$I$1250,V1081)</f>
        <v>1</v>
      </c>
    </row>
    <row r="1082" customFormat="false" ht="15.8" hidden="false" customHeight="false" outlineLevel="0" collapsed="false">
      <c r="A1082" s="0" t="s">
        <v>19</v>
      </c>
      <c r="B1082" s="0" t="s">
        <v>139</v>
      </c>
      <c r="C1082" s="0" t="s">
        <v>32</v>
      </c>
      <c r="D1082" s="0" t="s">
        <v>34</v>
      </c>
      <c r="E1082" s="0" t="str">
        <f aca="false">VLOOKUP(A1082,Nomenclature!$D$1:$E$9,2,0)</f>
        <v>07</v>
      </c>
      <c r="F1082" s="0" t="str">
        <f aca="false">VLOOKUP(B1082,Nomenclature!$J$1:$K$97,2,0)</f>
        <v>33</v>
      </c>
      <c r="G1082" s="0" t="str">
        <f aca="false">VLOOKUP(C1082,Nomenclature!$M$1:$N$21,2,0)</f>
        <v>01</v>
      </c>
      <c r="H1082" s="0" t="str">
        <f aca="false">VLOOKUP(D1082,Nomenclature!$O$25:$P$31,2,0)</f>
        <v>06</v>
      </c>
      <c r="I1082" s="1" t="str">
        <f aca="false">CONCATENATE(E1082,F1082)</f>
        <v>0733</v>
      </c>
      <c r="J1082" s="0" t="str">
        <f aca="false">CONCATENATE(E1082,F1082,G1082,H1082)</f>
        <v>07330106</v>
      </c>
      <c r="K1082" s="0" t="n">
        <v>18.2820874392009</v>
      </c>
      <c r="L1082" s="0" t="n">
        <v>25</v>
      </c>
      <c r="M1082" s="0" t="n">
        <v>21.9806459439179</v>
      </c>
      <c r="N1082" s="0" t="n">
        <v>2.33435292343245</v>
      </c>
      <c r="O1082" s="0" t="n">
        <v>0.00285740163515032</v>
      </c>
      <c r="P1082" s="4" t="n">
        <f aca="false">VLOOKUP(D1082,'paramètres CI'!$A$1:$B$6,2,0)</f>
        <v>0.0424847883250769</v>
      </c>
      <c r="Q1082" s="17" t="n">
        <f aca="false">M1082*P1082/N1082</f>
        <v>0.400043661265531</v>
      </c>
      <c r="R1082" s="9" t="n">
        <f aca="false">1/(1+0.04)*(1 - (1/(1+0.04))^L1082)/(1-1/(1+0.04))</f>
        <v>15.6220799436509</v>
      </c>
      <c r="S1082" s="17" t="n">
        <f aca="false">K1082/R1082</f>
        <v>1.17027230081684</v>
      </c>
      <c r="T1082" s="17" t="n">
        <f aca="false">Q1082+S1082</f>
        <v>1.57031596208237</v>
      </c>
      <c r="U1082" s="0" t="n">
        <f aca="false">T1082 + Z1082</f>
        <v>-0.535282137411058</v>
      </c>
      <c r="V1082" s="4" t="str">
        <f aca="false">VLOOKUP(I1082,'CI ref gaz'!$I$1:$AM$97,1,0)</f>
        <v>0733</v>
      </c>
      <c r="W1082" s="0" t="n">
        <f aca="false">VLOOKUP(I1082,'CI ref gaz'!$I$1:$AM$97,14,0)</f>
        <v>-2</v>
      </c>
      <c r="X1082" s="1" t="n">
        <f aca="false">VLOOKUP(I1082,'CI ref gaz'!$I$1:$AM$97,13,0)</f>
        <v>-0.27809762668739</v>
      </c>
      <c r="Y1082" s="2" t="n">
        <f aca="false">VLOOKUP(I1082,'CI ref gaz'!$I$1:$AM$97,7,0)</f>
        <v>0.538337999945322</v>
      </c>
      <c r="Z1082" s="17" t="n">
        <f aca="false">X1082*(O1082/Y1082)^(-1/8)-T1082</f>
        <v>-2.10559809949343</v>
      </c>
      <c r="AA1082" s="17" t="n">
        <f aca="false">Z1082^2</f>
        <v>4.43354335659034</v>
      </c>
      <c r="AB1082" s="18" t="n">
        <f aca="false">Z1082/U1082</f>
        <v>3.93362294822194</v>
      </c>
      <c r="AC1082" s="17" t="n">
        <f aca="false">U1082^-('paramètres CI'!$B$19)</f>
        <v>148.367231084583</v>
      </c>
      <c r="AD1082" s="4" t="n">
        <f aca="false">SUMIFS($AC$2:$AC$1250,$I$2:$I$1250,V1082)</f>
        <v>51923.8280189401</v>
      </c>
      <c r="AE1082" s="4" t="n">
        <f aca="false">AC1082/AD1082</f>
        <v>0.00285740163515032</v>
      </c>
      <c r="AF1082" s="17" t="n">
        <f aca="false">AE1082-O1082</f>
        <v>0</v>
      </c>
      <c r="AG1082" s="4" t="n">
        <f aca="false">VLOOKUP(I1082,BesoinU!$F$1:$L$99,3,0)</f>
        <v>7.06345341242315</v>
      </c>
      <c r="AH1082" s="19" t="n">
        <f aca="false">VLOOKUP(J1082,bibliRdtCHauff!$G$2:$K$1398,4,0)</f>
        <v>19.1961918111609</v>
      </c>
      <c r="AI1082" s="19" t="n">
        <f aca="false">VLOOKUP(J1082,bibliRdtCHauff!$G$2:$K$1398,3,0)</f>
        <v>2.46237458366197</v>
      </c>
      <c r="AJ1082" s="4" t="n">
        <f aca="false">VLOOKUP(D1082,'paramètres CI'!$A$1:$C$6,3)</f>
        <v>0.0591</v>
      </c>
      <c r="AK1082" s="4" t="n">
        <f aca="false">AJ1082*AG1082/AI1082</f>
        <v>0.169531516221788</v>
      </c>
      <c r="AL1082" s="4" t="n">
        <f aca="false">AK1082+AH1082/R1082</f>
        <v>1.39831743207946</v>
      </c>
      <c r="AM1082" s="4" t="n">
        <f aca="false">AL1082+Z1082</f>
        <v>-0.707280667413965</v>
      </c>
      <c r="AN1082" s="4" t="n">
        <f aca="false">AM1082^-'paramètres CI'!$B$19</f>
        <v>15.9685580343991</v>
      </c>
      <c r="AO1082" s="4" t="n">
        <f aca="false">SUMIFS($AN$2:$AN$1250,$I$2:$I$1250,V1082)</f>
        <v>37.8715691050674</v>
      </c>
      <c r="AP1082" s="5" t="n">
        <f aca="false">AN1082/AO1082</f>
        <v>0.42165028837589</v>
      </c>
      <c r="AQ1082" s="6" t="n">
        <f aca="false">AP1082-O1082</f>
        <v>0.41879288674074</v>
      </c>
      <c r="AR1082" s="20" t="n">
        <f aca="false">VLOOKUP(I1082,entreesparc!$A$13:$H$110,8,0)*AP1082</f>
        <v>32939.2726394878</v>
      </c>
      <c r="AS1082" s="7" t="n">
        <f aca="false">M1082*AJ1082/AI1082+AH1082/R1082</f>
        <v>1.75634828752317</v>
      </c>
      <c r="AT1082" s="4" t="n">
        <f aca="false">AS1082+Z1082</f>
        <v>-0.349249811970256</v>
      </c>
      <c r="AU1082" s="4" t="n">
        <f aca="false">AT1082^-'paramètres CI'!$B$19</f>
        <v>4517.62889220064</v>
      </c>
      <c r="AV1082" s="4" t="n">
        <f aca="false">SUMIFS($AU$2:$AU$1250,$I$2:$I$1250,V1082)</f>
        <v>6.29506513523595E+022</v>
      </c>
      <c r="AW1082" s="5" t="n">
        <f aca="false">AU1082/AV1082</f>
        <v>7.17646091843229E-020</v>
      </c>
      <c r="AX1082" s="7" t="n">
        <f aca="false">SUMIFS($AP$2:$AP$1250,$I$2:$I$1250,V1082)</f>
        <v>1</v>
      </c>
    </row>
    <row r="1083" customFormat="false" ht="15.8" hidden="false" customHeight="false" outlineLevel="0" collapsed="false">
      <c r="A1083" s="0" t="s">
        <v>19</v>
      </c>
      <c r="B1083" s="0" t="s">
        <v>139</v>
      </c>
      <c r="C1083" s="0" t="s">
        <v>32</v>
      </c>
      <c r="D1083" s="0" t="s">
        <v>33</v>
      </c>
      <c r="E1083" s="0" t="str">
        <f aca="false">VLOOKUP(A1083,Nomenclature!$D$1:$E$9,2,0)</f>
        <v>07</v>
      </c>
      <c r="F1083" s="0" t="str">
        <f aca="false">VLOOKUP(B1083,Nomenclature!$J$1:$K$97,2,0)</f>
        <v>33</v>
      </c>
      <c r="G1083" s="0" t="str">
        <f aca="false">VLOOKUP(C1083,Nomenclature!$M$1:$N$21,2,0)</f>
        <v>01</v>
      </c>
      <c r="H1083" s="0" t="str">
        <f aca="false">VLOOKUP(D1083,Nomenclature!$O$25:$P$31,2,0)</f>
        <v>01</v>
      </c>
      <c r="I1083" s="1" t="str">
        <f aca="false">CONCATENATE(E1083,F1083)</f>
        <v>0733</v>
      </c>
      <c r="J1083" s="0" t="str">
        <f aca="false">CONCATENATE(E1083,F1083,G1083,H1083)</f>
        <v>07330101</v>
      </c>
      <c r="K1083" s="0" t="n">
        <v>19.7416101647644</v>
      </c>
      <c r="L1083" s="0" t="n">
        <v>25</v>
      </c>
      <c r="M1083" s="0" t="n">
        <v>32.1365350013278</v>
      </c>
      <c r="N1083" s="0" t="n">
        <v>1.65373484793577</v>
      </c>
      <c r="O1083" s="0" t="n">
        <v>0.0952771919006561</v>
      </c>
      <c r="P1083" s="4" t="n">
        <f aca="false">VLOOKUP(D1083,'paramètres CI'!$A$1:$B$6,2,0)</f>
        <v>0.033584731604575</v>
      </c>
      <c r="Q1083" s="17" t="n">
        <f aca="false">M1083*P1083/N1083</f>
        <v>0.652642050851034</v>
      </c>
      <c r="R1083" s="9" t="n">
        <f aca="false">1/(1+0.04)*(1 - (1/(1+0.04))^L1083)/(1-1/(1+0.04))</f>
        <v>15.6220799436509</v>
      </c>
      <c r="S1083" s="17" t="n">
        <f aca="false">K1083/R1083</f>
        <v>1.26369921521159</v>
      </c>
      <c r="T1083" s="17" t="n">
        <f aca="false">Q1083+S1083</f>
        <v>1.91634126606262</v>
      </c>
      <c r="U1083" s="0" t="n">
        <f aca="false">T1083 + Z1083</f>
        <v>-0.345307128157406</v>
      </c>
      <c r="V1083" s="4" t="str">
        <f aca="false">VLOOKUP(I1083,'CI ref gaz'!$I$1:$AM$97,1,0)</f>
        <v>0733</v>
      </c>
      <c r="W1083" s="0" t="n">
        <f aca="false">VLOOKUP(I1083,'CI ref gaz'!$I$1:$AM$97,14,0)</f>
        <v>-2</v>
      </c>
      <c r="X1083" s="1" t="n">
        <f aca="false">VLOOKUP(I1083,'CI ref gaz'!$I$1:$AM$97,13,0)</f>
        <v>-0.27809762668739</v>
      </c>
      <c r="Y1083" s="2" t="n">
        <f aca="false">VLOOKUP(I1083,'CI ref gaz'!$I$1:$AM$97,7,0)</f>
        <v>0.538337999945322</v>
      </c>
      <c r="Z1083" s="17" t="n">
        <f aca="false">X1083*(O1083/Y1083)^(-1/8)-T1083</f>
        <v>-2.26164839422003</v>
      </c>
      <c r="AA1083" s="17" t="n">
        <f aca="false">Z1083^2</f>
        <v>5.11505345907804</v>
      </c>
      <c r="AB1083" s="18" t="n">
        <f aca="false">Z1083/U1083</f>
        <v>6.5496719001673</v>
      </c>
      <c r="AC1083" s="17" t="n">
        <f aca="false">U1083^-('paramètres CI'!$B$19)</f>
        <v>4947.15652637724</v>
      </c>
      <c r="AD1083" s="4" t="n">
        <f aca="false">SUMIFS($AC$2:$AC$1250,$I$2:$I$1250,V1083)</f>
        <v>51923.8280189401</v>
      </c>
      <c r="AE1083" s="4" t="n">
        <f aca="false">AC1083/AD1083</f>
        <v>0.0952771919006563</v>
      </c>
      <c r="AF1083" s="17" t="n">
        <f aca="false">AE1083-O1083</f>
        <v>0</v>
      </c>
      <c r="AG1083" s="4" t="n">
        <f aca="false">VLOOKUP(I1083,BesoinU!$F$1:$L$99,3,0)</f>
        <v>7.06345341242315</v>
      </c>
      <c r="AH1083" s="19" t="n">
        <f aca="false">VLOOKUP(J1083,bibliRdtCHauff!$G$2:$K$1398,4,0)</f>
        <v>20.7286906730026</v>
      </c>
      <c r="AI1083" s="19" t="n">
        <f aca="false">VLOOKUP(J1083,bibliRdtCHauff!$G$2:$K$1398,3,0)</f>
        <v>1.74889108000953</v>
      </c>
      <c r="AJ1083" s="4" t="n">
        <f aca="false">VLOOKUP(D1083,'paramètres CI'!$A$1:$C$6,3)</f>
        <v>0.0509473684210526</v>
      </c>
      <c r="AK1083" s="4" t="n">
        <f aca="false">AJ1083*AG1083/AI1083</f>
        <v>0.205767167230164</v>
      </c>
      <c r="AL1083" s="4" t="n">
        <f aca="false">AK1083+AH1083/R1083</f>
        <v>1.53265134320233</v>
      </c>
      <c r="AM1083" s="4" t="n">
        <f aca="false">AL1083+Z1083</f>
        <v>-0.728997051017695</v>
      </c>
      <c r="AN1083" s="4" t="n">
        <f aca="false">AM1083^-'paramètres CI'!$B$19</f>
        <v>12.5370058380451</v>
      </c>
      <c r="AO1083" s="4" t="n">
        <f aca="false">SUMIFS($AN$2:$AN$1250,$I$2:$I$1250,V1083)</f>
        <v>37.8715691050674</v>
      </c>
      <c r="AP1083" s="5" t="n">
        <f aca="false">AN1083/AO1083</f>
        <v>0.331040042287754</v>
      </c>
      <c r="AQ1083" s="6" t="n">
        <f aca="false">AP1083-O1083</f>
        <v>0.235762850387098</v>
      </c>
      <c r="AR1083" s="20" t="n">
        <f aca="false">VLOOKUP(I1083,entreesparc!$A$13:$H$110,8,0)*AP1083</f>
        <v>25860.8105060349</v>
      </c>
      <c r="AS1083" s="7" t="n">
        <f aca="false">M1083*AJ1083/AI1083+AH1083/R1083</f>
        <v>2.26306133829138</v>
      </c>
      <c r="AT1083" s="4" t="n">
        <f aca="false">AS1083+Z1083</f>
        <v>0.00141294407135018</v>
      </c>
      <c r="AU1083" s="4" t="n">
        <f aca="false">AT1083^-'paramètres CI'!$B$19</f>
        <v>6.29506513523595E+022</v>
      </c>
      <c r="AV1083" s="4" t="n">
        <f aca="false">SUMIFS($AU$2:$AU$1250,$I$2:$I$1250,V1083)</f>
        <v>6.29506513523595E+022</v>
      </c>
      <c r="AW1083" s="5" t="n">
        <f aca="false">AU1083/AV1083</f>
        <v>1</v>
      </c>
      <c r="AX1083" s="7" t="n">
        <f aca="false">SUMIFS($AP$2:$AP$1250,$I$2:$I$1250,V1083)</f>
        <v>1</v>
      </c>
    </row>
    <row r="1084" customFormat="false" ht="15.8" hidden="false" customHeight="false" outlineLevel="0" collapsed="false">
      <c r="A1084" s="0" t="s">
        <v>19</v>
      </c>
      <c r="B1084" s="0" t="s">
        <v>139</v>
      </c>
      <c r="C1084" s="0" t="s">
        <v>35</v>
      </c>
      <c r="D1084" s="0" t="s">
        <v>33</v>
      </c>
      <c r="E1084" s="0" t="str">
        <f aca="false">VLOOKUP(A1084,Nomenclature!$D$1:$E$9,2,0)</f>
        <v>07</v>
      </c>
      <c r="F1084" s="0" t="str">
        <f aca="false">VLOOKUP(B1084,Nomenclature!$J$1:$K$97,2,0)</f>
        <v>33</v>
      </c>
      <c r="G1084" s="0" t="str">
        <f aca="false">VLOOKUP(C1084,Nomenclature!$M$1:$N$21,2,0)</f>
        <v>21</v>
      </c>
      <c r="H1084" s="0" t="str">
        <f aca="false">VLOOKUP(D1084,Nomenclature!$O$25:$P$31,2,0)</f>
        <v>01</v>
      </c>
      <c r="I1084" s="1" t="str">
        <f aca="false">CONCATENATE(E1084,F1084)</f>
        <v>0733</v>
      </c>
      <c r="J1084" s="0" t="str">
        <f aca="false">CONCATENATE(E1084,F1084,G1084,H1084)</f>
        <v>07332101</v>
      </c>
      <c r="K1084" s="0" t="n">
        <v>24.6770127059554</v>
      </c>
      <c r="L1084" s="0" t="n">
        <v>25</v>
      </c>
      <c r="M1084" s="0" t="n">
        <v>32.1365350013278</v>
      </c>
      <c r="N1084" s="0" t="n">
        <v>2.12951600830458</v>
      </c>
      <c r="O1084" s="0" t="n">
        <v>9.99100809271656E-005</v>
      </c>
      <c r="P1084" s="4" t="n">
        <f aca="false">VLOOKUP(D1084,'paramètres CI'!$A$1:$B$6,2,0)</f>
        <v>0.033584731604575</v>
      </c>
      <c r="Q1084" s="17" t="n">
        <f aca="false">M1084*P1084/N1084</f>
        <v>0.506827325322578</v>
      </c>
      <c r="R1084" s="9" t="n">
        <f aca="false">1/(1+0.04)*(1 - (1/(1+0.04))^L1084)/(1-1/(1+0.04))</f>
        <v>15.6220799436509</v>
      </c>
      <c r="S1084" s="17" t="n">
        <f aca="false">K1084/R1084</f>
        <v>1.57962401901449</v>
      </c>
      <c r="T1084" s="17" t="n">
        <f aca="false">Q1084+S1084</f>
        <v>2.08645134433707</v>
      </c>
      <c r="U1084" s="0" t="n">
        <f aca="false">T1084 + Z1084</f>
        <v>-0.814006735187727</v>
      </c>
      <c r="V1084" s="4" t="str">
        <f aca="false">VLOOKUP(I1084,'CI ref gaz'!$I$1:$AM$97,1,0)</f>
        <v>0733</v>
      </c>
      <c r="W1084" s="0" t="n">
        <f aca="false">VLOOKUP(I1084,'CI ref gaz'!$I$1:$AM$97,14,0)</f>
        <v>-2</v>
      </c>
      <c r="X1084" s="1" t="n">
        <f aca="false">VLOOKUP(I1084,'CI ref gaz'!$I$1:$AM$97,13,0)</f>
        <v>-0.27809762668739</v>
      </c>
      <c r="Y1084" s="2" t="n">
        <f aca="false">VLOOKUP(I1084,'CI ref gaz'!$I$1:$AM$97,7,0)</f>
        <v>0.538337999945322</v>
      </c>
      <c r="Z1084" s="17" t="n">
        <f aca="false">X1084*(O1084/Y1084)^(-1/8)-T1084</f>
        <v>-2.9004580795248</v>
      </c>
      <c r="AA1084" s="17" t="n">
        <f aca="false">Z1084^2</f>
        <v>8.41265707108067</v>
      </c>
      <c r="AB1084" s="18" t="n">
        <f aca="false">Z1084/U1084</f>
        <v>3.56318683144051</v>
      </c>
      <c r="AC1084" s="17" t="n">
        <f aca="false">U1084^-('paramètres CI'!$B$19)</f>
        <v>5.18771385942054</v>
      </c>
      <c r="AD1084" s="4" t="n">
        <f aca="false">SUMIFS($AC$2:$AC$1250,$I$2:$I$1250,V1084)</f>
        <v>51923.8280189401</v>
      </c>
      <c r="AE1084" s="4" t="n">
        <f aca="false">AC1084/AD1084</f>
        <v>9.99100809271656E-005</v>
      </c>
      <c r="AF1084" s="17" t="n">
        <f aca="false">AE1084-O1084</f>
        <v>0</v>
      </c>
      <c r="AG1084" s="4" t="n">
        <f aca="false">VLOOKUP(I1084,BesoinU!$F$1:$L$99,3,0)</f>
        <v>7.06345341242315</v>
      </c>
      <c r="AH1084" s="19" t="n">
        <f aca="false">VLOOKUP(J1084,bibliRdtCHauff!$G$2:$K$1398,4,0)</f>
        <v>24.6770127059554</v>
      </c>
      <c r="AI1084" s="19" t="n">
        <f aca="false">VLOOKUP(J1084,bibliRdtCHauff!$G$2:$K$1398,3,0)</f>
        <v>2.12951600830458</v>
      </c>
      <c r="AJ1084" s="4" t="n">
        <f aca="false">VLOOKUP(D1084,'paramètres CI'!$A$1:$C$6,3)</f>
        <v>0.0509473684210526</v>
      </c>
      <c r="AK1084" s="4" t="n">
        <f aca="false">AJ1084*AG1084/AI1084</f>
        <v>0.168988803993153</v>
      </c>
      <c r="AL1084" s="4" t="n">
        <f aca="false">AK1084+AH1084/R1084</f>
        <v>1.74861282300764</v>
      </c>
      <c r="AM1084" s="4" t="n">
        <f aca="false">AL1084+Z1084</f>
        <v>-1.15184525651716</v>
      </c>
      <c r="AN1084" s="4" t="n">
        <f aca="false">AM1084^-'paramètres CI'!$B$19</f>
        <v>0.32273561560022</v>
      </c>
      <c r="AO1084" s="4" t="n">
        <f aca="false">SUMIFS($AN$2:$AN$1250,$I$2:$I$1250,V1084)</f>
        <v>37.8715691050674</v>
      </c>
      <c r="AP1084" s="5" t="n">
        <f aca="false">AN1084/AO1084</f>
        <v>0.0085218443076613</v>
      </c>
      <c r="AQ1084" s="6" t="n">
        <f aca="false">AP1084-O1084</f>
        <v>0.00842193422673413</v>
      </c>
      <c r="AR1084" s="20" t="n">
        <f aca="false">VLOOKUP(I1084,entreesparc!$A$13:$H$110,8,0)*AP1084</f>
        <v>665.725509456032</v>
      </c>
      <c r="AS1084" s="7" t="n">
        <f aca="false">M1084*AJ1084/AI1084+AH1084/R1084</f>
        <v>2.34847096926222</v>
      </c>
      <c r="AT1084" s="4" t="n">
        <f aca="false">AS1084+Z1084</f>
        <v>-0.55198711026258</v>
      </c>
      <c r="AU1084" s="4" t="n">
        <f aca="false">AT1084^-'paramètres CI'!$B$19</f>
        <v>116.029523494855</v>
      </c>
      <c r="AV1084" s="4" t="n">
        <f aca="false">SUMIFS($AU$2:$AU$1250,$I$2:$I$1250,V1084)</f>
        <v>6.29506513523595E+022</v>
      </c>
      <c r="AW1084" s="5" t="n">
        <f aca="false">AU1084/AV1084</f>
        <v>1.84318225470603E-021</v>
      </c>
      <c r="AX1084" s="7" t="n">
        <f aca="false">SUMIFS($AP$2:$AP$1250,$I$2:$I$1250,V1084)</f>
        <v>1</v>
      </c>
    </row>
    <row r="1085" customFormat="false" ht="15.8" hidden="false" customHeight="false" outlineLevel="0" collapsed="false">
      <c r="A1085" s="0" t="s">
        <v>19</v>
      </c>
      <c r="B1085" s="0" t="s">
        <v>139</v>
      </c>
      <c r="C1085" s="0" t="s">
        <v>35</v>
      </c>
      <c r="D1085" s="0" t="s">
        <v>34</v>
      </c>
      <c r="E1085" s="0" t="str">
        <f aca="false">VLOOKUP(A1085,Nomenclature!$D$1:$E$9,2,0)</f>
        <v>07</v>
      </c>
      <c r="F1085" s="0" t="str">
        <f aca="false">VLOOKUP(B1085,Nomenclature!$J$1:$K$97,2,0)</f>
        <v>33</v>
      </c>
      <c r="G1085" s="0" t="str">
        <f aca="false">VLOOKUP(C1085,Nomenclature!$M$1:$N$21,2,0)</f>
        <v>21</v>
      </c>
      <c r="H1085" s="0" t="str">
        <f aca="false">VLOOKUP(D1085,Nomenclature!$O$25:$P$31,2,0)</f>
        <v>06</v>
      </c>
      <c r="I1085" s="1" t="str">
        <f aca="false">CONCATENATE(E1085,F1085)</f>
        <v>0733</v>
      </c>
      <c r="J1085" s="0" t="str">
        <f aca="false">CONCATENATE(E1085,F1085,G1085,H1085)</f>
        <v>07332106</v>
      </c>
      <c r="K1085" s="0" t="n">
        <v>22.8526092990011</v>
      </c>
      <c r="L1085" s="0" t="n">
        <v>25</v>
      </c>
      <c r="M1085" s="0" t="n">
        <v>21.9806459439179</v>
      </c>
      <c r="N1085" s="0" t="n">
        <v>2.97446122458009</v>
      </c>
      <c r="O1085" s="0" t="n">
        <v>9.99100809271656E-005</v>
      </c>
      <c r="P1085" s="4" t="n">
        <f aca="false">VLOOKUP(D1085,'paramètres CI'!$A$1:$B$6,2,0)</f>
        <v>0.0424847883250769</v>
      </c>
      <c r="Q1085" s="17" t="n">
        <f aca="false">M1085*P1085/N1085</f>
        <v>0.313953694356075</v>
      </c>
      <c r="R1085" s="9" t="n">
        <f aca="false">1/(1+0.04)*(1 - (1/(1+0.04))^L1085)/(1-1/(1+0.04))</f>
        <v>15.6220799436509</v>
      </c>
      <c r="S1085" s="17" t="n">
        <f aca="false">K1085/R1085</f>
        <v>1.46284037602105</v>
      </c>
      <c r="T1085" s="17" t="n">
        <f aca="false">Q1085+S1085</f>
        <v>1.77679407037712</v>
      </c>
      <c r="U1085" s="0" t="n">
        <f aca="false">T1085 + Z1085</f>
        <v>-0.814006735187727</v>
      </c>
      <c r="V1085" s="4" t="str">
        <f aca="false">VLOOKUP(I1085,'CI ref gaz'!$I$1:$AM$97,1,0)</f>
        <v>0733</v>
      </c>
      <c r="W1085" s="0" t="n">
        <f aca="false">VLOOKUP(I1085,'CI ref gaz'!$I$1:$AM$97,14,0)</f>
        <v>-2</v>
      </c>
      <c r="X1085" s="1" t="n">
        <f aca="false">VLOOKUP(I1085,'CI ref gaz'!$I$1:$AM$97,13,0)</f>
        <v>-0.27809762668739</v>
      </c>
      <c r="Y1085" s="2" t="n">
        <f aca="false">VLOOKUP(I1085,'CI ref gaz'!$I$1:$AM$97,7,0)</f>
        <v>0.538337999945322</v>
      </c>
      <c r="Z1085" s="17" t="n">
        <f aca="false">X1085*(O1085/Y1085)^(-1/8)-T1085</f>
        <v>-2.59080080556485</v>
      </c>
      <c r="AA1085" s="17" t="n">
        <f aca="false">Z1085^2</f>
        <v>6.71224881411549</v>
      </c>
      <c r="AB1085" s="18" t="n">
        <f aca="false">Z1085/U1085</f>
        <v>3.18277563755951</v>
      </c>
      <c r="AC1085" s="17" t="n">
        <f aca="false">U1085^-('paramètres CI'!$B$19)</f>
        <v>5.18771385942054</v>
      </c>
      <c r="AD1085" s="4" t="n">
        <f aca="false">SUMIFS($AC$2:$AC$1250,$I$2:$I$1250,V1085)</f>
        <v>51923.8280189401</v>
      </c>
      <c r="AE1085" s="4" t="n">
        <f aca="false">AC1085/AD1085</f>
        <v>9.99100809271656E-005</v>
      </c>
      <c r="AF1085" s="17" t="n">
        <f aca="false">AE1085-O1085</f>
        <v>0</v>
      </c>
      <c r="AG1085" s="4" t="n">
        <f aca="false">VLOOKUP(I1085,BesoinU!$F$1:$L$99,3,0)</f>
        <v>7.06345341242315</v>
      </c>
      <c r="AH1085" s="19" t="n">
        <f aca="false">VLOOKUP(J1085,bibliRdtCHauff!$G$2:$K$1398,4,0)</f>
        <v>22.8526092990011</v>
      </c>
      <c r="AI1085" s="19" t="n">
        <f aca="false">VLOOKUP(J1085,bibliRdtCHauff!$G$2:$K$1398,3,0)</f>
        <v>2.97446122458009</v>
      </c>
      <c r="AJ1085" s="4" t="n">
        <f aca="false">VLOOKUP(D1085,'paramètres CI'!$A$1:$C$6,3)</f>
        <v>0.0591</v>
      </c>
      <c r="AK1085" s="4" t="n">
        <f aca="false">AJ1085*AG1085/AI1085</f>
        <v>0.14034477680345</v>
      </c>
      <c r="AL1085" s="4" t="n">
        <f aca="false">AK1085+AH1085/R1085</f>
        <v>1.60318515282449</v>
      </c>
      <c r="AM1085" s="4" t="n">
        <f aca="false">AL1085+Z1085</f>
        <v>-0.987615652740358</v>
      </c>
      <c r="AN1085" s="4" t="n">
        <f aca="false">AM1085^-'paramètres CI'!$B$19</f>
        <v>1.10483210132543</v>
      </c>
      <c r="AO1085" s="4" t="n">
        <f aca="false">SUMIFS($AN$2:$AN$1250,$I$2:$I$1250,V1085)</f>
        <v>37.8715691050674</v>
      </c>
      <c r="AP1085" s="5" t="n">
        <f aca="false">AN1085/AO1085</f>
        <v>0.0291731271619691</v>
      </c>
      <c r="AQ1085" s="6" t="n">
        <f aca="false">AP1085-O1085</f>
        <v>0.0290732170810419</v>
      </c>
      <c r="AR1085" s="20" t="n">
        <f aca="false">VLOOKUP(I1085,entreesparc!$A$13:$H$110,8,0)*AP1085</f>
        <v>2279.00138058934</v>
      </c>
      <c r="AS1085" s="7" t="n">
        <f aca="false">M1085*AJ1085/AI1085+AH1085/R1085</f>
        <v>1.89957700736474</v>
      </c>
      <c r="AT1085" s="4" t="n">
        <f aca="false">AS1085+Z1085</f>
        <v>-0.691223798200114</v>
      </c>
      <c r="AU1085" s="4" t="n">
        <f aca="false">AT1085^-'paramètres CI'!$B$19</f>
        <v>19.1889204878845</v>
      </c>
      <c r="AV1085" s="4" t="n">
        <f aca="false">SUMIFS($AU$2:$AU$1250,$I$2:$I$1250,V1085)</f>
        <v>6.29506513523595E+022</v>
      </c>
      <c r="AW1085" s="5" t="n">
        <f aca="false">AU1085/AV1085</f>
        <v>3.04824812383221E-022</v>
      </c>
      <c r="AX1085" s="7" t="n">
        <f aca="false">SUMIFS($AP$2:$AP$1250,$I$2:$I$1250,V1085)</f>
        <v>1</v>
      </c>
    </row>
    <row r="1086" customFormat="false" ht="15.8" hidden="false" customHeight="false" outlineLevel="0" collapsed="false">
      <c r="A1086" s="0" t="s">
        <v>19</v>
      </c>
      <c r="B1086" s="0" t="s">
        <v>139</v>
      </c>
      <c r="C1086" s="0" t="s">
        <v>134</v>
      </c>
      <c r="D1086" s="0" t="s">
        <v>43</v>
      </c>
      <c r="E1086" s="0" t="str">
        <f aca="false">VLOOKUP(A1086,Nomenclature!$D$1:$E$9,2,0)</f>
        <v>07</v>
      </c>
      <c r="F1086" s="0" t="str">
        <f aca="false">VLOOKUP(B1086,Nomenclature!$J$1:$K$97,2,0)</f>
        <v>33</v>
      </c>
      <c r="G1086" s="0" t="str">
        <f aca="false">VLOOKUP(C1086,Nomenclature!$M$1:$N$21,2,0)</f>
        <v>02</v>
      </c>
      <c r="H1086" s="0" t="str">
        <f aca="false">VLOOKUP(D1086,Nomenclature!$O$25:$P$31,2,0)</f>
        <v>02</v>
      </c>
      <c r="I1086" s="1" t="str">
        <f aca="false">CONCATENATE(E1086,F1086)</f>
        <v>0733</v>
      </c>
      <c r="J1086" s="0" t="str">
        <f aca="false">CONCATENATE(E1086,F1086,G1086,H1086)</f>
        <v>07330202</v>
      </c>
      <c r="K1086" s="0" t="n">
        <v>10</v>
      </c>
      <c r="L1086" s="0" t="n">
        <v>10</v>
      </c>
      <c r="M1086" s="0" t="n">
        <v>23.1599662050807</v>
      </c>
      <c r="N1086" s="0" t="n">
        <v>0.799999999999999</v>
      </c>
      <c r="O1086" s="0" t="n">
        <v>0.0603795194956735</v>
      </c>
      <c r="P1086" s="4" t="n">
        <f aca="false">VLOOKUP(D1086,'paramètres CI'!$A$1:$B$6,2,0)</f>
        <v>0.0935912806596305</v>
      </c>
      <c r="Q1086" s="17" t="n">
        <f aca="false">M1086*P1086/N1086</f>
        <v>2.70946362145908</v>
      </c>
      <c r="R1086" s="9" t="n">
        <f aca="false">1/(1+0.04)*(1 - (1/(1+0.04))^L1086)/(1-1/(1+0.04))</f>
        <v>8.11089577935502</v>
      </c>
      <c r="S1086" s="17" t="n">
        <f aca="false">K1086/R1086</f>
        <v>1.23290944330137</v>
      </c>
      <c r="T1086" s="17" t="n">
        <f aca="false">Q1086+S1086</f>
        <v>3.94237306476045</v>
      </c>
      <c r="U1086" s="0" t="n">
        <f aca="false">T1086 + Z1086</f>
        <v>-0.365567817196984</v>
      </c>
      <c r="V1086" s="4" t="str">
        <f aca="false">VLOOKUP(I1086,'CI ref gaz'!$I$1:$AM$97,1,0)</f>
        <v>0733</v>
      </c>
      <c r="W1086" s="0" t="n">
        <f aca="false">VLOOKUP(I1086,'CI ref gaz'!$I$1:$AM$97,14,0)</f>
        <v>-2</v>
      </c>
      <c r="X1086" s="1" t="n">
        <f aca="false">VLOOKUP(I1086,'CI ref gaz'!$I$1:$AM$97,13,0)</f>
        <v>-0.27809762668739</v>
      </c>
      <c r="Y1086" s="2" t="n">
        <f aca="false">VLOOKUP(I1086,'CI ref gaz'!$I$1:$AM$97,7,0)</f>
        <v>0.538337999945322</v>
      </c>
      <c r="Z1086" s="17" t="n">
        <f aca="false">X1086*(O1086/Y1086)^(-1/8)-T1086</f>
        <v>-4.30794088195744</v>
      </c>
      <c r="AA1086" s="17" t="n">
        <f aca="false">Z1086^2</f>
        <v>18.5583546424402</v>
      </c>
      <c r="AB1086" s="18" t="n">
        <f aca="false">Z1086/U1086</f>
        <v>11.7842454376561</v>
      </c>
      <c r="AC1086" s="17" t="n">
        <f aca="false">U1086^-('paramètres CI'!$B$19)</f>
        <v>3135.13578615957</v>
      </c>
      <c r="AD1086" s="4" t="n">
        <f aca="false">SUMIFS($AC$2:$AC$1250,$I$2:$I$1250,V1086)</f>
        <v>51923.8280189401</v>
      </c>
      <c r="AE1086" s="4" t="n">
        <f aca="false">AC1086/AD1086</f>
        <v>0.060379519495673</v>
      </c>
      <c r="AF1086" s="17" t="n">
        <f aca="false">AE1086-O1086</f>
        <v>-5.06539254985228E-016</v>
      </c>
      <c r="AG1086" s="4" t="n">
        <f aca="false">VLOOKUP(I1086,BesoinU!$F$1:$L$99,3,0)</f>
        <v>7.06345341242315</v>
      </c>
      <c r="AH1086" s="19" t="n">
        <f aca="false">VLOOKUP(J1086,bibliRdtCHauff!$G$2:$K$1398,4,0)</f>
        <v>10.4</v>
      </c>
      <c r="AI1086" s="19" t="n">
        <f aca="false">VLOOKUP(J1086,bibliRdtCHauff!$G$2:$K$1398,3,0)</f>
        <v>0.839999999999999</v>
      </c>
      <c r="AJ1086" s="4" t="n">
        <f aca="false">VLOOKUP(D1086,'paramètres CI'!$A$1:$C$6,3)</f>
        <v>0.09847</v>
      </c>
      <c r="AK1086" s="4" t="n">
        <f aca="false">AJ1086*AG1086/AI1086</f>
        <v>0.828021735144415</v>
      </c>
      <c r="AL1086" s="4" t="n">
        <f aca="false">AK1086+AH1086/R1086</f>
        <v>2.11024755617784</v>
      </c>
      <c r="AM1086" s="4" t="n">
        <f aca="false">AL1086+Z1086</f>
        <v>-2.1976933257796</v>
      </c>
      <c r="AN1086" s="4" t="n">
        <f aca="false">AM1086^-'paramètres CI'!$B$19</f>
        <v>0.00183765206052986</v>
      </c>
      <c r="AO1086" s="4" t="n">
        <f aca="false">SUMIFS($AN$2:$AN$1250,$I$2:$I$1250,V1086)</f>
        <v>37.8715691050674</v>
      </c>
      <c r="AP1086" s="5" t="n">
        <f aca="false">AN1086/AO1086</f>
        <v>4.85232617489824E-005</v>
      </c>
      <c r="AQ1086" s="6" t="n">
        <f aca="false">AP1086-O1086</f>
        <v>-0.0603309962339245</v>
      </c>
      <c r="AR1086" s="20" t="n">
        <f aca="false">VLOOKUP(I1086,entreesparc!$A$13:$H$110,8,0)*AP1086</f>
        <v>3.79063169685799</v>
      </c>
      <c r="AS1086" s="7" t="n">
        <f aca="false">M1086*AJ1086/AI1086+AH1086/R1086</f>
        <v>3.99718043081235</v>
      </c>
      <c r="AT1086" s="4" t="n">
        <f aca="false">AS1086+Z1086</f>
        <v>-0.310760451145089</v>
      </c>
      <c r="AU1086" s="4" t="n">
        <f aca="false">AT1086^-'paramètres CI'!$B$19</f>
        <v>11497.2520914251</v>
      </c>
      <c r="AV1086" s="4" t="n">
        <f aca="false">SUMIFS($AU$2:$AU$1250,$I$2:$I$1250,V1086)</f>
        <v>6.29506513523595E+022</v>
      </c>
      <c r="AW1086" s="5" t="n">
        <f aca="false">AU1086/AV1086</f>
        <v>1.8263912833992E-019</v>
      </c>
      <c r="AX1086" s="7" t="n">
        <f aca="false">SUMIFS($AP$2:$AP$1250,$I$2:$I$1250,V1086)</f>
        <v>1</v>
      </c>
    </row>
    <row r="1087" customFormat="false" ht="15.8" hidden="false" customHeight="false" outlineLevel="0" collapsed="false">
      <c r="A1087" s="0" t="s">
        <v>19</v>
      </c>
      <c r="B1087" s="0" t="s">
        <v>139</v>
      </c>
      <c r="C1087" s="0" t="s">
        <v>135</v>
      </c>
      <c r="D1087" s="0" t="s">
        <v>43</v>
      </c>
      <c r="E1087" s="0" t="str">
        <f aca="false">VLOOKUP(A1087,Nomenclature!$D$1:$E$9,2,0)</f>
        <v>07</v>
      </c>
      <c r="F1087" s="0" t="str">
        <f aca="false">VLOOKUP(B1087,Nomenclature!$J$1:$K$97,2,0)</f>
        <v>33</v>
      </c>
      <c r="G1087" s="0" t="str">
        <f aca="false">VLOOKUP(C1087,Nomenclature!$M$1:$N$21,2,0)</f>
        <v>22</v>
      </c>
      <c r="H1087" s="0" t="str">
        <f aca="false">VLOOKUP(D1087,Nomenclature!$O$25:$P$31,2,0)</f>
        <v>02</v>
      </c>
      <c r="I1087" s="1" t="str">
        <f aca="false">CONCATENATE(E1087,F1087)</f>
        <v>0733</v>
      </c>
      <c r="J1087" s="0" t="str">
        <f aca="false">CONCATENATE(E1087,F1087,G1087,H1087)</f>
        <v>07332202</v>
      </c>
      <c r="K1087" s="0" t="n">
        <v>12</v>
      </c>
      <c r="L1087" s="0" t="n">
        <v>10</v>
      </c>
      <c r="M1087" s="0" t="n">
        <v>23.1599662050807</v>
      </c>
      <c r="N1087" s="0" t="n">
        <v>1</v>
      </c>
      <c r="O1087" s="0" t="n">
        <v>9.99100809271656E-005</v>
      </c>
      <c r="P1087" s="4" t="n">
        <f aca="false">VLOOKUP(D1087,'paramètres CI'!$A$1:$B$6,2,0)</f>
        <v>0.0935912806596305</v>
      </c>
      <c r="Q1087" s="17" t="n">
        <f aca="false">M1087*P1087/N1087</f>
        <v>2.16757089716726</v>
      </c>
      <c r="R1087" s="9" t="n">
        <f aca="false">1/(1+0.04)*(1 - (1/(1+0.04))^L1087)/(1-1/(1+0.04))</f>
        <v>8.11089577935502</v>
      </c>
      <c r="S1087" s="17" t="n">
        <f aca="false">K1087/R1087</f>
        <v>1.47949133196164</v>
      </c>
      <c r="T1087" s="17" t="n">
        <f aca="false">Q1087+S1087</f>
        <v>3.6470622291289</v>
      </c>
      <c r="U1087" s="0" t="n">
        <f aca="false">T1087 + Z1087</f>
        <v>-0.814006735187727</v>
      </c>
      <c r="V1087" s="4" t="str">
        <f aca="false">VLOOKUP(I1087,'CI ref gaz'!$I$1:$AM$97,1,0)</f>
        <v>0733</v>
      </c>
      <c r="W1087" s="0" t="n">
        <f aca="false">VLOOKUP(I1087,'CI ref gaz'!$I$1:$AM$97,14,0)</f>
        <v>-2</v>
      </c>
      <c r="X1087" s="1" t="n">
        <f aca="false">VLOOKUP(I1087,'CI ref gaz'!$I$1:$AM$97,13,0)</f>
        <v>-0.27809762668739</v>
      </c>
      <c r="Y1087" s="2" t="n">
        <f aca="false">VLOOKUP(I1087,'CI ref gaz'!$I$1:$AM$97,7,0)</f>
        <v>0.538337999945322</v>
      </c>
      <c r="Z1087" s="17" t="n">
        <f aca="false">X1087*(O1087/Y1087)^(-1/8)-T1087</f>
        <v>-4.46106896431663</v>
      </c>
      <c r="AA1087" s="17" t="n">
        <f aca="false">Z1087^2</f>
        <v>19.9011363043891</v>
      </c>
      <c r="AB1087" s="18" t="n">
        <f aca="false">Z1087/U1087</f>
        <v>5.48038335737826</v>
      </c>
      <c r="AC1087" s="17" t="n">
        <f aca="false">U1087^-('paramètres CI'!$B$19)</f>
        <v>5.18771385942056</v>
      </c>
      <c r="AD1087" s="4" t="n">
        <f aca="false">SUMIFS($AC$2:$AC$1250,$I$2:$I$1250,V1087)</f>
        <v>51923.8280189401</v>
      </c>
      <c r="AE1087" s="4" t="n">
        <f aca="false">AC1087/AD1087</f>
        <v>9.9910080927166E-005</v>
      </c>
      <c r="AF1087" s="17" t="n">
        <f aca="false">AE1087-O1087</f>
        <v>4.47233396150271E-019</v>
      </c>
      <c r="AG1087" s="4" t="n">
        <f aca="false">VLOOKUP(I1087,BesoinU!$F$1:$L$99,3,0)</f>
        <v>7.06345341242315</v>
      </c>
      <c r="AH1087" s="19" t="n">
        <f aca="false">VLOOKUP(J1087,bibliRdtCHauff!$G$2:$K$1398,4,0)</f>
        <v>12</v>
      </c>
      <c r="AI1087" s="19" t="n">
        <f aca="false">VLOOKUP(J1087,bibliRdtCHauff!$G$2:$K$1398,3,0)</f>
        <v>1</v>
      </c>
      <c r="AJ1087" s="4" t="n">
        <f aca="false">VLOOKUP(D1087,'paramètres CI'!$A$1:$C$6,3)</f>
        <v>0.09847</v>
      </c>
      <c r="AK1087" s="4" t="n">
        <f aca="false">AJ1087*AG1087/AI1087</f>
        <v>0.695538257521308</v>
      </c>
      <c r="AL1087" s="4" t="n">
        <f aca="false">AK1087+AH1087/R1087</f>
        <v>2.17502958948295</v>
      </c>
      <c r="AM1087" s="4" t="n">
        <f aca="false">AL1087+Z1087</f>
        <v>-2.28603937483368</v>
      </c>
      <c r="AN1087" s="4" t="n">
        <f aca="false">AM1087^-'paramètres CI'!$B$19</f>
        <v>0.00134069610777785</v>
      </c>
      <c r="AO1087" s="4" t="n">
        <f aca="false">SUMIFS($AN$2:$AN$1250,$I$2:$I$1250,V1087)</f>
        <v>37.8715691050674</v>
      </c>
      <c r="AP1087" s="5" t="n">
        <f aca="false">AN1087/AO1087</f>
        <v>3.54011238366793E-005</v>
      </c>
      <c r="AQ1087" s="6" t="n">
        <f aca="false">AP1087-O1087</f>
        <v>-6.45089570904863E-005</v>
      </c>
      <c r="AR1087" s="20" t="n">
        <f aca="false">VLOOKUP(I1087,entreesparc!$A$13:$H$110,8,0)*AP1087</f>
        <v>2.76553177348028</v>
      </c>
      <c r="AS1087" s="7" t="n">
        <f aca="false">M1087*AJ1087/AI1087+AH1087/R1087</f>
        <v>3.76005320417594</v>
      </c>
      <c r="AT1087" s="4" t="n">
        <f aca="false">AS1087+Z1087</f>
        <v>-0.701015760140695</v>
      </c>
      <c r="AU1087" s="4" t="n">
        <f aca="false">AT1087^-'paramètres CI'!$B$19</f>
        <v>17.1465892905981</v>
      </c>
      <c r="AV1087" s="4" t="n">
        <f aca="false">SUMIFS($AU$2:$AU$1250,$I$2:$I$1250,V1087)</f>
        <v>6.29506513523595E+022</v>
      </c>
      <c r="AW1087" s="5" t="n">
        <f aca="false">AU1087/AV1087</f>
        <v>2.72381443594951E-022</v>
      </c>
      <c r="AX1087" s="7" t="n">
        <f aca="false">SUMIFS($AP$2:$AP$1250,$I$2:$I$1250,V1087)</f>
        <v>1</v>
      </c>
    </row>
    <row r="1088" customFormat="false" ht="15.8" hidden="false" customHeight="false" outlineLevel="0" collapsed="false">
      <c r="A1088" s="0" t="s">
        <v>19</v>
      </c>
      <c r="B1088" s="0" t="s">
        <v>139</v>
      </c>
      <c r="C1088" s="0" t="s">
        <v>36</v>
      </c>
      <c r="D1088" s="0" t="s">
        <v>37</v>
      </c>
      <c r="E1088" s="0" t="str">
        <f aca="false">VLOOKUP(A1088,Nomenclature!$D$1:$E$9,2,0)</f>
        <v>07</v>
      </c>
      <c r="F1088" s="0" t="str">
        <f aca="false">VLOOKUP(B1088,Nomenclature!$J$1:$K$97,2,0)</f>
        <v>33</v>
      </c>
      <c r="G1088" s="0" t="str">
        <f aca="false">VLOOKUP(C1088,Nomenclature!$M$1:$N$21,2,0)</f>
        <v>23</v>
      </c>
      <c r="H1088" s="0" t="str">
        <f aca="false">VLOOKUP(D1088,Nomenclature!$O$25:$P$31,2,0)</f>
        <v>03</v>
      </c>
      <c r="I1088" s="1" t="str">
        <f aca="false">CONCATENATE(E1088,F1088)</f>
        <v>0733</v>
      </c>
      <c r="J1088" s="0" t="str">
        <f aca="false">CONCATENATE(E1088,F1088,G1088,H1088)</f>
        <v>07332303</v>
      </c>
      <c r="K1088" s="0" t="n">
        <v>11.138525477452</v>
      </c>
      <c r="L1088" s="0" t="n">
        <v>20</v>
      </c>
      <c r="M1088" s="0" t="n">
        <v>38.9264274958655</v>
      </c>
      <c r="N1088" s="0" t="n">
        <v>0.755633718659397</v>
      </c>
      <c r="O1088" s="0" t="n">
        <v>9.99100809271656E-005</v>
      </c>
      <c r="P1088" s="4" t="n">
        <f aca="false">VLOOKUP(D1088,'paramètres CI'!$A$1:$B$6,2,0)</f>
        <v>0.0385046990211696</v>
      </c>
      <c r="Q1088" s="17" t="n">
        <f aca="false">M1088*P1088/N1088</f>
        <v>1.9835673523898</v>
      </c>
      <c r="R1088" s="9" t="n">
        <f aca="false">1/(1+0.04)*(1 - (1/(1+0.04))^L1088)/(1-1/(1+0.04))</f>
        <v>13.5903263449677</v>
      </c>
      <c r="S1088" s="17" t="n">
        <f aca="false">K1088/R1088</f>
        <v>0.819592200710945</v>
      </c>
      <c r="T1088" s="17" t="n">
        <f aca="false">Q1088+S1088</f>
        <v>2.80315955310075</v>
      </c>
      <c r="U1088" s="0" t="n">
        <f aca="false">T1088 + Z1088</f>
        <v>-0.814006735187727</v>
      </c>
      <c r="V1088" s="4" t="str">
        <f aca="false">VLOOKUP(I1088,'CI ref gaz'!$I$1:$AM$97,1,0)</f>
        <v>0733</v>
      </c>
      <c r="W1088" s="0" t="n">
        <f aca="false">VLOOKUP(I1088,'CI ref gaz'!$I$1:$AM$97,14,0)</f>
        <v>-2</v>
      </c>
      <c r="X1088" s="1" t="n">
        <f aca="false">VLOOKUP(I1088,'CI ref gaz'!$I$1:$AM$97,13,0)</f>
        <v>-0.27809762668739</v>
      </c>
      <c r="Y1088" s="2" t="n">
        <f aca="false">VLOOKUP(I1088,'CI ref gaz'!$I$1:$AM$97,7,0)</f>
        <v>0.538337999945322</v>
      </c>
      <c r="Z1088" s="17" t="n">
        <f aca="false">X1088*(O1088/Y1088)^(-1/8)-T1088</f>
        <v>-3.61716628828848</v>
      </c>
      <c r="AA1088" s="17" t="n">
        <f aca="false">Z1088^2</f>
        <v>13.0838919571306</v>
      </c>
      <c r="AB1088" s="18" t="n">
        <f aca="false">Z1088/U1088</f>
        <v>4.44365646121378</v>
      </c>
      <c r="AC1088" s="17" t="n">
        <f aca="false">U1088^-('paramètres CI'!$B$19)</f>
        <v>5.18771385942054</v>
      </c>
      <c r="AD1088" s="4" t="n">
        <f aca="false">SUMIFS($AC$2:$AC$1250,$I$2:$I$1250,V1088)</f>
        <v>51923.8280189401</v>
      </c>
      <c r="AE1088" s="4" t="n">
        <f aca="false">AC1088/AD1088</f>
        <v>9.99100809271656E-005</v>
      </c>
      <c r="AF1088" s="17" t="n">
        <f aca="false">AE1088-O1088</f>
        <v>0</v>
      </c>
      <c r="AG1088" s="4" t="n">
        <f aca="false">VLOOKUP(I1088,BesoinU!$F$1:$L$99,3,0)</f>
        <v>7.06345341242315</v>
      </c>
      <c r="AH1088" s="19" t="n">
        <f aca="false">VLOOKUP(J1088,bibliRdtCHauff!$G$2:$K$1398,4,0)</f>
        <v>11.138525477452</v>
      </c>
      <c r="AI1088" s="19" t="n">
        <f aca="false">VLOOKUP(J1088,bibliRdtCHauff!$G$2:$K$1398,3,0)</f>
        <v>0.755633718659397</v>
      </c>
      <c r="AJ1088" s="4" t="n">
        <f aca="false">VLOOKUP(D1088,'paramètres CI'!$A$1:$C$6,3)</f>
        <v>0.0763929293534506</v>
      </c>
      <c r="AK1088" s="4" t="n">
        <f aca="false">AJ1088*AG1088/AI1088</f>
        <v>0.714099813443947</v>
      </c>
      <c r="AL1088" s="4" t="n">
        <f aca="false">AK1088+AH1088/R1088</f>
        <v>1.53369201415489</v>
      </c>
      <c r="AM1088" s="4" t="n">
        <f aca="false">AL1088+Z1088</f>
        <v>-2.08347427413358</v>
      </c>
      <c r="AN1088" s="4" t="n">
        <f aca="false">AM1088^-'paramètres CI'!$B$19</f>
        <v>0.00281640340872154</v>
      </c>
      <c r="AO1088" s="4" t="n">
        <f aca="false">SUMIFS($AN$2:$AN$1250,$I$2:$I$1250,V1088)</f>
        <v>37.8715691050674</v>
      </c>
      <c r="AP1088" s="5" t="n">
        <f aca="false">AN1088/AO1088</f>
        <v>7.43672225702603E-005</v>
      </c>
      <c r="AQ1088" s="6" t="n">
        <f aca="false">AP1088-O1088</f>
        <v>-2.55428583569053E-005</v>
      </c>
      <c r="AR1088" s="20" t="n">
        <f aca="false">VLOOKUP(I1088,entreesparc!$A$13:$H$110,8,0)*AP1088</f>
        <v>5.80955898101869</v>
      </c>
      <c r="AS1088" s="7" t="n">
        <f aca="false">M1088*AJ1088/AI1088+AH1088/R1088</f>
        <v>4.75496955648809</v>
      </c>
      <c r="AT1088" s="4" t="n">
        <f aca="false">AS1088+Z1088</f>
        <v>1.13780326819961</v>
      </c>
      <c r="AU1088" s="4" t="n">
        <f aca="false">AT1088^-'paramètres CI'!$B$19</f>
        <v>0.356010317886803</v>
      </c>
      <c r="AV1088" s="4" t="n">
        <f aca="false">SUMIFS($AU$2:$AU$1250,$I$2:$I$1250,V1088)</f>
        <v>6.29506513523595E+022</v>
      </c>
      <c r="AW1088" s="5" t="n">
        <f aca="false">AU1088/AV1088</f>
        <v>5.65538735880704E-024</v>
      </c>
      <c r="AX1088" s="7" t="n">
        <f aca="false">SUMIFS($AP$2:$AP$1250,$I$2:$I$1250,V1088)</f>
        <v>1</v>
      </c>
    </row>
    <row r="1089" customFormat="false" ht="15.8" hidden="false" customHeight="false" outlineLevel="0" collapsed="false">
      <c r="A1089" s="0" t="s">
        <v>19</v>
      </c>
      <c r="B1089" s="0" t="s">
        <v>139</v>
      </c>
      <c r="C1089" s="0" t="s">
        <v>38</v>
      </c>
      <c r="D1089" s="0" t="s">
        <v>39</v>
      </c>
      <c r="E1089" s="0" t="str">
        <f aca="false">VLOOKUP(A1089,Nomenclature!$D$1:$E$9,2,0)</f>
        <v>07</v>
      </c>
      <c r="F1089" s="0" t="str">
        <f aca="false">VLOOKUP(B1089,Nomenclature!$J$1:$K$97,2,0)</f>
        <v>33</v>
      </c>
      <c r="G1089" s="0" t="str">
        <f aca="false">VLOOKUP(C1089,Nomenclature!$M$1:$N$21,2,0)</f>
        <v>24</v>
      </c>
      <c r="H1089" s="0" t="str">
        <f aca="false">VLOOKUP(D1089,Nomenclature!$O$25:$P$31,2,0)</f>
        <v>04</v>
      </c>
      <c r="I1089" s="1" t="str">
        <f aca="false">CONCATENATE(E1089,F1089)</f>
        <v>0733</v>
      </c>
      <c r="J1089" s="0" t="str">
        <f aca="false">CONCATENATE(E1089,F1089,G1089,H1089)</f>
        <v>07332404</v>
      </c>
      <c r="K1089" s="0" t="n">
        <v>6.62893587100455</v>
      </c>
      <c r="L1089" s="0" t="n">
        <v>20</v>
      </c>
      <c r="M1089" s="0" t="n">
        <v>38.954661259601</v>
      </c>
      <c r="N1089" s="0" t="n">
        <v>0.975085112468256</v>
      </c>
      <c r="O1089" s="0" t="n">
        <v>9.99100809271656E-005</v>
      </c>
      <c r="P1089" s="4" t="n">
        <f aca="false">VLOOKUP(D1089,'paramètres CI'!$A$1:$B$6,2,0)</f>
        <v>0.022045059962018</v>
      </c>
      <c r="Q1089" s="17" t="n">
        <f aca="false">M1089*P1089/N1089</f>
        <v>0.88070039454731</v>
      </c>
      <c r="R1089" s="9" t="n">
        <f aca="false">1/(1+0.04)*(1 - (1/(1+0.04))^L1089)/(1-1/(1+0.04))</f>
        <v>13.5903263449677</v>
      </c>
      <c r="S1089" s="17" t="n">
        <f aca="false">K1089/R1089</f>
        <v>0.487768704204749</v>
      </c>
      <c r="T1089" s="17" t="n">
        <f aca="false">Q1089+S1089</f>
        <v>1.36846909875206</v>
      </c>
      <c r="U1089" s="0" t="n">
        <f aca="false">T1089 + Z1089</f>
        <v>-0.814006735187727</v>
      </c>
      <c r="V1089" s="4" t="str">
        <f aca="false">VLOOKUP(I1089,'CI ref gaz'!$I$1:$AM$97,1,0)</f>
        <v>0733</v>
      </c>
      <c r="W1089" s="0" t="n">
        <f aca="false">VLOOKUP(I1089,'CI ref gaz'!$I$1:$AM$97,14,0)</f>
        <v>-2</v>
      </c>
      <c r="X1089" s="1" t="n">
        <f aca="false">VLOOKUP(I1089,'CI ref gaz'!$I$1:$AM$97,13,0)</f>
        <v>-0.27809762668739</v>
      </c>
      <c r="Y1089" s="2" t="n">
        <f aca="false">VLOOKUP(I1089,'CI ref gaz'!$I$1:$AM$97,7,0)</f>
        <v>0.538337999945322</v>
      </c>
      <c r="Z1089" s="17" t="n">
        <f aca="false">X1089*(O1089/Y1089)^(-1/8)-T1089</f>
        <v>-2.18247583393979</v>
      </c>
      <c r="AA1089" s="17" t="n">
        <f aca="false">Z1089^2</f>
        <v>4.76320076573117</v>
      </c>
      <c r="AB1089" s="18" t="n">
        <f aca="false">Z1089/U1089</f>
        <v>2.68115205881738</v>
      </c>
      <c r="AC1089" s="17" t="n">
        <f aca="false">U1089^-('paramètres CI'!$B$19)</f>
        <v>5.18771385942054</v>
      </c>
      <c r="AD1089" s="4" t="n">
        <f aca="false">SUMIFS($AC$2:$AC$1250,$I$2:$I$1250,V1089)</f>
        <v>51923.8280189401</v>
      </c>
      <c r="AE1089" s="4" t="n">
        <f aca="false">AC1089/AD1089</f>
        <v>9.99100809271656E-005</v>
      </c>
      <c r="AF1089" s="17" t="n">
        <f aca="false">AE1089-O1089</f>
        <v>0</v>
      </c>
      <c r="AG1089" s="4" t="n">
        <f aca="false">VLOOKUP(I1089,BesoinU!$F$1:$L$99,3,0)</f>
        <v>7.06345341242315</v>
      </c>
      <c r="AH1089" s="19" t="n">
        <f aca="false">VLOOKUP(J1089,bibliRdtCHauff!$G$2:$K$1398,4,0)</f>
        <v>6.62893587100455</v>
      </c>
      <c r="AI1089" s="19" t="n">
        <f aca="false">VLOOKUP(J1089,bibliRdtCHauff!$G$2:$K$1398,3,0)</f>
        <v>0.975085112468256</v>
      </c>
      <c r="AJ1089" s="4" t="n">
        <f aca="false">VLOOKUP(D1089,'paramètres CI'!$A$1:$C$6,3)</f>
        <v>0.0386719666666667</v>
      </c>
      <c r="AK1089" s="4" t="n">
        <f aca="false">AJ1089*AG1089/AI1089</f>
        <v>0.280137222303939</v>
      </c>
      <c r="AL1089" s="4" t="n">
        <f aca="false">AK1089+AH1089/R1089</f>
        <v>0.767905926508687</v>
      </c>
      <c r="AM1089" s="4" t="n">
        <f aca="false">AL1089+Z1089</f>
        <v>-1.4145699074311</v>
      </c>
      <c r="AN1089" s="4" t="n">
        <f aca="false">AM1089^-'paramètres CI'!$B$19</f>
        <v>0.0623741557311445</v>
      </c>
      <c r="AO1089" s="4" t="n">
        <f aca="false">SUMIFS($AN$2:$AN$1250,$I$2:$I$1250,V1089)</f>
        <v>37.8715691050674</v>
      </c>
      <c r="AP1089" s="5" t="n">
        <f aca="false">AN1089/AO1089</f>
        <v>0.00164699158775543</v>
      </c>
      <c r="AQ1089" s="6" t="n">
        <f aca="false">AP1089-O1089</f>
        <v>0.00154708150682827</v>
      </c>
      <c r="AR1089" s="20" t="n">
        <f aca="false">VLOOKUP(I1089,entreesparc!$A$13:$H$110,8,0)*AP1089</f>
        <v>128.662795780317</v>
      </c>
      <c r="AS1089" s="7" t="n">
        <f aca="false">M1089*AJ1089/AI1089+AH1089/R1089</f>
        <v>2.03271420945327</v>
      </c>
      <c r="AT1089" s="4" t="n">
        <f aca="false">AS1089+Z1089</f>
        <v>-0.149761624486516</v>
      </c>
      <c r="AU1089" s="4" t="n">
        <f aca="false">AT1089^-'paramètres CI'!$B$19</f>
        <v>3951806.41411558</v>
      </c>
      <c r="AV1089" s="4" t="n">
        <f aca="false">SUMIFS($AU$2:$AU$1250,$I$2:$I$1250,V1089)</f>
        <v>6.29506513523595E+022</v>
      </c>
      <c r="AW1089" s="5" t="n">
        <f aca="false">AU1089/AV1089</f>
        <v>6.27762593272589E-017</v>
      </c>
      <c r="AX1089" s="7" t="n">
        <f aca="false">SUMIFS($AP$2:$AP$1250,$I$2:$I$1250,V1089)</f>
        <v>1</v>
      </c>
    </row>
    <row r="1090" customFormat="false" ht="15.8" hidden="false" customHeight="false" outlineLevel="0" collapsed="false">
      <c r="A1090" s="0" t="s">
        <v>19</v>
      </c>
      <c r="B1090" s="0" t="s">
        <v>139</v>
      </c>
      <c r="C1090" s="0" t="s">
        <v>40</v>
      </c>
      <c r="D1090" s="0" t="s">
        <v>37</v>
      </c>
      <c r="E1090" s="0" t="str">
        <f aca="false">VLOOKUP(A1090,Nomenclature!$D$1:$E$9,2,0)</f>
        <v>07</v>
      </c>
      <c r="F1090" s="0" t="str">
        <f aca="false">VLOOKUP(B1090,Nomenclature!$J$1:$K$97,2,0)</f>
        <v>33</v>
      </c>
      <c r="G1090" s="0" t="str">
        <f aca="false">VLOOKUP(C1090,Nomenclature!$M$1:$N$21,2,0)</f>
        <v>03</v>
      </c>
      <c r="H1090" s="0" t="str">
        <f aca="false">VLOOKUP(D1090,Nomenclature!$O$25:$P$31,2,0)</f>
        <v>03</v>
      </c>
      <c r="I1090" s="1" t="str">
        <f aca="false">CONCATENATE(E1090,F1090)</f>
        <v>0733</v>
      </c>
      <c r="J1090" s="0" t="str">
        <f aca="false">CONCATENATE(E1090,F1090,G1090,H1090)</f>
        <v>07330303</v>
      </c>
      <c r="K1090" s="0" t="n">
        <v>8.91082038196163</v>
      </c>
      <c r="L1090" s="0" t="n">
        <v>20</v>
      </c>
      <c r="M1090" s="0" t="n">
        <v>38.9264274958655</v>
      </c>
      <c r="N1090" s="0" t="n">
        <v>0.681261084526332</v>
      </c>
      <c r="O1090" s="0" t="n">
        <v>0.0126138417683181</v>
      </c>
      <c r="P1090" s="4" t="n">
        <f aca="false">VLOOKUP(D1090,'paramètres CI'!$A$1:$B$6,2,0)</f>
        <v>0.0385046990211696</v>
      </c>
      <c r="Q1090" s="17" t="n">
        <f aca="false">M1090*P1090/N1090</f>
        <v>2.20011154128935</v>
      </c>
      <c r="R1090" s="9" t="n">
        <f aca="false">1/(1+0.04)*(1 - (1/(1+0.04))^L1090)/(1-1/(1+0.04))</f>
        <v>13.5903263449677</v>
      </c>
      <c r="S1090" s="17" t="n">
        <f aca="false">K1090/R1090</f>
        <v>0.655673760568759</v>
      </c>
      <c r="T1090" s="17" t="n">
        <f aca="false">Q1090+S1090</f>
        <v>2.85578530185811</v>
      </c>
      <c r="U1090" s="0" t="n">
        <f aca="false">T1090 + Z1090</f>
        <v>-0.444603871189583</v>
      </c>
      <c r="V1090" s="4" t="str">
        <f aca="false">VLOOKUP(I1090,'CI ref gaz'!$I$1:$AM$97,1,0)</f>
        <v>0733</v>
      </c>
      <c r="W1090" s="0" t="n">
        <f aca="false">VLOOKUP(I1090,'CI ref gaz'!$I$1:$AM$97,14,0)</f>
        <v>-2</v>
      </c>
      <c r="X1090" s="1" t="n">
        <f aca="false">VLOOKUP(I1090,'CI ref gaz'!$I$1:$AM$97,13,0)</f>
        <v>-0.27809762668739</v>
      </c>
      <c r="Y1090" s="2" t="n">
        <f aca="false">VLOOKUP(I1090,'CI ref gaz'!$I$1:$AM$97,7,0)</f>
        <v>0.538337999945322</v>
      </c>
      <c r="Z1090" s="17" t="n">
        <f aca="false">X1090*(O1090/Y1090)^(-1/8)-T1090</f>
        <v>-3.30038917304769</v>
      </c>
      <c r="AA1090" s="17" t="n">
        <f aca="false">Z1090^2</f>
        <v>10.8925686935704</v>
      </c>
      <c r="AB1090" s="18" t="n">
        <f aca="false">Z1090/U1090</f>
        <v>7.42321285736258</v>
      </c>
      <c r="AC1090" s="17" t="n">
        <f aca="false">U1090^-('paramètres CI'!$B$19)</f>
        <v>654.958950636273</v>
      </c>
      <c r="AD1090" s="4" t="n">
        <f aca="false">SUMIFS($AC$2:$AC$1250,$I$2:$I$1250,V1090)</f>
        <v>51923.8280189401</v>
      </c>
      <c r="AE1090" s="4" t="n">
        <f aca="false">AC1090/AD1090</f>
        <v>0.0126138417683181</v>
      </c>
      <c r="AF1090" s="17" t="n">
        <f aca="false">AE1090-O1090</f>
        <v>0</v>
      </c>
      <c r="AG1090" s="4" t="n">
        <f aca="false">VLOOKUP(I1090,BesoinU!$F$1:$L$99,3,0)</f>
        <v>7.06345341242315</v>
      </c>
      <c r="AH1090" s="19" t="n">
        <f aca="false">VLOOKUP(J1090,bibliRdtCHauff!$G$2:$K$1398,4,0)</f>
        <v>9.35636140105971</v>
      </c>
      <c r="AI1090" s="19" t="n">
        <f aca="false">VLOOKUP(J1090,bibliRdtCHauff!$G$2:$K$1398,3,0)</f>
        <v>0.696135611352945</v>
      </c>
      <c r="AJ1090" s="4" t="n">
        <f aca="false">VLOOKUP(D1090,'paramètres CI'!$A$1:$C$6,3)</f>
        <v>0.0763929293534506</v>
      </c>
      <c r="AK1090" s="4" t="n">
        <f aca="false">AJ1090*AG1090/AI1090</f>
        <v>0.77513330553212</v>
      </c>
      <c r="AL1090" s="4" t="n">
        <f aca="false">AK1090+AH1090/R1090</f>
        <v>1.46359075412932</v>
      </c>
      <c r="AM1090" s="4" t="n">
        <f aca="false">AL1090+Z1090</f>
        <v>-1.83679841891838</v>
      </c>
      <c r="AN1090" s="4" t="n">
        <f aca="false">AM1090^-'paramètres CI'!$B$19</f>
        <v>0.00771805776920539</v>
      </c>
      <c r="AO1090" s="4" t="n">
        <f aca="false">SUMIFS($AN$2:$AN$1250,$I$2:$I$1250,V1090)</f>
        <v>37.8715691050674</v>
      </c>
      <c r="AP1090" s="5" t="n">
        <f aca="false">AN1090/AO1090</f>
        <v>0.000203795563574172</v>
      </c>
      <c r="AQ1090" s="6" t="n">
        <f aca="false">AP1090-O1090</f>
        <v>-0.0124100462047439</v>
      </c>
      <c r="AR1090" s="20" t="n">
        <f aca="false">VLOOKUP(I1090,entreesparc!$A$13:$H$110,8,0)*AP1090</f>
        <v>15.9204862805723</v>
      </c>
      <c r="AS1090" s="7" t="n">
        <f aca="false">M1090*AJ1090/AI1090+AH1090/R1090</f>
        <v>4.96018809586929</v>
      </c>
      <c r="AT1090" s="4" t="n">
        <f aca="false">AS1090+Z1090</f>
        <v>1.6597989228216</v>
      </c>
      <c r="AU1090" s="4" t="n">
        <f aca="false">AT1090^-'paramètres CI'!$B$19</f>
        <v>0.0173602579045179</v>
      </c>
      <c r="AV1090" s="4" t="n">
        <f aca="false">SUMIFS($AU$2:$AU$1250,$I$2:$I$1250,V1090)</f>
        <v>6.29506513523595E+022</v>
      </c>
      <c r="AW1090" s="5" t="n">
        <f aca="false">AU1090/AV1090</f>
        <v>2.75775667631233E-025</v>
      </c>
      <c r="AX1090" s="7" t="n">
        <f aca="false">SUMIFS($AP$2:$AP$1250,$I$2:$I$1250,V1090)</f>
        <v>1</v>
      </c>
    </row>
    <row r="1091" customFormat="false" ht="15.8" hidden="false" customHeight="false" outlineLevel="0" collapsed="false">
      <c r="A1091" s="0" t="s">
        <v>19</v>
      </c>
      <c r="B1091" s="0" t="s">
        <v>139</v>
      </c>
      <c r="C1091" s="0" t="s">
        <v>41</v>
      </c>
      <c r="D1091" s="0" t="s">
        <v>39</v>
      </c>
      <c r="E1091" s="0" t="str">
        <f aca="false">VLOOKUP(A1091,Nomenclature!$D$1:$E$9,2,0)</f>
        <v>07</v>
      </c>
      <c r="F1091" s="0" t="str">
        <f aca="false">VLOOKUP(B1091,Nomenclature!$J$1:$K$97,2,0)</f>
        <v>33</v>
      </c>
      <c r="G1091" s="0" t="str">
        <f aca="false">VLOOKUP(C1091,Nomenclature!$M$1:$N$21,2,0)</f>
        <v>04</v>
      </c>
      <c r="H1091" s="0" t="str">
        <f aca="false">VLOOKUP(D1091,Nomenclature!$O$25:$P$31,2,0)</f>
        <v>04</v>
      </c>
      <c r="I1091" s="1" t="str">
        <f aca="false">CONCATENATE(E1091,F1091)</f>
        <v>0733</v>
      </c>
      <c r="J1091" s="0" t="str">
        <f aca="false">CONCATENATE(E1091,F1091,G1091,H1091)</f>
        <v>07330404</v>
      </c>
      <c r="K1091" s="0" t="n">
        <v>5.30314869680364</v>
      </c>
      <c r="L1091" s="0" t="n">
        <v>20</v>
      </c>
      <c r="M1091" s="0" t="n">
        <v>38.954661259601</v>
      </c>
      <c r="N1091" s="0" t="n">
        <v>0.64486443053555</v>
      </c>
      <c r="O1091" s="0" t="n">
        <v>0.538337999945322</v>
      </c>
      <c r="P1091" s="4" t="n">
        <f aca="false">VLOOKUP(D1091,'paramètres CI'!$A$1:$B$6,2,0)</f>
        <v>0.022045059962018</v>
      </c>
      <c r="Q1091" s="17" t="n">
        <f aca="false">M1091*P1091/N1091</f>
        <v>1.33168740994881</v>
      </c>
      <c r="R1091" s="9" t="n">
        <f aca="false">1/(1+0.04)*(1 - (1/(1+0.04))^L1091)/(1-1/(1+0.04))</f>
        <v>13.5903263449677</v>
      </c>
      <c r="S1091" s="17" t="n">
        <f aca="false">K1091/R1091</f>
        <v>0.390214963363799</v>
      </c>
      <c r="T1091" s="17" t="n">
        <f aca="false">Q1091+S1091</f>
        <v>1.72190237331261</v>
      </c>
      <c r="U1091" s="0" t="n">
        <f aca="false">T1091 + Z1091</f>
        <v>-0.27809762668739</v>
      </c>
      <c r="V1091" s="4" t="str">
        <f aca="false">VLOOKUP(I1091,'CI ref gaz'!$I$1:$AM$97,1,0)</f>
        <v>0733</v>
      </c>
      <c r="W1091" s="0" t="n">
        <f aca="false">VLOOKUP(I1091,'CI ref gaz'!$I$1:$AM$97,14,0)</f>
        <v>-2</v>
      </c>
      <c r="X1091" s="1" t="n">
        <f aca="false">VLOOKUP(I1091,'CI ref gaz'!$I$1:$AM$97,13,0)</f>
        <v>-0.27809762668739</v>
      </c>
      <c r="Y1091" s="2" t="n">
        <f aca="false">VLOOKUP(I1091,'CI ref gaz'!$I$1:$AM$97,7,0)</f>
        <v>0.538337999945322</v>
      </c>
      <c r="Z1091" s="17" t="n">
        <f aca="false">X1091*(O1091/Y1091)^(-1/8)-T1091</f>
        <v>-2</v>
      </c>
      <c r="AA1091" s="17" t="n">
        <f aca="false">Z1091^2</f>
        <v>4</v>
      </c>
      <c r="AB1091" s="18" t="n">
        <f aca="false">Z1091/U1091</f>
        <v>7.19171905141142</v>
      </c>
      <c r="AC1091" s="17" t="n">
        <f aca="false">U1091^-('paramètres CI'!$B$19)</f>
        <v>27952.5697252211</v>
      </c>
      <c r="AD1091" s="4" t="n">
        <f aca="false">SUMIFS($AC$2:$AC$1250,$I$2:$I$1250,V1091)</f>
        <v>51923.8280189401</v>
      </c>
      <c r="AE1091" s="4" t="n">
        <f aca="false">AC1091/AD1091</f>
        <v>0.538337999945322</v>
      </c>
      <c r="AF1091" s="17" t="n">
        <f aca="false">AE1091-O1091</f>
        <v>0</v>
      </c>
      <c r="AG1091" s="4" t="n">
        <f aca="false">VLOOKUP(I1091,BesoinU!$F$1:$L$99,3,0)</f>
        <v>7.06345341242315</v>
      </c>
      <c r="AH1091" s="19" t="n">
        <f aca="false">VLOOKUP(J1091,bibliRdtCHauff!$G$2:$K$1398,4,0)</f>
        <v>5.56830613164382</v>
      </c>
      <c r="AI1091" s="19" t="n">
        <f aca="false">VLOOKUP(J1091,bibliRdtCHauff!$G$2:$K$1398,3,0)</f>
        <v>0.710908566922091</v>
      </c>
      <c r="AJ1091" s="4" t="n">
        <f aca="false">VLOOKUP(D1091,'paramètres CI'!$A$1:$C$6,3)</f>
        <v>0.0386719666666667</v>
      </c>
      <c r="AK1091" s="4" t="n">
        <f aca="false">AJ1091*AG1091/AI1091</f>
        <v>0.3842373655721</v>
      </c>
      <c r="AL1091" s="4" t="n">
        <f aca="false">AK1091+AH1091/R1091</f>
        <v>0.793963077104088</v>
      </c>
      <c r="AM1091" s="4" t="n">
        <f aca="false">AL1091+Z1091</f>
        <v>-1.20603692289591</v>
      </c>
      <c r="AN1091" s="4" t="n">
        <f aca="false">AM1091^-'paramètres CI'!$B$19</f>
        <v>0.223416461088597</v>
      </c>
      <c r="AO1091" s="4" t="n">
        <f aca="false">SUMIFS($AN$2:$AN$1250,$I$2:$I$1250,V1091)</f>
        <v>37.8715691050674</v>
      </c>
      <c r="AP1091" s="5" t="n">
        <f aca="false">AN1091/AO1091</f>
        <v>0.005899318839121</v>
      </c>
      <c r="AQ1091" s="6" t="n">
        <f aca="false">AP1091-O1091</f>
        <v>-0.532438681106201</v>
      </c>
      <c r="AR1091" s="20" t="n">
        <f aca="false">VLOOKUP(I1091,entreesparc!$A$13:$H$110,8,0)*AP1091</f>
        <v>460.854117703917</v>
      </c>
      <c r="AS1091" s="7" t="n">
        <f aca="false">M1091*AJ1091/AI1091+AH1091/R1091</f>
        <v>2.52877931678651</v>
      </c>
      <c r="AT1091" s="4" t="n">
        <f aca="false">AS1091+Z1091</f>
        <v>0.52877931678651</v>
      </c>
      <c r="AU1091" s="4" t="n">
        <f aca="false">AT1091^-'paramètres CI'!$B$19</f>
        <v>163.607920628539</v>
      </c>
      <c r="AV1091" s="4" t="n">
        <f aca="false">SUMIFS($AU$2:$AU$1250,$I$2:$I$1250,V1091)</f>
        <v>6.29506513523595E+022</v>
      </c>
      <c r="AW1091" s="5" t="n">
        <f aca="false">AU1091/AV1091</f>
        <v>2.59898693839976E-021</v>
      </c>
      <c r="AX1091" s="7" t="n">
        <f aca="false">SUMIFS($AP$2:$AP$1250,$I$2:$I$1250,V1091)</f>
        <v>1</v>
      </c>
    </row>
    <row r="1092" customFormat="false" ht="15.8" hidden="false" customHeight="false" outlineLevel="0" collapsed="false">
      <c r="A1092" s="0" t="s">
        <v>19</v>
      </c>
      <c r="B1092" s="0" t="s">
        <v>139</v>
      </c>
      <c r="C1092" s="0" t="s">
        <v>45</v>
      </c>
      <c r="D1092" s="0" t="s">
        <v>43</v>
      </c>
      <c r="E1092" s="0" t="str">
        <f aca="false">VLOOKUP(A1092,Nomenclature!$D$1:$E$9,2,0)</f>
        <v>07</v>
      </c>
      <c r="F1092" s="0" t="str">
        <f aca="false">VLOOKUP(B1092,Nomenclature!$J$1:$K$97,2,0)</f>
        <v>33</v>
      </c>
      <c r="G1092" s="0" t="str">
        <f aca="false">VLOOKUP(C1092,Nomenclature!$M$1:$N$21,2,0)</f>
        <v>06</v>
      </c>
      <c r="H1092" s="0" t="str">
        <f aca="false">VLOOKUP(D1092,Nomenclature!$O$25:$P$31,2,0)</f>
        <v>02</v>
      </c>
      <c r="I1092" s="1" t="str">
        <f aca="false">CONCATENATE(E1092,F1092)</f>
        <v>0733</v>
      </c>
      <c r="J1092" s="0" t="str">
        <f aca="false">CONCATENATE(E1092,F1092,G1092,H1092)</f>
        <v>07330602</v>
      </c>
      <c r="K1092" s="0" t="n">
        <v>10</v>
      </c>
      <c r="L1092" s="0" t="n">
        <v>13</v>
      </c>
      <c r="M1092" s="0" t="n">
        <v>23.8450377090685</v>
      </c>
      <c r="N1092" s="0" t="n">
        <v>0.9</v>
      </c>
      <c r="O1092" s="0" t="n">
        <v>0.0676430733430647</v>
      </c>
      <c r="P1092" s="4" t="n">
        <f aca="false">VLOOKUP(D1092,'paramètres CI'!$A$1:$B$6,2,0)</f>
        <v>0.0935912806596305</v>
      </c>
      <c r="Q1092" s="17" t="n">
        <f aca="false">M1092*P1092/N1092</f>
        <v>2.47965290729878</v>
      </c>
      <c r="R1092" s="9" t="n">
        <f aca="false">1/(1+0.04)*(1 - (1/(1+0.04))^L1092)/(1-1/(1+0.04))</f>
        <v>9.98564784663304</v>
      </c>
      <c r="S1092" s="17" t="n">
        <f aca="false">K1092/R1092</f>
        <v>1.00143727814033</v>
      </c>
      <c r="T1092" s="17" t="n">
        <f aca="false">Q1092+S1092</f>
        <v>3.48109018543911</v>
      </c>
      <c r="U1092" s="0" t="n">
        <f aca="false">T1092 + Z1092</f>
        <v>-0.360413662453527</v>
      </c>
      <c r="V1092" s="4" t="str">
        <f aca="false">VLOOKUP(I1092,'CI ref gaz'!$I$1:$AM$97,1,0)</f>
        <v>0733</v>
      </c>
      <c r="W1092" s="0" t="n">
        <f aca="false">VLOOKUP(I1092,'CI ref gaz'!$I$1:$AM$97,14,0)</f>
        <v>-2</v>
      </c>
      <c r="X1092" s="1" t="n">
        <f aca="false">VLOOKUP(I1092,'CI ref gaz'!$I$1:$AM$97,13,0)</f>
        <v>-0.27809762668739</v>
      </c>
      <c r="Y1092" s="2" t="n">
        <f aca="false">VLOOKUP(I1092,'CI ref gaz'!$I$1:$AM$97,7,0)</f>
        <v>0.538337999945322</v>
      </c>
      <c r="Z1092" s="17" t="n">
        <f aca="false">X1092*(O1092/Y1092)^(-1/8)-T1092</f>
        <v>-3.84150384789264</v>
      </c>
      <c r="AA1092" s="17" t="n">
        <f aca="false">Z1092^2</f>
        <v>14.7571518133739</v>
      </c>
      <c r="AB1092" s="18" t="n">
        <f aca="false">Z1092/U1092</f>
        <v>10.6585966296102</v>
      </c>
      <c r="AC1092" s="17" t="n">
        <f aca="false">U1092^-('paramètres CI'!$B$19)</f>
        <v>3512.28730693786</v>
      </c>
      <c r="AD1092" s="4" t="n">
        <f aca="false">SUMIFS($AC$2:$AC$1250,$I$2:$I$1250,V1092)</f>
        <v>51923.8280189401</v>
      </c>
      <c r="AE1092" s="4" t="n">
        <f aca="false">AC1092/AD1092</f>
        <v>0.0676430733430649</v>
      </c>
      <c r="AF1092" s="17" t="n">
        <f aca="false">AE1092-O1092</f>
        <v>0</v>
      </c>
      <c r="AG1092" s="4" t="n">
        <f aca="false">VLOOKUP(I1092,BesoinU!$F$1:$L$99,3,0)</f>
        <v>7.06345341242315</v>
      </c>
      <c r="AH1092" s="19" t="n">
        <f aca="false">VLOOKUP(J1092,bibliRdtCHauff!$G$2:$K$1398,4,0)</f>
        <v>10.4</v>
      </c>
      <c r="AI1092" s="19" t="n">
        <f aca="false">VLOOKUP(J1092,bibliRdtCHauff!$G$2:$K$1398,3,0)</f>
        <v>0.92</v>
      </c>
      <c r="AJ1092" s="4" t="n">
        <f aca="false">VLOOKUP(D1092,'paramètres CI'!$A$1:$C$6,3)</f>
        <v>0.09847</v>
      </c>
      <c r="AK1092" s="4" t="n">
        <f aca="false">AJ1092*AG1092/AI1092</f>
        <v>0.756019845131856</v>
      </c>
      <c r="AL1092" s="4" t="n">
        <f aca="false">AK1092+AH1092/R1092</f>
        <v>1.7975146143978</v>
      </c>
      <c r="AM1092" s="4" t="n">
        <f aca="false">AL1092+Z1092</f>
        <v>-2.04398923349484</v>
      </c>
      <c r="AN1092" s="4" t="n">
        <f aca="false">AM1092^-'paramètres CI'!$B$19</f>
        <v>0.0032822463123706</v>
      </c>
      <c r="AO1092" s="4" t="n">
        <f aca="false">SUMIFS($AN$2:$AN$1250,$I$2:$I$1250,V1092)</f>
        <v>37.8715691050674</v>
      </c>
      <c r="AP1092" s="5" t="n">
        <f aca="false">AN1092/AO1092</f>
        <v>8.66678194205432E-005</v>
      </c>
      <c r="AQ1092" s="6" t="n">
        <f aca="false">AP1092-O1092</f>
        <v>-0.0675564055236442</v>
      </c>
      <c r="AR1092" s="20" t="n">
        <f aca="false">VLOOKUP(I1092,entreesparc!$A$13:$H$110,8,0)*AP1092</f>
        <v>6.77048020993693</v>
      </c>
      <c r="AS1092" s="7" t="n">
        <f aca="false">M1092*AJ1092/AI1092+AH1092/R1092</f>
        <v>3.59369135971374</v>
      </c>
      <c r="AT1092" s="4" t="n">
        <f aca="false">AS1092+Z1092</f>
        <v>-0.247812488178898</v>
      </c>
      <c r="AU1092" s="4" t="n">
        <f aca="false">AT1092^-'paramètres CI'!$B$19</f>
        <v>70309.5783975408</v>
      </c>
      <c r="AV1092" s="4" t="n">
        <f aca="false">SUMIFS($AU$2:$AU$1250,$I$2:$I$1250,V1092)</f>
        <v>6.29506513523595E+022</v>
      </c>
      <c r="AW1092" s="5" t="n">
        <f aca="false">AU1092/AV1092</f>
        <v>1.11689993490283E-018</v>
      </c>
      <c r="AX1092" s="7" t="n">
        <f aca="false">SUMIFS($AP$2:$AP$1250,$I$2:$I$1250,V1092)</f>
        <v>1</v>
      </c>
    </row>
    <row r="1093" customFormat="false" ht="15.8" hidden="false" customHeight="false" outlineLevel="0" collapsed="false">
      <c r="A1093" s="0" t="s">
        <v>19</v>
      </c>
      <c r="B1093" s="0" t="s">
        <v>139</v>
      </c>
      <c r="C1093" s="0" t="s">
        <v>46</v>
      </c>
      <c r="D1093" s="0" t="s">
        <v>43</v>
      </c>
      <c r="E1093" s="0" t="str">
        <f aca="false">VLOOKUP(A1093,Nomenclature!$D$1:$E$9,2,0)</f>
        <v>07</v>
      </c>
      <c r="F1093" s="0" t="str">
        <f aca="false">VLOOKUP(B1093,Nomenclature!$J$1:$K$97,2,0)</f>
        <v>33</v>
      </c>
      <c r="G1093" s="0" t="str">
        <f aca="false">VLOOKUP(C1093,Nomenclature!$M$1:$N$21,2,0)</f>
        <v>26</v>
      </c>
      <c r="H1093" s="0" t="str">
        <f aca="false">VLOOKUP(D1093,Nomenclature!$O$25:$P$31,2,0)</f>
        <v>02</v>
      </c>
      <c r="I1093" s="1" t="str">
        <f aca="false">CONCATENATE(E1093,F1093)</f>
        <v>0733</v>
      </c>
      <c r="J1093" s="0" t="str">
        <f aca="false">CONCATENATE(E1093,F1093,G1093,H1093)</f>
        <v>07332602</v>
      </c>
      <c r="K1093" s="0" t="n">
        <v>12</v>
      </c>
      <c r="L1093" s="0" t="n">
        <v>13</v>
      </c>
      <c r="M1093" s="0" t="n">
        <v>23.8450377090685</v>
      </c>
      <c r="N1093" s="0" t="n">
        <v>1</v>
      </c>
      <c r="O1093" s="0" t="n">
        <v>9.99100809271656E-005</v>
      </c>
      <c r="P1093" s="4" t="n">
        <f aca="false">VLOOKUP(D1093,'paramètres CI'!$A$1:$B$6,2,0)</f>
        <v>0.0935912806596305</v>
      </c>
      <c r="Q1093" s="17" t="n">
        <f aca="false">M1093*P1093/N1093</f>
        <v>2.2316876165689</v>
      </c>
      <c r="R1093" s="9" t="n">
        <f aca="false">1/(1+0.04)*(1 - (1/(1+0.04))^L1093)/(1-1/(1+0.04))</f>
        <v>9.98564784663304</v>
      </c>
      <c r="S1093" s="17" t="n">
        <f aca="false">K1093/R1093</f>
        <v>1.20172473376839</v>
      </c>
      <c r="T1093" s="17" t="n">
        <f aca="false">Q1093+S1093</f>
        <v>3.43341235033729</v>
      </c>
      <c r="U1093" s="0" t="n">
        <f aca="false">T1093 + Z1093</f>
        <v>-0.814006735187728</v>
      </c>
      <c r="V1093" s="4" t="str">
        <f aca="false">VLOOKUP(I1093,'CI ref gaz'!$I$1:$AM$97,1,0)</f>
        <v>0733</v>
      </c>
      <c r="W1093" s="0" t="n">
        <f aca="false">VLOOKUP(I1093,'CI ref gaz'!$I$1:$AM$97,14,0)</f>
        <v>-2</v>
      </c>
      <c r="X1093" s="1" t="n">
        <f aca="false">VLOOKUP(I1093,'CI ref gaz'!$I$1:$AM$97,13,0)</f>
        <v>-0.27809762668739</v>
      </c>
      <c r="Y1093" s="2" t="n">
        <f aca="false">VLOOKUP(I1093,'CI ref gaz'!$I$1:$AM$97,7,0)</f>
        <v>0.538337999945322</v>
      </c>
      <c r="Z1093" s="17" t="n">
        <f aca="false">X1093*(O1093/Y1093)^(-1/8)-T1093</f>
        <v>-4.24741908552502</v>
      </c>
      <c r="AA1093" s="17" t="n">
        <f aca="false">Z1093^2</f>
        <v>18.0405688880822</v>
      </c>
      <c r="AB1093" s="18" t="n">
        <f aca="false">Z1093/U1093</f>
        <v>5.21791639051423</v>
      </c>
      <c r="AC1093" s="17" t="n">
        <f aca="false">U1093^-('paramètres CI'!$B$19)</f>
        <v>5.18771385942052</v>
      </c>
      <c r="AD1093" s="4" t="n">
        <f aca="false">SUMIFS($AC$2:$AC$1250,$I$2:$I$1250,V1093)</f>
        <v>51923.8280189401</v>
      </c>
      <c r="AE1093" s="4" t="n">
        <f aca="false">AC1093/AD1093</f>
        <v>9.99100809271652E-005</v>
      </c>
      <c r="AF1093" s="17" t="n">
        <f aca="false">AE1093-O1093</f>
        <v>-4.33680868994202E-019</v>
      </c>
      <c r="AG1093" s="4" t="n">
        <f aca="false">VLOOKUP(I1093,BesoinU!$F$1:$L$99,3,0)</f>
        <v>7.06345341242315</v>
      </c>
      <c r="AH1093" s="19" t="n">
        <f aca="false">VLOOKUP(J1093,bibliRdtCHauff!$G$2:$K$1398,4,0)</f>
        <v>12</v>
      </c>
      <c r="AI1093" s="19" t="n">
        <f aca="false">VLOOKUP(J1093,bibliRdtCHauff!$G$2:$K$1398,3,0)</f>
        <v>1</v>
      </c>
      <c r="AJ1093" s="4" t="n">
        <f aca="false">VLOOKUP(D1093,'paramètres CI'!$A$1:$C$6,3)</f>
        <v>0.09847</v>
      </c>
      <c r="AK1093" s="4" t="n">
        <f aca="false">AJ1093*AG1093/AI1093</f>
        <v>0.695538257521308</v>
      </c>
      <c r="AL1093" s="4" t="n">
        <f aca="false">AK1093+AH1093/R1093</f>
        <v>1.8972629912897</v>
      </c>
      <c r="AM1093" s="4" t="n">
        <f aca="false">AL1093+Z1093</f>
        <v>-2.35015609423532</v>
      </c>
      <c r="AN1093" s="4" t="n">
        <f aca="false">AM1093^-'paramètres CI'!$B$19</f>
        <v>0.00107454926657793</v>
      </c>
      <c r="AO1093" s="4" t="n">
        <f aca="false">SUMIFS($AN$2:$AN$1250,$I$2:$I$1250,V1093)</f>
        <v>37.8715691050674</v>
      </c>
      <c r="AP1093" s="5" t="n">
        <f aca="false">AN1093/AO1093</f>
        <v>2.83735079367004E-005</v>
      </c>
      <c r="AQ1093" s="6" t="n">
        <f aca="false">AP1093-O1093</f>
        <v>-7.15365729904652E-005</v>
      </c>
      <c r="AR1093" s="20" t="n">
        <f aca="false">VLOOKUP(I1093,entreesparc!$A$13:$H$110,8,0)*AP1093</f>
        <v>2.21653521752716</v>
      </c>
      <c r="AS1093" s="7" t="n">
        <f aca="false">M1093*AJ1093/AI1093+AH1093/R1093</f>
        <v>3.54974559698037</v>
      </c>
      <c r="AT1093" s="4" t="n">
        <f aca="false">AS1093+Z1093</f>
        <v>-0.697673488544652</v>
      </c>
      <c r="AU1093" s="4" t="n">
        <f aca="false">AT1093^-'paramètres CI'!$B$19</f>
        <v>17.8148528110926</v>
      </c>
      <c r="AV1093" s="4" t="n">
        <f aca="false">SUMIFS($AU$2:$AU$1250,$I$2:$I$1250,V1093)</f>
        <v>6.29506513523595E+022</v>
      </c>
      <c r="AW1093" s="5" t="n">
        <f aca="false">AU1093/AV1093</f>
        <v>2.82997116445641E-022</v>
      </c>
      <c r="AX1093" s="7" t="n">
        <f aca="false">SUMIFS($AP$2:$AP$1250,$I$2:$I$1250,V1093)</f>
        <v>1</v>
      </c>
    </row>
    <row r="1094" customFormat="false" ht="15.8" hidden="false" customHeight="false" outlineLevel="0" collapsed="false">
      <c r="A1094" s="0" t="s">
        <v>19</v>
      </c>
      <c r="B1094" s="0" t="s">
        <v>139</v>
      </c>
      <c r="C1094" s="0" t="s">
        <v>48</v>
      </c>
      <c r="D1094" s="0" t="s">
        <v>43</v>
      </c>
      <c r="E1094" s="0" t="str">
        <f aca="false">VLOOKUP(A1094,Nomenclature!$D$1:$E$9,2,0)</f>
        <v>07</v>
      </c>
      <c r="F1094" s="0" t="str">
        <f aca="false">VLOOKUP(B1094,Nomenclature!$J$1:$K$97,2,0)</f>
        <v>33</v>
      </c>
      <c r="G1094" s="0" t="str">
        <f aca="false">VLOOKUP(C1094,Nomenclature!$M$1:$N$21,2,0)</f>
        <v>09</v>
      </c>
      <c r="H1094" s="0" t="str">
        <f aca="false">VLOOKUP(D1094,Nomenclature!$O$25:$P$31,2,0)</f>
        <v>02</v>
      </c>
      <c r="I1094" s="1" t="str">
        <f aca="false">CONCATENATE(E1094,F1094)</f>
        <v>0733</v>
      </c>
      <c r="J1094" s="0" t="str">
        <f aca="false">CONCATENATE(E1094,F1094,G1094,H1094)</f>
        <v>07330902</v>
      </c>
      <c r="K1094" s="0" t="n">
        <v>12.5426417071173</v>
      </c>
      <c r="L1094" s="0" t="n">
        <v>20</v>
      </c>
      <c r="M1094" s="0" t="n">
        <v>22.6233580952033</v>
      </c>
      <c r="N1094" s="0" t="n">
        <v>2.83861395348837</v>
      </c>
      <c r="O1094" s="0" t="n">
        <v>0.0334250852065999</v>
      </c>
      <c r="P1094" s="4" t="n">
        <f aca="false">VLOOKUP(D1094,'paramètres CI'!$A$1:$B$6,2,0)</f>
        <v>0.0935912806596305</v>
      </c>
      <c r="Q1094" s="17" t="n">
        <f aca="false">M1094*P1094/N1094</f>
        <v>0.745909479642164</v>
      </c>
      <c r="R1094" s="9" t="n">
        <f aca="false">1/(1+0.04)*(1 - (1/(1+0.04))^L1094)/(1-1/(1+0.04))</f>
        <v>13.5903263449677</v>
      </c>
      <c r="S1094" s="17" t="n">
        <f aca="false">K1094/R1094</f>
        <v>0.922909530554554</v>
      </c>
      <c r="T1094" s="17" t="n">
        <f aca="false">Q1094+S1094</f>
        <v>1.66881901019672</v>
      </c>
      <c r="U1094" s="0" t="n">
        <f aca="false">T1094 + Z1094</f>
        <v>-0.393613601053642</v>
      </c>
      <c r="V1094" s="4" t="str">
        <f aca="false">VLOOKUP(I1094,'CI ref gaz'!$I$1:$AM$97,1,0)</f>
        <v>0733</v>
      </c>
      <c r="W1094" s="0" t="n">
        <f aca="false">VLOOKUP(I1094,'CI ref gaz'!$I$1:$AM$97,14,0)</f>
        <v>-2</v>
      </c>
      <c r="X1094" s="1" t="n">
        <f aca="false">VLOOKUP(I1094,'CI ref gaz'!$I$1:$AM$97,13,0)</f>
        <v>-0.27809762668739</v>
      </c>
      <c r="Y1094" s="2" t="n">
        <f aca="false">VLOOKUP(I1094,'CI ref gaz'!$I$1:$AM$97,7,0)</f>
        <v>0.538337999945322</v>
      </c>
      <c r="Z1094" s="17" t="n">
        <f aca="false">X1094*(O1094/Y1094)^(-1/8)-T1094</f>
        <v>-2.06243261125036</v>
      </c>
      <c r="AA1094" s="17" t="n">
        <f aca="false">Z1094^2</f>
        <v>4.25362827594898</v>
      </c>
      <c r="AB1094" s="18" t="n">
        <f aca="false">Z1094/U1094</f>
        <v>5.23973919023517</v>
      </c>
      <c r="AC1094" s="17" t="n">
        <f aca="false">U1094^-('paramètres CI'!$B$19)</f>
        <v>1735.55837578591</v>
      </c>
      <c r="AD1094" s="4" t="n">
        <f aca="false">SUMIFS($AC$2:$AC$1250,$I$2:$I$1250,V1094)</f>
        <v>51923.8280189401</v>
      </c>
      <c r="AE1094" s="4" t="n">
        <f aca="false">AC1094/AD1094</f>
        <v>0.0334250852065998</v>
      </c>
      <c r="AF1094" s="17" t="n">
        <f aca="false">AE1094-O1094</f>
        <v>0</v>
      </c>
      <c r="AG1094" s="4" t="n">
        <f aca="false">VLOOKUP(I1094,BesoinU!$F$1:$L$99,3,0)</f>
        <v>7.06345341242315</v>
      </c>
      <c r="AH1094" s="19" t="n">
        <f aca="false">VLOOKUP(J1094,bibliRdtCHauff!$G$2:$K$1398,4,0)</f>
        <v>13.1697737924731</v>
      </c>
      <c r="AI1094" s="19" t="n">
        <f aca="false">VLOOKUP(J1094,bibliRdtCHauff!$G$2:$K$1398,3,0)</f>
        <v>2.9521585116279</v>
      </c>
      <c r="AJ1094" s="4" t="n">
        <f aca="false">VLOOKUP(D1094,'paramètres CI'!$A$1:$C$6,3)</f>
        <v>0.09847</v>
      </c>
      <c r="AK1094" s="4" t="n">
        <f aca="false">AJ1094*AG1094/AI1094</f>
        <v>0.235603289857823</v>
      </c>
      <c r="AL1094" s="4" t="n">
        <f aca="false">AK1094+AH1094/R1094</f>
        <v>1.2046582969401</v>
      </c>
      <c r="AM1094" s="4" t="n">
        <f aca="false">AL1094+Z1094</f>
        <v>-0.857774314310262</v>
      </c>
      <c r="AN1094" s="4" t="n">
        <f aca="false">AM1094^-'paramètres CI'!$B$19</f>
        <v>3.41205247219225</v>
      </c>
      <c r="AO1094" s="4" t="n">
        <f aca="false">SUMIFS($AN$2:$AN$1250,$I$2:$I$1250,V1094)</f>
        <v>37.8715691050674</v>
      </c>
      <c r="AP1094" s="5" t="n">
        <f aca="false">AN1094/AO1094</f>
        <v>0.0900953552446207</v>
      </c>
      <c r="AQ1094" s="6" t="n">
        <f aca="false">AP1094-O1094</f>
        <v>0.0566702700380208</v>
      </c>
      <c r="AR1094" s="20" t="n">
        <f aca="false">VLOOKUP(I1094,entreesparc!$A$13:$H$110,8,0)*AP1094</f>
        <v>7038.23891923551</v>
      </c>
      <c r="AS1094" s="7" t="n">
        <f aca="false">M1094*AJ1094/AI1094+AH1094/R1094</f>
        <v>1.72366288564305</v>
      </c>
      <c r="AT1094" s="4" t="n">
        <f aca="false">AS1094+Z1094</f>
        <v>-0.338769725607309</v>
      </c>
      <c r="AU1094" s="4" t="n">
        <f aca="false">AT1094^-'paramètres CI'!$B$19</f>
        <v>5764.52147046689</v>
      </c>
      <c r="AV1094" s="4" t="n">
        <f aca="false">SUMIFS($AU$2:$AU$1250,$I$2:$I$1250,V1094)</f>
        <v>6.29506513523595E+022</v>
      </c>
      <c r="AW1094" s="5" t="n">
        <f aca="false">AU1094/AV1094</f>
        <v>9.15720702904344E-020</v>
      </c>
      <c r="AX1094" s="7" t="n">
        <f aca="false">SUMIFS($AP$2:$AP$1250,$I$2:$I$1250,V1094)</f>
        <v>1</v>
      </c>
    </row>
    <row r="1095" customFormat="false" ht="15.8" hidden="false" customHeight="false" outlineLevel="0" collapsed="false">
      <c r="A1095" s="0" t="s">
        <v>19</v>
      </c>
      <c r="B1095" s="0" t="s">
        <v>139</v>
      </c>
      <c r="C1095" s="0" t="s">
        <v>49</v>
      </c>
      <c r="D1095" s="0" t="s">
        <v>43</v>
      </c>
      <c r="E1095" s="0" t="str">
        <f aca="false">VLOOKUP(A1095,Nomenclature!$D$1:$E$9,2,0)</f>
        <v>07</v>
      </c>
      <c r="F1095" s="0" t="str">
        <f aca="false">VLOOKUP(B1095,Nomenclature!$J$1:$K$97,2,0)</f>
        <v>33</v>
      </c>
      <c r="G1095" s="0" t="str">
        <f aca="false">VLOOKUP(C1095,Nomenclature!$M$1:$N$21,2,0)</f>
        <v>29</v>
      </c>
      <c r="H1095" s="0" t="str">
        <f aca="false">VLOOKUP(D1095,Nomenclature!$O$25:$P$31,2,0)</f>
        <v>02</v>
      </c>
      <c r="I1095" s="1" t="str">
        <f aca="false">CONCATENATE(E1095,F1095)</f>
        <v>0733</v>
      </c>
      <c r="J1095" s="0" t="str">
        <f aca="false">CONCATENATE(E1095,F1095,G1095,H1095)</f>
        <v>07332902</v>
      </c>
      <c r="K1095" s="0" t="n">
        <v>15.6783021338966</v>
      </c>
      <c r="L1095" s="0" t="n">
        <v>20</v>
      </c>
      <c r="M1095" s="0" t="n">
        <v>22.6233580952033</v>
      </c>
      <c r="N1095" s="0" t="n">
        <v>3.40633674418604</v>
      </c>
      <c r="O1095" s="0" t="n">
        <v>9.99100809271656E-005</v>
      </c>
      <c r="P1095" s="4" t="n">
        <f aca="false">VLOOKUP(D1095,'paramètres CI'!$A$1:$B$6,2,0)</f>
        <v>0.0935912806596305</v>
      </c>
      <c r="Q1095" s="17" t="n">
        <f aca="false">M1095*P1095/N1095</f>
        <v>0.621591233035137</v>
      </c>
      <c r="R1095" s="9" t="n">
        <f aca="false">1/(1+0.04)*(1 - (1/(1+0.04))^L1095)/(1-1/(1+0.04))</f>
        <v>13.5903263449677</v>
      </c>
      <c r="S1095" s="17" t="n">
        <f aca="false">K1095/R1095</f>
        <v>1.15363691319319</v>
      </c>
      <c r="T1095" s="17" t="n">
        <f aca="false">Q1095+S1095</f>
        <v>1.77522814622833</v>
      </c>
      <c r="U1095" s="0" t="n">
        <f aca="false">T1095 + Z1095</f>
        <v>-0.814006735187727</v>
      </c>
      <c r="V1095" s="4" t="str">
        <f aca="false">VLOOKUP(I1095,'CI ref gaz'!$I$1:$AM$97,1,0)</f>
        <v>0733</v>
      </c>
      <c r="W1095" s="0" t="n">
        <f aca="false">VLOOKUP(I1095,'CI ref gaz'!$I$1:$AM$97,14,0)</f>
        <v>-2</v>
      </c>
      <c r="X1095" s="1" t="n">
        <f aca="false">VLOOKUP(I1095,'CI ref gaz'!$I$1:$AM$97,13,0)</f>
        <v>-0.27809762668739</v>
      </c>
      <c r="Y1095" s="2" t="n">
        <f aca="false">VLOOKUP(I1095,'CI ref gaz'!$I$1:$AM$97,7,0)</f>
        <v>0.538337999945322</v>
      </c>
      <c r="Z1095" s="17" t="n">
        <f aca="false">X1095*(O1095/Y1095)^(-1/8)-T1095</f>
        <v>-2.58923488141605</v>
      </c>
      <c r="AA1095" s="17" t="n">
        <f aca="false">Z1095^2</f>
        <v>6.70413727114161</v>
      </c>
      <c r="AB1095" s="18" t="n">
        <f aca="false">Z1095/U1095</f>
        <v>3.18085191373622</v>
      </c>
      <c r="AC1095" s="17" t="n">
        <f aca="false">U1095^-('paramètres CI'!$B$19)</f>
        <v>5.18771385942054</v>
      </c>
      <c r="AD1095" s="4" t="n">
        <f aca="false">SUMIFS($AC$2:$AC$1250,$I$2:$I$1250,V1095)</f>
        <v>51923.8280189401</v>
      </c>
      <c r="AE1095" s="4" t="n">
        <f aca="false">AC1095/AD1095</f>
        <v>9.99100809271656E-005</v>
      </c>
      <c r="AF1095" s="17" t="n">
        <f aca="false">AE1095-O1095</f>
        <v>0</v>
      </c>
      <c r="AG1095" s="4" t="n">
        <f aca="false">VLOOKUP(I1095,BesoinU!$F$1:$L$99,3,0)</f>
        <v>7.06345341242315</v>
      </c>
      <c r="AH1095" s="19" t="n">
        <f aca="false">VLOOKUP(J1095,bibliRdtCHauff!$G$2:$K$1398,4,0)</f>
        <v>15.6783021338966</v>
      </c>
      <c r="AI1095" s="19" t="n">
        <f aca="false">VLOOKUP(J1095,bibliRdtCHauff!$G$2:$K$1398,3,0)</f>
        <v>3.40633674418604</v>
      </c>
      <c r="AJ1095" s="4" t="n">
        <f aca="false">VLOOKUP(D1095,'paramètres CI'!$A$1:$C$6,3)</f>
        <v>0.09847</v>
      </c>
      <c r="AK1095" s="4" t="n">
        <f aca="false">AJ1095*AG1095/AI1095</f>
        <v>0.20418951787678</v>
      </c>
      <c r="AL1095" s="4" t="n">
        <f aca="false">AK1095+AH1095/R1095</f>
        <v>1.35782643106997</v>
      </c>
      <c r="AM1095" s="4" t="n">
        <f aca="false">AL1095+Z1095</f>
        <v>-1.23140845034609</v>
      </c>
      <c r="AN1095" s="4" t="n">
        <f aca="false">AM1095^-'paramètres CI'!$B$19</f>
        <v>0.189139816630674</v>
      </c>
      <c r="AO1095" s="4" t="n">
        <f aca="false">SUMIFS($AN$2:$AN$1250,$I$2:$I$1250,V1095)</f>
        <v>37.8715691050674</v>
      </c>
      <c r="AP1095" s="5" t="n">
        <f aca="false">AN1095/AO1095</f>
        <v>0.00499424294002558</v>
      </c>
      <c r="AQ1095" s="6" t="n">
        <f aca="false">AP1095-O1095</f>
        <v>0.00489433285909842</v>
      </c>
      <c r="AR1095" s="20" t="n">
        <f aca="false">VLOOKUP(I1095,entreesparc!$A$13:$H$110,8,0)*AP1095</f>
        <v>390.149691259516</v>
      </c>
      <c r="AS1095" s="7" t="n">
        <f aca="false">M1095*AJ1095/AI1095+AH1095/R1095</f>
        <v>1.80763040794586</v>
      </c>
      <c r="AT1095" s="4" t="n">
        <f aca="false">AS1095+Z1095</f>
        <v>-0.781604473470193</v>
      </c>
      <c r="AU1095" s="4" t="n">
        <f aca="false">AT1095^-'paramètres CI'!$B$19</f>
        <v>7.17965720107651</v>
      </c>
      <c r="AV1095" s="4" t="n">
        <f aca="false">SUMIFS($AU$2:$AU$1250,$I$2:$I$1250,V1095)</f>
        <v>6.29506513523595E+022</v>
      </c>
      <c r="AW1095" s="5" t="n">
        <f aca="false">AU1095/AV1095</f>
        <v>1.14052151118964E-022</v>
      </c>
      <c r="AX1095" s="7" t="n">
        <f aca="false">SUMIFS($AP$2:$AP$1250,$I$2:$I$1250,V1095)</f>
        <v>1</v>
      </c>
    </row>
    <row r="1096" customFormat="false" ht="15.8" hidden="false" customHeight="false" outlineLevel="0" collapsed="false">
      <c r="A1096" s="0" t="s">
        <v>19</v>
      </c>
      <c r="B1096" s="0" t="s">
        <v>139</v>
      </c>
      <c r="C1096" s="0" t="s">
        <v>55</v>
      </c>
      <c r="D1096" s="0" t="s">
        <v>43</v>
      </c>
      <c r="E1096" s="0" t="str">
        <f aca="false">VLOOKUP(A1096,Nomenclature!$D$1:$E$9,2,0)</f>
        <v>07</v>
      </c>
      <c r="F1096" s="0" t="str">
        <f aca="false">VLOOKUP(B1096,Nomenclature!$J$1:$K$97,2,0)</f>
        <v>33</v>
      </c>
      <c r="G1096" s="0" t="str">
        <f aca="false">VLOOKUP(C1096,Nomenclature!$M$1:$N$21,2,0)</f>
        <v>10</v>
      </c>
      <c r="H1096" s="0" t="str">
        <f aca="false">VLOOKUP(D1096,Nomenclature!$O$25:$P$31,2,0)</f>
        <v>02</v>
      </c>
      <c r="I1096" s="1" t="str">
        <f aca="false">CONCATENATE(E1096,F1096)</f>
        <v>0733</v>
      </c>
      <c r="J1096" s="0" t="str">
        <f aca="false">CONCATENATE(E1096,F1096,G1096,H1096)</f>
        <v>07331002</v>
      </c>
      <c r="K1096" s="0" t="n">
        <v>2.61950558873498</v>
      </c>
      <c r="L1096" s="0" t="n">
        <v>17</v>
      </c>
      <c r="M1096" s="0" t="n">
        <v>21.647198160355</v>
      </c>
      <c r="N1096" s="0" t="n">
        <v>2.67956730897009</v>
      </c>
      <c r="O1096" s="0" t="n">
        <v>0.0211859726116772</v>
      </c>
      <c r="P1096" s="4" t="n">
        <f aca="false">VLOOKUP(D1096,'paramètres CI'!$A$1:$B$6,2,0)</f>
        <v>0.0935912806596305</v>
      </c>
      <c r="Q1096" s="17" t="n">
        <f aca="false">M1096*P1096/N1096</f>
        <v>0.756088116069427</v>
      </c>
      <c r="R1096" s="9" t="n">
        <f aca="false">1/(1+0.04)*(1 - (1/(1+0.04))^L1096)/(1-1/(1+0.04))</f>
        <v>12.1656688537057</v>
      </c>
      <c r="S1096" s="17" t="n">
        <f aca="false">K1096/R1096</f>
        <v>0.215319487998152</v>
      </c>
      <c r="T1096" s="17" t="n">
        <f aca="false">Q1096+S1096</f>
        <v>0.971407604067579</v>
      </c>
      <c r="U1096" s="0" t="n">
        <f aca="false">T1096 + Z1096</f>
        <v>-0.416699626645081</v>
      </c>
      <c r="V1096" s="4" t="str">
        <f aca="false">VLOOKUP(I1096,'CI ref gaz'!$I$1:$AM$97,1,0)</f>
        <v>0733</v>
      </c>
      <c r="W1096" s="0" t="n">
        <f aca="false">VLOOKUP(I1096,'CI ref gaz'!$I$1:$AM$97,14,0)</f>
        <v>-2</v>
      </c>
      <c r="X1096" s="1" t="n">
        <f aca="false">VLOOKUP(I1096,'CI ref gaz'!$I$1:$AM$97,13,0)</f>
        <v>-0.27809762668739</v>
      </c>
      <c r="Y1096" s="2" t="n">
        <f aca="false">VLOOKUP(I1096,'CI ref gaz'!$I$1:$AM$97,7,0)</f>
        <v>0.538337999945322</v>
      </c>
      <c r="Z1096" s="17" t="n">
        <f aca="false">X1096*(O1096/Y1096)^(-1/8)-T1096</f>
        <v>-1.38810723071266</v>
      </c>
      <c r="AA1096" s="17" t="n">
        <f aca="false">Z1096^2</f>
        <v>1.92684168395677</v>
      </c>
      <c r="AB1096" s="18" t="n">
        <f aca="false">Z1096/U1096</f>
        <v>3.33119384312519</v>
      </c>
      <c r="AC1096" s="17" t="n">
        <f aca="false">U1096^-('paramètres CI'!$B$19)</f>
        <v>1100.0567983027</v>
      </c>
      <c r="AD1096" s="4" t="n">
        <f aca="false">SUMIFS($AC$2:$AC$1250,$I$2:$I$1250,V1096)</f>
        <v>51923.8280189401</v>
      </c>
      <c r="AE1096" s="4" t="n">
        <f aca="false">AC1096/AD1096</f>
        <v>0.0211859726116772</v>
      </c>
      <c r="AF1096" s="17" t="n">
        <f aca="false">AE1096-O1096</f>
        <v>0</v>
      </c>
      <c r="AG1096" s="4" t="n">
        <f aca="false">VLOOKUP(I1096,BesoinU!$F$1:$L$99,3,0)</f>
        <v>7.06345341242315</v>
      </c>
      <c r="AH1096" s="19" t="n">
        <f aca="false">VLOOKUP(J1096,bibliRdtCHauff!$G$2:$K$1398,4,0)</f>
        <v>2.75048086817173</v>
      </c>
      <c r="AI1096" s="19" t="n">
        <f aca="false">VLOOKUP(J1096,bibliRdtCHauff!$G$2:$K$1398,3,0)</f>
        <v>2.81101778073089</v>
      </c>
      <c r="AJ1096" s="4" t="n">
        <f aca="false">VLOOKUP(D1096,'paramètres CI'!$A$1:$C$6,3)</f>
        <v>0.09847</v>
      </c>
      <c r="AK1096" s="4" t="n">
        <f aca="false">AJ1096*AG1096/AI1096</f>
        <v>0.247432891491871</v>
      </c>
      <c r="AL1096" s="4" t="n">
        <f aca="false">AK1096+AH1096/R1096</f>
        <v>0.473518353889931</v>
      </c>
      <c r="AM1096" s="4" t="n">
        <f aca="false">AL1096+Z1096</f>
        <v>-0.914588876822729</v>
      </c>
      <c r="AN1096" s="4" t="n">
        <f aca="false">AM1096^-'paramètres CI'!$B$19</f>
        <v>2.04264397939058</v>
      </c>
      <c r="AO1096" s="4" t="n">
        <f aca="false">SUMIFS($AN$2:$AN$1250,$I$2:$I$1250,V1096)</f>
        <v>37.8715691050674</v>
      </c>
      <c r="AP1096" s="5" t="n">
        <f aca="false">AN1096/AO1096</f>
        <v>0.0539360799581253</v>
      </c>
      <c r="AQ1096" s="6" t="n">
        <f aca="false">AP1096-O1096</f>
        <v>0.0327501073464481</v>
      </c>
      <c r="AR1096" s="20" t="n">
        <f aca="false">VLOOKUP(I1096,entreesparc!$A$13:$H$110,8,0)*AP1096</f>
        <v>4213.48044060175</v>
      </c>
      <c r="AS1096" s="7" t="n">
        <f aca="false">M1096*AJ1096/AI1096+AH1096/R1096</f>
        <v>0.98438717698057</v>
      </c>
      <c r="AT1096" s="4" t="n">
        <f aca="false">AS1096+Z1096</f>
        <v>-0.40372005373209</v>
      </c>
      <c r="AU1096" s="4" t="n">
        <f aca="false">AT1096^-'paramètres CI'!$B$19</f>
        <v>1416.95944669426</v>
      </c>
      <c r="AV1096" s="4" t="n">
        <f aca="false">SUMIFS($AU$2:$AU$1250,$I$2:$I$1250,V1096)</f>
        <v>6.29506513523595E+022</v>
      </c>
      <c r="AW1096" s="5" t="n">
        <f aca="false">AU1096/AV1096</f>
        <v>2.2509051395878E-020</v>
      </c>
      <c r="AX1096" s="7" t="n">
        <f aca="false">SUMIFS($AP$2:$AP$1250,$I$2:$I$1250,V1096)</f>
        <v>1</v>
      </c>
    </row>
    <row r="1097" customFormat="false" ht="15.8" hidden="false" customHeight="false" outlineLevel="0" collapsed="false">
      <c r="A1097" s="0" t="s">
        <v>19</v>
      </c>
      <c r="B1097" s="0" t="s">
        <v>139</v>
      </c>
      <c r="C1097" s="0" t="s">
        <v>56</v>
      </c>
      <c r="D1097" s="0" t="s">
        <v>43</v>
      </c>
      <c r="E1097" s="0" t="str">
        <f aca="false">VLOOKUP(A1097,Nomenclature!$D$1:$E$9,2,0)</f>
        <v>07</v>
      </c>
      <c r="F1097" s="0" t="str">
        <f aca="false">VLOOKUP(B1097,Nomenclature!$J$1:$K$97,2,0)</f>
        <v>33</v>
      </c>
      <c r="G1097" s="0" t="str">
        <f aca="false">VLOOKUP(C1097,Nomenclature!$M$1:$N$21,2,0)</f>
        <v>30</v>
      </c>
      <c r="H1097" s="0" t="str">
        <f aca="false">VLOOKUP(D1097,Nomenclature!$O$25:$P$31,2,0)</f>
        <v>02</v>
      </c>
      <c r="I1097" s="1" t="str">
        <f aca="false">CONCATENATE(E1097,F1097)</f>
        <v>0733</v>
      </c>
      <c r="J1097" s="0" t="str">
        <f aca="false">CONCATENATE(E1097,F1097,G1097,H1097)</f>
        <v>07333002</v>
      </c>
      <c r="K1097" s="0" t="n">
        <v>3.27438198591872</v>
      </c>
      <c r="L1097" s="0" t="n">
        <v>17</v>
      </c>
      <c r="M1097" s="0" t="n">
        <v>21.647198160355</v>
      </c>
      <c r="N1097" s="0" t="n">
        <v>3.33681966777408</v>
      </c>
      <c r="O1097" s="0" t="n">
        <v>9.99100809271656E-005</v>
      </c>
      <c r="P1097" s="4" t="n">
        <f aca="false">VLOOKUP(D1097,'paramètres CI'!$A$1:$B$6,2,0)</f>
        <v>0.0935912806596305</v>
      </c>
      <c r="Q1097" s="17" t="n">
        <f aca="false">M1097*P1097/N1097</f>
        <v>0.607161668964842</v>
      </c>
      <c r="R1097" s="9" t="n">
        <f aca="false">1/(1+0.04)*(1 - (1/(1+0.04))^L1097)/(1-1/(1+0.04))</f>
        <v>12.1656688537057</v>
      </c>
      <c r="S1097" s="17" t="n">
        <f aca="false">K1097/R1097</f>
        <v>0.269149359997689</v>
      </c>
      <c r="T1097" s="17" t="n">
        <f aca="false">Q1097+S1097</f>
        <v>0.876311028962531</v>
      </c>
      <c r="U1097" s="0" t="n">
        <f aca="false">T1097 + Z1097</f>
        <v>-0.814006735187727</v>
      </c>
      <c r="V1097" s="4" t="str">
        <f aca="false">VLOOKUP(I1097,'CI ref gaz'!$I$1:$AM$97,1,0)</f>
        <v>0733</v>
      </c>
      <c r="W1097" s="0" t="n">
        <f aca="false">VLOOKUP(I1097,'CI ref gaz'!$I$1:$AM$97,14,0)</f>
        <v>-2</v>
      </c>
      <c r="X1097" s="1" t="n">
        <f aca="false">VLOOKUP(I1097,'CI ref gaz'!$I$1:$AM$97,13,0)</f>
        <v>-0.27809762668739</v>
      </c>
      <c r="Y1097" s="2" t="n">
        <f aca="false">VLOOKUP(I1097,'CI ref gaz'!$I$1:$AM$97,7,0)</f>
        <v>0.538337999945322</v>
      </c>
      <c r="Z1097" s="17" t="n">
        <f aca="false">X1097*(O1097/Y1097)^(-1/8)-T1097</f>
        <v>-1.69031776415026</v>
      </c>
      <c r="AA1097" s="17" t="n">
        <f aca="false">Z1097^2</f>
        <v>2.85717414380193</v>
      </c>
      <c r="AB1097" s="18" t="n">
        <f aca="false">Z1097/U1097</f>
        <v>2.0765402681348</v>
      </c>
      <c r="AC1097" s="17" t="n">
        <f aca="false">U1097^-('paramètres CI'!$B$19)</f>
        <v>5.18771385942054</v>
      </c>
      <c r="AD1097" s="4" t="n">
        <f aca="false">SUMIFS($AC$2:$AC$1250,$I$2:$I$1250,V1097)</f>
        <v>51923.8280189401</v>
      </c>
      <c r="AE1097" s="4" t="n">
        <f aca="false">AC1097/AD1097</f>
        <v>9.99100809271656E-005</v>
      </c>
      <c r="AF1097" s="17" t="n">
        <f aca="false">AE1097-O1097</f>
        <v>0</v>
      </c>
      <c r="AG1097" s="4" t="n">
        <f aca="false">VLOOKUP(I1097,BesoinU!$F$1:$L$99,3,0)</f>
        <v>7.06345341242315</v>
      </c>
      <c r="AH1097" s="19" t="n">
        <f aca="false">VLOOKUP(J1097,bibliRdtCHauff!$G$2:$K$1398,4,0)</f>
        <v>3.27438198591872</v>
      </c>
      <c r="AI1097" s="19" t="n">
        <f aca="false">VLOOKUP(J1097,bibliRdtCHauff!$G$2:$K$1398,3,0)</f>
        <v>3.33681966777408</v>
      </c>
      <c r="AJ1097" s="4" t="n">
        <f aca="false">VLOOKUP(D1097,'paramètres CI'!$A$1:$C$6,3)</f>
        <v>0.09847</v>
      </c>
      <c r="AK1097" s="4" t="n">
        <f aca="false">AJ1097*AG1097/AI1097</f>
        <v>0.208443466165879</v>
      </c>
      <c r="AL1097" s="4" t="n">
        <f aca="false">AK1097+AH1097/R1097</f>
        <v>0.477592826163569</v>
      </c>
      <c r="AM1097" s="4" t="n">
        <f aca="false">AL1097+Z1097</f>
        <v>-1.21272493798669</v>
      </c>
      <c r="AN1097" s="4" t="n">
        <f aca="false">AM1097^-'paramètres CI'!$B$19</f>
        <v>0.213747740942543</v>
      </c>
      <c r="AO1097" s="4" t="n">
        <f aca="false">SUMIFS($AN$2:$AN$1250,$I$2:$I$1250,V1097)</f>
        <v>37.8715691050674</v>
      </c>
      <c r="AP1097" s="5" t="n">
        <f aca="false">AN1097/AO1097</f>
        <v>0.00564401597276156</v>
      </c>
      <c r="AQ1097" s="6" t="n">
        <f aca="false">AP1097-O1097</f>
        <v>0.00554410589183439</v>
      </c>
      <c r="AR1097" s="20" t="n">
        <f aca="false">VLOOKUP(I1097,entreesparc!$A$13:$H$110,8,0)*AP1097</f>
        <v>440.909886779641</v>
      </c>
      <c r="AS1097" s="7" t="n">
        <f aca="false">M1097*AJ1097/AI1097+AH1097/R1097</f>
        <v>0.907961107433865</v>
      </c>
      <c r="AT1097" s="4" t="n">
        <f aca="false">AS1097+Z1097</f>
        <v>-0.782356656716393</v>
      </c>
      <c r="AU1097" s="4" t="n">
        <f aca="false">AT1097^-'paramètres CI'!$B$19</f>
        <v>7.1246206114936</v>
      </c>
      <c r="AV1097" s="4" t="n">
        <f aca="false">SUMIFS($AU$2:$AU$1250,$I$2:$I$1250,V1097)</f>
        <v>6.29506513523595E+022</v>
      </c>
      <c r="AW1097" s="5" t="n">
        <f aca="false">AU1097/AV1097</f>
        <v>1.13177869623847E-022</v>
      </c>
      <c r="AX1097" s="7" t="n">
        <f aca="false">SUMIFS($AP$2:$AP$1250,$I$2:$I$1250,V1097)</f>
        <v>1</v>
      </c>
    </row>
    <row r="1098" customFormat="false" ht="15.8" hidden="false" customHeight="false" outlineLevel="0" collapsed="false">
      <c r="A1098" s="0" t="s">
        <v>19</v>
      </c>
      <c r="B1098" s="0" t="s">
        <v>139</v>
      </c>
      <c r="C1098" s="0" t="s">
        <v>137</v>
      </c>
      <c r="D1098" s="0" t="s">
        <v>39</v>
      </c>
      <c r="E1098" s="0" t="str">
        <f aca="false">VLOOKUP(A1098,Nomenclature!$D$1:$E$9,2,0)</f>
        <v>07</v>
      </c>
      <c r="F1098" s="0" t="str">
        <f aca="false">VLOOKUP(B1098,Nomenclature!$J$1:$K$97,2,0)</f>
        <v>33</v>
      </c>
      <c r="G1098" s="0" t="str">
        <f aca="false">VLOOKUP(C1098,Nomenclature!$M$1:$N$21,2,0)</f>
        <v>11</v>
      </c>
      <c r="H1098" s="0" t="str">
        <f aca="false">VLOOKUP(D1098,Nomenclature!$O$25:$P$31,2,0)</f>
        <v>04</v>
      </c>
      <c r="I1098" s="1" t="str">
        <f aca="false">CONCATENATE(E1098,F1098)</f>
        <v>0733</v>
      </c>
      <c r="J1098" s="0" t="str">
        <f aca="false">CONCATENATE(E1098,F1098,G1098,H1098)</f>
        <v>07331104</v>
      </c>
      <c r="K1098" s="0" t="n">
        <v>10</v>
      </c>
      <c r="L1098" s="0" t="n">
        <v>25</v>
      </c>
      <c r="M1098" s="0" t="n">
        <v>35.1003550217327</v>
      </c>
      <c r="N1098" s="0" t="n">
        <v>0.8</v>
      </c>
      <c r="O1098" s="0" t="n">
        <v>0.167380723365194</v>
      </c>
      <c r="P1098" s="4" t="n">
        <f aca="false">VLOOKUP(D1098,'paramètres CI'!$A$1:$B$6,2,0)</f>
        <v>0.022045059962018</v>
      </c>
      <c r="Q1098" s="17" t="n">
        <f aca="false">M1098*P1098/N1098</f>
        <v>0.967236788927769</v>
      </c>
      <c r="R1098" s="9" t="n">
        <f aca="false">1/(1+0.04)*(1 - (1/(1+0.04))^L1098)/(1-1/(1+0.04))</f>
        <v>15.6220799436509</v>
      </c>
      <c r="S1098" s="17" t="n">
        <f aca="false">K1098/R1098</f>
        <v>0.640119627864547</v>
      </c>
      <c r="T1098" s="17" t="n">
        <f aca="false">Q1098+S1098</f>
        <v>1.60735641679232</v>
      </c>
      <c r="U1098" s="0" t="n">
        <f aca="false">T1098 + Z1098</f>
        <v>-0.321822187195234</v>
      </c>
      <c r="V1098" s="4" t="str">
        <f aca="false">VLOOKUP(I1098,'CI ref gaz'!$I$1:$AM$97,1,0)</f>
        <v>0733</v>
      </c>
      <c r="W1098" s="0" t="n">
        <f aca="false">VLOOKUP(I1098,'CI ref gaz'!$I$1:$AM$97,14,0)</f>
        <v>-2</v>
      </c>
      <c r="X1098" s="1" t="n">
        <f aca="false">VLOOKUP(I1098,'CI ref gaz'!$I$1:$AM$97,13,0)</f>
        <v>-0.27809762668739</v>
      </c>
      <c r="Y1098" s="2" t="n">
        <f aca="false">VLOOKUP(I1098,'CI ref gaz'!$I$1:$AM$97,7,0)</f>
        <v>0.538337999945322</v>
      </c>
      <c r="Z1098" s="17" t="n">
        <f aca="false">X1098*(O1098/Y1098)^(-1/8)-T1098</f>
        <v>-1.92917860398755</v>
      </c>
      <c r="AA1098" s="17" t="n">
        <f aca="false">Z1098^2</f>
        <v>3.72173008608335</v>
      </c>
      <c r="AB1098" s="18" t="n">
        <f aca="false">Z1098/U1098</f>
        <v>5.99454817208488</v>
      </c>
      <c r="AC1098" s="17" t="n">
        <f aca="false">U1098^-('paramètres CI'!$B$19)</f>
        <v>8691.04789370011</v>
      </c>
      <c r="AD1098" s="4" t="n">
        <f aca="false">SUMIFS($AC$2:$AC$1250,$I$2:$I$1250,V1098)</f>
        <v>51923.8280189401</v>
      </c>
      <c r="AE1098" s="4" t="n">
        <f aca="false">AC1098/AD1098</f>
        <v>0.167380723365194</v>
      </c>
      <c r="AF1098" s="17" t="n">
        <f aca="false">AE1098-O1098</f>
        <v>0</v>
      </c>
      <c r="AG1098" s="4" t="n">
        <f aca="false">VLOOKUP(I1098,BesoinU!$F$1:$L$99,3,0)</f>
        <v>7.06345341242315</v>
      </c>
      <c r="AH1098" s="19" t="n">
        <f aca="false">VLOOKUP(J1098,bibliRdtCHauff!$G$2:$K$1398,4,0)</f>
        <v>10.4</v>
      </c>
      <c r="AI1098" s="19" t="n">
        <f aca="false">VLOOKUP(J1098,bibliRdtCHauff!$G$2:$K$1398,3,0)</f>
        <v>0.839999999999999</v>
      </c>
      <c r="AJ1098" s="4" t="n">
        <f aca="false">VLOOKUP(D1098,'paramètres CI'!$A$1:$C$6,3)</f>
        <v>0.0386719666666667</v>
      </c>
      <c r="AK1098" s="4" t="n">
        <f aca="false">AJ1098*AG1098/AI1098</f>
        <v>0.325187660615216</v>
      </c>
      <c r="AL1098" s="4" t="n">
        <f aca="false">AK1098+AH1098/R1098</f>
        <v>0.990912073594344</v>
      </c>
      <c r="AM1098" s="4" t="n">
        <f aca="false">AL1098+Z1098</f>
        <v>-0.938266530393207</v>
      </c>
      <c r="AN1098" s="4" t="n">
        <f aca="false">AM1098^-'paramètres CI'!$B$19</f>
        <v>1.66490785969663</v>
      </c>
      <c r="AO1098" s="4" t="n">
        <f aca="false">SUMIFS($AN$2:$AN$1250,$I$2:$I$1250,V1098)</f>
        <v>37.8715691050674</v>
      </c>
      <c r="AP1098" s="5" t="n">
        <f aca="false">AN1098/AO1098</f>
        <v>0.0439619455712982</v>
      </c>
      <c r="AQ1098" s="6" t="n">
        <f aca="false">AP1098-O1098</f>
        <v>-0.123418777793896</v>
      </c>
      <c r="AR1098" s="20" t="n">
        <f aca="false">VLOOKUP(I1098,entreesparc!$A$13:$H$110,8,0)*AP1098</f>
        <v>3434.30219510343</v>
      </c>
      <c r="AS1098" s="7" t="n">
        <f aca="false">M1098*AJ1098/AI1098+AH1098/R1098</f>
        <v>2.28167650748938</v>
      </c>
      <c r="AT1098" s="4" t="n">
        <f aca="false">AS1098+Z1098</f>
        <v>0.352497903501834</v>
      </c>
      <c r="AU1098" s="4" t="n">
        <f aca="false">AT1098^-'paramètres CI'!$B$19</f>
        <v>4195.15192542656</v>
      </c>
      <c r="AV1098" s="4" t="n">
        <f aca="false">SUMIFS($AU$2:$AU$1250,$I$2:$I$1250,V1098)</f>
        <v>6.29506513523595E+022</v>
      </c>
      <c r="AW1098" s="5" t="n">
        <f aca="false">AU1098/AV1098</f>
        <v>6.66419145045005E-020</v>
      </c>
      <c r="AX1098" s="7" t="n">
        <f aca="false">SUMIFS($AP$2:$AP$1250,$I$2:$I$1250,V1098)</f>
        <v>1</v>
      </c>
    </row>
    <row r="1099" customFormat="false" ht="15.8" hidden="false" customHeight="false" outlineLevel="0" collapsed="false">
      <c r="A1099" s="0" t="s">
        <v>19</v>
      </c>
      <c r="B1099" s="0" t="s">
        <v>139</v>
      </c>
      <c r="C1099" s="0" t="s">
        <v>138</v>
      </c>
      <c r="D1099" s="0" t="s">
        <v>39</v>
      </c>
      <c r="E1099" s="0" t="str">
        <f aca="false">VLOOKUP(A1099,Nomenclature!$D$1:$E$9,2,0)</f>
        <v>07</v>
      </c>
      <c r="F1099" s="0" t="str">
        <f aca="false">VLOOKUP(B1099,Nomenclature!$J$1:$K$97,2,0)</f>
        <v>33</v>
      </c>
      <c r="G1099" s="0" t="str">
        <f aca="false">VLOOKUP(C1099,Nomenclature!$M$1:$N$21,2,0)</f>
        <v>31</v>
      </c>
      <c r="H1099" s="0" t="str">
        <f aca="false">VLOOKUP(D1099,Nomenclature!$O$25:$P$31,2,0)</f>
        <v>04</v>
      </c>
      <c r="I1099" s="1" t="str">
        <f aca="false">CONCATENATE(E1099,F1099)</f>
        <v>0733</v>
      </c>
      <c r="J1099" s="0" t="str">
        <f aca="false">CONCATENATE(E1099,F1099,G1099,H1099)</f>
        <v>07333104</v>
      </c>
      <c r="K1099" s="0" t="n">
        <v>12</v>
      </c>
      <c r="L1099" s="0" t="n">
        <v>25</v>
      </c>
      <c r="M1099" s="0" t="n">
        <v>35.1003550217327</v>
      </c>
      <c r="N1099" s="0" t="n">
        <v>1</v>
      </c>
      <c r="O1099" s="0" t="n">
        <v>9.99100809271656E-005</v>
      </c>
      <c r="P1099" s="4" t="n">
        <f aca="false">VLOOKUP(D1099,'paramètres CI'!$A$1:$B$6,2,0)</f>
        <v>0.022045059962018</v>
      </c>
      <c r="Q1099" s="17" t="n">
        <f aca="false">M1099*P1099/N1099</f>
        <v>0.773789431142215</v>
      </c>
      <c r="R1099" s="9" t="n">
        <f aca="false">1/(1+0.04)*(1 - (1/(1+0.04))^L1099)/(1-1/(1+0.04))</f>
        <v>15.6220799436509</v>
      </c>
      <c r="S1099" s="17" t="n">
        <f aca="false">K1099/R1099</f>
        <v>0.768143553437456</v>
      </c>
      <c r="T1099" s="17" t="n">
        <f aca="false">Q1099+S1099</f>
        <v>1.54193298457967</v>
      </c>
      <c r="U1099" s="0" t="n">
        <f aca="false">T1099 + Z1099</f>
        <v>-0.814006735187727</v>
      </c>
      <c r="V1099" s="4" t="str">
        <f aca="false">VLOOKUP(I1099,'CI ref gaz'!$I$1:$AM$97,1,0)</f>
        <v>0733</v>
      </c>
      <c r="W1099" s="0" t="n">
        <f aca="false">VLOOKUP(I1099,'CI ref gaz'!$I$1:$AM$97,14,0)</f>
        <v>-2</v>
      </c>
      <c r="X1099" s="1" t="n">
        <f aca="false">VLOOKUP(I1099,'CI ref gaz'!$I$1:$AM$97,13,0)</f>
        <v>-0.27809762668739</v>
      </c>
      <c r="Y1099" s="2" t="n">
        <f aca="false">VLOOKUP(I1099,'CI ref gaz'!$I$1:$AM$97,7,0)</f>
        <v>0.538337999945322</v>
      </c>
      <c r="Z1099" s="17" t="n">
        <f aca="false">X1099*(O1099/Y1099)^(-1/8)-T1099</f>
        <v>-2.3559397197674</v>
      </c>
      <c r="AA1099" s="17" t="n">
        <f aca="false">Z1099^2</f>
        <v>5.55045196317769</v>
      </c>
      <c r="AB1099" s="18" t="n">
        <f aca="false">Z1099/U1099</f>
        <v>2.89425089243773</v>
      </c>
      <c r="AC1099" s="17" t="n">
        <f aca="false">U1099^-('paramètres CI'!$B$19)</f>
        <v>5.18771385942054</v>
      </c>
      <c r="AD1099" s="4" t="n">
        <f aca="false">SUMIFS($AC$2:$AC$1250,$I$2:$I$1250,V1099)</f>
        <v>51923.8280189401</v>
      </c>
      <c r="AE1099" s="4" t="n">
        <f aca="false">AC1099/AD1099</f>
        <v>9.99100809271656E-005</v>
      </c>
      <c r="AF1099" s="17" t="n">
        <f aca="false">AE1099-O1099</f>
        <v>0</v>
      </c>
      <c r="AG1099" s="4" t="n">
        <f aca="false">VLOOKUP(I1099,BesoinU!$F$1:$L$99,3,0)</f>
        <v>7.06345341242315</v>
      </c>
      <c r="AH1099" s="19" t="n">
        <f aca="false">VLOOKUP(J1099,bibliRdtCHauff!$G$2:$K$1398,4,0)</f>
        <v>12</v>
      </c>
      <c r="AI1099" s="19" t="n">
        <f aca="false">VLOOKUP(J1099,bibliRdtCHauff!$G$2:$K$1398,3,0)</f>
        <v>1</v>
      </c>
      <c r="AJ1099" s="4" t="n">
        <f aca="false">VLOOKUP(D1099,'paramètres CI'!$A$1:$C$6,3)</f>
        <v>0.0386719666666667</v>
      </c>
      <c r="AK1099" s="4" t="n">
        <f aca="false">AJ1099*AG1099/AI1099</f>
        <v>0.273157634916781</v>
      </c>
      <c r="AL1099" s="4" t="n">
        <f aca="false">AK1099+AH1099/R1099</f>
        <v>1.04130118835424</v>
      </c>
      <c r="AM1099" s="4" t="n">
        <f aca="false">AL1099+Z1099</f>
        <v>-1.31463853141316</v>
      </c>
      <c r="AN1099" s="4" t="n">
        <f aca="false">AM1099^-'paramètres CI'!$B$19</f>
        <v>0.112085425099899</v>
      </c>
      <c r="AO1099" s="4" t="n">
        <f aca="false">SUMIFS($AN$2:$AN$1250,$I$2:$I$1250,V1099)</f>
        <v>37.8715691050674</v>
      </c>
      <c r="AP1099" s="5" t="n">
        <f aca="false">AN1099/AO1099</f>
        <v>0.00295961925393002</v>
      </c>
      <c r="AQ1099" s="6" t="n">
        <f aca="false">AP1099-O1099</f>
        <v>0.00285970917300286</v>
      </c>
      <c r="AR1099" s="20" t="n">
        <f aca="false">VLOOKUP(I1099,entreesparc!$A$13:$H$110,8,0)*AP1099</f>
        <v>231.205119981729</v>
      </c>
      <c r="AS1099" s="7" t="n">
        <f aca="false">M1099*AJ1099/AI1099+AH1099/R1099</f>
        <v>2.12554331282607</v>
      </c>
      <c r="AT1099" s="4" t="n">
        <f aca="false">AS1099+Z1099</f>
        <v>-0.23039640694133</v>
      </c>
      <c r="AU1099" s="4" t="n">
        <f aca="false">AT1099^-'paramètres CI'!$B$19</f>
        <v>125948.901652381</v>
      </c>
      <c r="AV1099" s="4" t="n">
        <f aca="false">SUMIFS($AU$2:$AU$1250,$I$2:$I$1250,V1099)</f>
        <v>6.29506513523595E+022</v>
      </c>
      <c r="AW1099" s="5" t="n">
        <f aca="false">AU1099/AV1099</f>
        <v>2.00075613113828E-018</v>
      </c>
      <c r="AX1099" s="7" t="n">
        <f aca="false">SUMIFS($AP$2:$AP$1250,$I$2:$I$1250,V1099)</f>
        <v>1</v>
      </c>
    </row>
    <row r="1100" customFormat="false" ht="15.8" hidden="false" customHeight="false" outlineLevel="0" collapsed="false">
      <c r="A1100" s="0" t="s">
        <v>19</v>
      </c>
      <c r="B1100" s="0" t="s">
        <v>140</v>
      </c>
      <c r="C1100" s="0" t="s">
        <v>32</v>
      </c>
      <c r="D1100" s="0" t="s">
        <v>33</v>
      </c>
      <c r="E1100" s="0" t="str">
        <f aca="false">VLOOKUP(A1100,Nomenclature!$D$1:$E$9,2,0)</f>
        <v>07</v>
      </c>
      <c r="F1100" s="0" t="str">
        <f aca="false">VLOOKUP(B1100,Nomenclature!$J$1:$K$97,2,0)</f>
        <v>43</v>
      </c>
      <c r="G1100" s="0" t="str">
        <f aca="false">VLOOKUP(C1100,Nomenclature!$M$1:$N$21,2,0)</f>
        <v>01</v>
      </c>
      <c r="H1100" s="0" t="str">
        <f aca="false">VLOOKUP(D1100,Nomenclature!$O$25:$P$31,2,0)</f>
        <v>01</v>
      </c>
      <c r="I1100" s="1" t="str">
        <f aca="false">CONCATENATE(E1100,F1100)</f>
        <v>0743</v>
      </c>
      <c r="J1100" s="0" t="str">
        <f aca="false">CONCATENATE(E1100,F1100,G1100,H1100)</f>
        <v>07430101</v>
      </c>
      <c r="K1100" s="0" t="n">
        <v>16.789062543295</v>
      </c>
      <c r="L1100" s="0" t="n">
        <v>25</v>
      </c>
      <c r="M1100" s="0" t="n">
        <v>113.544529754546</v>
      </c>
      <c r="N1100" s="0" t="n">
        <v>0.85061281679585</v>
      </c>
      <c r="O1100" s="0" t="n">
        <v>0.0679813871854267</v>
      </c>
      <c r="P1100" s="4" t="n">
        <f aca="false">VLOOKUP(D1100,'paramètres CI'!$A$1:$B$6,2,0)</f>
        <v>0.033584731604575</v>
      </c>
      <c r="Q1100" s="17" t="n">
        <f aca="false">M1100*P1100/N1100</f>
        <v>4.48307676733412</v>
      </c>
      <c r="R1100" s="9" t="n">
        <f aca="false">1/(1+0.04)*(1 - (1/(1+0.04))^L1100)/(1-1/(1+0.04))</f>
        <v>15.6220799436509</v>
      </c>
      <c r="S1100" s="17" t="n">
        <f aca="false">K1100/R1100</f>
        <v>1.07470084674086</v>
      </c>
      <c r="T1100" s="17" t="n">
        <f aca="false">Q1100+S1100</f>
        <v>5.55777761407498</v>
      </c>
      <c r="U1100" s="0" t="n">
        <f aca="false">T1100 + Z1100</f>
        <v>2.78964959127406</v>
      </c>
      <c r="V1100" s="4" t="str">
        <f aca="false">VLOOKUP(I1100,'CI ref gaz'!$I$1:$AM$97,1,0)</f>
        <v>0743</v>
      </c>
      <c r="W1100" s="0" t="n">
        <f aca="false">VLOOKUP(I1100,'CI ref gaz'!$I$1:$AM$97,14,0)</f>
        <v>-2</v>
      </c>
      <c r="X1100" s="1" t="n">
        <f aca="false">VLOOKUP(I1100,'CI ref gaz'!$I$1:$AM$97,13,0)</f>
        <v>2.33893260909986</v>
      </c>
      <c r="Y1100" s="2" t="n">
        <f aca="false">VLOOKUP(I1100,'CI ref gaz'!$I$1:$AM$97,7,0)</f>
        <v>0.278384845985313</v>
      </c>
      <c r="Z1100" s="17" t="n">
        <f aca="false">X1100*(O1100/Y1100)^(-1/8)-T1100</f>
        <v>-2.76812802280092</v>
      </c>
      <c r="AA1100" s="17" t="n">
        <f aca="false">Z1100^2</f>
        <v>7.66253275061572</v>
      </c>
      <c r="AB1100" s="18" t="n">
        <f aca="false">Z1100/U1100</f>
        <v>-0.992285207238766</v>
      </c>
      <c r="AC1100" s="17" t="n">
        <f aca="false">U1100^-('paramètres CI'!$B$19)</f>
        <v>0.000272648279374166</v>
      </c>
      <c r="AD1100" s="4" t="n">
        <f aca="false">SUMIFS($AC$2:$AC$1250,$I$2:$I$1250,V1100)</f>
        <v>0.00401063130163096</v>
      </c>
      <c r="AE1100" s="4" t="n">
        <f aca="false">AC1100/AD1100</f>
        <v>0.0679813871854267</v>
      </c>
      <c r="AF1100" s="17" t="n">
        <f aca="false">AE1100-O1100</f>
        <v>0</v>
      </c>
      <c r="AG1100" s="4" t="n">
        <f aca="false">VLOOKUP(I1100,BesoinU!$F$1:$L$99,3,0)</f>
        <v>28.1448109353274</v>
      </c>
      <c r="AH1100" s="19" t="n">
        <f aca="false">VLOOKUP(J1100,bibliRdtCHauff!$G$2:$K$1398,4,0)</f>
        <v>17.893509324269</v>
      </c>
      <c r="AI1100" s="19" t="n">
        <f aca="false">VLOOKUP(J1100,bibliRdtCHauff!$G$2:$K$1398,3,0)</f>
        <v>0.864858218975526</v>
      </c>
      <c r="AJ1100" s="4" t="n">
        <f aca="false">VLOOKUP(D1100,'paramètres CI'!$A$1:$C$6,3)</f>
        <v>0.0509473684210526</v>
      </c>
      <c r="AK1100" s="4" t="n">
        <f aca="false">AJ1100*AG1100/AI1100</f>
        <v>1.65796430027749</v>
      </c>
      <c r="AL1100" s="4" t="n">
        <f aca="false">AK1100+AH1100/R1100</f>
        <v>2.80336295326168</v>
      </c>
      <c r="AM1100" s="4" t="n">
        <f aca="false">AL1100+Z1100</f>
        <v>0.0352349304607582</v>
      </c>
      <c r="AN1100" s="4" t="n">
        <f aca="false">AM1100^-'paramètres CI'!$B$19</f>
        <v>420932685665.946</v>
      </c>
      <c r="AO1100" s="4" t="n">
        <f aca="false">SUMIFS($AN$2:$AN$1250,$I$2:$I$1250,V1100)</f>
        <v>23695201248677.3</v>
      </c>
      <c r="AP1100" s="5" t="n">
        <f aca="false">AN1100/AO1100</f>
        <v>0.0177644697442459</v>
      </c>
      <c r="AQ1100" s="6" t="n">
        <f aca="false">AP1100-O1100</f>
        <v>-0.0502169174411808</v>
      </c>
      <c r="AR1100" s="20" t="n">
        <f aca="false">VLOOKUP(I1100,entreesparc!$A$13:$H$110,8,0)*AP1100</f>
        <v>951.944045088258</v>
      </c>
      <c r="AS1100" s="7" t="n">
        <f aca="false">M1100*AJ1100/AI1100+AH1100/R1100</f>
        <v>7.83411925790882</v>
      </c>
      <c r="AT1100" s="4" t="n">
        <f aca="false">AS1100+Z1100</f>
        <v>5.0659912351079</v>
      </c>
      <c r="AU1100" s="4" t="n">
        <f aca="false">AT1100^-'paramètres CI'!$B$19</f>
        <v>2.30507217071735E-006</v>
      </c>
      <c r="AV1100" s="4" t="n">
        <f aca="false">SUMIFS($AU$2:$AU$1250,$I$2:$I$1250,V1100)</f>
        <v>0.00237485058671876</v>
      </c>
      <c r="AW1100" s="5" t="n">
        <f aca="false">AU1100/AV1100</f>
        <v>0.000970617765853718</v>
      </c>
      <c r="AX1100" s="7" t="n">
        <f aca="false">SUMIFS($AP$2:$AP$1250,$I$2:$I$1250,V1100)</f>
        <v>1</v>
      </c>
    </row>
    <row r="1101" customFormat="false" ht="15.8" hidden="false" customHeight="false" outlineLevel="0" collapsed="false">
      <c r="A1101" s="0" t="s">
        <v>19</v>
      </c>
      <c r="B1101" s="0" t="s">
        <v>140</v>
      </c>
      <c r="C1101" s="0" t="s">
        <v>32</v>
      </c>
      <c r="D1101" s="0" t="s">
        <v>34</v>
      </c>
      <c r="E1101" s="0" t="str">
        <f aca="false">VLOOKUP(A1101,Nomenclature!$D$1:$E$9,2,0)</f>
        <v>07</v>
      </c>
      <c r="F1101" s="0" t="str">
        <f aca="false">VLOOKUP(B1101,Nomenclature!$J$1:$K$97,2,0)</f>
        <v>43</v>
      </c>
      <c r="G1101" s="0" t="str">
        <f aca="false">VLOOKUP(C1101,Nomenclature!$M$1:$N$21,2,0)</f>
        <v>01</v>
      </c>
      <c r="H1101" s="0" t="str">
        <f aca="false">VLOOKUP(D1101,Nomenclature!$O$25:$P$31,2,0)</f>
        <v>06</v>
      </c>
      <c r="I1101" s="1" t="str">
        <f aca="false">CONCATENATE(E1101,F1101)</f>
        <v>0743</v>
      </c>
      <c r="J1101" s="0" t="str">
        <f aca="false">CONCATENATE(E1101,F1101,G1101,H1101)</f>
        <v>07430106</v>
      </c>
      <c r="K1101" s="0" t="n">
        <v>14.8267070469588</v>
      </c>
      <c r="L1101" s="0" t="n">
        <v>25</v>
      </c>
      <c r="M1101" s="0" t="n">
        <v>117.234739485988</v>
      </c>
      <c r="N1101" s="0" t="n">
        <v>0.858946135322901</v>
      </c>
      <c r="O1101" s="0" t="n">
        <v>0.164112670915375</v>
      </c>
      <c r="P1101" s="4" t="n">
        <f aca="false">VLOOKUP(D1101,'paramètres CI'!$A$1:$B$6,2,0)</f>
        <v>0.0424847883250769</v>
      </c>
      <c r="Q1101" s="17" t="n">
        <f aca="false">M1101*P1101/N1101</f>
        <v>5.79860934997439</v>
      </c>
      <c r="R1101" s="9" t="n">
        <f aca="false">1/(1+0.04)*(1 - (1/(1+0.04))^L1101)/(1-1/(1+0.04))</f>
        <v>15.6220799436509</v>
      </c>
      <c r="S1101" s="17" t="n">
        <f aca="false">K1101/R1101</f>
        <v>0.949086619735592</v>
      </c>
      <c r="T1101" s="17" t="n">
        <f aca="false">Q1101+S1101</f>
        <v>6.74769596970998</v>
      </c>
      <c r="U1101" s="0" t="n">
        <f aca="false">T1101 + Z1101</f>
        <v>2.49865124911397</v>
      </c>
      <c r="V1101" s="4" t="str">
        <f aca="false">VLOOKUP(I1101,'CI ref gaz'!$I$1:$AM$97,1,0)</f>
        <v>0743</v>
      </c>
      <c r="W1101" s="0" t="n">
        <f aca="false">VLOOKUP(I1101,'CI ref gaz'!$I$1:$AM$97,14,0)</f>
        <v>-2</v>
      </c>
      <c r="X1101" s="1" t="n">
        <f aca="false">VLOOKUP(I1101,'CI ref gaz'!$I$1:$AM$97,13,0)</f>
        <v>2.33893260909986</v>
      </c>
      <c r="Y1101" s="2" t="n">
        <f aca="false">VLOOKUP(I1101,'CI ref gaz'!$I$1:$AM$97,7,0)</f>
        <v>0.278384845985313</v>
      </c>
      <c r="Z1101" s="17" t="n">
        <f aca="false">X1101*(O1101/Y1101)^(-1/8)-T1101</f>
        <v>-4.24904472059601</v>
      </c>
      <c r="AA1101" s="17" t="n">
        <f aca="false">Z1101^2</f>
        <v>18.0543810376248</v>
      </c>
      <c r="AB1101" s="18" t="n">
        <f aca="false">Z1101/U1101</f>
        <v>-1.70053532765036</v>
      </c>
      <c r="AC1101" s="17" t="n">
        <f aca="false">U1101^-('paramètres CI'!$B$19)</f>
        <v>0.000658195414967464</v>
      </c>
      <c r="AD1101" s="4" t="n">
        <f aca="false">SUMIFS($AC$2:$AC$1250,$I$2:$I$1250,V1101)</f>
        <v>0.00401063130163096</v>
      </c>
      <c r="AE1101" s="4" t="n">
        <f aca="false">AC1101/AD1101</f>
        <v>0.164112670915375</v>
      </c>
      <c r="AF1101" s="17" t="n">
        <f aca="false">AE1101-O1101</f>
        <v>0</v>
      </c>
      <c r="AG1101" s="4" t="n">
        <f aca="false">VLOOKUP(I1101,BesoinU!$F$1:$L$99,3,0)</f>
        <v>28.1448109353274</v>
      </c>
      <c r="AH1101" s="19" t="n">
        <f aca="false">VLOOKUP(J1101,bibliRdtCHauff!$G$2:$K$1398,4,0)</f>
        <v>16.0366137157253</v>
      </c>
      <c r="AI1101" s="19" t="n">
        <f aca="false">VLOOKUP(J1101,bibliRdtCHauff!$G$2:$K$1398,3,0)</f>
        <v>0.885393065415578</v>
      </c>
      <c r="AJ1101" s="4" t="n">
        <f aca="false">VLOOKUP(D1101,'paramètres CI'!$A$1:$C$6,3)</f>
        <v>0.0591</v>
      </c>
      <c r="AK1101" s="4" t="n">
        <f aca="false">AJ1101*AG1101/AI1101</f>
        <v>1.8786665394732</v>
      </c>
      <c r="AL1101" s="4" t="n">
        <f aca="false">AK1101+AH1101/R1101</f>
        <v>2.90520165986495</v>
      </c>
      <c r="AM1101" s="4" t="n">
        <f aca="false">AL1101+Z1101</f>
        <v>-1.34384306073105</v>
      </c>
      <c r="AN1101" s="4" t="n">
        <f aca="false">AM1101^-'paramètres CI'!$B$19</f>
        <v>0.0940181227626843</v>
      </c>
      <c r="AO1101" s="4" t="n">
        <f aca="false">SUMIFS($AN$2:$AN$1250,$I$2:$I$1250,V1101)</f>
        <v>23695201248677.3</v>
      </c>
      <c r="AP1101" s="5" t="n">
        <f aca="false">AN1101/AO1101</f>
        <v>3.96781279787326E-015</v>
      </c>
      <c r="AQ1101" s="6" t="n">
        <f aca="false">AP1101-O1101</f>
        <v>-0.164112670915371</v>
      </c>
      <c r="AR1101" s="20" t="n">
        <f aca="false">VLOOKUP(I1101,entreesparc!$A$13:$H$110,8,0)*AP1101</f>
        <v>2.12623051480829E-010</v>
      </c>
      <c r="AS1101" s="7" t="n">
        <f aca="false">M1101*AJ1101/AI1101+AH1101/R1101</f>
        <v>8.85195568698476</v>
      </c>
      <c r="AT1101" s="4" t="n">
        <f aca="false">AS1101+Z1101</f>
        <v>4.60291096638876</v>
      </c>
      <c r="AU1101" s="4" t="n">
        <f aca="false">AT1101^-'paramètres CI'!$B$19</f>
        <v>4.96294433689348E-006</v>
      </c>
      <c r="AV1101" s="4" t="n">
        <f aca="false">SUMIFS($AU$2:$AU$1250,$I$2:$I$1250,V1101)</f>
        <v>0.00237485058671876</v>
      </c>
      <c r="AW1101" s="5" t="n">
        <f aca="false">AU1101/AV1101</f>
        <v>0.00208979224404622</v>
      </c>
      <c r="AX1101" s="7" t="n">
        <f aca="false">SUMIFS($AP$2:$AP$1250,$I$2:$I$1250,V1101)</f>
        <v>1</v>
      </c>
    </row>
    <row r="1102" customFormat="false" ht="15.8" hidden="false" customHeight="false" outlineLevel="0" collapsed="false">
      <c r="A1102" s="0" t="s">
        <v>19</v>
      </c>
      <c r="B1102" s="0" t="s">
        <v>140</v>
      </c>
      <c r="C1102" s="0" t="s">
        <v>35</v>
      </c>
      <c r="D1102" s="0" t="s">
        <v>33</v>
      </c>
      <c r="E1102" s="0" t="str">
        <f aca="false">VLOOKUP(A1102,Nomenclature!$D$1:$E$9,2,0)</f>
        <v>07</v>
      </c>
      <c r="F1102" s="0" t="str">
        <f aca="false">VLOOKUP(B1102,Nomenclature!$J$1:$K$97,2,0)</f>
        <v>43</v>
      </c>
      <c r="G1102" s="0" t="str">
        <f aca="false">VLOOKUP(C1102,Nomenclature!$M$1:$N$21,2,0)</f>
        <v>21</v>
      </c>
      <c r="H1102" s="0" t="str">
        <f aca="false">VLOOKUP(D1102,Nomenclature!$O$25:$P$31,2,0)</f>
        <v>01</v>
      </c>
      <c r="I1102" s="1" t="str">
        <f aca="false">CONCATENATE(E1102,F1102)</f>
        <v>0743</v>
      </c>
      <c r="J1102" s="0" t="str">
        <f aca="false">CONCATENATE(E1102,F1102,G1102,H1102)</f>
        <v>07432101</v>
      </c>
      <c r="K1102" s="0" t="n">
        <v>20.9863281791187</v>
      </c>
      <c r="L1102" s="0" t="n">
        <v>25</v>
      </c>
      <c r="M1102" s="0" t="n">
        <v>113.544529754546</v>
      </c>
      <c r="N1102" s="0" t="n">
        <v>0.95556822184729</v>
      </c>
      <c r="O1102" s="0" t="n">
        <v>9.99400359784132E-005</v>
      </c>
      <c r="P1102" s="4" t="n">
        <f aca="false">VLOOKUP(D1102,'paramètres CI'!$A$1:$B$6,2,0)</f>
        <v>0.033584731604575</v>
      </c>
      <c r="Q1102" s="17" t="n">
        <f aca="false">M1102*P1102/N1102</f>
        <v>3.9906753592142</v>
      </c>
      <c r="R1102" s="9" t="n">
        <f aca="false">1/(1+0.04)*(1 - (1/(1+0.04))^L1102)/(1-1/(1+0.04))</f>
        <v>15.6220799436509</v>
      </c>
      <c r="S1102" s="17" t="n">
        <f aca="false">K1102/R1102</f>
        <v>1.34337605842607</v>
      </c>
      <c r="T1102" s="17" t="n">
        <f aca="false">Q1102+S1102</f>
        <v>5.33405141764027</v>
      </c>
      <c r="U1102" s="0" t="n">
        <f aca="false">T1102 + Z1102</f>
        <v>6.3042143316296</v>
      </c>
      <c r="V1102" s="4" t="str">
        <f aca="false">VLOOKUP(I1102,'CI ref gaz'!$I$1:$AM$97,1,0)</f>
        <v>0743</v>
      </c>
      <c r="W1102" s="0" t="n">
        <f aca="false">VLOOKUP(I1102,'CI ref gaz'!$I$1:$AM$97,14,0)</f>
        <v>-2</v>
      </c>
      <c r="X1102" s="1" t="n">
        <f aca="false">VLOOKUP(I1102,'CI ref gaz'!$I$1:$AM$97,13,0)</f>
        <v>2.33893260909986</v>
      </c>
      <c r="Y1102" s="2" t="n">
        <f aca="false">VLOOKUP(I1102,'CI ref gaz'!$I$1:$AM$97,7,0)</f>
        <v>0.278384845985313</v>
      </c>
      <c r="Z1102" s="17" t="n">
        <f aca="false">X1102*(O1102/Y1102)^(-1/8)-T1102</f>
        <v>0.970162913989335</v>
      </c>
      <c r="AA1102" s="17" t="n">
        <f aca="false">Z1102^2</f>
        <v>0.941216079680278</v>
      </c>
      <c r="AB1102" s="18" t="n">
        <f aca="false">Z1102/U1102</f>
        <v>0.153891169137734</v>
      </c>
      <c r="AC1102" s="17" t="n">
        <f aca="false">U1102^-('paramètres CI'!$B$19)</f>
        <v>4.00822636581149E-007</v>
      </c>
      <c r="AD1102" s="4" t="n">
        <f aca="false">SUMIFS($AC$2:$AC$1250,$I$2:$I$1250,V1102)</f>
        <v>0.00401063130163096</v>
      </c>
      <c r="AE1102" s="4" t="n">
        <f aca="false">AC1102/AD1102</f>
        <v>9.99400359784132E-005</v>
      </c>
      <c r="AF1102" s="17" t="n">
        <f aca="false">AE1102-O1102</f>
        <v>0</v>
      </c>
      <c r="AG1102" s="4" t="n">
        <f aca="false">VLOOKUP(I1102,BesoinU!$F$1:$L$99,3,0)</f>
        <v>28.1448109353274</v>
      </c>
      <c r="AH1102" s="19" t="n">
        <f aca="false">VLOOKUP(J1102,bibliRdtCHauff!$G$2:$K$1398,4,0)</f>
        <v>21.301796814606</v>
      </c>
      <c r="AI1102" s="19" t="n">
        <f aca="false">VLOOKUP(J1102,bibliRdtCHauff!$G$2:$K$1398,3,0)</f>
        <v>0.947579655367529</v>
      </c>
      <c r="AJ1102" s="4" t="n">
        <f aca="false">VLOOKUP(D1102,'paramètres CI'!$A$1:$C$6,3)</f>
        <v>0.0509473684210526</v>
      </c>
      <c r="AK1102" s="4" t="n">
        <f aca="false">AJ1102*AG1102/AI1102</f>
        <v>1.51322798430792</v>
      </c>
      <c r="AL1102" s="4" t="n">
        <f aca="false">AK1102+AH1102/R1102</f>
        <v>2.87679780928909</v>
      </c>
      <c r="AM1102" s="4" t="n">
        <f aca="false">AL1102+Z1102</f>
        <v>3.84696072327843</v>
      </c>
      <c r="AN1102" s="4" t="n">
        <f aca="false">AM1102^-'paramètres CI'!$B$19</f>
        <v>2.08476919824419E-005</v>
      </c>
      <c r="AO1102" s="4" t="n">
        <f aca="false">SUMIFS($AN$2:$AN$1250,$I$2:$I$1250,V1102)</f>
        <v>23695201248677.3</v>
      </c>
      <c r="AP1102" s="5" t="n">
        <f aca="false">AN1102/AO1102</f>
        <v>8.79827597311738E-019</v>
      </c>
      <c r="AQ1102" s="6" t="n">
        <f aca="false">AP1102-O1102</f>
        <v>-9.99400359784123E-005</v>
      </c>
      <c r="AR1102" s="20" t="n">
        <f aca="false">VLOOKUP(I1102,entreesparc!$A$13:$H$110,8,0)*AP1102</f>
        <v>4.71472919835679E-014</v>
      </c>
      <c r="AS1102" s="7" t="n">
        <f aca="false">M1102*AJ1102/AI1102+AH1102/R1102</f>
        <v>7.46838112694642</v>
      </c>
      <c r="AT1102" s="4" t="n">
        <f aca="false">AS1102+Z1102</f>
        <v>8.43854404093576</v>
      </c>
      <c r="AU1102" s="4" t="n">
        <f aca="false">AT1102^-'paramètres CI'!$B$19</f>
        <v>3.88919599089604E-008</v>
      </c>
      <c r="AV1102" s="4" t="n">
        <f aca="false">SUMIFS($AU$2:$AU$1250,$I$2:$I$1250,V1102)</f>
        <v>0.00237485058671876</v>
      </c>
      <c r="AW1102" s="5" t="n">
        <f aca="false">AU1102/AV1102</f>
        <v>1.63765923323606E-005</v>
      </c>
      <c r="AX1102" s="7" t="n">
        <f aca="false">SUMIFS($AP$2:$AP$1250,$I$2:$I$1250,V1102)</f>
        <v>1</v>
      </c>
    </row>
    <row r="1103" customFormat="false" ht="15.8" hidden="false" customHeight="false" outlineLevel="0" collapsed="false">
      <c r="A1103" s="0" t="s">
        <v>19</v>
      </c>
      <c r="B1103" s="0" t="s">
        <v>140</v>
      </c>
      <c r="C1103" s="0" t="s">
        <v>35</v>
      </c>
      <c r="D1103" s="0" t="s">
        <v>34</v>
      </c>
      <c r="E1103" s="0" t="str">
        <f aca="false">VLOOKUP(A1103,Nomenclature!$D$1:$E$9,2,0)</f>
        <v>07</v>
      </c>
      <c r="F1103" s="0" t="str">
        <f aca="false">VLOOKUP(B1103,Nomenclature!$J$1:$K$97,2,0)</f>
        <v>43</v>
      </c>
      <c r="G1103" s="0" t="str">
        <f aca="false">VLOOKUP(C1103,Nomenclature!$M$1:$N$21,2,0)</f>
        <v>21</v>
      </c>
      <c r="H1103" s="0" t="str">
        <f aca="false">VLOOKUP(D1103,Nomenclature!$O$25:$P$31,2,0)</f>
        <v>06</v>
      </c>
      <c r="I1103" s="1" t="str">
        <f aca="false">CONCATENATE(E1103,F1103)</f>
        <v>0743</v>
      </c>
      <c r="J1103" s="0" t="str">
        <f aca="false">CONCATENATE(E1103,F1103,G1103,H1103)</f>
        <v>07432106</v>
      </c>
      <c r="K1103" s="0" t="n">
        <v>18.5333838086985</v>
      </c>
      <c r="L1103" s="0" t="n">
        <v>25</v>
      </c>
      <c r="M1103" s="0" t="n">
        <v>117.234739485988</v>
      </c>
      <c r="N1103" s="0" t="n">
        <v>0.97148526201063</v>
      </c>
      <c r="O1103" s="0" t="n">
        <v>9.99400359784132E-005</v>
      </c>
      <c r="P1103" s="4" t="n">
        <f aca="false">VLOOKUP(D1103,'paramètres CI'!$A$1:$B$6,2,0)</f>
        <v>0.0424847883250769</v>
      </c>
      <c r="Q1103" s="17" t="n">
        <f aca="false">M1103*P1103/N1103</f>
        <v>5.12688487018266</v>
      </c>
      <c r="R1103" s="9" t="n">
        <f aca="false">1/(1+0.04)*(1 - (1/(1+0.04))^L1103)/(1-1/(1+0.04))</f>
        <v>15.6220799436509</v>
      </c>
      <c r="S1103" s="17" t="n">
        <f aca="false">K1103/R1103</f>
        <v>1.18635827466949</v>
      </c>
      <c r="T1103" s="17" t="n">
        <f aca="false">Q1103+S1103</f>
        <v>6.31324314485215</v>
      </c>
      <c r="U1103" s="0" t="n">
        <f aca="false">T1103 + Z1103</f>
        <v>6.3042143316296</v>
      </c>
      <c r="V1103" s="4" t="str">
        <f aca="false">VLOOKUP(I1103,'CI ref gaz'!$I$1:$AM$97,1,0)</f>
        <v>0743</v>
      </c>
      <c r="W1103" s="0" t="n">
        <f aca="false">VLOOKUP(I1103,'CI ref gaz'!$I$1:$AM$97,14,0)</f>
        <v>-2</v>
      </c>
      <c r="X1103" s="1" t="n">
        <f aca="false">VLOOKUP(I1103,'CI ref gaz'!$I$1:$AM$97,13,0)</f>
        <v>2.33893260909986</v>
      </c>
      <c r="Y1103" s="2" t="n">
        <f aca="false">VLOOKUP(I1103,'CI ref gaz'!$I$1:$AM$97,7,0)</f>
        <v>0.278384845985313</v>
      </c>
      <c r="Z1103" s="17" t="n">
        <f aca="false">X1103*(O1103/Y1103)^(-1/8)-T1103</f>
        <v>-0.00902881322255222</v>
      </c>
      <c r="AA1103" s="17" t="n">
        <f aca="false">Z1103^2</f>
        <v>8.15194682077339E-005</v>
      </c>
      <c r="AB1103" s="18" t="n">
        <f aca="false">Z1103/U1103</f>
        <v>-0.00143218690666222</v>
      </c>
      <c r="AC1103" s="17" t="n">
        <f aca="false">U1103^-('paramètres CI'!$B$19)</f>
        <v>4.00822636581149E-007</v>
      </c>
      <c r="AD1103" s="4" t="n">
        <f aca="false">SUMIFS($AC$2:$AC$1250,$I$2:$I$1250,V1103)</f>
        <v>0.00401063130163096</v>
      </c>
      <c r="AE1103" s="4" t="n">
        <f aca="false">AC1103/AD1103</f>
        <v>9.99400359784132E-005</v>
      </c>
      <c r="AF1103" s="17" t="n">
        <f aca="false">AE1103-O1103</f>
        <v>0</v>
      </c>
      <c r="AG1103" s="4" t="n">
        <f aca="false">VLOOKUP(I1103,BesoinU!$F$1:$L$99,3,0)</f>
        <v>28.1448109353274</v>
      </c>
      <c r="AH1103" s="19" t="n">
        <f aca="false">VLOOKUP(J1103,bibliRdtCHauff!$G$2:$K$1398,4,0)</f>
        <v>19.0912068044349</v>
      </c>
      <c r="AI1103" s="19" t="n">
        <f aca="false">VLOOKUP(J1103,bibliRdtCHauff!$G$2:$K$1398,3,0)</f>
        <v>0.975837612316915</v>
      </c>
      <c r="AJ1103" s="4" t="n">
        <f aca="false">VLOOKUP(D1103,'paramètres CI'!$A$1:$C$6,3)</f>
        <v>0.0591</v>
      </c>
      <c r="AK1103" s="4" t="n">
        <f aca="false">AJ1103*AG1103/AI1103</f>
        <v>1.70454418366655</v>
      </c>
      <c r="AL1103" s="4" t="n">
        <f aca="false">AK1103+AH1103/R1103</f>
        <v>2.92660980318054</v>
      </c>
      <c r="AM1103" s="4" t="n">
        <f aca="false">AL1103+Z1103</f>
        <v>2.91758098995799</v>
      </c>
      <c r="AN1103" s="4" t="n">
        <f aca="false">AM1103^-'paramètres CI'!$B$19</f>
        <v>0.00019046563777924</v>
      </c>
      <c r="AO1103" s="4" t="n">
        <f aca="false">SUMIFS($AN$2:$AN$1250,$I$2:$I$1250,V1103)</f>
        <v>23695201248677.3</v>
      </c>
      <c r="AP1103" s="5" t="n">
        <f aca="false">AN1103/AO1103</f>
        <v>8.03815235753153E-018</v>
      </c>
      <c r="AQ1103" s="6" t="n">
        <f aca="false">AP1103-O1103</f>
        <v>-9.99400359784052E-005</v>
      </c>
      <c r="AR1103" s="20" t="n">
        <f aca="false">VLOOKUP(I1103,entreesparc!$A$13:$H$110,8,0)*AP1103</f>
        <v>4.30740201110861E-013</v>
      </c>
      <c r="AS1103" s="7" t="n">
        <f aca="false">M1103*AJ1103/AI1103+AH1103/R1103</f>
        <v>8.32219479692036</v>
      </c>
      <c r="AT1103" s="4" t="n">
        <f aca="false">AS1103+Z1103</f>
        <v>8.31316598369781</v>
      </c>
      <c r="AU1103" s="4" t="n">
        <f aca="false">AT1103^-'paramètres CI'!$B$19</f>
        <v>4.38397819144557E-008</v>
      </c>
      <c r="AV1103" s="4" t="n">
        <f aca="false">SUMIFS($AU$2:$AU$1250,$I$2:$I$1250,V1103)</f>
        <v>0.00237485058671876</v>
      </c>
      <c r="AW1103" s="5" t="n">
        <f aca="false">AU1103/AV1103</f>
        <v>1.84600168783787E-005</v>
      </c>
      <c r="AX1103" s="7" t="n">
        <f aca="false">SUMIFS($AP$2:$AP$1250,$I$2:$I$1250,V1103)</f>
        <v>1</v>
      </c>
    </row>
    <row r="1104" customFormat="false" ht="15.8" hidden="false" customHeight="false" outlineLevel="0" collapsed="false">
      <c r="A1104" s="0" t="s">
        <v>19</v>
      </c>
      <c r="B1104" s="0" t="s">
        <v>140</v>
      </c>
      <c r="C1104" s="0" t="s">
        <v>36</v>
      </c>
      <c r="D1104" s="0" t="s">
        <v>37</v>
      </c>
      <c r="E1104" s="0" t="str">
        <f aca="false">VLOOKUP(A1104,Nomenclature!$D$1:$E$9,2,0)</f>
        <v>07</v>
      </c>
      <c r="F1104" s="0" t="str">
        <f aca="false">VLOOKUP(B1104,Nomenclature!$J$1:$K$97,2,0)</f>
        <v>43</v>
      </c>
      <c r="G1104" s="0" t="str">
        <f aca="false">VLOOKUP(C1104,Nomenclature!$M$1:$N$21,2,0)</f>
        <v>23</v>
      </c>
      <c r="H1104" s="0" t="str">
        <f aca="false">VLOOKUP(D1104,Nomenclature!$O$25:$P$31,2,0)</f>
        <v>03</v>
      </c>
      <c r="I1104" s="1" t="str">
        <f aca="false">CONCATENATE(E1104,F1104)</f>
        <v>0743</v>
      </c>
      <c r="J1104" s="0" t="str">
        <f aca="false">CONCATENATE(E1104,F1104,G1104,H1104)</f>
        <v>07432303</v>
      </c>
      <c r="K1104" s="0" t="n">
        <v>12.0379500550226</v>
      </c>
      <c r="L1104" s="0" t="n">
        <v>20</v>
      </c>
      <c r="M1104" s="0" t="n">
        <v>135.615391309229</v>
      </c>
      <c r="N1104" s="0" t="n">
        <v>0.720355494568967</v>
      </c>
      <c r="O1104" s="0" t="n">
        <v>9.99400359784132E-005</v>
      </c>
      <c r="P1104" s="4" t="n">
        <f aca="false">VLOOKUP(D1104,'paramètres CI'!$A$1:$B$6,2,0)</f>
        <v>0.0385046990211696</v>
      </c>
      <c r="Q1104" s="17" t="n">
        <f aca="false">M1104*P1104/N1104</f>
        <v>7.24896230315359</v>
      </c>
      <c r="R1104" s="9" t="n">
        <f aca="false">1/(1+0.04)*(1 - (1/(1+0.04))^L1104)/(1-1/(1+0.04))</f>
        <v>13.5903263449677</v>
      </c>
      <c r="S1104" s="17" t="n">
        <f aca="false">K1104/R1104</f>
        <v>0.885773435417178</v>
      </c>
      <c r="T1104" s="17" t="n">
        <f aca="false">Q1104+S1104</f>
        <v>8.13473573857077</v>
      </c>
      <c r="U1104" s="0" t="n">
        <f aca="false">T1104 + Z1104</f>
        <v>6.3042143316296</v>
      </c>
      <c r="V1104" s="4" t="str">
        <f aca="false">VLOOKUP(I1104,'CI ref gaz'!$I$1:$AM$97,1,0)</f>
        <v>0743</v>
      </c>
      <c r="W1104" s="0" t="n">
        <f aca="false">VLOOKUP(I1104,'CI ref gaz'!$I$1:$AM$97,14,0)</f>
        <v>-2</v>
      </c>
      <c r="X1104" s="1" t="n">
        <f aca="false">VLOOKUP(I1104,'CI ref gaz'!$I$1:$AM$97,13,0)</f>
        <v>2.33893260909986</v>
      </c>
      <c r="Y1104" s="2" t="n">
        <f aca="false">VLOOKUP(I1104,'CI ref gaz'!$I$1:$AM$97,7,0)</f>
        <v>0.278384845985313</v>
      </c>
      <c r="Z1104" s="17" t="n">
        <f aca="false">X1104*(O1104/Y1104)^(-1/8)-T1104</f>
        <v>-1.83052140694116</v>
      </c>
      <c r="AA1104" s="17" t="n">
        <f aca="false">Z1104^2</f>
        <v>3.35080862126986</v>
      </c>
      <c r="AB1104" s="18" t="n">
        <f aca="false">Z1104/U1104</f>
        <v>-0.290364716465467</v>
      </c>
      <c r="AC1104" s="17" t="n">
        <f aca="false">U1104^-('paramètres CI'!$B$19)</f>
        <v>4.00822636581149E-007</v>
      </c>
      <c r="AD1104" s="4" t="n">
        <f aca="false">SUMIFS($AC$2:$AC$1250,$I$2:$I$1250,V1104)</f>
        <v>0.00401063130163096</v>
      </c>
      <c r="AE1104" s="4" t="n">
        <f aca="false">AC1104/AD1104</f>
        <v>9.99400359784132E-005</v>
      </c>
      <c r="AF1104" s="17" t="n">
        <f aca="false">AE1104-O1104</f>
        <v>0</v>
      </c>
      <c r="AG1104" s="4" t="n">
        <f aca="false">VLOOKUP(I1104,BesoinU!$F$1:$L$99,3,0)</f>
        <v>28.1448109353274</v>
      </c>
      <c r="AH1104" s="19" t="n">
        <f aca="false">VLOOKUP(J1104,bibliRdtCHauff!$G$2:$K$1398,4,0)</f>
        <v>11.4688803464383</v>
      </c>
      <c r="AI1104" s="19" t="n">
        <f aca="false">VLOOKUP(J1104,bibliRdtCHauff!$G$2:$K$1398,3,0)</f>
        <v>0.720436081892863</v>
      </c>
      <c r="AJ1104" s="4" t="n">
        <f aca="false">VLOOKUP(D1104,'paramètres CI'!$A$1:$C$6,3)</f>
        <v>0.0763929293534506</v>
      </c>
      <c r="AK1104" s="4" t="n">
        <f aca="false">AJ1104*AG1104/AI1104</f>
        <v>2.98439321334329</v>
      </c>
      <c r="AL1104" s="4" t="n">
        <f aca="false">AK1104+AH1104/R1104</f>
        <v>3.82829350354383</v>
      </c>
      <c r="AM1104" s="4" t="n">
        <f aca="false">AL1104+Z1104</f>
        <v>1.99777209660267</v>
      </c>
      <c r="AN1104" s="4" t="n">
        <f aca="false">AM1104^-'paramètres CI'!$B$19</f>
        <v>0.0039412361404513</v>
      </c>
      <c r="AO1104" s="4" t="n">
        <f aca="false">SUMIFS($AN$2:$AN$1250,$I$2:$I$1250,V1104)</f>
        <v>23695201248677.3</v>
      </c>
      <c r="AP1104" s="5" t="n">
        <f aca="false">AN1104/AO1104</f>
        <v>1.66330562002351E-016</v>
      </c>
      <c r="AQ1104" s="6" t="n">
        <f aca="false">AP1104-O1104</f>
        <v>-9.99400359782469E-005</v>
      </c>
      <c r="AR1104" s="20" t="n">
        <f aca="false">VLOOKUP(I1104,entreesparc!$A$13:$H$110,8,0)*AP1104</f>
        <v>8.91315025406871E-012</v>
      </c>
      <c r="AS1104" s="7" t="n">
        <f aca="false">M1104*AJ1104/AI1104+AH1104/R1104</f>
        <v>15.2241586752423</v>
      </c>
      <c r="AT1104" s="4" t="n">
        <f aca="false">AS1104+Z1104</f>
        <v>13.3936372683012</v>
      </c>
      <c r="AU1104" s="4" t="n">
        <f aca="false">AT1104^-'paramètres CI'!$B$19</f>
        <v>9.65632192117967E-010</v>
      </c>
      <c r="AV1104" s="4" t="n">
        <f aca="false">SUMIFS($AU$2:$AU$1250,$I$2:$I$1250,V1104)</f>
        <v>0.00237485058671876</v>
      </c>
      <c r="AW1104" s="5" t="n">
        <f aca="false">AU1104/AV1104</f>
        <v>4.06607555657699E-007</v>
      </c>
      <c r="AX1104" s="7" t="n">
        <f aca="false">SUMIFS($AP$2:$AP$1250,$I$2:$I$1250,V1104)</f>
        <v>1</v>
      </c>
    </row>
    <row r="1105" customFormat="false" ht="15.8" hidden="false" customHeight="false" outlineLevel="0" collapsed="false">
      <c r="A1105" s="0" t="s">
        <v>19</v>
      </c>
      <c r="B1105" s="0" t="s">
        <v>140</v>
      </c>
      <c r="C1105" s="0" t="s">
        <v>38</v>
      </c>
      <c r="D1105" s="0" t="s">
        <v>39</v>
      </c>
      <c r="E1105" s="0" t="str">
        <f aca="false">VLOOKUP(A1105,Nomenclature!$D$1:$E$9,2,0)</f>
        <v>07</v>
      </c>
      <c r="F1105" s="0" t="str">
        <f aca="false">VLOOKUP(B1105,Nomenclature!$J$1:$K$97,2,0)</f>
        <v>43</v>
      </c>
      <c r="G1105" s="0" t="str">
        <f aca="false">VLOOKUP(C1105,Nomenclature!$M$1:$N$21,2,0)</f>
        <v>24</v>
      </c>
      <c r="H1105" s="0" t="str">
        <f aca="false">VLOOKUP(D1105,Nomenclature!$O$25:$P$31,2,0)</f>
        <v>04</v>
      </c>
      <c r="I1105" s="1" t="str">
        <f aca="false">CONCATENATE(E1105,F1105)</f>
        <v>0743</v>
      </c>
      <c r="J1105" s="0" t="str">
        <f aca="false">CONCATENATE(E1105,F1105,G1105,H1105)</f>
        <v>07432404</v>
      </c>
      <c r="K1105" s="0" t="n">
        <v>8.46669108862439</v>
      </c>
      <c r="L1105" s="0" t="n">
        <v>20</v>
      </c>
      <c r="M1105" s="0" t="n">
        <v>117.128473470477</v>
      </c>
      <c r="N1105" s="0" t="n">
        <v>0.951135783267509</v>
      </c>
      <c r="O1105" s="0" t="n">
        <v>9.99400359784132E-005</v>
      </c>
      <c r="P1105" s="4" t="n">
        <f aca="false">VLOOKUP(D1105,'paramètres CI'!$A$1:$B$6,2,0)</f>
        <v>0.022045059962018</v>
      </c>
      <c r="Q1105" s="17" t="n">
        <f aca="false">M1105*P1105/N1105</f>
        <v>2.71475878243777</v>
      </c>
      <c r="R1105" s="9" t="n">
        <f aca="false">1/(1+0.04)*(1 - (1/(1+0.04))^L1105)/(1-1/(1+0.04))</f>
        <v>13.5903263449677</v>
      </c>
      <c r="S1105" s="17" t="n">
        <f aca="false">K1105/R1105</f>
        <v>0.622993949792788</v>
      </c>
      <c r="T1105" s="17" t="n">
        <f aca="false">Q1105+S1105</f>
        <v>3.33775273223056</v>
      </c>
      <c r="U1105" s="0" t="n">
        <f aca="false">T1105 + Z1105</f>
        <v>6.3042143316296</v>
      </c>
      <c r="V1105" s="4" t="str">
        <f aca="false">VLOOKUP(I1105,'CI ref gaz'!$I$1:$AM$97,1,0)</f>
        <v>0743</v>
      </c>
      <c r="W1105" s="0" t="n">
        <f aca="false">VLOOKUP(I1105,'CI ref gaz'!$I$1:$AM$97,14,0)</f>
        <v>-2</v>
      </c>
      <c r="X1105" s="1" t="n">
        <f aca="false">VLOOKUP(I1105,'CI ref gaz'!$I$1:$AM$97,13,0)</f>
        <v>2.33893260909986</v>
      </c>
      <c r="Y1105" s="2" t="n">
        <f aca="false">VLOOKUP(I1105,'CI ref gaz'!$I$1:$AM$97,7,0)</f>
        <v>0.278384845985313</v>
      </c>
      <c r="Z1105" s="17" t="n">
        <f aca="false">X1105*(O1105/Y1105)^(-1/8)-T1105</f>
        <v>2.96646159939905</v>
      </c>
      <c r="AA1105" s="17" t="n">
        <f aca="false">Z1105^2</f>
        <v>8.79989442070915</v>
      </c>
      <c r="AB1105" s="18" t="n">
        <f aca="false">Z1105/U1105</f>
        <v>0.47055214866596</v>
      </c>
      <c r="AC1105" s="17" t="n">
        <f aca="false">U1105^-('paramètres CI'!$B$19)</f>
        <v>4.00822636581149E-007</v>
      </c>
      <c r="AD1105" s="4" t="n">
        <f aca="false">SUMIFS($AC$2:$AC$1250,$I$2:$I$1250,V1105)</f>
        <v>0.00401063130163096</v>
      </c>
      <c r="AE1105" s="4" t="n">
        <f aca="false">AC1105/AD1105</f>
        <v>9.99400359784132E-005</v>
      </c>
      <c r="AF1105" s="17" t="n">
        <f aca="false">AE1105-O1105</f>
        <v>0</v>
      </c>
      <c r="AG1105" s="4" t="n">
        <f aca="false">VLOOKUP(I1105,BesoinU!$F$1:$L$99,3,0)</f>
        <v>28.1448109353274</v>
      </c>
      <c r="AH1105" s="19" t="n">
        <f aca="false">VLOOKUP(J1105,bibliRdtCHauff!$G$2:$K$1398,4,0)</f>
        <v>8.51973612465033</v>
      </c>
      <c r="AI1105" s="19" t="n">
        <f aca="false">VLOOKUP(J1105,bibliRdtCHauff!$G$2:$K$1398,3,0)</f>
        <v>0.951166993056355</v>
      </c>
      <c r="AJ1105" s="4" t="n">
        <f aca="false">VLOOKUP(D1105,'paramètres CI'!$A$1:$C$6,3)</f>
        <v>0.0386719666666667</v>
      </c>
      <c r="AK1105" s="4" t="n">
        <f aca="false">AJ1105*AG1105/AI1105</f>
        <v>1.14429453321677</v>
      </c>
      <c r="AL1105" s="4" t="n">
        <f aca="false">AK1105+AH1105/R1105</f>
        <v>1.77119162960659</v>
      </c>
      <c r="AM1105" s="4" t="n">
        <f aca="false">AL1105+Z1105</f>
        <v>4.73765322900563</v>
      </c>
      <c r="AN1105" s="4" t="n">
        <f aca="false">AM1105^-'paramètres CI'!$B$19</f>
        <v>3.93997842754658E-006</v>
      </c>
      <c r="AO1105" s="4" t="n">
        <f aca="false">SUMIFS($AN$2:$AN$1250,$I$2:$I$1250,V1105)</f>
        <v>23695201248677.3</v>
      </c>
      <c r="AP1105" s="5" t="n">
        <f aca="false">AN1105/AO1105</f>
        <v>1.66277483199959E-019</v>
      </c>
      <c r="AQ1105" s="6" t="n">
        <f aca="false">AP1105-O1105</f>
        <v>-9.9940035978413E-005</v>
      </c>
      <c r="AR1105" s="20" t="n">
        <f aca="false">VLOOKUP(I1105,entreesparc!$A$13:$H$110,8,0)*AP1105</f>
        <v>8.91030592206302E-015</v>
      </c>
      <c r="AS1105" s="7" t="n">
        <f aca="false">M1105*AJ1105/AI1105+AH1105/R1105</f>
        <v>5.38903503308699</v>
      </c>
      <c r="AT1105" s="4" t="n">
        <f aca="false">AS1105+Z1105</f>
        <v>8.35549663248604</v>
      </c>
      <c r="AU1105" s="4" t="n">
        <f aca="false">AT1105^-'paramètres CI'!$B$19</f>
        <v>4.20941604279741E-008</v>
      </c>
      <c r="AV1105" s="4" t="n">
        <f aca="false">SUMIFS($AU$2:$AU$1250,$I$2:$I$1250,V1105)</f>
        <v>0.00237485058671876</v>
      </c>
      <c r="AW1105" s="5" t="n">
        <f aca="false">AU1105/AV1105</f>
        <v>1.77249721154601E-005</v>
      </c>
      <c r="AX1105" s="7" t="n">
        <f aca="false">SUMIFS($AP$2:$AP$1250,$I$2:$I$1250,V1105)</f>
        <v>1</v>
      </c>
    </row>
    <row r="1106" customFormat="false" ht="15.8" hidden="false" customHeight="false" outlineLevel="0" collapsed="false">
      <c r="A1106" s="0" t="s">
        <v>19</v>
      </c>
      <c r="B1106" s="0" t="s">
        <v>140</v>
      </c>
      <c r="C1106" s="0" t="s">
        <v>40</v>
      </c>
      <c r="D1106" s="0" t="s">
        <v>37</v>
      </c>
      <c r="E1106" s="0" t="str">
        <f aca="false">VLOOKUP(A1106,Nomenclature!$D$1:$E$9,2,0)</f>
        <v>07</v>
      </c>
      <c r="F1106" s="0" t="str">
        <f aca="false">VLOOKUP(B1106,Nomenclature!$J$1:$K$97,2,0)</f>
        <v>43</v>
      </c>
      <c r="G1106" s="0" t="str">
        <f aca="false">VLOOKUP(C1106,Nomenclature!$M$1:$N$21,2,0)</f>
        <v>03</v>
      </c>
      <c r="H1106" s="0" t="str">
        <f aca="false">VLOOKUP(D1106,Nomenclature!$O$25:$P$31,2,0)</f>
        <v>03</v>
      </c>
      <c r="I1106" s="1" t="str">
        <f aca="false">CONCATENATE(E1106,F1106)</f>
        <v>0743</v>
      </c>
      <c r="J1106" s="0" t="str">
        <f aca="false">CONCATENATE(E1106,F1106,G1106,H1106)</f>
        <v>07430303</v>
      </c>
      <c r="K1106" s="0" t="n">
        <v>9.63036004401806</v>
      </c>
      <c r="L1106" s="0" t="n">
        <v>20</v>
      </c>
      <c r="M1106" s="0" t="n">
        <v>135.615391309229</v>
      </c>
      <c r="N1106" s="0" t="n">
        <v>0.50900175855656</v>
      </c>
      <c r="O1106" s="0" t="n">
        <v>0.0556714187268907</v>
      </c>
      <c r="P1106" s="4" t="n">
        <f aca="false">VLOOKUP(D1106,'paramètres CI'!$A$1:$B$6,2,0)</f>
        <v>0.0385046990211696</v>
      </c>
      <c r="Q1106" s="17" t="n">
        <f aca="false">M1106*P1106/N1106</f>
        <v>10.2589622476123</v>
      </c>
      <c r="R1106" s="9" t="n">
        <f aca="false">1/(1+0.04)*(1 - (1/(1+0.04))^L1106)/(1-1/(1+0.04))</f>
        <v>13.5903263449677</v>
      </c>
      <c r="S1106" s="17" t="n">
        <f aca="false">K1106/R1106</f>
        <v>0.708618748333741</v>
      </c>
      <c r="T1106" s="17" t="n">
        <f aca="false">Q1106+S1106</f>
        <v>10.967580995946</v>
      </c>
      <c r="U1106" s="0" t="n">
        <f aca="false">T1106 + Z1106</f>
        <v>2.86018662541382</v>
      </c>
      <c r="V1106" s="4" t="str">
        <f aca="false">VLOOKUP(I1106,'CI ref gaz'!$I$1:$AM$97,1,0)</f>
        <v>0743</v>
      </c>
      <c r="W1106" s="0" t="n">
        <f aca="false">VLOOKUP(I1106,'CI ref gaz'!$I$1:$AM$97,14,0)</f>
        <v>-2</v>
      </c>
      <c r="X1106" s="1" t="n">
        <f aca="false">VLOOKUP(I1106,'CI ref gaz'!$I$1:$AM$97,13,0)</f>
        <v>2.33893260909986</v>
      </c>
      <c r="Y1106" s="2" t="n">
        <f aca="false">VLOOKUP(I1106,'CI ref gaz'!$I$1:$AM$97,7,0)</f>
        <v>0.278384845985313</v>
      </c>
      <c r="Z1106" s="17" t="n">
        <f aca="false">X1106*(O1106/Y1106)^(-1/8)-T1106</f>
        <v>-8.10739437053219</v>
      </c>
      <c r="AA1106" s="17" t="n">
        <f aca="false">Z1106^2</f>
        <v>65.729843479337</v>
      </c>
      <c r="AB1106" s="18" t="n">
        <f aca="false">Z1106/U1106</f>
        <v>-2.83456831050638</v>
      </c>
      <c r="AC1106" s="17" t="n">
        <f aca="false">U1106^-('paramètres CI'!$B$19)</f>
        <v>0.000223277534552272</v>
      </c>
      <c r="AD1106" s="4" t="n">
        <f aca="false">SUMIFS($AC$2:$AC$1250,$I$2:$I$1250,V1106)</f>
        <v>0.00401063130163096</v>
      </c>
      <c r="AE1106" s="4" t="n">
        <f aca="false">AC1106/AD1106</f>
        <v>0.0556714187268908</v>
      </c>
      <c r="AF1106" s="17" t="n">
        <f aca="false">AE1106-O1106</f>
        <v>0</v>
      </c>
      <c r="AG1106" s="4" t="n">
        <f aca="false">VLOOKUP(I1106,BesoinU!$F$1:$L$99,3,0)</f>
        <v>28.1448109353274</v>
      </c>
      <c r="AH1106" s="19" t="n">
        <f aca="false">VLOOKUP(J1106,bibliRdtCHauff!$G$2:$K$1398,4,0)</f>
        <v>9.63385949100821</v>
      </c>
      <c r="AI1106" s="19" t="n">
        <f aca="false">VLOOKUP(J1106,bibliRdtCHauff!$G$2:$K$1398,3,0)</f>
        <v>0.551313271638097</v>
      </c>
      <c r="AJ1106" s="4" t="n">
        <f aca="false">VLOOKUP(D1106,'paramètres CI'!$A$1:$C$6,3)</f>
        <v>0.0763929293534506</v>
      </c>
      <c r="AK1106" s="4" t="n">
        <f aca="false">AJ1106*AG1106/AI1106</f>
        <v>3.89989623696212</v>
      </c>
      <c r="AL1106" s="4" t="n">
        <f aca="false">AK1106+AH1106/R1106</f>
        <v>4.60877248073058</v>
      </c>
      <c r="AM1106" s="4" t="n">
        <f aca="false">AL1106+Z1106</f>
        <v>-3.49862188980161</v>
      </c>
      <c r="AN1106" s="4" t="n">
        <f aca="false">AM1106^-'paramètres CI'!$B$19</f>
        <v>4.45475606227475E-005</v>
      </c>
      <c r="AO1106" s="4" t="n">
        <f aca="false">SUMIFS($AN$2:$AN$1250,$I$2:$I$1250,V1106)</f>
        <v>23695201248677.3</v>
      </c>
      <c r="AP1106" s="5" t="n">
        <f aca="false">AN1106/AO1106</f>
        <v>1.88002457355091E-018</v>
      </c>
      <c r="AQ1106" s="6" t="n">
        <f aca="false">AP1106-O1106</f>
        <v>-0.0556714187268907</v>
      </c>
      <c r="AR1106" s="20" t="n">
        <f aca="false">VLOOKUP(I1106,entreesparc!$A$13:$H$110,8,0)*AP1106</f>
        <v>1.00744813843435E-013</v>
      </c>
      <c r="AS1106" s="7" t="n">
        <f aca="false">M1106*AJ1106/AI1106+AH1106/R1106</f>
        <v>19.5004735814201</v>
      </c>
      <c r="AT1106" s="4" t="n">
        <f aca="false">AS1106+Z1106</f>
        <v>11.3930792108879</v>
      </c>
      <c r="AU1106" s="4" t="n">
        <f aca="false">AT1106^-'paramètres CI'!$B$19</f>
        <v>3.52266273579175E-009</v>
      </c>
      <c r="AV1106" s="4" t="n">
        <f aca="false">SUMIFS($AU$2:$AU$1250,$I$2:$I$1250,V1106)</f>
        <v>0.00237485058671876</v>
      </c>
      <c r="AW1106" s="5" t="n">
        <f aca="false">AU1106/AV1106</f>
        <v>1.48331973198317E-006</v>
      </c>
      <c r="AX1106" s="7" t="n">
        <f aca="false">SUMIFS($AP$2:$AP$1250,$I$2:$I$1250,V1106)</f>
        <v>1</v>
      </c>
    </row>
    <row r="1107" customFormat="false" ht="15.8" hidden="false" customHeight="false" outlineLevel="0" collapsed="false">
      <c r="A1107" s="0" t="s">
        <v>19</v>
      </c>
      <c r="B1107" s="0" t="s">
        <v>140</v>
      </c>
      <c r="C1107" s="0" t="s">
        <v>41</v>
      </c>
      <c r="D1107" s="0" t="s">
        <v>39</v>
      </c>
      <c r="E1107" s="0" t="str">
        <f aca="false">VLOOKUP(A1107,Nomenclature!$D$1:$E$9,2,0)</f>
        <v>07</v>
      </c>
      <c r="F1107" s="0" t="str">
        <f aca="false">VLOOKUP(B1107,Nomenclature!$J$1:$K$97,2,0)</f>
        <v>43</v>
      </c>
      <c r="G1107" s="0" t="str">
        <f aca="false">VLOOKUP(C1107,Nomenclature!$M$1:$N$21,2,0)</f>
        <v>04</v>
      </c>
      <c r="H1107" s="0" t="str">
        <f aca="false">VLOOKUP(D1107,Nomenclature!$O$25:$P$31,2,0)</f>
        <v>04</v>
      </c>
      <c r="I1107" s="1" t="str">
        <f aca="false">CONCATENATE(E1107,F1107)</f>
        <v>0743</v>
      </c>
      <c r="J1107" s="0" t="str">
        <f aca="false">CONCATENATE(E1107,F1107,G1107,H1107)</f>
        <v>07430404</v>
      </c>
      <c r="K1107" s="0" t="n">
        <v>6.77335287089951</v>
      </c>
      <c r="L1107" s="0" t="n">
        <v>20</v>
      </c>
      <c r="M1107" s="0" t="n">
        <v>117.128473470477</v>
      </c>
      <c r="N1107" s="0" t="n">
        <v>0.672328874545939</v>
      </c>
      <c r="O1107" s="0" t="n">
        <v>0.278384845985313</v>
      </c>
      <c r="P1107" s="4" t="n">
        <f aca="false">VLOOKUP(D1107,'paramètres CI'!$A$1:$B$6,2,0)</f>
        <v>0.022045059962018</v>
      </c>
      <c r="Q1107" s="17" t="n">
        <f aca="false">M1107*P1107/N1107</f>
        <v>3.84053744926563</v>
      </c>
      <c r="R1107" s="9" t="n">
        <f aca="false">1/(1+0.04)*(1 - (1/(1+0.04))^L1107)/(1-1/(1+0.04))</f>
        <v>13.5903263449677</v>
      </c>
      <c r="S1107" s="17" t="n">
        <f aca="false">K1107/R1107</f>
        <v>0.49839515983423</v>
      </c>
      <c r="T1107" s="17" t="n">
        <f aca="false">Q1107+S1107</f>
        <v>4.33893260909986</v>
      </c>
      <c r="U1107" s="0" t="n">
        <f aca="false">T1107 + Z1107</f>
        <v>2.33893260909986</v>
      </c>
      <c r="V1107" s="4" t="str">
        <f aca="false">VLOOKUP(I1107,'CI ref gaz'!$I$1:$AM$97,1,0)</f>
        <v>0743</v>
      </c>
      <c r="W1107" s="0" t="n">
        <f aca="false">VLOOKUP(I1107,'CI ref gaz'!$I$1:$AM$97,14,0)</f>
        <v>-2</v>
      </c>
      <c r="X1107" s="1" t="n">
        <f aca="false">VLOOKUP(I1107,'CI ref gaz'!$I$1:$AM$97,13,0)</f>
        <v>2.33893260909986</v>
      </c>
      <c r="Y1107" s="2" t="n">
        <f aca="false">VLOOKUP(I1107,'CI ref gaz'!$I$1:$AM$97,7,0)</f>
        <v>0.278384845985313</v>
      </c>
      <c r="Z1107" s="17" t="n">
        <f aca="false">X1107*(O1107/Y1107)^(-1/8)-T1107</f>
        <v>-2</v>
      </c>
      <c r="AA1107" s="17" t="n">
        <f aca="false">Z1107^2</f>
        <v>4</v>
      </c>
      <c r="AB1107" s="18" t="n">
        <f aca="false">Z1107/U1107</f>
        <v>-0.855090904380395</v>
      </c>
      <c r="AC1107" s="17" t="n">
        <f aca="false">U1107^-('paramètres CI'!$B$19)</f>
        <v>0.00111649897720841</v>
      </c>
      <c r="AD1107" s="4" t="n">
        <f aca="false">SUMIFS($AC$2:$AC$1250,$I$2:$I$1250,V1107)</f>
        <v>0.00401063130163096</v>
      </c>
      <c r="AE1107" s="4" t="n">
        <f aca="false">AC1107/AD1107</f>
        <v>0.278384845985313</v>
      </c>
      <c r="AF1107" s="17" t="n">
        <f aca="false">AE1107-O1107</f>
        <v>0</v>
      </c>
      <c r="AG1107" s="4" t="n">
        <f aca="false">VLOOKUP(I1107,BesoinU!$F$1:$L$99,3,0)</f>
        <v>28.1448109353274</v>
      </c>
      <c r="AH1107" s="19" t="n">
        <f aca="false">VLOOKUP(J1107,bibliRdtCHauff!$G$2:$K$1398,4,0)</f>
        <v>7.15657834470628</v>
      </c>
      <c r="AI1107" s="19" t="n">
        <f aca="false">VLOOKUP(J1107,bibliRdtCHauff!$G$2:$K$1398,3,0)</f>
        <v>0.728161707594714</v>
      </c>
      <c r="AJ1107" s="4" t="n">
        <f aca="false">VLOOKUP(D1107,'paramètres CI'!$A$1:$C$6,3)</f>
        <v>0.0386719666666667</v>
      </c>
      <c r="AK1107" s="4" t="n">
        <f aca="false">AJ1107*AG1107/AI1107</f>
        <v>1.49474378970834</v>
      </c>
      <c r="AL1107" s="4" t="n">
        <f aca="false">AK1107+AH1107/R1107</f>
        <v>2.02133735067579</v>
      </c>
      <c r="AM1107" s="4" t="n">
        <f aca="false">AL1107+Z1107</f>
        <v>0.021337350675787</v>
      </c>
      <c r="AN1107" s="4" t="n">
        <f aca="false">AM1107^-'paramètres CI'!$B$19</f>
        <v>23274268563011.3</v>
      </c>
      <c r="AO1107" s="4" t="n">
        <f aca="false">SUMIFS($AN$2:$AN$1250,$I$2:$I$1250,V1107)</f>
        <v>23695201248677.3</v>
      </c>
      <c r="AP1107" s="5" t="n">
        <f aca="false">AN1107/AO1107</f>
        <v>0.982235530255749</v>
      </c>
      <c r="AQ1107" s="6" t="n">
        <f aca="false">AP1107-O1107</f>
        <v>0.703850684270436</v>
      </c>
      <c r="AR1107" s="20" t="n">
        <f aca="false">VLOOKUP(I1107,entreesparc!$A$13:$H$110,8,0)*AP1107</f>
        <v>52635.0224556483</v>
      </c>
      <c r="AS1107" s="7" t="n">
        <f aca="false">M1107*AJ1107/AI1107+AH1107/R1107</f>
        <v>6.74717392728487</v>
      </c>
      <c r="AT1107" s="4" t="n">
        <f aca="false">AS1107+Z1107</f>
        <v>4.74717392728487</v>
      </c>
      <c r="AU1107" s="4" t="n">
        <f aca="false">AT1107^-'paramètres CI'!$B$19</f>
        <v>3.87720576871467E-006</v>
      </c>
      <c r="AV1107" s="4" t="n">
        <f aca="false">SUMIFS($AU$2:$AU$1250,$I$2:$I$1250,V1107)</f>
        <v>0.00237485058671876</v>
      </c>
      <c r="AW1107" s="5" t="n">
        <f aca="false">AU1107/AV1107</f>
        <v>0.00163261040100702</v>
      </c>
      <c r="AX1107" s="7" t="n">
        <f aca="false">SUMIFS($AP$2:$AP$1250,$I$2:$I$1250,V1107)</f>
        <v>1</v>
      </c>
    </row>
    <row r="1108" customFormat="false" ht="15.8" hidden="false" customHeight="false" outlineLevel="0" collapsed="false">
      <c r="A1108" s="0" t="s">
        <v>19</v>
      </c>
      <c r="B1108" s="0" t="s">
        <v>140</v>
      </c>
      <c r="C1108" s="0" t="s">
        <v>42</v>
      </c>
      <c r="D1108" s="0" t="s">
        <v>43</v>
      </c>
      <c r="E1108" s="0" t="str">
        <f aca="false">VLOOKUP(A1108,Nomenclature!$D$1:$E$9,2,0)</f>
        <v>07</v>
      </c>
      <c r="F1108" s="0" t="str">
        <f aca="false">VLOOKUP(B1108,Nomenclature!$J$1:$K$97,2,0)</f>
        <v>43</v>
      </c>
      <c r="G1108" s="0" t="str">
        <f aca="false">VLOOKUP(C1108,Nomenclature!$M$1:$N$21,2,0)</f>
        <v>05</v>
      </c>
      <c r="H1108" s="0" t="str">
        <f aca="false">VLOOKUP(D1108,Nomenclature!$O$25:$P$31,2,0)</f>
        <v>02</v>
      </c>
      <c r="I1108" s="1" t="str">
        <f aca="false">CONCATENATE(E1108,F1108)</f>
        <v>0743</v>
      </c>
      <c r="J1108" s="0" t="str">
        <f aca="false">CONCATENATE(E1108,F1108,G1108,H1108)</f>
        <v>07430502</v>
      </c>
      <c r="K1108" s="0" t="n">
        <v>12.6733020259138</v>
      </c>
      <c r="L1108" s="0" t="n">
        <v>17</v>
      </c>
      <c r="M1108" s="0" t="n">
        <v>127.735705318532</v>
      </c>
      <c r="N1108" s="0" t="n">
        <v>2.27694394622092</v>
      </c>
      <c r="O1108" s="0" t="n">
        <v>0.276041084946057</v>
      </c>
      <c r="P1108" s="4" t="n">
        <f aca="false">VLOOKUP(D1108,'paramètres CI'!$A$1:$B$6,2,0)</f>
        <v>0.0935912806596305</v>
      </c>
      <c r="Q1108" s="17" t="n">
        <f aca="false">M1108*P1108/N1108</f>
        <v>5.25043590403901</v>
      </c>
      <c r="R1108" s="9" t="n">
        <f aca="false">1/(1+0.04)*(1 - (1/(1+0.04))^L1108)/(1-1/(1+0.04))</f>
        <v>12.1656688537057</v>
      </c>
      <c r="S1108" s="17" t="n">
        <f aca="false">K1108/R1108</f>
        <v>1.04172669651891</v>
      </c>
      <c r="T1108" s="17" t="n">
        <f aca="false">Q1108+S1108</f>
        <v>6.29216260055792</v>
      </c>
      <c r="U1108" s="0" t="n">
        <f aca="false">T1108 + Z1108</f>
        <v>2.34140581123388</v>
      </c>
      <c r="V1108" s="4" t="str">
        <f aca="false">VLOOKUP(I1108,'CI ref gaz'!$I$1:$AM$97,1,0)</f>
        <v>0743</v>
      </c>
      <c r="W1108" s="0" t="n">
        <f aca="false">VLOOKUP(I1108,'CI ref gaz'!$I$1:$AM$97,14,0)</f>
        <v>-2</v>
      </c>
      <c r="X1108" s="1" t="n">
        <f aca="false">VLOOKUP(I1108,'CI ref gaz'!$I$1:$AM$97,13,0)</f>
        <v>2.33893260909986</v>
      </c>
      <c r="Y1108" s="2" t="n">
        <f aca="false">VLOOKUP(I1108,'CI ref gaz'!$I$1:$AM$97,7,0)</f>
        <v>0.278384845985313</v>
      </c>
      <c r="Z1108" s="17" t="n">
        <f aca="false">X1108*(O1108/Y1108)^(-1/8)-T1108</f>
        <v>-3.95075678932404</v>
      </c>
      <c r="AA1108" s="17" t="n">
        <f aca="false">Z1108^2</f>
        <v>15.60847920839</v>
      </c>
      <c r="AB1108" s="18" t="n">
        <f aca="false">Z1108/U1108</f>
        <v>-1.68734388988385</v>
      </c>
      <c r="AC1108" s="17" t="n">
        <f aca="false">U1108^-('paramètres CI'!$B$19)</f>
        <v>0.00110709901582083</v>
      </c>
      <c r="AD1108" s="4" t="n">
        <f aca="false">SUMIFS($AC$2:$AC$1250,$I$2:$I$1250,V1108)</f>
        <v>0.00401063130163096</v>
      </c>
      <c r="AE1108" s="4" t="n">
        <f aca="false">AC1108/AD1108</f>
        <v>0.276041084946057</v>
      </c>
      <c r="AF1108" s="17" t="n">
        <f aca="false">AE1108-O1108</f>
        <v>0</v>
      </c>
      <c r="AG1108" s="4" t="n">
        <f aca="false">VLOOKUP(I1108,BesoinU!$F$1:$L$99,3,0)</f>
        <v>28.1448109353274</v>
      </c>
      <c r="AH1108" s="19" t="n">
        <f aca="false">VLOOKUP(J1108,bibliRdtCHauff!$G$2:$K$1398,4,0)</f>
        <v>11.966876642461</v>
      </c>
      <c r="AI1108" s="19" t="n">
        <f aca="false">VLOOKUP(J1108,bibliRdtCHauff!$G$2:$K$1398,3,0)</f>
        <v>2.45701711046511</v>
      </c>
      <c r="AJ1108" s="4" t="n">
        <f aca="false">VLOOKUP(D1108,'paramètres CI'!$A$1:$C$6,3)</f>
        <v>0.09847</v>
      </c>
      <c r="AK1108" s="4" t="n">
        <f aca="false">AJ1108*AG1108/AI1108</f>
        <v>1.12796102273666</v>
      </c>
      <c r="AL1108" s="4" t="n">
        <f aca="false">AK1108+AH1108/R1108</f>
        <v>2.11162059676952</v>
      </c>
      <c r="AM1108" s="4" t="n">
        <f aca="false">AL1108+Z1108</f>
        <v>-1.83913619255452</v>
      </c>
      <c r="AN1108" s="4" t="n">
        <f aca="false">AM1108^-'paramètres CI'!$B$19</f>
        <v>0.00763992107333281</v>
      </c>
      <c r="AO1108" s="4" t="n">
        <f aca="false">SUMIFS($AN$2:$AN$1250,$I$2:$I$1250,V1108)</f>
        <v>23695201248677.3</v>
      </c>
      <c r="AP1108" s="5" t="n">
        <f aca="false">AN1108/AO1108</f>
        <v>3.22424823201671E-016</v>
      </c>
      <c r="AQ1108" s="6" t="n">
        <f aca="false">AP1108-O1108</f>
        <v>-0.276041084946057</v>
      </c>
      <c r="AR1108" s="20" t="n">
        <f aca="false">VLOOKUP(I1108,entreesparc!$A$13:$H$110,8,0)*AP1108</f>
        <v>1.7277768199914E-011</v>
      </c>
      <c r="AS1108" s="7" t="n">
        <f aca="false">M1108*AJ1108/AI1108+AH1108/R1108</f>
        <v>6.10292994831805</v>
      </c>
      <c r="AT1108" s="4" t="n">
        <f aca="false">AS1108+Z1108</f>
        <v>2.15217315899402</v>
      </c>
      <c r="AU1108" s="4" t="n">
        <f aca="false">AT1108^-'paramètres CI'!$B$19</f>
        <v>0.00217261270047551</v>
      </c>
      <c r="AV1108" s="4" t="n">
        <f aca="false">SUMIFS($AU$2:$AU$1250,$I$2:$I$1250,V1108)</f>
        <v>0.00237485058671876</v>
      </c>
      <c r="AW1108" s="5" t="n">
        <f aca="false">AU1108/AV1108</f>
        <v>0.914841848420167</v>
      </c>
      <c r="AX1108" s="7" t="n">
        <f aca="false">SUMIFS($AP$2:$AP$1250,$I$2:$I$1250,V1108)</f>
        <v>1</v>
      </c>
    </row>
    <row r="1109" customFormat="false" ht="15.8" hidden="false" customHeight="false" outlineLevel="0" collapsed="false">
      <c r="A1109" s="0" t="s">
        <v>19</v>
      </c>
      <c r="B1109" s="0" t="s">
        <v>140</v>
      </c>
      <c r="C1109" s="0" t="s">
        <v>44</v>
      </c>
      <c r="D1109" s="0" t="s">
        <v>43</v>
      </c>
      <c r="E1109" s="0" t="str">
        <f aca="false">VLOOKUP(A1109,Nomenclature!$D$1:$E$9,2,0)</f>
        <v>07</v>
      </c>
      <c r="F1109" s="0" t="str">
        <f aca="false">VLOOKUP(B1109,Nomenclature!$J$1:$K$97,2,0)</f>
        <v>43</v>
      </c>
      <c r="G1109" s="0" t="str">
        <f aca="false">VLOOKUP(C1109,Nomenclature!$M$1:$N$21,2,0)</f>
        <v>25</v>
      </c>
      <c r="H1109" s="0" t="str">
        <f aca="false">VLOOKUP(D1109,Nomenclature!$O$25:$P$31,2,0)</f>
        <v>02</v>
      </c>
      <c r="I1109" s="1" t="str">
        <f aca="false">CONCATENATE(E1109,F1109)</f>
        <v>0743</v>
      </c>
      <c r="J1109" s="0" t="str">
        <f aca="false">CONCATENATE(E1109,F1109,G1109,H1109)</f>
        <v>07432502</v>
      </c>
      <c r="K1109" s="0" t="n">
        <v>15.8416275323922</v>
      </c>
      <c r="L1109" s="0" t="n">
        <v>17</v>
      </c>
      <c r="M1109" s="0" t="n">
        <v>127.735705318532</v>
      </c>
      <c r="N1109" s="0" t="n">
        <v>3.17730976744185</v>
      </c>
      <c r="O1109" s="0" t="n">
        <v>9.99400359784132E-005</v>
      </c>
      <c r="P1109" s="4" t="n">
        <f aca="false">VLOOKUP(D1109,'paramètres CI'!$A$1:$B$6,2,0)</f>
        <v>0.0935912806596305</v>
      </c>
      <c r="Q1109" s="17" t="n">
        <f aca="false">M1109*P1109/N1109</f>
        <v>3.76260079178489</v>
      </c>
      <c r="R1109" s="9" t="n">
        <f aca="false">1/(1+0.04)*(1 - (1/(1+0.04))^L1109)/(1-1/(1+0.04))</f>
        <v>12.1656688537057</v>
      </c>
      <c r="S1109" s="17" t="n">
        <f aca="false">K1109/R1109</f>
        <v>1.30215837064863</v>
      </c>
      <c r="T1109" s="17" t="n">
        <f aca="false">Q1109+S1109</f>
        <v>5.06475916243352</v>
      </c>
      <c r="U1109" s="0" t="n">
        <f aca="false">T1109 + Z1109</f>
        <v>6.3042143316296</v>
      </c>
      <c r="V1109" s="4" t="str">
        <f aca="false">VLOOKUP(I1109,'CI ref gaz'!$I$1:$AM$97,1,0)</f>
        <v>0743</v>
      </c>
      <c r="W1109" s="0" t="n">
        <f aca="false">VLOOKUP(I1109,'CI ref gaz'!$I$1:$AM$97,14,0)</f>
        <v>-2</v>
      </c>
      <c r="X1109" s="1" t="n">
        <f aca="false">VLOOKUP(I1109,'CI ref gaz'!$I$1:$AM$97,13,0)</f>
        <v>2.33893260909986</v>
      </c>
      <c r="Y1109" s="2" t="n">
        <f aca="false">VLOOKUP(I1109,'CI ref gaz'!$I$1:$AM$97,7,0)</f>
        <v>0.278384845985313</v>
      </c>
      <c r="Z1109" s="17" t="n">
        <f aca="false">X1109*(O1109/Y1109)^(-1/8)-T1109</f>
        <v>1.23945516919608</v>
      </c>
      <c r="AA1109" s="17" t="n">
        <f aca="false">Z1109^2</f>
        <v>1.53624911644688</v>
      </c>
      <c r="AB1109" s="18" t="n">
        <f aca="false">Z1109/U1109</f>
        <v>0.196607396892816</v>
      </c>
      <c r="AC1109" s="17" t="n">
        <f aca="false">U1109^-('paramètres CI'!$B$19)</f>
        <v>4.00822636581149E-007</v>
      </c>
      <c r="AD1109" s="4" t="n">
        <f aca="false">SUMIFS($AC$2:$AC$1250,$I$2:$I$1250,V1109)</f>
        <v>0.00401063130163096</v>
      </c>
      <c r="AE1109" s="4" t="n">
        <f aca="false">AC1109/AD1109</f>
        <v>9.99400359784132E-005</v>
      </c>
      <c r="AF1109" s="17" t="n">
        <f aca="false">AE1109-O1109</f>
        <v>0</v>
      </c>
      <c r="AG1109" s="4" t="n">
        <f aca="false">VLOOKUP(I1109,BesoinU!$F$1:$L$99,3,0)</f>
        <v>28.1448109353274</v>
      </c>
      <c r="AH1109" s="19" t="n">
        <f aca="false">VLOOKUP(J1109,bibliRdtCHauff!$G$2:$K$1398,4,0)</f>
        <v>14.2462817172154</v>
      </c>
      <c r="AI1109" s="19" t="n">
        <f aca="false">VLOOKUP(J1109,bibliRdtCHauff!$G$2:$K$1398,3,0)</f>
        <v>3.17730976744185</v>
      </c>
      <c r="AJ1109" s="4" t="n">
        <f aca="false">VLOOKUP(D1109,'paramètres CI'!$A$1:$C$6,3)</f>
        <v>0.09847</v>
      </c>
      <c r="AK1109" s="4" t="n">
        <f aca="false">AJ1109*AG1109/AI1109</f>
        <v>0.872253489792103</v>
      </c>
      <c r="AL1109" s="4" t="n">
        <f aca="false">AK1109+AH1109/R1109</f>
        <v>2.04327679221217</v>
      </c>
      <c r="AM1109" s="4" t="n">
        <f aca="false">AL1109+Z1109</f>
        <v>3.28273196140825</v>
      </c>
      <c r="AN1109" s="4" t="n">
        <f aca="false">AM1109^-'paramètres CI'!$B$19</f>
        <v>7.41509315637264E-005</v>
      </c>
      <c r="AO1109" s="4" t="n">
        <f aca="false">SUMIFS($AN$2:$AN$1250,$I$2:$I$1250,V1109)</f>
        <v>23695201248677.3</v>
      </c>
      <c r="AP1109" s="5" t="n">
        <f aca="false">AN1109/AO1109</f>
        <v>3.12936492015933E-018</v>
      </c>
      <c r="AQ1109" s="6" t="n">
        <f aca="false">AP1109-O1109</f>
        <v>-9.99400359784101E-005</v>
      </c>
      <c r="AR1109" s="20" t="n">
        <f aca="false">VLOOKUP(I1109,entreesparc!$A$13:$H$110,8,0)*AP1109</f>
        <v>1.67693173145159E-013</v>
      </c>
      <c r="AS1109" s="7" t="n">
        <f aca="false">M1109*AJ1109/AI1109+AH1109/R1109</f>
        <v>5.12976066936018</v>
      </c>
      <c r="AT1109" s="4" t="n">
        <f aca="false">AS1109+Z1109</f>
        <v>6.36921583855626</v>
      </c>
      <c r="AU1109" s="4" t="n">
        <f aca="false">AT1109^-'paramètres CI'!$B$19</f>
        <v>3.69242998208938E-007</v>
      </c>
      <c r="AV1109" s="4" t="n">
        <f aca="false">SUMIFS($AU$2:$AU$1250,$I$2:$I$1250,V1109)</f>
        <v>0.00237485058671876</v>
      </c>
      <c r="AW1109" s="5" t="n">
        <f aca="false">AU1109/AV1109</f>
        <v>0.000155480517500306</v>
      </c>
      <c r="AX1109" s="7" t="n">
        <f aca="false">SUMIFS($AP$2:$AP$1250,$I$2:$I$1250,V1109)</f>
        <v>1</v>
      </c>
    </row>
    <row r="1110" customFormat="false" ht="15.8" hidden="false" customHeight="false" outlineLevel="0" collapsed="false">
      <c r="A1110" s="0" t="s">
        <v>19</v>
      </c>
      <c r="B1110" s="0" t="s">
        <v>140</v>
      </c>
      <c r="C1110" s="0" t="s">
        <v>45</v>
      </c>
      <c r="D1110" s="0" t="s">
        <v>43</v>
      </c>
      <c r="E1110" s="0" t="str">
        <f aca="false">VLOOKUP(A1110,Nomenclature!$D$1:$E$9,2,0)</f>
        <v>07</v>
      </c>
      <c r="F1110" s="0" t="str">
        <f aca="false">VLOOKUP(B1110,Nomenclature!$J$1:$K$97,2,0)</f>
        <v>43</v>
      </c>
      <c r="G1110" s="0" t="str">
        <f aca="false">VLOOKUP(C1110,Nomenclature!$M$1:$N$21,2,0)</f>
        <v>06</v>
      </c>
      <c r="H1110" s="0" t="str">
        <f aca="false">VLOOKUP(D1110,Nomenclature!$O$25:$P$31,2,0)</f>
        <v>02</v>
      </c>
      <c r="I1110" s="1" t="str">
        <f aca="false">CONCATENATE(E1110,F1110)</f>
        <v>0743</v>
      </c>
      <c r="J1110" s="0" t="str">
        <f aca="false">CONCATENATE(E1110,F1110,G1110,H1110)</f>
        <v>07430602</v>
      </c>
      <c r="K1110" s="0" t="n">
        <v>10</v>
      </c>
      <c r="L1110" s="0" t="n">
        <v>13</v>
      </c>
      <c r="M1110" s="0" t="n">
        <v>120.153895694986</v>
      </c>
      <c r="N1110" s="0" t="n">
        <v>0.9</v>
      </c>
      <c r="O1110" s="0" t="n">
        <v>0.157208952025067</v>
      </c>
      <c r="P1110" s="4" t="n">
        <f aca="false">VLOOKUP(D1110,'paramètres CI'!$A$1:$B$6,2,0)</f>
        <v>0.0935912806596305</v>
      </c>
      <c r="Q1110" s="17" t="n">
        <f aca="false">M1110*P1110/N1110</f>
        <v>12.4948410825971</v>
      </c>
      <c r="R1110" s="9" t="n">
        <f aca="false">1/(1+0.04)*(1 - (1/(1+0.04))^L1110)/(1-1/(1+0.04))</f>
        <v>9.98564784663304</v>
      </c>
      <c r="S1110" s="17" t="n">
        <f aca="false">K1110/R1110</f>
        <v>1.00143727814033</v>
      </c>
      <c r="T1110" s="17" t="n">
        <f aca="false">Q1110+S1110</f>
        <v>13.4962783607374</v>
      </c>
      <c r="U1110" s="0" t="n">
        <f aca="false">T1110 + Z1110</f>
        <v>2.5121105565774</v>
      </c>
      <c r="V1110" s="4" t="str">
        <f aca="false">VLOOKUP(I1110,'CI ref gaz'!$I$1:$AM$97,1,0)</f>
        <v>0743</v>
      </c>
      <c r="W1110" s="0" t="n">
        <f aca="false">VLOOKUP(I1110,'CI ref gaz'!$I$1:$AM$97,14,0)</f>
        <v>-2</v>
      </c>
      <c r="X1110" s="1" t="n">
        <f aca="false">VLOOKUP(I1110,'CI ref gaz'!$I$1:$AM$97,13,0)</f>
        <v>2.33893260909986</v>
      </c>
      <c r="Y1110" s="2" t="n">
        <f aca="false">VLOOKUP(I1110,'CI ref gaz'!$I$1:$AM$97,7,0)</f>
        <v>0.278384845985313</v>
      </c>
      <c r="Z1110" s="17" t="n">
        <f aca="false">X1110*(O1110/Y1110)^(-1/8)-T1110</f>
        <v>-10.98416780416</v>
      </c>
      <c r="AA1110" s="17" t="n">
        <f aca="false">Z1110^2</f>
        <v>120.651942349946</v>
      </c>
      <c r="AB1110" s="18" t="n">
        <f aca="false">Z1110/U1110</f>
        <v>-4.37248582686795</v>
      </c>
      <c r="AC1110" s="17" t="n">
        <f aca="false">U1110^-('paramètres CI'!$B$19)</f>
        <v>0.000630507143888336</v>
      </c>
      <c r="AD1110" s="4" t="n">
        <f aca="false">SUMIFS($AC$2:$AC$1250,$I$2:$I$1250,V1110)</f>
        <v>0.00401063130163096</v>
      </c>
      <c r="AE1110" s="4" t="n">
        <f aca="false">AC1110/AD1110</f>
        <v>0.157208952025067</v>
      </c>
      <c r="AF1110" s="17" t="n">
        <f aca="false">AE1110-O1110</f>
        <v>0</v>
      </c>
      <c r="AG1110" s="4" t="n">
        <f aca="false">VLOOKUP(I1110,BesoinU!$F$1:$L$99,3,0)</f>
        <v>28.1448109353274</v>
      </c>
      <c r="AH1110" s="19" t="n">
        <f aca="false">VLOOKUP(J1110,bibliRdtCHauff!$G$2:$K$1398,4,0)</f>
        <v>10.4</v>
      </c>
      <c r="AI1110" s="19" t="n">
        <f aca="false">VLOOKUP(J1110,bibliRdtCHauff!$G$2:$K$1398,3,0)</f>
        <v>0.92</v>
      </c>
      <c r="AJ1110" s="4" t="n">
        <f aca="false">VLOOKUP(D1110,'paramètres CI'!$A$1:$C$6,3)</f>
        <v>0.09847</v>
      </c>
      <c r="AK1110" s="4" t="n">
        <f aca="false">AJ1110*AG1110/AI1110</f>
        <v>3.01241253565401</v>
      </c>
      <c r="AL1110" s="4" t="n">
        <f aca="false">AK1110+AH1110/R1110</f>
        <v>4.05390730491995</v>
      </c>
      <c r="AM1110" s="4" t="n">
        <f aca="false">AL1110+Z1110</f>
        <v>-6.93026049924009</v>
      </c>
      <c r="AN1110" s="4" t="n">
        <f aca="false">AM1110^-'paramètres CI'!$B$19</f>
        <v>1.87933206731794E-007</v>
      </c>
      <c r="AO1110" s="4" t="n">
        <f aca="false">SUMIFS($AN$2:$AN$1250,$I$2:$I$1250,V1110)</f>
        <v>23695201248677.3</v>
      </c>
      <c r="AP1110" s="5" t="n">
        <f aca="false">AN1110/AO1110</f>
        <v>7.9312770868441E-021</v>
      </c>
      <c r="AQ1110" s="6" t="n">
        <f aca="false">AP1110-O1110</f>
        <v>-0.157208952025067</v>
      </c>
      <c r="AR1110" s="20" t="n">
        <f aca="false">VLOOKUP(I1110,entreesparc!$A$13:$H$110,8,0)*AP1110</f>
        <v>4.25013079560776E-016</v>
      </c>
      <c r="AS1110" s="7" t="n">
        <f aca="false">M1110*AJ1110/AI1110+AH1110/R1110</f>
        <v>13.9018796704456</v>
      </c>
      <c r="AT1110" s="4" t="n">
        <f aca="false">AS1110+Z1110</f>
        <v>2.91771186628555</v>
      </c>
      <c r="AU1110" s="4" t="n">
        <f aca="false">AT1110^-'paramètres CI'!$B$19</f>
        <v>0.000190397300585716</v>
      </c>
      <c r="AV1110" s="4" t="n">
        <f aca="false">SUMIFS($AU$2:$AU$1250,$I$2:$I$1250,V1110)</f>
        <v>0.00237485058671876</v>
      </c>
      <c r="AW1110" s="5" t="n">
        <f aca="false">AU1110/AV1110</f>
        <v>0.0801723281668767</v>
      </c>
      <c r="AX1110" s="7" t="n">
        <f aca="false">SUMIFS($AP$2:$AP$1250,$I$2:$I$1250,V1110)</f>
        <v>1</v>
      </c>
    </row>
    <row r="1111" customFormat="false" ht="15.8" hidden="false" customHeight="false" outlineLevel="0" collapsed="false">
      <c r="A1111" s="0" t="s">
        <v>19</v>
      </c>
      <c r="B1111" s="0" t="s">
        <v>140</v>
      </c>
      <c r="C1111" s="0" t="s">
        <v>46</v>
      </c>
      <c r="D1111" s="0" t="s">
        <v>43</v>
      </c>
      <c r="E1111" s="0" t="str">
        <f aca="false">VLOOKUP(A1111,Nomenclature!$D$1:$E$9,2,0)</f>
        <v>07</v>
      </c>
      <c r="F1111" s="0" t="str">
        <f aca="false">VLOOKUP(B1111,Nomenclature!$J$1:$K$97,2,0)</f>
        <v>43</v>
      </c>
      <c r="G1111" s="0" t="str">
        <f aca="false">VLOOKUP(C1111,Nomenclature!$M$1:$N$21,2,0)</f>
        <v>26</v>
      </c>
      <c r="H1111" s="0" t="str">
        <f aca="false">VLOOKUP(D1111,Nomenclature!$O$25:$P$31,2,0)</f>
        <v>02</v>
      </c>
      <c r="I1111" s="1" t="str">
        <f aca="false">CONCATENATE(E1111,F1111)</f>
        <v>0743</v>
      </c>
      <c r="J1111" s="0" t="str">
        <f aca="false">CONCATENATE(E1111,F1111,G1111,H1111)</f>
        <v>07432602</v>
      </c>
      <c r="K1111" s="0" t="n">
        <v>12</v>
      </c>
      <c r="L1111" s="0" t="n">
        <v>13</v>
      </c>
      <c r="M1111" s="0" t="n">
        <v>120.153895694986</v>
      </c>
      <c r="N1111" s="0" t="n">
        <v>1</v>
      </c>
      <c r="O1111" s="0" t="n">
        <v>9.99400359784132E-005</v>
      </c>
      <c r="P1111" s="4" t="n">
        <f aca="false">VLOOKUP(D1111,'paramètres CI'!$A$1:$B$6,2,0)</f>
        <v>0.0935912806596305</v>
      </c>
      <c r="Q1111" s="17" t="n">
        <f aca="false">M1111*P1111/N1111</f>
        <v>11.2453569743374</v>
      </c>
      <c r="R1111" s="9" t="n">
        <f aca="false">1/(1+0.04)*(1 - (1/(1+0.04))^L1111)/(1-1/(1+0.04))</f>
        <v>9.98564784663304</v>
      </c>
      <c r="S1111" s="17" t="n">
        <f aca="false">K1111/R1111</f>
        <v>1.20172473376839</v>
      </c>
      <c r="T1111" s="17" t="n">
        <f aca="false">Q1111+S1111</f>
        <v>12.4470817081058</v>
      </c>
      <c r="U1111" s="0" t="n">
        <f aca="false">T1111 + Z1111</f>
        <v>6.3042143316296</v>
      </c>
      <c r="V1111" s="4" t="str">
        <f aca="false">VLOOKUP(I1111,'CI ref gaz'!$I$1:$AM$97,1,0)</f>
        <v>0743</v>
      </c>
      <c r="W1111" s="0" t="n">
        <f aca="false">VLOOKUP(I1111,'CI ref gaz'!$I$1:$AM$97,14,0)</f>
        <v>-2</v>
      </c>
      <c r="X1111" s="1" t="n">
        <f aca="false">VLOOKUP(I1111,'CI ref gaz'!$I$1:$AM$97,13,0)</f>
        <v>2.33893260909986</v>
      </c>
      <c r="Y1111" s="2" t="n">
        <f aca="false">VLOOKUP(I1111,'CI ref gaz'!$I$1:$AM$97,7,0)</f>
        <v>0.278384845985313</v>
      </c>
      <c r="Z1111" s="17" t="n">
        <f aca="false">X1111*(O1111/Y1111)^(-1/8)-T1111</f>
        <v>-6.14286737647619</v>
      </c>
      <c r="AA1111" s="17" t="n">
        <f aca="false">Z1111^2</f>
        <v>37.7348196049754</v>
      </c>
      <c r="AB1111" s="18" t="n">
        <f aca="false">Z1111/U1111</f>
        <v>-0.974406492757725</v>
      </c>
      <c r="AC1111" s="17" t="n">
        <f aca="false">U1111^-('paramètres CI'!$B$19)</f>
        <v>4.00822636581149E-007</v>
      </c>
      <c r="AD1111" s="4" t="n">
        <f aca="false">SUMIFS($AC$2:$AC$1250,$I$2:$I$1250,V1111)</f>
        <v>0.00401063130163096</v>
      </c>
      <c r="AE1111" s="4" t="n">
        <f aca="false">AC1111/AD1111</f>
        <v>9.99400359784132E-005</v>
      </c>
      <c r="AF1111" s="17" t="n">
        <f aca="false">AE1111-O1111</f>
        <v>0</v>
      </c>
      <c r="AG1111" s="4" t="n">
        <f aca="false">VLOOKUP(I1111,BesoinU!$F$1:$L$99,3,0)</f>
        <v>28.1448109353274</v>
      </c>
      <c r="AH1111" s="19" t="n">
        <f aca="false">VLOOKUP(J1111,bibliRdtCHauff!$G$2:$K$1398,4,0)</f>
        <v>12</v>
      </c>
      <c r="AI1111" s="19" t="n">
        <f aca="false">VLOOKUP(J1111,bibliRdtCHauff!$G$2:$K$1398,3,0)</f>
        <v>1</v>
      </c>
      <c r="AJ1111" s="4" t="n">
        <f aca="false">VLOOKUP(D1111,'paramètres CI'!$A$1:$C$6,3)</f>
        <v>0.09847</v>
      </c>
      <c r="AK1111" s="4" t="n">
        <f aca="false">AJ1111*AG1111/AI1111</f>
        <v>2.77141953280169</v>
      </c>
      <c r="AL1111" s="4" t="n">
        <f aca="false">AK1111+AH1111/R1111</f>
        <v>3.97314426657008</v>
      </c>
      <c r="AM1111" s="4" t="n">
        <f aca="false">AL1111+Z1111</f>
        <v>-2.16972310990611</v>
      </c>
      <c r="AN1111" s="4" t="n">
        <f aca="false">AM1111^-'paramètres CI'!$B$19</f>
        <v>0.00203594237790164</v>
      </c>
      <c r="AO1111" s="4" t="n">
        <f aca="false">SUMIFS($AN$2:$AN$1250,$I$2:$I$1250,V1111)</f>
        <v>23695201248677.3</v>
      </c>
      <c r="AP1111" s="5" t="n">
        <f aca="false">AN1111/AO1111</f>
        <v>8.59221391088749E-017</v>
      </c>
      <c r="AQ1111" s="6" t="n">
        <f aca="false">AP1111-O1111</f>
        <v>-9.99400359783273E-005</v>
      </c>
      <c r="AR1111" s="20" t="n">
        <f aca="false">VLOOKUP(I1111,entreesparc!$A$13:$H$110,8,0)*AP1111</f>
        <v>4.60430679009893E-012</v>
      </c>
      <c r="AS1111" s="7" t="n">
        <f aca="false">M1111*AJ1111/AI1111+AH1111/R1111</f>
        <v>13.0332788428537</v>
      </c>
      <c r="AT1111" s="4" t="n">
        <f aca="false">AS1111+Z1111</f>
        <v>6.89041146637748</v>
      </c>
      <c r="AU1111" s="4" t="n">
        <f aca="false">AT1111^-'paramètres CI'!$B$19</f>
        <v>1.96806185821091E-007</v>
      </c>
      <c r="AV1111" s="4" t="n">
        <f aca="false">SUMIFS($AU$2:$AU$1250,$I$2:$I$1250,V1111)</f>
        <v>0.00237485058671876</v>
      </c>
      <c r="AW1111" s="5" t="n">
        <f aca="false">AU1111/AV1111</f>
        <v>8.28709759349579E-005</v>
      </c>
      <c r="AX1111" s="7" t="n">
        <f aca="false">SUMIFS($AP$2:$AP$1250,$I$2:$I$1250,V1111)</f>
        <v>1</v>
      </c>
    </row>
    <row r="1112" customFormat="false" ht="15.8" hidden="false" customHeight="false" outlineLevel="0" collapsed="false">
      <c r="A1112" s="0" t="s">
        <v>19</v>
      </c>
      <c r="B1112" s="0" t="s">
        <v>141</v>
      </c>
      <c r="C1112" s="0" t="s">
        <v>32</v>
      </c>
      <c r="D1112" s="0" t="s">
        <v>33</v>
      </c>
      <c r="E1112" s="0" t="str">
        <f aca="false">VLOOKUP(A1112,Nomenclature!$D$1:$E$9,2,0)</f>
        <v>07</v>
      </c>
      <c r="F1112" s="0" t="str">
        <f aca="false">VLOOKUP(B1112,Nomenclature!$J$1:$K$97,2,0)</f>
        <v>59</v>
      </c>
      <c r="G1112" s="0" t="str">
        <f aca="false">VLOOKUP(C1112,Nomenclature!$M$1:$N$21,2,0)</f>
        <v>01</v>
      </c>
      <c r="H1112" s="0" t="str">
        <f aca="false">VLOOKUP(D1112,Nomenclature!$O$25:$P$31,2,0)</f>
        <v>01</v>
      </c>
      <c r="I1112" s="1" t="str">
        <f aca="false">CONCATENATE(E1112,F1112)</f>
        <v>0759</v>
      </c>
      <c r="J1112" s="0" t="str">
        <f aca="false">CONCATENATE(E1112,F1112,G1112,H1112)</f>
        <v>07590101</v>
      </c>
      <c r="K1112" s="0" t="n">
        <v>26.1330253388159</v>
      </c>
      <c r="L1112" s="0" t="n">
        <v>25</v>
      </c>
      <c r="M1112" s="0" t="n">
        <v>91.3099618490682</v>
      </c>
      <c r="N1112" s="0" t="n">
        <v>2.19108793171537</v>
      </c>
      <c r="O1112" s="0" t="n">
        <v>0.029963789179368</v>
      </c>
      <c r="P1112" s="4" t="n">
        <f aca="false">VLOOKUP(D1112,'paramètres CI'!$A$1:$B$6,2,0)</f>
        <v>0.033584731604575</v>
      </c>
      <c r="Q1112" s="17" t="n">
        <f aca="false">M1112*P1112/N1112</f>
        <v>1.39958808459327</v>
      </c>
      <c r="R1112" s="9" t="n">
        <f aca="false">1/(1+0.04)*(1 - (1/(1+0.04))^L1112)/(1-1/(1+0.04))</f>
        <v>15.6220799436509</v>
      </c>
      <c r="S1112" s="17" t="n">
        <f aca="false">K1112/R1112</f>
        <v>1.67282624548576</v>
      </c>
      <c r="T1112" s="17" t="n">
        <f aca="false">Q1112+S1112</f>
        <v>3.07241433007903</v>
      </c>
      <c r="U1112" s="0" t="n">
        <f aca="false">T1112 + Z1112</f>
        <v>2.81045855901078</v>
      </c>
      <c r="V1112" s="4" t="str">
        <f aca="false">VLOOKUP(I1112,'CI ref gaz'!$I$1:$AM$97,1,0)</f>
        <v>0759</v>
      </c>
      <c r="W1112" s="0" t="n">
        <f aca="false">VLOOKUP(I1112,'CI ref gaz'!$I$1:$AM$97,14,0)</f>
        <v>-2</v>
      </c>
      <c r="X1112" s="1" t="n">
        <f aca="false">VLOOKUP(I1112,'CI ref gaz'!$I$1:$AM$97,13,0)</f>
        <v>2.25065113517303</v>
      </c>
      <c r="Y1112" s="2" t="n">
        <f aca="false">VLOOKUP(I1112,'CI ref gaz'!$I$1:$AM$97,7,0)</f>
        <v>0.177153103377164</v>
      </c>
      <c r="Z1112" s="17" t="n">
        <f aca="false">X1112*(O1112/Y1112)^(-1/8)-T1112</f>
        <v>-0.261955771068245</v>
      </c>
      <c r="AA1112" s="17" t="n">
        <f aca="false">Z1112^2</f>
        <v>0.0686208259959586</v>
      </c>
      <c r="AB1112" s="18" t="n">
        <f aca="false">Z1112/U1112</f>
        <v>-0.0932074839632032</v>
      </c>
      <c r="AC1112" s="17" t="n">
        <f aca="false">U1112^-('paramètres CI'!$B$19)</f>
        <v>0.00025691088958281</v>
      </c>
      <c r="AD1112" s="4" t="n">
        <f aca="false">SUMIFS($AC$2:$AC$1250,$I$2:$I$1250,V1112)</f>
        <v>0.00857404542679501</v>
      </c>
      <c r="AE1112" s="4" t="n">
        <f aca="false">AC1112/AD1112</f>
        <v>0.0299637891793679</v>
      </c>
      <c r="AF1112" s="17" t="n">
        <f aca="false">AE1112-O1112</f>
        <v>0</v>
      </c>
      <c r="AG1112" s="4" t="n">
        <f aca="false">VLOOKUP(I1112,BesoinU!$F$1:$L$99,3,0)</f>
        <v>17.8894306726012</v>
      </c>
      <c r="AH1112" s="19" t="n">
        <f aca="false">VLOOKUP(J1112,bibliRdtCHauff!$G$2:$K$1398,4,0)</f>
        <v>27.4396766057567</v>
      </c>
      <c r="AI1112" s="19" t="n">
        <f aca="false">VLOOKUP(J1112,bibliRdtCHauff!$G$2:$K$1398,3,0)</f>
        <v>2.31521102517827</v>
      </c>
      <c r="AJ1112" s="4" t="n">
        <f aca="false">VLOOKUP(D1112,'paramètres CI'!$A$1:$C$6,3)</f>
        <v>0.0509473684210526</v>
      </c>
      <c r="AK1112" s="4" t="n">
        <f aca="false">AJ1112*AG1112/AI1112</f>
        <v>0.393665806446181</v>
      </c>
      <c r="AL1112" s="4" t="n">
        <f aca="false">AK1112+AH1112/R1112</f>
        <v>2.15013336420623</v>
      </c>
      <c r="AM1112" s="4" t="n">
        <f aca="false">AL1112+Z1112</f>
        <v>1.88817759313798</v>
      </c>
      <c r="AN1112" s="4" t="n">
        <f aca="false">AM1112^-'paramètres CI'!$B$19</f>
        <v>0.00618952445661627</v>
      </c>
      <c r="AO1112" s="4" t="n">
        <f aca="false">SUMIFS($AN$2:$AN$1250,$I$2:$I$1250,V1112)</f>
        <v>171915762.62299</v>
      </c>
      <c r="AP1112" s="5" t="n">
        <f aca="false">AN1112/AO1112</f>
        <v>3.60032399716008E-011</v>
      </c>
      <c r="AQ1112" s="6" t="n">
        <f aca="false">AP1112-O1112</f>
        <v>-0.0299637891433648</v>
      </c>
      <c r="AR1112" s="20" t="n">
        <f aca="false">VLOOKUP(I1112,entreesparc!$A$13:$H$110,8,0)*AP1112</f>
        <v>2.02698031294496E-006</v>
      </c>
      <c r="AS1112" s="7" t="n">
        <f aca="false">M1112*AJ1112/AI1112+AH1112/R1112</f>
        <v>3.76578861586037</v>
      </c>
      <c r="AT1112" s="4" t="n">
        <f aca="false">AS1112+Z1112</f>
        <v>3.50383284479212</v>
      </c>
      <c r="AU1112" s="4" t="n">
        <f aca="false">AT1112^-'paramètres CI'!$B$19</f>
        <v>4.40202966636875E-005</v>
      </c>
      <c r="AV1112" s="4" t="n">
        <f aca="false">SUMIFS($AU$2:$AU$1250,$I$2:$I$1250,V1112)</f>
        <v>0.00238419486726025</v>
      </c>
      <c r="AW1112" s="5" t="n">
        <f aca="false">AU1112/AV1112</f>
        <v>0.0184633803503958</v>
      </c>
      <c r="AX1112" s="7" t="n">
        <f aca="false">SUMIFS($AP$2:$AP$1250,$I$2:$I$1250,V1112)</f>
        <v>1</v>
      </c>
    </row>
    <row r="1113" customFormat="false" ht="15.8" hidden="false" customHeight="false" outlineLevel="0" collapsed="false">
      <c r="A1113" s="0" t="s">
        <v>19</v>
      </c>
      <c r="B1113" s="0" t="s">
        <v>141</v>
      </c>
      <c r="C1113" s="0" t="s">
        <v>32</v>
      </c>
      <c r="D1113" s="0" t="s">
        <v>34</v>
      </c>
      <c r="E1113" s="0" t="str">
        <f aca="false">VLOOKUP(A1113,Nomenclature!$D$1:$E$9,2,0)</f>
        <v>07</v>
      </c>
      <c r="F1113" s="0" t="str">
        <f aca="false">VLOOKUP(B1113,Nomenclature!$J$1:$K$97,2,0)</f>
        <v>59</v>
      </c>
      <c r="G1113" s="0" t="str">
        <f aca="false">VLOOKUP(C1113,Nomenclature!$M$1:$N$21,2,0)</f>
        <v>01</v>
      </c>
      <c r="H1113" s="0" t="str">
        <f aca="false">VLOOKUP(D1113,Nomenclature!$O$25:$P$31,2,0)</f>
        <v>06</v>
      </c>
      <c r="I1113" s="1" t="str">
        <f aca="false">CONCATENATE(E1113,F1113)</f>
        <v>0759</v>
      </c>
      <c r="J1113" s="0" t="str">
        <f aca="false">CONCATENATE(E1113,F1113,G1113,H1113)</f>
        <v>07590106</v>
      </c>
      <c r="K1113" s="0" t="n">
        <v>31.7422110541403</v>
      </c>
      <c r="L1113" s="0" t="n">
        <v>25</v>
      </c>
      <c r="M1113" s="0" t="n">
        <v>91.9752828321736</v>
      </c>
      <c r="N1113" s="0" t="n">
        <v>2.38320728875378</v>
      </c>
      <c r="O1113" s="0" t="n">
        <v>0.236772807168114</v>
      </c>
      <c r="P1113" s="4" t="n">
        <f aca="false">VLOOKUP(D1113,'paramètres CI'!$A$1:$B$6,2,0)</f>
        <v>0.0424847883250769</v>
      </c>
      <c r="Q1113" s="17" t="n">
        <f aca="false">M1113*P1113/N1113</f>
        <v>1.63961835829535</v>
      </c>
      <c r="R1113" s="9" t="n">
        <f aca="false">1/(1+0.04)*(1 - (1/(1+0.04))^L1113)/(1-1/(1+0.04))</f>
        <v>15.6220799436509</v>
      </c>
      <c r="S1113" s="17" t="n">
        <f aca="false">K1113/R1113</f>
        <v>2.03188123275742</v>
      </c>
      <c r="T1113" s="17" t="n">
        <f aca="false">Q1113+S1113</f>
        <v>3.67149959105277</v>
      </c>
      <c r="U1113" s="0" t="n">
        <f aca="false">T1113 + Z1113</f>
        <v>2.17050254592132</v>
      </c>
      <c r="V1113" s="4" t="str">
        <f aca="false">VLOOKUP(I1113,'CI ref gaz'!$I$1:$AM$97,1,0)</f>
        <v>0759</v>
      </c>
      <c r="W1113" s="0" t="n">
        <f aca="false">VLOOKUP(I1113,'CI ref gaz'!$I$1:$AM$97,14,0)</f>
        <v>-2</v>
      </c>
      <c r="X1113" s="1" t="n">
        <f aca="false">VLOOKUP(I1113,'CI ref gaz'!$I$1:$AM$97,13,0)</f>
        <v>2.25065113517303</v>
      </c>
      <c r="Y1113" s="2" t="n">
        <f aca="false">VLOOKUP(I1113,'CI ref gaz'!$I$1:$AM$97,7,0)</f>
        <v>0.177153103377164</v>
      </c>
      <c r="Z1113" s="17" t="n">
        <f aca="false">X1113*(O1113/Y1113)^(-1/8)-T1113</f>
        <v>-1.50099704513145</v>
      </c>
      <c r="AA1113" s="17" t="n">
        <f aca="false">Z1113^2</f>
        <v>2.25299212949333</v>
      </c>
      <c r="AB1113" s="18" t="n">
        <f aca="false">Z1113/U1113</f>
        <v>-0.691543554257529</v>
      </c>
      <c r="AC1113" s="17" t="n">
        <f aca="false">U1113^-('paramètres CI'!$B$19)</f>
        <v>0.00203010080448918</v>
      </c>
      <c r="AD1113" s="4" t="n">
        <f aca="false">SUMIFS($AC$2:$AC$1250,$I$2:$I$1250,V1113)</f>
        <v>0.00857404542679501</v>
      </c>
      <c r="AE1113" s="4" t="n">
        <f aca="false">AC1113/AD1113</f>
        <v>0.236772807168114</v>
      </c>
      <c r="AF1113" s="17" t="n">
        <f aca="false">AE1113-O1113</f>
        <v>0</v>
      </c>
      <c r="AG1113" s="4" t="n">
        <f aca="false">VLOOKUP(I1113,BesoinU!$F$1:$L$99,3,0)</f>
        <v>17.8894306726012</v>
      </c>
      <c r="AH1113" s="19" t="n">
        <f aca="false">VLOOKUP(J1113,bibliRdtCHauff!$G$2:$K$1398,4,0)</f>
        <v>33.3293216068473</v>
      </c>
      <c r="AI1113" s="19" t="n">
        <f aca="false">VLOOKUP(J1113,bibliRdtCHauff!$G$2:$K$1398,3,0)</f>
        <v>2.51928830962555</v>
      </c>
      <c r="AJ1113" s="4" t="n">
        <f aca="false">VLOOKUP(D1113,'paramètres CI'!$A$1:$C$6,3)</f>
        <v>0.0591</v>
      </c>
      <c r="AK1113" s="4" t="n">
        <f aca="false">AJ1113*AG1113/AI1113</f>
        <v>0.419668264529785</v>
      </c>
      <c r="AL1113" s="4" t="n">
        <f aca="false">AK1113+AH1113/R1113</f>
        <v>2.55314355892507</v>
      </c>
      <c r="AM1113" s="4" t="n">
        <f aca="false">AL1113+Z1113</f>
        <v>1.05214651379363</v>
      </c>
      <c r="AN1113" s="4" t="n">
        <f aca="false">AM1113^-'paramètres CI'!$B$19</f>
        <v>0.665871206830201</v>
      </c>
      <c r="AO1113" s="4" t="n">
        <f aca="false">SUMIFS($AN$2:$AN$1250,$I$2:$I$1250,V1113)</f>
        <v>171915762.62299</v>
      </c>
      <c r="AP1113" s="5" t="n">
        <f aca="false">AN1113/AO1113</f>
        <v>3.87324115410203E-009</v>
      </c>
      <c r="AQ1113" s="6" t="n">
        <f aca="false">AP1113-O1113</f>
        <v>-0.236772803294873</v>
      </c>
      <c r="AR1113" s="20" t="n">
        <f aca="false">VLOOKUP(I1113,entreesparc!$A$13:$H$110,8,0)*AP1113</f>
        <v>0.000218063251330876</v>
      </c>
      <c r="AS1113" s="7" t="n">
        <f aca="false">M1113*AJ1113/AI1113+AH1113/R1113</f>
        <v>4.29112402186046</v>
      </c>
      <c r="AT1113" s="4" t="n">
        <f aca="false">AS1113+Z1113</f>
        <v>2.79012697672902</v>
      </c>
      <c r="AU1113" s="4" t="n">
        <f aca="false">AT1113^-'paramètres CI'!$B$19</f>
        <v>0.000272275305939787</v>
      </c>
      <c r="AV1113" s="4" t="n">
        <f aca="false">SUMIFS($AU$2:$AU$1250,$I$2:$I$1250,V1113)</f>
        <v>0.00238419486726025</v>
      </c>
      <c r="AW1113" s="5" t="n">
        <f aca="false">AU1113/AV1113</f>
        <v>0.114200105737442</v>
      </c>
      <c r="AX1113" s="7" t="n">
        <f aca="false">SUMIFS($AP$2:$AP$1250,$I$2:$I$1250,V1113)</f>
        <v>1</v>
      </c>
    </row>
    <row r="1114" customFormat="false" ht="15.8" hidden="false" customHeight="false" outlineLevel="0" collapsed="false">
      <c r="A1114" s="0" t="s">
        <v>19</v>
      </c>
      <c r="B1114" s="0" t="s">
        <v>141</v>
      </c>
      <c r="C1114" s="0" t="s">
        <v>35</v>
      </c>
      <c r="D1114" s="0" t="s">
        <v>33</v>
      </c>
      <c r="E1114" s="0" t="str">
        <f aca="false">VLOOKUP(A1114,Nomenclature!$D$1:$E$9,2,0)</f>
        <v>07</v>
      </c>
      <c r="F1114" s="0" t="str">
        <f aca="false">VLOOKUP(B1114,Nomenclature!$J$1:$K$97,2,0)</f>
        <v>59</v>
      </c>
      <c r="G1114" s="0" t="str">
        <f aca="false">VLOOKUP(C1114,Nomenclature!$M$1:$N$21,2,0)</f>
        <v>21</v>
      </c>
      <c r="H1114" s="0" t="str">
        <f aca="false">VLOOKUP(D1114,Nomenclature!$O$25:$P$31,2,0)</f>
        <v>01</v>
      </c>
      <c r="I1114" s="1" t="str">
        <f aca="false">CONCATENATE(E1114,F1114)</f>
        <v>0759</v>
      </c>
      <c r="J1114" s="0" t="str">
        <f aca="false">CONCATENATE(E1114,F1114,G1114,H1114)</f>
        <v>07592101</v>
      </c>
      <c r="K1114" s="0" t="n">
        <v>32.6662816735198</v>
      </c>
      <c r="L1114" s="0" t="n">
        <v>25</v>
      </c>
      <c r="M1114" s="0" t="n">
        <v>91.3099618490682</v>
      </c>
      <c r="N1114" s="0" t="n">
        <v>2.81170339902987</v>
      </c>
      <c r="O1114" s="0" t="n">
        <v>9.99300489657243E-005</v>
      </c>
      <c r="P1114" s="4" t="n">
        <f aca="false">VLOOKUP(D1114,'paramètres CI'!$A$1:$B$6,2,0)</f>
        <v>0.033584731604575</v>
      </c>
      <c r="Q1114" s="17" t="n">
        <f aca="false">M1114*P1114/N1114</f>
        <v>1.09066289231753</v>
      </c>
      <c r="R1114" s="9" t="n">
        <f aca="false">1/(1+0.04)*(1 - (1/(1+0.04))^L1114)/(1-1/(1+0.04))</f>
        <v>15.6220799436509</v>
      </c>
      <c r="S1114" s="17" t="n">
        <f aca="false">K1114/R1114</f>
        <v>2.0910328068572</v>
      </c>
      <c r="T1114" s="17" t="n">
        <f aca="false">Q1114+S1114</f>
        <v>3.18169569917473</v>
      </c>
      <c r="U1114" s="0" t="n">
        <f aca="false">T1114 + Z1114</f>
        <v>5.73310327253891</v>
      </c>
      <c r="V1114" s="4" t="str">
        <f aca="false">VLOOKUP(I1114,'CI ref gaz'!$I$1:$AM$97,1,0)</f>
        <v>0759</v>
      </c>
      <c r="W1114" s="0" t="n">
        <f aca="false">VLOOKUP(I1114,'CI ref gaz'!$I$1:$AM$97,14,0)</f>
        <v>-2</v>
      </c>
      <c r="X1114" s="1" t="n">
        <f aca="false">VLOOKUP(I1114,'CI ref gaz'!$I$1:$AM$97,13,0)</f>
        <v>2.25065113517303</v>
      </c>
      <c r="Y1114" s="2" t="n">
        <f aca="false">VLOOKUP(I1114,'CI ref gaz'!$I$1:$AM$97,7,0)</f>
        <v>0.177153103377164</v>
      </c>
      <c r="Z1114" s="17" t="n">
        <f aca="false">X1114*(O1114/Y1114)^(-1/8)-T1114</f>
        <v>2.55140757336418</v>
      </c>
      <c r="AA1114" s="17" t="n">
        <f aca="false">Z1114^2</f>
        <v>6.5096806054201</v>
      </c>
      <c r="AB1114" s="18" t="n">
        <f aca="false">Z1114/U1114</f>
        <v>0.445030806541583</v>
      </c>
      <c r="AC1114" s="17" t="n">
        <f aca="false">U1114^-('paramètres CI'!$B$19)</f>
        <v>8.56804779333969E-007</v>
      </c>
      <c r="AD1114" s="4" t="n">
        <f aca="false">SUMIFS($AC$2:$AC$1250,$I$2:$I$1250,V1114)</f>
        <v>0.00857404542679501</v>
      </c>
      <c r="AE1114" s="4" t="n">
        <f aca="false">AC1114/AD1114</f>
        <v>9.99300489657242E-005</v>
      </c>
      <c r="AF1114" s="17" t="n">
        <f aca="false">AE1114-O1114</f>
        <v>0</v>
      </c>
      <c r="AG1114" s="4" t="n">
        <f aca="false">VLOOKUP(I1114,BesoinU!$F$1:$L$99,3,0)</f>
        <v>17.8894306726012</v>
      </c>
      <c r="AH1114" s="19" t="n">
        <f aca="false">VLOOKUP(J1114,bibliRdtCHauff!$G$2:$K$1398,4,0)</f>
        <v>32.6662816735198</v>
      </c>
      <c r="AI1114" s="19" t="n">
        <f aca="false">VLOOKUP(J1114,bibliRdtCHauff!$G$2:$K$1398,3,0)</f>
        <v>2.81170339902987</v>
      </c>
      <c r="AJ1114" s="4" t="n">
        <f aca="false">VLOOKUP(D1114,'paramètres CI'!$A$1:$C$6,3)</f>
        <v>0.0509473684210526</v>
      </c>
      <c r="AK1114" s="4" t="n">
        <f aca="false">AJ1114*AG1114/AI1114</f>
        <v>0.324152048055411</v>
      </c>
      <c r="AL1114" s="4" t="n">
        <f aca="false">AK1114+AH1114/R1114</f>
        <v>2.4151848549126</v>
      </c>
      <c r="AM1114" s="4" t="n">
        <f aca="false">AL1114+Z1114</f>
        <v>4.96659242827678</v>
      </c>
      <c r="AN1114" s="4" t="n">
        <f aca="false">AM1114^-'paramètres CI'!$B$19</f>
        <v>2.70104502171184E-006</v>
      </c>
      <c r="AO1114" s="4" t="n">
        <f aca="false">SUMIFS($AN$2:$AN$1250,$I$2:$I$1250,V1114)</f>
        <v>171915762.62299</v>
      </c>
      <c r="AP1114" s="5" t="n">
        <f aca="false">AN1114/AO1114</f>
        <v>1.57114448407806E-014</v>
      </c>
      <c r="AQ1114" s="6" t="n">
        <f aca="false">AP1114-O1114</f>
        <v>-9.99300489500128E-005</v>
      </c>
      <c r="AR1114" s="20" t="n">
        <f aca="false">VLOOKUP(I1114,entreesparc!$A$13:$H$110,8,0)*AP1114</f>
        <v>8.84553429227581E-010</v>
      </c>
      <c r="AS1114" s="7" t="n">
        <f aca="false">M1114*AJ1114/AI1114+AH1114/R1114</f>
        <v>3.74554667501335</v>
      </c>
      <c r="AT1114" s="4" t="n">
        <f aca="false">AS1114+Z1114</f>
        <v>6.29695424837753</v>
      </c>
      <c r="AU1114" s="4" t="n">
        <f aca="false">AT1114^-'paramètres CI'!$B$19</f>
        <v>4.04534622468007E-007</v>
      </c>
      <c r="AV1114" s="4" t="n">
        <f aca="false">SUMIFS($AU$2:$AU$1250,$I$2:$I$1250,V1114)</f>
        <v>0.00238419486726025</v>
      </c>
      <c r="AW1114" s="5" t="n">
        <f aca="false">AU1114/AV1114</f>
        <v>0.000169673472593652</v>
      </c>
      <c r="AX1114" s="7" t="n">
        <f aca="false">SUMIFS($AP$2:$AP$1250,$I$2:$I$1250,V1114)</f>
        <v>1</v>
      </c>
    </row>
    <row r="1115" customFormat="false" ht="15.8" hidden="false" customHeight="false" outlineLevel="0" collapsed="false">
      <c r="A1115" s="0" t="s">
        <v>19</v>
      </c>
      <c r="B1115" s="0" t="s">
        <v>141</v>
      </c>
      <c r="C1115" s="0" t="s">
        <v>35</v>
      </c>
      <c r="D1115" s="0" t="s">
        <v>34</v>
      </c>
      <c r="E1115" s="0" t="str">
        <f aca="false">VLOOKUP(A1115,Nomenclature!$D$1:$E$9,2,0)</f>
        <v>07</v>
      </c>
      <c r="F1115" s="0" t="str">
        <f aca="false">VLOOKUP(B1115,Nomenclature!$J$1:$K$97,2,0)</f>
        <v>59</v>
      </c>
      <c r="G1115" s="0" t="str">
        <f aca="false">VLOOKUP(C1115,Nomenclature!$M$1:$N$21,2,0)</f>
        <v>21</v>
      </c>
      <c r="H1115" s="0" t="str">
        <f aca="false">VLOOKUP(D1115,Nomenclature!$O$25:$P$31,2,0)</f>
        <v>06</v>
      </c>
      <c r="I1115" s="1" t="str">
        <f aca="false">CONCATENATE(E1115,F1115)</f>
        <v>0759</v>
      </c>
      <c r="J1115" s="0" t="str">
        <f aca="false">CONCATENATE(E1115,F1115,G1115,H1115)</f>
        <v>07592106</v>
      </c>
      <c r="K1115" s="0" t="n">
        <v>39.6777638176754</v>
      </c>
      <c r="L1115" s="0" t="n">
        <v>25</v>
      </c>
      <c r="M1115" s="0" t="n">
        <v>91.9752828321736</v>
      </c>
      <c r="N1115" s="0" t="n">
        <v>3.06361239311262</v>
      </c>
      <c r="O1115" s="0" t="n">
        <v>9.99300489657243E-005</v>
      </c>
      <c r="P1115" s="4" t="n">
        <f aca="false">VLOOKUP(D1115,'paramètres CI'!$A$1:$B$6,2,0)</f>
        <v>0.0424847883250769</v>
      </c>
      <c r="Q1115" s="17" t="n">
        <f aca="false">M1115*P1115/N1115</f>
        <v>1.27547154171612</v>
      </c>
      <c r="R1115" s="9" t="n">
        <f aca="false">1/(1+0.04)*(1 - (1/(1+0.04))^L1115)/(1-1/(1+0.04))</f>
        <v>15.6220799436509</v>
      </c>
      <c r="S1115" s="17" t="n">
        <f aca="false">K1115/R1115</f>
        <v>2.53985154094678</v>
      </c>
      <c r="T1115" s="17" t="n">
        <f aca="false">Q1115+S1115</f>
        <v>3.8153230826629</v>
      </c>
      <c r="U1115" s="0" t="n">
        <f aca="false">T1115 + Z1115</f>
        <v>5.73310327253891</v>
      </c>
      <c r="V1115" s="4" t="str">
        <f aca="false">VLOOKUP(I1115,'CI ref gaz'!$I$1:$AM$97,1,0)</f>
        <v>0759</v>
      </c>
      <c r="W1115" s="0" t="n">
        <f aca="false">VLOOKUP(I1115,'CI ref gaz'!$I$1:$AM$97,14,0)</f>
        <v>-2</v>
      </c>
      <c r="X1115" s="1" t="n">
        <f aca="false">VLOOKUP(I1115,'CI ref gaz'!$I$1:$AM$97,13,0)</f>
        <v>2.25065113517303</v>
      </c>
      <c r="Y1115" s="2" t="n">
        <f aca="false">VLOOKUP(I1115,'CI ref gaz'!$I$1:$AM$97,7,0)</f>
        <v>0.177153103377164</v>
      </c>
      <c r="Z1115" s="17" t="n">
        <f aca="false">X1115*(O1115/Y1115)^(-1/8)-T1115</f>
        <v>1.917780189876</v>
      </c>
      <c r="AA1115" s="17" t="n">
        <f aca="false">Z1115^2</f>
        <v>3.67788085668083</v>
      </c>
      <c r="AB1115" s="18" t="n">
        <f aca="false">Z1115/U1115</f>
        <v>0.334509967588062</v>
      </c>
      <c r="AC1115" s="17" t="n">
        <f aca="false">U1115^-('paramètres CI'!$B$19)</f>
        <v>8.56804779333969E-007</v>
      </c>
      <c r="AD1115" s="4" t="n">
        <f aca="false">SUMIFS($AC$2:$AC$1250,$I$2:$I$1250,V1115)</f>
        <v>0.00857404542679501</v>
      </c>
      <c r="AE1115" s="4" t="n">
        <f aca="false">AC1115/AD1115</f>
        <v>9.99300489657242E-005</v>
      </c>
      <c r="AF1115" s="17" t="n">
        <f aca="false">AE1115-O1115</f>
        <v>0</v>
      </c>
      <c r="AG1115" s="4" t="n">
        <f aca="false">VLOOKUP(I1115,BesoinU!$F$1:$L$99,3,0)</f>
        <v>17.8894306726012</v>
      </c>
      <c r="AH1115" s="19" t="n">
        <f aca="false">VLOOKUP(J1115,bibliRdtCHauff!$G$2:$K$1398,4,0)</f>
        <v>39.6777638176754</v>
      </c>
      <c r="AI1115" s="19" t="n">
        <f aca="false">VLOOKUP(J1115,bibliRdtCHauff!$G$2:$K$1398,3,0)</f>
        <v>3.06361239311262</v>
      </c>
      <c r="AJ1115" s="4" t="n">
        <f aca="false">VLOOKUP(D1115,'paramètres CI'!$A$1:$C$6,3)</f>
        <v>0.0591</v>
      </c>
      <c r="AK1115" s="4" t="n">
        <f aca="false">AJ1115*AG1115/AI1115</f>
        <v>0.345104150618921</v>
      </c>
      <c r="AL1115" s="4" t="n">
        <f aca="false">AK1115+AH1115/R1115</f>
        <v>2.88495569156569</v>
      </c>
      <c r="AM1115" s="4" t="n">
        <f aca="false">AL1115+Z1115</f>
        <v>4.8027358814417</v>
      </c>
      <c r="AN1115" s="4" t="n">
        <f aca="false">AM1115^-'paramètres CI'!$B$19</f>
        <v>3.5325666789263E-006</v>
      </c>
      <c r="AO1115" s="4" t="n">
        <f aca="false">SUMIFS($AN$2:$AN$1250,$I$2:$I$1250,V1115)</f>
        <v>171915762.62299</v>
      </c>
      <c r="AP1115" s="5" t="n">
        <f aca="false">AN1115/AO1115</f>
        <v>2.05482419123672E-014</v>
      </c>
      <c r="AQ1115" s="6" t="n">
        <f aca="false">AP1115-O1115</f>
        <v>-9.9930048945176E-005</v>
      </c>
      <c r="AR1115" s="20" t="n">
        <f aca="false">VLOOKUP(I1115,entreesparc!$A$13:$H$110,8,0)*AP1115</f>
        <v>1.15686482257855E-009</v>
      </c>
      <c r="AS1115" s="7" t="n">
        <f aca="false">M1115*AJ1115/AI1115+AH1115/R1115</f>
        <v>4.31414231859269</v>
      </c>
      <c r="AT1115" s="4" t="n">
        <f aca="false">AS1115+Z1115</f>
        <v>6.23192250846869</v>
      </c>
      <c r="AU1115" s="4" t="n">
        <f aca="false">AT1115^-'paramètres CI'!$B$19</f>
        <v>4.39565546441985E-007</v>
      </c>
      <c r="AV1115" s="4" t="n">
        <f aca="false">SUMIFS($AU$2:$AU$1250,$I$2:$I$1250,V1115)</f>
        <v>0.00238419486726025</v>
      </c>
      <c r="AW1115" s="5" t="n">
        <f aca="false">AU1115/AV1115</f>
        <v>0.000184366451114419</v>
      </c>
      <c r="AX1115" s="7" t="n">
        <f aca="false">SUMIFS($AP$2:$AP$1250,$I$2:$I$1250,V1115)</f>
        <v>1</v>
      </c>
    </row>
    <row r="1116" customFormat="false" ht="15.8" hidden="false" customHeight="false" outlineLevel="0" collapsed="false">
      <c r="A1116" s="0" t="s">
        <v>19</v>
      </c>
      <c r="B1116" s="0" t="s">
        <v>141</v>
      </c>
      <c r="C1116" s="0" t="s">
        <v>134</v>
      </c>
      <c r="D1116" s="0" t="s">
        <v>43</v>
      </c>
      <c r="E1116" s="0" t="str">
        <f aca="false">VLOOKUP(A1116,Nomenclature!$D$1:$E$9,2,0)</f>
        <v>07</v>
      </c>
      <c r="F1116" s="0" t="str">
        <f aca="false">VLOOKUP(B1116,Nomenclature!$J$1:$K$97,2,0)</f>
        <v>59</v>
      </c>
      <c r="G1116" s="0" t="str">
        <f aca="false">VLOOKUP(C1116,Nomenclature!$M$1:$N$21,2,0)</f>
        <v>02</v>
      </c>
      <c r="H1116" s="0" t="str">
        <f aca="false">VLOOKUP(D1116,Nomenclature!$O$25:$P$31,2,0)</f>
        <v>02</v>
      </c>
      <c r="I1116" s="1" t="str">
        <f aca="false">CONCATENATE(E1116,F1116)</f>
        <v>0759</v>
      </c>
      <c r="J1116" s="0" t="str">
        <f aca="false">CONCATENATE(E1116,F1116,G1116,H1116)</f>
        <v>07590202</v>
      </c>
      <c r="K1116" s="0" t="n">
        <v>10</v>
      </c>
      <c r="L1116" s="0" t="n">
        <v>10</v>
      </c>
      <c r="M1116" s="0" t="n">
        <v>110.731684328687</v>
      </c>
      <c r="N1116" s="0" t="n">
        <v>0.8</v>
      </c>
      <c r="O1116" s="0" t="n">
        <v>0.083623759601813</v>
      </c>
      <c r="P1116" s="4" t="n">
        <f aca="false">VLOOKUP(D1116,'paramètres CI'!$A$1:$B$6,2,0)</f>
        <v>0.0935912806596305</v>
      </c>
      <c r="Q1116" s="17" t="n">
        <f aca="false">M1116*P1116/N1116</f>
        <v>12.9544001823997</v>
      </c>
      <c r="R1116" s="9" t="n">
        <f aca="false">1/(1+0.04)*(1 - (1/(1+0.04))^L1116)/(1-1/(1+0.04))</f>
        <v>8.11089577935502</v>
      </c>
      <c r="S1116" s="17" t="n">
        <f aca="false">K1116/R1116</f>
        <v>1.23290944330137</v>
      </c>
      <c r="T1116" s="17" t="n">
        <f aca="false">Q1116+S1116</f>
        <v>14.1873096257011</v>
      </c>
      <c r="U1116" s="0" t="n">
        <f aca="false">T1116 + Z1116</f>
        <v>2.47206887377185</v>
      </c>
      <c r="V1116" s="4" t="str">
        <f aca="false">VLOOKUP(I1116,'CI ref gaz'!$I$1:$AM$97,1,0)</f>
        <v>0759</v>
      </c>
      <c r="W1116" s="0" t="n">
        <f aca="false">VLOOKUP(I1116,'CI ref gaz'!$I$1:$AM$97,14,0)</f>
        <v>-2</v>
      </c>
      <c r="X1116" s="1" t="n">
        <f aca="false">VLOOKUP(I1116,'CI ref gaz'!$I$1:$AM$97,13,0)</f>
        <v>2.25065113517303</v>
      </c>
      <c r="Y1116" s="2" t="n">
        <f aca="false">VLOOKUP(I1116,'CI ref gaz'!$I$1:$AM$97,7,0)</f>
        <v>0.177153103377164</v>
      </c>
      <c r="Z1116" s="17" t="n">
        <f aca="false">X1116*(O1116/Y1116)^(-1/8)-T1116</f>
        <v>-11.7152407519292</v>
      </c>
      <c r="AA1116" s="17" t="n">
        <f aca="false">Z1116^2</f>
        <v>137.246865875663</v>
      </c>
      <c r="AB1116" s="18" t="n">
        <f aca="false">Z1116/U1116</f>
        <v>-4.73904302433704</v>
      </c>
      <c r="AC1116" s="17" t="n">
        <f aca="false">U1116^-('paramètres CI'!$B$19)</f>
        <v>0.000716993913585329</v>
      </c>
      <c r="AD1116" s="4" t="n">
        <f aca="false">SUMIFS($AC$2:$AC$1250,$I$2:$I$1250,V1116)</f>
        <v>0.00857404542679501</v>
      </c>
      <c r="AE1116" s="4" t="n">
        <f aca="false">AC1116/AD1116</f>
        <v>0.0836237596018128</v>
      </c>
      <c r="AF1116" s="17" t="n">
        <f aca="false">AE1116-O1116</f>
        <v>0</v>
      </c>
      <c r="AG1116" s="4" t="n">
        <f aca="false">VLOOKUP(I1116,BesoinU!$F$1:$L$99,3,0)</f>
        <v>17.8894306726012</v>
      </c>
      <c r="AH1116" s="19" t="n">
        <f aca="false">VLOOKUP(J1116,bibliRdtCHauff!$G$2:$K$1398,4,0)</f>
        <v>10.4</v>
      </c>
      <c r="AI1116" s="19" t="n">
        <f aca="false">VLOOKUP(J1116,bibliRdtCHauff!$G$2:$K$1398,3,0)</f>
        <v>0.84</v>
      </c>
      <c r="AJ1116" s="4" t="n">
        <f aca="false">VLOOKUP(D1116,'paramètres CI'!$A$1:$C$6,3)</f>
        <v>0.09847</v>
      </c>
      <c r="AK1116" s="4" t="n">
        <f aca="false">AJ1116*AG1116/AI1116</f>
        <v>2.09710980753695</v>
      </c>
      <c r="AL1116" s="4" t="n">
        <f aca="false">AK1116+AH1116/R1116</f>
        <v>3.37933562857037</v>
      </c>
      <c r="AM1116" s="4" t="n">
        <f aca="false">AL1116+Z1116</f>
        <v>-8.33590512335883</v>
      </c>
      <c r="AN1116" s="4" t="n">
        <f aca="false">AM1116^-'paramètres CI'!$B$19</f>
        <v>4.28921579053584E-008</v>
      </c>
      <c r="AO1116" s="4" t="n">
        <f aca="false">SUMIFS($AN$2:$AN$1250,$I$2:$I$1250,V1116)</f>
        <v>171915762.62299</v>
      </c>
      <c r="AP1116" s="5" t="n">
        <f aca="false">AN1116/AO1116</f>
        <v>2.49495201899668E-016</v>
      </c>
      <c r="AQ1116" s="6" t="n">
        <f aca="false">AP1116-O1116</f>
        <v>-0.0836237596018128</v>
      </c>
      <c r="AR1116" s="20" t="n">
        <f aca="false">VLOOKUP(I1116,entreesparc!$A$13:$H$110,8,0)*AP1116</f>
        <v>1.40465653320026E-011</v>
      </c>
      <c r="AS1116" s="7" t="n">
        <f aca="false">M1116*AJ1116/AI1116+AH1116/R1116</f>
        <v>14.2628793398975</v>
      </c>
      <c r="AT1116" s="4" t="n">
        <f aca="false">AS1116+Z1116</f>
        <v>2.54763858796827</v>
      </c>
      <c r="AU1116" s="4" t="n">
        <f aca="false">AT1116^-'paramètres CI'!$B$19</f>
        <v>0.000563504584058735</v>
      </c>
      <c r="AV1116" s="4" t="n">
        <f aca="false">SUMIFS($AU$2:$AU$1250,$I$2:$I$1250,V1116)</f>
        <v>0.00238419486726025</v>
      </c>
      <c r="AW1116" s="5" t="n">
        <f aca="false">AU1116/AV1116</f>
        <v>0.2363500533437</v>
      </c>
      <c r="AX1116" s="7" t="n">
        <f aca="false">SUMIFS($AP$2:$AP$1250,$I$2:$I$1250,V1116)</f>
        <v>1</v>
      </c>
    </row>
    <row r="1117" customFormat="false" ht="15.8" hidden="false" customHeight="false" outlineLevel="0" collapsed="false">
      <c r="A1117" s="0" t="s">
        <v>19</v>
      </c>
      <c r="B1117" s="0" t="s">
        <v>141</v>
      </c>
      <c r="C1117" s="0" t="s">
        <v>135</v>
      </c>
      <c r="D1117" s="0" t="s">
        <v>43</v>
      </c>
      <c r="E1117" s="0" t="str">
        <f aca="false">VLOOKUP(A1117,Nomenclature!$D$1:$E$9,2,0)</f>
        <v>07</v>
      </c>
      <c r="F1117" s="0" t="str">
        <f aca="false">VLOOKUP(B1117,Nomenclature!$J$1:$K$97,2,0)</f>
        <v>59</v>
      </c>
      <c r="G1117" s="0" t="str">
        <f aca="false">VLOOKUP(C1117,Nomenclature!$M$1:$N$21,2,0)</f>
        <v>22</v>
      </c>
      <c r="H1117" s="0" t="str">
        <f aca="false">VLOOKUP(D1117,Nomenclature!$O$25:$P$31,2,0)</f>
        <v>02</v>
      </c>
      <c r="I1117" s="1" t="str">
        <f aca="false">CONCATENATE(E1117,F1117)</f>
        <v>0759</v>
      </c>
      <c r="J1117" s="0" t="str">
        <f aca="false">CONCATENATE(E1117,F1117,G1117,H1117)</f>
        <v>07592202</v>
      </c>
      <c r="K1117" s="0" t="n">
        <v>12</v>
      </c>
      <c r="L1117" s="0" t="n">
        <v>10</v>
      </c>
      <c r="M1117" s="0" t="n">
        <v>110.731684328687</v>
      </c>
      <c r="N1117" s="0" t="n">
        <v>1</v>
      </c>
      <c r="O1117" s="0" t="n">
        <v>9.99300489657243E-005</v>
      </c>
      <c r="P1117" s="4" t="n">
        <f aca="false">VLOOKUP(D1117,'paramètres CI'!$A$1:$B$6,2,0)</f>
        <v>0.0935912806596305</v>
      </c>
      <c r="Q1117" s="17" t="n">
        <f aca="false">M1117*P1117/N1117</f>
        <v>10.3635201459197</v>
      </c>
      <c r="R1117" s="9" t="n">
        <f aca="false">1/(1+0.04)*(1 - (1/(1+0.04))^L1117)/(1-1/(1+0.04))</f>
        <v>8.11089577935502</v>
      </c>
      <c r="S1117" s="17" t="n">
        <f aca="false">K1117/R1117</f>
        <v>1.47949133196164</v>
      </c>
      <c r="T1117" s="17" t="n">
        <f aca="false">Q1117+S1117</f>
        <v>11.8430114778814</v>
      </c>
      <c r="U1117" s="0" t="n">
        <f aca="false">T1117 + Z1117</f>
        <v>5.73310327253891</v>
      </c>
      <c r="V1117" s="4" t="str">
        <f aca="false">VLOOKUP(I1117,'CI ref gaz'!$I$1:$AM$97,1,0)</f>
        <v>0759</v>
      </c>
      <c r="W1117" s="0" t="n">
        <f aca="false">VLOOKUP(I1117,'CI ref gaz'!$I$1:$AM$97,14,0)</f>
        <v>-2</v>
      </c>
      <c r="X1117" s="1" t="n">
        <f aca="false">VLOOKUP(I1117,'CI ref gaz'!$I$1:$AM$97,13,0)</f>
        <v>2.25065113517303</v>
      </c>
      <c r="Y1117" s="2" t="n">
        <f aca="false">VLOOKUP(I1117,'CI ref gaz'!$I$1:$AM$97,7,0)</f>
        <v>0.177153103377164</v>
      </c>
      <c r="Z1117" s="17" t="n">
        <f aca="false">X1117*(O1117/Y1117)^(-1/8)-T1117</f>
        <v>-6.10990820534248</v>
      </c>
      <c r="AA1117" s="17" t="n">
        <f aca="false">Z1117^2</f>
        <v>37.3309782777114</v>
      </c>
      <c r="AB1117" s="18" t="n">
        <f aca="false">Z1117/U1117</f>
        <v>-1.06572442792169</v>
      </c>
      <c r="AC1117" s="17" t="n">
        <f aca="false">U1117^-('paramètres CI'!$B$19)</f>
        <v>8.56804779333969E-007</v>
      </c>
      <c r="AD1117" s="4" t="n">
        <f aca="false">SUMIFS($AC$2:$AC$1250,$I$2:$I$1250,V1117)</f>
        <v>0.00857404542679501</v>
      </c>
      <c r="AE1117" s="4" t="n">
        <f aca="false">AC1117/AD1117</f>
        <v>9.99300489657242E-005</v>
      </c>
      <c r="AF1117" s="17" t="n">
        <f aca="false">AE1117-O1117</f>
        <v>0</v>
      </c>
      <c r="AG1117" s="4" t="n">
        <f aca="false">VLOOKUP(I1117,BesoinU!$F$1:$L$99,3,0)</f>
        <v>17.8894306726012</v>
      </c>
      <c r="AH1117" s="19" t="n">
        <f aca="false">VLOOKUP(J1117,bibliRdtCHauff!$G$2:$K$1398,4,0)</f>
        <v>12</v>
      </c>
      <c r="AI1117" s="19" t="n">
        <f aca="false">VLOOKUP(J1117,bibliRdtCHauff!$G$2:$K$1398,3,0)</f>
        <v>1</v>
      </c>
      <c r="AJ1117" s="4" t="n">
        <f aca="false">VLOOKUP(D1117,'paramètres CI'!$A$1:$C$6,3)</f>
        <v>0.09847</v>
      </c>
      <c r="AK1117" s="4" t="n">
        <f aca="false">AJ1117*AG1117/AI1117</f>
        <v>1.76157223833104</v>
      </c>
      <c r="AL1117" s="4" t="n">
        <f aca="false">AK1117+AH1117/R1117</f>
        <v>3.24106357029268</v>
      </c>
      <c r="AM1117" s="4" t="n">
        <f aca="false">AL1117+Z1117</f>
        <v>-2.8688446350498</v>
      </c>
      <c r="AN1117" s="4" t="n">
        <f aca="false">AM1117^-'paramètres CI'!$B$19</f>
        <v>0.000217943422149812</v>
      </c>
      <c r="AO1117" s="4" t="n">
        <f aca="false">SUMIFS($AN$2:$AN$1250,$I$2:$I$1250,V1117)</f>
        <v>171915762.62299</v>
      </c>
      <c r="AP1117" s="5" t="n">
        <f aca="false">AN1117/AO1117</f>
        <v>1.26773379488046E-012</v>
      </c>
      <c r="AQ1117" s="6" t="n">
        <f aca="false">AP1117-O1117</f>
        <v>-9.99300476979905E-005</v>
      </c>
      <c r="AR1117" s="20" t="n">
        <f aca="false">VLOOKUP(I1117,entreesparc!$A$13:$H$110,8,0)*AP1117</f>
        <v>7.13733387968597E-008</v>
      </c>
      <c r="AS1117" s="7" t="n">
        <f aca="false">M1117*AJ1117/AI1117+AH1117/R1117</f>
        <v>12.3832402878074</v>
      </c>
      <c r="AT1117" s="4" t="n">
        <f aca="false">AS1117+Z1117</f>
        <v>6.27333208246497</v>
      </c>
      <c r="AU1117" s="4" t="n">
        <f aca="false">AT1117^-'paramètres CI'!$B$19</f>
        <v>4.16882608671814E-007</v>
      </c>
      <c r="AV1117" s="4" t="n">
        <f aca="false">SUMIFS($AU$2:$AU$1250,$I$2:$I$1250,V1117)</f>
        <v>0.00238419486726025</v>
      </c>
      <c r="AW1117" s="5" t="n">
        <f aca="false">AU1117/AV1117</f>
        <v>0.000174852573670233</v>
      </c>
      <c r="AX1117" s="7" t="n">
        <f aca="false">SUMIFS($AP$2:$AP$1250,$I$2:$I$1250,V1117)</f>
        <v>1</v>
      </c>
    </row>
    <row r="1118" customFormat="false" ht="15.8" hidden="false" customHeight="false" outlineLevel="0" collapsed="false">
      <c r="A1118" s="0" t="s">
        <v>19</v>
      </c>
      <c r="B1118" s="0" t="s">
        <v>141</v>
      </c>
      <c r="C1118" s="0" t="s">
        <v>36</v>
      </c>
      <c r="D1118" s="0" t="s">
        <v>37</v>
      </c>
      <c r="E1118" s="0" t="str">
        <f aca="false">VLOOKUP(A1118,Nomenclature!$D$1:$E$9,2,0)</f>
        <v>07</v>
      </c>
      <c r="F1118" s="0" t="str">
        <f aca="false">VLOOKUP(B1118,Nomenclature!$J$1:$K$97,2,0)</f>
        <v>59</v>
      </c>
      <c r="G1118" s="0" t="str">
        <f aca="false">VLOOKUP(C1118,Nomenclature!$M$1:$N$21,2,0)</f>
        <v>23</v>
      </c>
      <c r="H1118" s="0" t="str">
        <f aca="false">VLOOKUP(D1118,Nomenclature!$O$25:$P$31,2,0)</f>
        <v>03</v>
      </c>
      <c r="I1118" s="1" t="str">
        <f aca="false">CONCATENATE(E1118,F1118)</f>
        <v>0759</v>
      </c>
      <c r="J1118" s="0" t="str">
        <f aca="false">CONCATENATE(E1118,F1118,G1118,H1118)</f>
        <v>07592303</v>
      </c>
      <c r="K1118" s="0" t="n">
        <v>16.6496509856295</v>
      </c>
      <c r="L1118" s="0" t="n">
        <v>20</v>
      </c>
      <c r="M1118" s="0" t="n">
        <v>118.953344716227</v>
      </c>
      <c r="N1118" s="0" t="n">
        <v>0.751336894050124</v>
      </c>
      <c r="O1118" s="0" t="n">
        <v>9.99300489657243E-005</v>
      </c>
      <c r="P1118" s="4" t="n">
        <f aca="false">VLOOKUP(D1118,'paramètres CI'!$A$1:$B$6,2,0)</f>
        <v>0.0385046990211696</v>
      </c>
      <c r="Q1118" s="17" t="n">
        <f aca="false">M1118*P1118/N1118</f>
        <v>6.09615043814711</v>
      </c>
      <c r="R1118" s="9" t="n">
        <f aca="false">1/(1+0.04)*(1 - (1/(1+0.04))^L1118)/(1-1/(1+0.04))</f>
        <v>13.5903263449677</v>
      </c>
      <c r="S1118" s="17" t="n">
        <f aca="false">K1118/R1118</f>
        <v>1.2251104618834</v>
      </c>
      <c r="T1118" s="17" t="n">
        <f aca="false">Q1118+S1118</f>
        <v>7.32126090003051</v>
      </c>
      <c r="U1118" s="0" t="n">
        <f aca="false">T1118 + Z1118</f>
        <v>5.73310327253891</v>
      </c>
      <c r="V1118" s="4" t="str">
        <f aca="false">VLOOKUP(I1118,'CI ref gaz'!$I$1:$AM$97,1,0)</f>
        <v>0759</v>
      </c>
      <c r="W1118" s="0" t="n">
        <f aca="false">VLOOKUP(I1118,'CI ref gaz'!$I$1:$AM$97,14,0)</f>
        <v>-2</v>
      </c>
      <c r="X1118" s="1" t="n">
        <f aca="false">VLOOKUP(I1118,'CI ref gaz'!$I$1:$AM$97,13,0)</f>
        <v>2.25065113517303</v>
      </c>
      <c r="Y1118" s="2" t="n">
        <f aca="false">VLOOKUP(I1118,'CI ref gaz'!$I$1:$AM$97,7,0)</f>
        <v>0.177153103377164</v>
      </c>
      <c r="Z1118" s="17" t="n">
        <f aca="false">X1118*(O1118/Y1118)^(-1/8)-T1118</f>
        <v>-1.58815762749161</v>
      </c>
      <c r="AA1118" s="17" t="n">
        <f aca="false">Z1118^2</f>
        <v>2.52224464975977</v>
      </c>
      <c r="AB1118" s="18" t="n">
        <f aca="false">Z1118/U1118</f>
        <v>-0.277015353115782</v>
      </c>
      <c r="AC1118" s="17" t="n">
        <f aca="false">U1118^-('paramètres CI'!$B$19)</f>
        <v>8.56804779333969E-007</v>
      </c>
      <c r="AD1118" s="4" t="n">
        <f aca="false">SUMIFS($AC$2:$AC$1250,$I$2:$I$1250,V1118)</f>
        <v>0.00857404542679501</v>
      </c>
      <c r="AE1118" s="4" t="n">
        <f aca="false">AC1118/AD1118</f>
        <v>9.99300489657242E-005</v>
      </c>
      <c r="AF1118" s="17" t="n">
        <f aca="false">AE1118-O1118</f>
        <v>0</v>
      </c>
      <c r="AG1118" s="4" t="n">
        <f aca="false">VLOOKUP(I1118,BesoinU!$F$1:$L$99,3,0)</f>
        <v>17.8894306726012</v>
      </c>
      <c r="AH1118" s="19" t="n">
        <f aca="false">VLOOKUP(J1118,bibliRdtCHauff!$G$2:$K$1398,4,0)</f>
        <v>16.6496509856295</v>
      </c>
      <c r="AI1118" s="19" t="n">
        <f aca="false">VLOOKUP(J1118,bibliRdtCHauff!$G$2:$K$1398,3,0)</f>
        <v>0.751336894050124</v>
      </c>
      <c r="AJ1118" s="4" t="n">
        <f aca="false">VLOOKUP(D1118,'paramètres CI'!$A$1:$C$6,3)</f>
        <v>0.0763929293534506</v>
      </c>
      <c r="AK1118" s="4" t="n">
        <f aca="false">AJ1118*AG1118/AI1118</f>
        <v>1.81892573673389</v>
      </c>
      <c r="AL1118" s="4" t="n">
        <f aca="false">AK1118+AH1118/R1118</f>
        <v>3.04403619861729</v>
      </c>
      <c r="AM1118" s="4" t="n">
        <f aca="false">AL1118+Z1118</f>
        <v>1.45587857112568</v>
      </c>
      <c r="AN1118" s="4" t="n">
        <f aca="false">AM1118^-'paramètres CI'!$B$19</f>
        <v>0.0495448787494398</v>
      </c>
      <c r="AO1118" s="4" t="n">
        <f aca="false">SUMIFS($AN$2:$AN$1250,$I$2:$I$1250,V1118)</f>
        <v>171915762.62299</v>
      </c>
      <c r="AP1118" s="5" t="n">
        <f aca="false">AN1118/AO1118</f>
        <v>2.88192763673982E-010</v>
      </c>
      <c r="AQ1118" s="6" t="n">
        <f aca="false">AP1118-O1118</f>
        <v>-9.99297607729606E-005</v>
      </c>
      <c r="AR1118" s="20" t="n">
        <f aca="false">VLOOKUP(I1118,entreesparc!$A$13:$H$110,8,0)*AP1118</f>
        <v>1.6225235805476E-005</v>
      </c>
      <c r="AS1118" s="7" t="n">
        <f aca="false">M1118*AJ1118/AI1118+AH1118/R1118</f>
        <v>13.319810630643</v>
      </c>
      <c r="AT1118" s="4" t="n">
        <f aca="false">AS1118+Z1118</f>
        <v>11.7316530031514</v>
      </c>
      <c r="AU1118" s="4" t="n">
        <f aca="false">AT1118^-'paramètres CI'!$B$19</f>
        <v>2.78693171563747E-009</v>
      </c>
      <c r="AV1118" s="4" t="n">
        <f aca="false">SUMIFS($AU$2:$AU$1250,$I$2:$I$1250,V1118)</f>
        <v>0.00238419486726025</v>
      </c>
      <c r="AW1118" s="5" t="n">
        <f aca="false">AU1118/AV1118</f>
        <v>1.16891943435816E-006</v>
      </c>
      <c r="AX1118" s="7" t="n">
        <f aca="false">SUMIFS($AP$2:$AP$1250,$I$2:$I$1250,V1118)</f>
        <v>1</v>
      </c>
    </row>
    <row r="1119" customFormat="false" ht="15.8" hidden="false" customHeight="false" outlineLevel="0" collapsed="false">
      <c r="A1119" s="0" t="s">
        <v>19</v>
      </c>
      <c r="B1119" s="0" t="s">
        <v>141</v>
      </c>
      <c r="C1119" s="0" t="s">
        <v>38</v>
      </c>
      <c r="D1119" s="0" t="s">
        <v>39</v>
      </c>
      <c r="E1119" s="0" t="str">
        <f aca="false">VLOOKUP(A1119,Nomenclature!$D$1:$E$9,2,0)</f>
        <v>07</v>
      </c>
      <c r="F1119" s="0" t="str">
        <f aca="false">VLOOKUP(B1119,Nomenclature!$J$1:$K$97,2,0)</f>
        <v>59</v>
      </c>
      <c r="G1119" s="0" t="str">
        <f aca="false">VLOOKUP(C1119,Nomenclature!$M$1:$N$21,2,0)</f>
        <v>24</v>
      </c>
      <c r="H1119" s="0" t="str">
        <f aca="false">VLOOKUP(D1119,Nomenclature!$O$25:$P$31,2,0)</f>
        <v>04</v>
      </c>
      <c r="I1119" s="1" t="str">
        <f aca="false">CONCATENATE(E1119,F1119)</f>
        <v>0759</v>
      </c>
      <c r="J1119" s="0" t="str">
        <f aca="false">CONCATENATE(E1119,F1119,G1119,H1119)</f>
        <v>07592404</v>
      </c>
      <c r="K1119" s="0" t="n">
        <v>9.772422442357</v>
      </c>
      <c r="L1119" s="0" t="n">
        <v>20</v>
      </c>
      <c r="M1119" s="0" t="n">
        <v>110.212827834859</v>
      </c>
      <c r="N1119" s="0" t="n">
        <v>0.97577250642482</v>
      </c>
      <c r="O1119" s="0" t="n">
        <v>9.99300489657243E-005</v>
      </c>
      <c r="P1119" s="4" t="n">
        <f aca="false">VLOOKUP(D1119,'paramètres CI'!$A$1:$B$6,2,0)</f>
        <v>0.022045059962018</v>
      </c>
      <c r="Q1119" s="17" t="n">
        <f aca="false">M1119*P1119/N1119</f>
        <v>2.4899742329338</v>
      </c>
      <c r="R1119" s="9" t="n">
        <f aca="false">1/(1+0.04)*(1 - (1/(1+0.04))^L1119)/(1-1/(1+0.04))</f>
        <v>13.5903263449677</v>
      </c>
      <c r="S1119" s="17" t="n">
        <f aca="false">K1119/R1119</f>
        <v>0.719071948259403</v>
      </c>
      <c r="T1119" s="17" t="n">
        <f aca="false">Q1119+S1119</f>
        <v>3.2090461811932</v>
      </c>
      <c r="U1119" s="0" t="n">
        <f aca="false">T1119 + Z1119</f>
        <v>5.73310327253891</v>
      </c>
      <c r="V1119" s="4" t="str">
        <f aca="false">VLOOKUP(I1119,'CI ref gaz'!$I$1:$AM$97,1,0)</f>
        <v>0759</v>
      </c>
      <c r="W1119" s="0" t="n">
        <f aca="false">VLOOKUP(I1119,'CI ref gaz'!$I$1:$AM$97,14,0)</f>
        <v>-2</v>
      </c>
      <c r="X1119" s="1" t="n">
        <f aca="false">VLOOKUP(I1119,'CI ref gaz'!$I$1:$AM$97,13,0)</f>
        <v>2.25065113517303</v>
      </c>
      <c r="Y1119" s="2" t="n">
        <f aca="false">VLOOKUP(I1119,'CI ref gaz'!$I$1:$AM$97,7,0)</f>
        <v>0.177153103377164</v>
      </c>
      <c r="Z1119" s="17" t="n">
        <f aca="false">X1119*(O1119/Y1119)^(-1/8)-T1119</f>
        <v>2.52405709134571</v>
      </c>
      <c r="AA1119" s="17" t="n">
        <f aca="false">Z1119^2</f>
        <v>6.37086420037255</v>
      </c>
      <c r="AB1119" s="18" t="n">
        <f aca="false">Z1119/U1119</f>
        <v>0.440260182201101</v>
      </c>
      <c r="AC1119" s="17" t="n">
        <f aca="false">U1119^-('paramètres CI'!$B$19)</f>
        <v>8.56804779333969E-007</v>
      </c>
      <c r="AD1119" s="4" t="n">
        <f aca="false">SUMIFS($AC$2:$AC$1250,$I$2:$I$1250,V1119)</f>
        <v>0.00857404542679501</v>
      </c>
      <c r="AE1119" s="4" t="n">
        <f aca="false">AC1119/AD1119</f>
        <v>9.99300489657242E-005</v>
      </c>
      <c r="AF1119" s="17" t="n">
        <f aca="false">AE1119-O1119</f>
        <v>0</v>
      </c>
      <c r="AG1119" s="4" t="n">
        <f aca="false">VLOOKUP(I1119,BesoinU!$F$1:$L$99,3,0)</f>
        <v>17.8894306726012</v>
      </c>
      <c r="AH1119" s="19" t="n">
        <f aca="false">VLOOKUP(J1119,bibliRdtCHauff!$G$2:$K$1398,4,0)</f>
        <v>9.772422442357</v>
      </c>
      <c r="AI1119" s="19" t="n">
        <f aca="false">VLOOKUP(J1119,bibliRdtCHauff!$G$2:$K$1398,3,0)</f>
        <v>0.97577250642482</v>
      </c>
      <c r="AJ1119" s="4" t="n">
        <f aca="false">VLOOKUP(D1119,'paramètres CI'!$A$1:$C$6,3)</f>
        <v>0.0386719666666667</v>
      </c>
      <c r="AK1119" s="4" t="n">
        <f aca="false">AJ1119*AG1119/AI1119</f>
        <v>0.708996679145295</v>
      </c>
      <c r="AL1119" s="4" t="n">
        <f aca="false">AK1119+AH1119/R1119</f>
        <v>1.4280686274047</v>
      </c>
      <c r="AM1119" s="4" t="n">
        <f aca="false">AL1119+Z1119</f>
        <v>3.9521257187504</v>
      </c>
      <c r="AN1119" s="4" t="n">
        <f aca="false">AM1119^-'paramètres CI'!$B$19</f>
        <v>1.68017295670446E-005</v>
      </c>
      <c r="AO1119" s="4" t="n">
        <f aca="false">SUMIFS($AN$2:$AN$1250,$I$2:$I$1250,V1119)</f>
        <v>171915762.62299</v>
      </c>
      <c r="AP1119" s="5" t="n">
        <f aca="false">AN1119/AO1119</f>
        <v>9.77323388541787E-014</v>
      </c>
      <c r="AQ1119" s="6" t="n">
        <f aca="false">AP1119-O1119</f>
        <v>-9.9930048867992E-005</v>
      </c>
      <c r="AR1119" s="20" t="n">
        <f aca="false">VLOOKUP(I1119,entreesparc!$A$13:$H$110,8,0)*AP1119</f>
        <v>5.50232498385556E-009</v>
      </c>
      <c r="AS1119" s="7" t="n">
        <f aca="false">M1119*AJ1119/AI1119+AH1119/R1119</f>
        <v>5.08704376157174</v>
      </c>
      <c r="AT1119" s="4" t="n">
        <f aca="false">AS1119+Z1119</f>
        <v>7.61110085291744</v>
      </c>
      <c r="AU1119" s="4" t="n">
        <f aca="false">AT1119^-'paramètres CI'!$B$19</f>
        <v>8.88014763864051E-008</v>
      </c>
      <c r="AV1119" s="4" t="n">
        <f aca="false">SUMIFS($AU$2:$AU$1250,$I$2:$I$1250,V1119)</f>
        <v>0.00238419486726025</v>
      </c>
      <c r="AW1119" s="5" t="n">
        <f aca="false">AU1119/AV1119</f>
        <v>3.72458969716891E-005</v>
      </c>
      <c r="AX1119" s="7" t="n">
        <f aca="false">SUMIFS($AP$2:$AP$1250,$I$2:$I$1250,V1119)</f>
        <v>1</v>
      </c>
    </row>
    <row r="1120" customFormat="false" ht="15.8" hidden="false" customHeight="false" outlineLevel="0" collapsed="false">
      <c r="A1120" s="0" t="s">
        <v>19</v>
      </c>
      <c r="B1120" s="0" t="s">
        <v>141</v>
      </c>
      <c r="C1120" s="0" t="s">
        <v>40</v>
      </c>
      <c r="D1120" s="0" t="s">
        <v>37</v>
      </c>
      <c r="E1120" s="0" t="str">
        <f aca="false">VLOOKUP(A1120,Nomenclature!$D$1:$E$9,2,0)</f>
        <v>07</v>
      </c>
      <c r="F1120" s="0" t="str">
        <f aca="false">VLOOKUP(B1120,Nomenclature!$J$1:$K$97,2,0)</f>
        <v>59</v>
      </c>
      <c r="G1120" s="0" t="str">
        <f aca="false">VLOOKUP(C1120,Nomenclature!$M$1:$N$21,2,0)</f>
        <v>03</v>
      </c>
      <c r="H1120" s="0" t="str">
        <f aca="false">VLOOKUP(D1120,Nomenclature!$O$25:$P$31,2,0)</f>
        <v>03</v>
      </c>
      <c r="I1120" s="1" t="str">
        <f aca="false">CONCATENATE(E1120,F1120)</f>
        <v>0759</v>
      </c>
      <c r="J1120" s="0" t="str">
        <f aca="false">CONCATENATE(E1120,F1120,G1120,H1120)</f>
        <v>07590303</v>
      </c>
      <c r="K1120" s="0" t="n">
        <v>13.3197207885036</v>
      </c>
      <c r="L1120" s="0" t="n">
        <v>20</v>
      </c>
      <c r="M1120" s="0" t="n">
        <v>118.953344716227</v>
      </c>
      <c r="N1120" s="0" t="n">
        <v>0.679807157533428</v>
      </c>
      <c r="O1120" s="0" t="n">
        <v>0.0332933050885051</v>
      </c>
      <c r="P1120" s="4" t="n">
        <f aca="false">VLOOKUP(D1120,'paramètres CI'!$A$1:$B$6,2,0)</f>
        <v>0.0385046990211696</v>
      </c>
      <c r="Q1120" s="17" t="n">
        <f aca="false">M1120*P1120/N1120</f>
        <v>6.73759121995495</v>
      </c>
      <c r="R1120" s="9" t="n">
        <f aca="false">1/(1+0.04)*(1 - (1/(1+0.04))^L1120)/(1-1/(1+0.04))</f>
        <v>13.5903263449677</v>
      </c>
      <c r="S1120" s="17" t="n">
        <f aca="false">K1120/R1120</f>
        <v>0.980088369506721</v>
      </c>
      <c r="T1120" s="17" t="n">
        <f aca="false">Q1120+S1120</f>
        <v>7.71767958946167</v>
      </c>
      <c r="U1120" s="0" t="n">
        <f aca="false">T1120 + Z1120</f>
        <v>2.77368516473348</v>
      </c>
      <c r="V1120" s="4" t="str">
        <f aca="false">VLOOKUP(I1120,'CI ref gaz'!$I$1:$AM$97,1,0)</f>
        <v>0759</v>
      </c>
      <c r="W1120" s="0" t="n">
        <f aca="false">VLOOKUP(I1120,'CI ref gaz'!$I$1:$AM$97,14,0)</f>
        <v>-2</v>
      </c>
      <c r="X1120" s="1" t="n">
        <f aca="false">VLOOKUP(I1120,'CI ref gaz'!$I$1:$AM$97,13,0)</f>
        <v>2.25065113517303</v>
      </c>
      <c r="Y1120" s="2" t="n">
        <f aca="false">VLOOKUP(I1120,'CI ref gaz'!$I$1:$AM$97,7,0)</f>
        <v>0.177153103377164</v>
      </c>
      <c r="Z1120" s="17" t="n">
        <f aca="false">X1120*(O1120/Y1120)^(-1/8)-T1120</f>
        <v>-4.94399442472819</v>
      </c>
      <c r="AA1120" s="17" t="n">
        <f aca="false">Z1120^2</f>
        <v>24.4430808717434</v>
      </c>
      <c r="AB1120" s="18" t="n">
        <f aca="false">Z1120/U1120</f>
        <v>-1.78246416990273</v>
      </c>
      <c r="AC1120" s="17" t="n">
        <f aca="false">U1120^-('paramètres CI'!$B$19)</f>
        <v>0.000285458310236988</v>
      </c>
      <c r="AD1120" s="4" t="n">
        <f aca="false">SUMIFS($AC$2:$AC$1250,$I$2:$I$1250,V1120)</f>
        <v>0.00857404542679501</v>
      </c>
      <c r="AE1120" s="4" t="n">
        <f aca="false">AC1120/AD1120</f>
        <v>0.0332933050885051</v>
      </c>
      <c r="AF1120" s="17" t="n">
        <f aca="false">AE1120-O1120</f>
        <v>0</v>
      </c>
      <c r="AG1120" s="4" t="n">
        <f aca="false">VLOOKUP(I1120,BesoinU!$F$1:$L$99,3,0)</f>
        <v>17.8894306726012</v>
      </c>
      <c r="AH1120" s="19" t="n">
        <f aca="false">VLOOKUP(J1120,bibliRdtCHauff!$G$2:$K$1398,4,0)</f>
        <v>13.9857068279288</v>
      </c>
      <c r="AI1120" s="19" t="n">
        <f aca="false">VLOOKUP(J1120,bibliRdtCHauff!$G$2:$K$1398,3,0)</f>
        <v>0.694113104836767</v>
      </c>
      <c r="AJ1120" s="4" t="n">
        <f aca="false">VLOOKUP(D1120,'paramètres CI'!$A$1:$C$6,3)</f>
        <v>0.0763929293534506</v>
      </c>
      <c r="AK1120" s="4" t="n">
        <f aca="false">AJ1120*AG1120/AI1120</f>
        <v>1.968880869735</v>
      </c>
      <c r="AL1120" s="4" t="n">
        <f aca="false">AK1120+AH1120/R1120</f>
        <v>2.99797365771706</v>
      </c>
      <c r="AM1120" s="4" t="n">
        <f aca="false">AL1120+Z1120</f>
        <v>-1.94602076701113</v>
      </c>
      <c r="AN1120" s="4" t="n">
        <f aca="false">AM1120^-'paramètres CI'!$B$19</f>
        <v>0.00486205912380862</v>
      </c>
      <c r="AO1120" s="4" t="n">
        <f aca="false">SUMIFS($AN$2:$AN$1250,$I$2:$I$1250,V1120)</f>
        <v>171915762.62299</v>
      </c>
      <c r="AP1120" s="5" t="n">
        <f aca="false">AN1120/AO1120</f>
        <v>2.82816365970529E-011</v>
      </c>
      <c r="AQ1120" s="6" t="n">
        <f aca="false">AP1120-O1120</f>
        <v>-0.0332933050602235</v>
      </c>
      <c r="AR1120" s="20" t="n">
        <f aca="false">VLOOKUP(I1120,entreesparc!$A$13:$H$110,8,0)*AP1120</f>
        <v>1.59225449279867E-006</v>
      </c>
      <c r="AS1120" s="7" t="n">
        <f aca="false">M1120*AJ1120/AI1120+AH1120/R1120</f>
        <v>14.1208992903249</v>
      </c>
      <c r="AT1120" s="4" t="n">
        <f aca="false">AS1120+Z1120</f>
        <v>9.17690486559674</v>
      </c>
      <c r="AU1120" s="4" t="n">
        <f aca="false">AT1120^-'paramètres CI'!$B$19</f>
        <v>1.98806309684735E-008</v>
      </c>
      <c r="AV1120" s="4" t="n">
        <f aca="false">SUMIFS($AU$2:$AU$1250,$I$2:$I$1250,V1120)</f>
        <v>0.00238419486726025</v>
      </c>
      <c r="AW1120" s="5" t="n">
        <f aca="false">AU1120/AV1120</f>
        <v>8.33850925588096E-006</v>
      </c>
      <c r="AX1120" s="7" t="n">
        <f aca="false">SUMIFS($AP$2:$AP$1250,$I$2:$I$1250,V1120)</f>
        <v>1</v>
      </c>
    </row>
    <row r="1121" customFormat="false" ht="15.8" hidden="false" customHeight="false" outlineLevel="0" collapsed="false">
      <c r="A1121" s="0" t="s">
        <v>19</v>
      </c>
      <c r="B1121" s="0" t="s">
        <v>141</v>
      </c>
      <c r="C1121" s="0" t="s">
        <v>41</v>
      </c>
      <c r="D1121" s="0" t="s">
        <v>39</v>
      </c>
      <c r="E1121" s="0" t="str">
        <f aca="false">VLOOKUP(A1121,Nomenclature!$D$1:$E$9,2,0)</f>
        <v>07</v>
      </c>
      <c r="F1121" s="0" t="str">
        <f aca="false">VLOOKUP(B1121,Nomenclature!$J$1:$K$97,2,0)</f>
        <v>59</v>
      </c>
      <c r="G1121" s="0" t="str">
        <f aca="false">VLOOKUP(C1121,Nomenclature!$M$1:$N$21,2,0)</f>
        <v>04</v>
      </c>
      <c r="H1121" s="0" t="str">
        <f aca="false">VLOOKUP(D1121,Nomenclature!$O$25:$P$31,2,0)</f>
        <v>04</v>
      </c>
      <c r="I1121" s="1" t="str">
        <f aca="false">CONCATENATE(E1121,F1121)</f>
        <v>0759</v>
      </c>
      <c r="J1121" s="0" t="str">
        <f aca="false">CONCATENATE(E1121,F1121,G1121,H1121)</f>
        <v>07590404</v>
      </c>
      <c r="K1121" s="0" t="n">
        <v>7.8179379538856</v>
      </c>
      <c r="L1121" s="0" t="n">
        <v>20</v>
      </c>
      <c r="M1121" s="0" t="n">
        <v>110.212827834859</v>
      </c>
      <c r="N1121" s="0" t="n">
        <v>0.661058019389974</v>
      </c>
      <c r="O1121" s="0" t="n">
        <v>0.177153103377164</v>
      </c>
      <c r="P1121" s="4" t="n">
        <f aca="false">VLOOKUP(D1121,'paramètres CI'!$A$1:$B$6,2,0)</f>
        <v>0.022045059962018</v>
      </c>
      <c r="Q1121" s="17" t="n">
        <f aca="false">M1121*P1121/N1121</f>
        <v>3.67539357656551</v>
      </c>
      <c r="R1121" s="9" t="n">
        <f aca="false">1/(1+0.04)*(1 - (1/(1+0.04))^L1121)/(1-1/(1+0.04))</f>
        <v>13.5903263449677</v>
      </c>
      <c r="S1121" s="17" t="n">
        <f aca="false">K1121/R1121</f>
        <v>0.575257558607522</v>
      </c>
      <c r="T1121" s="17" t="n">
        <f aca="false">Q1121+S1121</f>
        <v>4.25065113517303</v>
      </c>
      <c r="U1121" s="0" t="n">
        <f aca="false">T1121 + Z1121</f>
        <v>2.25065113517303</v>
      </c>
      <c r="V1121" s="4" t="str">
        <f aca="false">VLOOKUP(I1121,'CI ref gaz'!$I$1:$AM$97,1,0)</f>
        <v>0759</v>
      </c>
      <c r="W1121" s="0" t="n">
        <f aca="false">VLOOKUP(I1121,'CI ref gaz'!$I$1:$AM$97,14,0)</f>
        <v>-2</v>
      </c>
      <c r="X1121" s="1" t="n">
        <f aca="false">VLOOKUP(I1121,'CI ref gaz'!$I$1:$AM$97,13,0)</f>
        <v>2.25065113517303</v>
      </c>
      <c r="Y1121" s="2" t="n">
        <f aca="false">VLOOKUP(I1121,'CI ref gaz'!$I$1:$AM$97,7,0)</f>
        <v>0.177153103377164</v>
      </c>
      <c r="Z1121" s="17" t="n">
        <f aca="false">X1121*(O1121/Y1121)^(-1/8)-T1121</f>
        <v>-2</v>
      </c>
      <c r="AA1121" s="17" t="n">
        <f aca="false">Z1121^2</f>
        <v>4</v>
      </c>
      <c r="AB1121" s="18" t="n">
        <f aca="false">Z1121/U1121</f>
        <v>-0.888631724723627</v>
      </c>
      <c r="AC1121" s="17" t="n">
        <f aca="false">U1121^-('paramètres CI'!$B$19)</f>
        <v>0.00151891875585351</v>
      </c>
      <c r="AD1121" s="4" t="n">
        <f aca="false">SUMIFS($AC$2:$AC$1250,$I$2:$I$1250,V1121)</f>
        <v>0.00857404542679501</v>
      </c>
      <c r="AE1121" s="4" t="n">
        <f aca="false">AC1121/AD1121</f>
        <v>0.177153103377164</v>
      </c>
      <c r="AF1121" s="17" t="n">
        <f aca="false">AE1121-O1121</f>
        <v>0</v>
      </c>
      <c r="AG1121" s="4" t="n">
        <f aca="false">VLOOKUP(I1121,BesoinU!$F$1:$L$99,3,0)</f>
        <v>17.8894306726012</v>
      </c>
      <c r="AH1121" s="19" t="n">
        <f aca="false">VLOOKUP(J1121,bibliRdtCHauff!$G$2:$K$1398,4,0)</f>
        <v>8.20883485157988</v>
      </c>
      <c r="AI1121" s="19" t="n">
        <f aca="false">VLOOKUP(J1121,bibliRdtCHauff!$G$2:$K$1398,3,0)</f>
        <v>0.724000916796944</v>
      </c>
      <c r="AJ1121" s="4" t="n">
        <f aca="false">VLOOKUP(D1121,'paramètres CI'!$A$1:$C$6,3)</f>
        <v>0.0386719666666667</v>
      </c>
      <c r="AK1121" s="4" t="n">
        <f aca="false">AJ1121*AG1121/AI1121</f>
        <v>0.955550539517492</v>
      </c>
      <c r="AL1121" s="4" t="n">
        <f aca="false">AK1121+AH1121/R1121</f>
        <v>1.55957097605539</v>
      </c>
      <c r="AM1121" s="4" t="n">
        <f aca="false">AL1121+Z1121</f>
        <v>-0.440429023944611</v>
      </c>
      <c r="AN1121" s="4" t="n">
        <f aca="false">AM1121^-'paramètres CI'!$B$19</f>
        <v>706.305442233009</v>
      </c>
      <c r="AO1121" s="4" t="n">
        <f aca="false">SUMIFS($AN$2:$AN$1250,$I$2:$I$1250,V1121)</f>
        <v>171915762.62299</v>
      </c>
      <c r="AP1121" s="5" t="n">
        <f aca="false">AN1121/AO1121</f>
        <v>4.10843910678471E-006</v>
      </c>
      <c r="AQ1121" s="6" t="n">
        <f aca="false">AP1121-O1121</f>
        <v>-0.177148994938057</v>
      </c>
      <c r="AR1121" s="20" t="n">
        <f aca="false">VLOOKUP(I1121,entreesparc!$A$13:$H$110,8,0)*AP1121</f>
        <v>0.231304882364883</v>
      </c>
      <c r="AS1121" s="7" t="n">
        <f aca="false">M1121*AJ1121/AI1121+AH1121/R1121</f>
        <v>6.4909560817646</v>
      </c>
      <c r="AT1121" s="4" t="n">
        <f aca="false">AS1121+Z1121</f>
        <v>4.4909560817646</v>
      </c>
      <c r="AU1121" s="4" t="n">
        <f aca="false">AT1121^-'paramètres CI'!$B$19</f>
        <v>6.04351404821797E-006</v>
      </c>
      <c r="AV1121" s="4" t="n">
        <f aca="false">SUMIFS($AU$2:$AU$1250,$I$2:$I$1250,V1121)</f>
        <v>0.00238419486726025</v>
      </c>
      <c r="AW1121" s="5" t="n">
        <f aca="false">AU1121/AV1121</f>
        <v>0.00253482386494807</v>
      </c>
      <c r="AX1121" s="7" t="n">
        <f aca="false">SUMIFS($AP$2:$AP$1250,$I$2:$I$1250,V1121)</f>
        <v>1</v>
      </c>
    </row>
    <row r="1122" customFormat="false" ht="15.8" hidden="false" customHeight="false" outlineLevel="0" collapsed="false">
      <c r="A1122" s="0" t="s">
        <v>19</v>
      </c>
      <c r="B1122" s="0" t="s">
        <v>141</v>
      </c>
      <c r="C1122" s="0" t="s">
        <v>45</v>
      </c>
      <c r="D1122" s="0" t="s">
        <v>43</v>
      </c>
      <c r="E1122" s="0" t="str">
        <f aca="false">VLOOKUP(A1122,Nomenclature!$D$1:$E$9,2,0)</f>
        <v>07</v>
      </c>
      <c r="F1122" s="0" t="str">
        <f aca="false">VLOOKUP(B1122,Nomenclature!$J$1:$K$97,2,0)</f>
        <v>59</v>
      </c>
      <c r="G1122" s="0" t="str">
        <f aca="false">VLOOKUP(C1122,Nomenclature!$M$1:$N$21,2,0)</f>
        <v>06</v>
      </c>
      <c r="H1122" s="0" t="str">
        <f aca="false">VLOOKUP(D1122,Nomenclature!$O$25:$P$31,2,0)</f>
        <v>02</v>
      </c>
      <c r="I1122" s="1" t="str">
        <f aca="false">CONCATENATE(E1122,F1122)</f>
        <v>0759</v>
      </c>
      <c r="J1122" s="0" t="str">
        <f aca="false">CONCATENATE(E1122,F1122,G1122,H1122)</f>
        <v>07590602</v>
      </c>
      <c r="K1122" s="0" t="n">
        <v>10</v>
      </c>
      <c r="L1122" s="0" t="n">
        <v>13</v>
      </c>
      <c r="M1122" s="0" t="n">
        <v>111.463020557072</v>
      </c>
      <c r="N1122" s="0" t="n">
        <v>0.9</v>
      </c>
      <c r="O1122" s="0" t="n">
        <v>0.106140673358867</v>
      </c>
      <c r="P1122" s="4" t="n">
        <f aca="false">VLOOKUP(D1122,'paramètres CI'!$A$1:$B$6,2,0)</f>
        <v>0.0935912806596305</v>
      </c>
      <c r="Q1122" s="17" t="n">
        <f aca="false">M1122*P1122/N1122</f>
        <v>11.5910742668079</v>
      </c>
      <c r="R1122" s="9" t="n">
        <f aca="false">1/(1+0.04)*(1 - (1/(1+0.04))^L1122)/(1-1/(1+0.04))</f>
        <v>9.98564784663304</v>
      </c>
      <c r="S1122" s="17" t="n">
        <f aca="false">K1122/R1122</f>
        <v>1.00143727814033</v>
      </c>
      <c r="T1122" s="17" t="n">
        <f aca="false">Q1122+S1122</f>
        <v>12.5925115449482</v>
      </c>
      <c r="U1122" s="0" t="n">
        <f aca="false">T1122 + Z1122</f>
        <v>2.39947675844372</v>
      </c>
      <c r="V1122" s="4" t="str">
        <f aca="false">VLOOKUP(I1122,'CI ref gaz'!$I$1:$AM$97,1,0)</f>
        <v>0759</v>
      </c>
      <c r="W1122" s="0" t="n">
        <f aca="false">VLOOKUP(I1122,'CI ref gaz'!$I$1:$AM$97,14,0)</f>
        <v>-2</v>
      </c>
      <c r="X1122" s="1" t="n">
        <f aca="false">VLOOKUP(I1122,'CI ref gaz'!$I$1:$AM$97,13,0)</f>
        <v>2.25065113517303</v>
      </c>
      <c r="Y1122" s="2" t="n">
        <f aca="false">VLOOKUP(I1122,'CI ref gaz'!$I$1:$AM$97,7,0)</f>
        <v>0.177153103377164</v>
      </c>
      <c r="Z1122" s="17" t="n">
        <f aca="false">X1122*(O1122/Y1122)^(-1/8)-T1122</f>
        <v>-10.1930347865045</v>
      </c>
      <c r="AA1122" s="17" t="n">
        <f aca="false">Z1122^2</f>
        <v>103.897958158891</v>
      </c>
      <c r="AB1122" s="18" t="n">
        <f aca="false">Z1122/U1122</f>
        <v>-4.24802397049081</v>
      </c>
      <c r="AC1122" s="17" t="n">
        <f aca="false">U1122^-('paramètres CI'!$B$19)</f>
        <v>0.000910054955009537</v>
      </c>
      <c r="AD1122" s="4" t="n">
        <f aca="false">SUMIFS($AC$2:$AC$1250,$I$2:$I$1250,V1122)</f>
        <v>0.00857404542679501</v>
      </c>
      <c r="AE1122" s="4" t="n">
        <f aca="false">AC1122/AD1122</f>
        <v>0.106140673358867</v>
      </c>
      <c r="AF1122" s="17" t="n">
        <f aca="false">AE1122-O1122</f>
        <v>0</v>
      </c>
      <c r="AG1122" s="4" t="n">
        <f aca="false">VLOOKUP(I1122,BesoinU!$F$1:$L$99,3,0)</f>
        <v>17.8894306726012</v>
      </c>
      <c r="AH1122" s="19" t="n">
        <f aca="false">VLOOKUP(J1122,bibliRdtCHauff!$G$2:$K$1398,4,0)</f>
        <v>10.4</v>
      </c>
      <c r="AI1122" s="19" t="n">
        <f aca="false">VLOOKUP(J1122,bibliRdtCHauff!$G$2:$K$1398,3,0)</f>
        <v>0.92</v>
      </c>
      <c r="AJ1122" s="4" t="n">
        <f aca="false">VLOOKUP(D1122,'paramètres CI'!$A$1:$C$6,3)</f>
        <v>0.09847</v>
      </c>
      <c r="AK1122" s="4" t="n">
        <f aca="false">AJ1122*AG1122/AI1122</f>
        <v>1.91475243296852</v>
      </c>
      <c r="AL1122" s="4" t="n">
        <f aca="false">AK1122+AH1122/R1122</f>
        <v>2.95624720223446</v>
      </c>
      <c r="AM1122" s="4" t="n">
        <f aca="false">AL1122+Z1122</f>
        <v>-7.23678758427002</v>
      </c>
      <c r="AN1122" s="4" t="n">
        <f aca="false">AM1122^-'paramètres CI'!$B$19</f>
        <v>1.32933181086479E-007</v>
      </c>
      <c r="AO1122" s="4" t="n">
        <f aca="false">SUMIFS($AN$2:$AN$1250,$I$2:$I$1250,V1122)</f>
        <v>171915762.62299</v>
      </c>
      <c r="AP1122" s="5" t="n">
        <f aca="false">AN1122/AO1122</f>
        <v>7.73246030836626E-016</v>
      </c>
      <c r="AQ1122" s="6" t="n">
        <f aca="false">AP1122-O1122</f>
        <v>-0.106140673358866</v>
      </c>
      <c r="AR1122" s="20" t="n">
        <f aca="false">VLOOKUP(I1122,entreesparc!$A$13:$H$110,8,0)*AP1122</f>
        <v>4.3533706488777E-011</v>
      </c>
      <c r="AS1122" s="7" t="n">
        <f aca="false">M1122*AJ1122/AI1122+AH1122/R1122</f>
        <v>12.9716726325865</v>
      </c>
      <c r="AT1122" s="4" t="n">
        <f aca="false">AS1122+Z1122</f>
        <v>2.77863784608198</v>
      </c>
      <c r="AU1122" s="4" t="n">
        <f aca="false">AT1122^-'paramètres CI'!$B$19</f>
        <v>0.0002814131753727</v>
      </c>
      <c r="AV1122" s="4" t="n">
        <f aca="false">SUMIFS($AU$2:$AU$1250,$I$2:$I$1250,V1122)</f>
        <v>0.00238419486726025</v>
      </c>
      <c r="AW1122" s="5" t="n">
        <f aca="false">AU1122/AV1122</f>
        <v>0.118032791378366</v>
      </c>
      <c r="AX1122" s="7" t="n">
        <f aca="false">SUMIFS($AP$2:$AP$1250,$I$2:$I$1250,V1122)</f>
        <v>1</v>
      </c>
    </row>
    <row r="1123" customFormat="false" ht="15.8" hidden="false" customHeight="false" outlineLevel="0" collapsed="false">
      <c r="A1123" s="0" t="s">
        <v>19</v>
      </c>
      <c r="B1123" s="0" t="s">
        <v>141</v>
      </c>
      <c r="C1123" s="0" t="s">
        <v>46</v>
      </c>
      <c r="D1123" s="0" t="s">
        <v>43</v>
      </c>
      <c r="E1123" s="0" t="str">
        <f aca="false">VLOOKUP(A1123,Nomenclature!$D$1:$E$9,2,0)</f>
        <v>07</v>
      </c>
      <c r="F1123" s="0" t="str">
        <f aca="false">VLOOKUP(B1123,Nomenclature!$J$1:$K$97,2,0)</f>
        <v>59</v>
      </c>
      <c r="G1123" s="0" t="str">
        <f aca="false">VLOOKUP(C1123,Nomenclature!$M$1:$N$21,2,0)</f>
        <v>26</v>
      </c>
      <c r="H1123" s="0" t="str">
        <f aca="false">VLOOKUP(D1123,Nomenclature!$O$25:$P$31,2,0)</f>
        <v>02</v>
      </c>
      <c r="I1123" s="1" t="str">
        <f aca="false">CONCATENATE(E1123,F1123)</f>
        <v>0759</v>
      </c>
      <c r="J1123" s="0" t="str">
        <f aca="false">CONCATENATE(E1123,F1123,G1123,H1123)</f>
        <v>07592602</v>
      </c>
      <c r="K1123" s="0" t="n">
        <v>12</v>
      </c>
      <c r="L1123" s="0" t="n">
        <v>13</v>
      </c>
      <c r="M1123" s="0" t="n">
        <v>111.463020557072</v>
      </c>
      <c r="N1123" s="0" t="n">
        <v>1</v>
      </c>
      <c r="O1123" s="0" t="n">
        <v>9.99300489657243E-005</v>
      </c>
      <c r="P1123" s="4" t="n">
        <f aca="false">VLOOKUP(D1123,'paramètres CI'!$A$1:$B$6,2,0)</f>
        <v>0.0935912806596305</v>
      </c>
      <c r="Q1123" s="17" t="n">
        <f aca="false">M1123*P1123/N1123</f>
        <v>10.4319668401271</v>
      </c>
      <c r="R1123" s="9" t="n">
        <f aca="false">1/(1+0.04)*(1 - (1/(1+0.04))^L1123)/(1-1/(1+0.04))</f>
        <v>9.98564784663304</v>
      </c>
      <c r="S1123" s="17" t="n">
        <f aca="false">K1123/R1123</f>
        <v>1.20172473376839</v>
      </c>
      <c r="T1123" s="17" t="n">
        <f aca="false">Q1123+S1123</f>
        <v>11.6336915738955</v>
      </c>
      <c r="U1123" s="0" t="n">
        <f aca="false">T1123 + Z1123</f>
        <v>5.73310327253891</v>
      </c>
      <c r="V1123" s="4" t="str">
        <f aca="false">VLOOKUP(I1123,'CI ref gaz'!$I$1:$AM$97,1,0)</f>
        <v>0759</v>
      </c>
      <c r="W1123" s="0" t="n">
        <f aca="false">VLOOKUP(I1123,'CI ref gaz'!$I$1:$AM$97,14,0)</f>
        <v>-2</v>
      </c>
      <c r="X1123" s="1" t="n">
        <f aca="false">VLOOKUP(I1123,'CI ref gaz'!$I$1:$AM$97,13,0)</f>
        <v>2.25065113517303</v>
      </c>
      <c r="Y1123" s="2" t="n">
        <f aca="false">VLOOKUP(I1123,'CI ref gaz'!$I$1:$AM$97,7,0)</f>
        <v>0.177153103377164</v>
      </c>
      <c r="Z1123" s="17" t="n">
        <f aca="false">X1123*(O1123/Y1123)^(-1/8)-T1123</f>
        <v>-5.90058830135657</v>
      </c>
      <c r="AA1123" s="17" t="n">
        <f aca="false">Z1123^2</f>
        <v>34.816942302106</v>
      </c>
      <c r="AB1123" s="18" t="n">
        <f aca="false">Z1123/U1123</f>
        <v>-1.02921367728014</v>
      </c>
      <c r="AC1123" s="17" t="n">
        <f aca="false">U1123^-('paramètres CI'!$B$19)</f>
        <v>8.56804779333969E-007</v>
      </c>
      <c r="AD1123" s="4" t="n">
        <f aca="false">SUMIFS($AC$2:$AC$1250,$I$2:$I$1250,V1123)</f>
        <v>0.00857404542679501</v>
      </c>
      <c r="AE1123" s="4" t="n">
        <f aca="false">AC1123/AD1123</f>
        <v>9.99300489657242E-005</v>
      </c>
      <c r="AF1123" s="17" t="n">
        <f aca="false">AE1123-O1123</f>
        <v>0</v>
      </c>
      <c r="AG1123" s="4" t="n">
        <f aca="false">VLOOKUP(I1123,BesoinU!$F$1:$L$99,3,0)</f>
        <v>17.8894306726012</v>
      </c>
      <c r="AH1123" s="19" t="n">
        <f aca="false">VLOOKUP(J1123,bibliRdtCHauff!$G$2:$K$1398,4,0)</f>
        <v>12</v>
      </c>
      <c r="AI1123" s="19" t="n">
        <f aca="false">VLOOKUP(J1123,bibliRdtCHauff!$G$2:$K$1398,3,0)</f>
        <v>1</v>
      </c>
      <c r="AJ1123" s="4" t="n">
        <f aca="false">VLOOKUP(D1123,'paramètres CI'!$A$1:$C$6,3)</f>
        <v>0.09847</v>
      </c>
      <c r="AK1123" s="4" t="n">
        <f aca="false">AJ1123*AG1123/AI1123</f>
        <v>1.76157223833104</v>
      </c>
      <c r="AL1123" s="4" t="n">
        <f aca="false">AK1123+AH1123/R1123</f>
        <v>2.96329697209943</v>
      </c>
      <c r="AM1123" s="4" t="n">
        <f aca="false">AL1123+Z1123</f>
        <v>-2.93729132925714</v>
      </c>
      <c r="AN1123" s="4" t="n">
        <f aca="false">AM1123^-'paramètres CI'!$B$19</f>
        <v>0.000180477810586455</v>
      </c>
      <c r="AO1123" s="4" t="n">
        <f aca="false">SUMIFS($AN$2:$AN$1250,$I$2:$I$1250,V1123)</f>
        <v>171915762.62299</v>
      </c>
      <c r="AP1123" s="5" t="n">
        <f aca="false">AN1123/AO1123</f>
        <v>1.04980374011569E-012</v>
      </c>
      <c r="AQ1123" s="6" t="n">
        <f aca="false">AP1123-O1123</f>
        <v>-9.99300479159206E-005</v>
      </c>
      <c r="AR1123" s="20" t="n">
        <f aca="false">VLOOKUP(I1123,entreesparc!$A$13:$H$110,8,0)*AP1123</f>
        <v>5.91038894096472E-008</v>
      </c>
      <c r="AS1123" s="7" t="n">
        <f aca="false">M1123*AJ1123/AI1123+AH1123/R1123</f>
        <v>12.1774883680233</v>
      </c>
      <c r="AT1123" s="4" t="n">
        <f aca="false">AS1123+Z1123</f>
        <v>6.2769000666667</v>
      </c>
      <c r="AU1123" s="4" t="n">
        <f aca="false">AT1123^-'paramètres CI'!$B$19</f>
        <v>4.14990624217834E-007</v>
      </c>
      <c r="AV1123" s="4" t="n">
        <f aca="false">SUMIFS($AU$2:$AU$1250,$I$2:$I$1250,V1123)</f>
        <v>0.00238419486726025</v>
      </c>
      <c r="AW1123" s="5" t="n">
        <f aca="false">AU1123/AV1123</f>
        <v>0.000174059020894845</v>
      </c>
      <c r="AX1123" s="7" t="n">
        <f aca="false">SUMIFS($AP$2:$AP$1250,$I$2:$I$1250,V1123)</f>
        <v>1</v>
      </c>
    </row>
    <row r="1124" customFormat="false" ht="15.8" hidden="false" customHeight="false" outlineLevel="0" collapsed="false">
      <c r="A1124" s="0" t="s">
        <v>19</v>
      </c>
      <c r="B1124" s="0" t="s">
        <v>141</v>
      </c>
      <c r="C1124" s="0" t="s">
        <v>48</v>
      </c>
      <c r="D1124" s="0" t="s">
        <v>43</v>
      </c>
      <c r="E1124" s="0" t="str">
        <f aca="false">VLOOKUP(A1124,Nomenclature!$D$1:$E$9,2,0)</f>
        <v>07</v>
      </c>
      <c r="F1124" s="0" t="str">
        <f aca="false">VLOOKUP(B1124,Nomenclature!$J$1:$K$97,2,0)</f>
        <v>59</v>
      </c>
      <c r="G1124" s="0" t="str">
        <f aca="false">VLOOKUP(C1124,Nomenclature!$M$1:$N$21,2,0)</f>
        <v>09</v>
      </c>
      <c r="H1124" s="0" t="str">
        <f aca="false">VLOOKUP(D1124,Nomenclature!$O$25:$P$31,2,0)</f>
        <v>02</v>
      </c>
      <c r="I1124" s="1" t="str">
        <f aca="false">CONCATENATE(E1124,F1124)</f>
        <v>0759</v>
      </c>
      <c r="J1124" s="0" t="str">
        <f aca="false">CONCATENATE(E1124,F1124,G1124,H1124)</f>
        <v>07590902</v>
      </c>
      <c r="K1124" s="0" t="n">
        <v>54.2067026990976</v>
      </c>
      <c r="L1124" s="0" t="n">
        <v>20</v>
      </c>
      <c r="M1124" s="0" t="n">
        <v>90.1891694352276</v>
      </c>
      <c r="N1124" s="0" t="n">
        <v>2.84291162790697</v>
      </c>
      <c r="O1124" s="0" t="n">
        <v>0.33235305188341</v>
      </c>
      <c r="P1124" s="4" t="n">
        <f aca="false">VLOOKUP(D1124,'paramètres CI'!$A$1:$B$6,2,0)</f>
        <v>0.0935912806596305</v>
      </c>
      <c r="Q1124" s="17" t="n">
        <f aca="false">M1124*P1124/N1124</f>
        <v>2.96911088836264</v>
      </c>
      <c r="R1124" s="9" t="n">
        <f aca="false">1/(1+0.04)*(1 - (1/(1+0.04))^L1124)/(1-1/(1+0.04))</f>
        <v>13.5903263449677</v>
      </c>
      <c r="S1124" s="17" t="n">
        <f aca="false">K1124/R1124</f>
        <v>3.98862406414322</v>
      </c>
      <c r="T1124" s="17" t="n">
        <f aca="false">Q1124+S1124</f>
        <v>6.95773495250586</v>
      </c>
      <c r="U1124" s="0" t="n">
        <f aca="false">T1124 + Z1124</f>
        <v>2.08042382463804</v>
      </c>
      <c r="V1124" s="4" t="str">
        <f aca="false">VLOOKUP(I1124,'CI ref gaz'!$I$1:$AM$97,1,0)</f>
        <v>0759</v>
      </c>
      <c r="W1124" s="0" t="n">
        <f aca="false">VLOOKUP(I1124,'CI ref gaz'!$I$1:$AM$97,14,0)</f>
        <v>-2</v>
      </c>
      <c r="X1124" s="1" t="n">
        <f aca="false">VLOOKUP(I1124,'CI ref gaz'!$I$1:$AM$97,13,0)</f>
        <v>2.25065113517303</v>
      </c>
      <c r="Y1124" s="2" t="n">
        <f aca="false">VLOOKUP(I1124,'CI ref gaz'!$I$1:$AM$97,7,0)</f>
        <v>0.177153103377164</v>
      </c>
      <c r="Z1124" s="17" t="n">
        <f aca="false">X1124*(O1124/Y1124)^(-1/8)-T1124</f>
        <v>-4.87731112786783</v>
      </c>
      <c r="AA1124" s="17" t="n">
        <f aca="false">Z1124^2</f>
        <v>23.7881638380233</v>
      </c>
      <c r="AB1124" s="18" t="n">
        <f aca="false">Z1124/U1124</f>
        <v>-2.34438342327502</v>
      </c>
      <c r="AC1124" s="17" t="n">
        <f aca="false">U1124^-('paramètres CI'!$B$19)</f>
        <v>0.00284961016458231</v>
      </c>
      <c r="AD1124" s="4" t="n">
        <f aca="false">SUMIFS($AC$2:$AC$1250,$I$2:$I$1250,V1124)</f>
        <v>0.00857404542679501</v>
      </c>
      <c r="AE1124" s="4" t="n">
        <f aca="false">AC1124/AD1124</f>
        <v>0.33235305188341</v>
      </c>
      <c r="AF1124" s="17" t="n">
        <f aca="false">AE1124-O1124</f>
        <v>0</v>
      </c>
      <c r="AG1124" s="4" t="n">
        <f aca="false">VLOOKUP(I1124,BesoinU!$F$1:$L$99,3,0)</f>
        <v>17.8894306726012</v>
      </c>
      <c r="AH1124" s="19" t="n">
        <f aca="false">VLOOKUP(J1124,bibliRdtCHauff!$G$2:$K$1398,4,0)</f>
        <v>56.9170378340525</v>
      </c>
      <c r="AI1124" s="19" t="n">
        <f aca="false">VLOOKUP(J1124,bibliRdtCHauff!$G$2:$K$1398,3,0)</f>
        <v>2.95662809302325</v>
      </c>
      <c r="AJ1124" s="4" t="n">
        <f aca="false">VLOOKUP(D1124,'paramètres CI'!$A$1:$C$6,3)</f>
        <v>0.09847</v>
      </c>
      <c r="AK1124" s="4" t="n">
        <f aca="false">AJ1124*AG1124/AI1124</f>
        <v>0.595804471481489</v>
      </c>
      <c r="AL1124" s="4" t="n">
        <f aca="false">AK1124+AH1124/R1124</f>
        <v>4.78385973883186</v>
      </c>
      <c r="AM1124" s="4" t="n">
        <f aca="false">AL1124+Z1124</f>
        <v>-0.0934513890359652</v>
      </c>
      <c r="AN1124" s="4" t="n">
        <f aca="false">AM1124^-'paramètres CI'!$B$19</f>
        <v>171915055.590634</v>
      </c>
      <c r="AO1124" s="4" t="n">
        <f aca="false">SUMIFS($AN$2:$AN$1250,$I$2:$I$1250,V1124)</f>
        <v>171915762.62299</v>
      </c>
      <c r="AP1124" s="5" t="n">
        <f aca="false">AN1124/AO1124</f>
        <v>0.999995887332581</v>
      </c>
      <c r="AQ1124" s="6" t="n">
        <f aca="false">AP1124-O1124</f>
        <v>0.667642835449171</v>
      </c>
      <c r="AR1124" s="20" t="n">
        <f aca="false">VLOOKUP(I1124,entreesparc!$A$13:$H$110,8,0)*AP1124</f>
        <v>56299.7101996359</v>
      </c>
      <c r="AS1124" s="7" t="n">
        <f aca="false">M1124*AJ1124/AI1124+AH1124/R1124</f>
        <v>7.19179034490144</v>
      </c>
      <c r="AT1124" s="4" t="n">
        <f aca="false">AS1124+Z1124</f>
        <v>2.31447921703362</v>
      </c>
      <c r="AU1124" s="4" t="n">
        <f aca="false">AT1124^-'paramètres CI'!$B$19</f>
        <v>0.00121443343949071</v>
      </c>
      <c r="AV1124" s="4" t="n">
        <f aca="false">SUMIFS($AU$2:$AU$1250,$I$2:$I$1250,V1124)</f>
        <v>0.00238419486726025</v>
      </c>
      <c r="AW1124" s="5" t="n">
        <f aca="false">AU1124/AV1124</f>
        <v>0.509368364208525</v>
      </c>
      <c r="AX1124" s="7" t="n">
        <f aca="false">SUMIFS($AP$2:$AP$1250,$I$2:$I$1250,V1124)</f>
        <v>1</v>
      </c>
    </row>
    <row r="1125" customFormat="false" ht="15.8" hidden="false" customHeight="false" outlineLevel="0" collapsed="false">
      <c r="A1125" s="0" t="s">
        <v>19</v>
      </c>
      <c r="B1125" s="0" t="s">
        <v>141</v>
      </c>
      <c r="C1125" s="0" t="s">
        <v>49</v>
      </c>
      <c r="D1125" s="0" t="s">
        <v>43</v>
      </c>
      <c r="E1125" s="0" t="str">
        <f aca="false">VLOOKUP(A1125,Nomenclature!$D$1:$E$9,2,0)</f>
        <v>07</v>
      </c>
      <c r="F1125" s="0" t="str">
        <f aca="false">VLOOKUP(B1125,Nomenclature!$J$1:$K$97,2,0)</f>
        <v>59</v>
      </c>
      <c r="G1125" s="0" t="str">
        <f aca="false">VLOOKUP(C1125,Nomenclature!$M$1:$N$21,2,0)</f>
        <v>29</v>
      </c>
      <c r="H1125" s="0" t="str">
        <f aca="false">VLOOKUP(D1125,Nomenclature!$O$25:$P$31,2,0)</f>
        <v>02</v>
      </c>
      <c r="I1125" s="1" t="str">
        <f aca="false">CONCATENATE(E1125,F1125)</f>
        <v>0759</v>
      </c>
      <c r="J1125" s="0" t="str">
        <f aca="false">CONCATENATE(E1125,F1125,G1125,H1125)</f>
        <v>07592902</v>
      </c>
      <c r="K1125" s="0" t="n">
        <v>67.758378373872</v>
      </c>
      <c r="L1125" s="0" t="n">
        <v>20</v>
      </c>
      <c r="M1125" s="0" t="n">
        <v>90.1891694352276</v>
      </c>
      <c r="N1125" s="0" t="n">
        <v>3.41149395348837</v>
      </c>
      <c r="O1125" s="0" t="n">
        <v>9.99300489657243E-005</v>
      </c>
      <c r="P1125" s="4" t="n">
        <f aca="false">VLOOKUP(D1125,'paramètres CI'!$A$1:$B$6,2,0)</f>
        <v>0.0935912806596305</v>
      </c>
      <c r="Q1125" s="17" t="n">
        <f aca="false">M1125*P1125/N1125</f>
        <v>2.47425907363553</v>
      </c>
      <c r="R1125" s="9" t="n">
        <f aca="false">1/(1+0.04)*(1 - (1/(1+0.04))^L1125)/(1-1/(1+0.04))</f>
        <v>13.5903263449677</v>
      </c>
      <c r="S1125" s="17" t="n">
        <f aca="false">K1125/R1125</f>
        <v>4.98578008017902</v>
      </c>
      <c r="T1125" s="17" t="n">
        <f aca="false">Q1125+S1125</f>
        <v>7.46003915381455</v>
      </c>
      <c r="U1125" s="0" t="n">
        <f aca="false">T1125 + Z1125</f>
        <v>5.73310327253891</v>
      </c>
      <c r="V1125" s="4" t="str">
        <f aca="false">VLOOKUP(I1125,'CI ref gaz'!$I$1:$AM$97,1,0)</f>
        <v>0759</v>
      </c>
      <c r="W1125" s="0" t="n">
        <f aca="false">VLOOKUP(I1125,'CI ref gaz'!$I$1:$AM$97,14,0)</f>
        <v>-2</v>
      </c>
      <c r="X1125" s="1" t="n">
        <f aca="false">VLOOKUP(I1125,'CI ref gaz'!$I$1:$AM$97,13,0)</f>
        <v>2.25065113517303</v>
      </c>
      <c r="Y1125" s="2" t="n">
        <f aca="false">VLOOKUP(I1125,'CI ref gaz'!$I$1:$AM$97,7,0)</f>
        <v>0.177153103377164</v>
      </c>
      <c r="Z1125" s="17" t="n">
        <f aca="false">X1125*(O1125/Y1125)^(-1/8)-T1125</f>
        <v>-1.72693588127564</v>
      </c>
      <c r="AA1125" s="17" t="n">
        <f aca="false">Z1125^2</f>
        <v>2.98230753803729</v>
      </c>
      <c r="AB1125" s="18" t="n">
        <f aca="false">Z1125/U1125</f>
        <v>-0.301221833827331</v>
      </c>
      <c r="AC1125" s="17" t="n">
        <f aca="false">U1125^-('paramètres CI'!$B$19)</f>
        <v>8.56804779333969E-007</v>
      </c>
      <c r="AD1125" s="4" t="n">
        <f aca="false">SUMIFS($AC$2:$AC$1250,$I$2:$I$1250,V1125)</f>
        <v>0.00857404542679501</v>
      </c>
      <c r="AE1125" s="4" t="n">
        <f aca="false">AC1125/AD1125</f>
        <v>9.99300489657242E-005</v>
      </c>
      <c r="AF1125" s="17" t="n">
        <f aca="false">AE1125-O1125</f>
        <v>0</v>
      </c>
      <c r="AG1125" s="4" t="n">
        <f aca="false">VLOOKUP(I1125,BesoinU!$F$1:$L$99,3,0)</f>
        <v>17.8894306726012</v>
      </c>
      <c r="AH1125" s="19" t="n">
        <f aca="false">VLOOKUP(J1125,bibliRdtCHauff!$G$2:$K$1398,4,0)</f>
        <v>67.758378373872</v>
      </c>
      <c r="AI1125" s="19" t="n">
        <f aca="false">VLOOKUP(J1125,bibliRdtCHauff!$G$2:$K$1398,3,0)</f>
        <v>3.41149395348837</v>
      </c>
      <c r="AJ1125" s="4" t="n">
        <f aca="false">VLOOKUP(D1125,'paramètres CI'!$A$1:$C$6,3)</f>
        <v>0.09847</v>
      </c>
      <c r="AK1125" s="4" t="n">
        <f aca="false">AJ1125*AG1125/AI1125</f>
        <v>0.516363875283956</v>
      </c>
      <c r="AL1125" s="4" t="n">
        <f aca="false">AK1125+AH1125/R1125</f>
        <v>5.50214395546297</v>
      </c>
      <c r="AM1125" s="4" t="n">
        <f aca="false">AL1125+Z1125</f>
        <v>3.77520807418732</v>
      </c>
      <c r="AN1125" s="4" t="n">
        <f aca="false">AM1125^-'paramètres CI'!$B$19</f>
        <v>2.42366646936644E-005</v>
      </c>
      <c r="AO1125" s="4" t="n">
        <f aca="false">SUMIFS($AN$2:$AN$1250,$I$2:$I$1250,V1125)</f>
        <v>171915762.62299</v>
      </c>
      <c r="AP1125" s="5" t="n">
        <f aca="false">AN1125/AO1125</f>
        <v>1.40979886450641E-013</v>
      </c>
      <c r="AQ1125" s="6" t="n">
        <f aca="false">AP1125-O1125</f>
        <v>-9.99300488247444E-005</v>
      </c>
      <c r="AR1125" s="20" t="n">
        <f aca="false">VLOOKUP(I1125,entreesparc!$A$13:$H$110,8,0)*AP1125</f>
        <v>7.93715939404548E-009</v>
      </c>
      <c r="AS1125" s="7" t="n">
        <f aca="false">M1125*AJ1125/AI1125+AH1125/R1125</f>
        <v>7.58901714738994</v>
      </c>
      <c r="AT1125" s="4" t="n">
        <f aca="false">AS1125+Z1125</f>
        <v>5.86208126611429</v>
      </c>
      <c r="AU1125" s="4" t="n">
        <f aca="false">AT1125^-'paramètres CI'!$B$19</f>
        <v>7.17109245535273E-007</v>
      </c>
      <c r="AV1125" s="4" t="n">
        <f aca="false">SUMIFS($AU$2:$AU$1250,$I$2:$I$1250,V1125)</f>
        <v>0.00238419486726025</v>
      </c>
      <c r="AW1125" s="5" t="n">
        <f aca="false">AU1125/AV1125</f>
        <v>0.000300776272687528</v>
      </c>
      <c r="AX1125" s="7" t="n">
        <f aca="false">SUMIFS($AP$2:$AP$1250,$I$2:$I$1250,V1125)</f>
        <v>1</v>
      </c>
    </row>
    <row r="1126" customFormat="false" ht="15.8" hidden="false" customHeight="false" outlineLevel="0" collapsed="false">
      <c r="A1126" s="0" t="s">
        <v>19</v>
      </c>
      <c r="B1126" s="0" t="s">
        <v>142</v>
      </c>
      <c r="C1126" s="0" t="s">
        <v>32</v>
      </c>
      <c r="D1126" s="0" t="s">
        <v>34</v>
      </c>
      <c r="E1126" s="0" t="str">
        <f aca="false">VLOOKUP(A1126,Nomenclature!$D$1:$E$9,2,0)</f>
        <v>07</v>
      </c>
      <c r="F1126" s="0" t="str">
        <f aca="false">VLOOKUP(B1126,Nomenclature!$J$1:$K$97,2,0)</f>
        <v>61</v>
      </c>
      <c r="G1126" s="0" t="str">
        <f aca="false">VLOOKUP(C1126,Nomenclature!$M$1:$N$21,2,0)</f>
        <v>01</v>
      </c>
      <c r="H1126" s="0" t="str">
        <f aca="false">VLOOKUP(D1126,Nomenclature!$O$25:$P$31,2,0)</f>
        <v>06</v>
      </c>
      <c r="I1126" s="1" t="str">
        <f aca="false">CONCATENATE(E1126,F1126)</f>
        <v>0761</v>
      </c>
      <c r="J1126" s="0" t="str">
        <f aca="false">CONCATENATE(E1126,F1126,G1126,H1126)</f>
        <v>07610106</v>
      </c>
      <c r="K1126" s="0" t="n">
        <v>46.1859692589442</v>
      </c>
      <c r="L1126" s="0" t="n">
        <v>25</v>
      </c>
      <c r="M1126" s="0" t="n">
        <v>141.888930774293</v>
      </c>
      <c r="N1126" s="0" t="n">
        <v>1.99543397347788</v>
      </c>
      <c r="O1126" s="0" t="n">
        <v>0.0349078024685886</v>
      </c>
      <c r="P1126" s="4" t="n">
        <f aca="false">VLOOKUP(D1126,'paramètres CI'!$A$1:$B$6,2,0)</f>
        <v>0.0424847883250769</v>
      </c>
      <c r="Q1126" s="17" t="n">
        <f aca="false">M1126*P1126/N1126</f>
        <v>3.02095748079843</v>
      </c>
      <c r="R1126" s="9" t="n">
        <f aca="false">1/(1+0.04)*(1 - (1/(1+0.04))^L1126)/(1-1/(1+0.04))</f>
        <v>15.6220799436509</v>
      </c>
      <c r="S1126" s="17" t="n">
        <f aca="false">K1126/R1126</f>
        <v>2.95645454545988</v>
      </c>
      <c r="T1126" s="17" t="n">
        <f aca="false">Q1126+S1126</f>
        <v>5.97741202625831</v>
      </c>
      <c r="U1126" s="0" t="n">
        <f aca="false">T1126 + Z1126</f>
        <v>0.307270489361162</v>
      </c>
      <c r="V1126" s="4" t="str">
        <f aca="false">VLOOKUP(I1126,'CI ref gaz'!$I$1:$AM$97,1,0)</f>
        <v>0761</v>
      </c>
      <c r="W1126" s="0" t="n">
        <f aca="false">VLOOKUP(I1126,'CI ref gaz'!$I$1:$AM$97,14,0)</f>
        <v>-2</v>
      </c>
      <c r="X1126" s="1" t="n">
        <f aca="false">VLOOKUP(I1126,'CI ref gaz'!$I$1:$AM$97,13,0)</f>
        <v>0.220875082060492</v>
      </c>
      <c r="Y1126" s="2" t="n">
        <f aca="false">VLOOKUP(I1126,'CI ref gaz'!$I$1:$AM$97,7,0)</f>
        <v>0.489683573140789</v>
      </c>
      <c r="Z1126" s="17" t="n">
        <f aca="false">X1126*(O1126/Y1126)^(-1/8)-T1126</f>
        <v>-5.67014153689715</v>
      </c>
      <c r="AA1126" s="17" t="n">
        <f aca="false">Z1126^2</f>
        <v>32.1505050484463</v>
      </c>
      <c r="AB1126" s="18" t="n">
        <f aca="false">Z1126/U1126</f>
        <v>-18.4532577426677</v>
      </c>
      <c r="AC1126" s="17" t="n">
        <f aca="false">U1126^-('paramètres CI'!$B$19)</f>
        <v>12584.4193946459</v>
      </c>
      <c r="AD1126" s="4" t="n">
        <f aca="false">SUMIFS($AC$2:$AC$1250,$I$2:$I$1250,V1126)</f>
        <v>360504.486238279</v>
      </c>
      <c r="AE1126" s="4" t="n">
        <f aca="false">AC1126/AD1126</f>
        <v>0.0349078024685888</v>
      </c>
      <c r="AF1126" s="17" t="n">
        <f aca="false">AE1126-O1126</f>
        <v>1.94289029309402E-016</v>
      </c>
      <c r="AG1126" s="4" t="n">
        <f aca="false">VLOOKUP(I1126,BesoinU!$F$1:$L$99,3,0)</f>
        <v>11.0090535899981</v>
      </c>
      <c r="AH1126" s="19" t="n">
        <f aca="false">VLOOKUP(J1126,bibliRdtCHauff!$G$2:$K$1398,4,0)</f>
        <v>48.4952677218914</v>
      </c>
      <c r="AI1126" s="19" t="n">
        <f aca="false">VLOOKUP(J1126,bibliRdtCHauff!$G$2:$K$1398,3,0)</f>
        <v>2.10828694591579</v>
      </c>
      <c r="AJ1126" s="4" t="n">
        <f aca="false">VLOOKUP(D1126,'paramètres CI'!$A$1:$C$6,3)</f>
        <v>0.0591</v>
      </c>
      <c r="AK1126" s="4" t="n">
        <f aca="false">AJ1126*AG1126/AI1126</f>
        <v>0.30860840286912</v>
      </c>
      <c r="AL1126" s="4" t="n">
        <f aca="false">AK1126+AH1126/R1126</f>
        <v>3.41288567560199</v>
      </c>
      <c r="AM1126" s="4" t="n">
        <f aca="false">AL1126+Z1126</f>
        <v>-2.25725586129516</v>
      </c>
      <c r="AN1126" s="4" t="n">
        <f aca="false">AM1126^-'paramètres CI'!$B$19</f>
        <v>0.00148372592367955</v>
      </c>
      <c r="AO1126" s="4" t="n">
        <f aca="false">SUMIFS($AN$2:$AN$1250,$I$2:$I$1250,V1126)</f>
        <v>15921315283266.6</v>
      </c>
      <c r="AP1126" s="5" t="n">
        <f aca="false">AN1126/AO1126</f>
        <v>9.31911652574932E-017</v>
      </c>
      <c r="AQ1126" s="6" t="n">
        <f aca="false">AP1126-O1126</f>
        <v>-0.0349078024685885</v>
      </c>
      <c r="AR1126" s="20" t="n">
        <f aca="false">VLOOKUP(I1126,entreesparc!$A$13:$H$110,8,0)*AP1126</f>
        <v>2.2560881856269E-013</v>
      </c>
      <c r="AS1126" s="7" t="n">
        <f aca="false">M1126*AJ1126/AI1126+AH1126/R1126</f>
        <v>7.08174145283677</v>
      </c>
      <c r="AT1126" s="4" t="n">
        <f aca="false">AS1126+Z1126</f>
        <v>1.41159991593962</v>
      </c>
      <c r="AU1126" s="4" t="n">
        <f aca="false">AT1126^-'paramètres CI'!$B$19</f>
        <v>0.0634317961843002</v>
      </c>
      <c r="AV1126" s="4" t="n">
        <f aca="false">SUMIFS($AU$2:$AU$1250,$I$2:$I$1250,V1126)</f>
        <v>18381.316837691</v>
      </c>
      <c r="AW1126" s="5" t="n">
        <f aca="false">AU1126/AV1126</f>
        <v>3.45088421816618E-006</v>
      </c>
      <c r="AX1126" s="7" t="n">
        <f aca="false">SUMIFS($AP$2:$AP$1250,$I$2:$I$1250,V1126)</f>
        <v>1</v>
      </c>
    </row>
    <row r="1127" customFormat="false" ht="15.8" hidden="false" customHeight="false" outlineLevel="0" collapsed="false">
      <c r="A1127" s="0" t="s">
        <v>19</v>
      </c>
      <c r="B1127" s="0" t="s">
        <v>142</v>
      </c>
      <c r="C1127" s="0" t="s">
        <v>32</v>
      </c>
      <c r="D1127" s="0" t="s">
        <v>33</v>
      </c>
      <c r="E1127" s="0" t="str">
        <f aca="false">VLOOKUP(A1127,Nomenclature!$D$1:$E$9,2,0)</f>
        <v>07</v>
      </c>
      <c r="F1127" s="0" t="str">
        <f aca="false">VLOOKUP(B1127,Nomenclature!$J$1:$K$97,2,0)</f>
        <v>61</v>
      </c>
      <c r="G1127" s="0" t="str">
        <f aca="false">VLOOKUP(C1127,Nomenclature!$M$1:$N$21,2,0)</f>
        <v>01</v>
      </c>
      <c r="H1127" s="0" t="str">
        <f aca="false">VLOOKUP(D1127,Nomenclature!$O$25:$P$31,2,0)</f>
        <v>01</v>
      </c>
      <c r="I1127" s="1" t="str">
        <f aca="false">CONCATENATE(E1127,F1127)</f>
        <v>0761</v>
      </c>
      <c r="J1127" s="0" t="str">
        <f aca="false">CONCATENATE(E1127,F1127,G1127,H1127)</f>
        <v>07610101</v>
      </c>
      <c r="K1127" s="0" t="n">
        <v>33.7012953019624</v>
      </c>
      <c r="L1127" s="0" t="n">
        <v>25</v>
      </c>
      <c r="M1127" s="0" t="n">
        <v>46.4511953551889</v>
      </c>
      <c r="N1127" s="0" t="n">
        <v>1.67945460014709</v>
      </c>
      <c r="O1127" s="0" t="n">
        <v>0.13722377049491</v>
      </c>
      <c r="P1127" s="4" t="n">
        <f aca="false">VLOOKUP(D1127,'paramètres CI'!$A$1:$B$6,2,0)</f>
        <v>0.033584731604575</v>
      </c>
      <c r="Q1127" s="17" t="n">
        <f aca="false">M1127*P1127/N1127</f>
        <v>0.928903305024778</v>
      </c>
      <c r="R1127" s="9" t="n">
        <f aca="false">1/(1+0.04)*(1 - (1/(1+0.04))^L1127)/(1-1/(1+0.04))</f>
        <v>15.6220799436509</v>
      </c>
      <c r="S1127" s="17" t="n">
        <f aca="false">K1127/R1127</f>
        <v>2.15728606072454</v>
      </c>
      <c r="T1127" s="17" t="n">
        <f aca="false">Q1127+S1127</f>
        <v>3.08618936574932</v>
      </c>
      <c r="U1127" s="0" t="n">
        <f aca="false">T1127 + Z1127</f>
        <v>0.258944980728229</v>
      </c>
      <c r="V1127" s="4" t="str">
        <f aca="false">VLOOKUP(I1127,'CI ref gaz'!$I$1:$AM$97,1,0)</f>
        <v>0761</v>
      </c>
      <c r="W1127" s="0" t="n">
        <f aca="false">VLOOKUP(I1127,'CI ref gaz'!$I$1:$AM$97,14,0)</f>
        <v>-2</v>
      </c>
      <c r="X1127" s="1" t="n">
        <f aca="false">VLOOKUP(I1127,'CI ref gaz'!$I$1:$AM$97,13,0)</f>
        <v>0.220875082060492</v>
      </c>
      <c r="Y1127" s="2" t="n">
        <f aca="false">VLOOKUP(I1127,'CI ref gaz'!$I$1:$AM$97,7,0)</f>
        <v>0.489683573140789</v>
      </c>
      <c r="Z1127" s="17" t="n">
        <f aca="false">X1127*(O1127/Y1127)^(-1/8)-T1127</f>
        <v>-2.82724438502109</v>
      </c>
      <c r="AA1127" s="17" t="n">
        <f aca="false">Z1127^2</f>
        <v>7.99331081263327</v>
      </c>
      <c r="AB1127" s="18" t="n">
        <f aca="false">Z1127/U1127</f>
        <v>-10.9183208613276</v>
      </c>
      <c r="AC1127" s="17" t="n">
        <f aca="false">U1127^-('paramètres CI'!$B$19)</f>
        <v>49469.7848819473</v>
      </c>
      <c r="AD1127" s="4" t="n">
        <f aca="false">SUMIFS($AC$2:$AC$1250,$I$2:$I$1250,V1127)</f>
        <v>360504.486238279</v>
      </c>
      <c r="AE1127" s="4" t="n">
        <f aca="false">AC1127/AD1127</f>
        <v>0.13722377049491</v>
      </c>
      <c r="AF1127" s="17" t="n">
        <f aca="false">AE1127-O1127</f>
        <v>4.9960036108132E-016</v>
      </c>
      <c r="AG1127" s="4" t="n">
        <f aca="false">VLOOKUP(I1127,BesoinU!$F$1:$L$99,3,0)</f>
        <v>11.0090535899981</v>
      </c>
      <c r="AH1127" s="19" t="n">
        <f aca="false">VLOOKUP(J1127,bibliRdtCHauff!$G$2:$K$1398,4,0)</f>
        <v>35.3863600670605</v>
      </c>
      <c r="AI1127" s="19" t="n">
        <f aca="false">VLOOKUP(J1127,bibliRdtCHauff!$G$2:$K$1398,3,0)</f>
        <v>1.77351870780882</v>
      </c>
      <c r="AJ1127" s="4" t="n">
        <f aca="false">VLOOKUP(D1127,'paramètres CI'!$A$1:$C$6,3)</f>
        <v>0.0509473684210526</v>
      </c>
      <c r="AK1127" s="4" t="n">
        <f aca="false">AJ1127*AG1127/AI1127</f>
        <v>0.316253957033086</v>
      </c>
      <c r="AL1127" s="4" t="n">
        <f aca="false">AK1127+AH1127/R1127</f>
        <v>2.58140432079385</v>
      </c>
      <c r="AM1127" s="4" t="n">
        <f aca="false">AL1127+Z1127</f>
        <v>-0.245840064227243</v>
      </c>
      <c r="AN1127" s="4" t="n">
        <f aca="false">AM1127^-'paramètres CI'!$B$19</f>
        <v>74951.2213725603</v>
      </c>
      <c r="AO1127" s="4" t="n">
        <f aca="false">SUMIFS($AN$2:$AN$1250,$I$2:$I$1250,V1127)</f>
        <v>15921315283266.6</v>
      </c>
      <c r="AP1127" s="5" t="n">
        <f aca="false">AN1127/AO1127</f>
        <v>4.70760235816287E-009</v>
      </c>
      <c r="AQ1127" s="6" t="n">
        <f aca="false">AP1127-O1127</f>
        <v>-0.137223765787308</v>
      </c>
      <c r="AR1127" s="20" t="n">
        <f aca="false">VLOOKUP(I1127,entreesparc!$A$13:$H$110,8,0)*AP1127</f>
        <v>1.13967520778764E-005</v>
      </c>
      <c r="AS1127" s="7" t="n">
        <f aca="false">M1127*AJ1127/AI1127+AH1127/R1127</f>
        <v>3.59954066533417</v>
      </c>
      <c r="AT1127" s="4" t="n">
        <f aca="false">AS1127+Z1127</f>
        <v>0.772296280313081</v>
      </c>
      <c r="AU1127" s="4" t="n">
        <f aca="false">AT1127^-'paramètres CI'!$B$19</f>
        <v>7.90184406634839</v>
      </c>
      <c r="AV1127" s="4" t="n">
        <f aca="false">SUMIFS($AU$2:$AU$1250,$I$2:$I$1250,V1127)</f>
        <v>18381.316837691</v>
      </c>
      <c r="AW1127" s="5" t="n">
        <f aca="false">AU1127/AV1127</f>
        <v>0.000429884547234701</v>
      </c>
      <c r="AX1127" s="7" t="n">
        <f aca="false">SUMIFS($AP$2:$AP$1250,$I$2:$I$1250,V1127)</f>
        <v>1</v>
      </c>
    </row>
    <row r="1128" customFormat="false" ht="15.8" hidden="false" customHeight="false" outlineLevel="0" collapsed="false">
      <c r="A1128" s="0" t="s">
        <v>19</v>
      </c>
      <c r="B1128" s="0" t="s">
        <v>142</v>
      </c>
      <c r="C1128" s="0" t="s">
        <v>35</v>
      </c>
      <c r="D1128" s="0" t="s">
        <v>33</v>
      </c>
      <c r="E1128" s="0" t="str">
        <f aca="false">VLOOKUP(A1128,Nomenclature!$D$1:$E$9,2,0)</f>
        <v>07</v>
      </c>
      <c r="F1128" s="0" t="str">
        <f aca="false">VLOOKUP(B1128,Nomenclature!$J$1:$K$97,2,0)</f>
        <v>61</v>
      </c>
      <c r="G1128" s="0" t="str">
        <f aca="false">VLOOKUP(C1128,Nomenclature!$M$1:$N$21,2,0)</f>
        <v>21</v>
      </c>
      <c r="H1128" s="0" t="str">
        <f aca="false">VLOOKUP(D1128,Nomenclature!$O$25:$P$31,2,0)</f>
        <v>01</v>
      </c>
      <c r="I1128" s="1" t="str">
        <f aca="false">CONCATENATE(E1128,F1128)</f>
        <v>0761</v>
      </c>
      <c r="J1128" s="0" t="str">
        <f aca="false">CONCATENATE(E1128,F1128,G1128,H1128)</f>
        <v>07612101</v>
      </c>
      <c r="K1128" s="0" t="n">
        <v>42.126619127453</v>
      </c>
      <c r="L1128" s="0" t="n">
        <v>25</v>
      </c>
      <c r="M1128" s="0" t="n">
        <v>46.4511953551889</v>
      </c>
      <c r="N1128" s="0" t="n">
        <v>2.14977513845574</v>
      </c>
      <c r="O1128" s="0" t="n">
        <v>9.99100809271658E-005</v>
      </c>
      <c r="P1128" s="4" t="n">
        <f aca="false">VLOOKUP(D1128,'paramètres CI'!$A$1:$B$6,2,0)</f>
        <v>0.033584731604575</v>
      </c>
      <c r="Q1128" s="17" t="n">
        <f aca="false">M1128*P1128/N1128</f>
        <v>0.72568097974951</v>
      </c>
      <c r="R1128" s="9" t="n">
        <f aca="false">1/(1+0.04)*(1 - (1/(1+0.04))^L1128)/(1-1/(1+0.04))</f>
        <v>15.6220799436509</v>
      </c>
      <c r="S1128" s="17" t="n">
        <f aca="false">K1128/R1128</f>
        <v>2.69660757590567</v>
      </c>
      <c r="T1128" s="17" t="n">
        <f aca="false">Q1128+S1128</f>
        <v>3.42228855565518</v>
      </c>
      <c r="U1128" s="0" t="n">
        <f aca="false">T1128 + Z1128</f>
        <v>0.638903109700864</v>
      </c>
      <c r="V1128" s="4" t="str">
        <f aca="false">VLOOKUP(I1128,'CI ref gaz'!$I$1:$AM$97,1,0)</f>
        <v>0761</v>
      </c>
      <c r="W1128" s="0" t="n">
        <f aca="false">VLOOKUP(I1128,'CI ref gaz'!$I$1:$AM$97,14,0)</f>
        <v>-2</v>
      </c>
      <c r="X1128" s="1" t="n">
        <f aca="false">VLOOKUP(I1128,'CI ref gaz'!$I$1:$AM$97,13,0)</f>
        <v>0.220875082060492</v>
      </c>
      <c r="Y1128" s="2" t="n">
        <f aca="false">VLOOKUP(I1128,'CI ref gaz'!$I$1:$AM$97,7,0)</f>
        <v>0.489683573140789</v>
      </c>
      <c r="Z1128" s="17" t="n">
        <f aca="false">X1128*(O1128/Y1128)^(-1/8)-T1128</f>
        <v>-2.78338544595432</v>
      </c>
      <c r="AA1128" s="17" t="n">
        <f aca="false">Z1128^2</f>
        <v>7.74723454075031</v>
      </c>
      <c r="AB1128" s="18" t="n">
        <f aca="false">Z1128/U1128</f>
        <v>-4.35650633670809</v>
      </c>
      <c r="AC1128" s="17" t="n">
        <f aca="false">U1128^-('paramètres CI'!$B$19)</f>
        <v>36.0180323946727</v>
      </c>
      <c r="AD1128" s="4" t="n">
        <f aca="false">SUMIFS($AC$2:$AC$1250,$I$2:$I$1250,V1128)</f>
        <v>360504.486238279</v>
      </c>
      <c r="AE1128" s="4" t="n">
        <f aca="false">AC1128/AD1128</f>
        <v>9.99100809271656E-005</v>
      </c>
      <c r="AF1128" s="17" t="n">
        <f aca="false">AE1128-O1128</f>
        <v>0</v>
      </c>
      <c r="AG1128" s="4" t="n">
        <f aca="false">VLOOKUP(I1128,BesoinU!$F$1:$L$99,3,0)</f>
        <v>11.0090535899981</v>
      </c>
      <c r="AH1128" s="19" t="n">
        <f aca="false">VLOOKUP(J1128,bibliRdtCHauff!$G$2:$K$1398,4,0)</f>
        <v>42.126619127453</v>
      </c>
      <c r="AI1128" s="19" t="n">
        <f aca="false">VLOOKUP(J1128,bibliRdtCHauff!$G$2:$K$1398,3,0)</f>
        <v>2.14977513845574</v>
      </c>
      <c r="AJ1128" s="4" t="n">
        <f aca="false">VLOOKUP(D1128,'paramètres CI'!$A$1:$C$6,3)</f>
        <v>0.0509473684210526</v>
      </c>
      <c r="AK1128" s="4" t="n">
        <f aca="false">AJ1128*AG1128/AI1128</f>
        <v>0.260902779636593</v>
      </c>
      <c r="AL1128" s="4" t="n">
        <f aca="false">AK1128+AH1128/R1128</f>
        <v>2.95751035554226</v>
      </c>
      <c r="AM1128" s="4" t="n">
        <f aca="false">AL1128+Z1128</f>
        <v>0.174124909587944</v>
      </c>
      <c r="AN1128" s="4" t="n">
        <f aca="false">AM1128^-'paramètres CI'!$B$19</f>
        <v>1183348.78323172</v>
      </c>
      <c r="AO1128" s="4" t="n">
        <f aca="false">SUMIFS($AN$2:$AN$1250,$I$2:$I$1250,V1128)</f>
        <v>15921315283266.6</v>
      </c>
      <c r="AP1128" s="5" t="n">
        <f aca="false">AN1128/AO1128</f>
        <v>7.43248131312009E-008</v>
      </c>
      <c r="AQ1128" s="6" t="n">
        <f aca="false">AP1128-O1128</f>
        <v>-9.98357561140346E-005</v>
      </c>
      <c r="AR1128" s="20" t="n">
        <f aca="false">VLOOKUP(I1128,entreesparc!$A$13:$H$110,8,0)*AP1128</f>
        <v>0.000179934795686812</v>
      </c>
      <c r="AS1128" s="7" t="n">
        <f aca="false">M1128*AJ1128/AI1128+AH1128/R1128</f>
        <v>3.7974511576484</v>
      </c>
      <c r="AT1128" s="4" t="n">
        <f aca="false">AS1128+Z1128</f>
        <v>1.01406571169408</v>
      </c>
      <c r="AU1128" s="4" t="n">
        <f aca="false">AT1128^-'paramètres CI'!$B$19</f>
        <v>0.894275254721095</v>
      </c>
      <c r="AV1128" s="4" t="n">
        <f aca="false">SUMIFS($AU$2:$AU$1250,$I$2:$I$1250,V1128)</f>
        <v>18381.316837691</v>
      </c>
      <c r="AW1128" s="5" t="n">
        <f aca="false">AU1128/AV1128</f>
        <v>4.86513160410454E-005</v>
      </c>
      <c r="AX1128" s="7" t="n">
        <f aca="false">SUMIFS($AP$2:$AP$1250,$I$2:$I$1250,V1128)</f>
        <v>1</v>
      </c>
    </row>
    <row r="1129" customFormat="false" ht="15.8" hidden="false" customHeight="false" outlineLevel="0" collapsed="false">
      <c r="A1129" s="0" t="s">
        <v>19</v>
      </c>
      <c r="B1129" s="0" t="s">
        <v>142</v>
      </c>
      <c r="C1129" s="0" t="s">
        <v>35</v>
      </c>
      <c r="D1129" s="0" t="s">
        <v>34</v>
      </c>
      <c r="E1129" s="0" t="str">
        <f aca="false">VLOOKUP(A1129,Nomenclature!$D$1:$E$9,2,0)</f>
        <v>07</v>
      </c>
      <c r="F1129" s="0" t="str">
        <f aca="false">VLOOKUP(B1129,Nomenclature!$J$1:$K$97,2,0)</f>
        <v>61</v>
      </c>
      <c r="G1129" s="0" t="str">
        <f aca="false">VLOOKUP(C1129,Nomenclature!$M$1:$N$21,2,0)</f>
        <v>21</v>
      </c>
      <c r="H1129" s="0" t="str">
        <f aca="false">VLOOKUP(D1129,Nomenclature!$O$25:$P$31,2,0)</f>
        <v>06</v>
      </c>
      <c r="I1129" s="1" t="str">
        <f aca="false">CONCATENATE(E1129,F1129)</f>
        <v>0761</v>
      </c>
      <c r="J1129" s="0" t="str">
        <f aca="false">CONCATENATE(E1129,F1129,G1129,H1129)</f>
        <v>07612106</v>
      </c>
      <c r="K1129" s="0" t="n">
        <v>57.7324615736803</v>
      </c>
      <c r="L1129" s="0" t="n">
        <v>25</v>
      </c>
      <c r="M1129" s="0" t="n">
        <v>141.888930774293</v>
      </c>
      <c r="N1129" s="0" t="n">
        <v>2.55969883566744</v>
      </c>
      <c r="O1129" s="0" t="n">
        <v>9.99100809271658E-005</v>
      </c>
      <c r="P1129" s="4" t="n">
        <f aca="false">VLOOKUP(D1129,'paramètres CI'!$A$1:$B$6,2,0)</f>
        <v>0.0424847883250769</v>
      </c>
      <c r="Q1129" s="17" t="n">
        <f aca="false">M1129*P1129/N1129</f>
        <v>2.35501188875038</v>
      </c>
      <c r="R1129" s="9" t="n">
        <f aca="false">1/(1+0.04)*(1 - (1/(1+0.04))^L1129)/(1-1/(1+0.04))</f>
        <v>15.6220799436509</v>
      </c>
      <c r="S1129" s="17" t="n">
        <f aca="false">K1129/R1129</f>
        <v>3.69556818182485</v>
      </c>
      <c r="T1129" s="17" t="n">
        <f aca="false">Q1129+S1129</f>
        <v>6.05058007057523</v>
      </c>
      <c r="U1129" s="0" t="n">
        <f aca="false">T1129 + Z1129</f>
        <v>0.638903109700864</v>
      </c>
      <c r="V1129" s="4" t="str">
        <f aca="false">VLOOKUP(I1129,'CI ref gaz'!$I$1:$AM$97,1,0)</f>
        <v>0761</v>
      </c>
      <c r="W1129" s="0" t="n">
        <f aca="false">VLOOKUP(I1129,'CI ref gaz'!$I$1:$AM$97,14,0)</f>
        <v>-2</v>
      </c>
      <c r="X1129" s="1" t="n">
        <f aca="false">VLOOKUP(I1129,'CI ref gaz'!$I$1:$AM$97,13,0)</f>
        <v>0.220875082060492</v>
      </c>
      <c r="Y1129" s="2" t="n">
        <f aca="false">VLOOKUP(I1129,'CI ref gaz'!$I$1:$AM$97,7,0)</f>
        <v>0.489683573140789</v>
      </c>
      <c r="Z1129" s="17" t="n">
        <f aca="false">X1129*(O1129/Y1129)^(-1/8)-T1129</f>
        <v>-5.41167696087437</v>
      </c>
      <c r="AA1129" s="17" t="n">
        <f aca="false">Z1129^2</f>
        <v>29.2862475288584</v>
      </c>
      <c r="AB1129" s="18" t="n">
        <f aca="false">Z1129/U1129</f>
        <v>-8.47026235857286</v>
      </c>
      <c r="AC1129" s="17" t="n">
        <f aca="false">U1129^-('paramètres CI'!$B$19)</f>
        <v>36.0180323946727</v>
      </c>
      <c r="AD1129" s="4" t="n">
        <f aca="false">SUMIFS($AC$2:$AC$1250,$I$2:$I$1250,V1129)</f>
        <v>360504.486238279</v>
      </c>
      <c r="AE1129" s="4" t="n">
        <f aca="false">AC1129/AD1129</f>
        <v>9.99100809271656E-005</v>
      </c>
      <c r="AF1129" s="17" t="n">
        <f aca="false">AE1129-O1129</f>
        <v>0</v>
      </c>
      <c r="AG1129" s="4" t="n">
        <f aca="false">VLOOKUP(I1129,BesoinU!$F$1:$L$99,3,0)</f>
        <v>11.0090535899981</v>
      </c>
      <c r="AH1129" s="19" t="n">
        <f aca="false">VLOOKUP(J1129,bibliRdtCHauff!$G$2:$K$1398,4,0)</f>
        <v>57.7324615736803</v>
      </c>
      <c r="AI1129" s="19" t="n">
        <f aca="false">VLOOKUP(J1129,bibliRdtCHauff!$G$2:$K$1398,3,0)</f>
        <v>2.55969883566744</v>
      </c>
      <c r="AJ1129" s="4" t="n">
        <f aca="false">VLOOKUP(D1129,'paramètres CI'!$A$1:$C$6,3)</f>
        <v>0.0591</v>
      </c>
      <c r="AK1129" s="4" t="n">
        <f aca="false">AJ1129*AG1129/AI1129</f>
        <v>0.254184225934234</v>
      </c>
      <c r="AL1129" s="4" t="n">
        <f aca="false">AK1129+AH1129/R1129</f>
        <v>3.94975240775908</v>
      </c>
      <c r="AM1129" s="4" t="n">
        <f aca="false">AL1129+Z1129</f>
        <v>-1.46192455311529</v>
      </c>
      <c r="AN1129" s="4" t="n">
        <f aca="false">AM1129^-'paramètres CI'!$B$19</f>
        <v>0.0479292152913381</v>
      </c>
      <c r="AO1129" s="4" t="n">
        <f aca="false">SUMIFS($AN$2:$AN$1250,$I$2:$I$1250,V1129)</f>
        <v>15921315283266.6</v>
      </c>
      <c r="AP1129" s="5" t="n">
        <f aca="false">AN1129/AO1129</f>
        <v>3.01038038871776E-015</v>
      </c>
      <c r="AQ1129" s="6" t="n">
        <f aca="false">AP1129-O1129</f>
        <v>-9.99100809241554E-005</v>
      </c>
      <c r="AR1129" s="20" t="n">
        <f aca="false">VLOOKUP(I1129,entreesparc!$A$13:$H$110,8,0)*AP1129</f>
        <v>7.28790503956379E-012</v>
      </c>
      <c r="AS1129" s="7" t="n">
        <f aca="false">M1129*AJ1129/AI1129+AH1129/R1129</f>
        <v>6.97159256872275</v>
      </c>
      <c r="AT1129" s="4" t="n">
        <f aca="false">AS1129+Z1129</f>
        <v>1.55991560784838</v>
      </c>
      <c r="AU1129" s="4" t="n">
        <f aca="false">AT1129^-'paramètres CI'!$B$19</f>
        <v>0.0285227353507713</v>
      </c>
      <c r="AV1129" s="4" t="n">
        <f aca="false">SUMIFS($AU$2:$AU$1250,$I$2:$I$1250,V1129)</f>
        <v>18381.316837691</v>
      </c>
      <c r="AW1129" s="5" t="n">
        <f aca="false">AU1129/AV1129</f>
        <v>1.55172426451435E-006</v>
      </c>
      <c r="AX1129" s="7" t="n">
        <f aca="false">SUMIFS($AP$2:$AP$1250,$I$2:$I$1250,V1129)</f>
        <v>1</v>
      </c>
    </row>
    <row r="1130" customFormat="false" ht="15.8" hidden="false" customHeight="false" outlineLevel="0" collapsed="false">
      <c r="A1130" s="0" t="s">
        <v>19</v>
      </c>
      <c r="B1130" s="0" t="s">
        <v>142</v>
      </c>
      <c r="C1130" s="0" t="s">
        <v>134</v>
      </c>
      <c r="D1130" s="0" t="s">
        <v>43</v>
      </c>
      <c r="E1130" s="0" t="str">
        <f aca="false">VLOOKUP(A1130,Nomenclature!$D$1:$E$9,2,0)</f>
        <v>07</v>
      </c>
      <c r="F1130" s="0" t="str">
        <f aca="false">VLOOKUP(B1130,Nomenclature!$J$1:$K$97,2,0)</f>
        <v>61</v>
      </c>
      <c r="G1130" s="0" t="str">
        <f aca="false">VLOOKUP(C1130,Nomenclature!$M$1:$N$21,2,0)</f>
        <v>02</v>
      </c>
      <c r="H1130" s="0" t="str">
        <f aca="false">VLOOKUP(D1130,Nomenclature!$O$25:$P$31,2,0)</f>
        <v>02</v>
      </c>
      <c r="I1130" s="1" t="str">
        <f aca="false">CONCATENATE(E1130,F1130)</f>
        <v>0761</v>
      </c>
      <c r="J1130" s="0" t="str">
        <f aca="false">CONCATENATE(E1130,F1130,G1130,H1130)</f>
        <v>07610202</v>
      </c>
      <c r="K1130" s="0" t="n">
        <v>10</v>
      </c>
      <c r="L1130" s="0" t="n">
        <v>10</v>
      </c>
      <c r="M1130" s="0" t="n">
        <v>20.0419231237522</v>
      </c>
      <c r="N1130" s="0" t="n">
        <v>0.8</v>
      </c>
      <c r="O1130" s="0" t="n">
        <v>0.075077934485646</v>
      </c>
      <c r="P1130" s="4" t="n">
        <f aca="false">VLOOKUP(D1130,'paramètres CI'!$A$1:$B$6,2,0)</f>
        <v>0.0935912806596305</v>
      </c>
      <c r="Q1130" s="17" t="n">
        <f aca="false">M1130*P1130/N1130</f>
        <v>2.34468656504229</v>
      </c>
      <c r="R1130" s="9" t="n">
        <f aca="false">1/(1+0.04)*(1 - (1/(1+0.04))^L1130)/(1-1/(1+0.04))</f>
        <v>8.11089577935502</v>
      </c>
      <c r="S1130" s="17" t="n">
        <f aca="false">K1130/R1130</f>
        <v>1.23290944330137</v>
      </c>
      <c r="T1130" s="17" t="n">
        <f aca="false">Q1130+S1130</f>
        <v>3.57759600834366</v>
      </c>
      <c r="U1130" s="0" t="n">
        <f aca="false">T1130 + Z1130</f>
        <v>0.279220388037299</v>
      </c>
      <c r="V1130" s="4" t="str">
        <f aca="false">VLOOKUP(I1130,'CI ref gaz'!$I$1:$AM$97,1,0)</f>
        <v>0761</v>
      </c>
      <c r="W1130" s="0" t="n">
        <f aca="false">VLOOKUP(I1130,'CI ref gaz'!$I$1:$AM$97,14,0)</f>
        <v>-2</v>
      </c>
      <c r="X1130" s="1" t="n">
        <f aca="false">VLOOKUP(I1130,'CI ref gaz'!$I$1:$AM$97,13,0)</f>
        <v>0.220875082060492</v>
      </c>
      <c r="Y1130" s="2" t="n">
        <f aca="false">VLOOKUP(I1130,'CI ref gaz'!$I$1:$AM$97,7,0)</f>
        <v>0.489683573140789</v>
      </c>
      <c r="Z1130" s="17" t="n">
        <f aca="false">X1130*(O1130/Y1130)^(-1/8)-T1130</f>
        <v>-3.29837562030636</v>
      </c>
      <c r="AA1130" s="17" t="n">
        <f aca="false">Z1130^2</f>
        <v>10.8792817326313</v>
      </c>
      <c r="AB1130" s="18" t="n">
        <f aca="false">Z1130/U1130</f>
        <v>-11.8128036548167</v>
      </c>
      <c r="AC1130" s="17" t="n">
        <f aca="false">U1130^-('paramètres CI'!$B$19)</f>
        <v>27065.932199579</v>
      </c>
      <c r="AD1130" s="4" t="n">
        <f aca="false">SUMIFS($AC$2:$AC$1250,$I$2:$I$1250,V1130)</f>
        <v>360504.486238279</v>
      </c>
      <c r="AE1130" s="4" t="n">
        <f aca="false">AC1130/AD1130</f>
        <v>0.075077934485646</v>
      </c>
      <c r="AF1130" s="17" t="n">
        <f aca="false">AE1130-O1130</f>
        <v>0</v>
      </c>
      <c r="AG1130" s="4" t="n">
        <f aca="false">VLOOKUP(I1130,BesoinU!$F$1:$L$99,3,0)</f>
        <v>11.0090535899981</v>
      </c>
      <c r="AH1130" s="19" t="n">
        <f aca="false">VLOOKUP(J1130,bibliRdtCHauff!$G$2:$K$1398,4,0)</f>
        <v>10.4</v>
      </c>
      <c r="AI1130" s="19" t="n">
        <f aca="false">VLOOKUP(J1130,bibliRdtCHauff!$G$2:$K$1398,3,0)</f>
        <v>0.84</v>
      </c>
      <c r="AJ1130" s="4" t="n">
        <f aca="false">VLOOKUP(D1130,'paramètres CI'!$A$1:$C$6,3)</f>
        <v>0.09847</v>
      </c>
      <c r="AK1130" s="4" t="n">
        <f aca="false">AJ1130*AG1130/AI1130</f>
        <v>1.29054941310371</v>
      </c>
      <c r="AL1130" s="4" t="n">
        <f aca="false">AK1130+AH1130/R1130</f>
        <v>2.57277523413713</v>
      </c>
      <c r="AM1130" s="4" t="n">
        <f aca="false">AL1130+Z1130</f>
        <v>-0.725600386169231</v>
      </c>
      <c r="AN1130" s="4" t="n">
        <f aca="false">AM1130^-'paramètres CI'!$B$19</f>
        <v>13.0142743734608</v>
      </c>
      <c r="AO1130" s="4" t="n">
        <f aca="false">SUMIFS($AN$2:$AN$1250,$I$2:$I$1250,V1130)</f>
        <v>15921315283266.6</v>
      </c>
      <c r="AP1130" s="5" t="n">
        <f aca="false">AN1130/AO1130</f>
        <v>8.1741201288432E-013</v>
      </c>
      <c r="AQ1130" s="6" t="n">
        <f aca="false">AP1130-O1130</f>
        <v>-0.0750779344848286</v>
      </c>
      <c r="AR1130" s="20" t="n">
        <f aca="false">VLOOKUP(I1130,entreesparc!$A$13:$H$110,8,0)*AP1130</f>
        <v>1.97889314932623E-009</v>
      </c>
      <c r="AS1130" s="7" t="n">
        <f aca="false">M1130*AJ1130/AI1130+AH1130/R1130</f>
        <v>3.63166411864756</v>
      </c>
      <c r="AT1130" s="4" t="n">
        <f aca="false">AS1130+Z1130</f>
        <v>0.333288498341205</v>
      </c>
      <c r="AU1130" s="4" t="n">
        <f aca="false">AT1130^-'paramètres CI'!$B$19</f>
        <v>6568.06417227792</v>
      </c>
      <c r="AV1130" s="4" t="n">
        <f aca="false">SUMIFS($AU$2:$AU$1250,$I$2:$I$1250,V1130)</f>
        <v>18381.316837691</v>
      </c>
      <c r="AW1130" s="5" t="n">
        <f aca="false">AU1130/AV1130</f>
        <v>0.357322831126553</v>
      </c>
      <c r="AX1130" s="7" t="n">
        <f aca="false">SUMIFS($AP$2:$AP$1250,$I$2:$I$1250,V1130)</f>
        <v>1</v>
      </c>
    </row>
    <row r="1131" customFormat="false" ht="15.8" hidden="false" customHeight="false" outlineLevel="0" collapsed="false">
      <c r="A1131" s="0" t="s">
        <v>19</v>
      </c>
      <c r="B1131" s="0" t="s">
        <v>142</v>
      </c>
      <c r="C1131" s="0" t="s">
        <v>135</v>
      </c>
      <c r="D1131" s="0" t="s">
        <v>43</v>
      </c>
      <c r="E1131" s="0" t="str">
        <f aca="false">VLOOKUP(A1131,Nomenclature!$D$1:$E$9,2,0)</f>
        <v>07</v>
      </c>
      <c r="F1131" s="0" t="str">
        <f aca="false">VLOOKUP(B1131,Nomenclature!$J$1:$K$97,2,0)</f>
        <v>61</v>
      </c>
      <c r="G1131" s="0" t="str">
        <f aca="false">VLOOKUP(C1131,Nomenclature!$M$1:$N$21,2,0)</f>
        <v>22</v>
      </c>
      <c r="H1131" s="0" t="str">
        <f aca="false">VLOOKUP(D1131,Nomenclature!$O$25:$P$31,2,0)</f>
        <v>02</v>
      </c>
      <c r="I1131" s="1" t="str">
        <f aca="false">CONCATENATE(E1131,F1131)</f>
        <v>0761</v>
      </c>
      <c r="J1131" s="0" t="str">
        <f aca="false">CONCATENATE(E1131,F1131,G1131,H1131)</f>
        <v>07612202</v>
      </c>
      <c r="K1131" s="0" t="n">
        <v>12</v>
      </c>
      <c r="L1131" s="0" t="n">
        <v>10</v>
      </c>
      <c r="M1131" s="0" t="n">
        <v>20.0419231237522</v>
      </c>
      <c r="N1131" s="0" t="n">
        <v>1</v>
      </c>
      <c r="O1131" s="0" t="n">
        <v>9.99100809271658E-005</v>
      </c>
      <c r="P1131" s="4" t="n">
        <f aca="false">VLOOKUP(D1131,'paramètres CI'!$A$1:$B$6,2,0)</f>
        <v>0.0935912806596305</v>
      </c>
      <c r="Q1131" s="17" t="n">
        <f aca="false">M1131*P1131/N1131</f>
        <v>1.87574925203383</v>
      </c>
      <c r="R1131" s="9" t="n">
        <f aca="false">1/(1+0.04)*(1 - (1/(1+0.04))^L1131)/(1-1/(1+0.04))</f>
        <v>8.11089577935502</v>
      </c>
      <c r="S1131" s="17" t="n">
        <f aca="false">K1131/R1131</f>
        <v>1.47949133196164</v>
      </c>
      <c r="T1131" s="17" t="n">
        <f aca="false">Q1131+S1131</f>
        <v>3.35524058399547</v>
      </c>
      <c r="U1131" s="0" t="n">
        <f aca="false">T1131 + Z1131</f>
        <v>0.638903109700864</v>
      </c>
      <c r="V1131" s="4" t="str">
        <f aca="false">VLOOKUP(I1131,'CI ref gaz'!$I$1:$AM$97,1,0)</f>
        <v>0761</v>
      </c>
      <c r="W1131" s="0" t="n">
        <f aca="false">VLOOKUP(I1131,'CI ref gaz'!$I$1:$AM$97,14,0)</f>
        <v>-2</v>
      </c>
      <c r="X1131" s="1" t="n">
        <f aca="false">VLOOKUP(I1131,'CI ref gaz'!$I$1:$AM$97,13,0)</f>
        <v>0.220875082060492</v>
      </c>
      <c r="Y1131" s="2" t="n">
        <f aca="false">VLOOKUP(I1131,'CI ref gaz'!$I$1:$AM$97,7,0)</f>
        <v>0.489683573140789</v>
      </c>
      <c r="Z1131" s="17" t="n">
        <f aca="false">X1131*(O1131/Y1131)^(-1/8)-T1131</f>
        <v>-2.71633747429461</v>
      </c>
      <c r="AA1131" s="17" t="n">
        <f aca="false">Z1131^2</f>
        <v>7.3784892742572</v>
      </c>
      <c r="AB1131" s="18" t="n">
        <f aca="false">Z1131/U1131</f>
        <v>-4.25156402129018</v>
      </c>
      <c r="AC1131" s="17" t="n">
        <f aca="false">U1131^-('paramètres CI'!$B$19)</f>
        <v>36.0180323946727</v>
      </c>
      <c r="AD1131" s="4" t="n">
        <f aca="false">SUMIFS($AC$2:$AC$1250,$I$2:$I$1250,V1131)</f>
        <v>360504.486238279</v>
      </c>
      <c r="AE1131" s="4" t="n">
        <f aca="false">AC1131/AD1131</f>
        <v>9.99100809271656E-005</v>
      </c>
      <c r="AF1131" s="17" t="n">
        <f aca="false">AE1131-O1131</f>
        <v>0</v>
      </c>
      <c r="AG1131" s="4" t="n">
        <f aca="false">VLOOKUP(I1131,BesoinU!$F$1:$L$99,3,0)</f>
        <v>11.0090535899981</v>
      </c>
      <c r="AH1131" s="19" t="n">
        <f aca="false">VLOOKUP(J1131,bibliRdtCHauff!$G$2:$K$1398,4,0)</f>
        <v>12</v>
      </c>
      <c r="AI1131" s="19" t="n">
        <f aca="false">VLOOKUP(J1131,bibliRdtCHauff!$G$2:$K$1398,3,0)</f>
        <v>1</v>
      </c>
      <c r="AJ1131" s="4" t="n">
        <f aca="false">VLOOKUP(D1131,'paramètres CI'!$A$1:$C$6,3)</f>
        <v>0.09847</v>
      </c>
      <c r="AK1131" s="4" t="n">
        <f aca="false">AJ1131*AG1131/AI1131</f>
        <v>1.08406150700711</v>
      </c>
      <c r="AL1131" s="4" t="n">
        <f aca="false">AK1131+AH1131/R1131</f>
        <v>2.56355283896875</v>
      </c>
      <c r="AM1131" s="4" t="n">
        <f aca="false">AL1131+Z1131</f>
        <v>-0.152784635325853</v>
      </c>
      <c r="AN1131" s="4" t="n">
        <f aca="false">AM1131^-'paramètres CI'!$B$19</f>
        <v>3367926.03044563</v>
      </c>
      <c r="AO1131" s="4" t="n">
        <f aca="false">SUMIFS($AN$2:$AN$1250,$I$2:$I$1250,V1131)</f>
        <v>15921315283266.6</v>
      </c>
      <c r="AP1131" s="5" t="n">
        <f aca="false">AN1131/AO1131</f>
        <v>2.11535665899748E-007</v>
      </c>
      <c r="AQ1131" s="6" t="n">
        <f aca="false">AP1131-O1131</f>
        <v>-9.9698545261266E-005</v>
      </c>
      <c r="AR1131" s="20" t="n">
        <f aca="false">VLOOKUP(I1131,entreesparc!$A$13:$H$110,8,0)*AP1131</f>
        <v>0.000512111974731176</v>
      </c>
      <c r="AS1131" s="7" t="n">
        <f aca="false">M1131*AJ1131/AI1131+AH1131/R1131</f>
        <v>3.45301950195752</v>
      </c>
      <c r="AT1131" s="4" t="n">
        <f aca="false">AS1131+Z1131</f>
        <v>0.736682027662913</v>
      </c>
      <c r="AU1131" s="4" t="n">
        <f aca="false">AT1131^-'paramètres CI'!$B$19</f>
        <v>11.5281442380941</v>
      </c>
      <c r="AV1131" s="4" t="n">
        <f aca="false">SUMIFS($AU$2:$AU$1250,$I$2:$I$1250,V1131)</f>
        <v>18381.316837691</v>
      </c>
      <c r="AW1131" s="5" t="n">
        <f aca="false">AU1131/AV1131</f>
        <v>0.000627166396177643</v>
      </c>
      <c r="AX1131" s="7" t="n">
        <f aca="false">SUMIFS($AP$2:$AP$1250,$I$2:$I$1250,V1131)</f>
        <v>1</v>
      </c>
    </row>
    <row r="1132" customFormat="false" ht="15.8" hidden="false" customHeight="false" outlineLevel="0" collapsed="false">
      <c r="A1132" s="0" t="s">
        <v>19</v>
      </c>
      <c r="B1132" s="0" t="s">
        <v>142</v>
      </c>
      <c r="C1132" s="0" t="s">
        <v>36</v>
      </c>
      <c r="D1132" s="0" t="s">
        <v>37</v>
      </c>
      <c r="E1132" s="0" t="str">
        <f aca="false">VLOOKUP(A1132,Nomenclature!$D$1:$E$9,2,0)</f>
        <v>07</v>
      </c>
      <c r="F1132" s="0" t="str">
        <f aca="false">VLOOKUP(B1132,Nomenclature!$J$1:$K$97,2,0)</f>
        <v>61</v>
      </c>
      <c r="G1132" s="0" t="str">
        <f aca="false">VLOOKUP(C1132,Nomenclature!$M$1:$N$21,2,0)</f>
        <v>23</v>
      </c>
      <c r="H1132" s="0" t="str">
        <f aca="false">VLOOKUP(D1132,Nomenclature!$O$25:$P$31,2,0)</f>
        <v>03</v>
      </c>
      <c r="I1132" s="1" t="str">
        <f aca="false">CONCATENATE(E1132,F1132)</f>
        <v>0761</v>
      </c>
      <c r="J1132" s="0" t="str">
        <f aca="false">CONCATENATE(E1132,F1132,G1132,H1132)</f>
        <v>07612303</v>
      </c>
      <c r="K1132" s="0" t="n">
        <v>15.4910450483764</v>
      </c>
      <c r="L1132" s="0" t="n">
        <v>20</v>
      </c>
      <c r="M1132" s="0" t="n">
        <v>56.2022684071094</v>
      </c>
      <c r="N1132" s="0" t="n">
        <v>0.755852757534958</v>
      </c>
      <c r="O1132" s="0" t="n">
        <v>9.99100809271658E-005</v>
      </c>
      <c r="P1132" s="4" t="n">
        <f aca="false">VLOOKUP(D1132,'paramètres CI'!$A$1:$B$6,2,0)</f>
        <v>0.0385046990211696</v>
      </c>
      <c r="Q1132" s="17" t="n">
        <f aca="false">M1132*P1132/N1132</f>
        <v>2.86305951489851</v>
      </c>
      <c r="R1132" s="9" t="n">
        <f aca="false">1/(1+0.04)*(1 - (1/(1+0.04))^L1132)/(1-1/(1+0.04))</f>
        <v>13.5903263449677</v>
      </c>
      <c r="S1132" s="17" t="n">
        <f aca="false">K1132/R1132</f>
        <v>1.13985820907918</v>
      </c>
      <c r="T1132" s="17" t="n">
        <f aca="false">Q1132+S1132</f>
        <v>4.00291772397769</v>
      </c>
      <c r="U1132" s="0" t="n">
        <f aca="false">T1132 + Z1132</f>
        <v>0.638903109700864</v>
      </c>
      <c r="V1132" s="4" t="str">
        <f aca="false">VLOOKUP(I1132,'CI ref gaz'!$I$1:$AM$97,1,0)</f>
        <v>0761</v>
      </c>
      <c r="W1132" s="0" t="n">
        <f aca="false">VLOOKUP(I1132,'CI ref gaz'!$I$1:$AM$97,14,0)</f>
        <v>-2</v>
      </c>
      <c r="X1132" s="1" t="n">
        <f aca="false">VLOOKUP(I1132,'CI ref gaz'!$I$1:$AM$97,13,0)</f>
        <v>0.220875082060492</v>
      </c>
      <c r="Y1132" s="2" t="n">
        <f aca="false">VLOOKUP(I1132,'CI ref gaz'!$I$1:$AM$97,7,0)</f>
        <v>0.489683573140789</v>
      </c>
      <c r="Z1132" s="17" t="n">
        <f aca="false">X1132*(O1132/Y1132)^(-1/8)-T1132</f>
        <v>-3.36401461427682</v>
      </c>
      <c r="AA1132" s="17" t="n">
        <f aca="false">Z1132^2</f>
        <v>11.3165943250681</v>
      </c>
      <c r="AB1132" s="18" t="n">
        <f aca="false">Z1132/U1132</f>
        <v>-5.26529698040109</v>
      </c>
      <c r="AC1132" s="17" t="n">
        <f aca="false">U1132^-('paramètres CI'!$B$19)</f>
        <v>36.0180323946727</v>
      </c>
      <c r="AD1132" s="4" t="n">
        <f aca="false">SUMIFS($AC$2:$AC$1250,$I$2:$I$1250,V1132)</f>
        <v>360504.486238279</v>
      </c>
      <c r="AE1132" s="4" t="n">
        <f aca="false">AC1132/AD1132</f>
        <v>9.99100809271656E-005</v>
      </c>
      <c r="AF1132" s="17" t="n">
        <f aca="false">AE1132-O1132</f>
        <v>0</v>
      </c>
      <c r="AG1132" s="4" t="n">
        <f aca="false">VLOOKUP(I1132,BesoinU!$F$1:$L$99,3,0)</f>
        <v>11.0090535899981</v>
      </c>
      <c r="AH1132" s="19" t="n">
        <f aca="false">VLOOKUP(J1132,bibliRdtCHauff!$G$2:$K$1398,4,0)</f>
        <v>15.4910450483764</v>
      </c>
      <c r="AI1132" s="19" t="n">
        <f aca="false">VLOOKUP(J1132,bibliRdtCHauff!$G$2:$K$1398,3,0)</f>
        <v>0.755852757534958</v>
      </c>
      <c r="AJ1132" s="4" t="n">
        <f aca="false">VLOOKUP(D1132,'paramètres CI'!$A$1:$C$6,3)</f>
        <v>0.0763929293534506</v>
      </c>
      <c r="AK1132" s="4" t="n">
        <f aca="false">AJ1132*AG1132/AI1132</f>
        <v>1.11266889584666</v>
      </c>
      <c r="AL1132" s="4" t="n">
        <f aca="false">AK1132+AH1132/R1132</f>
        <v>2.25252710492584</v>
      </c>
      <c r="AM1132" s="4" t="n">
        <f aca="false">AL1132+Z1132</f>
        <v>-1.11148750935099</v>
      </c>
      <c r="AN1132" s="4" t="n">
        <f aca="false">AM1132^-'paramètres CI'!$B$19</f>
        <v>0.429302391245143</v>
      </c>
      <c r="AO1132" s="4" t="n">
        <f aca="false">SUMIFS($AN$2:$AN$1250,$I$2:$I$1250,V1132)</f>
        <v>15921315283266.6</v>
      </c>
      <c r="AP1132" s="5" t="n">
        <f aca="false">AN1132/AO1132</f>
        <v>2.69640028858886E-014</v>
      </c>
      <c r="AQ1132" s="6" t="n">
        <f aca="false">AP1132-O1132</f>
        <v>-9.99100809002018E-005</v>
      </c>
      <c r="AR1132" s="20" t="n">
        <f aca="false">VLOOKUP(I1132,entreesparc!$A$13:$H$110,8,0)*AP1132</f>
        <v>6.5277827764013E-011</v>
      </c>
      <c r="AS1132" s="7" t="n">
        <f aca="false">M1132*AJ1132/AI1132+AH1132/R1132</f>
        <v>6.82013902717145</v>
      </c>
      <c r="AT1132" s="4" t="n">
        <f aca="false">AS1132+Z1132</f>
        <v>3.45612441289463</v>
      </c>
      <c r="AU1132" s="4" t="n">
        <f aca="false">AT1132^-'paramètres CI'!$B$19</f>
        <v>4.91230199394875E-005</v>
      </c>
      <c r="AV1132" s="4" t="n">
        <f aca="false">SUMIFS($AU$2:$AU$1250,$I$2:$I$1250,V1132)</f>
        <v>18381.316837691</v>
      </c>
      <c r="AW1132" s="5" t="n">
        <f aca="false">AU1132/AV1132</f>
        <v>2.67244291435967E-009</v>
      </c>
      <c r="AX1132" s="7" t="n">
        <f aca="false">SUMIFS($AP$2:$AP$1250,$I$2:$I$1250,V1132)</f>
        <v>1</v>
      </c>
    </row>
    <row r="1133" customFormat="false" ht="15.8" hidden="false" customHeight="false" outlineLevel="0" collapsed="false">
      <c r="A1133" s="0" t="s">
        <v>19</v>
      </c>
      <c r="B1133" s="0" t="s">
        <v>142</v>
      </c>
      <c r="C1133" s="0" t="s">
        <v>38</v>
      </c>
      <c r="D1133" s="0" t="s">
        <v>39</v>
      </c>
      <c r="E1133" s="0" t="str">
        <f aca="false">VLOOKUP(A1133,Nomenclature!$D$1:$E$9,2,0)</f>
        <v>07</v>
      </c>
      <c r="F1133" s="0" t="str">
        <f aca="false">VLOOKUP(B1133,Nomenclature!$J$1:$K$97,2,0)</f>
        <v>61</v>
      </c>
      <c r="G1133" s="0" t="str">
        <f aca="false">VLOOKUP(C1133,Nomenclature!$M$1:$N$21,2,0)</f>
        <v>24</v>
      </c>
      <c r="H1133" s="0" t="str">
        <f aca="false">VLOOKUP(D1133,Nomenclature!$O$25:$P$31,2,0)</f>
        <v>04</v>
      </c>
      <c r="I1133" s="1" t="str">
        <f aca="false">CONCATENATE(E1133,F1133)</f>
        <v>0761</v>
      </c>
      <c r="J1133" s="0" t="str">
        <f aca="false">CONCATENATE(E1133,F1133,G1133,H1133)</f>
        <v>07612404</v>
      </c>
      <c r="K1133" s="0" t="n">
        <v>10.6644884963028</v>
      </c>
      <c r="L1133" s="0" t="n">
        <v>20</v>
      </c>
      <c r="M1133" s="0" t="n">
        <v>46.5585056308455</v>
      </c>
      <c r="N1133" s="0" t="n">
        <v>0.974680009068992</v>
      </c>
      <c r="O1133" s="0" t="n">
        <v>9.99100809271658E-005</v>
      </c>
      <c r="P1133" s="4" t="n">
        <f aca="false">VLOOKUP(D1133,'paramètres CI'!$A$1:$B$6,2,0)</f>
        <v>0.022045059962018</v>
      </c>
      <c r="Q1133" s="17" t="n">
        <f aca="false">M1133*P1133/N1133</f>
        <v>1.05304821974787</v>
      </c>
      <c r="R1133" s="9" t="n">
        <f aca="false">1/(1+0.04)*(1 - (1/(1+0.04))^L1133)/(1-1/(1+0.04))</f>
        <v>13.5903263449677</v>
      </c>
      <c r="S1133" s="17" t="n">
        <f aca="false">K1133/R1133</f>
        <v>0.784711729917488</v>
      </c>
      <c r="T1133" s="17" t="n">
        <f aca="false">Q1133+S1133</f>
        <v>1.83775994966536</v>
      </c>
      <c r="U1133" s="0" t="n">
        <f aca="false">T1133 + Z1133</f>
        <v>0.638903109700864</v>
      </c>
      <c r="V1133" s="4" t="str">
        <f aca="false">VLOOKUP(I1133,'CI ref gaz'!$I$1:$AM$97,1,0)</f>
        <v>0761</v>
      </c>
      <c r="W1133" s="0" t="n">
        <f aca="false">VLOOKUP(I1133,'CI ref gaz'!$I$1:$AM$97,14,0)</f>
        <v>-2</v>
      </c>
      <c r="X1133" s="1" t="n">
        <f aca="false">VLOOKUP(I1133,'CI ref gaz'!$I$1:$AM$97,13,0)</f>
        <v>0.220875082060492</v>
      </c>
      <c r="Y1133" s="2" t="n">
        <f aca="false">VLOOKUP(I1133,'CI ref gaz'!$I$1:$AM$97,7,0)</f>
        <v>0.489683573140789</v>
      </c>
      <c r="Z1133" s="17" t="n">
        <f aca="false">X1133*(O1133/Y1133)^(-1/8)-T1133</f>
        <v>-1.19885683996449</v>
      </c>
      <c r="AA1133" s="17" t="n">
        <f aca="false">Z1133^2</f>
        <v>1.43725772272965</v>
      </c>
      <c r="AB1133" s="18" t="n">
        <f aca="false">Z1133/U1133</f>
        <v>-1.8764298087793</v>
      </c>
      <c r="AC1133" s="17" t="n">
        <f aca="false">U1133^-('paramètres CI'!$B$19)</f>
        <v>36.0180323946727</v>
      </c>
      <c r="AD1133" s="4" t="n">
        <f aca="false">SUMIFS($AC$2:$AC$1250,$I$2:$I$1250,V1133)</f>
        <v>360504.486238279</v>
      </c>
      <c r="AE1133" s="4" t="n">
        <f aca="false">AC1133/AD1133</f>
        <v>9.99100809271656E-005</v>
      </c>
      <c r="AF1133" s="17" t="n">
        <f aca="false">AE1133-O1133</f>
        <v>0</v>
      </c>
      <c r="AG1133" s="4" t="n">
        <f aca="false">VLOOKUP(I1133,BesoinU!$F$1:$L$99,3,0)</f>
        <v>11.0090535899981</v>
      </c>
      <c r="AH1133" s="19" t="n">
        <f aca="false">VLOOKUP(J1133,bibliRdtCHauff!$G$2:$K$1398,4,0)</f>
        <v>10.6644884963028</v>
      </c>
      <c r="AI1133" s="19" t="n">
        <f aca="false">VLOOKUP(J1133,bibliRdtCHauff!$G$2:$K$1398,3,0)</f>
        <v>0.974680009068992</v>
      </c>
      <c r="AJ1133" s="4" t="n">
        <f aca="false">VLOOKUP(D1133,'paramètres CI'!$A$1:$C$6,3)</f>
        <v>0.0386719666666667</v>
      </c>
      <c r="AK1133" s="4" t="n">
        <f aca="false">AJ1133*AG1133/AI1133</f>
        <v>0.436801565131739</v>
      </c>
      <c r="AL1133" s="4" t="n">
        <f aca="false">AK1133+AH1133/R1133</f>
        <v>1.22151329504923</v>
      </c>
      <c r="AM1133" s="4" t="n">
        <f aca="false">AL1133+Z1133</f>
        <v>0.0226564550847321</v>
      </c>
      <c r="AN1133" s="4" t="n">
        <f aca="false">AM1133^-'paramètres CI'!$B$19</f>
        <v>14403376866248.1</v>
      </c>
      <c r="AO1133" s="4" t="n">
        <f aca="false">SUMIFS($AN$2:$AN$1250,$I$2:$I$1250,V1133)</f>
        <v>15921315283266.6</v>
      </c>
      <c r="AP1133" s="5" t="n">
        <f aca="false">AN1133/AO1133</f>
        <v>0.904659986313202</v>
      </c>
      <c r="AQ1133" s="6" t="n">
        <f aca="false">AP1133-O1133</f>
        <v>0.904560076232275</v>
      </c>
      <c r="AR1133" s="20" t="n">
        <f aca="false">VLOOKUP(I1133,entreesparc!$A$13:$H$110,8,0)*AP1133</f>
        <v>2190.11394641457</v>
      </c>
      <c r="AS1133" s="7" t="n">
        <f aca="false">M1133*AJ1133/AI1133+AH1133/R1133</f>
        <v>2.63199387488084</v>
      </c>
      <c r="AT1133" s="4" t="n">
        <f aca="false">AS1133+Z1133</f>
        <v>1.43313703491635</v>
      </c>
      <c r="AU1133" s="4" t="n">
        <f aca="false">AT1133^-'paramètres CI'!$B$19</f>
        <v>0.0561950739449623</v>
      </c>
      <c r="AV1133" s="4" t="n">
        <f aca="false">SUMIFS($AU$2:$AU$1250,$I$2:$I$1250,V1133)</f>
        <v>18381.316837691</v>
      </c>
      <c r="AW1133" s="5" t="n">
        <f aca="false">AU1133/AV1133</f>
        <v>3.05718433783449E-006</v>
      </c>
      <c r="AX1133" s="7" t="n">
        <f aca="false">SUMIFS($AP$2:$AP$1250,$I$2:$I$1250,V1133)</f>
        <v>1</v>
      </c>
    </row>
    <row r="1134" customFormat="false" ht="15.8" hidden="false" customHeight="false" outlineLevel="0" collapsed="false">
      <c r="A1134" s="0" t="s">
        <v>19</v>
      </c>
      <c r="B1134" s="0" t="s">
        <v>142</v>
      </c>
      <c r="C1134" s="0" t="s">
        <v>40</v>
      </c>
      <c r="D1134" s="0" t="s">
        <v>37</v>
      </c>
      <c r="E1134" s="0" t="str">
        <f aca="false">VLOOKUP(A1134,Nomenclature!$D$1:$E$9,2,0)</f>
        <v>07</v>
      </c>
      <c r="F1134" s="0" t="str">
        <f aca="false">VLOOKUP(B1134,Nomenclature!$J$1:$K$97,2,0)</f>
        <v>61</v>
      </c>
      <c r="G1134" s="0" t="str">
        <f aca="false">VLOOKUP(C1134,Nomenclature!$M$1:$N$21,2,0)</f>
        <v>03</v>
      </c>
      <c r="H1134" s="0" t="str">
        <f aca="false">VLOOKUP(D1134,Nomenclature!$O$25:$P$31,2,0)</f>
        <v>03</v>
      </c>
      <c r="I1134" s="1" t="str">
        <f aca="false">CONCATENATE(E1134,F1134)</f>
        <v>0761</v>
      </c>
      <c r="J1134" s="0" t="str">
        <f aca="false">CONCATENATE(E1134,F1134,G1134,H1134)</f>
        <v>07610303</v>
      </c>
      <c r="K1134" s="0" t="n">
        <v>12.3928360387011</v>
      </c>
      <c r="L1134" s="0" t="n">
        <v>20</v>
      </c>
      <c r="M1134" s="0" t="n">
        <v>56.2022684071094</v>
      </c>
      <c r="N1134" s="0" t="n">
        <v>0.697897893741098</v>
      </c>
      <c r="O1134" s="0" t="n">
        <v>0.0240344559870369</v>
      </c>
      <c r="P1134" s="4" t="n">
        <f aca="false">VLOOKUP(D1134,'paramètres CI'!$A$1:$B$6,2,0)</f>
        <v>0.0385046990211696</v>
      </c>
      <c r="Q1134" s="17" t="n">
        <f aca="false">M1134*P1134/N1134</f>
        <v>3.10081381349682</v>
      </c>
      <c r="R1134" s="9" t="n">
        <f aca="false">1/(1+0.04)*(1 - (1/(1+0.04))^L1134)/(1-1/(1+0.04))</f>
        <v>13.5903263449677</v>
      </c>
      <c r="S1134" s="17" t="n">
        <f aca="false">K1134/R1134</f>
        <v>0.911886567263339</v>
      </c>
      <c r="T1134" s="17" t="n">
        <f aca="false">Q1134+S1134</f>
        <v>4.01270038076016</v>
      </c>
      <c r="U1134" s="0" t="n">
        <f aca="false">T1134 + Z1134</f>
        <v>0.321945143902021</v>
      </c>
      <c r="V1134" s="4" t="str">
        <f aca="false">VLOOKUP(I1134,'CI ref gaz'!$I$1:$AM$97,1,0)</f>
        <v>0761</v>
      </c>
      <c r="W1134" s="0" t="n">
        <f aca="false">VLOOKUP(I1134,'CI ref gaz'!$I$1:$AM$97,14,0)</f>
        <v>-2</v>
      </c>
      <c r="X1134" s="1" t="n">
        <f aca="false">VLOOKUP(I1134,'CI ref gaz'!$I$1:$AM$97,13,0)</f>
        <v>0.220875082060492</v>
      </c>
      <c r="Y1134" s="2" t="n">
        <f aca="false">VLOOKUP(I1134,'CI ref gaz'!$I$1:$AM$97,7,0)</f>
        <v>0.489683573140789</v>
      </c>
      <c r="Z1134" s="17" t="n">
        <f aca="false">X1134*(O1134/Y1134)^(-1/8)-T1134</f>
        <v>-3.69075523685814</v>
      </c>
      <c r="AA1134" s="17" t="n">
        <f aca="false">Z1134^2</f>
        <v>13.6216742183958</v>
      </c>
      <c r="AB1134" s="18" t="n">
        <f aca="false">Z1134/U1134</f>
        <v>-11.4639257860071</v>
      </c>
      <c r="AC1134" s="17" t="n">
        <f aca="false">U1134^-('paramètres CI'!$B$19)</f>
        <v>8664.52920762323</v>
      </c>
      <c r="AD1134" s="4" t="n">
        <f aca="false">SUMIFS($AC$2:$AC$1250,$I$2:$I$1250,V1134)</f>
        <v>360504.486238279</v>
      </c>
      <c r="AE1134" s="4" t="n">
        <f aca="false">AC1134/AD1134</f>
        <v>0.0240344559870368</v>
      </c>
      <c r="AF1134" s="17" t="n">
        <f aca="false">AE1134-O1134</f>
        <v>-1.21430643318377E-016</v>
      </c>
      <c r="AG1134" s="4" t="n">
        <f aca="false">VLOOKUP(I1134,BesoinU!$F$1:$L$99,3,0)</f>
        <v>11.0090535899981</v>
      </c>
      <c r="AH1134" s="19" t="n">
        <f aca="false">VLOOKUP(J1134,bibliRdtCHauff!$G$2:$K$1398,4,0)</f>
        <v>13.0124778406362</v>
      </c>
      <c r="AI1134" s="19" t="n">
        <f aca="false">VLOOKUP(J1134,bibliRdtCHauff!$G$2:$K$1398,3,0)</f>
        <v>0.70948886649987</v>
      </c>
      <c r="AJ1134" s="4" t="n">
        <f aca="false">VLOOKUP(D1134,'paramètres CI'!$A$1:$C$6,3)</f>
        <v>0.0763929293534506</v>
      </c>
      <c r="AK1134" s="4" t="n">
        <f aca="false">AJ1134*AG1134/AI1134</f>
        <v>1.18537991624599</v>
      </c>
      <c r="AL1134" s="4" t="n">
        <f aca="false">AK1134+AH1134/R1134</f>
        <v>2.1428608118725</v>
      </c>
      <c r="AM1134" s="4" t="n">
        <f aca="false">AL1134+Z1134</f>
        <v>-1.54789442498565</v>
      </c>
      <c r="AN1134" s="4" t="n">
        <f aca="false">AM1134^-'paramètres CI'!$B$19</f>
        <v>0.0303437541894366</v>
      </c>
      <c r="AO1134" s="4" t="n">
        <f aca="false">SUMIFS($AN$2:$AN$1250,$I$2:$I$1250,V1134)</f>
        <v>15921315283266.6</v>
      </c>
      <c r="AP1134" s="5" t="n">
        <f aca="false">AN1134/AO1134</f>
        <v>1.90585725171388E-015</v>
      </c>
      <c r="AQ1134" s="6" t="n">
        <f aca="false">AP1134-O1134</f>
        <v>-0.024034455987035</v>
      </c>
      <c r="AR1134" s="20" t="n">
        <f aca="false">VLOOKUP(I1134,entreesparc!$A$13:$H$110,8,0)*AP1134</f>
        <v>4.6139374019012E-012</v>
      </c>
      <c r="AS1134" s="7" t="n">
        <f aca="false">M1134*AJ1134/AI1134+AH1134/R1134</f>
        <v>7.00895840662529</v>
      </c>
      <c r="AT1134" s="4" t="n">
        <f aca="false">AS1134+Z1134</f>
        <v>3.31820316976714</v>
      </c>
      <c r="AU1134" s="4" t="n">
        <f aca="false">AT1134^-'paramètres CI'!$B$19</f>
        <v>6.80418650350878E-005</v>
      </c>
      <c r="AV1134" s="4" t="n">
        <f aca="false">SUMIFS($AU$2:$AU$1250,$I$2:$I$1250,V1134)</f>
        <v>18381.316837691</v>
      </c>
      <c r="AW1134" s="5" t="n">
        <f aca="false">AU1134/AV1134</f>
        <v>3.70168609985372E-009</v>
      </c>
      <c r="AX1134" s="7" t="n">
        <f aca="false">SUMIFS($AP$2:$AP$1250,$I$2:$I$1250,V1134)</f>
        <v>1</v>
      </c>
    </row>
    <row r="1135" customFormat="false" ht="15.8" hidden="false" customHeight="false" outlineLevel="0" collapsed="false">
      <c r="A1135" s="0" t="s">
        <v>19</v>
      </c>
      <c r="B1135" s="0" t="s">
        <v>142</v>
      </c>
      <c r="C1135" s="0" t="s">
        <v>41</v>
      </c>
      <c r="D1135" s="0" t="s">
        <v>39</v>
      </c>
      <c r="E1135" s="0" t="str">
        <f aca="false">VLOOKUP(A1135,Nomenclature!$D$1:$E$9,2,0)</f>
        <v>07</v>
      </c>
      <c r="F1135" s="0" t="str">
        <f aca="false">VLOOKUP(B1135,Nomenclature!$J$1:$K$97,2,0)</f>
        <v>61</v>
      </c>
      <c r="G1135" s="0" t="str">
        <f aca="false">VLOOKUP(C1135,Nomenclature!$M$1:$N$21,2,0)</f>
        <v>04</v>
      </c>
      <c r="H1135" s="0" t="str">
        <f aca="false">VLOOKUP(D1135,Nomenclature!$O$25:$P$31,2,0)</f>
        <v>04</v>
      </c>
      <c r="I1135" s="1" t="str">
        <f aca="false">CONCATENATE(E1135,F1135)</f>
        <v>0761</v>
      </c>
      <c r="J1135" s="0" t="str">
        <f aca="false">CONCATENATE(E1135,F1135,G1135,H1135)</f>
        <v>07610404</v>
      </c>
      <c r="K1135" s="0" t="n">
        <v>8.53159079704226</v>
      </c>
      <c r="L1135" s="0" t="n">
        <v>20</v>
      </c>
      <c r="M1135" s="0" t="n">
        <v>46.5585056308455</v>
      </c>
      <c r="N1135" s="0" t="n">
        <v>0.644266761195427</v>
      </c>
      <c r="O1135" s="0" t="n">
        <v>0.489683573140789</v>
      </c>
      <c r="P1135" s="4" t="n">
        <f aca="false">VLOOKUP(D1135,'paramètres CI'!$A$1:$B$6,2,0)</f>
        <v>0.022045059962018</v>
      </c>
      <c r="Q1135" s="17" t="n">
        <f aca="false">M1135*P1135/N1135</f>
        <v>1.5931056981265</v>
      </c>
      <c r="R1135" s="9" t="n">
        <f aca="false">1/(1+0.04)*(1 - (1/(1+0.04))^L1135)/(1-1/(1+0.04))</f>
        <v>13.5903263449677</v>
      </c>
      <c r="S1135" s="17" t="n">
        <f aca="false">K1135/R1135</f>
        <v>0.627769383933992</v>
      </c>
      <c r="T1135" s="17" t="n">
        <f aca="false">Q1135+S1135</f>
        <v>2.22087508206049</v>
      </c>
      <c r="U1135" s="0" t="n">
        <f aca="false">T1135 + Z1135</f>
        <v>0.220875082060492</v>
      </c>
      <c r="V1135" s="4" t="str">
        <f aca="false">VLOOKUP(I1135,'CI ref gaz'!$I$1:$AM$97,1,0)</f>
        <v>0761</v>
      </c>
      <c r="W1135" s="0" t="n">
        <f aca="false">VLOOKUP(I1135,'CI ref gaz'!$I$1:$AM$97,14,0)</f>
        <v>-2</v>
      </c>
      <c r="X1135" s="1" t="n">
        <f aca="false">VLOOKUP(I1135,'CI ref gaz'!$I$1:$AM$97,13,0)</f>
        <v>0.220875082060492</v>
      </c>
      <c r="Y1135" s="2" t="n">
        <f aca="false">VLOOKUP(I1135,'CI ref gaz'!$I$1:$AM$97,7,0)</f>
        <v>0.489683573140789</v>
      </c>
      <c r="Z1135" s="17" t="n">
        <f aca="false">X1135*(O1135/Y1135)^(-1/8)-T1135</f>
        <v>-2</v>
      </c>
      <c r="AA1135" s="17" t="n">
        <f aca="false">Z1135^2</f>
        <v>4</v>
      </c>
      <c r="AB1135" s="18" t="n">
        <f aca="false">Z1135/U1135</f>
        <v>-9.05489193865813</v>
      </c>
      <c r="AC1135" s="17" t="n">
        <f aca="false">U1135^-('paramètres CI'!$B$19)</f>
        <v>176533.124954445</v>
      </c>
      <c r="AD1135" s="4" t="n">
        <f aca="false">SUMIFS($AC$2:$AC$1250,$I$2:$I$1250,V1135)</f>
        <v>360504.486238279</v>
      </c>
      <c r="AE1135" s="4" t="n">
        <f aca="false">AC1135/AD1135</f>
        <v>0.489683573140788</v>
      </c>
      <c r="AF1135" s="17" t="n">
        <f aca="false">AE1135-O1135</f>
        <v>0</v>
      </c>
      <c r="AG1135" s="4" t="n">
        <f aca="false">VLOOKUP(I1135,BesoinU!$F$1:$L$99,3,0)</f>
        <v>11.0090535899981</v>
      </c>
      <c r="AH1135" s="19" t="n">
        <f aca="false">VLOOKUP(J1135,bibliRdtCHauff!$G$2:$K$1398,4,0)</f>
        <v>8.95817033689438</v>
      </c>
      <c r="AI1135" s="19" t="n">
        <f aca="false">VLOOKUP(J1135,bibliRdtCHauff!$G$2:$K$1398,3,0)</f>
        <v>0.71034941077014</v>
      </c>
      <c r="AJ1135" s="4" t="n">
        <f aca="false">VLOOKUP(D1135,'paramètres CI'!$A$1:$C$6,3)</f>
        <v>0.0386719666666667</v>
      </c>
      <c r="AK1135" s="4" t="n">
        <f aca="false">AJ1135*AG1135/AI1135</f>
        <v>0.599341319932084</v>
      </c>
      <c r="AL1135" s="4" t="n">
        <f aca="false">AK1135+AH1135/R1135</f>
        <v>1.25849917306277</v>
      </c>
      <c r="AM1135" s="4" t="n">
        <f aca="false">AL1135+Z1135</f>
        <v>-0.741500826937225</v>
      </c>
      <c r="AN1135" s="4" t="n">
        <f aca="false">AM1135^-'paramètres CI'!$B$19</f>
        <v>10.9422562845484</v>
      </c>
      <c r="AO1135" s="4" t="n">
        <f aca="false">SUMIFS($AN$2:$AN$1250,$I$2:$I$1250,V1135)</f>
        <v>15921315283266.6</v>
      </c>
      <c r="AP1135" s="5" t="n">
        <f aca="false">AN1135/AO1135</f>
        <v>6.87270874916273E-013</v>
      </c>
      <c r="AQ1135" s="6" t="n">
        <f aca="false">AP1135-O1135</f>
        <v>-0.489683573140102</v>
      </c>
      <c r="AR1135" s="20" t="n">
        <f aca="false">VLOOKUP(I1135,entreesparc!$A$13:$H$110,8,0)*AP1135</f>
        <v>1.6638312193434E-009</v>
      </c>
      <c r="AS1135" s="7" t="n">
        <f aca="false">M1135*AJ1135/AI1135+AH1135/R1135</f>
        <v>3.19383860390912</v>
      </c>
      <c r="AT1135" s="4" t="n">
        <f aca="false">AS1135+Z1135</f>
        <v>1.19383860390912</v>
      </c>
      <c r="AU1135" s="4" t="n">
        <f aca="false">AT1135^-'paramètres CI'!$B$19</f>
        <v>0.242345553127695</v>
      </c>
      <c r="AV1135" s="4" t="n">
        <f aca="false">SUMIFS($AU$2:$AU$1250,$I$2:$I$1250,V1135)</f>
        <v>18381.316837691</v>
      </c>
      <c r="AW1135" s="5" t="n">
        <f aca="false">AU1135/AV1135</f>
        <v>1.31843412127451E-005</v>
      </c>
      <c r="AX1135" s="7" t="n">
        <f aca="false">SUMIFS($AP$2:$AP$1250,$I$2:$I$1250,V1135)</f>
        <v>1</v>
      </c>
    </row>
    <row r="1136" customFormat="false" ht="15.8" hidden="false" customHeight="false" outlineLevel="0" collapsed="false">
      <c r="A1136" s="0" t="s">
        <v>19</v>
      </c>
      <c r="B1136" s="0" t="s">
        <v>142</v>
      </c>
      <c r="C1136" s="0" t="s">
        <v>45</v>
      </c>
      <c r="D1136" s="0" t="s">
        <v>43</v>
      </c>
      <c r="E1136" s="0" t="str">
        <f aca="false">VLOOKUP(A1136,Nomenclature!$D$1:$E$9,2,0)</f>
        <v>07</v>
      </c>
      <c r="F1136" s="0" t="str">
        <f aca="false">VLOOKUP(B1136,Nomenclature!$J$1:$K$97,2,0)</f>
        <v>61</v>
      </c>
      <c r="G1136" s="0" t="str">
        <f aca="false">VLOOKUP(C1136,Nomenclature!$M$1:$N$21,2,0)</f>
        <v>06</v>
      </c>
      <c r="H1136" s="0" t="str">
        <f aca="false">VLOOKUP(D1136,Nomenclature!$O$25:$P$31,2,0)</f>
        <v>02</v>
      </c>
      <c r="I1136" s="1" t="str">
        <f aca="false">CONCATENATE(E1136,F1136)</f>
        <v>0761</v>
      </c>
      <c r="J1136" s="0" t="str">
        <f aca="false">CONCATENATE(E1136,F1136,G1136,H1136)</f>
        <v>07610602</v>
      </c>
      <c r="K1136" s="0" t="n">
        <v>10</v>
      </c>
      <c r="L1136" s="0" t="n">
        <v>13</v>
      </c>
      <c r="M1136" s="0" t="n">
        <v>23.5939119451458</v>
      </c>
      <c r="N1136" s="0" t="n">
        <v>0.9</v>
      </c>
      <c r="O1136" s="0" t="n">
        <v>0.095769966929982</v>
      </c>
      <c r="P1136" s="4" t="n">
        <f aca="false">VLOOKUP(D1136,'paramètres CI'!$A$1:$B$6,2,0)</f>
        <v>0.0935912806596305</v>
      </c>
      <c r="Q1136" s="17" t="n">
        <f aca="false">M1136*P1136/N1136</f>
        <v>2.45353826079639</v>
      </c>
      <c r="R1136" s="9" t="n">
        <f aca="false">1/(1+0.04)*(1 - (1/(1+0.04))^L1136)/(1-1/(1+0.04))</f>
        <v>9.98564784663304</v>
      </c>
      <c r="S1136" s="17" t="n">
        <f aca="false">K1136/R1136</f>
        <v>1.00143727814033</v>
      </c>
      <c r="T1136" s="17" t="n">
        <f aca="false">Q1136+S1136</f>
        <v>3.45497553893672</v>
      </c>
      <c r="U1136" s="0" t="n">
        <f aca="false">T1136 + Z1136</f>
        <v>0.270852281774009</v>
      </c>
      <c r="V1136" s="4" t="str">
        <f aca="false">VLOOKUP(I1136,'CI ref gaz'!$I$1:$AM$97,1,0)</f>
        <v>0761</v>
      </c>
      <c r="W1136" s="0" t="n">
        <f aca="false">VLOOKUP(I1136,'CI ref gaz'!$I$1:$AM$97,14,0)</f>
        <v>-2</v>
      </c>
      <c r="X1136" s="1" t="n">
        <f aca="false">VLOOKUP(I1136,'CI ref gaz'!$I$1:$AM$97,13,0)</f>
        <v>0.220875082060492</v>
      </c>
      <c r="Y1136" s="2" t="n">
        <f aca="false">VLOOKUP(I1136,'CI ref gaz'!$I$1:$AM$97,7,0)</f>
        <v>0.489683573140789</v>
      </c>
      <c r="Z1136" s="17" t="n">
        <f aca="false">X1136*(O1136/Y1136)^(-1/8)-T1136</f>
        <v>-3.18412325716271</v>
      </c>
      <c r="AA1136" s="17" t="n">
        <f aca="false">Z1136^2</f>
        <v>10.1386409168044</v>
      </c>
      <c r="AB1136" s="18" t="n">
        <f aca="false">Z1136/U1136</f>
        <v>-11.7559403092622</v>
      </c>
      <c r="AC1136" s="17" t="n">
        <f aca="false">U1136^-('paramètres CI'!$B$19)</f>
        <v>34525.50272515</v>
      </c>
      <c r="AD1136" s="4" t="n">
        <f aca="false">SUMIFS($AC$2:$AC$1250,$I$2:$I$1250,V1136)</f>
        <v>360504.486238279</v>
      </c>
      <c r="AE1136" s="4" t="n">
        <f aca="false">AC1136/AD1136</f>
        <v>0.0957699669299815</v>
      </c>
      <c r="AF1136" s="17" t="n">
        <f aca="false">AE1136-O1136</f>
        <v>-5.55111512312578E-016</v>
      </c>
      <c r="AG1136" s="4" t="n">
        <f aca="false">VLOOKUP(I1136,BesoinU!$F$1:$L$99,3,0)</f>
        <v>11.0090535899981</v>
      </c>
      <c r="AH1136" s="19" t="n">
        <f aca="false">VLOOKUP(J1136,bibliRdtCHauff!$G$2:$K$1398,4,0)</f>
        <v>10.4</v>
      </c>
      <c r="AI1136" s="19" t="n">
        <f aca="false">VLOOKUP(J1136,bibliRdtCHauff!$G$2:$K$1398,3,0)</f>
        <v>0.92</v>
      </c>
      <c r="AJ1136" s="4" t="n">
        <f aca="false">VLOOKUP(D1136,'paramètres CI'!$A$1:$C$6,3)</f>
        <v>0.09847</v>
      </c>
      <c r="AK1136" s="4" t="n">
        <f aca="false">AJ1136*AG1136/AI1136</f>
        <v>1.17832772500773</v>
      </c>
      <c r="AL1136" s="4" t="n">
        <f aca="false">AK1136+AH1136/R1136</f>
        <v>2.21982249427367</v>
      </c>
      <c r="AM1136" s="4" t="n">
        <f aca="false">AL1136+Z1136</f>
        <v>-0.964300762889037</v>
      </c>
      <c r="AN1136" s="4" t="n">
        <f aca="false">AM1136^-'paramètres CI'!$B$19</f>
        <v>1.33751886808661</v>
      </c>
      <c r="AO1136" s="4" t="n">
        <f aca="false">SUMIFS($AN$2:$AN$1250,$I$2:$I$1250,V1136)</f>
        <v>15921315283266.6</v>
      </c>
      <c r="AP1136" s="5" t="n">
        <f aca="false">AN1136/AO1136</f>
        <v>8.40080636737562E-014</v>
      </c>
      <c r="AQ1136" s="6" t="n">
        <f aca="false">AP1136-O1136</f>
        <v>-0.095769966929898</v>
      </c>
      <c r="AR1136" s="20" t="n">
        <f aca="false">VLOOKUP(I1136,entreesparc!$A$13:$H$110,8,0)*AP1136</f>
        <v>2.03377218675259E-010</v>
      </c>
      <c r="AS1136" s="7" t="n">
        <f aca="false">M1136*AJ1136/AI1136+AH1136/R1136</f>
        <v>3.5668127140904</v>
      </c>
      <c r="AT1136" s="4" t="n">
        <f aca="false">AS1136+Z1136</f>
        <v>0.382689456927696</v>
      </c>
      <c r="AU1136" s="4" t="n">
        <f aca="false">AT1136^-'paramètres CI'!$B$19</f>
        <v>2173.84221946235</v>
      </c>
      <c r="AV1136" s="4" t="n">
        <f aca="false">SUMIFS($AU$2:$AU$1250,$I$2:$I$1250,V1136)</f>
        <v>18381.316837691</v>
      </c>
      <c r="AW1136" s="5" t="n">
        <f aca="false">AU1136/AV1136</f>
        <v>0.118263682556457</v>
      </c>
      <c r="AX1136" s="7" t="n">
        <f aca="false">SUMIFS($AP$2:$AP$1250,$I$2:$I$1250,V1136)</f>
        <v>1</v>
      </c>
    </row>
    <row r="1137" customFormat="false" ht="15.8" hidden="false" customHeight="false" outlineLevel="0" collapsed="false">
      <c r="A1137" s="0" t="s">
        <v>19</v>
      </c>
      <c r="B1137" s="0" t="s">
        <v>142</v>
      </c>
      <c r="C1137" s="0" t="s">
        <v>46</v>
      </c>
      <c r="D1137" s="0" t="s">
        <v>43</v>
      </c>
      <c r="E1137" s="0" t="str">
        <f aca="false">VLOOKUP(A1137,Nomenclature!$D$1:$E$9,2,0)</f>
        <v>07</v>
      </c>
      <c r="F1137" s="0" t="str">
        <f aca="false">VLOOKUP(B1137,Nomenclature!$J$1:$K$97,2,0)</f>
        <v>61</v>
      </c>
      <c r="G1137" s="0" t="str">
        <f aca="false">VLOOKUP(C1137,Nomenclature!$M$1:$N$21,2,0)</f>
        <v>26</v>
      </c>
      <c r="H1137" s="0" t="str">
        <f aca="false">VLOOKUP(D1137,Nomenclature!$O$25:$P$31,2,0)</f>
        <v>02</v>
      </c>
      <c r="I1137" s="1" t="str">
        <f aca="false">CONCATENATE(E1137,F1137)</f>
        <v>0761</v>
      </c>
      <c r="J1137" s="0" t="str">
        <f aca="false">CONCATENATE(E1137,F1137,G1137,H1137)</f>
        <v>07612602</v>
      </c>
      <c r="K1137" s="0" t="n">
        <v>12</v>
      </c>
      <c r="L1137" s="0" t="n">
        <v>13</v>
      </c>
      <c r="M1137" s="0" t="n">
        <v>23.5939119451458</v>
      </c>
      <c r="N1137" s="0" t="n">
        <v>1</v>
      </c>
      <c r="O1137" s="0" t="n">
        <v>9.99100809271658E-005</v>
      </c>
      <c r="P1137" s="4" t="n">
        <f aca="false">VLOOKUP(D1137,'paramètres CI'!$A$1:$B$6,2,0)</f>
        <v>0.0935912806596305</v>
      </c>
      <c r="Q1137" s="17" t="n">
        <f aca="false">M1137*P1137/N1137</f>
        <v>2.20818443471675</v>
      </c>
      <c r="R1137" s="9" t="n">
        <f aca="false">1/(1+0.04)*(1 - (1/(1+0.04))^L1137)/(1-1/(1+0.04))</f>
        <v>9.98564784663304</v>
      </c>
      <c r="S1137" s="17" t="n">
        <f aca="false">K1137/R1137</f>
        <v>1.20172473376839</v>
      </c>
      <c r="T1137" s="17" t="n">
        <f aca="false">Q1137+S1137</f>
        <v>3.40990916848514</v>
      </c>
      <c r="U1137" s="0" t="n">
        <f aca="false">T1137 + Z1137</f>
        <v>0.638903109700864</v>
      </c>
      <c r="V1137" s="4" t="str">
        <f aca="false">VLOOKUP(I1137,'CI ref gaz'!$I$1:$AM$97,1,0)</f>
        <v>0761</v>
      </c>
      <c r="W1137" s="0" t="n">
        <f aca="false">VLOOKUP(I1137,'CI ref gaz'!$I$1:$AM$97,14,0)</f>
        <v>-2</v>
      </c>
      <c r="X1137" s="1" t="n">
        <f aca="false">VLOOKUP(I1137,'CI ref gaz'!$I$1:$AM$97,13,0)</f>
        <v>0.220875082060492</v>
      </c>
      <c r="Y1137" s="2" t="n">
        <f aca="false">VLOOKUP(I1137,'CI ref gaz'!$I$1:$AM$97,7,0)</f>
        <v>0.489683573140789</v>
      </c>
      <c r="Z1137" s="17" t="n">
        <f aca="false">X1137*(O1137/Y1137)^(-1/8)-T1137</f>
        <v>-2.77100605878427</v>
      </c>
      <c r="AA1137" s="17" t="n">
        <f aca="false">Z1137^2</f>
        <v>7.67847457781916</v>
      </c>
      <c r="AB1137" s="18" t="n">
        <f aca="false">Z1137/U1137</f>
        <v>-4.33713033589971</v>
      </c>
      <c r="AC1137" s="17" t="n">
        <f aca="false">U1137^-('paramètres CI'!$B$19)</f>
        <v>36.0180323946727</v>
      </c>
      <c r="AD1137" s="4" t="n">
        <f aca="false">SUMIFS($AC$2:$AC$1250,$I$2:$I$1250,V1137)</f>
        <v>360504.486238279</v>
      </c>
      <c r="AE1137" s="4" t="n">
        <f aca="false">AC1137/AD1137</f>
        <v>9.99100809271656E-005</v>
      </c>
      <c r="AF1137" s="17" t="n">
        <f aca="false">AE1137-O1137</f>
        <v>0</v>
      </c>
      <c r="AG1137" s="4" t="n">
        <f aca="false">VLOOKUP(I1137,BesoinU!$F$1:$L$99,3,0)</f>
        <v>11.0090535899981</v>
      </c>
      <c r="AH1137" s="19" t="n">
        <f aca="false">VLOOKUP(J1137,bibliRdtCHauff!$G$2:$K$1398,4,0)</f>
        <v>12</v>
      </c>
      <c r="AI1137" s="19" t="n">
        <f aca="false">VLOOKUP(J1137,bibliRdtCHauff!$G$2:$K$1398,3,0)</f>
        <v>1</v>
      </c>
      <c r="AJ1137" s="4" t="n">
        <f aca="false">VLOOKUP(D1137,'paramètres CI'!$A$1:$C$6,3)</f>
        <v>0.09847</v>
      </c>
      <c r="AK1137" s="4" t="n">
        <f aca="false">AJ1137*AG1137/AI1137</f>
        <v>1.08406150700711</v>
      </c>
      <c r="AL1137" s="4" t="n">
        <f aca="false">AK1137+AH1137/R1137</f>
        <v>2.2857862407755</v>
      </c>
      <c r="AM1137" s="4" t="n">
        <f aca="false">AL1137+Z1137</f>
        <v>-0.48521981800877</v>
      </c>
      <c r="AN1137" s="4" t="n">
        <f aca="false">AM1137^-'paramètres CI'!$B$19</f>
        <v>325.455604853488</v>
      </c>
      <c r="AO1137" s="4" t="n">
        <f aca="false">SUMIFS($AN$2:$AN$1250,$I$2:$I$1250,V1137)</f>
        <v>15921315283266.6</v>
      </c>
      <c r="AP1137" s="5" t="n">
        <f aca="false">AN1137/AO1137</f>
        <v>2.04415024175512E-011</v>
      </c>
      <c r="AQ1137" s="6" t="n">
        <f aca="false">AP1137-O1137</f>
        <v>-9.99100604856634E-005</v>
      </c>
      <c r="AR1137" s="20" t="n">
        <f aca="false">VLOOKUP(I1137,entreesparc!$A$13:$H$110,8,0)*AP1137</f>
        <v>4.94873435408544E-008</v>
      </c>
      <c r="AS1137" s="7" t="n">
        <f aca="false">M1137*AJ1137/AI1137+AH1137/R1137</f>
        <v>3.5250172430069</v>
      </c>
      <c r="AT1137" s="4" t="n">
        <f aca="false">AS1137+Z1137</f>
        <v>0.754011184222624</v>
      </c>
      <c r="AU1137" s="4" t="n">
        <f aca="false">AT1137^-'paramètres CI'!$B$19</f>
        <v>9.57144917726101</v>
      </c>
      <c r="AV1137" s="4" t="n">
        <f aca="false">SUMIFS($AU$2:$AU$1250,$I$2:$I$1250,V1137)</f>
        <v>18381.316837691</v>
      </c>
      <c r="AW1137" s="5" t="n">
        <f aca="false">AU1137/AV1137</f>
        <v>0.000520716184905463</v>
      </c>
      <c r="AX1137" s="7" t="n">
        <f aca="false">SUMIFS($AP$2:$AP$1250,$I$2:$I$1250,V1137)</f>
        <v>1</v>
      </c>
    </row>
    <row r="1138" customFormat="false" ht="15.8" hidden="false" customHeight="false" outlineLevel="0" collapsed="false">
      <c r="A1138" s="0" t="s">
        <v>19</v>
      </c>
      <c r="B1138" s="0" t="s">
        <v>142</v>
      </c>
      <c r="C1138" s="0" t="s">
        <v>48</v>
      </c>
      <c r="D1138" s="0" t="s">
        <v>43</v>
      </c>
      <c r="E1138" s="0" t="str">
        <f aca="false">VLOOKUP(A1138,Nomenclature!$D$1:$E$9,2,0)</f>
        <v>07</v>
      </c>
      <c r="F1138" s="0" t="str">
        <f aca="false">VLOOKUP(B1138,Nomenclature!$J$1:$K$97,2,0)</f>
        <v>61</v>
      </c>
      <c r="G1138" s="0" t="str">
        <f aca="false">VLOOKUP(C1138,Nomenclature!$M$1:$N$21,2,0)</f>
        <v>09</v>
      </c>
      <c r="H1138" s="0" t="str">
        <f aca="false">VLOOKUP(D1138,Nomenclature!$O$25:$P$31,2,0)</f>
        <v>02</v>
      </c>
      <c r="I1138" s="1" t="str">
        <f aca="false">CONCATENATE(E1138,F1138)</f>
        <v>0761</v>
      </c>
      <c r="J1138" s="0" t="str">
        <f aca="false">CONCATENATE(E1138,F1138,G1138,H1138)</f>
        <v>07610902</v>
      </c>
      <c r="K1138" s="0" t="n">
        <v>23.0995999745761</v>
      </c>
      <c r="L1138" s="0" t="n">
        <v>20</v>
      </c>
      <c r="M1138" s="0" t="n">
        <v>43.1478427095303</v>
      </c>
      <c r="N1138" s="0" t="n">
        <v>2.83861395348837</v>
      </c>
      <c r="O1138" s="0" t="n">
        <v>0.0553601472451758</v>
      </c>
      <c r="P1138" s="4" t="n">
        <f aca="false">VLOOKUP(D1138,'paramètres CI'!$A$1:$B$6,2,0)</f>
        <v>0.0935912806596305</v>
      </c>
      <c r="Q1138" s="17" t="n">
        <f aca="false">M1138*P1138/N1138</f>
        <v>1.42261748975151</v>
      </c>
      <c r="R1138" s="9" t="n">
        <f aca="false">1/(1+0.04)*(1 - (1/(1+0.04))^L1138)/(1-1/(1+0.04))</f>
        <v>13.5903263449677</v>
      </c>
      <c r="S1138" s="17" t="n">
        <f aca="false">K1138/R1138</f>
        <v>1.69970899802046</v>
      </c>
      <c r="T1138" s="17" t="n">
        <f aca="false">Q1138+S1138</f>
        <v>3.12232648777197</v>
      </c>
      <c r="U1138" s="0" t="n">
        <f aca="false">T1138 + Z1138</f>
        <v>0.290059110771029</v>
      </c>
      <c r="V1138" s="4" t="str">
        <f aca="false">VLOOKUP(I1138,'CI ref gaz'!$I$1:$AM$97,1,0)</f>
        <v>0761</v>
      </c>
      <c r="W1138" s="0" t="n">
        <f aca="false">VLOOKUP(I1138,'CI ref gaz'!$I$1:$AM$97,14,0)</f>
        <v>-2</v>
      </c>
      <c r="X1138" s="1" t="n">
        <f aca="false">VLOOKUP(I1138,'CI ref gaz'!$I$1:$AM$97,13,0)</f>
        <v>0.220875082060492</v>
      </c>
      <c r="Y1138" s="2" t="n">
        <f aca="false">VLOOKUP(I1138,'CI ref gaz'!$I$1:$AM$97,7,0)</f>
        <v>0.489683573140789</v>
      </c>
      <c r="Z1138" s="17" t="n">
        <f aca="false">X1138*(O1138/Y1138)^(-1/8)-T1138</f>
        <v>-2.83226737700094</v>
      </c>
      <c r="AA1138" s="17" t="n">
        <f aca="false">Z1138^2</f>
        <v>8.0217384948238</v>
      </c>
      <c r="AB1138" s="18" t="n">
        <f aca="false">Z1138/U1138</f>
        <v>-9.7644489410185</v>
      </c>
      <c r="AC1138" s="17" t="n">
        <f aca="false">U1138^-('paramètres CI'!$B$19)</f>
        <v>19957.5814406977</v>
      </c>
      <c r="AD1138" s="4" t="n">
        <f aca="false">SUMIFS($AC$2:$AC$1250,$I$2:$I$1250,V1138)</f>
        <v>360504.486238279</v>
      </c>
      <c r="AE1138" s="4" t="n">
        <f aca="false">AC1138/AD1138</f>
        <v>0.055360147245176</v>
      </c>
      <c r="AF1138" s="17" t="n">
        <f aca="false">AE1138-O1138</f>
        <v>0</v>
      </c>
      <c r="AG1138" s="4" t="n">
        <f aca="false">VLOOKUP(I1138,BesoinU!$F$1:$L$99,3,0)</f>
        <v>11.0090535899981</v>
      </c>
      <c r="AH1138" s="19" t="n">
        <f aca="false">VLOOKUP(J1138,bibliRdtCHauff!$G$2:$K$1398,4,0)</f>
        <v>24.2545799733049</v>
      </c>
      <c r="AI1138" s="19" t="n">
        <f aca="false">VLOOKUP(J1138,bibliRdtCHauff!$G$2:$K$1398,3,0)</f>
        <v>2.9521585116279</v>
      </c>
      <c r="AJ1138" s="4" t="n">
        <f aca="false">VLOOKUP(D1138,'paramètres CI'!$A$1:$C$6,3)</f>
        <v>0.09847</v>
      </c>
      <c r="AK1138" s="4" t="n">
        <f aca="false">AJ1138*AG1138/AI1138</f>
        <v>0.367209789967996</v>
      </c>
      <c r="AL1138" s="4" t="n">
        <f aca="false">AK1138+AH1138/R1138</f>
        <v>2.15190423788948</v>
      </c>
      <c r="AM1138" s="4" t="n">
        <f aca="false">AL1138+Z1138</f>
        <v>-0.680363139111465</v>
      </c>
      <c r="AN1138" s="4" t="n">
        <f aca="false">AM1138^-'paramètres CI'!$B$19</f>
        <v>21.7807981315809</v>
      </c>
      <c r="AO1138" s="4" t="n">
        <f aca="false">SUMIFS($AN$2:$AN$1250,$I$2:$I$1250,V1138)</f>
        <v>15921315283266.6</v>
      </c>
      <c r="AP1138" s="5" t="n">
        <f aca="false">AN1138/AO1138</f>
        <v>1.36802756204902E-012</v>
      </c>
      <c r="AQ1138" s="6" t="n">
        <f aca="false">AP1138-O1138</f>
        <v>-0.0553601472438078</v>
      </c>
      <c r="AR1138" s="20" t="n">
        <f aca="false">VLOOKUP(I1138,entreesparc!$A$13:$H$110,8,0)*AP1138</f>
        <v>3.31189207884982E-009</v>
      </c>
      <c r="AS1138" s="7" t="n">
        <f aca="false">M1138*AJ1138/AI1138+AH1138/R1138</f>
        <v>3.22390174484422</v>
      </c>
      <c r="AT1138" s="4" t="n">
        <f aca="false">AS1138+Z1138</f>
        <v>0.391634367843279</v>
      </c>
      <c r="AU1138" s="4" t="n">
        <f aca="false">AT1138^-'paramètres CI'!$B$19</f>
        <v>1806.98118170192</v>
      </c>
      <c r="AV1138" s="4" t="n">
        <f aca="false">SUMIFS($AU$2:$AU$1250,$I$2:$I$1250,V1138)</f>
        <v>18381.316837691</v>
      </c>
      <c r="AW1138" s="5" t="n">
        <f aca="false">AU1138/AV1138</f>
        <v>0.0983053171683921</v>
      </c>
      <c r="AX1138" s="7" t="n">
        <f aca="false">SUMIFS($AP$2:$AP$1250,$I$2:$I$1250,V1138)</f>
        <v>1</v>
      </c>
    </row>
    <row r="1139" customFormat="false" ht="15.8" hidden="false" customHeight="false" outlineLevel="0" collapsed="false">
      <c r="A1139" s="0" t="s">
        <v>19</v>
      </c>
      <c r="B1139" s="0" t="s">
        <v>142</v>
      </c>
      <c r="C1139" s="0" t="s">
        <v>49</v>
      </c>
      <c r="D1139" s="0" t="s">
        <v>43</v>
      </c>
      <c r="E1139" s="0" t="str">
        <f aca="false">VLOOKUP(A1139,Nomenclature!$D$1:$E$9,2,0)</f>
        <v>07</v>
      </c>
      <c r="F1139" s="0" t="str">
        <f aca="false">VLOOKUP(B1139,Nomenclature!$J$1:$K$97,2,0)</f>
        <v>61</v>
      </c>
      <c r="G1139" s="0" t="str">
        <f aca="false">VLOOKUP(C1139,Nomenclature!$M$1:$N$21,2,0)</f>
        <v>29</v>
      </c>
      <c r="H1139" s="0" t="str">
        <f aca="false">VLOOKUP(D1139,Nomenclature!$O$25:$P$31,2,0)</f>
        <v>02</v>
      </c>
      <c r="I1139" s="1" t="str">
        <f aca="false">CONCATENATE(E1139,F1139)</f>
        <v>0761</v>
      </c>
      <c r="J1139" s="0" t="str">
        <f aca="false">CONCATENATE(E1139,F1139,G1139,H1139)</f>
        <v>07612902</v>
      </c>
      <c r="K1139" s="0" t="n">
        <v>28.8744999682202</v>
      </c>
      <c r="L1139" s="0" t="n">
        <v>20</v>
      </c>
      <c r="M1139" s="0" t="n">
        <v>43.1478427095303</v>
      </c>
      <c r="N1139" s="0" t="n">
        <v>3.40633674418604</v>
      </c>
      <c r="O1139" s="0" t="n">
        <v>9.99100809271658E-005</v>
      </c>
      <c r="P1139" s="4" t="n">
        <f aca="false">VLOOKUP(D1139,'paramètres CI'!$A$1:$B$6,2,0)</f>
        <v>0.0935912806596305</v>
      </c>
      <c r="Q1139" s="17" t="n">
        <f aca="false">M1139*P1139/N1139</f>
        <v>1.18551457479293</v>
      </c>
      <c r="R1139" s="9" t="n">
        <f aca="false">1/(1+0.04)*(1 - (1/(1+0.04))^L1139)/(1-1/(1+0.04))</f>
        <v>13.5903263449677</v>
      </c>
      <c r="S1139" s="17" t="n">
        <f aca="false">K1139/R1139</f>
        <v>2.12463624752558</v>
      </c>
      <c r="T1139" s="17" t="n">
        <f aca="false">Q1139+S1139</f>
        <v>3.31015082231851</v>
      </c>
      <c r="U1139" s="0" t="n">
        <f aca="false">T1139 + Z1139</f>
        <v>0.638903109700864</v>
      </c>
      <c r="V1139" s="4" t="str">
        <f aca="false">VLOOKUP(I1139,'CI ref gaz'!$I$1:$AM$97,1,0)</f>
        <v>0761</v>
      </c>
      <c r="W1139" s="0" t="n">
        <f aca="false">VLOOKUP(I1139,'CI ref gaz'!$I$1:$AM$97,14,0)</f>
        <v>-2</v>
      </c>
      <c r="X1139" s="1" t="n">
        <f aca="false">VLOOKUP(I1139,'CI ref gaz'!$I$1:$AM$97,13,0)</f>
        <v>0.220875082060492</v>
      </c>
      <c r="Y1139" s="2" t="n">
        <f aca="false">VLOOKUP(I1139,'CI ref gaz'!$I$1:$AM$97,7,0)</f>
        <v>0.489683573140789</v>
      </c>
      <c r="Z1139" s="17" t="n">
        <f aca="false">X1139*(O1139/Y1139)^(-1/8)-T1139</f>
        <v>-2.67124771261764</v>
      </c>
      <c r="AA1139" s="17" t="n">
        <f aca="false">Z1139^2</f>
        <v>7.135564342165</v>
      </c>
      <c r="AB1139" s="18" t="n">
        <f aca="false">Z1139/U1139</f>
        <v>-4.18099031301997</v>
      </c>
      <c r="AC1139" s="17" t="n">
        <f aca="false">U1139^-('paramètres CI'!$B$19)</f>
        <v>36.0180323946727</v>
      </c>
      <c r="AD1139" s="4" t="n">
        <f aca="false">SUMIFS($AC$2:$AC$1250,$I$2:$I$1250,V1139)</f>
        <v>360504.486238279</v>
      </c>
      <c r="AE1139" s="4" t="n">
        <f aca="false">AC1139/AD1139</f>
        <v>9.99100809271656E-005</v>
      </c>
      <c r="AF1139" s="17" t="n">
        <f aca="false">AE1139-O1139</f>
        <v>0</v>
      </c>
      <c r="AG1139" s="4" t="n">
        <f aca="false">VLOOKUP(I1139,BesoinU!$F$1:$L$99,3,0)</f>
        <v>11.0090535899981</v>
      </c>
      <c r="AH1139" s="19" t="n">
        <f aca="false">VLOOKUP(J1139,bibliRdtCHauff!$G$2:$K$1398,4,0)</f>
        <v>28.8744999682202</v>
      </c>
      <c r="AI1139" s="19" t="n">
        <f aca="false">VLOOKUP(J1139,bibliRdtCHauff!$G$2:$K$1398,3,0)</f>
        <v>3.40633674418604</v>
      </c>
      <c r="AJ1139" s="4" t="n">
        <f aca="false">VLOOKUP(D1139,'paramètres CI'!$A$1:$C$6,3)</f>
        <v>0.09847</v>
      </c>
      <c r="AK1139" s="4" t="n">
        <f aca="false">AJ1139*AG1139/AI1139</f>
        <v>0.31824848463893</v>
      </c>
      <c r="AL1139" s="4" t="n">
        <f aca="false">AK1139+AH1139/R1139</f>
        <v>2.44288473216451</v>
      </c>
      <c r="AM1139" s="4" t="n">
        <f aca="false">AL1139+Z1139</f>
        <v>-0.228362980453135</v>
      </c>
      <c r="AN1139" s="4" t="n">
        <f aca="false">AM1139^-'paramètres CI'!$B$19</f>
        <v>135205.506637484</v>
      </c>
      <c r="AO1139" s="4" t="n">
        <f aca="false">SUMIFS($AN$2:$AN$1250,$I$2:$I$1250,V1139)</f>
        <v>15921315283266.6</v>
      </c>
      <c r="AP1139" s="5" t="n">
        <f aca="false">AN1139/AO1139</f>
        <v>8.49210660249826E-009</v>
      </c>
      <c r="AQ1139" s="6" t="n">
        <f aca="false">AP1139-O1139</f>
        <v>-9.99015888205633E-005</v>
      </c>
      <c r="AR1139" s="20" t="n">
        <f aca="false">VLOOKUP(I1139,entreesparc!$A$13:$H$110,8,0)*AP1139</f>
        <v>2.05587528861166E-005</v>
      </c>
      <c r="AS1139" s="7" t="n">
        <f aca="false">M1139*AJ1139/AI1139+AH1139/R1139</f>
        <v>3.37194923819195</v>
      </c>
      <c r="AT1139" s="4" t="n">
        <f aca="false">AS1139+Z1139</f>
        <v>0.700701525574309</v>
      </c>
      <c r="AU1139" s="4" t="n">
        <f aca="false">AT1139^-'paramètres CI'!$B$19</f>
        <v>17.2082020090205</v>
      </c>
      <c r="AV1139" s="4" t="n">
        <f aca="false">SUMIFS($AU$2:$AU$1250,$I$2:$I$1250,V1139)</f>
        <v>18381.316837691</v>
      </c>
      <c r="AW1139" s="5" t="n">
        <f aca="false">AU1139/AV1139</f>
        <v>0.000936178956109119</v>
      </c>
      <c r="AX1139" s="7" t="n">
        <f aca="false">SUMIFS($AP$2:$AP$1250,$I$2:$I$1250,V1139)</f>
        <v>1</v>
      </c>
    </row>
    <row r="1140" customFormat="false" ht="15.8" hidden="false" customHeight="false" outlineLevel="0" collapsed="false">
      <c r="A1140" s="0" t="s">
        <v>19</v>
      </c>
      <c r="B1140" s="0" t="s">
        <v>142</v>
      </c>
      <c r="C1140" s="0" t="s">
        <v>55</v>
      </c>
      <c r="D1140" s="0" t="s">
        <v>43</v>
      </c>
      <c r="E1140" s="0" t="str">
        <f aca="false">VLOOKUP(A1140,Nomenclature!$D$1:$E$9,2,0)</f>
        <v>07</v>
      </c>
      <c r="F1140" s="0" t="str">
        <f aca="false">VLOOKUP(B1140,Nomenclature!$J$1:$K$97,2,0)</f>
        <v>61</v>
      </c>
      <c r="G1140" s="0" t="str">
        <f aca="false">VLOOKUP(C1140,Nomenclature!$M$1:$N$21,2,0)</f>
        <v>10</v>
      </c>
      <c r="H1140" s="0" t="str">
        <f aca="false">VLOOKUP(D1140,Nomenclature!$O$25:$P$31,2,0)</f>
        <v>02</v>
      </c>
      <c r="I1140" s="1" t="str">
        <f aca="false">CONCATENATE(E1140,F1140)</f>
        <v>0761</v>
      </c>
      <c r="J1140" s="0" t="str">
        <f aca="false">CONCATENATE(E1140,F1140,G1140,H1140)</f>
        <v>07611002</v>
      </c>
      <c r="K1140" s="0" t="n">
        <v>6.77512599850829</v>
      </c>
      <c r="L1140" s="0" t="n">
        <v>17</v>
      </c>
      <c r="M1140" s="0" t="n">
        <v>33.291671385656</v>
      </c>
      <c r="N1140" s="0" t="n">
        <v>2.67956730897009</v>
      </c>
      <c r="O1140" s="0" t="n">
        <v>0.0481825411184632</v>
      </c>
      <c r="P1140" s="4" t="n">
        <f aca="false">VLOOKUP(D1140,'paramètres CI'!$A$1:$B$6,2,0)</f>
        <v>0.0935912806596305</v>
      </c>
      <c r="Q1140" s="17" t="n">
        <f aca="false">M1140*P1140/N1140</f>
        <v>1.16280346825126</v>
      </c>
      <c r="R1140" s="9" t="n">
        <f aca="false">1/(1+0.04)*(1 - (1/(1+0.04))^L1140)/(1-1/(1+0.04))</f>
        <v>12.1656688537057</v>
      </c>
      <c r="S1140" s="17" t="n">
        <f aca="false">K1140/R1140</f>
        <v>0.556905344044816</v>
      </c>
      <c r="T1140" s="17" t="n">
        <f aca="false">Q1140+S1140</f>
        <v>1.71970881229608</v>
      </c>
      <c r="U1140" s="0" t="n">
        <f aca="false">T1140 + Z1140</f>
        <v>0.2951378798863</v>
      </c>
      <c r="V1140" s="4" t="str">
        <f aca="false">VLOOKUP(I1140,'CI ref gaz'!$I$1:$AM$97,1,0)</f>
        <v>0761</v>
      </c>
      <c r="W1140" s="0" t="n">
        <f aca="false">VLOOKUP(I1140,'CI ref gaz'!$I$1:$AM$97,14,0)</f>
        <v>-2</v>
      </c>
      <c r="X1140" s="1" t="n">
        <f aca="false">VLOOKUP(I1140,'CI ref gaz'!$I$1:$AM$97,13,0)</f>
        <v>0.220875082060492</v>
      </c>
      <c r="Y1140" s="2" t="n">
        <f aca="false">VLOOKUP(I1140,'CI ref gaz'!$I$1:$AM$97,7,0)</f>
        <v>0.489683573140789</v>
      </c>
      <c r="Z1140" s="17" t="n">
        <f aca="false">X1140*(O1140/Y1140)^(-1/8)-T1140</f>
        <v>-1.42457093240978</v>
      </c>
      <c r="AA1140" s="17" t="n">
        <f aca="false">Z1140^2</f>
        <v>2.02940234146686</v>
      </c>
      <c r="AB1140" s="18" t="n">
        <f aca="false">Z1140/U1140</f>
        <v>-4.82679801372356</v>
      </c>
      <c r="AC1140" s="17" t="n">
        <f aca="false">U1140^-('paramètres CI'!$B$19)</f>
        <v>17370.0222315663</v>
      </c>
      <c r="AD1140" s="4" t="n">
        <f aca="false">SUMIFS($AC$2:$AC$1250,$I$2:$I$1250,V1140)</f>
        <v>360504.486238279</v>
      </c>
      <c r="AE1140" s="4" t="n">
        <f aca="false">AC1140/AD1140</f>
        <v>0.048182541118463</v>
      </c>
      <c r="AF1140" s="17" t="n">
        <f aca="false">AE1140-O1140</f>
        <v>-2.08166817117217E-016</v>
      </c>
      <c r="AG1140" s="4" t="n">
        <f aca="false">VLOOKUP(I1140,BesoinU!$F$1:$L$99,3,0)</f>
        <v>11.0090535899981</v>
      </c>
      <c r="AH1140" s="19" t="n">
        <f aca="false">VLOOKUP(J1140,bibliRdtCHauff!$G$2:$K$1398,4,0)</f>
        <v>7.1138822984337</v>
      </c>
      <c r="AI1140" s="19" t="n">
        <f aca="false">VLOOKUP(J1140,bibliRdtCHauff!$G$2:$K$1398,3,0)</f>
        <v>2.81101778073089</v>
      </c>
      <c r="AJ1140" s="4" t="n">
        <f aca="false">VLOOKUP(D1140,'paramètres CI'!$A$1:$C$6,3)</f>
        <v>0.09847</v>
      </c>
      <c r="AK1140" s="4" t="n">
        <f aca="false">AJ1140*AG1140/AI1140</f>
        <v>0.385647331880358</v>
      </c>
      <c r="AL1140" s="4" t="n">
        <f aca="false">AK1140+AH1140/R1140</f>
        <v>0.970397943127416</v>
      </c>
      <c r="AM1140" s="4" t="n">
        <f aca="false">AL1140+Z1140</f>
        <v>-0.454172989282361</v>
      </c>
      <c r="AN1140" s="4" t="n">
        <f aca="false">AM1140^-'paramètres CI'!$B$19</f>
        <v>552.369363252794</v>
      </c>
      <c r="AO1140" s="4" t="n">
        <f aca="false">SUMIFS($AN$2:$AN$1250,$I$2:$I$1250,V1140)</f>
        <v>15921315283266.6</v>
      </c>
      <c r="AP1140" s="5" t="n">
        <f aca="false">AN1140/AO1140</f>
        <v>3.46937017090126E-011</v>
      </c>
      <c r="AQ1140" s="6" t="n">
        <f aca="false">AP1140-O1140</f>
        <v>-0.0481825410837695</v>
      </c>
      <c r="AR1140" s="20" t="n">
        <f aca="false">VLOOKUP(I1140,entreesparc!$A$13:$H$110,8,0)*AP1140</f>
        <v>8.39908486229317E-008</v>
      </c>
      <c r="AS1140" s="7" t="n">
        <f aca="false">M1140*AJ1140/AI1140+AH1140/R1140</f>
        <v>1.75095841819063</v>
      </c>
      <c r="AT1140" s="4" t="n">
        <f aca="false">AS1140+Z1140</f>
        <v>0.326387485780848</v>
      </c>
      <c r="AU1140" s="4" t="n">
        <f aca="false">AT1140^-'paramètres CI'!$B$19</f>
        <v>7764.83102373164</v>
      </c>
      <c r="AV1140" s="4" t="n">
        <f aca="false">SUMIFS($AU$2:$AU$1250,$I$2:$I$1250,V1140)</f>
        <v>18381.316837691</v>
      </c>
      <c r="AW1140" s="5" t="n">
        <f aca="false">AU1140/AV1140</f>
        <v>0.422430617582839</v>
      </c>
      <c r="AX1140" s="7" t="n">
        <f aca="false">SUMIFS($AP$2:$AP$1250,$I$2:$I$1250,V1140)</f>
        <v>1</v>
      </c>
    </row>
    <row r="1141" customFormat="false" ht="15.8" hidden="false" customHeight="false" outlineLevel="0" collapsed="false">
      <c r="A1141" s="0" t="s">
        <v>19</v>
      </c>
      <c r="B1141" s="0" t="s">
        <v>142</v>
      </c>
      <c r="C1141" s="0" t="s">
        <v>56</v>
      </c>
      <c r="D1141" s="0" t="s">
        <v>43</v>
      </c>
      <c r="E1141" s="0" t="str">
        <f aca="false">VLOOKUP(A1141,Nomenclature!$D$1:$E$9,2,0)</f>
        <v>07</v>
      </c>
      <c r="F1141" s="0" t="str">
        <f aca="false">VLOOKUP(B1141,Nomenclature!$J$1:$K$97,2,0)</f>
        <v>61</v>
      </c>
      <c r="G1141" s="0" t="str">
        <f aca="false">VLOOKUP(C1141,Nomenclature!$M$1:$N$21,2,0)</f>
        <v>30</v>
      </c>
      <c r="H1141" s="0" t="str">
        <f aca="false">VLOOKUP(D1141,Nomenclature!$O$25:$P$31,2,0)</f>
        <v>02</v>
      </c>
      <c r="I1141" s="1" t="str">
        <f aca="false">CONCATENATE(E1141,F1141)</f>
        <v>0761</v>
      </c>
      <c r="J1141" s="0" t="str">
        <f aca="false">CONCATENATE(E1141,F1141,G1141,H1141)</f>
        <v>07613002</v>
      </c>
      <c r="K1141" s="0" t="n">
        <v>8.46890749813536</v>
      </c>
      <c r="L1141" s="0" t="n">
        <v>17</v>
      </c>
      <c r="M1141" s="0" t="n">
        <v>33.291671385656</v>
      </c>
      <c r="N1141" s="0" t="n">
        <v>3.33681966777408</v>
      </c>
      <c r="O1141" s="0" t="n">
        <v>9.99100809271658E-005</v>
      </c>
      <c r="P1141" s="4" t="n">
        <f aca="false">VLOOKUP(D1141,'paramètres CI'!$A$1:$B$6,2,0)</f>
        <v>0.0935912806596305</v>
      </c>
      <c r="Q1141" s="17" t="n">
        <f aca="false">M1141*P1141/N1141</f>
        <v>0.933766421474496</v>
      </c>
      <c r="R1141" s="9" t="n">
        <f aca="false">1/(1+0.04)*(1 - (1/(1+0.04))^L1141)/(1-1/(1+0.04))</f>
        <v>12.1656688537057</v>
      </c>
      <c r="S1141" s="17" t="n">
        <f aca="false">K1141/R1141</f>
        <v>0.69613168005602</v>
      </c>
      <c r="T1141" s="17" t="n">
        <f aca="false">Q1141+S1141</f>
        <v>1.62989810153052</v>
      </c>
      <c r="U1141" s="0" t="n">
        <f aca="false">T1141 + Z1141</f>
        <v>0.638903109700864</v>
      </c>
      <c r="V1141" s="4" t="str">
        <f aca="false">VLOOKUP(I1141,'CI ref gaz'!$I$1:$AM$97,1,0)</f>
        <v>0761</v>
      </c>
      <c r="W1141" s="0" t="n">
        <f aca="false">VLOOKUP(I1141,'CI ref gaz'!$I$1:$AM$97,14,0)</f>
        <v>-2</v>
      </c>
      <c r="X1141" s="1" t="n">
        <f aca="false">VLOOKUP(I1141,'CI ref gaz'!$I$1:$AM$97,13,0)</f>
        <v>0.220875082060492</v>
      </c>
      <c r="Y1141" s="2" t="n">
        <f aca="false">VLOOKUP(I1141,'CI ref gaz'!$I$1:$AM$97,7,0)</f>
        <v>0.489683573140789</v>
      </c>
      <c r="Z1141" s="17" t="n">
        <f aca="false">X1141*(O1141/Y1141)^(-1/8)-T1141</f>
        <v>-0.990994991829652</v>
      </c>
      <c r="AA1141" s="17" t="n">
        <f aca="false">Z1141^2</f>
        <v>0.982071073831453</v>
      </c>
      <c r="AB1141" s="18" t="n">
        <f aca="false">Z1141/U1141</f>
        <v>-1.55108807076184</v>
      </c>
      <c r="AC1141" s="17" t="n">
        <f aca="false">U1141^-('paramètres CI'!$B$19)</f>
        <v>36.0180323946727</v>
      </c>
      <c r="AD1141" s="4" t="n">
        <f aca="false">SUMIFS($AC$2:$AC$1250,$I$2:$I$1250,V1141)</f>
        <v>360504.486238279</v>
      </c>
      <c r="AE1141" s="4" t="n">
        <f aca="false">AC1141/AD1141</f>
        <v>9.99100809271656E-005</v>
      </c>
      <c r="AF1141" s="17" t="n">
        <f aca="false">AE1141-O1141</f>
        <v>0</v>
      </c>
      <c r="AG1141" s="4" t="n">
        <f aca="false">VLOOKUP(I1141,BesoinU!$F$1:$L$99,3,0)</f>
        <v>11.0090535899981</v>
      </c>
      <c r="AH1141" s="19" t="n">
        <f aca="false">VLOOKUP(J1141,bibliRdtCHauff!$G$2:$K$1398,4,0)</f>
        <v>8.46890749813536</v>
      </c>
      <c r="AI1141" s="19" t="n">
        <f aca="false">VLOOKUP(J1141,bibliRdtCHauff!$G$2:$K$1398,3,0)</f>
        <v>3.33681966777408</v>
      </c>
      <c r="AJ1141" s="4" t="n">
        <f aca="false">VLOOKUP(D1141,'paramètres CI'!$A$1:$C$6,3)</f>
        <v>0.09847</v>
      </c>
      <c r="AK1141" s="4" t="n">
        <f aca="false">AJ1141*AG1141/AI1141</f>
        <v>0.324878661402241</v>
      </c>
      <c r="AL1141" s="4" t="n">
        <f aca="false">AK1141+AH1141/R1141</f>
        <v>1.02101034145826</v>
      </c>
      <c r="AM1141" s="4" t="n">
        <f aca="false">AL1141+Z1141</f>
        <v>0.0300153496286097</v>
      </c>
      <c r="AN1141" s="4" t="n">
        <f aca="false">AM1141^-'paramètres CI'!$B$19</f>
        <v>1517933507235.29</v>
      </c>
      <c r="AO1141" s="4" t="n">
        <f aca="false">SUMIFS($AN$2:$AN$1250,$I$2:$I$1250,V1141)</f>
        <v>15921315283266.6</v>
      </c>
      <c r="AP1141" s="5" t="n">
        <f aca="false">AN1141/AO1141</f>
        <v>0.0953397053088099</v>
      </c>
      <c r="AQ1141" s="6" t="n">
        <f aca="false">AP1141-O1141</f>
        <v>0.0952397952278827</v>
      </c>
      <c r="AR1141" s="20" t="n">
        <f aca="false">VLOOKUP(I1141,entreesparc!$A$13:$H$110,8,0)*AP1141</f>
        <v>230.810272812917</v>
      </c>
      <c r="AS1141" s="7" t="n">
        <f aca="false">M1141*AJ1141/AI1141+AH1141/R1141</f>
        <v>1.67857340832969</v>
      </c>
      <c r="AT1141" s="4" t="n">
        <f aca="false">AS1141+Z1141</f>
        <v>0.687578416500041</v>
      </c>
      <c r="AU1141" s="4" t="n">
        <f aca="false">AT1141^-'paramètres CI'!$B$19</f>
        <v>20.0180659766342</v>
      </c>
      <c r="AV1141" s="4" t="n">
        <f aca="false">SUMIFS($AU$2:$AU$1250,$I$2:$I$1250,V1141)</f>
        <v>18381.316837691</v>
      </c>
      <c r="AW1141" s="5" t="n">
        <f aca="false">AU1141/AV1141</f>
        <v>0.00108904417204686</v>
      </c>
      <c r="AX1141" s="7" t="n">
        <f aca="false">SUMIFS($AP$2:$AP$1250,$I$2:$I$1250,V1141)</f>
        <v>1</v>
      </c>
    </row>
    <row r="1142" customFormat="false" ht="15.8" hidden="false" customHeight="false" outlineLevel="0" collapsed="false">
      <c r="A1142" s="0" t="s">
        <v>19</v>
      </c>
      <c r="B1142" s="0" t="s">
        <v>142</v>
      </c>
      <c r="C1142" s="0" t="s">
        <v>137</v>
      </c>
      <c r="D1142" s="0" t="s">
        <v>39</v>
      </c>
      <c r="E1142" s="0" t="str">
        <f aca="false">VLOOKUP(A1142,Nomenclature!$D$1:$E$9,2,0)</f>
        <v>07</v>
      </c>
      <c r="F1142" s="0" t="str">
        <f aca="false">VLOOKUP(B1142,Nomenclature!$J$1:$K$97,2,0)</f>
        <v>61</v>
      </c>
      <c r="G1142" s="0" t="str">
        <f aca="false">VLOOKUP(C1142,Nomenclature!$M$1:$N$21,2,0)</f>
        <v>11</v>
      </c>
      <c r="H1142" s="0" t="str">
        <f aca="false">VLOOKUP(D1142,Nomenclature!$O$25:$P$31,2,0)</f>
        <v>04</v>
      </c>
      <c r="I1142" s="1" t="str">
        <f aca="false">CONCATENATE(E1142,F1142)</f>
        <v>0761</v>
      </c>
      <c r="J1142" s="0" t="str">
        <f aca="false">CONCATENATE(E1142,F1142,G1142,H1142)</f>
        <v>07611104</v>
      </c>
      <c r="K1142" s="0" t="n">
        <v>10</v>
      </c>
      <c r="L1142" s="0" t="n">
        <v>25</v>
      </c>
      <c r="M1142" s="0" t="n">
        <v>58.5415736137356</v>
      </c>
      <c r="N1142" s="0" t="n">
        <v>0.799999999999999</v>
      </c>
      <c r="O1142" s="0" t="n">
        <v>0.0388606174010646</v>
      </c>
      <c r="P1142" s="4" t="n">
        <f aca="false">VLOOKUP(D1142,'paramètres CI'!$A$1:$B$6,2,0)</f>
        <v>0.022045059962018</v>
      </c>
      <c r="Q1142" s="17" t="n">
        <f aca="false">M1142*P1142/N1142</f>
        <v>1.61319062573211</v>
      </c>
      <c r="R1142" s="9" t="n">
        <f aca="false">1/(1+0.04)*(1 - (1/(1+0.04))^L1142)/(1-1/(1+0.04))</f>
        <v>15.6220799436509</v>
      </c>
      <c r="S1142" s="17" t="n">
        <f aca="false">K1142/R1142</f>
        <v>0.640119627864547</v>
      </c>
      <c r="T1142" s="17" t="n">
        <f aca="false">Q1142+S1142</f>
        <v>2.25331025359666</v>
      </c>
      <c r="U1142" s="0" t="n">
        <f aca="false">T1142 + Z1142</f>
        <v>0.303177839502023</v>
      </c>
      <c r="V1142" s="4" t="str">
        <f aca="false">VLOOKUP(I1142,'CI ref gaz'!$I$1:$AM$97,1,0)</f>
        <v>0761</v>
      </c>
      <c r="W1142" s="0" t="n">
        <f aca="false">VLOOKUP(I1142,'CI ref gaz'!$I$1:$AM$97,14,0)</f>
        <v>-2</v>
      </c>
      <c r="X1142" s="1" t="n">
        <f aca="false">VLOOKUP(I1142,'CI ref gaz'!$I$1:$AM$97,13,0)</f>
        <v>0.220875082060492</v>
      </c>
      <c r="Y1142" s="2" t="n">
        <f aca="false">VLOOKUP(I1142,'CI ref gaz'!$I$1:$AM$97,7,0)</f>
        <v>0.489683573140789</v>
      </c>
      <c r="Z1142" s="17" t="n">
        <f aca="false">X1142*(O1142/Y1142)^(-1/8)-T1142</f>
        <v>-1.95013241409464</v>
      </c>
      <c r="AA1142" s="17" t="n">
        <f aca="false">Z1142^2</f>
        <v>3.80301643250258</v>
      </c>
      <c r="AB1142" s="18" t="n">
        <f aca="false">Z1142/U1142</f>
        <v>-6.43230526775235</v>
      </c>
      <c r="AC1142" s="17" t="n">
        <f aca="false">U1142^-('paramètres CI'!$B$19)</f>
        <v>14009.4269110731</v>
      </c>
      <c r="AD1142" s="4" t="n">
        <f aca="false">SUMIFS($AC$2:$AC$1250,$I$2:$I$1250,V1142)</f>
        <v>360504.486238279</v>
      </c>
      <c r="AE1142" s="4" t="n">
        <f aca="false">AC1142/AD1142</f>
        <v>0.0388606174010646</v>
      </c>
      <c r="AF1142" s="17" t="n">
        <f aca="false">AE1142-O1142</f>
        <v>0</v>
      </c>
      <c r="AG1142" s="4" t="n">
        <f aca="false">VLOOKUP(I1142,BesoinU!$F$1:$L$99,3,0)</f>
        <v>11.0090535899981</v>
      </c>
      <c r="AH1142" s="19" t="n">
        <f aca="false">VLOOKUP(J1142,bibliRdtCHauff!$G$2:$K$1398,4,0)</f>
        <v>10.4</v>
      </c>
      <c r="AI1142" s="19" t="n">
        <f aca="false">VLOOKUP(J1142,bibliRdtCHauff!$G$2:$K$1398,3,0)</f>
        <v>0.839999999999999</v>
      </c>
      <c r="AJ1142" s="4" t="n">
        <f aca="false">VLOOKUP(D1142,'paramètres CI'!$A$1:$C$6,3)</f>
        <v>0.0386719666666667</v>
      </c>
      <c r="AK1142" s="4" t="n">
        <f aca="false">AJ1142*AG1142/AI1142</f>
        <v>0.506835420790422</v>
      </c>
      <c r="AL1142" s="4" t="n">
        <f aca="false">AK1142+AH1142/R1142</f>
        <v>1.17255983376955</v>
      </c>
      <c r="AM1142" s="4" t="n">
        <f aca="false">AL1142+Z1142</f>
        <v>-0.777572580325089</v>
      </c>
      <c r="AN1142" s="4" t="n">
        <f aca="false">AM1142^-'paramètres CI'!$B$19</f>
        <v>7.48294407214481</v>
      </c>
      <c r="AO1142" s="4" t="n">
        <f aca="false">SUMIFS($AN$2:$AN$1250,$I$2:$I$1250,V1142)</f>
        <v>15921315283266.6</v>
      </c>
      <c r="AP1142" s="5" t="n">
        <f aca="false">AN1142/AO1142</f>
        <v>4.69995345171604E-013</v>
      </c>
      <c r="AQ1142" s="6" t="n">
        <f aca="false">AP1142-O1142</f>
        <v>-0.0388606174005946</v>
      </c>
      <c r="AR1142" s="20" t="n">
        <f aca="false">VLOOKUP(I1142,entreesparc!$A$13:$H$110,8,0)*AP1142</f>
        <v>1.13782346492983E-009</v>
      </c>
      <c r="AS1142" s="7" t="n">
        <f aca="false">M1142*AJ1142/AI1142+AH1142/R1142</f>
        <v>3.36086463131794</v>
      </c>
      <c r="AT1142" s="4" t="n">
        <f aca="false">AS1142+Z1142</f>
        <v>1.4107322172233</v>
      </c>
      <c r="AU1142" s="4" t="n">
        <f aca="false">AT1142^-'paramètres CI'!$B$19</f>
        <v>0.063744588759291</v>
      </c>
      <c r="AV1142" s="4" t="n">
        <f aca="false">SUMIFS($AU$2:$AU$1250,$I$2:$I$1250,V1142)</f>
        <v>18381.316837691</v>
      </c>
      <c r="AW1142" s="5" t="n">
        <f aca="false">AU1142/AV1142</f>
        <v>3.46790109338534E-006</v>
      </c>
      <c r="AX1142" s="7" t="n">
        <f aca="false">SUMIFS($AP$2:$AP$1250,$I$2:$I$1250,V1142)</f>
        <v>1</v>
      </c>
    </row>
    <row r="1143" customFormat="false" ht="15.8" hidden="false" customHeight="false" outlineLevel="0" collapsed="false">
      <c r="A1143" s="0" t="s">
        <v>19</v>
      </c>
      <c r="B1143" s="0" t="s">
        <v>142</v>
      </c>
      <c r="C1143" s="0" t="s">
        <v>138</v>
      </c>
      <c r="D1143" s="0" t="s">
        <v>39</v>
      </c>
      <c r="E1143" s="0" t="str">
        <f aca="false">VLOOKUP(A1143,Nomenclature!$D$1:$E$9,2,0)</f>
        <v>07</v>
      </c>
      <c r="F1143" s="0" t="str">
        <f aca="false">VLOOKUP(B1143,Nomenclature!$J$1:$K$97,2,0)</f>
        <v>61</v>
      </c>
      <c r="G1143" s="0" t="str">
        <f aca="false">VLOOKUP(C1143,Nomenclature!$M$1:$N$21,2,0)</f>
        <v>31</v>
      </c>
      <c r="H1143" s="0" t="str">
        <f aca="false">VLOOKUP(D1143,Nomenclature!$O$25:$P$31,2,0)</f>
        <v>04</v>
      </c>
      <c r="I1143" s="1" t="str">
        <f aca="false">CONCATENATE(E1143,F1143)</f>
        <v>0761</v>
      </c>
      <c r="J1143" s="0" t="str">
        <f aca="false">CONCATENATE(E1143,F1143,G1143,H1143)</f>
        <v>07613104</v>
      </c>
      <c r="K1143" s="0" t="n">
        <v>12</v>
      </c>
      <c r="L1143" s="0" t="n">
        <v>25</v>
      </c>
      <c r="M1143" s="0" t="n">
        <v>58.5415736137356</v>
      </c>
      <c r="N1143" s="0" t="n">
        <v>1</v>
      </c>
      <c r="O1143" s="0" t="n">
        <v>9.99100809271658E-005</v>
      </c>
      <c r="P1143" s="4" t="n">
        <f aca="false">VLOOKUP(D1143,'paramètres CI'!$A$1:$B$6,2,0)</f>
        <v>0.022045059962018</v>
      </c>
      <c r="Q1143" s="17" t="n">
        <f aca="false">M1143*P1143/N1143</f>
        <v>1.29055250058569</v>
      </c>
      <c r="R1143" s="9" t="n">
        <f aca="false">1/(1+0.04)*(1 - (1/(1+0.04))^L1143)/(1-1/(1+0.04))</f>
        <v>15.6220799436509</v>
      </c>
      <c r="S1143" s="17" t="n">
        <f aca="false">K1143/R1143</f>
        <v>0.768143553437456</v>
      </c>
      <c r="T1143" s="17" t="n">
        <f aca="false">Q1143+S1143</f>
        <v>2.05869605402315</v>
      </c>
      <c r="U1143" s="0" t="n">
        <f aca="false">T1143 + Z1143</f>
        <v>0.638903109700864</v>
      </c>
      <c r="V1143" s="4" t="str">
        <f aca="false">VLOOKUP(I1143,'CI ref gaz'!$I$1:$AM$97,1,0)</f>
        <v>0761</v>
      </c>
      <c r="W1143" s="0" t="n">
        <f aca="false">VLOOKUP(I1143,'CI ref gaz'!$I$1:$AM$97,14,0)</f>
        <v>-2</v>
      </c>
      <c r="X1143" s="1" t="n">
        <f aca="false">VLOOKUP(I1143,'CI ref gaz'!$I$1:$AM$97,13,0)</f>
        <v>0.220875082060492</v>
      </c>
      <c r="Y1143" s="2" t="n">
        <f aca="false">VLOOKUP(I1143,'CI ref gaz'!$I$1:$AM$97,7,0)</f>
        <v>0.489683573140789</v>
      </c>
      <c r="Z1143" s="17" t="n">
        <f aca="false">X1143*(O1143/Y1143)^(-1/8)-T1143</f>
        <v>-1.41979294432228</v>
      </c>
      <c r="AA1143" s="17" t="n">
        <f aca="false">Z1143^2</f>
        <v>2.01581200474733</v>
      </c>
      <c r="AB1143" s="18" t="n">
        <f aca="false">Z1143/U1143</f>
        <v>-2.22223514452298</v>
      </c>
      <c r="AC1143" s="17" t="n">
        <f aca="false">U1143^-('paramètres CI'!$B$19)</f>
        <v>36.0180323946727</v>
      </c>
      <c r="AD1143" s="4" t="n">
        <f aca="false">SUMIFS($AC$2:$AC$1250,$I$2:$I$1250,V1143)</f>
        <v>360504.486238279</v>
      </c>
      <c r="AE1143" s="4" t="n">
        <f aca="false">AC1143/AD1143</f>
        <v>9.99100809271656E-005</v>
      </c>
      <c r="AF1143" s="17" t="n">
        <f aca="false">AE1143-O1143</f>
        <v>0</v>
      </c>
      <c r="AG1143" s="4" t="n">
        <f aca="false">VLOOKUP(I1143,BesoinU!$F$1:$L$99,3,0)</f>
        <v>11.0090535899981</v>
      </c>
      <c r="AH1143" s="19" t="n">
        <f aca="false">VLOOKUP(J1143,bibliRdtCHauff!$G$2:$K$1398,4,0)</f>
        <v>12</v>
      </c>
      <c r="AI1143" s="19" t="n">
        <f aca="false">VLOOKUP(J1143,bibliRdtCHauff!$G$2:$K$1398,3,0)</f>
        <v>1</v>
      </c>
      <c r="AJ1143" s="4" t="n">
        <f aca="false">VLOOKUP(D1143,'paramètres CI'!$A$1:$C$6,3)</f>
        <v>0.0386719666666667</v>
      </c>
      <c r="AK1143" s="4" t="n">
        <f aca="false">AJ1143*AG1143/AI1143</f>
        <v>0.425741753463954</v>
      </c>
      <c r="AL1143" s="4" t="n">
        <f aca="false">AK1143+AH1143/R1143</f>
        <v>1.19388530690141</v>
      </c>
      <c r="AM1143" s="4" t="n">
        <f aca="false">AL1143+Z1143</f>
        <v>-0.225907637420873</v>
      </c>
      <c r="AN1143" s="4" t="n">
        <f aca="false">AM1143^-'paramètres CI'!$B$19</f>
        <v>147418.738537689</v>
      </c>
      <c r="AO1143" s="4" t="n">
        <f aca="false">SUMIFS($AN$2:$AN$1250,$I$2:$I$1250,V1143)</f>
        <v>15921315283266.6</v>
      </c>
      <c r="AP1143" s="5" t="n">
        <f aca="false">AN1143/AO1143</f>
        <v>9.25920603385245E-009</v>
      </c>
      <c r="AQ1143" s="6" t="n">
        <f aca="false">AP1143-O1143</f>
        <v>-9.99008217211319E-005</v>
      </c>
      <c r="AR1143" s="20" t="n">
        <f aca="false">VLOOKUP(I1143,entreesparc!$A$13:$H$110,8,0)*AP1143</f>
        <v>2.24158430507233E-005</v>
      </c>
      <c r="AS1143" s="7" t="n">
        <f aca="false">M1143*AJ1143/AI1143+AH1143/R1143</f>
        <v>3.03206133684205</v>
      </c>
      <c r="AT1143" s="4" t="n">
        <f aca="false">AS1143+Z1143</f>
        <v>1.61226839251977</v>
      </c>
      <c r="AU1143" s="4" t="n">
        <f aca="false">AT1143^-'paramètres CI'!$B$19</f>
        <v>0.0219028828331481</v>
      </c>
      <c r="AV1143" s="4" t="n">
        <f aca="false">SUMIFS($AU$2:$AU$1250,$I$2:$I$1250,V1143)</f>
        <v>18381.316837691</v>
      </c>
      <c r="AW1143" s="5" t="n">
        <f aca="false">AU1143/AV1143</f>
        <v>1.19158398859847E-006</v>
      </c>
      <c r="AX1143" s="7" t="n">
        <f aca="false">SUMIFS($AP$2:$AP$1250,$I$2:$I$1250,V1143)</f>
        <v>1</v>
      </c>
    </row>
    <row r="1144" customFormat="false" ht="15.8" hidden="false" customHeight="false" outlineLevel="0" collapsed="false">
      <c r="A1144" s="0" t="s">
        <v>19</v>
      </c>
      <c r="B1144" s="0" t="s">
        <v>143</v>
      </c>
      <c r="C1144" s="0" t="s">
        <v>32</v>
      </c>
      <c r="D1144" s="0" t="s">
        <v>33</v>
      </c>
      <c r="E1144" s="0" t="str">
        <f aca="false">VLOOKUP(A1144,Nomenclature!$D$1:$E$9,2,0)</f>
        <v>07</v>
      </c>
      <c r="F1144" s="0" t="str">
        <f aca="false">VLOOKUP(B1144,Nomenclature!$J$1:$K$97,2,0)</f>
        <v>65</v>
      </c>
      <c r="G1144" s="0" t="str">
        <f aca="false">VLOOKUP(C1144,Nomenclature!$M$1:$N$21,2,0)</f>
        <v>01</v>
      </c>
      <c r="H1144" s="0" t="str">
        <f aca="false">VLOOKUP(D1144,Nomenclature!$O$25:$P$31,2,0)</f>
        <v>01</v>
      </c>
      <c r="I1144" s="1" t="str">
        <f aca="false">CONCATENATE(E1144,F1144)</f>
        <v>0765</v>
      </c>
      <c r="J1144" s="0" t="str">
        <f aca="false">CONCATENATE(E1144,F1144,G1144,H1144)</f>
        <v>07650101</v>
      </c>
      <c r="K1144" s="0" t="n">
        <v>48.0764807336799</v>
      </c>
      <c r="L1144" s="0" t="n">
        <v>25</v>
      </c>
      <c r="M1144" s="0" t="n">
        <v>132.311089892494</v>
      </c>
      <c r="N1144" s="0" t="n">
        <v>1.9661654989647</v>
      </c>
      <c r="O1144" s="0" t="n">
        <v>0.0517644099308972</v>
      </c>
      <c r="P1144" s="4" t="n">
        <f aca="false">VLOOKUP(D1144,'paramètres CI'!$A$1:$B$6,2,0)</f>
        <v>0.033584731604575</v>
      </c>
      <c r="Q1144" s="17" t="n">
        <f aca="false">M1144*P1144/N1144</f>
        <v>2.26005005412211</v>
      </c>
      <c r="R1144" s="9" t="n">
        <f aca="false">1/(1+0.04)*(1 - (1/(1+0.04))^L1144)/(1-1/(1+0.04))</f>
        <v>15.6220799436509</v>
      </c>
      <c r="S1144" s="17" t="n">
        <f aca="false">K1144/R1144</f>
        <v>3.07746989562802</v>
      </c>
      <c r="T1144" s="17" t="n">
        <f aca="false">Q1144+S1144</f>
        <v>5.33751994975014</v>
      </c>
      <c r="U1144" s="0" t="n">
        <f aca="false">T1144 + Z1144</f>
        <v>8.52371461157947</v>
      </c>
      <c r="V1144" s="4" t="str">
        <f aca="false">VLOOKUP(I1144,'CI ref gaz'!$I$1:$AM$97,1,0)</f>
        <v>0765</v>
      </c>
      <c r="W1144" s="0" t="n">
        <f aca="false">VLOOKUP(I1144,'CI ref gaz'!$I$1:$AM$97,14,0)</f>
        <v>-2</v>
      </c>
      <c r="X1144" s="1" t="n">
        <f aca="false">VLOOKUP(I1144,'CI ref gaz'!$I$1:$AM$97,13,0)</f>
        <v>6.78522059223554</v>
      </c>
      <c r="Y1144" s="2" t="n">
        <f aca="false">VLOOKUP(I1144,'CI ref gaz'!$I$1:$AM$97,7,0)</f>
        <v>0.321033755487356</v>
      </c>
      <c r="Z1144" s="17" t="n">
        <f aca="false">X1144*(O1144/Y1144)^(-1/8)-T1144</f>
        <v>3.18619466182933</v>
      </c>
      <c r="AA1144" s="17" t="n">
        <f aca="false">Z1144^2</f>
        <v>10.1518364230697</v>
      </c>
      <c r="AB1144" s="18" t="n">
        <f aca="false">Z1144/U1144</f>
        <v>0.373803536019482</v>
      </c>
      <c r="AC1144" s="17" t="n">
        <f aca="false">U1144^-('paramètres CI'!$B$19)</f>
        <v>3.58896147939472E-008</v>
      </c>
      <c r="AD1144" s="4" t="n">
        <f aca="false">SUMIFS($AC$2:$AC$1250,$I$2:$I$1250,V1144)</f>
        <v>6.93326067888304E-007</v>
      </c>
      <c r="AE1144" s="4" t="n">
        <f aca="false">AC1144/AD1144</f>
        <v>0.0517644099308972</v>
      </c>
      <c r="AF1144" s="17" t="n">
        <f aca="false">AE1144-O1144</f>
        <v>0</v>
      </c>
      <c r="AG1144" s="4" t="n">
        <f aca="false">VLOOKUP(I1144,BesoinU!$F$1:$L$99,3,0)</f>
        <v>26.6222155687049</v>
      </c>
      <c r="AH1144" s="19" t="n">
        <f aca="false">VLOOKUP(J1144,bibliRdtCHauff!$G$2:$K$1398,4,0)</f>
        <v>50.4803047703639</v>
      </c>
      <c r="AI1144" s="19" t="n">
        <f aca="false">VLOOKUP(J1144,bibliRdtCHauff!$G$2:$K$1398,3,0)</f>
        <v>2.07438054703529</v>
      </c>
      <c r="AJ1144" s="4" t="n">
        <f aca="false">VLOOKUP(D1144,'paramètres CI'!$A$1:$C$6,3)</f>
        <v>0.0509473684210526</v>
      </c>
      <c r="AK1144" s="4" t="n">
        <f aca="false">AJ1144*AG1144/AI1144</f>
        <v>0.653849086032919</v>
      </c>
      <c r="AL1144" s="4" t="n">
        <f aca="false">AK1144+AH1144/R1144</f>
        <v>3.88519247644234</v>
      </c>
      <c r="AM1144" s="4" t="n">
        <f aca="false">AL1144+Z1144</f>
        <v>7.07138713827167</v>
      </c>
      <c r="AN1144" s="4" t="n">
        <f aca="false">AM1144^-'paramètres CI'!$B$19</f>
        <v>1.59942207491089E-007</v>
      </c>
      <c r="AO1144" s="4" t="n">
        <f aca="false">SUMIFS($AN$2:$AN$1250,$I$2:$I$1250,V1144)</f>
        <v>11.2070790503724</v>
      </c>
      <c r="AP1144" s="5" t="n">
        <f aca="false">AN1144/AO1144</f>
        <v>1.42715338021796E-008</v>
      </c>
      <c r="AQ1144" s="6" t="n">
        <f aca="false">AP1144-O1144</f>
        <v>-0.0517643956593634</v>
      </c>
      <c r="AR1144" s="20" t="n">
        <f aca="false">VLOOKUP(I1144,entreesparc!$A$13:$H$110,8,0)*AP1144</f>
        <v>6.12174644437786E-005</v>
      </c>
      <c r="AS1144" s="7" t="n">
        <f aca="false">M1144*AJ1144/AI1144+AH1144/R1144</f>
        <v>6.48094089197586</v>
      </c>
      <c r="AT1144" s="4" t="n">
        <f aca="false">AS1144+Z1144</f>
        <v>9.66713555380519</v>
      </c>
      <c r="AU1144" s="4" t="n">
        <f aca="false">AT1144^-'paramètres CI'!$B$19</f>
        <v>1.31104480223229E-008</v>
      </c>
      <c r="AV1144" s="4" t="n">
        <f aca="false">SUMIFS($AU$2:$AU$1250,$I$2:$I$1250,V1144)</f>
        <v>3.03528968063421E-007</v>
      </c>
      <c r="AW1144" s="5" t="n">
        <f aca="false">AU1144/AV1144</f>
        <v>0.0431933996480478</v>
      </c>
      <c r="AX1144" s="7" t="n">
        <f aca="false">SUMIFS($AP$2:$AP$1250,$I$2:$I$1250,V1144)</f>
        <v>1</v>
      </c>
    </row>
    <row r="1145" customFormat="false" ht="15.8" hidden="false" customHeight="false" outlineLevel="0" collapsed="false">
      <c r="A1145" s="0" t="s">
        <v>19</v>
      </c>
      <c r="B1145" s="0" t="s">
        <v>143</v>
      </c>
      <c r="C1145" s="0" t="s">
        <v>32</v>
      </c>
      <c r="D1145" s="0" t="s">
        <v>34</v>
      </c>
      <c r="E1145" s="0" t="str">
        <f aca="false">VLOOKUP(A1145,Nomenclature!$D$1:$E$9,2,0)</f>
        <v>07</v>
      </c>
      <c r="F1145" s="0" t="str">
        <f aca="false">VLOOKUP(B1145,Nomenclature!$J$1:$K$97,2,0)</f>
        <v>65</v>
      </c>
      <c r="G1145" s="0" t="str">
        <f aca="false">VLOOKUP(C1145,Nomenclature!$M$1:$N$21,2,0)</f>
        <v>01</v>
      </c>
      <c r="H1145" s="0" t="str">
        <f aca="false">VLOOKUP(D1145,Nomenclature!$O$25:$P$31,2,0)</f>
        <v>06</v>
      </c>
      <c r="I1145" s="1" t="str">
        <f aca="false">CONCATENATE(E1145,F1145)</f>
        <v>0765</v>
      </c>
      <c r="J1145" s="0" t="str">
        <f aca="false">CONCATENATE(E1145,F1145,G1145,H1145)</f>
        <v>07650106</v>
      </c>
      <c r="K1145" s="0" t="n">
        <v>50.1775794869224</v>
      </c>
      <c r="L1145" s="0" t="n">
        <v>25</v>
      </c>
      <c r="M1145" s="0" t="n">
        <v>173.521061841207</v>
      </c>
      <c r="N1145" s="0" t="n">
        <v>2.01350779158378</v>
      </c>
      <c r="O1145" s="0" t="n">
        <v>0.087471377698757</v>
      </c>
      <c r="P1145" s="4" t="n">
        <f aca="false">VLOOKUP(D1145,'paramètres CI'!$A$1:$B$6,2,0)</f>
        <v>0.0424847883250769</v>
      </c>
      <c r="Q1145" s="17" t="n">
        <f aca="false">M1145*P1145/N1145</f>
        <v>3.66127492184553</v>
      </c>
      <c r="R1145" s="9" t="n">
        <f aca="false">1/(1+0.04)*(1 - (1/(1+0.04))^L1145)/(1-1/(1+0.04))</f>
        <v>15.6220799436509</v>
      </c>
      <c r="S1145" s="17" t="n">
        <f aca="false">K1145/R1145</f>
        <v>3.21196535083125</v>
      </c>
      <c r="T1145" s="17" t="n">
        <f aca="false">Q1145+S1145</f>
        <v>6.87324027267678</v>
      </c>
      <c r="U1145" s="0" t="n">
        <f aca="false">T1145 + Z1145</f>
        <v>7.98269549209504</v>
      </c>
      <c r="V1145" s="4" t="str">
        <f aca="false">VLOOKUP(I1145,'CI ref gaz'!$I$1:$AM$97,1,0)</f>
        <v>0765</v>
      </c>
      <c r="W1145" s="0" t="n">
        <f aca="false">VLOOKUP(I1145,'CI ref gaz'!$I$1:$AM$97,14,0)</f>
        <v>-2</v>
      </c>
      <c r="X1145" s="1" t="n">
        <f aca="false">VLOOKUP(I1145,'CI ref gaz'!$I$1:$AM$97,13,0)</f>
        <v>6.78522059223554</v>
      </c>
      <c r="Y1145" s="2" t="n">
        <f aca="false">VLOOKUP(I1145,'CI ref gaz'!$I$1:$AM$97,7,0)</f>
        <v>0.321033755487356</v>
      </c>
      <c r="Z1145" s="17" t="n">
        <f aca="false">X1145*(O1145/Y1145)^(-1/8)-T1145</f>
        <v>1.10945521941827</v>
      </c>
      <c r="AA1145" s="17" t="n">
        <f aca="false">Z1145^2</f>
        <v>1.23089088389443</v>
      </c>
      <c r="AB1145" s="18" t="n">
        <f aca="false">Z1145/U1145</f>
        <v>0.138982530464417</v>
      </c>
      <c r="AC1145" s="17" t="n">
        <f aca="false">U1145^-('paramètres CI'!$B$19)</f>
        <v>6.06461863526519E-008</v>
      </c>
      <c r="AD1145" s="4" t="n">
        <f aca="false">SUMIFS($AC$2:$AC$1250,$I$2:$I$1250,V1145)</f>
        <v>6.93326067888304E-007</v>
      </c>
      <c r="AE1145" s="4" t="n">
        <f aca="false">AC1145/AD1145</f>
        <v>0.0874713776987571</v>
      </c>
      <c r="AF1145" s="17" t="n">
        <f aca="false">AE1145-O1145</f>
        <v>0</v>
      </c>
      <c r="AG1145" s="4" t="n">
        <f aca="false">VLOOKUP(I1145,BesoinU!$F$1:$L$99,3,0)</f>
        <v>26.6222155687049</v>
      </c>
      <c r="AH1145" s="19" t="n">
        <f aca="false">VLOOKUP(J1145,bibliRdtCHauff!$G$2:$K$1398,4,0)</f>
        <v>52.6864584612685</v>
      </c>
      <c r="AI1145" s="19" t="n">
        <f aca="false">VLOOKUP(J1145,bibliRdtCHauff!$G$2:$K$1398,3,0)</f>
        <v>2.12550354447638</v>
      </c>
      <c r="AJ1145" s="4" t="n">
        <f aca="false">VLOOKUP(D1145,'paramètres CI'!$A$1:$C$6,3)</f>
        <v>0.0591</v>
      </c>
      <c r="AK1145" s="4" t="n">
        <f aca="false">AJ1145*AG1145/AI1145</f>
        <v>0.740235387609321</v>
      </c>
      <c r="AL1145" s="4" t="n">
        <f aca="false">AK1145+AH1145/R1145</f>
        <v>4.11279900598213</v>
      </c>
      <c r="AM1145" s="4" t="n">
        <f aca="false">AL1145+Z1145</f>
        <v>5.22225422540039</v>
      </c>
      <c r="AN1145" s="4" t="n">
        <f aca="false">AM1145^-'paramètres CI'!$B$19</f>
        <v>1.80773980234032E-006</v>
      </c>
      <c r="AO1145" s="4" t="n">
        <f aca="false">SUMIFS($AN$2:$AN$1250,$I$2:$I$1250,V1145)</f>
        <v>11.2070790503724</v>
      </c>
      <c r="AP1145" s="5" t="n">
        <f aca="false">AN1145/AO1145</f>
        <v>1.61303386387753E-007</v>
      </c>
      <c r="AQ1145" s="6" t="n">
        <f aca="false">AP1145-O1145</f>
        <v>-0.0874712163953706</v>
      </c>
      <c r="AR1145" s="20" t="n">
        <f aca="false">VLOOKUP(I1145,entreesparc!$A$13:$H$110,8,0)*AP1145</f>
        <v>0.000691907713475427</v>
      </c>
      <c r="AS1145" s="7" t="n">
        <f aca="false">M1145*AJ1145/AI1145+AH1145/R1145</f>
        <v>8.19734727091745</v>
      </c>
      <c r="AT1145" s="4" t="n">
        <f aca="false">AS1145+Z1145</f>
        <v>9.30680249033571</v>
      </c>
      <c r="AU1145" s="4" t="n">
        <f aca="false">AT1145^-'paramètres CI'!$B$19</f>
        <v>1.77662603052905E-008</v>
      </c>
      <c r="AV1145" s="4" t="n">
        <f aca="false">SUMIFS($AU$2:$AU$1250,$I$2:$I$1250,V1145)</f>
        <v>3.03528968063421E-007</v>
      </c>
      <c r="AW1145" s="5" t="n">
        <f aca="false">AU1145/AV1145</f>
        <v>0.0585323385067429</v>
      </c>
      <c r="AX1145" s="7" t="n">
        <f aca="false">SUMIFS($AP$2:$AP$1250,$I$2:$I$1250,V1145)</f>
        <v>1</v>
      </c>
    </row>
    <row r="1146" customFormat="false" ht="15.8" hidden="false" customHeight="false" outlineLevel="0" collapsed="false">
      <c r="A1146" s="0" t="s">
        <v>19</v>
      </c>
      <c r="B1146" s="0" t="s">
        <v>143</v>
      </c>
      <c r="C1146" s="0" t="s">
        <v>35</v>
      </c>
      <c r="D1146" s="0" t="s">
        <v>33</v>
      </c>
      <c r="E1146" s="0" t="str">
        <f aca="false">VLOOKUP(A1146,Nomenclature!$D$1:$E$9,2,0)</f>
        <v>07</v>
      </c>
      <c r="F1146" s="0" t="str">
        <f aca="false">VLOOKUP(B1146,Nomenclature!$J$1:$K$97,2,0)</f>
        <v>65</v>
      </c>
      <c r="G1146" s="0" t="str">
        <f aca="false">VLOOKUP(C1146,Nomenclature!$M$1:$N$21,2,0)</f>
        <v>21</v>
      </c>
      <c r="H1146" s="0" t="str">
        <f aca="false">VLOOKUP(D1146,Nomenclature!$O$25:$P$31,2,0)</f>
        <v>01</v>
      </c>
      <c r="I1146" s="1" t="str">
        <f aca="false">CONCATENATE(E1146,F1146)</f>
        <v>0765</v>
      </c>
      <c r="J1146" s="0" t="str">
        <f aca="false">CONCATENATE(E1146,F1146,G1146,H1146)</f>
        <v>07652101</v>
      </c>
      <c r="K1146" s="0" t="n">
        <v>60.0956009170999</v>
      </c>
      <c r="L1146" s="0" t="n">
        <v>25</v>
      </c>
      <c r="M1146" s="0" t="n">
        <v>132.311089892494</v>
      </c>
      <c r="N1146" s="0" t="n">
        <v>2.50724073931768</v>
      </c>
      <c r="O1146" s="0" t="n">
        <v>9.99200639488413E-005</v>
      </c>
      <c r="P1146" s="4" t="n">
        <f aca="false">VLOOKUP(D1146,'paramètres CI'!$A$1:$B$6,2,0)</f>
        <v>0.033584731604575</v>
      </c>
      <c r="Q1146" s="17" t="n">
        <f aca="false">M1146*P1146/N1146</f>
        <v>1.77231981463316</v>
      </c>
      <c r="R1146" s="9" t="n">
        <f aca="false">1/(1+0.04)*(1 - (1/(1+0.04))^L1146)/(1-1/(1+0.04))</f>
        <v>15.6220799436509</v>
      </c>
      <c r="S1146" s="17" t="n">
        <f aca="false">K1146/R1146</f>
        <v>3.84683736953503</v>
      </c>
      <c r="T1146" s="17" t="n">
        <f aca="false">Q1146+S1146</f>
        <v>5.61915718416819</v>
      </c>
      <c r="U1146" s="0" t="n">
        <f aca="false">T1146 + Z1146</f>
        <v>18.6177082735241</v>
      </c>
      <c r="V1146" s="4" t="str">
        <f aca="false">VLOOKUP(I1146,'CI ref gaz'!$I$1:$AM$97,1,0)</f>
        <v>0765</v>
      </c>
      <c r="W1146" s="0" t="n">
        <f aca="false">VLOOKUP(I1146,'CI ref gaz'!$I$1:$AM$97,14,0)</f>
        <v>-2</v>
      </c>
      <c r="X1146" s="1" t="n">
        <f aca="false">VLOOKUP(I1146,'CI ref gaz'!$I$1:$AM$97,13,0)</f>
        <v>6.78522059223554</v>
      </c>
      <c r="Y1146" s="2" t="n">
        <f aca="false">VLOOKUP(I1146,'CI ref gaz'!$I$1:$AM$97,7,0)</f>
        <v>0.321033755487356</v>
      </c>
      <c r="Z1146" s="17" t="n">
        <f aca="false">X1146*(O1146/Y1146)^(-1/8)-T1146</f>
        <v>12.998551089356</v>
      </c>
      <c r="AA1146" s="17" t="n">
        <f aca="false">Z1146^2</f>
        <v>168.962330422597</v>
      </c>
      <c r="AB1146" s="18" t="n">
        <f aca="false">Z1146/U1146</f>
        <v>0.698182123083373</v>
      </c>
      <c r="AC1146" s="17" t="n">
        <f aca="false">U1146^-('paramètres CI'!$B$19)</f>
        <v>6.9277185040798E-011</v>
      </c>
      <c r="AD1146" s="4" t="n">
        <f aca="false">SUMIFS($AC$2:$AC$1250,$I$2:$I$1250,V1146)</f>
        <v>6.93326067888304E-007</v>
      </c>
      <c r="AE1146" s="4" t="n">
        <f aca="false">AC1146/AD1146</f>
        <v>9.99200639488413E-005</v>
      </c>
      <c r="AF1146" s="17" t="n">
        <f aca="false">AE1146-O1146</f>
        <v>0</v>
      </c>
      <c r="AG1146" s="4" t="n">
        <f aca="false">VLOOKUP(I1146,BesoinU!$F$1:$L$99,3,0)</f>
        <v>26.6222155687049</v>
      </c>
      <c r="AH1146" s="19" t="n">
        <f aca="false">VLOOKUP(J1146,bibliRdtCHauff!$G$2:$K$1398,4,0)</f>
        <v>60.0956009170999</v>
      </c>
      <c r="AI1146" s="19" t="n">
        <f aca="false">VLOOKUP(J1146,bibliRdtCHauff!$G$2:$K$1398,3,0)</f>
        <v>2.50724073931768</v>
      </c>
      <c r="AJ1146" s="4" t="n">
        <f aca="false">VLOOKUP(D1146,'paramètres CI'!$A$1:$C$6,3)</f>
        <v>0.0509473684210526</v>
      </c>
      <c r="AK1146" s="4" t="n">
        <f aca="false">AJ1146*AG1146/AI1146</f>
        <v>0.540965932586355</v>
      </c>
      <c r="AL1146" s="4" t="n">
        <f aca="false">AK1146+AH1146/R1146</f>
        <v>4.38780330212138</v>
      </c>
      <c r="AM1146" s="4" t="n">
        <f aca="false">AL1146+Z1146</f>
        <v>17.3863543914773</v>
      </c>
      <c r="AN1146" s="4" t="n">
        <f aca="false">AM1146^-'paramètres CI'!$B$19</f>
        <v>1.19765512728572E-010</v>
      </c>
      <c r="AO1146" s="4" t="n">
        <f aca="false">SUMIFS($AN$2:$AN$1250,$I$2:$I$1250,V1146)</f>
        <v>11.2070790503724</v>
      </c>
      <c r="AP1146" s="5" t="n">
        <f aca="false">AN1146/AO1146</f>
        <v>1.06865948022908E-011</v>
      </c>
      <c r="AQ1146" s="6" t="n">
        <f aca="false">AP1146-O1146</f>
        <v>-9.99200532622465E-005</v>
      </c>
      <c r="AR1146" s="20" t="n">
        <f aca="false">VLOOKUP(I1146,entreesparc!$A$13:$H$110,8,0)*AP1146</f>
        <v>4.58399388883058E-008</v>
      </c>
      <c r="AS1146" s="7" t="n">
        <f aca="false">M1146*AJ1146/AI1146+AH1146/R1146</f>
        <v>6.53541120181025</v>
      </c>
      <c r="AT1146" s="4" t="n">
        <f aca="false">AS1146+Z1146</f>
        <v>19.5339622911662</v>
      </c>
      <c r="AU1146" s="4" t="n">
        <f aca="false">AT1146^-'paramètres CI'!$B$19</f>
        <v>4.71712342573532E-011</v>
      </c>
      <c r="AV1146" s="4" t="n">
        <f aca="false">SUMIFS($AU$2:$AU$1250,$I$2:$I$1250,V1146)</f>
        <v>3.03528968063421E-007</v>
      </c>
      <c r="AW1146" s="5" t="n">
        <f aca="false">AU1146/AV1146</f>
        <v>0.000155409332289816</v>
      </c>
      <c r="AX1146" s="7" t="n">
        <f aca="false">SUMIFS($AP$2:$AP$1250,$I$2:$I$1250,V1146)</f>
        <v>1</v>
      </c>
    </row>
    <row r="1147" customFormat="false" ht="15.8" hidden="false" customHeight="false" outlineLevel="0" collapsed="false">
      <c r="A1147" s="0" t="s">
        <v>19</v>
      </c>
      <c r="B1147" s="0" t="s">
        <v>143</v>
      </c>
      <c r="C1147" s="0" t="s">
        <v>35</v>
      </c>
      <c r="D1147" s="0" t="s">
        <v>34</v>
      </c>
      <c r="E1147" s="0" t="str">
        <f aca="false">VLOOKUP(A1147,Nomenclature!$D$1:$E$9,2,0)</f>
        <v>07</v>
      </c>
      <c r="F1147" s="0" t="str">
        <f aca="false">VLOOKUP(B1147,Nomenclature!$J$1:$K$97,2,0)</f>
        <v>65</v>
      </c>
      <c r="G1147" s="0" t="str">
        <f aca="false">VLOOKUP(C1147,Nomenclature!$M$1:$N$21,2,0)</f>
        <v>21</v>
      </c>
      <c r="H1147" s="0" t="str">
        <f aca="false">VLOOKUP(D1147,Nomenclature!$O$25:$P$31,2,0)</f>
        <v>06</v>
      </c>
      <c r="I1147" s="1" t="str">
        <f aca="false">CONCATENATE(E1147,F1147)</f>
        <v>0765</v>
      </c>
      <c r="J1147" s="0" t="str">
        <f aca="false">CONCATENATE(E1147,F1147,G1147,H1147)</f>
        <v>07652106</v>
      </c>
      <c r="K1147" s="0" t="n">
        <v>62.721974358653</v>
      </c>
      <c r="L1147" s="0" t="n">
        <v>25</v>
      </c>
      <c r="M1147" s="0" t="n">
        <v>173.521061841207</v>
      </c>
      <c r="N1147" s="0" t="n">
        <v>2.57348655604679</v>
      </c>
      <c r="O1147" s="0" t="n">
        <v>9.99200639488413E-005</v>
      </c>
      <c r="P1147" s="4" t="n">
        <f aca="false">VLOOKUP(D1147,'paramètres CI'!$A$1:$B$6,2,0)</f>
        <v>0.0424847883250769</v>
      </c>
      <c r="Q1147" s="17" t="n">
        <f aca="false">M1147*P1147/N1147</f>
        <v>2.86459844328491</v>
      </c>
      <c r="R1147" s="9" t="n">
        <f aca="false">1/(1+0.04)*(1 - (1/(1+0.04))^L1147)/(1-1/(1+0.04))</f>
        <v>15.6220799436509</v>
      </c>
      <c r="S1147" s="17" t="n">
        <f aca="false">K1147/R1147</f>
        <v>4.01495668853906</v>
      </c>
      <c r="T1147" s="17" t="n">
        <f aca="false">Q1147+S1147</f>
        <v>6.87955513182397</v>
      </c>
      <c r="U1147" s="0" t="n">
        <f aca="false">T1147 + Z1147</f>
        <v>18.6177082735241</v>
      </c>
      <c r="V1147" s="4" t="str">
        <f aca="false">VLOOKUP(I1147,'CI ref gaz'!$I$1:$AM$97,1,0)</f>
        <v>0765</v>
      </c>
      <c r="W1147" s="0" t="n">
        <f aca="false">VLOOKUP(I1147,'CI ref gaz'!$I$1:$AM$97,14,0)</f>
        <v>-2</v>
      </c>
      <c r="X1147" s="1" t="n">
        <f aca="false">VLOOKUP(I1147,'CI ref gaz'!$I$1:$AM$97,13,0)</f>
        <v>6.78522059223554</v>
      </c>
      <c r="Y1147" s="2" t="n">
        <f aca="false">VLOOKUP(I1147,'CI ref gaz'!$I$1:$AM$97,7,0)</f>
        <v>0.321033755487356</v>
      </c>
      <c r="Z1147" s="17" t="n">
        <f aca="false">X1147*(O1147/Y1147)^(-1/8)-T1147</f>
        <v>11.7381531417002</v>
      </c>
      <c r="AA1147" s="17" t="n">
        <f aca="false">Z1147^2</f>
        <v>137.784239178006</v>
      </c>
      <c r="AB1147" s="18" t="n">
        <f aca="false">Z1147/U1147</f>
        <v>0.630483245802748</v>
      </c>
      <c r="AC1147" s="17" t="n">
        <f aca="false">U1147^-('paramètres CI'!$B$19)</f>
        <v>6.9277185040798E-011</v>
      </c>
      <c r="AD1147" s="4" t="n">
        <f aca="false">SUMIFS($AC$2:$AC$1250,$I$2:$I$1250,V1147)</f>
        <v>6.93326067888304E-007</v>
      </c>
      <c r="AE1147" s="4" t="n">
        <f aca="false">AC1147/AD1147</f>
        <v>9.99200639488413E-005</v>
      </c>
      <c r="AF1147" s="17" t="n">
        <f aca="false">AE1147-O1147</f>
        <v>0</v>
      </c>
      <c r="AG1147" s="4" t="n">
        <f aca="false">VLOOKUP(I1147,BesoinU!$F$1:$L$99,3,0)</f>
        <v>26.6222155687049</v>
      </c>
      <c r="AH1147" s="19" t="n">
        <f aca="false">VLOOKUP(J1147,bibliRdtCHauff!$G$2:$K$1398,4,0)</f>
        <v>62.721974358653</v>
      </c>
      <c r="AI1147" s="19" t="n">
        <f aca="false">VLOOKUP(J1147,bibliRdtCHauff!$G$2:$K$1398,3,0)</f>
        <v>2.57348655604679</v>
      </c>
      <c r="AJ1147" s="4" t="n">
        <f aca="false">VLOOKUP(D1147,'paramètres CI'!$A$1:$C$6,3)</f>
        <v>0.0591</v>
      </c>
      <c r="AK1147" s="4" t="n">
        <f aca="false">AJ1147*AG1147/AI1147</f>
        <v>0.611377951990301</v>
      </c>
      <c r="AL1147" s="4" t="n">
        <f aca="false">AK1147+AH1147/R1147</f>
        <v>4.62633464052936</v>
      </c>
      <c r="AM1147" s="4" t="n">
        <f aca="false">AL1147+Z1147</f>
        <v>16.3644877822295</v>
      </c>
      <c r="AN1147" s="4" t="n">
        <f aca="false">AM1147^-'paramètres CI'!$B$19</f>
        <v>1.94437787432222E-010</v>
      </c>
      <c r="AO1147" s="4" t="n">
        <f aca="false">SUMIFS($AN$2:$AN$1250,$I$2:$I$1250,V1147)</f>
        <v>11.2070790503724</v>
      </c>
      <c r="AP1147" s="5" t="n">
        <f aca="false">AN1147/AO1147</f>
        <v>1.73495508114365E-011</v>
      </c>
      <c r="AQ1147" s="6" t="n">
        <f aca="false">AP1147-O1147</f>
        <v>-9.99200465992905E-005</v>
      </c>
      <c r="AR1147" s="20" t="n">
        <f aca="false">VLOOKUP(I1147,entreesparc!$A$13:$H$110,8,0)*AP1147</f>
        <v>7.44205580588986E-008</v>
      </c>
      <c r="AS1147" s="7" t="n">
        <f aca="false">M1147*AJ1147/AI1147+AH1147/R1147</f>
        <v>7.9998598661832</v>
      </c>
      <c r="AT1147" s="4" t="n">
        <f aca="false">AS1147+Z1147</f>
        <v>19.7380130078834</v>
      </c>
      <c r="AU1147" s="4" t="n">
        <f aca="false">AT1147^-'paramètres CI'!$B$19</f>
        <v>4.34082775427736E-011</v>
      </c>
      <c r="AV1147" s="4" t="n">
        <f aca="false">SUMIFS($AU$2:$AU$1250,$I$2:$I$1250,V1147)</f>
        <v>3.03528968063421E-007</v>
      </c>
      <c r="AW1147" s="5" t="n">
        <f aca="false">AU1147/AV1147</f>
        <v>0.00014301197615413</v>
      </c>
      <c r="AX1147" s="7" t="n">
        <f aca="false">SUMIFS($AP$2:$AP$1250,$I$2:$I$1250,V1147)</f>
        <v>1</v>
      </c>
    </row>
    <row r="1148" customFormat="false" ht="15.8" hidden="false" customHeight="false" outlineLevel="0" collapsed="false">
      <c r="A1148" s="0" t="s">
        <v>19</v>
      </c>
      <c r="B1148" s="0" t="s">
        <v>143</v>
      </c>
      <c r="C1148" s="0" t="s">
        <v>134</v>
      </c>
      <c r="D1148" s="0" t="s">
        <v>43</v>
      </c>
      <c r="E1148" s="0" t="str">
        <f aca="false">VLOOKUP(A1148,Nomenclature!$D$1:$E$9,2,0)</f>
        <v>07</v>
      </c>
      <c r="F1148" s="0" t="str">
        <f aca="false">VLOOKUP(B1148,Nomenclature!$J$1:$K$97,2,0)</f>
        <v>65</v>
      </c>
      <c r="G1148" s="0" t="str">
        <f aca="false">VLOOKUP(C1148,Nomenclature!$M$1:$N$21,2,0)</f>
        <v>02</v>
      </c>
      <c r="H1148" s="0" t="str">
        <f aca="false">VLOOKUP(D1148,Nomenclature!$O$25:$P$31,2,0)</f>
        <v>02</v>
      </c>
      <c r="I1148" s="1" t="str">
        <f aca="false">CONCATENATE(E1148,F1148)</f>
        <v>0765</v>
      </c>
      <c r="J1148" s="0" t="str">
        <f aca="false">CONCATENATE(E1148,F1148,G1148,H1148)</f>
        <v>07650202</v>
      </c>
      <c r="K1148" s="0" t="n">
        <v>10</v>
      </c>
      <c r="L1148" s="0" t="n">
        <v>10</v>
      </c>
      <c r="M1148" s="0" t="n">
        <v>126.374509835678</v>
      </c>
      <c r="N1148" s="0" t="n">
        <v>0.8</v>
      </c>
      <c r="O1148" s="0" t="n">
        <v>0.148562225472996</v>
      </c>
      <c r="P1148" s="4" t="n">
        <f aca="false">VLOOKUP(D1148,'paramètres CI'!$A$1:$B$6,2,0)</f>
        <v>0.0935912806596305</v>
      </c>
      <c r="Q1148" s="17" t="n">
        <f aca="false">M1148*P1148/N1148</f>
        <v>14.7844402728177</v>
      </c>
      <c r="R1148" s="9" t="n">
        <f aca="false">1/(1+0.04)*(1 - (1/(1+0.04))^L1148)/(1-1/(1+0.04))</f>
        <v>8.11089577935502</v>
      </c>
      <c r="S1148" s="17" t="n">
        <f aca="false">K1148/R1148</f>
        <v>1.23290944330137</v>
      </c>
      <c r="T1148" s="17" t="n">
        <f aca="false">Q1148+S1148</f>
        <v>16.0173497161191</v>
      </c>
      <c r="U1148" s="0" t="n">
        <f aca="false">T1148 + Z1148</f>
        <v>7.47126703865622</v>
      </c>
      <c r="V1148" s="4" t="str">
        <f aca="false">VLOOKUP(I1148,'CI ref gaz'!$I$1:$AM$97,1,0)</f>
        <v>0765</v>
      </c>
      <c r="W1148" s="0" t="n">
        <f aca="false">VLOOKUP(I1148,'CI ref gaz'!$I$1:$AM$97,14,0)</f>
        <v>-2</v>
      </c>
      <c r="X1148" s="1" t="n">
        <f aca="false">VLOOKUP(I1148,'CI ref gaz'!$I$1:$AM$97,13,0)</f>
        <v>6.78522059223554</v>
      </c>
      <c r="Y1148" s="2" t="n">
        <f aca="false">VLOOKUP(I1148,'CI ref gaz'!$I$1:$AM$97,7,0)</f>
        <v>0.321033755487356</v>
      </c>
      <c r="Z1148" s="17" t="n">
        <f aca="false">X1148*(O1148/Y1148)^(-1/8)-T1148</f>
        <v>-8.54608267746286</v>
      </c>
      <c r="AA1148" s="17" t="n">
        <f aca="false">Z1148^2</f>
        <v>73.0355291300308</v>
      </c>
      <c r="AB1148" s="18" t="n">
        <f aca="false">Z1148/U1148</f>
        <v>-1.14385988792069</v>
      </c>
      <c r="AC1148" s="17" t="n">
        <f aca="false">U1148^-('paramètres CI'!$B$19)</f>
        <v>1.03002063623928E-007</v>
      </c>
      <c r="AD1148" s="4" t="n">
        <f aca="false">SUMIFS($AC$2:$AC$1250,$I$2:$I$1250,V1148)</f>
        <v>6.93326067888304E-007</v>
      </c>
      <c r="AE1148" s="4" t="n">
        <f aca="false">AC1148/AD1148</f>
        <v>0.148562225472996</v>
      </c>
      <c r="AF1148" s="17" t="n">
        <f aca="false">AE1148-O1148</f>
        <v>0</v>
      </c>
      <c r="AG1148" s="4" t="n">
        <f aca="false">VLOOKUP(I1148,BesoinU!$F$1:$L$99,3,0)</f>
        <v>26.6222155687049</v>
      </c>
      <c r="AH1148" s="19" t="n">
        <f aca="false">VLOOKUP(J1148,bibliRdtCHauff!$G$2:$K$1398,4,0)</f>
        <v>10.4</v>
      </c>
      <c r="AI1148" s="19" t="n">
        <f aca="false">VLOOKUP(J1148,bibliRdtCHauff!$G$2:$K$1398,3,0)</f>
        <v>0.84</v>
      </c>
      <c r="AJ1148" s="4" t="n">
        <f aca="false">VLOOKUP(D1148,'paramètres CI'!$A$1:$C$6,3)</f>
        <v>0.09847</v>
      </c>
      <c r="AK1148" s="4" t="n">
        <f aca="false">AJ1148*AG1148/AI1148</f>
        <v>3.1208209131552</v>
      </c>
      <c r="AL1148" s="4" t="n">
        <f aca="false">AK1148+AH1148/R1148</f>
        <v>4.40304673418863</v>
      </c>
      <c r="AM1148" s="4" t="n">
        <f aca="false">AL1148+Z1148</f>
        <v>-4.14303594327423</v>
      </c>
      <c r="AN1148" s="4" t="n">
        <f aca="false">AM1148^-'paramètres CI'!$B$19</f>
        <v>1.15199446226498E-005</v>
      </c>
      <c r="AO1148" s="4" t="n">
        <f aca="false">SUMIFS($AN$2:$AN$1250,$I$2:$I$1250,V1148)</f>
        <v>11.2070790503724</v>
      </c>
      <c r="AP1148" s="5" t="n">
        <f aca="false">AN1148/AO1148</f>
        <v>1.02791678106946E-006</v>
      </c>
      <c r="AQ1148" s="6" t="n">
        <f aca="false">AP1148-O1148</f>
        <v>-0.148561197556215</v>
      </c>
      <c r="AR1148" s="20" t="n">
        <f aca="false">VLOOKUP(I1148,entreesparc!$A$13:$H$110,8,0)*AP1148</f>
        <v>0.00440922887956671</v>
      </c>
      <c r="AS1148" s="7" t="n">
        <f aca="false">M1148*AJ1148/AI1148+AH1148/R1148</f>
        <v>16.0966281823658</v>
      </c>
      <c r="AT1148" s="4" t="n">
        <f aca="false">AS1148+Z1148</f>
        <v>7.55054550490296</v>
      </c>
      <c r="AU1148" s="4" t="n">
        <f aca="false">AT1148^-'paramètres CI'!$B$19</f>
        <v>9.46614964748435E-008</v>
      </c>
      <c r="AV1148" s="4" t="n">
        <f aca="false">SUMIFS($AU$2:$AU$1250,$I$2:$I$1250,V1148)</f>
        <v>3.03528968063421E-007</v>
      </c>
      <c r="AW1148" s="5" t="n">
        <f aca="false">AU1148/AV1148</f>
        <v>0.311869727225062</v>
      </c>
      <c r="AX1148" s="7" t="n">
        <f aca="false">SUMIFS($AP$2:$AP$1250,$I$2:$I$1250,V1148)</f>
        <v>1</v>
      </c>
    </row>
    <row r="1149" customFormat="false" ht="15.8" hidden="false" customHeight="false" outlineLevel="0" collapsed="false">
      <c r="A1149" s="0" t="s">
        <v>19</v>
      </c>
      <c r="B1149" s="0" t="s">
        <v>143</v>
      </c>
      <c r="C1149" s="0" t="s">
        <v>135</v>
      </c>
      <c r="D1149" s="0" t="s">
        <v>43</v>
      </c>
      <c r="E1149" s="0" t="str">
        <f aca="false">VLOOKUP(A1149,Nomenclature!$D$1:$E$9,2,0)</f>
        <v>07</v>
      </c>
      <c r="F1149" s="0" t="str">
        <f aca="false">VLOOKUP(B1149,Nomenclature!$J$1:$K$97,2,0)</f>
        <v>65</v>
      </c>
      <c r="G1149" s="0" t="str">
        <f aca="false">VLOOKUP(C1149,Nomenclature!$M$1:$N$21,2,0)</f>
        <v>22</v>
      </c>
      <c r="H1149" s="0" t="str">
        <f aca="false">VLOOKUP(D1149,Nomenclature!$O$25:$P$31,2,0)</f>
        <v>02</v>
      </c>
      <c r="I1149" s="1" t="str">
        <f aca="false">CONCATENATE(E1149,F1149)</f>
        <v>0765</v>
      </c>
      <c r="J1149" s="0" t="str">
        <f aca="false">CONCATENATE(E1149,F1149,G1149,H1149)</f>
        <v>07652202</v>
      </c>
      <c r="K1149" s="0" t="n">
        <v>12</v>
      </c>
      <c r="L1149" s="0" t="n">
        <v>10</v>
      </c>
      <c r="M1149" s="0" t="n">
        <v>126.374509835678</v>
      </c>
      <c r="N1149" s="0" t="n">
        <v>1</v>
      </c>
      <c r="O1149" s="0" t="n">
        <v>9.99200639488413E-005</v>
      </c>
      <c r="P1149" s="4" t="n">
        <f aca="false">VLOOKUP(D1149,'paramètres CI'!$A$1:$B$6,2,0)</f>
        <v>0.0935912806596305</v>
      </c>
      <c r="Q1149" s="17" t="n">
        <f aca="false">M1149*P1149/N1149</f>
        <v>11.8275522182542</v>
      </c>
      <c r="R1149" s="9" t="n">
        <f aca="false">1/(1+0.04)*(1 - (1/(1+0.04))^L1149)/(1-1/(1+0.04))</f>
        <v>8.11089577935502</v>
      </c>
      <c r="S1149" s="17" t="n">
        <f aca="false">K1149/R1149</f>
        <v>1.47949133196164</v>
      </c>
      <c r="T1149" s="17" t="n">
        <f aca="false">Q1149+S1149</f>
        <v>13.3070435502158</v>
      </c>
      <c r="U1149" s="0" t="n">
        <f aca="false">T1149 + Z1149</f>
        <v>18.6177082735241</v>
      </c>
      <c r="V1149" s="4" t="str">
        <f aca="false">VLOOKUP(I1149,'CI ref gaz'!$I$1:$AM$97,1,0)</f>
        <v>0765</v>
      </c>
      <c r="W1149" s="0" t="n">
        <f aca="false">VLOOKUP(I1149,'CI ref gaz'!$I$1:$AM$97,14,0)</f>
        <v>-2</v>
      </c>
      <c r="X1149" s="1" t="n">
        <f aca="false">VLOOKUP(I1149,'CI ref gaz'!$I$1:$AM$97,13,0)</f>
        <v>6.78522059223554</v>
      </c>
      <c r="Y1149" s="2" t="n">
        <f aca="false">VLOOKUP(I1149,'CI ref gaz'!$I$1:$AM$97,7,0)</f>
        <v>0.321033755487356</v>
      </c>
      <c r="Z1149" s="17" t="n">
        <f aca="false">X1149*(O1149/Y1149)^(-1/8)-T1149</f>
        <v>5.31066472330834</v>
      </c>
      <c r="AA1149" s="17" t="n">
        <f aca="false">Z1149^2</f>
        <v>28.2031598033917</v>
      </c>
      <c r="AB1149" s="18" t="n">
        <f aca="false">Z1149/U1149</f>
        <v>0.285248036186093</v>
      </c>
      <c r="AC1149" s="17" t="n">
        <f aca="false">U1149^-('paramètres CI'!$B$19)</f>
        <v>6.9277185040798E-011</v>
      </c>
      <c r="AD1149" s="4" t="n">
        <f aca="false">SUMIFS($AC$2:$AC$1250,$I$2:$I$1250,V1149)</f>
        <v>6.93326067888304E-007</v>
      </c>
      <c r="AE1149" s="4" t="n">
        <f aca="false">AC1149/AD1149</f>
        <v>9.99200639488413E-005</v>
      </c>
      <c r="AF1149" s="17" t="n">
        <f aca="false">AE1149-O1149</f>
        <v>0</v>
      </c>
      <c r="AG1149" s="4" t="n">
        <f aca="false">VLOOKUP(I1149,BesoinU!$F$1:$L$99,3,0)</f>
        <v>26.6222155687049</v>
      </c>
      <c r="AH1149" s="19" t="n">
        <f aca="false">VLOOKUP(J1149,bibliRdtCHauff!$G$2:$K$1398,4,0)</f>
        <v>12</v>
      </c>
      <c r="AI1149" s="19" t="n">
        <f aca="false">VLOOKUP(J1149,bibliRdtCHauff!$G$2:$K$1398,3,0)</f>
        <v>1</v>
      </c>
      <c r="AJ1149" s="4" t="n">
        <f aca="false">VLOOKUP(D1149,'paramètres CI'!$A$1:$C$6,3)</f>
        <v>0.09847</v>
      </c>
      <c r="AK1149" s="4" t="n">
        <f aca="false">AJ1149*AG1149/AI1149</f>
        <v>2.62148956705037</v>
      </c>
      <c r="AL1149" s="4" t="n">
        <f aca="false">AK1149+AH1149/R1149</f>
        <v>4.10098089901201</v>
      </c>
      <c r="AM1149" s="4" t="n">
        <f aca="false">AL1149+Z1149</f>
        <v>9.41164562232035</v>
      </c>
      <c r="AN1149" s="4" t="n">
        <f aca="false">AM1149^-'paramètres CI'!$B$19</f>
        <v>1.62433450448829E-008</v>
      </c>
      <c r="AO1149" s="4" t="n">
        <f aca="false">SUMIFS($AN$2:$AN$1250,$I$2:$I$1250,V1149)</f>
        <v>11.2070790503724</v>
      </c>
      <c r="AP1149" s="5" t="n">
        <f aca="false">AN1149/AO1149</f>
        <v>1.44938257077281E-009</v>
      </c>
      <c r="AQ1149" s="6" t="n">
        <f aca="false">AP1149-O1149</f>
        <v>-9.99186145662705E-005</v>
      </c>
      <c r="AR1149" s="20" t="n">
        <f aca="false">VLOOKUP(I1149,entreesparc!$A$13:$H$110,8,0)*AP1149</f>
        <v>6.21709812144831E-006</v>
      </c>
      <c r="AS1149" s="7" t="n">
        <f aca="false">M1149*AJ1149/AI1149+AH1149/R1149</f>
        <v>13.9235893154809</v>
      </c>
      <c r="AT1149" s="4" t="n">
        <f aca="false">AS1149+Z1149</f>
        <v>19.2342540387892</v>
      </c>
      <c r="AU1149" s="4" t="n">
        <f aca="false">AT1149^-'paramètres CI'!$B$19</f>
        <v>5.3382292183349E-011</v>
      </c>
      <c r="AV1149" s="4" t="n">
        <f aca="false">SUMIFS($AU$2:$AU$1250,$I$2:$I$1250,V1149)</f>
        <v>3.03528968063421E-007</v>
      </c>
      <c r="AW1149" s="5" t="n">
        <f aca="false">AU1149/AV1149</f>
        <v>0.000175872149943181</v>
      </c>
      <c r="AX1149" s="7" t="n">
        <f aca="false">SUMIFS($AP$2:$AP$1250,$I$2:$I$1250,V1149)</f>
        <v>1</v>
      </c>
    </row>
    <row r="1150" customFormat="false" ht="15.8" hidden="false" customHeight="false" outlineLevel="0" collapsed="false">
      <c r="A1150" s="0" t="s">
        <v>19</v>
      </c>
      <c r="B1150" s="0" t="s">
        <v>143</v>
      </c>
      <c r="C1150" s="0" t="s">
        <v>36</v>
      </c>
      <c r="D1150" s="0" t="s">
        <v>37</v>
      </c>
      <c r="E1150" s="0" t="str">
        <f aca="false">VLOOKUP(A1150,Nomenclature!$D$1:$E$9,2,0)</f>
        <v>07</v>
      </c>
      <c r="F1150" s="0" t="str">
        <f aca="false">VLOOKUP(B1150,Nomenclature!$J$1:$K$97,2,0)</f>
        <v>65</v>
      </c>
      <c r="G1150" s="0" t="str">
        <f aca="false">VLOOKUP(C1150,Nomenclature!$M$1:$N$21,2,0)</f>
        <v>23</v>
      </c>
      <c r="H1150" s="0" t="str">
        <f aca="false">VLOOKUP(D1150,Nomenclature!$O$25:$P$31,2,0)</f>
        <v>03</v>
      </c>
      <c r="I1150" s="1" t="str">
        <f aca="false">CONCATENATE(E1150,F1150)</f>
        <v>0765</v>
      </c>
      <c r="J1150" s="0" t="str">
        <f aca="false">CONCATENATE(E1150,F1150,G1150,H1150)</f>
        <v>07652303</v>
      </c>
      <c r="K1150" s="0" t="n">
        <v>30.5822514409672</v>
      </c>
      <c r="L1150" s="0" t="n">
        <v>20</v>
      </c>
      <c r="M1150" s="0" t="n">
        <v>133.090995004988</v>
      </c>
      <c r="N1150" s="0" t="n">
        <v>0.750812573529875</v>
      </c>
      <c r="O1150" s="0" t="n">
        <v>9.99200639488413E-005</v>
      </c>
      <c r="P1150" s="4" t="n">
        <f aca="false">VLOOKUP(D1150,'paramètres CI'!$A$1:$B$6,2,0)</f>
        <v>0.0385046990211696</v>
      </c>
      <c r="Q1150" s="17" t="n">
        <f aca="false">M1150*P1150/N1150</f>
        <v>6.82544337397293</v>
      </c>
      <c r="R1150" s="9" t="n">
        <f aca="false">1/(1+0.04)*(1 - (1/(1+0.04))^L1150)/(1-1/(1+0.04))</f>
        <v>13.5903263449677</v>
      </c>
      <c r="S1150" s="17" t="n">
        <f aca="false">K1150/R1150</f>
        <v>2.2502955900166</v>
      </c>
      <c r="T1150" s="17" t="n">
        <f aca="false">Q1150+S1150</f>
        <v>9.07573896398953</v>
      </c>
      <c r="U1150" s="0" t="n">
        <f aca="false">T1150 + Z1150</f>
        <v>18.6177082735241</v>
      </c>
      <c r="V1150" s="4" t="str">
        <f aca="false">VLOOKUP(I1150,'CI ref gaz'!$I$1:$AM$97,1,0)</f>
        <v>0765</v>
      </c>
      <c r="W1150" s="0" t="n">
        <f aca="false">VLOOKUP(I1150,'CI ref gaz'!$I$1:$AM$97,14,0)</f>
        <v>-2</v>
      </c>
      <c r="X1150" s="1" t="n">
        <f aca="false">VLOOKUP(I1150,'CI ref gaz'!$I$1:$AM$97,13,0)</f>
        <v>6.78522059223554</v>
      </c>
      <c r="Y1150" s="2" t="n">
        <f aca="false">VLOOKUP(I1150,'CI ref gaz'!$I$1:$AM$97,7,0)</f>
        <v>0.321033755487356</v>
      </c>
      <c r="Z1150" s="17" t="n">
        <f aca="false">X1150*(O1150/Y1150)^(-1/8)-T1150</f>
        <v>9.54196930953462</v>
      </c>
      <c r="AA1150" s="17" t="n">
        <f aca="false">Z1150^2</f>
        <v>91.0491783041005</v>
      </c>
      <c r="AB1150" s="18" t="n">
        <f aca="false">Z1150/U1150</f>
        <v>0.512521152944697</v>
      </c>
      <c r="AC1150" s="17" t="n">
        <f aca="false">U1150^-('paramètres CI'!$B$19)</f>
        <v>6.9277185040798E-011</v>
      </c>
      <c r="AD1150" s="4" t="n">
        <f aca="false">SUMIFS($AC$2:$AC$1250,$I$2:$I$1250,V1150)</f>
        <v>6.93326067888304E-007</v>
      </c>
      <c r="AE1150" s="4" t="n">
        <f aca="false">AC1150/AD1150</f>
        <v>9.99200639488413E-005</v>
      </c>
      <c r="AF1150" s="17" t="n">
        <f aca="false">AE1150-O1150</f>
        <v>0</v>
      </c>
      <c r="AG1150" s="4" t="n">
        <f aca="false">VLOOKUP(I1150,BesoinU!$F$1:$L$99,3,0)</f>
        <v>26.6222155687049</v>
      </c>
      <c r="AH1150" s="19" t="n">
        <f aca="false">VLOOKUP(J1150,bibliRdtCHauff!$G$2:$K$1398,4,0)</f>
        <v>30.5822514409672</v>
      </c>
      <c r="AI1150" s="19" t="n">
        <f aca="false">VLOOKUP(J1150,bibliRdtCHauff!$G$2:$K$1398,3,0)</f>
        <v>0.750812573529875</v>
      </c>
      <c r="AJ1150" s="4" t="n">
        <f aca="false">VLOOKUP(D1150,'paramètres CI'!$A$1:$C$6,3)</f>
        <v>0.0763929293534506</v>
      </c>
      <c r="AK1150" s="4" t="n">
        <f aca="false">AJ1150*AG1150/AI1150</f>
        <v>2.70873065379143</v>
      </c>
      <c r="AL1150" s="4" t="n">
        <f aca="false">AK1150+AH1150/R1150</f>
        <v>4.95902624380803</v>
      </c>
      <c r="AM1150" s="4" t="n">
        <f aca="false">AL1150+Z1150</f>
        <v>14.5009955533426</v>
      </c>
      <c r="AN1150" s="4" t="n">
        <f aca="false">AM1150^-'paramètres CI'!$B$19</f>
        <v>5.11466796119309E-010</v>
      </c>
      <c r="AO1150" s="4" t="n">
        <f aca="false">SUMIFS($AN$2:$AN$1250,$I$2:$I$1250,V1150)</f>
        <v>11.2070790503724</v>
      </c>
      <c r="AP1150" s="5" t="n">
        <f aca="false">AN1150/AO1150</f>
        <v>4.56378324646788E-011</v>
      </c>
      <c r="AQ1150" s="6" t="n">
        <f aca="false">AP1150-O1150</f>
        <v>-9.99200183110088E-005</v>
      </c>
      <c r="AR1150" s="20" t="n">
        <f aca="false">VLOOKUP(I1150,entreesparc!$A$13:$H$110,8,0)*AP1150</f>
        <v>1.95762587604348E-007</v>
      </c>
      <c r="AS1150" s="7" t="n">
        <f aca="false">M1150*AJ1150/AI1150+AH1150/R1150</f>
        <v>15.7919054903361</v>
      </c>
      <c r="AT1150" s="4" t="n">
        <f aca="false">AS1150+Z1150</f>
        <v>25.3338747998707</v>
      </c>
      <c r="AU1150" s="4" t="n">
        <f aca="false">AT1150^-'paramètres CI'!$B$19</f>
        <v>5.89368663060871E-012</v>
      </c>
      <c r="AV1150" s="4" t="n">
        <f aca="false">SUMIFS($AU$2:$AU$1250,$I$2:$I$1250,V1150)</f>
        <v>3.03528968063421E-007</v>
      </c>
      <c r="AW1150" s="5" t="n">
        <f aca="false">AU1150/AV1150</f>
        <v>1.94172130199357E-005</v>
      </c>
      <c r="AX1150" s="7" t="n">
        <f aca="false">SUMIFS($AP$2:$AP$1250,$I$2:$I$1250,V1150)</f>
        <v>1</v>
      </c>
    </row>
    <row r="1151" customFormat="false" ht="15.8" hidden="false" customHeight="false" outlineLevel="0" collapsed="false">
      <c r="A1151" s="0" t="s">
        <v>19</v>
      </c>
      <c r="B1151" s="0" t="s">
        <v>143</v>
      </c>
      <c r="C1151" s="0" t="s">
        <v>38</v>
      </c>
      <c r="D1151" s="0" t="s">
        <v>39</v>
      </c>
      <c r="E1151" s="0" t="str">
        <f aca="false">VLOOKUP(A1151,Nomenclature!$D$1:$E$9,2,0)</f>
        <v>07</v>
      </c>
      <c r="F1151" s="0" t="str">
        <f aca="false">VLOOKUP(B1151,Nomenclature!$J$1:$K$97,2,0)</f>
        <v>65</v>
      </c>
      <c r="G1151" s="0" t="str">
        <f aca="false">VLOOKUP(C1151,Nomenclature!$M$1:$N$21,2,0)</f>
        <v>24</v>
      </c>
      <c r="H1151" s="0" t="str">
        <f aca="false">VLOOKUP(D1151,Nomenclature!$O$25:$P$31,2,0)</f>
        <v>04</v>
      </c>
      <c r="I1151" s="1" t="str">
        <f aca="false">CONCATENATE(E1151,F1151)</f>
        <v>0765</v>
      </c>
      <c r="J1151" s="0" t="str">
        <f aca="false">CONCATENATE(E1151,F1151,G1151,H1151)</f>
        <v>07652404</v>
      </c>
      <c r="K1151" s="0" t="n">
        <v>20.7386464752119</v>
      </c>
      <c r="L1151" s="0" t="n">
        <v>20</v>
      </c>
      <c r="M1151" s="0" t="n">
        <v>219.678211355568</v>
      </c>
      <c r="N1151" s="0" t="n">
        <v>0.971104954503384</v>
      </c>
      <c r="O1151" s="0" t="n">
        <v>9.99200639488413E-005</v>
      </c>
      <c r="P1151" s="4" t="n">
        <f aca="false">VLOOKUP(D1151,'paramètres CI'!$A$1:$B$6,2,0)</f>
        <v>0.022045059962018</v>
      </c>
      <c r="Q1151" s="17" t="n">
        <f aca="false">M1151*P1151/N1151</f>
        <v>4.9869165214577</v>
      </c>
      <c r="R1151" s="9" t="n">
        <f aca="false">1/(1+0.04)*(1 - (1/(1+0.04))^L1151)/(1-1/(1+0.04))</f>
        <v>13.5903263449677</v>
      </c>
      <c r="S1151" s="17" t="n">
        <f aca="false">K1151/R1151</f>
        <v>1.52598590709274</v>
      </c>
      <c r="T1151" s="17" t="n">
        <f aca="false">Q1151+S1151</f>
        <v>6.51290242855044</v>
      </c>
      <c r="U1151" s="0" t="n">
        <f aca="false">T1151 + Z1151</f>
        <v>18.6177082735241</v>
      </c>
      <c r="V1151" s="4" t="str">
        <f aca="false">VLOOKUP(I1151,'CI ref gaz'!$I$1:$AM$97,1,0)</f>
        <v>0765</v>
      </c>
      <c r="W1151" s="0" t="n">
        <f aca="false">VLOOKUP(I1151,'CI ref gaz'!$I$1:$AM$97,14,0)</f>
        <v>-2</v>
      </c>
      <c r="X1151" s="1" t="n">
        <f aca="false">VLOOKUP(I1151,'CI ref gaz'!$I$1:$AM$97,13,0)</f>
        <v>6.78522059223554</v>
      </c>
      <c r="Y1151" s="2" t="n">
        <f aca="false">VLOOKUP(I1151,'CI ref gaz'!$I$1:$AM$97,7,0)</f>
        <v>0.321033755487356</v>
      </c>
      <c r="Z1151" s="17" t="n">
        <f aca="false">X1151*(O1151/Y1151)^(-1/8)-T1151</f>
        <v>12.1048058449737</v>
      </c>
      <c r="AA1151" s="17" t="n">
        <f aca="false">Z1151^2</f>
        <v>146.52632454451</v>
      </c>
      <c r="AB1151" s="18" t="n">
        <f aca="false">Z1151/U1151</f>
        <v>0.650177007133993</v>
      </c>
      <c r="AC1151" s="17" t="n">
        <f aca="false">U1151^-('paramètres CI'!$B$19)</f>
        <v>6.9277185040798E-011</v>
      </c>
      <c r="AD1151" s="4" t="n">
        <f aca="false">SUMIFS($AC$2:$AC$1250,$I$2:$I$1250,V1151)</f>
        <v>6.93326067888304E-007</v>
      </c>
      <c r="AE1151" s="4" t="n">
        <f aca="false">AC1151/AD1151</f>
        <v>9.99200639488413E-005</v>
      </c>
      <c r="AF1151" s="17" t="n">
        <f aca="false">AE1151-O1151</f>
        <v>0</v>
      </c>
      <c r="AG1151" s="4" t="n">
        <f aca="false">VLOOKUP(I1151,BesoinU!$F$1:$L$99,3,0)</f>
        <v>26.6222155687049</v>
      </c>
      <c r="AH1151" s="19" t="n">
        <f aca="false">VLOOKUP(J1151,bibliRdtCHauff!$G$2:$K$1398,4,0)</f>
        <v>20.7386464752119</v>
      </c>
      <c r="AI1151" s="19" t="n">
        <f aca="false">VLOOKUP(J1151,bibliRdtCHauff!$G$2:$K$1398,3,0)</f>
        <v>0.971104954503384</v>
      </c>
      <c r="AJ1151" s="4" t="n">
        <f aca="false">VLOOKUP(D1151,'paramètres CI'!$A$1:$C$6,3)</f>
        <v>0.0386719666666667</v>
      </c>
      <c r="AK1151" s="4" t="n">
        <f aca="false">AJ1151*AG1151/AI1151</f>
        <v>1.06016700696607</v>
      </c>
      <c r="AL1151" s="4" t="n">
        <f aca="false">AK1151+AH1151/R1151</f>
        <v>2.58615291405881</v>
      </c>
      <c r="AM1151" s="4" t="n">
        <f aca="false">AL1151+Z1151</f>
        <v>14.6909587590325</v>
      </c>
      <c r="AN1151" s="4" t="n">
        <f aca="false">AM1151^-'paramètres CI'!$B$19</f>
        <v>4.6089169601227E-010</v>
      </c>
      <c r="AO1151" s="4" t="n">
        <f aca="false">SUMIFS($AN$2:$AN$1250,$I$2:$I$1250,V1151)</f>
        <v>11.2070790503724</v>
      </c>
      <c r="AP1151" s="5" t="n">
        <f aca="false">AN1151/AO1151</f>
        <v>4.11250508665729E-011</v>
      </c>
      <c r="AQ1151" s="6" t="n">
        <f aca="false">AP1151-O1151</f>
        <v>-9.99200228237904E-005</v>
      </c>
      <c r="AR1151" s="20" t="n">
        <f aca="false">VLOOKUP(I1151,entreesparc!$A$13:$H$110,8,0)*AP1151</f>
        <v>1.76405099414649E-007</v>
      </c>
      <c r="AS1151" s="7" t="n">
        <f aca="false">M1151*AJ1151/AI1151+AH1151/R1151</f>
        <v>10.2741530619807</v>
      </c>
      <c r="AT1151" s="4" t="n">
        <f aca="false">AS1151+Z1151</f>
        <v>22.3789589069544</v>
      </c>
      <c r="AU1151" s="4" t="n">
        <f aca="false">AT1151^-'paramètres CI'!$B$19</f>
        <v>1.58957480104638E-011</v>
      </c>
      <c r="AV1151" s="4" t="n">
        <f aca="false">SUMIFS($AU$2:$AU$1250,$I$2:$I$1250,V1151)</f>
        <v>3.03528968063421E-007</v>
      </c>
      <c r="AW1151" s="5" t="n">
        <f aca="false">AU1151/AV1151</f>
        <v>5.23697889920755E-005</v>
      </c>
      <c r="AX1151" s="7" t="n">
        <f aca="false">SUMIFS($AP$2:$AP$1250,$I$2:$I$1250,V1151)</f>
        <v>1</v>
      </c>
    </row>
    <row r="1152" customFormat="false" ht="15.8" hidden="false" customHeight="false" outlineLevel="0" collapsed="false">
      <c r="A1152" s="0" t="s">
        <v>19</v>
      </c>
      <c r="B1152" s="0" t="s">
        <v>143</v>
      </c>
      <c r="C1152" s="0" t="s">
        <v>40</v>
      </c>
      <c r="D1152" s="0" t="s">
        <v>37</v>
      </c>
      <c r="E1152" s="0" t="str">
        <f aca="false">VLOOKUP(A1152,Nomenclature!$D$1:$E$9,2,0)</f>
        <v>07</v>
      </c>
      <c r="F1152" s="0" t="str">
        <f aca="false">VLOOKUP(B1152,Nomenclature!$J$1:$K$97,2,0)</f>
        <v>65</v>
      </c>
      <c r="G1152" s="0" t="str">
        <f aca="false">VLOOKUP(C1152,Nomenclature!$M$1:$N$21,2,0)</f>
        <v>03</v>
      </c>
      <c r="H1152" s="0" t="str">
        <f aca="false">VLOOKUP(D1152,Nomenclature!$O$25:$P$31,2,0)</f>
        <v>03</v>
      </c>
      <c r="I1152" s="1" t="str">
        <f aca="false">CONCATENATE(E1152,F1152)</f>
        <v>0765</v>
      </c>
      <c r="J1152" s="0" t="str">
        <f aca="false">CONCATENATE(E1152,F1152,G1152,H1152)</f>
        <v>07650303</v>
      </c>
      <c r="K1152" s="0" t="n">
        <v>24.4658011527738</v>
      </c>
      <c r="L1152" s="0" t="n">
        <v>20</v>
      </c>
      <c r="M1152" s="0" t="n">
        <v>133.090995004988</v>
      </c>
      <c r="N1152" s="0" t="n">
        <v>0.677479496200134</v>
      </c>
      <c r="O1152" s="0" t="n">
        <v>0.0481359516391329</v>
      </c>
      <c r="P1152" s="4" t="n">
        <f aca="false">VLOOKUP(D1152,'paramètres CI'!$A$1:$B$6,2,0)</f>
        <v>0.0385046990211696</v>
      </c>
      <c r="Q1152" s="17" t="n">
        <f aca="false">M1152*P1152/N1152</f>
        <v>7.5642565329847</v>
      </c>
      <c r="R1152" s="9" t="n">
        <f aca="false">1/(1+0.04)*(1 - (1/(1+0.04))^L1152)/(1-1/(1+0.04))</f>
        <v>13.5903263449677</v>
      </c>
      <c r="S1152" s="17" t="n">
        <f aca="false">K1152/R1152</f>
        <v>1.80023647201328</v>
      </c>
      <c r="T1152" s="17" t="n">
        <f aca="false">Q1152+S1152</f>
        <v>9.36449300499798</v>
      </c>
      <c r="U1152" s="0" t="n">
        <f aca="false">T1152 + Z1152</f>
        <v>8.60149841353707</v>
      </c>
      <c r="V1152" s="4" t="str">
        <f aca="false">VLOOKUP(I1152,'CI ref gaz'!$I$1:$AM$97,1,0)</f>
        <v>0765</v>
      </c>
      <c r="W1152" s="0" t="n">
        <f aca="false">VLOOKUP(I1152,'CI ref gaz'!$I$1:$AM$97,14,0)</f>
        <v>-2</v>
      </c>
      <c r="X1152" s="1" t="n">
        <f aca="false">VLOOKUP(I1152,'CI ref gaz'!$I$1:$AM$97,13,0)</f>
        <v>6.78522059223554</v>
      </c>
      <c r="Y1152" s="2" t="n">
        <f aca="false">VLOOKUP(I1152,'CI ref gaz'!$I$1:$AM$97,7,0)</f>
        <v>0.321033755487356</v>
      </c>
      <c r="Z1152" s="17" t="n">
        <f aca="false">X1152*(O1152/Y1152)^(-1/8)-T1152</f>
        <v>-0.762994591460918</v>
      </c>
      <c r="AA1152" s="17" t="n">
        <f aca="false">Z1152^2</f>
        <v>0.582160746598614</v>
      </c>
      <c r="AB1152" s="18" t="n">
        <f aca="false">Z1152/U1152</f>
        <v>-0.0887048459208125</v>
      </c>
      <c r="AC1152" s="17" t="n">
        <f aca="false">U1152^-('paramètres CI'!$B$19)</f>
        <v>3.33739100740216E-008</v>
      </c>
      <c r="AD1152" s="4" t="n">
        <f aca="false">SUMIFS($AC$2:$AC$1250,$I$2:$I$1250,V1152)</f>
        <v>6.93326067888304E-007</v>
      </c>
      <c r="AE1152" s="4" t="n">
        <f aca="false">AC1152/AD1152</f>
        <v>0.0481359516391329</v>
      </c>
      <c r="AF1152" s="17" t="n">
        <f aca="false">AE1152-O1152</f>
        <v>0</v>
      </c>
      <c r="AG1152" s="4" t="n">
        <f aca="false">VLOOKUP(I1152,BesoinU!$F$1:$L$99,3,0)</f>
        <v>26.6222155687049</v>
      </c>
      <c r="AH1152" s="19" t="n">
        <f aca="false">VLOOKUP(J1152,bibliRdtCHauff!$G$2:$K$1398,4,0)</f>
        <v>25.6890912104124</v>
      </c>
      <c r="AI1152" s="19" t="n">
        <f aca="false">VLOOKUP(J1152,bibliRdtCHauff!$G$2:$K$1398,3,0)</f>
        <v>0.692146111666082</v>
      </c>
      <c r="AJ1152" s="4" t="n">
        <f aca="false">VLOOKUP(D1152,'paramètres CI'!$A$1:$C$6,3)</f>
        <v>0.0763929293534506</v>
      </c>
      <c r="AK1152" s="4" t="n">
        <f aca="false">AJ1152*AG1152/AI1152</f>
        <v>2.93832328014806</v>
      </c>
      <c r="AL1152" s="4" t="n">
        <f aca="false">AK1152+AH1152/R1152</f>
        <v>4.828571575762</v>
      </c>
      <c r="AM1152" s="4" t="n">
        <f aca="false">AL1152+Z1152</f>
        <v>4.06557698430108</v>
      </c>
      <c r="AN1152" s="4" t="n">
        <f aca="false">AM1152^-'paramètres CI'!$B$19</f>
        <v>1.33974605537888E-005</v>
      </c>
      <c r="AO1152" s="4" t="n">
        <f aca="false">SUMIFS($AN$2:$AN$1250,$I$2:$I$1250,V1152)</f>
        <v>11.2070790503724</v>
      </c>
      <c r="AP1152" s="5" t="n">
        <f aca="false">AN1152/AO1152</f>
        <v>1.19544624371536E-006</v>
      </c>
      <c r="AQ1152" s="6" t="n">
        <f aca="false">AP1152-O1152</f>
        <v>-0.0481347561928892</v>
      </c>
      <c r="AR1152" s="20" t="n">
        <f aca="false">VLOOKUP(I1152,entreesparc!$A$13:$H$110,8,0)*AP1152</f>
        <v>0.00512784322508608</v>
      </c>
      <c r="AS1152" s="7" t="n">
        <f aca="false">M1152*AJ1152/AI1152+AH1152/R1152</f>
        <v>16.579648131326</v>
      </c>
      <c r="AT1152" s="4" t="n">
        <f aca="false">AS1152+Z1152</f>
        <v>15.8166535398651</v>
      </c>
      <c r="AU1152" s="4" t="n">
        <f aca="false">AT1152^-'paramètres CI'!$B$19</f>
        <v>2.55319030786431E-010</v>
      </c>
      <c r="AV1152" s="4" t="n">
        <f aca="false">SUMIFS($AU$2:$AU$1250,$I$2:$I$1250,V1152)</f>
        <v>3.03528968063421E-007</v>
      </c>
      <c r="AW1152" s="5" t="n">
        <f aca="false">AU1152/AV1152</f>
        <v>0.000841168579115926</v>
      </c>
      <c r="AX1152" s="7" t="n">
        <f aca="false">SUMIFS($AP$2:$AP$1250,$I$2:$I$1250,V1152)</f>
        <v>1</v>
      </c>
    </row>
    <row r="1153" customFormat="false" ht="15.8" hidden="false" customHeight="false" outlineLevel="0" collapsed="false">
      <c r="A1153" s="0" t="s">
        <v>19</v>
      </c>
      <c r="B1153" s="0" t="s">
        <v>143</v>
      </c>
      <c r="C1153" s="0" t="s">
        <v>41</v>
      </c>
      <c r="D1153" s="0" t="s">
        <v>39</v>
      </c>
      <c r="E1153" s="0" t="str">
        <f aca="false">VLOOKUP(A1153,Nomenclature!$D$1:$E$9,2,0)</f>
        <v>07</v>
      </c>
      <c r="F1153" s="0" t="str">
        <f aca="false">VLOOKUP(B1153,Nomenclature!$J$1:$K$97,2,0)</f>
        <v>65</v>
      </c>
      <c r="G1153" s="0" t="str">
        <f aca="false">VLOOKUP(C1153,Nomenclature!$M$1:$N$21,2,0)</f>
        <v>04</v>
      </c>
      <c r="H1153" s="0" t="str">
        <f aca="false">VLOOKUP(D1153,Nomenclature!$O$25:$P$31,2,0)</f>
        <v>04</v>
      </c>
      <c r="I1153" s="1" t="str">
        <f aca="false">CONCATENATE(E1153,F1153)</f>
        <v>0765</v>
      </c>
      <c r="J1153" s="0" t="str">
        <f aca="false">CONCATENATE(E1153,F1153,G1153,H1153)</f>
        <v>07650404</v>
      </c>
      <c r="K1153" s="0" t="n">
        <v>16.5909171801695</v>
      </c>
      <c r="L1153" s="0" t="n">
        <v>20</v>
      </c>
      <c r="M1153" s="0" t="n">
        <v>219.678211355568</v>
      </c>
      <c r="N1153" s="0" t="n">
        <v>0.640209261860112</v>
      </c>
      <c r="O1153" s="0" t="n">
        <v>0.321033755487356</v>
      </c>
      <c r="P1153" s="4" t="n">
        <f aca="false">VLOOKUP(D1153,'paramètres CI'!$A$1:$B$6,2,0)</f>
        <v>0.022045059962018</v>
      </c>
      <c r="Q1153" s="17" t="n">
        <f aca="false">M1153*P1153/N1153</f>
        <v>7.56443186656135</v>
      </c>
      <c r="R1153" s="9" t="n">
        <f aca="false">1/(1+0.04)*(1 - (1/(1+0.04))^L1153)/(1-1/(1+0.04))</f>
        <v>13.5903263449677</v>
      </c>
      <c r="S1153" s="17" t="n">
        <f aca="false">K1153/R1153</f>
        <v>1.22078872567419</v>
      </c>
      <c r="T1153" s="17" t="n">
        <f aca="false">Q1153+S1153</f>
        <v>8.78522059223554</v>
      </c>
      <c r="U1153" s="0" t="n">
        <f aca="false">T1153 + Z1153</f>
        <v>6.78522059223554</v>
      </c>
      <c r="V1153" s="4" t="str">
        <f aca="false">VLOOKUP(I1153,'CI ref gaz'!$I$1:$AM$97,1,0)</f>
        <v>0765</v>
      </c>
      <c r="W1153" s="0" t="n">
        <f aca="false">VLOOKUP(I1153,'CI ref gaz'!$I$1:$AM$97,14,0)</f>
        <v>-2</v>
      </c>
      <c r="X1153" s="1" t="n">
        <f aca="false">VLOOKUP(I1153,'CI ref gaz'!$I$1:$AM$97,13,0)</f>
        <v>6.78522059223554</v>
      </c>
      <c r="Y1153" s="2" t="n">
        <f aca="false">VLOOKUP(I1153,'CI ref gaz'!$I$1:$AM$97,7,0)</f>
        <v>0.321033755487356</v>
      </c>
      <c r="Z1153" s="17" t="n">
        <f aca="false">X1153*(O1153/Y1153)^(-1/8)-T1153</f>
        <v>-2</v>
      </c>
      <c r="AA1153" s="17" t="n">
        <f aca="false">Z1153^2</f>
        <v>4</v>
      </c>
      <c r="AB1153" s="18" t="n">
        <f aca="false">Z1153/U1153</f>
        <v>-0.294758287193881</v>
      </c>
      <c r="AC1153" s="17" t="n">
        <f aca="false">U1153^-('paramètres CI'!$B$19)</f>
        <v>2.22581071351464E-007</v>
      </c>
      <c r="AD1153" s="4" t="n">
        <f aca="false">SUMIFS($AC$2:$AC$1250,$I$2:$I$1250,V1153)</f>
        <v>6.93326067888304E-007</v>
      </c>
      <c r="AE1153" s="4" t="n">
        <f aca="false">AC1153/AD1153</f>
        <v>0.321033755487356</v>
      </c>
      <c r="AF1153" s="17" t="n">
        <f aca="false">AE1153-O1153</f>
        <v>0</v>
      </c>
      <c r="AG1153" s="4" t="n">
        <f aca="false">VLOOKUP(I1153,BesoinU!$F$1:$L$99,3,0)</f>
        <v>26.6222155687049</v>
      </c>
      <c r="AH1153" s="19" t="n">
        <f aca="false">VLOOKUP(J1153,bibliRdtCHauff!$G$2:$K$1398,4,0)</f>
        <v>17.420463039178</v>
      </c>
      <c r="AI1153" s="19" t="n">
        <f aca="false">VLOOKUP(J1153,bibliRdtCHauff!$G$2:$K$1398,3,0)</f>
        <v>0.706388400388766</v>
      </c>
      <c r="AJ1153" s="4" t="n">
        <f aca="false">VLOOKUP(D1153,'paramètres CI'!$A$1:$C$6,3)</f>
        <v>0.0386719666666667</v>
      </c>
      <c r="AK1153" s="4" t="n">
        <f aca="false">AJ1153*AG1153/AI1153</f>
        <v>1.45746084236259</v>
      </c>
      <c r="AL1153" s="4" t="n">
        <f aca="false">AK1153+AH1153/R1153</f>
        <v>2.73928900432049</v>
      </c>
      <c r="AM1153" s="4" t="n">
        <f aca="false">AL1153+Z1153</f>
        <v>0.739289004320488</v>
      </c>
      <c r="AN1153" s="4" t="n">
        <f aca="false">AM1153^-'paramètres CI'!$B$19</f>
        <v>11.2069136384254</v>
      </c>
      <c r="AO1153" s="4" t="n">
        <f aca="false">SUMIFS($AN$2:$AN$1250,$I$2:$I$1250,V1153)</f>
        <v>11.2070790503724</v>
      </c>
      <c r="AP1153" s="5" t="n">
        <f aca="false">AN1153/AO1153</f>
        <v>0.999985240405078</v>
      </c>
      <c r="AQ1153" s="6" t="n">
        <f aca="false">AP1153-O1153</f>
        <v>0.678951484917722</v>
      </c>
      <c r="AR1153" s="20" t="n">
        <f aca="false">VLOOKUP(I1153,entreesparc!$A$13:$H$110,8,0)*AP1153</f>
        <v>4289.4170834989</v>
      </c>
      <c r="AS1153" s="7" t="n">
        <f aca="false">M1153*AJ1153/AI1153+AH1153/R1153</f>
        <v>13.308340010482</v>
      </c>
      <c r="AT1153" s="4" t="n">
        <f aca="false">AS1153+Z1153</f>
        <v>11.308340010482</v>
      </c>
      <c r="AU1153" s="4" t="n">
        <f aca="false">AT1153^-'paramètres CI'!$B$19</f>
        <v>3.73946209727183E-009</v>
      </c>
      <c r="AV1153" s="4" t="n">
        <f aca="false">SUMIFS($AU$2:$AU$1250,$I$2:$I$1250,V1153)</f>
        <v>3.03528968063421E-007</v>
      </c>
      <c r="AW1153" s="5" t="n">
        <f aca="false">AU1153/AV1153</f>
        <v>0.0123199512755912</v>
      </c>
      <c r="AX1153" s="7" t="n">
        <f aca="false">SUMIFS($AP$2:$AP$1250,$I$2:$I$1250,V1153)</f>
        <v>1</v>
      </c>
    </row>
    <row r="1154" customFormat="false" ht="15.8" hidden="false" customHeight="false" outlineLevel="0" collapsed="false">
      <c r="A1154" s="0" t="s">
        <v>19</v>
      </c>
      <c r="B1154" s="0" t="s">
        <v>143</v>
      </c>
      <c r="C1154" s="0" t="s">
        <v>45</v>
      </c>
      <c r="D1154" s="0" t="s">
        <v>43</v>
      </c>
      <c r="E1154" s="0" t="str">
        <f aca="false">VLOOKUP(A1154,Nomenclature!$D$1:$E$9,2,0)</f>
        <v>07</v>
      </c>
      <c r="F1154" s="0" t="str">
        <f aca="false">VLOOKUP(B1154,Nomenclature!$J$1:$K$97,2,0)</f>
        <v>65</v>
      </c>
      <c r="G1154" s="0" t="str">
        <f aca="false">VLOOKUP(C1154,Nomenclature!$M$1:$N$21,2,0)</f>
        <v>06</v>
      </c>
      <c r="H1154" s="0" t="str">
        <f aca="false">VLOOKUP(D1154,Nomenclature!$O$25:$P$31,2,0)</f>
        <v>02</v>
      </c>
      <c r="I1154" s="1" t="str">
        <f aca="false">CONCATENATE(E1154,F1154)</f>
        <v>0765</v>
      </c>
      <c r="J1154" s="0" t="str">
        <f aca="false">CONCATENATE(E1154,F1154,G1154,H1154)</f>
        <v>07650602</v>
      </c>
      <c r="K1154" s="0" t="n">
        <v>10</v>
      </c>
      <c r="L1154" s="0" t="n">
        <v>13</v>
      </c>
      <c r="M1154" s="0" t="n">
        <v>129.470625851249</v>
      </c>
      <c r="N1154" s="0" t="n">
        <v>0.9</v>
      </c>
      <c r="O1154" s="0" t="n">
        <v>0.196695167553225</v>
      </c>
      <c r="P1154" s="4" t="n">
        <f aca="false">VLOOKUP(D1154,'paramètres CI'!$A$1:$B$6,2,0)</f>
        <v>0.0935912806596305</v>
      </c>
      <c r="Q1154" s="17" t="n">
        <f aca="false">M1154*P1154/N1154</f>
        <v>13.4636907569136</v>
      </c>
      <c r="R1154" s="9" t="n">
        <f aca="false">1/(1+0.04)*(1 - (1/(1+0.04))^L1154)/(1-1/(1+0.04))</f>
        <v>9.98564784663304</v>
      </c>
      <c r="S1154" s="17" t="n">
        <f aca="false">K1154/R1154</f>
        <v>1.00143727814033</v>
      </c>
      <c r="T1154" s="17" t="n">
        <f aca="false">Q1154+S1154</f>
        <v>14.4651280350539</v>
      </c>
      <c r="U1154" s="0" t="n">
        <f aca="false">T1154 + Z1154</f>
        <v>7.21370864470439</v>
      </c>
      <c r="V1154" s="4" t="str">
        <f aca="false">VLOOKUP(I1154,'CI ref gaz'!$I$1:$AM$97,1,0)</f>
        <v>0765</v>
      </c>
      <c r="W1154" s="0" t="n">
        <f aca="false">VLOOKUP(I1154,'CI ref gaz'!$I$1:$AM$97,14,0)</f>
        <v>-2</v>
      </c>
      <c r="X1154" s="1" t="n">
        <f aca="false">VLOOKUP(I1154,'CI ref gaz'!$I$1:$AM$97,13,0)</f>
        <v>6.78522059223554</v>
      </c>
      <c r="Y1154" s="2" t="n">
        <f aca="false">VLOOKUP(I1154,'CI ref gaz'!$I$1:$AM$97,7,0)</f>
        <v>0.321033755487356</v>
      </c>
      <c r="Z1154" s="17" t="n">
        <f aca="false">X1154*(O1154/Y1154)^(-1/8)-T1154</f>
        <v>-7.25141939034955</v>
      </c>
      <c r="AA1154" s="17" t="n">
        <f aca="false">Z1154^2</f>
        <v>52.5830831747375</v>
      </c>
      <c r="AB1154" s="18" t="n">
        <f aca="false">Z1154/U1154</f>
        <v>-1.00522765022855</v>
      </c>
      <c r="AC1154" s="17" t="n">
        <f aca="false">U1154^-('paramètres CI'!$B$19)</f>
        <v>1.36373887092308E-007</v>
      </c>
      <c r="AD1154" s="4" t="n">
        <f aca="false">SUMIFS($AC$2:$AC$1250,$I$2:$I$1250,V1154)</f>
        <v>6.93326067888304E-007</v>
      </c>
      <c r="AE1154" s="4" t="n">
        <f aca="false">AC1154/AD1154</f>
        <v>0.196695167553225</v>
      </c>
      <c r="AF1154" s="17" t="n">
        <f aca="false">AE1154-O1154</f>
        <v>0</v>
      </c>
      <c r="AG1154" s="4" t="n">
        <f aca="false">VLOOKUP(I1154,BesoinU!$F$1:$L$99,3,0)</f>
        <v>26.6222155687049</v>
      </c>
      <c r="AH1154" s="19" t="n">
        <f aca="false">VLOOKUP(J1154,bibliRdtCHauff!$G$2:$K$1398,4,0)</f>
        <v>10.4</v>
      </c>
      <c r="AI1154" s="19" t="n">
        <f aca="false">VLOOKUP(J1154,bibliRdtCHauff!$G$2:$K$1398,3,0)</f>
        <v>0.92</v>
      </c>
      <c r="AJ1154" s="4" t="n">
        <f aca="false">VLOOKUP(D1154,'paramètres CI'!$A$1:$C$6,3)</f>
        <v>0.09847</v>
      </c>
      <c r="AK1154" s="4" t="n">
        <f aca="false">AJ1154*AG1154/AI1154</f>
        <v>2.84944518157649</v>
      </c>
      <c r="AL1154" s="4" t="n">
        <f aca="false">AK1154+AH1154/R1154</f>
        <v>3.89093995084243</v>
      </c>
      <c r="AM1154" s="4" t="n">
        <f aca="false">AL1154+Z1154</f>
        <v>-3.36047943950712</v>
      </c>
      <c r="AN1154" s="4" t="n">
        <f aca="false">AM1154^-'paramètres CI'!$B$19</f>
        <v>6.14879564135857E-005</v>
      </c>
      <c r="AO1154" s="4" t="n">
        <f aca="false">SUMIFS($AN$2:$AN$1250,$I$2:$I$1250,V1154)</f>
        <v>11.2070790503724</v>
      </c>
      <c r="AP1154" s="5" t="n">
        <f aca="false">AN1154/AO1154</f>
        <v>5.48652830387078E-006</v>
      </c>
      <c r="AQ1154" s="6" t="n">
        <f aca="false">AP1154-O1154</f>
        <v>-0.196689681024921</v>
      </c>
      <c r="AR1154" s="20" t="n">
        <f aca="false">VLOOKUP(I1154,entreesparc!$A$13:$H$110,8,0)*AP1154</f>
        <v>0.0235343555932789</v>
      </c>
      <c r="AS1154" s="7" t="n">
        <f aca="false">M1154*AJ1154/AI1154+AH1154/R1154</f>
        <v>14.8990736035839</v>
      </c>
      <c r="AT1154" s="4" t="n">
        <f aca="false">AS1154+Z1154</f>
        <v>7.64765421323431</v>
      </c>
      <c r="AU1154" s="4" t="n">
        <f aca="false">AT1154^-'paramètres CI'!$B$19</f>
        <v>8.54621972520615E-008</v>
      </c>
      <c r="AV1154" s="4" t="n">
        <f aca="false">SUMIFS($AU$2:$AU$1250,$I$2:$I$1250,V1154)</f>
        <v>3.03528968063421E-007</v>
      </c>
      <c r="AW1154" s="5" t="n">
        <f aca="false">AU1154/AV1154</f>
        <v>0.281561914163674</v>
      </c>
      <c r="AX1154" s="7" t="n">
        <f aca="false">SUMIFS($AP$2:$AP$1250,$I$2:$I$1250,V1154)</f>
        <v>1</v>
      </c>
    </row>
    <row r="1155" customFormat="false" ht="15.8" hidden="false" customHeight="false" outlineLevel="0" collapsed="false">
      <c r="A1155" s="0" t="s">
        <v>19</v>
      </c>
      <c r="B1155" s="0" t="s">
        <v>143</v>
      </c>
      <c r="C1155" s="0" t="s">
        <v>46</v>
      </c>
      <c r="D1155" s="0" t="s">
        <v>43</v>
      </c>
      <c r="E1155" s="0" t="str">
        <f aca="false">VLOOKUP(A1155,Nomenclature!$D$1:$E$9,2,0)</f>
        <v>07</v>
      </c>
      <c r="F1155" s="0" t="str">
        <f aca="false">VLOOKUP(B1155,Nomenclature!$J$1:$K$97,2,0)</f>
        <v>65</v>
      </c>
      <c r="G1155" s="0" t="str">
        <f aca="false">VLOOKUP(C1155,Nomenclature!$M$1:$N$21,2,0)</f>
        <v>26</v>
      </c>
      <c r="H1155" s="0" t="str">
        <f aca="false">VLOOKUP(D1155,Nomenclature!$O$25:$P$31,2,0)</f>
        <v>02</v>
      </c>
      <c r="I1155" s="1" t="str">
        <f aca="false">CONCATENATE(E1155,F1155)</f>
        <v>0765</v>
      </c>
      <c r="J1155" s="0" t="str">
        <f aca="false">CONCATENATE(E1155,F1155,G1155,H1155)</f>
        <v>07652602</v>
      </c>
      <c r="K1155" s="0" t="n">
        <v>12</v>
      </c>
      <c r="L1155" s="0" t="n">
        <v>13</v>
      </c>
      <c r="M1155" s="0" t="n">
        <v>129.470625851249</v>
      </c>
      <c r="N1155" s="0" t="n">
        <v>1</v>
      </c>
      <c r="O1155" s="0" t="n">
        <v>9.99200639488413E-005</v>
      </c>
      <c r="P1155" s="4" t="n">
        <f aca="false">VLOOKUP(D1155,'paramètres CI'!$A$1:$B$6,2,0)</f>
        <v>0.0935912806596305</v>
      </c>
      <c r="Q1155" s="17" t="n">
        <f aca="false">M1155*P1155/N1155</f>
        <v>12.1173216812223</v>
      </c>
      <c r="R1155" s="9" t="n">
        <f aca="false">1/(1+0.04)*(1 - (1/(1+0.04))^L1155)/(1-1/(1+0.04))</f>
        <v>9.98564784663304</v>
      </c>
      <c r="S1155" s="17" t="n">
        <f aca="false">K1155/R1155</f>
        <v>1.20172473376839</v>
      </c>
      <c r="T1155" s="17" t="n">
        <f aca="false">Q1155+S1155</f>
        <v>13.3190464149906</v>
      </c>
      <c r="U1155" s="0" t="n">
        <f aca="false">T1155 + Z1155</f>
        <v>18.6177082735241</v>
      </c>
      <c r="V1155" s="4" t="str">
        <f aca="false">VLOOKUP(I1155,'CI ref gaz'!$I$1:$AM$97,1,0)</f>
        <v>0765</v>
      </c>
      <c r="W1155" s="0" t="n">
        <f aca="false">VLOOKUP(I1155,'CI ref gaz'!$I$1:$AM$97,14,0)</f>
        <v>-2</v>
      </c>
      <c r="X1155" s="1" t="n">
        <f aca="false">VLOOKUP(I1155,'CI ref gaz'!$I$1:$AM$97,13,0)</f>
        <v>6.78522059223554</v>
      </c>
      <c r="Y1155" s="2" t="n">
        <f aca="false">VLOOKUP(I1155,'CI ref gaz'!$I$1:$AM$97,7,0)</f>
        <v>0.321033755487356</v>
      </c>
      <c r="Z1155" s="17" t="n">
        <f aca="false">X1155*(O1155/Y1155)^(-1/8)-T1155</f>
        <v>5.29866185853351</v>
      </c>
      <c r="AA1155" s="17" t="n">
        <f aca="false">Z1155^2</f>
        <v>28.0758174910778</v>
      </c>
      <c r="AB1155" s="18" t="n">
        <f aca="false">Z1155/U1155</f>
        <v>0.284603334668673</v>
      </c>
      <c r="AC1155" s="17" t="n">
        <f aca="false">U1155^-('paramètres CI'!$B$19)</f>
        <v>6.9277185040798E-011</v>
      </c>
      <c r="AD1155" s="4" t="n">
        <f aca="false">SUMIFS($AC$2:$AC$1250,$I$2:$I$1250,V1155)</f>
        <v>6.93326067888304E-007</v>
      </c>
      <c r="AE1155" s="4" t="n">
        <f aca="false">AC1155/AD1155</f>
        <v>9.99200639488413E-005</v>
      </c>
      <c r="AF1155" s="17" t="n">
        <f aca="false">AE1155-O1155</f>
        <v>0</v>
      </c>
      <c r="AG1155" s="4" t="n">
        <f aca="false">VLOOKUP(I1155,BesoinU!$F$1:$L$99,3,0)</f>
        <v>26.6222155687049</v>
      </c>
      <c r="AH1155" s="19" t="n">
        <f aca="false">VLOOKUP(J1155,bibliRdtCHauff!$G$2:$K$1398,4,0)</f>
        <v>12</v>
      </c>
      <c r="AI1155" s="19" t="n">
        <f aca="false">VLOOKUP(J1155,bibliRdtCHauff!$G$2:$K$1398,3,0)</f>
        <v>1</v>
      </c>
      <c r="AJ1155" s="4" t="n">
        <f aca="false">VLOOKUP(D1155,'paramètres CI'!$A$1:$C$6,3)</f>
        <v>0.09847</v>
      </c>
      <c r="AK1155" s="4" t="n">
        <f aca="false">AJ1155*AG1155/AI1155</f>
        <v>2.62148956705037</v>
      </c>
      <c r="AL1155" s="4" t="n">
        <f aca="false">AK1155+AH1155/R1155</f>
        <v>3.82321430081876</v>
      </c>
      <c r="AM1155" s="4" t="n">
        <f aca="false">AL1155+Z1155</f>
        <v>9.12187615935227</v>
      </c>
      <c r="AN1155" s="4" t="n">
        <f aca="false">AM1155^-'paramètres CI'!$B$19</f>
        <v>2.08605918091913E-008</v>
      </c>
      <c r="AO1155" s="4" t="n">
        <f aca="false">SUMIFS($AN$2:$AN$1250,$I$2:$I$1250,V1155)</f>
        <v>11.2070790503724</v>
      </c>
      <c r="AP1155" s="5" t="n">
        <f aca="false">AN1155/AO1155</f>
        <v>1.86137634216992E-009</v>
      </c>
      <c r="AQ1155" s="6" t="n">
        <f aca="false">AP1155-O1155</f>
        <v>-9.99182025724991E-005</v>
      </c>
      <c r="AR1155" s="20" t="n">
        <f aca="false">VLOOKUP(I1155,entreesparc!$A$13:$H$110,8,0)*AP1155</f>
        <v>7.98433732650899E-006</v>
      </c>
      <c r="AS1155" s="7" t="n">
        <f aca="false">M1155*AJ1155/AI1155+AH1155/R1155</f>
        <v>13.9506972613409</v>
      </c>
      <c r="AT1155" s="4" t="n">
        <f aca="false">AS1155+Z1155</f>
        <v>19.2493591198744</v>
      </c>
      <c r="AU1155" s="4" t="n">
        <f aca="false">AT1155^-'paramètres CI'!$B$19</f>
        <v>5.30480960285182E-011</v>
      </c>
      <c r="AV1155" s="4" t="n">
        <f aca="false">SUMIFS($AU$2:$AU$1250,$I$2:$I$1250,V1155)</f>
        <v>3.03528968063421E-007</v>
      </c>
      <c r="AW1155" s="5" t="n">
        <f aca="false">AU1155/AV1155</f>
        <v>0.000174771114490245</v>
      </c>
      <c r="AX1155" s="7" t="n">
        <f aca="false">SUMIFS($AP$2:$AP$1250,$I$2:$I$1250,V1155)</f>
        <v>1</v>
      </c>
    </row>
    <row r="1156" customFormat="false" ht="15.8" hidden="false" customHeight="false" outlineLevel="0" collapsed="false">
      <c r="A1156" s="0" t="s">
        <v>19</v>
      </c>
      <c r="B1156" s="0" t="s">
        <v>143</v>
      </c>
      <c r="C1156" s="0" t="s">
        <v>48</v>
      </c>
      <c r="D1156" s="0" t="s">
        <v>43</v>
      </c>
      <c r="E1156" s="0" t="str">
        <f aca="false">VLOOKUP(A1156,Nomenclature!$D$1:$E$9,2,0)</f>
        <v>07</v>
      </c>
      <c r="F1156" s="0" t="str">
        <f aca="false">VLOOKUP(B1156,Nomenclature!$J$1:$K$97,2,0)</f>
        <v>65</v>
      </c>
      <c r="G1156" s="0" t="str">
        <f aca="false">VLOOKUP(C1156,Nomenclature!$M$1:$N$21,2,0)</f>
        <v>09</v>
      </c>
      <c r="H1156" s="0" t="str">
        <f aca="false">VLOOKUP(D1156,Nomenclature!$O$25:$P$31,2,0)</f>
        <v>02</v>
      </c>
      <c r="I1156" s="1" t="str">
        <f aca="false">CONCATENATE(E1156,F1156)</f>
        <v>0765</v>
      </c>
      <c r="J1156" s="0" t="str">
        <f aca="false">CONCATENATE(E1156,F1156,G1156,H1156)</f>
        <v>07650902</v>
      </c>
      <c r="K1156" s="0" t="n">
        <v>33.2288271120718</v>
      </c>
      <c r="L1156" s="0" t="n">
        <v>20</v>
      </c>
      <c r="M1156" s="0" t="n">
        <v>149.650961577085</v>
      </c>
      <c r="N1156" s="0" t="n">
        <v>2.84291162790697</v>
      </c>
      <c r="O1156" s="0" t="n">
        <v>0.0960704278828444</v>
      </c>
      <c r="P1156" s="4" t="n">
        <f aca="false">VLOOKUP(D1156,'paramètres CI'!$A$1:$B$6,2,0)</f>
        <v>0.0935912806596305</v>
      </c>
      <c r="Q1156" s="17" t="n">
        <f aca="false">M1156*P1156/N1156</f>
        <v>4.92664809150475</v>
      </c>
      <c r="R1156" s="9" t="n">
        <f aca="false">1/(1+0.04)*(1 - (1/(1+0.04))^L1156)/(1-1/(1+0.04))</f>
        <v>13.5903263449677</v>
      </c>
      <c r="S1156" s="17" t="n">
        <f aca="false">K1156/R1156</f>
        <v>2.44503526027364</v>
      </c>
      <c r="T1156" s="17" t="n">
        <f aca="false">Q1156+S1156</f>
        <v>7.37168335177839</v>
      </c>
      <c r="U1156" s="0" t="n">
        <f aca="false">T1156 + Z1156</f>
        <v>7.88967462885311</v>
      </c>
      <c r="V1156" s="4" t="str">
        <f aca="false">VLOOKUP(I1156,'CI ref gaz'!$I$1:$AM$97,1,0)</f>
        <v>0765</v>
      </c>
      <c r="W1156" s="0" t="n">
        <f aca="false">VLOOKUP(I1156,'CI ref gaz'!$I$1:$AM$97,14,0)</f>
        <v>-2</v>
      </c>
      <c r="X1156" s="1" t="n">
        <f aca="false">VLOOKUP(I1156,'CI ref gaz'!$I$1:$AM$97,13,0)</f>
        <v>6.78522059223554</v>
      </c>
      <c r="Y1156" s="2" t="n">
        <f aca="false">VLOOKUP(I1156,'CI ref gaz'!$I$1:$AM$97,7,0)</f>
        <v>0.321033755487356</v>
      </c>
      <c r="Z1156" s="17" t="n">
        <f aca="false">X1156*(O1156/Y1156)^(-1/8)-T1156</f>
        <v>0.517991277074719</v>
      </c>
      <c r="AA1156" s="17" t="n">
        <f aca="false">Z1156^2</f>
        <v>0.268314963125498</v>
      </c>
      <c r="AB1156" s="18" t="n">
        <f aca="false">Z1156/U1156</f>
        <v>0.0656543268819208</v>
      </c>
      <c r="AC1156" s="17" t="n">
        <f aca="false">U1156^-('paramètres CI'!$B$19)</f>
        <v>6.66081320043594E-008</v>
      </c>
      <c r="AD1156" s="4" t="n">
        <f aca="false">SUMIFS($AC$2:$AC$1250,$I$2:$I$1250,V1156)</f>
        <v>6.93326067888304E-007</v>
      </c>
      <c r="AE1156" s="4" t="n">
        <f aca="false">AC1156/AD1156</f>
        <v>0.0960704278828444</v>
      </c>
      <c r="AF1156" s="17" t="n">
        <f aca="false">AE1156-O1156</f>
        <v>0</v>
      </c>
      <c r="AG1156" s="4" t="n">
        <f aca="false">VLOOKUP(I1156,BesoinU!$F$1:$L$99,3,0)</f>
        <v>26.6222155687049</v>
      </c>
      <c r="AH1156" s="19" t="n">
        <f aca="false">VLOOKUP(J1156,bibliRdtCHauff!$G$2:$K$1398,4,0)</f>
        <v>34.8902684676754</v>
      </c>
      <c r="AI1156" s="19" t="n">
        <f aca="false">VLOOKUP(J1156,bibliRdtCHauff!$G$2:$K$1398,3,0)</f>
        <v>2.95662809302325</v>
      </c>
      <c r="AJ1156" s="4" t="n">
        <f aca="false">VLOOKUP(D1156,'paramètres CI'!$A$1:$C$6,3)</f>
        <v>0.09847</v>
      </c>
      <c r="AK1156" s="4" t="n">
        <f aca="false">AJ1156*AG1156/AI1156</f>
        <v>0.886648399653746</v>
      </c>
      <c r="AL1156" s="4" t="n">
        <f aca="false">AK1156+AH1156/R1156</f>
        <v>3.45393542294107</v>
      </c>
      <c r="AM1156" s="4" t="n">
        <f aca="false">AL1156+Z1156</f>
        <v>3.97192670001579</v>
      </c>
      <c r="AN1156" s="4" t="n">
        <f aca="false">AM1156^-'paramètres CI'!$B$19</f>
        <v>1.614322122664E-005</v>
      </c>
      <c r="AO1156" s="4" t="n">
        <f aca="false">SUMIFS($AN$2:$AN$1250,$I$2:$I$1250,V1156)</f>
        <v>11.2070790503724</v>
      </c>
      <c r="AP1156" s="5" t="n">
        <f aca="false">AN1156/AO1156</f>
        <v>1.44044859093802E-006</v>
      </c>
      <c r="AQ1156" s="6" t="n">
        <f aca="false">AP1156-O1156</f>
        <v>-0.0960689874342535</v>
      </c>
      <c r="AR1156" s="20" t="n">
        <f aca="false">VLOOKUP(I1156,entreesparc!$A$13:$H$110,8,0)*AP1156</f>
        <v>0.0061787759901022</v>
      </c>
      <c r="AS1156" s="7" t="n">
        <f aca="false">M1156*AJ1156/AI1156+AH1156/R1156</f>
        <v>7.55138705983517</v>
      </c>
      <c r="AT1156" s="4" t="n">
        <f aca="false">AS1156+Z1156</f>
        <v>8.06937833690989</v>
      </c>
      <c r="AU1156" s="4" t="n">
        <f aca="false">AT1156^-'paramètres CI'!$B$19</f>
        <v>5.56261977673594E-008</v>
      </c>
      <c r="AV1156" s="4" t="n">
        <f aca="false">SUMIFS($AU$2:$AU$1250,$I$2:$I$1250,V1156)</f>
        <v>3.03528968063421E-007</v>
      </c>
      <c r="AW1156" s="5" t="n">
        <f aca="false">AU1156/AV1156</f>
        <v>0.183264872945295</v>
      </c>
      <c r="AX1156" s="7" t="n">
        <f aca="false">SUMIFS($AP$2:$AP$1250,$I$2:$I$1250,V1156)</f>
        <v>1</v>
      </c>
    </row>
    <row r="1157" customFormat="false" ht="15.8" hidden="false" customHeight="false" outlineLevel="0" collapsed="false">
      <c r="A1157" s="0" t="s">
        <v>19</v>
      </c>
      <c r="B1157" s="0" t="s">
        <v>143</v>
      </c>
      <c r="C1157" s="0" t="s">
        <v>49</v>
      </c>
      <c r="D1157" s="0" t="s">
        <v>43</v>
      </c>
      <c r="E1157" s="0" t="str">
        <f aca="false">VLOOKUP(A1157,Nomenclature!$D$1:$E$9,2,0)</f>
        <v>07</v>
      </c>
      <c r="F1157" s="0" t="str">
        <f aca="false">VLOOKUP(B1157,Nomenclature!$J$1:$K$97,2,0)</f>
        <v>65</v>
      </c>
      <c r="G1157" s="0" t="str">
        <f aca="false">VLOOKUP(C1157,Nomenclature!$M$1:$N$21,2,0)</f>
        <v>29</v>
      </c>
      <c r="H1157" s="0" t="str">
        <f aca="false">VLOOKUP(D1157,Nomenclature!$O$25:$P$31,2,0)</f>
        <v>02</v>
      </c>
      <c r="I1157" s="1" t="str">
        <f aca="false">CONCATENATE(E1157,F1157)</f>
        <v>0765</v>
      </c>
      <c r="J1157" s="0" t="str">
        <f aca="false">CONCATENATE(E1157,F1157,G1157,H1157)</f>
        <v>07652902</v>
      </c>
      <c r="K1157" s="0" t="n">
        <v>41.5360338900898</v>
      </c>
      <c r="L1157" s="0" t="n">
        <v>20</v>
      </c>
      <c r="M1157" s="0" t="n">
        <v>149.650961577085</v>
      </c>
      <c r="N1157" s="0" t="n">
        <v>3.41149395348837</v>
      </c>
      <c r="O1157" s="0" t="n">
        <v>9.99200639488413E-005</v>
      </c>
      <c r="P1157" s="4" t="n">
        <f aca="false">VLOOKUP(D1157,'paramètres CI'!$A$1:$B$6,2,0)</f>
        <v>0.0935912806596305</v>
      </c>
      <c r="Q1157" s="17" t="n">
        <f aca="false">M1157*P1157/N1157</f>
        <v>4.10554007625395</v>
      </c>
      <c r="R1157" s="9" t="n">
        <f aca="false">1/(1+0.04)*(1 - (1/(1+0.04))^L1157)/(1-1/(1+0.04))</f>
        <v>13.5903263449677</v>
      </c>
      <c r="S1157" s="17" t="n">
        <f aca="false">K1157/R1157</f>
        <v>3.05629407534206</v>
      </c>
      <c r="T1157" s="17" t="n">
        <f aca="false">Q1157+S1157</f>
        <v>7.16183415159601</v>
      </c>
      <c r="U1157" s="0" t="n">
        <f aca="false">T1157 + Z1157</f>
        <v>18.6177082735241</v>
      </c>
      <c r="V1157" s="4" t="str">
        <f aca="false">VLOOKUP(I1157,'CI ref gaz'!$I$1:$AM$97,1,0)</f>
        <v>0765</v>
      </c>
      <c r="W1157" s="0" t="n">
        <f aca="false">VLOOKUP(I1157,'CI ref gaz'!$I$1:$AM$97,14,0)</f>
        <v>-2</v>
      </c>
      <c r="X1157" s="1" t="n">
        <f aca="false">VLOOKUP(I1157,'CI ref gaz'!$I$1:$AM$97,13,0)</f>
        <v>6.78522059223554</v>
      </c>
      <c r="Y1157" s="2" t="n">
        <f aca="false">VLOOKUP(I1157,'CI ref gaz'!$I$1:$AM$97,7,0)</f>
        <v>0.321033755487356</v>
      </c>
      <c r="Z1157" s="17" t="n">
        <f aca="false">X1157*(O1157/Y1157)^(-1/8)-T1157</f>
        <v>11.4558741219281</v>
      </c>
      <c r="AA1157" s="17" t="n">
        <f aca="false">Z1157^2</f>
        <v>131.237051897463</v>
      </c>
      <c r="AB1157" s="18" t="n">
        <f aca="false">Z1157/U1157</f>
        <v>0.615321389379556</v>
      </c>
      <c r="AC1157" s="17" t="n">
        <f aca="false">U1157^-('paramètres CI'!$B$19)</f>
        <v>6.9277185040798E-011</v>
      </c>
      <c r="AD1157" s="4" t="n">
        <f aca="false">SUMIFS($AC$2:$AC$1250,$I$2:$I$1250,V1157)</f>
        <v>6.93326067888304E-007</v>
      </c>
      <c r="AE1157" s="4" t="n">
        <f aca="false">AC1157/AD1157</f>
        <v>9.99200639488413E-005</v>
      </c>
      <c r="AF1157" s="17" t="n">
        <f aca="false">AE1157-O1157</f>
        <v>0</v>
      </c>
      <c r="AG1157" s="4" t="n">
        <f aca="false">VLOOKUP(I1157,BesoinU!$F$1:$L$99,3,0)</f>
        <v>26.6222155687049</v>
      </c>
      <c r="AH1157" s="19" t="n">
        <f aca="false">VLOOKUP(J1157,bibliRdtCHauff!$G$2:$K$1398,4,0)</f>
        <v>41.5360338900898</v>
      </c>
      <c r="AI1157" s="19" t="n">
        <f aca="false">VLOOKUP(J1157,bibliRdtCHauff!$G$2:$K$1398,3,0)</f>
        <v>3.41149395348837</v>
      </c>
      <c r="AJ1157" s="4" t="n">
        <f aca="false">VLOOKUP(D1157,'paramètres CI'!$A$1:$C$6,3)</f>
        <v>0.09847</v>
      </c>
      <c r="AK1157" s="4" t="n">
        <f aca="false">AJ1157*AG1157/AI1157</f>
        <v>0.768428613033245</v>
      </c>
      <c r="AL1157" s="4" t="n">
        <f aca="false">AK1157+AH1157/R1157</f>
        <v>3.8247226883753</v>
      </c>
      <c r="AM1157" s="4" t="n">
        <f aca="false">AL1157+Z1157</f>
        <v>15.2805968103034</v>
      </c>
      <c r="AN1157" s="4" t="n">
        <f aca="false">AM1157^-'paramètres CI'!$B$19</f>
        <v>3.36416638048103E-010</v>
      </c>
      <c r="AO1157" s="4" t="n">
        <f aca="false">SUMIFS($AN$2:$AN$1250,$I$2:$I$1250,V1157)</f>
        <v>11.2070790503724</v>
      </c>
      <c r="AP1157" s="5" t="n">
        <f aca="false">AN1157/AO1157</f>
        <v>3.0018226563408E-011</v>
      </c>
      <c r="AQ1157" s="6" t="n">
        <f aca="false">AP1157-O1157</f>
        <v>-9.99200339306147E-005</v>
      </c>
      <c r="AR1157" s="20" t="n">
        <f aca="false">VLOOKUP(I1157,entreesparc!$A$13:$H$110,8,0)*AP1157</f>
        <v>1.28762594321156E-007</v>
      </c>
      <c r="AS1157" s="7" t="n">
        <f aca="false">M1157*AJ1157/AI1157+AH1157/R1157</f>
        <v>7.37584744035018</v>
      </c>
      <c r="AT1157" s="4" t="n">
        <f aca="false">AS1157+Z1157</f>
        <v>18.8317215622783</v>
      </c>
      <c r="AU1157" s="4" t="n">
        <f aca="false">AT1157^-'paramètres CI'!$B$19</f>
        <v>6.32236851175338E-011</v>
      </c>
      <c r="AV1157" s="4" t="n">
        <f aca="false">SUMIFS($AU$2:$AU$1250,$I$2:$I$1250,V1157)</f>
        <v>3.03528968063421E-007</v>
      </c>
      <c r="AW1157" s="5" t="n">
        <f aca="false">AU1157/AV1157</f>
        <v>0.000208295391115103</v>
      </c>
      <c r="AX1157" s="7" t="n">
        <f aca="false">SUMIFS($AP$2:$AP$1250,$I$2:$I$1250,V1157)</f>
        <v>1</v>
      </c>
    </row>
    <row r="1158" customFormat="false" ht="15.8" hidden="false" customHeight="false" outlineLevel="0" collapsed="false">
      <c r="A1158" s="0" t="s">
        <v>19</v>
      </c>
      <c r="B1158" s="0" t="s">
        <v>143</v>
      </c>
      <c r="C1158" s="0" t="s">
        <v>55</v>
      </c>
      <c r="D1158" s="0" t="s">
        <v>43</v>
      </c>
      <c r="E1158" s="0" t="str">
        <f aca="false">VLOOKUP(A1158,Nomenclature!$D$1:$E$9,2,0)</f>
        <v>07</v>
      </c>
      <c r="F1158" s="0" t="str">
        <f aca="false">VLOOKUP(B1158,Nomenclature!$J$1:$K$97,2,0)</f>
        <v>65</v>
      </c>
      <c r="G1158" s="0" t="str">
        <f aca="false">VLOOKUP(C1158,Nomenclature!$M$1:$N$21,2,0)</f>
        <v>10</v>
      </c>
      <c r="H1158" s="0" t="str">
        <f aca="false">VLOOKUP(D1158,Nomenclature!$O$25:$P$31,2,0)</f>
        <v>02</v>
      </c>
      <c r="I1158" s="1" t="str">
        <f aca="false">CONCATENATE(E1158,F1158)</f>
        <v>0765</v>
      </c>
      <c r="J1158" s="0" t="str">
        <f aca="false">CONCATENATE(E1158,F1158,G1158,H1158)</f>
        <v>07651002</v>
      </c>
      <c r="K1158" s="0" t="n">
        <v>9.1443399938352</v>
      </c>
      <c r="L1158" s="0" t="n">
        <v>17</v>
      </c>
      <c r="M1158" s="0" t="n">
        <v>172.319558541525</v>
      </c>
      <c r="N1158" s="0" t="n">
        <v>2.59842976744186</v>
      </c>
      <c r="O1158" s="0" t="n">
        <v>0.0494673238232007</v>
      </c>
      <c r="P1158" s="4" t="n">
        <f aca="false">VLOOKUP(D1158,'paramètres CI'!$A$1:$B$6,2,0)</f>
        <v>0.0935912806596305</v>
      </c>
      <c r="Q1158" s="17" t="n">
        <f aca="false">M1158*P1158/N1158</f>
        <v>6.20667464969855</v>
      </c>
      <c r="R1158" s="9" t="n">
        <f aca="false">1/(1+0.04)*(1 - (1/(1+0.04))^L1158)/(1-1/(1+0.04))</f>
        <v>12.1656688537057</v>
      </c>
      <c r="S1158" s="17" t="n">
        <f aca="false">K1158/R1158</f>
        <v>0.751651232973499</v>
      </c>
      <c r="T1158" s="17" t="n">
        <f aca="false">Q1158+S1158</f>
        <v>6.95832588267205</v>
      </c>
      <c r="U1158" s="0" t="n">
        <f aca="false">T1158 + Z1158</f>
        <v>8.57221404900583</v>
      </c>
      <c r="V1158" s="4" t="str">
        <f aca="false">VLOOKUP(I1158,'CI ref gaz'!$I$1:$AM$97,1,0)</f>
        <v>0765</v>
      </c>
      <c r="W1158" s="0" t="n">
        <f aca="false">VLOOKUP(I1158,'CI ref gaz'!$I$1:$AM$97,14,0)</f>
        <v>-2</v>
      </c>
      <c r="X1158" s="1" t="n">
        <f aca="false">VLOOKUP(I1158,'CI ref gaz'!$I$1:$AM$97,13,0)</f>
        <v>6.78522059223554</v>
      </c>
      <c r="Y1158" s="2" t="n">
        <f aca="false">VLOOKUP(I1158,'CI ref gaz'!$I$1:$AM$97,7,0)</f>
        <v>0.321033755487356</v>
      </c>
      <c r="Z1158" s="17" t="n">
        <f aca="false">X1158*(O1158/Y1158)^(-1/8)-T1158</f>
        <v>1.61388816633379</v>
      </c>
      <c r="AA1158" s="17" t="n">
        <f aca="false">Z1158^2</f>
        <v>2.60463501343223</v>
      </c>
      <c r="AB1158" s="18" t="n">
        <f aca="false">Z1158/U1158</f>
        <v>0.188269699882373</v>
      </c>
      <c r="AC1158" s="17" t="n">
        <f aca="false">U1158^-('paramètres CI'!$B$19)</f>
        <v>3.42969851152972E-008</v>
      </c>
      <c r="AD1158" s="4" t="n">
        <f aca="false">SUMIFS($AC$2:$AC$1250,$I$2:$I$1250,V1158)</f>
        <v>6.93326067888304E-007</v>
      </c>
      <c r="AE1158" s="4" t="n">
        <f aca="false">AC1158/AD1158</f>
        <v>0.0494673238232008</v>
      </c>
      <c r="AF1158" s="17" t="n">
        <f aca="false">AE1158-O1158</f>
        <v>0</v>
      </c>
      <c r="AG1158" s="4" t="n">
        <f aca="false">VLOOKUP(I1158,BesoinU!$F$1:$L$99,3,0)</f>
        <v>26.6222155687049</v>
      </c>
      <c r="AH1158" s="19" t="n">
        <f aca="false">VLOOKUP(J1158,bibliRdtCHauff!$G$2:$K$1398,4,0)</f>
        <v>9.60155699352696</v>
      </c>
      <c r="AI1158" s="19" t="n">
        <f aca="false">VLOOKUP(J1158,bibliRdtCHauff!$G$2:$K$1398,3,0)</f>
        <v>2.72589990697674</v>
      </c>
      <c r="AJ1158" s="4" t="n">
        <f aca="false">VLOOKUP(D1158,'paramètres CI'!$A$1:$C$6,3)</f>
        <v>0.09847</v>
      </c>
      <c r="AK1158" s="4" t="n">
        <f aca="false">AJ1158*AG1158/AI1158</f>
        <v>0.961696928174385</v>
      </c>
      <c r="AL1158" s="4" t="n">
        <f aca="false">AK1158+AH1158/R1158</f>
        <v>1.75093072279656</v>
      </c>
      <c r="AM1158" s="4" t="n">
        <f aca="false">AL1158+Z1158</f>
        <v>3.36481888913034</v>
      </c>
      <c r="AN1158" s="4" t="n">
        <f aca="false">AM1158^-'paramètres CI'!$B$19</f>
        <v>6.08564273750636E-005</v>
      </c>
      <c r="AO1158" s="4" t="n">
        <f aca="false">SUMIFS($AN$2:$AN$1250,$I$2:$I$1250,V1158)</f>
        <v>11.2070790503724</v>
      </c>
      <c r="AP1158" s="5" t="n">
        <f aca="false">AN1158/AO1158</f>
        <v>5.43017739961789E-006</v>
      </c>
      <c r="AQ1158" s="6" t="n">
        <f aca="false">AP1158-O1158</f>
        <v>-0.0494618936458011</v>
      </c>
      <c r="AR1158" s="20" t="n">
        <f aca="false">VLOOKUP(I1158,entreesparc!$A$13:$H$110,8,0)*AP1158</f>
        <v>0.0232926394942742</v>
      </c>
      <c r="AS1158" s="7" t="n">
        <f aca="false">M1158*AJ1158/AI1158+AH1158/R1158</f>
        <v>7.01407972023919</v>
      </c>
      <c r="AT1158" s="4" t="n">
        <f aca="false">AS1158+Z1158</f>
        <v>8.62796788657298</v>
      </c>
      <c r="AU1158" s="4" t="n">
        <f aca="false">AT1158^-'paramètres CI'!$B$19</f>
        <v>3.2563557167944E-008</v>
      </c>
      <c r="AV1158" s="4" t="n">
        <f aca="false">SUMIFS($AU$2:$AU$1250,$I$2:$I$1250,V1158)</f>
        <v>3.03528968063421E-007</v>
      </c>
      <c r="AW1158" s="5" t="n">
        <f aca="false">AU1158/AV1158</f>
        <v>0.107283194008488</v>
      </c>
      <c r="AX1158" s="7" t="n">
        <f aca="false">SUMIFS($AP$2:$AP$1250,$I$2:$I$1250,V1158)</f>
        <v>1</v>
      </c>
    </row>
    <row r="1159" customFormat="false" ht="15.8" hidden="false" customHeight="false" outlineLevel="0" collapsed="false">
      <c r="A1159" s="0" t="s">
        <v>19</v>
      </c>
      <c r="B1159" s="0" t="s">
        <v>143</v>
      </c>
      <c r="C1159" s="0" t="s">
        <v>56</v>
      </c>
      <c r="D1159" s="0" t="s">
        <v>43</v>
      </c>
      <c r="E1159" s="0" t="str">
        <f aca="false">VLOOKUP(A1159,Nomenclature!$D$1:$E$9,2,0)</f>
        <v>07</v>
      </c>
      <c r="F1159" s="0" t="str">
        <f aca="false">VLOOKUP(B1159,Nomenclature!$J$1:$K$97,2,0)</f>
        <v>65</v>
      </c>
      <c r="G1159" s="0" t="str">
        <f aca="false">VLOOKUP(C1159,Nomenclature!$M$1:$N$21,2,0)</f>
        <v>30</v>
      </c>
      <c r="H1159" s="0" t="str">
        <f aca="false">VLOOKUP(D1159,Nomenclature!$O$25:$P$31,2,0)</f>
        <v>02</v>
      </c>
      <c r="I1159" s="1" t="str">
        <f aca="false">CONCATENATE(E1159,F1159)</f>
        <v>0765</v>
      </c>
      <c r="J1159" s="0" t="str">
        <f aca="false">CONCATENATE(E1159,F1159,G1159,H1159)</f>
        <v>07653002</v>
      </c>
      <c r="K1159" s="0" t="n">
        <v>11.430424992294</v>
      </c>
      <c r="L1159" s="0" t="n">
        <v>17</v>
      </c>
      <c r="M1159" s="0" t="n">
        <v>172.319558541525</v>
      </c>
      <c r="N1159" s="0" t="n">
        <v>3.23578046511627</v>
      </c>
      <c r="O1159" s="0" t="n">
        <v>9.99200639488413E-005</v>
      </c>
      <c r="P1159" s="4" t="n">
        <f aca="false">VLOOKUP(D1159,'paramètres CI'!$A$1:$B$6,2,0)</f>
        <v>0.0935912806596305</v>
      </c>
      <c r="Q1159" s="17" t="n">
        <f aca="false">M1159*P1159/N1159</f>
        <v>4.98414782475794</v>
      </c>
      <c r="R1159" s="9" t="n">
        <f aca="false">1/(1+0.04)*(1 - (1/(1+0.04))^L1159)/(1-1/(1+0.04))</f>
        <v>12.1656688537057</v>
      </c>
      <c r="S1159" s="17" t="n">
        <f aca="false">K1159/R1159</f>
        <v>0.939564041216874</v>
      </c>
      <c r="T1159" s="17" t="n">
        <f aca="false">Q1159+S1159</f>
        <v>5.92371186597481</v>
      </c>
      <c r="U1159" s="0" t="n">
        <f aca="false">T1159 + Z1159</f>
        <v>18.6177082735241</v>
      </c>
      <c r="V1159" s="4" t="str">
        <f aca="false">VLOOKUP(I1159,'CI ref gaz'!$I$1:$AM$97,1,0)</f>
        <v>0765</v>
      </c>
      <c r="W1159" s="0" t="n">
        <f aca="false">VLOOKUP(I1159,'CI ref gaz'!$I$1:$AM$97,14,0)</f>
        <v>-2</v>
      </c>
      <c r="X1159" s="1" t="n">
        <f aca="false">VLOOKUP(I1159,'CI ref gaz'!$I$1:$AM$97,13,0)</f>
        <v>6.78522059223554</v>
      </c>
      <c r="Y1159" s="2" t="n">
        <f aca="false">VLOOKUP(I1159,'CI ref gaz'!$I$1:$AM$97,7,0)</f>
        <v>0.321033755487356</v>
      </c>
      <c r="Z1159" s="17" t="n">
        <f aca="false">X1159*(O1159/Y1159)^(-1/8)-T1159</f>
        <v>12.6939964075493</v>
      </c>
      <c r="AA1159" s="17" t="n">
        <f aca="false">Z1159^2</f>
        <v>161.137544794875</v>
      </c>
      <c r="AB1159" s="18" t="n">
        <f aca="false">Z1159/U1159</f>
        <v>0.68182378953704</v>
      </c>
      <c r="AC1159" s="17" t="n">
        <f aca="false">U1159^-('paramètres CI'!$B$19)</f>
        <v>6.9277185040798E-011</v>
      </c>
      <c r="AD1159" s="4" t="n">
        <f aca="false">SUMIFS($AC$2:$AC$1250,$I$2:$I$1250,V1159)</f>
        <v>6.93326067888304E-007</v>
      </c>
      <c r="AE1159" s="4" t="n">
        <f aca="false">AC1159/AD1159</f>
        <v>9.99200639488413E-005</v>
      </c>
      <c r="AF1159" s="17" t="n">
        <f aca="false">AE1159-O1159</f>
        <v>0</v>
      </c>
      <c r="AG1159" s="4" t="n">
        <f aca="false">VLOOKUP(I1159,BesoinU!$F$1:$L$99,3,0)</f>
        <v>26.6222155687049</v>
      </c>
      <c r="AH1159" s="19" t="n">
        <f aca="false">VLOOKUP(J1159,bibliRdtCHauff!$G$2:$K$1398,4,0)</f>
        <v>11.430424992294</v>
      </c>
      <c r="AI1159" s="19" t="n">
        <f aca="false">VLOOKUP(J1159,bibliRdtCHauff!$G$2:$K$1398,3,0)</f>
        <v>3.23578046511627</v>
      </c>
      <c r="AJ1159" s="4" t="n">
        <f aca="false">VLOOKUP(D1159,'paramètres CI'!$A$1:$C$6,3)</f>
        <v>0.09847</v>
      </c>
      <c r="AK1159" s="4" t="n">
        <f aca="false">AJ1159*AG1159/AI1159</f>
        <v>0.810156806159028</v>
      </c>
      <c r="AL1159" s="4" t="n">
        <f aca="false">AK1159+AH1159/R1159</f>
        <v>1.7497208473759</v>
      </c>
      <c r="AM1159" s="4" t="n">
        <f aca="false">AL1159+Z1159</f>
        <v>14.4437172549252</v>
      </c>
      <c r="AN1159" s="4" t="n">
        <f aca="false">AM1159^-'paramètres CI'!$B$19</f>
        <v>5.27920071351125E-010</v>
      </c>
      <c r="AO1159" s="4" t="n">
        <f aca="false">SUMIFS($AN$2:$AN$1250,$I$2:$I$1250,V1159)</f>
        <v>11.2070790503724</v>
      </c>
      <c r="AP1159" s="5" t="n">
        <f aca="false">AN1159/AO1159</f>
        <v>4.71059469624765E-011</v>
      </c>
      <c r="AQ1159" s="6" t="n">
        <f aca="false">AP1159-O1159</f>
        <v>-9.99200168428943E-005</v>
      </c>
      <c r="AR1159" s="20" t="n">
        <f aca="false">VLOOKUP(I1159,entreesparc!$A$13:$H$110,8,0)*AP1159</f>
        <v>2.0206003595952E-007</v>
      </c>
      <c r="AS1159" s="7" t="n">
        <f aca="false">M1159*AJ1159/AI1159+AH1159/R1159</f>
        <v>6.18352515431243</v>
      </c>
      <c r="AT1159" s="4" t="n">
        <f aca="false">AS1159+Z1159</f>
        <v>18.8775215618618</v>
      </c>
      <c r="AU1159" s="4" t="n">
        <f aca="false">AT1159^-'paramètres CI'!$B$19</f>
        <v>6.20069257702462E-011</v>
      </c>
      <c r="AV1159" s="4" t="n">
        <f aca="false">SUMIFS($AU$2:$AU$1250,$I$2:$I$1250,V1159)</f>
        <v>3.03528968063421E-007</v>
      </c>
      <c r="AW1159" s="5" t="n">
        <f aca="false">AU1159/AV1159</f>
        <v>0.000204286681979198</v>
      </c>
      <c r="AX1159" s="7" t="n">
        <f aca="false">SUMIFS($AP$2:$AP$1250,$I$2:$I$1250,V1159)</f>
        <v>1</v>
      </c>
    </row>
    <row r="1160" customFormat="false" ht="15.8" hidden="false" customHeight="false" outlineLevel="0" collapsed="false">
      <c r="A1160" s="0" t="s">
        <v>19</v>
      </c>
      <c r="B1160" s="0" t="s">
        <v>144</v>
      </c>
      <c r="C1160" s="0" t="s">
        <v>32</v>
      </c>
      <c r="D1160" s="0" t="s">
        <v>33</v>
      </c>
      <c r="E1160" s="0" t="str">
        <f aca="false">VLOOKUP(A1160,Nomenclature!$D$1:$E$9,2,0)</f>
        <v>07</v>
      </c>
      <c r="F1160" s="0" t="str">
        <f aca="false">VLOOKUP(B1160,Nomenclature!$J$1:$K$97,2,0)</f>
        <v>80</v>
      </c>
      <c r="G1160" s="0" t="str">
        <f aca="false">VLOOKUP(C1160,Nomenclature!$M$1:$N$21,2,0)</f>
        <v>01</v>
      </c>
      <c r="H1160" s="0" t="str">
        <f aca="false">VLOOKUP(D1160,Nomenclature!$O$25:$P$31,2,0)</f>
        <v>01</v>
      </c>
      <c r="I1160" s="1" t="str">
        <f aca="false">CONCATENATE(E1160,F1160)</f>
        <v>0780</v>
      </c>
      <c r="J1160" s="0" t="str">
        <f aca="false">CONCATENATE(E1160,F1160,G1160,H1160)</f>
        <v>07800101</v>
      </c>
      <c r="K1160" s="0" t="n">
        <v>50.9518948492436</v>
      </c>
      <c r="L1160" s="0" t="n">
        <v>25</v>
      </c>
      <c r="M1160" s="0" t="n">
        <v>135.611087252902</v>
      </c>
      <c r="N1160" s="0" t="n">
        <v>1.97046378263204</v>
      </c>
      <c r="O1160" s="0" t="n">
        <v>0.0487137542118012</v>
      </c>
      <c r="P1160" s="4" t="n">
        <f aca="false">VLOOKUP(D1160,'paramètres CI'!$A$1:$B$6,2,0)</f>
        <v>0.033584731604575</v>
      </c>
      <c r="Q1160" s="17" t="n">
        <f aca="false">M1160*P1160/N1160</f>
        <v>2.31136548062289</v>
      </c>
      <c r="R1160" s="9" t="n">
        <f aca="false">1/(1+0.04)*(1 - (1/(1+0.04))^L1160)/(1-1/(1+0.04))</f>
        <v>15.6220799436509</v>
      </c>
      <c r="S1160" s="17" t="n">
        <f aca="false">K1160/R1160</f>
        <v>3.26153079698913</v>
      </c>
      <c r="T1160" s="17" t="n">
        <f aca="false">Q1160+S1160</f>
        <v>5.57289627761202</v>
      </c>
      <c r="U1160" s="0" t="n">
        <f aca="false">T1160 + Z1160</f>
        <v>9.04570498604733</v>
      </c>
      <c r="V1160" s="4" t="str">
        <f aca="false">VLOOKUP(I1160,'CI ref gaz'!$I$1:$AM$97,1,0)</f>
        <v>0780</v>
      </c>
      <c r="W1160" s="0" t="n">
        <f aca="false">VLOOKUP(I1160,'CI ref gaz'!$I$1:$AM$97,14,0)</f>
        <v>-2</v>
      </c>
      <c r="X1160" s="1" t="n">
        <f aca="false">VLOOKUP(I1160,'CI ref gaz'!$I$1:$AM$97,13,0)</f>
        <v>7.21841451018545</v>
      </c>
      <c r="Y1160" s="2" t="n">
        <f aca="false">VLOOKUP(I1160,'CI ref gaz'!$I$1:$AM$97,7,0)</f>
        <v>0.296248676734608</v>
      </c>
      <c r="Z1160" s="17" t="n">
        <f aca="false">X1160*(O1160/Y1160)^(-1/8)-T1160</f>
        <v>3.47280870843531</v>
      </c>
      <c r="AA1160" s="17" t="n">
        <f aca="false">Z1160^2</f>
        <v>12.0604003253841</v>
      </c>
      <c r="AB1160" s="18" t="n">
        <f aca="false">Z1160/U1160</f>
        <v>0.383917971434177</v>
      </c>
      <c r="AC1160" s="17" t="n">
        <f aca="false">U1160^-('paramètres CI'!$B$19)</f>
        <v>2.23080003426119E-008</v>
      </c>
      <c r="AD1160" s="4" t="n">
        <f aca="false">SUMIFS($AC$2:$AC$1250,$I$2:$I$1250,V1160)</f>
        <v>4.57940487313286E-007</v>
      </c>
      <c r="AE1160" s="4" t="n">
        <f aca="false">AC1160/AD1160</f>
        <v>0.0487137542118012</v>
      </c>
      <c r="AF1160" s="17" t="n">
        <f aca="false">AE1160-O1160</f>
        <v>0</v>
      </c>
      <c r="AG1160" s="4" t="n">
        <f aca="false">VLOOKUP(I1160,BesoinU!$F$1:$L$99,3,0)</f>
        <v>29.8045662089118</v>
      </c>
      <c r="AH1160" s="19" t="n">
        <f aca="false">VLOOKUP(J1160,bibliRdtCHauff!$G$2:$K$1398,4,0)</f>
        <v>53.4994895917058</v>
      </c>
      <c r="AI1160" s="19" t="n">
        <f aca="false">VLOOKUP(J1160,bibliRdtCHauff!$G$2:$K$1398,3,0)</f>
        <v>2.08070524564634</v>
      </c>
      <c r="AJ1160" s="4" t="n">
        <f aca="false">VLOOKUP(D1160,'paramètres CI'!$A$1:$C$6,3)</f>
        <v>0.0509473684210526</v>
      </c>
      <c r="AK1160" s="4" t="n">
        <f aca="false">AJ1160*AG1160/AI1160</f>
        <v>0.729783432060987</v>
      </c>
      <c r="AL1160" s="4" t="n">
        <f aca="false">AK1160+AH1160/R1160</f>
        <v>4.15439076889957</v>
      </c>
      <c r="AM1160" s="4" t="n">
        <f aca="false">AL1160+Z1160</f>
        <v>7.62719947733488</v>
      </c>
      <c r="AN1160" s="4" t="n">
        <f aca="false">AM1160^-'paramètres CI'!$B$19</f>
        <v>8.73130504541051E-008</v>
      </c>
      <c r="AO1160" s="4" t="n">
        <f aca="false">SUMIFS($AN$2:$AN$1250,$I$2:$I$1250,V1160)</f>
        <v>2.62127213490767</v>
      </c>
      <c r="AP1160" s="5" t="n">
        <f aca="false">AN1160/AO1160</f>
        <v>3.3309418465695E-008</v>
      </c>
      <c r="AQ1160" s="6" t="n">
        <f aca="false">AP1160-O1160</f>
        <v>-0.0487137209023827</v>
      </c>
      <c r="AR1160" s="20" t="n">
        <f aca="false">VLOOKUP(I1160,entreesparc!$A$13:$H$110,8,0)*AP1160</f>
        <v>0.000986863838942445</v>
      </c>
      <c r="AS1160" s="7" t="n">
        <f aca="false">M1160*AJ1160/AI1160+AH1160/R1160</f>
        <v>6.74512956780308</v>
      </c>
      <c r="AT1160" s="4" t="n">
        <f aca="false">AS1160+Z1160</f>
        <v>10.2179382762384</v>
      </c>
      <c r="AU1160" s="4" t="n">
        <f aca="false">AT1160^-'paramètres CI'!$B$19</f>
        <v>8.41576889426931E-009</v>
      </c>
      <c r="AV1160" s="4" t="n">
        <f aca="false">SUMIFS($AU$2:$AU$1250,$I$2:$I$1250,V1160)</f>
        <v>2.02043874755697E-007</v>
      </c>
      <c r="AW1160" s="5" t="n">
        <f aca="false">AU1160/AV1160</f>
        <v>0.0416531751058789</v>
      </c>
      <c r="AX1160" s="7" t="n">
        <f aca="false">SUMIFS($AP$2:$AP$1250,$I$2:$I$1250,V1160)</f>
        <v>1</v>
      </c>
    </row>
    <row r="1161" customFormat="false" ht="15.8" hidden="false" customHeight="false" outlineLevel="0" collapsed="false">
      <c r="A1161" s="0" t="s">
        <v>19</v>
      </c>
      <c r="B1161" s="0" t="s">
        <v>144</v>
      </c>
      <c r="C1161" s="0" t="s">
        <v>32</v>
      </c>
      <c r="D1161" s="0" t="s">
        <v>34</v>
      </c>
      <c r="E1161" s="0" t="str">
        <f aca="false">VLOOKUP(A1161,Nomenclature!$D$1:$E$9,2,0)</f>
        <v>07</v>
      </c>
      <c r="F1161" s="0" t="str">
        <f aca="false">VLOOKUP(B1161,Nomenclature!$J$1:$K$97,2,0)</f>
        <v>80</v>
      </c>
      <c r="G1161" s="0" t="str">
        <f aca="false">VLOOKUP(C1161,Nomenclature!$M$1:$N$21,2,0)</f>
        <v>01</v>
      </c>
      <c r="H1161" s="0" t="str">
        <f aca="false">VLOOKUP(D1161,Nomenclature!$O$25:$P$31,2,0)</f>
        <v>06</v>
      </c>
      <c r="I1161" s="1" t="str">
        <f aca="false">CONCATENATE(E1161,F1161)</f>
        <v>0780</v>
      </c>
      <c r="J1161" s="0" t="str">
        <f aca="false">CONCATENATE(E1161,F1161,G1161,H1161)</f>
        <v>07800106</v>
      </c>
      <c r="K1161" s="0" t="n">
        <v>57.2451457936886</v>
      </c>
      <c r="L1161" s="0" t="n">
        <v>25</v>
      </c>
      <c r="M1161" s="0" t="n">
        <v>154.731937057022</v>
      </c>
      <c r="N1161" s="0" t="n">
        <v>2.00129011985821</v>
      </c>
      <c r="O1161" s="0" t="n">
        <v>0.0721197573302062</v>
      </c>
      <c r="P1161" s="4" t="n">
        <f aca="false">VLOOKUP(D1161,'paramètres CI'!$A$1:$B$6,2,0)</f>
        <v>0.0424847883250769</v>
      </c>
      <c r="Q1161" s="17" t="n">
        <f aca="false">M1161*P1161/N1161</f>
        <v>3.2847579307804</v>
      </c>
      <c r="R1161" s="9" t="n">
        <f aca="false">1/(1+0.04)*(1 - (1/(1+0.04))^L1161)/(1-1/(1+0.04))</f>
        <v>15.6220799436509</v>
      </c>
      <c r="S1161" s="17" t="n">
        <f aca="false">K1161/R1161</f>
        <v>3.66437414225077</v>
      </c>
      <c r="T1161" s="17" t="n">
        <f aca="false">Q1161+S1161</f>
        <v>6.94913207303117</v>
      </c>
      <c r="U1161" s="0" t="n">
        <f aca="false">T1161 + Z1161</f>
        <v>8.61275488681139</v>
      </c>
      <c r="V1161" s="4" t="str">
        <f aca="false">VLOOKUP(I1161,'CI ref gaz'!$I$1:$AM$97,1,0)</f>
        <v>0780</v>
      </c>
      <c r="W1161" s="0" t="n">
        <f aca="false">VLOOKUP(I1161,'CI ref gaz'!$I$1:$AM$97,14,0)</f>
        <v>-2</v>
      </c>
      <c r="X1161" s="1" t="n">
        <f aca="false">VLOOKUP(I1161,'CI ref gaz'!$I$1:$AM$97,13,0)</f>
        <v>7.21841451018545</v>
      </c>
      <c r="Y1161" s="2" t="n">
        <f aca="false">VLOOKUP(I1161,'CI ref gaz'!$I$1:$AM$97,7,0)</f>
        <v>0.296248676734608</v>
      </c>
      <c r="Z1161" s="17" t="n">
        <f aca="false">X1161*(O1161/Y1161)^(-1/8)-T1161</f>
        <v>1.66362281378022</v>
      </c>
      <c r="AA1161" s="17" t="n">
        <f aca="false">Z1161^2</f>
        <v>2.76764086653001</v>
      </c>
      <c r="AB1161" s="18" t="n">
        <f aca="false">Z1161/U1161</f>
        <v>0.193158035453639</v>
      </c>
      <c r="AC1161" s="17" t="n">
        <f aca="false">U1161^-('paramètres CI'!$B$19)</f>
        <v>3.30265568167105E-008</v>
      </c>
      <c r="AD1161" s="4" t="n">
        <f aca="false">SUMIFS($AC$2:$AC$1250,$I$2:$I$1250,V1161)</f>
        <v>4.57940487313286E-007</v>
      </c>
      <c r="AE1161" s="4" t="n">
        <f aca="false">AC1161/AD1161</f>
        <v>0.0721197573302061</v>
      </c>
      <c r="AF1161" s="17" t="n">
        <f aca="false">AE1161-O1161</f>
        <v>0</v>
      </c>
      <c r="AG1161" s="4" t="n">
        <f aca="false">VLOOKUP(I1161,BesoinU!$F$1:$L$99,3,0)</f>
        <v>29.8045662089118</v>
      </c>
      <c r="AH1161" s="19" t="n">
        <f aca="false">VLOOKUP(J1161,bibliRdtCHauff!$G$2:$K$1398,4,0)</f>
        <v>60.107403083373</v>
      </c>
      <c r="AI1161" s="19" t="n">
        <f aca="false">VLOOKUP(J1161,bibliRdtCHauff!$G$2:$K$1398,3,0)</f>
        <v>2.11289794313849</v>
      </c>
      <c r="AJ1161" s="4" t="n">
        <f aca="false">VLOOKUP(D1161,'paramètres CI'!$A$1:$C$6,3)</f>
        <v>0.0591</v>
      </c>
      <c r="AK1161" s="4" t="n">
        <f aca="false">AJ1161*AG1161/AI1161</f>
        <v>0.833665378238874</v>
      </c>
      <c r="AL1161" s="4" t="n">
        <f aca="false">AK1161+AH1161/R1161</f>
        <v>4.68125822760217</v>
      </c>
      <c r="AM1161" s="4" t="n">
        <f aca="false">AL1161+Z1161</f>
        <v>6.34488104138239</v>
      </c>
      <c r="AN1161" s="4" t="n">
        <f aca="false">AM1161^-'paramètres CI'!$B$19</f>
        <v>3.80725642096529E-007</v>
      </c>
      <c r="AO1161" s="4" t="n">
        <f aca="false">SUMIFS($AN$2:$AN$1250,$I$2:$I$1250,V1161)</f>
        <v>2.62127213490767</v>
      </c>
      <c r="AP1161" s="5" t="n">
        <f aca="false">AN1161/AO1161</f>
        <v>1.45244607389816E-007</v>
      </c>
      <c r="AQ1161" s="6" t="n">
        <f aca="false">AP1161-O1161</f>
        <v>-0.0721196120855988</v>
      </c>
      <c r="AR1161" s="20" t="n">
        <f aca="false">VLOOKUP(I1161,entreesparc!$A$13:$H$110,8,0)*AP1161</f>
        <v>0.00430318682933547</v>
      </c>
      <c r="AS1161" s="7" t="n">
        <f aca="false">M1161*AJ1161/AI1161+AH1161/R1161</f>
        <v>8.17560950050669</v>
      </c>
      <c r="AT1161" s="4" t="n">
        <f aca="false">AS1161+Z1161</f>
        <v>9.8392323142869</v>
      </c>
      <c r="AU1161" s="4" t="n">
        <f aca="false">AT1161^-'paramètres CI'!$B$19</f>
        <v>1.1384403532606E-008</v>
      </c>
      <c r="AV1161" s="4" t="n">
        <f aca="false">SUMIFS($AU$2:$AU$1250,$I$2:$I$1250,V1161)</f>
        <v>2.02043874755697E-007</v>
      </c>
      <c r="AW1161" s="5" t="n">
        <f aca="false">AU1161/AV1161</f>
        <v>0.0563461948369952</v>
      </c>
      <c r="AX1161" s="7" t="n">
        <f aca="false">SUMIFS($AP$2:$AP$1250,$I$2:$I$1250,V1161)</f>
        <v>1</v>
      </c>
    </row>
    <row r="1162" customFormat="false" ht="15.8" hidden="false" customHeight="false" outlineLevel="0" collapsed="false">
      <c r="A1162" s="0" t="s">
        <v>19</v>
      </c>
      <c r="B1162" s="0" t="s">
        <v>144</v>
      </c>
      <c r="C1162" s="0" t="s">
        <v>35</v>
      </c>
      <c r="D1162" s="0" t="s">
        <v>33</v>
      </c>
      <c r="E1162" s="0" t="str">
        <f aca="false">VLOOKUP(A1162,Nomenclature!$D$1:$E$9,2,0)</f>
        <v>07</v>
      </c>
      <c r="F1162" s="0" t="str">
        <f aca="false">VLOOKUP(B1162,Nomenclature!$J$1:$K$97,2,0)</f>
        <v>80</v>
      </c>
      <c r="G1162" s="0" t="str">
        <f aca="false">VLOOKUP(C1162,Nomenclature!$M$1:$N$21,2,0)</f>
        <v>21</v>
      </c>
      <c r="H1162" s="0" t="str">
        <f aca="false">VLOOKUP(D1162,Nomenclature!$O$25:$P$31,2,0)</f>
        <v>01</v>
      </c>
      <c r="I1162" s="1" t="str">
        <f aca="false">CONCATENATE(E1162,F1162)</f>
        <v>0780</v>
      </c>
      <c r="J1162" s="0" t="str">
        <f aca="false">CONCATENATE(E1162,F1162,G1162,H1162)</f>
        <v>07802101</v>
      </c>
      <c r="K1162" s="0" t="n">
        <v>63.6898685615545</v>
      </c>
      <c r="L1162" s="0" t="n">
        <v>25</v>
      </c>
      <c r="M1162" s="0" t="n">
        <v>135.611087252902</v>
      </c>
      <c r="N1162" s="0" t="n">
        <v>2.52167109770355</v>
      </c>
      <c r="O1162" s="0" t="n">
        <v>9.99100809271658E-005</v>
      </c>
      <c r="P1162" s="4" t="n">
        <f aca="false">VLOOKUP(D1162,'paramètres CI'!$A$1:$B$6,2,0)</f>
        <v>0.033584731604575</v>
      </c>
      <c r="Q1162" s="17" t="n">
        <f aca="false">M1162*P1162/N1162</f>
        <v>1.80612847255972</v>
      </c>
      <c r="R1162" s="9" t="n">
        <f aca="false">1/(1+0.04)*(1 - (1/(1+0.04))^L1162)/(1-1/(1+0.04))</f>
        <v>15.6220799436509</v>
      </c>
      <c r="S1162" s="17" t="n">
        <f aca="false">K1162/R1162</f>
        <v>4.07691349623642</v>
      </c>
      <c r="T1162" s="17" t="n">
        <f aca="false">Q1162+S1162</f>
        <v>5.88304196879614</v>
      </c>
      <c r="U1162" s="0" t="n">
        <f aca="false">T1162 + Z1162</f>
        <v>19.6086505038659</v>
      </c>
      <c r="V1162" s="4" t="str">
        <f aca="false">VLOOKUP(I1162,'CI ref gaz'!$I$1:$AM$97,1,0)</f>
        <v>0780</v>
      </c>
      <c r="W1162" s="0" t="n">
        <f aca="false">VLOOKUP(I1162,'CI ref gaz'!$I$1:$AM$97,14,0)</f>
        <v>-2</v>
      </c>
      <c r="X1162" s="1" t="n">
        <f aca="false">VLOOKUP(I1162,'CI ref gaz'!$I$1:$AM$97,13,0)</f>
        <v>7.21841451018545</v>
      </c>
      <c r="Y1162" s="2" t="n">
        <f aca="false">VLOOKUP(I1162,'CI ref gaz'!$I$1:$AM$97,7,0)</f>
        <v>0.296248676734608</v>
      </c>
      <c r="Z1162" s="17" t="n">
        <f aca="false">X1162*(O1162/Y1162)^(-1/8)-T1162</f>
        <v>13.7256085350698</v>
      </c>
      <c r="AA1162" s="17" t="n">
        <f aca="false">Z1162^2</f>
        <v>188.392329657981</v>
      </c>
      <c r="AB1162" s="18" t="n">
        <f aca="false">Z1162/U1162</f>
        <v>0.699977213238806</v>
      </c>
      <c r="AC1162" s="17" t="n">
        <f aca="false">U1162^-('paramètres CI'!$B$19)</f>
        <v>4.57528711472962E-011</v>
      </c>
      <c r="AD1162" s="4" t="n">
        <f aca="false">SUMIFS($AC$2:$AC$1250,$I$2:$I$1250,V1162)</f>
        <v>4.57940487313286E-007</v>
      </c>
      <c r="AE1162" s="4" t="n">
        <f aca="false">AC1162/AD1162</f>
        <v>9.99100809271658E-005</v>
      </c>
      <c r="AF1162" s="17" t="n">
        <f aca="false">AE1162-O1162</f>
        <v>0</v>
      </c>
      <c r="AG1162" s="4" t="n">
        <f aca="false">VLOOKUP(I1162,BesoinU!$F$1:$L$99,3,0)</f>
        <v>29.8045662089118</v>
      </c>
      <c r="AH1162" s="19" t="n">
        <f aca="false">VLOOKUP(J1162,bibliRdtCHauff!$G$2:$K$1398,4,0)</f>
        <v>63.6898685615545</v>
      </c>
      <c r="AI1162" s="19" t="n">
        <f aca="false">VLOOKUP(J1162,bibliRdtCHauff!$G$2:$K$1398,3,0)</f>
        <v>2.52167109770355</v>
      </c>
      <c r="AJ1162" s="4" t="n">
        <f aca="false">VLOOKUP(D1162,'paramètres CI'!$A$1:$C$6,3)</f>
        <v>0.0509473684210526</v>
      </c>
      <c r="AK1162" s="4" t="n">
        <f aca="false">AJ1162*AG1162/AI1162</f>
        <v>0.602165848138533</v>
      </c>
      <c r="AL1162" s="4" t="n">
        <f aca="false">AK1162+AH1162/R1162</f>
        <v>4.67907934437494</v>
      </c>
      <c r="AM1162" s="4" t="n">
        <f aca="false">AL1162+Z1162</f>
        <v>18.4046878794447</v>
      </c>
      <c r="AN1162" s="4" t="n">
        <f aca="false">AM1162^-'paramètres CI'!$B$19</f>
        <v>7.59577944734093E-011</v>
      </c>
      <c r="AO1162" s="4" t="n">
        <f aca="false">SUMIFS($AN$2:$AN$1250,$I$2:$I$1250,V1162)</f>
        <v>2.62127213490767</v>
      </c>
      <c r="AP1162" s="5" t="n">
        <f aca="false">AN1162/AO1162</f>
        <v>2.89774546724371E-011</v>
      </c>
      <c r="AQ1162" s="6" t="n">
        <f aca="false">AP1162-O1162</f>
        <v>-9.99100519497111E-005</v>
      </c>
      <c r="AR1162" s="20" t="n">
        <f aca="false">VLOOKUP(I1162,entreesparc!$A$13:$H$110,8,0)*AP1162</f>
        <v>8.58520006594336E-007</v>
      </c>
      <c r="AS1162" s="7" t="n">
        <f aca="false">M1162*AJ1162/AI1162+AH1162/R1162</f>
        <v>6.81677438869977</v>
      </c>
      <c r="AT1162" s="4" t="n">
        <f aca="false">AS1162+Z1162</f>
        <v>20.5423829237696</v>
      </c>
      <c r="AU1162" s="4" t="n">
        <f aca="false">AT1162^-'paramètres CI'!$B$19</f>
        <v>3.15350436166755E-011</v>
      </c>
      <c r="AV1162" s="4" t="n">
        <f aca="false">SUMIFS($AU$2:$AU$1250,$I$2:$I$1250,V1162)</f>
        <v>2.02043874755697E-007</v>
      </c>
      <c r="AW1162" s="5" t="n">
        <f aca="false">AU1162/AV1162</f>
        <v>0.000156080176421118</v>
      </c>
      <c r="AX1162" s="7" t="n">
        <f aca="false">SUMIFS($AP$2:$AP$1250,$I$2:$I$1250,V1162)</f>
        <v>1</v>
      </c>
    </row>
    <row r="1163" customFormat="false" ht="15.8" hidden="false" customHeight="false" outlineLevel="0" collapsed="false">
      <c r="A1163" s="0" t="s">
        <v>19</v>
      </c>
      <c r="B1163" s="0" t="s">
        <v>144</v>
      </c>
      <c r="C1163" s="0" t="s">
        <v>35</v>
      </c>
      <c r="D1163" s="0" t="s">
        <v>34</v>
      </c>
      <c r="E1163" s="0" t="str">
        <f aca="false">VLOOKUP(A1163,Nomenclature!$D$1:$E$9,2,0)</f>
        <v>07</v>
      </c>
      <c r="F1163" s="0" t="str">
        <f aca="false">VLOOKUP(B1163,Nomenclature!$J$1:$K$97,2,0)</f>
        <v>80</v>
      </c>
      <c r="G1163" s="0" t="str">
        <f aca="false">VLOOKUP(C1163,Nomenclature!$M$1:$N$21,2,0)</f>
        <v>21</v>
      </c>
      <c r="H1163" s="0" t="str">
        <f aca="false">VLOOKUP(D1163,Nomenclature!$O$25:$P$31,2,0)</f>
        <v>06</v>
      </c>
      <c r="I1163" s="1" t="str">
        <f aca="false">CONCATENATE(E1163,F1163)</f>
        <v>0780</v>
      </c>
      <c r="J1163" s="0" t="str">
        <f aca="false">CONCATENATE(E1163,F1163,G1163,H1163)</f>
        <v>07802106</v>
      </c>
      <c r="K1163" s="0" t="n">
        <v>71.5564322421107</v>
      </c>
      <c r="L1163" s="0" t="n">
        <v>25</v>
      </c>
      <c r="M1163" s="0" t="n">
        <v>154.731937057022</v>
      </c>
      <c r="N1163" s="0" t="n">
        <v>2.55932923625959</v>
      </c>
      <c r="O1163" s="0" t="n">
        <v>9.99100809271658E-005</v>
      </c>
      <c r="P1163" s="4" t="n">
        <f aca="false">VLOOKUP(D1163,'paramètres CI'!$A$1:$B$6,2,0)</f>
        <v>0.0424847883250769</v>
      </c>
      <c r="Q1163" s="17" t="n">
        <f aca="false">M1163*P1163/N1163</f>
        <v>2.56854550007178</v>
      </c>
      <c r="R1163" s="9" t="n">
        <f aca="false">1/(1+0.04)*(1 - (1/(1+0.04))^L1163)/(1-1/(1+0.04))</f>
        <v>15.6220799436509</v>
      </c>
      <c r="S1163" s="17" t="n">
        <f aca="false">K1163/R1163</f>
        <v>4.58046767781346</v>
      </c>
      <c r="T1163" s="17" t="n">
        <f aca="false">Q1163+S1163</f>
        <v>7.14901317788524</v>
      </c>
      <c r="U1163" s="0" t="n">
        <f aca="false">T1163 + Z1163</f>
        <v>19.6086505038659</v>
      </c>
      <c r="V1163" s="4" t="str">
        <f aca="false">VLOOKUP(I1163,'CI ref gaz'!$I$1:$AM$97,1,0)</f>
        <v>0780</v>
      </c>
      <c r="W1163" s="0" t="n">
        <f aca="false">VLOOKUP(I1163,'CI ref gaz'!$I$1:$AM$97,14,0)</f>
        <v>-2</v>
      </c>
      <c r="X1163" s="1" t="n">
        <f aca="false">VLOOKUP(I1163,'CI ref gaz'!$I$1:$AM$97,13,0)</f>
        <v>7.21841451018545</v>
      </c>
      <c r="Y1163" s="2" t="n">
        <f aca="false">VLOOKUP(I1163,'CI ref gaz'!$I$1:$AM$97,7,0)</f>
        <v>0.296248676734608</v>
      </c>
      <c r="Z1163" s="17" t="n">
        <f aca="false">X1163*(O1163/Y1163)^(-1/8)-T1163</f>
        <v>12.4596373259807</v>
      </c>
      <c r="AA1163" s="17" t="n">
        <f aca="false">Z1163^2</f>
        <v>155.242562294972</v>
      </c>
      <c r="AB1163" s="18" t="n">
        <f aca="false">Z1163/U1163</f>
        <v>0.635415339955405</v>
      </c>
      <c r="AC1163" s="17" t="n">
        <f aca="false">U1163^-('paramètres CI'!$B$19)</f>
        <v>4.57528711472962E-011</v>
      </c>
      <c r="AD1163" s="4" t="n">
        <f aca="false">SUMIFS($AC$2:$AC$1250,$I$2:$I$1250,V1163)</f>
        <v>4.57940487313286E-007</v>
      </c>
      <c r="AE1163" s="4" t="n">
        <f aca="false">AC1163/AD1163</f>
        <v>9.99100809271658E-005</v>
      </c>
      <c r="AF1163" s="17" t="n">
        <f aca="false">AE1163-O1163</f>
        <v>0</v>
      </c>
      <c r="AG1163" s="4" t="n">
        <f aca="false">VLOOKUP(I1163,BesoinU!$F$1:$L$99,3,0)</f>
        <v>29.8045662089118</v>
      </c>
      <c r="AH1163" s="19" t="n">
        <f aca="false">VLOOKUP(J1163,bibliRdtCHauff!$G$2:$K$1398,4,0)</f>
        <v>71.5564322421107</v>
      </c>
      <c r="AI1163" s="19" t="n">
        <f aca="false">VLOOKUP(J1163,bibliRdtCHauff!$G$2:$K$1398,3,0)</f>
        <v>2.55932923625959</v>
      </c>
      <c r="AJ1163" s="4" t="n">
        <f aca="false">VLOOKUP(D1163,'paramètres CI'!$A$1:$C$6,3)</f>
        <v>0.0591</v>
      </c>
      <c r="AK1163" s="4" t="n">
        <f aca="false">AJ1163*AG1163/AI1163</f>
        <v>0.688246685104497</v>
      </c>
      <c r="AL1163" s="4" t="n">
        <f aca="false">AK1163+AH1163/R1163</f>
        <v>5.26871436291795</v>
      </c>
      <c r="AM1163" s="4" t="n">
        <f aca="false">AL1163+Z1163</f>
        <v>17.7283516888986</v>
      </c>
      <c r="AN1163" s="4" t="n">
        <f aca="false">AM1163^-'paramètres CI'!$B$19</f>
        <v>1.0248330718735E-010</v>
      </c>
      <c r="AO1163" s="4" t="n">
        <f aca="false">SUMIFS($AN$2:$AN$1250,$I$2:$I$1250,V1163)</f>
        <v>2.62127213490767</v>
      </c>
      <c r="AP1163" s="5" t="n">
        <f aca="false">AN1163/AO1163</f>
        <v>3.90967827500901E-011</v>
      </c>
      <c r="AQ1163" s="6" t="n">
        <f aca="false">AP1163-O1163</f>
        <v>-9.99100418303831E-005</v>
      </c>
      <c r="AR1163" s="20" t="n">
        <f aca="false">VLOOKUP(I1163,entreesparc!$A$13:$H$110,8,0)*AP1163</f>
        <v>1.15832707060885E-006</v>
      </c>
      <c r="AS1163" s="7" t="n">
        <f aca="false">M1163*AJ1163/AI1163+AH1163/R1163</f>
        <v>8.15353571084023</v>
      </c>
      <c r="AT1163" s="4" t="n">
        <f aca="false">AS1163+Z1163</f>
        <v>20.6131730368209</v>
      </c>
      <c r="AU1163" s="4" t="n">
        <f aca="false">AT1163^-'paramètres CI'!$B$19</f>
        <v>3.06790006333723E-011</v>
      </c>
      <c r="AV1163" s="4" t="n">
        <f aca="false">SUMIFS($AU$2:$AU$1250,$I$2:$I$1250,V1163)</f>
        <v>2.02043874755697E-007</v>
      </c>
      <c r="AW1163" s="5" t="n">
        <f aca="false">AU1163/AV1163</f>
        <v>0.00015184326013579</v>
      </c>
      <c r="AX1163" s="7" t="n">
        <f aca="false">SUMIFS($AP$2:$AP$1250,$I$2:$I$1250,V1163)</f>
        <v>1</v>
      </c>
    </row>
    <row r="1164" customFormat="false" ht="15.8" hidden="false" customHeight="false" outlineLevel="0" collapsed="false">
      <c r="A1164" s="0" t="s">
        <v>19</v>
      </c>
      <c r="B1164" s="0" t="s">
        <v>144</v>
      </c>
      <c r="C1164" s="0" t="s">
        <v>134</v>
      </c>
      <c r="D1164" s="0" t="s">
        <v>43</v>
      </c>
      <c r="E1164" s="0" t="str">
        <f aca="false">VLOOKUP(A1164,Nomenclature!$D$1:$E$9,2,0)</f>
        <v>07</v>
      </c>
      <c r="F1164" s="0" t="str">
        <f aca="false">VLOOKUP(B1164,Nomenclature!$J$1:$K$97,2,0)</f>
        <v>80</v>
      </c>
      <c r="G1164" s="0" t="str">
        <f aca="false">VLOOKUP(C1164,Nomenclature!$M$1:$N$21,2,0)</f>
        <v>02</v>
      </c>
      <c r="H1164" s="0" t="str">
        <f aca="false">VLOOKUP(D1164,Nomenclature!$O$25:$P$31,2,0)</f>
        <v>02</v>
      </c>
      <c r="I1164" s="1" t="str">
        <f aca="false">CONCATENATE(E1164,F1164)</f>
        <v>0780</v>
      </c>
      <c r="J1164" s="0" t="str">
        <f aca="false">CONCATENATE(E1164,F1164,G1164,H1164)</f>
        <v>07800202</v>
      </c>
      <c r="K1164" s="0" t="n">
        <v>10</v>
      </c>
      <c r="L1164" s="0" t="n">
        <v>10</v>
      </c>
      <c r="M1164" s="0" t="n">
        <v>125.638429917549</v>
      </c>
      <c r="N1164" s="0" t="n">
        <v>0.8</v>
      </c>
      <c r="O1164" s="0" t="n">
        <v>0.142822764976801</v>
      </c>
      <c r="P1164" s="4" t="n">
        <f aca="false">VLOOKUP(D1164,'paramètres CI'!$A$1:$B$6,2,0)</f>
        <v>0.0935912806596305</v>
      </c>
      <c r="Q1164" s="17" t="n">
        <f aca="false">M1164*P1164/N1164</f>
        <v>14.6983269450608</v>
      </c>
      <c r="R1164" s="9" t="n">
        <f aca="false">1/(1+0.04)*(1 - (1/(1+0.04))^L1164)/(1-1/(1+0.04))</f>
        <v>8.11089577935502</v>
      </c>
      <c r="S1164" s="17" t="n">
        <f aca="false">K1164/R1164</f>
        <v>1.23290944330137</v>
      </c>
      <c r="T1164" s="17" t="n">
        <f aca="false">Q1164+S1164</f>
        <v>15.9312363883622</v>
      </c>
      <c r="U1164" s="0" t="n">
        <f aca="false">T1164 + Z1164</f>
        <v>7.90768188965102</v>
      </c>
      <c r="V1164" s="4" t="str">
        <f aca="false">VLOOKUP(I1164,'CI ref gaz'!$I$1:$AM$97,1,0)</f>
        <v>0780</v>
      </c>
      <c r="W1164" s="0" t="n">
        <f aca="false">VLOOKUP(I1164,'CI ref gaz'!$I$1:$AM$97,14,0)</f>
        <v>-2</v>
      </c>
      <c r="X1164" s="1" t="n">
        <f aca="false">VLOOKUP(I1164,'CI ref gaz'!$I$1:$AM$97,13,0)</f>
        <v>7.21841451018545</v>
      </c>
      <c r="Y1164" s="2" t="n">
        <f aca="false">VLOOKUP(I1164,'CI ref gaz'!$I$1:$AM$97,7,0)</f>
        <v>0.296248676734608</v>
      </c>
      <c r="Z1164" s="17" t="n">
        <f aca="false">X1164*(O1164/Y1164)^(-1/8)-T1164</f>
        <v>-8.02355449871115</v>
      </c>
      <c r="AA1164" s="17" t="n">
        <f aca="false">Z1164^2</f>
        <v>64.377426793788</v>
      </c>
      <c r="AB1164" s="18" t="n">
        <f aca="false">Z1164/U1164</f>
        <v>-1.0146531702561</v>
      </c>
      <c r="AC1164" s="17" t="n">
        <f aca="false">U1164^-('paramètres CI'!$B$19)</f>
        <v>6.5404326592907E-008</v>
      </c>
      <c r="AD1164" s="4" t="n">
        <f aca="false">SUMIFS($AC$2:$AC$1250,$I$2:$I$1250,V1164)</f>
        <v>4.57940487313286E-007</v>
      </c>
      <c r="AE1164" s="4" t="n">
        <f aca="false">AC1164/AD1164</f>
        <v>0.142822764976801</v>
      </c>
      <c r="AF1164" s="17" t="n">
        <f aca="false">AE1164-O1164</f>
        <v>0</v>
      </c>
      <c r="AG1164" s="4" t="n">
        <f aca="false">VLOOKUP(I1164,BesoinU!$F$1:$L$99,3,0)</f>
        <v>29.8045662089118</v>
      </c>
      <c r="AH1164" s="19" t="n">
        <f aca="false">VLOOKUP(J1164,bibliRdtCHauff!$G$2:$K$1398,4,0)</f>
        <v>10.4</v>
      </c>
      <c r="AI1164" s="19" t="n">
        <f aca="false">VLOOKUP(J1164,bibliRdtCHauff!$G$2:$K$1398,3,0)</f>
        <v>0.84</v>
      </c>
      <c r="AJ1164" s="4" t="n">
        <f aca="false">VLOOKUP(D1164,'paramètres CI'!$A$1:$C$6,3)</f>
        <v>0.09847</v>
      </c>
      <c r="AK1164" s="4" t="n">
        <f aca="false">AJ1164*AG1164/AI1164</f>
        <v>3.49387575546613</v>
      </c>
      <c r="AL1164" s="4" t="n">
        <f aca="false">AK1164+AH1164/R1164</f>
        <v>4.77610157649955</v>
      </c>
      <c r="AM1164" s="4" t="n">
        <f aca="false">AL1164+Z1164</f>
        <v>-3.24745292221161</v>
      </c>
      <c r="AN1164" s="4" t="n">
        <f aca="false">AM1164^-'paramètres CI'!$B$19</f>
        <v>8.08457303658399E-005</v>
      </c>
      <c r="AO1164" s="4" t="n">
        <f aca="false">SUMIFS($AN$2:$AN$1250,$I$2:$I$1250,V1164)</f>
        <v>2.62127213490767</v>
      </c>
      <c r="AP1164" s="5" t="n">
        <f aca="false">AN1164/AO1164</f>
        <v>3.0842173648898E-005</v>
      </c>
      <c r="AQ1164" s="6" t="n">
        <f aca="false">AP1164-O1164</f>
        <v>-0.142791922803152</v>
      </c>
      <c r="AR1164" s="20" t="n">
        <f aca="false">VLOOKUP(I1164,entreesparc!$A$13:$H$110,8,0)*AP1164</f>
        <v>0.91376635469718</v>
      </c>
      <c r="AS1164" s="7" t="n">
        <f aca="false">M1164*AJ1164/AI1164+AH1164/R1164</f>
        <v>16.0103403376775</v>
      </c>
      <c r="AT1164" s="4" t="n">
        <f aca="false">AS1164+Z1164</f>
        <v>7.98678583896638</v>
      </c>
      <c r="AU1164" s="4" t="n">
        <f aca="false">AT1164^-'paramètres CI'!$B$19</f>
        <v>6.03981569228046E-008</v>
      </c>
      <c r="AV1164" s="4" t="n">
        <f aca="false">SUMIFS($AU$2:$AU$1250,$I$2:$I$1250,V1164)</f>
        <v>2.02043874755697E-007</v>
      </c>
      <c r="AW1164" s="5" t="n">
        <f aca="false">AU1164/AV1164</f>
        <v>0.298935847453111</v>
      </c>
      <c r="AX1164" s="7" t="n">
        <f aca="false">SUMIFS($AP$2:$AP$1250,$I$2:$I$1250,V1164)</f>
        <v>1</v>
      </c>
    </row>
    <row r="1165" customFormat="false" ht="15.8" hidden="false" customHeight="false" outlineLevel="0" collapsed="false">
      <c r="A1165" s="0" t="s">
        <v>19</v>
      </c>
      <c r="B1165" s="0" t="s">
        <v>144</v>
      </c>
      <c r="C1165" s="0" t="s">
        <v>135</v>
      </c>
      <c r="D1165" s="0" t="s">
        <v>43</v>
      </c>
      <c r="E1165" s="0" t="str">
        <f aca="false">VLOOKUP(A1165,Nomenclature!$D$1:$E$9,2,0)</f>
        <v>07</v>
      </c>
      <c r="F1165" s="0" t="str">
        <f aca="false">VLOOKUP(B1165,Nomenclature!$J$1:$K$97,2,0)</f>
        <v>80</v>
      </c>
      <c r="G1165" s="0" t="str">
        <f aca="false">VLOOKUP(C1165,Nomenclature!$M$1:$N$21,2,0)</f>
        <v>22</v>
      </c>
      <c r="H1165" s="0" t="str">
        <f aca="false">VLOOKUP(D1165,Nomenclature!$O$25:$P$31,2,0)</f>
        <v>02</v>
      </c>
      <c r="I1165" s="1" t="str">
        <f aca="false">CONCATENATE(E1165,F1165)</f>
        <v>0780</v>
      </c>
      <c r="J1165" s="0" t="str">
        <f aca="false">CONCATENATE(E1165,F1165,G1165,H1165)</f>
        <v>07802202</v>
      </c>
      <c r="K1165" s="0" t="n">
        <v>12</v>
      </c>
      <c r="L1165" s="0" t="n">
        <v>10</v>
      </c>
      <c r="M1165" s="0" t="n">
        <v>125.638429917549</v>
      </c>
      <c r="N1165" s="0" t="n">
        <v>1</v>
      </c>
      <c r="O1165" s="0" t="n">
        <v>9.99100809271658E-005</v>
      </c>
      <c r="P1165" s="4" t="n">
        <f aca="false">VLOOKUP(D1165,'paramètres CI'!$A$1:$B$6,2,0)</f>
        <v>0.0935912806596305</v>
      </c>
      <c r="Q1165" s="17" t="n">
        <f aca="false">M1165*P1165/N1165</f>
        <v>11.7586615560486</v>
      </c>
      <c r="R1165" s="9" t="n">
        <f aca="false">1/(1+0.04)*(1 - (1/(1+0.04))^L1165)/(1-1/(1+0.04))</f>
        <v>8.11089577935502</v>
      </c>
      <c r="S1165" s="17" t="n">
        <f aca="false">K1165/R1165</f>
        <v>1.47949133196164</v>
      </c>
      <c r="T1165" s="17" t="n">
        <f aca="false">Q1165+S1165</f>
        <v>13.2381528880103</v>
      </c>
      <c r="U1165" s="0" t="n">
        <f aca="false">T1165 + Z1165</f>
        <v>19.6086505038659</v>
      </c>
      <c r="V1165" s="4" t="str">
        <f aca="false">VLOOKUP(I1165,'CI ref gaz'!$I$1:$AM$97,1,0)</f>
        <v>0780</v>
      </c>
      <c r="W1165" s="0" t="n">
        <f aca="false">VLOOKUP(I1165,'CI ref gaz'!$I$1:$AM$97,14,0)</f>
        <v>-2</v>
      </c>
      <c r="X1165" s="1" t="n">
        <f aca="false">VLOOKUP(I1165,'CI ref gaz'!$I$1:$AM$97,13,0)</f>
        <v>7.21841451018545</v>
      </c>
      <c r="Y1165" s="2" t="n">
        <f aca="false">VLOOKUP(I1165,'CI ref gaz'!$I$1:$AM$97,7,0)</f>
        <v>0.296248676734608</v>
      </c>
      <c r="Z1165" s="17" t="n">
        <f aca="false">X1165*(O1165/Y1165)^(-1/8)-T1165</f>
        <v>6.37049761585566</v>
      </c>
      <c r="AA1165" s="17" t="n">
        <f aca="false">Z1165^2</f>
        <v>40.5832398736226</v>
      </c>
      <c r="AB1165" s="18" t="n">
        <f aca="false">Z1165/U1165</f>
        <v>0.324882001165745</v>
      </c>
      <c r="AC1165" s="17" t="n">
        <f aca="false">U1165^-('paramètres CI'!$B$19)</f>
        <v>4.57528711472962E-011</v>
      </c>
      <c r="AD1165" s="4" t="n">
        <f aca="false">SUMIFS($AC$2:$AC$1250,$I$2:$I$1250,V1165)</f>
        <v>4.57940487313286E-007</v>
      </c>
      <c r="AE1165" s="4" t="n">
        <f aca="false">AC1165/AD1165</f>
        <v>9.99100809271658E-005</v>
      </c>
      <c r="AF1165" s="17" t="n">
        <f aca="false">AE1165-O1165</f>
        <v>0</v>
      </c>
      <c r="AG1165" s="4" t="n">
        <f aca="false">VLOOKUP(I1165,BesoinU!$F$1:$L$99,3,0)</f>
        <v>29.8045662089118</v>
      </c>
      <c r="AH1165" s="19" t="n">
        <f aca="false">VLOOKUP(J1165,bibliRdtCHauff!$G$2:$K$1398,4,0)</f>
        <v>12</v>
      </c>
      <c r="AI1165" s="19" t="n">
        <f aca="false">VLOOKUP(J1165,bibliRdtCHauff!$G$2:$K$1398,3,0)</f>
        <v>1</v>
      </c>
      <c r="AJ1165" s="4" t="n">
        <f aca="false">VLOOKUP(D1165,'paramètres CI'!$A$1:$C$6,3)</f>
        <v>0.09847</v>
      </c>
      <c r="AK1165" s="4" t="n">
        <f aca="false">AJ1165*AG1165/AI1165</f>
        <v>2.93485563459155</v>
      </c>
      <c r="AL1165" s="4" t="n">
        <f aca="false">AK1165+AH1165/R1165</f>
        <v>4.41434696655319</v>
      </c>
      <c r="AM1165" s="4" t="n">
        <f aca="false">AL1165+Z1165</f>
        <v>10.7848445824088</v>
      </c>
      <c r="AN1165" s="4" t="n">
        <f aca="false">AM1165^-'paramètres CI'!$B$19</f>
        <v>5.46372550120832E-009</v>
      </c>
      <c r="AO1165" s="4" t="n">
        <f aca="false">SUMIFS($AN$2:$AN$1250,$I$2:$I$1250,V1165)</f>
        <v>2.62127213490767</v>
      </c>
      <c r="AP1165" s="5" t="n">
        <f aca="false">AN1165/AO1165</f>
        <v>2.08437934712978E-009</v>
      </c>
      <c r="AQ1165" s="6" t="n">
        <f aca="false">AP1165-O1165</f>
        <v>-9.99079965478187E-005</v>
      </c>
      <c r="AR1165" s="20" t="n">
        <f aca="false">VLOOKUP(I1165,entreesparc!$A$13:$H$110,8,0)*AP1165</f>
        <v>6.17542634807425E-005</v>
      </c>
      <c r="AS1165" s="7" t="n">
        <f aca="false">M1165*AJ1165/AI1165+AH1165/R1165</f>
        <v>13.8511075259427</v>
      </c>
      <c r="AT1165" s="4" t="n">
        <f aca="false">AS1165+Z1165</f>
        <v>20.2216051417983</v>
      </c>
      <c r="AU1165" s="4" t="n">
        <f aca="false">AT1165^-'paramètres CI'!$B$19</f>
        <v>3.57663805519408E-011</v>
      </c>
      <c r="AV1165" s="4" t="n">
        <f aca="false">SUMIFS($AU$2:$AU$1250,$I$2:$I$1250,V1165)</f>
        <v>2.02043874755697E-007</v>
      </c>
      <c r="AW1165" s="5" t="n">
        <f aca="false">AU1165/AV1165</f>
        <v>0.000177022840188489</v>
      </c>
      <c r="AX1165" s="7" t="n">
        <f aca="false">SUMIFS($AP$2:$AP$1250,$I$2:$I$1250,V1165)</f>
        <v>1</v>
      </c>
    </row>
    <row r="1166" customFormat="false" ht="15.8" hidden="false" customHeight="false" outlineLevel="0" collapsed="false">
      <c r="A1166" s="0" t="s">
        <v>19</v>
      </c>
      <c r="B1166" s="0" t="s">
        <v>144</v>
      </c>
      <c r="C1166" s="0" t="s">
        <v>36</v>
      </c>
      <c r="D1166" s="0" t="s">
        <v>37</v>
      </c>
      <c r="E1166" s="0" t="str">
        <f aca="false">VLOOKUP(A1166,Nomenclature!$D$1:$E$9,2,0)</f>
        <v>07</v>
      </c>
      <c r="F1166" s="0" t="str">
        <f aca="false">VLOOKUP(B1166,Nomenclature!$J$1:$K$97,2,0)</f>
        <v>80</v>
      </c>
      <c r="G1166" s="0" t="str">
        <f aca="false">VLOOKUP(C1166,Nomenclature!$M$1:$N$21,2,0)</f>
        <v>23</v>
      </c>
      <c r="H1166" s="0" t="str">
        <f aca="false">VLOOKUP(D1166,Nomenclature!$O$25:$P$31,2,0)</f>
        <v>03</v>
      </c>
      <c r="I1166" s="1" t="str">
        <f aca="false">CONCATENATE(E1166,F1166)</f>
        <v>0780</v>
      </c>
      <c r="J1166" s="0" t="str">
        <f aca="false">CONCATENATE(E1166,F1166,G1166,H1166)</f>
        <v>07802303</v>
      </c>
      <c r="K1166" s="0" t="n">
        <v>30.737610919313</v>
      </c>
      <c r="L1166" s="0" t="n">
        <v>20</v>
      </c>
      <c r="M1166" s="0" t="n">
        <v>130.932736044867</v>
      </c>
      <c r="N1166" s="0" t="n">
        <v>0.752453017495824</v>
      </c>
      <c r="O1166" s="0" t="n">
        <v>9.99100809271658E-005</v>
      </c>
      <c r="P1166" s="4" t="n">
        <f aca="false">VLOOKUP(D1166,'paramètres CI'!$A$1:$B$6,2,0)</f>
        <v>0.0385046990211696</v>
      </c>
      <c r="Q1166" s="17" t="n">
        <f aca="false">M1166*P1166/N1166</f>
        <v>6.70012010876656</v>
      </c>
      <c r="R1166" s="9" t="n">
        <f aca="false">1/(1+0.04)*(1 - (1/(1+0.04))^L1166)/(1-1/(1+0.04))</f>
        <v>13.5903263449677</v>
      </c>
      <c r="S1166" s="17" t="n">
        <f aca="false">K1166/R1166</f>
        <v>2.26172721236343</v>
      </c>
      <c r="T1166" s="17" t="n">
        <f aca="false">Q1166+S1166</f>
        <v>8.96184732112999</v>
      </c>
      <c r="U1166" s="0" t="n">
        <f aca="false">T1166 + Z1166</f>
        <v>19.6086505038659</v>
      </c>
      <c r="V1166" s="4" t="str">
        <f aca="false">VLOOKUP(I1166,'CI ref gaz'!$I$1:$AM$97,1,0)</f>
        <v>0780</v>
      </c>
      <c r="W1166" s="0" t="n">
        <f aca="false">VLOOKUP(I1166,'CI ref gaz'!$I$1:$AM$97,14,0)</f>
        <v>-2</v>
      </c>
      <c r="X1166" s="1" t="n">
        <f aca="false">VLOOKUP(I1166,'CI ref gaz'!$I$1:$AM$97,13,0)</f>
        <v>7.21841451018545</v>
      </c>
      <c r="Y1166" s="2" t="n">
        <f aca="false">VLOOKUP(I1166,'CI ref gaz'!$I$1:$AM$97,7,0)</f>
        <v>0.296248676734608</v>
      </c>
      <c r="Z1166" s="17" t="n">
        <f aca="false">X1166*(O1166/Y1166)^(-1/8)-T1166</f>
        <v>10.6468031827359</v>
      </c>
      <c r="AA1166" s="17" t="n">
        <f aca="false">Z1166^2</f>
        <v>113.354418011916</v>
      </c>
      <c r="AB1166" s="18" t="n">
        <f aca="false">Z1166/U1166</f>
        <v>0.542964605373372</v>
      </c>
      <c r="AC1166" s="17" t="n">
        <f aca="false">U1166^-('paramètres CI'!$B$19)</f>
        <v>4.57528711472962E-011</v>
      </c>
      <c r="AD1166" s="4" t="n">
        <f aca="false">SUMIFS($AC$2:$AC$1250,$I$2:$I$1250,V1166)</f>
        <v>4.57940487313286E-007</v>
      </c>
      <c r="AE1166" s="4" t="n">
        <f aca="false">AC1166/AD1166</f>
        <v>9.99100809271658E-005</v>
      </c>
      <c r="AF1166" s="17" t="n">
        <f aca="false">AE1166-O1166</f>
        <v>0</v>
      </c>
      <c r="AG1166" s="4" t="n">
        <f aca="false">VLOOKUP(I1166,BesoinU!$F$1:$L$99,3,0)</f>
        <v>29.8045662089118</v>
      </c>
      <c r="AH1166" s="19" t="n">
        <f aca="false">VLOOKUP(J1166,bibliRdtCHauff!$G$2:$K$1398,4,0)</f>
        <v>30.737610919313</v>
      </c>
      <c r="AI1166" s="19" t="n">
        <f aca="false">VLOOKUP(J1166,bibliRdtCHauff!$G$2:$K$1398,3,0)</f>
        <v>0.752453017495824</v>
      </c>
      <c r="AJ1166" s="4" t="n">
        <f aca="false">VLOOKUP(D1166,'paramètres CI'!$A$1:$C$6,3)</f>
        <v>0.0763929293534506</v>
      </c>
      <c r="AK1166" s="4" t="n">
        <f aca="false">AJ1166*AG1166/AI1166</f>
        <v>3.02591400109612</v>
      </c>
      <c r="AL1166" s="4" t="n">
        <f aca="false">AK1166+AH1166/R1166</f>
        <v>5.28764121345955</v>
      </c>
      <c r="AM1166" s="4" t="n">
        <f aca="false">AL1166+Z1166</f>
        <v>15.9344443961955</v>
      </c>
      <c r="AN1166" s="4" t="n">
        <f aca="false">AM1166^-'paramètres CI'!$B$19</f>
        <v>2.40604973102414E-010</v>
      </c>
      <c r="AO1166" s="4" t="n">
        <f aca="false">SUMIFS($AN$2:$AN$1250,$I$2:$I$1250,V1166)</f>
        <v>2.62127213490767</v>
      </c>
      <c r="AP1166" s="5" t="n">
        <f aca="false">AN1166/AO1166</f>
        <v>9.17893910739984E-011</v>
      </c>
      <c r="AQ1166" s="6" t="n">
        <f aca="false">AP1166-O1166</f>
        <v>-9.99099891377747E-005</v>
      </c>
      <c r="AR1166" s="20" t="n">
        <f aca="false">VLOOKUP(I1166,entreesparc!$A$13:$H$110,8,0)*AP1166</f>
        <v>2.71945999125642E-006</v>
      </c>
      <c r="AS1166" s="7" t="n">
        <f aca="false">M1166*AJ1166/AI1166+AH1166/R1166</f>
        <v>15.5546970352734</v>
      </c>
      <c r="AT1166" s="4" t="n">
        <f aca="false">AS1166+Z1166</f>
        <v>26.2015002180093</v>
      </c>
      <c r="AU1166" s="4" t="n">
        <f aca="false">AT1166^-'paramètres CI'!$B$19</f>
        <v>4.50184701827853E-012</v>
      </c>
      <c r="AV1166" s="4" t="n">
        <f aca="false">SUMIFS($AU$2:$AU$1250,$I$2:$I$1250,V1166)</f>
        <v>2.02043874755697E-007</v>
      </c>
      <c r="AW1166" s="5" t="n">
        <f aca="false">AU1166/AV1166</f>
        <v>2.22815317896767E-005</v>
      </c>
      <c r="AX1166" s="7" t="n">
        <f aca="false">SUMIFS($AP$2:$AP$1250,$I$2:$I$1250,V1166)</f>
        <v>1</v>
      </c>
    </row>
    <row r="1167" customFormat="false" ht="15.8" hidden="false" customHeight="false" outlineLevel="0" collapsed="false">
      <c r="A1167" s="0" t="s">
        <v>19</v>
      </c>
      <c r="B1167" s="0" t="s">
        <v>144</v>
      </c>
      <c r="C1167" s="0" t="s">
        <v>38</v>
      </c>
      <c r="D1167" s="0" t="s">
        <v>39</v>
      </c>
      <c r="E1167" s="0" t="str">
        <f aca="false">VLOOKUP(A1167,Nomenclature!$D$1:$E$9,2,0)</f>
        <v>07</v>
      </c>
      <c r="F1167" s="0" t="str">
        <f aca="false">VLOOKUP(B1167,Nomenclature!$J$1:$K$97,2,0)</f>
        <v>80</v>
      </c>
      <c r="G1167" s="0" t="str">
        <f aca="false">VLOOKUP(C1167,Nomenclature!$M$1:$N$21,2,0)</f>
        <v>24</v>
      </c>
      <c r="H1167" s="0" t="str">
        <f aca="false">VLOOKUP(D1167,Nomenclature!$O$25:$P$31,2,0)</f>
        <v>04</v>
      </c>
      <c r="I1167" s="1" t="str">
        <f aca="false">CONCATENATE(E1167,F1167)</f>
        <v>0780</v>
      </c>
      <c r="J1167" s="0" t="str">
        <f aca="false">CONCATENATE(E1167,F1167,G1167,H1167)</f>
        <v>07802404</v>
      </c>
      <c r="K1167" s="0" t="n">
        <v>20.3511936494855</v>
      </c>
      <c r="L1167" s="0" t="n">
        <v>20</v>
      </c>
      <c r="M1167" s="0" t="n">
        <v>233.379644189822</v>
      </c>
      <c r="N1167" s="0" t="n">
        <v>0.972516551409787</v>
      </c>
      <c r="O1167" s="0" t="n">
        <v>9.99100809271658E-005</v>
      </c>
      <c r="P1167" s="4" t="n">
        <f aca="false">VLOOKUP(D1167,'paramètres CI'!$A$1:$B$6,2,0)</f>
        <v>0.022045059962018</v>
      </c>
      <c r="Q1167" s="17" t="n">
        <f aca="false">M1167*P1167/N1167</f>
        <v>5.29026291904328</v>
      </c>
      <c r="R1167" s="9" t="n">
        <f aca="false">1/(1+0.04)*(1 - (1/(1+0.04))^L1167)/(1-1/(1+0.04))</f>
        <v>13.5903263449677</v>
      </c>
      <c r="S1167" s="17" t="n">
        <f aca="false">K1167/R1167</f>
        <v>1.49747645000602</v>
      </c>
      <c r="T1167" s="17" t="n">
        <f aca="false">Q1167+S1167</f>
        <v>6.7877393690493</v>
      </c>
      <c r="U1167" s="0" t="n">
        <f aca="false">T1167 + Z1167</f>
        <v>19.6086505038659</v>
      </c>
      <c r="V1167" s="4" t="str">
        <f aca="false">VLOOKUP(I1167,'CI ref gaz'!$I$1:$AM$97,1,0)</f>
        <v>0780</v>
      </c>
      <c r="W1167" s="0" t="n">
        <f aca="false">VLOOKUP(I1167,'CI ref gaz'!$I$1:$AM$97,14,0)</f>
        <v>-2</v>
      </c>
      <c r="X1167" s="1" t="n">
        <f aca="false">VLOOKUP(I1167,'CI ref gaz'!$I$1:$AM$97,13,0)</f>
        <v>7.21841451018545</v>
      </c>
      <c r="Y1167" s="2" t="n">
        <f aca="false">VLOOKUP(I1167,'CI ref gaz'!$I$1:$AM$97,7,0)</f>
        <v>0.296248676734608</v>
      </c>
      <c r="Z1167" s="17" t="n">
        <f aca="false">X1167*(O1167/Y1167)^(-1/8)-T1167</f>
        <v>12.8209111348166</v>
      </c>
      <c r="AA1167" s="17" t="n">
        <f aca="false">Z1167^2</f>
        <v>164.375762326865</v>
      </c>
      <c r="AB1167" s="18" t="n">
        <f aca="false">Z1167/U1167</f>
        <v>0.653839545576527</v>
      </c>
      <c r="AC1167" s="17" t="n">
        <f aca="false">U1167^-('paramètres CI'!$B$19)</f>
        <v>4.57528711472962E-011</v>
      </c>
      <c r="AD1167" s="4" t="n">
        <f aca="false">SUMIFS($AC$2:$AC$1250,$I$2:$I$1250,V1167)</f>
        <v>4.57940487313286E-007</v>
      </c>
      <c r="AE1167" s="4" t="n">
        <f aca="false">AC1167/AD1167</f>
        <v>9.99100809271658E-005</v>
      </c>
      <c r="AF1167" s="17" t="n">
        <f aca="false">AE1167-O1167</f>
        <v>0</v>
      </c>
      <c r="AG1167" s="4" t="n">
        <f aca="false">VLOOKUP(I1167,BesoinU!$F$1:$L$99,3,0)</f>
        <v>29.8045662089118</v>
      </c>
      <c r="AH1167" s="19" t="n">
        <f aca="false">VLOOKUP(J1167,bibliRdtCHauff!$G$2:$K$1398,4,0)</f>
        <v>20.3511936494855</v>
      </c>
      <c r="AI1167" s="19" t="n">
        <f aca="false">VLOOKUP(J1167,bibliRdtCHauff!$G$2:$K$1398,3,0)</f>
        <v>0.972516551409787</v>
      </c>
      <c r="AJ1167" s="4" t="n">
        <f aca="false">VLOOKUP(D1167,'paramètres CI'!$A$1:$C$6,3)</f>
        <v>0.0386719666666667</v>
      </c>
      <c r="AK1167" s="4" t="n">
        <f aca="false">AJ1167*AG1167/AI1167</f>
        <v>1.1851738556785</v>
      </c>
      <c r="AL1167" s="4" t="n">
        <f aca="false">AK1167+AH1167/R1167</f>
        <v>2.68265030568452</v>
      </c>
      <c r="AM1167" s="4" t="n">
        <f aca="false">AL1167+Z1167</f>
        <v>15.5035614405012</v>
      </c>
      <c r="AN1167" s="4" t="n">
        <f aca="false">AM1167^-'paramètres CI'!$B$19</f>
        <v>2.99604410500954E-010</v>
      </c>
      <c r="AO1167" s="4" t="n">
        <f aca="false">SUMIFS($AN$2:$AN$1250,$I$2:$I$1250,V1167)</f>
        <v>2.62127213490767</v>
      </c>
      <c r="AP1167" s="5" t="n">
        <f aca="false">AN1167/AO1167</f>
        <v>1.14297331631883E-010</v>
      </c>
      <c r="AQ1167" s="6" t="n">
        <f aca="false">AP1167-O1167</f>
        <v>-9.99099666298342E-005</v>
      </c>
      <c r="AR1167" s="20" t="n">
        <f aca="false">VLOOKUP(I1167,entreesparc!$A$13:$H$110,8,0)*AP1167</f>
        <v>3.38630659647465E-006</v>
      </c>
      <c r="AS1167" s="7" t="n">
        <f aca="false">M1167*AJ1167/AI1167+AH1167/R1167</f>
        <v>10.7777810450323</v>
      </c>
      <c r="AT1167" s="4" t="n">
        <f aca="false">AS1167+Z1167</f>
        <v>23.5986921798489</v>
      </c>
      <c r="AU1167" s="4" t="n">
        <f aca="false">AT1167^-'paramètres CI'!$B$19</f>
        <v>1.03967240447125E-011</v>
      </c>
      <c r="AV1167" s="4" t="n">
        <f aca="false">SUMIFS($AU$2:$AU$1250,$I$2:$I$1250,V1167)</f>
        <v>2.02043874755697E-007</v>
      </c>
      <c r="AW1167" s="5" t="n">
        <f aca="false">AU1167/AV1167</f>
        <v>5.14577541995956E-005</v>
      </c>
      <c r="AX1167" s="7" t="n">
        <f aca="false">SUMIFS($AP$2:$AP$1250,$I$2:$I$1250,V1167)</f>
        <v>1</v>
      </c>
    </row>
    <row r="1168" customFormat="false" ht="15.8" hidden="false" customHeight="false" outlineLevel="0" collapsed="false">
      <c r="A1168" s="0" t="s">
        <v>19</v>
      </c>
      <c r="B1168" s="0" t="s">
        <v>144</v>
      </c>
      <c r="C1168" s="0" t="s">
        <v>40</v>
      </c>
      <c r="D1168" s="0" t="s">
        <v>37</v>
      </c>
      <c r="E1168" s="0" t="str">
        <f aca="false">VLOOKUP(A1168,Nomenclature!$D$1:$E$9,2,0)</f>
        <v>07</v>
      </c>
      <c r="F1168" s="0" t="str">
        <f aca="false">VLOOKUP(B1168,Nomenclature!$J$1:$K$97,2,0)</f>
        <v>80</v>
      </c>
      <c r="G1168" s="0" t="str">
        <f aca="false">VLOOKUP(C1168,Nomenclature!$M$1:$N$21,2,0)</f>
        <v>03</v>
      </c>
      <c r="H1168" s="0" t="str">
        <f aca="false">VLOOKUP(D1168,Nomenclature!$O$25:$P$31,2,0)</f>
        <v>03</v>
      </c>
      <c r="I1168" s="1" t="str">
        <f aca="false">CONCATENATE(E1168,F1168)</f>
        <v>0780</v>
      </c>
      <c r="J1168" s="0" t="str">
        <f aca="false">CONCATENATE(E1168,F1168,G1168,H1168)</f>
        <v>07800303</v>
      </c>
      <c r="K1168" s="0" t="n">
        <v>24.5900887354504</v>
      </c>
      <c r="L1168" s="0" t="n">
        <v>20</v>
      </c>
      <c r="M1168" s="0" t="n">
        <v>130.932736044867</v>
      </c>
      <c r="N1168" s="0" t="n">
        <v>0.679217654918086</v>
      </c>
      <c r="O1168" s="0" t="n">
        <v>0.0398793619810865</v>
      </c>
      <c r="P1168" s="4" t="n">
        <f aca="false">VLOOKUP(D1168,'paramètres CI'!$A$1:$B$6,2,0)</f>
        <v>0.0385046990211696</v>
      </c>
      <c r="Q1168" s="17" t="n">
        <f aca="false">M1168*P1168/N1168</f>
        <v>7.42254792248275</v>
      </c>
      <c r="R1168" s="9" t="n">
        <f aca="false">1/(1+0.04)*(1 - (1/(1+0.04))^L1168)/(1-1/(1+0.04))</f>
        <v>13.5903263449677</v>
      </c>
      <c r="S1168" s="17" t="n">
        <f aca="false">K1168/R1168</f>
        <v>1.80938176989074</v>
      </c>
      <c r="T1168" s="17" t="n">
        <f aca="false">Q1168+S1168</f>
        <v>9.23192969237349</v>
      </c>
      <c r="U1168" s="0" t="n">
        <f aca="false">T1168 + Z1168</f>
        <v>9.27481689728012</v>
      </c>
      <c r="V1168" s="4" t="str">
        <f aca="false">VLOOKUP(I1168,'CI ref gaz'!$I$1:$AM$97,1,0)</f>
        <v>0780</v>
      </c>
      <c r="W1168" s="0" t="n">
        <f aca="false">VLOOKUP(I1168,'CI ref gaz'!$I$1:$AM$97,14,0)</f>
        <v>-2</v>
      </c>
      <c r="X1168" s="1" t="n">
        <f aca="false">VLOOKUP(I1168,'CI ref gaz'!$I$1:$AM$97,13,0)</f>
        <v>7.21841451018545</v>
      </c>
      <c r="Y1168" s="2" t="n">
        <f aca="false">VLOOKUP(I1168,'CI ref gaz'!$I$1:$AM$97,7,0)</f>
        <v>0.296248676734608</v>
      </c>
      <c r="Z1168" s="17" t="n">
        <f aca="false">X1168*(O1168/Y1168)^(-1/8)-T1168</f>
        <v>0.0428872049066253</v>
      </c>
      <c r="AA1168" s="17" t="n">
        <f aca="false">Z1168^2</f>
        <v>0.00183931234470287</v>
      </c>
      <c r="AB1168" s="18" t="n">
        <f aca="false">Z1168/U1168</f>
        <v>0.004624048688142</v>
      </c>
      <c r="AC1168" s="17" t="n">
        <f aca="false">U1168^-('paramètres CI'!$B$19)</f>
        <v>1.82623744593617E-008</v>
      </c>
      <c r="AD1168" s="4" t="n">
        <f aca="false">SUMIFS($AC$2:$AC$1250,$I$2:$I$1250,V1168)</f>
        <v>4.57940487313286E-007</v>
      </c>
      <c r="AE1168" s="4" t="n">
        <f aca="false">AC1168/AD1168</f>
        <v>0.0398793619810865</v>
      </c>
      <c r="AF1168" s="17" t="n">
        <f aca="false">AE1168-O1168</f>
        <v>0</v>
      </c>
      <c r="AG1168" s="4" t="n">
        <f aca="false">VLOOKUP(I1168,BesoinU!$F$1:$L$99,3,0)</f>
        <v>29.8045662089118</v>
      </c>
      <c r="AH1168" s="19" t="n">
        <f aca="false">VLOOKUP(J1168,bibliRdtCHauff!$G$2:$K$1398,4,0)</f>
        <v>25.8195931722229</v>
      </c>
      <c r="AI1168" s="19" t="n">
        <f aca="false">VLOOKUP(J1168,bibliRdtCHauff!$G$2:$K$1398,3,0)</f>
        <v>0.693864727433634</v>
      </c>
      <c r="AJ1168" s="4" t="n">
        <f aca="false">VLOOKUP(D1168,'paramètres CI'!$A$1:$C$6,3)</f>
        <v>0.0763929293534506</v>
      </c>
      <c r="AK1168" s="4" t="n">
        <f aca="false">AJ1168*AG1168/AI1168</f>
        <v>3.28141499457531</v>
      </c>
      <c r="AL1168" s="4" t="n">
        <f aca="false">AK1168+AH1168/R1168</f>
        <v>5.18126585296059</v>
      </c>
      <c r="AM1168" s="4" t="n">
        <f aca="false">AL1168+Z1168</f>
        <v>5.22415305786721</v>
      </c>
      <c r="AN1168" s="4" t="n">
        <f aca="false">AM1168^-'paramètres CI'!$B$19</f>
        <v>1.80248998460694E-006</v>
      </c>
      <c r="AO1168" s="4" t="n">
        <f aca="false">SUMIFS($AN$2:$AN$1250,$I$2:$I$1250,V1168)</f>
        <v>2.62127213490767</v>
      </c>
      <c r="AP1168" s="5" t="n">
        <f aca="false">AN1168/AO1168</f>
        <v>6.87639394858341E-007</v>
      </c>
      <c r="AQ1168" s="6" t="n">
        <f aca="false">AP1168-O1168</f>
        <v>-0.0398786743416916</v>
      </c>
      <c r="AR1168" s="20" t="n">
        <f aca="false">VLOOKUP(I1168,entreesparc!$A$13:$H$110,8,0)*AP1168</f>
        <v>0.0203728099821632</v>
      </c>
      <c r="AS1168" s="7" t="n">
        <f aca="false">M1168*AJ1168/AI1168+AH1168/R1168</f>
        <v>16.3152474901246</v>
      </c>
      <c r="AT1168" s="4" t="n">
        <f aca="false">AS1168+Z1168</f>
        <v>16.3581346950312</v>
      </c>
      <c r="AU1168" s="4" t="n">
        <f aca="false">AT1168^-'paramètres CI'!$B$19</f>
        <v>1.95042727140627E-010</v>
      </c>
      <c r="AV1168" s="4" t="n">
        <f aca="false">SUMIFS($AU$2:$AU$1250,$I$2:$I$1250,V1168)</f>
        <v>2.02043874755697E-007</v>
      </c>
      <c r="AW1168" s="5" t="n">
        <f aca="false">AU1168/AV1168</f>
        <v>0.000965348379783672</v>
      </c>
      <c r="AX1168" s="7" t="n">
        <f aca="false">SUMIFS($AP$2:$AP$1250,$I$2:$I$1250,V1168)</f>
        <v>1</v>
      </c>
    </row>
    <row r="1169" customFormat="false" ht="15.8" hidden="false" customHeight="false" outlineLevel="0" collapsed="false">
      <c r="A1169" s="0" t="s">
        <v>19</v>
      </c>
      <c r="B1169" s="0" t="s">
        <v>144</v>
      </c>
      <c r="C1169" s="0" t="s">
        <v>41</v>
      </c>
      <c r="D1169" s="0" t="s">
        <v>39</v>
      </c>
      <c r="E1169" s="0" t="str">
        <f aca="false">VLOOKUP(A1169,Nomenclature!$D$1:$E$9,2,0)</f>
        <v>07</v>
      </c>
      <c r="F1169" s="0" t="str">
        <f aca="false">VLOOKUP(B1169,Nomenclature!$J$1:$K$97,2,0)</f>
        <v>80</v>
      </c>
      <c r="G1169" s="0" t="str">
        <f aca="false">VLOOKUP(C1169,Nomenclature!$M$1:$N$21,2,0)</f>
        <v>04</v>
      </c>
      <c r="H1169" s="0" t="str">
        <f aca="false">VLOOKUP(D1169,Nomenclature!$O$25:$P$31,2,0)</f>
        <v>04</v>
      </c>
      <c r="I1169" s="1" t="str">
        <f aca="false">CONCATENATE(E1169,F1169)</f>
        <v>0780</v>
      </c>
      <c r="J1169" s="0" t="str">
        <f aca="false">CONCATENATE(E1169,F1169,G1169,H1169)</f>
        <v>07800404</v>
      </c>
      <c r="K1169" s="0" t="n">
        <v>16.2809549195884</v>
      </c>
      <c r="L1169" s="0" t="n">
        <v>20</v>
      </c>
      <c r="M1169" s="0" t="n">
        <v>233.379644189822</v>
      </c>
      <c r="N1169" s="0" t="n">
        <v>0.641470108340614</v>
      </c>
      <c r="O1169" s="0" t="n">
        <v>0.296248676734608</v>
      </c>
      <c r="P1169" s="4" t="n">
        <f aca="false">VLOOKUP(D1169,'paramètres CI'!$A$1:$B$6,2,0)</f>
        <v>0.022045059962018</v>
      </c>
      <c r="Q1169" s="17" t="n">
        <f aca="false">M1169*P1169/N1169</f>
        <v>8.02043335018063</v>
      </c>
      <c r="R1169" s="9" t="n">
        <f aca="false">1/(1+0.04)*(1 - (1/(1+0.04))^L1169)/(1-1/(1+0.04))</f>
        <v>13.5903263449677</v>
      </c>
      <c r="S1169" s="17" t="n">
        <f aca="false">K1169/R1169</f>
        <v>1.19798116000482</v>
      </c>
      <c r="T1169" s="17" t="n">
        <f aca="false">Q1169+S1169</f>
        <v>9.21841451018545</v>
      </c>
      <c r="U1169" s="0" t="n">
        <f aca="false">T1169 + Z1169</f>
        <v>7.21841451018545</v>
      </c>
      <c r="V1169" s="4" t="str">
        <f aca="false">VLOOKUP(I1169,'CI ref gaz'!$I$1:$AM$97,1,0)</f>
        <v>0780</v>
      </c>
      <c r="W1169" s="0" t="n">
        <f aca="false">VLOOKUP(I1169,'CI ref gaz'!$I$1:$AM$97,14,0)</f>
        <v>-2</v>
      </c>
      <c r="X1169" s="1" t="n">
        <f aca="false">VLOOKUP(I1169,'CI ref gaz'!$I$1:$AM$97,13,0)</f>
        <v>7.21841451018545</v>
      </c>
      <c r="Y1169" s="2" t="n">
        <f aca="false">VLOOKUP(I1169,'CI ref gaz'!$I$1:$AM$97,7,0)</f>
        <v>0.296248676734608</v>
      </c>
      <c r="Z1169" s="17" t="n">
        <f aca="false">X1169*(O1169/Y1169)^(-1/8)-T1169</f>
        <v>-2</v>
      </c>
      <c r="AA1169" s="17" t="n">
        <f aca="false">Z1169^2</f>
        <v>4</v>
      </c>
      <c r="AB1169" s="18" t="n">
        <f aca="false">Z1169/U1169</f>
        <v>-0.277069153784107</v>
      </c>
      <c r="AC1169" s="17" t="n">
        <f aca="false">U1169^-('paramètres CI'!$B$19)</f>
        <v>1.35664263389762E-007</v>
      </c>
      <c r="AD1169" s="4" t="n">
        <f aca="false">SUMIFS($AC$2:$AC$1250,$I$2:$I$1250,V1169)</f>
        <v>4.57940487313286E-007</v>
      </c>
      <c r="AE1169" s="4" t="n">
        <f aca="false">AC1169/AD1169</f>
        <v>0.296248676734608</v>
      </c>
      <c r="AF1169" s="17" t="n">
        <f aca="false">AE1169-O1169</f>
        <v>0</v>
      </c>
      <c r="AG1169" s="4" t="n">
        <f aca="false">VLOOKUP(I1169,BesoinU!$F$1:$L$99,3,0)</f>
        <v>29.8045662089118</v>
      </c>
      <c r="AH1169" s="19" t="n">
        <f aca="false">VLOOKUP(J1169,bibliRdtCHauff!$G$2:$K$1398,4,0)</f>
        <v>17.0950026655679</v>
      </c>
      <c r="AI1169" s="19" t="n">
        <f aca="false">VLOOKUP(J1169,bibliRdtCHauff!$G$2:$K$1398,3,0)</f>
        <v>0.707679396954448</v>
      </c>
      <c r="AJ1169" s="4" t="n">
        <f aca="false">VLOOKUP(D1169,'paramètres CI'!$A$1:$C$6,3)</f>
        <v>0.0386719666666667</v>
      </c>
      <c r="AK1169" s="4" t="n">
        <f aca="false">AJ1169*AG1169/AI1169</f>
        <v>1.62870530907895</v>
      </c>
      <c r="AL1169" s="4" t="n">
        <f aca="false">AK1169+AH1169/R1169</f>
        <v>2.88658552708401</v>
      </c>
      <c r="AM1169" s="4" t="n">
        <f aca="false">AL1169+Z1169</f>
        <v>0.88658552708401</v>
      </c>
      <c r="AN1169" s="4" t="n">
        <f aca="false">AM1169^-'paramètres CI'!$B$19</f>
        <v>2.61959950906939</v>
      </c>
      <c r="AO1169" s="4" t="n">
        <f aca="false">SUMIFS($AN$2:$AN$1250,$I$2:$I$1250,V1169)</f>
        <v>2.62127213490767</v>
      </c>
      <c r="AP1169" s="5" t="n">
        <f aca="false">AN1169/AO1169</f>
        <v>0.999361903018002</v>
      </c>
      <c r="AQ1169" s="6" t="n">
        <f aca="false">AP1169-O1169</f>
        <v>0.703113226283395</v>
      </c>
      <c r="AR1169" s="20" t="n">
        <f aca="false">VLOOKUP(I1169,entreesparc!$A$13:$H$110,8,0)*AP1169</f>
        <v>29608.2660560672</v>
      </c>
      <c r="AS1169" s="7" t="n">
        <f aca="false">M1169*AJ1169/AI1169+AH1169/R1169</f>
        <v>14.0111832809855</v>
      </c>
      <c r="AT1169" s="4" t="n">
        <f aca="false">AS1169+Z1169</f>
        <v>12.0111832809855</v>
      </c>
      <c r="AU1169" s="4" t="n">
        <f aca="false">AT1169^-'paramètres CI'!$B$19</f>
        <v>2.3084137258405E-009</v>
      </c>
      <c r="AV1169" s="4" t="n">
        <f aca="false">SUMIFS($AU$2:$AU$1250,$I$2:$I$1250,V1169)</f>
        <v>2.02043874755697E-007</v>
      </c>
      <c r="AW1169" s="5" t="n">
        <f aca="false">AU1169/AV1169</f>
        <v>0.0114253091247222</v>
      </c>
      <c r="AX1169" s="7" t="n">
        <f aca="false">SUMIFS($AP$2:$AP$1250,$I$2:$I$1250,V1169)</f>
        <v>1</v>
      </c>
    </row>
    <row r="1170" customFormat="false" ht="15.8" hidden="false" customHeight="false" outlineLevel="0" collapsed="false">
      <c r="A1170" s="0" t="s">
        <v>19</v>
      </c>
      <c r="B1170" s="0" t="s">
        <v>144</v>
      </c>
      <c r="C1170" s="0" t="s">
        <v>45</v>
      </c>
      <c r="D1170" s="0" t="s">
        <v>43</v>
      </c>
      <c r="E1170" s="0" t="str">
        <f aca="false">VLOOKUP(A1170,Nomenclature!$D$1:$E$9,2,0)</f>
        <v>07</v>
      </c>
      <c r="F1170" s="0" t="str">
        <f aca="false">VLOOKUP(B1170,Nomenclature!$J$1:$K$97,2,0)</f>
        <v>80</v>
      </c>
      <c r="G1170" s="0" t="str">
        <f aca="false">VLOOKUP(C1170,Nomenclature!$M$1:$N$21,2,0)</f>
        <v>06</v>
      </c>
      <c r="H1170" s="0" t="str">
        <f aca="false">VLOOKUP(D1170,Nomenclature!$O$25:$P$31,2,0)</f>
        <v>02</v>
      </c>
      <c r="I1170" s="1" t="str">
        <f aca="false">CONCATENATE(E1170,F1170)</f>
        <v>0780</v>
      </c>
      <c r="J1170" s="0" t="str">
        <f aca="false">CONCATENATE(E1170,F1170,G1170,H1170)</f>
        <v>07800602</v>
      </c>
      <c r="K1170" s="0" t="n">
        <v>10</v>
      </c>
      <c r="L1170" s="0" t="n">
        <v>13</v>
      </c>
      <c r="M1170" s="0" t="n">
        <v>126.082608346857</v>
      </c>
      <c r="N1170" s="0" t="n">
        <v>0.9</v>
      </c>
      <c r="O1170" s="0" t="n">
        <v>0.188836199325408</v>
      </c>
      <c r="P1170" s="4" t="n">
        <f aca="false">VLOOKUP(D1170,'paramètres CI'!$A$1:$B$6,2,0)</f>
        <v>0.0935912806596305</v>
      </c>
      <c r="Q1170" s="17" t="n">
        <f aca="false">M1170*P1170/N1170</f>
        <v>13.1113697600988</v>
      </c>
      <c r="R1170" s="9" t="n">
        <f aca="false">1/(1+0.04)*(1 - (1/(1+0.04))^L1170)/(1-1/(1+0.04))</f>
        <v>9.98564784663304</v>
      </c>
      <c r="S1170" s="17" t="n">
        <f aca="false">K1170/R1170</f>
        <v>1.00143727814033</v>
      </c>
      <c r="T1170" s="17" t="n">
        <f aca="false">Q1170+S1170</f>
        <v>14.1128070382392</v>
      </c>
      <c r="U1170" s="0" t="n">
        <f aca="false">T1170 + Z1170</f>
        <v>7.63639198948407</v>
      </c>
      <c r="V1170" s="4" t="str">
        <f aca="false">VLOOKUP(I1170,'CI ref gaz'!$I$1:$AM$97,1,0)</f>
        <v>0780</v>
      </c>
      <c r="W1170" s="0" t="n">
        <f aca="false">VLOOKUP(I1170,'CI ref gaz'!$I$1:$AM$97,14,0)</f>
        <v>-2</v>
      </c>
      <c r="X1170" s="1" t="n">
        <f aca="false">VLOOKUP(I1170,'CI ref gaz'!$I$1:$AM$97,13,0)</f>
        <v>7.21841451018545</v>
      </c>
      <c r="Y1170" s="2" t="n">
        <f aca="false">VLOOKUP(I1170,'CI ref gaz'!$I$1:$AM$97,7,0)</f>
        <v>0.296248676734608</v>
      </c>
      <c r="Z1170" s="17" t="n">
        <f aca="false">X1170*(O1170/Y1170)^(-1/8)-T1170</f>
        <v>-6.47641504875511</v>
      </c>
      <c r="AA1170" s="17" t="n">
        <f aca="false">Z1170^2</f>
        <v>41.9439518837416</v>
      </c>
      <c r="AB1170" s="18" t="n">
        <f aca="false">Z1170/U1170</f>
        <v>-0.848098821756879</v>
      </c>
      <c r="AC1170" s="17" t="n">
        <f aca="false">U1170^-('paramètres CI'!$B$19)</f>
        <v>8.64757411414662E-008</v>
      </c>
      <c r="AD1170" s="4" t="n">
        <f aca="false">SUMIFS($AC$2:$AC$1250,$I$2:$I$1250,V1170)</f>
        <v>4.57940487313286E-007</v>
      </c>
      <c r="AE1170" s="4" t="n">
        <f aca="false">AC1170/AD1170</f>
        <v>0.188836199325408</v>
      </c>
      <c r="AF1170" s="17" t="n">
        <f aca="false">AE1170-O1170</f>
        <v>0</v>
      </c>
      <c r="AG1170" s="4" t="n">
        <f aca="false">VLOOKUP(I1170,BesoinU!$F$1:$L$99,3,0)</f>
        <v>29.8045662089118</v>
      </c>
      <c r="AH1170" s="19" t="n">
        <f aca="false">VLOOKUP(J1170,bibliRdtCHauff!$G$2:$K$1398,4,0)</f>
        <v>10.4</v>
      </c>
      <c r="AI1170" s="19" t="n">
        <f aca="false">VLOOKUP(J1170,bibliRdtCHauff!$G$2:$K$1398,3,0)</f>
        <v>0.92</v>
      </c>
      <c r="AJ1170" s="4" t="n">
        <f aca="false">VLOOKUP(D1170,'paramètres CI'!$A$1:$C$6,3)</f>
        <v>0.09847</v>
      </c>
      <c r="AK1170" s="4" t="n">
        <f aca="false">AJ1170*AG1170/AI1170</f>
        <v>3.19006047238211</v>
      </c>
      <c r="AL1170" s="4" t="n">
        <f aca="false">AK1170+AH1170/R1170</f>
        <v>4.23155524164805</v>
      </c>
      <c r="AM1170" s="4" t="n">
        <f aca="false">AL1170+Z1170</f>
        <v>-2.24485980710705</v>
      </c>
      <c r="AN1170" s="4" t="n">
        <f aca="false">AM1170^-'paramètres CI'!$B$19</f>
        <v>0.00155055153831736</v>
      </c>
      <c r="AO1170" s="4" t="n">
        <f aca="false">SUMIFS($AN$2:$AN$1250,$I$2:$I$1250,V1170)</f>
        <v>2.62127213490767</v>
      </c>
      <c r="AP1170" s="5" t="n">
        <f aca="false">AN1170/AO1170</f>
        <v>0.000591526349999512</v>
      </c>
      <c r="AQ1170" s="6" t="n">
        <f aca="false">AP1170-O1170</f>
        <v>-0.188244672975409</v>
      </c>
      <c r="AR1170" s="20" t="n">
        <f aca="false">VLOOKUP(I1170,entreesparc!$A$13:$H$110,8,0)*AP1170</f>
        <v>17.5252523605999</v>
      </c>
      <c r="AS1170" s="7" t="n">
        <f aca="false">M1170*AJ1170/AI1170+AH1170/R1170</f>
        <v>14.5364452517823</v>
      </c>
      <c r="AT1170" s="4" t="n">
        <f aca="false">AS1170+Z1170</f>
        <v>8.06003020302715</v>
      </c>
      <c r="AU1170" s="4" t="n">
        <f aca="false">AT1170^-'paramètres CI'!$B$19</f>
        <v>5.61444260123344E-008</v>
      </c>
      <c r="AV1170" s="4" t="n">
        <f aca="false">SUMIFS($AU$2:$AU$1250,$I$2:$I$1250,V1170)</f>
        <v>2.02043874755697E-007</v>
      </c>
      <c r="AW1170" s="5" t="n">
        <f aca="false">AU1170/AV1170</f>
        <v>0.277882346496383</v>
      </c>
      <c r="AX1170" s="7" t="n">
        <f aca="false">SUMIFS($AP$2:$AP$1250,$I$2:$I$1250,V1170)</f>
        <v>1</v>
      </c>
    </row>
    <row r="1171" customFormat="false" ht="15.8" hidden="false" customHeight="false" outlineLevel="0" collapsed="false">
      <c r="A1171" s="0" t="s">
        <v>19</v>
      </c>
      <c r="B1171" s="0" t="s">
        <v>144</v>
      </c>
      <c r="C1171" s="0" t="s">
        <v>46</v>
      </c>
      <c r="D1171" s="0" t="s">
        <v>43</v>
      </c>
      <c r="E1171" s="0" t="str">
        <f aca="false">VLOOKUP(A1171,Nomenclature!$D$1:$E$9,2,0)</f>
        <v>07</v>
      </c>
      <c r="F1171" s="0" t="str">
        <f aca="false">VLOOKUP(B1171,Nomenclature!$J$1:$K$97,2,0)</f>
        <v>80</v>
      </c>
      <c r="G1171" s="0" t="str">
        <f aca="false">VLOOKUP(C1171,Nomenclature!$M$1:$N$21,2,0)</f>
        <v>26</v>
      </c>
      <c r="H1171" s="0" t="str">
        <f aca="false">VLOOKUP(D1171,Nomenclature!$O$25:$P$31,2,0)</f>
        <v>02</v>
      </c>
      <c r="I1171" s="1" t="str">
        <f aca="false">CONCATENATE(E1171,F1171)</f>
        <v>0780</v>
      </c>
      <c r="J1171" s="0" t="str">
        <f aca="false">CONCATENATE(E1171,F1171,G1171,H1171)</f>
        <v>07802602</v>
      </c>
      <c r="K1171" s="0" t="n">
        <v>12</v>
      </c>
      <c r="L1171" s="0" t="n">
        <v>13</v>
      </c>
      <c r="M1171" s="0" t="n">
        <v>126.082608346857</v>
      </c>
      <c r="N1171" s="0" t="n">
        <v>1</v>
      </c>
      <c r="O1171" s="0" t="n">
        <v>9.99100809271658E-005</v>
      </c>
      <c r="P1171" s="4" t="n">
        <f aca="false">VLOOKUP(D1171,'paramètres CI'!$A$1:$B$6,2,0)</f>
        <v>0.0935912806596305</v>
      </c>
      <c r="Q1171" s="17" t="n">
        <f aca="false">M1171*P1171/N1171</f>
        <v>11.800232784089</v>
      </c>
      <c r="R1171" s="9" t="n">
        <f aca="false">1/(1+0.04)*(1 - (1/(1+0.04))^L1171)/(1-1/(1+0.04))</f>
        <v>9.98564784663304</v>
      </c>
      <c r="S1171" s="17" t="n">
        <f aca="false">K1171/R1171</f>
        <v>1.20172473376839</v>
      </c>
      <c r="T1171" s="17" t="n">
        <f aca="false">Q1171+S1171</f>
        <v>13.0019575178574</v>
      </c>
      <c r="U1171" s="0" t="n">
        <f aca="false">T1171 + Z1171</f>
        <v>19.6086505038659</v>
      </c>
      <c r="V1171" s="4" t="str">
        <f aca="false">VLOOKUP(I1171,'CI ref gaz'!$I$1:$AM$97,1,0)</f>
        <v>0780</v>
      </c>
      <c r="W1171" s="0" t="n">
        <f aca="false">VLOOKUP(I1171,'CI ref gaz'!$I$1:$AM$97,14,0)</f>
        <v>-2</v>
      </c>
      <c r="X1171" s="1" t="n">
        <f aca="false">VLOOKUP(I1171,'CI ref gaz'!$I$1:$AM$97,13,0)</f>
        <v>7.21841451018545</v>
      </c>
      <c r="Y1171" s="2" t="n">
        <f aca="false">VLOOKUP(I1171,'CI ref gaz'!$I$1:$AM$97,7,0)</f>
        <v>0.296248676734608</v>
      </c>
      <c r="Z1171" s="17" t="n">
        <f aca="false">X1171*(O1171/Y1171)^(-1/8)-T1171</f>
        <v>6.60669298600859</v>
      </c>
      <c r="AA1171" s="17" t="n">
        <f aca="false">Z1171^2</f>
        <v>43.6483922113751</v>
      </c>
      <c r="AB1171" s="18" t="n">
        <f aca="false">Z1171/U1171</f>
        <v>0.336927469063006</v>
      </c>
      <c r="AC1171" s="17" t="n">
        <f aca="false">U1171^-('paramètres CI'!$B$19)</f>
        <v>4.57528711472962E-011</v>
      </c>
      <c r="AD1171" s="4" t="n">
        <f aca="false">SUMIFS($AC$2:$AC$1250,$I$2:$I$1250,V1171)</f>
        <v>4.57940487313286E-007</v>
      </c>
      <c r="AE1171" s="4" t="n">
        <f aca="false">AC1171/AD1171</f>
        <v>9.99100809271658E-005</v>
      </c>
      <c r="AF1171" s="17" t="n">
        <f aca="false">AE1171-O1171</f>
        <v>0</v>
      </c>
      <c r="AG1171" s="4" t="n">
        <f aca="false">VLOOKUP(I1171,BesoinU!$F$1:$L$99,3,0)</f>
        <v>29.8045662089118</v>
      </c>
      <c r="AH1171" s="19" t="n">
        <f aca="false">VLOOKUP(J1171,bibliRdtCHauff!$G$2:$K$1398,4,0)</f>
        <v>12</v>
      </c>
      <c r="AI1171" s="19" t="n">
        <f aca="false">VLOOKUP(J1171,bibliRdtCHauff!$G$2:$K$1398,3,0)</f>
        <v>1</v>
      </c>
      <c r="AJ1171" s="4" t="n">
        <f aca="false">VLOOKUP(D1171,'paramètres CI'!$A$1:$C$6,3)</f>
        <v>0.09847</v>
      </c>
      <c r="AK1171" s="4" t="n">
        <f aca="false">AJ1171*AG1171/AI1171</f>
        <v>2.93485563459155</v>
      </c>
      <c r="AL1171" s="4" t="n">
        <f aca="false">AK1171+AH1171/R1171</f>
        <v>4.13658036835994</v>
      </c>
      <c r="AM1171" s="4" t="n">
        <f aca="false">AL1171+Z1171</f>
        <v>10.7432733543685</v>
      </c>
      <c r="AN1171" s="4" t="n">
        <f aca="false">AM1171^-'paramètres CI'!$B$19</f>
        <v>5.63516959076353E-009</v>
      </c>
      <c r="AO1171" s="4" t="n">
        <f aca="false">SUMIFS($AN$2:$AN$1250,$I$2:$I$1250,V1171)</f>
        <v>2.62127213490767</v>
      </c>
      <c r="AP1171" s="5" t="n">
        <f aca="false">AN1171/AO1171</f>
        <v>2.14978426532659E-009</v>
      </c>
      <c r="AQ1171" s="6" t="n">
        <f aca="false">AP1171-O1171</f>
        <v>-9.99079311429005E-005</v>
      </c>
      <c r="AR1171" s="20" t="n">
        <f aca="false">VLOOKUP(I1171,entreesparc!$A$13:$H$110,8,0)*AP1171</f>
        <v>6.36920261806196E-005</v>
      </c>
      <c r="AS1171" s="7" t="n">
        <f aca="false">M1171*AJ1171/AI1171+AH1171/R1171</f>
        <v>13.6170791776834</v>
      </c>
      <c r="AT1171" s="4" t="n">
        <f aca="false">AS1171+Z1171</f>
        <v>20.223772163692</v>
      </c>
      <c r="AU1171" s="4" t="n">
        <f aca="false">AT1171^-'paramètres CI'!$B$19</f>
        <v>3.57357324738958E-011</v>
      </c>
      <c r="AV1171" s="4" t="n">
        <f aca="false">SUMIFS($AU$2:$AU$1250,$I$2:$I$1250,V1171)</f>
        <v>2.02043874755697E-007</v>
      </c>
      <c r="AW1171" s="5" t="n">
        <f aca="false">AU1171/AV1171</f>
        <v>0.000176871149977231</v>
      </c>
      <c r="AX1171" s="7" t="n">
        <f aca="false">SUMIFS($AP$2:$AP$1250,$I$2:$I$1250,V1171)</f>
        <v>1</v>
      </c>
    </row>
    <row r="1172" customFormat="false" ht="15.8" hidden="false" customHeight="false" outlineLevel="0" collapsed="false">
      <c r="A1172" s="0" t="s">
        <v>19</v>
      </c>
      <c r="B1172" s="0" t="s">
        <v>144</v>
      </c>
      <c r="C1172" s="0" t="s">
        <v>48</v>
      </c>
      <c r="D1172" s="0" t="s">
        <v>43</v>
      </c>
      <c r="E1172" s="0" t="str">
        <f aca="false">VLOOKUP(A1172,Nomenclature!$D$1:$E$9,2,0)</f>
        <v>07</v>
      </c>
      <c r="F1172" s="0" t="str">
        <f aca="false">VLOOKUP(B1172,Nomenclature!$J$1:$K$97,2,0)</f>
        <v>80</v>
      </c>
      <c r="G1172" s="0" t="str">
        <f aca="false">VLOOKUP(C1172,Nomenclature!$M$1:$N$21,2,0)</f>
        <v>09</v>
      </c>
      <c r="H1172" s="0" t="str">
        <f aca="false">VLOOKUP(D1172,Nomenclature!$O$25:$P$31,2,0)</f>
        <v>02</v>
      </c>
      <c r="I1172" s="1" t="str">
        <f aca="false">CONCATENATE(E1172,F1172)</f>
        <v>0780</v>
      </c>
      <c r="J1172" s="0" t="str">
        <f aca="false">CONCATENATE(E1172,F1172,G1172,H1172)</f>
        <v>07800902</v>
      </c>
      <c r="K1172" s="0" t="n">
        <v>65.3554258152509</v>
      </c>
      <c r="L1172" s="0" t="n">
        <v>20</v>
      </c>
      <c r="M1172" s="0" t="n">
        <v>139.548358126183</v>
      </c>
      <c r="N1172" s="0" t="n">
        <v>2.84291162790697</v>
      </c>
      <c r="O1172" s="0" t="n">
        <v>0.128492946740721</v>
      </c>
      <c r="P1172" s="4" t="n">
        <f aca="false">VLOOKUP(D1172,'paramètres CI'!$A$1:$B$6,2,0)</f>
        <v>0.0935912806596305</v>
      </c>
      <c r="Q1172" s="17" t="n">
        <f aca="false">M1172*P1172/N1172</f>
        <v>4.59406104036858</v>
      </c>
      <c r="R1172" s="9" t="n">
        <f aca="false">1/(1+0.04)*(1 - (1/(1+0.04))^L1172)/(1-1/(1+0.04))</f>
        <v>13.5903263449677</v>
      </c>
      <c r="S1172" s="17" t="n">
        <f aca="false">K1172/R1172</f>
        <v>4.80896662495902</v>
      </c>
      <c r="T1172" s="17" t="n">
        <f aca="false">Q1172+S1172</f>
        <v>9.4030276653276</v>
      </c>
      <c r="U1172" s="0" t="n">
        <f aca="false">T1172 + Z1172</f>
        <v>8.01288590030218</v>
      </c>
      <c r="V1172" s="4" t="str">
        <f aca="false">VLOOKUP(I1172,'CI ref gaz'!$I$1:$AM$97,1,0)</f>
        <v>0780</v>
      </c>
      <c r="W1172" s="0" t="n">
        <f aca="false">VLOOKUP(I1172,'CI ref gaz'!$I$1:$AM$97,14,0)</f>
        <v>-2</v>
      </c>
      <c r="X1172" s="1" t="n">
        <f aca="false">VLOOKUP(I1172,'CI ref gaz'!$I$1:$AM$97,13,0)</f>
        <v>7.21841451018545</v>
      </c>
      <c r="Y1172" s="2" t="n">
        <f aca="false">VLOOKUP(I1172,'CI ref gaz'!$I$1:$AM$97,7,0)</f>
        <v>0.296248676734608</v>
      </c>
      <c r="Z1172" s="17" t="n">
        <f aca="false">X1172*(O1172/Y1172)^(-1/8)-T1172</f>
        <v>-1.39014176502542</v>
      </c>
      <c r="AA1172" s="17" t="n">
        <f aca="false">Z1172^2</f>
        <v>1.93249412686798</v>
      </c>
      <c r="AB1172" s="18" t="n">
        <f aca="false">Z1172/U1172</f>
        <v>-0.173488276548777</v>
      </c>
      <c r="AC1172" s="17" t="n">
        <f aca="false">U1172^-('paramètres CI'!$B$19)</f>
        <v>5.88421226467658E-008</v>
      </c>
      <c r="AD1172" s="4" t="n">
        <f aca="false">SUMIFS($AC$2:$AC$1250,$I$2:$I$1250,V1172)</f>
        <v>4.57940487313286E-007</v>
      </c>
      <c r="AE1172" s="4" t="n">
        <f aca="false">AC1172/AD1172</f>
        <v>0.128492946740721</v>
      </c>
      <c r="AF1172" s="17" t="n">
        <f aca="false">AE1172-O1172</f>
        <v>0</v>
      </c>
      <c r="AG1172" s="4" t="n">
        <f aca="false">VLOOKUP(I1172,BesoinU!$F$1:$L$99,3,0)</f>
        <v>29.8045662089118</v>
      </c>
      <c r="AH1172" s="19" t="n">
        <f aca="false">VLOOKUP(J1172,bibliRdtCHauff!$G$2:$K$1398,4,0)</f>
        <v>68.6231971060135</v>
      </c>
      <c r="AI1172" s="19" t="n">
        <f aca="false">VLOOKUP(J1172,bibliRdtCHauff!$G$2:$K$1398,3,0)</f>
        <v>2.95662809302325</v>
      </c>
      <c r="AJ1172" s="4" t="n">
        <f aca="false">VLOOKUP(D1172,'paramètres CI'!$A$1:$C$6,3)</f>
        <v>0.09847</v>
      </c>
      <c r="AK1172" s="4" t="n">
        <f aca="false">AJ1172*AG1172/AI1172</f>
        <v>0.992636051019375</v>
      </c>
      <c r="AL1172" s="4" t="n">
        <f aca="false">AK1172+AH1172/R1172</f>
        <v>6.04205100722635</v>
      </c>
      <c r="AM1172" s="4" t="n">
        <f aca="false">AL1172+Z1172</f>
        <v>4.65190924220093</v>
      </c>
      <c r="AN1172" s="4" t="n">
        <f aca="false">AM1172^-'paramètres CI'!$B$19</f>
        <v>4.55984557379157E-006</v>
      </c>
      <c r="AO1172" s="4" t="n">
        <f aca="false">SUMIFS($AN$2:$AN$1250,$I$2:$I$1250,V1172)</f>
        <v>2.62127213490767</v>
      </c>
      <c r="AP1172" s="5" t="n">
        <f aca="false">AN1172/AO1172</f>
        <v>1.73955443735421E-006</v>
      </c>
      <c r="AQ1172" s="6" t="n">
        <f aca="false">AP1172-O1172</f>
        <v>-0.128491207186284</v>
      </c>
      <c r="AR1172" s="20" t="n">
        <f aca="false">VLOOKUP(I1172,entreesparc!$A$13:$H$110,8,0)*AP1172</f>
        <v>0.0515380768915181</v>
      </c>
      <c r="AS1172" s="7" t="n">
        <f aca="false">M1172*AJ1172/AI1172+AH1172/R1172</f>
        <v>9.6970494886362</v>
      </c>
      <c r="AT1172" s="4" t="n">
        <f aca="false">AS1172+Z1172</f>
        <v>8.30690772361078</v>
      </c>
      <c r="AU1172" s="4" t="n">
        <f aca="false">AT1172^-'paramètres CI'!$B$19</f>
        <v>4.41047038811032E-008</v>
      </c>
      <c r="AV1172" s="4" t="n">
        <f aca="false">SUMIFS($AU$2:$AU$1250,$I$2:$I$1250,V1172)</f>
        <v>2.02043874755697E-007</v>
      </c>
      <c r="AW1172" s="5" t="n">
        <f aca="false">AU1172/AV1172</f>
        <v>0.218292704663444</v>
      </c>
      <c r="AX1172" s="7" t="n">
        <f aca="false">SUMIFS($AP$2:$AP$1250,$I$2:$I$1250,V1172)</f>
        <v>1</v>
      </c>
    </row>
    <row r="1173" customFormat="false" ht="15.8" hidden="false" customHeight="false" outlineLevel="0" collapsed="false">
      <c r="A1173" s="0" t="s">
        <v>19</v>
      </c>
      <c r="B1173" s="0" t="s">
        <v>144</v>
      </c>
      <c r="C1173" s="0" t="s">
        <v>49</v>
      </c>
      <c r="D1173" s="0" t="s">
        <v>43</v>
      </c>
      <c r="E1173" s="0" t="str">
        <f aca="false">VLOOKUP(A1173,Nomenclature!$D$1:$E$9,2,0)</f>
        <v>07</v>
      </c>
      <c r="F1173" s="0" t="str">
        <f aca="false">VLOOKUP(B1173,Nomenclature!$J$1:$K$97,2,0)</f>
        <v>80</v>
      </c>
      <c r="G1173" s="0" t="str">
        <f aca="false">VLOOKUP(C1173,Nomenclature!$M$1:$N$21,2,0)</f>
        <v>29</v>
      </c>
      <c r="H1173" s="0" t="str">
        <f aca="false">VLOOKUP(D1173,Nomenclature!$O$25:$P$31,2,0)</f>
        <v>02</v>
      </c>
      <c r="I1173" s="1" t="str">
        <f aca="false">CONCATENATE(E1173,F1173)</f>
        <v>0780</v>
      </c>
      <c r="J1173" s="0" t="str">
        <f aca="false">CONCATENATE(E1173,F1173,G1173,H1173)</f>
        <v>07802902</v>
      </c>
      <c r="K1173" s="0" t="n">
        <v>81.6942822690637</v>
      </c>
      <c r="L1173" s="0" t="n">
        <v>20</v>
      </c>
      <c r="M1173" s="0" t="n">
        <v>139.548358126183</v>
      </c>
      <c r="N1173" s="0" t="n">
        <v>3.41149395348837</v>
      </c>
      <c r="O1173" s="0" t="n">
        <v>9.99100809271658E-005</v>
      </c>
      <c r="P1173" s="4" t="n">
        <f aca="false">VLOOKUP(D1173,'paramètres CI'!$A$1:$B$6,2,0)</f>
        <v>0.0935912806596305</v>
      </c>
      <c r="Q1173" s="17" t="n">
        <f aca="false">M1173*P1173/N1173</f>
        <v>3.82838420030714</v>
      </c>
      <c r="R1173" s="9" t="n">
        <f aca="false">1/(1+0.04)*(1 - (1/(1+0.04))^L1173)/(1-1/(1+0.04))</f>
        <v>13.5903263449677</v>
      </c>
      <c r="S1173" s="17" t="n">
        <f aca="false">K1173/R1173</f>
        <v>6.01120828119878</v>
      </c>
      <c r="T1173" s="17" t="n">
        <f aca="false">Q1173+S1173</f>
        <v>9.83959248150592</v>
      </c>
      <c r="U1173" s="0" t="n">
        <f aca="false">T1173 + Z1173</f>
        <v>19.6086505038659</v>
      </c>
      <c r="V1173" s="4" t="str">
        <f aca="false">VLOOKUP(I1173,'CI ref gaz'!$I$1:$AM$97,1,0)</f>
        <v>0780</v>
      </c>
      <c r="W1173" s="0" t="n">
        <f aca="false">VLOOKUP(I1173,'CI ref gaz'!$I$1:$AM$97,14,0)</f>
        <v>-2</v>
      </c>
      <c r="X1173" s="1" t="n">
        <f aca="false">VLOOKUP(I1173,'CI ref gaz'!$I$1:$AM$97,13,0)</f>
        <v>7.21841451018545</v>
      </c>
      <c r="Y1173" s="2" t="n">
        <f aca="false">VLOOKUP(I1173,'CI ref gaz'!$I$1:$AM$97,7,0)</f>
        <v>0.296248676734608</v>
      </c>
      <c r="Z1173" s="17" t="n">
        <f aca="false">X1173*(O1173/Y1173)^(-1/8)-T1173</f>
        <v>9.76905802236002</v>
      </c>
      <c r="AA1173" s="17" t="n">
        <f aca="false">Z1173^2</f>
        <v>95.4344946442367</v>
      </c>
      <c r="AB1173" s="18" t="n">
        <f aca="false">Z1173/U1173</f>
        <v>0.498201445348521</v>
      </c>
      <c r="AC1173" s="17" t="n">
        <f aca="false">U1173^-('paramètres CI'!$B$19)</f>
        <v>4.57528711472962E-011</v>
      </c>
      <c r="AD1173" s="4" t="n">
        <f aca="false">SUMIFS($AC$2:$AC$1250,$I$2:$I$1250,V1173)</f>
        <v>4.57940487313286E-007</v>
      </c>
      <c r="AE1173" s="4" t="n">
        <f aca="false">AC1173/AD1173</f>
        <v>9.99100809271658E-005</v>
      </c>
      <c r="AF1173" s="17" t="n">
        <f aca="false">AE1173-O1173</f>
        <v>0</v>
      </c>
      <c r="AG1173" s="4" t="n">
        <f aca="false">VLOOKUP(I1173,BesoinU!$F$1:$L$99,3,0)</f>
        <v>29.8045662089118</v>
      </c>
      <c r="AH1173" s="19" t="n">
        <f aca="false">VLOOKUP(J1173,bibliRdtCHauff!$G$2:$K$1398,4,0)</f>
        <v>81.6942822690637</v>
      </c>
      <c r="AI1173" s="19" t="n">
        <f aca="false">VLOOKUP(J1173,bibliRdtCHauff!$G$2:$K$1398,3,0)</f>
        <v>3.41149395348837</v>
      </c>
      <c r="AJ1173" s="4" t="n">
        <f aca="false">VLOOKUP(D1173,'paramètres CI'!$A$1:$C$6,3)</f>
        <v>0.09847</v>
      </c>
      <c r="AK1173" s="4" t="n">
        <f aca="false">AJ1173*AG1173/AI1173</f>
        <v>0.860284577550124</v>
      </c>
      <c r="AL1173" s="4" t="n">
        <f aca="false">AK1173+AH1173/R1173</f>
        <v>6.8714928587489</v>
      </c>
      <c r="AM1173" s="4" t="n">
        <f aca="false">AL1173+Z1173</f>
        <v>16.6405508811089</v>
      </c>
      <c r="AN1173" s="4" t="n">
        <f aca="false">AM1173^-'paramètres CI'!$B$19</f>
        <v>1.70082019862909E-010</v>
      </c>
      <c r="AO1173" s="4" t="n">
        <f aca="false">SUMIFS($AN$2:$AN$1250,$I$2:$I$1250,V1173)</f>
        <v>2.62127213490767</v>
      </c>
      <c r="AP1173" s="5" t="n">
        <f aca="false">AN1173/AO1173</f>
        <v>6.48852965695224E-011</v>
      </c>
      <c r="AQ1173" s="6" t="n">
        <f aca="false">AP1173-O1173</f>
        <v>-9.99100160418692E-005</v>
      </c>
      <c r="AR1173" s="20" t="n">
        <f aca="false">VLOOKUP(I1173,entreesparc!$A$13:$H$110,8,0)*AP1173</f>
        <v>1.92236778103661E-006</v>
      </c>
      <c r="AS1173" s="7" t="n">
        <f aca="false">M1173*AJ1173/AI1173+AH1173/R1173</f>
        <v>10.0391582093041</v>
      </c>
      <c r="AT1173" s="4" t="n">
        <f aca="false">AS1173+Z1173</f>
        <v>19.8082162316641</v>
      </c>
      <c r="AU1173" s="4" t="n">
        <f aca="false">AT1173^-'paramètres CI'!$B$19</f>
        <v>4.21926743910579E-011</v>
      </c>
      <c r="AV1173" s="4" t="n">
        <f aca="false">SUMIFS($AU$2:$AU$1250,$I$2:$I$1250,V1173)</f>
        <v>2.02043874755697E-007</v>
      </c>
      <c r="AW1173" s="5" t="n">
        <f aca="false">AU1173/AV1173</f>
        <v>0.000208829267613658</v>
      </c>
      <c r="AX1173" s="7" t="n">
        <f aca="false">SUMIFS($AP$2:$AP$1250,$I$2:$I$1250,V1173)</f>
        <v>1</v>
      </c>
    </row>
    <row r="1174" customFormat="false" ht="15.8" hidden="false" customHeight="false" outlineLevel="0" collapsed="false">
      <c r="A1174" s="0" t="s">
        <v>19</v>
      </c>
      <c r="B1174" s="0" t="s">
        <v>144</v>
      </c>
      <c r="C1174" s="0" t="s">
        <v>55</v>
      </c>
      <c r="D1174" s="0" t="s">
        <v>43</v>
      </c>
      <c r="E1174" s="0" t="str">
        <f aca="false">VLOOKUP(A1174,Nomenclature!$D$1:$E$9,2,0)</f>
        <v>07</v>
      </c>
      <c r="F1174" s="0" t="str">
        <f aca="false">VLOOKUP(B1174,Nomenclature!$J$1:$K$97,2,0)</f>
        <v>80</v>
      </c>
      <c r="G1174" s="0" t="str">
        <f aca="false">VLOOKUP(C1174,Nomenclature!$M$1:$N$21,2,0)</f>
        <v>10</v>
      </c>
      <c r="H1174" s="0" t="str">
        <f aca="false">VLOOKUP(D1174,Nomenclature!$O$25:$P$31,2,0)</f>
        <v>02</v>
      </c>
      <c r="I1174" s="1" t="str">
        <f aca="false">CONCATENATE(E1174,F1174)</f>
        <v>0780</v>
      </c>
      <c r="J1174" s="0" t="str">
        <f aca="false">CONCATENATE(E1174,F1174,G1174,H1174)</f>
        <v>07801002</v>
      </c>
      <c r="K1174" s="0" t="n">
        <v>9.90547682940776</v>
      </c>
      <c r="L1174" s="0" t="n">
        <v>17</v>
      </c>
      <c r="M1174" s="0" t="n">
        <v>181.97426624196</v>
      </c>
      <c r="N1174" s="0" t="n">
        <v>2.59842976744186</v>
      </c>
      <c r="O1174" s="0" t="n">
        <v>0.0414230192687654</v>
      </c>
      <c r="P1174" s="4" t="n">
        <f aca="false">VLOOKUP(D1174,'paramètres CI'!$A$1:$B$6,2,0)</f>
        <v>0.0935912806596305</v>
      </c>
      <c r="Q1174" s="17" t="n">
        <f aca="false">M1174*P1174/N1174</f>
        <v>6.55442176582233</v>
      </c>
      <c r="R1174" s="9" t="n">
        <f aca="false">1/(1+0.04)*(1 - (1/(1+0.04))^L1174)/(1-1/(1+0.04))</f>
        <v>12.1656688537057</v>
      </c>
      <c r="S1174" s="17" t="n">
        <f aca="false">K1174/R1174</f>
        <v>0.814215555965137</v>
      </c>
      <c r="T1174" s="17" t="n">
        <f aca="false">Q1174+S1174</f>
        <v>7.36863732178747</v>
      </c>
      <c r="U1174" s="0" t="n">
        <f aca="false">T1174 + Z1174</f>
        <v>9.23089159784614</v>
      </c>
      <c r="V1174" s="4" t="str">
        <f aca="false">VLOOKUP(I1174,'CI ref gaz'!$I$1:$AM$97,1,0)</f>
        <v>0780</v>
      </c>
      <c r="W1174" s="0" t="n">
        <f aca="false">VLOOKUP(I1174,'CI ref gaz'!$I$1:$AM$97,14,0)</f>
        <v>-2</v>
      </c>
      <c r="X1174" s="1" t="n">
        <f aca="false">VLOOKUP(I1174,'CI ref gaz'!$I$1:$AM$97,13,0)</f>
        <v>7.21841451018545</v>
      </c>
      <c r="Y1174" s="2" t="n">
        <f aca="false">VLOOKUP(I1174,'CI ref gaz'!$I$1:$AM$97,7,0)</f>
        <v>0.296248676734608</v>
      </c>
      <c r="Z1174" s="17" t="n">
        <f aca="false">X1174*(O1174/Y1174)^(-1/8)-T1174</f>
        <v>1.86225427605867</v>
      </c>
      <c r="AA1174" s="17" t="n">
        <f aca="false">Z1174^2</f>
        <v>3.46799098869879</v>
      </c>
      <c r="AB1174" s="18" t="n">
        <f aca="false">Z1174/U1174</f>
        <v>0.201741538866429</v>
      </c>
      <c r="AC1174" s="17" t="n">
        <f aca="false">U1174^-('paramètres CI'!$B$19)</f>
        <v>1.89692776299261E-008</v>
      </c>
      <c r="AD1174" s="4" t="n">
        <f aca="false">SUMIFS($AC$2:$AC$1250,$I$2:$I$1250,V1174)</f>
        <v>4.57940487313286E-007</v>
      </c>
      <c r="AE1174" s="4" t="n">
        <f aca="false">AC1174/AD1174</f>
        <v>0.0414230192687654</v>
      </c>
      <c r="AF1174" s="17" t="n">
        <f aca="false">AE1174-O1174</f>
        <v>0</v>
      </c>
      <c r="AG1174" s="4" t="n">
        <f aca="false">VLOOKUP(I1174,BesoinU!$F$1:$L$99,3,0)</f>
        <v>29.8045662089118</v>
      </c>
      <c r="AH1174" s="19" t="n">
        <f aca="false">VLOOKUP(J1174,bibliRdtCHauff!$G$2:$K$1398,4,0)</f>
        <v>10.4007506708781</v>
      </c>
      <c r="AI1174" s="19" t="n">
        <f aca="false">VLOOKUP(J1174,bibliRdtCHauff!$G$2:$K$1398,3,0)</f>
        <v>2.72589990697674</v>
      </c>
      <c r="AJ1174" s="4" t="n">
        <f aca="false">VLOOKUP(D1174,'paramètres CI'!$A$1:$C$6,3)</f>
        <v>0.09847</v>
      </c>
      <c r="AK1174" s="4" t="n">
        <f aca="false">AJ1174*AG1174/AI1174</f>
        <v>1.07665568610205</v>
      </c>
      <c r="AL1174" s="4" t="n">
        <f aca="false">AK1174+AH1174/R1174</f>
        <v>1.93158201986544</v>
      </c>
      <c r="AM1174" s="4" t="n">
        <f aca="false">AL1174+Z1174</f>
        <v>3.7938362959241</v>
      </c>
      <c r="AN1174" s="4" t="n">
        <f aca="false">AM1174^-'paramètres CI'!$B$19</f>
        <v>2.33008252522978E-005</v>
      </c>
      <c r="AO1174" s="4" t="n">
        <f aca="false">SUMIFS($AN$2:$AN$1250,$I$2:$I$1250,V1174)</f>
        <v>2.62127213490767</v>
      </c>
      <c r="AP1174" s="5" t="n">
        <f aca="false">AN1174/AO1174</f>
        <v>8.88912865703604E-006</v>
      </c>
      <c r="AQ1174" s="6" t="n">
        <f aca="false">AP1174-O1174</f>
        <v>-0.0414141301401084</v>
      </c>
      <c r="AR1174" s="20" t="n">
        <f aca="false">VLOOKUP(I1174,entreesparc!$A$13:$H$110,8,0)*AP1174</f>
        <v>0.263359735336432</v>
      </c>
      <c r="AS1174" s="7" t="n">
        <f aca="false">M1174*AJ1174/AI1174+AH1174/R1174</f>
        <v>7.42853747443053</v>
      </c>
      <c r="AT1174" s="4" t="n">
        <f aca="false">AS1174+Z1174</f>
        <v>9.29079175048919</v>
      </c>
      <c r="AU1174" s="4" t="n">
        <f aca="false">AT1174^-'paramètres CI'!$B$19</f>
        <v>1.80126742402531E-008</v>
      </c>
      <c r="AV1174" s="4" t="n">
        <f aca="false">SUMIFS($AU$2:$AU$1250,$I$2:$I$1250,V1174)</f>
        <v>2.02043874755697E-007</v>
      </c>
      <c r="AW1174" s="5" t="n">
        <f aca="false">AU1174/AV1174</f>
        <v>0.0891522906202096</v>
      </c>
      <c r="AX1174" s="7" t="n">
        <f aca="false">SUMIFS($AP$2:$AP$1250,$I$2:$I$1250,V1174)</f>
        <v>1</v>
      </c>
    </row>
    <row r="1175" customFormat="false" ht="15.8" hidden="false" customHeight="false" outlineLevel="0" collapsed="false">
      <c r="A1175" s="0" t="s">
        <v>19</v>
      </c>
      <c r="B1175" s="0" t="s">
        <v>144</v>
      </c>
      <c r="C1175" s="0" t="s">
        <v>56</v>
      </c>
      <c r="D1175" s="0" t="s">
        <v>43</v>
      </c>
      <c r="E1175" s="0" t="str">
        <f aca="false">VLOOKUP(A1175,Nomenclature!$D$1:$E$9,2,0)</f>
        <v>07</v>
      </c>
      <c r="F1175" s="0" t="str">
        <f aca="false">VLOOKUP(B1175,Nomenclature!$J$1:$K$97,2,0)</f>
        <v>80</v>
      </c>
      <c r="G1175" s="0" t="str">
        <f aca="false">VLOOKUP(C1175,Nomenclature!$M$1:$N$21,2,0)</f>
        <v>30</v>
      </c>
      <c r="H1175" s="0" t="str">
        <f aca="false">VLOOKUP(D1175,Nomenclature!$O$25:$P$31,2,0)</f>
        <v>02</v>
      </c>
      <c r="I1175" s="1" t="str">
        <f aca="false">CONCATENATE(E1175,F1175)</f>
        <v>0780</v>
      </c>
      <c r="J1175" s="0" t="str">
        <f aca="false">CONCATENATE(E1175,F1175,G1175,H1175)</f>
        <v>07803002</v>
      </c>
      <c r="K1175" s="0" t="n">
        <v>12.3818460367597</v>
      </c>
      <c r="L1175" s="0" t="n">
        <v>17</v>
      </c>
      <c r="M1175" s="0" t="n">
        <v>181.97426624196</v>
      </c>
      <c r="N1175" s="0" t="n">
        <v>3.23578046511627</v>
      </c>
      <c r="O1175" s="0" t="n">
        <v>9.99100809271658E-005</v>
      </c>
      <c r="P1175" s="4" t="n">
        <f aca="false">VLOOKUP(D1175,'paramètres CI'!$A$1:$B$6,2,0)</f>
        <v>0.0935912806596305</v>
      </c>
      <c r="Q1175" s="17" t="n">
        <f aca="false">M1175*P1175/N1175</f>
        <v>5.26339929679674</v>
      </c>
      <c r="R1175" s="9" t="n">
        <f aca="false">1/(1+0.04)*(1 - (1/(1+0.04))^L1175)/(1-1/(1+0.04))</f>
        <v>12.1656688537057</v>
      </c>
      <c r="S1175" s="17" t="n">
        <f aca="false">K1175/R1175</f>
        <v>1.01776944495642</v>
      </c>
      <c r="T1175" s="17" t="n">
        <f aca="false">Q1175+S1175</f>
        <v>6.28116874175316</v>
      </c>
      <c r="U1175" s="0" t="n">
        <f aca="false">T1175 + Z1175</f>
        <v>19.6086505038659</v>
      </c>
      <c r="V1175" s="4" t="str">
        <f aca="false">VLOOKUP(I1175,'CI ref gaz'!$I$1:$AM$97,1,0)</f>
        <v>0780</v>
      </c>
      <c r="W1175" s="0" t="n">
        <f aca="false">VLOOKUP(I1175,'CI ref gaz'!$I$1:$AM$97,14,0)</f>
        <v>-2</v>
      </c>
      <c r="X1175" s="1" t="n">
        <f aca="false">VLOOKUP(I1175,'CI ref gaz'!$I$1:$AM$97,13,0)</f>
        <v>7.21841451018545</v>
      </c>
      <c r="Y1175" s="2" t="n">
        <f aca="false">VLOOKUP(I1175,'CI ref gaz'!$I$1:$AM$97,7,0)</f>
        <v>0.296248676734608</v>
      </c>
      <c r="Z1175" s="17" t="n">
        <f aca="false">X1175*(O1175/Y1175)^(-1/8)-T1175</f>
        <v>13.3274817621128</v>
      </c>
      <c r="AA1175" s="17" t="n">
        <f aca="false">Z1175^2</f>
        <v>177.621770119449</v>
      </c>
      <c r="AB1175" s="18" t="n">
        <f aca="false">Z1175/U1175</f>
        <v>0.679673583834094</v>
      </c>
      <c r="AC1175" s="17" t="n">
        <f aca="false">U1175^-('paramètres CI'!$B$19)</f>
        <v>4.57528711472962E-011</v>
      </c>
      <c r="AD1175" s="4" t="n">
        <f aca="false">SUMIFS($AC$2:$AC$1250,$I$2:$I$1250,V1175)</f>
        <v>4.57940487313286E-007</v>
      </c>
      <c r="AE1175" s="4" t="n">
        <f aca="false">AC1175/AD1175</f>
        <v>9.99100809271658E-005</v>
      </c>
      <c r="AF1175" s="17" t="n">
        <f aca="false">AE1175-O1175</f>
        <v>0</v>
      </c>
      <c r="AG1175" s="4" t="n">
        <f aca="false">VLOOKUP(I1175,BesoinU!$F$1:$L$99,3,0)</f>
        <v>29.8045662089118</v>
      </c>
      <c r="AH1175" s="19" t="n">
        <f aca="false">VLOOKUP(J1175,bibliRdtCHauff!$G$2:$K$1398,4,0)</f>
        <v>12.3818460367597</v>
      </c>
      <c r="AI1175" s="19" t="n">
        <f aca="false">VLOOKUP(J1175,bibliRdtCHauff!$G$2:$K$1398,3,0)</f>
        <v>3.23578046511627</v>
      </c>
      <c r="AJ1175" s="4" t="n">
        <f aca="false">VLOOKUP(D1175,'paramètres CI'!$A$1:$C$6,3)</f>
        <v>0.09847</v>
      </c>
      <c r="AK1175" s="4" t="n">
        <f aca="false">AJ1175*AG1175/AI1175</f>
        <v>0.90700085071627</v>
      </c>
      <c r="AL1175" s="4" t="n">
        <f aca="false">AK1175+AH1175/R1175</f>
        <v>1.92477029567269</v>
      </c>
      <c r="AM1175" s="4" t="n">
        <f aca="false">AL1175+Z1175</f>
        <v>15.2522520577855</v>
      </c>
      <c r="AN1175" s="4" t="n">
        <f aca="false">AM1175^-'paramètres CI'!$B$19</f>
        <v>3.4145085907403E-010</v>
      </c>
      <c r="AO1175" s="4" t="n">
        <f aca="false">SUMIFS($AN$2:$AN$1250,$I$2:$I$1250,V1175)</f>
        <v>2.62127213490767</v>
      </c>
      <c r="AP1175" s="5" t="n">
        <f aca="false">AN1175/AO1175</f>
        <v>1.30261507199846E-010</v>
      </c>
      <c r="AQ1175" s="6" t="n">
        <f aca="false">AP1175-O1175</f>
        <v>-9.99099506656586E-005</v>
      </c>
      <c r="AR1175" s="20" t="n">
        <f aca="false">VLOOKUP(I1175,entreesparc!$A$13:$H$110,8,0)*AP1175</f>
        <v>3.85927995693054E-006</v>
      </c>
      <c r="AS1175" s="7" t="n">
        <f aca="false">M1175*AJ1175/AI1175+AH1175/R1175</f>
        <v>6.5555388301245</v>
      </c>
      <c r="AT1175" s="4" t="n">
        <f aca="false">AS1175+Z1175</f>
        <v>19.8830205922373</v>
      </c>
      <c r="AU1175" s="4" t="n">
        <f aca="false">AT1175^-'paramètres CI'!$B$19</f>
        <v>4.09393649488795E-011</v>
      </c>
      <c r="AV1175" s="4" t="n">
        <f aca="false">SUMIFS($AU$2:$AU$1250,$I$2:$I$1250,V1175)</f>
        <v>2.02043874755697E-007</v>
      </c>
      <c r="AW1175" s="5" t="n">
        <f aca="false">AU1175/AV1175</f>
        <v>0.000202626112760813</v>
      </c>
      <c r="AX1175" s="7" t="n">
        <f aca="false">SUMIFS($AP$2:$AP$1250,$I$2:$I$1250,V1175)</f>
        <v>1</v>
      </c>
    </row>
    <row r="1176" customFormat="false" ht="15.8" hidden="false" customHeight="false" outlineLevel="0" collapsed="false">
      <c r="A1176" s="0" t="s">
        <v>19</v>
      </c>
      <c r="B1176" s="0" t="s">
        <v>144</v>
      </c>
      <c r="C1176" s="0" t="s">
        <v>137</v>
      </c>
      <c r="D1176" s="0" t="s">
        <v>39</v>
      </c>
      <c r="E1176" s="0" t="str">
        <f aca="false">VLOOKUP(A1176,Nomenclature!$D$1:$E$9,2,0)</f>
        <v>07</v>
      </c>
      <c r="F1176" s="0" t="str">
        <f aca="false">VLOOKUP(B1176,Nomenclature!$J$1:$K$97,2,0)</f>
        <v>80</v>
      </c>
      <c r="G1176" s="0" t="str">
        <f aca="false">VLOOKUP(C1176,Nomenclature!$M$1:$N$21,2,0)</f>
        <v>11</v>
      </c>
      <c r="H1176" s="0" t="str">
        <f aca="false">VLOOKUP(D1176,Nomenclature!$O$25:$P$31,2,0)</f>
        <v>04</v>
      </c>
      <c r="I1176" s="1" t="str">
        <f aca="false">CONCATENATE(E1176,F1176)</f>
        <v>0780</v>
      </c>
      <c r="J1176" s="0" t="str">
        <f aca="false">CONCATENATE(E1176,F1176,G1176,H1176)</f>
        <v>07801104</v>
      </c>
      <c r="K1176" s="0" t="n">
        <v>10</v>
      </c>
      <c r="L1176" s="0" t="n">
        <v>25</v>
      </c>
      <c r="M1176" s="0" t="n">
        <v>235.510932062789</v>
      </c>
      <c r="N1176" s="0" t="n">
        <v>0.8</v>
      </c>
      <c r="O1176" s="0" t="n">
        <v>0.0405643287022587</v>
      </c>
      <c r="P1176" s="4" t="n">
        <f aca="false">VLOOKUP(D1176,'paramètres CI'!$A$1:$B$6,2,0)</f>
        <v>0.022045059962018</v>
      </c>
      <c r="Q1176" s="17" t="n">
        <f aca="false">M1176*P1176/N1176</f>
        <v>6.48981577379365</v>
      </c>
      <c r="R1176" s="9" t="n">
        <f aca="false">1/(1+0.04)*(1 - (1/(1+0.04))^L1176)/(1-1/(1+0.04))</f>
        <v>15.6220799436509</v>
      </c>
      <c r="S1176" s="17" t="n">
        <f aca="false">K1176/R1176</f>
        <v>0.640119627864547</v>
      </c>
      <c r="T1176" s="17" t="n">
        <f aca="false">Q1176+S1176</f>
        <v>7.1299354016582</v>
      </c>
      <c r="U1176" s="0" t="n">
        <f aca="false">T1176 + Z1176</f>
        <v>9.25509397968146</v>
      </c>
      <c r="V1176" s="4" t="str">
        <f aca="false">VLOOKUP(I1176,'CI ref gaz'!$I$1:$AM$97,1,0)</f>
        <v>0780</v>
      </c>
      <c r="W1176" s="0" t="n">
        <f aca="false">VLOOKUP(I1176,'CI ref gaz'!$I$1:$AM$97,14,0)</f>
        <v>-2</v>
      </c>
      <c r="X1176" s="1" t="n">
        <f aca="false">VLOOKUP(I1176,'CI ref gaz'!$I$1:$AM$97,13,0)</f>
        <v>7.21841451018545</v>
      </c>
      <c r="Y1176" s="2" t="n">
        <f aca="false">VLOOKUP(I1176,'CI ref gaz'!$I$1:$AM$97,7,0)</f>
        <v>0.296248676734608</v>
      </c>
      <c r="Z1176" s="17" t="n">
        <f aca="false">X1176*(O1176/Y1176)^(-1/8)-T1176</f>
        <v>2.12515857802326</v>
      </c>
      <c r="AA1176" s="17" t="n">
        <f aca="false">Z1176^2</f>
        <v>4.51629898174586</v>
      </c>
      <c r="AB1176" s="18" t="n">
        <f aca="false">Z1176/U1176</f>
        <v>0.229620421217636</v>
      </c>
      <c r="AC1176" s="17" t="n">
        <f aca="false">U1176^-('paramètres CI'!$B$19)</f>
        <v>1.85760484534487E-008</v>
      </c>
      <c r="AD1176" s="4" t="n">
        <f aca="false">SUMIFS($AC$2:$AC$1250,$I$2:$I$1250,V1176)</f>
        <v>4.57940487313286E-007</v>
      </c>
      <c r="AE1176" s="4" t="n">
        <f aca="false">AC1176/AD1176</f>
        <v>0.0405643287022587</v>
      </c>
      <c r="AF1176" s="17" t="n">
        <f aca="false">AE1176-O1176</f>
        <v>0</v>
      </c>
      <c r="AG1176" s="4" t="n">
        <f aca="false">VLOOKUP(I1176,BesoinU!$F$1:$L$99,3,0)</f>
        <v>29.8045662089118</v>
      </c>
      <c r="AH1176" s="19" t="n">
        <f aca="false">VLOOKUP(J1176,bibliRdtCHauff!$G$2:$K$1398,4,0)</f>
        <v>10.4</v>
      </c>
      <c r="AI1176" s="19" t="n">
        <f aca="false">VLOOKUP(J1176,bibliRdtCHauff!$G$2:$K$1398,3,0)</f>
        <v>0.84</v>
      </c>
      <c r="AJ1176" s="4" t="n">
        <f aca="false">VLOOKUP(D1176,'paramètres CI'!$A$1:$C$6,3)</f>
        <v>0.0386719666666667</v>
      </c>
      <c r="AK1176" s="4" t="n">
        <f aca="false">AJ1176*AG1176/AI1176</f>
        <v>1.37214427493512</v>
      </c>
      <c r="AL1176" s="4" t="n">
        <f aca="false">AK1176+AH1176/R1176</f>
        <v>2.03786868791424</v>
      </c>
      <c r="AM1176" s="4" t="n">
        <f aca="false">AL1176+Z1176</f>
        <v>4.16302726593751</v>
      </c>
      <c r="AN1176" s="4" t="n">
        <f aca="false">AM1176^-'paramètres CI'!$B$19</f>
        <v>1.10847513956769E-005</v>
      </c>
      <c r="AO1176" s="4" t="n">
        <f aca="false">SUMIFS($AN$2:$AN$1250,$I$2:$I$1250,V1176)</f>
        <v>2.62127213490767</v>
      </c>
      <c r="AP1176" s="5" t="n">
        <f aca="false">AN1176/AO1176</f>
        <v>4.22876787497967E-006</v>
      </c>
      <c r="AQ1176" s="6" t="n">
        <f aca="false">AP1176-O1176</f>
        <v>-0.0405600999343837</v>
      </c>
      <c r="AR1176" s="20" t="n">
        <f aca="false">VLOOKUP(I1176,entreesparc!$A$13:$H$110,8,0)*AP1176</f>
        <v>0.125286429224121</v>
      </c>
      <c r="AS1176" s="7" t="n">
        <f aca="false">M1176*AJ1176/AI1176+AH1176/R1176</f>
        <v>11.5081897872265</v>
      </c>
      <c r="AT1176" s="4" t="n">
        <f aca="false">AS1176+Z1176</f>
        <v>13.6333483652498</v>
      </c>
      <c r="AU1176" s="4" t="n">
        <f aca="false">AT1176^-'paramètres CI'!$B$19</f>
        <v>8.37875984944147E-010</v>
      </c>
      <c r="AV1176" s="4" t="n">
        <f aca="false">SUMIFS($AU$2:$AU$1250,$I$2:$I$1250,V1176)</f>
        <v>2.02043874755697E-007</v>
      </c>
      <c r="AW1176" s="5" t="n">
        <f aca="false">AU1176/AV1176</f>
        <v>0.00414700017982367</v>
      </c>
      <c r="AX1176" s="7" t="n">
        <f aca="false">SUMIFS($AP$2:$AP$1250,$I$2:$I$1250,V1176)</f>
        <v>1</v>
      </c>
    </row>
    <row r="1177" customFormat="false" ht="15.8" hidden="false" customHeight="false" outlineLevel="0" collapsed="false">
      <c r="A1177" s="0" t="s">
        <v>19</v>
      </c>
      <c r="B1177" s="0" t="s">
        <v>144</v>
      </c>
      <c r="C1177" s="0" t="s">
        <v>138</v>
      </c>
      <c r="D1177" s="0" t="s">
        <v>39</v>
      </c>
      <c r="E1177" s="0" t="str">
        <f aca="false">VLOOKUP(A1177,Nomenclature!$D$1:$E$9,2,0)</f>
        <v>07</v>
      </c>
      <c r="F1177" s="0" t="str">
        <f aca="false">VLOOKUP(B1177,Nomenclature!$J$1:$K$97,2,0)</f>
        <v>80</v>
      </c>
      <c r="G1177" s="0" t="str">
        <f aca="false">VLOOKUP(C1177,Nomenclature!$M$1:$N$21,2,0)</f>
        <v>31</v>
      </c>
      <c r="H1177" s="0" t="str">
        <f aca="false">VLOOKUP(D1177,Nomenclature!$O$25:$P$31,2,0)</f>
        <v>04</v>
      </c>
      <c r="I1177" s="1" t="str">
        <f aca="false">CONCATENATE(E1177,F1177)</f>
        <v>0780</v>
      </c>
      <c r="J1177" s="0" t="str">
        <f aca="false">CONCATENATE(E1177,F1177,G1177,H1177)</f>
        <v>07803104</v>
      </c>
      <c r="K1177" s="0" t="n">
        <v>12</v>
      </c>
      <c r="L1177" s="0" t="n">
        <v>25</v>
      </c>
      <c r="M1177" s="0" t="n">
        <v>235.510932062789</v>
      </c>
      <c r="N1177" s="0" t="n">
        <v>1</v>
      </c>
      <c r="O1177" s="0" t="n">
        <v>9.99100809271658E-005</v>
      </c>
      <c r="P1177" s="4" t="n">
        <f aca="false">VLOOKUP(D1177,'paramètres CI'!$A$1:$B$6,2,0)</f>
        <v>0.022045059962018</v>
      </c>
      <c r="Q1177" s="17" t="n">
        <f aca="false">M1177*P1177/N1177</f>
        <v>5.19185261903492</v>
      </c>
      <c r="R1177" s="9" t="n">
        <f aca="false">1/(1+0.04)*(1 - (1/(1+0.04))^L1177)/(1-1/(1+0.04))</f>
        <v>15.6220799436509</v>
      </c>
      <c r="S1177" s="17" t="n">
        <f aca="false">K1177/R1177</f>
        <v>0.768143553437456</v>
      </c>
      <c r="T1177" s="17" t="n">
        <f aca="false">Q1177+S1177</f>
        <v>5.95999617247238</v>
      </c>
      <c r="U1177" s="0" t="n">
        <f aca="false">T1177 + Z1177</f>
        <v>19.6086505038659</v>
      </c>
      <c r="V1177" s="4" t="str">
        <f aca="false">VLOOKUP(I1177,'CI ref gaz'!$I$1:$AM$97,1,0)</f>
        <v>0780</v>
      </c>
      <c r="W1177" s="0" t="n">
        <f aca="false">VLOOKUP(I1177,'CI ref gaz'!$I$1:$AM$97,14,0)</f>
        <v>-2</v>
      </c>
      <c r="X1177" s="1" t="n">
        <f aca="false">VLOOKUP(I1177,'CI ref gaz'!$I$1:$AM$97,13,0)</f>
        <v>7.21841451018545</v>
      </c>
      <c r="Y1177" s="2" t="n">
        <f aca="false">VLOOKUP(I1177,'CI ref gaz'!$I$1:$AM$97,7,0)</f>
        <v>0.296248676734608</v>
      </c>
      <c r="Z1177" s="17" t="n">
        <f aca="false">X1177*(O1177/Y1177)^(-1/8)-T1177</f>
        <v>13.6486543313936</v>
      </c>
      <c r="AA1177" s="17" t="n">
        <f aca="false">Z1177^2</f>
        <v>186.285765057868</v>
      </c>
      <c r="AB1177" s="18" t="n">
        <f aca="false">Z1177/U1177</f>
        <v>0.696052710445457</v>
      </c>
      <c r="AC1177" s="17" t="n">
        <f aca="false">U1177^-('paramètres CI'!$B$19)</f>
        <v>4.57528711472962E-011</v>
      </c>
      <c r="AD1177" s="4" t="n">
        <f aca="false">SUMIFS($AC$2:$AC$1250,$I$2:$I$1250,V1177)</f>
        <v>4.57940487313286E-007</v>
      </c>
      <c r="AE1177" s="4" t="n">
        <f aca="false">AC1177/AD1177</f>
        <v>9.99100809271658E-005</v>
      </c>
      <c r="AF1177" s="17" t="n">
        <f aca="false">AE1177-O1177</f>
        <v>0</v>
      </c>
      <c r="AG1177" s="4" t="n">
        <f aca="false">VLOOKUP(I1177,BesoinU!$F$1:$L$99,3,0)</f>
        <v>29.8045662089118</v>
      </c>
      <c r="AH1177" s="19" t="n">
        <f aca="false">VLOOKUP(J1177,bibliRdtCHauff!$G$2:$K$1398,4,0)</f>
        <v>12</v>
      </c>
      <c r="AI1177" s="19" t="n">
        <f aca="false">VLOOKUP(J1177,bibliRdtCHauff!$G$2:$K$1398,3,0)</f>
        <v>1</v>
      </c>
      <c r="AJ1177" s="4" t="n">
        <f aca="false">VLOOKUP(D1177,'paramètres CI'!$A$1:$C$6,3)</f>
        <v>0.0386719666666667</v>
      </c>
      <c r="AK1177" s="4" t="n">
        <f aca="false">AJ1177*AG1177/AI1177</f>
        <v>1.1526011909455</v>
      </c>
      <c r="AL1177" s="4" t="n">
        <f aca="false">AK1177+AH1177/R1177</f>
        <v>1.92074474438295</v>
      </c>
      <c r="AM1177" s="4" t="n">
        <f aca="false">AL1177+Z1177</f>
        <v>15.5693990757765</v>
      </c>
      <c r="AN1177" s="4" t="n">
        <f aca="false">AM1177^-'paramètres CI'!$B$19</f>
        <v>2.89617763058204E-010</v>
      </c>
      <c r="AO1177" s="4" t="n">
        <f aca="false">SUMIFS($AN$2:$AN$1250,$I$2:$I$1250,V1177)</f>
        <v>2.62127213490767</v>
      </c>
      <c r="AP1177" s="5" t="n">
        <f aca="false">AN1177/AO1177</f>
        <v>1.10487483997309E-010</v>
      </c>
      <c r="AQ1177" s="6" t="n">
        <f aca="false">AP1177-O1177</f>
        <v>-9.99099704396818E-005</v>
      </c>
      <c r="AR1177" s="20" t="n">
        <f aca="false">VLOOKUP(I1177,entreesparc!$A$13:$H$110,8,0)*AP1177</f>
        <v>3.27343158887544E-006</v>
      </c>
      <c r="AS1177" s="7" t="n">
        <f aca="false">M1177*AJ1177/AI1177+AH1177/R1177</f>
        <v>9.87581446780524</v>
      </c>
      <c r="AT1177" s="4" t="n">
        <f aca="false">AS1177+Z1177</f>
        <v>23.5244687991988</v>
      </c>
      <c r="AU1177" s="4" t="n">
        <f aca="false">AT1177^-'paramètres CI'!$B$19</f>
        <v>1.06620667223517E-011</v>
      </c>
      <c r="AV1177" s="4" t="n">
        <f aca="false">SUMIFS($AU$2:$AU$1250,$I$2:$I$1250,V1177)</f>
        <v>2.02043874755697E-007</v>
      </c>
      <c r="AW1177" s="5" t="n">
        <f aca="false">AU1177/AV1177</f>
        <v>5.27710465622569E-005</v>
      </c>
      <c r="AX1177" s="7" t="n">
        <f aca="false">SUMIFS($AP$2:$AP$1250,$I$2:$I$1250,V1177)</f>
        <v>1</v>
      </c>
    </row>
    <row r="1178" customFormat="false" ht="15.8" hidden="false" customHeight="false" outlineLevel="0" collapsed="false">
      <c r="A1178" s="0" t="s">
        <v>19</v>
      </c>
      <c r="B1178" s="0" t="s">
        <v>145</v>
      </c>
      <c r="C1178" s="0" t="s">
        <v>32</v>
      </c>
      <c r="D1178" s="0" t="s">
        <v>34</v>
      </c>
      <c r="E1178" s="0" t="str">
        <f aca="false">VLOOKUP(A1178,Nomenclature!$D$1:$E$9,2,0)</f>
        <v>07</v>
      </c>
      <c r="F1178" s="0" t="str">
        <f aca="false">VLOOKUP(B1178,Nomenclature!$J$1:$K$97,2,0)</f>
        <v>81</v>
      </c>
      <c r="G1178" s="0" t="str">
        <f aca="false">VLOOKUP(C1178,Nomenclature!$M$1:$N$21,2,0)</f>
        <v>01</v>
      </c>
      <c r="H1178" s="0" t="str">
        <f aca="false">VLOOKUP(D1178,Nomenclature!$O$25:$P$31,2,0)</f>
        <v>06</v>
      </c>
      <c r="I1178" s="1" t="str">
        <f aca="false">CONCATENATE(E1178,F1178)</f>
        <v>0781</v>
      </c>
      <c r="J1178" s="0" t="str">
        <f aca="false">CONCATENATE(E1178,F1178,G1178,H1178)</f>
        <v>07810106</v>
      </c>
      <c r="K1178" s="0" t="n">
        <v>61.2113283278229</v>
      </c>
      <c r="L1178" s="0" t="n">
        <v>25</v>
      </c>
      <c r="M1178" s="0" t="n">
        <v>118.95563331287</v>
      </c>
      <c r="N1178" s="0" t="n">
        <v>1.96905441202937</v>
      </c>
      <c r="O1178" s="0" t="n">
        <v>0.00516395776889022</v>
      </c>
      <c r="P1178" s="4" t="n">
        <f aca="false">VLOOKUP(D1178,'paramètres CI'!$A$1:$B$6,2,0)</f>
        <v>0.0424847883250769</v>
      </c>
      <c r="Q1178" s="17" t="n">
        <f aca="false">M1178*P1178/N1178</f>
        <v>2.56661515826987</v>
      </c>
      <c r="R1178" s="9" t="n">
        <f aca="false">1/(1+0.04)*(1 - (1/(1+0.04))^L1178)/(1-1/(1+0.04))</f>
        <v>15.6220799436509</v>
      </c>
      <c r="S1178" s="17" t="n">
        <f aca="false">K1178/R1178</f>
        <v>3.91825727103006</v>
      </c>
      <c r="T1178" s="17" t="n">
        <f aca="false">Q1178+S1178</f>
        <v>6.48487242929993</v>
      </c>
      <c r="U1178" s="0" t="n">
        <f aca="false">T1178 + Z1178</f>
        <v>11.5878331334192</v>
      </c>
      <c r="V1178" s="4" t="str">
        <f aca="false">VLOOKUP(I1178,'CI ref gaz'!$I$1:$AM$97,1,0)</f>
        <v>0781</v>
      </c>
      <c r="W1178" s="0" t="n">
        <f aca="false">VLOOKUP(I1178,'CI ref gaz'!$I$1:$AM$97,14,0)</f>
        <v>-2</v>
      </c>
      <c r="X1178" s="1" t="n">
        <f aca="false">VLOOKUP(I1178,'CI ref gaz'!$I$1:$AM$97,13,0)</f>
        <v>6.72845161401802</v>
      </c>
      <c r="Y1178" s="2" t="n">
        <f aca="false">VLOOKUP(I1178,'CI ref gaz'!$I$1:$AM$97,7,0)</f>
        <v>0.399649684257566</v>
      </c>
      <c r="Z1178" s="17" t="n">
        <f aca="false">X1178*(O1178/Y1178)^(-1/8)-T1178</f>
        <v>5.10296070411927</v>
      </c>
      <c r="AA1178" s="17" t="n">
        <f aca="false">Z1178^2</f>
        <v>26.0402079477854</v>
      </c>
      <c r="AB1178" s="18" t="n">
        <f aca="false">Z1178/U1178</f>
        <v>0.440372297854581</v>
      </c>
      <c r="AC1178" s="17" t="n">
        <f aca="false">U1178^-('paramètres CI'!$B$19)</f>
        <v>3.07597030581782E-009</v>
      </c>
      <c r="AD1178" s="4" t="n">
        <f aca="false">SUMIFS($AC$2:$AC$1250,$I$2:$I$1250,V1178)</f>
        <v>5.95661398384921E-007</v>
      </c>
      <c r="AE1178" s="4" t="n">
        <f aca="false">AC1178/AD1178</f>
        <v>0.00516395776889022</v>
      </c>
      <c r="AF1178" s="17" t="n">
        <f aca="false">AE1178-O1178</f>
        <v>0</v>
      </c>
      <c r="AG1178" s="4" t="n">
        <f aca="false">VLOOKUP(I1178,BesoinU!$F$1:$L$99,3,0)</f>
        <v>42.2693565163879</v>
      </c>
      <c r="AH1178" s="19" t="n">
        <f aca="false">VLOOKUP(J1178,bibliRdtCHauff!$G$2:$K$1398,4,0)</f>
        <v>64.271894744214</v>
      </c>
      <c r="AI1178" s="19" t="n">
        <f aca="false">VLOOKUP(J1178,bibliRdtCHauff!$G$2:$K$1398,3,0)</f>
        <v>2.07971482777351</v>
      </c>
      <c r="AJ1178" s="4" t="n">
        <f aca="false">VLOOKUP(D1178,'paramètres CI'!$A$1:$C$6,3)</f>
        <v>0.0591</v>
      </c>
      <c r="AK1178" s="4" t="n">
        <f aca="false">AJ1178*AG1178/AI1178</f>
        <v>1.2011834203216</v>
      </c>
      <c r="AL1178" s="4" t="n">
        <f aca="false">AK1178+AH1178/R1178</f>
        <v>5.31535355490315</v>
      </c>
      <c r="AM1178" s="4" t="n">
        <f aca="false">AL1178+Z1178</f>
        <v>10.4183142590224</v>
      </c>
      <c r="AN1178" s="4" t="n">
        <f aca="false">AM1178^-'paramètres CI'!$B$19</f>
        <v>7.20477417369591E-009</v>
      </c>
      <c r="AO1178" s="4" t="n">
        <f aca="false">SUMIFS($AN$2:$AN$1250,$I$2:$I$1250,V1178)</f>
        <v>0.0143785162300999</v>
      </c>
      <c r="AP1178" s="5" t="n">
        <f aca="false">AN1178/AO1178</f>
        <v>5.0107911403358E-007</v>
      </c>
      <c r="AQ1178" s="6" t="n">
        <f aca="false">AP1178-O1178</f>
        <v>-0.00516345668977619</v>
      </c>
      <c r="AR1178" s="20" t="n">
        <f aca="false">VLOOKUP(I1178,entreesparc!$A$13:$H$110,8,0)*AP1178</f>
        <v>0.0485816316225907</v>
      </c>
      <c r="AS1178" s="7" t="n">
        <f aca="false">M1178*AJ1178/AI1178+AH1178/R1178</f>
        <v>7.49457490686327</v>
      </c>
      <c r="AT1178" s="4" t="n">
        <f aca="false">AS1178+Z1178</f>
        <v>12.5975356109825</v>
      </c>
      <c r="AU1178" s="4" t="n">
        <f aca="false">AT1178^-'paramètres CI'!$B$19</f>
        <v>1.5765772027166E-009</v>
      </c>
      <c r="AV1178" s="4" t="n">
        <f aca="false">SUMIFS($AU$2:$AU$1250,$I$2:$I$1250,V1178)</f>
        <v>1.46812934836504E-007</v>
      </c>
      <c r="AW1178" s="5" t="n">
        <f aca="false">AU1178/AV1178</f>
        <v>0.010738680515258</v>
      </c>
      <c r="AX1178" s="7" t="n">
        <f aca="false">SUMIFS($AP$2:$AP$1250,$I$2:$I$1250,V1178)</f>
        <v>1</v>
      </c>
    </row>
    <row r="1179" customFormat="false" ht="15.8" hidden="false" customHeight="false" outlineLevel="0" collapsed="false">
      <c r="A1179" s="0" t="s">
        <v>19</v>
      </c>
      <c r="B1179" s="0" t="s">
        <v>145</v>
      </c>
      <c r="C1179" s="0" t="s">
        <v>32</v>
      </c>
      <c r="D1179" s="0" t="s">
        <v>33</v>
      </c>
      <c r="E1179" s="0" t="str">
        <f aca="false">VLOOKUP(A1179,Nomenclature!$D$1:$E$9,2,0)</f>
        <v>07</v>
      </c>
      <c r="F1179" s="0" t="str">
        <f aca="false">VLOOKUP(B1179,Nomenclature!$J$1:$K$97,2,0)</f>
        <v>81</v>
      </c>
      <c r="G1179" s="0" t="str">
        <f aca="false">VLOOKUP(C1179,Nomenclature!$M$1:$N$21,2,0)</f>
        <v>01</v>
      </c>
      <c r="H1179" s="0" t="str">
        <f aca="false">VLOOKUP(D1179,Nomenclature!$O$25:$P$31,2,0)</f>
        <v>01</v>
      </c>
      <c r="I1179" s="1" t="str">
        <f aca="false">CONCATENATE(E1179,F1179)</f>
        <v>0781</v>
      </c>
      <c r="J1179" s="0" t="str">
        <f aca="false">CONCATENATE(E1179,F1179,G1179,H1179)</f>
        <v>07810101</v>
      </c>
      <c r="K1179" s="0" t="n">
        <v>59.2928142308553</v>
      </c>
      <c r="L1179" s="0" t="n">
        <v>25</v>
      </c>
      <c r="M1179" s="0" t="n">
        <v>106.052755849129</v>
      </c>
      <c r="N1179" s="0" t="n">
        <v>1.64109906719283</v>
      </c>
      <c r="O1179" s="0" t="n">
        <v>0.106554506548277</v>
      </c>
      <c r="P1179" s="4" t="n">
        <f aca="false">VLOOKUP(D1179,'paramètres CI'!$A$1:$B$6,2,0)</f>
        <v>0.033584731604575</v>
      </c>
      <c r="Q1179" s="17" t="n">
        <f aca="false">M1179*P1179/N1179</f>
        <v>2.17034633211452</v>
      </c>
      <c r="R1179" s="9" t="n">
        <f aca="false">1/(1+0.04)*(1 - (1/(1+0.04))^L1179)/(1-1/(1+0.04))</f>
        <v>15.6220799436509</v>
      </c>
      <c r="S1179" s="17" t="n">
        <f aca="false">K1179/R1179</f>
        <v>3.79544941804968</v>
      </c>
      <c r="T1179" s="17" t="n">
        <f aca="false">Q1179+S1179</f>
        <v>5.9657957501642</v>
      </c>
      <c r="U1179" s="0" t="n">
        <f aca="false">T1179 + Z1179</f>
        <v>7.93740590870902</v>
      </c>
      <c r="V1179" s="4" t="str">
        <f aca="false">VLOOKUP(I1179,'CI ref gaz'!$I$1:$AM$97,1,0)</f>
        <v>0781</v>
      </c>
      <c r="W1179" s="0" t="n">
        <f aca="false">VLOOKUP(I1179,'CI ref gaz'!$I$1:$AM$97,14,0)</f>
        <v>-2</v>
      </c>
      <c r="X1179" s="1" t="n">
        <f aca="false">VLOOKUP(I1179,'CI ref gaz'!$I$1:$AM$97,13,0)</f>
        <v>6.72845161401802</v>
      </c>
      <c r="Y1179" s="2" t="n">
        <f aca="false">VLOOKUP(I1179,'CI ref gaz'!$I$1:$AM$97,7,0)</f>
        <v>0.399649684257566</v>
      </c>
      <c r="Z1179" s="17" t="n">
        <f aca="false">X1179*(O1179/Y1179)^(-1/8)-T1179</f>
        <v>1.97161015854482</v>
      </c>
      <c r="AA1179" s="17" t="n">
        <f aca="false">Z1179^2</f>
        <v>3.88724661727713</v>
      </c>
      <c r="AB1179" s="18" t="n">
        <f aca="false">Z1179/U1179</f>
        <v>0.248394775474635</v>
      </c>
      <c r="AC1179" s="17" t="n">
        <f aca="false">U1179^-('paramètres CI'!$B$19)</f>
        <v>6.34704063747618E-008</v>
      </c>
      <c r="AD1179" s="4" t="n">
        <f aca="false">SUMIFS($AC$2:$AC$1250,$I$2:$I$1250,V1179)</f>
        <v>5.95661398384921E-007</v>
      </c>
      <c r="AE1179" s="4" t="n">
        <f aca="false">AC1179/AD1179</f>
        <v>0.106554506548277</v>
      </c>
      <c r="AF1179" s="17" t="n">
        <f aca="false">AE1179-O1179</f>
        <v>0</v>
      </c>
      <c r="AG1179" s="4" t="n">
        <f aca="false">VLOOKUP(I1179,BesoinU!$F$1:$L$99,3,0)</f>
        <v>42.2693565163879</v>
      </c>
      <c r="AH1179" s="19" t="n">
        <f aca="false">VLOOKUP(J1179,bibliRdtCHauff!$G$2:$K$1398,4,0)</f>
        <v>62.2574549423981</v>
      </c>
      <c r="AI1179" s="19" t="n">
        <f aca="false">VLOOKUP(J1179,bibliRdtCHauff!$G$2:$K$1398,3,0)</f>
        <v>1.73574052623796</v>
      </c>
      <c r="AJ1179" s="4" t="n">
        <f aca="false">VLOOKUP(D1179,'paramètres CI'!$A$1:$C$6,3)</f>
        <v>0.0509473684210526</v>
      </c>
      <c r="AK1179" s="4" t="n">
        <f aca="false">AJ1179*AG1179/AI1179</f>
        <v>1.2406880215148</v>
      </c>
      <c r="AL1179" s="4" t="n">
        <f aca="false">AK1179+AH1179/R1179</f>
        <v>5.22590991046696</v>
      </c>
      <c r="AM1179" s="4" t="n">
        <f aca="false">AL1179+Z1179</f>
        <v>7.19752006901178</v>
      </c>
      <c r="AN1179" s="4" t="n">
        <f aca="false">AM1179^-'paramètres CI'!$B$19</f>
        <v>1.38847135351859E-007</v>
      </c>
      <c r="AO1179" s="4" t="n">
        <f aca="false">SUMIFS($AN$2:$AN$1250,$I$2:$I$1250,V1179)</f>
        <v>0.0143785162300999</v>
      </c>
      <c r="AP1179" s="5" t="n">
        <f aca="false">AN1179/AO1179</f>
        <v>9.65656908751106E-006</v>
      </c>
      <c r="AQ1179" s="6" t="n">
        <f aca="false">AP1179-O1179</f>
        <v>-0.10654484997919</v>
      </c>
      <c r="AR1179" s="20" t="n">
        <f aca="false">VLOOKUP(I1179,entreesparc!$A$13:$H$110,8,0)*AP1179</f>
        <v>0.936243138076833</v>
      </c>
      <c r="AS1179" s="7" t="n">
        <f aca="false">M1179*AJ1179/AI1179+AH1179/R1179</f>
        <v>7.09807703212509</v>
      </c>
      <c r="AT1179" s="4" t="n">
        <f aca="false">AS1179+Z1179</f>
        <v>9.06968719066991</v>
      </c>
      <c r="AU1179" s="4" t="n">
        <f aca="false">AT1179^-'paramètres CI'!$B$19</f>
        <v>2.18404473884069E-008</v>
      </c>
      <c r="AV1179" s="4" t="n">
        <f aca="false">SUMIFS($AU$2:$AU$1250,$I$2:$I$1250,V1179)</f>
        <v>1.46812934836504E-007</v>
      </c>
      <c r="AW1179" s="5" t="n">
        <f aca="false">AU1179/AV1179</f>
        <v>0.148763781697636</v>
      </c>
      <c r="AX1179" s="7" t="n">
        <f aca="false">SUMIFS($AP$2:$AP$1250,$I$2:$I$1250,V1179)</f>
        <v>1</v>
      </c>
    </row>
    <row r="1180" customFormat="false" ht="15.8" hidden="false" customHeight="false" outlineLevel="0" collapsed="false">
      <c r="A1180" s="0" t="s">
        <v>19</v>
      </c>
      <c r="B1180" s="0" t="s">
        <v>145</v>
      </c>
      <c r="C1180" s="0" t="s">
        <v>35</v>
      </c>
      <c r="D1180" s="0" t="s">
        <v>33</v>
      </c>
      <c r="E1180" s="0" t="str">
        <f aca="false">VLOOKUP(A1180,Nomenclature!$D$1:$E$9,2,0)</f>
        <v>07</v>
      </c>
      <c r="F1180" s="0" t="str">
        <f aca="false">VLOOKUP(B1180,Nomenclature!$J$1:$K$97,2,0)</f>
        <v>81</v>
      </c>
      <c r="G1180" s="0" t="str">
        <f aca="false">VLOOKUP(C1180,Nomenclature!$M$1:$N$21,2,0)</f>
        <v>21</v>
      </c>
      <c r="H1180" s="0" t="str">
        <f aca="false">VLOOKUP(D1180,Nomenclature!$O$25:$P$31,2,0)</f>
        <v>01</v>
      </c>
      <c r="I1180" s="1" t="str">
        <f aca="false">CONCATENATE(E1180,F1180)</f>
        <v>0781</v>
      </c>
      <c r="J1180" s="0" t="str">
        <f aca="false">CONCATENATE(E1180,F1180,G1180,H1180)</f>
        <v>07812101</v>
      </c>
      <c r="K1180" s="0" t="n">
        <v>74.1160177885691</v>
      </c>
      <c r="L1180" s="0" t="n">
        <v>25</v>
      </c>
      <c r="M1180" s="0" t="n">
        <v>106.052755849129</v>
      </c>
      <c r="N1180" s="0" t="n">
        <v>2.11430636241852</v>
      </c>
      <c r="O1180" s="0" t="n">
        <v>9.99100809271657E-005</v>
      </c>
      <c r="P1180" s="4" t="n">
        <f aca="false">VLOOKUP(D1180,'paramètres CI'!$A$1:$B$6,2,0)</f>
        <v>0.033584731604575</v>
      </c>
      <c r="Q1180" s="17" t="n">
        <f aca="false">M1180*P1180/N1180</f>
        <v>1.68459661495995</v>
      </c>
      <c r="R1180" s="9" t="n">
        <f aca="false">1/(1+0.04)*(1 - (1/(1+0.04))^L1180)/(1-1/(1+0.04))</f>
        <v>15.6220799436509</v>
      </c>
      <c r="S1180" s="17" t="n">
        <f aca="false">K1180/R1180</f>
        <v>4.7443117725621</v>
      </c>
      <c r="T1180" s="17" t="n">
        <f aca="false">Q1180+S1180</f>
        <v>6.42890838752205</v>
      </c>
      <c r="U1180" s="0" t="n">
        <f aca="false">T1180 + Z1180</f>
        <v>18.974655691799</v>
      </c>
      <c r="V1180" s="4" t="str">
        <f aca="false">VLOOKUP(I1180,'CI ref gaz'!$I$1:$AM$97,1,0)</f>
        <v>0781</v>
      </c>
      <c r="W1180" s="0" t="n">
        <f aca="false">VLOOKUP(I1180,'CI ref gaz'!$I$1:$AM$97,14,0)</f>
        <v>-2</v>
      </c>
      <c r="X1180" s="1" t="n">
        <f aca="false">VLOOKUP(I1180,'CI ref gaz'!$I$1:$AM$97,13,0)</f>
        <v>6.72845161401802</v>
      </c>
      <c r="Y1180" s="2" t="n">
        <f aca="false">VLOOKUP(I1180,'CI ref gaz'!$I$1:$AM$97,7,0)</f>
        <v>0.399649684257566</v>
      </c>
      <c r="Z1180" s="17" t="n">
        <f aca="false">X1180*(O1180/Y1180)^(-1/8)-T1180</f>
        <v>12.545747304277</v>
      </c>
      <c r="AA1180" s="17" t="n">
        <f aca="false">Z1180^2</f>
        <v>157.395775422773</v>
      </c>
      <c r="AB1180" s="18" t="n">
        <f aca="false">Z1180/U1180</f>
        <v>0.661184450883044</v>
      </c>
      <c r="AC1180" s="17" t="n">
        <f aca="false">U1180^-('paramètres CI'!$B$19)</f>
        <v>5.95125785178261E-011</v>
      </c>
      <c r="AD1180" s="4" t="n">
        <f aca="false">SUMIFS($AC$2:$AC$1250,$I$2:$I$1250,V1180)</f>
        <v>5.95661398384921E-007</v>
      </c>
      <c r="AE1180" s="4" t="n">
        <f aca="false">AC1180/AD1180</f>
        <v>9.99100809271656E-005</v>
      </c>
      <c r="AF1180" s="17" t="n">
        <f aca="false">AE1180-O1180</f>
        <v>0</v>
      </c>
      <c r="AG1180" s="4" t="n">
        <f aca="false">VLOOKUP(I1180,BesoinU!$F$1:$L$99,3,0)</f>
        <v>42.2693565163879</v>
      </c>
      <c r="AH1180" s="19" t="n">
        <f aca="false">VLOOKUP(J1180,bibliRdtCHauff!$G$2:$K$1398,4,0)</f>
        <v>74.1160177885691</v>
      </c>
      <c r="AI1180" s="19" t="n">
        <f aca="false">VLOOKUP(J1180,bibliRdtCHauff!$G$2:$K$1398,3,0)</f>
        <v>2.11430636241852</v>
      </c>
      <c r="AJ1180" s="4" t="n">
        <f aca="false">VLOOKUP(D1180,'paramètres CI'!$A$1:$C$6,3)</f>
        <v>0.0509473684210526</v>
      </c>
      <c r="AK1180" s="4" t="n">
        <f aca="false">AJ1180*AG1180/AI1180</f>
        <v>1.01854325259555</v>
      </c>
      <c r="AL1180" s="4" t="n">
        <f aca="false">AK1180+AH1180/R1180</f>
        <v>5.76285502515765</v>
      </c>
      <c r="AM1180" s="4" t="n">
        <f aca="false">AL1180+Z1180</f>
        <v>18.3086023294346</v>
      </c>
      <c r="AN1180" s="4" t="n">
        <f aca="false">AM1180^-'paramètres CI'!$B$19</f>
        <v>7.92060701801551E-011</v>
      </c>
      <c r="AO1180" s="4" t="n">
        <f aca="false">SUMIFS($AN$2:$AN$1250,$I$2:$I$1250,V1180)</f>
        <v>0.0143785162300999</v>
      </c>
      <c r="AP1180" s="5" t="n">
        <f aca="false">AN1180/AO1180</f>
        <v>5.50864003716501E-009</v>
      </c>
      <c r="AQ1180" s="6" t="n">
        <f aca="false">AP1180-O1180</f>
        <v>-9.99045722871285E-005</v>
      </c>
      <c r="AR1180" s="20" t="n">
        <f aca="false">VLOOKUP(I1180,entreesparc!$A$13:$H$110,8,0)*AP1180</f>
        <v>0.000534084765323245</v>
      </c>
      <c r="AS1180" s="7" t="n">
        <f aca="false">M1180*AJ1180/AI1180+AH1180/R1180</f>
        <v>7.29981125946379</v>
      </c>
      <c r="AT1180" s="4" t="n">
        <f aca="false">AS1180+Z1180</f>
        <v>19.8455585637407</v>
      </c>
      <c r="AU1180" s="4" t="n">
        <f aca="false">AT1180^-'paramètres CI'!$B$19</f>
        <v>4.15617078359769E-011</v>
      </c>
      <c r="AV1180" s="4" t="n">
        <f aca="false">SUMIFS($AU$2:$AU$1250,$I$2:$I$1250,V1180)</f>
        <v>1.46812934836504E-007</v>
      </c>
      <c r="AW1180" s="5" t="n">
        <f aca="false">AU1180/AV1180</f>
        <v>0.000283092956913242</v>
      </c>
      <c r="AX1180" s="7" t="n">
        <f aca="false">SUMIFS($AP$2:$AP$1250,$I$2:$I$1250,V1180)</f>
        <v>1</v>
      </c>
    </row>
    <row r="1181" customFormat="false" ht="15.8" hidden="false" customHeight="false" outlineLevel="0" collapsed="false">
      <c r="A1181" s="0" t="s">
        <v>19</v>
      </c>
      <c r="B1181" s="0" t="s">
        <v>145</v>
      </c>
      <c r="C1181" s="0" t="s">
        <v>35</v>
      </c>
      <c r="D1181" s="0" t="s">
        <v>34</v>
      </c>
      <c r="E1181" s="0" t="str">
        <f aca="false">VLOOKUP(A1181,Nomenclature!$D$1:$E$9,2,0)</f>
        <v>07</v>
      </c>
      <c r="F1181" s="0" t="str">
        <f aca="false">VLOOKUP(B1181,Nomenclature!$J$1:$K$97,2,0)</f>
        <v>81</v>
      </c>
      <c r="G1181" s="0" t="str">
        <f aca="false">VLOOKUP(C1181,Nomenclature!$M$1:$N$21,2,0)</f>
        <v>21</v>
      </c>
      <c r="H1181" s="0" t="str">
        <f aca="false">VLOOKUP(D1181,Nomenclature!$O$25:$P$31,2,0)</f>
        <v>06</v>
      </c>
      <c r="I1181" s="1" t="str">
        <f aca="false">CONCATENATE(E1181,F1181)</f>
        <v>0781</v>
      </c>
      <c r="J1181" s="0" t="str">
        <f aca="false">CONCATENATE(E1181,F1181,G1181,H1181)</f>
        <v>07812106</v>
      </c>
      <c r="K1181" s="0" t="n">
        <v>76.5141604097786</v>
      </c>
      <c r="L1181" s="0" t="n">
        <v>25</v>
      </c>
      <c r="M1181" s="0" t="n">
        <v>118.95563331287</v>
      </c>
      <c r="N1181" s="0" t="n">
        <v>2.52235649075005</v>
      </c>
      <c r="O1181" s="0" t="n">
        <v>9.99100809271657E-005</v>
      </c>
      <c r="P1181" s="4" t="n">
        <f aca="false">VLOOKUP(D1181,'paramètres CI'!$A$1:$B$6,2,0)</f>
        <v>0.0424847883250769</v>
      </c>
      <c r="Q1181" s="17" t="n">
        <f aca="false">M1181*P1181/N1181</f>
        <v>2.00360453405615</v>
      </c>
      <c r="R1181" s="9" t="n">
        <f aca="false">1/(1+0.04)*(1 - (1/(1+0.04))^L1181)/(1-1/(1+0.04))</f>
        <v>15.6220799436509</v>
      </c>
      <c r="S1181" s="17" t="n">
        <f aca="false">K1181/R1181</f>
        <v>4.89782158878757</v>
      </c>
      <c r="T1181" s="17" t="n">
        <f aca="false">Q1181+S1181</f>
        <v>6.90142612284372</v>
      </c>
      <c r="U1181" s="0" t="n">
        <f aca="false">T1181 + Z1181</f>
        <v>18.974655691799</v>
      </c>
      <c r="V1181" s="4" t="str">
        <f aca="false">VLOOKUP(I1181,'CI ref gaz'!$I$1:$AM$97,1,0)</f>
        <v>0781</v>
      </c>
      <c r="W1181" s="0" t="n">
        <f aca="false">VLOOKUP(I1181,'CI ref gaz'!$I$1:$AM$97,14,0)</f>
        <v>-2</v>
      </c>
      <c r="X1181" s="1" t="n">
        <f aca="false">VLOOKUP(I1181,'CI ref gaz'!$I$1:$AM$97,13,0)</f>
        <v>6.72845161401802</v>
      </c>
      <c r="Y1181" s="2" t="n">
        <f aca="false">VLOOKUP(I1181,'CI ref gaz'!$I$1:$AM$97,7,0)</f>
        <v>0.399649684257566</v>
      </c>
      <c r="Z1181" s="17" t="n">
        <f aca="false">X1181*(O1181/Y1181)^(-1/8)-T1181</f>
        <v>12.0732295689553</v>
      </c>
      <c r="AA1181" s="17" t="n">
        <f aca="false">Z1181^2</f>
        <v>145.762872224696</v>
      </c>
      <c r="AB1181" s="18" t="n">
        <f aca="false">Z1181/U1181</f>
        <v>0.636281878578352</v>
      </c>
      <c r="AC1181" s="17" t="n">
        <f aca="false">U1181^-('paramètres CI'!$B$19)</f>
        <v>5.95125785178261E-011</v>
      </c>
      <c r="AD1181" s="4" t="n">
        <f aca="false">SUMIFS($AC$2:$AC$1250,$I$2:$I$1250,V1181)</f>
        <v>5.95661398384921E-007</v>
      </c>
      <c r="AE1181" s="4" t="n">
        <f aca="false">AC1181/AD1181</f>
        <v>9.99100809271656E-005</v>
      </c>
      <c r="AF1181" s="17" t="n">
        <f aca="false">AE1181-O1181</f>
        <v>0</v>
      </c>
      <c r="AG1181" s="4" t="n">
        <f aca="false">VLOOKUP(I1181,BesoinU!$F$1:$L$99,3,0)</f>
        <v>42.2693565163879</v>
      </c>
      <c r="AH1181" s="19" t="n">
        <f aca="false">VLOOKUP(J1181,bibliRdtCHauff!$G$2:$K$1398,4,0)</f>
        <v>76.5141604097786</v>
      </c>
      <c r="AI1181" s="19" t="n">
        <f aca="false">VLOOKUP(J1181,bibliRdtCHauff!$G$2:$K$1398,3,0)</f>
        <v>2.52235649075005</v>
      </c>
      <c r="AJ1181" s="4" t="n">
        <f aca="false">VLOOKUP(D1181,'paramètres CI'!$A$1:$C$6,3)</f>
        <v>0.0591</v>
      </c>
      <c r="AK1181" s="4" t="n">
        <f aca="false">AJ1181*AG1181/AI1181</f>
        <v>0.990390921854064</v>
      </c>
      <c r="AL1181" s="4" t="n">
        <f aca="false">AK1181+AH1181/R1181</f>
        <v>5.88821251064163</v>
      </c>
      <c r="AM1181" s="4" t="n">
        <f aca="false">AL1181+Z1181</f>
        <v>17.9614420795969</v>
      </c>
      <c r="AN1181" s="4" t="n">
        <f aca="false">AM1181^-'paramètres CI'!$B$19</f>
        <v>9.23145979840025E-011</v>
      </c>
      <c r="AO1181" s="4" t="n">
        <f aca="false">SUMIFS($AN$2:$AN$1250,$I$2:$I$1250,V1181)</f>
        <v>0.0143785162300999</v>
      </c>
      <c r="AP1181" s="5" t="n">
        <f aca="false">AN1181/AO1181</f>
        <v>6.42031462125081E-009</v>
      </c>
      <c r="AQ1181" s="6" t="n">
        <f aca="false">AP1181-O1181</f>
        <v>-9.99036606125444E-005</v>
      </c>
      <c r="AR1181" s="20" t="n">
        <f aca="false">VLOOKUP(I1181,entreesparc!$A$13:$H$110,8,0)*AP1181</f>
        <v>0.000622475276049596</v>
      </c>
      <c r="AS1181" s="7" t="n">
        <f aca="false">M1181*AJ1181/AI1181+AH1181/R1181</f>
        <v>7.68500807672928</v>
      </c>
      <c r="AT1181" s="4" t="n">
        <f aca="false">AS1181+Z1181</f>
        <v>19.7582376456846</v>
      </c>
      <c r="AU1181" s="4" t="n">
        <f aca="false">AT1181^-'paramètres CI'!$B$19</f>
        <v>4.30540848676902E-011</v>
      </c>
      <c r="AV1181" s="4" t="n">
        <f aca="false">SUMIFS($AU$2:$AU$1250,$I$2:$I$1250,V1181)</f>
        <v>1.46812934836504E-007</v>
      </c>
      <c r="AW1181" s="5" t="n">
        <f aca="false">AU1181/AV1181</f>
        <v>0.000293258117315323</v>
      </c>
      <c r="AX1181" s="7" t="n">
        <f aca="false">SUMIFS($AP$2:$AP$1250,$I$2:$I$1250,V1181)</f>
        <v>1</v>
      </c>
    </row>
    <row r="1182" customFormat="false" ht="15.8" hidden="false" customHeight="false" outlineLevel="0" collapsed="false">
      <c r="A1182" s="0" t="s">
        <v>19</v>
      </c>
      <c r="B1182" s="0" t="s">
        <v>145</v>
      </c>
      <c r="C1182" s="0" t="s">
        <v>134</v>
      </c>
      <c r="D1182" s="0" t="s">
        <v>43</v>
      </c>
      <c r="E1182" s="0" t="str">
        <f aca="false">VLOOKUP(A1182,Nomenclature!$D$1:$E$9,2,0)</f>
        <v>07</v>
      </c>
      <c r="F1182" s="0" t="str">
        <f aca="false">VLOOKUP(B1182,Nomenclature!$J$1:$K$97,2,0)</f>
        <v>81</v>
      </c>
      <c r="G1182" s="0" t="str">
        <f aca="false">VLOOKUP(C1182,Nomenclature!$M$1:$N$21,2,0)</f>
        <v>02</v>
      </c>
      <c r="H1182" s="0" t="str">
        <f aca="false">VLOOKUP(D1182,Nomenclature!$O$25:$P$31,2,0)</f>
        <v>02</v>
      </c>
      <c r="I1182" s="1" t="str">
        <f aca="false">CONCATENATE(E1182,F1182)</f>
        <v>0781</v>
      </c>
      <c r="J1182" s="0" t="str">
        <f aca="false">CONCATENATE(E1182,F1182,G1182,H1182)</f>
        <v>07810202</v>
      </c>
      <c r="K1182" s="0" t="n">
        <v>10</v>
      </c>
      <c r="L1182" s="0" t="n">
        <v>10</v>
      </c>
      <c r="M1182" s="0" t="n">
        <v>77.8470172740725</v>
      </c>
      <c r="N1182" s="0" t="n">
        <v>0.8</v>
      </c>
      <c r="O1182" s="0" t="n">
        <v>0.0728921396138113</v>
      </c>
      <c r="P1182" s="4" t="n">
        <f aca="false">VLOOKUP(D1182,'paramètres CI'!$A$1:$B$6,2,0)</f>
        <v>0.0935912806596305</v>
      </c>
      <c r="Q1182" s="17" t="n">
        <f aca="false">M1182*P1182/N1182</f>
        <v>9.10725255276602</v>
      </c>
      <c r="R1182" s="9" t="n">
        <f aca="false">1/(1+0.04)*(1 - (1/(1+0.04))^L1182)/(1-1/(1+0.04))</f>
        <v>8.11089577935502</v>
      </c>
      <c r="S1182" s="17" t="n">
        <f aca="false">K1182/R1182</f>
        <v>1.23290944330137</v>
      </c>
      <c r="T1182" s="17" t="n">
        <f aca="false">Q1182+S1182</f>
        <v>10.3401619960674</v>
      </c>
      <c r="U1182" s="0" t="n">
        <f aca="false">T1182 + Z1182</f>
        <v>8.32319329428197</v>
      </c>
      <c r="V1182" s="4" t="str">
        <f aca="false">VLOOKUP(I1182,'CI ref gaz'!$I$1:$AM$97,1,0)</f>
        <v>0781</v>
      </c>
      <c r="W1182" s="0" t="n">
        <f aca="false">VLOOKUP(I1182,'CI ref gaz'!$I$1:$AM$97,14,0)</f>
        <v>-2</v>
      </c>
      <c r="X1182" s="1" t="n">
        <f aca="false">VLOOKUP(I1182,'CI ref gaz'!$I$1:$AM$97,13,0)</f>
        <v>6.72845161401802</v>
      </c>
      <c r="Y1182" s="2" t="n">
        <f aca="false">VLOOKUP(I1182,'CI ref gaz'!$I$1:$AM$97,7,0)</f>
        <v>0.399649684257566</v>
      </c>
      <c r="Z1182" s="17" t="n">
        <f aca="false">X1182*(O1182/Y1182)^(-1/8)-T1182</f>
        <v>-2.01696870178542</v>
      </c>
      <c r="AA1182" s="17" t="n">
        <f aca="false">Z1182^2</f>
        <v>4.06816274398198</v>
      </c>
      <c r="AB1182" s="18" t="n">
        <f aca="false">Z1182/U1182</f>
        <v>-0.242331113849186</v>
      </c>
      <c r="AC1182" s="17" t="n">
        <f aca="false">U1182^-('paramètres CI'!$B$19)</f>
        <v>4.34190338136317E-008</v>
      </c>
      <c r="AD1182" s="4" t="n">
        <f aca="false">SUMIFS($AC$2:$AC$1250,$I$2:$I$1250,V1182)</f>
        <v>5.95661398384921E-007</v>
      </c>
      <c r="AE1182" s="4" t="n">
        <f aca="false">AC1182/AD1182</f>
        <v>0.0728921396138113</v>
      </c>
      <c r="AF1182" s="17" t="n">
        <f aca="false">AE1182-O1182</f>
        <v>0</v>
      </c>
      <c r="AG1182" s="4" t="n">
        <f aca="false">VLOOKUP(I1182,BesoinU!$F$1:$L$99,3,0)</f>
        <v>42.2693565163879</v>
      </c>
      <c r="AH1182" s="19" t="n">
        <f aca="false">VLOOKUP(J1182,bibliRdtCHauff!$G$2:$K$1398,4,0)</f>
        <v>10.4</v>
      </c>
      <c r="AI1182" s="19" t="n">
        <f aca="false">VLOOKUP(J1182,bibliRdtCHauff!$G$2:$K$1398,3,0)</f>
        <v>0.84</v>
      </c>
      <c r="AJ1182" s="4" t="n">
        <f aca="false">VLOOKUP(D1182,'paramètres CI'!$A$1:$C$6,3)</f>
        <v>0.09847</v>
      </c>
      <c r="AK1182" s="4" t="n">
        <f aca="false">AJ1182*AG1182/AI1182</f>
        <v>4.95507563829609</v>
      </c>
      <c r="AL1182" s="4" t="n">
        <f aca="false">AK1182+AH1182/R1182</f>
        <v>6.23730145932951</v>
      </c>
      <c r="AM1182" s="4" t="n">
        <f aca="false">AL1182+Z1182</f>
        <v>4.22033275754409</v>
      </c>
      <c r="AN1182" s="4" t="n">
        <f aca="false">AM1182^-'paramètres CI'!$B$19</f>
        <v>9.93633994887158E-006</v>
      </c>
      <c r="AO1182" s="4" t="n">
        <f aca="false">SUMIFS($AN$2:$AN$1250,$I$2:$I$1250,V1182)</f>
        <v>0.0143785162300999</v>
      </c>
      <c r="AP1182" s="5" t="n">
        <f aca="false">AN1182/AO1182</f>
        <v>0.000691054611606649</v>
      </c>
      <c r="AQ1182" s="6" t="n">
        <f aca="false">AP1182-O1182</f>
        <v>-0.0722010850022047</v>
      </c>
      <c r="AR1182" s="20" t="n">
        <f aca="false">VLOOKUP(I1182,entreesparc!$A$13:$H$110,8,0)*AP1182</f>
        <v>67.0005187442652</v>
      </c>
      <c r="AS1182" s="7" t="n">
        <f aca="false">M1182*AJ1182/AI1182+AH1182/R1182</f>
        <v>10.4079350960071</v>
      </c>
      <c r="AT1182" s="4" t="n">
        <f aca="false">AS1182+Z1182</f>
        <v>8.39096639422171</v>
      </c>
      <c r="AU1182" s="4" t="n">
        <f aca="false">AT1182^-'paramètres CI'!$B$19</f>
        <v>4.06915418435031E-008</v>
      </c>
      <c r="AV1182" s="4" t="n">
        <f aca="false">SUMIFS($AU$2:$AU$1250,$I$2:$I$1250,V1182)</f>
        <v>1.46812934836504E-007</v>
      </c>
      <c r="AW1182" s="5" t="n">
        <f aca="false">AU1182/AV1182</f>
        <v>0.277165917899665</v>
      </c>
      <c r="AX1182" s="7" t="n">
        <f aca="false">SUMIFS($AP$2:$AP$1250,$I$2:$I$1250,V1182)</f>
        <v>1</v>
      </c>
    </row>
    <row r="1183" customFormat="false" ht="15.8" hidden="false" customHeight="false" outlineLevel="0" collapsed="false">
      <c r="A1183" s="0" t="s">
        <v>19</v>
      </c>
      <c r="B1183" s="0" t="s">
        <v>145</v>
      </c>
      <c r="C1183" s="0" t="s">
        <v>135</v>
      </c>
      <c r="D1183" s="0" t="s">
        <v>43</v>
      </c>
      <c r="E1183" s="0" t="str">
        <f aca="false">VLOOKUP(A1183,Nomenclature!$D$1:$E$9,2,0)</f>
        <v>07</v>
      </c>
      <c r="F1183" s="0" t="str">
        <f aca="false">VLOOKUP(B1183,Nomenclature!$J$1:$K$97,2,0)</f>
        <v>81</v>
      </c>
      <c r="G1183" s="0" t="str">
        <f aca="false">VLOOKUP(C1183,Nomenclature!$M$1:$N$21,2,0)</f>
        <v>22</v>
      </c>
      <c r="H1183" s="0" t="str">
        <f aca="false">VLOOKUP(D1183,Nomenclature!$O$25:$P$31,2,0)</f>
        <v>02</v>
      </c>
      <c r="I1183" s="1" t="str">
        <f aca="false">CONCATENATE(E1183,F1183)</f>
        <v>0781</v>
      </c>
      <c r="J1183" s="0" t="str">
        <f aca="false">CONCATENATE(E1183,F1183,G1183,H1183)</f>
        <v>07812202</v>
      </c>
      <c r="K1183" s="0" t="n">
        <v>12</v>
      </c>
      <c r="L1183" s="0" t="n">
        <v>10</v>
      </c>
      <c r="M1183" s="0" t="n">
        <v>77.8470172740725</v>
      </c>
      <c r="N1183" s="0" t="n">
        <v>1</v>
      </c>
      <c r="O1183" s="0" t="n">
        <v>9.99100809271657E-005</v>
      </c>
      <c r="P1183" s="4" t="n">
        <f aca="false">VLOOKUP(D1183,'paramètres CI'!$A$1:$B$6,2,0)</f>
        <v>0.0935912806596305</v>
      </c>
      <c r="Q1183" s="17" t="n">
        <f aca="false">M1183*P1183/N1183</f>
        <v>7.28580204221282</v>
      </c>
      <c r="R1183" s="9" t="n">
        <f aca="false">1/(1+0.04)*(1 - (1/(1+0.04))^L1183)/(1-1/(1+0.04))</f>
        <v>8.11089577935502</v>
      </c>
      <c r="S1183" s="17" t="n">
        <f aca="false">K1183/R1183</f>
        <v>1.47949133196164</v>
      </c>
      <c r="T1183" s="17" t="n">
        <f aca="false">Q1183+S1183</f>
        <v>8.76529337417446</v>
      </c>
      <c r="U1183" s="0" t="n">
        <f aca="false">T1183 + Z1183</f>
        <v>18.974655691799</v>
      </c>
      <c r="V1183" s="4" t="str">
        <f aca="false">VLOOKUP(I1183,'CI ref gaz'!$I$1:$AM$97,1,0)</f>
        <v>0781</v>
      </c>
      <c r="W1183" s="0" t="n">
        <f aca="false">VLOOKUP(I1183,'CI ref gaz'!$I$1:$AM$97,14,0)</f>
        <v>-2</v>
      </c>
      <c r="X1183" s="1" t="n">
        <f aca="false">VLOOKUP(I1183,'CI ref gaz'!$I$1:$AM$97,13,0)</f>
        <v>6.72845161401802</v>
      </c>
      <c r="Y1183" s="2" t="n">
        <f aca="false">VLOOKUP(I1183,'CI ref gaz'!$I$1:$AM$97,7,0)</f>
        <v>0.399649684257566</v>
      </c>
      <c r="Z1183" s="17" t="n">
        <f aca="false">X1183*(O1183/Y1183)^(-1/8)-T1183</f>
        <v>10.2093623176245</v>
      </c>
      <c r="AA1183" s="17" t="n">
        <f aca="false">Z1183^2</f>
        <v>104.231078932532</v>
      </c>
      <c r="AB1183" s="18" t="n">
        <f aca="false">Z1183/U1183</f>
        <v>0.538052573045482</v>
      </c>
      <c r="AC1183" s="17" t="n">
        <f aca="false">U1183^-('paramètres CI'!$B$19)</f>
        <v>5.95125785178261E-011</v>
      </c>
      <c r="AD1183" s="4" t="n">
        <f aca="false">SUMIFS($AC$2:$AC$1250,$I$2:$I$1250,V1183)</f>
        <v>5.95661398384921E-007</v>
      </c>
      <c r="AE1183" s="4" t="n">
        <f aca="false">AC1183/AD1183</f>
        <v>9.99100809271656E-005</v>
      </c>
      <c r="AF1183" s="17" t="n">
        <f aca="false">AE1183-O1183</f>
        <v>0</v>
      </c>
      <c r="AG1183" s="4" t="n">
        <f aca="false">VLOOKUP(I1183,BesoinU!$F$1:$L$99,3,0)</f>
        <v>42.2693565163879</v>
      </c>
      <c r="AH1183" s="19" t="n">
        <f aca="false">VLOOKUP(J1183,bibliRdtCHauff!$G$2:$K$1398,4,0)</f>
        <v>12</v>
      </c>
      <c r="AI1183" s="19" t="n">
        <f aca="false">VLOOKUP(J1183,bibliRdtCHauff!$G$2:$K$1398,3,0)</f>
        <v>1</v>
      </c>
      <c r="AJ1183" s="4" t="n">
        <f aca="false">VLOOKUP(D1183,'paramètres CI'!$A$1:$C$6,3)</f>
        <v>0.09847</v>
      </c>
      <c r="AK1183" s="4" t="n">
        <f aca="false">AJ1183*AG1183/AI1183</f>
        <v>4.16226353616872</v>
      </c>
      <c r="AL1183" s="4" t="n">
        <f aca="false">AK1183+AH1183/R1183</f>
        <v>5.64175486813036</v>
      </c>
      <c r="AM1183" s="4" t="n">
        <f aca="false">AL1183+Z1183</f>
        <v>15.8511171857549</v>
      </c>
      <c r="AN1183" s="4" t="n">
        <f aca="false">AM1183^-'paramètres CI'!$B$19</f>
        <v>2.50911742544321E-010</v>
      </c>
      <c r="AO1183" s="4" t="n">
        <f aca="false">SUMIFS($AN$2:$AN$1250,$I$2:$I$1250,V1183)</f>
        <v>0.0143785162300999</v>
      </c>
      <c r="AP1183" s="5" t="n">
        <f aca="false">AN1183/AO1183</f>
        <v>1.74504614056814E-008</v>
      </c>
      <c r="AQ1183" s="6" t="n">
        <f aca="false">AP1183-O1183</f>
        <v>-9.989263046576E-005</v>
      </c>
      <c r="AR1183" s="20" t="n">
        <f aca="false">VLOOKUP(I1183,entreesparc!$A$13:$H$110,8,0)*AP1183</f>
        <v>0.00169189228589207</v>
      </c>
      <c r="AS1183" s="7" t="n">
        <f aca="false">M1183*AJ1183/AI1183+AH1183/R1183</f>
        <v>9.14508712293956</v>
      </c>
      <c r="AT1183" s="4" t="n">
        <f aca="false">AS1183+Z1183</f>
        <v>19.3544494405641</v>
      </c>
      <c r="AU1183" s="4" t="n">
        <f aca="false">AT1183^-'paramètres CI'!$B$19</f>
        <v>5.0787101232585E-011</v>
      </c>
      <c r="AV1183" s="4" t="n">
        <f aca="false">SUMIFS($AU$2:$AU$1250,$I$2:$I$1250,V1183)</f>
        <v>1.46812934836504E-007</v>
      </c>
      <c r="AW1183" s="5" t="n">
        <f aca="false">AU1183/AV1183</f>
        <v>0.000345930699424703</v>
      </c>
      <c r="AX1183" s="7" t="n">
        <f aca="false">SUMIFS($AP$2:$AP$1250,$I$2:$I$1250,V1183)</f>
        <v>1</v>
      </c>
    </row>
    <row r="1184" customFormat="false" ht="15.8" hidden="false" customHeight="false" outlineLevel="0" collapsed="false">
      <c r="A1184" s="0" t="s">
        <v>19</v>
      </c>
      <c r="B1184" s="0" t="s">
        <v>145</v>
      </c>
      <c r="C1184" s="0" t="s">
        <v>36</v>
      </c>
      <c r="D1184" s="0" t="s">
        <v>37</v>
      </c>
      <c r="E1184" s="0" t="str">
        <f aca="false">VLOOKUP(A1184,Nomenclature!$D$1:$E$9,2,0)</f>
        <v>07</v>
      </c>
      <c r="F1184" s="0" t="str">
        <f aca="false">VLOOKUP(B1184,Nomenclature!$J$1:$K$97,2,0)</f>
        <v>81</v>
      </c>
      <c r="G1184" s="0" t="str">
        <f aca="false">VLOOKUP(C1184,Nomenclature!$M$1:$N$21,2,0)</f>
        <v>23</v>
      </c>
      <c r="H1184" s="0" t="str">
        <f aca="false">VLOOKUP(D1184,Nomenclature!$O$25:$P$31,2,0)</f>
        <v>03</v>
      </c>
      <c r="I1184" s="1" t="str">
        <f aca="false">CONCATENATE(E1184,F1184)</f>
        <v>0781</v>
      </c>
      <c r="J1184" s="0" t="str">
        <f aca="false">CONCATENATE(E1184,F1184,G1184,H1184)</f>
        <v>07812303</v>
      </c>
      <c r="K1184" s="0" t="n">
        <v>36.8608828789325</v>
      </c>
      <c r="L1184" s="0" t="n">
        <v>20</v>
      </c>
      <c r="M1184" s="0" t="n">
        <v>112.269138549697</v>
      </c>
      <c r="N1184" s="0" t="n">
        <v>0.752372056806437</v>
      </c>
      <c r="O1184" s="0" t="n">
        <v>9.99100809271657E-005</v>
      </c>
      <c r="P1184" s="4" t="n">
        <f aca="false">VLOOKUP(D1184,'paramètres CI'!$A$1:$B$6,2,0)</f>
        <v>0.0385046990211696</v>
      </c>
      <c r="Q1184" s="17" t="n">
        <f aca="false">M1184*P1184/N1184</f>
        <v>5.74568041185802</v>
      </c>
      <c r="R1184" s="9" t="n">
        <f aca="false">1/(1+0.04)*(1 - (1/(1+0.04))^L1184)/(1-1/(1+0.04))</f>
        <v>13.5903263449677</v>
      </c>
      <c r="S1184" s="17" t="n">
        <f aca="false">K1184/R1184</f>
        <v>2.71228828089044</v>
      </c>
      <c r="T1184" s="17" t="n">
        <f aca="false">Q1184+S1184</f>
        <v>8.45796869274846</v>
      </c>
      <c r="U1184" s="0" t="n">
        <f aca="false">T1184 + Z1184</f>
        <v>18.974655691799</v>
      </c>
      <c r="V1184" s="4" t="str">
        <f aca="false">VLOOKUP(I1184,'CI ref gaz'!$I$1:$AM$97,1,0)</f>
        <v>0781</v>
      </c>
      <c r="W1184" s="0" t="n">
        <f aca="false">VLOOKUP(I1184,'CI ref gaz'!$I$1:$AM$97,14,0)</f>
        <v>-2</v>
      </c>
      <c r="X1184" s="1" t="n">
        <f aca="false">VLOOKUP(I1184,'CI ref gaz'!$I$1:$AM$97,13,0)</f>
        <v>6.72845161401802</v>
      </c>
      <c r="Y1184" s="2" t="n">
        <f aca="false">VLOOKUP(I1184,'CI ref gaz'!$I$1:$AM$97,7,0)</f>
        <v>0.399649684257566</v>
      </c>
      <c r="Z1184" s="17" t="n">
        <f aca="false">X1184*(O1184/Y1184)^(-1/8)-T1184</f>
        <v>10.5166869990505</v>
      </c>
      <c r="AA1184" s="17" t="n">
        <f aca="false">Z1184^2</f>
        <v>110.600705435999</v>
      </c>
      <c r="AB1184" s="18" t="n">
        <f aca="false">Z1184/U1184</f>
        <v>0.554249161084696</v>
      </c>
      <c r="AC1184" s="17" t="n">
        <f aca="false">U1184^-('paramètres CI'!$B$19)</f>
        <v>5.95125785178261E-011</v>
      </c>
      <c r="AD1184" s="4" t="n">
        <f aca="false">SUMIFS($AC$2:$AC$1250,$I$2:$I$1250,V1184)</f>
        <v>5.95661398384921E-007</v>
      </c>
      <c r="AE1184" s="4" t="n">
        <f aca="false">AC1184/AD1184</f>
        <v>9.99100809271656E-005</v>
      </c>
      <c r="AF1184" s="17" t="n">
        <f aca="false">AE1184-O1184</f>
        <v>0</v>
      </c>
      <c r="AG1184" s="4" t="n">
        <f aca="false">VLOOKUP(I1184,BesoinU!$F$1:$L$99,3,0)</f>
        <v>42.2693565163879</v>
      </c>
      <c r="AH1184" s="19" t="n">
        <f aca="false">VLOOKUP(J1184,bibliRdtCHauff!$G$2:$K$1398,4,0)</f>
        <v>36.8608828789325</v>
      </c>
      <c r="AI1184" s="19" t="n">
        <f aca="false">VLOOKUP(J1184,bibliRdtCHauff!$G$2:$K$1398,3,0)</f>
        <v>0.752372056806437</v>
      </c>
      <c r="AJ1184" s="4" t="n">
        <f aca="false">VLOOKUP(D1184,'paramètres CI'!$A$1:$C$6,3)</f>
        <v>0.0763929293534506</v>
      </c>
      <c r="AK1184" s="4" t="n">
        <f aca="false">AJ1184*AG1184/AI1184</f>
        <v>4.29186588863837</v>
      </c>
      <c r="AL1184" s="4" t="n">
        <f aca="false">AK1184+AH1184/R1184</f>
        <v>7.00415416952881</v>
      </c>
      <c r="AM1184" s="4" t="n">
        <f aca="false">AL1184+Z1184</f>
        <v>17.5208411685794</v>
      </c>
      <c r="AN1184" s="4" t="n">
        <f aca="false">AM1184^-'paramètres CI'!$B$19</f>
        <v>1.12605701097586E-010</v>
      </c>
      <c r="AO1184" s="4" t="n">
        <f aca="false">SUMIFS($AN$2:$AN$1250,$I$2:$I$1250,V1184)</f>
        <v>0.0143785162300999</v>
      </c>
      <c r="AP1184" s="5" t="n">
        <f aca="false">AN1184/AO1184</f>
        <v>7.83152442822007E-009</v>
      </c>
      <c r="AQ1184" s="6" t="n">
        <f aca="false">AP1184-O1184</f>
        <v>-9.99022494027375E-005</v>
      </c>
      <c r="AR1184" s="20" t="n">
        <f aca="false">VLOOKUP(I1184,entreesparc!$A$13:$H$110,8,0)*AP1184</f>
        <v>0.00075929773195378</v>
      </c>
      <c r="AS1184" s="7" t="n">
        <f aca="false">M1184*AJ1184/AI1184+AH1184/R1184</f>
        <v>14.1116594991735</v>
      </c>
      <c r="AT1184" s="4" t="n">
        <f aca="false">AS1184+Z1184</f>
        <v>24.6283464982241</v>
      </c>
      <c r="AU1184" s="4" t="n">
        <f aca="false">AT1184^-'paramètres CI'!$B$19</f>
        <v>7.38784813200686E-012</v>
      </c>
      <c r="AV1184" s="4" t="n">
        <f aca="false">SUMIFS($AU$2:$AU$1250,$I$2:$I$1250,V1184)</f>
        <v>1.46812934836504E-007</v>
      </c>
      <c r="AW1184" s="5" t="n">
        <f aca="false">AU1184/AV1184</f>
        <v>5.0321507026845E-005</v>
      </c>
      <c r="AX1184" s="7" t="n">
        <f aca="false">SUMIFS($AP$2:$AP$1250,$I$2:$I$1250,V1184)</f>
        <v>1</v>
      </c>
    </row>
    <row r="1185" customFormat="false" ht="15.8" hidden="false" customHeight="false" outlineLevel="0" collapsed="false">
      <c r="A1185" s="0" t="s">
        <v>19</v>
      </c>
      <c r="B1185" s="0" t="s">
        <v>145</v>
      </c>
      <c r="C1185" s="0" t="s">
        <v>38</v>
      </c>
      <c r="D1185" s="0" t="s">
        <v>39</v>
      </c>
      <c r="E1185" s="0" t="str">
        <f aca="false">VLOOKUP(A1185,Nomenclature!$D$1:$E$9,2,0)</f>
        <v>07</v>
      </c>
      <c r="F1185" s="0" t="str">
        <f aca="false">VLOOKUP(B1185,Nomenclature!$J$1:$K$97,2,0)</f>
        <v>81</v>
      </c>
      <c r="G1185" s="0" t="str">
        <f aca="false">VLOOKUP(C1185,Nomenclature!$M$1:$N$21,2,0)</f>
        <v>24</v>
      </c>
      <c r="H1185" s="0" t="str">
        <f aca="false">VLOOKUP(D1185,Nomenclature!$O$25:$P$31,2,0)</f>
        <v>04</v>
      </c>
      <c r="I1185" s="1" t="str">
        <f aca="false">CONCATENATE(E1185,F1185)</f>
        <v>0781</v>
      </c>
      <c r="J1185" s="0" t="str">
        <f aca="false">CONCATENATE(E1185,F1185,G1185,H1185)</f>
        <v>07812404</v>
      </c>
      <c r="K1185" s="0" t="n">
        <v>22.533241019656</v>
      </c>
      <c r="L1185" s="0" t="n">
        <v>20</v>
      </c>
      <c r="M1185" s="0" t="n">
        <v>215.395813242749</v>
      </c>
      <c r="N1185" s="0" t="n">
        <v>0.972147213610622</v>
      </c>
      <c r="O1185" s="0" t="n">
        <v>9.99100809271657E-005</v>
      </c>
      <c r="P1185" s="4" t="n">
        <f aca="false">VLOOKUP(D1185,'paramètres CI'!$A$1:$B$6,2,0)</f>
        <v>0.022045059962018</v>
      </c>
      <c r="Q1185" s="17" t="n">
        <f aca="false">M1185*P1185/N1185</f>
        <v>4.88445942345304</v>
      </c>
      <c r="R1185" s="9" t="n">
        <f aca="false">1/(1+0.04)*(1 - (1/(1+0.04))^L1185)/(1-1/(1+0.04))</f>
        <v>13.5903263449677</v>
      </c>
      <c r="S1185" s="17" t="n">
        <f aca="false">K1185/R1185</f>
        <v>1.65803531480315</v>
      </c>
      <c r="T1185" s="17" t="n">
        <f aca="false">Q1185+S1185</f>
        <v>6.54249473825619</v>
      </c>
      <c r="U1185" s="0" t="n">
        <f aca="false">T1185 + Z1185</f>
        <v>18.974655691799</v>
      </c>
      <c r="V1185" s="4" t="str">
        <f aca="false">VLOOKUP(I1185,'CI ref gaz'!$I$1:$AM$97,1,0)</f>
        <v>0781</v>
      </c>
      <c r="W1185" s="0" t="n">
        <f aca="false">VLOOKUP(I1185,'CI ref gaz'!$I$1:$AM$97,14,0)</f>
        <v>-2</v>
      </c>
      <c r="X1185" s="1" t="n">
        <f aca="false">VLOOKUP(I1185,'CI ref gaz'!$I$1:$AM$97,13,0)</f>
        <v>6.72845161401802</v>
      </c>
      <c r="Y1185" s="2" t="n">
        <f aca="false">VLOOKUP(I1185,'CI ref gaz'!$I$1:$AM$97,7,0)</f>
        <v>0.399649684257566</v>
      </c>
      <c r="Z1185" s="17" t="n">
        <f aca="false">X1185*(O1185/Y1185)^(-1/8)-T1185</f>
        <v>12.4321609535428</v>
      </c>
      <c r="AA1185" s="17" t="n">
        <f aca="false">Z1185^2</f>
        <v>154.558625974795</v>
      </c>
      <c r="AB1185" s="18" t="n">
        <f aca="false">Z1185/U1185</f>
        <v>0.655198236820502</v>
      </c>
      <c r="AC1185" s="17" t="n">
        <f aca="false">U1185^-('paramètres CI'!$B$19)</f>
        <v>5.95125785178261E-011</v>
      </c>
      <c r="AD1185" s="4" t="n">
        <f aca="false">SUMIFS($AC$2:$AC$1250,$I$2:$I$1250,V1185)</f>
        <v>5.95661398384921E-007</v>
      </c>
      <c r="AE1185" s="4" t="n">
        <f aca="false">AC1185/AD1185</f>
        <v>9.99100809271656E-005</v>
      </c>
      <c r="AF1185" s="17" t="n">
        <f aca="false">AE1185-O1185</f>
        <v>0</v>
      </c>
      <c r="AG1185" s="4" t="n">
        <f aca="false">VLOOKUP(I1185,BesoinU!$F$1:$L$99,3,0)</f>
        <v>42.2693565163879</v>
      </c>
      <c r="AH1185" s="19" t="n">
        <f aca="false">VLOOKUP(J1185,bibliRdtCHauff!$G$2:$K$1398,4,0)</f>
        <v>22.533241019656</v>
      </c>
      <c r="AI1185" s="19" t="n">
        <f aca="false">VLOOKUP(J1185,bibliRdtCHauff!$G$2:$K$1398,3,0)</f>
        <v>0.972147213610622</v>
      </c>
      <c r="AJ1185" s="4" t="n">
        <f aca="false">VLOOKUP(D1185,'paramètres CI'!$A$1:$C$6,3)</f>
        <v>0.0386719666666667</v>
      </c>
      <c r="AK1185" s="4" t="n">
        <f aca="false">AJ1185*AG1185/AI1185</f>
        <v>1.68147285034336</v>
      </c>
      <c r="AL1185" s="4" t="n">
        <f aca="false">AK1185+AH1185/R1185</f>
        <v>3.3395081651465</v>
      </c>
      <c r="AM1185" s="4" t="n">
        <f aca="false">AL1185+Z1185</f>
        <v>15.7716691186893</v>
      </c>
      <c r="AN1185" s="4" t="n">
        <f aca="false">AM1185^-'paramètres CI'!$B$19</f>
        <v>2.61203349762296E-010</v>
      </c>
      <c r="AO1185" s="4" t="n">
        <f aca="false">SUMIFS($AN$2:$AN$1250,$I$2:$I$1250,V1185)</f>
        <v>0.0143785162300999</v>
      </c>
      <c r="AP1185" s="5" t="n">
        <f aca="false">AN1185/AO1185</f>
        <v>1.81662242182885E-008</v>
      </c>
      <c r="AQ1185" s="6" t="n">
        <f aca="false">AP1185-O1185</f>
        <v>-9.98919147029474E-005</v>
      </c>
      <c r="AR1185" s="20" t="n">
        <f aca="false">VLOOKUP(I1185,entreesparc!$A$13:$H$110,8,0)*AP1185</f>
        <v>0.0017612883639112</v>
      </c>
      <c r="AS1185" s="7" t="n">
        <f aca="false">M1185*AJ1185/AI1185+AH1185/R1185</f>
        <v>10.226469800076</v>
      </c>
      <c r="AT1185" s="4" t="n">
        <f aca="false">AS1185+Z1185</f>
        <v>22.6586307536188</v>
      </c>
      <c r="AU1185" s="4" t="n">
        <f aca="false">AT1185^-'paramètres CI'!$B$19</f>
        <v>1.43923165511153E-011</v>
      </c>
      <c r="AV1185" s="4" t="n">
        <f aca="false">SUMIFS($AU$2:$AU$1250,$I$2:$I$1250,V1185)</f>
        <v>1.46812934836504E-007</v>
      </c>
      <c r="AW1185" s="5" t="n">
        <f aca="false">AU1185/AV1185</f>
        <v>9.80316657189854E-005</v>
      </c>
      <c r="AX1185" s="7" t="n">
        <f aca="false">SUMIFS($AP$2:$AP$1250,$I$2:$I$1250,V1185)</f>
        <v>1</v>
      </c>
    </row>
    <row r="1186" customFormat="false" ht="15.8" hidden="false" customHeight="false" outlineLevel="0" collapsed="false">
      <c r="A1186" s="0" t="s">
        <v>19</v>
      </c>
      <c r="B1186" s="0" t="s">
        <v>145</v>
      </c>
      <c r="C1186" s="0" t="s">
        <v>40</v>
      </c>
      <c r="D1186" s="0" t="s">
        <v>37</v>
      </c>
      <c r="E1186" s="0" t="str">
        <f aca="false">VLOOKUP(A1186,Nomenclature!$D$1:$E$9,2,0)</f>
        <v>07</v>
      </c>
      <c r="F1186" s="0" t="str">
        <f aca="false">VLOOKUP(B1186,Nomenclature!$J$1:$K$97,2,0)</f>
        <v>81</v>
      </c>
      <c r="G1186" s="0" t="str">
        <f aca="false">VLOOKUP(C1186,Nomenclature!$M$1:$N$21,2,0)</f>
        <v>03</v>
      </c>
      <c r="H1186" s="0" t="str">
        <f aca="false">VLOOKUP(D1186,Nomenclature!$O$25:$P$31,2,0)</f>
        <v>03</v>
      </c>
      <c r="I1186" s="1" t="str">
        <f aca="false">CONCATENATE(E1186,F1186)</f>
        <v>0781</v>
      </c>
      <c r="J1186" s="0" t="str">
        <f aca="false">CONCATENATE(E1186,F1186,G1186,H1186)</f>
        <v>07810303</v>
      </c>
      <c r="K1186" s="0" t="n">
        <v>29.488706303146</v>
      </c>
      <c r="L1186" s="0" t="n">
        <v>20</v>
      </c>
      <c r="M1186" s="0" t="n">
        <v>112.269138549697</v>
      </c>
      <c r="N1186" s="0" t="n">
        <v>0.678573947768737</v>
      </c>
      <c r="O1186" s="0" t="n">
        <v>0.0185183969907592</v>
      </c>
      <c r="P1186" s="4" t="n">
        <f aca="false">VLOOKUP(D1186,'paramètres CI'!$A$1:$B$6,2,0)</f>
        <v>0.0385046990211696</v>
      </c>
      <c r="Q1186" s="17" t="n">
        <f aca="false">M1186*P1186/N1186</f>
        <v>6.37055018607249</v>
      </c>
      <c r="R1186" s="9" t="n">
        <f aca="false">1/(1+0.04)*(1 - (1/(1+0.04))^L1186)/(1-1/(1+0.04))</f>
        <v>13.5903263449677</v>
      </c>
      <c r="S1186" s="17" t="n">
        <f aca="false">K1186/R1186</f>
        <v>2.16983062471236</v>
      </c>
      <c r="T1186" s="17" t="n">
        <f aca="false">Q1186+S1186</f>
        <v>8.54038081078485</v>
      </c>
      <c r="U1186" s="0" t="n">
        <f aca="false">T1186 + Z1186</f>
        <v>9.87812788015255</v>
      </c>
      <c r="V1186" s="4" t="str">
        <f aca="false">VLOOKUP(I1186,'CI ref gaz'!$I$1:$AM$97,1,0)</f>
        <v>0781</v>
      </c>
      <c r="W1186" s="0" t="n">
        <f aca="false">VLOOKUP(I1186,'CI ref gaz'!$I$1:$AM$97,14,0)</f>
        <v>-2</v>
      </c>
      <c r="X1186" s="1" t="n">
        <f aca="false">VLOOKUP(I1186,'CI ref gaz'!$I$1:$AM$97,13,0)</f>
        <v>6.72845161401802</v>
      </c>
      <c r="Y1186" s="2" t="n">
        <f aca="false">VLOOKUP(I1186,'CI ref gaz'!$I$1:$AM$97,7,0)</f>
        <v>0.399649684257566</v>
      </c>
      <c r="Z1186" s="17" t="n">
        <f aca="false">X1186*(O1186/Y1186)^(-1/8)-T1186</f>
        <v>1.3377470693677</v>
      </c>
      <c r="AA1186" s="17" t="n">
        <f aca="false">Z1186^2</f>
        <v>1.78956722160188</v>
      </c>
      <c r="AB1186" s="18" t="n">
        <f aca="false">Z1186/U1186</f>
        <v>0.135425162095294</v>
      </c>
      <c r="AC1186" s="17" t="n">
        <f aca="false">U1186^-('paramètres CI'!$B$19)</f>
        <v>1.10306942473627E-008</v>
      </c>
      <c r="AD1186" s="4" t="n">
        <f aca="false">SUMIFS($AC$2:$AC$1250,$I$2:$I$1250,V1186)</f>
        <v>5.95661398384921E-007</v>
      </c>
      <c r="AE1186" s="4" t="n">
        <f aca="false">AC1186/AD1186</f>
        <v>0.0185183969907592</v>
      </c>
      <c r="AF1186" s="17" t="n">
        <f aca="false">AE1186-O1186</f>
        <v>0</v>
      </c>
      <c r="AG1186" s="4" t="n">
        <f aca="false">VLOOKUP(I1186,BesoinU!$F$1:$L$99,3,0)</f>
        <v>42.2693565163879</v>
      </c>
      <c r="AH1186" s="19" t="n">
        <f aca="false">VLOOKUP(J1186,bibliRdtCHauff!$G$2:$K$1398,4,0)</f>
        <v>30.9631416183033</v>
      </c>
      <c r="AI1186" s="19" t="n">
        <f aca="false">VLOOKUP(J1186,bibliRdtCHauff!$G$2:$K$1398,3,0)</f>
        <v>0.693333569576277</v>
      </c>
      <c r="AJ1186" s="4" t="n">
        <f aca="false">VLOOKUP(D1186,'paramètres CI'!$A$1:$C$6,3)</f>
        <v>0.0763929293534506</v>
      </c>
      <c r="AK1186" s="4" t="n">
        <f aca="false">AJ1186*AG1186/AI1186</f>
        <v>4.65732528737308</v>
      </c>
      <c r="AL1186" s="4" t="n">
        <f aca="false">AK1186+AH1186/R1186</f>
        <v>6.93564744332105</v>
      </c>
      <c r="AM1186" s="4" t="n">
        <f aca="false">AL1186+Z1186</f>
        <v>8.27339451268875</v>
      </c>
      <c r="AN1186" s="4" t="n">
        <f aca="false">AM1186^-'paramètres CI'!$B$19</f>
        <v>4.55543787712859E-008</v>
      </c>
      <c r="AO1186" s="4" t="n">
        <f aca="false">SUMIFS($AN$2:$AN$1250,$I$2:$I$1250,V1186)</f>
        <v>0.0143785162300999</v>
      </c>
      <c r="AP1186" s="5" t="n">
        <f aca="false">AN1186/AO1186</f>
        <v>3.16822529128024E-006</v>
      </c>
      <c r="AQ1186" s="6" t="n">
        <f aca="false">AP1186-O1186</f>
        <v>-0.0185152287654679</v>
      </c>
      <c r="AR1186" s="20" t="n">
        <f aca="false">VLOOKUP(I1186,entreesparc!$A$13:$H$110,8,0)*AP1186</f>
        <v>0.307172160418637</v>
      </c>
      <c r="AS1186" s="7" t="n">
        <f aca="false">M1186*AJ1186/AI1186+AH1186/R1186</f>
        <v>14.6483684744051</v>
      </c>
      <c r="AT1186" s="4" t="n">
        <f aca="false">AS1186+Z1186</f>
        <v>15.9861155437728</v>
      </c>
      <c r="AU1186" s="4" t="n">
        <f aca="false">AT1186^-'paramètres CI'!$B$19</f>
        <v>2.34453337299987E-010</v>
      </c>
      <c r="AV1186" s="4" t="n">
        <f aca="false">SUMIFS($AU$2:$AU$1250,$I$2:$I$1250,V1186)</f>
        <v>1.46812934836504E-007</v>
      </c>
      <c r="AW1186" s="5" t="n">
        <f aca="false">AU1186/AV1186</f>
        <v>0.00159695286768215</v>
      </c>
      <c r="AX1186" s="7" t="n">
        <f aca="false">SUMIFS($AP$2:$AP$1250,$I$2:$I$1250,V1186)</f>
        <v>1</v>
      </c>
    </row>
    <row r="1187" customFormat="false" ht="15.8" hidden="false" customHeight="false" outlineLevel="0" collapsed="false">
      <c r="A1187" s="0" t="s">
        <v>19</v>
      </c>
      <c r="B1187" s="0" t="s">
        <v>145</v>
      </c>
      <c r="C1187" s="0" t="s">
        <v>41</v>
      </c>
      <c r="D1187" s="0" t="s">
        <v>39</v>
      </c>
      <c r="E1187" s="0" t="str">
        <f aca="false">VLOOKUP(A1187,Nomenclature!$D$1:$E$9,2,0)</f>
        <v>07</v>
      </c>
      <c r="F1187" s="0" t="str">
        <f aca="false">VLOOKUP(B1187,Nomenclature!$J$1:$K$97,2,0)</f>
        <v>81</v>
      </c>
      <c r="G1187" s="0" t="str">
        <f aca="false">VLOOKUP(C1187,Nomenclature!$M$1:$N$21,2,0)</f>
        <v>04</v>
      </c>
      <c r="H1187" s="0" t="str">
        <f aca="false">VLOOKUP(D1187,Nomenclature!$O$25:$P$31,2,0)</f>
        <v>04</v>
      </c>
      <c r="I1187" s="1" t="str">
        <f aca="false">CONCATENATE(E1187,F1187)</f>
        <v>0781</v>
      </c>
      <c r="J1187" s="0" t="str">
        <f aca="false">CONCATENATE(E1187,F1187,G1187,H1187)</f>
        <v>07810404</v>
      </c>
      <c r="K1187" s="0" t="n">
        <v>18.0265928157248</v>
      </c>
      <c r="L1187" s="0" t="n">
        <v>20</v>
      </c>
      <c r="M1187" s="0" t="n">
        <v>215.395813242749</v>
      </c>
      <c r="N1187" s="0" t="n">
        <v>0.6415021118102</v>
      </c>
      <c r="O1187" s="0" t="n">
        <v>0.399649684257566</v>
      </c>
      <c r="P1187" s="4" t="n">
        <f aca="false">VLOOKUP(D1187,'paramètres CI'!$A$1:$B$6,2,0)</f>
        <v>0.022045059962018</v>
      </c>
      <c r="Q1187" s="17" t="n">
        <f aca="false">M1187*P1187/N1187</f>
        <v>7.4020233621755</v>
      </c>
      <c r="R1187" s="9" t="n">
        <f aca="false">1/(1+0.04)*(1 - (1/(1+0.04))^L1187)/(1-1/(1+0.04))</f>
        <v>13.5903263449677</v>
      </c>
      <c r="S1187" s="17" t="n">
        <f aca="false">K1187/R1187</f>
        <v>1.32642825184252</v>
      </c>
      <c r="T1187" s="17" t="n">
        <f aca="false">Q1187+S1187</f>
        <v>8.72845161401802</v>
      </c>
      <c r="U1187" s="0" t="n">
        <f aca="false">T1187 + Z1187</f>
        <v>6.72845161401802</v>
      </c>
      <c r="V1187" s="4" t="str">
        <f aca="false">VLOOKUP(I1187,'CI ref gaz'!$I$1:$AM$97,1,0)</f>
        <v>0781</v>
      </c>
      <c r="W1187" s="0" t="n">
        <f aca="false">VLOOKUP(I1187,'CI ref gaz'!$I$1:$AM$97,14,0)</f>
        <v>-2</v>
      </c>
      <c r="X1187" s="1" t="n">
        <f aca="false">VLOOKUP(I1187,'CI ref gaz'!$I$1:$AM$97,13,0)</f>
        <v>6.72845161401802</v>
      </c>
      <c r="Y1187" s="2" t="n">
        <f aca="false">VLOOKUP(I1187,'CI ref gaz'!$I$1:$AM$97,7,0)</f>
        <v>0.399649684257566</v>
      </c>
      <c r="Z1187" s="17" t="n">
        <f aca="false">X1187*(O1187/Y1187)^(-1/8)-T1187</f>
        <v>-2</v>
      </c>
      <c r="AA1187" s="17" t="n">
        <f aca="false">Z1187^2</f>
        <v>4</v>
      </c>
      <c r="AB1187" s="18" t="n">
        <f aca="false">Z1187/U1187</f>
        <v>-0.29724520807034</v>
      </c>
      <c r="AC1187" s="17" t="n">
        <f aca="false">U1187^-('paramètres CI'!$B$19)</f>
        <v>2.38055889788954E-007</v>
      </c>
      <c r="AD1187" s="4" t="n">
        <f aca="false">SUMIFS($AC$2:$AC$1250,$I$2:$I$1250,V1187)</f>
        <v>5.95661398384921E-007</v>
      </c>
      <c r="AE1187" s="4" t="n">
        <f aca="false">AC1187/AD1187</f>
        <v>0.399649684257566</v>
      </c>
      <c r="AF1187" s="17" t="n">
        <f aca="false">AE1187-O1187</f>
        <v>0</v>
      </c>
      <c r="AG1187" s="4" t="n">
        <f aca="false">VLOOKUP(I1187,BesoinU!$F$1:$L$99,3,0)</f>
        <v>42.2693565163879</v>
      </c>
      <c r="AH1187" s="19" t="n">
        <f aca="false">VLOOKUP(J1187,bibliRdtCHauff!$G$2:$K$1398,4,0)</f>
        <v>18.927922456511</v>
      </c>
      <c r="AI1187" s="19" t="n">
        <f aca="false">VLOOKUP(J1187,bibliRdtCHauff!$G$2:$K$1398,3,0)</f>
        <v>0.707631132170284</v>
      </c>
      <c r="AJ1187" s="4" t="n">
        <f aca="false">VLOOKUP(D1187,'paramètres CI'!$A$1:$C$6,3)</f>
        <v>0.0386719666666667</v>
      </c>
      <c r="AK1187" s="4" t="n">
        <f aca="false">AJ1187*AG1187/AI1187</f>
        <v>2.31001587113587</v>
      </c>
      <c r="AL1187" s="4" t="n">
        <f aca="false">AK1187+AH1187/R1187</f>
        <v>3.70276553557051</v>
      </c>
      <c r="AM1187" s="4" t="n">
        <f aca="false">AL1187+Z1187</f>
        <v>1.70276553557051</v>
      </c>
      <c r="AN1187" s="4" t="n">
        <f aca="false">AM1187^-'paramètres CI'!$B$19</f>
        <v>0.0141501547398305</v>
      </c>
      <c r="AO1187" s="4" t="n">
        <f aca="false">SUMIFS($AN$2:$AN$1250,$I$2:$I$1250,V1187)</f>
        <v>0.0143785162300999</v>
      </c>
      <c r="AP1187" s="5" t="n">
        <f aca="false">AN1187/AO1187</f>
        <v>0.984117868171173</v>
      </c>
      <c r="AQ1187" s="6" t="n">
        <f aca="false">AP1187-O1187</f>
        <v>0.584468183913607</v>
      </c>
      <c r="AR1187" s="20" t="n">
        <f aca="false">VLOOKUP(I1187,entreesparc!$A$13:$H$110,8,0)*AP1187</f>
        <v>95414.1779325832</v>
      </c>
      <c r="AS1187" s="7" t="n">
        <f aca="false">M1187*AJ1187/AI1187+AH1187/R1187</f>
        <v>13.1641081182607</v>
      </c>
      <c r="AT1187" s="4" t="n">
        <f aca="false">AS1187+Z1187</f>
        <v>11.1641081182607</v>
      </c>
      <c r="AU1187" s="4" t="n">
        <f aca="false">AT1187^-'paramètres CI'!$B$19</f>
        <v>4.14388533964069E-009</v>
      </c>
      <c r="AV1187" s="4" t="n">
        <f aca="false">SUMIFS($AU$2:$AU$1250,$I$2:$I$1250,V1187)</f>
        <v>1.46812934836504E-007</v>
      </c>
      <c r="AW1187" s="5" t="n">
        <f aca="false">AU1187/AV1187</f>
        <v>0.0282256147542822</v>
      </c>
      <c r="AX1187" s="7" t="n">
        <f aca="false">SUMIFS($AP$2:$AP$1250,$I$2:$I$1250,V1187)</f>
        <v>1</v>
      </c>
    </row>
    <row r="1188" customFormat="false" ht="15.8" hidden="false" customHeight="false" outlineLevel="0" collapsed="false">
      <c r="A1188" s="0" t="s">
        <v>19</v>
      </c>
      <c r="B1188" s="0" t="s">
        <v>145</v>
      </c>
      <c r="C1188" s="0" t="s">
        <v>45</v>
      </c>
      <c r="D1188" s="0" t="s">
        <v>43</v>
      </c>
      <c r="E1188" s="0" t="str">
        <f aca="false">VLOOKUP(A1188,Nomenclature!$D$1:$E$9,2,0)</f>
        <v>07</v>
      </c>
      <c r="F1188" s="0" t="str">
        <f aca="false">VLOOKUP(B1188,Nomenclature!$J$1:$K$97,2,0)</f>
        <v>81</v>
      </c>
      <c r="G1188" s="0" t="str">
        <f aca="false">VLOOKUP(C1188,Nomenclature!$M$1:$N$21,2,0)</f>
        <v>06</v>
      </c>
      <c r="H1188" s="0" t="str">
        <f aca="false">VLOOKUP(D1188,Nomenclature!$O$25:$P$31,2,0)</f>
        <v>02</v>
      </c>
      <c r="I1188" s="1" t="str">
        <f aca="false">CONCATENATE(E1188,F1188)</f>
        <v>0781</v>
      </c>
      <c r="J1188" s="0" t="str">
        <f aca="false">CONCATENATE(E1188,F1188,G1188,H1188)</f>
        <v>07810602</v>
      </c>
      <c r="K1188" s="0" t="n">
        <v>10</v>
      </c>
      <c r="L1188" s="0" t="n">
        <v>13</v>
      </c>
      <c r="M1188" s="0" t="n">
        <v>76.4664080169742</v>
      </c>
      <c r="N1188" s="0" t="n">
        <v>0.9</v>
      </c>
      <c r="O1188" s="0" t="n">
        <v>0.0852352701158101</v>
      </c>
      <c r="P1188" s="4" t="n">
        <f aca="false">VLOOKUP(D1188,'paramètres CI'!$A$1:$B$6,2,0)</f>
        <v>0.0935912806596305</v>
      </c>
      <c r="Q1188" s="17" t="n">
        <f aca="false">M1188*P1188/N1188</f>
        <v>7.95176561527828</v>
      </c>
      <c r="R1188" s="9" t="n">
        <f aca="false">1/(1+0.04)*(1 - (1/(1+0.04))^L1188)/(1-1/(1+0.04))</f>
        <v>9.98564784663304</v>
      </c>
      <c r="S1188" s="17" t="n">
        <f aca="false">K1188/R1188</f>
        <v>1.00143727814033</v>
      </c>
      <c r="T1188" s="17" t="n">
        <f aca="false">Q1188+S1188</f>
        <v>8.95320289341861</v>
      </c>
      <c r="U1188" s="0" t="n">
        <f aca="false">T1188 + Z1188</f>
        <v>8.16201991661375</v>
      </c>
      <c r="V1188" s="4" t="str">
        <f aca="false">VLOOKUP(I1188,'CI ref gaz'!$I$1:$AM$97,1,0)</f>
        <v>0781</v>
      </c>
      <c r="W1188" s="0" t="n">
        <f aca="false">VLOOKUP(I1188,'CI ref gaz'!$I$1:$AM$97,14,0)</f>
        <v>-2</v>
      </c>
      <c r="X1188" s="1" t="n">
        <f aca="false">VLOOKUP(I1188,'CI ref gaz'!$I$1:$AM$97,13,0)</f>
        <v>6.72845161401802</v>
      </c>
      <c r="Y1188" s="2" t="n">
        <f aca="false">VLOOKUP(I1188,'CI ref gaz'!$I$1:$AM$97,7,0)</f>
        <v>0.399649684257566</v>
      </c>
      <c r="Z1188" s="17" t="n">
        <f aca="false">X1188*(O1188/Y1188)^(-1/8)-T1188</f>
        <v>-0.791182976804857</v>
      </c>
      <c r="AA1188" s="17" t="n">
        <f aca="false">Z1188^2</f>
        <v>0.625970502785794</v>
      </c>
      <c r="AB1188" s="18" t="n">
        <f aca="false">Z1188/U1188</f>
        <v>-0.0969347030377135</v>
      </c>
      <c r="AC1188" s="17" t="n">
        <f aca="false">U1188^-('paramètres CI'!$B$19)</f>
        <v>5.07713601888998E-008</v>
      </c>
      <c r="AD1188" s="4" t="n">
        <f aca="false">SUMIFS($AC$2:$AC$1250,$I$2:$I$1250,V1188)</f>
        <v>5.95661398384921E-007</v>
      </c>
      <c r="AE1188" s="4" t="n">
        <f aca="false">AC1188/AD1188</f>
        <v>0.08523527011581</v>
      </c>
      <c r="AF1188" s="17" t="n">
        <f aca="false">AE1188-O1188</f>
        <v>0</v>
      </c>
      <c r="AG1188" s="4" t="n">
        <f aca="false">VLOOKUP(I1188,BesoinU!$F$1:$L$99,3,0)</f>
        <v>42.2693565163879</v>
      </c>
      <c r="AH1188" s="19" t="n">
        <f aca="false">VLOOKUP(J1188,bibliRdtCHauff!$G$2:$K$1398,4,0)</f>
        <v>10.4</v>
      </c>
      <c r="AI1188" s="19" t="n">
        <f aca="false">VLOOKUP(J1188,bibliRdtCHauff!$G$2:$K$1398,3,0)</f>
        <v>0.92</v>
      </c>
      <c r="AJ1188" s="4" t="n">
        <f aca="false">VLOOKUP(D1188,'paramètres CI'!$A$1:$C$6,3)</f>
        <v>0.09847</v>
      </c>
      <c r="AK1188" s="4" t="n">
        <f aca="false">AJ1188*AG1188/AI1188</f>
        <v>4.52419949583556</v>
      </c>
      <c r="AL1188" s="4" t="n">
        <f aca="false">AK1188+AH1188/R1188</f>
        <v>5.5656942651015</v>
      </c>
      <c r="AM1188" s="4" t="n">
        <f aca="false">AL1188+Z1188</f>
        <v>4.77451128829664</v>
      </c>
      <c r="AN1188" s="4" t="n">
        <f aca="false">AM1188^-'paramètres CI'!$B$19</f>
        <v>3.70312697982521E-006</v>
      </c>
      <c r="AO1188" s="4" t="n">
        <f aca="false">SUMIFS($AN$2:$AN$1250,$I$2:$I$1250,V1188)</f>
        <v>0.0143785162300999</v>
      </c>
      <c r="AP1188" s="5" t="n">
        <f aca="false">AN1188/AO1188</f>
        <v>0.000257545835784718</v>
      </c>
      <c r="AQ1188" s="6" t="n">
        <f aca="false">AP1188-O1188</f>
        <v>-0.0849777242800254</v>
      </c>
      <c r="AR1188" s="20" t="n">
        <f aca="false">VLOOKUP(I1188,entreesparc!$A$13:$H$110,8,0)*AP1188</f>
        <v>24.9701026636423</v>
      </c>
      <c r="AS1188" s="7" t="n">
        <f aca="false">M1188*AJ1188/AI1188+AH1188/R1188</f>
        <v>9.22589389690882</v>
      </c>
      <c r="AT1188" s="4" t="n">
        <f aca="false">AS1188+Z1188</f>
        <v>8.43471092010396</v>
      </c>
      <c r="AU1188" s="4" t="n">
        <f aca="false">AT1188^-'paramètres CI'!$B$19</f>
        <v>3.90335793818896E-008</v>
      </c>
      <c r="AV1188" s="4" t="n">
        <f aca="false">SUMIFS($AU$2:$AU$1250,$I$2:$I$1250,V1188)</f>
        <v>1.46812934836504E-007</v>
      </c>
      <c r="AW1188" s="5" t="n">
        <f aca="false">AU1188/AV1188</f>
        <v>0.265872890732406</v>
      </c>
      <c r="AX1188" s="7" t="n">
        <f aca="false">SUMIFS($AP$2:$AP$1250,$I$2:$I$1250,V1188)</f>
        <v>1</v>
      </c>
    </row>
    <row r="1189" customFormat="false" ht="15.8" hidden="false" customHeight="false" outlineLevel="0" collapsed="false">
      <c r="A1189" s="0" t="s">
        <v>19</v>
      </c>
      <c r="B1189" s="0" t="s">
        <v>145</v>
      </c>
      <c r="C1189" s="0" t="s">
        <v>46</v>
      </c>
      <c r="D1189" s="0" t="s">
        <v>43</v>
      </c>
      <c r="E1189" s="0" t="str">
        <f aca="false">VLOOKUP(A1189,Nomenclature!$D$1:$E$9,2,0)</f>
        <v>07</v>
      </c>
      <c r="F1189" s="0" t="str">
        <f aca="false">VLOOKUP(B1189,Nomenclature!$J$1:$K$97,2,0)</f>
        <v>81</v>
      </c>
      <c r="G1189" s="0" t="str">
        <f aca="false">VLOOKUP(C1189,Nomenclature!$M$1:$N$21,2,0)</f>
        <v>26</v>
      </c>
      <c r="H1189" s="0" t="str">
        <f aca="false">VLOOKUP(D1189,Nomenclature!$O$25:$P$31,2,0)</f>
        <v>02</v>
      </c>
      <c r="I1189" s="1" t="str">
        <f aca="false">CONCATENATE(E1189,F1189)</f>
        <v>0781</v>
      </c>
      <c r="J1189" s="0" t="str">
        <f aca="false">CONCATENATE(E1189,F1189,G1189,H1189)</f>
        <v>07812602</v>
      </c>
      <c r="K1189" s="0" t="n">
        <v>12</v>
      </c>
      <c r="L1189" s="0" t="n">
        <v>13</v>
      </c>
      <c r="M1189" s="0" t="n">
        <v>76.4664080169742</v>
      </c>
      <c r="N1189" s="0" t="n">
        <v>1</v>
      </c>
      <c r="O1189" s="0" t="n">
        <v>9.99100809271657E-005</v>
      </c>
      <c r="P1189" s="4" t="n">
        <f aca="false">VLOOKUP(D1189,'paramètres CI'!$A$1:$B$6,2,0)</f>
        <v>0.0935912806596305</v>
      </c>
      <c r="Q1189" s="17" t="n">
        <f aca="false">M1189*P1189/N1189</f>
        <v>7.15658905375045</v>
      </c>
      <c r="R1189" s="9" t="n">
        <f aca="false">1/(1+0.04)*(1 - (1/(1+0.04))^L1189)/(1-1/(1+0.04))</f>
        <v>9.98564784663304</v>
      </c>
      <c r="S1189" s="17" t="n">
        <f aca="false">K1189/R1189</f>
        <v>1.20172473376839</v>
      </c>
      <c r="T1189" s="17" t="n">
        <f aca="false">Q1189+S1189</f>
        <v>8.35831378751884</v>
      </c>
      <c r="U1189" s="0" t="n">
        <f aca="false">T1189 + Z1189</f>
        <v>18.974655691799</v>
      </c>
      <c r="V1189" s="4" t="str">
        <f aca="false">VLOOKUP(I1189,'CI ref gaz'!$I$1:$AM$97,1,0)</f>
        <v>0781</v>
      </c>
      <c r="W1189" s="0" t="n">
        <f aca="false">VLOOKUP(I1189,'CI ref gaz'!$I$1:$AM$97,14,0)</f>
        <v>-2</v>
      </c>
      <c r="X1189" s="1" t="n">
        <f aca="false">VLOOKUP(I1189,'CI ref gaz'!$I$1:$AM$97,13,0)</f>
        <v>6.72845161401802</v>
      </c>
      <c r="Y1189" s="2" t="n">
        <f aca="false">VLOOKUP(I1189,'CI ref gaz'!$I$1:$AM$97,7,0)</f>
        <v>0.399649684257566</v>
      </c>
      <c r="Z1189" s="17" t="n">
        <f aca="false">X1189*(O1189/Y1189)^(-1/8)-T1189</f>
        <v>10.6163419042802</v>
      </c>
      <c r="AA1189" s="17" t="n">
        <f aca="false">Z1189^2</f>
        <v>112.706715428575</v>
      </c>
      <c r="AB1189" s="18" t="n">
        <f aca="false">Z1189/U1189</f>
        <v>0.559501161798084</v>
      </c>
      <c r="AC1189" s="17" t="n">
        <f aca="false">U1189^-('paramètres CI'!$B$19)</f>
        <v>5.95125785178261E-011</v>
      </c>
      <c r="AD1189" s="4" t="n">
        <f aca="false">SUMIFS($AC$2:$AC$1250,$I$2:$I$1250,V1189)</f>
        <v>5.95661398384921E-007</v>
      </c>
      <c r="AE1189" s="4" t="n">
        <f aca="false">AC1189/AD1189</f>
        <v>9.99100809271656E-005</v>
      </c>
      <c r="AF1189" s="17" t="n">
        <f aca="false">AE1189-O1189</f>
        <v>0</v>
      </c>
      <c r="AG1189" s="4" t="n">
        <f aca="false">VLOOKUP(I1189,BesoinU!$F$1:$L$99,3,0)</f>
        <v>42.2693565163879</v>
      </c>
      <c r="AH1189" s="19" t="n">
        <f aca="false">VLOOKUP(J1189,bibliRdtCHauff!$G$2:$K$1398,4,0)</f>
        <v>12</v>
      </c>
      <c r="AI1189" s="19" t="n">
        <f aca="false">VLOOKUP(J1189,bibliRdtCHauff!$G$2:$K$1398,3,0)</f>
        <v>1</v>
      </c>
      <c r="AJ1189" s="4" t="n">
        <f aca="false">VLOOKUP(D1189,'paramètres CI'!$A$1:$C$6,3)</f>
        <v>0.09847</v>
      </c>
      <c r="AK1189" s="4" t="n">
        <f aca="false">AJ1189*AG1189/AI1189</f>
        <v>4.16226353616872</v>
      </c>
      <c r="AL1189" s="4" t="n">
        <f aca="false">AK1189+AH1189/R1189</f>
        <v>5.36398826993711</v>
      </c>
      <c r="AM1189" s="4" t="n">
        <f aca="false">AL1189+Z1189</f>
        <v>15.9803301742173</v>
      </c>
      <c r="AN1189" s="4" t="n">
        <f aca="false">AM1189^-'paramètres CI'!$B$19</f>
        <v>2.35133232713097E-010</v>
      </c>
      <c r="AO1189" s="4" t="n">
        <f aca="false">SUMIFS($AN$2:$AN$1250,$I$2:$I$1250,V1189)</f>
        <v>0.0143785162300999</v>
      </c>
      <c r="AP1189" s="5" t="n">
        <f aca="false">AN1189/AO1189</f>
        <v>1.63530943631632E-008</v>
      </c>
      <c r="AQ1189" s="6" t="n">
        <f aca="false">AP1189-O1189</f>
        <v>-9.98937278328025E-005</v>
      </c>
      <c r="AR1189" s="20" t="n">
        <f aca="false">VLOOKUP(I1189,entreesparc!$A$13:$H$110,8,0)*AP1189</f>
        <v>0.00158549814588244</v>
      </c>
      <c r="AS1189" s="7" t="n">
        <f aca="false">M1189*AJ1189/AI1189+AH1189/R1189</f>
        <v>8.73137193119984</v>
      </c>
      <c r="AT1189" s="4" t="n">
        <f aca="false">AS1189+Z1189</f>
        <v>19.34771383548</v>
      </c>
      <c r="AU1189" s="4" t="n">
        <f aca="false">AT1189^-'paramètres CI'!$B$19</f>
        <v>5.09287196034839E-011</v>
      </c>
      <c r="AV1189" s="4" t="n">
        <f aca="false">SUMIFS($AU$2:$AU$1250,$I$2:$I$1250,V1189)</f>
        <v>1.46812934836504E-007</v>
      </c>
      <c r="AW1189" s="5" t="n">
        <f aca="false">AU1189/AV1189</f>
        <v>0.000346895317229371</v>
      </c>
      <c r="AX1189" s="7" t="n">
        <f aca="false">SUMIFS($AP$2:$AP$1250,$I$2:$I$1250,V1189)</f>
        <v>1</v>
      </c>
    </row>
    <row r="1190" customFormat="false" ht="15.8" hidden="false" customHeight="false" outlineLevel="0" collapsed="false">
      <c r="A1190" s="0" t="s">
        <v>19</v>
      </c>
      <c r="B1190" s="0" t="s">
        <v>145</v>
      </c>
      <c r="C1190" s="0" t="s">
        <v>48</v>
      </c>
      <c r="D1190" s="0" t="s">
        <v>43</v>
      </c>
      <c r="E1190" s="0" t="str">
        <f aca="false">VLOOKUP(A1190,Nomenclature!$D$1:$E$9,2,0)</f>
        <v>07</v>
      </c>
      <c r="F1190" s="0" t="str">
        <f aca="false">VLOOKUP(B1190,Nomenclature!$J$1:$K$97,2,0)</f>
        <v>81</v>
      </c>
      <c r="G1190" s="0" t="str">
        <f aca="false">VLOOKUP(C1190,Nomenclature!$M$1:$N$21,2,0)</f>
        <v>09</v>
      </c>
      <c r="H1190" s="0" t="str">
        <f aca="false">VLOOKUP(D1190,Nomenclature!$O$25:$P$31,2,0)</f>
        <v>02</v>
      </c>
      <c r="I1190" s="1" t="str">
        <f aca="false">CONCATENATE(E1190,F1190)</f>
        <v>0781</v>
      </c>
      <c r="J1190" s="0" t="str">
        <f aca="false">CONCATENATE(E1190,F1190,G1190,H1190)</f>
        <v>07810902</v>
      </c>
      <c r="K1190" s="0" t="n">
        <v>42.8885624603134</v>
      </c>
      <c r="L1190" s="0" t="n">
        <v>20</v>
      </c>
      <c r="M1190" s="0" t="n">
        <v>78.6502354282238</v>
      </c>
      <c r="N1190" s="0" t="n">
        <v>2.83861395348837</v>
      </c>
      <c r="O1190" s="0" t="n">
        <v>0.048688435215512</v>
      </c>
      <c r="P1190" s="4" t="n">
        <f aca="false">VLOOKUP(D1190,'paramètres CI'!$A$1:$B$6,2,0)</f>
        <v>0.0935912806596305</v>
      </c>
      <c r="Q1190" s="17" t="n">
        <f aca="false">M1190*P1190/N1190</f>
        <v>2.59315862548446</v>
      </c>
      <c r="R1190" s="9" t="n">
        <f aca="false">1/(1+0.04)*(1 - (1/(1+0.04))^L1190)/(1-1/(1+0.04))</f>
        <v>13.5903263449677</v>
      </c>
      <c r="S1190" s="17" t="n">
        <f aca="false">K1190/R1190</f>
        <v>3.15581549490859</v>
      </c>
      <c r="T1190" s="17" t="n">
        <f aca="false">Q1190+S1190</f>
        <v>5.74897412039305</v>
      </c>
      <c r="U1190" s="0" t="n">
        <f aca="false">T1190 + Z1190</f>
        <v>8.75380445061743</v>
      </c>
      <c r="V1190" s="4" t="str">
        <f aca="false">VLOOKUP(I1190,'CI ref gaz'!$I$1:$AM$97,1,0)</f>
        <v>0781</v>
      </c>
      <c r="W1190" s="0" t="n">
        <f aca="false">VLOOKUP(I1190,'CI ref gaz'!$I$1:$AM$97,14,0)</f>
        <v>-2</v>
      </c>
      <c r="X1190" s="1" t="n">
        <f aca="false">VLOOKUP(I1190,'CI ref gaz'!$I$1:$AM$97,13,0)</f>
        <v>6.72845161401802</v>
      </c>
      <c r="Y1190" s="2" t="n">
        <f aca="false">VLOOKUP(I1190,'CI ref gaz'!$I$1:$AM$97,7,0)</f>
        <v>0.399649684257566</v>
      </c>
      <c r="Z1190" s="17" t="n">
        <f aca="false">X1190*(O1190/Y1190)^(-1/8)-T1190</f>
        <v>3.00483033022438</v>
      </c>
      <c r="AA1190" s="17" t="n">
        <f aca="false">Z1190^2</f>
        <v>9.02900531343638</v>
      </c>
      <c r="AB1190" s="18" t="n">
        <f aca="false">Z1190/U1190</f>
        <v>0.343259933115417</v>
      </c>
      <c r="AC1190" s="17" t="n">
        <f aca="false">U1190^-('paramètres CI'!$B$19)</f>
        <v>2.90018214056455E-008</v>
      </c>
      <c r="AD1190" s="4" t="n">
        <f aca="false">SUMIFS($AC$2:$AC$1250,$I$2:$I$1250,V1190)</f>
        <v>5.95661398384921E-007</v>
      </c>
      <c r="AE1190" s="4" t="n">
        <f aca="false">AC1190/AD1190</f>
        <v>0.048688435215512</v>
      </c>
      <c r="AF1190" s="17" t="n">
        <f aca="false">AE1190-O1190</f>
        <v>0</v>
      </c>
      <c r="AG1190" s="4" t="n">
        <f aca="false">VLOOKUP(I1190,BesoinU!$F$1:$L$99,3,0)</f>
        <v>42.2693565163879</v>
      </c>
      <c r="AH1190" s="19" t="n">
        <f aca="false">VLOOKUP(J1190,bibliRdtCHauff!$G$2:$K$1398,4,0)</f>
        <v>45.0329905833291</v>
      </c>
      <c r="AI1190" s="19" t="n">
        <f aca="false">VLOOKUP(J1190,bibliRdtCHauff!$G$2:$K$1398,3,0)</f>
        <v>2.9521585116279</v>
      </c>
      <c r="AJ1190" s="4" t="n">
        <f aca="false">VLOOKUP(D1190,'paramètres CI'!$A$1:$C$6,3)</f>
        <v>0.09847</v>
      </c>
      <c r="AK1190" s="4" t="n">
        <f aca="false">AJ1190*AG1190/AI1190</f>
        <v>1.40990516592333</v>
      </c>
      <c r="AL1190" s="4" t="n">
        <f aca="false">AK1190+AH1190/R1190</f>
        <v>4.72351143557735</v>
      </c>
      <c r="AM1190" s="4" t="n">
        <f aca="false">AL1190+Z1190</f>
        <v>7.72834176580173</v>
      </c>
      <c r="AN1190" s="4" t="n">
        <f aca="false">AM1190^-'paramètres CI'!$B$19</f>
        <v>7.8579533277951E-008</v>
      </c>
      <c r="AO1190" s="4" t="n">
        <f aca="false">SUMIFS($AN$2:$AN$1250,$I$2:$I$1250,V1190)</f>
        <v>0.0143785162300999</v>
      </c>
      <c r="AP1190" s="5" t="n">
        <f aca="false">AN1190/AO1190</f>
        <v>5.46506552000499E-006</v>
      </c>
      <c r="AQ1190" s="6" t="n">
        <f aca="false">AP1190-O1190</f>
        <v>-0.048682970149992</v>
      </c>
      <c r="AR1190" s="20" t="n">
        <f aca="false">VLOOKUP(I1190,entreesparc!$A$13:$H$110,8,0)*AP1190</f>
        <v>0.529860040960341</v>
      </c>
      <c r="AS1190" s="7" t="n">
        <f aca="false">M1190*AJ1190/AI1190+AH1190/R1190</f>
        <v>5.93700492935084</v>
      </c>
      <c r="AT1190" s="4" t="n">
        <f aca="false">AS1190+Z1190</f>
        <v>8.94183525957522</v>
      </c>
      <c r="AU1190" s="4" t="n">
        <f aca="false">AT1190^-'paramètres CI'!$B$19</f>
        <v>2.44673359519416E-008</v>
      </c>
      <c r="AV1190" s="4" t="n">
        <f aca="false">SUMIFS($AU$2:$AU$1250,$I$2:$I$1250,V1190)</f>
        <v>1.46812934836504E-007</v>
      </c>
      <c r="AW1190" s="5" t="n">
        <f aca="false">AU1190/AV1190</f>
        <v>0.166656541395275</v>
      </c>
      <c r="AX1190" s="7" t="n">
        <f aca="false">SUMIFS($AP$2:$AP$1250,$I$2:$I$1250,V1190)</f>
        <v>1</v>
      </c>
    </row>
    <row r="1191" customFormat="false" ht="15.8" hidden="false" customHeight="false" outlineLevel="0" collapsed="false">
      <c r="A1191" s="0" t="s">
        <v>19</v>
      </c>
      <c r="B1191" s="0" t="s">
        <v>145</v>
      </c>
      <c r="C1191" s="0" t="s">
        <v>49</v>
      </c>
      <c r="D1191" s="0" t="s">
        <v>43</v>
      </c>
      <c r="E1191" s="0" t="str">
        <f aca="false">VLOOKUP(A1191,Nomenclature!$D$1:$E$9,2,0)</f>
        <v>07</v>
      </c>
      <c r="F1191" s="0" t="str">
        <f aca="false">VLOOKUP(B1191,Nomenclature!$J$1:$K$97,2,0)</f>
        <v>81</v>
      </c>
      <c r="G1191" s="0" t="str">
        <f aca="false">VLOOKUP(C1191,Nomenclature!$M$1:$N$21,2,0)</f>
        <v>29</v>
      </c>
      <c r="H1191" s="0" t="str">
        <f aca="false">VLOOKUP(D1191,Nomenclature!$O$25:$P$31,2,0)</f>
        <v>02</v>
      </c>
      <c r="I1191" s="1" t="str">
        <f aca="false">CONCATENATE(E1191,F1191)</f>
        <v>0781</v>
      </c>
      <c r="J1191" s="0" t="str">
        <f aca="false">CONCATENATE(E1191,F1191,G1191,H1191)</f>
        <v>07812902</v>
      </c>
      <c r="K1191" s="0" t="n">
        <v>53.6107030753918</v>
      </c>
      <c r="L1191" s="0" t="n">
        <v>20</v>
      </c>
      <c r="M1191" s="0" t="n">
        <v>78.6502354282238</v>
      </c>
      <c r="N1191" s="0" t="n">
        <v>3.40633674418604</v>
      </c>
      <c r="O1191" s="0" t="n">
        <v>9.99100809271657E-005</v>
      </c>
      <c r="P1191" s="4" t="n">
        <f aca="false">VLOOKUP(D1191,'paramètres CI'!$A$1:$B$6,2,0)</f>
        <v>0.0935912806596305</v>
      </c>
      <c r="Q1191" s="17" t="n">
        <f aca="false">M1191*P1191/N1191</f>
        <v>2.16096552123705</v>
      </c>
      <c r="R1191" s="9" t="n">
        <f aca="false">1/(1+0.04)*(1 - (1/(1+0.04))^L1191)/(1-1/(1+0.04))</f>
        <v>13.5903263449677</v>
      </c>
      <c r="S1191" s="17" t="n">
        <f aca="false">K1191/R1191</f>
        <v>3.94476936863574</v>
      </c>
      <c r="T1191" s="17" t="n">
        <f aca="false">Q1191+S1191</f>
        <v>6.10573488987279</v>
      </c>
      <c r="U1191" s="0" t="n">
        <f aca="false">T1191 + Z1191</f>
        <v>18.974655691799</v>
      </c>
      <c r="V1191" s="4" t="str">
        <f aca="false">VLOOKUP(I1191,'CI ref gaz'!$I$1:$AM$97,1,0)</f>
        <v>0781</v>
      </c>
      <c r="W1191" s="0" t="n">
        <f aca="false">VLOOKUP(I1191,'CI ref gaz'!$I$1:$AM$97,14,0)</f>
        <v>-2</v>
      </c>
      <c r="X1191" s="1" t="n">
        <f aca="false">VLOOKUP(I1191,'CI ref gaz'!$I$1:$AM$97,13,0)</f>
        <v>6.72845161401802</v>
      </c>
      <c r="Y1191" s="2" t="n">
        <f aca="false">VLOOKUP(I1191,'CI ref gaz'!$I$1:$AM$97,7,0)</f>
        <v>0.399649684257566</v>
      </c>
      <c r="Z1191" s="17" t="n">
        <f aca="false">X1191*(O1191/Y1191)^(-1/8)-T1191</f>
        <v>12.8689208019262</v>
      </c>
      <c r="AA1191" s="17" t="n">
        <f aca="false">Z1191^2</f>
        <v>165.609122606249</v>
      </c>
      <c r="AB1191" s="18" t="n">
        <f aca="false">Z1191/U1191</f>
        <v>0.678216301310187</v>
      </c>
      <c r="AC1191" s="17" t="n">
        <f aca="false">U1191^-('paramètres CI'!$B$19)</f>
        <v>5.95125785178261E-011</v>
      </c>
      <c r="AD1191" s="4" t="n">
        <f aca="false">SUMIFS($AC$2:$AC$1250,$I$2:$I$1250,V1191)</f>
        <v>5.95661398384921E-007</v>
      </c>
      <c r="AE1191" s="4" t="n">
        <f aca="false">AC1191/AD1191</f>
        <v>9.99100809271656E-005</v>
      </c>
      <c r="AF1191" s="17" t="n">
        <f aca="false">AE1191-O1191</f>
        <v>0</v>
      </c>
      <c r="AG1191" s="4" t="n">
        <f aca="false">VLOOKUP(I1191,BesoinU!$F$1:$L$99,3,0)</f>
        <v>42.2693565163879</v>
      </c>
      <c r="AH1191" s="19" t="n">
        <f aca="false">VLOOKUP(J1191,bibliRdtCHauff!$G$2:$K$1398,4,0)</f>
        <v>53.6107030753918</v>
      </c>
      <c r="AI1191" s="19" t="n">
        <f aca="false">VLOOKUP(J1191,bibliRdtCHauff!$G$2:$K$1398,3,0)</f>
        <v>3.40633674418604</v>
      </c>
      <c r="AJ1191" s="4" t="n">
        <f aca="false">VLOOKUP(D1191,'paramètres CI'!$A$1:$C$6,3)</f>
        <v>0.09847</v>
      </c>
      <c r="AK1191" s="4" t="n">
        <f aca="false">AJ1191*AG1191/AI1191</f>
        <v>1.22191781046689</v>
      </c>
      <c r="AL1191" s="4" t="n">
        <f aca="false">AK1191+AH1191/R1191</f>
        <v>5.16668717910262</v>
      </c>
      <c r="AM1191" s="4" t="n">
        <f aca="false">AL1191+Z1191</f>
        <v>18.0356079810288</v>
      </c>
      <c r="AN1191" s="4" t="n">
        <f aca="false">AM1191^-'paramètres CI'!$B$19</f>
        <v>8.93210262269285E-011</v>
      </c>
      <c r="AO1191" s="4" t="n">
        <f aca="false">SUMIFS($AN$2:$AN$1250,$I$2:$I$1250,V1191)</f>
        <v>0.0143785162300999</v>
      </c>
      <c r="AP1191" s="5" t="n">
        <f aca="false">AN1191/AO1191</f>
        <v>6.21211707783481E-009</v>
      </c>
      <c r="AQ1191" s="6" t="n">
        <f aca="false">AP1191-O1191</f>
        <v>-9.99038688100879E-005</v>
      </c>
      <c r="AR1191" s="20" t="n">
        <f aca="false">VLOOKUP(I1191,entreesparc!$A$13:$H$110,8,0)*AP1191</f>
        <v>0.000602289688433412</v>
      </c>
      <c r="AS1191" s="7" t="n">
        <f aca="false">M1191*AJ1191/AI1191+AH1191/R1191</f>
        <v>6.21838154037298</v>
      </c>
      <c r="AT1191" s="4" t="n">
        <f aca="false">AS1191+Z1191</f>
        <v>19.0873023422992</v>
      </c>
      <c r="AU1191" s="4" t="n">
        <f aca="false">AT1191^-'paramètres CI'!$B$19</f>
        <v>5.67601556639402E-011</v>
      </c>
      <c r="AV1191" s="4" t="n">
        <f aca="false">SUMIFS($AU$2:$AU$1250,$I$2:$I$1250,V1191)</f>
        <v>1.46812934836504E-007</v>
      </c>
      <c r="AW1191" s="5" t="n">
        <f aca="false">AU1191/AV1191</f>
        <v>0.000386615496292275</v>
      </c>
      <c r="AX1191" s="7" t="n">
        <f aca="false">SUMIFS($AP$2:$AP$1250,$I$2:$I$1250,V1191)</f>
        <v>1</v>
      </c>
    </row>
    <row r="1192" customFormat="false" ht="15.8" hidden="false" customHeight="false" outlineLevel="0" collapsed="false">
      <c r="A1192" s="0" t="s">
        <v>19</v>
      </c>
      <c r="B1192" s="0" t="s">
        <v>145</v>
      </c>
      <c r="C1192" s="0" t="s">
        <v>55</v>
      </c>
      <c r="D1192" s="0" t="s">
        <v>43</v>
      </c>
      <c r="E1192" s="0" t="str">
        <f aca="false">VLOOKUP(A1192,Nomenclature!$D$1:$E$9,2,0)</f>
        <v>07</v>
      </c>
      <c r="F1192" s="0" t="str">
        <f aca="false">VLOOKUP(B1192,Nomenclature!$J$1:$K$97,2,0)</f>
        <v>81</v>
      </c>
      <c r="G1192" s="0" t="str">
        <f aca="false">VLOOKUP(C1192,Nomenclature!$M$1:$N$21,2,0)</f>
        <v>10</v>
      </c>
      <c r="H1192" s="0" t="str">
        <f aca="false">VLOOKUP(D1192,Nomenclature!$O$25:$P$31,2,0)</f>
        <v>02</v>
      </c>
      <c r="I1192" s="1" t="str">
        <f aca="false">CONCATENATE(E1192,F1192)</f>
        <v>0781</v>
      </c>
      <c r="J1192" s="0" t="str">
        <f aca="false">CONCATENATE(E1192,F1192,G1192,H1192)</f>
        <v>07811002</v>
      </c>
      <c r="K1192" s="0" t="n">
        <v>8.7587386812</v>
      </c>
      <c r="L1192" s="0" t="n">
        <v>17</v>
      </c>
      <c r="M1192" s="0" t="n">
        <v>99.8351443099433</v>
      </c>
      <c r="N1192" s="0" t="n">
        <v>2.59842976744186</v>
      </c>
      <c r="O1192" s="0" t="n">
        <v>0.0190651452918396</v>
      </c>
      <c r="P1192" s="4" t="n">
        <f aca="false">VLOOKUP(D1192,'paramètres CI'!$A$1:$B$6,2,0)</f>
        <v>0.0935912806596305</v>
      </c>
      <c r="Q1192" s="17" t="n">
        <f aca="false">M1192*P1192/N1192</f>
        <v>3.59590208205067</v>
      </c>
      <c r="R1192" s="9" t="n">
        <f aca="false">1/(1+0.04)*(1 - (1/(1+0.04))^L1192)/(1-1/(1+0.04))</f>
        <v>12.1656688537057</v>
      </c>
      <c r="S1192" s="17" t="n">
        <f aca="false">K1192/R1192</f>
        <v>0.719955374959269</v>
      </c>
      <c r="T1192" s="17" t="n">
        <f aca="false">Q1192+S1192</f>
        <v>4.31585745700994</v>
      </c>
      <c r="U1192" s="0" t="n">
        <f aca="false">T1192 + Z1192</f>
        <v>9.84226497496373</v>
      </c>
      <c r="V1192" s="4" t="str">
        <f aca="false">VLOOKUP(I1192,'CI ref gaz'!$I$1:$AM$97,1,0)</f>
        <v>0781</v>
      </c>
      <c r="W1192" s="0" t="n">
        <f aca="false">VLOOKUP(I1192,'CI ref gaz'!$I$1:$AM$97,14,0)</f>
        <v>-2</v>
      </c>
      <c r="X1192" s="1" t="n">
        <f aca="false">VLOOKUP(I1192,'CI ref gaz'!$I$1:$AM$97,13,0)</f>
        <v>6.72845161401802</v>
      </c>
      <c r="Y1192" s="2" t="n">
        <f aca="false">VLOOKUP(I1192,'CI ref gaz'!$I$1:$AM$97,7,0)</f>
        <v>0.399649684257566</v>
      </c>
      <c r="Z1192" s="17" t="n">
        <f aca="false">X1192*(O1192/Y1192)^(-1/8)-T1192</f>
        <v>5.52640751795379</v>
      </c>
      <c r="AA1192" s="17" t="n">
        <f aca="false">Z1192^2</f>
        <v>30.5411800544962</v>
      </c>
      <c r="AB1192" s="18" t="n">
        <f aca="false">Z1192/U1192</f>
        <v>0.561497534562583</v>
      </c>
      <c r="AC1192" s="17" t="n">
        <f aca="false">U1192^-('paramètres CI'!$B$19)</f>
        <v>1.13563711049489E-008</v>
      </c>
      <c r="AD1192" s="4" t="n">
        <f aca="false">SUMIFS($AC$2:$AC$1250,$I$2:$I$1250,V1192)</f>
        <v>5.95661398384921E-007</v>
      </c>
      <c r="AE1192" s="4" t="n">
        <f aca="false">AC1192/AD1192</f>
        <v>0.0190651452918396</v>
      </c>
      <c r="AF1192" s="17" t="n">
        <f aca="false">AE1192-O1192</f>
        <v>0</v>
      </c>
      <c r="AG1192" s="4" t="n">
        <f aca="false">VLOOKUP(I1192,BesoinU!$F$1:$L$99,3,0)</f>
        <v>42.2693565163879</v>
      </c>
      <c r="AH1192" s="19" t="n">
        <f aca="false">VLOOKUP(J1192,bibliRdtCHauff!$G$2:$K$1398,4,0)</f>
        <v>9.19667561526</v>
      </c>
      <c r="AI1192" s="19" t="n">
        <f aca="false">VLOOKUP(J1192,bibliRdtCHauff!$G$2:$K$1398,3,0)</f>
        <v>2.72589990697674</v>
      </c>
      <c r="AJ1192" s="4" t="n">
        <f aca="false">VLOOKUP(D1192,'paramètres CI'!$A$1:$C$6,3)</f>
        <v>0.09847</v>
      </c>
      <c r="AK1192" s="4" t="n">
        <f aca="false">AJ1192*AG1192/AI1192</f>
        <v>1.52693190440181</v>
      </c>
      <c r="AL1192" s="4" t="n">
        <f aca="false">AK1192+AH1192/R1192</f>
        <v>2.28288504810905</v>
      </c>
      <c r="AM1192" s="4" t="n">
        <f aca="false">AL1192+Z1192</f>
        <v>7.80929256606284</v>
      </c>
      <c r="AN1192" s="4" t="n">
        <f aca="false">AM1192^-'paramètres CI'!$B$19</f>
        <v>7.22946987265912E-008</v>
      </c>
      <c r="AO1192" s="4" t="n">
        <f aca="false">SUMIFS($AN$2:$AN$1250,$I$2:$I$1250,V1192)</f>
        <v>0.0143785162300999</v>
      </c>
      <c r="AP1192" s="5" t="n">
        <f aca="false">AN1192/AO1192</f>
        <v>5.02796655577367E-006</v>
      </c>
      <c r="AQ1192" s="6" t="n">
        <f aca="false">AP1192-O1192</f>
        <v>-0.0190601173252838</v>
      </c>
      <c r="AR1192" s="20" t="n">
        <f aca="false">VLOOKUP(I1192,entreesparc!$A$13:$H$110,8,0)*AP1192</f>
        <v>0.487481541701083</v>
      </c>
      <c r="AS1192" s="7" t="n">
        <f aca="false">M1192*AJ1192/AI1192+AH1192/R1192</f>
        <v>4.362382945124</v>
      </c>
      <c r="AT1192" s="4" t="n">
        <f aca="false">AS1192+Z1192</f>
        <v>9.8887904630778</v>
      </c>
      <c r="AU1192" s="4" t="n">
        <f aca="false">AT1192^-'paramètres CI'!$B$19</f>
        <v>1.09359018403145E-008</v>
      </c>
      <c r="AV1192" s="4" t="n">
        <f aca="false">SUMIFS($AU$2:$AU$1250,$I$2:$I$1250,V1192)</f>
        <v>1.46812934836504E-007</v>
      </c>
      <c r="AW1192" s="5" t="n">
        <f aca="false">AU1192/AV1192</f>
        <v>0.0744886807997751</v>
      </c>
      <c r="AX1192" s="7" t="n">
        <f aca="false">SUMIFS($AP$2:$AP$1250,$I$2:$I$1250,V1192)</f>
        <v>1</v>
      </c>
    </row>
    <row r="1193" customFormat="false" ht="15.8" hidden="false" customHeight="false" outlineLevel="0" collapsed="false">
      <c r="A1193" s="0" t="s">
        <v>19</v>
      </c>
      <c r="B1193" s="0" t="s">
        <v>145</v>
      </c>
      <c r="C1193" s="0" t="s">
        <v>56</v>
      </c>
      <c r="D1193" s="0" t="s">
        <v>43</v>
      </c>
      <c r="E1193" s="0" t="str">
        <f aca="false">VLOOKUP(A1193,Nomenclature!$D$1:$E$9,2,0)</f>
        <v>07</v>
      </c>
      <c r="F1193" s="0" t="str">
        <f aca="false">VLOOKUP(B1193,Nomenclature!$J$1:$K$97,2,0)</f>
        <v>81</v>
      </c>
      <c r="G1193" s="0" t="str">
        <f aca="false">VLOOKUP(C1193,Nomenclature!$M$1:$N$21,2,0)</f>
        <v>30</v>
      </c>
      <c r="H1193" s="0" t="str">
        <f aca="false">VLOOKUP(D1193,Nomenclature!$O$25:$P$31,2,0)</f>
        <v>02</v>
      </c>
      <c r="I1193" s="1" t="str">
        <f aca="false">CONCATENATE(E1193,F1193)</f>
        <v>0781</v>
      </c>
      <c r="J1193" s="0" t="str">
        <f aca="false">CONCATENATE(E1193,F1193,G1193,H1193)</f>
        <v>07813002</v>
      </c>
      <c r="K1193" s="0" t="n">
        <v>10.9484233515</v>
      </c>
      <c r="L1193" s="0" t="n">
        <v>17</v>
      </c>
      <c r="M1193" s="0" t="n">
        <v>99.8351443099433</v>
      </c>
      <c r="N1193" s="0" t="n">
        <v>3.23578046511627</v>
      </c>
      <c r="O1193" s="0" t="n">
        <v>9.99100809271657E-005</v>
      </c>
      <c r="P1193" s="4" t="n">
        <f aca="false">VLOOKUP(D1193,'paramètres CI'!$A$1:$B$6,2,0)</f>
        <v>0.0935912806596305</v>
      </c>
      <c r="Q1193" s="17" t="n">
        <f aca="false">M1193*P1193/N1193</f>
        <v>2.88761833861645</v>
      </c>
      <c r="R1193" s="9" t="n">
        <f aca="false">1/(1+0.04)*(1 - (1/(1+0.04))^L1193)/(1-1/(1+0.04))</f>
        <v>12.1656688537057</v>
      </c>
      <c r="S1193" s="17" t="n">
        <f aca="false">K1193/R1193</f>
        <v>0.899944218699086</v>
      </c>
      <c r="T1193" s="17" t="n">
        <f aca="false">Q1193+S1193</f>
        <v>3.78756255731554</v>
      </c>
      <c r="U1193" s="0" t="n">
        <f aca="false">T1193 + Z1193</f>
        <v>18.974655691799</v>
      </c>
      <c r="V1193" s="4" t="str">
        <f aca="false">VLOOKUP(I1193,'CI ref gaz'!$I$1:$AM$97,1,0)</f>
        <v>0781</v>
      </c>
      <c r="W1193" s="0" t="n">
        <f aca="false">VLOOKUP(I1193,'CI ref gaz'!$I$1:$AM$97,14,0)</f>
        <v>-2</v>
      </c>
      <c r="X1193" s="1" t="n">
        <f aca="false">VLOOKUP(I1193,'CI ref gaz'!$I$1:$AM$97,13,0)</f>
        <v>6.72845161401802</v>
      </c>
      <c r="Y1193" s="2" t="n">
        <f aca="false">VLOOKUP(I1193,'CI ref gaz'!$I$1:$AM$97,7,0)</f>
        <v>0.399649684257566</v>
      </c>
      <c r="Z1193" s="17" t="n">
        <f aca="false">X1193*(O1193/Y1193)^(-1/8)-T1193</f>
        <v>15.1870931344835</v>
      </c>
      <c r="AA1193" s="17" t="n">
        <f aca="false">Z1193^2</f>
        <v>230.647797875475</v>
      </c>
      <c r="AB1193" s="18" t="n">
        <f aca="false">Z1193/U1193</f>
        <v>0.800388338063359</v>
      </c>
      <c r="AC1193" s="17" t="n">
        <f aca="false">U1193^-('paramètres CI'!$B$19)</f>
        <v>5.95125785178261E-011</v>
      </c>
      <c r="AD1193" s="4" t="n">
        <f aca="false">SUMIFS($AC$2:$AC$1250,$I$2:$I$1250,V1193)</f>
        <v>5.95661398384921E-007</v>
      </c>
      <c r="AE1193" s="4" t="n">
        <f aca="false">AC1193/AD1193</f>
        <v>9.99100809271656E-005</v>
      </c>
      <c r="AF1193" s="17" t="n">
        <f aca="false">AE1193-O1193</f>
        <v>0</v>
      </c>
      <c r="AG1193" s="4" t="n">
        <f aca="false">VLOOKUP(I1193,BesoinU!$F$1:$L$99,3,0)</f>
        <v>42.2693565163879</v>
      </c>
      <c r="AH1193" s="19" t="n">
        <f aca="false">VLOOKUP(J1193,bibliRdtCHauff!$G$2:$K$1398,4,0)</f>
        <v>10.9484233515</v>
      </c>
      <c r="AI1193" s="19" t="n">
        <f aca="false">VLOOKUP(J1193,bibliRdtCHauff!$G$2:$K$1398,3,0)</f>
        <v>3.23578046511627</v>
      </c>
      <c r="AJ1193" s="4" t="n">
        <f aca="false">VLOOKUP(D1193,'paramètres CI'!$A$1:$C$6,3)</f>
        <v>0.09847</v>
      </c>
      <c r="AK1193" s="4" t="n">
        <f aca="false">AJ1193*AG1193/AI1193</f>
        <v>1.2863244527991</v>
      </c>
      <c r="AL1193" s="4" t="n">
        <f aca="false">AK1193+AH1193/R1193</f>
        <v>2.18626867149819</v>
      </c>
      <c r="AM1193" s="4" t="n">
        <f aca="false">AL1193+Z1193</f>
        <v>17.3733618059817</v>
      </c>
      <c r="AN1193" s="4" t="n">
        <f aca="false">AM1193^-'paramètres CI'!$B$19</f>
        <v>1.20483919544802E-010</v>
      </c>
      <c r="AO1193" s="4" t="n">
        <f aca="false">SUMIFS($AN$2:$AN$1250,$I$2:$I$1250,V1193)</f>
        <v>0.0143785162300999</v>
      </c>
      <c r="AP1193" s="5" t="n">
        <f aca="false">AN1193/AO1193</f>
        <v>8.37944038290834E-009</v>
      </c>
      <c r="AQ1193" s="6" t="n">
        <f aca="false">AP1193-O1193</f>
        <v>-9.99017014867828E-005</v>
      </c>
      <c r="AR1193" s="20" t="n">
        <f aca="false">VLOOKUP(I1193,entreesparc!$A$13:$H$110,8,0)*AP1193</f>
        <v>0.000812420383298258</v>
      </c>
      <c r="AS1193" s="7" t="n">
        <f aca="false">M1193*AJ1193/AI1193+AH1193/R1193</f>
        <v>3.93808811201383</v>
      </c>
      <c r="AT1193" s="4" t="n">
        <f aca="false">AS1193+Z1193</f>
        <v>19.1251812464973</v>
      </c>
      <c r="AU1193" s="4" t="n">
        <f aca="false">AT1193^-'paramètres CI'!$B$19</f>
        <v>5.58670221853228E-011</v>
      </c>
      <c r="AV1193" s="4" t="n">
        <f aca="false">SUMIFS($AU$2:$AU$1250,$I$2:$I$1250,V1193)</f>
        <v>1.46812934836504E-007</v>
      </c>
      <c r="AW1193" s="5" t="n">
        <f aca="false">AU1193/AV1193</f>
        <v>0.000380532016797692</v>
      </c>
      <c r="AX1193" s="7" t="n">
        <f aca="false">SUMIFS($AP$2:$AP$1250,$I$2:$I$1250,V1193)</f>
        <v>1</v>
      </c>
    </row>
    <row r="1194" customFormat="false" ht="15.8" hidden="false" customHeight="false" outlineLevel="0" collapsed="false">
      <c r="A1194" s="0" t="s">
        <v>19</v>
      </c>
      <c r="B1194" s="0" t="s">
        <v>145</v>
      </c>
      <c r="C1194" s="0" t="s">
        <v>137</v>
      </c>
      <c r="D1194" s="0" t="s">
        <v>39</v>
      </c>
      <c r="E1194" s="0" t="str">
        <f aca="false">VLOOKUP(A1194,Nomenclature!$D$1:$E$9,2,0)</f>
        <v>07</v>
      </c>
      <c r="F1194" s="0" t="str">
        <f aca="false">VLOOKUP(B1194,Nomenclature!$J$1:$K$97,2,0)</f>
        <v>81</v>
      </c>
      <c r="G1194" s="0" t="str">
        <f aca="false">VLOOKUP(C1194,Nomenclature!$M$1:$N$21,2,0)</f>
        <v>11</v>
      </c>
      <c r="H1194" s="0" t="str">
        <f aca="false">VLOOKUP(D1194,Nomenclature!$O$25:$P$31,2,0)</f>
        <v>04</v>
      </c>
      <c r="I1194" s="1" t="str">
        <f aca="false">CONCATENATE(E1194,F1194)</f>
        <v>0781</v>
      </c>
      <c r="J1194" s="0" t="str">
        <f aca="false">CONCATENATE(E1194,F1194,G1194,H1194)</f>
        <v>07811104</v>
      </c>
      <c r="K1194" s="0" t="n">
        <v>10</v>
      </c>
      <c r="L1194" s="0" t="n">
        <v>25</v>
      </c>
      <c r="M1194" s="0" t="n">
        <v>227.018554686969</v>
      </c>
      <c r="N1194" s="0" t="n">
        <v>0.8</v>
      </c>
      <c r="O1194" s="0" t="n">
        <v>0.243333273469191</v>
      </c>
      <c r="P1194" s="4" t="n">
        <f aca="false">VLOOKUP(D1194,'paramètres CI'!$A$1:$B$6,2,0)</f>
        <v>0.022045059962018</v>
      </c>
      <c r="Q1194" s="17" t="n">
        <f aca="false">M1194*P1194/N1194</f>
        <v>6.2557970632061</v>
      </c>
      <c r="R1194" s="9" t="n">
        <f aca="false">1/(1+0.04)*(1 - (1/(1+0.04))^L1194)/(1-1/(1+0.04))</f>
        <v>15.6220799436509</v>
      </c>
      <c r="S1194" s="17" t="n">
        <f aca="false">K1194/R1194</f>
        <v>0.640119627864547</v>
      </c>
      <c r="T1194" s="17" t="n">
        <f aca="false">Q1194+S1194</f>
        <v>6.89591669107065</v>
      </c>
      <c r="U1194" s="0" t="n">
        <f aca="false">T1194 + Z1194</f>
        <v>7.15895908916313</v>
      </c>
      <c r="V1194" s="4" t="str">
        <f aca="false">VLOOKUP(I1194,'CI ref gaz'!$I$1:$AM$97,1,0)</f>
        <v>0781</v>
      </c>
      <c r="W1194" s="0" t="n">
        <f aca="false">VLOOKUP(I1194,'CI ref gaz'!$I$1:$AM$97,14,0)</f>
        <v>-2</v>
      </c>
      <c r="X1194" s="1" t="n">
        <f aca="false">VLOOKUP(I1194,'CI ref gaz'!$I$1:$AM$97,13,0)</f>
        <v>6.72845161401802</v>
      </c>
      <c r="Y1194" s="2" t="n">
        <f aca="false">VLOOKUP(I1194,'CI ref gaz'!$I$1:$AM$97,7,0)</f>
        <v>0.399649684257566</v>
      </c>
      <c r="Z1194" s="17" t="n">
        <f aca="false">X1194*(O1194/Y1194)^(-1/8)-T1194</f>
        <v>0.263042398092483</v>
      </c>
      <c r="AA1194" s="17" t="n">
        <f aca="false">Z1194^2</f>
        <v>0.0691913031942443</v>
      </c>
      <c r="AB1194" s="18" t="n">
        <f aca="false">Z1194/U1194</f>
        <v>0.036743106758448</v>
      </c>
      <c r="AC1194" s="17" t="n">
        <f aca="false">U1194^-('paramètres CI'!$B$19)</f>
        <v>1.44944237948238E-007</v>
      </c>
      <c r="AD1194" s="4" t="n">
        <f aca="false">SUMIFS($AC$2:$AC$1250,$I$2:$I$1250,V1194)</f>
        <v>5.95661398384921E-007</v>
      </c>
      <c r="AE1194" s="4" t="n">
        <f aca="false">AC1194/AD1194</f>
        <v>0.243333273469191</v>
      </c>
      <c r="AF1194" s="17" t="n">
        <f aca="false">AE1194-O1194</f>
        <v>0</v>
      </c>
      <c r="AG1194" s="4" t="n">
        <f aca="false">VLOOKUP(I1194,BesoinU!$F$1:$L$99,3,0)</f>
        <v>42.2693565163879</v>
      </c>
      <c r="AH1194" s="19" t="n">
        <f aca="false">VLOOKUP(J1194,bibliRdtCHauff!$G$2:$K$1398,4,0)</f>
        <v>10.4</v>
      </c>
      <c r="AI1194" s="19" t="n">
        <f aca="false">VLOOKUP(J1194,bibliRdtCHauff!$G$2:$K$1398,3,0)</f>
        <v>0.84</v>
      </c>
      <c r="AJ1194" s="4" t="n">
        <f aca="false">VLOOKUP(D1194,'paramètres CI'!$A$1:$C$6,3)</f>
        <v>0.0386719666666667</v>
      </c>
      <c r="AK1194" s="4" t="n">
        <f aca="false">AJ1194*AG1194/AI1194</f>
        <v>1.94599898359905</v>
      </c>
      <c r="AL1194" s="4" t="n">
        <f aca="false">AK1194+AH1194/R1194</f>
        <v>2.61172339657818</v>
      </c>
      <c r="AM1194" s="4" t="n">
        <f aca="false">AL1194+Z1194</f>
        <v>2.87476579467066</v>
      </c>
      <c r="AN1194" s="4" t="n">
        <f aca="false">AM1194^-'paramètres CI'!$B$19</f>
        <v>0.000214378017216806</v>
      </c>
      <c r="AO1194" s="4" t="n">
        <f aca="false">SUMIFS($AN$2:$AN$1250,$I$2:$I$1250,V1194)</f>
        <v>0.0143785162300999</v>
      </c>
      <c r="AP1194" s="5" t="n">
        <f aca="false">AN1194/AO1194</f>
        <v>0.0149096063728766</v>
      </c>
      <c r="AQ1194" s="6" t="n">
        <f aca="false">AP1194-O1194</f>
        <v>-0.228423667096314</v>
      </c>
      <c r="AR1194" s="20" t="n">
        <f aca="false">VLOOKUP(I1194,entreesparc!$A$13:$H$110,8,0)*AP1194</f>
        <v>1445.54619052906</v>
      </c>
      <c r="AS1194" s="7" t="n">
        <f aca="false">M1194*AJ1194/AI1194+AH1194/R1194</f>
        <v>11.1172172457997</v>
      </c>
      <c r="AT1194" s="4" t="n">
        <f aca="false">AS1194+Z1194</f>
        <v>11.3802596438922</v>
      </c>
      <c r="AU1194" s="4" t="n">
        <f aca="false">AT1194^-'paramètres CI'!$B$19</f>
        <v>3.554533684712E-009</v>
      </c>
      <c r="AV1194" s="4" t="n">
        <f aca="false">SUMIFS($AU$2:$AU$1250,$I$2:$I$1250,V1194)</f>
        <v>1.46812934836504E-007</v>
      </c>
      <c r="AW1194" s="5" t="n">
        <f aca="false">AU1194/AV1194</f>
        <v>0.024211311412516</v>
      </c>
      <c r="AX1194" s="7" t="n">
        <f aca="false">SUMIFS($AP$2:$AP$1250,$I$2:$I$1250,V1194)</f>
        <v>1</v>
      </c>
    </row>
    <row r="1195" customFormat="false" ht="15.8" hidden="false" customHeight="false" outlineLevel="0" collapsed="false">
      <c r="A1195" s="0" t="s">
        <v>19</v>
      </c>
      <c r="B1195" s="0" t="s">
        <v>145</v>
      </c>
      <c r="C1195" s="0" t="s">
        <v>138</v>
      </c>
      <c r="D1195" s="0" t="s">
        <v>39</v>
      </c>
      <c r="E1195" s="0" t="str">
        <f aca="false">VLOOKUP(A1195,Nomenclature!$D$1:$E$9,2,0)</f>
        <v>07</v>
      </c>
      <c r="F1195" s="0" t="str">
        <f aca="false">VLOOKUP(B1195,Nomenclature!$J$1:$K$97,2,0)</f>
        <v>81</v>
      </c>
      <c r="G1195" s="0" t="str">
        <f aca="false">VLOOKUP(C1195,Nomenclature!$M$1:$N$21,2,0)</f>
        <v>31</v>
      </c>
      <c r="H1195" s="0" t="str">
        <f aca="false">VLOOKUP(D1195,Nomenclature!$O$25:$P$31,2,0)</f>
        <v>04</v>
      </c>
      <c r="I1195" s="1" t="str">
        <f aca="false">CONCATENATE(E1195,F1195)</f>
        <v>0781</v>
      </c>
      <c r="J1195" s="0" t="str">
        <f aca="false">CONCATENATE(E1195,F1195,G1195,H1195)</f>
        <v>07813104</v>
      </c>
      <c r="K1195" s="0" t="n">
        <v>12</v>
      </c>
      <c r="L1195" s="0" t="n">
        <v>25</v>
      </c>
      <c r="M1195" s="0" t="n">
        <v>227.018554686969</v>
      </c>
      <c r="N1195" s="0" t="n">
        <v>1</v>
      </c>
      <c r="O1195" s="0" t="n">
        <v>9.99100809271657E-005</v>
      </c>
      <c r="P1195" s="4" t="n">
        <f aca="false">VLOOKUP(D1195,'paramètres CI'!$A$1:$B$6,2,0)</f>
        <v>0.022045059962018</v>
      </c>
      <c r="Q1195" s="17" t="n">
        <f aca="false">M1195*P1195/N1195</f>
        <v>5.00463765056488</v>
      </c>
      <c r="R1195" s="9" t="n">
        <f aca="false">1/(1+0.04)*(1 - (1/(1+0.04))^L1195)/(1-1/(1+0.04))</f>
        <v>15.6220799436509</v>
      </c>
      <c r="S1195" s="17" t="n">
        <f aca="false">K1195/R1195</f>
        <v>0.768143553437456</v>
      </c>
      <c r="T1195" s="17" t="n">
        <f aca="false">Q1195+S1195</f>
        <v>5.77278120400234</v>
      </c>
      <c r="U1195" s="0" t="n">
        <f aca="false">T1195 + Z1195</f>
        <v>18.974655691799</v>
      </c>
      <c r="V1195" s="4" t="str">
        <f aca="false">VLOOKUP(I1195,'CI ref gaz'!$I$1:$AM$97,1,0)</f>
        <v>0781</v>
      </c>
      <c r="W1195" s="0" t="n">
        <f aca="false">VLOOKUP(I1195,'CI ref gaz'!$I$1:$AM$97,14,0)</f>
        <v>-2</v>
      </c>
      <c r="X1195" s="1" t="n">
        <f aca="false">VLOOKUP(I1195,'CI ref gaz'!$I$1:$AM$97,13,0)</f>
        <v>6.72845161401802</v>
      </c>
      <c r="Y1195" s="2" t="n">
        <f aca="false">VLOOKUP(I1195,'CI ref gaz'!$I$1:$AM$97,7,0)</f>
        <v>0.399649684257566</v>
      </c>
      <c r="Z1195" s="17" t="n">
        <f aca="false">X1195*(O1195/Y1195)^(-1/8)-T1195</f>
        <v>13.2018744877967</v>
      </c>
      <c r="AA1195" s="17" t="n">
        <f aca="false">Z1195^2</f>
        <v>174.289489991536</v>
      </c>
      <c r="AB1195" s="18" t="n">
        <f aca="false">Z1195/U1195</f>
        <v>0.695763586029264</v>
      </c>
      <c r="AC1195" s="17" t="n">
        <f aca="false">U1195^-('paramètres CI'!$B$19)</f>
        <v>5.95125785178261E-011</v>
      </c>
      <c r="AD1195" s="4" t="n">
        <f aca="false">SUMIFS($AC$2:$AC$1250,$I$2:$I$1250,V1195)</f>
        <v>5.95661398384921E-007</v>
      </c>
      <c r="AE1195" s="4" t="n">
        <f aca="false">AC1195/AD1195</f>
        <v>9.99100809271656E-005</v>
      </c>
      <c r="AF1195" s="17" t="n">
        <f aca="false">AE1195-O1195</f>
        <v>0</v>
      </c>
      <c r="AG1195" s="4" t="n">
        <f aca="false">VLOOKUP(I1195,BesoinU!$F$1:$L$99,3,0)</f>
        <v>42.2693565163879</v>
      </c>
      <c r="AH1195" s="19" t="n">
        <f aca="false">VLOOKUP(J1195,bibliRdtCHauff!$G$2:$K$1398,4,0)</f>
        <v>12</v>
      </c>
      <c r="AI1195" s="19" t="n">
        <f aca="false">VLOOKUP(J1195,bibliRdtCHauff!$G$2:$K$1398,3,0)</f>
        <v>1</v>
      </c>
      <c r="AJ1195" s="4" t="n">
        <f aca="false">VLOOKUP(D1195,'paramètres CI'!$A$1:$C$6,3)</f>
        <v>0.0386719666666667</v>
      </c>
      <c r="AK1195" s="4" t="n">
        <f aca="false">AJ1195*AG1195/AI1195</f>
        <v>1.6346391462232</v>
      </c>
      <c r="AL1195" s="4" t="n">
        <f aca="false">AK1195+AH1195/R1195</f>
        <v>2.40278269966066</v>
      </c>
      <c r="AM1195" s="4" t="n">
        <f aca="false">AL1195+Z1195</f>
        <v>15.6046571874573</v>
      </c>
      <c r="AN1195" s="4" t="n">
        <f aca="false">AM1195^-'paramètres CI'!$B$19</f>
        <v>2.8442393586188E-010</v>
      </c>
      <c r="AO1195" s="4" t="n">
        <f aca="false">SUMIFS($AN$2:$AN$1250,$I$2:$I$1250,V1195)</f>
        <v>0.0143785162300999</v>
      </c>
      <c r="AP1195" s="5" t="n">
        <f aca="false">AN1195/AO1195</f>
        <v>1.97811743096599E-008</v>
      </c>
      <c r="AQ1195" s="6" t="n">
        <f aca="false">AP1195-O1195</f>
        <v>-9.9890299752856E-005</v>
      </c>
      <c r="AR1195" s="20" t="n">
        <f aca="false">VLOOKUP(I1195,entreesparc!$A$13:$H$110,8,0)*AP1195</f>
        <v>0.00191786425827709</v>
      </c>
      <c r="AS1195" s="7" t="n">
        <f aca="false">M1195*AJ1195/AI1195+AH1195/R1195</f>
        <v>9.54739753300677</v>
      </c>
      <c r="AT1195" s="4" t="n">
        <f aca="false">AS1195+Z1195</f>
        <v>22.7492720208034</v>
      </c>
      <c r="AU1195" s="4" t="n">
        <f aca="false">AT1195^-'paramètres CI'!$B$19</f>
        <v>1.39399100064504E-011</v>
      </c>
      <c r="AV1195" s="4" t="n">
        <f aca="false">SUMIFS($AU$2:$AU$1250,$I$2:$I$1250,V1195)</f>
        <v>1.46812934836504E-007</v>
      </c>
      <c r="AW1195" s="5" t="n">
        <f aca="false">AU1195/AV1195</f>
        <v>9.49501487861027E-005</v>
      </c>
      <c r="AX1195" s="7" t="n">
        <f aca="false">SUMIFS($AP$2:$AP$1250,$I$2:$I$1250,V1195)</f>
        <v>1</v>
      </c>
    </row>
    <row r="1196" customFormat="false" ht="15.8" hidden="false" customHeight="false" outlineLevel="0" collapsed="false">
      <c r="A1196" s="0" t="s">
        <v>19</v>
      </c>
      <c r="B1196" s="0" t="s">
        <v>146</v>
      </c>
      <c r="C1196" s="0" t="s">
        <v>32</v>
      </c>
      <c r="D1196" s="0" t="s">
        <v>34</v>
      </c>
      <c r="E1196" s="0" t="str">
        <f aca="false">VLOOKUP(A1196,Nomenclature!$D$1:$E$9,2,0)</f>
        <v>07</v>
      </c>
      <c r="F1196" s="0" t="str">
        <f aca="false">VLOOKUP(B1196,Nomenclature!$J$1:$K$97,2,0)</f>
        <v>82</v>
      </c>
      <c r="G1196" s="0" t="str">
        <f aca="false">VLOOKUP(C1196,Nomenclature!$M$1:$N$21,2,0)</f>
        <v>01</v>
      </c>
      <c r="H1196" s="0" t="str">
        <f aca="false">VLOOKUP(D1196,Nomenclature!$O$25:$P$31,2,0)</f>
        <v>06</v>
      </c>
      <c r="I1196" s="1" t="str">
        <f aca="false">CONCATENATE(E1196,F1196)</f>
        <v>0782</v>
      </c>
      <c r="J1196" s="0" t="str">
        <f aca="false">CONCATENATE(E1196,F1196,G1196,H1196)</f>
        <v>07820106</v>
      </c>
      <c r="K1196" s="0" t="n">
        <v>41.6748040912512</v>
      </c>
      <c r="L1196" s="0" t="n">
        <v>25</v>
      </c>
      <c r="M1196" s="0" t="n">
        <v>60.5724684049916</v>
      </c>
      <c r="N1196" s="0" t="n">
        <v>1.97428728448311</v>
      </c>
      <c r="O1196" s="0" t="n">
        <v>0.00240945497020826</v>
      </c>
      <c r="P1196" s="4" t="n">
        <f aca="false">VLOOKUP(D1196,'paramètres CI'!$A$1:$B$6,2,0)</f>
        <v>0.0424847883250769</v>
      </c>
      <c r="Q1196" s="17" t="n">
        <f aca="false">M1196*P1196/N1196</f>
        <v>1.30346202335352</v>
      </c>
      <c r="R1196" s="9" t="n">
        <f aca="false">1/(1+0.04)*(1 - (1/(1+0.04))^L1196)/(1-1/(1+0.04))</f>
        <v>15.6220799436509</v>
      </c>
      <c r="S1196" s="17" t="n">
        <f aca="false">K1196/R1196</f>
        <v>2.66768600862196</v>
      </c>
      <c r="T1196" s="17" t="n">
        <f aca="false">Q1196+S1196</f>
        <v>3.97114803197548</v>
      </c>
      <c r="U1196" s="0" t="n">
        <f aca="false">T1196 + Z1196</f>
        <v>1.52841854296676</v>
      </c>
      <c r="V1196" s="4" t="str">
        <f aca="false">VLOOKUP(I1196,'CI ref gaz'!$I$1:$AM$97,1,0)</f>
        <v>0782</v>
      </c>
      <c r="W1196" s="0" t="n">
        <f aca="false">VLOOKUP(I1196,'CI ref gaz'!$I$1:$AM$97,14,0)</f>
        <v>-2</v>
      </c>
      <c r="X1196" s="1" t="n">
        <f aca="false">VLOOKUP(I1196,'CI ref gaz'!$I$1:$AM$97,13,0)</f>
        <v>0.758913914252885</v>
      </c>
      <c r="Y1196" s="2" t="n">
        <f aca="false">VLOOKUP(I1196,'CI ref gaz'!$I$1:$AM$97,7,0)</f>
        <v>0.652104315752779</v>
      </c>
      <c r="Z1196" s="17" t="n">
        <f aca="false">X1196*(O1196/Y1196)^(-1/8)-T1196</f>
        <v>-2.44272948900872</v>
      </c>
      <c r="AA1196" s="17" t="n">
        <f aca="false">Z1196^2</f>
        <v>5.96692735647282</v>
      </c>
      <c r="AB1196" s="18" t="n">
        <f aca="false">Z1196/U1196</f>
        <v>-1.59820717973444</v>
      </c>
      <c r="AC1196" s="17" t="n">
        <f aca="false">U1196^-('paramètres CI'!$B$19)</f>
        <v>0.0335785250983524</v>
      </c>
      <c r="AD1196" s="4" t="n">
        <f aca="false">SUMIFS($AC$2:$AC$1250,$I$2:$I$1250,V1196)</f>
        <v>13.9361496743183</v>
      </c>
      <c r="AE1196" s="4" t="n">
        <f aca="false">AC1196/AD1196</f>
        <v>0.00240945497020826</v>
      </c>
      <c r="AF1196" s="17" t="n">
        <f aca="false">AE1196-O1196</f>
        <v>0</v>
      </c>
      <c r="AG1196" s="4" t="n">
        <f aca="false">VLOOKUP(I1196,BesoinU!$F$1:$L$99,3,0)</f>
        <v>8.24954783175002</v>
      </c>
      <c r="AH1196" s="19" t="n">
        <f aca="false">VLOOKUP(J1196,bibliRdtCHauff!$G$2:$K$1398,4,0)</f>
        <v>43.7585442958137</v>
      </c>
      <c r="AI1196" s="19" t="n">
        <f aca="false">VLOOKUP(J1196,bibliRdtCHauff!$G$2:$K$1398,3,0)</f>
        <v>2.08478818572393</v>
      </c>
      <c r="AJ1196" s="4" t="n">
        <f aca="false">VLOOKUP(D1196,'paramètres CI'!$A$1:$C$6,3)</f>
        <v>0.0591</v>
      </c>
      <c r="AK1196" s="4" t="n">
        <f aca="false">AJ1196*AG1196/AI1196</f>
        <v>0.233859861733209</v>
      </c>
      <c r="AL1196" s="4" t="n">
        <f aca="false">AK1196+AH1196/R1196</f>
        <v>3.03493017078626</v>
      </c>
      <c r="AM1196" s="4" t="n">
        <f aca="false">AL1196+Z1196</f>
        <v>0.592200681777537</v>
      </c>
      <c r="AN1196" s="4" t="n">
        <f aca="false">AM1196^-'paramètres CI'!$B$19</f>
        <v>66.1072019586567</v>
      </c>
      <c r="AO1196" s="4" t="n">
        <f aca="false">SUMIFS($AN$2:$AN$1250,$I$2:$I$1250,V1196)</f>
        <v>5.72356654747263E+020</v>
      </c>
      <c r="AP1196" s="5" t="n">
        <f aca="false">AN1196/AO1196</f>
        <v>1.15500014563206E-019</v>
      </c>
      <c r="AQ1196" s="6" t="n">
        <f aca="false">AP1196-O1196</f>
        <v>-0.00240945497020826</v>
      </c>
      <c r="AR1196" s="20" t="n">
        <f aca="false">VLOOKUP(I1196,entreesparc!$A$13:$H$110,8,0)*AP1196</f>
        <v>2.92106380070084E-015</v>
      </c>
      <c r="AS1196" s="7" t="n">
        <f aca="false">M1196*AJ1196/AI1196+AH1196/R1196</f>
        <v>4.51819097735343</v>
      </c>
      <c r="AT1196" s="4" t="n">
        <f aca="false">AS1196+Z1196</f>
        <v>2.0754614883447</v>
      </c>
      <c r="AU1196" s="4" t="n">
        <f aca="false">AT1196^-'paramètres CI'!$B$19</f>
        <v>0.00290457481136512</v>
      </c>
      <c r="AV1196" s="4" t="n">
        <f aca="false">SUMIFS($AU$2:$AU$1250,$I$2:$I$1250,V1196)</f>
        <v>1.18308113479581</v>
      </c>
      <c r="AW1196" s="5" t="n">
        <f aca="false">AU1196/AV1196</f>
        <v>0.00245509350621708</v>
      </c>
      <c r="AX1196" s="7" t="n">
        <f aca="false">SUMIFS($AP$2:$AP$1250,$I$2:$I$1250,V1196)</f>
        <v>1</v>
      </c>
    </row>
    <row r="1197" customFormat="false" ht="15.8" hidden="false" customHeight="false" outlineLevel="0" collapsed="false">
      <c r="A1197" s="0" t="s">
        <v>19</v>
      </c>
      <c r="B1197" s="0" t="s">
        <v>146</v>
      </c>
      <c r="C1197" s="0" t="s">
        <v>32</v>
      </c>
      <c r="D1197" s="0" t="s">
        <v>33</v>
      </c>
      <c r="E1197" s="0" t="str">
        <f aca="false">VLOOKUP(A1197,Nomenclature!$D$1:$E$9,2,0)</f>
        <v>07</v>
      </c>
      <c r="F1197" s="0" t="str">
        <f aca="false">VLOOKUP(B1197,Nomenclature!$J$1:$K$97,2,0)</f>
        <v>82</v>
      </c>
      <c r="G1197" s="0" t="str">
        <f aca="false">VLOOKUP(C1197,Nomenclature!$M$1:$N$21,2,0)</f>
        <v>01</v>
      </c>
      <c r="H1197" s="0" t="str">
        <f aca="false">VLOOKUP(D1197,Nomenclature!$O$25:$P$31,2,0)</f>
        <v>01</v>
      </c>
      <c r="I1197" s="1" t="str">
        <f aca="false">CONCATENATE(E1197,F1197)</f>
        <v>0782</v>
      </c>
      <c r="J1197" s="0" t="str">
        <f aca="false">CONCATENATE(E1197,F1197,G1197,H1197)</f>
        <v>07820101</v>
      </c>
      <c r="K1197" s="0" t="n">
        <v>35.9353792001904</v>
      </c>
      <c r="L1197" s="0" t="n">
        <v>25</v>
      </c>
      <c r="M1197" s="0" t="n">
        <v>48.6014636044481</v>
      </c>
      <c r="N1197" s="0" t="n">
        <v>1.6663732864603</v>
      </c>
      <c r="O1197" s="0" t="n">
        <v>0.14456082832606</v>
      </c>
      <c r="P1197" s="4" t="n">
        <f aca="false">VLOOKUP(D1197,'paramètres CI'!$A$1:$B$6,2,0)</f>
        <v>0.033584731604575</v>
      </c>
      <c r="Q1197" s="17" t="n">
        <f aca="false">M1197*P1197/N1197</f>
        <v>0.979532691748894</v>
      </c>
      <c r="R1197" s="9" t="n">
        <f aca="false">1/(1+0.04)*(1 - (1/(1+0.04))^L1197)/(1-1/(1+0.04))</f>
        <v>15.6220799436509</v>
      </c>
      <c r="S1197" s="17" t="n">
        <f aca="false">K1197/R1197</f>
        <v>2.30029415607973</v>
      </c>
      <c r="T1197" s="17" t="n">
        <f aca="false">Q1197+S1197</f>
        <v>3.27982684782862</v>
      </c>
      <c r="U1197" s="0" t="n">
        <f aca="false">T1197 + Z1197</f>
        <v>0.916169482206552</v>
      </c>
      <c r="V1197" s="4" t="str">
        <f aca="false">VLOOKUP(I1197,'CI ref gaz'!$I$1:$AM$97,1,0)</f>
        <v>0782</v>
      </c>
      <c r="W1197" s="0" t="n">
        <f aca="false">VLOOKUP(I1197,'CI ref gaz'!$I$1:$AM$97,14,0)</f>
        <v>-2</v>
      </c>
      <c r="X1197" s="1" t="n">
        <f aca="false">VLOOKUP(I1197,'CI ref gaz'!$I$1:$AM$97,13,0)</f>
        <v>0.758913914252885</v>
      </c>
      <c r="Y1197" s="2" t="n">
        <f aca="false">VLOOKUP(I1197,'CI ref gaz'!$I$1:$AM$97,7,0)</f>
        <v>0.652104315752779</v>
      </c>
      <c r="Z1197" s="17" t="n">
        <f aca="false">X1197*(O1197/Y1197)^(-1/8)-T1197</f>
        <v>-2.36365736562207</v>
      </c>
      <c r="AA1197" s="17" t="n">
        <f aca="false">Z1197^2</f>
        <v>5.58687614205948</v>
      </c>
      <c r="AB1197" s="18" t="n">
        <f aca="false">Z1197/U1197</f>
        <v>-2.57993462075304</v>
      </c>
      <c r="AC1197" s="17" t="n">
        <f aca="false">U1197^-('paramètres CI'!$B$19)</f>
        <v>2.0146213405954</v>
      </c>
      <c r="AD1197" s="4" t="n">
        <f aca="false">SUMIFS($AC$2:$AC$1250,$I$2:$I$1250,V1197)</f>
        <v>13.9361496743183</v>
      </c>
      <c r="AE1197" s="4" t="n">
        <f aca="false">AC1197/AD1197</f>
        <v>0.14456082832606</v>
      </c>
      <c r="AF1197" s="17" t="n">
        <f aca="false">AE1197-O1197</f>
        <v>0</v>
      </c>
      <c r="AG1197" s="4" t="n">
        <f aca="false">VLOOKUP(I1197,BesoinU!$F$1:$L$99,3,0)</f>
        <v>8.24954783175002</v>
      </c>
      <c r="AH1197" s="19" t="n">
        <f aca="false">VLOOKUP(J1197,bibliRdtCHauff!$G$2:$K$1398,4,0)</f>
        <v>37.7321481601999</v>
      </c>
      <c r="AI1197" s="19" t="n">
        <f aca="false">VLOOKUP(J1197,bibliRdtCHauff!$G$2:$K$1398,3,0)</f>
        <v>1.76243743575946</v>
      </c>
      <c r="AJ1197" s="4" t="n">
        <f aca="false">VLOOKUP(D1197,'paramètres CI'!$A$1:$C$6,3)</f>
        <v>0.0509473684210526</v>
      </c>
      <c r="AK1197" s="4" t="n">
        <f aca="false">AJ1197*AG1197/AI1197</f>
        <v>0.238472438319579</v>
      </c>
      <c r="AL1197" s="4" t="n">
        <f aca="false">AK1197+AH1197/R1197</f>
        <v>2.65378130220329</v>
      </c>
      <c r="AM1197" s="4" t="n">
        <f aca="false">AL1197+Z1197</f>
        <v>0.290123936581213</v>
      </c>
      <c r="AN1197" s="4" t="n">
        <f aca="false">AM1197^-'paramètres CI'!$B$19</f>
        <v>19921.9344666957</v>
      </c>
      <c r="AO1197" s="4" t="n">
        <f aca="false">SUMIFS($AN$2:$AN$1250,$I$2:$I$1250,V1197)</f>
        <v>5.72356654747263E+020</v>
      </c>
      <c r="AP1197" s="5" t="n">
        <f aca="false">AN1197/AO1197</f>
        <v>3.48068539108586E-017</v>
      </c>
      <c r="AQ1197" s="6" t="n">
        <f aca="false">AP1197-O1197</f>
        <v>-0.14456082832606</v>
      </c>
      <c r="AR1197" s="20" t="n">
        <f aca="false">VLOOKUP(I1197,entreesparc!$A$13:$H$110,8,0)*AP1197</f>
        <v>8.80285958056327E-013</v>
      </c>
      <c r="AS1197" s="7" t="n">
        <f aca="false">M1197*AJ1197/AI1197+AH1197/R1197</f>
        <v>3.82024762756311</v>
      </c>
      <c r="AT1197" s="4" t="n">
        <f aca="false">AS1197+Z1197</f>
        <v>1.45659026194104</v>
      </c>
      <c r="AU1197" s="4" t="n">
        <f aca="false">AT1197^-'paramètres CI'!$B$19</f>
        <v>0.0493515483630921</v>
      </c>
      <c r="AV1197" s="4" t="n">
        <f aca="false">SUMIFS($AU$2:$AU$1250,$I$2:$I$1250,V1197)</f>
        <v>1.18308113479581</v>
      </c>
      <c r="AW1197" s="5" t="n">
        <f aca="false">AU1197/AV1197</f>
        <v>0.0417144242365168</v>
      </c>
      <c r="AX1197" s="7" t="n">
        <f aca="false">SUMIFS($AP$2:$AP$1250,$I$2:$I$1250,V1197)</f>
        <v>1</v>
      </c>
    </row>
    <row r="1198" customFormat="false" ht="15.8" hidden="false" customHeight="false" outlineLevel="0" collapsed="false">
      <c r="A1198" s="0" t="s">
        <v>19</v>
      </c>
      <c r="B1198" s="0" t="s">
        <v>146</v>
      </c>
      <c r="C1198" s="0" t="s">
        <v>35</v>
      </c>
      <c r="D1198" s="0" t="s">
        <v>33</v>
      </c>
      <c r="E1198" s="0" t="str">
        <f aca="false">VLOOKUP(A1198,Nomenclature!$D$1:$E$9,2,0)</f>
        <v>07</v>
      </c>
      <c r="F1198" s="0" t="str">
        <f aca="false">VLOOKUP(B1198,Nomenclature!$J$1:$K$97,2,0)</f>
        <v>82</v>
      </c>
      <c r="G1198" s="0" t="str">
        <f aca="false">VLOOKUP(C1198,Nomenclature!$M$1:$N$21,2,0)</f>
        <v>21</v>
      </c>
      <c r="H1198" s="0" t="str">
        <f aca="false">VLOOKUP(D1198,Nomenclature!$O$25:$P$31,2,0)</f>
        <v>01</v>
      </c>
      <c r="I1198" s="1" t="str">
        <f aca="false">CONCATENATE(E1198,F1198)</f>
        <v>0782</v>
      </c>
      <c r="J1198" s="0" t="str">
        <f aca="false">CONCATENATE(E1198,F1198,G1198,H1198)</f>
        <v>07822101</v>
      </c>
      <c r="K1198" s="0" t="n">
        <v>44.9192240002379</v>
      </c>
      <c r="L1198" s="0" t="n">
        <v>25</v>
      </c>
      <c r="M1198" s="0" t="n">
        <v>48.6014636044481</v>
      </c>
      <c r="N1198" s="0" t="n">
        <v>2.14669403295609</v>
      </c>
      <c r="O1198" s="0" t="n">
        <v>9.99100809271657E-005</v>
      </c>
      <c r="P1198" s="4" t="n">
        <f aca="false">VLOOKUP(D1198,'paramètres CI'!$A$1:$B$6,2,0)</f>
        <v>0.033584731604575</v>
      </c>
      <c r="Q1198" s="17" t="n">
        <f aca="false">M1198*P1198/N1198</f>
        <v>0.760363184359909</v>
      </c>
      <c r="R1198" s="9" t="n">
        <f aca="false">1/(1+0.04)*(1 - (1/(1+0.04))^L1198)/(1-1/(1+0.04))</f>
        <v>15.6220799436509</v>
      </c>
      <c r="S1198" s="17" t="n">
        <f aca="false">K1198/R1198</f>
        <v>2.87536769509965</v>
      </c>
      <c r="T1198" s="17" t="n">
        <f aca="false">Q1198+S1198</f>
        <v>3.63573087945956</v>
      </c>
      <c r="U1198" s="0" t="n">
        <f aca="false">T1198 + Z1198</f>
        <v>2.27525975949065</v>
      </c>
      <c r="V1198" s="4" t="str">
        <f aca="false">VLOOKUP(I1198,'CI ref gaz'!$I$1:$AM$97,1,0)</f>
        <v>0782</v>
      </c>
      <c r="W1198" s="0" t="n">
        <f aca="false">VLOOKUP(I1198,'CI ref gaz'!$I$1:$AM$97,14,0)</f>
        <v>-2</v>
      </c>
      <c r="X1198" s="1" t="n">
        <f aca="false">VLOOKUP(I1198,'CI ref gaz'!$I$1:$AM$97,13,0)</f>
        <v>0.758913914252885</v>
      </c>
      <c r="Y1198" s="2" t="n">
        <f aca="false">VLOOKUP(I1198,'CI ref gaz'!$I$1:$AM$97,7,0)</f>
        <v>0.652104315752779</v>
      </c>
      <c r="Z1198" s="17" t="n">
        <f aca="false">X1198*(O1198/Y1198)^(-1/8)-T1198</f>
        <v>-1.36047111996891</v>
      </c>
      <c r="AA1198" s="17" t="n">
        <f aca="false">Z1198^2</f>
        <v>1.85088166826946</v>
      </c>
      <c r="AB1198" s="18" t="n">
        <f aca="false">Z1198/U1198</f>
        <v>-0.597941010600684</v>
      </c>
      <c r="AC1198" s="17" t="n">
        <f aca="false">U1198^-('paramètres CI'!$B$19)</f>
        <v>0.00139236184177423</v>
      </c>
      <c r="AD1198" s="4" t="n">
        <f aca="false">SUMIFS($AC$2:$AC$1250,$I$2:$I$1250,V1198)</f>
        <v>13.9361496743183</v>
      </c>
      <c r="AE1198" s="4" t="n">
        <f aca="false">AC1198/AD1198</f>
        <v>9.99100809271656E-005</v>
      </c>
      <c r="AF1198" s="17" t="n">
        <f aca="false">AE1198-O1198</f>
        <v>0</v>
      </c>
      <c r="AG1198" s="4" t="n">
        <f aca="false">VLOOKUP(I1198,BesoinU!$F$1:$L$99,3,0)</f>
        <v>8.24954783175002</v>
      </c>
      <c r="AH1198" s="19" t="n">
        <f aca="false">VLOOKUP(J1198,bibliRdtCHauff!$G$2:$K$1398,4,0)</f>
        <v>44.9192240002379</v>
      </c>
      <c r="AI1198" s="19" t="n">
        <f aca="false">VLOOKUP(J1198,bibliRdtCHauff!$G$2:$K$1398,3,0)</f>
        <v>2.14669403295609</v>
      </c>
      <c r="AJ1198" s="4" t="n">
        <f aca="false">VLOOKUP(D1198,'paramètres CI'!$A$1:$C$6,3)</f>
        <v>0.0509473684210526</v>
      </c>
      <c r="AK1198" s="4" t="n">
        <f aca="false">AJ1198*AG1198/AI1198</f>
        <v>0.195786053456581</v>
      </c>
      <c r="AL1198" s="4" t="n">
        <f aca="false">AK1198+AH1198/R1198</f>
        <v>3.07115374855623</v>
      </c>
      <c r="AM1198" s="4" t="n">
        <f aca="false">AL1198+Z1198</f>
        <v>1.71068262858732</v>
      </c>
      <c r="AN1198" s="4" t="n">
        <f aca="false">AM1198^-'paramètres CI'!$B$19</f>
        <v>0.0136346639259402</v>
      </c>
      <c r="AO1198" s="4" t="n">
        <f aca="false">SUMIFS($AN$2:$AN$1250,$I$2:$I$1250,V1198)</f>
        <v>5.72356654747263E+020</v>
      </c>
      <c r="AP1198" s="5" t="n">
        <f aca="false">AN1198/AO1198</f>
        <v>2.38219715152275E-023</v>
      </c>
      <c r="AQ1198" s="6" t="n">
        <f aca="false">AP1198-O1198</f>
        <v>-9.99100809271657E-005</v>
      </c>
      <c r="AR1198" s="20" t="n">
        <f aca="false">VLOOKUP(I1198,entreesparc!$A$13:$H$110,8,0)*AP1198</f>
        <v>6.02471773857463E-019</v>
      </c>
      <c r="AS1198" s="7" t="n">
        <f aca="false">M1198*AJ1198/AI1198+AH1198/R1198</f>
        <v>4.02882348993804</v>
      </c>
      <c r="AT1198" s="4" t="n">
        <f aca="false">AS1198+Z1198</f>
        <v>2.66835236996913</v>
      </c>
      <c r="AU1198" s="4" t="n">
        <f aca="false">AT1198^-'paramètres CI'!$B$19</f>
        <v>0.000389094024130124</v>
      </c>
      <c r="AV1198" s="4" t="n">
        <f aca="false">SUMIFS($AU$2:$AU$1250,$I$2:$I$1250,V1198)</f>
        <v>1.18308113479581</v>
      </c>
      <c r="AW1198" s="5" t="n">
        <f aca="false">AU1198/AV1198</f>
        <v>0.000328881944514549</v>
      </c>
      <c r="AX1198" s="7" t="n">
        <f aca="false">SUMIFS($AP$2:$AP$1250,$I$2:$I$1250,V1198)</f>
        <v>1</v>
      </c>
    </row>
    <row r="1199" customFormat="false" ht="15.8" hidden="false" customHeight="false" outlineLevel="0" collapsed="false">
      <c r="A1199" s="0" t="s">
        <v>19</v>
      </c>
      <c r="B1199" s="0" t="s">
        <v>146</v>
      </c>
      <c r="C1199" s="0" t="s">
        <v>35</v>
      </c>
      <c r="D1199" s="0" t="s">
        <v>34</v>
      </c>
      <c r="E1199" s="0" t="str">
        <f aca="false">VLOOKUP(A1199,Nomenclature!$D$1:$E$9,2,0)</f>
        <v>07</v>
      </c>
      <c r="F1199" s="0" t="str">
        <f aca="false">VLOOKUP(B1199,Nomenclature!$J$1:$K$97,2,0)</f>
        <v>82</v>
      </c>
      <c r="G1199" s="0" t="str">
        <f aca="false">VLOOKUP(C1199,Nomenclature!$M$1:$N$21,2,0)</f>
        <v>21</v>
      </c>
      <c r="H1199" s="0" t="str">
        <f aca="false">VLOOKUP(D1199,Nomenclature!$O$25:$P$31,2,0)</f>
        <v>06</v>
      </c>
      <c r="I1199" s="1" t="str">
        <f aca="false">CONCATENATE(E1199,F1199)</f>
        <v>0782</v>
      </c>
      <c r="J1199" s="0" t="str">
        <f aca="false">CONCATENATE(E1199,F1199,G1199,H1199)</f>
        <v>07822106</v>
      </c>
      <c r="K1199" s="0" t="n">
        <v>52.093505114064</v>
      </c>
      <c r="L1199" s="0" t="n">
        <v>25</v>
      </c>
      <c r="M1199" s="0" t="n">
        <v>60.5724684049916</v>
      </c>
      <c r="N1199" s="0" t="n">
        <v>2.52679179068719</v>
      </c>
      <c r="O1199" s="0" t="n">
        <v>9.99100809271657E-005</v>
      </c>
      <c r="P1199" s="4" t="n">
        <f aca="false">VLOOKUP(D1199,'paramètres CI'!$A$1:$B$6,2,0)</f>
        <v>0.0424847883250769</v>
      </c>
      <c r="Q1199" s="17" t="n">
        <f aca="false">M1199*P1199/N1199</f>
        <v>1.01844897074547</v>
      </c>
      <c r="R1199" s="9" t="n">
        <f aca="false">1/(1+0.04)*(1 - (1/(1+0.04))^L1199)/(1-1/(1+0.04))</f>
        <v>15.6220799436509</v>
      </c>
      <c r="S1199" s="17" t="n">
        <f aca="false">K1199/R1199</f>
        <v>3.33460751077745</v>
      </c>
      <c r="T1199" s="17" t="n">
        <f aca="false">Q1199+S1199</f>
        <v>4.35305648152292</v>
      </c>
      <c r="U1199" s="0" t="n">
        <f aca="false">T1199 + Z1199</f>
        <v>2.27525975949065</v>
      </c>
      <c r="V1199" s="4" t="str">
        <f aca="false">VLOOKUP(I1199,'CI ref gaz'!$I$1:$AM$97,1,0)</f>
        <v>0782</v>
      </c>
      <c r="W1199" s="0" t="n">
        <f aca="false">VLOOKUP(I1199,'CI ref gaz'!$I$1:$AM$97,14,0)</f>
        <v>-2</v>
      </c>
      <c r="X1199" s="1" t="n">
        <f aca="false">VLOOKUP(I1199,'CI ref gaz'!$I$1:$AM$97,13,0)</f>
        <v>0.758913914252885</v>
      </c>
      <c r="Y1199" s="2" t="n">
        <f aca="false">VLOOKUP(I1199,'CI ref gaz'!$I$1:$AM$97,7,0)</f>
        <v>0.652104315752779</v>
      </c>
      <c r="Z1199" s="17" t="n">
        <f aca="false">X1199*(O1199/Y1199)^(-1/8)-T1199</f>
        <v>-2.07779672203227</v>
      </c>
      <c r="AA1199" s="17" t="n">
        <f aca="false">Z1199^2</f>
        <v>4.31723921808805</v>
      </c>
      <c r="AB1199" s="18" t="n">
        <f aca="false">Z1199/U1199</f>
        <v>-0.913212969800606</v>
      </c>
      <c r="AC1199" s="17" t="n">
        <f aca="false">U1199^-('paramètres CI'!$B$19)</f>
        <v>0.00139236184177423</v>
      </c>
      <c r="AD1199" s="4" t="n">
        <f aca="false">SUMIFS($AC$2:$AC$1250,$I$2:$I$1250,V1199)</f>
        <v>13.9361496743183</v>
      </c>
      <c r="AE1199" s="4" t="n">
        <f aca="false">AC1199/AD1199</f>
        <v>9.99100809271656E-005</v>
      </c>
      <c r="AF1199" s="17" t="n">
        <f aca="false">AE1199-O1199</f>
        <v>0</v>
      </c>
      <c r="AG1199" s="4" t="n">
        <f aca="false">VLOOKUP(I1199,BesoinU!$F$1:$L$99,3,0)</f>
        <v>8.24954783175002</v>
      </c>
      <c r="AH1199" s="19" t="n">
        <f aca="false">VLOOKUP(J1199,bibliRdtCHauff!$G$2:$K$1398,4,0)</f>
        <v>52.093505114064</v>
      </c>
      <c r="AI1199" s="19" t="n">
        <f aca="false">VLOOKUP(J1199,bibliRdtCHauff!$G$2:$K$1398,3,0)</f>
        <v>2.52679179068719</v>
      </c>
      <c r="AJ1199" s="4" t="n">
        <f aca="false">VLOOKUP(D1199,'paramètres CI'!$A$1:$C$6,3)</f>
        <v>0.0591</v>
      </c>
      <c r="AK1199" s="4" t="n">
        <f aca="false">AJ1199*AG1199/AI1199</f>
        <v>0.192951504217066</v>
      </c>
      <c r="AL1199" s="4" t="n">
        <f aca="false">AK1199+AH1199/R1199</f>
        <v>3.52755901499451</v>
      </c>
      <c r="AM1199" s="4" t="n">
        <f aca="false">AL1199+Z1199</f>
        <v>1.44976229296224</v>
      </c>
      <c r="AN1199" s="4" t="n">
        <f aca="false">AM1199^-'paramètres CI'!$B$19</f>
        <v>0.051241944344339</v>
      </c>
      <c r="AO1199" s="4" t="n">
        <f aca="false">SUMIFS($AN$2:$AN$1250,$I$2:$I$1250,V1199)</f>
        <v>5.72356654747263E+020</v>
      </c>
      <c r="AP1199" s="5" t="n">
        <f aca="false">AN1199/AO1199</f>
        <v>8.95279960830822E-023</v>
      </c>
      <c r="AQ1199" s="6" t="n">
        <f aca="false">AP1199-O1199</f>
        <v>-9.99100809271657E-005</v>
      </c>
      <c r="AR1199" s="20" t="n">
        <f aca="false">VLOOKUP(I1199,entreesparc!$A$13:$H$110,8,0)*AP1199</f>
        <v>2.26421606522366E-018</v>
      </c>
      <c r="AS1199" s="7" t="n">
        <f aca="false">M1199*AJ1199/AI1199+AH1199/R1199</f>
        <v>4.75135775348796</v>
      </c>
      <c r="AT1199" s="4" t="n">
        <f aca="false">AS1199+Z1199</f>
        <v>2.67356103145569</v>
      </c>
      <c r="AU1199" s="4" t="n">
        <f aca="false">AT1199^-'paramètres CI'!$B$19</f>
        <v>0.000383070915654821</v>
      </c>
      <c r="AV1199" s="4" t="n">
        <f aca="false">SUMIFS($AU$2:$AU$1250,$I$2:$I$1250,V1199)</f>
        <v>1.18308113479581</v>
      </c>
      <c r="AW1199" s="5" t="n">
        <f aca="false">AU1199/AV1199</f>
        <v>0.000323790908660661</v>
      </c>
      <c r="AX1199" s="7" t="n">
        <f aca="false">SUMIFS($AP$2:$AP$1250,$I$2:$I$1250,V1199)</f>
        <v>1</v>
      </c>
    </row>
    <row r="1200" customFormat="false" ht="15.8" hidden="false" customHeight="false" outlineLevel="0" collapsed="false">
      <c r="A1200" s="0" t="s">
        <v>19</v>
      </c>
      <c r="B1200" s="0" t="s">
        <v>146</v>
      </c>
      <c r="C1200" s="0" t="s">
        <v>134</v>
      </c>
      <c r="D1200" s="0" t="s">
        <v>43</v>
      </c>
      <c r="E1200" s="0" t="str">
        <f aca="false">VLOOKUP(A1200,Nomenclature!$D$1:$E$9,2,0)</f>
        <v>07</v>
      </c>
      <c r="F1200" s="0" t="str">
        <f aca="false">VLOOKUP(B1200,Nomenclature!$J$1:$K$97,2,0)</f>
        <v>82</v>
      </c>
      <c r="G1200" s="0" t="str">
        <f aca="false">VLOOKUP(C1200,Nomenclature!$M$1:$N$21,2,0)</f>
        <v>02</v>
      </c>
      <c r="H1200" s="0" t="str">
        <f aca="false">VLOOKUP(D1200,Nomenclature!$O$25:$P$31,2,0)</f>
        <v>02</v>
      </c>
      <c r="I1200" s="1" t="str">
        <f aca="false">CONCATENATE(E1200,F1200)</f>
        <v>0782</v>
      </c>
      <c r="J1200" s="0" t="str">
        <f aca="false">CONCATENATE(E1200,F1200,G1200,H1200)</f>
        <v>07820202</v>
      </c>
      <c r="K1200" s="0" t="n">
        <v>10</v>
      </c>
      <c r="L1200" s="0" t="n">
        <v>10</v>
      </c>
      <c r="M1200" s="0" t="n">
        <v>41.4143168668573</v>
      </c>
      <c r="N1200" s="0" t="n">
        <v>0.8</v>
      </c>
      <c r="O1200" s="0" t="n">
        <v>0.0574993739336513</v>
      </c>
      <c r="P1200" s="4" t="n">
        <f aca="false">VLOOKUP(D1200,'paramètres CI'!$A$1:$B$6,2,0)</f>
        <v>0.0935912806596305</v>
      </c>
      <c r="Q1200" s="17" t="n">
        <f aca="false">M1200*P1200/N1200</f>
        <v>4.84502369151614</v>
      </c>
      <c r="R1200" s="9" t="n">
        <f aca="false">1/(1+0.04)*(1 - (1/(1+0.04))^L1200)/(1-1/(1+0.04))</f>
        <v>8.11089577935502</v>
      </c>
      <c r="S1200" s="17" t="n">
        <f aca="false">K1200/R1200</f>
        <v>1.23290944330137</v>
      </c>
      <c r="T1200" s="17" t="n">
        <f aca="false">Q1200+S1200</f>
        <v>6.07793313481751</v>
      </c>
      <c r="U1200" s="0" t="n">
        <f aca="false">T1200 + Z1200</f>
        <v>1.02807372603778</v>
      </c>
      <c r="V1200" s="4" t="str">
        <f aca="false">VLOOKUP(I1200,'CI ref gaz'!$I$1:$AM$97,1,0)</f>
        <v>0782</v>
      </c>
      <c r="W1200" s="0" t="n">
        <f aca="false">VLOOKUP(I1200,'CI ref gaz'!$I$1:$AM$97,14,0)</f>
        <v>-2</v>
      </c>
      <c r="X1200" s="1" t="n">
        <f aca="false">VLOOKUP(I1200,'CI ref gaz'!$I$1:$AM$97,13,0)</f>
        <v>0.758913914252885</v>
      </c>
      <c r="Y1200" s="2" t="n">
        <f aca="false">VLOOKUP(I1200,'CI ref gaz'!$I$1:$AM$97,7,0)</f>
        <v>0.652104315752779</v>
      </c>
      <c r="Z1200" s="17" t="n">
        <f aca="false">X1200*(O1200/Y1200)^(-1/8)-T1200</f>
        <v>-5.04985940877972</v>
      </c>
      <c r="AA1200" s="17" t="n">
        <f aca="false">Z1200^2</f>
        <v>25.5010800484411</v>
      </c>
      <c r="AB1200" s="18" t="n">
        <f aca="false">Z1200/U1200</f>
        <v>-4.9119623241827</v>
      </c>
      <c r="AC1200" s="17" t="n">
        <f aca="false">U1200^-('paramètres CI'!$B$19)</f>
        <v>0.801319881318955</v>
      </c>
      <c r="AD1200" s="4" t="n">
        <f aca="false">SUMIFS($AC$2:$AC$1250,$I$2:$I$1250,V1200)</f>
        <v>13.9361496743183</v>
      </c>
      <c r="AE1200" s="4" t="n">
        <f aca="false">AC1200/AD1200</f>
        <v>0.057499373933651</v>
      </c>
      <c r="AF1200" s="17" t="n">
        <f aca="false">AE1200-O1200</f>
        <v>-2.84494650060196E-016</v>
      </c>
      <c r="AG1200" s="4" t="n">
        <f aca="false">VLOOKUP(I1200,BesoinU!$F$1:$L$99,3,0)</f>
        <v>8.24954783175002</v>
      </c>
      <c r="AH1200" s="19" t="n">
        <f aca="false">VLOOKUP(J1200,bibliRdtCHauff!$G$2:$K$1398,4,0)</f>
        <v>10.4</v>
      </c>
      <c r="AI1200" s="19" t="n">
        <f aca="false">VLOOKUP(J1200,bibliRdtCHauff!$G$2:$K$1398,3,0)</f>
        <v>0.84</v>
      </c>
      <c r="AJ1200" s="4" t="n">
        <f aca="false">VLOOKUP(D1200,'paramètres CI'!$A$1:$C$6,3)</f>
        <v>0.09847</v>
      </c>
      <c r="AK1200" s="4" t="n">
        <f aca="false">AJ1200*AG1200/AI1200</f>
        <v>0.967063065467172</v>
      </c>
      <c r="AL1200" s="4" t="n">
        <f aca="false">AK1200+AH1200/R1200</f>
        <v>2.24928888650059</v>
      </c>
      <c r="AM1200" s="4" t="n">
        <f aca="false">AL1200+Z1200</f>
        <v>-2.80057052227913</v>
      </c>
      <c r="AN1200" s="4" t="n">
        <f aca="false">AM1200^-'paramètres CI'!$B$19</f>
        <v>0.000264257847854434</v>
      </c>
      <c r="AO1200" s="4" t="n">
        <f aca="false">SUMIFS($AN$2:$AN$1250,$I$2:$I$1250,V1200)</f>
        <v>5.72356654747263E+020</v>
      </c>
      <c r="AP1200" s="5" t="n">
        <f aca="false">AN1200/AO1200</f>
        <v>4.6170136341146E-025</v>
      </c>
      <c r="AQ1200" s="6" t="n">
        <f aca="false">AP1200-O1200</f>
        <v>-0.0574993739336513</v>
      </c>
      <c r="AR1200" s="20" t="n">
        <f aca="false">VLOOKUP(I1200,entreesparc!$A$13:$H$110,8,0)*AP1200</f>
        <v>1.16767010332921E-020</v>
      </c>
      <c r="AS1200" s="7" t="n">
        <f aca="false">M1200*AJ1200/AI1200+AH1200/R1200</f>
        <v>6.13706841850894</v>
      </c>
      <c r="AT1200" s="4" t="n">
        <f aca="false">AS1200+Z1200</f>
        <v>1.08720900972922</v>
      </c>
      <c r="AU1200" s="4" t="n">
        <f aca="false">AT1200^-'paramètres CI'!$B$19</f>
        <v>0.512266148701615</v>
      </c>
      <c r="AV1200" s="4" t="n">
        <f aca="false">SUMIFS($AU$2:$AU$1250,$I$2:$I$1250,V1200)</f>
        <v>1.18308113479581</v>
      </c>
      <c r="AW1200" s="5" t="n">
        <f aca="false">AU1200/AV1200</f>
        <v>0.432993252647908</v>
      </c>
      <c r="AX1200" s="7" t="n">
        <f aca="false">SUMIFS($AP$2:$AP$1250,$I$2:$I$1250,V1200)</f>
        <v>1</v>
      </c>
    </row>
    <row r="1201" customFormat="false" ht="15.8" hidden="false" customHeight="false" outlineLevel="0" collapsed="false">
      <c r="A1201" s="0" t="s">
        <v>19</v>
      </c>
      <c r="B1201" s="0" t="s">
        <v>146</v>
      </c>
      <c r="C1201" s="0" t="s">
        <v>135</v>
      </c>
      <c r="D1201" s="0" t="s">
        <v>43</v>
      </c>
      <c r="E1201" s="0" t="str">
        <f aca="false">VLOOKUP(A1201,Nomenclature!$D$1:$E$9,2,0)</f>
        <v>07</v>
      </c>
      <c r="F1201" s="0" t="str">
        <f aca="false">VLOOKUP(B1201,Nomenclature!$J$1:$K$97,2,0)</f>
        <v>82</v>
      </c>
      <c r="G1201" s="0" t="str">
        <f aca="false">VLOOKUP(C1201,Nomenclature!$M$1:$N$21,2,0)</f>
        <v>22</v>
      </c>
      <c r="H1201" s="0" t="str">
        <f aca="false">VLOOKUP(D1201,Nomenclature!$O$25:$P$31,2,0)</f>
        <v>02</v>
      </c>
      <c r="I1201" s="1" t="str">
        <f aca="false">CONCATENATE(E1201,F1201)</f>
        <v>0782</v>
      </c>
      <c r="J1201" s="0" t="str">
        <f aca="false">CONCATENATE(E1201,F1201,G1201,H1201)</f>
        <v>07822202</v>
      </c>
      <c r="K1201" s="0" t="n">
        <v>12</v>
      </c>
      <c r="L1201" s="0" t="n">
        <v>10</v>
      </c>
      <c r="M1201" s="0" t="n">
        <v>41.4143168668573</v>
      </c>
      <c r="N1201" s="0" t="n">
        <v>1</v>
      </c>
      <c r="O1201" s="0" t="n">
        <v>9.99100809271657E-005</v>
      </c>
      <c r="P1201" s="4" t="n">
        <f aca="false">VLOOKUP(D1201,'paramètres CI'!$A$1:$B$6,2,0)</f>
        <v>0.0935912806596305</v>
      </c>
      <c r="Q1201" s="17" t="n">
        <f aca="false">M1201*P1201/N1201</f>
        <v>3.87601895321291</v>
      </c>
      <c r="R1201" s="9" t="n">
        <f aca="false">1/(1+0.04)*(1 - (1/(1+0.04))^L1201)/(1-1/(1+0.04))</f>
        <v>8.11089577935502</v>
      </c>
      <c r="S1201" s="17" t="n">
        <f aca="false">K1201/R1201</f>
        <v>1.47949133196164</v>
      </c>
      <c r="T1201" s="17" t="n">
        <f aca="false">Q1201+S1201</f>
        <v>5.35551028517455</v>
      </c>
      <c r="U1201" s="0" t="n">
        <f aca="false">T1201 + Z1201</f>
        <v>2.27525975949065</v>
      </c>
      <c r="V1201" s="4" t="str">
        <f aca="false">VLOOKUP(I1201,'CI ref gaz'!$I$1:$AM$97,1,0)</f>
        <v>0782</v>
      </c>
      <c r="W1201" s="0" t="n">
        <f aca="false">VLOOKUP(I1201,'CI ref gaz'!$I$1:$AM$97,14,0)</f>
        <v>-2</v>
      </c>
      <c r="X1201" s="1" t="n">
        <f aca="false">VLOOKUP(I1201,'CI ref gaz'!$I$1:$AM$97,13,0)</f>
        <v>0.758913914252885</v>
      </c>
      <c r="Y1201" s="2" t="n">
        <f aca="false">VLOOKUP(I1201,'CI ref gaz'!$I$1:$AM$97,7,0)</f>
        <v>0.652104315752779</v>
      </c>
      <c r="Z1201" s="17" t="n">
        <f aca="false">X1201*(O1201/Y1201)^(-1/8)-T1201</f>
        <v>-3.0802505256839</v>
      </c>
      <c r="AA1201" s="17" t="n">
        <f aca="false">Z1201^2</f>
        <v>9.48794330097592</v>
      </c>
      <c r="AB1201" s="18" t="n">
        <f aca="false">Z1201/U1201</f>
        <v>-1.35380169795358</v>
      </c>
      <c r="AC1201" s="17" t="n">
        <f aca="false">U1201^-('paramètres CI'!$B$19)</f>
        <v>0.00139236184177423</v>
      </c>
      <c r="AD1201" s="4" t="n">
        <f aca="false">SUMIFS($AC$2:$AC$1250,$I$2:$I$1250,V1201)</f>
        <v>13.9361496743183</v>
      </c>
      <c r="AE1201" s="4" t="n">
        <f aca="false">AC1201/AD1201</f>
        <v>9.99100809271656E-005</v>
      </c>
      <c r="AF1201" s="17" t="n">
        <f aca="false">AE1201-O1201</f>
        <v>0</v>
      </c>
      <c r="AG1201" s="4" t="n">
        <f aca="false">VLOOKUP(I1201,BesoinU!$F$1:$L$99,3,0)</f>
        <v>8.24954783175002</v>
      </c>
      <c r="AH1201" s="19" t="n">
        <f aca="false">VLOOKUP(J1201,bibliRdtCHauff!$G$2:$K$1398,4,0)</f>
        <v>12</v>
      </c>
      <c r="AI1201" s="19" t="n">
        <f aca="false">VLOOKUP(J1201,bibliRdtCHauff!$G$2:$K$1398,3,0)</f>
        <v>1</v>
      </c>
      <c r="AJ1201" s="4" t="n">
        <f aca="false">VLOOKUP(D1201,'paramètres CI'!$A$1:$C$6,3)</f>
        <v>0.09847</v>
      </c>
      <c r="AK1201" s="4" t="n">
        <f aca="false">AJ1201*AG1201/AI1201</f>
        <v>0.812332974992424</v>
      </c>
      <c r="AL1201" s="4" t="n">
        <f aca="false">AK1201+AH1201/R1201</f>
        <v>2.29182430695406</v>
      </c>
      <c r="AM1201" s="4" t="n">
        <f aca="false">AL1201+Z1201</f>
        <v>-0.788426218729833</v>
      </c>
      <c r="AN1201" s="4" t="n">
        <f aca="false">AM1201^-'paramètres CI'!$B$19</f>
        <v>6.69748169351712</v>
      </c>
      <c r="AO1201" s="4" t="n">
        <f aca="false">SUMIFS($AN$2:$AN$1250,$I$2:$I$1250,V1201)</f>
        <v>5.72356654747263E+020</v>
      </c>
      <c r="AP1201" s="5" t="n">
        <f aca="false">AN1201/AO1201</f>
        <v>1.17015878787581E-020</v>
      </c>
      <c r="AQ1201" s="6" t="n">
        <f aca="false">AP1201-O1201</f>
        <v>-9.99100809271657E-005</v>
      </c>
      <c r="AR1201" s="20" t="n">
        <f aca="false">VLOOKUP(I1201,entreesparc!$A$13:$H$110,8,0)*AP1201</f>
        <v>2.95940090506697E-016</v>
      </c>
      <c r="AS1201" s="7" t="n">
        <f aca="false">M1201*AJ1201/AI1201+AH1201/R1201</f>
        <v>5.55755911384108</v>
      </c>
      <c r="AT1201" s="4" t="n">
        <f aca="false">AS1201+Z1201</f>
        <v>2.47730858815718</v>
      </c>
      <c r="AU1201" s="4" t="n">
        <f aca="false">AT1201^-'paramètres CI'!$B$19</f>
        <v>0.000704951329802853</v>
      </c>
      <c r="AV1201" s="4" t="n">
        <f aca="false">SUMIFS($AU$2:$AU$1250,$I$2:$I$1250,V1201)</f>
        <v>1.18308113479581</v>
      </c>
      <c r="AW1201" s="5" t="n">
        <f aca="false">AU1201/AV1201</f>
        <v>0.000595860511227341</v>
      </c>
      <c r="AX1201" s="7" t="n">
        <f aca="false">SUMIFS($AP$2:$AP$1250,$I$2:$I$1250,V1201)</f>
        <v>1</v>
      </c>
    </row>
    <row r="1202" customFormat="false" ht="15.8" hidden="false" customHeight="false" outlineLevel="0" collapsed="false">
      <c r="A1202" s="0" t="s">
        <v>19</v>
      </c>
      <c r="B1202" s="0" t="s">
        <v>146</v>
      </c>
      <c r="C1202" s="0" t="s">
        <v>36</v>
      </c>
      <c r="D1202" s="0" t="s">
        <v>37</v>
      </c>
      <c r="E1202" s="0" t="str">
        <f aca="false">VLOOKUP(A1202,Nomenclature!$D$1:$E$9,2,0)</f>
        <v>07</v>
      </c>
      <c r="F1202" s="0" t="str">
        <f aca="false">VLOOKUP(B1202,Nomenclature!$J$1:$K$97,2,0)</f>
        <v>82</v>
      </c>
      <c r="G1202" s="0" t="str">
        <f aca="false">VLOOKUP(C1202,Nomenclature!$M$1:$N$21,2,0)</f>
        <v>23</v>
      </c>
      <c r="H1202" s="0" t="str">
        <f aca="false">VLOOKUP(D1202,Nomenclature!$O$25:$P$31,2,0)</f>
        <v>03</v>
      </c>
      <c r="I1202" s="1" t="str">
        <f aca="false">CONCATENATE(E1202,F1202)</f>
        <v>0782</v>
      </c>
      <c r="J1202" s="0" t="str">
        <f aca="false">CONCATENATE(E1202,F1202,G1202,H1202)</f>
        <v>07822303</v>
      </c>
      <c r="K1202" s="0" t="n">
        <v>16.7492806035001</v>
      </c>
      <c r="L1202" s="0" t="n">
        <v>20</v>
      </c>
      <c r="M1202" s="0" t="n">
        <v>52.2843162213251</v>
      </c>
      <c r="N1202" s="0" t="n">
        <v>0.755216071715872</v>
      </c>
      <c r="O1202" s="0" t="n">
        <v>9.99100809271657E-005</v>
      </c>
      <c r="P1202" s="4" t="n">
        <f aca="false">VLOOKUP(D1202,'paramètres CI'!$A$1:$B$6,2,0)</f>
        <v>0.0385046990211696</v>
      </c>
      <c r="Q1202" s="17" t="n">
        <f aca="false">M1202*P1202/N1202</f>
        <v>2.66571638902725</v>
      </c>
      <c r="R1202" s="9" t="n">
        <f aca="false">1/(1+0.04)*(1 - (1/(1+0.04))^L1202)/(1-1/(1+0.04))</f>
        <v>13.5903263449677</v>
      </c>
      <c r="S1202" s="17" t="n">
        <f aca="false">K1202/R1202</f>
        <v>1.23244138355089</v>
      </c>
      <c r="T1202" s="17" t="n">
        <f aca="false">Q1202+S1202</f>
        <v>3.89815777257814</v>
      </c>
      <c r="U1202" s="0" t="n">
        <f aca="false">T1202 + Z1202</f>
        <v>2.27525975949065</v>
      </c>
      <c r="V1202" s="4" t="str">
        <f aca="false">VLOOKUP(I1202,'CI ref gaz'!$I$1:$AM$97,1,0)</f>
        <v>0782</v>
      </c>
      <c r="W1202" s="0" t="n">
        <f aca="false">VLOOKUP(I1202,'CI ref gaz'!$I$1:$AM$97,14,0)</f>
        <v>-2</v>
      </c>
      <c r="X1202" s="1" t="n">
        <f aca="false">VLOOKUP(I1202,'CI ref gaz'!$I$1:$AM$97,13,0)</f>
        <v>0.758913914252885</v>
      </c>
      <c r="Y1202" s="2" t="n">
        <f aca="false">VLOOKUP(I1202,'CI ref gaz'!$I$1:$AM$97,7,0)</f>
        <v>0.652104315752779</v>
      </c>
      <c r="Z1202" s="17" t="n">
        <f aca="false">X1202*(O1202/Y1202)^(-1/8)-T1202</f>
        <v>-1.62289801308749</v>
      </c>
      <c r="AA1202" s="17" t="n">
        <f aca="false">Z1202^2</f>
        <v>2.63379796088332</v>
      </c>
      <c r="AB1202" s="18" t="n">
        <f aca="false">Z1202/U1202</f>
        <v>-0.713280321650305</v>
      </c>
      <c r="AC1202" s="17" t="n">
        <f aca="false">U1202^-('paramètres CI'!$B$19)</f>
        <v>0.00139236184177423</v>
      </c>
      <c r="AD1202" s="4" t="n">
        <f aca="false">SUMIFS($AC$2:$AC$1250,$I$2:$I$1250,V1202)</f>
        <v>13.9361496743183</v>
      </c>
      <c r="AE1202" s="4" t="n">
        <f aca="false">AC1202/AD1202</f>
        <v>9.99100809271656E-005</v>
      </c>
      <c r="AF1202" s="17" t="n">
        <f aca="false">AE1202-O1202</f>
        <v>0</v>
      </c>
      <c r="AG1202" s="4" t="n">
        <f aca="false">VLOOKUP(I1202,BesoinU!$F$1:$L$99,3,0)</f>
        <v>8.24954783175002</v>
      </c>
      <c r="AH1202" s="19" t="n">
        <f aca="false">VLOOKUP(J1202,bibliRdtCHauff!$G$2:$K$1398,4,0)</f>
        <v>16.7492806035001</v>
      </c>
      <c r="AI1202" s="19" t="n">
        <f aca="false">VLOOKUP(J1202,bibliRdtCHauff!$G$2:$K$1398,3,0)</f>
        <v>0.755216071715872</v>
      </c>
      <c r="AJ1202" s="4" t="n">
        <f aca="false">VLOOKUP(D1202,'paramètres CI'!$A$1:$C$6,3)</f>
        <v>0.0763929293534506</v>
      </c>
      <c r="AK1202" s="4" t="n">
        <f aca="false">AJ1202*AG1202/AI1202</f>
        <v>0.834472607656432</v>
      </c>
      <c r="AL1202" s="4" t="n">
        <f aca="false">AK1202+AH1202/R1202</f>
        <v>2.06691399120732</v>
      </c>
      <c r="AM1202" s="4" t="n">
        <f aca="false">AL1202+Z1202</f>
        <v>0.444015978119834</v>
      </c>
      <c r="AN1202" s="4" t="n">
        <f aca="false">AM1202^-'paramètres CI'!$B$19</f>
        <v>661.928698225547</v>
      </c>
      <c r="AO1202" s="4" t="n">
        <f aca="false">SUMIFS($AN$2:$AN$1250,$I$2:$I$1250,V1202)</f>
        <v>5.72356654747263E+020</v>
      </c>
      <c r="AP1202" s="5" t="n">
        <f aca="false">AN1202/AO1202</f>
        <v>1.15649690229921E-018</v>
      </c>
      <c r="AQ1202" s="6" t="n">
        <f aca="false">AP1202-O1202</f>
        <v>-9.99100809271645E-005</v>
      </c>
      <c r="AR1202" s="20" t="n">
        <f aca="false">VLOOKUP(I1202,entreesparc!$A$13:$H$110,8,0)*AP1202</f>
        <v>2.92484918699313E-014</v>
      </c>
      <c r="AS1202" s="7" t="n">
        <f aca="false">M1202*AJ1202/AI1202+AH1202/R1202</f>
        <v>6.52119545669228</v>
      </c>
      <c r="AT1202" s="4" t="n">
        <f aca="false">AS1202+Z1202</f>
        <v>4.89829744360479</v>
      </c>
      <c r="AU1202" s="4" t="n">
        <f aca="false">AT1202^-'paramètres CI'!$B$19</f>
        <v>3.01744088769268E-006</v>
      </c>
      <c r="AV1202" s="4" t="n">
        <f aca="false">SUMIFS($AU$2:$AU$1250,$I$2:$I$1250,V1202)</f>
        <v>1.18308113479581</v>
      </c>
      <c r="AW1202" s="5" t="n">
        <f aca="false">AU1202/AV1202</f>
        <v>2.55049362122867E-006</v>
      </c>
      <c r="AX1202" s="7" t="n">
        <f aca="false">SUMIFS($AP$2:$AP$1250,$I$2:$I$1250,V1202)</f>
        <v>1</v>
      </c>
    </row>
    <row r="1203" customFormat="false" ht="15.8" hidden="false" customHeight="false" outlineLevel="0" collapsed="false">
      <c r="A1203" s="0" t="s">
        <v>19</v>
      </c>
      <c r="B1203" s="0" t="s">
        <v>146</v>
      </c>
      <c r="C1203" s="0" t="s">
        <v>38</v>
      </c>
      <c r="D1203" s="0" t="s">
        <v>39</v>
      </c>
      <c r="E1203" s="0" t="str">
        <f aca="false">VLOOKUP(A1203,Nomenclature!$D$1:$E$9,2,0)</f>
        <v>07</v>
      </c>
      <c r="F1203" s="0" t="str">
        <f aca="false">VLOOKUP(B1203,Nomenclature!$J$1:$K$97,2,0)</f>
        <v>82</v>
      </c>
      <c r="G1203" s="0" t="str">
        <f aca="false">VLOOKUP(C1203,Nomenclature!$M$1:$N$21,2,0)</f>
        <v>24</v>
      </c>
      <c r="H1203" s="0" t="str">
        <f aca="false">VLOOKUP(D1203,Nomenclature!$O$25:$P$31,2,0)</f>
        <v>04</v>
      </c>
      <c r="I1203" s="1" t="str">
        <f aca="false">CONCATENATE(E1203,F1203)</f>
        <v>0782</v>
      </c>
      <c r="J1203" s="0" t="str">
        <f aca="false">CONCATENATE(E1203,F1203,G1203,H1203)</f>
        <v>07822404</v>
      </c>
      <c r="K1203" s="0" t="n">
        <v>11.7334688911692</v>
      </c>
      <c r="L1203" s="0" t="n">
        <v>20</v>
      </c>
      <c r="M1203" s="0" t="n">
        <v>60.4605321540074</v>
      </c>
      <c r="N1203" s="0" t="n">
        <v>0.975044637592735</v>
      </c>
      <c r="O1203" s="0" t="n">
        <v>9.99100809271657E-005</v>
      </c>
      <c r="P1203" s="4" t="n">
        <f aca="false">VLOOKUP(D1203,'paramètres CI'!$A$1:$B$6,2,0)</f>
        <v>0.022045059962018</v>
      </c>
      <c r="Q1203" s="17" t="n">
        <f aca="false">M1203*P1203/N1203</f>
        <v>1.36696927020825</v>
      </c>
      <c r="R1203" s="9" t="n">
        <f aca="false">1/(1+0.04)*(1 - (1/(1+0.04))^L1203)/(1-1/(1+0.04))</f>
        <v>13.5903263449677</v>
      </c>
      <c r="S1203" s="17" t="n">
        <f aca="false">K1203/R1203</f>
        <v>0.863369178438747</v>
      </c>
      <c r="T1203" s="17" t="n">
        <f aca="false">Q1203+S1203</f>
        <v>2.230338448647</v>
      </c>
      <c r="U1203" s="0" t="n">
        <f aca="false">T1203 + Z1203</f>
        <v>2.27525975949065</v>
      </c>
      <c r="V1203" s="4" t="str">
        <f aca="false">VLOOKUP(I1203,'CI ref gaz'!$I$1:$AM$97,1,0)</f>
        <v>0782</v>
      </c>
      <c r="W1203" s="0" t="n">
        <f aca="false">VLOOKUP(I1203,'CI ref gaz'!$I$1:$AM$97,14,0)</f>
        <v>-2</v>
      </c>
      <c r="X1203" s="1" t="n">
        <f aca="false">VLOOKUP(I1203,'CI ref gaz'!$I$1:$AM$97,13,0)</f>
        <v>0.758913914252885</v>
      </c>
      <c r="Y1203" s="2" t="n">
        <f aca="false">VLOOKUP(I1203,'CI ref gaz'!$I$1:$AM$97,7,0)</f>
        <v>0.652104315752779</v>
      </c>
      <c r="Z1203" s="17" t="n">
        <f aca="false">X1203*(O1203/Y1203)^(-1/8)-T1203</f>
        <v>0.0449213108436553</v>
      </c>
      <c r="AA1203" s="17" t="n">
        <f aca="false">Z1203^2</f>
        <v>0.0020179241679123</v>
      </c>
      <c r="AB1203" s="18" t="n">
        <f aca="false">Z1203/U1203</f>
        <v>0.0197433768413816</v>
      </c>
      <c r="AC1203" s="17" t="n">
        <f aca="false">U1203^-('paramètres CI'!$B$19)</f>
        <v>0.00139236184177423</v>
      </c>
      <c r="AD1203" s="4" t="n">
        <f aca="false">SUMIFS($AC$2:$AC$1250,$I$2:$I$1250,V1203)</f>
        <v>13.9361496743183</v>
      </c>
      <c r="AE1203" s="4" t="n">
        <f aca="false">AC1203/AD1203</f>
        <v>9.99100809271656E-005</v>
      </c>
      <c r="AF1203" s="17" t="n">
        <f aca="false">AE1203-O1203</f>
        <v>0</v>
      </c>
      <c r="AG1203" s="4" t="n">
        <f aca="false">VLOOKUP(I1203,BesoinU!$F$1:$L$99,3,0)</f>
        <v>8.24954783175002</v>
      </c>
      <c r="AH1203" s="19" t="n">
        <f aca="false">VLOOKUP(J1203,bibliRdtCHauff!$G$2:$K$1398,4,0)</f>
        <v>11.7334688911692</v>
      </c>
      <c r="AI1203" s="19" t="n">
        <f aca="false">VLOOKUP(J1203,bibliRdtCHauff!$G$2:$K$1398,3,0)</f>
        <v>0.975044637592735</v>
      </c>
      <c r="AJ1203" s="4" t="n">
        <f aca="false">VLOOKUP(D1203,'paramètres CI'!$A$1:$C$6,3)</f>
        <v>0.0386719666666667</v>
      </c>
      <c r="AK1203" s="4" t="n">
        <f aca="false">AJ1203*AG1203/AI1203</f>
        <v>0.327191419207377</v>
      </c>
      <c r="AL1203" s="4" t="n">
        <f aca="false">AK1203+AH1203/R1203</f>
        <v>1.19056059764612</v>
      </c>
      <c r="AM1203" s="4" t="n">
        <f aca="false">AL1203+Z1203</f>
        <v>1.23548190848978</v>
      </c>
      <c r="AN1203" s="4" t="n">
        <f aca="false">AM1203^-'paramètres CI'!$B$19</f>
        <v>0.184208165580668</v>
      </c>
      <c r="AO1203" s="4" t="n">
        <f aca="false">SUMIFS($AN$2:$AN$1250,$I$2:$I$1250,V1203)</f>
        <v>5.72356654747263E+020</v>
      </c>
      <c r="AP1203" s="5" t="n">
        <f aca="false">AN1203/AO1203</f>
        <v>3.21841572126053E-022</v>
      </c>
      <c r="AQ1203" s="6" t="n">
        <f aca="false">AP1203-O1203</f>
        <v>-9.99100809271657E-005</v>
      </c>
      <c r="AR1203" s="20" t="n">
        <f aca="false">VLOOKUP(I1203,entreesparc!$A$13:$H$110,8,0)*AP1203</f>
        <v>8.13956404640619E-018</v>
      </c>
      <c r="AS1203" s="7" t="n">
        <f aca="false">M1203*AJ1203/AI1203+AH1203/R1203</f>
        <v>3.26133907023904</v>
      </c>
      <c r="AT1203" s="4" t="n">
        <f aca="false">AS1203+Z1203</f>
        <v>3.30626038108269</v>
      </c>
      <c r="AU1203" s="4" t="n">
        <f aca="false">AT1203^-'paramètres CI'!$B$19</f>
        <v>7.00331363394584E-005</v>
      </c>
      <c r="AV1203" s="4" t="n">
        <f aca="false">SUMIFS($AU$2:$AU$1250,$I$2:$I$1250,V1203)</f>
        <v>1.18308113479581</v>
      </c>
      <c r="AW1203" s="5" t="n">
        <f aca="false">AU1203/AV1203</f>
        <v>5.91955482001204E-005</v>
      </c>
      <c r="AX1203" s="7" t="n">
        <f aca="false">SUMIFS($AP$2:$AP$1250,$I$2:$I$1250,V1203)</f>
        <v>1</v>
      </c>
    </row>
    <row r="1204" customFormat="false" ht="15.8" hidden="false" customHeight="false" outlineLevel="0" collapsed="false">
      <c r="A1204" s="0" t="s">
        <v>19</v>
      </c>
      <c r="B1204" s="0" t="s">
        <v>146</v>
      </c>
      <c r="C1204" s="0" t="s">
        <v>40</v>
      </c>
      <c r="D1204" s="0" t="s">
        <v>37</v>
      </c>
      <c r="E1204" s="0" t="str">
        <f aca="false">VLOOKUP(A1204,Nomenclature!$D$1:$E$9,2,0)</f>
        <v>07</v>
      </c>
      <c r="F1204" s="0" t="str">
        <f aca="false">VLOOKUP(B1204,Nomenclature!$J$1:$K$97,2,0)</f>
        <v>82</v>
      </c>
      <c r="G1204" s="0" t="str">
        <f aca="false">VLOOKUP(C1204,Nomenclature!$M$1:$N$21,2,0)</f>
        <v>03</v>
      </c>
      <c r="H1204" s="0" t="str">
        <f aca="false">VLOOKUP(D1204,Nomenclature!$O$25:$P$31,2,0)</f>
        <v>03</v>
      </c>
      <c r="I1204" s="1" t="str">
        <f aca="false">CONCATENATE(E1204,F1204)</f>
        <v>0782</v>
      </c>
      <c r="J1204" s="0" t="str">
        <f aca="false">CONCATENATE(E1204,F1204,G1204,H1204)</f>
        <v>07820303</v>
      </c>
      <c r="K1204" s="0" t="n">
        <v>13.3994244828001</v>
      </c>
      <c r="L1204" s="0" t="n">
        <v>20</v>
      </c>
      <c r="M1204" s="0" t="n">
        <v>52.2843162213251</v>
      </c>
      <c r="N1204" s="0" t="n">
        <v>0.681015260154835</v>
      </c>
      <c r="O1204" s="0" t="n">
        <v>0.012124041270484</v>
      </c>
      <c r="P1204" s="4" t="n">
        <f aca="false">VLOOKUP(D1204,'paramètres CI'!$A$1:$B$6,2,0)</f>
        <v>0.0385046990211696</v>
      </c>
      <c r="Q1204" s="17" t="n">
        <f aca="false">M1204*P1204/N1204</f>
        <v>2.95616262574213</v>
      </c>
      <c r="R1204" s="9" t="n">
        <f aca="false">1/(1+0.04)*(1 - (1/(1+0.04))^L1204)/(1-1/(1+0.04))</f>
        <v>13.5903263449677</v>
      </c>
      <c r="S1204" s="17" t="n">
        <f aca="false">K1204/R1204</f>
        <v>0.985953106840715</v>
      </c>
      <c r="T1204" s="17" t="n">
        <f aca="false">Q1204+S1204</f>
        <v>3.94211573258285</v>
      </c>
      <c r="U1204" s="0" t="n">
        <f aca="false">T1204 + Z1204</f>
        <v>1.24889585436018</v>
      </c>
      <c r="V1204" s="4" t="str">
        <f aca="false">VLOOKUP(I1204,'CI ref gaz'!$I$1:$AM$97,1,0)</f>
        <v>0782</v>
      </c>
      <c r="W1204" s="0" t="n">
        <f aca="false">VLOOKUP(I1204,'CI ref gaz'!$I$1:$AM$97,14,0)</f>
        <v>-2</v>
      </c>
      <c r="X1204" s="1" t="n">
        <f aca="false">VLOOKUP(I1204,'CI ref gaz'!$I$1:$AM$97,13,0)</f>
        <v>0.758913914252885</v>
      </c>
      <c r="Y1204" s="2" t="n">
        <f aca="false">VLOOKUP(I1204,'CI ref gaz'!$I$1:$AM$97,7,0)</f>
        <v>0.652104315752779</v>
      </c>
      <c r="Z1204" s="17" t="n">
        <f aca="false">X1204*(O1204/Y1204)^(-1/8)-T1204</f>
        <v>-2.69321987822267</v>
      </c>
      <c r="AA1204" s="17" t="n">
        <f aca="false">Z1204^2</f>
        <v>7.25343331245373</v>
      </c>
      <c r="AB1204" s="18" t="n">
        <f aca="false">Z1204/U1204</f>
        <v>-2.15648075763886</v>
      </c>
      <c r="AC1204" s="17" t="n">
        <f aca="false">U1204^-('paramètres CI'!$B$19)</f>
        <v>0.168962453803077</v>
      </c>
      <c r="AD1204" s="4" t="n">
        <f aca="false">SUMIFS($AC$2:$AC$1250,$I$2:$I$1250,V1204)</f>
        <v>13.9361496743183</v>
      </c>
      <c r="AE1204" s="4" t="n">
        <f aca="false">AC1204/AD1204</f>
        <v>0.012124041270484</v>
      </c>
      <c r="AF1204" s="17" t="n">
        <f aca="false">AE1204-O1204</f>
        <v>0</v>
      </c>
      <c r="AG1204" s="4" t="n">
        <f aca="false">VLOOKUP(I1204,BesoinU!$F$1:$L$99,3,0)</f>
        <v>8.24954783175002</v>
      </c>
      <c r="AH1204" s="19" t="n">
        <f aca="false">VLOOKUP(J1204,bibliRdtCHauff!$G$2:$K$1398,4,0)</f>
        <v>14.0693957069401</v>
      </c>
      <c r="AI1204" s="19" t="n">
        <f aca="false">VLOOKUP(J1204,bibliRdtCHauff!$G$2:$K$1398,3,0)</f>
        <v>0.695855422467042</v>
      </c>
      <c r="AJ1204" s="4" t="n">
        <f aca="false">VLOOKUP(D1204,'paramètres CI'!$A$1:$C$6,3)</f>
        <v>0.0763929293534506</v>
      </c>
      <c r="AK1204" s="4" t="n">
        <f aca="false">AJ1204*AG1204/AI1204</f>
        <v>0.905658135815762</v>
      </c>
      <c r="AL1204" s="4" t="n">
        <f aca="false">AK1204+AH1204/R1204</f>
        <v>1.94090889799851</v>
      </c>
      <c r="AM1204" s="4" t="n">
        <f aca="false">AL1204+Z1204</f>
        <v>-0.752310980224159</v>
      </c>
      <c r="AN1204" s="4" t="n">
        <f aca="false">AM1204^-'paramètres CI'!$B$19</f>
        <v>9.7458740770814</v>
      </c>
      <c r="AO1204" s="4" t="n">
        <f aca="false">SUMIFS($AN$2:$AN$1250,$I$2:$I$1250,V1204)</f>
        <v>5.72356654747263E+020</v>
      </c>
      <c r="AP1204" s="5" t="n">
        <f aca="false">AN1204/AO1204</f>
        <v>1.70276242902861E-020</v>
      </c>
      <c r="AQ1204" s="6" t="n">
        <f aca="false">AP1204-O1204</f>
        <v>-0.012124041270484</v>
      </c>
      <c r="AR1204" s="20" t="n">
        <f aca="false">VLOOKUP(I1204,entreesparc!$A$13:$H$110,8,0)*AP1204</f>
        <v>4.30638706968042E-016</v>
      </c>
      <c r="AS1204" s="7" t="n">
        <f aca="false">M1204*AJ1204/AI1204+AH1204/R1204</f>
        <v>6.77516734029684</v>
      </c>
      <c r="AT1204" s="4" t="n">
        <f aca="false">AS1204+Z1204</f>
        <v>4.08194746207417</v>
      </c>
      <c r="AU1204" s="4" t="n">
        <f aca="false">AT1204^-'paramètres CI'!$B$19</f>
        <v>1.29736062944084E-005</v>
      </c>
      <c r="AV1204" s="4" t="n">
        <f aca="false">SUMIFS($AU$2:$AU$1250,$I$2:$I$1250,V1204)</f>
        <v>1.18308113479581</v>
      </c>
      <c r="AW1204" s="5" t="n">
        <f aca="false">AU1204/AV1204</f>
        <v>1.09659480764584E-005</v>
      </c>
      <c r="AX1204" s="7" t="n">
        <f aca="false">SUMIFS($AP$2:$AP$1250,$I$2:$I$1250,V1204)</f>
        <v>1</v>
      </c>
    </row>
    <row r="1205" customFormat="false" ht="15.8" hidden="false" customHeight="false" outlineLevel="0" collapsed="false">
      <c r="A1205" s="0" t="s">
        <v>19</v>
      </c>
      <c r="B1205" s="0" t="s">
        <v>146</v>
      </c>
      <c r="C1205" s="0" t="s">
        <v>41</v>
      </c>
      <c r="D1205" s="0" t="s">
        <v>39</v>
      </c>
      <c r="E1205" s="0" t="str">
        <f aca="false">VLOOKUP(A1205,Nomenclature!$D$1:$E$9,2,0)</f>
        <v>07</v>
      </c>
      <c r="F1205" s="0" t="str">
        <f aca="false">VLOOKUP(B1205,Nomenclature!$J$1:$K$97,2,0)</f>
        <v>82</v>
      </c>
      <c r="G1205" s="0" t="str">
        <f aca="false">VLOOKUP(C1205,Nomenclature!$M$1:$N$21,2,0)</f>
        <v>04</v>
      </c>
      <c r="H1205" s="0" t="str">
        <f aca="false">VLOOKUP(D1205,Nomenclature!$O$25:$P$31,2,0)</f>
        <v>04</v>
      </c>
      <c r="I1205" s="1" t="str">
        <f aca="false">CONCATENATE(E1205,F1205)</f>
        <v>0782</v>
      </c>
      <c r="J1205" s="0" t="str">
        <f aca="false">CONCATENATE(E1205,F1205,G1205,H1205)</f>
        <v>07820404</v>
      </c>
      <c r="K1205" s="0" t="n">
        <v>9.38677511293536</v>
      </c>
      <c r="L1205" s="0" t="n">
        <v>20</v>
      </c>
      <c r="M1205" s="0" t="n">
        <v>60.4605321540074</v>
      </c>
      <c r="N1205" s="0" t="n">
        <v>0.644446421203307</v>
      </c>
      <c r="O1205" s="0" t="n">
        <v>0.652104315752779</v>
      </c>
      <c r="P1205" s="4" t="n">
        <f aca="false">VLOOKUP(D1205,'paramètres CI'!$A$1:$B$6,2,0)</f>
        <v>0.022045059962018</v>
      </c>
      <c r="Q1205" s="17" t="n">
        <f aca="false">M1205*P1205/N1205</f>
        <v>2.06821857150189</v>
      </c>
      <c r="R1205" s="9" t="n">
        <f aca="false">1/(1+0.04)*(1 - (1/(1+0.04))^L1205)/(1-1/(1+0.04))</f>
        <v>13.5903263449677</v>
      </c>
      <c r="S1205" s="17" t="n">
        <f aca="false">K1205/R1205</f>
        <v>0.690695342750997</v>
      </c>
      <c r="T1205" s="17" t="n">
        <f aca="false">Q1205+S1205</f>
        <v>2.75891391425289</v>
      </c>
      <c r="U1205" s="0" t="n">
        <f aca="false">T1205 + Z1205</f>
        <v>0.758913914252885</v>
      </c>
      <c r="V1205" s="4" t="str">
        <f aca="false">VLOOKUP(I1205,'CI ref gaz'!$I$1:$AM$97,1,0)</f>
        <v>0782</v>
      </c>
      <c r="W1205" s="0" t="n">
        <f aca="false">VLOOKUP(I1205,'CI ref gaz'!$I$1:$AM$97,14,0)</f>
        <v>-2</v>
      </c>
      <c r="X1205" s="1" t="n">
        <f aca="false">VLOOKUP(I1205,'CI ref gaz'!$I$1:$AM$97,13,0)</f>
        <v>0.758913914252885</v>
      </c>
      <c r="Y1205" s="2" t="n">
        <f aca="false">VLOOKUP(I1205,'CI ref gaz'!$I$1:$AM$97,7,0)</f>
        <v>0.652104315752779</v>
      </c>
      <c r="Z1205" s="17" t="n">
        <f aca="false">X1205*(O1205/Y1205)^(-1/8)-T1205</f>
        <v>-2</v>
      </c>
      <c r="AA1205" s="17" t="n">
        <f aca="false">Z1205^2</f>
        <v>4</v>
      </c>
      <c r="AB1205" s="18" t="n">
        <f aca="false">Z1205/U1205</f>
        <v>-2.63534501402429</v>
      </c>
      <c r="AC1205" s="17" t="n">
        <f aca="false">U1205^-('paramètres CI'!$B$19)</f>
        <v>9.08782334759962</v>
      </c>
      <c r="AD1205" s="4" t="n">
        <f aca="false">SUMIFS($AC$2:$AC$1250,$I$2:$I$1250,V1205)</f>
        <v>13.9361496743183</v>
      </c>
      <c r="AE1205" s="4" t="n">
        <f aca="false">AC1205/AD1205</f>
        <v>0.652104315752779</v>
      </c>
      <c r="AF1205" s="17" t="n">
        <f aca="false">AE1205-O1205</f>
        <v>0</v>
      </c>
      <c r="AG1205" s="4" t="n">
        <f aca="false">VLOOKUP(I1205,BesoinU!$F$1:$L$99,3,0)</f>
        <v>8.24954783175002</v>
      </c>
      <c r="AH1205" s="19" t="n">
        <f aca="false">VLOOKUP(J1205,bibliRdtCHauff!$G$2:$K$1398,4,0)</f>
        <v>9.85611386858213</v>
      </c>
      <c r="AI1205" s="19" t="n">
        <f aca="false">VLOOKUP(J1205,bibliRdtCHauff!$G$2:$K$1398,3,0)</f>
        <v>0.710566064481193</v>
      </c>
      <c r="AJ1205" s="4" t="n">
        <f aca="false">VLOOKUP(D1205,'paramètres CI'!$A$1:$C$6,3)</f>
        <v>0.0386719666666667</v>
      </c>
      <c r="AK1205" s="4" t="n">
        <f aca="false">AJ1205*AG1205/AI1205</f>
        <v>0.44897477477684</v>
      </c>
      <c r="AL1205" s="4" t="n">
        <f aca="false">AK1205+AH1205/R1205</f>
        <v>1.17420488466539</v>
      </c>
      <c r="AM1205" s="4" t="n">
        <f aca="false">AL1205+Z1205</f>
        <v>-0.825795115334614</v>
      </c>
      <c r="AN1205" s="4" t="n">
        <f aca="false">AM1205^-'paramètres CI'!$B$19</f>
        <v>4.62403936694613</v>
      </c>
      <c r="AO1205" s="4" t="n">
        <f aca="false">SUMIFS($AN$2:$AN$1250,$I$2:$I$1250,V1205)</f>
        <v>5.72356654747263E+020</v>
      </c>
      <c r="AP1205" s="5" t="n">
        <f aca="false">AN1205/AO1205</f>
        <v>8.0789475034373E-021</v>
      </c>
      <c r="AQ1205" s="6" t="n">
        <f aca="false">AP1205-O1205</f>
        <v>-0.652104315752779</v>
      </c>
      <c r="AR1205" s="20" t="n">
        <f aca="false">VLOOKUP(I1205,entreesparc!$A$13:$H$110,8,0)*AP1205</f>
        <v>2.04321369043108E-016</v>
      </c>
      <c r="AS1205" s="7" t="n">
        <f aca="false">M1205*AJ1205/AI1205+AH1205/R1205</f>
        <v>4.01574425204062</v>
      </c>
      <c r="AT1205" s="4" t="n">
        <f aca="false">AS1205+Z1205</f>
        <v>2.01574425204061</v>
      </c>
      <c r="AU1205" s="4" t="n">
        <f aca="false">AT1205^-'paramètres CI'!$B$19</f>
        <v>0.00366873682902026</v>
      </c>
      <c r="AV1205" s="4" t="n">
        <f aca="false">SUMIFS($AU$2:$AU$1250,$I$2:$I$1250,V1205)</f>
        <v>1.18308113479581</v>
      </c>
      <c r="AW1205" s="5" t="n">
        <f aca="false">AU1205/AV1205</f>
        <v>0.00310100188492436</v>
      </c>
      <c r="AX1205" s="7" t="n">
        <f aca="false">SUMIFS($AP$2:$AP$1250,$I$2:$I$1250,V1205)</f>
        <v>1</v>
      </c>
    </row>
    <row r="1206" customFormat="false" ht="15.8" hidden="false" customHeight="false" outlineLevel="0" collapsed="false">
      <c r="A1206" s="0" t="s">
        <v>19</v>
      </c>
      <c r="B1206" s="0" t="s">
        <v>146</v>
      </c>
      <c r="C1206" s="0" t="s">
        <v>45</v>
      </c>
      <c r="D1206" s="0" t="s">
        <v>43</v>
      </c>
      <c r="E1206" s="0" t="str">
        <f aca="false">VLOOKUP(A1206,Nomenclature!$D$1:$E$9,2,0)</f>
        <v>07</v>
      </c>
      <c r="F1206" s="0" t="str">
        <f aca="false">VLOOKUP(B1206,Nomenclature!$J$1:$K$97,2,0)</f>
        <v>82</v>
      </c>
      <c r="G1206" s="0" t="str">
        <f aca="false">VLOOKUP(C1206,Nomenclature!$M$1:$N$21,2,0)</f>
        <v>06</v>
      </c>
      <c r="H1206" s="0" t="str">
        <f aca="false">VLOOKUP(D1206,Nomenclature!$O$25:$P$31,2,0)</f>
        <v>02</v>
      </c>
      <c r="I1206" s="1" t="str">
        <f aca="false">CONCATENATE(E1206,F1206)</f>
        <v>0782</v>
      </c>
      <c r="J1206" s="0" t="str">
        <f aca="false">CONCATENATE(E1206,F1206,G1206,H1206)</f>
        <v>07820602</v>
      </c>
      <c r="K1206" s="0" t="n">
        <v>10</v>
      </c>
      <c r="L1206" s="0" t="n">
        <v>13</v>
      </c>
      <c r="M1206" s="0" t="n">
        <v>43.5732924486948</v>
      </c>
      <c r="N1206" s="0" t="n">
        <v>0.9</v>
      </c>
      <c r="O1206" s="0" t="n">
        <v>0.0697299743790991</v>
      </c>
      <c r="P1206" s="4" t="n">
        <f aca="false">VLOOKUP(D1206,'paramètres CI'!$A$1:$B$6,2,0)</f>
        <v>0.0935912806596305</v>
      </c>
      <c r="Q1206" s="17" t="n">
        <f aca="false">M1206*P1206/N1206</f>
        <v>4.53120026981106</v>
      </c>
      <c r="R1206" s="9" t="n">
        <f aca="false">1/(1+0.04)*(1 - (1/(1+0.04))^L1206)/(1-1/(1+0.04))</f>
        <v>9.98564784663304</v>
      </c>
      <c r="S1206" s="17" t="n">
        <f aca="false">K1206/R1206</f>
        <v>1.00143727814033</v>
      </c>
      <c r="T1206" s="17" t="n">
        <f aca="false">Q1206+S1206</f>
        <v>5.53263754795139</v>
      </c>
      <c r="U1206" s="0" t="n">
        <f aca="false">T1206 + Z1206</f>
        <v>1.003586270962</v>
      </c>
      <c r="V1206" s="4" t="str">
        <f aca="false">VLOOKUP(I1206,'CI ref gaz'!$I$1:$AM$97,1,0)</f>
        <v>0782</v>
      </c>
      <c r="W1206" s="0" t="n">
        <f aca="false">VLOOKUP(I1206,'CI ref gaz'!$I$1:$AM$97,14,0)</f>
        <v>-2</v>
      </c>
      <c r="X1206" s="1" t="n">
        <f aca="false">VLOOKUP(I1206,'CI ref gaz'!$I$1:$AM$97,13,0)</f>
        <v>0.758913914252885</v>
      </c>
      <c r="Y1206" s="2" t="n">
        <f aca="false">VLOOKUP(I1206,'CI ref gaz'!$I$1:$AM$97,7,0)</f>
        <v>0.652104315752779</v>
      </c>
      <c r="Z1206" s="17" t="n">
        <f aca="false">X1206*(O1206/Y1206)^(-1/8)-T1206</f>
        <v>-4.52905127698938</v>
      </c>
      <c r="AA1206" s="17" t="n">
        <f aca="false">Z1206^2</f>
        <v>20.5123054695992</v>
      </c>
      <c r="AB1206" s="18" t="n">
        <f aca="false">Z1206/U1206</f>
        <v>-4.51286691342239</v>
      </c>
      <c r="AC1206" s="17" t="n">
        <f aca="false">U1206^-('paramètres CI'!$B$19)</f>
        <v>0.971767359733501</v>
      </c>
      <c r="AD1206" s="4" t="n">
        <f aca="false">SUMIFS($AC$2:$AC$1250,$I$2:$I$1250,V1206)</f>
        <v>13.9361496743183</v>
      </c>
      <c r="AE1206" s="4" t="n">
        <f aca="false">AC1206/AD1206</f>
        <v>0.069729974379099</v>
      </c>
      <c r="AF1206" s="17" t="n">
        <f aca="false">AE1206-O1206</f>
        <v>0</v>
      </c>
      <c r="AG1206" s="4" t="n">
        <f aca="false">VLOOKUP(I1206,BesoinU!$F$1:$L$99,3,0)</f>
        <v>8.24954783175002</v>
      </c>
      <c r="AH1206" s="19" t="n">
        <f aca="false">VLOOKUP(J1206,bibliRdtCHauff!$G$2:$K$1398,4,0)</f>
        <v>10.4</v>
      </c>
      <c r="AI1206" s="19" t="n">
        <f aca="false">VLOOKUP(J1206,bibliRdtCHauff!$G$2:$K$1398,3,0)</f>
        <v>0.92</v>
      </c>
      <c r="AJ1206" s="4" t="n">
        <f aca="false">VLOOKUP(D1206,'paramètres CI'!$A$1:$C$6,3)</f>
        <v>0.09847</v>
      </c>
      <c r="AK1206" s="4" t="n">
        <f aca="false">AJ1206*AG1206/AI1206</f>
        <v>0.882970624991766</v>
      </c>
      <c r="AL1206" s="4" t="n">
        <f aca="false">AK1206+AH1206/R1206</f>
        <v>1.9244653942577</v>
      </c>
      <c r="AM1206" s="4" t="n">
        <f aca="false">AL1206+Z1206</f>
        <v>-2.60458588273168</v>
      </c>
      <c r="AN1206" s="4" t="n">
        <f aca="false">AM1206^-'paramètres CI'!$B$19</f>
        <v>0.000472161467243464</v>
      </c>
      <c r="AO1206" s="4" t="n">
        <f aca="false">SUMIFS($AN$2:$AN$1250,$I$2:$I$1250,V1206)</f>
        <v>5.72356654747263E+020</v>
      </c>
      <c r="AP1206" s="5" t="n">
        <f aca="false">AN1206/AO1206</f>
        <v>8.24942740382667E-025</v>
      </c>
      <c r="AQ1206" s="6" t="n">
        <f aca="false">AP1206-O1206</f>
        <v>-0.0697299743790991</v>
      </c>
      <c r="AR1206" s="20" t="n">
        <f aca="false">VLOOKUP(I1206,entreesparc!$A$13:$H$110,8,0)*AP1206</f>
        <v>2.08632906731287E-020</v>
      </c>
      <c r="AS1206" s="7" t="n">
        <f aca="false">M1206*AJ1206/AI1206+AH1206/R1206</f>
        <v>5.70525792950831</v>
      </c>
      <c r="AT1206" s="4" t="n">
        <f aca="false">AS1206+Z1206</f>
        <v>1.17620665251892</v>
      </c>
      <c r="AU1206" s="4" t="n">
        <f aca="false">AT1206^-'paramètres CI'!$B$19</f>
        <v>0.272980075014012</v>
      </c>
      <c r="AV1206" s="4" t="n">
        <f aca="false">SUMIFS($AU$2:$AU$1250,$I$2:$I$1250,V1206)</f>
        <v>1.18308113479581</v>
      </c>
      <c r="AW1206" s="5" t="n">
        <f aca="false">AU1206/AV1206</f>
        <v>0.230736563186874</v>
      </c>
      <c r="AX1206" s="7" t="n">
        <f aca="false">SUMIFS($AP$2:$AP$1250,$I$2:$I$1250,V1206)</f>
        <v>1</v>
      </c>
    </row>
    <row r="1207" customFormat="false" ht="15.8" hidden="false" customHeight="false" outlineLevel="0" collapsed="false">
      <c r="A1207" s="0" t="s">
        <v>19</v>
      </c>
      <c r="B1207" s="0" t="s">
        <v>146</v>
      </c>
      <c r="C1207" s="0" t="s">
        <v>46</v>
      </c>
      <c r="D1207" s="0" t="s">
        <v>43</v>
      </c>
      <c r="E1207" s="0" t="str">
        <f aca="false">VLOOKUP(A1207,Nomenclature!$D$1:$E$9,2,0)</f>
        <v>07</v>
      </c>
      <c r="F1207" s="0" t="str">
        <f aca="false">VLOOKUP(B1207,Nomenclature!$J$1:$K$97,2,0)</f>
        <v>82</v>
      </c>
      <c r="G1207" s="0" t="str">
        <f aca="false">VLOOKUP(C1207,Nomenclature!$M$1:$N$21,2,0)</f>
        <v>26</v>
      </c>
      <c r="H1207" s="0" t="str">
        <f aca="false">VLOOKUP(D1207,Nomenclature!$O$25:$P$31,2,0)</f>
        <v>02</v>
      </c>
      <c r="I1207" s="1" t="str">
        <f aca="false">CONCATENATE(E1207,F1207)</f>
        <v>0782</v>
      </c>
      <c r="J1207" s="0" t="str">
        <f aca="false">CONCATENATE(E1207,F1207,G1207,H1207)</f>
        <v>07822602</v>
      </c>
      <c r="K1207" s="0" t="n">
        <v>12</v>
      </c>
      <c r="L1207" s="0" t="n">
        <v>13</v>
      </c>
      <c r="M1207" s="0" t="n">
        <v>43.5732924486948</v>
      </c>
      <c r="N1207" s="0" t="n">
        <v>1</v>
      </c>
      <c r="O1207" s="0" t="n">
        <v>9.99100809271657E-005</v>
      </c>
      <c r="P1207" s="4" t="n">
        <f aca="false">VLOOKUP(D1207,'paramètres CI'!$A$1:$B$6,2,0)</f>
        <v>0.0935912806596305</v>
      </c>
      <c r="Q1207" s="17" t="n">
        <f aca="false">M1207*P1207/N1207</f>
        <v>4.07808024282995</v>
      </c>
      <c r="R1207" s="9" t="n">
        <f aca="false">1/(1+0.04)*(1 - (1/(1+0.04))^L1207)/(1-1/(1+0.04))</f>
        <v>9.98564784663304</v>
      </c>
      <c r="S1207" s="17" t="n">
        <f aca="false">K1207/R1207</f>
        <v>1.20172473376839</v>
      </c>
      <c r="T1207" s="17" t="n">
        <f aca="false">Q1207+S1207</f>
        <v>5.27980497659834</v>
      </c>
      <c r="U1207" s="0" t="n">
        <f aca="false">T1207 + Z1207</f>
        <v>2.27525975949065</v>
      </c>
      <c r="V1207" s="4" t="str">
        <f aca="false">VLOOKUP(I1207,'CI ref gaz'!$I$1:$AM$97,1,0)</f>
        <v>0782</v>
      </c>
      <c r="W1207" s="0" t="n">
        <f aca="false">VLOOKUP(I1207,'CI ref gaz'!$I$1:$AM$97,14,0)</f>
        <v>-2</v>
      </c>
      <c r="X1207" s="1" t="n">
        <f aca="false">VLOOKUP(I1207,'CI ref gaz'!$I$1:$AM$97,13,0)</f>
        <v>0.758913914252885</v>
      </c>
      <c r="Y1207" s="2" t="n">
        <f aca="false">VLOOKUP(I1207,'CI ref gaz'!$I$1:$AM$97,7,0)</f>
        <v>0.652104315752779</v>
      </c>
      <c r="Z1207" s="17" t="n">
        <f aca="false">X1207*(O1207/Y1207)^(-1/8)-T1207</f>
        <v>-3.00454521710769</v>
      </c>
      <c r="AA1207" s="17" t="n">
        <f aca="false">Z1207^2</f>
        <v>9.02729196164469</v>
      </c>
      <c r="AB1207" s="18" t="n">
        <f aca="false">Z1207/U1207</f>
        <v>-1.3205284383794</v>
      </c>
      <c r="AC1207" s="17" t="n">
        <f aca="false">U1207^-('paramètres CI'!$B$19)</f>
        <v>0.00139236184177423</v>
      </c>
      <c r="AD1207" s="4" t="n">
        <f aca="false">SUMIFS($AC$2:$AC$1250,$I$2:$I$1250,V1207)</f>
        <v>13.9361496743183</v>
      </c>
      <c r="AE1207" s="4" t="n">
        <f aca="false">AC1207/AD1207</f>
        <v>9.99100809271656E-005</v>
      </c>
      <c r="AF1207" s="17" t="n">
        <f aca="false">AE1207-O1207</f>
        <v>0</v>
      </c>
      <c r="AG1207" s="4" t="n">
        <f aca="false">VLOOKUP(I1207,BesoinU!$F$1:$L$99,3,0)</f>
        <v>8.24954783175002</v>
      </c>
      <c r="AH1207" s="19" t="n">
        <f aca="false">VLOOKUP(J1207,bibliRdtCHauff!$G$2:$K$1398,4,0)</f>
        <v>12</v>
      </c>
      <c r="AI1207" s="19" t="n">
        <f aca="false">VLOOKUP(J1207,bibliRdtCHauff!$G$2:$K$1398,3,0)</f>
        <v>1</v>
      </c>
      <c r="AJ1207" s="4" t="n">
        <f aca="false">VLOOKUP(D1207,'paramètres CI'!$A$1:$C$6,3)</f>
        <v>0.09847</v>
      </c>
      <c r="AK1207" s="4" t="n">
        <f aca="false">AJ1207*AG1207/AI1207</f>
        <v>0.812332974992424</v>
      </c>
      <c r="AL1207" s="4" t="n">
        <f aca="false">AK1207+AH1207/R1207</f>
        <v>2.01405770876082</v>
      </c>
      <c r="AM1207" s="4" t="n">
        <f aca="false">AL1207+Z1207</f>
        <v>-0.990487508346873</v>
      </c>
      <c r="AN1207" s="4" t="n">
        <f aca="false">AM1207^-'paramètres CI'!$B$19</f>
        <v>1.07946353954017</v>
      </c>
      <c r="AO1207" s="4" t="n">
        <f aca="false">SUMIFS($AN$2:$AN$1250,$I$2:$I$1250,V1207)</f>
        <v>5.72356654747263E+020</v>
      </c>
      <c r="AP1207" s="5" t="n">
        <f aca="false">AN1207/AO1207</f>
        <v>1.88599805835548E-021</v>
      </c>
      <c r="AQ1207" s="6" t="n">
        <f aca="false">AP1207-O1207</f>
        <v>-9.99100809271657E-005</v>
      </c>
      <c r="AR1207" s="20" t="n">
        <f aca="false">VLOOKUP(I1207,entreesparc!$A$13:$H$110,8,0)*AP1207</f>
        <v>4.76980083274314E-017</v>
      </c>
      <c r="AS1207" s="7" t="n">
        <f aca="false">M1207*AJ1207/AI1207+AH1207/R1207</f>
        <v>5.49238684119137</v>
      </c>
      <c r="AT1207" s="4" t="n">
        <f aca="false">AS1207+Z1207</f>
        <v>2.48784162408368</v>
      </c>
      <c r="AU1207" s="4" t="n">
        <f aca="false">AT1207^-'paramètres CI'!$B$19</f>
        <v>0.000681425155878689</v>
      </c>
      <c r="AV1207" s="4" t="n">
        <f aca="false">SUMIFS($AU$2:$AU$1250,$I$2:$I$1250,V1207)</f>
        <v>1.18308113479581</v>
      </c>
      <c r="AW1207" s="5" t="n">
        <f aca="false">AU1207/AV1207</f>
        <v>0.000575974999378464</v>
      </c>
      <c r="AX1207" s="7" t="n">
        <f aca="false">SUMIFS($AP$2:$AP$1250,$I$2:$I$1250,V1207)</f>
        <v>1</v>
      </c>
    </row>
    <row r="1208" customFormat="false" ht="15.8" hidden="false" customHeight="false" outlineLevel="0" collapsed="false">
      <c r="A1208" s="0" t="s">
        <v>19</v>
      </c>
      <c r="B1208" s="0" t="s">
        <v>146</v>
      </c>
      <c r="C1208" s="0" t="s">
        <v>48</v>
      </c>
      <c r="D1208" s="0" t="s">
        <v>43</v>
      </c>
      <c r="E1208" s="0" t="str">
        <f aca="false">VLOOKUP(A1208,Nomenclature!$D$1:$E$9,2,0)</f>
        <v>07</v>
      </c>
      <c r="F1208" s="0" t="str">
        <f aca="false">VLOOKUP(B1208,Nomenclature!$J$1:$K$97,2,0)</f>
        <v>82</v>
      </c>
      <c r="G1208" s="0" t="str">
        <f aca="false">VLOOKUP(C1208,Nomenclature!$M$1:$N$21,2,0)</f>
        <v>09</v>
      </c>
      <c r="H1208" s="0" t="str">
        <f aca="false">VLOOKUP(D1208,Nomenclature!$O$25:$P$31,2,0)</f>
        <v>02</v>
      </c>
      <c r="I1208" s="1" t="str">
        <f aca="false">CONCATENATE(E1208,F1208)</f>
        <v>0782</v>
      </c>
      <c r="J1208" s="0" t="str">
        <f aca="false">CONCATENATE(E1208,F1208,G1208,H1208)</f>
        <v>07820902</v>
      </c>
      <c r="K1208" s="0" t="n">
        <v>25.4192758886499</v>
      </c>
      <c r="L1208" s="0" t="n">
        <v>20</v>
      </c>
      <c r="M1208" s="0" t="n">
        <v>51.3662438776603</v>
      </c>
      <c r="N1208" s="0" t="n">
        <v>2.83861395348837</v>
      </c>
      <c r="O1208" s="0" t="n">
        <v>0.0273822212985445</v>
      </c>
      <c r="P1208" s="4" t="n">
        <f aca="false">VLOOKUP(D1208,'paramètres CI'!$A$1:$B$6,2,0)</f>
        <v>0.0935912806596305</v>
      </c>
      <c r="Q1208" s="17" t="n">
        <f aca="false">M1208*P1208/N1208</f>
        <v>1.6935844838208</v>
      </c>
      <c r="R1208" s="9" t="n">
        <f aca="false">1/(1+0.04)*(1 - (1/(1+0.04))^L1208)/(1-1/(1+0.04))</f>
        <v>13.5903263449677</v>
      </c>
      <c r="S1208" s="17" t="n">
        <f aca="false">K1208/R1208</f>
        <v>1.87039481197317</v>
      </c>
      <c r="T1208" s="17" t="n">
        <f aca="false">Q1208+S1208</f>
        <v>3.56397929579397</v>
      </c>
      <c r="U1208" s="0" t="n">
        <f aca="false">T1208 + Z1208</f>
        <v>1.12797263915845</v>
      </c>
      <c r="V1208" s="4" t="str">
        <f aca="false">VLOOKUP(I1208,'CI ref gaz'!$I$1:$AM$97,1,0)</f>
        <v>0782</v>
      </c>
      <c r="W1208" s="0" t="n">
        <f aca="false">VLOOKUP(I1208,'CI ref gaz'!$I$1:$AM$97,14,0)</f>
        <v>-2</v>
      </c>
      <c r="X1208" s="1" t="n">
        <f aca="false">VLOOKUP(I1208,'CI ref gaz'!$I$1:$AM$97,13,0)</f>
        <v>0.758913914252885</v>
      </c>
      <c r="Y1208" s="2" t="n">
        <f aca="false">VLOOKUP(I1208,'CI ref gaz'!$I$1:$AM$97,7,0)</f>
        <v>0.652104315752779</v>
      </c>
      <c r="Z1208" s="17" t="n">
        <f aca="false">X1208*(O1208/Y1208)^(-1/8)-T1208</f>
        <v>-2.43600665663552</v>
      </c>
      <c r="AA1208" s="17" t="n">
        <f aca="false">Z1208^2</f>
        <v>5.93412843117258</v>
      </c>
      <c r="AB1208" s="18" t="n">
        <f aca="false">Z1208/U1208</f>
        <v>-2.15963275355062</v>
      </c>
      <c r="AC1208" s="17" t="n">
        <f aca="false">U1208^-('paramètres CI'!$B$19)</f>
        <v>0.381602734431822</v>
      </c>
      <c r="AD1208" s="4" t="n">
        <f aca="false">SUMIFS($AC$2:$AC$1250,$I$2:$I$1250,V1208)</f>
        <v>13.9361496743183</v>
      </c>
      <c r="AE1208" s="4" t="n">
        <f aca="false">AC1208/AD1208</f>
        <v>0.0273822212985445</v>
      </c>
      <c r="AF1208" s="17" t="n">
        <f aca="false">AE1208-O1208</f>
        <v>0</v>
      </c>
      <c r="AG1208" s="4" t="n">
        <f aca="false">VLOOKUP(I1208,BesoinU!$F$1:$L$99,3,0)</f>
        <v>8.24954783175002</v>
      </c>
      <c r="AH1208" s="19" t="n">
        <f aca="false">VLOOKUP(J1208,bibliRdtCHauff!$G$2:$K$1398,4,0)</f>
        <v>26.6902396830824</v>
      </c>
      <c r="AI1208" s="19" t="n">
        <f aca="false">VLOOKUP(J1208,bibliRdtCHauff!$G$2:$K$1398,3,0)</f>
        <v>2.9521585116279</v>
      </c>
      <c r="AJ1208" s="4" t="n">
        <f aca="false">VLOOKUP(D1208,'paramètres CI'!$A$1:$C$6,3)</f>
        <v>0.09847</v>
      </c>
      <c r="AK1208" s="4" t="n">
        <f aca="false">AJ1208*AG1208/AI1208</f>
        <v>0.275165771686318</v>
      </c>
      <c r="AL1208" s="4" t="n">
        <f aca="false">AK1208+AH1208/R1208</f>
        <v>2.23908032425815</v>
      </c>
      <c r="AM1208" s="4" t="n">
        <f aca="false">AL1208+Z1208</f>
        <v>-0.196926332377374</v>
      </c>
      <c r="AN1208" s="4" t="n">
        <f aca="false">AM1208^-'paramètres CI'!$B$19</f>
        <v>442150.030958889</v>
      </c>
      <c r="AO1208" s="4" t="n">
        <f aca="false">SUMIFS($AN$2:$AN$1250,$I$2:$I$1250,V1208)</f>
        <v>5.72356654747263E+020</v>
      </c>
      <c r="AP1208" s="5" t="n">
        <f aca="false">AN1208/AO1208</f>
        <v>7.72507888729152E-016</v>
      </c>
      <c r="AQ1208" s="6" t="n">
        <f aca="false">AP1208-O1208</f>
        <v>-0.0273822212985437</v>
      </c>
      <c r="AR1208" s="20" t="n">
        <f aca="false">VLOOKUP(I1208,entreesparc!$A$13:$H$110,8,0)*AP1208</f>
        <v>1.95371822077797E-011</v>
      </c>
      <c r="AS1208" s="7" t="n">
        <f aca="false">M1208*AJ1208/AI1208+AH1208/R1208</f>
        <v>3.67724871627298</v>
      </c>
      <c r="AT1208" s="4" t="n">
        <f aca="false">AS1208+Z1208</f>
        <v>1.24124205963745</v>
      </c>
      <c r="AU1208" s="4" t="n">
        <f aca="false">AT1208^-'paramètres CI'!$B$19</f>
        <v>0.177479474335783</v>
      </c>
      <c r="AV1208" s="4" t="n">
        <f aca="false">SUMIFS($AU$2:$AU$1250,$I$2:$I$1250,V1208)</f>
        <v>1.18308113479581</v>
      </c>
      <c r="AW1208" s="5" t="n">
        <f aca="false">AU1208/AV1208</f>
        <v>0.150014626314209</v>
      </c>
      <c r="AX1208" s="7" t="n">
        <f aca="false">SUMIFS($AP$2:$AP$1250,$I$2:$I$1250,V1208)</f>
        <v>1</v>
      </c>
    </row>
    <row r="1209" customFormat="false" ht="15.8" hidden="false" customHeight="false" outlineLevel="0" collapsed="false">
      <c r="A1209" s="0" t="s">
        <v>19</v>
      </c>
      <c r="B1209" s="0" t="s">
        <v>146</v>
      </c>
      <c r="C1209" s="0" t="s">
        <v>49</v>
      </c>
      <c r="D1209" s="0" t="s">
        <v>43</v>
      </c>
      <c r="E1209" s="0" t="str">
        <f aca="false">VLOOKUP(A1209,Nomenclature!$D$1:$E$9,2,0)</f>
        <v>07</v>
      </c>
      <c r="F1209" s="0" t="str">
        <f aca="false">VLOOKUP(B1209,Nomenclature!$J$1:$K$97,2,0)</f>
        <v>82</v>
      </c>
      <c r="G1209" s="0" t="str">
        <f aca="false">VLOOKUP(C1209,Nomenclature!$M$1:$N$21,2,0)</f>
        <v>29</v>
      </c>
      <c r="H1209" s="0" t="str">
        <f aca="false">VLOOKUP(D1209,Nomenclature!$O$25:$P$31,2,0)</f>
        <v>02</v>
      </c>
      <c r="I1209" s="1" t="str">
        <f aca="false">CONCATENATE(E1209,F1209)</f>
        <v>0782</v>
      </c>
      <c r="J1209" s="0" t="str">
        <f aca="false">CONCATENATE(E1209,F1209,G1209,H1209)</f>
        <v>07822902</v>
      </c>
      <c r="K1209" s="0" t="n">
        <v>31.7740948608124</v>
      </c>
      <c r="L1209" s="0" t="n">
        <v>20</v>
      </c>
      <c r="M1209" s="0" t="n">
        <v>51.3662438776603</v>
      </c>
      <c r="N1209" s="0" t="n">
        <v>3.40633674418604</v>
      </c>
      <c r="O1209" s="0" t="n">
        <v>9.99100809271657E-005</v>
      </c>
      <c r="P1209" s="4" t="n">
        <f aca="false">VLOOKUP(D1209,'paramètres CI'!$A$1:$B$6,2,0)</f>
        <v>0.0935912806596305</v>
      </c>
      <c r="Q1209" s="17" t="n">
        <f aca="false">M1209*P1209/N1209</f>
        <v>1.411320403184</v>
      </c>
      <c r="R1209" s="9" t="n">
        <f aca="false">1/(1+0.04)*(1 - (1/(1+0.04))^L1209)/(1-1/(1+0.04))</f>
        <v>13.5903263449677</v>
      </c>
      <c r="S1209" s="17" t="n">
        <f aca="false">K1209/R1209</f>
        <v>2.33799351496647</v>
      </c>
      <c r="T1209" s="17" t="n">
        <f aca="false">Q1209+S1209</f>
        <v>3.74931391815047</v>
      </c>
      <c r="U1209" s="0" t="n">
        <f aca="false">T1209 + Z1209</f>
        <v>2.27525975949065</v>
      </c>
      <c r="V1209" s="4" t="str">
        <f aca="false">VLOOKUP(I1209,'CI ref gaz'!$I$1:$AM$97,1,0)</f>
        <v>0782</v>
      </c>
      <c r="W1209" s="0" t="n">
        <f aca="false">VLOOKUP(I1209,'CI ref gaz'!$I$1:$AM$97,14,0)</f>
        <v>-2</v>
      </c>
      <c r="X1209" s="1" t="n">
        <f aca="false">VLOOKUP(I1209,'CI ref gaz'!$I$1:$AM$97,13,0)</f>
        <v>0.758913914252885</v>
      </c>
      <c r="Y1209" s="2" t="n">
        <f aca="false">VLOOKUP(I1209,'CI ref gaz'!$I$1:$AM$97,7,0)</f>
        <v>0.652104315752779</v>
      </c>
      <c r="Z1209" s="17" t="n">
        <f aca="false">X1209*(O1209/Y1209)^(-1/8)-T1209</f>
        <v>-1.47405415865982</v>
      </c>
      <c r="AA1209" s="17" t="n">
        <f aca="false">Z1209^2</f>
        <v>2.17283566266232</v>
      </c>
      <c r="AB1209" s="18" t="n">
        <f aca="false">Z1209/U1209</f>
        <v>-0.647861921044923</v>
      </c>
      <c r="AC1209" s="17" t="n">
        <f aca="false">U1209^-('paramètres CI'!$B$19)</f>
        <v>0.00139236184177423</v>
      </c>
      <c r="AD1209" s="4" t="n">
        <f aca="false">SUMIFS($AC$2:$AC$1250,$I$2:$I$1250,V1209)</f>
        <v>13.9361496743183</v>
      </c>
      <c r="AE1209" s="4" t="n">
        <f aca="false">AC1209/AD1209</f>
        <v>9.99100809271656E-005</v>
      </c>
      <c r="AF1209" s="17" t="n">
        <f aca="false">AE1209-O1209</f>
        <v>0</v>
      </c>
      <c r="AG1209" s="4" t="n">
        <f aca="false">VLOOKUP(I1209,BesoinU!$F$1:$L$99,3,0)</f>
        <v>8.24954783175002</v>
      </c>
      <c r="AH1209" s="19" t="n">
        <f aca="false">VLOOKUP(J1209,bibliRdtCHauff!$G$2:$K$1398,4,0)</f>
        <v>31.7740948608124</v>
      </c>
      <c r="AI1209" s="19" t="n">
        <f aca="false">VLOOKUP(J1209,bibliRdtCHauff!$G$2:$K$1398,3,0)</f>
        <v>3.40633674418604</v>
      </c>
      <c r="AJ1209" s="4" t="n">
        <f aca="false">VLOOKUP(D1209,'paramètres CI'!$A$1:$C$6,3)</f>
        <v>0.09847</v>
      </c>
      <c r="AK1209" s="4" t="n">
        <f aca="false">AJ1209*AG1209/AI1209</f>
        <v>0.238477002128143</v>
      </c>
      <c r="AL1209" s="4" t="n">
        <f aca="false">AK1209+AH1209/R1209</f>
        <v>2.57647051709461</v>
      </c>
      <c r="AM1209" s="4" t="n">
        <f aca="false">AL1209+Z1209</f>
        <v>1.10241635843479</v>
      </c>
      <c r="AN1209" s="4" t="n">
        <f aca="false">AM1209^-'paramètres CI'!$B$19</f>
        <v>0.458389655319698</v>
      </c>
      <c r="AO1209" s="4" t="n">
        <f aca="false">SUMIFS($AN$2:$AN$1250,$I$2:$I$1250,V1209)</f>
        <v>5.72356654747263E+020</v>
      </c>
      <c r="AP1209" s="5" t="n">
        <f aca="false">AN1209/AO1209</f>
        <v>8.00881149048769E-022</v>
      </c>
      <c r="AQ1209" s="6" t="n">
        <f aca="false">AP1209-O1209</f>
        <v>-9.99100809271657E-005</v>
      </c>
      <c r="AR1209" s="20" t="n">
        <f aca="false">VLOOKUP(I1209,entreesparc!$A$13:$H$110,8,0)*AP1209</f>
        <v>2.02547587720851E-017</v>
      </c>
      <c r="AS1209" s="7" t="n">
        <f aca="false">M1209*AJ1209/AI1209+AH1209/R1209</f>
        <v>3.82288312350746</v>
      </c>
      <c r="AT1209" s="4" t="n">
        <f aca="false">AS1209+Z1209</f>
        <v>2.34882896484764</v>
      </c>
      <c r="AU1209" s="4" t="n">
        <f aca="false">AT1209^-'paramètres CI'!$B$19</f>
        <v>0.00107941599549922</v>
      </c>
      <c r="AV1209" s="4" t="n">
        <f aca="false">SUMIFS($AU$2:$AU$1250,$I$2:$I$1250,V1209)</f>
        <v>1.18308113479581</v>
      </c>
      <c r="AW1209" s="5" t="n">
        <f aca="false">AU1209/AV1209</f>
        <v>0.000912376982230823</v>
      </c>
      <c r="AX1209" s="7" t="n">
        <f aca="false">SUMIFS($AP$2:$AP$1250,$I$2:$I$1250,V1209)</f>
        <v>1</v>
      </c>
    </row>
    <row r="1210" customFormat="false" ht="15.8" hidden="false" customHeight="false" outlineLevel="0" collapsed="false">
      <c r="A1210" s="0" t="s">
        <v>19</v>
      </c>
      <c r="B1210" s="0" t="s">
        <v>146</v>
      </c>
      <c r="C1210" s="0" t="s">
        <v>55</v>
      </c>
      <c r="D1210" s="0" t="s">
        <v>43</v>
      </c>
      <c r="E1210" s="0" t="str">
        <f aca="false">VLOOKUP(A1210,Nomenclature!$D$1:$E$9,2,0)</f>
        <v>07</v>
      </c>
      <c r="F1210" s="0" t="str">
        <f aca="false">VLOOKUP(B1210,Nomenclature!$J$1:$K$97,2,0)</f>
        <v>82</v>
      </c>
      <c r="G1210" s="0" t="str">
        <f aca="false">VLOOKUP(C1210,Nomenclature!$M$1:$N$21,2,0)</f>
        <v>10</v>
      </c>
      <c r="H1210" s="0" t="str">
        <f aca="false">VLOOKUP(D1210,Nomenclature!$O$25:$P$31,2,0)</f>
        <v>02</v>
      </c>
      <c r="I1210" s="1" t="str">
        <f aca="false">CONCATENATE(E1210,F1210)</f>
        <v>0782</v>
      </c>
      <c r="J1210" s="0" t="str">
        <f aca="false">CONCATENATE(E1210,F1210,G1210,H1210)</f>
        <v>07821002</v>
      </c>
      <c r="K1210" s="0" t="n">
        <v>6.05895213567295</v>
      </c>
      <c r="L1210" s="0" t="n">
        <v>17</v>
      </c>
      <c r="M1210" s="0" t="n">
        <v>45.0372687269398</v>
      </c>
      <c r="N1210" s="0" t="n">
        <v>2.75106976744186</v>
      </c>
      <c r="O1210" s="0" t="n">
        <v>0.0138458602319669</v>
      </c>
      <c r="P1210" s="4" t="n">
        <f aca="false">VLOOKUP(D1210,'paramètres CI'!$A$1:$B$6,2,0)</f>
        <v>0.0935912806596305</v>
      </c>
      <c r="Q1210" s="17" t="n">
        <f aca="false">M1210*P1210/N1210</f>
        <v>1.53216603499144</v>
      </c>
      <c r="R1210" s="9" t="n">
        <f aca="false">1/(1+0.04)*(1 - (1/(1+0.04))^L1210)/(1-1/(1+0.04))</f>
        <v>12.1656688537057</v>
      </c>
      <c r="S1210" s="17" t="n">
        <f aca="false">K1210/R1210</f>
        <v>0.49803691096091</v>
      </c>
      <c r="T1210" s="17" t="n">
        <f aca="false">Q1210+S1210</f>
        <v>2.03020294595235</v>
      </c>
      <c r="U1210" s="0" t="n">
        <f aca="false">T1210 + Z1210</f>
        <v>1.22833593360857</v>
      </c>
      <c r="V1210" s="4" t="str">
        <f aca="false">VLOOKUP(I1210,'CI ref gaz'!$I$1:$AM$97,1,0)</f>
        <v>0782</v>
      </c>
      <c r="W1210" s="0" t="n">
        <f aca="false">VLOOKUP(I1210,'CI ref gaz'!$I$1:$AM$97,14,0)</f>
        <v>-2</v>
      </c>
      <c r="X1210" s="1" t="n">
        <f aca="false">VLOOKUP(I1210,'CI ref gaz'!$I$1:$AM$97,13,0)</f>
        <v>0.758913914252885</v>
      </c>
      <c r="Y1210" s="2" t="n">
        <f aca="false">VLOOKUP(I1210,'CI ref gaz'!$I$1:$AM$97,7,0)</f>
        <v>0.652104315752779</v>
      </c>
      <c r="Z1210" s="17" t="n">
        <f aca="false">X1210*(O1210/Y1210)^(-1/8)-T1210</f>
        <v>-0.801867012343776</v>
      </c>
      <c r="AA1210" s="17" t="n">
        <f aca="false">Z1210^2</f>
        <v>0.642990705485133</v>
      </c>
      <c r="AB1210" s="18" t="n">
        <f aca="false">Z1210/U1210</f>
        <v>-0.652807583335994</v>
      </c>
      <c r="AC1210" s="17" t="n">
        <f aca="false">U1210^-('paramètres CI'!$B$19)</f>
        <v>0.192957980562382</v>
      </c>
      <c r="AD1210" s="4" t="n">
        <f aca="false">SUMIFS($AC$2:$AC$1250,$I$2:$I$1250,V1210)</f>
        <v>13.9361496743183</v>
      </c>
      <c r="AE1210" s="4" t="n">
        <f aca="false">AC1210/AD1210</f>
        <v>0.0138458602319669</v>
      </c>
      <c r="AF1210" s="17" t="n">
        <f aca="false">AE1210-O1210</f>
        <v>0</v>
      </c>
      <c r="AG1210" s="4" t="n">
        <f aca="false">VLOOKUP(I1210,BesoinU!$F$1:$L$99,3,0)</f>
        <v>8.24954783175002</v>
      </c>
      <c r="AH1210" s="19" t="n">
        <f aca="false">VLOOKUP(J1210,bibliRdtCHauff!$G$2:$K$1398,4,0)</f>
        <v>6.36189974245659</v>
      </c>
      <c r="AI1210" s="19" t="n">
        <f aca="false">VLOOKUP(J1210,bibliRdtCHauff!$G$2:$K$1398,3,0)</f>
        <v>2.88602790697674</v>
      </c>
      <c r="AJ1210" s="4" t="n">
        <f aca="false">VLOOKUP(D1210,'paramètres CI'!$A$1:$C$6,3)</f>
        <v>0.09847</v>
      </c>
      <c r="AK1210" s="4" t="n">
        <f aca="false">AJ1210*AG1210/AI1210</f>
        <v>0.281470935547323</v>
      </c>
      <c r="AL1210" s="4" t="n">
        <f aca="false">AK1210+AH1210/R1210</f>
        <v>0.804409692056278</v>
      </c>
      <c r="AM1210" s="4" t="n">
        <f aca="false">AL1210+Z1210</f>
        <v>0.00254267971250233</v>
      </c>
      <c r="AN1210" s="4" t="n">
        <f aca="false">AM1210^-'paramètres CI'!$B$19</f>
        <v>5.72356654747263E+020</v>
      </c>
      <c r="AO1210" s="4" t="n">
        <f aca="false">SUMIFS($AN$2:$AN$1250,$I$2:$I$1250,V1210)</f>
        <v>5.72356654747263E+020</v>
      </c>
      <c r="AP1210" s="5" t="n">
        <f aca="false">AN1210/AO1210</f>
        <v>0.999999999999999</v>
      </c>
      <c r="AQ1210" s="6" t="n">
        <f aca="false">AP1210-O1210</f>
        <v>0.986154139768032</v>
      </c>
      <c r="AR1210" s="20" t="n">
        <f aca="false">VLOOKUP(I1210,entreesparc!$A$13:$H$110,8,0)*AP1210</f>
        <v>25290.5924882141</v>
      </c>
      <c r="AS1210" s="7" t="n">
        <f aca="false">M1210*AJ1210/AI1210+AH1210/R1210</f>
        <v>2.05959051265481</v>
      </c>
      <c r="AT1210" s="4" t="n">
        <f aca="false">AS1210+Z1210</f>
        <v>1.25772350031104</v>
      </c>
      <c r="AU1210" s="4" t="n">
        <f aca="false">AT1210^-'paramètres CI'!$B$19</f>
        <v>0.159705029895128</v>
      </c>
      <c r="AV1210" s="4" t="n">
        <f aca="false">SUMIFS($AU$2:$AU$1250,$I$2:$I$1250,V1210)</f>
        <v>1.18308113479581</v>
      </c>
      <c r="AW1210" s="5" t="n">
        <f aca="false">AU1210/AV1210</f>
        <v>0.134990767072532</v>
      </c>
      <c r="AX1210" s="7" t="n">
        <f aca="false">SUMIFS($AP$2:$AP$1250,$I$2:$I$1250,V1210)</f>
        <v>1</v>
      </c>
    </row>
    <row r="1211" customFormat="false" ht="15.8" hidden="false" customHeight="false" outlineLevel="0" collapsed="false">
      <c r="A1211" s="0" t="s">
        <v>19</v>
      </c>
      <c r="B1211" s="0" t="s">
        <v>146</v>
      </c>
      <c r="C1211" s="0" t="s">
        <v>56</v>
      </c>
      <c r="D1211" s="0" t="s">
        <v>43</v>
      </c>
      <c r="E1211" s="0" t="str">
        <f aca="false">VLOOKUP(A1211,Nomenclature!$D$1:$E$9,2,0)</f>
        <v>07</v>
      </c>
      <c r="F1211" s="0" t="str">
        <f aca="false">VLOOKUP(B1211,Nomenclature!$J$1:$K$97,2,0)</f>
        <v>82</v>
      </c>
      <c r="G1211" s="0" t="str">
        <f aca="false">VLOOKUP(C1211,Nomenclature!$M$1:$N$21,2,0)</f>
        <v>30</v>
      </c>
      <c r="H1211" s="0" t="str">
        <f aca="false">VLOOKUP(D1211,Nomenclature!$O$25:$P$31,2,0)</f>
        <v>02</v>
      </c>
      <c r="I1211" s="1" t="str">
        <f aca="false">CONCATENATE(E1211,F1211)</f>
        <v>0782</v>
      </c>
      <c r="J1211" s="0" t="str">
        <f aca="false">CONCATENATE(E1211,F1211,G1211,H1211)</f>
        <v>07823002</v>
      </c>
      <c r="K1211" s="0" t="n">
        <v>7.57369016959118</v>
      </c>
      <c r="L1211" s="0" t="n">
        <v>17</v>
      </c>
      <c r="M1211" s="0" t="n">
        <v>45.0372687269398</v>
      </c>
      <c r="N1211" s="0" t="n">
        <v>3.42586046511627</v>
      </c>
      <c r="O1211" s="0" t="n">
        <v>9.99100809271657E-005</v>
      </c>
      <c r="P1211" s="4" t="n">
        <f aca="false">VLOOKUP(D1211,'paramètres CI'!$A$1:$B$6,2,0)</f>
        <v>0.0935912806596305</v>
      </c>
      <c r="Q1211" s="17" t="n">
        <f aca="false">M1211*P1211/N1211</f>
        <v>1.23037575537192</v>
      </c>
      <c r="R1211" s="9" t="n">
        <f aca="false">1/(1+0.04)*(1 - (1/(1+0.04))^L1211)/(1-1/(1+0.04))</f>
        <v>12.1656688537057</v>
      </c>
      <c r="S1211" s="17" t="n">
        <f aca="false">K1211/R1211</f>
        <v>0.622546138701137</v>
      </c>
      <c r="T1211" s="17" t="n">
        <f aca="false">Q1211+S1211</f>
        <v>1.85292189407305</v>
      </c>
      <c r="U1211" s="0" t="n">
        <f aca="false">T1211 + Z1211</f>
        <v>2.27525975949065</v>
      </c>
      <c r="V1211" s="4" t="str">
        <f aca="false">VLOOKUP(I1211,'CI ref gaz'!$I$1:$AM$97,1,0)</f>
        <v>0782</v>
      </c>
      <c r="W1211" s="0" t="n">
        <f aca="false">VLOOKUP(I1211,'CI ref gaz'!$I$1:$AM$97,14,0)</f>
        <v>-2</v>
      </c>
      <c r="X1211" s="1" t="n">
        <f aca="false">VLOOKUP(I1211,'CI ref gaz'!$I$1:$AM$97,13,0)</f>
        <v>0.758913914252885</v>
      </c>
      <c r="Y1211" s="2" t="n">
        <f aca="false">VLOOKUP(I1211,'CI ref gaz'!$I$1:$AM$97,7,0)</f>
        <v>0.652104315752779</v>
      </c>
      <c r="Z1211" s="17" t="n">
        <f aca="false">X1211*(O1211/Y1211)^(-1/8)-T1211</f>
        <v>0.422337865417597</v>
      </c>
      <c r="AA1211" s="17" t="n">
        <f aca="false">Z1211^2</f>
        <v>0.178369272565492</v>
      </c>
      <c r="AB1211" s="18" t="n">
        <f aca="false">Z1211/U1211</f>
        <v>0.185621823466936</v>
      </c>
      <c r="AC1211" s="17" t="n">
        <f aca="false">U1211^-('paramètres CI'!$B$19)</f>
        <v>0.00139236184177423</v>
      </c>
      <c r="AD1211" s="4" t="n">
        <f aca="false">SUMIFS($AC$2:$AC$1250,$I$2:$I$1250,V1211)</f>
        <v>13.9361496743183</v>
      </c>
      <c r="AE1211" s="4" t="n">
        <f aca="false">AC1211/AD1211</f>
        <v>9.99100809271656E-005</v>
      </c>
      <c r="AF1211" s="17" t="n">
        <f aca="false">AE1211-O1211</f>
        <v>0</v>
      </c>
      <c r="AG1211" s="4" t="n">
        <f aca="false">VLOOKUP(I1211,BesoinU!$F$1:$L$99,3,0)</f>
        <v>8.24954783175002</v>
      </c>
      <c r="AH1211" s="19" t="n">
        <f aca="false">VLOOKUP(J1211,bibliRdtCHauff!$G$2:$K$1398,4,0)</f>
        <v>7.57369016959118</v>
      </c>
      <c r="AI1211" s="19" t="n">
        <f aca="false">VLOOKUP(J1211,bibliRdtCHauff!$G$2:$K$1398,3,0)</f>
        <v>3.42586046511627</v>
      </c>
      <c r="AJ1211" s="4" t="n">
        <f aca="false">VLOOKUP(D1211,'paramètres CI'!$A$1:$C$6,3)</f>
        <v>0.09847</v>
      </c>
      <c r="AK1211" s="4" t="n">
        <f aca="false">AJ1211*AG1211/AI1211</f>
        <v>0.237117939642896</v>
      </c>
      <c r="AL1211" s="4" t="n">
        <f aca="false">AK1211+AH1211/R1211</f>
        <v>0.859664078344034</v>
      </c>
      <c r="AM1211" s="4" t="n">
        <f aca="false">AL1211+Z1211</f>
        <v>1.28200194376163</v>
      </c>
      <c r="AN1211" s="4" t="n">
        <f aca="false">AM1211^-'paramètres CI'!$B$19</f>
        <v>0.13705362621239</v>
      </c>
      <c r="AO1211" s="4" t="n">
        <f aca="false">SUMIFS($AN$2:$AN$1250,$I$2:$I$1250,V1211)</f>
        <v>5.72356654747263E+020</v>
      </c>
      <c r="AP1211" s="5" t="n">
        <f aca="false">AN1211/AO1211</f>
        <v>2.39454936141013E-022</v>
      </c>
      <c r="AQ1211" s="6" t="n">
        <f aca="false">AP1211-O1211</f>
        <v>-9.99100809271657E-005</v>
      </c>
      <c r="AR1211" s="20" t="n">
        <f aca="false">VLOOKUP(I1211,entreesparc!$A$13:$H$110,8,0)*AP1211</f>
        <v>6.05595720923369E-018</v>
      </c>
      <c r="AS1211" s="7" t="n">
        <f aca="false">M1211*AJ1211/AI1211+AH1211/R1211</f>
        <v>1.9170588302422</v>
      </c>
      <c r="AT1211" s="4" t="n">
        <f aca="false">AS1211+Z1211</f>
        <v>2.33939669565979</v>
      </c>
      <c r="AU1211" s="4" t="n">
        <f aca="false">AT1211^-'paramètres CI'!$B$19</f>
        <v>0.00111472828975944</v>
      </c>
      <c r="AV1211" s="4" t="n">
        <f aca="false">SUMIFS($AU$2:$AU$1250,$I$2:$I$1250,V1211)</f>
        <v>1.18308113479581</v>
      </c>
      <c r="AW1211" s="5" t="n">
        <f aca="false">AU1211/AV1211</f>
        <v>0.00094222471897655</v>
      </c>
      <c r="AX1211" s="7" t="n">
        <f aca="false">SUMIFS($AP$2:$AP$1250,$I$2:$I$1250,V1211)</f>
        <v>1</v>
      </c>
    </row>
    <row r="1212" customFormat="false" ht="15.8" hidden="false" customHeight="false" outlineLevel="0" collapsed="false">
      <c r="A1212" s="0" t="s">
        <v>19</v>
      </c>
      <c r="B1212" s="0" t="s">
        <v>146</v>
      </c>
      <c r="C1212" s="0" t="s">
        <v>137</v>
      </c>
      <c r="D1212" s="0" t="s">
        <v>39</v>
      </c>
      <c r="E1212" s="0" t="str">
        <f aca="false">VLOOKUP(A1212,Nomenclature!$D$1:$E$9,2,0)</f>
        <v>07</v>
      </c>
      <c r="F1212" s="0" t="str">
        <f aca="false">VLOOKUP(B1212,Nomenclature!$J$1:$K$97,2,0)</f>
        <v>82</v>
      </c>
      <c r="G1212" s="0" t="str">
        <f aca="false">VLOOKUP(C1212,Nomenclature!$M$1:$N$21,2,0)</f>
        <v>11</v>
      </c>
      <c r="H1212" s="0" t="str">
        <f aca="false">VLOOKUP(D1212,Nomenclature!$O$25:$P$31,2,0)</f>
        <v>04</v>
      </c>
      <c r="I1212" s="1" t="str">
        <f aca="false">CONCATENATE(E1212,F1212)</f>
        <v>0782</v>
      </c>
      <c r="J1212" s="0" t="str">
        <f aca="false">CONCATENATE(E1212,F1212,G1212,H1212)</f>
        <v>07821104</v>
      </c>
      <c r="K1212" s="0" t="n">
        <v>10</v>
      </c>
      <c r="L1212" s="0" t="n">
        <v>25</v>
      </c>
      <c r="M1212" s="0" t="n">
        <v>86.7930058774068</v>
      </c>
      <c r="N1212" s="0" t="n">
        <v>0.8</v>
      </c>
      <c r="O1212" s="0" t="n">
        <v>0.019444739108863</v>
      </c>
      <c r="P1212" s="4" t="n">
        <f aca="false">VLOOKUP(D1212,'paramètres CI'!$A$1:$B$6,2,0)</f>
        <v>0.022045059962018</v>
      </c>
      <c r="Q1212" s="17" t="n">
        <f aca="false">M1212*P1212/N1212</f>
        <v>2.39169627356401</v>
      </c>
      <c r="R1212" s="9" t="n">
        <f aca="false">1/(1+0.04)*(1 - (1/(1+0.04))^L1212)/(1-1/(1+0.04))</f>
        <v>15.6220799436509</v>
      </c>
      <c r="S1212" s="17" t="n">
        <f aca="false">K1212/R1212</f>
        <v>0.640119627864547</v>
      </c>
      <c r="T1212" s="17" t="n">
        <f aca="false">Q1212+S1212</f>
        <v>3.03181590142856</v>
      </c>
      <c r="U1212" s="0" t="n">
        <f aca="false">T1212 + Z1212</f>
        <v>1.17728574288775</v>
      </c>
      <c r="V1212" s="4" t="str">
        <f aca="false">VLOOKUP(I1212,'CI ref gaz'!$I$1:$AM$97,1,0)</f>
        <v>0782</v>
      </c>
      <c r="W1212" s="0" t="n">
        <f aca="false">VLOOKUP(I1212,'CI ref gaz'!$I$1:$AM$97,14,0)</f>
        <v>-2</v>
      </c>
      <c r="X1212" s="1" t="n">
        <f aca="false">VLOOKUP(I1212,'CI ref gaz'!$I$1:$AM$97,13,0)</f>
        <v>0.758913914252885</v>
      </c>
      <c r="Y1212" s="2" t="n">
        <f aca="false">VLOOKUP(I1212,'CI ref gaz'!$I$1:$AM$97,7,0)</f>
        <v>0.652104315752779</v>
      </c>
      <c r="Z1212" s="17" t="n">
        <f aca="false">X1212*(O1212/Y1212)^(-1/8)-T1212</f>
        <v>-1.8545301585408</v>
      </c>
      <c r="AA1212" s="17" t="n">
        <f aca="false">Z1212^2</f>
        <v>3.43928210893738</v>
      </c>
      <c r="AB1212" s="18" t="n">
        <f aca="false">Z1212/U1212</f>
        <v>-1.57525916689677</v>
      </c>
      <c r="AC1212" s="17" t="n">
        <f aca="false">U1212^-('paramètres CI'!$B$19)</f>
        <v>0.270984794599185</v>
      </c>
      <c r="AD1212" s="4" t="n">
        <f aca="false">SUMIFS($AC$2:$AC$1250,$I$2:$I$1250,V1212)</f>
        <v>13.9361496743183</v>
      </c>
      <c r="AE1212" s="4" t="n">
        <f aca="false">AC1212/AD1212</f>
        <v>0.019444739108863</v>
      </c>
      <c r="AF1212" s="17" t="n">
        <f aca="false">AE1212-O1212</f>
        <v>0</v>
      </c>
      <c r="AG1212" s="4" t="n">
        <f aca="false">VLOOKUP(I1212,BesoinU!$F$1:$L$99,3,0)</f>
        <v>8.24954783175002</v>
      </c>
      <c r="AH1212" s="19" t="n">
        <f aca="false">VLOOKUP(J1212,bibliRdtCHauff!$G$2:$K$1398,4,0)</f>
        <v>10.4</v>
      </c>
      <c r="AI1212" s="19" t="n">
        <f aca="false">VLOOKUP(J1212,bibliRdtCHauff!$G$2:$K$1398,3,0)</f>
        <v>0.84</v>
      </c>
      <c r="AJ1212" s="4" t="n">
        <f aca="false">VLOOKUP(D1212,'paramètres CI'!$A$1:$C$6,3)</f>
        <v>0.0386719666666667</v>
      </c>
      <c r="AK1212" s="4" t="n">
        <f aca="false">AJ1212*AG1212/AI1212</f>
        <v>0.379793141386321</v>
      </c>
      <c r="AL1212" s="4" t="n">
        <f aca="false">AK1212+AH1212/R1212</f>
        <v>1.04551755436545</v>
      </c>
      <c r="AM1212" s="4" t="n">
        <f aca="false">AL1212+Z1212</f>
        <v>-0.809012604175356</v>
      </c>
      <c r="AN1212" s="4" t="n">
        <f aca="false">AM1212^-'paramètres CI'!$B$19</f>
        <v>5.44951305404402</v>
      </c>
      <c r="AO1212" s="4" t="n">
        <f aca="false">SUMIFS($AN$2:$AN$1250,$I$2:$I$1250,V1212)</f>
        <v>5.72356654747263E+020</v>
      </c>
      <c r="AP1212" s="5" t="n">
        <f aca="false">AN1212/AO1212</f>
        <v>9.52118405341225E-021</v>
      </c>
      <c r="AQ1212" s="6" t="n">
        <f aca="false">AP1212-O1212</f>
        <v>-0.019444739108863</v>
      </c>
      <c r="AR1212" s="20" t="n">
        <f aca="false">VLOOKUP(I1212,entreesparc!$A$13:$H$110,8,0)*AP1212</f>
        <v>2.40796385900132E-016</v>
      </c>
      <c r="AS1212" s="7" t="n">
        <f aca="false">M1212*AJ1212/AI1212+AH1212/R1212</f>
        <v>4.66150563939685</v>
      </c>
      <c r="AT1212" s="4" t="n">
        <f aca="false">AS1212+Z1212</f>
        <v>2.80697548085604</v>
      </c>
      <c r="AU1212" s="4" t="n">
        <f aca="false">AT1212^-'paramètres CI'!$B$19</f>
        <v>0.000259472327519136</v>
      </c>
      <c r="AV1212" s="4" t="n">
        <f aca="false">SUMIFS($AU$2:$AU$1250,$I$2:$I$1250,V1212)</f>
        <v>1.18308113479581</v>
      </c>
      <c r="AW1212" s="5" t="n">
        <f aca="false">AU1212/AV1212</f>
        <v>0.000219319131957859</v>
      </c>
      <c r="AX1212" s="7" t="n">
        <f aca="false">SUMIFS($AP$2:$AP$1250,$I$2:$I$1250,V1212)</f>
        <v>1</v>
      </c>
    </row>
    <row r="1213" customFormat="false" ht="15.8" hidden="false" customHeight="false" outlineLevel="0" collapsed="false">
      <c r="A1213" s="0" t="s">
        <v>19</v>
      </c>
      <c r="B1213" s="0" t="s">
        <v>146</v>
      </c>
      <c r="C1213" s="0" t="s">
        <v>138</v>
      </c>
      <c r="D1213" s="0" t="s">
        <v>39</v>
      </c>
      <c r="E1213" s="0" t="str">
        <f aca="false">VLOOKUP(A1213,Nomenclature!$D$1:$E$9,2,0)</f>
        <v>07</v>
      </c>
      <c r="F1213" s="0" t="str">
        <f aca="false">VLOOKUP(B1213,Nomenclature!$J$1:$K$97,2,0)</f>
        <v>82</v>
      </c>
      <c r="G1213" s="0" t="str">
        <f aca="false">VLOOKUP(C1213,Nomenclature!$M$1:$N$21,2,0)</f>
        <v>31</v>
      </c>
      <c r="H1213" s="0" t="str">
        <f aca="false">VLOOKUP(D1213,Nomenclature!$O$25:$P$31,2,0)</f>
        <v>04</v>
      </c>
      <c r="I1213" s="1" t="str">
        <f aca="false">CONCATENATE(E1213,F1213)</f>
        <v>0782</v>
      </c>
      <c r="J1213" s="0" t="str">
        <f aca="false">CONCATENATE(E1213,F1213,G1213,H1213)</f>
        <v>07823104</v>
      </c>
      <c r="K1213" s="0" t="n">
        <v>12</v>
      </c>
      <c r="L1213" s="0" t="n">
        <v>25</v>
      </c>
      <c r="M1213" s="0" t="n">
        <v>86.7930058774068</v>
      </c>
      <c r="N1213" s="0" t="n">
        <v>1</v>
      </c>
      <c r="O1213" s="0" t="n">
        <v>9.99100809271657E-005</v>
      </c>
      <c r="P1213" s="4" t="n">
        <f aca="false">VLOOKUP(D1213,'paramètres CI'!$A$1:$B$6,2,0)</f>
        <v>0.022045059962018</v>
      </c>
      <c r="Q1213" s="17" t="n">
        <f aca="false">M1213*P1213/N1213</f>
        <v>1.91335701885121</v>
      </c>
      <c r="R1213" s="9" t="n">
        <f aca="false">1/(1+0.04)*(1 - (1/(1+0.04))^L1213)/(1-1/(1+0.04))</f>
        <v>15.6220799436509</v>
      </c>
      <c r="S1213" s="17" t="n">
        <f aca="false">K1213/R1213</f>
        <v>0.768143553437456</v>
      </c>
      <c r="T1213" s="17" t="n">
        <f aca="false">Q1213+S1213</f>
        <v>2.68150057228867</v>
      </c>
      <c r="U1213" s="0" t="n">
        <f aca="false">T1213 + Z1213</f>
        <v>2.27525975949065</v>
      </c>
      <c r="V1213" s="4" t="str">
        <f aca="false">VLOOKUP(I1213,'CI ref gaz'!$I$1:$AM$97,1,0)</f>
        <v>0782</v>
      </c>
      <c r="W1213" s="0" t="n">
        <f aca="false">VLOOKUP(I1213,'CI ref gaz'!$I$1:$AM$97,14,0)</f>
        <v>-2</v>
      </c>
      <c r="X1213" s="1" t="n">
        <f aca="false">VLOOKUP(I1213,'CI ref gaz'!$I$1:$AM$97,13,0)</f>
        <v>0.758913914252885</v>
      </c>
      <c r="Y1213" s="2" t="n">
        <f aca="false">VLOOKUP(I1213,'CI ref gaz'!$I$1:$AM$97,7,0)</f>
        <v>0.652104315752779</v>
      </c>
      <c r="Z1213" s="17" t="n">
        <f aca="false">X1213*(O1213/Y1213)^(-1/8)-T1213</f>
        <v>-0.406240812798014</v>
      </c>
      <c r="AA1213" s="17" t="n">
        <f aca="false">Z1213^2</f>
        <v>0.165031597982791</v>
      </c>
      <c r="AB1213" s="18" t="n">
        <f aca="false">Z1213/U1213</f>
        <v>-0.178547003744731</v>
      </c>
      <c r="AC1213" s="17" t="n">
        <f aca="false">U1213^-('paramètres CI'!$B$19)</f>
        <v>0.00139236184177423</v>
      </c>
      <c r="AD1213" s="4" t="n">
        <f aca="false">SUMIFS($AC$2:$AC$1250,$I$2:$I$1250,V1213)</f>
        <v>13.9361496743183</v>
      </c>
      <c r="AE1213" s="4" t="n">
        <f aca="false">AC1213/AD1213</f>
        <v>9.99100809271656E-005</v>
      </c>
      <c r="AF1213" s="17" t="n">
        <f aca="false">AE1213-O1213</f>
        <v>0</v>
      </c>
      <c r="AG1213" s="4" t="n">
        <f aca="false">VLOOKUP(I1213,BesoinU!$F$1:$L$99,3,0)</f>
        <v>8.24954783175002</v>
      </c>
      <c r="AH1213" s="19" t="n">
        <f aca="false">VLOOKUP(J1213,bibliRdtCHauff!$G$2:$K$1398,4,0)</f>
        <v>12</v>
      </c>
      <c r="AI1213" s="19" t="n">
        <f aca="false">VLOOKUP(J1213,bibliRdtCHauff!$G$2:$K$1398,3,0)</f>
        <v>1</v>
      </c>
      <c r="AJ1213" s="4" t="n">
        <f aca="false">VLOOKUP(D1213,'paramètres CI'!$A$1:$C$6,3)</f>
        <v>0.0386719666666667</v>
      </c>
      <c r="AK1213" s="4" t="n">
        <f aca="false">AJ1213*AG1213/AI1213</f>
        <v>0.319026238764509</v>
      </c>
      <c r="AL1213" s="4" t="n">
        <f aca="false">AK1213+AH1213/R1213</f>
        <v>1.08716979220196</v>
      </c>
      <c r="AM1213" s="4" t="n">
        <f aca="false">AL1213+Z1213</f>
        <v>0.68092897940395</v>
      </c>
      <c r="AN1213" s="4" t="n">
        <f aca="false">AM1213^-'paramètres CI'!$B$19</f>
        <v>21.6364228074382</v>
      </c>
      <c r="AO1213" s="4" t="n">
        <f aca="false">SUMIFS($AN$2:$AN$1250,$I$2:$I$1250,V1213)</f>
        <v>5.72356654747263E+020</v>
      </c>
      <c r="AP1213" s="5" t="n">
        <f aca="false">AN1213/AO1213</f>
        <v>3.78023433954694E-020</v>
      </c>
      <c r="AQ1213" s="6" t="n">
        <f aca="false">AP1213-O1213</f>
        <v>-9.99100809271656E-005</v>
      </c>
      <c r="AR1213" s="20" t="n">
        <f aca="false">VLOOKUP(I1213,entreesparc!$A$13:$H$110,8,0)*AP1213</f>
        <v>9.56043661914349E-016</v>
      </c>
      <c r="AS1213" s="7" t="n">
        <f aca="false">M1213*AJ1213/AI1213+AH1213/R1213</f>
        <v>4.12459978362834</v>
      </c>
      <c r="AT1213" s="4" t="n">
        <f aca="false">AS1213+Z1213</f>
        <v>3.71835897083032</v>
      </c>
      <c r="AU1213" s="4" t="n">
        <f aca="false">AT1213^-'paramètres CI'!$B$19</f>
        <v>2.73646240269795E-005</v>
      </c>
      <c r="AV1213" s="4" t="n">
        <f aca="false">SUMIFS($AU$2:$AU$1250,$I$2:$I$1250,V1213)</f>
        <v>1.18308113479581</v>
      </c>
      <c r="AW1213" s="5" t="n">
        <f aca="false">AU1213/AV1213</f>
        <v>2.31299639747044E-005</v>
      </c>
      <c r="AX1213" s="7" t="n">
        <f aca="false">SUMIFS($AP$2:$AP$1250,$I$2:$I$1250,V1213)</f>
        <v>1</v>
      </c>
    </row>
    <row r="1214" customFormat="false" ht="15.8" hidden="false" customHeight="false" outlineLevel="0" collapsed="false">
      <c r="A1214" s="0" t="s">
        <v>19</v>
      </c>
      <c r="B1214" s="0" t="s">
        <v>147</v>
      </c>
      <c r="C1214" s="0" t="s">
        <v>32</v>
      </c>
      <c r="D1214" s="0" t="s">
        <v>34</v>
      </c>
      <c r="E1214" s="0" t="str">
        <f aca="false">VLOOKUP(A1214,Nomenclature!$D$1:$E$9,2,0)</f>
        <v>07</v>
      </c>
      <c r="F1214" s="0" t="str">
        <f aca="false">VLOOKUP(B1214,Nomenclature!$J$1:$K$97,2,0)</f>
        <v>91</v>
      </c>
      <c r="G1214" s="0" t="str">
        <f aca="false">VLOOKUP(C1214,Nomenclature!$M$1:$N$21,2,0)</f>
        <v>01</v>
      </c>
      <c r="H1214" s="0" t="str">
        <f aca="false">VLOOKUP(D1214,Nomenclature!$O$25:$P$31,2,0)</f>
        <v>06</v>
      </c>
      <c r="I1214" s="1" t="str">
        <f aca="false">CONCATENATE(E1214,F1214)</f>
        <v>0791</v>
      </c>
      <c r="J1214" s="0" t="str">
        <f aca="false">CONCATENATE(E1214,F1214,G1214,H1214)</f>
        <v>07910106</v>
      </c>
      <c r="K1214" s="0" t="n">
        <v>51.5769102614609</v>
      </c>
      <c r="L1214" s="0" t="n">
        <v>25</v>
      </c>
      <c r="M1214" s="0" t="n">
        <v>86.4246709789156</v>
      </c>
      <c r="N1214" s="0" t="n">
        <v>1.99194660612079</v>
      </c>
      <c r="O1214" s="0" t="n">
        <v>0.00264144023091091</v>
      </c>
      <c r="P1214" s="4" t="n">
        <f aca="false">VLOOKUP(D1214,'paramètres CI'!$A$1:$B$6,2,0)</f>
        <v>0.0424847883250769</v>
      </c>
      <c r="Q1214" s="17" t="n">
        <f aca="false">M1214*P1214/N1214</f>
        <v>1.84328929365941</v>
      </c>
      <c r="R1214" s="9" t="n">
        <f aca="false">1/(1+0.04)*(1 - (1/(1+0.04))^L1214)/(1-1/(1+0.04))</f>
        <v>15.6220799436509</v>
      </c>
      <c r="S1214" s="17" t="n">
        <f aca="false">K1214/R1214</f>
        <v>3.30153926029695</v>
      </c>
      <c r="T1214" s="17" t="n">
        <f aca="false">Q1214+S1214</f>
        <v>5.14482855395636</v>
      </c>
      <c r="U1214" s="0" t="n">
        <f aca="false">T1214 + Z1214</f>
        <v>5.6550504044023</v>
      </c>
      <c r="V1214" s="4" t="str">
        <f aca="false">VLOOKUP(I1214,'CI ref gaz'!$I$1:$AM$97,1,0)</f>
        <v>0791</v>
      </c>
      <c r="W1214" s="0" t="n">
        <f aca="false">VLOOKUP(I1214,'CI ref gaz'!$I$1:$AM$97,14,0)</f>
        <v>-2</v>
      </c>
      <c r="X1214" s="1" t="n">
        <f aca="false">VLOOKUP(I1214,'CI ref gaz'!$I$1:$AM$97,13,0)</f>
        <v>3.18664658935363</v>
      </c>
      <c r="Y1214" s="2" t="n">
        <f aca="false">VLOOKUP(I1214,'CI ref gaz'!$I$1:$AM$97,7,0)</f>
        <v>0.259813324096969</v>
      </c>
      <c r="Z1214" s="17" t="n">
        <f aca="false">X1214*(O1214/Y1214)^(-1/8)-T1214</f>
        <v>0.510221850445941</v>
      </c>
      <c r="AA1214" s="17" t="n">
        <f aca="false">Z1214^2</f>
        <v>0.26032633667248</v>
      </c>
      <c r="AB1214" s="18" t="n">
        <f aca="false">Z1214/U1214</f>
        <v>0.090224103051097</v>
      </c>
      <c r="AC1214" s="17" t="n">
        <f aca="false">U1214^-('paramètres CI'!$B$19)</f>
        <v>9.56110655474098E-007</v>
      </c>
      <c r="AD1214" s="4" t="n">
        <f aca="false">SUMIFS($AC$2:$AC$1250,$I$2:$I$1250,V1214)</f>
        <v>0.000361965659599415</v>
      </c>
      <c r="AE1214" s="4" t="n">
        <f aca="false">AC1214/AD1214</f>
        <v>0.00264144023091091</v>
      </c>
      <c r="AF1214" s="17" t="n">
        <f aca="false">AE1214-O1214</f>
        <v>0</v>
      </c>
      <c r="AG1214" s="4" t="n">
        <f aca="false">VLOOKUP(I1214,BesoinU!$F$1:$L$99,3,0)</f>
        <v>31.3051109636558</v>
      </c>
      <c r="AH1214" s="19" t="n">
        <f aca="false">VLOOKUP(J1214,bibliRdtCHauff!$G$2:$K$1398,4,0)</f>
        <v>66.0933375594102</v>
      </c>
      <c r="AI1214" s="19" t="n">
        <f aca="false">VLOOKUP(J1214,bibliRdtCHauff!$G$2:$K$1398,3,0)</f>
        <v>2.16992316987818</v>
      </c>
      <c r="AJ1214" s="4" t="n">
        <f aca="false">VLOOKUP(D1214,'paramètres CI'!$A$1:$C$6,3)</f>
        <v>0.0591</v>
      </c>
      <c r="AK1214" s="4" t="n">
        <f aca="false">AJ1214*AG1214/AI1214</f>
        <v>0.852625606120389</v>
      </c>
      <c r="AL1214" s="4" t="n">
        <f aca="false">AK1214+AH1214/R1214</f>
        <v>5.08338987040594</v>
      </c>
      <c r="AM1214" s="4" t="n">
        <f aca="false">AL1214+Z1214</f>
        <v>5.59361172085188</v>
      </c>
      <c r="AN1214" s="4" t="n">
        <f aca="false">AM1214^-'paramètres CI'!$B$19</f>
        <v>1.0434255498727E-006</v>
      </c>
      <c r="AO1214" s="4" t="n">
        <f aca="false">SUMIFS($AN$2:$AN$1250,$I$2:$I$1250,V1214)</f>
        <v>463009547.334982</v>
      </c>
      <c r="AP1214" s="5" t="n">
        <f aca="false">AN1214/AO1214</f>
        <v>2.25357242821127E-015</v>
      </c>
      <c r="AQ1214" s="6" t="n">
        <f aca="false">AP1214-O1214</f>
        <v>-0.00264144023090866</v>
      </c>
      <c r="AR1214" s="20" t="n">
        <f aca="false">VLOOKUP(I1214,entreesparc!$A$13:$H$110,8,0)*AP1214</f>
        <v>2.25702774947595E-010</v>
      </c>
      <c r="AS1214" s="7" t="n">
        <f aca="false">M1214*AJ1214/AI1214+AH1214/R1214</f>
        <v>6.58462550958515</v>
      </c>
      <c r="AT1214" s="4" t="n">
        <f aca="false">AS1214+Z1214</f>
        <v>7.09484736003109</v>
      </c>
      <c r="AU1214" s="4" t="n">
        <f aca="false">AT1214^-'paramètres CI'!$B$19</f>
        <v>1.55759860242741E-007</v>
      </c>
      <c r="AV1214" s="4" t="n">
        <f aca="false">SUMIFS($AU$2:$AU$1250,$I$2:$I$1250,V1214)</f>
        <v>7.85050410862197E-005</v>
      </c>
      <c r="AW1214" s="5" t="n">
        <f aca="false">AU1214/AV1214</f>
        <v>0.00198407462868116</v>
      </c>
      <c r="AX1214" s="7" t="n">
        <f aca="false">SUMIFS($AP$2:$AP$1250,$I$2:$I$1250,V1214)</f>
        <v>1</v>
      </c>
    </row>
    <row r="1215" customFormat="false" ht="15.8" hidden="false" customHeight="false" outlineLevel="0" collapsed="false">
      <c r="A1215" s="0" t="s">
        <v>19</v>
      </c>
      <c r="B1215" s="0" t="s">
        <v>147</v>
      </c>
      <c r="C1215" s="0" t="s">
        <v>32</v>
      </c>
      <c r="D1215" s="0" t="s">
        <v>33</v>
      </c>
      <c r="E1215" s="0" t="str">
        <f aca="false">VLOOKUP(A1215,Nomenclature!$D$1:$E$9,2,0)</f>
        <v>07</v>
      </c>
      <c r="F1215" s="0" t="str">
        <f aca="false">VLOOKUP(B1215,Nomenclature!$J$1:$K$97,2,0)</f>
        <v>91</v>
      </c>
      <c r="G1215" s="0" t="str">
        <f aca="false">VLOOKUP(C1215,Nomenclature!$M$1:$N$21,2,0)</f>
        <v>01</v>
      </c>
      <c r="H1215" s="0" t="str">
        <f aca="false">VLOOKUP(D1215,Nomenclature!$O$25:$P$31,2,0)</f>
        <v>01</v>
      </c>
      <c r="I1215" s="1" t="str">
        <f aca="false">CONCATENATE(E1215,F1215)</f>
        <v>0791</v>
      </c>
      <c r="J1215" s="0" t="str">
        <f aca="false">CONCATENATE(E1215,F1215,G1215,H1215)</f>
        <v>07910101</v>
      </c>
      <c r="K1215" s="0" t="n">
        <v>54.1085722727529</v>
      </c>
      <c r="L1215" s="0" t="n">
        <v>25</v>
      </c>
      <c r="M1215" s="0" t="n">
        <v>92.0731682471515</v>
      </c>
      <c r="N1215" s="0" t="n">
        <v>1.6120995736998</v>
      </c>
      <c r="O1215" s="0" t="n">
        <v>0.108274008139563</v>
      </c>
      <c r="P1215" s="4" t="n">
        <f aca="false">VLOOKUP(D1215,'paramètres CI'!$A$1:$B$6,2,0)</f>
        <v>0.033584731604575</v>
      </c>
      <c r="Q1215" s="17" t="n">
        <f aca="false">M1215*P1215/N1215</f>
        <v>1.91815238587693</v>
      </c>
      <c r="R1215" s="9" t="n">
        <f aca="false">1/(1+0.04)*(1 - (1/(1+0.04))^L1215)/(1-1/(1+0.04))</f>
        <v>15.6220799436509</v>
      </c>
      <c r="S1215" s="17" t="n">
        <f aca="false">K1215/R1215</f>
        <v>3.46359591475165</v>
      </c>
      <c r="T1215" s="17" t="n">
        <f aca="false">Q1215+S1215</f>
        <v>5.38174830062858</v>
      </c>
      <c r="U1215" s="0" t="n">
        <f aca="false">T1215 + Z1215</f>
        <v>3.55509370217959</v>
      </c>
      <c r="V1215" s="4" t="str">
        <f aca="false">VLOOKUP(I1215,'CI ref gaz'!$I$1:$AM$97,1,0)</f>
        <v>0791</v>
      </c>
      <c r="W1215" s="0" t="n">
        <f aca="false">VLOOKUP(I1215,'CI ref gaz'!$I$1:$AM$97,14,0)</f>
        <v>-2</v>
      </c>
      <c r="X1215" s="1" t="n">
        <f aca="false">VLOOKUP(I1215,'CI ref gaz'!$I$1:$AM$97,13,0)</f>
        <v>3.18664658935363</v>
      </c>
      <c r="Y1215" s="2" t="n">
        <f aca="false">VLOOKUP(I1215,'CI ref gaz'!$I$1:$AM$97,7,0)</f>
        <v>0.259813324096969</v>
      </c>
      <c r="Z1215" s="17" t="n">
        <f aca="false">X1215*(O1215/Y1215)^(-1/8)-T1215</f>
        <v>-1.82665459844899</v>
      </c>
      <c r="AA1215" s="17" t="n">
        <f aca="false">Z1215^2</f>
        <v>3.33666702203484</v>
      </c>
      <c r="AB1215" s="18" t="n">
        <f aca="false">Z1215/U1215</f>
        <v>-0.513813348247075</v>
      </c>
      <c r="AC1215" s="17" t="n">
        <f aca="false">U1215^-('paramètres CI'!$B$19)</f>
        <v>3.91914727737093E-005</v>
      </c>
      <c r="AD1215" s="4" t="n">
        <f aca="false">SUMIFS($AC$2:$AC$1250,$I$2:$I$1250,V1215)</f>
        <v>0.000361965659599415</v>
      </c>
      <c r="AE1215" s="4" t="n">
        <f aca="false">AC1215/AD1215</f>
        <v>0.108274008139563</v>
      </c>
      <c r="AF1215" s="17" t="n">
        <f aca="false">AE1215-O1215</f>
        <v>0</v>
      </c>
      <c r="AG1215" s="4" t="n">
        <f aca="false">VLOOKUP(I1215,BesoinU!$F$1:$L$99,3,0)</f>
        <v>31.3051109636558</v>
      </c>
      <c r="AH1215" s="19" t="n">
        <f aca="false">VLOOKUP(J1215,bibliRdtCHauff!$G$2:$K$1398,4,0)</f>
        <v>60.6701541513848</v>
      </c>
      <c r="AI1215" s="19" t="n">
        <f aca="false">VLOOKUP(J1215,bibliRdtCHauff!$G$2:$K$1398,3,0)</f>
        <v>1.67702499869232</v>
      </c>
      <c r="AJ1215" s="4" t="n">
        <f aca="false">VLOOKUP(D1215,'paramètres CI'!$A$1:$C$6,3)</f>
        <v>0.0509473684210526</v>
      </c>
      <c r="AK1215" s="4" t="n">
        <f aca="false">AJ1215*AG1215/AI1215</f>
        <v>0.951037118093622</v>
      </c>
      <c r="AL1215" s="4" t="n">
        <f aca="false">AK1215+AH1215/R1215</f>
        <v>4.83465276788053</v>
      </c>
      <c r="AM1215" s="4" t="n">
        <f aca="false">AL1215+Z1215</f>
        <v>3.00799816943154</v>
      </c>
      <c r="AN1215" s="4" t="n">
        <f aca="false">AM1215^-'paramètres CI'!$B$19</f>
        <v>0.000149203653956992</v>
      </c>
      <c r="AO1215" s="4" t="n">
        <f aca="false">SUMIFS($AN$2:$AN$1250,$I$2:$I$1250,V1215)</f>
        <v>463009547.334982</v>
      </c>
      <c r="AP1215" s="5" t="n">
        <f aca="false">AN1215/AO1215</f>
        <v>3.22247467283964E-013</v>
      </c>
      <c r="AQ1215" s="6" t="n">
        <f aca="false">AP1215-O1215</f>
        <v>-0.108274008139241</v>
      </c>
      <c r="AR1215" s="20" t="n">
        <f aca="false">VLOOKUP(I1215,entreesparc!$A$13:$H$110,8,0)*AP1215</f>
        <v>3.22741557694486E-008</v>
      </c>
      <c r="AS1215" s="7" t="n">
        <f aca="false">M1215*AJ1215/AI1215+AH1215/R1215</f>
        <v>6.68076275733686</v>
      </c>
      <c r="AT1215" s="4" t="n">
        <f aca="false">AS1215+Z1215</f>
        <v>4.85410815888787</v>
      </c>
      <c r="AU1215" s="4" t="n">
        <f aca="false">AT1215^-'paramètres CI'!$B$19</f>
        <v>3.24432540855214E-006</v>
      </c>
      <c r="AV1215" s="4" t="n">
        <f aca="false">SUMIFS($AU$2:$AU$1250,$I$2:$I$1250,V1215)</f>
        <v>7.85050410862197E-005</v>
      </c>
      <c r="AW1215" s="5" t="n">
        <f aca="false">AU1215/AV1215</f>
        <v>0.0413263322159019</v>
      </c>
      <c r="AX1215" s="7" t="n">
        <f aca="false">SUMIFS($AP$2:$AP$1250,$I$2:$I$1250,V1215)</f>
        <v>1</v>
      </c>
    </row>
    <row r="1216" customFormat="false" ht="15.8" hidden="false" customHeight="false" outlineLevel="0" collapsed="false">
      <c r="A1216" s="0" t="s">
        <v>19</v>
      </c>
      <c r="B1216" s="0" t="s">
        <v>147</v>
      </c>
      <c r="C1216" s="0" t="s">
        <v>35</v>
      </c>
      <c r="D1216" s="0" t="s">
        <v>33</v>
      </c>
      <c r="E1216" s="0" t="str">
        <f aca="false">VLOOKUP(A1216,Nomenclature!$D$1:$E$9,2,0)</f>
        <v>07</v>
      </c>
      <c r="F1216" s="0" t="str">
        <f aca="false">VLOOKUP(B1216,Nomenclature!$J$1:$K$97,2,0)</f>
        <v>91</v>
      </c>
      <c r="G1216" s="0" t="str">
        <f aca="false">VLOOKUP(C1216,Nomenclature!$M$1:$N$21,2,0)</f>
        <v>21</v>
      </c>
      <c r="H1216" s="0" t="str">
        <f aca="false">VLOOKUP(D1216,Nomenclature!$O$25:$P$31,2,0)</f>
        <v>01</v>
      </c>
      <c r="I1216" s="1" t="str">
        <f aca="false">CONCATENATE(E1216,F1216)</f>
        <v>0791</v>
      </c>
      <c r="J1216" s="0" t="str">
        <f aca="false">CONCATENATE(E1216,F1216,G1216,H1216)</f>
        <v>07912101</v>
      </c>
      <c r="K1216" s="0" t="n">
        <v>67.6357153409411</v>
      </c>
      <c r="L1216" s="0" t="n">
        <v>25</v>
      </c>
      <c r="M1216" s="0" t="n">
        <v>92.0731682471515</v>
      </c>
      <c r="N1216" s="0" t="n">
        <v>2.07683426808507</v>
      </c>
      <c r="O1216" s="0" t="n">
        <v>9.99200639488412E-005</v>
      </c>
      <c r="P1216" s="4" t="n">
        <f aca="false">VLOOKUP(D1216,'paramètres CI'!$A$1:$B$6,2,0)</f>
        <v>0.033584731604575</v>
      </c>
      <c r="Q1216" s="17" t="n">
        <f aca="false">M1216*P1216/N1216</f>
        <v>1.4889260501343</v>
      </c>
      <c r="R1216" s="9" t="n">
        <f aca="false">1/(1+0.04)*(1 - (1/(1+0.04))^L1216)/(1-1/(1+0.04))</f>
        <v>15.6220799436509</v>
      </c>
      <c r="S1216" s="17" t="n">
        <f aca="false">K1216/R1216</f>
        <v>4.32949489343956</v>
      </c>
      <c r="T1216" s="17" t="n">
        <f aca="false">Q1216+S1216</f>
        <v>5.81842094357386</v>
      </c>
      <c r="U1216" s="0" t="n">
        <f aca="false">T1216 + Z1216</f>
        <v>8.51549681456072</v>
      </c>
      <c r="V1216" s="4" t="str">
        <f aca="false">VLOOKUP(I1216,'CI ref gaz'!$I$1:$AM$97,1,0)</f>
        <v>0791</v>
      </c>
      <c r="W1216" s="0" t="n">
        <f aca="false">VLOOKUP(I1216,'CI ref gaz'!$I$1:$AM$97,14,0)</f>
        <v>-2</v>
      </c>
      <c r="X1216" s="1" t="n">
        <f aca="false">VLOOKUP(I1216,'CI ref gaz'!$I$1:$AM$97,13,0)</f>
        <v>3.18664658935363</v>
      </c>
      <c r="Y1216" s="2" t="n">
        <f aca="false">VLOOKUP(I1216,'CI ref gaz'!$I$1:$AM$97,7,0)</f>
        <v>0.259813324096969</v>
      </c>
      <c r="Z1216" s="17" t="n">
        <f aca="false">X1216*(O1216/Y1216)^(-1/8)-T1216</f>
        <v>2.69707587098686</v>
      </c>
      <c r="AA1216" s="17" t="n">
        <f aca="false">Z1216^2</f>
        <v>7.27421825385953</v>
      </c>
      <c r="AB1216" s="18" t="n">
        <f aca="false">Z1216/U1216</f>
        <v>0.316725603886682</v>
      </c>
      <c r="AC1216" s="17" t="n">
        <f aca="false">U1216^-('paramètres CI'!$B$19)</f>
        <v>3.6167631854458E-008</v>
      </c>
      <c r="AD1216" s="4" t="n">
        <f aca="false">SUMIFS($AC$2:$AC$1250,$I$2:$I$1250,V1216)</f>
        <v>0.000361965659599415</v>
      </c>
      <c r="AE1216" s="4" t="n">
        <f aca="false">AC1216/AD1216</f>
        <v>9.99200639488411E-005</v>
      </c>
      <c r="AF1216" s="17" t="n">
        <f aca="false">AE1216-O1216</f>
        <v>0</v>
      </c>
      <c r="AG1216" s="4" t="n">
        <f aca="false">VLOOKUP(I1216,BesoinU!$F$1:$L$99,3,0)</f>
        <v>31.3051109636558</v>
      </c>
      <c r="AH1216" s="19" t="n">
        <f aca="false">VLOOKUP(J1216,bibliRdtCHauff!$G$2:$K$1398,4,0)</f>
        <v>72.2263739897439</v>
      </c>
      <c r="AI1216" s="19" t="n">
        <f aca="false">VLOOKUP(J1216,bibliRdtCHauff!$G$2:$K$1398,3,0)</f>
        <v>2.04368153516503</v>
      </c>
      <c r="AJ1216" s="4" t="n">
        <f aca="false">VLOOKUP(D1216,'paramètres CI'!$A$1:$C$6,3)</f>
        <v>0.0509473684210526</v>
      </c>
      <c r="AK1216" s="4" t="n">
        <f aca="false">AJ1216*AG1216/AI1216</f>
        <v>0.780411719871273</v>
      </c>
      <c r="AL1216" s="4" t="n">
        <f aca="false">AK1216+AH1216/R1216</f>
        <v>5.40376368390331</v>
      </c>
      <c r="AM1216" s="4" t="n">
        <f aca="false">AL1216+Z1216</f>
        <v>8.10083955489017</v>
      </c>
      <c r="AN1216" s="4" t="n">
        <f aca="false">AM1216^-'paramètres CI'!$B$19</f>
        <v>5.39212256084932E-008</v>
      </c>
      <c r="AO1216" s="4" t="n">
        <f aca="false">SUMIFS($AN$2:$AN$1250,$I$2:$I$1250,V1216)</f>
        <v>463009547.334982</v>
      </c>
      <c r="AP1216" s="5" t="n">
        <f aca="false">AN1216/AO1216</f>
        <v>1.16458129036121E-016</v>
      </c>
      <c r="AQ1216" s="6" t="n">
        <f aca="false">AP1216-O1216</f>
        <v>-9.99200639487247E-005</v>
      </c>
      <c r="AR1216" s="20" t="n">
        <f aca="false">VLOOKUP(I1216,entreesparc!$A$13:$H$110,8,0)*AP1216</f>
        <v>1.16636690081981E-011</v>
      </c>
      <c r="AS1216" s="7" t="n">
        <f aca="false">M1216*AJ1216/AI1216+AH1216/R1216</f>
        <v>6.91866341235043</v>
      </c>
      <c r="AT1216" s="4" t="n">
        <f aca="false">AS1216+Z1216</f>
        <v>9.61573928333729</v>
      </c>
      <c r="AU1216" s="4" t="n">
        <f aca="false">AT1216^-'paramètres CI'!$B$19</f>
        <v>1.36816527495945E-008</v>
      </c>
      <c r="AV1216" s="4" t="n">
        <f aca="false">SUMIFS($AU$2:$AU$1250,$I$2:$I$1250,V1216)</f>
        <v>7.85050410862197E-005</v>
      </c>
      <c r="AW1216" s="5" t="n">
        <f aca="false">AU1216/AV1216</f>
        <v>0.000174277378373299</v>
      </c>
      <c r="AX1216" s="7" t="n">
        <f aca="false">SUMIFS($AP$2:$AP$1250,$I$2:$I$1250,V1216)</f>
        <v>1</v>
      </c>
    </row>
    <row r="1217" customFormat="false" ht="15.8" hidden="false" customHeight="false" outlineLevel="0" collapsed="false">
      <c r="A1217" s="0" t="s">
        <v>19</v>
      </c>
      <c r="B1217" s="0" t="s">
        <v>147</v>
      </c>
      <c r="C1217" s="0" t="s">
        <v>35</v>
      </c>
      <c r="D1217" s="0" t="s">
        <v>34</v>
      </c>
      <c r="E1217" s="0" t="str">
        <f aca="false">VLOOKUP(A1217,Nomenclature!$D$1:$E$9,2,0)</f>
        <v>07</v>
      </c>
      <c r="F1217" s="0" t="str">
        <f aca="false">VLOOKUP(B1217,Nomenclature!$J$1:$K$97,2,0)</f>
        <v>91</v>
      </c>
      <c r="G1217" s="0" t="str">
        <f aca="false">VLOOKUP(C1217,Nomenclature!$M$1:$N$21,2,0)</f>
        <v>21</v>
      </c>
      <c r="H1217" s="0" t="str">
        <f aca="false">VLOOKUP(D1217,Nomenclature!$O$25:$P$31,2,0)</f>
        <v>06</v>
      </c>
      <c r="I1217" s="1" t="str">
        <f aca="false">CONCATENATE(E1217,F1217)</f>
        <v>0791</v>
      </c>
      <c r="J1217" s="0" t="str">
        <f aca="false">CONCATENATE(E1217,F1217,G1217,H1217)</f>
        <v>07912106</v>
      </c>
      <c r="K1217" s="0" t="n">
        <v>64.4711378268262</v>
      </c>
      <c r="L1217" s="0" t="n">
        <v>25</v>
      </c>
      <c r="M1217" s="0" t="n">
        <v>86.4246709789156</v>
      </c>
      <c r="N1217" s="0" t="n">
        <v>2.55098941951018</v>
      </c>
      <c r="O1217" s="0" t="n">
        <v>9.99200639488412E-005</v>
      </c>
      <c r="P1217" s="4" t="n">
        <f aca="false">VLOOKUP(D1217,'paramètres CI'!$A$1:$B$6,2,0)</f>
        <v>0.0424847883250769</v>
      </c>
      <c r="Q1217" s="17" t="n">
        <f aca="false">M1217*P1217/N1217</f>
        <v>1.43933715464358</v>
      </c>
      <c r="R1217" s="9" t="n">
        <f aca="false">1/(1+0.04)*(1 - (1/(1+0.04))^L1217)/(1-1/(1+0.04))</f>
        <v>15.6220799436509</v>
      </c>
      <c r="S1217" s="17" t="n">
        <f aca="false">K1217/R1217</f>
        <v>4.12692407537119</v>
      </c>
      <c r="T1217" s="17" t="n">
        <f aca="false">Q1217+S1217</f>
        <v>5.56626123001477</v>
      </c>
      <c r="U1217" s="0" t="n">
        <f aca="false">T1217 + Z1217</f>
        <v>8.51549681456072</v>
      </c>
      <c r="V1217" s="4" t="str">
        <f aca="false">VLOOKUP(I1217,'CI ref gaz'!$I$1:$AM$97,1,0)</f>
        <v>0791</v>
      </c>
      <c r="W1217" s="0" t="n">
        <f aca="false">VLOOKUP(I1217,'CI ref gaz'!$I$1:$AM$97,14,0)</f>
        <v>-2</v>
      </c>
      <c r="X1217" s="1" t="n">
        <f aca="false">VLOOKUP(I1217,'CI ref gaz'!$I$1:$AM$97,13,0)</f>
        <v>3.18664658935363</v>
      </c>
      <c r="Y1217" s="2" t="n">
        <f aca="false">VLOOKUP(I1217,'CI ref gaz'!$I$1:$AM$97,7,0)</f>
        <v>0.259813324096969</v>
      </c>
      <c r="Z1217" s="17" t="n">
        <f aca="false">X1217*(O1217/Y1217)^(-1/8)-T1217</f>
        <v>2.94923558454595</v>
      </c>
      <c r="AA1217" s="17" t="n">
        <f aca="false">Z1217^2</f>
        <v>8.6979905331521</v>
      </c>
      <c r="AB1217" s="18" t="n">
        <f aca="false">Z1217/U1217</f>
        <v>0.346337465537305</v>
      </c>
      <c r="AC1217" s="17" t="n">
        <f aca="false">U1217^-('paramètres CI'!$B$19)</f>
        <v>3.6167631854458E-008</v>
      </c>
      <c r="AD1217" s="4" t="n">
        <f aca="false">SUMIFS($AC$2:$AC$1250,$I$2:$I$1250,V1217)</f>
        <v>0.000361965659599415</v>
      </c>
      <c r="AE1217" s="4" t="n">
        <f aca="false">AC1217/AD1217</f>
        <v>9.99200639488411E-005</v>
      </c>
      <c r="AF1217" s="17" t="n">
        <f aca="false">AE1217-O1217</f>
        <v>0</v>
      </c>
      <c r="AG1217" s="4" t="n">
        <f aca="false">VLOOKUP(I1217,BesoinU!$F$1:$L$99,3,0)</f>
        <v>31.3051109636558</v>
      </c>
      <c r="AH1217" s="19" t="n">
        <f aca="false">VLOOKUP(J1217,bibliRdtCHauff!$G$2:$K$1398,4,0)</f>
        <v>78.6825447135836</v>
      </c>
      <c r="AI1217" s="19" t="n">
        <f aca="false">VLOOKUP(J1217,bibliRdtCHauff!$G$2:$K$1398,3,0)</f>
        <v>2.63439864460724</v>
      </c>
      <c r="AJ1217" s="4" t="n">
        <f aca="false">VLOOKUP(D1217,'paramètres CI'!$A$1:$C$6,3)</f>
        <v>0.0591</v>
      </c>
      <c r="AK1217" s="4" t="n">
        <f aca="false">AJ1217*AG1217/AI1217</f>
        <v>0.702297680626044</v>
      </c>
      <c r="AL1217" s="4" t="n">
        <f aca="false">AK1217+AH1217/R1217</f>
        <v>5.73892180477551</v>
      </c>
      <c r="AM1217" s="4" t="n">
        <f aca="false">AL1217+Z1217</f>
        <v>8.68815738932146</v>
      </c>
      <c r="AN1217" s="4" t="n">
        <f aca="false">AM1217^-'paramètres CI'!$B$19</f>
        <v>3.08019748680373E-008</v>
      </c>
      <c r="AO1217" s="4" t="n">
        <f aca="false">SUMIFS($AN$2:$AN$1250,$I$2:$I$1250,V1217)</f>
        <v>463009547.334982</v>
      </c>
      <c r="AP1217" s="5" t="n">
        <f aca="false">AN1217/AO1217</f>
        <v>6.65255717626757E-017</v>
      </c>
      <c r="AQ1217" s="6" t="n">
        <f aca="false">AP1217-O1217</f>
        <v>-9.99200639487747E-005</v>
      </c>
      <c r="AR1217" s="20" t="n">
        <f aca="false">VLOOKUP(I1217,entreesparc!$A$13:$H$110,8,0)*AP1217</f>
        <v>6.66275730207134E-012</v>
      </c>
      <c r="AS1217" s="7" t="n">
        <f aca="false">M1217*AJ1217/AI1217+AH1217/R1217</f>
        <v>6.97547193873882</v>
      </c>
      <c r="AT1217" s="4" t="n">
        <f aca="false">AS1217+Z1217</f>
        <v>9.92470752328477</v>
      </c>
      <c r="AU1217" s="4" t="n">
        <f aca="false">AT1217^-'paramètres CI'!$B$19</f>
        <v>1.06232710549286E-008</v>
      </c>
      <c r="AV1217" s="4" t="n">
        <f aca="false">SUMIFS($AU$2:$AU$1250,$I$2:$I$1250,V1217)</f>
        <v>7.85050410862197E-005</v>
      </c>
      <c r="AW1217" s="5" t="n">
        <f aca="false">AU1217/AV1217</f>
        <v>0.000135319603785207</v>
      </c>
      <c r="AX1217" s="7" t="n">
        <f aca="false">SUMIFS($AP$2:$AP$1250,$I$2:$I$1250,V1217)</f>
        <v>1</v>
      </c>
    </row>
    <row r="1218" customFormat="false" ht="15.8" hidden="false" customHeight="false" outlineLevel="0" collapsed="false">
      <c r="A1218" s="0" t="s">
        <v>19</v>
      </c>
      <c r="B1218" s="0" t="s">
        <v>147</v>
      </c>
      <c r="C1218" s="0" t="s">
        <v>134</v>
      </c>
      <c r="D1218" s="0" t="s">
        <v>43</v>
      </c>
      <c r="E1218" s="0" t="str">
        <f aca="false">VLOOKUP(A1218,Nomenclature!$D$1:$E$9,2,0)</f>
        <v>07</v>
      </c>
      <c r="F1218" s="0" t="str">
        <f aca="false">VLOOKUP(B1218,Nomenclature!$J$1:$K$97,2,0)</f>
        <v>91</v>
      </c>
      <c r="G1218" s="0" t="str">
        <f aca="false">VLOOKUP(C1218,Nomenclature!$M$1:$N$21,2,0)</f>
        <v>02</v>
      </c>
      <c r="H1218" s="0" t="str">
        <f aca="false">VLOOKUP(D1218,Nomenclature!$O$25:$P$31,2,0)</f>
        <v>02</v>
      </c>
      <c r="I1218" s="1" t="str">
        <f aca="false">CONCATENATE(E1218,F1218)</f>
        <v>0791</v>
      </c>
      <c r="J1218" s="0" t="str">
        <f aca="false">CONCATENATE(E1218,F1218,G1218,H1218)</f>
        <v>07910202</v>
      </c>
      <c r="K1218" s="0" t="n">
        <v>10</v>
      </c>
      <c r="L1218" s="0" t="n">
        <v>10</v>
      </c>
      <c r="M1218" s="0" t="n">
        <v>65.5976357847693</v>
      </c>
      <c r="N1218" s="0" t="n">
        <v>0.8</v>
      </c>
      <c r="O1218" s="0" t="n">
        <v>0.115357510261507</v>
      </c>
      <c r="P1218" s="4" t="n">
        <f aca="false">VLOOKUP(D1218,'paramètres CI'!$A$1:$B$6,2,0)</f>
        <v>0.0935912806596305</v>
      </c>
      <c r="Q1218" s="17" t="n">
        <f aca="false">M1218*P1218/N1218</f>
        <v>7.6742084266757</v>
      </c>
      <c r="R1218" s="9" t="n">
        <f aca="false">1/(1+0.04)*(1 - (1/(1+0.04))^L1218)/(1-1/(1+0.04))</f>
        <v>8.11089577935502</v>
      </c>
      <c r="S1218" s="17" t="n">
        <f aca="false">K1218/R1218</f>
        <v>1.23290944330137</v>
      </c>
      <c r="T1218" s="17" t="n">
        <f aca="false">Q1218+S1218</f>
        <v>8.90711786997707</v>
      </c>
      <c r="U1218" s="0" t="n">
        <f aca="false">T1218 + Z1218</f>
        <v>3.52704373137139</v>
      </c>
      <c r="V1218" s="4" t="str">
        <f aca="false">VLOOKUP(I1218,'CI ref gaz'!$I$1:$AM$97,1,0)</f>
        <v>0791</v>
      </c>
      <c r="W1218" s="0" t="n">
        <f aca="false">VLOOKUP(I1218,'CI ref gaz'!$I$1:$AM$97,14,0)</f>
        <v>-2</v>
      </c>
      <c r="X1218" s="1" t="n">
        <f aca="false">VLOOKUP(I1218,'CI ref gaz'!$I$1:$AM$97,13,0)</f>
        <v>3.18664658935363</v>
      </c>
      <c r="Y1218" s="2" t="n">
        <f aca="false">VLOOKUP(I1218,'CI ref gaz'!$I$1:$AM$97,7,0)</f>
        <v>0.259813324096969</v>
      </c>
      <c r="Z1218" s="17" t="n">
        <f aca="false">X1218*(O1218/Y1218)^(-1/8)-T1218</f>
        <v>-5.38007413860568</v>
      </c>
      <c r="AA1218" s="17" t="n">
        <f aca="false">Z1218^2</f>
        <v>28.9451977368936</v>
      </c>
      <c r="AB1218" s="18" t="n">
        <f aca="false">Z1218/U1218</f>
        <v>-1.5253777804773</v>
      </c>
      <c r="AC1218" s="17" t="n">
        <f aca="false">U1218^-('paramètres CI'!$B$19)</f>
        <v>4.17554572915526E-005</v>
      </c>
      <c r="AD1218" s="4" t="n">
        <f aca="false">SUMIFS($AC$2:$AC$1250,$I$2:$I$1250,V1218)</f>
        <v>0.000361965659599415</v>
      </c>
      <c r="AE1218" s="4" t="n">
        <f aca="false">AC1218/AD1218</f>
        <v>0.115357510261507</v>
      </c>
      <c r="AF1218" s="17" t="n">
        <f aca="false">AE1218-O1218</f>
        <v>0</v>
      </c>
      <c r="AG1218" s="4" t="n">
        <f aca="false">VLOOKUP(I1218,BesoinU!$F$1:$L$99,3,0)</f>
        <v>31.3051109636558</v>
      </c>
      <c r="AH1218" s="19" t="n">
        <f aca="false">VLOOKUP(J1218,bibliRdtCHauff!$G$2:$K$1398,4,0)</f>
        <v>10.4</v>
      </c>
      <c r="AI1218" s="19" t="n">
        <f aca="false">VLOOKUP(J1218,bibliRdtCHauff!$G$2:$K$1398,3,0)</f>
        <v>0.84</v>
      </c>
      <c r="AJ1218" s="4" t="n">
        <f aca="false">VLOOKUP(D1218,'paramètres CI'!$A$1:$C$6,3)</f>
        <v>0.09847</v>
      </c>
      <c r="AK1218" s="4" t="n">
        <f aca="false">AJ1218*AG1218/AI1218</f>
        <v>3.66977890070379</v>
      </c>
      <c r="AL1218" s="4" t="n">
        <f aca="false">AK1218+AH1218/R1218</f>
        <v>4.95200472173721</v>
      </c>
      <c r="AM1218" s="4" t="n">
        <f aca="false">AL1218+Z1218</f>
        <v>-0.428069416868462</v>
      </c>
      <c r="AN1218" s="4" t="n">
        <f aca="false">AM1218^-'paramètres CI'!$B$19</f>
        <v>886.923968326231</v>
      </c>
      <c r="AO1218" s="4" t="n">
        <f aca="false">SUMIFS($AN$2:$AN$1250,$I$2:$I$1250,V1218)</f>
        <v>463009547.334982</v>
      </c>
      <c r="AP1218" s="5" t="n">
        <f aca="false">AN1218/AO1218</f>
        <v>1.91556302333557E-006</v>
      </c>
      <c r="AQ1218" s="6" t="n">
        <f aca="false">AP1218-O1218</f>
        <v>-0.115355594698484</v>
      </c>
      <c r="AR1218" s="20" t="n">
        <f aca="false">VLOOKUP(I1218,entreesparc!$A$13:$H$110,8,0)*AP1218</f>
        <v>0.191850008697972</v>
      </c>
      <c r="AS1218" s="7" t="n">
        <f aca="false">M1218*AJ1218/AI1218+AH1218/R1218</f>
        <v>8.97198676832656</v>
      </c>
      <c r="AT1218" s="4" t="n">
        <f aca="false">AS1218+Z1218</f>
        <v>3.59191262972088</v>
      </c>
      <c r="AU1218" s="4" t="n">
        <f aca="false">AT1218^-'paramètres CI'!$B$19</f>
        <v>3.60905820191532E-005</v>
      </c>
      <c r="AV1218" s="4" t="n">
        <f aca="false">SUMIFS($AU$2:$AU$1250,$I$2:$I$1250,V1218)</f>
        <v>7.85050410862197E-005</v>
      </c>
      <c r="AW1218" s="5" t="n">
        <f aca="false">AU1218/AV1218</f>
        <v>0.459723114844511</v>
      </c>
      <c r="AX1218" s="7" t="n">
        <f aca="false">SUMIFS($AP$2:$AP$1250,$I$2:$I$1250,V1218)</f>
        <v>1</v>
      </c>
    </row>
    <row r="1219" customFormat="false" ht="15.8" hidden="false" customHeight="false" outlineLevel="0" collapsed="false">
      <c r="A1219" s="0" t="s">
        <v>19</v>
      </c>
      <c r="B1219" s="0" t="s">
        <v>147</v>
      </c>
      <c r="C1219" s="0" t="s">
        <v>135</v>
      </c>
      <c r="D1219" s="0" t="s">
        <v>43</v>
      </c>
      <c r="E1219" s="0" t="str">
        <f aca="false">VLOOKUP(A1219,Nomenclature!$D$1:$E$9,2,0)</f>
        <v>07</v>
      </c>
      <c r="F1219" s="0" t="str">
        <f aca="false">VLOOKUP(B1219,Nomenclature!$J$1:$K$97,2,0)</f>
        <v>91</v>
      </c>
      <c r="G1219" s="0" t="str">
        <f aca="false">VLOOKUP(C1219,Nomenclature!$M$1:$N$21,2,0)</f>
        <v>22</v>
      </c>
      <c r="H1219" s="0" t="str">
        <f aca="false">VLOOKUP(D1219,Nomenclature!$O$25:$P$31,2,0)</f>
        <v>02</v>
      </c>
      <c r="I1219" s="1" t="str">
        <f aca="false">CONCATENATE(E1219,F1219)</f>
        <v>0791</v>
      </c>
      <c r="J1219" s="0" t="str">
        <f aca="false">CONCATENATE(E1219,F1219,G1219,H1219)</f>
        <v>07912202</v>
      </c>
      <c r="K1219" s="0" t="n">
        <v>12</v>
      </c>
      <c r="L1219" s="0" t="n">
        <v>10</v>
      </c>
      <c r="M1219" s="0" t="n">
        <v>65.5976357847693</v>
      </c>
      <c r="N1219" s="0" t="n">
        <v>1</v>
      </c>
      <c r="O1219" s="0" t="n">
        <v>9.99200639488412E-005</v>
      </c>
      <c r="P1219" s="4" t="n">
        <f aca="false">VLOOKUP(D1219,'paramètres CI'!$A$1:$B$6,2,0)</f>
        <v>0.0935912806596305</v>
      </c>
      <c r="Q1219" s="17" t="n">
        <f aca="false">M1219*P1219/N1219</f>
        <v>6.13936674134056</v>
      </c>
      <c r="R1219" s="9" t="n">
        <f aca="false">1/(1+0.04)*(1 - (1/(1+0.04))^L1219)/(1-1/(1+0.04))</f>
        <v>8.11089577935502</v>
      </c>
      <c r="S1219" s="17" t="n">
        <f aca="false">K1219/R1219</f>
        <v>1.47949133196164</v>
      </c>
      <c r="T1219" s="17" t="n">
        <f aca="false">Q1219+S1219</f>
        <v>7.6188580733022</v>
      </c>
      <c r="U1219" s="0" t="n">
        <f aca="false">T1219 + Z1219</f>
        <v>8.51549681456072</v>
      </c>
      <c r="V1219" s="4" t="str">
        <f aca="false">VLOOKUP(I1219,'CI ref gaz'!$I$1:$AM$97,1,0)</f>
        <v>0791</v>
      </c>
      <c r="W1219" s="0" t="n">
        <f aca="false">VLOOKUP(I1219,'CI ref gaz'!$I$1:$AM$97,14,0)</f>
        <v>-2</v>
      </c>
      <c r="X1219" s="1" t="n">
        <f aca="false">VLOOKUP(I1219,'CI ref gaz'!$I$1:$AM$97,13,0)</f>
        <v>3.18664658935363</v>
      </c>
      <c r="Y1219" s="2" t="n">
        <f aca="false">VLOOKUP(I1219,'CI ref gaz'!$I$1:$AM$97,7,0)</f>
        <v>0.259813324096969</v>
      </c>
      <c r="Z1219" s="17" t="n">
        <f aca="false">X1219*(O1219/Y1219)^(-1/8)-T1219</f>
        <v>0.896638741258518</v>
      </c>
      <c r="AA1219" s="17" t="n">
        <f aca="false">Z1219^2</f>
        <v>0.803961032325659</v>
      </c>
      <c r="AB1219" s="18" t="n">
        <f aca="false">Z1219/U1219</f>
        <v>0.105294941773139</v>
      </c>
      <c r="AC1219" s="17" t="n">
        <f aca="false">U1219^-('paramètres CI'!$B$19)</f>
        <v>3.6167631854458E-008</v>
      </c>
      <c r="AD1219" s="4" t="n">
        <f aca="false">SUMIFS($AC$2:$AC$1250,$I$2:$I$1250,V1219)</f>
        <v>0.000361965659599415</v>
      </c>
      <c r="AE1219" s="4" t="n">
        <f aca="false">AC1219/AD1219</f>
        <v>9.99200639488411E-005</v>
      </c>
      <c r="AF1219" s="17" t="n">
        <f aca="false">AE1219-O1219</f>
        <v>0</v>
      </c>
      <c r="AG1219" s="4" t="n">
        <f aca="false">VLOOKUP(I1219,BesoinU!$F$1:$L$99,3,0)</f>
        <v>31.3051109636558</v>
      </c>
      <c r="AH1219" s="19" t="n">
        <f aca="false">VLOOKUP(J1219,bibliRdtCHauff!$G$2:$K$1398,4,0)</f>
        <v>12</v>
      </c>
      <c r="AI1219" s="19" t="n">
        <f aca="false">VLOOKUP(J1219,bibliRdtCHauff!$G$2:$K$1398,3,0)</f>
        <v>1</v>
      </c>
      <c r="AJ1219" s="4" t="n">
        <f aca="false">VLOOKUP(D1219,'paramètres CI'!$A$1:$C$6,3)</f>
        <v>0.09847</v>
      </c>
      <c r="AK1219" s="4" t="n">
        <f aca="false">AJ1219*AG1219/AI1219</f>
        <v>3.08261427659119</v>
      </c>
      <c r="AL1219" s="4" t="n">
        <f aca="false">AK1219+AH1219/R1219</f>
        <v>4.56210560855283</v>
      </c>
      <c r="AM1219" s="4" t="n">
        <f aca="false">AL1219+Z1219</f>
        <v>5.45874434981134</v>
      </c>
      <c r="AN1219" s="4" t="n">
        <f aca="false">AM1219^-'paramètres CI'!$B$19</f>
        <v>1.26840503340915E-006</v>
      </c>
      <c r="AO1219" s="4" t="n">
        <f aca="false">SUMIFS($AN$2:$AN$1250,$I$2:$I$1250,V1219)</f>
        <v>463009547.334982</v>
      </c>
      <c r="AP1219" s="5" t="n">
        <f aca="false">AN1219/AO1219</f>
        <v>2.73947921961849E-015</v>
      </c>
      <c r="AQ1219" s="6" t="n">
        <f aca="false">AP1219-O1219</f>
        <v>-9.99200639461017E-005</v>
      </c>
      <c r="AR1219" s="20" t="n">
        <f aca="false">VLOOKUP(I1219,entreesparc!$A$13:$H$110,8,0)*AP1219</f>
        <v>2.74367956422832E-010</v>
      </c>
      <c r="AS1219" s="7" t="n">
        <f aca="false">M1219*AJ1219/AI1219+AH1219/R1219</f>
        <v>7.93889052768787</v>
      </c>
      <c r="AT1219" s="4" t="n">
        <f aca="false">AS1219+Z1219</f>
        <v>8.83552926894639</v>
      </c>
      <c r="AU1219" s="4" t="n">
        <f aca="false">AT1219^-'paramètres CI'!$B$19</f>
        <v>2.69239912628759E-008</v>
      </c>
      <c r="AV1219" s="4" t="n">
        <f aca="false">SUMIFS($AU$2:$AU$1250,$I$2:$I$1250,V1219)</f>
        <v>7.85050410862197E-005</v>
      </c>
      <c r="AW1219" s="5" t="n">
        <f aca="false">AU1219/AV1219</f>
        <v>0.000342958756410382</v>
      </c>
      <c r="AX1219" s="7" t="n">
        <f aca="false">SUMIFS($AP$2:$AP$1250,$I$2:$I$1250,V1219)</f>
        <v>1</v>
      </c>
    </row>
    <row r="1220" customFormat="false" ht="15.8" hidden="false" customHeight="false" outlineLevel="0" collapsed="false">
      <c r="A1220" s="0" t="s">
        <v>19</v>
      </c>
      <c r="B1220" s="0" t="s">
        <v>147</v>
      </c>
      <c r="C1220" s="0" t="s">
        <v>36</v>
      </c>
      <c r="D1220" s="0" t="s">
        <v>37</v>
      </c>
      <c r="E1220" s="0" t="str">
        <f aca="false">VLOOKUP(A1220,Nomenclature!$D$1:$E$9,2,0)</f>
        <v>07</v>
      </c>
      <c r="F1220" s="0" t="str">
        <f aca="false">VLOOKUP(B1220,Nomenclature!$J$1:$K$97,2,0)</f>
        <v>91</v>
      </c>
      <c r="G1220" s="0" t="str">
        <f aca="false">VLOOKUP(C1220,Nomenclature!$M$1:$N$21,2,0)</f>
        <v>23</v>
      </c>
      <c r="H1220" s="0" t="str">
        <f aca="false">VLOOKUP(D1220,Nomenclature!$O$25:$P$31,2,0)</f>
        <v>03</v>
      </c>
      <c r="I1220" s="1" t="str">
        <f aca="false">CONCATENATE(E1220,F1220)</f>
        <v>0791</v>
      </c>
      <c r="J1220" s="0" t="str">
        <f aca="false">CONCATENATE(E1220,F1220,G1220,H1220)</f>
        <v>07912303</v>
      </c>
      <c r="K1220" s="0" t="n">
        <v>44.691293080766</v>
      </c>
      <c r="L1220" s="0" t="n">
        <v>20</v>
      </c>
      <c r="M1220" s="0" t="n">
        <v>91.4815835476582</v>
      </c>
      <c r="N1220" s="0" t="n">
        <v>0.7490260589865</v>
      </c>
      <c r="O1220" s="0" t="n">
        <v>9.99200639488412E-005</v>
      </c>
      <c r="P1220" s="4" t="n">
        <f aca="false">VLOOKUP(D1220,'paramètres CI'!$A$1:$B$6,2,0)</f>
        <v>0.0385046990211696</v>
      </c>
      <c r="Q1220" s="17" t="n">
        <f aca="false">M1220*P1220/N1220</f>
        <v>4.70273470224625</v>
      </c>
      <c r="R1220" s="9" t="n">
        <f aca="false">1/(1+0.04)*(1 - (1/(1+0.04))^L1220)/(1-1/(1+0.04))</f>
        <v>13.5903263449677</v>
      </c>
      <c r="S1220" s="17" t="n">
        <f aca="false">K1220/R1220</f>
        <v>3.28846356933251</v>
      </c>
      <c r="T1220" s="17" t="n">
        <f aca="false">Q1220+S1220</f>
        <v>7.99119827157876</v>
      </c>
      <c r="U1220" s="0" t="n">
        <f aca="false">T1220 + Z1220</f>
        <v>8.51549681456072</v>
      </c>
      <c r="V1220" s="4" t="str">
        <f aca="false">VLOOKUP(I1220,'CI ref gaz'!$I$1:$AM$97,1,0)</f>
        <v>0791</v>
      </c>
      <c r="W1220" s="0" t="n">
        <f aca="false">VLOOKUP(I1220,'CI ref gaz'!$I$1:$AM$97,14,0)</f>
        <v>-2</v>
      </c>
      <c r="X1220" s="1" t="n">
        <f aca="false">VLOOKUP(I1220,'CI ref gaz'!$I$1:$AM$97,13,0)</f>
        <v>3.18664658935363</v>
      </c>
      <c r="Y1220" s="2" t="n">
        <f aca="false">VLOOKUP(I1220,'CI ref gaz'!$I$1:$AM$97,7,0)</f>
        <v>0.259813324096969</v>
      </c>
      <c r="Z1220" s="17" t="n">
        <f aca="false">X1220*(O1220/Y1220)^(-1/8)-T1220</f>
        <v>0.524298542981959</v>
      </c>
      <c r="AA1220" s="17" t="n">
        <f aca="false">Z1220^2</f>
        <v>0.274888962173005</v>
      </c>
      <c r="AB1220" s="18" t="n">
        <f aca="false">Z1220/U1220</f>
        <v>0.0615699300228093</v>
      </c>
      <c r="AC1220" s="17" t="n">
        <f aca="false">U1220^-('paramètres CI'!$B$19)</f>
        <v>3.6167631854458E-008</v>
      </c>
      <c r="AD1220" s="4" t="n">
        <f aca="false">SUMIFS($AC$2:$AC$1250,$I$2:$I$1250,V1220)</f>
        <v>0.000361965659599415</v>
      </c>
      <c r="AE1220" s="4" t="n">
        <f aca="false">AC1220/AD1220</f>
        <v>9.99200639488411E-005</v>
      </c>
      <c r="AF1220" s="17" t="n">
        <f aca="false">AE1220-O1220</f>
        <v>0</v>
      </c>
      <c r="AG1220" s="4" t="n">
        <f aca="false">VLOOKUP(I1220,BesoinU!$F$1:$L$99,3,0)</f>
        <v>31.3051109636558</v>
      </c>
      <c r="AH1220" s="19" t="n">
        <f aca="false">VLOOKUP(J1220,bibliRdtCHauff!$G$2:$K$1398,4,0)</f>
        <v>47.6693429790048</v>
      </c>
      <c r="AI1220" s="19" t="n">
        <f aca="false">VLOOKUP(J1220,bibliRdtCHauff!$G$2:$K$1398,3,0)</f>
        <v>0.749201687257152</v>
      </c>
      <c r="AJ1220" s="4" t="n">
        <f aca="false">VLOOKUP(D1220,'paramètres CI'!$A$1:$C$6,3)</f>
        <v>0.0763929293534506</v>
      </c>
      <c r="AK1220" s="4" t="n">
        <f aca="false">AJ1220*AG1220/AI1220</f>
        <v>3.19204984575488</v>
      </c>
      <c r="AL1220" s="4" t="n">
        <f aca="false">AK1220+AH1220/R1220</f>
        <v>6.69964353916579</v>
      </c>
      <c r="AM1220" s="4" t="n">
        <f aca="false">AL1220+Z1220</f>
        <v>7.22394208214775</v>
      </c>
      <c r="AN1220" s="4" t="n">
        <f aca="false">AM1220^-'paramètres CI'!$B$19</f>
        <v>1.34836030003624E-007</v>
      </c>
      <c r="AO1220" s="4" t="n">
        <f aca="false">SUMIFS($AN$2:$AN$1250,$I$2:$I$1250,V1220)</f>
        <v>463009547.334982</v>
      </c>
      <c r="AP1220" s="5" t="n">
        <f aca="false">AN1220/AO1220</f>
        <v>2.91216521948028E-016</v>
      </c>
      <c r="AQ1220" s="6" t="n">
        <f aca="false">AP1220-O1220</f>
        <v>-9.992006394855E-005</v>
      </c>
      <c r="AR1220" s="20" t="n">
        <f aca="false">VLOOKUP(I1220,entreesparc!$A$13:$H$110,8,0)*AP1220</f>
        <v>2.91663033730085E-011</v>
      </c>
      <c r="AS1220" s="7" t="n">
        <f aca="false">M1220*AJ1220/AI1220+AH1220/R1220</f>
        <v>12.8355840970141</v>
      </c>
      <c r="AT1220" s="4" t="n">
        <f aca="false">AS1220+Z1220</f>
        <v>13.3598826399961</v>
      </c>
      <c r="AU1220" s="4" t="n">
        <f aca="false">AT1220^-'paramètres CI'!$B$19</f>
        <v>9.85323532685928E-010</v>
      </c>
      <c r="AV1220" s="4" t="n">
        <f aca="false">SUMIFS($AU$2:$AU$1250,$I$2:$I$1250,V1220)</f>
        <v>7.85050410862197E-005</v>
      </c>
      <c r="AW1220" s="5" t="n">
        <f aca="false">AU1220/AV1220</f>
        <v>1.25510861347589E-005</v>
      </c>
      <c r="AX1220" s="7" t="n">
        <f aca="false">SUMIFS($AP$2:$AP$1250,$I$2:$I$1250,V1220)</f>
        <v>1</v>
      </c>
    </row>
    <row r="1221" customFormat="false" ht="15.8" hidden="false" customHeight="false" outlineLevel="0" collapsed="false">
      <c r="A1221" s="0" t="s">
        <v>19</v>
      </c>
      <c r="B1221" s="0" t="s">
        <v>147</v>
      </c>
      <c r="C1221" s="0" t="s">
        <v>38</v>
      </c>
      <c r="D1221" s="0" t="s">
        <v>39</v>
      </c>
      <c r="E1221" s="0" t="str">
        <f aca="false">VLOOKUP(A1221,Nomenclature!$D$1:$E$9,2,0)</f>
        <v>07</v>
      </c>
      <c r="F1221" s="0" t="str">
        <f aca="false">VLOOKUP(B1221,Nomenclature!$J$1:$K$97,2,0)</f>
        <v>91</v>
      </c>
      <c r="G1221" s="0" t="str">
        <f aca="false">VLOOKUP(C1221,Nomenclature!$M$1:$N$21,2,0)</f>
        <v>24</v>
      </c>
      <c r="H1221" s="0" t="str">
        <f aca="false">VLOOKUP(D1221,Nomenclature!$O$25:$P$31,2,0)</f>
        <v>04</v>
      </c>
      <c r="I1221" s="1" t="str">
        <f aca="false">CONCATENATE(E1221,F1221)</f>
        <v>0791</v>
      </c>
      <c r="J1221" s="0" t="str">
        <f aca="false">CONCATENATE(E1221,F1221,G1221,H1221)</f>
        <v>07912404</v>
      </c>
      <c r="K1221" s="0" t="n">
        <v>29.8167203915767</v>
      </c>
      <c r="L1221" s="0" t="n">
        <v>20</v>
      </c>
      <c r="M1221" s="0" t="n">
        <v>97.7920128834226</v>
      </c>
      <c r="N1221" s="0" t="n">
        <v>0.967670956443456</v>
      </c>
      <c r="O1221" s="0" t="n">
        <v>9.99200639488412E-005</v>
      </c>
      <c r="P1221" s="4" t="n">
        <f aca="false">VLOOKUP(D1221,'paramètres CI'!$A$1:$B$6,2,0)</f>
        <v>0.022045059962018</v>
      </c>
      <c r="Q1221" s="17" t="n">
        <f aca="false">M1221*P1221/N1221</f>
        <v>2.22785521614181</v>
      </c>
      <c r="R1221" s="9" t="n">
        <f aca="false">1/(1+0.04)*(1 - (1/(1+0.04))^L1221)/(1-1/(1+0.04))</f>
        <v>13.5903263449677</v>
      </c>
      <c r="S1221" s="17" t="n">
        <f aca="false">K1221/R1221</f>
        <v>2.19396647547154</v>
      </c>
      <c r="T1221" s="17" t="n">
        <f aca="false">Q1221+S1221</f>
        <v>4.42182169161335</v>
      </c>
      <c r="U1221" s="0" t="n">
        <f aca="false">T1221 + Z1221</f>
        <v>8.51549681456072</v>
      </c>
      <c r="V1221" s="4" t="str">
        <f aca="false">VLOOKUP(I1221,'CI ref gaz'!$I$1:$AM$97,1,0)</f>
        <v>0791</v>
      </c>
      <c r="W1221" s="0" t="n">
        <f aca="false">VLOOKUP(I1221,'CI ref gaz'!$I$1:$AM$97,14,0)</f>
        <v>-2</v>
      </c>
      <c r="X1221" s="1" t="n">
        <f aca="false">VLOOKUP(I1221,'CI ref gaz'!$I$1:$AM$97,13,0)</f>
        <v>3.18664658935363</v>
      </c>
      <c r="Y1221" s="2" t="n">
        <f aca="false">VLOOKUP(I1221,'CI ref gaz'!$I$1:$AM$97,7,0)</f>
        <v>0.259813324096969</v>
      </c>
      <c r="Z1221" s="17" t="n">
        <f aca="false">X1221*(O1221/Y1221)^(-1/8)-T1221</f>
        <v>4.09367512294737</v>
      </c>
      <c r="AA1221" s="17" t="n">
        <f aca="false">Z1221^2</f>
        <v>16.7581760122382</v>
      </c>
      <c r="AB1221" s="18" t="n">
        <f aca="false">Z1221/U1221</f>
        <v>0.480732388502285</v>
      </c>
      <c r="AC1221" s="17" t="n">
        <f aca="false">U1221^-('paramètres CI'!$B$19)</f>
        <v>3.6167631854458E-008</v>
      </c>
      <c r="AD1221" s="4" t="n">
        <f aca="false">SUMIFS($AC$2:$AC$1250,$I$2:$I$1250,V1221)</f>
        <v>0.000361965659599415</v>
      </c>
      <c r="AE1221" s="4" t="n">
        <f aca="false">AC1221/AD1221</f>
        <v>9.99200639488411E-005</v>
      </c>
      <c r="AF1221" s="17" t="n">
        <f aca="false">AE1221-O1221</f>
        <v>0</v>
      </c>
      <c r="AG1221" s="4" t="n">
        <f aca="false">VLOOKUP(I1221,BesoinU!$F$1:$L$99,3,0)</f>
        <v>31.3051109636558</v>
      </c>
      <c r="AH1221" s="19" t="n">
        <f aca="false">VLOOKUP(J1221,bibliRdtCHauff!$G$2:$K$1398,4,0)</f>
        <v>31.4321157249699</v>
      </c>
      <c r="AI1221" s="19" t="n">
        <f aca="false">VLOOKUP(J1221,bibliRdtCHauff!$G$2:$K$1398,3,0)</f>
        <v>0.967821087083037</v>
      </c>
      <c r="AJ1221" s="4" t="n">
        <f aca="false">VLOOKUP(D1221,'paramètres CI'!$A$1:$C$6,3)</f>
        <v>0.0386719666666667</v>
      </c>
      <c r="AK1221" s="4" t="n">
        <f aca="false">AJ1221*AG1221/AI1221</f>
        <v>1.25088223829838</v>
      </c>
      <c r="AL1221" s="4" t="n">
        <f aca="false">AK1221+AH1221/R1221</f>
        <v>3.56371232987368</v>
      </c>
      <c r="AM1221" s="4" t="n">
        <f aca="false">AL1221+Z1221</f>
        <v>7.65738745282105</v>
      </c>
      <c r="AN1221" s="4" t="n">
        <f aca="false">AM1221^-'paramètres CI'!$B$19</f>
        <v>8.45970115172323E-008</v>
      </c>
      <c r="AO1221" s="4" t="n">
        <f aca="false">SUMIFS($AN$2:$AN$1250,$I$2:$I$1250,V1221)</f>
        <v>463009547.334982</v>
      </c>
      <c r="AP1221" s="5" t="n">
        <f aca="false">AN1221/AO1221</f>
        <v>1.82711160070372E-016</v>
      </c>
      <c r="AQ1221" s="6" t="n">
        <f aca="false">AP1221-O1221</f>
        <v>-9.99200639486585E-005</v>
      </c>
      <c r="AR1221" s="20" t="n">
        <f aca="false">VLOOKUP(I1221,entreesparc!$A$13:$H$110,8,0)*AP1221</f>
        <v>1.82991304497408E-011</v>
      </c>
      <c r="AS1221" s="7" t="n">
        <f aca="false">M1221*AJ1221/AI1221+AH1221/R1221</f>
        <v>6.22038027101202</v>
      </c>
      <c r="AT1221" s="4" t="n">
        <f aca="false">AS1221+Z1221</f>
        <v>10.3140553939594</v>
      </c>
      <c r="AU1221" s="4" t="n">
        <f aca="false">AT1221^-'paramètres CI'!$B$19</f>
        <v>7.80844082781603E-009</v>
      </c>
      <c r="AV1221" s="4" t="n">
        <f aca="false">SUMIFS($AU$2:$AU$1250,$I$2:$I$1250,V1221)</f>
        <v>7.85050410862197E-005</v>
      </c>
      <c r="AW1221" s="5" t="n">
        <f aca="false">AU1221/AV1221</f>
        <v>9.94641964360003E-005</v>
      </c>
      <c r="AX1221" s="7" t="n">
        <f aca="false">SUMIFS($AP$2:$AP$1250,$I$2:$I$1250,V1221)</f>
        <v>1</v>
      </c>
    </row>
    <row r="1222" customFormat="false" ht="15.8" hidden="false" customHeight="false" outlineLevel="0" collapsed="false">
      <c r="A1222" s="0" t="s">
        <v>19</v>
      </c>
      <c r="B1222" s="0" t="s">
        <v>147</v>
      </c>
      <c r="C1222" s="0" t="s">
        <v>40</v>
      </c>
      <c r="D1222" s="0" t="s">
        <v>37</v>
      </c>
      <c r="E1222" s="0" t="str">
        <f aca="false">VLOOKUP(A1222,Nomenclature!$D$1:$E$9,2,0)</f>
        <v>07</v>
      </c>
      <c r="F1222" s="0" t="str">
        <f aca="false">VLOOKUP(B1222,Nomenclature!$J$1:$K$97,2,0)</f>
        <v>91</v>
      </c>
      <c r="G1222" s="0" t="str">
        <f aca="false">VLOOKUP(C1222,Nomenclature!$M$1:$N$21,2,0)</f>
        <v>03</v>
      </c>
      <c r="H1222" s="0" t="str">
        <f aca="false">VLOOKUP(D1222,Nomenclature!$O$25:$P$31,2,0)</f>
        <v>03</v>
      </c>
      <c r="I1222" s="1" t="str">
        <f aca="false">CONCATENATE(E1222,F1222)</f>
        <v>0791</v>
      </c>
      <c r="J1222" s="0" t="str">
        <f aca="false">CONCATENATE(E1222,F1222,G1222,H1222)</f>
        <v>07910303</v>
      </c>
      <c r="K1222" s="0" t="n">
        <v>35.7530344646128</v>
      </c>
      <c r="L1222" s="0" t="n">
        <v>20</v>
      </c>
      <c r="M1222" s="0" t="n">
        <v>91.4815835476582</v>
      </c>
      <c r="N1222" s="0" t="n">
        <v>0.671282577441822</v>
      </c>
      <c r="O1222" s="0" t="n">
        <v>0.0215070897233446</v>
      </c>
      <c r="P1222" s="4" t="n">
        <f aca="false">VLOOKUP(D1222,'paramètres CI'!$A$1:$B$6,2,0)</f>
        <v>0.0385046990211696</v>
      </c>
      <c r="Q1222" s="17" t="n">
        <f aca="false">M1222*P1222/N1222</f>
        <v>5.24737414444194</v>
      </c>
      <c r="R1222" s="9" t="n">
        <f aca="false">1/(1+0.04)*(1 - (1/(1+0.04))^L1222)/(1-1/(1+0.04))</f>
        <v>13.5903263449677</v>
      </c>
      <c r="S1222" s="17" t="n">
        <f aca="false">K1222/R1222</f>
        <v>2.63077085546601</v>
      </c>
      <c r="T1222" s="17" t="n">
        <f aca="false">Q1222+S1222</f>
        <v>7.87814499990795</v>
      </c>
      <c r="U1222" s="0" t="n">
        <f aca="false">T1222 + Z1222</f>
        <v>4.35104798491263</v>
      </c>
      <c r="V1222" s="4" t="str">
        <f aca="false">VLOOKUP(I1222,'CI ref gaz'!$I$1:$AM$97,1,0)</f>
        <v>0791</v>
      </c>
      <c r="W1222" s="0" t="n">
        <f aca="false">VLOOKUP(I1222,'CI ref gaz'!$I$1:$AM$97,14,0)</f>
        <v>-2</v>
      </c>
      <c r="X1222" s="1" t="n">
        <f aca="false">VLOOKUP(I1222,'CI ref gaz'!$I$1:$AM$97,13,0)</f>
        <v>3.18664658935363</v>
      </c>
      <c r="Y1222" s="2" t="n">
        <f aca="false">VLOOKUP(I1222,'CI ref gaz'!$I$1:$AM$97,7,0)</f>
        <v>0.259813324096969</v>
      </c>
      <c r="Z1222" s="17" t="n">
        <f aca="false">X1222*(O1222/Y1222)^(-1/8)-T1222</f>
        <v>-3.52709701499531</v>
      </c>
      <c r="AA1222" s="17" t="n">
        <f aca="false">Z1222^2</f>
        <v>12.4404133531889</v>
      </c>
      <c r="AB1222" s="18" t="n">
        <f aca="false">Z1222/U1222</f>
        <v>-0.810631605816716</v>
      </c>
      <c r="AC1222" s="17" t="n">
        <f aca="false">U1222^-('paramètres CI'!$B$19)</f>
        <v>7.78482791777422E-006</v>
      </c>
      <c r="AD1222" s="4" t="n">
        <f aca="false">SUMIFS($AC$2:$AC$1250,$I$2:$I$1250,V1222)</f>
        <v>0.000361965659599415</v>
      </c>
      <c r="AE1222" s="4" t="n">
        <f aca="false">AC1222/AD1222</f>
        <v>0.0215070897233446</v>
      </c>
      <c r="AF1222" s="17" t="n">
        <f aca="false">AE1222-O1222</f>
        <v>0</v>
      </c>
      <c r="AG1222" s="4" t="n">
        <f aca="false">VLOOKUP(I1222,BesoinU!$F$1:$L$99,3,0)</f>
        <v>31.3051109636558</v>
      </c>
      <c r="AH1222" s="19" t="n">
        <f aca="false">VLOOKUP(J1222,bibliRdtCHauff!$G$2:$K$1398,4,0)</f>
        <v>40.042248102364</v>
      </c>
      <c r="AI1222" s="19" t="n">
        <f aca="false">VLOOKUP(J1222,bibliRdtCHauff!$G$2:$K$1398,3,0)</f>
        <v>0.68738289000846</v>
      </c>
      <c r="AJ1222" s="4" t="n">
        <f aca="false">VLOOKUP(D1222,'paramètres CI'!$A$1:$C$6,3)</f>
        <v>0.0763929293534506</v>
      </c>
      <c r="AK1222" s="4" t="n">
        <f aca="false">AJ1222*AG1222/AI1222</f>
        <v>3.47912228397052</v>
      </c>
      <c r="AL1222" s="4" t="n">
        <f aca="false">AK1222+AH1222/R1222</f>
        <v>6.42550098643568</v>
      </c>
      <c r="AM1222" s="4" t="n">
        <f aca="false">AL1222+Z1222</f>
        <v>2.89840397144036</v>
      </c>
      <c r="AN1222" s="4" t="n">
        <f aca="false">AM1222^-'paramètres CI'!$B$19</f>
        <v>0.000200783800836139</v>
      </c>
      <c r="AO1222" s="4" t="n">
        <f aca="false">SUMIFS($AN$2:$AN$1250,$I$2:$I$1250,V1222)</f>
        <v>463009547.334982</v>
      </c>
      <c r="AP1222" s="5" t="n">
        <f aca="false">AN1222/AO1222</f>
        <v>4.33649375033026E-013</v>
      </c>
      <c r="AQ1222" s="6" t="n">
        <f aca="false">AP1222-O1222</f>
        <v>-0.0215070897229109</v>
      </c>
      <c r="AR1222" s="20" t="n">
        <f aca="false">VLOOKUP(I1222,entreesparc!$A$13:$H$110,8,0)*AP1222</f>
        <v>4.34314273967806E-008</v>
      </c>
      <c r="AS1222" s="7" t="n">
        <f aca="false">M1222*AJ1222/AI1222+AH1222/R1222</f>
        <v>13.1132685838994</v>
      </c>
      <c r="AT1222" s="4" t="n">
        <f aca="false">AS1222+Z1222</f>
        <v>9.58617156890409</v>
      </c>
      <c r="AU1222" s="4" t="n">
        <f aca="false">AT1222^-'paramètres CI'!$B$19</f>
        <v>1.40229188167208E-008</v>
      </c>
      <c r="AV1222" s="4" t="n">
        <f aca="false">SUMIFS($AU$2:$AU$1250,$I$2:$I$1250,V1222)</f>
        <v>7.85050410862197E-005</v>
      </c>
      <c r="AW1222" s="5" t="n">
        <f aca="false">AU1222/AV1222</f>
        <v>0.000178624437650059</v>
      </c>
      <c r="AX1222" s="7" t="n">
        <f aca="false">SUMIFS($AP$2:$AP$1250,$I$2:$I$1250,V1222)</f>
        <v>1</v>
      </c>
    </row>
    <row r="1223" customFormat="false" ht="15.8" hidden="false" customHeight="false" outlineLevel="0" collapsed="false">
      <c r="A1223" s="0" t="s">
        <v>19</v>
      </c>
      <c r="B1223" s="0" t="s">
        <v>147</v>
      </c>
      <c r="C1223" s="0" t="s">
        <v>41</v>
      </c>
      <c r="D1223" s="0" t="s">
        <v>39</v>
      </c>
      <c r="E1223" s="0" t="str">
        <f aca="false">VLOOKUP(A1223,Nomenclature!$D$1:$E$9,2,0)</f>
        <v>07</v>
      </c>
      <c r="F1223" s="0" t="str">
        <f aca="false">VLOOKUP(B1223,Nomenclature!$J$1:$K$97,2,0)</f>
        <v>91</v>
      </c>
      <c r="G1223" s="0" t="str">
        <f aca="false">VLOOKUP(C1223,Nomenclature!$M$1:$N$21,2,0)</f>
        <v>04</v>
      </c>
      <c r="H1223" s="0" t="str">
        <f aca="false">VLOOKUP(D1223,Nomenclature!$O$25:$P$31,2,0)</f>
        <v>04</v>
      </c>
      <c r="I1223" s="1" t="str">
        <f aca="false">CONCATENATE(E1223,F1223)</f>
        <v>0791</v>
      </c>
      <c r="J1223" s="0" t="str">
        <f aca="false">CONCATENATE(E1223,F1223,G1223,H1223)</f>
        <v>07910404</v>
      </c>
      <c r="K1223" s="0" t="n">
        <v>23.8533763132614</v>
      </c>
      <c r="L1223" s="0" t="n">
        <v>20</v>
      </c>
      <c r="M1223" s="0" t="n">
        <v>97.7920128834226</v>
      </c>
      <c r="N1223" s="0" t="n">
        <v>0.628252220221798</v>
      </c>
      <c r="O1223" s="0" t="n">
        <v>0.259813324096969</v>
      </c>
      <c r="P1223" s="4" t="n">
        <f aca="false">VLOOKUP(D1223,'paramètres CI'!$A$1:$B$6,2,0)</f>
        <v>0.022045059962018</v>
      </c>
      <c r="Q1223" s="17" t="n">
        <f aca="false">M1223*P1223/N1223</f>
        <v>3.4314734089764</v>
      </c>
      <c r="R1223" s="9" t="n">
        <f aca="false">1/(1+0.04)*(1 - (1/(1+0.04))^L1223)/(1-1/(1+0.04))</f>
        <v>13.5903263449677</v>
      </c>
      <c r="S1223" s="17" t="n">
        <f aca="false">K1223/R1223</f>
        <v>1.75517318037723</v>
      </c>
      <c r="T1223" s="17" t="n">
        <f aca="false">Q1223+S1223</f>
        <v>5.18664658935363</v>
      </c>
      <c r="U1223" s="0" t="n">
        <f aca="false">T1223 + Z1223</f>
        <v>3.18664658935363</v>
      </c>
      <c r="V1223" s="4" t="str">
        <f aca="false">VLOOKUP(I1223,'CI ref gaz'!$I$1:$AM$97,1,0)</f>
        <v>0791</v>
      </c>
      <c r="W1223" s="0" t="n">
        <f aca="false">VLOOKUP(I1223,'CI ref gaz'!$I$1:$AM$97,14,0)</f>
        <v>-2</v>
      </c>
      <c r="X1223" s="1" t="n">
        <f aca="false">VLOOKUP(I1223,'CI ref gaz'!$I$1:$AM$97,13,0)</f>
        <v>3.18664658935363</v>
      </c>
      <c r="Y1223" s="2" t="n">
        <f aca="false">VLOOKUP(I1223,'CI ref gaz'!$I$1:$AM$97,7,0)</f>
        <v>0.259813324096969</v>
      </c>
      <c r="Z1223" s="17" t="n">
        <f aca="false">X1223*(O1223/Y1223)^(-1/8)-T1223</f>
        <v>-2</v>
      </c>
      <c r="AA1223" s="17" t="n">
        <f aca="false">Z1223^2</f>
        <v>4</v>
      </c>
      <c r="AB1223" s="18" t="n">
        <f aca="false">Z1223/U1223</f>
        <v>-0.627619017019919</v>
      </c>
      <c r="AC1223" s="17" t="n">
        <f aca="false">U1223^-('paramètres CI'!$B$19)</f>
        <v>9.40435012294758E-005</v>
      </c>
      <c r="AD1223" s="4" t="n">
        <f aca="false">SUMIFS($AC$2:$AC$1250,$I$2:$I$1250,V1223)</f>
        <v>0.000361965659599415</v>
      </c>
      <c r="AE1223" s="4" t="n">
        <f aca="false">AC1223/AD1223</f>
        <v>0.259813324096969</v>
      </c>
      <c r="AF1223" s="17" t="n">
        <f aca="false">AE1223-O1223</f>
        <v>0</v>
      </c>
      <c r="AG1223" s="4" t="n">
        <f aca="false">VLOOKUP(I1223,BesoinU!$F$1:$L$99,3,0)</f>
        <v>31.3051109636558</v>
      </c>
      <c r="AH1223" s="19" t="n">
        <f aca="false">VLOOKUP(J1223,bibliRdtCHauff!$G$2:$K$1398,4,0)</f>
        <v>26.4029772089747</v>
      </c>
      <c r="AI1223" s="19" t="n">
        <f aca="false">VLOOKUP(J1223,bibliRdtCHauff!$G$2:$K$1398,3,0)</f>
        <v>0.696607819670608</v>
      </c>
      <c r="AJ1223" s="4" t="n">
        <f aca="false">VLOOKUP(D1223,'paramètres CI'!$A$1:$C$6,3)</f>
        <v>0.0386719666666667</v>
      </c>
      <c r="AK1223" s="4" t="n">
        <f aca="false">AJ1223*AG1223/AI1223</f>
        <v>1.73789350836637</v>
      </c>
      <c r="AL1223" s="4" t="n">
        <f aca="false">AK1223+AH1223/R1223</f>
        <v>3.68067078528962</v>
      </c>
      <c r="AM1223" s="4" t="n">
        <f aca="false">AL1223+Z1223</f>
        <v>1.68067078528962</v>
      </c>
      <c r="AN1223" s="4" t="n">
        <f aca="false">AM1223^-'paramètres CI'!$B$19</f>
        <v>0.0157086474468188</v>
      </c>
      <c r="AO1223" s="4" t="n">
        <f aca="false">SUMIFS($AN$2:$AN$1250,$I$2:$I$1250,V1223)</f>
        <v>463009547.334982</v>
      </c>
      <c r="AP1223" s="5" t="n">
        <f aca="false">AN1223/AO1223</f>
        <v>3.3927264647642E-011</v>
      </c>
      <c r="AQ1223" s="6" t="n">
        <f aca="false">AP1223-O1223</f>
        <v>-0.259813324063042</v>
      </c>
      <c r="AR1223" s="20" t="n">
        <f aca="false">VLOOKUP(I1223,entreesparc!$A$13:$H$110,8,0)*AP1223</f>
        <v>3.39792840979698E-006</v>
      </c>
      <c r="AS1223" s="7" t="n">
        <f aca="false">M1223*AJ1223/AI1223+AH1223/R1223</f>
        <v>7.37167048728399</v>
      </c>
      <c r="AT1223" s="4" t="n">
        <f aca="false">AS1223+Z1223</f>
        <v>5.37167048728399</v>
      </c>
      <c r="AU1223" s="4" t="n">
        <f aca="false">AT1223^-'paramètres CI'!$B$19</f>
        <v>1.44253077713753E-006</v>
      </c>
      <c r="AV1223" s="4" t="n">
        <f aca="false">SUMIFS($AU$2:$AU$1250,$I$2:$I$1250,V1223)</f>
        <v>7.85050410862197E-005</v>
      </c>
      <c r="AW1223" s="5" t="n">
        <f aca="false">AU1223/AV1223</f>
        <v>0.0183750082437794</v>
      </c>
      <c r="AX1223" s="7" t="n">
        <f aca="false">SUMIFS($AP$2:$AP$1250,$I$2:$I$1250,V1223)</f>
        <v>1</v>
      </c>
    </row>
    <row r="1224" customFormat="false" ht="15.8" hidden="false" customHeight="false" outlineLevel="0" collapsed="false">
      <c r="A1224" s="0" t="s">
        <v>19</v>
      </c>
      <c r="B1224" s="0" t="s">
        <v>147</v>
      </c>
      <c r="C1224" s="0" t="s">
        <v>45</v>
      </c>
      <c r="D1224" s="0" t="s">
        <v>43</v>
      </c>
      <c r="E1224" s="0" t="str">
        <f aca="false">VLOOKUP(A1224,Nomenclature!$D$1:$E$9,2,0)</f>
        <v>07</v>
      </c>
      <c r="F1224" s="0" t="str">
        <f aca="false">VLOOKUP(B1224,Nomenclature!$J$1:$K$97,2,0)</f>
        <v>91</v>
      </c>
      <c r="G1224" s="0" t="str">
        <f aca="false">VLOOKUP(C1224,Nomenclature!$M$1:$N$21,2,0)</f>
        <v>06</v>
      </c>
      <c r="H1224" s="0" t="str">
        <f aca="false">VLOOKUP(D1224,Nomenclature!$O$25:$P$31,2,0)</f>
        <v>02</v>
      </c>
      <c r="I1224" s="1" t="str">
        <f aca="false">CONCATENATE(E1224,F1224)</f>
        <v>0791</v>
      </c>
      <c r="J1224" s="0" t="str">
        <f aca="false">CONCATENATE(E1224,F1224,G1224,H1224)</f>
        <v>07910602</v>
      </c>
      <c r="K1224" s="0" t="n">
        <v>10</v>
      </c>
      <c r="L1224" s="0" t="n">
        <v>13</v>
      </c>
      <c r="M1224" s="0" t="n">
        <v>64.98836370419</v>
      </c>
      <c r="N1224" s="0" t="n">
        <v>0.9</v>
      </c>
      <c r="O1224" s="0" t="n">
        <v>0.137650823908025</v>
      </c>
      <c r="P1224" s="4" t="n">
        <f aca="false">VLOOKUP(D1224,'paramètres CI'!$A$1:$B$6,2,0)</f>
        <v>0.0935912806596305</v>
      </c>
      <c r="Q1224" s="17" t="n">
        <f aca="false">M1224*P1224/N1224</f>
        <v>6.75816020783221</v>
      </c>
      <c r="R1224" s="9" t="n">
        <f aca="false">1/(1+0.04)*(1 - (1/(1+0.04))^L1224)/(1-1/(1+0.04))</f>
        <v>9.98564784663304</v>
      </c>
      <c r="S1224" s="17" t="n">
        <f aca="false">K1224/R1224</f>
        <v>1.00143727814033</v>
      </c>
      <c r="T1224" s="17" t="n">
        <f aca="false">Q1224+S1224</f>
        <v>7.75959748597254</v>
      </c>
      <c r="U1224" s="0" t="n">
        <f aca="false">T1224 + Z1224</f>
        <v>3.45000104671287</v>
      </c>
      <c r="V1224" s="4" t="str">
        <f aca="false">VLOOKUP(I1224,'CI ref gaz'!$I$1:$AM$97,1,0)</f>
        <v>0791</v>
      </c>
      <c r="W1224" s="0" t="n">
        <f aca="false">VLOOKUP(I1224,'CI ref gaz'!$I$1:$AM$97,14,0)</f>
        <v>-2</v>
      </c>
      <c r="X1224" s="1" t="n">
        <f aca="false">VLOOKUP(I1224,'CI ref gaz'!$I$1:$AM$97,13,0)</f>
        <v>3.18664658935363</v>
      </c>
      <c r="Y1224" s="2" t="n">
        <f aca="false">VLOOKUP(I1224,'CI ref gaz'!$I$1:$AM$97,7,0)</f>
        <v>0.259813324096969</v>
      </c>
      <c r="Z1224" s="17" t="n">
        <f aca="false">X1224*(O1224/Y1224)^(-1/8)-T1224</f>
        <v>-4.30959643925966</v>
      </c>
      <c r="AA1224" s="17" t="n">
        <f aca="false">Z1224^2</f>
        <v>18.5726214692796</v>
      </c>
      <c r="AB1224" s="18" t="n">
        <f aca="false">Z1224/U1224</f>
        <v>-1.24915800920287</v>
      </c>
      <c r="AC1224" s="17" t="n">
        <f aca="false">U1224^-('paramètres CI'!$B$19)</f>
        <v>4.98248712702711E-005</v>
      </c>
      <c r="AD1224" s="4" t="n">
        <f aca="false">SUMIFS($AC$2:$AC$1250,$I$2:$I$1250,V1224)</f>
        <v>0.000361965659599415</v>
      </c>
      <c r="AE1224" s="4" t="n">
        <f aca="false">AC1224/AD1224</f>
        <v>0.137650823908025</v>
      </c>
      <c r="AF1224" s="17" t="n">
        <f aca="false">AE1224-O1224</f>
        <v>0</v>
      </c>
      <c r="AG1224" s="4" t="n">
        <f aca="false">VLOOKUP(I1224,BesoinU!$F$1:$L$99,3,0)</f>
        <v>31.3051109636558</v>
      </c>
      <c r="AH1224" s="19" t="n">
        <f aca="false">VLOOKUP(J1224,bibliRdtCHauff!$G$2:$K$1398,4,0)</f>
        <v>10.4</v>
      </c>
      <c r="AI1224" s="19" t="n">
        <f aca="false">VLOOKUP(J1224,bibliRdtCHauff!$G$2:$K$1398,3,0)</f>
        <v>0.92</v>
      </c>
      <c r="AJ1224" s="4" t="n">
        <f aca="false">VLOOKUP(D1224,'paramètres CI'!$A$1:$C$6,3)</f>
        <v>0.09847</v>
      </c>
      <c r="AK1224" s="4" t="n">
        <f aca="false">AJ1224*AG1224/AI1224</f>
        <v>3.35066769194694</v>
      </c>
      <c r="AL1224" s="4" t="n">
        <f aca="false">AK1224+AH1224/R1224</f>
        <v>4.39216246121288</v>
      </c>
      <c r="AM1224" s="4" t="n">
        <f aca="false">AL1224+Z1224</f>
        <v>0.0825660219532169</v>
      </c>
      <c r="AN1224" s="4" t="n">
        <f aca="false">AM1224^-'paramètres CI'!$B$19</f>
        <v>463008660.321052</v>
      </c>
      <c r="AO1224" s="4" t="n">
        <f aca="false">SUMIFS($AN$2:$AN$1250,$I$2:$I$1250,V1224)</f>
        <v>463009547.334982</v>
      </c>
      <c r="AP1224" s="5" t="n">
        <f aca="false">AN1224/AO1224</f>
        <v>0.999998084242679</v>
      </c>
      <c r="AQ1224" s="6" t="n">
        <f aca="false">AP1224-O1224</f>
        <v>0.862347260334654</v>
      </c>
      <c r="AR1224" s="20" t="n">
        <f aca="false">VLOOKUP(I1224,entreesparc!$A$13:$H$110,8,0)*AP1224</f>
        <v>100153.134521174</v>
      </c>
      <c r="AS1224" s="7" t="n">
        <f aca="false">M1224*AJ1224/AI1224+AH1224/R1224</f>
        <v>7.99736887138723</v>
      </c>
      <c r="AT1224" s="4" t="n">
        <f aca="false">AS1224+Z1224</f>
        <v>3.68777243212757</v>
      </c>
      <c r="AU1224" s="4" t="n">
        <f aca="false">AT1224^-'paramètres CI'!$B$19</f>
        <v>2.92339225829026E-005</v>
      </c>
      <c r="AV1224" s="4" t="n">
        <f aca="false">SUMIFS($AU$2:$AU$1250,$I$2:$I$1250,V1224)</f>
        <v>7.85050410862197E-005</v>
      </c>
      <c r="AW1224" s="5" t="n">
        <f aca="false">AU1224/AV1224</f>
        <v>0.372382743559053</v>
      </c>
      <c r="AX1224" s="7" t="n">
        <f aca="false">SUMIFS($AP$2:$AP$1250,$I$2:$I$1250,V1224)</f>
        <v>1</v>
      </c>
    </row>
    <row r="1225" customFormat="false" ht="15.8" hidden="false" customHeight="false" outlineLevel="0" collapsed="false">
      <c r="A1225" s="0" t="s">
        <v>19</v>
      </c>
      <c r="B1225" s="0" t="s">
        <v>147</v>
      </c>
      <c r="C1225" s="0" t="s">
        <v>46</v>
      </c>
      <c r="D1225" s="0" t="s">
        <v>43</v>
      </c>
      <c r="E1225" s="0" t="str">
        <f aca="false">VLOOKUP(A1225,Nomenclature!$D$1:$E$9,2,0)</f>
        <v>07</v>
      </c>
      <c r="F1225" s="0" t="str">
        <f aca="false">VLOOKUP(B1225,Nomenclature!$J$1:$K$97,2,0)</f>
        <v>91</v>
      </c>
      <c r="G1225" s="0" t="str">
        <f aca="false">VLOOKUP(C1225,Nomenclature!$M$1:$N$21,2,0)</f>
        <v>26</v>
      </c>
      <c r="H1225" s="0" t="str">
        <f aca="false">VLOOKUP(D1225,Nomenclature!$O$25:$P$31,2,0)</f>
        <v>02</v>
      </c>
      <c r="I1225" s="1" t="str">
        <f aca="false">CONCATENATE(E1225,F1225)</f>
        <v>0791</v>
      </c>
      <c r="J1225" s="0" t="str">
        <f aca="false">CONCATENATE(E1225,F1225,G1225,H1225)</f>
        <v>07912602</v>
      </c>
      <c r="K1225" s="0" t="n">
        <v>12</v>
      </c>
      <c r="L1225" s="0" t="n">
        <v>13</v>
      </c>
      <c r="M1225" s="0" t="n">
        <v>64.98836370419</v>
      </c>
      <c r="N1225" s="0" t="n">
        <v>1</v>
      </c>
      <c r="O1225" s="0" t="n">
        <v>9.99200639488412E-005</v>
      </c>
      <c r="P1225" s="4" t="n">
        <f aca="false">VLOOKUP(D1225,'paramètres CI'!$A$1:$B$6,2,0)</f>
        <v>0.0935912806596305</v>
      </c>
      <c r="Q1225" s="17" t="n">
        <f aca="false">M1225*P1225/N1225</f>
        <v>6.08234418704899</v>
      </c>
      <c r="R1225" s="9" t="n">
        <f aca="false">1/(1+0.04)*(1 - (1/(1+0.04))^L1225)/(1-1/(1+0.04))</f>
        <v>9.98564784663304</v>
      </c>
      <c r="S1225" s="17" t="n">
        <f aca="false">K1225/R1225</f>
        <v>1.20172473376839</v>
      </c>
      <c r="T1225" s="17" t="n">
        <f aca="false">Q1225+S1225</f>
        <v>7.28406892081738</v>
      </c>
      <c r="U1225" s="0" t="n">
        <f aca="false">T1225 + Z1225</f>
        <v>8.51549681456072</v>
      </c>
      <c r="V1225" s="4" t="str">
        <f aca="false">VLOOKUP(I1225,'CI ref gaz'!$I$1:$AM$97,1,0)</f>
        <v>0791</v>
      </c>
      <c r="W1225" s="0" t="n">
        <f aca="false">VLOOKUP(I1225,'CI ref gaz'!$I$1:$AM$97,14,0)</f>
        <v>-2</v>
      </c>
      <c r="X1225" s="1" t="n">
        <f aca="false">VLOOKUP(I1225,'CI ref gaz'!$I$1:$AM$97,13,0)</f>
        <v>3.18664658935363</v>
      </c>
      <c r="Y1225" s="2" t="n">
        <f aca="false">VLOOKUP(I1225,'CI ref gaz'!$I$1:$AM$97,7,0)</f>
        <v>0.259813324096969</v>
      </c>
      <c r="Z1225" s="17" t="n">
        <f aca="false">X1225*(O1225/Y1225)^(-1/8)-T1225</f>
        <v>1.23142789374334</v>
      </c>
      <c r="AA1225" s="17" t="n">
        <f aca="false">Z1225^2</f>
        <v>1.51641465748916</v>
      </c>
      <c r="AB1225" s="18" t="n">
        <f aca="false">Z1225/U1225</f>
        <v>0.144610223050957</v>
      </c>
      <c r="AC1225" s="17" t="n">
        <f aca="false">U1225^-('paramètres CI'!$B$19)</f>
        <v>3.6167631854458E-008</v>
      </c>
      <c r="AD1225" s="4" t="n">
        <f aca="false">SUMIFS($AC$2:$AC$1250,$I$2:$I$1250,V1225)</f>
        <v>0.000361965659599415</v>
      </c>
      <c r="AE1225" s="4" t="n">
        <f aca="false">AC1225/AD1225</f>
        <v>9.99200639488411E-005</v>
      </c>
      <c r="AF1225" s="17" t="n">
        <f aca="false">AE1225-O1225</f>
        <v>0</v>
      </c>
      <c r="AG1225" s="4" t="n">
        <f aca="false">VLOOKUP(I1225,BesoinU!$F$1:$L$99,3,0)</f>
        <v>31.3051109636558</v>
      </c>
      <c r="AH1225" s="19" t="n">
        <f aca="false">VLOOKUP(J1225,bibliRdtCHauff!$G$2:$K$1398,4,0)</f>
        <v>12</v>
      </c>
      <c r="AI1225" s="19" t="n">
        <f aca="false">VLOOKUP(J1225,bibliRdtCHauff!$G$2:$K$1398,3,0)</f>
        <v>1</v>
      </c>
      <c r="AJ1225" s="4" t="n">
        <f aca="false">VLOOKUP(D1225,'paramètres CI'!$A$1:$C$6,3)</f>
        <v>0.09847</v>
      </c>
      <c r="AK1225" s="4" t="n">
        <f aca="false">AJ1225*AG1225/AI1225</f>
        <v>3.08261427659119</v>
      </c>
      <c r="AL1225" s="4" t="n">
        <f aca="false">AK1225+AH1225/R1225</f>
        <v>4.28433901035958</v>
      </c>
      <c r="AM1225" s="4" t="n">
        <f aca="false">AL1225+Z1225</f>
        <v>5.51576690410292</v>
      </c>
      <c r="AN1225" s="4" t="n">
        <f aca="false">AM1225^-'paramètres CI'!$B$19</f>
        <v>1.16722011400335E-006</v>
      </c>
      <c r="AO1225" s="4" t="n">
        <f aca="false">SUMIFS($AN$2:$AN$1250,$I$2:$I$1250,V1225)</f>
        <v>463009547.334982</v>
      </c>
      <c r="AP1225" s="5" t="n">
        <f aca="false">AN1225/AO1225</f>
        <v>2.52094178342909E-015</v>
      </c>
      <c r="AQ1225" s="6" t="n">
        <f aca="false">AP1225-O1225</f>
        <v>-9.99200639463203E-005</v>
      </c>
      <c r="AR1225" s="20" t="n">
        <f aca="false">VLOOKUP(I1225,entreesparc!$A$13:$H$110,8,0)*AP1225</f>
        <v>2.52480705247581E-010</v>
      </c>
      <c r="AS1225" s="7" t="n">
        <f aca="false">M1225*AJ1225/AI1225+AH1225/R1225</f>
        <v>7.60112890771998</v>
      </c>
      <c r="AT1225" s="4" t="n">
        <f aca="false">AS1225+Z1225</f>
        <v>8.83255680146332</v>
      </c>
      <c r="AU1225" s="4" t="n">
        <f aca="false">AT1225^-'paramètres CI'!$B$19</f>
        <v>2.6996563696757E-008</v>
      </c>
      <c r="AV1225" s="4" t="n">
        <f aca="false">SUMIFS($AU$2:$AU$1250,$I$2:$I$1250,V1225)</f>
        <v>7.85050410862197E-005</v>
      </c>
      <c r="AW1225" s="5" t="n">
        <f aca="false">AU1225/AV1225</f>
        <v>0.000343883186649218</v>
      </c>
      <c r="AX1225" s="7" t="n">
        <f aca="false">SUMIFS($AP$2:$AP$1250,$I$2:$I$1250,V1225)</f>
        <v>1</v>
      </c>
    </row>
    <row r="1226" customFormat="false" ht="15.8" hidden="false" customHeight="false" outlineLevel="0" collapsed="false">
      <c r="A1226" s="0" t="s">
        <v>19</v>
      </c>
      <c r="B1226" s="0" t="s">
        <v>147</v>
      </c>
      <c r="C1226" s="0" t="s">
        <v>48</v>
      </c>
      <c r="D1226" s="0" t="s">
        <v>43</v>
      </c>
      <c r="E1226" s="0" t="str">
        <f aca="false">VLOOKUP(A1226,Nomenclature!$D$1:$E$9,2,0)</f>
        <v>07</v>
      </c>
      <c r="F1226" s="0" t="str">
        <f aca="false">VLOOKUP(B1226,Nomenclature!$J$1:$K$97,2,0)</f>
        <v>91</v>
      </c>
      <c r="G1226" s="0" t="str">
        <f aca="false">VLOOKUP(C1226,Nomenclature!$M$1:$N$21,2,0)</f>
        <v>09</v>
      </c>
      <c r="H1226" s="0" t="str">
        <f aca="false">VLOOKUP(D1226,Nomenclature!$O$25:$P$31,2,0)</f>
        <v>02</v>
      </c>
      <c r="I1226" s="1" t="str">
        <f aca="false">CONCATENATE(E1226,F1226)</f>
        <v>0791</v>
      </c>
      <c r="J1226" s="0" t="str">
        <f aca="false">CONCATENATE(E1226,F1226,G1226,H1226)</f>
        <v>07910902</v>
      </c>
      <c r="K1226" s="0" t="n">
        <v>59.3881717383901</v>
      </c>
      <c r="L1226" s="0" t="n">
        <v>20</v>
      </c>
      <c r="M1226" s="0" t="n">
        <v>72.1836361258152</v>
      </c>
      <c r="N1226" s="0" t="n">
        <v>2.83861395348837</v>
      </c>
      <c r="O1226" s="0" t="n">
        <v>0.0830738478267102</v>
      </c>
      <c r="P1226" s="4" t="n">
        <f aca="false">VLOOKUP(D1226,'paramètres CI'!$A$1:$B$6,2,0)</f>
        <v>0.0935912806596305</v>
      </c>
      <c r="Q1226" s="17" t="n">
        <f aca="false">M1226*P1226/N1226</f>
        <v>2.37994988342168</v>
      </c>
      <c r="R1226" s="9" t="n">
        <f aca="false">1/(1+0.04)*(1 - (1/(1+0.04))^L1226)/(1-1/(1+0.04))</f>
        <v>13.5903263449677</v>
      </c>
      <c r="S1226" s="17" t="n">
        <f aca="false">K1226/R1226</f>
        <v>4.36988562532796</v>
      </c>
      <c r="T1226" s="17" t="n">
        <f aca="false">Q1226+S1226</f>
        <v>6.74983550874964</v>
      </c>
      <c r="U1226" s="0" t="n">
        <f aca="false">T1226 + Z1226</f>
        <v>3.67479856325141</v>
      </c>
      <c r="V1226" s="4" t="str">
        <f aca="false">VLOOKUP(I1226,'CI ref gaz'!$I$1:$AM$97,1,0)</f>
        <v>0791</v>
      </c>
      <c r="W1226" s="0" t="n">
        <f aca="false">VLOOKUP(I1226,'CI ref gaz'!$I$1:$AM$97,14,0)</f>
        <v>-2</v>
      </c>
      <c r="X1226" s="1" t="n">
        <f aca="false">VLOOKUP(I1226,'CI ref gaz'!$I$1:$AM$97,13,0)</f>
        <v>3.18664658935363</v>
      </c>
      <c r="Y1226" s="2" t="n">
        <f aca="false">VLOOKUP(I1226,'CI ref gaz'!$I$1:$AM$97,7,0)</f>
        <v>0.259813324096969</v>
      </c>
      <c r="Z1226" s="17" t="n">
        <f aca="false">X1226*(O1226/Y1226)^(-1/8)-T1226</f>
        <v>-3.07503694549823</v>
      </c>
      <c r="AA1226" s="17" t="n">
        <f aca="false">Z1226^2</f>
        <v>9.45585221617911</v>
      </c>
      <c r="AB1226" s="18" t="n">
        <f aca="false">Z1226/U1226</f>
        <v>-0.836790613844554</v>
      </c>
      <c r="AC1226" s="17" t="n">
        <f aca="false">U1226^-('paramètres CI'!$B$19)</f>
        <v>3.00698801240565E-005</v>
      </c>
      <c r="AD1226" s="4" t="n">
        <f aca="false">SUMIFS($AC$2:$AC$1250,$I$2:$I$1250,V1226)</f>
        <v>0.000361965659599415</v>
      </c>
      <c r="AE1226" s="4" t="n">
        <f aca="false">AC1226/AD1226</f>
        <v>0.0830738478267102</v>
      </c>
      <c r="AF1226" s="17" t="n">
        <f aca="false">AE1226-O1226</f>
        <v>0</v>
      </c>
      <c r="AG1226" s="4" t="n">
        <f aca="false">VLOOKUP(I1226,BesoinU!$F$1:$L$99,3,0)</f>
        <v>31.3051109636558</v>
      </c>
      <c r="AH1226" s="19" t="n">
        <f aca="false">VLOOKUP(J1226,bibliRdtCHauff!$G$2:$K$1398,4,0)</f>
        <v>69.2331785108834</v>
      </c>
      <c r="AI1226" s="19" t="n">
        <f aca="false">VLOOKUP(J1226,bibliRdtCHauff!$G$2:$K$1398,3,0)</f>
        <v>2.9521585116279</v>
      </c>
      <c r="AJ1226" s="4" t="n">
        <f aca="false">VLOOKUP(D1226,'paramètres CI'!$A$1:$C$6,3)</f>
        <v>0.09847</v>
      </c>
      <c r="AK1226" s="4" t="n">
        <f aca="false">AJ1226*AG1226/AI1226</f>
        <v>1.04418995946507</v>
      </c>
      <c r="AL1226" s="4" t="n">
        <f aca="false">AK1226+AH1226/R1226</f>
        <v>6.13848841511028</v>
      </c>
      <c r="AM1226" s="4" t="n">
        <f aca="false">AL1226+Z1226</f>
        <v>3.06345146961205</v>
      </c>
      <c r="AN1226" s="4" t="n">
        <f aca="false">AM1226^-'paramètres CI'!$B$19</f>
        <v>0.000128917525846379</v>
      </c>
      <c r="AO1226" s="4" t="n">
        <f aca="false">SUMIFS($AN$2:$AN$1250,$I$2:$I$1250,V1226)</f>
        <v>463009547.334982</v>
      </c>
      <c r="AP1226" s="5" t="n">
        <f aca="false">AN1226/AO1226</f>
        <v>2.78433839190596E-013</v>
      </c>
      <c r="AQ1226" s="6" t="n">
        <f aca="false">AP1226-O1226</f>
        <v>-0.0830738478264318</v>
      </c>
      <c r="AR1226" s="20" t="n">
        <f aca="false">VLOOKUP(I1226,entreesparc!$A$13:$H$110,8,0)*AP1226</f>
        <v>2.78860751746553E-008</v>
      </c>
      <c r="AS1226" s="7" t="n">
        <f aca="false">M1226*AJ1226/AI1226+AH1226/R1226</f>
        <v>7.50200204653049</v>
      </c>
      <c r="AT1226" s="4" t="n">
        <f aca="false">AS1226+Z1226</f>
        <v>4.42696510103225</v>
      </c>
      <c r="AU1226" s="4" t="n">
        <f aca="false">AT1226^-'paramètres CI'!$B$19</f>
        <v>6.77877491001604E-006</v>
      </c>
      <c r="AV1226" s="4" t="n">
        <f aca="false">SUMIFS($AU$2:$AU$1250,$I$2:$I$1250,V1226)</f>
        <v>7.85050410862197E-005</v>
      </c>
      <c r="AW1226" s="5" t="n">
        <f aca="false">AU1226/AV1226</f>
        <v>0.086348275425665</v>
      </c>
      <c r="AX1226" s="7" t="n">
        <f aca="false">SUMIFS($AP$2:$AP$1250,$I$2:$I$1250,V1226)</f>
        <v>1</v>
      </c>
    </row>
    <row r="1227" customFormat="false" ht="15.8" hidden="false" customHeight="false" outlineLevel="0" collapsed="false">
      <c r="A1227" s="0" t="s">
        <v>19</v>
      </c>
      <c r="B1227" s="0" t="s">
        <v>147</v>
      </c>
      <c r="C1227" s="0" t="s">
        <v>49</v>
      </c>
      <c r="D1227" s="0" t="s">
        <v>43</v>
      </c>
      <c r="E1227" s="0" t="str">
        <f aca="false">VLOOKUP(A1227,Nomenclature!$D$1:$E$9,2,0)</f>
        <v>07</v>
      </c>
      <c r="F1227" s="0" t="str">
        <f aca="false">VLOOKUP(B1227,Nomenclature!$J$1:$K$97,2,0)</f>
        <v>91</v>
      </c>
      <c r="G1227" s="0" t="str">
        <f aca="false">VLOOKUP(C1227,Nomenclature!$M$1:$N$21,2,0)</f>
        <v>29</v>
      </c>
      <c r="H1227" s="0" t="str">
        <f aca="false">VLOOKUP(D1227,Nomenclature!$O$25:$P$31,2,0)</f>
        <v>02</v>
      </c>
      <c r="I1227" s="1" t="str">
        <f aca="false">CONCATENATE(E1227,F1227)</f>
        <v>0791</v>
      </c>
      <c r="J1227" s="0" t="str">
        <f aca="false">CONCATENATE(E1227,F1227,G1227,H1227)</f>
        <v>07912902</v>
      </c>
      <c r="K1227" s="0" t="n">
        <v>74.2352146729876</v>
      </c>
      <c r="L1227" s="0" t="n">
        <v>20</v>
      </c>
      <c r="M1227" s="0" t="n">
        <v>72.1836361258152</v>
      </c>
      <c r="N1227" s="0" t="n">
        <v>3.40633674418604</v>
      </c>
      <c r="O1227" s="0" t="n">
        <v>9.99200639488412E-005</v>
      </c>
      <c r="P1227" s="4" t="n">
        <f aca="false">VLOOKUP(D1227,'paramètres CI'!$A$1:$B$6,2,0)</f>
        <v>0.0935912806596305</v>
      </c>
      <c r="Q1227" s="17" t="n">
        <f aca="false">M1227*P1227/N1227</f>
        <v>1.98329156951807</v>
      </c>
      <c r="R1227" s="9" t="n">
        <f aca="false">1/(1+0.04)*(1 - (1/(1+0.04))^L1227)/(1-1/(1+0.04))</f>
        <v>13.5903263449677</v>
      </c>
      <c r="S1227" s="17" t="n">
        <f aca="false">K1227/R1227</f>
        <v>5.46235703165995</v>
      </c>
      <c r="T1227" s="17" t="n">
        <f aca="false">Q1227+S1227</f>
        <v>7.44564860117802</v>
      </c>
      <c r="U1227" s="0" t="n">
        <f aca="false">T1227 + Z1227</f>
        <v>8.51549681456072</v>
      </c>
      <c r="V1227" s="4" t="str">
        <f aca="false">VLOOKUP(I1227,'CI ref gaz'!$I$1:$AM$97,1,0)</f>
        <v>0791</v>
      </c>
      <c r="W1227" s="0" t="n">
        <f aca="false">VLOOKUP(I1227,'CI ref gaz'!$I$1:$AM$97,14,0)</f>
        <v>-2</v>
      </c>
      <c r="X1227" s="1" t="n">
        <f aca="false">VLOOKUP(I1227,'CI ref gaz'!$I$1:$AM$97,13,0)</f>
        <v>3.18664658935363</v>
      </c>
      <c r="Y1227" s="2" t="n">
        <f aca="false">VLOOKUP(I1227,'CI ref gaz'!$I$1:$AM$97,7,0)</f>
        <v>0.259813324096969</v>
      </c>
      <c r="Z1227" s="17" t="n">
        <f aca="false">X1227*(O1227/Y1227)^(-1/8)-T1227</f>
        <v>1.0698482133827</v>
      </c>
      <c r="AA1227" s="17" t="n">
        <f aca="false">Z1227^2</f>
        <v>1.14457519967815</v>
      </c>
      <c r="AB1227" s="18" t="n">
        <f aca="false">Z1227/U1227</f>
        <v>0.125635442849718</v>
      </c>
      <c r="AC1227" s="17" t="n">
        <f aca="false">U1227^-('paramètres CI'!$B$19)</f>
        <v>3.6167631854458E-008</v>
      </c>
      <c r="AD1227" s="4" t="n">
        <f aca="false">SUMIFS($AC$2:$AC$1250,$I$2:$I$1250,V1227)</f>
        <v>0.000361965659599415</v>
      </c>
      <c r="AE1227" s="4" t="n">
        <f aca="false">AC1227/AD1227</f>
        <v>9.99200639488411E-005</v>
      </c>
      <c r="AF1227" s="17" t="n">
        <f aca="false">AE1227-O1227</f>
        <v>0</v>
      </c>
      <c r="AG1227" s="4" t="n">
        <f aca="false">VLOOKUP(I1227,BesoinU!$F$1:$L$99,3,0)</f>
        <v>31.3051109636558</v>
      </c>
      <c r="AH1227" s="19" t="n">
        <f aca="false">VLOOKUP(J1227,bibliRdtCHauff!$G$2:$K$1398,4,0)</f>
        <v>82.4204506081945</v>
      </c>
      <c r="AI1227" s="19" t="n">
        <f aca="false">VLOOKUP(J1227,bibliRdtCHauff!$G$2:$K$1398,3,0)</f>
        <v>3.40633674418604</v>
      </c>
      <c r="AJ1227" s="4" t="n">
        <f aca="false">VLOOKUP(D1227,'paramètres CI'!$A$1:$C$6,3)</f>
        <v>0.09847</v>
      </c>
      <c r="AK1227" s="4" t="n">
        <f aca="false">AJ1227*AG1227/AI1227</f>
        <v>0.90496463153639</v>
      </c>
      <c r="AL1227" s="4" t="n">
        <f aca="false">AK1227+AH1227/R1227</f>
        <v>6.96960565016164</v>
      </c>
      <c r="AM1227" s="4" t="n">
        <f aca="false">AL1227+Z1227</f>
        <v>8.03945386354434</v>
      </c>
      <c r="AN1227" s="4" t="n">
        <f aca="false">AM1227^-'paramètres CI'!$B$19</f>
        <v>5.73043541354306E-008</v>
      </c>
      <c r="AO1227" s="4" t="n">
        <f aca="false">SUMIFS($AN$2:$AN$1250,$I$2:$I$1250,V1227)</f>
        <v>463009547.334982</v>
      </c>
      <c r="AP1227" s="5" t="n">
        <f aca="false">AN1227/AO1227</f>
        <v>1.23764951425444E-016</v>
      </c>
      <c r="AQ1227" s="6" t="n">
        <f aca="false">AP1227-O1227</f>
        <v>-9.99200639487174E-005</v>
      </c>
      <c r="AR1227" s="20" t="n">
        <f aca="false">VLOOKUP(I1227,entreesparc!$A$13:$H$110,8,0)*AP1227</f>
        <v>1.23954715758344E-011</v>
      </c>
      <c r="AS1227" s="7" t="n">
        <f aca="false">M1227*AJ1227/AI1227+AH1227/R1227</f>
        <v>8.15131746405915</v>
      </c>
      <c r="AT1227" s="4" t="n">
        <f aca="false">AS1227+Z1227</f>
        <v>9.22116567744185</v>
      </c>
      <c r="AU1227" s="4" t="n">
        <f aca="false">AT1227^-'paramètres CI'!$B$19</f>
        <v>1.91299308086217E-008</v>
      </c>
      <c r="AV1227" s="4" t="n">
        <f aca="false">SUMIFS($AU$2:$AU$1250,$I$2:$I$1250,V1227)</f>
        <v>7.85050410862197E-005</v>
      </c>
      <c r="AW1227" s="5" t="n">
        <f aca="false">AU1227/AV1227</f>
        <v>0.000243677737683264</v>
      </c>
      <c r="AX1227" s="7" t="n">
        <f aca="false">SUMIFS($AP$2:$AP$1250,$I$2:$I$1250,V1227)</f>
        <v>1</v>
      </c>
    </row>
    <row r="1228" customFormat="false" ht="15.8" hidden="false" customHeight="false" outlineLevel="0" collapsed="false">
      <c r="A1228" s="0" t="s">
        <v>19</v>
      </c>
      <c r="B1228" s="0" t="s">
        <v>147</v>
      </c>
      <c r="C1228" s="0" t="s">
        <v>137</v>
      </c>
      <c r="D1228" s="0" t="s">
        <v>39</v>
      </c>
      <c r="E1228" s="0" t="str">
        <f aca="false">VLOOKUP(A1228,Nomenclature!$D$1:$E$9,2,0)</f>
        <v>07</v>
      </c>
      <c r="F1228" s="0" t="str">
        <f aca="false">VLOOKUP(B1228,Nomenclature!$J$1:$K$97,2,0)</f>
        <v>91</v>
      </c>
      <c r="G1228" s="0" t="str">
        <f aca="false">VLOOKUP(C1228,Nomenclature!$M$1:$N$21,2,0)</f>
        <v>11</v>
      </c>
      <c r="H1228" s="0" t="str">
        <f aca="false">VLOOKUP(D1228,Nomenclature!$O$25:$P$31,2,0)</f>
        <v>04</v>
      </c>
      <c r="I1228" s="1" t="str">
        <f aca="false">CONCATENATE(E1228,F1228)</f>
        <v>0791</v>
      </c>
      <c r="J1228" s="0" t="str">
        <f aca="false">CONCATENATE(E1228,F1228,G1228,H1228)</f>
        <v>07911104</v>
      </c>
      <c r="K1228" s="0" t="n">
        <v>10</v>
      </c>
      <c r="L1228" s="0" t="n">
        <v>25</v>
      </c>
      <c r="M1228" s="0" t="n">
        <v>118.001710882342</v>
      </c>
      <c r="N1228" s="0" t="n">
        <v>0.8</v>
      </c>
      <c r="O1228" s="0" t="n">
        <v>0.27088259530138</v>
      </c>
      <c r="P1228" s="4" t="n">
        <f aca="false">VLOOKUP(D1228,'paramètres CI'!$A$1:$B$6,2,0)</f>
        <v>0.022045059962018</v>
      </c>
      <c r="Q1228" s="17" t="n">
        <f aca="false">M1228*P1228/N1228</f>
        <v>3.25169349002742</v>
      </c>
      <c r="R1228" s="9" t="n">
        <f aca="false">1/(1+0.04)*(1 - (1/(1+0.04))^L1228)/(1-1/(1+0.04))</f>
        <v>15.6220799436509</v>
      </c>
      <c r="S1228" s="17" t="n">
        <f aca="false">K1228/R1228</f>
        <v>0.640119627864547</v>
      </c>
      <c r="T1228" s="17" t="n">
        <f aca="false">Q1228+S1228</f>
        <v>3.89181311789197</v>
      </c>
      <c r="U1228" s="0" t="n">
        <f aca="false">T1228 + Z1228</f>
        <v>3.17007064826023</v>
      </c>
      <c r="V1228" s="4" t="str">
        <f aca="false">VLOOKUP(I1228,'CI ref gaz'!$I$1:$AM$97,1,0)</f>
        <v>0791</v>
      </c>
      <c r="W1228" s="0" t="n">
        <f aca="false">VLOOKUP(I1228,'CI ref gaz'!$I$1:$AM$97,14,0)</f>
        <v>-2</v>
      </c>
      <c r="X1228" s="1" t="n">
        <f aca="false">VLOOKUP(I1228,'CI ref gaz'!$I$1:$AM$97,13,0)</f>
        <v>3.18664658935363</v>
      </c>
      <c r="Y1228" s="2" t="n">
        <f aca="false">VLOOKUP(I1228,'CI ref gaz'!$I$1:$AM$97,7,0)</f>
        <v>0.259813324096969</v>
      </c>
      <c r="Z1228" s="17" t="n">
        <f aca="false">X1228*(O1228/Y1228)^(-1/8)-T1228</f>
        <v>-0.721742469631739</v>
      </c>
      <c r="AA1228" s="17" t="n">
        <f aca="false">Z1228^2</f>
        <v>0.520912192470121</v>
      </c>
      <c r="AB1228" s="18" t="n">
        <f aca="false">Z1228/U1228</f>
        <v>-0.22767393844293</v>
      </c>
      <c r="AC1228" s="17" t="n">
        <f aca="false">U1228^-('paramètres CI'!$B$19)</f>
        <v>9.80501972822652E-005</v>
      </c>
      <c r="AD1228" s="4" t="n">
        <f aca="false">SUMIFS($AC$2:$AC$1250,$I$2:$I$1250,V1228)</f>
        <v>0.000361965659599415</v>
      </c>
      <c r="AE1228" s="4" t="n">
        <f aca="false">AC1228/AD1228</f>
        <v>0.27088259530138</v>
      </c>
      <c r="AF1228" s="17" t="n">
        <f aca="false">AE1228-O1228</f>
        <v>0</v>
      </c>
      <c r="AG1228" s="4" t="n">
        <f aca="false">VLOOKUP(I1228,BesoinU!$F$1:$L$99,3,0)</f>
        <v>31.3051109636558</v>
      </c>
      <c r="AH1228" s="19" t="n">
        <f aca="false">VLOOKUP(J1228,bibliRdtCHauff!$G$2:$K$1398,4,0)</f>
        <v>10.4</v>
      </c>
      <c r="AI1228" s="19" t="n">
        <f aca="false">VLOOKUP(J1228,bibliRdtCHauff!$G$2:$K$1398,3,0)</f>
        <v>0.84</v>
      </c>
      <c r="AJ1228" s="4" t="n">
        <f aca="false">VLOOKUP(D1228,'paramètres CI'!$A$1:$C$6,3)</f>
        <v>0.0386719666666667</v>
      </c>
      <c r="AK1228" s="4" t="n">
        <f aca="false">AJ1228*AG1228/AI1228</f>
        <v>1.44122643771762</v>
      </c>
      <c r="AL1228" s="4" t="n">
        <f aca="false">AK1228+AH1228/R1228</f>
        <v>2.10695085069675</v>
      </c>
      <c r="AM1228" s="4" t="n">
        <f aca="false">AL1228+Z1228</f>
        <v>1.38520838106501</v>
      </c>
      <c r="AN1228" s="4" t="n">
        <f aca="false">AM1228^-'paramètres CI'!$B$19</f>
        <v>0.0737698865690629</v>
      </c>
      <c r="AO1228" s="4" t="n">
        <f aca="false">SUMIFS($AN$2:$AN$1250,$I$2:$I$1250,V1228)</f>
        <v>463009547.334982</v>
      </c>
      <c r="AP1228" s="5" t="n">
        <f aca="false">AN1228/AO1228</f>
        <v>1.59326923156708E-010</v>
      </c>
      <c r="AQ1228" s="6" t="n">
        <f aca="false">AP1228-O1228</f>
        <v>-0.270882595142053</v>
      </c>
      <c r="AR1228" s="20" t="n">
        <f aca="false">VLOOKUP(I1228,entreesparc!$A$13:$H$110,8,0)*AP1228</f>
        <v>1.59571213377305E-005</v>
      </c>
      <c r="AS1228" s="7" t="n">
        <f aca="false">M1228*AJ1228/AI1228+AH1228/R1228</f>
        <v>6.098293734231</v>
      </c>
      <c r="AT1228" s="4" t="n">
        <f aca="false">AS1228+Z1228</f>
        <v>5.37655126459926</v>
      </c>
      <c r="AU1228" s="4" t="n">
        <f aca="false">AT1228^-'paramètres CI'!$B$19</f>
        <v>1.432087886671E-006</v>
      </c>
      <c r="AV1228" s="4" t="n">
        <f aca="false">SUMIFS($AU$2:$AU$1250,$I$2:$I$1250,V1228)</f>
        <v>7.85050410862197E-005</v>
      </c>
      <c r="AW1228" s="5" t="n">
        <f aca="false">AU1228/AV1228</f>
        <v>0.0182419863343321</v>
      </c>
      <c r="AX1228" s="7" t="n">
        <f aca="false">SUMIFS($AP$2:$AP$1250,$I$2:$I$1250,V1228)</f>
        <v>1</v>
      </c>
    </row>
    <row r="1229" customFormat="false" ht="15.8" hidden="false" customHeight="false" outlineLevel="0" collapsed="false">
      <c r="A1229" s="0" t="s">
        <v>19</v>
      </c>
      <c r="B1229" s="0" t="s">
        <v>147</v>
      </c>
      <c r="C1229" s="0" t="s">
        <v>138</v>
      </c>
      <c r="D1229" s="0" t="s">
        <v>39</v>
      </c>
      <c r="E1229" s="0" t="str">
        <f aca="false">VLOOKUP(A1229,Nomenclature!$D$1:$E$9,2,0)</f>
        <v>07</v>
      </c>
      <c r="F1229" s="0" t="str">
        <f aca="false">VLOOKUP(B1229,Nomenclature!$J$1:$K$97,2,0)</f>
        <v>91</v>
      </c>
      <c r="G1229" s="0" t="str">
        <f aca="false">VLOOKUP(C1229,Nomenclature!$M$1:$N$21,2,0)</f>
        <v>31</v>
      </c>
      <c r="H1229" s="0" t="str">
        <f aca="false">VLOOKUP(D1229,Nomenclature!$O$25:$P$31,2,0)</f>
        <v>04</v>
      </c>
      <c r="I1229" s="1" t="str">
        <f aca="false">CONCATENATE(E1229,F1229)</f>
        <v>0791</v>
      </c>
      <c r="J1229" s="0" t="str">
        <f aca="false">CONCATENATE(E1229,F1229,G1229,H1229)</f>
        <v>07913104</v>
      </c>
      <c r="K1229" s="0" t="n">
        <v>12</v>
      </c>
      <c r="L1229" s="0" t="n">
        <v>25</v>
      </c>
      <c r="M1229" s="0" t="n">
        <v>118.001710882342</v>
      </c>
      <c r="N1229" s="0" t="n">
        <v>1</v>
      </c>
      <c r="O1229" s="0" t="n">
        <v>9.99200639488412E-005</v>
      </c>
      <c r="P1229" s="4" t="n">
        <f aca="false">VLOOKUP(D1229,'paramètres CI'!$A$1:$B$6,2,0)</f>
        <v>0.022045059962018</v>
      </c>
      <c r="Q1229" s="17" t="n">
        <f aca="false">M1229*P1229/N1229</f>
        <v>2.60135479202194</v>
      </c>
      <c r="R1229" s="9" t="n">
        <f aca="false">1/(1+0.04)*(1 - (1/(1+0.04))^L1229)/(1-1/(1+0.04))</f>
        <v>15.6220799436509</v>
      </c>
      <c r="S1229" s="17" t="n">
        <f aca="false">K1229/R1229</f>
        <v>0.768143553437456</v>
      </c>
      <c r="T1229" s="17" t="n">
        <f aca="false">Q1229+S1229</f>
        <v>3.36949834545939</v>
      </c>
      <c r="U1229" s="0" t="n">
        <f aca="false">T1229 + Z1229</f>
        <v>8.51549681456072</v>
      </c>
      <c r="V1229" s="4" t="str">
        <f aca="false">VLOOKUP(I1229,'CI ref gaz'!$I$1:$AM$97,1,0)</f>
        <v>0791</v>
      </c>
      <c r="W1229" s="0" t="n">
        <f aca="false">VLOOKUP(I1229,'CI ref gaz'!$I$1:$AM$97,14,0)</f>
        <v>-2</v>
      </c>
      <c r="X1229" s="1" t="n">
        <f aca="false">VLOOKUP(I1229,'CI ref gaz'!$I$1:$AM$97,13,0)</f>
        <v>3.18664658935363</v>
      </c>
      <c r="Y1229" s="2" t="n">
        <f aca="false">VLOOKUP(I1229,'CI ref gaz'!$I$1:$AM$97,7,0)</f>
        <v>0.259813324096969</v>
      </c>
      <c r="Z1229" s="17" t="n">
        <f aca="false">X1229*(O1229/Y1229)^(-1/8)-T1229</f>
        <v>5.14599846910133</v>
      </c>
      <c r="AA1229" s="17" t="n">
        <f aca="false">Z1229^2</f>
        <v>26.4813002439932</v>
      </c>
      <c r="AB1229" s="18" t="n">
        <f aca="false">Z1229/U1229</f>
        <v>0.604309834313148</v>
      </c>
      <c r="AC1229" s="17" t="n">
        <f aca="false">U1229^-('paramètres CI'!$B$19)</f>
        <v>3.6167631854458E-008</v>
      </c>
      <c r="AD1229" s="4" t="n">
        <f aca="false">SUMIFS($AC$2:$AC$1250,$I$2:$I$1250,V1229)</f>
        <v>0.000361965659599415</v>
      </c>
      <c r="AE1229" s="4" t="n">
        <f aca="false">AC1229/AD1229</f>
        <v>9.99200639488411E-005</v>
      </c>
      <c r="AF1229" s="17" t="n">
        <f aca="false">AE1229-O1229</f>
        <v>0</v>
      </c>
      <c r="AG1229" s="4" t="n">
        <f aca="false">VLOOKUP(I1229,BesoinU!$F$1:$L$99,3,0)</f>
        <v>31.3051109636558</v>
      </c>
      <c r="AH1229" s="19" t="n">
        <f aca="false">VLOOKUP(J1229,bibliRdtCHauff!$G$2:$K$1398,4,0)</f>
        <v>12</v>
      </c>
      <c r="AI1229" s="19" t="n">
        <f aca="false">VLOOKUP(J1229,bibliRdtCHauff!$G$2:$K$1398,3,0)</f>
        <v>1</v>
      </c>
      <c r="AJ1229" s="4" t="n">
        <f aca="false">VLOOKUP(D1229,'paramètres CI'!$A$1:$C$6,3)</f>
        <v>0.0386719666666667</v>
      </c>
      <c r="AK1229" s="4" t="n">
        <f aca="false">AJ1229*AG1229/AI1229</f>
        <v>1.2106302076828</v>
      </c>
      <c r="AL1229" s="4" t="n">
        <f aca="false">AK1229+AH1229/R1229</f>
        <v>1.97877376112025</v>
      </c>
      <c r="AM1229" s="4" t="n">
        <f aca="false">AL1229+Z1229</f>
        <v>7.12477223022158</v>
      </c>
      <c r="AN1229" s="4" t="n">
        <f aca="false">AM1229^-'paramètres CI'!$B$19</f>
        <v>1.50602478585606E-007</v>
      </c>
      <c r="AO1229" s="4" t="n">
        <f aca="false">SUMIFS($AN$2:$AN$1250,$I$2:$I$1250,V1229)</f>
        <v>463009547.334982</v>
      </c>
      <c r="AP1229" s="5" t="n">
        <f aca="false">AN1229/AO1229</f>
        <v>3.25268624486152E-016</v>
      </c>
      <c r="AQ1229" s="6" t="n">
        <f aca="false">AP1229-O1229</f>
        <v>-9.99200639485159E-005</v>
      </c>
      <c r="AR1229" s="20" t="n">
        <f aca="false">VLOOKUP(I1229,entreesparc!$A$13:$H$110,8,0)*AP1229</f>
        <v>3.25767347127968E-011</v>
      </c>
      <c r="AS1229" s="7" t="n">
        <f aca="false">M1229*AJ1229/AI1229+AH1229/R1229</f>
        <v>5.33150178328903</v>
      </c>
      <c r="AT1229" s="4" t="n">
        <f aca="false">AS1229+Z1229</f>
        <v>10.4775002523904</v>
      </c>
      <c r="AU1229" s="4" t="n">
        <f aca="false">AT1229^-'paramètres CI'!$B$19</f>
        <v>6.88554879436704E-009</v>
      </c>
      <c r="AV1229" s="4" t="n">
        <f aca="false">SUMIFS($AU$2:$AU$1250,$I$2:$I$1250,V1229)</f>
        <v>7.85050410862197E-005</v>
      </c>
      <c r="AW1229" s="5" t="n">
        <f aca="false">AU1229/AV1229</f>
        <v>8.7708364954613E-005</v>
      </c>
      <c r="AX1229" s="7" t="n">
        <f aca="false">SUMIFS($AP$2:$AP$1250,$I$2:$I$1250,V1229)</f>
        <v>1</v>
      </c>
    </row>
    <row r="1230" customFormat="false" ht="15.8" hidden="false" customHeight="false" outlineLevel="0" collapsed="false">
      <c r="A1230" s="0" t="s">
        <v>19</v>
      </c>
      <c r="B1230" s="0" t="s">
        <v>148</v>
      </c>
      <c r="C1230" s="0" t="s">
        <v>32</v>
      </c>
      <c r="D1230" s="0" t="s">
        <v>34</v>
      </c>
      <c r="E1230" s="0" t="str">
        <f aca="false">VLOOKUP(A1230,Nomenclature!$D$1:$E$9,2,0)</f>
        <v>07</v>
      </c>
      <c r="F1230" s="0" t="str">
        <f aca="false">VLOOKUP(B1230,Nomenclature!$J$1:$K$97,2,0)</f>
        <v>95</v>
      </c>
      <c r="G1230" s="0" t="str">
        <f aca="false">VLOOKUP(C1230,Nomenclature!$M$1:$N$21,2,0)</f>
        <v>01</v>
      </c>
      <c r="H1230" s="0" t="str">
        <f aca="false">VLOOKUP(D1230,Nomenclature!$O$25:$P$31,2,0)</f>
        <v>06</v>
      </c>
      <c r="I1230" s="1" t="str">
        <f aca="false">CONCATENATE(E1230,F1230)</f>
        <v>0795</v>
      </c>
      <c r="J1230" s="0" t="str">
        <f aca="false">CONCATENATE(E1230,F1230,G1230,H1230)</f>
        <v>07950106</v>
      </c>
      <c r="K1230" s="0" t="n">
        <v>85.209903894996</v>
      </c>
      <c r="L1230" s="0" t="n">
        <v>25</v>
      </c>
      <c r="M1230" s="0" t="n">
        <v>117.602231946524</v>
      </c>
      <c r="N1230" s="0" t="n">
        <v>1.9430695220217</v>
      </c>
      <c r="O1230" s="0" t="n">
        <v>0.0390509565980713</v>
      </c>
      <c r="P1230" s="4" t="n">
        <f aca="false">VLOOKUP(D1230,'paramètres CI'!$A$1:$B$6,2,0)</f>
        <v>0.0424847883250769</v>
      </c>
      <c r="Q1230" s="17" t="n">
        <f aca="false">M1230*P1230/N1230</f>
        <v>2.57134697146924</v>
      </c>
      <c r="R1230" s="9" t="n">
        <f aca="false">1/(1+0.04)*(1 - (1/(1+0.04))^L1230)/(1-1/(1+0.04))</f>
        <v>15.6220799436509</v>
      </c>
      <c r="S1230" s="17" t="n">
        <f aca="false">K1230/R1230</f>
        <v>5.45445319716387</v>
      </c>
      <c r="T1230" s="17" t="n">
        <f aca="false">Q1230+S1230</f>
        <v>8.02580016863311</v>
      </c>
      <c r="U1230" s="0" t="n">
        <f aca="false">T1230 + Z1230</f>
        <v>9.54509004748115</v>
      </c>
      <c r="V1230" s="4" t="str">
        <f aca="false">VLOOKUP(I1230,'CI ref gaz'!$I$1:$AM$97,1,0)</f>
        <v>0795</v>
      </c>
      <c r="W1230" s="0" t="n">
        <f aca="false">VLOOKUP(I1230,'CI ref gaz'!$I$1:$AM$97,14,0)</f>
        <v>-2</v>
      </c>
      <c r="X1230" s="1" t="n">
        <f aca="false">VLOOKUP(I1230,'CI ref gaz'!$I$1:$AM$97,13,0)</f>
        <v>7.83415126366696</v>
      </c>
      <c r="Y1230" s="2" t="n">
        <f aca="false">VLOOKUP(I1230,'CI ref gaz'!$I$1:$AM$97,7,0)</f>
        <v>0.189642771489693</v>
      </c>
      <c r="Z1230" s="17" t="n">
        <f aca="false">X1230*(O1230/Y1230)^(-1/8)-T1230</f>
        <v>1.51928987884805</v>
      </c>
      <c r="AA1230" s="17" t="n">
        <f aca="false">Z1230^2</f>
        <v>2.30824173597011</v>
      </c>
      <c r="AB1230" s="18" t="n">
        <f aca="false">Z1230/U1230</f>
        <v>0.159169779571537</v>
      </c>
      <c r="AC1230" s="17" t="n">
        <f aca="false">U1230^-('paramètres CI'!$B$19)</f>
        <v>1.45130857493478E-008</v>
      </c>
      <c r="AD1230" s="4" t="n">
        <f aca="false">SUMIFS($AC$2:$AC$1250,$I$2:$I$1250,V1230)</f>
        <v>3.71644820349026E-007</v>
      </c>
      <c r="AE1230" s="4" t="n">
        <f aca="false">AC1230/AD1230</f>
        <v>0.0390509565980713</v>
      </c>
      <c r="AF1230" s="17" t="n">
        <f aca="false">AE1230-O1230</f>
        <v>0</v>
      </c>
      <c r="AG1230" s="4" t="n">
        <f aca="false">VLOOKUP(I1230,BesoinU!$F$1:$L$99,3,0)</f>
        <v>46.4207477043617</v>
      </c>
      <c r="AH1230" s="19" t="n">
        <f aca="false">VLOOKUP(J1230,bibliRdtCHauff!$G$2:$K$1398,4,0)</f>
        <v>86.2321028441361</v>
      </c>
      <c r="AI1230" s="19" t="n">
        <f aca="false">VLOOKUP(J1230,bibliRdtCHauff!$G$2:$K$1398,3,0)</f>
        <v>2.05516399602207</v>
      </c>
      <c r="AJ1230" s="4" t="n">
        <f aca="false">VLOOKUP(D1230,'paramètres CI'!$A$1:$C$6,3)</f>
        <v>0.0591</v>
      </c>
      <c r="AK1230" s="4" t="n">
        <f aca="false">AJ1230*AG1230/AI1230</f>
        <v>1.3349135128087</v>
      </c>
      <c r="AL1230" s="4" t="n">
        <f aca="false">AK1230+AH1230/R1230</f>
        <v>6.85479967106526</v>
      </c>
      <c r="AM1230" s="4" t="n">
        <f aca="false">AL1230+Z1230</f>
        <v>8.3740895499133</v>
      </c>
      <c r="AN1230" s="4" t="n">
        <f aca="false">AM1230^-'paramètres CI'!$B$19</f>
        <v>4.13522546589636E-008</v>
      </c>
      <c r="AO1230" s="4" t="n">
        <f aca="false">SUMIFS($AN$2:$AN$1250,$I$2:$I$1250,V1230)</f>
        <v>0.00027647072439545</v>
      </c>
      <c r="AP1230" s="5" t="n">
        <f aca="false">AN1230/AO1230</f>
        <v>0.000149571911273381</v>
      </c>
      <c r="AQ1230" s="6" t="n">
        <f aca="false">AP1230-O1230</f>
        <v>-0.0389013846867979</v>
      </c>
      <c r="AR1230" s="20" t="n">
        <f aca="false">VLOOKUP(I1230,entreesparc!$A$13:$H$110,8,0)*AP1230</f>
        <v>8.3451434753111</v>
      </c>
      <c r="AS1230" s="7" t="n">
        <f aca="false">M1230*AJ1230/AI1230+AH1230/R1230</f>
        <v>8.90175345521798</v>
      </c>
      <c r="AT1230" s="4" t="n">
        <f aca="false">AS1230+Z1230</f>
        <v>10.421043334066</v>
      </c>
      <c r="AU1230" s="4" t="n">
        <f aca="false">AT1230^-'paramètres CI'!$B$19</f>
        <v>7.1896936440533E-009</v>
      </c>
      <c r="AV1230" s="4" t="n">
        <f aca="false">SUMIFS($AU$2:$AU$1250,$I$2:$I$1250,V1230)</f>
        <v>1.55002481482707E-007</v>
      </c>
      <c r="AW1230" s="5" t="n">
        <f aca="false">AU1230/AV1230</f>
        <v>0.0463843776904657</v>
      </c>
      <c r="AX1230" s="7" t="n">
        <f aca="false">SUMIFS($AP$2:$AP$1250,$I$2:$I$1250,V1230)</f>
        <v>1</v>
      </c>
    </row>
    <row r="1231" customFormat="false" ht="15.8" hidden="false" customHeight="false" outlineLevel="0" collapsed="false">
      <c r="A1231" s="0" t="s">
        <v>19</v>
      </c>
      <c r="B1231" s="0" t="s">
        <v>148</v>
      </c>
      <c r="C1231" s="0" t="s">
        <v>32</v>
      </c>
      <c r="D1231" s="0" t="s">
        <v>33</v>
      </c>
      <c r="E1231" s="0" t="str">
        <f aca="false">VLOOKUP(A1231,Nomenclature!$D$1:$E$9,2,0)</f>
        <v>07</v>
      </c>
      <c r="F1231" s="0" t="str">
        <f aca="false">VLOOKUP(B1231,Nomenclature!$J$1:$K$97,2,0)</f>
        <v>95</v>
      </c>
      <c r="G1231" s="0" t="str">
        <f aca="false">VLOOKUP(C1231,Nomenclature!$M$1:$N$21,2,0)</f>
        <v>01</v>
      </c>
      <c r="H1231" s="0" t="str">
        <f aca="false">VLOOKUP(D1231,Nomenclature!$O$25:$P$31,2,0)</f>
        <v>01</v>
      </c>
      <c r="I1231" s="1" t="str">
        <f aca="false">CONCATENATE(E1231,F1231)</f>
        <v>0795</v>
      </c>
      <c r="J1231" s="0" t="str">
        <f aca="false">CONCATENATE(E1231,F1231,G1231,H1231)</f>
        <v>07950101</v>
      </c>
      <c r="K1231" s="0" t="n">
        <v>80.8744491511289</v>
      </c>
      <c r="L1231" s="0" t="n">
        <v>25</v>
      </c>
      <c r="M1231" s="0" t="n">
        <v>100.35478731863</v>
      </c>
      <c r="N1231" s="0" t="n">
        <v>1.79273299838935</v>
      </c>
      <c r="O1231" s="0" t="n">
        <v>0.0663074214904122</v>
      </c>
      <c r="P1231" s="4" t="n">
        <f aca="false">VLOOKUP(D1231,'paramètres CI'!$A$1:$B$6,2,0)</f>
        <v>0.033584731604575</v>
      </c>
      <c r="Q1231" s="17" t="n">
        <f aca="false">M1231*P1231/N1231</f>
        <v>1.88002820294961</v>
      </c>
      <c r="R1231" s="9" t="n">
        <f aca="false">1/(1+0.04)*(1 - (1/(1+0.04))^L1231)/(1-1/(1+0.04))</f>
        <v>15.6220799436509</v>
      </c>
      <c r="S1231" s="17" t="n">
        <f aca="false">K1231/R1231</f>
        <v>5.17693222943709</v>
      </c>
      <c r="T1231" s="17" t="n">
        <f aca="false">Q1231+S1231</f>
        <v>7.0569604323867</v>
      </c>
      <c r="U1231" s="0" t="n">
        <f aca="false">T1231 + Z1231</f>
        <v>8.93385134994966</v>
      </c>
      <c r="V1231" s="4" t="str">
        <f aca="false">VLOOKUP(I1231,'CI ref gaz'!$I$1:$AM$97,1,0)</f>
        <v>0795</v>
      </c>
      <c r="W1231" s="0" t="n">
        <f aca="false">VLOOKUP(I1231,'CI ref gaz'!$I$1:$AM$97,14,0)</f>
        <v>-2</v>
      </c>
      <c r="X1231" s="1" t="n">
        <f aca="false">VLOOKUP(I1231,'CI ref gaz'!$I$1:$AM$97,13,0)</f>
        <v>7.83415126366696</v>
      </c>
      <c r="Y1231" s="2" t="n">
        <f aca="false">VLOOKUP(I1231,'CI ref gaz'!$I$1:$AM$97,7,0)</f>
        <v>0.189642771489693</v>
      </c>
      <c r="Z1231" s="17" t="n">
        <f aca="false">X1231*(O1231/Y1231)^(-1/8)-T1231</f>
        <v>1.87689091756296</v>
      </c>
      <c r="AA1231" s="17" t="n">
        <f aca="false">Z1231^2</f>
        <v>3.52271951643032</v>
      </c>
      <c r="AB1231" s="18" t="n">
        <f aca="false">Z1231/U1231</f>
        <v>0.210087547245067</v>
      </c>
      <c r="AC1231" s="17" t="n">
        <f aca="false">U1231^-('paramètres CI'!$B$19)</f>
        <v>2.46428097476114E-008</v>
      </c>
      <c r="AD1231" s="4" t="n">
        <f aca="false">SUMIFS($AC$2:$AC$1250,$I$2:$I$1250,V1231)</f>
        <v>3.71644820349026E-007</v>
      </c>
      <c r="AE1231" s="4" t="n">
        <f aca="false">AC1231/AD1231</f>
        <v>0.0663074214904122</v>
      </c>
      <c r="AF1231" s="17" t="n">
        <f aca="false">AE1231-O1231</f>
        <v>0</v>
      </c>
      <c r="AG1231" s="4" t="n">
        <f aca="false">VLOOKUP(I1231,BesoinU!$F$1:$L$99,3,0)</f>
        <v>46.4207477043617</v>
      </c>
      <c r="AH1231" s="19" t="n">
        <f aca="false">VLOOKUP(J1231,bibliRdtCHauff!$G$2:$K$1398,4,0)</f>
        <v>85.6869454988482</v>
      </c>
      <c r="AI1231" s="19" t="n">
        <f aca="false">VLOOKUP(J1231,bibliRdtCHauff!$G$2:$K$1398,3,0)</f>
        <v>2.09014958784305</v>
      </c>
      <c r="AJ1231" s="4" t="n">
        <f aca="false">VLOOKUP(D1231,'paramètres CI'!$A$1:$C$6,3)</f>
        <v>0.0509473684210526</v>
      </c>
      <c r="AK1231" s="4" t="n">
        <f aca="false">AJ1231*AG1231/AI1231</f>
        <v>1.13150510826139</v>
      </c>
      <c r="AL1231" s="4" t="n">
        <f aca="false">AK1231+AH1231/R1231</f>
        <v>6.61649467481862</v>
      </c>
      <c r="AM1231" s="4" t="n">
        <f aca="false">AL1231+Z1231</f>
        <v>8.49338559238158</v>
      </c>
      <c r="AN1231" s="4" t="n">
        <f aca="false">AM1231^-'paramètres CI'!$B$19</f>
        <v>3.69277860520502E-008</v>
      </c>
      <c r="AO1231" s="4" t="n">
        <f aca="false">SUMIFS($AN$2:$AN$1250,$I$2:$I$1250,V1231)</f>
        <v>0.00027647072439545</v>
      </c>
      <c r="AP1231" s="5" t="n">
        <f aca="false">AN1231/AO1231</f>
        <v>0.000133568522066121</v>
      </c>
      <c r="AQ1231" s="6" t="n">
        <f aca="false">AP1231-O1231</f>
        <v>-0.0661738529683461</v>
      </c>
      <c r="AR1231" s="20" t="n">
        <f aca="false">VLOOKUP(I1231,entreesparc!$A$13:$H$110,8,0)*AP1231</f>
        <v>7.45225805391852</v>
      </c>
      <c r="AS1231" s="7" t="n">
        <f aca="false">M1231*AJ1231/AI1231+AH1231/R1231</f>
        <v>7.93113617351604</v>
      </c>
      <c r="AT1231" s="4" t="n">
        <f aca="false">AS1231+Z1231</f>
        <v>9.808027091079</v>
      </c>
      <c r="AU1231" s="4" t="n">
        <f aca="false">AT1231^-'paramètres CI'!$B$19</f>
        <v>1.16774158394386E-008</v>
      </c>
      <c r="AV1231" s="4" t="n">
        <f aca="false">SUMIFS($AU$2:$AU$1250,$I$2:$I$1250,V1231)</f>
        <v>1.55002481482707E-007</v>
      </c>
      <c r="AW1231" s="5" t="n">
        <f aca="false">AU1231/AV1231</f>
        <v>0.0753369605940237</v>
      </c>
      <c r="AX1231" s="7" t="n">
        <f aca="false">SUMIFS($AP$2:$AP$1250,$I$2:$I$1250,V1231)</f>
        <v>1</v>
      </c>
    </row>
    <row r="1232" customFormat="false" ht="15.8" hidden="false" customHeight="false" outlineLevel="0" collapsed="false">
      <c r="A1232" s="0" t="s">
        <v>19</v>
      </c>
      <c r="B1232" s="0" t="s">
        <v>148</v>
      </c>
      <c r="C1232" s="0" t="s">
        <v>35</v>
      </c>
      <c r="D1232" s="0" t="s">
        <v>33</v>
      </c>
      <c r="E1232" s="0" t="str">
        <f aca="false">VLOOKUP(A1232,Nomenclature!$D$1:$E$9,2,0)</f>
        <v>07</v>
      </c>
      <c r="F1232" s="0" t="str">
        <f aca="false">VLOOKUP(B1232,Nomenclature!$J$1:$K$97,2,0)</f>
        <v>95</v>
      </c>
      <c r="G1232" s="0" t="str">
        <f aca="false">VLOOKUP(C1232,Nomenclature!$M$1:$N$21,2,0)</f>
        <v>21</v>
      </c>
      <c r="H1232" s="0" t="str">
        <f aca="false">VLOOKUP(D1232,Nomenclature!$O$25:$P$31,2,0)</f>
        <v>01</v>
      </c>
      <c r="I1232" s="1" t="str">
        <f aca="false">CONCATENATE(E1232,F1232)</f>
        <v>0795</v>
      </c>
      <c r="J1232" s="0" t="str">
        <f aca="false">CONCATENATE(E1232,F1232,G1232,H1232)</f>
        <v>07952101</v>
      </c>
      <c r="K1232" s="0" t="n">
        <v>101.093061438911</v>
      </c>
      <c r="L1232" s="0" t="n">
        <v>25</v>
      </c>
      <c r="M1232" s="0" t="n">
        <v>100.35478731863</v>
      </c>
      <c r="N1232" s="0" t="n">
        <v>2.29474255780346</v>
      </c>
      <c r="O1232" s="0" t="n">
        <v>9.99200639488412E-005</v>
      </c>
      <c r="P1232" s="4" t="n">
        <f aca="false">VLOOKUP(D1232,'paramètres CI'!$A$1:$B$6,2,0)</f>
        <v>0.033584731604575</v>
      </c>
      <c r="Q1232" s="17" t="n">
        <f aca="false">M1232*P1232/N1232</f>
        <v>1.46874366619868</v>
      </c>
      <c r="R1232" s="9" t="n">
        <f aca="false">1/(1+0.04)*(1 - (1/(1+0.04))^L1232)/(1-1/(1+0.04))</f>
        <v>15.6220799436509</v>
      </c>
      <c r="S1232" s="17" t="n">
        <f aca="false">K1232/R1232</f>
        <v>6.47116528679635</v>
      </c>
      <c r="T1232" s="17" t="n">
        <f aca="false">Q1232+S1232</f>
        <v>7.93990895299503</v>
      </c>
      <c r="U1232" s="0" t="n">
        <f aca="false">T1232 + Z1232</f>
        <v>20.1269237614175</v>
      </c>
      <c r="V1232" s="4" t="str">
        <f aca="false">VLOOKUP(I1232,'CI ref gaz'!$I$1:$AM$97,1,0)</f>
        <v>0795</v>
      </c>
      <c r="W1232" s="0" t="n">
        <f aca="false">VLOOKUP(I1232,'CI ref gaz'!$I$1:$AM$97,14,0)</f>
        <v>-2</v>
      </c>
      <c r="X1232" s="1" t="n">
        <f aca="false">VLOOKUP(I1232,'CI ref gaz'!$I$1:$AM$97,13,0)</f>
        <v>7.83415126366696</v>
      </c>
      <c r="Y1232" s="2" t="n">
        <f aca="false">VLOOKUP(I1232,'CI ref gaz'!$I$1:$AM$97,7,0)</f>
        <v>0.189642771489693</v>
      </c>
      <c r="Z1232" s="17" t="n">
        <f aca="false">X1232*(O1232/Y1232)^(-1/8)-T1232</f>
        <v>12.1870148084225</v>
      </c>
      <c r="AA1232" s="17" t="n">
        <f aca="false">Z1232^2</f>
        <v>148.523329940708</v>
      </c>
      <c r="AB1232" s="18" t="n">
        <f aca="false">Z1232/U1232</f>
        <v>0.605508072315774</v>
      </c>
      <c r="AC1232" s="17" t="n">
        <f aca="false">U1232^-('paramètres CI'!$B$19)</f>
        <v>3.71347742155302E-011</v>
      </c>
      <c r="AD1232" s="4" t="n">
        <f aca="false">SUMIFS($AC$2:$AC$1250,$I$2:$I$1250,V1232)</f>
        <v>3.71644820349026E-007</v>
      </c>
      <c r="AE1232" s="4" t="n">
        <f aca="false">AC1232/AD1232</f>
        <v>9.99200639488412E-005</v>
      </c>
      <c r="AF1232" s="17" t="n">
        <f aca="false">AE1232-O1232</f>
        <v>0</v>
      </c>
      <c r="AG1232" s="4" t="n">
        <f aca="false">VLOOKUP(I1232,BesoinU!$F$1:$L$99,3,0)</f>
        <v>46.4207477043617</v>
      </c>
      <c r="AH1232" s="19" t="n">
        <f aca="false">VLOOKUP(J1232,bibliRdtCHauff!$G$2:$K$1398,4,0)</f>
        <v>102.00826845101</v>
      </c>
      <c r="AI1232" s="19" t="n">
        <f aca="false">VLOOKUP(J1232,bibliRdtCHauff!$G$2:$K$1398,3,0)</f>
        <v>2.52443483217545</v>
      </c>
      <c r="AJ1232" s="4" t="n">
        <f aca="false">VLOOKUP(D1232,'paramètres CI'!$A$1:$C$6,3)</f>
        <v>0.0509473684210526</v>
      </c>
      <c r="AK1232" s="4" t="n">
        <f aca="false">AJ1232*AG1232/AI1232</f>
        <v>0.936849272372295</v>
      </c>
      <c r="AL1232" s="4" t="n">
        <f aca="false">AK1232+AH1232/R1232</f>
        <v>7.46659875636902</v>
      </c>
      <c r="AM1232" s="4" t="n">
        <f aca="false">AL1232+Z1232</f>
        <v>19.6536135647915</v>
      </c>
      <c r="AN1232" s="4" t="n">
        <f aca="false">AM1232^-'paramètres CI'!$B$19</f>
        <v>4.49221671446695E-011</v>
      </c>
      <c r="AO1232" s="4" t="n">
        <f aca="false">SUMIFS($AN$2:$AN$1250,$I$2:$I$1250,V1232)</f>
        <v>0.00027647072439545</v>
      </c>
      <c r="AP1232" s="5" t="n">
        <f aca="false">AN1232/AO1232</f>
        <v>1.62484354330461E-007</v>
      </c>
      <c r="AQ1232" s="6" t="n">
        <f aca="false">AP1232-O1232</f>
        <v>-9.97575795945107E-005</v>
      </c>
      <c r="AR1232" s="20" t="n">
        <f aca="false">VLOOKUP(I1232,entreesparc!$A$13:$H$110,8,0)*AP1232</f>
        <v>0.00906557412977513</v>
      </c>
      <c r="AS1232" s="7" t="n">
        <f aca="false">M1232*AJ1232/AI1232+AH1232/R1232</f>
        <v>8.55507897841374</v>
      </c>
      <c r="AT1232" s="4" t="n">
        <f aca="false">AS1232+Z1232</f>
        <v>20.7420937868362</v>
      </c>
      <c r="AU1232" s="4" t="n">
        <f aca="false">AT1232^-'paramètres CI'!$B$19</f>
        <v>2.91863140342382E-011</v>
      </c>
      <c r="AV1232" s="4" t="n">
        <f aca="false">SUMIFS($AU$2:$AU$1250,$I$2:$I$1250,V1232)</f>
        <v>1.55002481482707E-007</v>
      </c>
      <c r="AW1232" s="5" t="n">
        <f aca="false">AU1232/AV1232</f>
        <v>0.000188295785687111</v>
      </c>
      <c r="AX1232" s="7" t="n">
        <f aca="false">SUMIFS($AP$2:$AP$1250,$I$2:$I$1250,V1232)</f>
        <v>1</v>
      </c>
    </row>
    <row r="1233" customFormat="false" ht="15.8" hidden="false" customHeight="false" outlineLevel="0" collapsed="false">
      <c r="A1233" s="0" t="s">
        <v>19</v>
      </c>
      <c r="B1233" s="0" t="s">
        <v>148</v>
      </c>
      <c r="C1233" s="0" t="s">
        <v>35</v>
      </c>
      <c r="D1233" s="0" t="s">
        <v>34</v>
      </c>
      <c r="E1233" s="0" t="str">
        <f aca="false">VLOOKUP(A1233,Nomenclature!$D$1:$E$9,2,0)</f>
        <v>07</v>
      </c>
      <c r="F1233" s="0" t="str">
        <f aca="false">VLOOKUP(B1233,Nomenclature!$J$1:$K$97,2,0)</f>
        <v>95</v>
      </c>
      <c r="G1233" s="0" t="str">
        <f aca="false">VLOOKUP(C1233,Nomenclature!$M$1:$N$21,2,0)</f>
        <v>21</v>
      </c>
      <c r="H1233" s="0" t="str">
        <f aca="false">VLOOKUP(D1233,Nomenclature!$O$25:$P$31,2,0)</f>
        <v>06</v>
      </c>
      <c r="I1233" s="1" t="str">
        <f aca="false">CONCATENATE(E1233,F1233)</f>
        <v>0795</v>
      </c>
      <c r="J1233" s="0" t="str">
        <f aca="false">CONCATENATE(E1233,F1233,G1233,H1233)</f>
        <v>07952106</v>
      </c>
      <c r="K1233" s="0" t="n">
        <v>106.512379868745</v>
      </c>
      <c r="L1233" s="0" t="n">
        <v>25</v>
      </c>
      <c r="M1233" s="0" t="n">
        <v>117.602231946524</v>
      </c>
      <c r="N1233" s="0" t="n">
        <v>2.48882265586911</v>
      </c>
      <c r="O1233" s="0" t="n">
        <v>9.99200639488412E-005</v>
      </c>
      <c r="P1233" s="4" t="n">
        <f aca="false">VLOOKUP(D1233,'paramètres CI'!$A$1:$B$6,2,0)</f>
        <v>0.0424847883250769</v>
      </c>
      <c r="Q1233" s="17" t="n">
        <f aca="false">M1233*P1233/N1233</f>
        <v>2.00749776968739</v>
      </c>
      <c r="R1233" s="9" t="n">
        <f aca="false">1/(1+0.04)*(1 - (1/(1+0.04))^L1233)/(1-1/(1+0.04))</f>
        <v>15.6220799436509</v>
      </c>
      <c r="S1233" s="17" t="n">
        <f aca="false">K1233/R1233</f>
        <v>6.81806649645483</v>
      </c>
      <c r="T1233" s="17" t="n">
        <f aca="false">Q1233+S1233</f>
        <v>8.82556426614222</v>
      </c>
      <c r="U1233" s="0" t="n">
        <f aca="false">T1233 + Z1233</f>
        <v>20.1269237614175</v>
      </c>
      <c r="V1233" s="4" t="str">
        <f aca="false">VLOOKUP(I1233,'CI ref gaz'!$I$1:$AM$97,1,0)</f>
        <v>0795</v>
      </c>
      <c r="W1233" s="0" t="n">
        <f aca="false">VLOOKUP(I1233,'CI ref gaz'!$I$1:$AM$97,14,0)</f>
        <v>-2</v>
      </c>
      <c r="X1233" s="1" t="n">
        <f aca="false">VLOOKUP(I1233,'CI ref gaz'!$I$1:$AM$97,13,0)</f>
        <v>7.83415126366696</v>
      </c>
      <c r="Y1233" s="2" t="n">
        <f aca="false">VLOOKUP(I1233,'CI ref gaz'!$I$1:$AM$97,7,0)</f>
        <v>0.189642771489693</v>
      </c>
      <c r="Z1233" s="17" t="n">
        <f aca="false">X1233*(O1233/Y1233)^(-1/8)-T1233</f>
        <v>11.3013594952753</v>
      </c>
      <c r="AA1233" s="17" t="n">
        <f aca="false">Z1233^2</f>
        <v>127.720726441449</v>
      </c>
      <c r="AB1233" s="18" t="n">
        <f aca="false">Z1233/U1233</f>
        <v>0.561504561215635</v>
      </c>
      <c r="AC1233" s="17" t="n">
        <f aca="false">U1233^-('paramètres CI'!$B$19)</f>
        <v>3.71347742155302E-011</v>
      </c>
      <c r="AD1233" s="4" t="n">
        <f aca="false">SUMIFS($AC$2:$AC$1250,$I$2:$I$1250,V1233)</f>
        <v>3.71644820349026E-007</v>
      </c>
      <c r="AE1233" s="4" t="n">
        <f aca="false">AC1233/AD1233</f>
        <v>9.99200639488412E-005</v>
      </c>
      <c r="AF1233" s="17" t="n">
        <f aca="false">AE1233-O1233</f>
        <v>0</v>
      </c>
      <c r="AG1233" s="4" t="n">
        <f aca="false">VLOOKUP(I1233,BesoinU!$F$1:$L$99,3,0)</f>
        <v>46.4207477043617</v>
      </c>
      <c r="AH1233" s="19" t="n">
        <f aca="false">VLOOKUP(J1233,bibliRdtCHauff!$G$2:$K$1398,4,0)</f>
        <v>102.657265290638</v>
      </c>
      <c r="AI1233" s="19" t="n">
        <f aca="false">VLOOKUP(J1233,bibliRdtCHauff!$G$2:$K$1398,3,0)</f>
        <v>2.49332711064539</v>
      </c>
      <c r="AJ1233" s="4" t="n">
        <f aca="false">VLOOKUP(D1233,'paramètres CI'!$A$1:$C$6,3)</f>
        <v>0.0591</v>
      </c>
      <c r="AK1233" s="4" t="n">
        <f aca="false">AJ1233*AG1233/AI1233</f>
        <v>1.10032341027954</v>
      </c>
      <c r="AL1233" s="4" t="n">
        <f aca="false">AK1233+AH1233/R1233</f>
        <v>7.67161645582306</v>
      </c>
      <c r="AM1233" s="4" t="n">
        <f aca="false">AL1233+Z1233</f>
        <v>18.9729759510983</v>
      </c>
      <c r="AN1233" s="4" t="n">
        <f aca="false">AM1233^-'paramètres CI'!$B$19</f>
        <v>5.95547423542714E-011</v>
      </c>
      <c r="AO1233" s="4" t="n">
        <f aca="false">SUMIFS($AN$2:$AN$1250,$I$2:$I$1250,V1233)</f>
        <v>0.00027647072439545</v>
      </c>
      <c r="AP1233" s="5" t="n">
        <f aca="false">AN1233/AO1233</f>
        <v>2.15410664129079E-007</v>
      </c>
      <c r="AQ1233" s="6" t="n">
        <f aca="false">AP1233-O1233</f>
        <v>-9.97046532847121E-005</v>
      </c>
      <c r="AR1233" s="20" t="n">
        <f aca="false">VLOOKUP(I1233,entreesparc!$A$13:$H$110,8,0)*AP1233</f>
        <v>0.0120185192725363</v>
      </c>
      <c r="AS1233" s="7" t="n">
        <f aca="false">M1233*AJ1233/AI1233+AH1233/R1233</f>
        <v>9.35885023303205</v>
      </c>
      <c r="AT1233" s="4" t="n">
        <f aca="false">AS1233+Z1233</f>
        <v>20.6602097283073</v>
      </c>
      <c r="AU1233" s="4" t="n">
        <f aca="false">AT1233^-'paramètres CI'!$B$19</f>
        <v>3.01246627118313E-011</v>
      </c>
      <c r="AV1233" s="4" t="n">
        <f aca="false">SUMIFS($AU$2:$AU$1250,$I$2:$I$1250,V1233)</f>
        <v>1.55002481482707E-007</v>
      </c>
      <c r="AW1233" s="5" t="n">
        <f aca="false">AU1233/AV1233</f>
        <v>0.000194349551205038</v>
      </c>
      <c r="AX1233" s="7" t="n">
        <f aca="false">SUMIFS($AP$2:$AP$1250,$I$2:$I$1250,V1233)</f>
        <v>1</v>
      </c>
    </row>
    <row r="1234" customFormat="false" ht="15.8" hidden="false" customHeight="false" outlineLevel="0" collapsed="false">
      <c r="A1234" s="0" t="s">
        <v>19</v>
      </c>
      <c r="B1234" s="0" t="s">
        <v>148</v>
      </c>
      <c r="C1234" s="0" t="s">
        <v>134</v>
      </c>
      <c r="D1234" s="0" t="s">
        <v>43</v>
      </c>
      <c r="E1234" s="0" t="str">
        <f aca="false">VLOOKUP(A1234,Nomenclature!$D$1:$E$9,2,0)</f>
        <v>07</v>
      </c>
      <c r="F1234" s="0" t="str">
        <f aca="false">VLOOKUP(B1234,Nomenclature!$J$1:$K$97,2,0)</f>
        <v>95</v>
      </c>
      <c r="G1234" s="0" t="str">
        <f aca="false">VLOOKUP(C1234,Nomenclature!$M$1:$N$21,2,0)</f>
        <v>02</v>
      </c>
      <c r="H1234" s="0" t="str">
        <f aca="false">VLOOKUP(D1234,Nomenclature!$O$25:$P$31,2,0)</f>
        <v>02</v>
      </c>
      <c r="I1234" s="1" t="str">
        <f aca="false">CONCATENATE(E1234,F1234)</f>
        <v>0795</v>
      </c>
      <c r="J1234" s="0" t="str">
        <f aca="false">CONCATENATE(E1234,F1234,G1234,H1234)</f>
        <v>07950202</v>
      </c>
      <c r="K1234" s="0" t="n">
        <v>10</v>
      </c>
      <c r="L1234" s="0" t="n">
        <v>10</v>
      </c>
      <c r="M1234" s="0" t="n">
        <v>88.8450293804556</v>
      </c>
      <c r="N1234" s="0" t="n">
        <v>0.8</v>
      </c>
      <c r="O1234" s="0" t="n">
        <v>0.139472233321414</v>
      </c>
      <c r="P1234" s="4" t="n">
        <f aca="false">VLOOKUP(D1234,'paramètres CI'!$A$1:$B$6,2,0)</f>
        <v>0.0935912806596305</v>
      </c>
      <c r="Q1234" s="17" t="n">
        <f aca="false">M1234*P1234/N1234</f>
        <v>10.3939000999492</v>
      </c>
      <c r="R1234" s="9" t="n">
        <f aca="false">1/(1+0.04)*(1 - (1/(1+0.04))^L1234)/(1-1/(1+0.04))</f>
        <v>8.11089577935502</v>
      </c>
      <c r="S1234" s="17" t="n">
        <f aca="false">K1234/R1234</f>
        <v>1.23290944330137</v>
      </c>
      <c r="T1234" s="17" t="n">
        <f aca="false">Q1234+S1234</f>
        <v>11.6268095432505</v>
      </c>
      <c r="U1234" s="0" t="n">
        <f aca="false">T1234 + Z1234</f>
        <v>8.14091124716617</v>
      </c>
      <c r="V1234" s="4" t="str">
        <f aca="false">VLOOKUP(I1234,'CI ref gaz'!$I$1:$AM$97,1,0)</f>
        <v>0795</v>
      </c>
      <c r="W1234" s="0" t="n">
        <f aca="false">VLOOKUP(I1234,'CI ref gaz'!$I$1:$AM$97,14,0)</f>
        <v>-2</v>
      </c>
      <c r="X1234" s="1" t="n">
        <f aca="false">VLOOKUP(I1234,'CI ref gaz'!$I$1:$AM$97,13,0)</f>
        <v>7.83415126366696</v>
      </c>
      <c r="Y1234" s="2" t="n">
        <f aca="false">VLOOKUP(I1234,'CI ref gaz'!$I$1:$AM$97,7,0)</f>
        <v>0.189642771489693</v>
      </c>
      <c r="Z1234" s="17" t="n">
        <f aca="false">X1234*(O1234/Y1234)^(-1/8)-T1234</f>
        <v>-3.48589829608437</v>
      </c>
      <c r="AA1234" s="17" t="n">
        <f aca="false">Z1234^2</f>
        <v>12.1514869306439</v>
      </c>
      <c r="AB1234" s="18" t="n">
        <f aca="false">Z1234/U1234</f>
        <v>-0.428195098834642</v>
      </c>
      <c r="AC1234" s="17" t="n">
        <f aca="false">U1234^-('paramètres CI'!$B$19)</f>
        <v>5.18341330964143E-008</v>
      </c>
      <c r="AD1234" s="4" t="n">
        <f aca="false">SUMIFS($AC$2:$AC$1250,$I$2:$I$1250,V1234)</f>
        <v>3.71644820349026E-007</v>
      </c>
      <c r="AE1234" s="4" t="n">
        <f aca="false">AC1234/AD1234</f>
        <v>0.139472233321414</v>
      </c>
      <c r="AF1234" s="17" t="n">
        <f aca="false">AE1234-O1234</f>
        <v>0</v>
      </c>
      <c r="AG1234" s="4" t="n">
        <f aca="false">VLOOKUP(I1234,BesoinU!$F$1:$L$99,3,0)</f>
        <v>46.4207477043617</v>
      </c>
      <c r="AH1234" s="19" t="n">
        <f aca="false">VLOOKUP(J1234,bibliRdtCHauff!$G$2:$K$1398,4,0)</f>
        <v>10.4</v>
      </c>
      <c r="AI1234" s="19" t="n">
        <f aca="false">VLOOKUP(J1234,bibliRdtCHauff!$G$2:$K$1398,3,0)</f>
        <v>0.84</v>
      </c>
      <c r="AJ1234" s="4" t="n">
        <f aca="false">VLOOKUP(D1234,'paramètres CI'!$A$1:$C$6,3)</f>
        <v>0.09847</v>
      </c>
      <c r="AK1234" s="4" t="n">
        <f aca="false">AJ1234*AG1234/AI1234</f>
        <v>5.44172741243869</v>
      </c>
      <c r="AL1234" s="4" t="n">
        <f aca="false">AK1234+AH1234/R1234</f>
        <v>6.72395323347211</v>
      </c>
      <c r="AM1234" s="4" t="n">
        <f aca="false">AL1234+Z1234</f>
        <v>3.23805493738774</v>
      </c>
      <c r="AN1234" s="4" t="n">
        <f aca="false">AM1234^-'paramètres CI'!$B$19</f>
        <v>8.274205399494E-005</v>
      </c>
      <c r="AO1234" s="4" t="n">
        <f aca="false">SUMIFS($AN$2:$AN$1250,$I$2:$I$1250,V1234)</f>
        <v>0.00027647072439545</v>
      </c>
      <c r="AP1234" s="5" t="n">
        <f aca="false">AN1234/AO1234</f>
        <v>0.29927962237546</v>
      </c>
      <c r="AQ1234" s="6" t="n">
        <f aca="false">AP1234-O1234</f>
        <v>0.159807389054046</v>
      </c>
      <c r="AR1234" s="20" t="n">
        <f aca="false">VLOOKUP(I1234,entreesparc!$A$13:$H$110,8,0)*AP1234</f>
        <v>16697.8637011281</v>
      </c>
      <c r="AS1234" s="7" t="n">
        <f aca="false">M1234*AJ1234/AI1234+AH1234/R1234</f>
        <v>11.6971901580495</v>
      </c>
      <c r="AT1234" s="4" t="n">
        <f aca="false">AS1234+Z1234</f>
        <v>8.21129186196508</v>
      </c>
      <c r="AU1234" s="4" t="n">
        <f aca="false">AT1234^-'paramètres CI'!$B$19</f>
        <v>4.83847039783097E-008</v>
      </c>
      <c r="AV1234" s="4" t="n">
        <f aca="false">SUMIFS($AU$2:$AU$1250,$I$2:$I$1250,V1234)</f>
        <v>1.55002481482707E-007</v>
      </c>
      <c r="AW1234" s="5" t="n">
        <f aca="false">AU1234/AV1234</f>
        <v>0.312154383049073</v>
      </c>
      <c r="AX1234" s="7" t="n">
        <f aca="false">SUMIFS($AP$2:$AP$1250,$I$2:$I$1250,V1234)</f>
        <v>1</v>
      </c>
    </row>
    <row r="1235" customFormat="false" ht="15.8" hidden="false" customHeight="false" outlineLevel="0" collapsed="false">
      <c r="A1235" s="0" t="s">
        <v>19</v>
      </c>
      <c r="B1235" s="0" t="s">
        <v>148</v>
      </c>
      <c r="C1235" s="0" t="s">
        <v>135</v>
      </c>
      <c r="D1235" s="0" t="s">
        <v>43</v>
      </c>
      <c r="E1235" s="0" t="str">
        <f aca="false">VLOOKUP(A1235,Nomenclature!$D$1:$E$9,2,0)</f>
        <v>07</v>
      </c>
      <c r="F1235" s="0" t="str">
        <f aca="false">VLOOKUP(B1235,Nomenclature!$J$1:$K$97,2,0)</f>
        <v>95</v>
      </c>
      <c r="G1235" s="0" t="str">
        <f aca="false">VLOOKUP(C1235,Nomenclature!$M$1:$N$21,2,0)</f>
        <v>22</v>
      </c>
      <c r="H1235" s="0" t="str">
        <f aca="false">VLOOKUP(D1235,Nomenclature!$O$25:$P$31,2,0)</f>
        <v>02</v>
      </c>
      <c r="I1235" s="1" t="str">
        <f aca="false">CONCATENATE(E1235,F1235)</f>
        <v>0795</v>
      </c>
      <c r="J1235" s="0" t="str">
        <f aca="false">CONCATENATE(E1235,F1235,G1235,H1235)</f>
        <v>07952202</v>
      </c>
      <c r="K1235" s="0" t="n">
        <v>12</v>
      </c>
      <c r="L1235" s="0" t="n">
        <v>10</v>
      </c>
      <c r="M1235" s="0" t="n">
        <v>88.8450293804556</v>
      </c>
      <c r="N1235" s="0" t="n">
        <v>1</v>
      </c>
      <c r="O1235" s="0" t="n">
        <v>9.99200639488412E-005</v>
      </c>
      <c r="P1235" s="4" t="n">
        <f aca="false">VLOOKUP(D1235,'paramètres CI'!$A$1:$B$6,2,0)</f>
        <v>0.0935912806596305</v>
      </c>
      <c r="Q1235" s="17" t="n">
        <f aca="false">M1235*P1235/N1235</f>
        <v>8.31512007995933</v>
      </c>
      <c r="R1235" s="9" t="n">
        <f aca="false">1/(1+0.04)*(1 - (1/(1+0.04))^L1235)/(1-1/(1+0.04))</f>
        <v>8.11089577935502</v>
      </c>
      <c r="S1235" s="17" t="n">
        <f aca="false">K1235/R1235</f>
        <v>1.47949133196164</v>
      </c>
      <c r="T1235" s="17" t="n">
        <f aca="false">Q1235+S1235</f>
        <v>9.79461141192097</v>
      </c>
      <c r="U1235" s="0" t="n">
        <f aca="false">T1235 + Z1235</f>
        <v>20.1269237614175</v>
      </c>
      <c r="V1235" s="4" t="str">
        <f aca="false">VLOOKUP(I1235,'CI ref gaz'!$I$1:$AM$97,1,0)</f>
        <v>0795</v>
      </c>
      <c r="W1235" s="0" t="n">
        <f aca="false">VLOOKUP(I1235,'CI ref gaz'!$I$1:$AM$97,14,0)</f>
        <v>-2</v>
      </c>
      <c r="X1235" s="1" t="n">
        <f aca="false">VLOOKUP(I1235,'CI ref gaz'!$I$1:$AM$97,13,0)</f>
        <v>7.83415126366696</v>
      </c>
      <c r="Y1235" s="2" t="n">
        <f aca="false">VLOOKUP(I1235,'CI ref gaz'!$I$1:$AM$97,7,0)</f>
        <v>0.189642771489693</v>
      </c>
      <c r="Z1235" s="17" t="n">
        <f aca="false">X1235*(O1235/Y1235)^(-1/8)-T1235</f>
        <v>10.3323123494965</v>
      </c>
      <c r="AA1235" s="17" t="n">
        <f aca="false">Z1235^2</f>
        <v>106.756678487558</v>
      </c>
      <c r="AB1235" s="18" t="n">
        <f aca="false">Z1235/U1235</f>
        <v>0.513357752629001</v>
      </c>
      <c r="AC1235" s="17" t="n">
        <f aca="false">U1235^-('paramètres CI'!$B$19)</f>
        <v>3.71347742155302E-011</v>
      </c>
      <c r="AD1235" s="4" t="n">
        <f aca="false">SUMIFS($AC$2:$AC$1250,$I$2:$I$1250,V1235)</f>
        <v>3.71644820349026E-007</v>
      </c>
      <c r="AE1235" s="4" t="n">
        <f aca="false">AC1235/AD1235</f>
        <v>9.99200639488412E-005</v>
      </c>
      <c r="AF1235" s="17" t="n">
        <f aca="false">AE1235-O1235</f>
        <v>0</v>
      </c>
      <c r="AG1235" s="4" t="n">
        <f aca="false">VLOOKUP(I1235,BesoinU!$F$1:$L$99,3,0)</f>
        <v>46.4207477043617</v>
      </c>
      <c r="AH1235" s="19" t="n">
        <f aca="false">VLOOKUP(J1235,bibliRdtCHauff!$G$2:$K$1398,4,0)</f>
        <v>12</v>
      </c>
      <c r="AI1235" s="19" t="n">
        <f aca="false">VLOOKUP(J1235,bibliRdtCHauff!$G$2:$K$1398,3,0)</f>
        <v>1</v>
      </c>
      <c r="AJ1235" s="4" t="n">
        <f aca="false">VLOOKUP(D1235,'paramètres CI'!$A$1:$C$6,3)</f>
        <v>0.09847</v>
      </c>
      <c r="AK1235" s="4" t="n">
        <f aca="false">AJ1235*AG1235/AI1235</f>
        <v>4.5710510264485</v>
      </c>
      <c r="AL1235" s="4" t="n">
        <f aca="false">AK1235+AH1235/R1235</f>
        <v>6.05054235841014</v>
      </c>
      <c r="AM1235" s="4" t="n">
        <f aca="false">AL1235+Z1235</f>
        <v>16.3828547079067</v>
      </c>
      <c r="AN1235" s="4" t="n">
        <f aca="false">AM1235^-'paramètres CI'!$B$19</f>
        <v>1.92700731076875E-010</v>
      </c>
      <c r="AO1235" s="4" t="n">
        <f aca="false">SUMIFS($AN$2:$AN$1250,$I$2:$I$1250,V1235)</f>
        <v>0.00027647072439545</v>
      </c>
      <c r="AP1235" s="5" t="n">
        <f aca="false">AN1235/AO1235</f>
        <v>6.97002301051037E-007</v>
      </c>
      <c r="AQ1235" s="6" t="n">
        <f aca="false">AP1235-O1235</f>
        <v>-9.92230616477901E-005</v>
      </c>
      <c r="AR1235" s="20" t="n">
        <f aca="false">VLOOKUP(I1235,entreesparc!$A$13:$H$110,8,0)*AP1235</f>
        <v>0.0388882120671814</v>
      </c>
      <c r="AS1235" s="7" t="n">
        <f aca="false">M1235*AJ1235/AI1235+AH1235/R1235</f>
        <v>10.2280613750551</v>
      </c>
      <c r="AT1235" s="4" t="n">
        <f aca="false">AS1235+Z1235</f>
        <v>20.5603737245516</v>
      </c>
      <c r="AU1235" s="4" t="n">
        <f aca="false">AT1235^-'paramètres CI'!$B$19</f>
        <v>3.13149673843053E-011</v>
      </c>
      <c r="AV1235" s="4" t="n">
        <f aca="false">SUMIFS($AU$2:$AU$1250,$I$2:$I$1250,V1235)</f>
        <v>1.55002481482707E-007</v>
      </c>
      <c r="AW1235" s="5" t="n">
        <f aca="false">AU1235/AV1235</f>
        <v>0.00020202881324709</v>
      </c>
      <c r="AX1235" s="7" t="n">
        <f aca="false">SUMIFS($AP$2:$AP$1250,$I$2:$I$1250,V1235)</f>
        <v>1</v>
      </c>
    </row>
    <row r="1236" customFormat="false" ht="15.8" hidden="false" customHeight="false" outlineLevel="0" collapsed="false">
      <c r="A1236" s="0" t="s">
        <v>19</v>
      </c>
      <c r="B1236" s="0" t="s">
        <v>148</v>
      </c>
      <c r="C1236" s="0" t="s">
        <v>36</v>
      </c>
      <c r="D1236" s="0" t="s">
        <v>37</v>
      </c>
      <c r="E1236" s="0" t="str">
        <f aca="false">VLOOKUP(A1236,Nomenclature!$D$1:$E$9,2,0)</f>
        <v>07</v>
      </c>
      <c r="F1236" s="0" t="str">
        <f aca="false">VLOOKUP(B1236,Nomenclature!$J$1:$K$97,2,0)</f>
        <v>95</v>
      </c>
      <c r="G1236" s="0" t="str">
        <f aca="false">VLOOKUP(C1236,Nomenclature!$M$1:$N$21,2,0)</f>
        <v>23</v>
      </c>
      <c r="H1236" s="0" t="str">
        <f aca="false">VLOOKUP(D1236,Nomenclature!$O$25:$P$31,2,0)</f>
        <v>03</v>
      </c>
      <c r="I1236" s="1" t="str">
        <f aca="false">CONCATENATE(E1236,F1236)</f>
        <v>0795</v>
      </c>
      <c r="J1236" s="0" t="str">
        <f aca="false">CONCATENATE(E1236,F1236,G1236,H1236)</f>
        <v>07952303</v>
      </c>
      <c r="K1236" s="0" t="n">
        <v>80.320685321358</v>
      </c>
      <c r="L1236" s="0" t="n">
        <v>20</v>
      </c>
      <c r="M1236" s="0" t="n">
        <v>96.3336793597921</v>
      </c>
      <c r="N1236" s="0" t="n">
        <v>0.742139648316257</v>
      </c>
      <c r="O1236" s="0" t="n">
        <v>9.99200639488412E-005</v>
      </c>
      <c r="P1236" s="4" t="n">
        <f aca="false">VLOOKUP(D1236,'paramètres CI'!$A$1:$B$6,2,0)</f>
        <v>0.0385046990211696</v>
      </c>
      <c r="Q1236" s="17" t="n">
        <f aca="false">M1236*P1236/N1236</f>
        <v>4.99811502830524</v>
      </c>
      <c r="R1236" s="9" t="n">
        <f aca="false">1/(1+0.04)*(1 - (1/(1+0.04))^L1236)/(1-1/(1+0.04))</f>
        <v>13.5903263449677</v>
      </c>
      <c r="S1236" s="17" t="n">
        <f aca="false">K1236/R1236</f>
        <v>5.91013661354054</v>
      </c>
      <c r="T1236" s="17" t="n">
        <f aca="false">Q1236+S1236</f>
        <v>10.9082516418458</v>
      </c>
      <c r="U1236" s="0" t="n">
        <f aca="false">T1236 + Z1236</f>
        <v>20.1269237614175</v>
      </c>
      <c r="V1236" s="4" t="str">
        <f aca="false">VLOOKUP(I1236,'CI ref gaz'!$I$1:$AM$97,1,0)</f>
        <v>0795</v>
      </c>
      <c r="W1236" s="0" t="n">
        <f aca="false">VLOOKUP(I1236,'CI ref gaz'!$I$1:$AM$97,14,0)</f>
        <v>-2</v>
      </c>
      <c r="X1236" s="1" t="n">
        <f aca="false">VLOOKUP(I1236,'CI ref gaz'!$I$1:$AM$97,13,0)</f>
        <v>7.83415126366696</v>
      </c>
      <c r="Y1236" s="2" t="n">
        <f aca="false">VLOOKUP(I1236,'CI ref gaz'!$I$1:$AM$97,7,0)</f>
        <v>0.189642771489693</v>
      </c>
      <c r="Z1236" s="17" t="n">
        <f aca="false">X1236*(O1236/Y1236)^(-1/8)-T1236</f>
        <v>9.2186721195717</v>
      </c>
      <c r="AA1236" s="17" t="n">
        <f aca="false">Z1236^2</f>
        <v>84.9839156481687</v>
      </c>
      <c r="AB1236" s="18" t="n">
        <f aca="false">Z1236/U1236</f>
        <v>0.458026881248665</v>
      </c>
      <c r="AC1236" s="17" t="n">
        <f aca="false">U1236^-('paramètres CI'!$B$19)</f>
        <v>3.71347742155302E-011</v>
      </c>
      <c r="AD1236" s="4" t="n">
        <f aca="false">SUMIFS($AC$2:$AC$1250,$I$2:$I$1250,V1236)</f>
        <v>3.71644820349026E-007</v>
      </c>
      <c r="AE1236" s="4" t="n">
        <f aca="false">AC1236/AD1236</f>
        <v>9.99200639488412E-005</v>
      </c>
      <c r="AF1236" s="17" t="n">
        <f aca="false">AE1236-O1236</f>
        <v>0</v>
      </c>
      <c r="AG1236" s="4" t="n">
        <f aca="false">VLOOKUP(I1236,BesoinU!$F$1:$L$99,3,0)</f>
        <v>46.4207477043617</v>
      </c>
      <c r="AH1236" s="19" t="n">
        <f aca="false">VLOOKUP(J1236,bibliRdtCHauff!$G$2:$K$1398,4,0)</f>
        <v>78.0677423187547</v>
      </c>
      <c r="AI1236" s="19" t="n">
        <f aca="false">VLOOKUP(J1236,bibliRdtCHauff!$G$2:$K$1398,3,0)</f>
        <v>0.7420238310277</v>
      </c>
      <c r="AJ1236" s="4" t="n">
        <f aca="false">VLOOKUP(D1236,'paramètres CI'!$A$1:$C$6,3)</f>
        <v>0.0763929293534506</v>
      </c>
      <c r="AK1236" s="4" t="n">
        <f aca="false">AJ1236*AG1236/AI1236</f>
        <v>4.77911456698387</v>
      </c>
      <c r="AL1236" s="4" t="n">
        <f aca="false">AK1236+AH1236/R1236</f>
        <v>10.5234756910022</v>
      </c>
      <c r="AM1236" s="4" t="n">
        <f aca="false">AL1236+Z1236</f>
        <v>19.7421478105739</v>
      </c>
      <c r="AN1236" s="4" t="n">
        <f aca="false">AM1236^-'paramètres CI'!$B$19</f>
        <v>4.33355992709156E-011</v>
      </c>
      <c r="AO1236" s="4" t="n">
        <f aca="false">SUMIFS($AN$2:$AN$1250,$I$2:$I$1250,V1236)</f>
        <v>0.00027647072439545</v>
      </c>
      <c r="AP1236" s="5" t="n">
        <f aca="false">AN1236/AO1236</f>
        <v>1.5674570740058E-007</v>
      </c>
      <c r="AQ1236" s="6" t="n">
        <f aca="false">AP1236-O1236</f>
        <v>-9.97633182414406E-005</v>
      </c>
      <c r="AR1236" s="20" t="n">
        <f aca="false">VLOOKUP(I1236,entreesparc!$A$13:$H$110,8,0)*AP1236</f>
        <v>0.00874539481551553</v>
      </c>
      <c r="AS1236" s="7" t="n">
        <f aca="false">M1236*AJ1236/AI1236+AH1236/R1236</f>
        <v>15.6621180126321</v>
      </c>
      <c r="AT1236" s="4" t="n">
        <f aca="false">AS1236+Z1236</f>
        <v>24.8807901322038</v>
      </c>
      <c r="AU1236" s="4" t="n">
        <f aca="false">AT1236^-'paramètres CI'!$B$19</f>
        <v>6.80905208014398E-012</v>
      </c>
      <c r="AV1236" s="4" t="n">
        <f aca="false">SUMIFS($AU$2:$AU$1250,$I$2:$I$1250,V1236)</f>
        <v>1.55002481482707E-007</v>
      </c>
      <c r="AW1236" s="5" t="n">
        <f aca="false">AU1236/AV1236</f>
        <v>4.39286649801386E-005</v>
      </c>
      <c r="AX1236" s="7" t="n">
        <f aca="false">SUMIFS($AP$2:$AP$1250,$I$2:$I$1250,V1236)</f>
        <v>1</v>
      </c>
    </row>
    <row r="1237" customFormat="false" ht="15.8" hidden="false" customHeight="false" outlineLevel="0" collapsed="false">
      <c r="A1237" s="0" t="s">
        <v>19</v>
      </c>
      <c r="B1237" s="0" t="s">
        <v>148</v>
      </c>
      <c r="C1237" s="0" t="s">
        <v>38</v>
      </c>
      <c r="D1237" s="0" t="s">
        <v>39</v>
      </c>
      <c r="E1237" s="0" t="str">
        <f aca="false">VLOOKUP(A1237,Nomenclature!$D$1:$E$9,2,0)</f>
        <v>07</v>
      </c>
      <c r="F1237" s="0" t="str">
        <f aca="false">VLOOKUP(B1237,Nomenclature!$J$1:$K$97,2,0)</f>
        <v>95</v>
      </c>
      <c r="G1237" s="0" t="str">
        <f aca="false">VLOOKUP(C1237,Nomenclature!$M$1:$N$21,2,0)</f>
        <v>24</v>
      </c>
      <c r="H1237" s="0" t="str">
        <f aca="false">VLOOKUP(D1237,Nomenclature!$O$25:$P$31,2,0)</f>
        <v>04</v>
      </c>
      <c r="I1237" s="1" t="str">
        <f aca="false">CONCATENATE(E1237,F1237)</f>
        <v>0795</v>
      </c>
      <c r="J1237" s="0" t="str">
        <f aca="false">CONCATENATE(E1237,F1237,G1237,H1237)</f>
        <v>07952404</v>
      </c>
      <c r="K1237" s="0" t="n">
        <v>62.1952839301098</v>
      </c>
      <c r="L1237" s="0" t="n">
        <v>20</v>
      </c>
      <c r="M1237" s="0" t="n">
        <v>172.466519758634</v>
      </c>
      <c r="N1237" s="0" t="n">
        <v>0.960914373299092</v>
      </c>
      <c r="O1237" s="0" t="n">
        <v>9.99200639488412E-005</v>
      </c>
      <c r="P1237" s="4" t="n">
        <f aca="false">VLOOKUP(D1237,'paramètres CI'!$A$1:$B$6,2,0)</f>
        <v>0.022045059962018</v>
      </c>
      <c r="Q1237" s="17" t="n">
        <f aca="false">M1237*P1237/N1237</f>
        <v>3.95668425321413</v>
      </c>
      <c r="R1237" s="9" t="n">
        <f aca="false">1/(1+0.04)*(1 - (1/(1+0.04))^L1237)/(1-1/(1+0.04))</f>
        <v>13.5903263449677</v>
      </c>
      <c r="S1237" s="17" t="n">
        <f aca="false">K1237/R1237</f>
        <v>4.57643785376353</v>
      </c>
      <c r="T1237" s="17" t="n">
        <f aca="false">Q1237+S1237</f>
        <v>8.53312210697766</v>
      </c>
      <c r="U1237" s="0" t="n">
        <f aca="false">T1237 + Z1237</f>
        <v>20.1269237614175</v>
      </c>
      <c r="V1237" s="4" t="str">
        <f aca="false">VLOOKUP(I1237,'CI ref gaz'!$I$1:$AM$97,1,0)</f>
        <v>0795</v>
      </c>
      <c r="W1237" s="0" t="n">
        <f aca="false">VLOOKUP(I1237,'CI ref gaz'!$I$1:$AM$97,14,0)</f>
        <v>-2</v>
      </c>
      <c r="X1237" s="1" t="n">
        <f aca="false">VLOOKUP(I1237,'CI ref gaz'!$I$1:$AM$97,13,0)</f>
        <v>7.83415126366696</v>
      </c>
      <c r="Y1237" s="2" t="n">
        <f aca="false">VLOOKUP(I1237,'CI ref gaz'!$I$1:$AM$97,7,0)</f>
        <v>0.189642771489693</v>
      </c>
      <c r="Z1237" s="17" t="n">
        <f aca="false">X1237*(O1237/Y1237)^(-1/8)-T1237</f>
        <v>11.5938016544398</v>
      </c>
      <c r="AA1237" s="17" t="n">
        <f aca="false">Z1237^2</f>
        <v>134.416236802492</v>
      </c>
      <c r="AB1237" s="18" t="n">
        <f aca="false">Z1237/U1237</f>
        <v>0.576034459705397</v>
      </c>
      <c r="AC1237" s="17" t="n">
        <f aca="false">U1237^-('paramètres CI'!$B$19)</f>
        <v>3.71347742155302E-011</v>
      </c>
      <c r="AD1237" s="4" t="n">
        <f aca="false">SUMIFS($AC$2:$AC$1250,$I$2:$I$1250,V1237)</f>
        <v>3.71644820349026E-007</v>
      </c>
      <c r="AE1237" s="4" t="n">
        <f aca="false">AC1237/AD1237</f>
        <v>9.99200639488412E-005</v>
      </c>
      <c r="AF1237" s="17" t="n">
        <f aca="false">AE1237-O1237</f>
        <v>0</v>
      </c>
      <c r="AG1237" s="4" t="n">
        <f aca="false">VLOOKUP(I1237,BesoinU!$F$1:$L$99,3,0)</f>
        <v>46.4207477043617</v>
      </c>
      <c r="AH1237" s="19" t="n">
        <f aca="false">VLOOKUP(J1237,bibliRdtCHauff!$G$2:$K$1398,4,0)</f>
        <v>61.9433369297058</v>
      </c>
      <c r="AI1237" s="19" t="n">
        <f aca="false">VLOOKUP(J1237,bibliRdtCHauff!$G$2:$K$1398,3,0)</f>
        <v>0.960868502280211</v>
      </c>
      <c r="AJ1237" s="4" t="n">
        <f aca="false">VLOOKUP(D1237,'paramètres CI'!$A$1:$C$6,3)</f>
        <v>0.0386719666666667</v>
      </c>
      <c r="AK1237" s="4" t="n">
        <f aca="false">AJ1237*AG1237/AI1237</f>
        <v>1.86829061791985</v>
      </c>
      <c r="AL1237" s="4" t="n">
        <f aca="false">AK1237+AH1237/R1237</f>
        <v>6.4261897704036</v>
      </c>
      <c r="AM1237" s="4" t="n">
        <f aca="false">AL1237+Z1237</f>
        <v>18.0199914248434</v>
      </c>
      <c r="AN1237" s="4" t="n">
        <f aca="false">AM1237^-'paramètres CI'!$B$19</f>
        <v>8.99421697473757E-011</v>
      </c>
      <c r="AO1237" s="4" t="n">
        <f aca="false">SUMIFS($AN$2:$AN$1250,$I$2:$I$1250,V1237)</f>
        <v>0.00027647072439545</v>
      </c>
      <c r="AP1237" s="5" t="n">
        <f aca="false">AN1237/AO1237</f>
        <v>3.25322581419966E-007</v>
      </c>
      <c r="AQ1237" s="6" t="n">
        <f aca="false">AP1237-O1237</f>
        <v>-9.95947413674212E-005</v>
      </c>
      <c r="AR1237" s="20" t="n">
        <f aca="false">VLOOKUP(I1237,entreesparc!$A$13:$H$110,8,0)*AP1237</f>
        <v>0.018150892066533</v>
      </c>
      <c r="AS1237" s="7" t="n">
        <f aca="false">M1237*AJ1237/AI1237+AH1237/R1237</f>
        <v>11.4991397982063</v>
      </c>
      <c r="AT1237" s="4" t="n">
        <f aca="false">AS1237+Z1237</f>
        <v>23.0929414526461</v>
      </c>
      <c r="AU1237" s="4" t="n">
        <f aca="false">AT1237^-'paramètres CI'!$B$19</f>
        <v>1.23641983641221E-011</v>
      </c>
      <c r="AV1237" s="4" t="n">
        <f aca="false">SUMIFS($AU$2:$AU$1250,$I$2:$I$1250,V1237)</f>
        <v>1.55002481482707E-007</v>
      </c>
      <c r="AW1237" s="5" t="n">
        <f aca="false">AU1237/AV1237</f>
        <v>7.97677446570524E-005</v>
      </c>
      <c r="AX1237" s="7" t="n">
        <f aca="false">SUMIFS($AP$2:$AP$1250,$I$2:$I$1250,V1237)</f>
        <v>1</v>
      </c>
    </row>
    <row r="1238" customFormat="false" ht="15.8" hidden="false" customHeight="false" outlineLevel="0" collapsed="false">
      <c r="A1238" s="0" t="s">
        <v>19</v>
      </c>
      <c r="B1238" s="0" t="s">
        <v>148</v>
      </c>
      <c r="C1238" s="0" t="s">
        <v>40</v>
      </c>
      <c r="D1238" s="0" t="s">
        <v>37</v>
      </c>
      <c r="E1238" s="0" t="str">
        <f aca="false">VLOOKUP(A1238,Nomenclature!$D$1:$E$9,2,0)</f>
        <v>07</v>
      </c>
      <c r="F1238" s="0" t="str">
        <f aca="false">VLOOKUP(B1238,Nomenclature!$J$1:$K$97,2,0)</f>
        <v>95</v>
      </c>
      <c r="G1238" s="0" t="str">
        <f aca="false">VLOOKUP(C1238,Nomenclature!$M$1:$N$21,2,0)</f>
        <v>03</v>
      </c>
      <c r="H1238" s="0" t="str">
        <f aca="false">VLOOKUP(D1238,Nomenclature!$O$25:$P$31,2,0)</f>
        <v>03</v>
      </c>
      <c r="I1238" s="1" t="str">
        <f aca="false">CONCATENATE(E1238,F1238)</f>
        <v>0795</v>
      </c>
      <c r="J1238" s="0" t="str">
        <f aca="false">CONCATENATE(E1238,F1238,G1238,H1238)</f>
        <v>07950303</v>
      </c>
      <c r="K1238" s="0" t="n">
        <v>64.2565482570864</v>
      </c>
      <c r="L1238" s="0" t="n">
        <v>20</v>
      </c>
      <c r="M1238" s="0" t="n">
        <v>96.3336793597921</v>
      </c>
      <c r="N1238" s="0" t="n">
        <v>0.658767878116213</v>
      </c>
      <c r="O1238" s="0" t="n">
        <v>0.0330065924401202</v>
      </c>
      <c r="P1238" s="4" t="n">
        <f aca="false">VLOOKUP(D1238,'paramètres CI'!$A$1:$B$6,2,0)</f>
        <v>0.0385046990211696</v>
      </c>
      <c r="Q1238" s="17" t="n">
        <f aca="false">M1238*P1238/N1238</f>
        <v>5.63066210811253</v>
      </c>
      <c r="R1238" s="9" t="n">
        <f aca="false">1/(1+0.04)*(1 - (1/(1+0.04))^L1238)/(1-1/(1+0.04))</f>
        <v>13.5903263449677</v>
      </c>
      <c r="S1238" s="17" t="n">
        <f aca="false">K1238/R1238</f>
        <v>4.72810929083243</v>
      </c>
      <c r="T1238" s="17" t="n">
        <f aca="false">Q1238+S1238</f>
        <v>10.358771398945</v>
      </c>
      <c r="U1238" s="0" t="n">
        <f aca="false">T1238 + Z1238</f>
        <v>9.74785146991569</v>
      </c>
      <c r="V1238" s="4" t="str">
        <f aca="false">VLOOKUP(I1238,'CI ref gaz'!$I$1:$AM$97,1,0)</f>
        <v>0795</v>
      </c>
      <c r="W1238" s="0" t="n">
        <f aca="false">VLOOKUP(I1238,'CI ref gaz'!$I$1:$AM$97,14,0)</f>
        <v>-2</v>
      </c>
      <c r="X1238" s="1" t="n">
        <f aca="false">VLOOKUP(I1238,'CI ref gaz'!$I$1:$AM$97,13,0)</f>
        <v>7.83415126366696</v>
      </c>
      <c r="Y1238" s="2" t="n">
        <f aca="false">VLOOKUP(I1238,'CI ref gaz'!$I$1:$AM$97,7,0)</f>
        <v>0.189642771489693</v>
      </c>
      <c r="Z1238" s="17" t="n">
        <f aca="false">X1238*(O1238/Y1238)^(-1/8)-T1238</f>
        <v>-0.610919929029262</v>
      </c>
      <c r="AA1238" s="17" t="n">
        <f aca="false">Z1238^2</f>
        <v>0.373223159685118</v>
      </c>
      <c r="AB1238" s="18" t="n">
        <f aca="false">Z1238/U1238</f>
        <v>-0.0626722648487939</v>
      </c>
      <c r="AC1238" s="17" t="n">
        <f aca="false">U1238^-('paramètres CI'!$B$19)</f>
        <v>1.2266729117742E-008</v>
      </c>
      <c r="AD1238" s="4" t="n">
        <f aca="false">SUMIFS($AC$2:$AC$1250,$I$2:$I$1250,V1238)</f>
        <v>3.71644820349026E-007</v>
      </c>
      <c r="AE1238" s="4" t="n">
        <f aca="false">AC1238/AD1238</f>
        <v>0.0330065924401201</v>
      </c>
      <c r="AF1238" s="17" t="n">
        <f aca="false">AE1238-O1238</f>
        <v>0</v>
      </c>
      <c r="AG1238" s="4" t="n">
        <f aca="false">VLOOKUP(I1238,BesoinU!$F$1:$L$99,3,0)</f>
        <v>46.4207477043617</v>
      </c>
      <c r="AH1238" s="19" t="n">
        <f aca="false">VLOOKUP(J1238,bibliRdtCHauff!$G$2:$K$1398,4,0)</f>
        <v>65.5769035477539</v>
      </c>
      <c r="AI1238" s="19" t="n">
        <f aca="false">VLOOKUP(J1238,bibliRdtCHauff!$G$2:$K$1398,3,0)</f>
        <v>0.6751212776325</v>
      </c>
      <c r="AJ1238" s="4" t="n">
        <f aca="false">VLOOKUP(D1238,'paramètres CI'!$A$1:$C$6,3)</f>
        <v>0.0763929293534506</v>
      </c>
      <c r="AK1238" s="4" t="n">
        <f aca="false">AJ1238*AG1238/AI1238</f>
        <v>5.2527109089932</v>
      </c>
      <c r="AL1238" s="4" t="n">
        <f aca="false">AK1238+AH1238/R1238</f>
        <v>10.0779742531686</v>
      </c>
      <c r="AM1238" s="4" t="n">
        <f aca="false">AL1238+Z1238</f>
        <v>9.46705432413934</v>
      </c>
      <c r="AN1238" s="4" t="n">
        <f aca="false">AM1238^-'paramètres CI'!$B$19</f>
        <v>1.54981923384306E-008</v>
      </c>
      <c r="AO1238" s="4" t="n">
        <f aca="false">SUMIFS($AN$2:$AN$1250,$I$2:$I$1250,V1238)</f>
        <v>0.00027647072439545</v>
      </c>
      <c r="AP1238" s="5" t="n">
        <f aca="false">AN1238/AO1238</f>
        <v>5.60572638290006E-005</v>
      </c>
      <c r="AQ1238" s="6" t="n">
        <f aca="false">AP1238-O1238</f>
        <v>-0.0329505351762912</v>
      </c>
      <c r="AR1238" s="20" t="n">
        <f aca="false">VLOOKUP(I1238,entreesparc!$A$13:$H$110,8,0)*AP1238</f>
        <v>3.12763209016794</v>
      </c>
      <c r="AS1238" s="7" t="n">
        <f aca="false">M1238*AJ1238/AI1238+AH1238/R1238</f>
        <v>15.7258410707398</v>
      </c>
      <c r="AT1238" s="4" t="n">
        <f aca="false">AS1238+Z1238</f>
        <v>15.1149211417106</v>
      </c>
      <c r="AU1238" s="4" t="n">
        <f aca="false">AT1238^-'paramètres CI'!$B$19</f>
        <v>3.67073399960959E-010</v>
      </c>
      <c r="AV1238" s="4" t="n">
        <f aca="false">SUMIFS($AU$2:$AU$1250,$I$2:$I$1250,V1238)</f>
        <v>1.55002481482707E-007</v>
      </c>
      <c r="AW1238" s="5" t="n">
        <f aca="false">AU1238/AV1238</f>
        <v>0.00236817757012433</v>
      </c>
      <c r="AX1238" s="7" t="n">
        <f aca="false">SUMIFS($AP$2:$AP$1250,$I$2:$I$1250,V1238)</f>
        <v>1</v>
      </c>
    </row>
    <row r="1239" customFormat="false" ht="15.8" hidden="false" customHeight="false" outlineLevel="0" collapsed="false">
      <c r="A1239" s="0" t="s">
        <v>19</v>
      </c>
      <c r="B1239" s="0" t="s">
        <v>148</v>
      </c>
      <c r="C1239" s="0" t="s">
        <v>41</v>
      </c>
      <c r="D1239" s="0" t="s">
        <v>39</v>
      </c>
      <c r="E1239" s="0" t="str">
        <f aca="false">VLOOKUP(A1239,Nomenclature!$D$1:$E$9,2,0)</f>
        <v>07</v>
      </c>
      <c r="F1239" s="0" t="str">
        <f aca="false">VLOOKUP(B1239,Nomenclature!$J$1:$K$97,2,0)</f>
        <v>95</v>
      </c>
      <c r="G1239" s="0" t="str">
        <f aca="false">VLOOKUP(C1239,Nomenclature!$M$1:$N$21,2,0)</f>
        <v>04</v>
      </c>
      <c r="H1239" s="0" t="str">
        <f aca="false">VLOOKUP(D1239,Nomenclature!$O$25:$P$31,2,0)</f>
        <v>04</v>
      </c>
      <c r="I1239" s="1" t="str">
        <f aca="false">CONCATENATE(E1239,F1239)</f>
        <v>0795</v>
      </c>
      <c r="J1239" s="0" t="str">
        <f aca="false">CONCATENATE(E1239,F1239,G1239,H1239)</f>
        <v>07950404</v>
      </c>
      <c r="K1239" s="0" t="n">
        <v>49.7562271440878</v>
      </c>
      <c r="L1239" s="0" t="n">
        <v>20</v>
      </c>
      <c r="M1239" s="0" t="n">
        <v>172.466519758634</v>
      </c>
      <c r="N1239" s="0" t="n">
        <v>0.615913521062735</v>
      </c>
      <c r="O1239" s="0" t="n">
        <v>0.189642771489693</v>
      </c>
      <c r="P1239" s="4" t="n">
        <f aca="false">VLOOKUP(D1239,'paramètres CI'!$A$1:$B$6,2,0)</f>
        <v>0.022045059962018</v>
      </c>
      <c r="Q1239" s="17" t="n">
        <f aca="false">M1239*P1239/N1239</f>
        <v>6.17300098065614</v>
      </c>
      <c r="R1239" s="9" t="n">
        <f aca="false">1/(1+0.04)*(1 - (1/(1+0.04))^L1239)/(1-1/(1+0.04))</f>
        <v>13.5903263449677</v>
      </c>
      <c r="S1239" s="17" t="n">
        <f aca="false">K1239/R1239</f>
        <v>3.66115028301082</v>
      </c>
      <c r="T1239" s="17" t="n">
        <f aca="false">Q1239+S1239</f>
        <v>9.83415126366696</v>
      </c>
      <c r="U1239" s="0" t="n">
        <f aca="false">T1239 + Z1239</f>
        <v>7.83415126366696</v>
      </c>
      <c r="V1239" s="4" t="str">
        <f aca="false">VLOOKUP(I1239,'CI ref gaz'!$I$1:$AM$97,1,0)</f>
        <v>0795</v>
      </c>
      <c r="W1239" s="0" t="n">
        <f aca="false">VLOOKUP(I1239,'CI ref gaz'!$I$1:$AM$97,14,0)</f>
        <v>-2</v>
      </c>
      <c r="X1239" s="1" t="n">
        <f aca="false">VLOOKUP(I1239,'CI ref gaz'!$I$1:$AM$97,13,0)</f>
        <v>7.83415126366696</v>
      </c>
      <c r="Y1239" s="2" t="n">
        <f aca="false">VLOOKUP(I1239,'CI ref gaz'!$I$1:$AM$97,7,0)</f>
        <v>0.189642771489693</v>
      </c>
      <c r="Z1239" s="17" t="n">
        <f aca="false">X1239*(O1239/Y1239)^(-1/8)-T1239</f>
        <v>-2</v>
      </c>
      <c r="AA1239" s="17" t="n">
        <f aca="false">Z1239^2</f>
        <v>4</v>
      </c>
      <c r="AB1239" s="18" t="n">
        <f aca="false">Z1239/U1239</f>
        <v>-0.255292492152347</v>
      </c>
      <c r="AC1239" s="17" t="n">
        <f aca="false">U1239^-('paramètres CI'!$B$19)</f>
        <v>7.04797537407783E-008</v>
      </c>
      <c r="AD1239" s="4" t="n">
        <f aca="false">SUMIFS($AC$2:$AC$1250,$I$2:$I$1250,V1239)</f>
        <v>3.71644820349026E-007</v>
      </c>
      <c r="AE1239" s="4" t="n">
        <f aca="false">AC1239/AD1239</f>
        <v>0.189642771489693</v>
      </c>
      <c r="AF1239" s="17" t="n">
        <f aca="false">AE1239-O1239</f>
        <v>0</v>
      </c>
      <c r="AG1239" s="4" t="n">
        <f aca="false">VLOOKUP(I1239,BesoinU!$F$1:$L$99,3,0)</f>
        <v>46.4207477043617</v>
      </c>
      <c r="AH1239" s="19" t="n">
        <f aca="false">VLOOKUP(J1239,bibliRdtCHauff!$G$2:$K$1398,4,0)</f>
        <v>52.0324030209529</v>
      </c>
      <c r="AI1239" s="19" t="n">
        <f aca="false">VLOOKUP(J1239,bibliRdtCHauff!$G$2:$K$1398,3,0)</f>
        <v>0.684788667349835</v>
      </c>
      <c r="AJ1239" s="4" t="n">
        <f aca="false">VLOOKUP(D1239,'paramètres CI'!$A$1:$C$6,3)</f>
        <v>0.0386719666666667</v>
      </c>
      <c r="AK1239" s="4" t="n">
        <f aca="false">AJ1239*AG1239/AI1239</f>
        <v>2.62151185242632</v>
      </c>
      <c r="AL1239" s="4" t="n">
        <f aca="false">AK1239+AH1239/R1239</f>
        <v>6.45014714051267</v>
      </c>
      <c r="AM1239" s="4" t="n">
        <f aca="false">AL1239+Z1239</f>
        <v>4.45014714051267</v>
      </c>
      <c r="AN1239" s="4" t="n">
        <f aca="false">AM1239^-'paramètres CI'!$B$19</f>
        <v>6.50137225414641E-006</v>
      </c>
      <c r="AO1239" s="4" t="n">
        <f aca="false">SUMIFS($AN$2:$AN$1250,$I$2:$I$1250,V1239)</f>
        <v>0.00027647072439545</v>
      </c>
      <c r="AP1239" s="5" t="n">
        <f aca="false">AN1239/AO1239</f>
        <v>0.0235155901890255</v>
      </c>
      <c r="AQ1239" s="6" t="n">
        <f aca="false">AP1239-O1239</f>
        <v>-0.166127181300668</v>
      </c>
      <c r="AR1239" s="20" t="n">
        <f aca="false">VLOOKUP(I1239,entreesparc!$A$13:$H$110,8,0)*AP1239</f>
        <v>1312.01755973657</v>
      </c>
      <c r="AS1239" s="7" t="n">
        <f aca="false">M1239*AJ1239/AI1239+AH1239/R1239</f>
        <v>13.5683109299653</v>
      </c>
      <c r="AT1239" s="4" t="n">
        <f aca="false">AS1239+Z1239</f>
        <v>11.5683109299653</v>
      </c>
      <c r="AU1239" s="4" t="n">
        <f aca="false">AT1239^-'paramètres CI'!$B$19</f>
        <v>3.11774345599828E-009</v>
      </c>
      <c r="AV1239" s="4" t="n">
        <f aca="false">SUMIFS($AU$2:$AU$1250,$I$2:$I$1250,V1239)</f>
        <v>1.55002481482707E-007</v>
      </c>
      <c r="AW1239" s="5" t="n">
        <f aca="false">AU1239/AV1239</f>
        <v>0.0201141518908271</v>
      </c>
      <c r="AX1239" s="7" t="n">
        <f aca="false">SUMIFS($AP$2:$AP$1250,$I$2:$I$1250,V1239)</f>
        <v>1</v>
      </c>
    </row>
    <row r="1240" customFormat="false" ht="15.8" hidden="false" customHeight="false" outlineLevel="0" collapsed="false">
      <c r="A1240" s="0" t="s">
        <v>19</v>
      </c>
      <c r="B1240" s="0" t="s">
        <v>148</v>
      </c>
      <c r="C1240" s="0" t="s">
        <v>45</v>
      </c>
      <c r="D1240" s="0" t="s">
        <v>43</v>
      </c>
      <c r="E1240" s="0" t="str">
        <f aca="false">VLOOKUP(A1240,Nomenclature!$D$1:$E$9,2,0)</f>
        <v>07</v>
      </c>
      <c r="F1240" s="0" t="str">
        <f aca="false">VLOOKUP(B1240,Nomenclature!$J$1:$K$97,2,0)</f>
        <v>95</v>
      </c>
      <c r="G1240" s="0" t="str">
        <f aca="false">VLOOKUP(C1240,Nomenclature!$M$1:$N$21,2,0)</f>
        <v>06</v>
      </c>
      <c r="H1240" s="0" t="str">
        <f aca="false">VLOOKUP(D1240,Nomenclature!$O$25:$P$31,2,0)</f>
        <v>02</v>
      </c>
      <c r="I1240" s="1" t="str">
        <f aca="false">CONCATENATE(E1240,F1240)</f>
        <v>0795</v>
      </c>
      <c r="J1240" s="0" t="str">
        <f aca="false">CONCATENATE(E1240,F1240,G1240,H1240)</f>
        <v>07950602</v>
      </c>
      <c r="K1240" s="0" t="n">
        <v>10</v>
      </c>
      <c r="L1240" s="0" t="n">
        <v>13</v>
      </c>
      <c r="M1240" s="0" t="n">
        <v>94.6301512199808</v>
      </c>
      <c r="N1240" s="0" t="n">
        <v>0.9</v>
      </c>
      <c r="O1240" s="0" t="n">
        <v>0.201708451580014</v>
      </c>
      <c r="P1240" s="4" t="n">
        <f aca="false">VLOOKUP(D1240,'paramètres CI'!$A$1:$B$6,2,0)</f>
        <v>0.0935912806596305</v>
      </c>
      <c r="Q1240" s="17" t="n">
        <f aca="false">M1240*P1240/N1240</f>
        <v>9.84061893521388</v>
      </c>
      <c r="R1240" s="9" t="n">
        <f aca="false">1/(1+0.04)*(1 - (1/(1+0.04))^L1240)/(1-1/(1+0.04))</f>
        <v>9.98564784663304</v>
      </c>
      <c r="S1240" s="17" t="n">
        <f aca="false">K1240/R1240</f>
        <v>1.00143727814033</v>
      </c>
      <c r="T1240" s="17" t="n">
        <f aca="false">Q1240+S1240</f>
        <v>10.8420562133542</v>
      </c>
      <c r="U1240" s="0" t="n">
        <f aca="false">T1240 + Z1240</f>
        <v>7.77398104749902</v>
      </c>
      <c r="V1240" s="4" t="str">
        <f aca="false">VLOOKUP(I1240,'CI ref gaz'!$I$1:$AM$97,1,0)</f>
        <v>0795</v>
      </c>
      <c r="W1240" s="0" t="n">
        <f aca="false">VLOOKUP(I1240,'CI ref gaz'!$I$1:$AM$97,14,0)</f>
        <v>-2</v>
      </c>
      <c r="X1240" s="1" t="n">
        <f aca="false">VLOOKUP(I1240,'CI ref gaz'!$I$1:$AM$97,13,0)</f>
        <v>7.83415126366696</v>
      </c>
      <c r="Y1240" s="2" t="n">
        <f aca="false">VLOOKUP(I1240,'CI ref gaz'!$I$1:$AM$97,7,0)</f>
        <v>0.189642771489693</v>
      </c>
      <c r="Z1240" s="17" t="n">
        <f aca="false">X1240*(O1240/Y1240)^(-1/8)-T1240</f>
        <v>-3.06807516585519</v>
      </c>
      <c r="AA1240" s="17" t="n">
        <f aca="false">Z1240^2</f>
        <v>9.41308522333734</v>
      </c>
      <c r="AB1240" s="18" t="n">
        <f aca="false">Z1240/U1240</f>
        <v>-0.394659460462953</v>
      </c>
      <c r="AC1240" s="17" t="n">
        <f aca="false">U1240^-('paramètres CI'!$B$19)</f>
        <v>7.49639012503344E-008</v>
      </c>
      <c r="AD1240" s="4" t="n">
        <f aca="false">SUMIFS($AC$2:$AC$1250,$I$2:$I$1250,V1240)</f>
        <v>3.71644820349026E-007</v>
      </c>
      <c r="AE1240" s="4" t="n">
        <f aca="false">AC1240/AD1240</f>
        <v>0.201708451580014</v>
      </c>
      <c r="AF1240" s="17" t="n">
        <f aca="false">AE1240-O1240</f>
        <v>0</v>
      </c>
      <c r="AG1240" s="4" t="n">
        <f aca="false">VLOOKUP(I1240,BesoinU!$F$1:$L$99,3,0)</f>
        <v>46.4207477043617</v>
      </c>
      <c r="AH1240" s="19" t="n">
        <f aca="false">VLOOKUP(J1240,bibliRdtCHauff!$G$2:$K$1398,4,0)</f>
        <v>10.4</v>
      </c>
      <c r="AI1240" s="19" t="n">
        <f aca="false">VLOOKUP(J1240,bibliRdtCHauff!$G$2:$K$1398,3,0)</f>
        <v>0.92</v>
      </c>
      <c r="AJ1240" s="4" t="n">
        <f aca="false">VLOOKUP(D1240,'paramètres CI'!$A$1:$C$6,3)</f>
        <v>0.09847</v>
      </c>
      <c r="AK1240" s="4" t="n">
        <f aca="false">AJ1240*AG1240/AI1240</f>
        <v>4.96853372440054</v>
      </c>
      <c r="AL1240" s="4" t="n">
        <f aca="false">AK1240+AH1240/R1240</f>
        <v>6.01002849366648</v>
      </c>
      <c r="AM1240" s="4" t="n">
        <f aca="false">AL1240+Z1240</f>
        <v>2.94195332781129</v>
      </c>
      <c r="AN1240" s="4" t="n">
        <f aca="false">AM1240^-'paramètres CI'!$B$19</f>
        <v>0.000178202491131878</v>
      </c>
      <c r="AO1240" s="4" t="n">
        <f aca="false">SUMIFS($AN$2:$AN$1250,$I$2:$I$1250,V1240)</f>
        <v>0.00027647072439545</v>
      </c>
      <c r="AP1240" s="5" t="n">
        <f aca="false">AN1240/AO1240</f>
        <v>0.644561884523391</v>
      </c>
      <c r="AQ1240" s="6" t="n">
        <f aca="false">AP1240-O1240</f>
        <v>0.442853432943377</v>
      </c>
      <c r="AR1240" s="20" t="n">
        <f aca="false">VLOOKUP(I1240,entreesparc!$A$13:$H$110,8,0)*AP1240</f>
        <v>35962.3766205219</v>
      </c>
      <c r="AS1240" s="7" t="n">
        <f aca="false">M1240*AJ1240/AI1240+AH1240/R1240</f>
        <v>11.1700067156045</v>
      </c>
      <c r="AT1240" s="4" t="n">
        <f aca="false">AS1240+Z1240</f>
        <v>8.10193154974935</v>
      </c>
      <c r="AU1240" s="4" t="n">
        <f aca="false">AT1240^-'paramètres CI'!$B$19</f>
        <v>5.38631121261912E-008</v>
      </c>
      <c r="AV1240" s="4" t="n">
        <f aca="false">SUMIFS($AU$2:$AU$1250,$I$2:$I$1250,V1240)</f>
        <v>1.55002481482707E-007</v>
      </c>
      <c r="AW1240" s="5" t="n">
        <f aca="false">AU1240/AV1240</f>
        <v>0.347498385902941</v>
      </c>
      <c r="AX1240" s="7" t="n">
        <f aca="false">SUMIFS($AP$2:$AP$1250,$I$2:$I$1250,V1240)</f>
        <v>1</v>
      </c>
    </row>
    <row r="1241" customFormat="false" ht="15.8" hidden="false" customHeight="false" outlineLevel="0" collapsed="false">
      <c r="A1241" s="0" t="s">
        <v>19</v>
      </c>
      <c r="B1241" s="0" t="s">
        <v>148</v>
      </c>
      <c r="C1241" s="0" t="s">
        <v>46</v>
      </c>
      <c r="D1241" s="0" t="s">
        <v>43</v>
      </c>
      <c r="E1241" s="0" t="str">
        <f aca="false">VLOOKUP(A1241,Nomenclature!$D$1:$E$9,2,0)</f>
        <v>07</v>
      </c>
      <c r="F1241" s="0" t="str">
        <f aca="false">VLOOKUP(B1241,Nomenclature!$J$1:$K$97,2,0)</f>
        <v>95</v>
      </c>
      <c r="G1241" s="0" t="str">
        <f aca="false">VLOOKUP(C1241,Nomenclature!$M$1:$N$21,2,0)</f>
        <v>26</v>
      </c>
      <c r="H1241" s="0" t="str">
        <f aca="false">VLOOKUP(D1241,Nomenclature!$O$25:$P$31,2,0)</f>
        <v>02</v>
      </c>
      <c r="I1241" s="1" t="str">
        <f aca="false">CONCATENATE(E1241,F1241)</f>
        <v>0795</v>
      </c>
      <c r="J1241" s="0" t="str">
        <f aca="false">CONCATENATE(E1241,F1241,G1241,H1241)</f>
        <v>07952602</v>
      </c>
      <c r="K1241" s="0" t="n">
        <v>12</v>
      </c>
      <c r="L1241" s="0" t="n">
        <v>13</v>
      </c>
      <c r="M1241" s="0" t="n">
        <v>94.6301512199808</v>
      </c>
      <c r="N1241" s="0" t="n">
        <v>1</v>
      </c>
      <c r="O1241" s="0" t="n">
        <v>9.99200639488412E-005</v>
      </c>
      <c r="P1241" s="4" t="n">
        <f aca="false">VLOOKUP(D1241,'paramètres CI'!$A$1:$B$6,2,0)</f>
        <v>0.0935912806596305</v>
      </c>
      <c r="Q1241" s="17" t="n">
        <f aca="false">M1241*P1241/N1241</f>
        <v>8.85655704169249</v>
      </c>
      <c r="R1241" s="9" t="n">
        <f aca="false">1/(1+0.04)*(1 - (1/(1+0.04))^L1241)/(1-1/(1+0.04))</f>
        <v>9.98564784663304</v>
      </c>
      <c r="S1241" s="17" t="n">
        <f aca="false">K1241/R1241</f>
        <v>1.20172473376839</v>
      </c>
      <c r="T1241" s="17" t="n">
        <f aca="false">Q1241+S1241</f>
        <v>10.0582817754609</v>
      </c>
      <c r="U1241" s="0" t="n">
        <f aca="false">T1241 + Z1241</f>
        <v>20.1269237614175</v>
      </c>
      <c r="V1241" s="4" t="str">
        <f aca="false">VLOOKUP(I1241,'CI ref gaz'!$I$1:$AM$97,1,0)</f>
        <v>0795</v>
      </c>
      <c r="W1241" s="0" t="n">
        <f aca="false">VLOOKUP(I1241,'CI ref gaz'!$I$1:$AM$97,14,0)</f>
        <v>-2</v>
      </c>
      <c r="X1241" s="1" t="n">
        <f aca="false">VLOOKUP(I1241,'CI ref gaz'!$I$1:$AM$97,13,0)</f>
        <v>7.83415126366696</v>
      </c>
      <c r="Y1241" s="2" t="n">
        <f aca="false">VLOOKUP(I1241,'CI ref gaz'!$I$1:$AM$97,7,0)</f>
        <v>0.189642771489693</v>
      </c>
      <c r="Z1241" s="17" t="n">
        <f aca="false">X1241*(O1241/Y1241)^(-1/8)-T1241</f>
        <v>10.0686419859566</v>
      </c>
      <c r="AA1241" s="17" t="n">
        <f aca="false">Z1241^2</f>
        <v>101.377551441368</v>
      </c>
      <c r="AB1241" s="18" t="n">
        <f aca="false">Z1241/U1241</f>
        <v>0.50025737193171</v>
      </c>
      <c r="AC1241" s="17" t="n">
        <f aca="false">U1241^-('paramètres CI'!$B$19)</f>
        <v>3.71347742155302E-011</v>
      </c>
      <c r="AD1241" s="4" t="n">
        <f aca="false">SUMIFS($AC$2:$AC$1250,$I$2:$I$1250,V1241)</f>
        <v>3.71644820349026E-007</v>
      </c>
      <c r="AE1241" s="4" t="n">
        <f aca="false">AC1241/AD1241</f>
        <v>9.99200639488412E-005</v>
      </c>
      <c r="AF1241" s="17" t="n">
        <f aca="false">AE1241-O1241</f>
        <v>0</v>
      </c>
      <c r="AG1241" s="4" t="n">
        <f aca="false">VLOOKUP(I1241,BesoinU!$F$1:$L$99,3,0)</f>
        <v>46.4207477043617</v>
      </c>
      <c r="AH1241" s="19" t="n">
        <f aca="false">VLOOKUP(J1241,bibliRdtCHauff!$G$2:$K$1398,4,0)</f>
        <v>12</v>
      </c>
      <c r="AI1241" s="19" t="n">
        <f aca="false">VLOOKUP(J1241,bibliRdtCHauff!$G$2:$K$1398,3,0)</f>
        <v>1</v>
      </c>
      <c r="AJ1241" s="4" t="n">
        <f aca="false">VLOOKUP(D1241,'paramètres CI'!$A$1:$C$6,3)</f>
        <v>0.09847</v>
      </c>
      <c r="AK1241" s="4" t="n">
        <f aca="false">AJ1241*AG1241/AI1241</f>
        <v>4.5710510264485</v>
      </c>
      <c r="AL1241" s="4" t="n">
        <f aca="false">AK1241+AH1241/R1241</f>
        <v>5.77277576021689</v>
      </c>
      <c r="AM1241" s="4" t="n">
        <f aca="false">AL1241+Z1241</f>
        <v>15.8414177461735</v>
      </c>
      <c r="AN1241" s="4" t="n">
        <f aca="false">AM1241^-'paramètres CI'!$B$19</f>
        <v>2.52143412651337E-010</v>
      </c>
      <c r="AO1241" s="4" t="n">
        <f aca="false">SUMIFS($AN$2:$AN$1250,$I$2:$I$1250,V1241)</f>
        <v>0.00027647072439545</v>
      </c>
      <c r="AP1241" s="5" t="n">
        <f aca="false">AN1241/AO1241</f>
        <v>9.12007639154892E-007</v>
      </c>
      <c r="AQ1241" s="6" t="n">
        <f aca="false">AP1241-O1241</f>
        <v>-9.90080563096863E-005</v>
      </c>
      <c r="AR1241" s="20" t="n">
        <f aca="false">VLOOKUP(I1241,entreesparc!$A$13:$H$110,8,0)*AP1241</f>
        <v>0.0508841167738813</v>
      </c>
      <c r="AS1241" s="7" t="n">
        <f aca="false">M1241*AJ1241/AI1241+AH1241/R1241</f>
        <v>10.5199557243999</v>
      </c>
      <c r="AT1241" s="4" t="n">
        <f aca="false">AS1241+Z1241</f>
        <v>20.5885977103565</v>
      </c>
      <c r="AU1241" s="4" t="n">
        <f aca="false">AT1241^-'paramètres CI'!$B$19</f>
        <v>3.09731843494895E-011</v>
      </c>
      <c r="AV1241" s="4" t="n">
        <f aca="false">SUMIFS($AU$2:$AU$1250,$I$2:$I$1250,V1241)</f>
        <v>1.55002481482707E-007</v>
      </c>
      <c r="AW1241" s="5" t="n">
        <f aca="false">AU1241/AV1241</f>
        <v>0.000199823796710926</v>
      </c>
      <c r="AX1241" s="7" t="n">
        <f aca="false">SUMIFS($AP$2:$AP$1250,$I$2:$I$1250,V1241)</f>
        <v>1</v>
      </c>
    </row>
    <row r="1242" customFormat="false" ht="15.8" hidden="false" customHeight="false" outlineLevel="0" collapsed="false">
      <c r="A1242" s="0" t="s">
        <v>19</v>
      </c>
      <c r="B1242" s="0" t="s">
        <v>148</v>
      </c>
      <c r="C1242" s="0" t="s">
        <v>48</v>
      </c>
      <c r="D1242" s="0" t="s">
        <v>43</v>
      </c>
      <c r="E1242" s="0" t="str">
        <f aca="false">VLOOKUP(A1242,Nomenclature!$D$1:$E$9,2,0)</f>
        <v>07</v>
      </c>
      <c r="F1242" s="0" t="str">
        <f aca="false">VLOOKUP(B1242,Nomenclature!$J$1:$K$97,2,0)</f>
        <v>95</v>
      </c>
      <c r="G1242" s="0" t="str">
        <f aca="false">VLOOKUP(C1242,Nomenclature!$M$1:$N$21,2,0)</f>
        <v>09</v>
      </c>
      <c r="H1242" s="0" t="str">
        <f aca="false">VLOOKUP(D1242,Nomenclature!$O$25:$P$31,2,0)</f>
        <v>02</v>
      </c>
      <c r="I1242" s="1" t="str">
        <f aca="false">CONCATENATE(E1242,F1242)</f>
        <v>0795</v>
      </c>
      <c r="J1242" s="0" t="str">
        <f aca="false">CONCATENATE(E1242,F1242,G1242,H1242)</f>
        <v>07950902</v>
      </c>
      <c r="K1242" s="0" t="n">
        <v>51.3294474791292</v>
      </c>
      <c r="L1242" s="0" t="n">
        <v>20</v>
      </c>
      <c r="M1242" s="0" t="n">
        <v>105.769278245996</v>
      </c>
      <c r="N1242" s="0" t="n">
        <v>2.84291162790697</v>
      </c>
      <c r="O1242" s="0" t="n">
        <v>0.119001248674887</v>
      </c>
      <c r="P1242" s="4" t="n">
        <f aca="false">VLOOKUP(D1242,'paramètres CI'!$A$1:$B$6,2,0)</f>
        <v>0.0935912806596305</v>
      </c>
      <c r="Q1242" s="17" t="n">
        <f aca="false">M1242*P1242/N1242</f>
        <v>3.48202248297656</v>
      </c>
      <c r="R1242" s="9" t="n">
        <f aca="false">1/(1+0.04)*(1 - (1/(1+0.04))^L1242)/(1-1/(1+0.04))</f>
        <v>13.5903263449677</v>
      </c>
      <c r="S1242" s="17" t="n">
        <f aca="false">K1242/R1242</f>
        <v>3.77691058891576</v>
      </c>
      <c r="T1242" s="17" t="n">
        <f aca="false">Q1242+S1242</f>
        <v>7.25893307189232</v>
      </c>
      <c r="U1242" s="0" t="n">
        <f aca="false">T1242 + Z1242</f>
        <v>8.304051800772</v>
      </c>
      <c r="V1242" s="4" t="str">
        <f aca="false">VLOOKUP(I1242,'CI ref gaz'!$I$1:$AM$97,1,0)</f>
        <v>0795</v>
      </c>
      <c r="W1242" s="0" t="n">
        <f aca="false">VLOOKUP(I1242,'CI ref gaz'!$I$1:$AM$97,14,0)</f>
        <v>-2</v>
      </c>
      <c r="X1242" s="1" t="n">
        <f aca="false">VLOOKUP(I1242,'CI ref gaz'!$I$1:$AM$97,13,0)</f>
        <v>7.83415126366696</v>
      </c>
      <c r="Y1242" s="2" t="n">
        <f aca="false">VLOOKUP(I1242,'CI ref gaz'!$I$1:$AM$97,7,0)</f>
        <v>0.189642771489693</v>
      </c>
      <c r="Z1242" s="17" t="n">
        <f aca="false">X1242*(O1242/Y1242)^(-1/8)-T1242</f>
        <v>1.04511872887968</v>
      </c>
      <c r="AA1242" s="17" t="n">
        <f aca="false">Z1242^2</f>
        <v>1.09227315745508</v>
      </c>
      <c r="AB1242" s="18" t="n">
        <f aca="false">Z1242/U1242</f>
        <v>0.12585647993941</v>
      </c>
      <c r="AC1242" s="17" t="n">
        <f aca="false">U1242^-('paramètres CI'!$B$19)</f>
        <v>4.42261976850881E-008</v>
      </c>
      <c r="AD1242" s="4" t="n">
        <f aca="false">SUMIFS($AC$2:$AC$1250,$I$2:$I$1250,V1242)</f>
        <v>3.71644820349026E-007</v>
      </c>
      <c r="AE1242" s="4" t="n">
        <f aca="false">AC1242/AD1242</f>
        <v>0.119001248674887</v>
      </c>
      <c r="AF1242" s="17" t="n">
        <f aca="false">AE1242-O1242</f>
        <v>0</v>
      </c>
      <c r="AG1242" s="4" t="n">
        <f aca="false">VLOOKUP(I1242,BesoinU!$F$1:$L$99,3,0)</f>
        <v>46.4207477043617</v>
      </c>
      <c r="AH1242" s="19" t="n">
        <f aca="false">VLOOKUP(J1242,bibliRdtCHauff!$G$2:$K$1398,4,0)</f>
        <v>57.9672560654796</v>
      </c>
      <c r="AI1242" s="19" t="n">
        <f aca="false">VLOOKUP(J1242,bibliRdtCHauff!$G$2:$K$1398,3,0)</f>
        <v>2.95662809302325</v>
      </c>
      <c r="AJ1242" s="4" t="n">
        <f aca="false">VLOOKUP(D1242,'paramètres CI'!$A$1:$C$6,3)</f>
        <v>0.09847</v>
      </c>
      <c r="AK1242" s="4" t="n">
        <f aca="false">AJ1242*AG1242/AI1242</f>
        <v>1.54603517339052</v>
      </c>
      <c r="AL1242" s="4" t="n">
        <f aca="false">AK1242+AH1242/R1242</f>
        <v>5.81136733643634</v>
      </c>
      <c r="AM1242" s="4" t="n">
        <f aca="false">AL1242+Z1242</f>
        <v>6.85648606531602</v>
      </c>
      <c r="AN1242" s="4" t="n">
        <f aca="false">AM1242^-'paramètres CI'!$B$19</f>
        <v>2.04732702063172E-007</v>
      </c>
      <c r="AO1242" s="4" t="n">
        <f aca="false">SUMIFS($AN$2:$AN$1250,$I$2:$I$1250,V1242)</f>
        <v>0.00027647072439545</v>
      </c>
      <c r="AP1242" s="5" t="n">
        <f aca="false">AN1242/AO1242</f>
        <v>0.000740522174674569</v>
      </c>
      <c r="AQ1242" s="6" t="n">
        <f aca="false">AP1242-O1242</f>
        <v>-0.118260726500212</v>
      </c>
      <c r="AR1242" s="20" t="n">
        <f aca="false">VLOOKUP(I1242,entreesparc!$A$13:$H$110,8,0)*AP1242</f>
        <v>41.3163390217938</v>
      </c>
      <c r="AS1242" s="7" t="n">
        <f aca="false">M1242*AJ1242/AI1242+AH1242/R1242</f>
        <v>7.78796013693936</v>
      </c>
      <c r="AT1242" s="4" t="n">
        <f aca="false">AS1242+Z1242</f>
        <v>8.83307886581904</v>
      </c>
      <c r="AU1242" s="4" t="n">
        <f aca="false">AT1242^-'paramètres CI'!$B$19</f>
        <v>2.69838016429407E-008</v>
      </c>
      <c r="AV1242" s="4" t="n">
        <f aca="false">SUMIFS($AU$2:$AU$1250,$I$2:$I$1250,V1242)</f>
        <v>1.55002481482707E-007</v>
      </c>
      <c r="AW1242" s="5" t="n">
        <f aca="false">AU1242/AV1242</f>
        <v>0.174086255812305</v>
      </c>
      <c r="AX1242" s="7" t="n">
        <f aca="false">SUMIFS($AP$2:$AP$1250,$I$2:$I$1250,V1242)</f>
        <v>1</v>
      </c>
    </row>
    <row r="1243" customFormat="false" ht="15.8" hidden="false" customHeight="false" outlineLevel="0" collapsed="false">
      <c r="A1243" s="0" t="s">
        <v>19</v>
      </c>
      <c r="B1243" s="0" t="s">
        <v>148</v>
      </c>
      <c r="C1243" s="0" t="s">
        <v>49</v>
      </c>
      <c r="D1243" s="0" t="s">
        <v>43</v>
      </c>
      <c r="E1243" s="0" t="str">
        <f aca="false">VLOOKUP(A1243,Nomenclature!$D$1:$E$9,2,0)</f>
        <v>07</v>
      </c>
      <c r="F1243" s="0" t="str">
        <f aca="false">VLOOKUP(B1243,Nomenclature!$J$1:$K$97,2,0)</f>
        <v>95</v>
      </c>
      <c r="G1243" s="0" t="str">
        <f aca="false">VLOOKUP(C1243,Nomenclature!$M$1:$N$21,2,0)</f>
        <v>29</v>
      </c>
      <c r="H1243" s="0" t="str">
        <f aca="false">VLOOKUP(D1243,Nomenclature!$O$25:$P$31,2,0)</f>
        <v>02</v>
      </c>
      <c r="I1243" s="1" t="str">
        <f aca="false">CONCATENATE(E1243,F1243)</f>
        <v>0795</v>
      </c>
      <c r="J1243" s="0" t="str">
        <f aca="false">CONCATENATE(E1243,F1243,G1243,H1243)</f>
        <v>07952902</v>
      </c>
      <c r="K1243" s="0" t="n">
        <v>64.1618093489115</v>
      </c>
      <c r="L1243" s="0" t="n">
        <v>20</v>
      </c>
      <c r="M1243" s="0" t="n">
        <v>105.769278245996</v>
      </c>
      <c r="N1243" s="0" t="n">
        <v>3.41149395348837</v>
      </c>
      <c r="O1243" s="0" t="n">
        <v>9.99200639488412E-005</v>
      </c>
      <c r="P1243" s="4" t="n">
        <f aca="false">VLOOKUP(D1243,'paramètres CI'!$A$1:$B$6,2,0)</f>
        <v>0.0935912806596305</v>
      </c>
      <c r="Q1243" s="17" t="n">
        <f aca="false">M1243*P1243/N1243</f>
        <v>2.90168540248046</v>
      </c>
      <c r="R1243" s="9" t="n">
        <f aca="false">1/(1+0.04)*(1 - (1/(1+0.04))^L1243)/(1-1/(1+0.04))</f>
        <v>13.5903263449677</v>
      </c>
      <c r="S1243" s="17" t="n">
        <f aca="false">K1243/R1243</f>
        <v>4.7211382361447</v>
      </c>
      <c r="T1243" s="17" t="n">
        <f aca="false">Q1243+S1243</f>
        <v>7.62282363862516</v>
      </c>
      <c r="U1243" s="0" t="n">
        <f aca="false">T1243 + Z1243</f>
        <v>20.1269237614175</v>
      </c>
      <c r="V1243" s="4" t="str">
        <f aca="false">VLOOKUP(I1243,'CI ref gaz'!$I$1:$AM$97,1,0)</f>
        <v>0795</v>
      </c>
      <c r="W1243" s="0" t="n">
        <f aca="false">VLOOKUP(I1243,'CI ref gaz'!$I$1:$AM$97,14,0)</f>
        <v>-2</v>
      </c>
      <c r="X1243" s="1" t="n">
        <f aca="false">VLOOKUP(I1243,'CI ref gaz'!$I$1:$AM$97,13,0)</f>
        <v>7.83415126366696</v>
      </c>
      <c r="Y1243" s="2" t="n">
        <f aca="false">VLOOKUP(I1243,'CI ref gaz'!$I$1:$AM$97,7,0)</f>
        <v>0.189642771489693</v>
      </c>
      <c r="Z1243" s="17" t="n">
        <f aca="false">X1243*(O1243/Y1243)^(-1/8)-T1243</f>
        <v>12.5041001227923</v>
      </c>
      <c r="AA1243" s="17" t="n">
        <f aca="false">Z1243^2</f>
        <v>156.352519880815</v>
      </c>
      <c r="AB1243" s="18" t="n">
        <f aca="false">Z1243/U1243</f>
        <v>0.621262358372032</v>
      </c>
      <c r="AC1243" s="17" t="n">
        <f aca="false">U1243^-('paramètres CI'!$B$19)</f>
        <v>3.71347742155302E-011</v>
      </c>
      <c r="AD1243" s="4" t="n">
        <f aca="false">SUMIFS($AC$2:$AC$1250,$I$2:$I$1250,V1243)</f>
        <v>3.71644820349026E-007</v>
      </c>
      <c r="AE1243" s="4" t="n">
        <f aca="false">AC1243/AD1243</f>
        <v>9.99200639488412E-005</v>
      </c>
      <c r="AF1243" s="17" t="n">
        <f aca="false">AE1243-O1243</f>
        <v>0</v>
      </c>
      <c r="AG1243" s="4" t="n">
        <f aca="false">VLOOKUP(I1243,BesoinU!$F$1:$L$99,3,0)</f>
        <v>46.4207477043617</v>
      </c>
      <c r="AH1243" s="19" t="n">
        <f aca="false">VLOOKUP(J1243,bibliRdtCHauff!$G$2:$K$1398,4,0)</f>
        <v>69.00863817319</v>
      </c>
      <c r="AI1243" s="19" t="n">
        <f aca="false">VLOOKUP(J1243,bibliRdtCHauff!$G$2:$K$1398,3,0)</f>
        <v>3.41149395348837</v>
      </c>
      <c r="AJ1243" s="4" t="n">
        <f aca="false">VLOOKUP(D1243,'paramètres CI'!$A$1:$C$6,3)</f>
        <v>0.09847</v>
      </c>
      <c r="AK1243" s="4" t="n">
        <f aca="false">AJ1243*AG1243/AI1243</f>
        <v>1.33989715027179</v>
      </c>
      <c r="AL1243" s="4" t="n">
        <f aca="false">AK1243+AH1243/R1243</f>
        <v>6.41767353485014</v>
      </c>
      <c r="AM1243" s="4" t="n">
        <f aca="false">AL1243+Z1243</f>
        <v>18.9217736576425</v>
      </c>
      <c r="AN1243" s="4" t="n">
        <f aca="false">AM1243^-'paramètres CI'!$B$19</f>
        <v>6.08562594568166E-011</v>
      </c>
      <c r="AO1243" s="4" t="n">
        <f aca="false">SUMIFS($AN$2:$AN$1250,$I$2:$I$1250,V1243)</f>
        <v>0.00027647072439545</v>
      </c>
      <c r="AP1243" s="5" t="n">
        <f aca="false">AN1243/AO1243</f>
        <v>2.20118276862366E-007</v>
      </c>
      <c r="AQ1243" s="6" t="n">
        <f aca="false">AP1243-O1243</f>
        <v>-9.96999456719788E-005</v>
      </c>
      <c r="AR1243" s="20" t="n">
        <f aca="false">VLOOKUP(I1243,entreesparc!$A$13:$H$110,8,0)*AP1243</f>
        <v>0.0122811735593674</v>
      </c>
      <c r="AS1243" s="7" t="n">
        <f aca="false">M1243*AJ1243/AI1243+AH1243/R1243</f>
        <v>8.13072062861942</v>
      </c>
      <c r="AT1243" s="4" t="n">
        <f aca="false">AS1243+Z1243</f>
        <v>20.6348207514117</v>
      </c>
      <c r="AU1243" s="4" t="n">
        <f aca="false">AT1243^-'paramètres CI'!$B$19</f>
        <v>3.04224646307232E-011</v>
      </c>
      <c r="AV1243" s="4" t="n">
        <f aca="false">SUMIFS($AU$2:$AU$1250,$I$2:$I$1250,V1243)</f>
        <v>1.55002481482707E-007</v>
      </c>
      <c r="AW1243" s="5" t="n">
        <f aca="false">AU1243/AV1243</f>
        <v>0.000196270823148837</v>
      </c>
      <c r="AX1243" s="7" t="n">
        <f aca="false">SUMIFS($AP$2:$AP$1250,$I$2:$I$1250,V1243)</f>
        <v>1</v>
      </c>
    </row>
    <row r="1244" customFormat="false" ht="15.8" hidden="false" customHeight="false" outlineLevel="0" collapsed="false">
      <c r="A1244" s="0" t="s">
        <v>19</v>
      </c>
      <c r="B1244" s="0" t="s">
        <v>148</v>
      </c>
      <c r="C1244" s="0" t="s">
        <v>137</v>
      </c>
      <c r="D1244" s="0" t="s">
        <v>39</v>
      </c>
      <c r="E1244" s="0" t="str">
        <f aca="false">VLOOKUP(A1244,Nomenclature!$D$1:$E$9,2,0)</f>
        <v>07</v>
      </c>
      <c r="F1244" s="0" t="str">
        <f aca="false">VLOOKUP(B1244,Nomenclature!$J$1:$K$97,2,0)</f>
        <v>95</v>
      </c>
      <c r="G1244" s="0" t="str">
        <f aca="false">VLOOKUP(C1244,Nomenclature!$M$1:$N$21,2,0)</f>
        <v>11</v>
      </c>
      <c r="H1244" s="0" t="str">
        <f aca="false">VLOOKUP(D1244,Nomenclature!$O$25:$P$31,2,0)</f>
        <v>04</v>
      </c>
      <c r="I1244" s="1" t="str">
        <f aca="false">CONCATENATE(E1244,F1244)</f>
        <v>0795</v>
      </c>
      <c r="J1244" s="0" t="str">
        <f aca="false">CONCATENATE(E1244,F1244,G1244,H1244)</f>
        <v>07951104</v>
      </c>
      <c r="K1244" s="0" t="n">
        <v>10</v>
      </c>
      <c r="L1244" s="0" t="n">
        <v>25</v>
      </c>
      <c r="M1244" s="0" t="n">
        <v>203.349579339189</v>
      </c>
      <c r="N1244" s="0" t="n">
        <v>0.8</v>
      </c>
      <c r="O1244" s="0" t="n">
        <v>0.211010963893798</v>
      </c>
      <c r="P1244" s="4" t="n">
        <f aca="false">VLOOKUP(D1244,'paramètres CI'!$A$1:$B$6,2,0)</f>
        <v>0.022045059962018</v>
      </c>
      <c r="Q1244" s="17" t="n">
        <f aca="false">M1244*P1244/N1244</f>
        <v>5.60356708722944</v>
      </c>
      <c r="R1244" s="9" t="n">
        <f aca="false">1/(1+0.04)*(1 - (1/(1+0.04))^L1244)/(1-1/(1+0.04))</f>
        <v>15.6220799436509</v>
      </c>
      <c r="S1244" s="17" t="n">
        <f aca="false">K1244/R1244</f>
        <v>0.640119627864547</v>
      </c>
      <c r="T1244" s="17" t="n">
        <f aca="false">Q1244+S1244</f>
        <v>6.24368671509398</v>
      </c>
      <c r="U1244" s="0" t="n">
        <f aca="false">T1244 + Z1244</f>
        <v>7.7302913368773</v>
      </c>
      <c r="V1244" s="4" t="str">
        <f aca="false">VLOOKUP(I1244,'CI ref gaz'!$I$1:$AM$97,1,0)</f>
        <v>0795</v>
      </c>
      <c r="W1244" s="0" t="n">
        <f aca="false">VLOOKUP(I1244,'CI ref gaz'!$I$1:$AM$97,14,0)</f>
        <v>-2</v>
      </c>
      <c r="X1244" s="1" t="n">
        <f aca="false">VLOOKUP(I1244,'CI ref gaz'!$I$1:$AM$97,13,0)</f>
        <v>7.83415126366696</v>
      </c>
      <c r="Y1244" s="2" t="n">
        <f aca="false">VLOOKUP(I1244,'CI ref gaz'!$I$1:$AM$97,7,0)</f>
        <v>0.189642771489693</v>
      </c>
      <c r="Z1244" s="17" t="n">
        <f aca="false">X1244*(O1244/Y1244)^(-1/8)-T1244</f>
        <v>1.48660462178331</v>
      </c>
      <c r="AA1244" s="17" t="n">
        <f aca="false">Z1244^2</f>
        <v>2.20999330150751</v>
      </c>
      <c r="AB1244" s="18" t="n">
        <f aca="false">Z1244/U1244</f>
        <v>0.192309003244351</v>
      </c>
      <c r="AC1244" s="17" t="n">
        <f aca="false">U1244^-('paramètres CI'!$B$19)</f>
        <v>7.84211317679853E-008</v>
      </c>
      <c r="AD1244" s="4" t="n">
        <f aca="false">SUMIFS($AC$2:$AC$1250,$I$2:$I$1250,V1244)</f>
        <v>3.71644820349026E-007</v>
      </c>
      <c r="AE1244" s="4" t="n">
        <f aca="false">AC1244/AD1244</f>
        <v>0.211010963893798</v>
      </c>
      <c r="AF1244" s="17" t="n">
        <f aca="false">AE1244-O1244</f>
        <v>0</v>
      </c>
      <c r="AG1244" s="4" t="n">
        <f aca="false">VLOOKUP(I1244,BesoinU!$F$1:$L$99,3,0)</f>
        <v>46.4207477043617</v>
      </c>
      <c r="AH1244" s="19" t="n">
        <f aca="false">VLOOKUP(J1244,bibliRdtCHauff!$G$2:$K$1398,4,0)</f>
        <v>10.4</v>
      </c>
      <c r="AI1244" s="19" t="n">
        <f aca="false">VLOOKUP(J1244,bibliRdtCHauff!$G$2:$K$1398,3,0)</f>
        <v>0.84</v>
      </c>
      <c r="AJ1244" s="4" t="n">
        <f aca="false">VLOOKUP(D1244,'paramètres CI'!$A$1:$C$6,3)</f>
        <v>0.0386719666666667</v>
      </c>
      <c r="AK1244" s="4" t="n">
        <f aca="false">AJ1244*AG1244/AI1244</f>
        <v>2.13712096174383</v>
      </c>
      <c r="AL1244" s="4" t="n">
        <f aca="false">AK1244+AH1244/R1244</f>
        <v>2.80284537472296</v>
      </c>
      <c r="AM1244" s="4" t="n">
        <f aca="false">AL1244+Z1244</f>
        <v>4.28944999650627</v>
      </c>
      <c r="AN1244" s="4" t="n">
        <f aca="false">AM1244^-'paramètres CI'!$B$19</f>
        <v>8.72543573432463E-006</v>
      </c>
      <c r="AO1244" s="4" t="n">
        <f aca="false">SUMIFS($AN$2:$AN$1250,$I$2:$I$1250,V1244)</f>
        <v>0.00027647072439545</v>
      </c>
      <c r="AP1244" s="5" t="n">
        <f aca="false">AN1244/AO1244</f>
        <v>0.0315600711554696</v>
      </c>
      <c r="AQ1244" s="6" t="n">
        <f aca="false">AP1244-O1244</f>
        <v>-0.179450892738328</v>
      </c>
      <c r="AR1244" s="20" t="n">
        <f aca="false">VLOOKUP(I1244,entreesparc!$A$13:$H$110,8,0)*AP1244</f>
        <v>1760.84747223721</v>
      </c>
      <c r="AS1244" s="7" t="n">
        <f aca="false">M1244*AJ1244/AI1244+AH1244/R1244</f>
        <v>10.0275436437956</v>
      </c>
      <c r="AT1244" s="4" t="n">
        <f aca="false">AS1244+Z1244</f>
        <v>11.5141482655789</v>
      </c>
      <c r="AU1244" s="4" t="n">
        <f aca="false">AT1244^-'paramètres CI'!$B$19</f>
        <v>3.23702057694598E-009</v>
      </c>
      <c r="AV1244" s="4" t="n">
        <f aca="false">SUMIFS($AU$2:$AU$1250,$I$2:$I$1250,V1244)</f>
        <v>1.55002481482707E-007</v>
      </c>
      <c r="AW1244" s="5" t="n">
        <f aca="false">AU1244/AV1244</f>
        <v>0.0208836693837519</v>
      </c>
      <c r="AX1244" s="7" t="n">
        <f aca="false">SUMIFS($AP$2:$AP$1250,$I$2:$I$1250,V1244)</f>
        <v>1</v>
      </c>
    </row>
    <row r="1245" customFormat="false" ht="15.8" hidden="false" customHeight="false" outlineLevel="0" collapsed="false">
      <c r="A1245" s="0" t="s">
        <v>19</v>
      </c>
      <c r="B1245" s="0" t="s">
        <v>148</v>
      </c>
      <c r="C1245" s="0" t="s">
        <v>138</v>
      </c>
      <c r="D1245" s="0" t="s">
        <v>39</v>
      </c>
      <c r="E1245" s="0" t="str">
        <f aca="false">VLOOKUP(A1245,Nomenclature!$D$1:$E$9,2,0)</f>
        <v>07</v>
      </c>
      <c r="F1245" s="0" t="str">
        <f aca="false">VLOOKUP(B1245,Nomenclature!$J$1:$K$97,2,0)</f>
        <v>95</v>
      </c>
      <c r="G1245" s="0" t="str">
        <f aca="false">VLOOKUP(C1245,Nomenclature!$M$1:$N$21,2,0)</f>
        <v>31</v>
      </c>
      <c r="H1245" s="0" t="str">
        <f aca="false">VLOOKUP(D1245,Nomenclature!$O$25:$P$31,2,0)</f>
        <v>04</v>
      </c>
      <c r="I1245" s="1" t="str">
        <f aca="false">CONCATENATE(E1245,F1245)</f>
        <v>0795</v>
      </c>
      <c r="J1245" s="0" t="str">
        <f aca="false">CONCATENATE(E1245,F1245,G1245,H1245)</f>
        <v>07953104</v>
      </c>
      <c r="K1245" s="0" t="n">
        <v>12</v>
      </c>
      <c r="L1245" s="0" t="n">
        <v>25</v>
      </c>
      <c r="M1245" s="0" t="n">
        <v>203.349579339189</v>
      </c>
      <c r="N1245" s="0" t="n">
        <v>1</v>
      </c>
      <c r="O1245" s="0" t="n">
        <v>9.99200639488412E-005</v>
      </c>
      <c r="P1245" s="4" t="n">
        <f aca="false">VLOOKUP(D1245,'paramètres CI'!$A$1:$B$6,2,0)</f>
        <v>0.022045059962018</v>
      </c>
      <c r="Q1245" s="17" t="n">
        <f aca="false">M1245*P1245/N1245</f>
        <v>4.48285366978355</v>
      </c>
      <c r="R1245" s="9" t="n">
        <f aca="false">1/(1+0.04)*(1 - (1/(1+0.04))^L1245)/(1-1/(1+0.04))</f>
        <v>15.6220799436509</v>
      </c>
      <c r="S1245" s="17" t="n">
        <f aca="false">K1245/R1245</f>
        <v>0.768143553437456</v>
      </c>
      <c r="T1245" s="17" t="n">
        <f aca="false">Q1245+S1245</f>
        <v>5.25099722322101</v>
      </c>
      <c r="U1245" s="0" t="n">
        <f aca="false">T1245 + Z1245</f>
        <v>20.1269237614175</v>
      </c>
      <c r="V1245" s="4" t="str">
        <f aca="false">VLOOKUP(I1245,'CI ref gaz'!$I$1:$AM$97,1,0)</f>
        <v>0795</v>
      </c>
      <c r="W1245" s="0" t="n">
        <f aca="false">VLOOKUP(I1245,'CI ref gaz'!$I$1:$AM$97,14,0)</f>
        <v>-2</v>
      </c>
      <c r="X1245" s="1" t="n">
        <f aca="false">VLOOKUP(I1245,'CI ref gaz'!$I$1:$AM$97,13,0)</f>
        <v>7.83415126366696</v>
      </c>
      <c r="Y1245" s="2" t="n">
        <f aca="false">VLOOKUP(I1245,'CI ref gaz'!$I$1:$AM$97,7,0)</f>
        <v>0.189642771489693</v>
      </c>
      <c r="Z1245" s="17" t="n">
        <f aca="false">X1245*(O1245/Y1245)^(-1/8)-T1245</f>
        <v>14.8759265381965</v>
      </c>
      <c r="AA1245" s="17" t="n">
        <f aca="false">Z1245^2</f>
        <v>221.293190369818</v>
      </c>
      <c r="AB1245" s="18" t="n">
        <f aca="false">Z1245/U1245</f>
        <v>0.739105822356869</v>
      </c>
      <c r="AC1245" s="17" t="n">
        <f aca="false">U1245^-('paramètres CI'!$B$19)</f>
        <v>3.71347742155302E-011</v>
      </c>
      <c r="AD1245" s="4" t="n">
        <f aca="false">SUMIFS($AC$2:$AC$1250,$I$2:$I$1250,V1245)</f>
        <v>3.71644820349026E-007</v>
      </c>
      <c r="AE1245" s="4" t="n">
        <f aca="false">AC1245/AD1245</f>
        <v>9.99200639488412E-005</v>
      </c>
      <c r="AF1245" s="17" t="n">
        <f aca="false">AE1245-O1245</f>
        <v>0</v>
      </c>
      <c r="AG1245" s="4" t="n">
        <f aca="false">VLOOKUP(I1245,BesoinU!$F$1:$L$99,3,0)</f>
        <v>46.4207477043617</v>
      </c>
      <c r="AH1245" s="19" t="n">
        <f aca="false">VLOOKUP(J1245,bibliRdtCHauff!$G$2:$K$1398,4,0)</f>
        <v>12</v>
      </c>
      <c r="AI1245" s="19" t="n">
        <f aca="false">VLOOKUP(J1245,bibliRdtCHauff!$G$2:$K$1398,3,0)</f>
        <v>1</v>
      </c>
      <c r="AJ1245" s="4" t="n">
        <f aca="false">VLOOKUP(D1245,'paramètres CI'!$A$1:$C$6,3)</f>
        <v>0.0386719666666667</v>
      </c>
      <c r="AK1245" s="4" t="n">
        <f aca="false">AJ1245*AG1245/AI1245</f>
        <v>1.79518160786482</v>
      </c>
      <c r="AL1245" s="4" t="n">
        <f aca="false">AK1245+AH1245/R1245</f>
        <v>2.56332516130228</v>
      </c>
      <c r="AM1245" s="4" t="n">
        <f aca="false">AL1245+Z1245</f>
        <v>17.4392516994988</v>
      </c>
      <c r="AN1245" s="4" t="n">
        <f aca="false">AM1245^-'paramètres CI'!$B$19</f>
        <v>1.1688996621145E-010</v>
      </c>
      <c r="AO1245" s="4" t="n">
        <f aca="false">SUMIFS($AN$2:$AN$1250,$I$2:$I$1250,V1245)</f>
        <v>0.00027647072439545</v>
      </c>
      <c r="AP1245" s="5" t="n">
        <f aca="false">AN1245/AO1245</f>
        <v>4.2279328658414E-007</v>
      </c>
      <c r="AQ1245" s="6" t="n">
        <f aca="false">AP1245-O1245</f>
        <v>-9.94972706622571E-005</v>
      </c>
      <c r="AR1245" s="20" t="n">
        <f aca="false">VLOOKUP(I1245,entreesparc!$A$13:$H$110,8,0)*AP1245</f>
        <v>0.0235891258385684</v>
      </c>
      <c r="AS1245" s="7" t="n">
        <f aca="false">M1245*AJ1245/AI1245+AH1245/R1245</f>
        <v>8.63207170732327</v>
      </c>
      <c r="AT1245" s="4" t="n">
        <f aca="false">AS1245+Z1245</f>
        <v>23.5079982455197</v>
      </c>
      <c r="AU1245" s="4" t="n">
        <f aca="false">AT1245^-'paramètres CI'!$B$19</f>
        <v>1.0721975313552E-011</v>
      </c>
      <c r="AV1245" s="4" t="n">
        <f aca="false">SUMIFS($AU$2:$AU$1250,$I$2:$I$1250,V1245)</f>
        <v>1.55002481482707E-007</v>
      </c>
      <c r="AW1245" s="5" t="n">
        <f aca="false">AU1245/AV1245</f>
        <v>6.91729268524533E-005</v>
      </c>
      <c r="AX1245" s="7" t="n">
        <f aca="false">SUMIFS($AP$2:$AP$1250,$I$2:$I$1250,V1245)</f>
        <v>1</v>
      </c>
    </row>
    <row r="1246" customFormat="false" ht="15.8" hidden="false" customHeight="false" outlineLevel="0" collapsed="false">
      <c r="A1246" s="0" t="s">
        <v>20</v>
      </c>
      <c r="B1246" s="0" t="s">
        <v>149</v>
      </c>
      <c r="C1246" s="0" t="s">
        <v>149</v>
      </c>
      <c r="D1246" s="0" t="s">
        <v>33</v>
      </c>
      <c r="E1246" s="0" t="str">
        <f aca="false">VLOOKUP(A1246,Nomenclature!$D$1:$E$9,2,0)</f>
        <v>08</v>
      </c>
      <c r="F1246" s="0" t="str">
        <f aca="false">VLOOKUP(B1246,Nomenclature!$J$1:$K$97,2,0)</f>
        <v>60</v>
      </c>
      <c r="G1246" s="0" t="str">
        <f aca="false">VLOOKUP(C1246,Nomenclature!$M$1:$N$21,2,0)</f>
        <v>08</v>
      </c>
      <c r="H1246" s="0" t="str">
        <f aca="false">VLOOKUP(D1246,Nomenclature!$O$25:$P$31,2,0)</f>
        <v>01</v>
      </c>
      <c r="I1246" s="1" t="str">
        <f aca="false">CONCATENATE(E1246,F1246)</f>
        <v>0860</v>
      </c>
      <c r="J1246" s="0" t="str">
        <f aca="false">CONCATENATE(E1246,F1246,G1246,H1246)</f>
        <v>08600801</v>
      </c>
      <c r="K1246" s="0" t="n">
        <v>30.6911473981075</v>
      </c>
      <c r="L1246" s="0" t="n">
        <v>20</v>
      </c>
      <c r="M1246" s="0" t="n">
        <v>173.66620947807</v>
      </c>
      <c r="N1246" s="0" t="n">
        <v>1</v>
      </c>
      <c r="O1246" s="0" t="n">
        <v>0.0410322531741762</v>
      </c>
      <c r="P1246" s="4" t="n">
        <f aca="false">VLOOKUP(D1246,'paramètres CI'!$A$1:$B$6,2,0)</f>
        <v>0.033584731604575</v>
      </c>
      <c r="Q1246" s="17" t="n">
        <f aca="false">M1246*P1246/N1246</f>
        <v>5.83253303410488</v>
      </c>
      <c r="R1246" s="9" t="n">
        <f aca="false">1/(1+0.04)*(1 - (1/(1+0.04))^L1246)/(1-1/(1+0.04))</f>
        <v>13.5903263449677</v>
      </c>
      <c r="S1246" s="17" t="n">
        <f aca="false">K1246/R1246</f>
        <v>2.2583083451467</v>
      </c>
      <c r="T1246" s="17" t="n">
        <f aca="false">Q1246+S1246</f>
        <v>8.09084137925158</v>
      </c>
      <c r="U1246" s="0" t="e">
        <f aca="false">T1246 + Z1246</f>
        <v>#N/A</v>
      </c>
      <c r="V1246" s="4" t="e">
        <f aca="false">VLOOKUP(I1246,'CI ref gaz'!$I$1:$AM$97,1,0)</f>
        <v>#N/A</v>
      </c>
      <c r="W1246" s="0" t="e">
        <f aca="false">VLOOKUP(I1246,'CI ref gaz'!$I$1:$AM$97,14,0)</f>
        <v>#N/A</v>
      </c>
      <c r="X1246" s="1" t="e">
        <f aca="false">VLOOKUP(I1246,'CI ref gaz'!$I$1:$AM$97,13,0)</f>
        <v>#N/A</v>
      </c>
      <c r="Y1246" s="2" t="e">
        <f aca="false">VLOOKUP(I1246,'CI ref gaz'!$I$1:$AM$97,7,0)</f>
        <v>#N/A</v>
      </c>
      <c r="Z1246" s="17" t="e">
        <f aca="false">X1246*(O1246/Y1246)^(-1/8)-T1246</f>
        <v>#N/A</v>
      </c>
      <c r="AA1246" s="17" t="e">
        <f aca="false">Z1246^2</f>
        <v>#N/A</v>
      </c>
      <c r="AB1246" s="18" t="e">
        <f aca="false">Z1246/U1246</f>
        <v>#N/A</v>
      </c>
      <c r="AC1246" s="17" t="e">
        <f aca="false">U1246^-('paramètres CI'!$B$19)</f>
        <v>#N/A</v>
      </c>
      <c r="AD1246" s="4" t="e">
        <f aca="false">SUMIFS($AC$2:$AC$1250,$I$2:$I$1250,V1246)</f>
        <v>#N/A</v>
      </c>
      <c r="AE1246" s="4" t="e">
        <f aca="false">AC1246/AD1246</f>
        <v>#N/A</v>
      </c>
      <c r="AF1246" s="17" t="e">
        <f aca="false">AE1246-O1246</f>
        <v>#N/A</v>
      </c>
      <c r="AG1246" s="4" t="n">
        <f aca="false">VLOOKUP(I1246,BesoinU!$F$1:$L$99,3,0)</f>
        <v>98.6038550048384</v>
      </c>
      <c r="AH1246" s="19" t="n">
        <f aca="false">VLOOKUP(J1246,bibliRdtCHauff!$G$2:$K$1398,4,0)</f>
        <v>35.7587415700673</v>
      </c>
      <c r="AI1246" s="19" t="n">
        <f aca="false">VLOOKUP(J1246,bibliRdtCHauff!$G$2:$K$1398,3,0)</f>
        <v>1.05</v>
      </c>
      <c r="AJ1246" s="4" t="n">
        <f aca="false">VLOOKUP(D1246,'paramètres CI'!$A$1:$C$6,3)</f>
        <v>0.0509473684210526</v>
      </c>
      <c r="AK1246" s="4" t="n">
        <f aca="false">AJ1246*AG1246/AI1246</f>
        <v>4.78438755111196</v>
      </c>
      <c r="AL1246" s="4" t="n">
        <f aca="false">AK1246+AH1246/R1246</f>
        <v>7.41557834538661</v>
      </c>
      <c r="AM1246" s="4" t="e">
        <f aca="false">AL1246+Z1246</f>
        <v>#N/A</v>
      </c>
      <c r="AN1246" s="4" t="e">
        <f aca="false">AM1246^-'paramètres CI'!$B$19</f>
        <v>#N/A</v>
      </c>
      <c r="AO1246" s="4" t="e">
        <f aca="false">SUMIFS($AN$2:$AN$1250,$I$2:$I$1250,V1246)</f>
        <v>#N/A</v>
      </c>
      <c r="AP1246" s="5" t="e">
        <f aca="false">AN1246/AO1246</f>
        <v>#N/A</v>
      </c>
      <c r="AQ1246" s="6" t="e">
        <f aca="false">AP1246-O1246</f>
        <v>#N/A</v>
      </c>
      <c r="AR1246" s="20" t="e">
        <f aca="false">VLOOKUP(I1246,entreesparc!$A$13:$H$110,8,0)*AP1246</f>
        <v>#N/A</v>
      </c>
      <c r="AS1246" s="7" t="n">
        <f aca="false">M1246*AJ1246/AI1246+AH1246/R1246</f>
        <v>11.0577016100527</v>
      </c>
      <c r="AT1246" s="4" t="e">
        <f aca="false">AS1246+Z1246</f>
        <v>#N/A</v>
      </c>
      <c r="AU1246" s="4" t="e">
        <f aca="false">AT1246^-'paramètres CI'!$B$19</f>
        <v>#N/A</v>
      </c>
      <c r="AV1246" s="4" t="e">
        <f aca="false">SUMIFS($AU$2:$AU$1250,$I$2:$I$1250,V1246)</f>
        <v>#N/A</v>
      </c>
      <c r="AW1246" s="5" t="e">
        <f aca="false">AU1246/AV1246</f>
        <v>#N/A</v>
      </c>
      <c r="AX1246" s="7" t="e">
        <f aca="false">SUMIFS($AP$2:$AP$1250,$I$2:$I$1250,V1246)</f>
        <v>#N/A</v>
      </c>
    </row>
    <row r="1247" customFormat="false" ht="15.8" hidden="false" customHeight="false" outlineLevel="0" collapsed="false">
      <c r="A1247" s="0" t="s">
        <v>20</v>
      </c>
      <c r="B1247" s="0" t="s">
        <v>149</v>
      </c>
      <c r="C1247" s="0" t="s">
        <v>149</v>
      </c>
      <c r="D1247" s="0" t="s">
        <v>43</v>
      </c>
      <c r="E1247" s="0" t="str">
        <f aca="false">VLOOKUP(A1247,Nomenclature!$D$1:$E$9,2,0)</f>
        <v>08</v>
      </c>
      <c r="F1247" s="0" t="str">
        <f aca="false">VLOOKUP(B1247,Nomenclature!$J$1:$K$97,2,0)</f>
        <v>60</v>
      </c>
      <c r="G1247" s="0" t="str">
        <f aca="false">VLOOKUP(C1247,Nomenclature!$M$1:$N$21,2,0)</f>
        <v>08</v>
      </c>
      <c r="H1247" s="0" t="str">
        <f aca="false">VLOOKUP(D1247,Nomenclature!$O$25:$P$31,2,0)</f>
        <v>02</v>
      </c>
      <c r="I1247" s="1" t="str">
        <f aca="false">CONCATENATE(E1247,F1247)</f>
        <v>0860</v>
      </c>
      <c r="J1247" s="0" t="str">
        <f aca="false">CONCATENATE(E1247,F1247,G1247,H1247)</f>
        <v>08600802</v>
      </c>
      <c r="K1247" s="0" t="n">
        <v>30.6911473981075</v>
      </c>
      <c r="L1247" s="0" t="n">
        <v>20</v>
      </c>
      <c r="M1247" s="0" t="n">
        <v>54.9850709687843</v>
      </c>
      <c r="N1247" s="0" t="n">
        <v>1</v>
      </c>
      <c r="O1247" s="0" t="n">
        <v>0.328488407125698</v>
      </c>
      <c r="P1247" s="4" t="n">
        <f aca="false">VLOOKUP(D1247,'paramètres CI'!$A$1:$B$6,2,0)</f>
        <v>0.0935912806596305</v>
      </c>
      <c r="Q1247" s="17" t="n">
        <f aca="false">M1247*P1247/N1247</f>
        <v>5.14612320912919</v>
      </c>
      <c r="R1247" s="9" t="n">
        <f aca="false">1/(1+0.04)*(1 - (1/(1+0.04))^L1247)/(1-1/(1+0.04))</f>
        <v>13.5903263449677</v>
      </c>
      <c r="S1247" s="17" t="n">
        <f aca="false">K1247/R1247</f>
        <v>2.2583083451467</v>
      </c>
      <c r="T1247" s="17" t="n">
        <f aca="false">Q1247+S1247</f>
        <v>7.40443155427589</v>
      </c>
      <c r="U1247" s="0" t="e">
        <f aca="false">T1247 + Z1247</f>
        <v>#N/A</v>
      </c>
      <c r="V1247" s="4" t="e">
        <f aca="false">VLOOKUP(I1247,'CI ref gaz'!$I$1:$AM$97,1,0)</f>
        <v>#N/A</v>
      </c>
      <c r="W1247" s="0" t="e">
        <f aca="false">VLOOKUP(I1247,'CI ref gaz'!$I$1:$AM$97,14,0)</f>
        <v>#N/A</v>
      </c>
      <c r="X1247" s="1" t="e">
        <f aca="false">VLOOKUP(I1247,'CI ref gaz'!$I$1:$AM$97,13,0)</f>
        <v>#N/A</v>
      </c>
      <c r="Y1247" s="2" t="e">
        <f aca="false">VLOOKUP(I1247,'CI ref gaz'!$I$1:$AM$97,7,0)</f>
        <v>#N/A</v>
      </c>
      <c r="Z1247" s="17" t="e">
        <f aca="false">X1247*(O1247/Y1247)^(-1/8)-T1247</f>
        <v>#N/A</v>
      </c>
      <c r="AA1247" s="17" t="e">
        <f aca="false">Z1247^2</f>
        <v>#N/A</v>
      </c>
      <c r="AB1247" s="18" t="e">
        <f aca="false">Z1247/U1247</f>
        <v>#N/A</v>
      </c>
      <c r="AC1247" s="17" t="e">
        <f aca="false">U1247^-('paramètres CI'!$B$19)</f>
        <v>#N/A</v>
      </c>
      <c r="AD1247" s="4" t="e">
        <f aca="false">SUMIFS($AC$2:$AC$1250,$I$2:$I$1250,V1247)</f>
        <v>#N/A</v>
      </c>
      <c r="AE1247" s="4" t="e">
        <f aca="false">AC1247/AD1247</f>
        <v>#N/A</v>
      </c>
      <c r="AF1247" s="17" t="e">
        <f aca="false">AE1247-O1247</f>
        <v>#N/A</v>
      </c>
      <c r="AG1247" s="4" t="n">
        <f aca="false">VLOOKUP(I1247,BesoinU!$F$1:$L$99,3,0)</f>
        <v>98.6038550048384</v>
      </c>
      <c r="AH1247" s="19" t="n">
        <f aca="false">VLOOKUP(J1247,bibliRdtCHauff!$G$2:$K$1398,4,0)</f>
        <v>45.7866597510231</v>
      </c>
      <c r="AI1247" s="19" t="n">
        <f aca="false">VLOOKUP(J1247,bibliRdtCHauff!$G$2:$K$1398,3,0)</f>
        <v>1.05</v>
      </c>
      <c r="AJ1247" s="4" t="n">
        <f aca="false">VLOOKUP(D1247,'paramètres CI'!$A$1:$C$6,3)</f>
        <v>0.09847</v>
      </c>
      <c r="AK1247" s="4" t="n">
        <f aca="false">AJ1247*AG1247/AI1247</f>
        <v>9.24716343078708</v>
      </c>
      <c r="AL1247" s="4" t="n">
        <f aca="false">AK1247+AH1247/R1247</f>
        <v>12.6162259969687</v>
      </c>
      <c r="AM1247" s="4" t="e">
        <f aca="false">AL1247+Z1247</f>
        <v>#N/A</v>
      </c>
      <c r="AN1247" s="4" t="e">
        <f aca="false">AM1247^-'paramètres CI'!$B$19</f>
        <v>#N/A</v>
      </c>
      <c r="AO1247" s="4" t="e">
        <f aca="false">SUMIFS($AN$2:$AN$1250,$I$2:$I$1250,V1247)</f>
        <v>#N/A</v>
      </c>
      <c r="AP1247" s="5" t="e">
        <f aca="false">AN1247/AO1247</f>
        <v>#N/A</v>
      </c>
      <c r="AQ1247" s="6" t="e">
        <f aca="false">AP1247-O1247</f>
        <v>#N/A</v>
      </c>
      <c r="AR1247" s="20" t="e">
        <f aca="false">VLOOKUP(I1247,entreesparc!$A$13:$H$110,8,0)*AP1247</f>
        <v>#N/A</v>
      </c>
      <c r="AS1247" s="7" t="n">
        <f aca="false">M1247*AJ1247/AI1247+AH1247/R1247</f>
        <v>8.52561488836851</v>
      </c>
      <c r="AT1247" s="4" t="e">
        <f aca="false">AS1247+Z1247</f>
        <v>#N/A</v>
      </c>
      <c r="AU1247" s="4" t="e">
        <f aca="false">AT1247^-'paramètres CI'!$B$19</f>
        <v>#N/A</v>
      </c>
      <c r="AV1247" s="4" t="e">
        <f aca="false">SUMIFS($AU$2:$AU$1250,$I$2:$I$1250,V1247)</f>
        <v>#N/A</v>
      </c>
      <c r="AW1247" s="5" t="e">
        <f aca="false">AU1247/AV1247</f>
        <v>#N/A</v>
      </c>
      <c r="AX1247" s="7" t="e">
        <f aca="false">SUMIFS($AP$2:$AP$1250,$I$2:$I$1250,V1247)</f>
        <v>#N/A</v>
      </c>
    </row>
    <row r="1248" customFormat="false" ht="15.8" hidden="false" customHeight="false" outlineLevel="0" collapsed="false">
      <c r="A1248" s="0" t="s">
        <v>20</v>
      </c>
      <c r="B1248" s="0" t="s">
        <v>149</v>
      </c>
      <c r="C1248" s="0" t="s">
        <v>149</v>
      </c>
      <c r="D1248" s="0" t="s">
        <v>37</v>
      </c>
      <c r="E1248" s="0" t="str">
        <f aca="false">VLOOKUP(A1248,Nomenclature!$D$1:$E$9,2,0)</f>
        <v>08</v>
      </c>
      <c r="F1248" s="0" t="str">
        <f aca="false">VLOOKUP(B1248,Nomenclature!$J$1:$K$97,2,0)</f>
        <v>60</v>
      </c>
      <c r="G1248" s="0" t="str">
        <f aca="false">VLOOKUP(C1248,Nomenclature!$M$1:$N$21,2,0)</f>
        <v>08</v>
      </c>
      <c r="H1248" s="0" t="str">
        <f aca="false">VLOOKUP(D1248,Nomenclature!$O$25:$P$31,2,0)</f>
        <v>03</v>
      </c>
      <c r="I1248" s="1" t="str">
        <f aca="false">CONCATENATE(E1248,F1248)</f>
        <v>0860</v>
      </c>
      <c r="J1248" s="0" t="str">
        <f aca="false">CONCATENATE(E1248,F1248,G1248,H1248)</f>
        <v>08600803</v>
      </c>
      <c r="K1248" s="0" t="n">
        <v>30.6911473981075</v>
      </c>
      <c r="L1248" s="0" t="n">
        <v>20</v>
      </c>
      <c r="M1248" s="0" t="n">
        <v>209.862163362091</v>
      </c>
      <c r="N1248" s="0" t="n">
        <v>1</v>
      </c>
      <c r="O1248" s="0" t="n">
        <v>0.0839672687525388</v>
      </c>
      <c r="P1248" s="4" t="n">
        <f aca="false">VLOOKUP(D1248,'paramètres CI'!$A$1:$B$6,2,0)</f>
        <v>0.0385046990211696</v>
      </c>
      <c r="Q1248" s="17" t="n">
        <f aca="false">M1248*P1248/N1248</f>
        <v>8.08067943618884</v>
      </c>
      <c r="R1248" s="9" t="n">
        <f aca="false">1/(1+0.04)*(1 - (1/(1+0.04))^L1248)/(1-1/(1+0.04))</f>
        <v>13.5903263449677</v>
      </c>
      <c r="S1248" s="17" t="n">
        <f aca="false">K1248/R1248</f>
        <v>2.2583083451467</v>
      </c>
      <c r="T1248" s="17" t="n">
        <f aca="false">Q1248+S1248</f>
        <v>10.3389877813355</v>
      </c>
      <c r="U1248" s="0" t="e">
        <f aca="false">T1248 + Z1248</f>
        <v>#N/A</v>
      </c>
      <c r="V1248" s="4" t="e">
        <f aca="false">VLOOKUP(I1248,'CI ref gaz'!$I$1:$AM$97,1,0)</f>
        <v>#N/A</v>
      </c>
      <c r="W1248" s="0" t="e">
        <f aca="false">VLOOKUP(I1248,'CI ref gaz'!$I$1:$AM$97,14,0)</f>
        <v>#N/A</v>
      </c>
      <c r="X1248" s="1" t="e">
        <f aca="false">VLOOKUP(I1248,'CI ref gaz'!$I$1:$AM$97,13,0)</f>
        <v>#N/A</v>
      </c>
      <c r="Y1248" s="2" t="e">
        <f aca="false">VLOOKUP(I1248,'CI ref gaz'!$I$1:$AM$97,7,0)</f>
        <v>#N/A</v>
      </c>
      <c r="Z1248" s="17" t="e">
        <f aca="false">X1248*(O1248/Y1248)^(-1/8)-T1248</f>
        <v>#N/A</v>
      </c>
      <c r="AA1248" s="17" t="e">
        <f aca="false">Z1248^2</f>
        <v>#N/A</v>
      </c>
      <c r="AB1248" s="18" t="e">
        <f aca="false">Z1248/U1248</f>
        <v>#N/A</v>
      </c>
      <c r="AC1248" s="17" t="e">
        <f aca="false">U1248^-('paramètres CI'!$B$19)</f>
        <v>#N/A</v>
      </c>
      <c r="AD1248" s="4" t="e">
        <f aca="false">SUMIFS($AC$2:$AC$1250,$I$2:$I$1250,V1248)</f>
        <v>#N/A</v>
      </c>
      <c r="AE1248" s="4" t="e">
        <f aca="false">AC1248/AD1248</f>
        <v>#N/A</v>
      </c>
      <c r="AF1248" s="17" t="e">
        <f aca="false">AE1248-O1248</f>
        <v>#N/A</v>
      </c>
      <c r="AG1248" s="4" t="n">
        <f aca="false">VLOOKUP(I1248,BesoinU!$F$1:$L$99,3,0)</f>
        <v>98.6038550048384</v>
      </c>
      <c r="AH1248" s="19" t="n">
        <f aca="false">VLOOKUP(J1248,bibliRdtCHauff!$G$2:$K$1398,4,0)</f>
        <v>20.3444004805829</v>
      </c>
      <c r="AI1248" s="19" t="n">
        <f aca="false">VLOOKUP(J1248,bibliRdtCHauff!$G$2:$K$1398,3,0)</f>
        <v>1.05</v>
      </c>
      <c r="AJ1248" s="4" t="n">
        <f aca="false">VLOOKUP(D1248,'paramètres CI'!$A$1:$C$6,3)</f>
        <v>0.0763929293534506</v>
      </c>
      <c r="AK1248" s="4" t="n">
        <f aca="false">AJ1248*AG1248/AI1248</f>
        <v>7.17394031367858</v>
      </c>
      <c r="AL1248" s="4" t="n">
        <f aca="false">AK1248+AH1248/R1248</f>
        <v>8.67091691042646</v>
      </c>
      <c r="AM1248" s="4" t="e">
        <f aca="false">AL1248+Z1248</f>
        <v>#N/A</v>
      </c>
      <c r="AN1248" s="4" t="e">
        <f aca="false">AM1248^-'paramètres CI'!$B$19</f>
        <v>#N/A</v>
      </c>
      <c r="AO1248" s="4" t="e">
        <f aca="false">SUMIFS($AN$2:$AN$1250,$I$2:$I$1250,V1248)</f>
        <v>#N/A</v>
      </c>
      <c r="AP1248" s="5" t="e">
        <f aca="false">AN1248/AO1248</f>
        <v>#N/A</v>
      </c>
      <c r="AQ1248" s="6" t="e">
        <f aca="false">AP1248-O1248</f>
        <v>#N/A</v>
      </c>
      <c r="AR1248" s="20" t="e">
        <f aca="false">VLOOKUP(I1248,entreesparc!$A$13:$H$110,8,0)*AP1248</f>
        <v>#N/A</v>
      </c>
      <c r="AS1248" s="7" t="n">
        <f aca="false">M1248*AJ1248/AI1248+AH1248/R1248</f>
        <v>16.7655341393027</v>
      </c>
      <c r="AT1248" s="4" t="e">
        <f aca="false">AS1248+Z1248</f>
        <v>#N/A</v>
      </c>
      <c r="AU1248" s="4" t="e">
        <f aca="false">AT1248^-'paramètres CI'!$B$19</f>
        <v>#N/A</v>
      </c>
      <c r="AV1248" s="4" t="e">
        <f aca="false">SUMIFS($AU$2:$AU$1250,$I$2:$I$1250,V1248)</f>
        <v>#N/A</v>
      </c>
      <c r="AW1248" s="5" t="e">
        <f aca="false">AU1248/AV1248</f>
        <v>#N/A</v>
      </c>
      <c r="AX1248" s="7" t="e">
        <f aca="false">SUMIFS($AP$2:$AP$1250,$I$2:$I$1250,V1248)</f>
        <v>#N/A</v>
      </c>
    </row>
    <row r="1249" customFormat="false" ht="15.8" hidden="false" customHeight="false" outlineLevel="0" collapsed="false">
      <c r="A1249" s="0" t="s">
        <v>20</v>
      </c>
      <c r="B1249" s="0" t="s">
        <v>149</v>
      </c>
      <c r="C1249" s="0" t="s">
        <v>149</v>
      </c>
      <c r="D1249" s="0" t="s">
        <v>39</v>
      </c>
      <c r="E1249" s="0" t="str">
        <f aca="false">VLOOKUP(A1249,Nomenclature!$D$1:$E$9,2,0)</f>
        <v>08</v>
      </c>
      <c r="F1249" s="0" t="str">
        <f aca="false">VLOOKUP(B1249,Nomenclature!$J$1:$K$97,2,0)</f>
        <v>60</v>
      </c>
      <c r="G1249" s="0" t="str">
        <f aca="false">VLOOKUP(C1249,Nomenclature!$M$1:$N$21,2,0)</f>
        <v>08</v>
      </c>
      <c r="H1249" s="0" t="str">
        <f aca="false">VLOOKUP(D1249,Nomenclature!$O$25:$P$31,2,0)</f>
        <v>04</v>
      </c>
      <c r="I1249" s="1" t="str">
        <f aca="false">CONCATENATE(E1249,F1249)</f>
        <v>0860</v>
      </c>
      <c r="J1249" s="0" t="str">
        <f aca="false">CONCATENATE(E1249,F1249,G1249,H1249)</f>
        <v>08600804</v>
      </c>
      <c r="K1249" s="0" t="n">
        <v>30.6911473981075</v>
      </c>
      <c r="L1249" s="0" t="n">
        <v>20</v>
      </c>
      <c r="M1249" s="0" t="n">
        <v>167.345782155574</v>
      </c>
      <c r="N1249" s="0" t="n">
        <v>1</v>
      </c>
      <c r="O1249" s="0" t="n">
        <v>0.502523004617528</v>
      </c>
      <c r="P1249" s="4" t="n">
        <f aca="false">VLOOKUP(D1249,'paramètres CI'!$A$1:$B$6,2,0)</f>
        <v>0.022045059962018</v>
      </c>
      <c r="Q1249" s="17" t="n">
        <f aca="false">M1249*P1249/N1249</f>
        <v>3.68914780201042</v>
      </c>
      <c r="R1249" s="9" t="n">
        <f aca="false">1/(1+0.04)*(1 - (1/(1+0.04))^L1249)/(1-1/(1+0.04))</f>
        <v>13.5903263449677</v>
      </c>
      <c r="S1249" s="17" t="n">
        <f aca="false">K1249/R1249</f>
        <v>2.2583083451467</v>
      </c>
      <c r="T1249" s="17" t="n">
        <f aca="false">Q1249+S1249</f>
        <v>5.94745614715712</v>
      </c>
      <c r="U1249" s="0" t="e">
        <f aca="false">T1249 + Z1249</f>
        <v>#N/A</v>
      </c>
      <c r="V1249" s="4" t="e">
        <f aca="false">VLOOKUP(I1249,'CI ref gaz'!$I$1:$AM$97,1,0)</f>
        <v>#N/A</v>
      </c>
      <c r="W1249" s="0" t="e">
        <f aca="false">VLOOKUP(I1249,'CI ref gaz'!$I$1:$AM$97,14,0)</f>
        <v>#N/A</v>
      </c>
      <c r="X1249" s="1" t="e">
        <f aca="false">VLOOKUP(I1249,'CI ref gaz'!$I$1:$AM$97,13,0)</f>
        <v>#N/A</v>
      </c>
      <c r="Y1249" s="2" t="e">
        <f aca="false">VLOOKUP(I1249,'CI ref gaz'!$I$1:$AM$97,7,0)</f>
        <v>#N/A</v>
      </c>
      <c r="Z1249" s="17" t="e">
        <f aca="false">X1249*(O1249/Y1249)^(-1/8)-T1249</f>
        <v>#N/A</v>
      </c>
      <c r="AA1249" s="17" t="e">
        <f aca="false">Z1249^2</f>
        <v>#N/A</v>
      </c>
      <c r="AB1249" s="18" t="e">
        <f aca="false">Z1249/U1249</f>
        <v>#N/A</v>
      </c>
      <c r="AC1249" s="17" t="e">
        <f aca="false">U1249^-('paramètres CI'!$B$19)</f>
        <v>#N/A</v>
      </c>
      <c r="AD1249" s="4" t="e">
        <f aca="false">SUMIFS($AC$2:$AC$1250,$I$2:$I$1250,V1249)</f>
        <v>#N/A</v>
      </c>
      <c r="AE1249" s="4" t="e">
        <f aca="false">AC1249/AD1249</f>
        <v>#N/A</v>
      </c>
      <c r="AF1249" s="17" t="e">
        <f aca="false">AE1249-O1249</f>
        <v>#N/A</v>
      </c>
      <c r="AG1249" s="4" t="n">
        <f aca="false">VLOOKUP(I1249,BesoinU!$F$1:$L$99,3,0)</f>
        <v>98.6038550048384</v>
      </c>
      <c r="AH1249" s="19" t="n">
        <f aca="false">VLOOKUP(J1249,bibliRdtCHauff!$G$2:$K$1398,4,0)</f>
        <v>15.4120070686871</v>
      </c>
      <c r="AI1249" s="19" t="n">
        <f aca="false">VLOOKUP(J1249,bibliRdtCHauff!$G$2:$K$1398,3,0)</f>
        <v>1.05</v>
      </c>
      <c r="AJ1249" s="4" t="n">
        <f aca="false">VLOOKUP(D1249,'paramètres CI'!$A$1:$C$6,3)</f>
        <v>0.0386719666666667</v>
      </c>
      <c r="AK1249" s="4" t="n">
        <f aca="false">AJ1249*AG1249/AI1249</f>
        <v>3.63162380376376</v>
      </c>
      <c r="AL1249" s="4" t="n">
        <f aca="false">AK1249+AH1249/R1249</f>
        <v>4.76566625995496</v>
      </c>
      <c r="AM1249" s="4" t="e">
        <f aca="false">AL1249+Z1249</f>
        <v>#N/A</v>
      </c>
      <c r="AN1249" s="4" t="e">
        <f aca="false">AM1249^-'paramètres CI'!$B$19</f>
        <v>#N/A</v>
      </c>
      <c r="AO1249" s="4" t="e">
        <f aca="false">SUMIFS($AN$2:$AN$1250,$I$2:$I$1250,V1249)</f>
        <v>#N/A</v>
      </c>
      <c r="AP1249" s="5" t="e">
        <f aca="false">AN1249/AO1249</f>
        <v>#N/A</v>
      </c>
      <c r="AQ1249" s="6" t="e">
        <f aca="false">AP1249-O1249</f>
        <v>#N/A</v>
      </c>
      <c r="AR1249" s="20" t="e">
        <f aca="false">VLOOKUP(I1249,entreesparc!$A$13:$H$110,8,0)*AP1249</f>
        <v>#N/A</v>
      </c>
      <c r="AS1249" s="7" t="n">
        <f aca="false">M1249*AJ1249/AI1249+AH1249/R1249</f>
        <v>7.29746198888417</v>
      </c>
      <c r="AT1249" s="4" t="e">
        <f aca="false">AS1249+Z1249</f>
        <v>#N/A</v>
      </c>
      <c r="AU1249" s="4" t="e">
        <f aca="false">AT1249^-'paramètres CI'!$B$19</f>
        <v>#N/A</v>
      </c>
      <c r="AV1249" s="4" t="e">
        <f aca="false">SUMIFS($AU$2:$AU$1250,$I$2:$I$1250,V1249)</f>
        <v>#N/A</v>
      </c>
      <c r="AW1249" s="5" t="e">
        <f aca="false">AU1249/AV1249</f>
        <v>#N/A</v>
      </c>
      <c r="AX1249" s="7" t="e">
        <f aca="false">SUMIFS($AP$2:$AP$1250,$I$2:$I$1250,V1249)</f>
        <v>#N/A</v>
      </c>
    </row>
    <row r="1250" customFormat="false" ht="15.8" hidden="false" customHeight="false" outlineLevel="0" collapsed="false">
      <c r="A1250" s="0" t="s">
        <v>20</v>
      </c>
      <c r="B1250" s="0" t="s">
        <v>149</v>
      </c>
      <c r="C1250" s="0" t="s">
        <v>149</v>
      </c>
      <c r="D1250" s="0" t="s">
        <v>34</v>
      </c>
      <c r="E1250" s="0" t="str">
        <f aca="false">VLOOKUP(A1250,Nomenclature!$D$1:$E$9,2,0)</f>
        <v>08</v>
      </c>
      <c r="F1250" s="0" t="str">
        <f aca="false">VLOOKUP(B1250,Nomenclature!$J$1:$K$97,2,0)</f>
        <v>60</v>
      </c>
      <c r="G1250" s="0" t="str">
        <f aca="false">VLOOKUP(C1250,Nomenclature!$M$1:$N$21,2,0)</f>
        <v>08</v>
      </c>
      <c r="H1250" s="0" t="str">
        <f aca="false">VLOOKUP(D1250,Nomenclature!$O$25:$P$31,2,0)</f>
        <v>06</v>
      </c>
      <c r="I1250" s="1" t="str">
        <f aca="false">CONCATENATE(E1250,F1250)</f>
        <v>0860</v>
      </c>
      <c r="J1250" s="0" t="str">
        <f aca="false">CONCATENATE(E1250,F1250,G1250,H1250)</f>
        <v>08600806</v>
      </c>
      <c r="K1250" s="0" t="n">
        <v>30.6911473981075</v>
      </c>
      <c r="L1250" s="0" t="n">
        <v>20</v>
      </c>
      <c r="M1250" s="0" t="n">
        <v>172.041105016002</v>
      </c>
      <c r="N1250" s="0" t="n">
        <v>1</v>
      </c>
      <c r="O1250" s="0" t="n">
        <v>0.0439890663300593</v>
      </c>
      <c r="P1250" s="4" t="n">
        <f aca="false">VLOOKUP(D1250,'paramètres CI'!$A$1:$B$6,2,0)</f>
        <v>0.0424847883250769</v>
      </c>
      <c r="Q1250" s="17" t="n">
        <f aca="false">M1250*P1250/N1250</f>
        <v>7.30912992981718</v>
      </c>
      <c r="R1250" s="9" t="n">
        <f aca="false">1/(1+0.04)*(1 - (1/(1+0.04))^L1250)/(1-1/(1+0.04))</f>
        <v>13.5903263449677</v>
      </c>
      <c r="S1250" s="17" t="n">
        <f aca="false">K1250/R1250</f>
        <v>2.2583083451467</v>
      </c>
      <c r="T1250" s="17" t="n">
        <f aca="false">Q1250+S1250</f>
        <v>9.56743827496388</v>
      </c>
      <c r="U1250" s="0" t="e">
        <f aca="false">T1250 + Z1250</f>
        <v>#N/A</v>
      </c>
      <c r="V1250" s="4" t="e">
        <f aca="false">VLOOKUP(I1250,'CI ref gaz'!$I$1:$AM$97,1,0)</f>
        <v>#N/A</v>
      </c>
      <c r="W1250" s="0" t="e">
        <f aca="false">VLOOKUP(I1250,'CI ref gaz'!$I$1:$AM$97,14,0)</f>
        <v>#N/A</v>
      </c>
      <c r="X1250" s="1" t="e">
        <f aca="false">VLOOKUP(I1250,'CI ref gaz'!$I$1:$AM$97,13,0)</f>
        <v>#N/A</v>
      </c>
      <c r="Y1250" s="2" t="e">
        <f aca="false">VLOOKUP(I1250,'CI ref gaz'!$I$1:$AM$97,7,0)</f>
        <v>#N/A</v>
      </c>
      <c r="Z1250" s="17" t="e">
        <f aca="false">X1250*(O1250/Y1250)^(-1/8)-T1250</f>
        <v>#N/A</v>
      </c>
      <c r="AA1250" s="17" t="e">
        <f aca="false">Z1250^2</f>
        <v>#N/A</v>
      </c>
      <c r="AB1250" s="13" t="e">
        <f aca="false">Z1250/U1250</f>
        <v>#N/A</v>
      </c>
      <c r="AC1250" s="17" t="e">
        <f aca="false">U1250^-('paramètres CI'!$B$19)</f>
        <v>#N/A</v>
      </c>
      <c r="AD1250" s="4" t="e">
        <f aca="false">SUMIFS($AC$2:$AC$1250,$I$2:$I$1250,V1250)</f>
        <v>#N/A</v>
      </c>
      <c r="AE1250" s="4" t="e">
        <f aca="false">AC1250/AD1250</f>
        <v>#N/A</v>
      </c>
      <c r="AF1250" s="12" t="e">
        <f aca="false">AE1250-O1250</f>
        <v>#N/A</v>
      </c>
      <c r="AG1250" s="4" t="n">
        <f aca="false">VLOOKUP(I1250,BesoinU!$F$1:$L$99,3,0)</f>
        <v>98.6038550048384</v>
      </c>
      <c r="AH1250" s="19" t="n">
        <f aca="false">VLOOKUP(J1250,bibliRdtCHauff!$G$2:$K$1398,4,0)</f>
        <v>31.3342165536017</v>
      </c>
      <c r="AI1250" s="19" t="n">
        <f aca="false">VLOOKUP(J1250,bibliRdtCHauff!$G$2:$K$1398,3,0)</f>
        <v>1.05</v>
      </c>
      <c r="AJ1250" s="4" t="n">
        <f aca="false">VLOOKUP(D1250,'paramètres CI'!$A$1:$C$6,3)</f>
        <v>0.0591</v>
      </c>
      <c r="AK1250" s="4" t="n">
        <f aca="false">AJ1250*AG1250/AI1250</f>
        <v>5.54998841027233</v>
      </c>
      <c r="AL1250" s="4" t="n">
        <f aca="false">AK1250+AH1250/R1250</f>
        <v>7.85561490946264</v>
      </c>
      <c r="AM1250" s="4" t="e">
        <f aca="false">AL1250+Z1250</f>
        <v>#N/A</v>
      </c>
      <c r="AN1250" s="4" t="e">
        <f aca="false">AM1250^-'paramètres CI'!$B$19</f>
        <v>#N/A</v>
      </c>
      <c r="AO1250" s="4" t="e">
        <f aca="false">SUMIFS($AN$2:$AN$1250,$I$2:$I$1250,V1250)</f>
        <v>#N/A</v>
      </c>
      <c r="AP1250" s="5" t="e">
        <f aca="false">AN1250/AO1250</f>
        <v>#N/A</v>
      </c>
      <c r="AQ1250" s="6" t="e">
        <f aca="false">AP1250-O1250</f>
        <v>#N/A</v>
      </c>
      <c r="AR1250" s="20" t="e">
        <f aca="false">VLOOKUP(I1250,entreesparc!$A$13:$H$110,8,0)*AP1250</f>
        <v>#N/A</v>
      </c>
      <c r="AS1250" s="7" t="n">
        <f aca="false">M1250*AJ1250/AI1250+AH1250/R1250</f>
        <v>11.9890829815196</v>
      </c>
      <c r="AT1250" s="4" t="e">
        <f aca="false">AS1250+Z1250</f>
        <v>#N/A</v>
      </c>
      <c r="AU1250" s="4" t="e">
        <f aca="false">AT1250^-'paramètres CI'!$B$19</f>
        <v>#N/A</v>
      </c>
      <c r="AV1250" s="4" t="e">
        <f aca="false">SUMIFS($AU$2:$AU$1250,$I$2:$I$1250,V1250)</f>
        <v>#N/A</v>
      </c>
      <c r="AW1250" s="5" t="e">
        <f aca="false">AU1250/AV1250</f>
        <v>#N/A</v>
      </c>
      <c r="AX1250" s="7" t="e">
        <f aca="false">SUMIFS($AP$2:$AP$1250,$I$2:$I$1250,V1250)</f>
        <v>#N/A</v>
      </c>
    </row>
    <row r="1252" customFormat="false" ht="15.8" hidden="false" customHeight="false" outlineLevel="0" collapsed="false">
      <c r="AR1252" s="0" t="n">
        <f aca="false">SUM(AR2:AR1245)</f>
        <v>8042659.12760047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70"/>
  <sheetViews>
    <sheetView windowProtection="false" showFormulas="false" showGridLines="true" showRowColHeaders="true" showZeros="true" rightToLeft="false" tabSelected="false" showOutlineSymbols="true" defaultGridColor="true" view="normal" topLeftCell="A7" colorId="64" zoomScale="90" zoomScaleNormal="90" zoomScalePageLayoutView="100" workbookViewId="0">
      <selection pane="topLeft" activeCell="B22" activeCellId="0" sqref="B22"/>
    </sheetView>
  </sheetViews>
  <sheetFormatPr defaultRowHeight="12.8"/>
  <cols>
    <col collapsed="false" hidden="false" max="1" min="1" style="0" width="37.6071428571429"/>
    <col collapsed="false" hidden="false" max="2" min="2" style="0" width="20.0612244897959"/>
    <col collapsed="false" hidden="false" max="3" min="3" style="0" width="30.3214285714286"/>
    <col collapsed="false" hidden="false" max="4" min="4" style="0" width="34.0204081632653"/>
    <col collapsed="false" hidden="false" max="5" min="5" style="0" width="19.2295918367347"/>
    <col collapsed="false" hidden="false" max="6" min="6" style="0" width="20.8775510204082"/>
    <col collapsed="false" hidden="false" max="7" min="7" style="0" width="19.0255102040816"/>
    <col collapsed="false" hidden="false" max="8" min="8" style="0" width="24.8112244897959"/>
    <col collapsed="false" hidden="false" max="9" min="9" style="0" width="29.2040816326531"/>
    <col collapsed="false" hidden="false" max="1025" min="10" style="0" width="11.5204081632653"/>
  </cols>
  <sheetData>
    <row r="1" customFormat="false" ht="15.8" hidden="false" customHeight="false" outlineLevel="0" collapsed="false">
      <c r="B1" s="0" t="s">
        <v>204</v>
      </c>
      <c r="C1" s="0" t="s">
        <v>205</v>
      </c>
      <c r="E1" s="0" t="s">
        <v>206</v>
      </c>
      <c r="F1" s="0" t="s">
        <v>207</v>
      </c>
      <c r="G1" s="0" t="s">
        <v>208</v>
      </c>
      <c r="H1" s="0" t="s">
        <v>209</v>
      </c>
      <c r="I1" s="0" t="s">
        <v>209</v>
      </c>
    </row>
    <row r="2" customFormat="false" ht="13.8" hidden="false" customHeight="false" outlineLevel="0" collapsed="false">
      <c r="A2" s="0" t="s">
        <v>33</v>
      </c>
      <c r="B2" s="0" t="n">
        <f aca="false">E2/H2</f>
        <v>0.033584731604575</v>
      </c>
      <c r="C2" s="0" t="n">
        <v>0.0509473684210526</v>
      </c>
      <c r="E2" s="0" t="n">
        <v>0.0452631578947368</v>
      </c>
      <c r="F2" s="0" t="n">
        <v>0.0154682274247492</v>
      </c>
      <c r="G2" s="0" t="n">
        <v>0.0154682274247492</v>
      </c>
      <c r="H2" s="0" t="n">
        <v>1.34773022537929</v>
      </c>
      <c r="I2" s="0" t="n">
        <v>1.34773022537929</v>
      </c>
    </row>
    <row r="3" customFormat="false" ht="13.8" hidden="false" customHeight="false" outlineLevel="0" collapsed="false">
      <c r="A3" s="0" t="s">
        <v>43</v>
      </c>
      <c r="B3" s="0" t="n">
        <f aca="false">E3/H3</f>
        <v>0.0935912806596305</v>
      </c>
      <c r="C3" s="0" t="n">
        <v>0.09847</v>
      </c>
      <c r="E3" s="1" t="n">
        <v>0.09407</v>
      </c>
      <c r="F3" s="0" t="n">
        <v>0.0774</v>
      </c>
      <c r="G3" s="0" t="n">
        <v>0.08514</v>
      </c>
      <c r="H3" s="0" t="n">
        <v>1.00511499935673</v>
      </c>
      <c r="I3" s="0" t="n">
        <v>1.00511499935673</v>
      </c>
    </row>
    <row r="4" customFormat="false" ht="13.8" hidden="false" customHeight="false" outlineLevel="0" collapsed="false">
      <c r="A4" s="0" t="s">
        <v>37</v>
      </c>
      <c r="B4" s="0" t="n">
        <f aca="false">E4/H4</f>
        <v>0.0385046990211696</v>
      </c>
      <c r="C4" s="0" t="n">
        <v>0.0763929293534506</v>
      </c>
      <c r="E4" s="1" t="n">
        <v>0.0617856337491149</v>
      </c>
      <c r="F4" s="0" t="n">
        <v>0.0744147157190636</v>
      </c>
      <c r="G4" s="0" t="n">
        <v>0.04688127090301</v>
      </c>
      <c r="H4" s="0" t="n">
        <v>1.60462580723318</v>
      </c>
      <c r="I4" s="0" t="n">
        <v>1.60462580723318</v>
      </c>
    </row>
    <row r="5" customFormat="false" ht="19.3" hidden="false" customHeight="true" outlineLevel="0" collapsed="false">
      <c r="A5" s="0" t="s">
        <v>39</v>
      </c>
      <c r="B5" s="0" t="n">
        <f aca="false">E5/H5</f>
        <v>0.022045059962018</v>
      </c>
      <c r="C5" s="0" t="n">
        <v>0.0386719666666667</v>
      </c>
      <c r="E5" s="1" t="n">
        <v>0.0330053</v>
      </c>
      <c r="F5" s="0" t="n">
        <v>0.0513</v>
      </c>
      <c r="G5" s="0" t="n">
        <v>0.04617</v>
      </c>
      <c r="H5" s="0" t="n">
        <v>1.49717442623725</v>
      </c>
      <c r="I5" s="0" t="n">
        <v>1.49717442623725</v>
      </c>
    </row>
    <row r="6" customFormat="false" ht="19.3" hidden="false" customHeight="true" outlineLevel="0" collapsed="false">
      <c r="A6" s="0" t="s">
        <v>34</v>
      </c>
      <c r="B6" s="0" t="n">
        <f aca="false">E6/H6</f>
        <v>0.0424847883250769</v>
      </c>
      <c r="C6" s="0" t="n">
        <v>0.0591</v>
      </c>
      <c r="E6" s="1" t="n">
        <v>0.0614</v>
      </c>
      <c r="F6" s="0" t="n">
        <v>0.0616</v>
      </c>
      <c r="G6" s="0" t="n">
        <v>0.0616</v>
      </c>
      <c r="H6" s="0" t="n">
        <v>1.44522315917385</v>
      </c>
      <c r="I6" s="0" t="n">
        <v>1.44522315917385</v>
      </c>
    </row>
    <row r="7" customFormat="false" ht="13.8" hidden="false" customHeight="false" outlineLevel="0" collapsed="false"/>
    <row r="9" customFormat="false" ht="13.8" hidden="false" customHeight="false" outlineLevel="0" collapsed="false"/>
    <row r="12" customFormat="false" ht="12.8" hidden="false" customHeight="false" outlineLevel="0" collapsed="false">
      <c r="A12" s="0" t="s">
        <v>210</v>
      </c>
      <c r="B12" s="0" t="s">
        <v>169</v>
      </c>
      <c r="C12" s="0" t="s">
        <v>211</v>
      </c>
    </row>
    <row r="13" customFormat="false" ht="23.7" hidden="false" customHeight="true" outlineLevel="0" collapsed="false">
      <c r="A13" s="0" t="s">
        <v>41</v>
      </c>
      <c r="B13" s="0" t="n">
        <v>-2</v>
      </c>
      <c r="C13" s="15" t="n">
        <f aca="false">AVERAGE('CI ref gaz'!X2:X97)</f>
        <v>-1.81015451121593</v>
      </c>
    </row>
    <row r="14" customFormat="false" ht="13.8" hidden="false" customHeight="false" outlineLevel="0" collapsed="false"/>
    <row r="16" customFormat="false" ht="12.8" hidden="false" customHeight="false" outlineLevel="0" collapsed="false">
      <c r="A16" s="0" t="s">
        <v>212</v>
      </c>
      <c r="B16" s="0" t="n">
        <f aca="false">SUM(calcCI2!AA2:AA1245)</f>
        <v>36707.3089475846</v>
      </c>
    </row>
    <row r="19" customFormat="false" ht="12.8" hidden="false" customHeight="false" outlineLevel="0" collapsed="false">
      <c r="A19" s="0" t="s">
        <v>213</v>
      </c>
      <c r="B19" s="0" t="n">
        <v>8</v>
      </c>
    </row>
    <row r="21" customFormat="false" ht="12.8" hidden="false" customHeight="false" outlineLevel="0" collapsed="false">
      <c r="B21" s="0" t="n">
        <v>5</v>
      </c>
    </row>
    <row r="25" customFormat="false" ht="15.8" hidden="false" customHeight="false" outlineLevel="0" collapsed="false"/>
    <row r="26" customFormat="false" ht="15.8" hidden="false" customHeight="false" outlineLevel="0" collapsed="false">
      <c r="A26" s="0" t="s">
        <v>214</v>
      </c>
      <c r="B26" s="1" t="s">
        <v>153</v>
      </c>
      <c r="C26" s="0" t="s">
        <v>215</v>
      </c>
      <c r="D26" s="0" t="s">
        <v>216</v>
      </c>
      <c r="E26" s="0" t="s">
        <v>217</v>
      </c>
      <c r="F26" s="0" t="s">
        <v>218</v>
      </c>
    </row>
    <row r="27" customFormat="false" ht="15.8" hidden="false" customHeight="false" outlineLevel="0" collapsed="false">
      <c r="A27" s="0" t="s">
        <v>33</v>
      </c>
      <c r="B27" s="0" t="str">
        <f aca="false">VLOOKUP(A27,Nomenclature!$O$25:$P$31,2,0)</f>
        <v>01</v>
      </c>
      <c r="C27" s="15" t="n">
        <f aca="false">SUMIFS(calcCI2!$AR$2:$AR$1245,calcCI2!$H$2:$H$1245,B27)/entreesparc!$H$111</f>
        <v>0.0161043793981241</v>
      </c>
      <c r="D27" s="0" t="n">
        <f aca="false">SUMIFS(calcCI2!$Z$2:$Z$1245,calcCI2!$H$2:$H$1245,B27)/SUMIFS(calcCI2!$AX$2:$AX$1245,calcCI2!$H$2:$H$1245,B27)</f>
        <v>-0.482765927765442</v>
      </c>
      <c r="E27" s="0" t="n">
        <f aca="false">SUMIFS(calcCI2!$AM$2:$AM$1245,calcCI2!$H$2:$H$1245,B27)/SUMIFS(calcCI2!$AX$2:$AX$1245,calcCI2!$H$2:$H$1245,B27)</f>
        <v>4.88285733506679</v>
      </c>
      <c r="F27" s="15" t="n">
        <f aca="false">D27/E27</f>
        <v>-0.0988695541641989</v>
      </c>
    </row>
    <row r="28" customFormat="false" ht="15.8" hidden="false" customHeight="false" outlineLevel="0" collapsed="false">
      <c r="A28" s="0" t="s">
        <v>43</v>
      </c>
      <c r="B28" s="0" t="str">
        <f aca="false">VLOOKUP(A28,Nomenclature!$O$25:$P$31,2,0)</f>
        <v>02</v>
      </c>
      <c r="C28" s="15" t="n">
        <f aca="false">SUMIFS(calcCI2!$AR$2:$AR$1245,calcCI2!$H$2:$H$1245,B28)/entreesparc!$H$111</f>
        <v>0.510495464186533</v>
      </c>
      <c r="D28" s="0" t="n">
        <f aca="false">SUMIFS(calcCI2!$Z$2:$Z$1245,calcCI2!$H$2:$H$1245,B28)/SUMIFS(calcCI2!$AX$2:$AX$1245,calcCI2!$H$2:$H$1245,B28)</f>
        <v>-3.63447004338427</v>
      </c>
      <c r="E28" s="0" t="n">
        <f aca="false">SUMIFS(calcCI2!$AM$2:$AM$1245,calcCI2!$H$2:$H$1245,B28)/SUMIFS(calcCI2!$AX$2:$AX$1245,calcCI2!$H$2:$H$1245,B28)</f>
        <v>3.22794737174935</v>
      </c>
      <c r="F28" s="15" t="n">
        <f aca="false">D28/E28</f>
        <v>-1.12593844471963</v>
      </c>
    </row>
    <row r="29" customFormat="false" ht="15.8" hidden="false" customHeight="false" outlineLevel="0" collapsed="false">
      <c r="A29" s="0" t="s">
        <v>37</v>
      </c>
      <c r="B29" s="0" t="str">
        <f aca="false">VLOOKUP(A29,Nomenclature!$O$25:$P$31,2,0)</f>
        <v>03</v>
      </c>
      <c r="C29" s="15" t="n">
        <f aca="false">SUMIFS(calcCI2!$AR$2:$AR$1245,calcCI2!$H$2:$H$1245,B29)/entreesparc!$H$111</f>
        <v>0.0834404705472221</v>
      </c>
      <c r="D29" s="0" t="n">
        <f aca="false">SUMIFS(calcCI2!$Z$2:$Z$1245,calcCI2!$H$2:$H$1245,B29)/SUMIFS(calcCI2!$AX$2:$AX$1245,calcCI2!$H$2:$H$1245,B29)</f>
        <v>-2.42227299419431</v>
      </c>
      <c r="E29" s="0" t="n">
        <f aca="false">SUMIFS(calcCI2!$AM$2:$AM$1245,calcCI2!$H$2:$H$1245,B29)/SUMIFS(calcCI2!$AX$2:$AX$1245,calcCI2!$H$2:$H$1245,B29)</f>
        <v>5.96790528407004</v>
      </c>
      <c r="F29" s="15" t="n">
        <f aca="false">D29/E29</f>
        <v>-0.405883283814844</v>
      </c>
    </row>
    <row r="30" customFormat="false" ht="15.8" hidden="false" customHeight="false" outlineLevel="0" collapsed="false">
      <c r="A30" s="0" t="s">
        <v>39</v>
      </c>
      <c r="B30" s="0" t="str">
        <f aca="false">VLOOKUP(A30,Nomenclature!$O$25:$P$31,2,0)</f>
        <v>04</v>
      </c>
      <c r="C30" s="15" t="n">
        <f aca="false">SUMIFS(calcCI2!$AR$2:$AR$1245,calcCI2!$H$2:$H$1245,B30)/entreesparc!$H$111</f>
        <v>0.322541622282163</v>
      </c>
      <c r="D30" s="0" t="n">
        <f aca="false">SUMIFS(calcCI2!$Z$2:$Z$1245,calcCI2!$H$2:$H$1245,B30)/SUMIFS(calcCI2!$AX$2:$AX$1245,calcCI2!$H$2:$H$1245,B30)</f>
        <v>0.974222274229959</v>
      </c>
      <c r="E30" s="0" t="n">
        <f aca="false">SUMIFS(calcCI2!$AM$2:$AM$1245,calcCI2!$H$2:$H$1245,B30)/SUMIFS(calcCI2!$AX$2:$AX$1245,calcCI2!$H$2:$H$1245,B30)</f>
        <v>4.8066549247119</v>
      </c>
      <c r="F30" s="15" t="n">
        <f aca="false">D30/E30</f>
        <v>0.202681966874989</v>
      </c>
    </row>
    <row r="31" customFormat="false" ht="15.8" hidden="false" customHeight="false" outlineLevel="0" collapsed="false">
      <c r="A31" s="0" t="s">
        <v>34</v>
      </c>
      <c r="B31" s="0" t="str">
        <f aca="false">VLOOKUP(A31,Nomenclature!$O$25:$P$31,2,0)</f>
        <v>06</v>
      </c>
      <c r="C31" s="15" t="n">
        <f aca="false">SUMIFS(calcCI2!$AR$2:$AR$1245,calcCI2!$H$2:$H$1245,B31)/entreesparc!$H$111</f>
        <v>0.0674180635859583</v>
      </c>
      <c r="D31" s="0" t="n">
        <f aca="false">SUMIFS(calcCI2!$Z$2:$Z$1245,calcCI2!$H$2:$H$1245,B31)/SUMIFS(calcCI2!$AX$2:$AX$1245,calcCI2!$H$2:$H$1245,B31)</f>
        <v>-2.06233900225121</v>
      </c>
      <c r="E31" s="0" t="n">
        <f aca="false">SUMIFS(calcCI2!$AM$2:$AM$1245,calcCI2!$H$2:$H$1245,B31)/SUMIFS(calcCI2!$AX$2:$AX$1245,calcCI2!$H$2:$H$1245,B31)</f>
        <v>3.80183845726612</v>
      </c>
      <c r="F31" s="15" t="n">
        <f aca="false">D31/E31</f>
        <v>-0.542458346253415</v>
      </c>
    </row>
    <row r="32" customFormat="false" ht="15.8" hidden="false" customHeight="false" outlineLevel="0" collapsed="false">
      <c r="C32" s="15" t="n">
        <f aca="false">SUM(C27:C31)</f>
        <v>1</v>
      </c>
    </row>
    <row r="33" customFormat="false" ht="15.8" hidden="false" customHeight="false" outlineLevel="0" collapsed="false">
      <c r="C33" s="15"/>
    </row>
    <row r="34" customFormat="false" ht="15.8" hidden="false" customHeight="false" outlineLevel="0" collapsed="false">
      <c r="C34" s="1" t="s">
        <v>153</v>
      </c>
      <c r="D34" s="4" t="s">
        <v>152</v>
      </c>
      <c r="E34" s="0" t="s">
        <v>219</v>
      </c>
      <c r="F34" s="0" t="s">
        <v>220</v>
      </c>
      <c r="G34" s="0" t="s">
        <v>216</v>
      </c>
      <c r="H34" s="0" t="s">
        <v>217</v>
      </c>
      <c r="I34" s="0" t="s">
        <v>218</v>
      </c>
    </row>
    <row r="35" customFormat="false" ht="15.8" hidden="false" customHeight="false" outlineLevel="0" collapsed="false">
      <c r="A35" s="4" t="s">
        <v>32</v>
      </c>
      <c r="B35" s="4" t="s">
        <v>33</v>
      </c>
      <c r="C35" s="0" t="str">
        <f aca="false">VLOOKUP(B35,Nomenclature!$O$25:$P$31,2,0)</f>
        <v>01</v>
      </c>
      <c r="D35" s="4" t="str">
        <f aca="false">VLOOKUP(A35,Nomenclature!$M$1:$N$21,2,0)</f>
        <v>01</v>
      </c>
      <c r="E35" s="15" t="n">
        <f aca="false">SUMIFS(calcCI2!$AR$2:$AR$1245,calcCI2!$H$2:$H$1245,C35,calcCI2!$G$2:$G$1245,D35)/entreesparc!$H$111</f>
        <v>0.015642566134825</v>
      </c>
      <c r="F35" s="0" t="n">
        <f aca="false">SUMIFS(calcCI2!$AR$2:$AR$1245,calcCI2!$H$2:$H$1245,C35,calcCI2!$G$2:$G$1245,D35)</f>
        <v>125807.827303344</v>
      </c>
      <c r="G35" s="0" t="n">
        <f aca="false">SUMIFS(calcCI2!$Z$2:$Z$1245,calcCI2!$H$2:$H$1245,C35,calcCI2!$G$2:$G$1245,D35)/SUMIFS(calcCI2!$AX$2:$AX$1245,calcCI2!$H$2:$H$1245,C35,calcCI2!$G$2:$G$1245,D35)</f>
        <v>-2.63929701916572</v>
      </c>
      <c r="H35" s="0" t="n">
        <f aca="false">SUMIFS(calcCI2!$AM$2:$AM$1245,calcCI2!$H$2:$H$1245,C35,calcCI2!$G$2:$G$1245,D35)/SUMIFS(calcCI2!$AX$2:$AX$1245,calcCI2!$H$2:$H$1245,C35,calcCI2!$G$2:$G$1245,D35)</f>
        <v>2.75900582328964</v>
      </c>
      <c r="I35" s="15" t="n">
        <f aca="false">G35/H35</f>
        <v>-0.956611615998264</v>
      </c>
    </row>
    <row r="36" customFormat="false" ht="15.8" hidden="false" customHeight="false" outlineLevel="0" collapsed="false">
      <c r="A36" s="0" t="s">
        <v>32</v>
      </c>
      <c r="B36" s="0" t="s">
        <v>34</v>
      </c>
      <c r="C36" s="0" t="str">
        <f aca="false">VLOOKUP(B36,Nomenclature!$O$25:$P$31,2,0)</f>
        <v>06</v>
      </c>
      <c r="D36" s="4" t="str">
        <f aca="false">VLOOKUP(A36,Nomenclature!$M$1:$N$21,2,0)</f>
        <v>01</v>
      </c>
      <c r="E36" s="22" t="n">
        <f aca="false">SUMIFS(calcCI2!$AR$2:$AR$1245,calcCI2!$H$2:$H$1245,C36,calcCI2!$G$2:$G$1245,D36)/entreesparc!$H$111</f>
        <v>0.0628249387965635</v>
      </c>
      <c r="F36" s="0" t="n">
        <f aca="false">SUMIFS(calcCI2!$AR$2:$AR$1245,calcCI2!$H$2:$H$1245,C36,calcCI2!$G$2:$G$1245,D36)</f>
        <v>505279.567453122</v>
      </c>
      <c r="G36" s="0" t="n">
        <f aca="false">SUMIFS(calcCI2!$Z$2:$Z$1245,calcCI2!$H$2:$H$1245,C36,calcCI2!$G$2:$G$1245,D36)/SUMIFS(calcCI2!$AX$2:$AX$1245,calcCI2!$H$2:$H$1245,C36,calcCI2!$G$2:$G$1245,D36)</f>
        <v>-4.41318922599001</v>
      </c>
      <c r="H36" s="0" t="n">
        <f aca="false">SUMIFS(calcCI2!$AM$2:$AM$1245,calcCI2!$H$2:$H$1245,C36,calcCI2!$G$2:$G$1245,D36)/SUMIFS(calcCI2!$AX$2:$AX$1245,calcCI2!$H$2:$H$1245,C36,calcCI2!$G$2:$G$1245,D36)</f>
        <v>1.52184088219639</v>
      </c>
      <c r="I36" s="15" t="n">
        <f aca="false">G36/H36</f>
        <v>-2.8999018738547</v>
      </c>
    </row>
    <row r="37" customFormat="false" ht="15.8" hidden="false" customHeight="false" outlineLevel="0" collapsed="false">
      <c r="A37" s="0" t="s">
        <v>35</v>
      </c>
      <c r="B37" s="0" t="s">
        <v>33</v>
      </c>
      <c r="C37" s="0" t="str">
        <f aca="false">VLOOKUP(B37,Nomenclature!$O$25:$P$31,2,0)</f>
        <v>01</v>
      </c>
      <c r="D37" s="4" t="str">
        <f aca="false">VLOOKUP(A37,Nomenclature!$M$1:$N$21,2,0)</f>
        <v>21</v>
      </c>
      <c r="E37" s="15" t="n">
        <f aca="false">SUMIFS(calcCI2!$AR$2:$AR$1245,calcCI2!$H$2:$H$1245,C37,calcCI2!$G$2:$G$1245,D37)/entreesparc!$H$111</f>
        <v>0.00046181326329912</v>
      </c>
      <c r="F37" s="0" t="n">
        <f aca="false">SUMIFS(calcCI2!$AR$2:$AR$1245,calcCI2!$H$2:$H$1245,C37,calcCI2!$G$2:$G$1245,D37)</f>
        <v>3714.20665731963</v>
      </c>
      <c r="G37" s="0" t="n">
        <f aca="false">SUMIFS(calcCI2!$Z$2:$Z$1245,calcCI2!$H$2:$H$1245,C37,calcCI2!$G$2:$G$1245,D37)/SUMIFS(calcCI2!$AX$2:$AX$1245,calcCI2!$H$2:$H$1245,C37,calcCI2!$G$2:$G$1245,D37)</f>
        <v>1.67376516363483</v>
      </c>
      <c r="H37" s="0" t="n">
        <f aca="false">SUMIFS(calcCI2!$AM$2:$AM$1245,calcCI2!$H$2:$H$1245,C37,calcCI2!$G$2:$G$1245,D37)/SUMIFS(calcCI2!$AX$2:$AX$1245,calcCI2!$H$2:$H$1245,C37,calcCI2!$G$2:$G$1245,D37)</f>
        <v>7.00670884684394</v>
      </c>
      <c r="I37" s="15" t="n">
        <f aca="false">G37/H37</f>
        <v>0.23888036455072</v>
      </c>
    </row>
    <row r="38" customFormat="false" ht="15.8" hidden="false" customHeight="false" outlineLevel="0" collapsed="false">
      <c r="A38" s="0" t="s">
        <v>35</v>
      </c>
      <c r="B38" s="0" t="s">
        <v>34</v>
      </c>
      <c r="C38" s="0" t="str">
        <f aca="false">VLOOKUP(B38,Nomenclature!$O$25:$P$31,2,0)</f>
        <v>06</v>
      </c>
      <c r="D38" s="4" t="str">
        <f aca="false">VLOOKUP(A38,Nomenclature!$M$1:$N$21,2,0)</f>
        <v>21</v>
      </c>
      <c r="E38" s="15" t="n">
        <f aca="false">SUMIFS(calcCI2!$AR$2:$AR$1245,calcCI2!$H$2:$H$1245,C38,calcCI2!$G$2:$G$1245,D38)/entreesparc!$H$111</f>
        <v>0.00459312478939481</v>
      </c>
      <c r="F38" s="0" t="n">
        <f aca="false">SUMIFS(calcCI2!$AR$2:$AR$1245,calcCI2!$H$2:$H$1245,C38,calcCI2!$G$2:$G$1245,D38)</f>
        <v>36940.9370116341</v>
      </c>
      <c r="G38" s="0" t="n">
        <f aca="false">SUMIFS(calcCI2!$Z$2:$Z$1245,calcCI2!$H$2:$H$1245,C38,calcCI2!$G$2:$G$1245,D38)/SUMIFS(calcCI2!$AX$2:$AX$1245,calcCI2!$H$2:$H$1245,C38,calcCI2!$G$2:$G$1245,D38)</f>
        <v>0.288511221487577</v>
      </c>
      <c r="H38" s="0" t="n">
        <f aca="false">SUMIFS(calcCI2!$AM$2:$AM$1245,calcCI2!$H$2:$H$1245,C38,calcCI2!$G$2:$G$1245,D38)/SUMIFS(calcCI2!$AX$2:$AX$1245,calcCI2!$H$2:$H$1245,C38,calcCI2!$G$2:$G$1245,D38)</f>
        <v>6.08183603233586</v>
      </c>
      <c r="I38" s="15" t="n">
        <f aca="false">G38/H38</f>
        <v>0.0474381782004025</v>
      </c>
    </row>
    <row r="39" customFormat="false" ht="15.8" hidden="false" customHeight="false" outlineLevel="0" collapsed="false">
      <c r="A39" s="0" t="s">
        <v>36</v>
      </c>
      <c r="B39" s="0" t="s">
        <v>37</v>
      </c>
      <c r="C39" s="0" t="str">
        <f aca="false">VLOOKUP(B39,Nomenclature!$O$25:$P$31,2,0)</f>
        <v>03</v>
      </c>
      <c r="D39" s="4" t="str">
        <f aca="false">VLOOKUP(A39,Nomenclature!$M$1:$N$21,2,0)</f>
        <v>23</v>
      </c>
      <c r="E39" s="15" t="n">
        <f aca="false">SUMIFS(calcCI2!$AR$2:$AR$1245,calcCI2!$H$2:$H$1245,C39,calcCI2!$G$2:$G$1245,D39)/entreesparc!$H$111</f>
        <v>0.0447585962722291</v>
      </c>
      <c r="F39" s="0" t="n">
        <f aca="false">SUMIFS(calcCI2!$AR$2:$AR$1245,calcCI2!$H$2:$H$1245,C39,calcCI2!$G$2:$G$1245,D39)</f>
        <v>359978.132847428</v>
      </c>
      <c r="G39" s="0" t="n">
        <f aca="false">SUMIFS(calcCI2!$Z$2:$Z$1245,calcCI2!$H$2:$H$1245,C39,calcCI2!$G$2:$G$1245,D39)/SUMIFS(calcCI2!$AX$2:$AX$1245,calcCI2!$H$2:$H$1245,C39,calcCI2!$G$2:$G$1245,D39)</f>
        <v>0.243709214138152</v>
      </c>
      <c r="H39" s="0" t="n">
        <f aca="false">SUMIFS(calcCI2!$AM$2:$AM$1245,calcCI2!$H$2:$H$1245,C39,calcCI2!$G$2:$G$1245,D39)/SUMIFS(calcCI2!$AX$2:$AX$1245,calcCI2!$H$2:$H$1245,C39,calcCI2!$G$2:$G$1245,D39)</f>
        <v>8.09675908453336</v>
      </c>
      <c r="I39" s="15" t="n">
        <f aca="false">G39/H39</f>
        <v>0.0300996005430978</v>
      </c>
    </row>
    <row r="40" customFormat="false" ht="15.8" hidden="false" customHeight="false" outlineLevel="0" collapsed="false">
      <c r="A40" s="0" t="s">
        <v>38</v>
      </c>
      <c r="B40" s="0" t="s">
        <v>39</v>
      </c>
      <c r="C40" s="0" t="str">
        <f aca="false">VLOOKUP(B40,Nomenclature!$O$25:$P$31,2,0)</f>
        <v>04</v>
      </c>
      <c r="D40" s="4" t="str">
        <f aca="false">VLOOKUP(A40,Nomenclature!$M$1:$N$21,2,0)</f>
        <v>24</v>
      </c>
      <c r="E40" s="15" t="n">
        <f aca="false">SUMIFS(calcCI2!$AR$2:$AR$1245,calcCI2!$H$2:$H$1245,C40,calcCI2!$G$2:$G$1245,D40)/entreesparc!$H$111</f>
        <v>0.0707766730140894</v>
      </c>
      <c r="F40" s="0" t="n">
        <f aca="false">SUMIFS(calcCI2!$AR$2:$AR$1245,calcCI2!$H$2:$H$1245,C40,calcCI2!$G$2:$G$1245,D40)</f>
        <v>569232.65523796</v>
      </c>
      <c r="G40" s="0" t="n">
        <f aca="false">SUMIFS(calcCI2!$Z$2:$Z$1245,calcCI2!$H$2:$H$1245,C40,calcCI2!$G$2:$G$1245,D40)/SUMIFS(calcCI2!$AX$2:$AX$1245,calcCI2!$H$2:$H$1245,C40,calcCI2!$G$2:$G$1245,D40)</f>
        <v>3.74598355610449</v>
      </c>
      <c r="H40" s="0" t="n">
        <f aca="false">SUMIFS(calcCI2!$AM$2:$AM$1245,calcCI2!$H$2:$H$1245,C40,calcCI2!$G$2:$G$1245,D40)/SUMIFS(calcCI2!$AX$2:$AX$1245,calcCI2!$H$2:$H$1245,C40,calcCI2!$G$2:$G$1245,D40)</f>
        <v>7.48708434284699</v>
      </c>
      <c r="I40" s="15" t="n">
        <f aca="false">G40/H40</f>
        <v>0.500326079494928</v>
      </c>
    </row>
    <row r="41" customFormat="false" ht="15.8" hidden="false" customHeight="false" outlineLevel="0" collapsed="false">
      <c r="A41" s="0" t="s">
        <v>40</v>
      </c>
      <c r="B41" s="0" t="s">
        <v>37</v>
      </c>
      <c r="C41" s="0" t="str">
        <f aca="false">VLOOKUP(B41,Nomenclature!$O$25:$P$31,2,0)</f>
        <v>03</v>
      </c>
      <c r="D41" s="4" t="str">
        <f aca="false">VLOOKUP(A41,Nomenclature!$M$1:$N$21,2,0)</f>
        <v>03</v>
      </c>
      <c r="E41" s="15" t="n">
        <f aca="false">SUMIFS(calcCI2!$AR$2:$AR$1245,calcCI2!$H$2:$H$1245,C41,calcCI2!$G$2:$G$1245,D41)/entreesparc!$H$111</f>
        <v>0.038681874274993</v>
      </c>
      <c r="F41" s="0" t="n">
        <f aca="false">SUMIFS(calcCI2!$AR$2:$AR$1245,calcCI2!$H$2:$H$1245,C41,calcCI2!$G$2:$G$1245,D41)</f>
        <v>311105.129210466</v>
      </c>
      <c r="G41" s="0" t="n">
        <f aca="false">SUMIFS(calcCI2!$Z$2:$Z$1245,calcCI2!$H$2:$H$1245,C41,calcCI2!$G$2:$G$1245,D41)/SUMIFS(calcCI2!$AX$2:$AX$1245,calcCI2!$H$2:$H$1245,C41,calcCI2!$G$2:$G$1245,D41)</f>
        <v>-5.08825520252677</v>
      </c>
      <c r="H41" s="0" t="n">
        <f aca="false">SUMIFS(calcCI2!$AM$2:$AM$1245,calcCI2!$H$2:$H$1245,C41,calcCI2!$G$2:$G$1245,D41)/SUMIFS(calcCI2!$AX$2:$AX$1245,calcCI2!$H$2:$H$1245,C41,calcCI2!$G$2:$G$1245,D41)</f>
        <v>3.83905148360671</v>
      </c>
      <c r="I41" s="15" t="n">
        <f aca="false">G41/H41</f>
        <v>-1.32539384383209</v>
      </c>
    </row>
    <row r="42" customFormat="false" ht="15.8" hidden="false" customHeight="false" outlineLevel="0" collapsed="false">
      <c r="A42" s="0" t="s">
        <v>41</v>
      </c>
      <c r="B42" s="0" t="s">
        <v>39</v>
      </c>
      <c r="C42" s="0" t="str">
        <f aca="false">VLOOKUP(B42,Nomenclature!$O$25:$P$31,2,0)</f>
        <v>04</v>
      </c>
      <c r="D42" s="4" t="str">
        <f aca="false">VLOOKUP(A42,Nomenclature!$M$1:$N$21,2,0)</f>
        <v>04</v>
      </c>
      <c r="E42" s="22" t="n">
        <f aca="false">SUMIFS(calcCI2!$AR$2:$AR$1245,calcCI2!$H$2:$H$1245,C42,calcCI2!$G$2:$G$1245,D42)/entreesparc!$H$111</f>
        <v>0.250910452081112</v>
      </c>
      <c r="F42" s="0" t="n">
        <f aca="false">SUMIFS(calcCI2!$AR$2:$AR$1245,calcCI2!$H$2:$H$1245,C42,calcCI2!$G$2:$G$1245,D42)</f>
        <v>2017987.23764052</v>
      </c>
      <c r="G42" s="0" t="n">
        <f aca="false">SUMIFS(calcCI2!$Z$2:$Z$1245,calcCI2!$H$2:$H$1245,C42,calcCI2!$G$2:$G$1245,D42)/SUMIFS(calcCI2!$AX$2:$AX$1245,calcCI2!$H$2:$H$1245,C42,calcCI2!$G$2:$G$1245,D42)</f>
        <v>-2</v>
      </c>
      <c r="H42" s="0" t="n">
        <f aca="false">SUMIFS(calcCI2!$AM$2:$AM$1245,calcCI2!$H$2:$H$1245,C42,calcCI2!$G$2:$G$1245,D42)/SUMIFS(calcCI2!$AX$2:$AX$1245,calcCI2!$H$2:$H$1245,C42,calcCI2!$G$2:$G$1245,D42)</f>
        <v>2.26185454500566</v>
      </c>
      <c r="I42" s="15" t="n">
        <f aca="false">G42/H42</f>
        <v>-0.884230157246915</v>
      </c>
    </row>
    <row r="43" customFormat="false" ht="15.8" hidden="false" customHeight="false" outlineLevel="0" collapsed="false">
      <c r="A43" s="0" t="s">
        <v>42</v>
      </c>
      <c r="B43" s="0" t="s">
        <v>43</v>
      </c>
      <c r="C43" s="0" t="str">
        <f aca="false">VLOOKUP(B43,Nomenclature!$O$25:$P$31,2,0)</f>
        <v>02</v>
      </c>
      <c r="D43" s="4" t="str">
        <f aca="false">VLOOKUP(A43,Nomenclature!$M$1:$N$21,2,0)</f>
        <v>05</v>
      </c>
      <c r="E43" s="15" t="n">
        <f aca="false">SUMIFS(calcCI2!$AR$2:$AR$1245,calcCI2!$H$2:$H$1245,C43,calcCI2!$G$2:$G$1245,D43)/entreesparc!$H$111</f>
        <v>1.48211563601378E-006</v>
      </c>
      <c r="F43" s="0" t="n">
        <f aca="false">SUMIFS(calcCI2!$AR$2:$AR$1245,calcCI2!$H$2:$H$1245,C43,calcCI2!$G$2:$G$1245,D43)</f>
        <v>11.9201508481456</v>
      </c>
      <c r="G43" s="0" t="n">
        <f aca="false">SUMIFS(calcCI2!$Z$2:$Z$1245,calcCI2!$H$2:$H$1245,C43,calcCI2!$G$2:$G$1245,D43)/SUMIFS(calcCI2!$AX$2:$AX$1245,calcCI2!$H$2:$H$1245,C43,calcCI2!$G$2:$G$1245,D43)</f>
        <v>-4.34120549438573</v>
      </c>
      <c r="H43" s="0" t="n">
        <f aca="false">SUMIFS(calcCI2!$AM$2:$AM$1245,calcCI2!$H$2:$H$1245,C43,calcCI2!$G$2:$G$1245,D43)/SUMIFS(calcCI2!$AX$2:$AX$1245,calcCI2!$H$2:$H$1245,C43,calcCI2!$G$2:$G$1245,D43)</f>
        <v>-1.47576311080026</v>
      </c>
      <c r="I43" s="15" t="n">
        <f aca="false">G43/H43</f>
        <v>2.94166825462361</v>
      </c>
    </row>
    <row r="44" customFormat="false" ht="15.8" hidden="false" customHeight="false" outlineLevel="0" collapsed="false">
      <c r="A44" s="0" t="s">
        <v>44</v>
      </c>
      <c r="B44" s="0" t="s">
        <v>43</v>
      </c>
      <c r="C44" s="0" t="str">
        <f aca="false">VLOOKUP(B44,Nomenclature!$O$25:$P$31,2,0)</f>
        <v>02</v>
      </c>
      <c r="D44" s="4" t="str">
        <f aca="false">VLOOKUP(A44,Nomenclature!$M$1:$N$21,2,0)</f>
        <v>25</v>
      </c>
      <c r="E44" s="15" t="n">
        <f aca="false">SUMIFS(calcCI2!$AR$2:$AR$1245,calcCI2!$H$2:$H$1245,C44,calcCI2!$G$2:$G$1245,D44)/entreesparc!$H$111</f>
        <v>9.94075641476704E-013</v>
      </c>
      <c r="F44" s="0" t="n">
        <f aca="false">SUMIFS(calcCI2!$AR$2:$AR$1245,calcCI2!$H$2:$H$1245,C44,calcCI2!$G$2:$G$1245,D44)</f>
        <v>7.99501153144791E-006</v>
      </c>
      <c r="G44" s="0" t="n">
        <f aca="false">SUMIFS(calcCI2!$Z$2:$Z$1245,calcCI2!$H$2:$H$1245,C44,calcCI2!$G$2:$G$1245,D44)/SUMIFS(calcCI2!$AX$2:$AX$1245,calcCI2!$H$2:$H$1245,C44,calcCI2!$G$2:$G$1245,D44)</f>
        <v>2.01208036062341</v>
      </c>
      <c r="H44" s="0" t="n">
        <f aca="false">SUMIFS(calcCI2!$AM$2:$AM$1245,calcCI2!$H$2:$H$1245,C44,calcCI2!$G$2:$G$1245,D44)/SUMIFS(calcCI2!$AX$2:$AX$1245,calcCI2!$H$2:$H$1245,C44,calcCI2!$G$2:$G$1245,D44)</f>
        <v>4.929200304163</v>
      </c>
      <c r="I44" s="15" t="n">
        <f aca="false">G44/H44</f>
        <v>0.408196104127497</v>
      </c>
    </row>
    <row r="45" customFormat="false" ht="15.8" hidden="false" customHeight="false" outlineLevel="0" collapsed="false">
      <c r="A45" s="0" t="s">
        <v>45</v>
      </c>
      <c r="B45" s="0" t="s">
        <v>43</v>
      </c>
      <c r="C45" s="0" t="str">
        <f aca="false">VLOOKUP(B45,Nomenclature!$O$25:$P$31,2,0)</f>
        <v>02</v>
      </c>
      <c r="D45" s="4" t="str">
        <f aca="false">VLOOKUP(A45,Nomenclature!$M$1:$N$21,2,0)</f>
        <v>06</v>
      </c>
      <c r="E45" s="22" t="n">
        <f aca="false">SUMIFS(calcCI2!$AR$2:$AR$1245,calcCI2!$H$2:$H$1245,C45,calcCI2!$G$2:$G$1245,D45)/entreesparc!$H$111</f>
        <v>0.151889931117623</v>
      </c>
      <c r="F45" s="0" t="n">
        <f aca="false">SUMIFS(calcCI2!$AR$2:$AR$1245,calcCI2!$H$2:$H$1245,C45,calcCI2!$G$2:$G$1245,D45)</f>
        <v>1221598.94089376</v>
      </c>
      <c r="G45" s="0" t="n">
        <f aca="false">SUMIFS(calcCI2!$Z$2:$Z$1245,calcCI2!$H$2:$H$1245,C45,calcCI2!$G$2:$G$1245,D45)/SUMIFS(calcCI2!$AX$2:$AX$1245,calcCI2!$H$2:$H$1245,C45,calcCI2!$G$2:$G$1245,D45)</f>
        <v>-8.76096221543504</v>
      </c>
      <c r="H45" s="0" t="n">
        <f aca="false">SUMIFS(calcCI2!$AM$2:$AM$1245,calcCI2!$H$2:$H$1245,C45,calcCI2!$G$2:$G$1245,D45)/SUMIFS(calcCI2!$AX$2:$AX$1245,calcCI2!$H$2:$H$1245,C45,calcCI2!$G$2:$G$1245,D45)</f>
        <v>-1.22388822358798</v>
      </c>
      <c r="I45" s="15" t="n">
        <f aca="false">G45/H45</f>
        <v>7.15830256929115</v>
      </c>
    </row>
    <row r="46" customFormat="false" ht="15.8" hidden="false" customHeight="false" outlineLevel="0" collapsed="false">
      <c r="A46" s="12" t="s">
        <v>46</v>
      </c>
      <c r="B46" s="12" t="s">
        <v>43</v>
      </c>
      <c r="C46" s="0" t="str">
        <f aca="false">VLOOKUP(B46,Nomenclature!$O$25:$P$31,2,0)</f>
        <v>02</v>
      </c>
      <c r="D46" s="4" t="str">
        <f aca="false">VLOOKUP(A46,Nomenclature!$M$1:$N$21,2,0)</f>
        <v>26</v>
      </c>
      <c r="E46" s="15" t="n">
        <f aca="false">SUMIFS(calcCI2!$AR$2:$AR$1245,calcCI2!$H$2:$H$1245,C46,calcCI2!$G$2:$G$1245,D46)/entreesparc!$H$111</f>
        <v>0.0800144170915827</v>
      </c>
      <c r="F46" s="0" t="n">
        <f aca="false">SUMIFS(calcCI2!$AR$2:$AR$1245,calcCI2!$H$2:$H$1245,C46,calcCI2!$G$2:$G$1245,D46)</f>
        <v>643528.681961249</v>
      </c>
      <c r="G46" s="0" t="n">
        <f aca="false">SUMIFS(calcCI2!$Z$2:$Z$1245,calcCI2!$H$2:$H$1245,C46,calcCI2!$G$2:$G$1245,D46)/SUMIFS(calcCI2!$AX$2:$AX$1245,calcCI2!$H$2:$H$1245,C46,calcCI2!$G$2:$G$1245,D46)</f>
        <v>-3.15545525853087</v>
      </c>
      <c r="H46" s="0" t="n">
        <f aca="false">SUMIFS(calcCI2!$AM$2:$AM$1245,calcCI2!$H$2:$H$1245,C46,calcCI2!$G$2:$G$1245,D46)/SUMIFS(calcCI2!$AX$2:$AX$1245,calcCI2!$H$2:$H$1245,C46,calcCI2!$G$2:$G$1245,D46)</f>
        <v>4.02078374229465</v>
      </c>
      <c r="I46" s="15" t="n">
        <f aca="false">G46/H46</f>
        <v>-0.784786116532113</v>
      </c>
    </row>
    <row r="47" customFormat="false" ht="15.8" hidden="false" customHeight="false" outlineLevel="0" collapsed="false">
      <c r="A47" s="0" t="s">
        <v>48</v>
      </c>
      <c r="B47" s="0" t="s">
        <v>43</v>
      </c>
      <c r="C47" s="0" t="str">
        <f aca="false">VLOOKUP(B47,Nomenclature!$O$25:$P$31,2,0)</f>
        <v>02</v>
      </c>
      <c r="D47" s="4" t="str">
        <f aca="false">VLOOKUP(A47,Nomenclature!$M$1:$N$21,2,0)</f>
        <v>09</v>
      </c>
      <c r="E47" s="22" t="n">
        <f aca="false">SUMIFS(calcCI2!$AR$2:$AR$1245,calcCI2!$H$2:$H$1245,C47,calcCI2!$G$2:$G$1245,D47)/entreesparc!$H$111</f>
        <v>0.166088168954628</v>
      </c>
      <c r="F47" s="0" t="n">
        <f aca="false">SUMIFS(calcCI2!$AR$2:$AR$1245,calcCI2!$H$2:$H$1245,C47,calcCI2!$G$2:$G$1245,D47)</f>
        <v>1335790.52802939</v>
      </c>
      <c r="G47" s="0" t="n">
        <f aca="false">SUMIFS(calcCI2!$Z$2:$Z$1245,calcCI2!$H$2:$H$1245,C47,calcCI2!$G$2:$G$1245,D47)/SUMIFS(calcCI2!$AX$2:$AX$1245,calcCI2!$H$2:$H$1245,C47,calcCI2!$G$2:$G$1245,D47)</f>
        <v>-5.10371475200342</v>
      </c>
      <c r="H47" s="0" t="n">
        <f aca="false">SUMIFS(calcCI2!$AM$2:$AM$1245,calcCI2!$H$2:$H$1245,C47,calcCI2!$G$2:$G$1245,D47)/SUMIFS(calcCI2!$AX$2:$AX$1245,calcCI2!$H$2:$H$1245,C47,calcCI2!$G$2:$G$1245,D47)</f>
        <v>1.91052859884074</v>
      </c>
      <c r="I47" s="2" t="n">
        <f aca="false">G47/H47</f>
        <v>-2.67136265591639</v>
      </c>
    </row>
    <row r="48" customFormat="false" ht="15.8" hidden="false" customHeight="false" outlineLevel="0" collapsed="false">
      <c r="A48" s="12" t="s">
        <v>49</v>
      </c>
      <c r="B48" s="12" t="s">
        <v>43</v>
      </c>
      <c r="C48" s="0" t="str">
        <f aca="false">VLOOKUP(B48,Nomenclature!$O$25:$P$31,2,0)</f>
        <v>02</v>
      </c>
      <c r="D48" s="4" t="str">
        <f aca="false">VLOOKUP(A48,Nomenclature!$M$1:$N$21,2,0)</f>
        <v>29</v>
      </c>
      <c r="E48" s="15" t="n">
        <f aca="false">SUMIFS(calcCI2!$AR$2:$AR$1245,calcCI2!$H$2:$H$1245,C48,calcCI2!$G$2:$G$1245,D48)/entreesparc!$H$111</f>
        <v>0.0275083249107499</v>
      </c>
      <c r="F48" s="0" t="n">
        <f aca="false">SUMIFS(calcCI2!$AR$2:$AR$1245,calcCI2!$H$2:$H$1245,C48,calcCI2!$G$2:$G$1245,D48)</f>
        <v>221240.080428442</v>
      </c>
      <c r="G48" s="0" t="n">
        <f aca="false">SUMIFS(calcCI2!$Z$2:$Z$1245,calcCI2!$H$2:$H$1245,C48,calcCI2!$G$2:$G$1245,D48)/SUMIFS(calcCI2!$AX$2:$AX$1245,calcCI2!$H$2:$H$1245,C48,calcCI2!$G$2:$G$1245,D48)</f>
        <v>-1.07538411014209</v>
      </c>
      <c r="H48" s="0" t="n">
        <f aca="false">SUMIFS(calcCI2!$AM$2:$AM$1245,calcCI2!$H$2:$H$1245,C48,calcCI2!$G$2:$G$1245,D48)/SUMIFS(calcCI2!$AX$2:$AX$1245,calcCI2!$H$2:$H$1245,C48,calcCI2!$G$2:$G$1245,D48)</f>
        <v>6.64669297079619</v>
      </c>
      <c r="I48" s="15" t="n">
        <f aca="false">G48/H48</f>
        <v>-0.161792355215901</v>
      </c>
    </row>
    <row r="49" customFormat="false" ht="15.8" hidden="false" customHeight="false" outlineLevel="0" collapsed="false">
      <c r="A49" s="0" t="s">
        <v>55</v>
      </c>
      <c r="B49" s="0" t="s">
        <v>43</v>
      </c>
      <c r="C49" s="0" t="str">
        <f aca="false">VLOOKUP(B49,Nomenclature!$O$25:$P$31,2,0)</f>
        <v>02</v>
      </c>
      <c r="D49" s="4" t="str">
        <f aca="false">VLOOKUP(A49,Nomenclature!$M$1:$N$21,2,0)</f>
        <v>10</v>
      </c>
      <c r="E49" s="15" t="n">
        <f aca="false">SUMIFS(calcCI2!$AR$2:$AR$1245,calcCI2!$H$2:$H$1245,C49,calcCI2!$G$2:$G$1245,D49)/entreesparc!$H$111</f>
        <v>0.0753182677246697</v>
      </c>
      <c r="F49" s="0" t="n">
        <f aca="false">SUMIFS(calcCI2!$AR$2:$AR$1245,calcCI2!$H$2:$H$1245,C49,calcCI2!$G$2:$G$1245,D49)</f>
        <v>605759.153390871</v>
      </c>
      <c r="G49" s="0" t="n">
        <f aca="false">SUMIFS(calcCI2!$Z$2:$Z$1245,calcCI2!$H$2:$H$1245,C49,calcCI2!$G$2:$G$1245,D49)/SUMIFS(calcCI2!$AX$2:$AX$1245,calcCI2!$H$2:$H$1245,C49,calcCI2!$G$2:$G$1245,D49)</f>
        <v>-2.85431059777742</v>
      </c>
      <c r="H49" s="0" t="n">
        <f aca="false">SUMIFS(calcCI2!$AM$2:$AM$1245,calcCI2!$H$2:$H$1245,C49,calcCI2!$G$2:$G$1245,D49)/SUMIFS(calcCI2!$AX$2:$AX$1245,calcCI2!$H$2:$H$1245,C49,calcCI2!$G$2:$G$1245,D49)</f>
        <v>2.74069168186213</v>
      </c>
      <c r="I49" s="15" t="n">
        <f aca="false">G49/H49</f>
        <v>-1.0414562924634</v>
      </c>
    </row>
    <row r="50" customFormat="false" ht="15.8" hidden="false" customHeight="false" outlineLevel="0" collapsed="false">
      <c r="A50" s="0" t="s">
        <v>56</v>
      </c>
      <c r="B50" s="0" t="s">
        <v>43</v>
      </c>
      <c r="C50" s="0" t="str">
        <f aca="false">VLOOKUP(B50,Nomenclature!$O$25:$P$31,2,0)</f>
        <v>02</v>
      </c>
      <c r="D50" s="4" t="str">
        <f aca="false">VLOOKUP(A50,Nomenclature!$M$1:$N$21,2,0)</f>
        <v>30</v>
      </c>
      <c r="E50" s="15" t="n">
        <f aca="false">SUMIFS(calcCI2!$AR$2:$AR$1245,calcCI2!$H$2:$H$1245,C50,calcCI2!$G$2:$G$1245,D50)/entreesparc!$H$111</f>
        <v>0.00757639389160748</v>
      </c>
      <c r="F50" s="0" t="n">
        <f aca="false">SUMIFS(calcCI2!$AR$2:$AR$1245,calcCI2!$H$2:$H$1245,C50,calcCI2!$G$2:$G$1245,D50)</f>
        <v>60934.3534866333</v>
      </c>
      <c r="G50" s="0" t="n">
        <f aca="false">SUMIFS(calcCI2!$Z$2:$Z$1245,calcCI2!$H$2:$H$1245,C50,calcCI2!$G$2:$G$1245,D50)/SUMIFS(calcCI2!$AX$2:$AX$1245,calcCI2!$H$2:$H$1245,C50,calcCI2!$G$2:$G$1245,D50)</f>
        <v>2.55265013141582</v>
      </c>
      <c r="H50" s="0" t="n">
        <f aca="false">SUMIFS(calcCI2!$AM$2:$AM$1245,calcCI2!$H$2:$H$1245,C50,calcCI2!$G$2:$G$1245,D50)/SUMIFS(calcCI2!$AX$2:$AX$1245,calcCI2!$H$2:$H$1245,C50,calcCI2!$G$2:$G$1245,D50)</f>
        <v>8.39131103084514</v>
      </c>
      <c r="I50" s="15" t="n">
        <f aca="false">G50/H50</f>
        <v>0.304201586859631</v>
      </c>
    </row>
    <row r="51" customFormat="false" ht="15.8" hidden="false" customHeight="false" outlineLevel="0" collapsed="false">
      <c r="A51" s="0" t="s">
        <v>137</v>
      </c>
      <c r="B51" s="0" t="s">
        <v>43</v>
      </c>
      <c r="C51" s="0" t="str">
        <f aca="false">VLOOKUP(B51,Nomenclature!$O$25:$P$31,2,0)</f>
        <v>02</v>
      </c>
      <c r="D51" s="4" t="str">
        <f aca="false">VLOOKUP(A51,Nomenclature!$M$1:$N$21,2,0)</f>
        <v>11</v>
      </c>
      <c r="E51" s="15" t="n">
        <f aca="false">SUMIFS(calcCI2!$AR$2:$AR$1245,calcCI2!$H$2:$H$1245,C51,calcCI2!$G$2:$G$1245,D51)/entreesparc!$H$111</f>
        <v>0</v>
      </c>
      <c r="F51" s="0" t="n">
        <f aca="false">SUMIFS(calcCI2!$AR$2:$AR$1245,calcCI2!$H$2:$H$1245,C51,calcCI2!$G$2:$G$1245,D51)</f>
        <v>0</v>
      </c>
      <c r="G51" s="0" t="e">
        <f aca="false">SUMIFS(calcCI2!$Z$2:$Z$1245,calcCI2!$H$2:$H$1245,C51,calcCI2!$G$2:$G$1245,D51)/SUMIFS(calcCI2!$AX$2:$AX$1245,calcCI2!$H$2:$H$1245,C51,calcCI2!$G$2:$G$1245,D51)</f>
        <v>#DIV/0!</v>
      </c>
      <c r="H51" s="0" t="e">
        <f aca="false">SUMIFS(calcCI2!$AM$2:$AM$1245,calcCI2!$H$2:$H$1245,C51,calcCI2!$G$2:$G$1245,D51)/SUMIFS(calcCI2!$AX$2:$AX$1245,calcCI2!$H$2:$H$1245,C51,calcCI2!$G$2:$G$1245,D51)</f>
        <v>#DIV/0!</v>
      </c>
      <c r="I51" s="15" t="e">
        <f aca="false">G51/H51</f>
        <v>#DIV/0!</v>
      </c>
    </row>
    <row r="52" customFormat="false" ht="15.8" hidden="false" customHeight="false" outlineLevel="0" collapsed="false">
      <c r="A52" s="0" t="s">
        <v>138</v>
      </c>
      <c r="B52" s="0" t="s">
        <v>43</v>
      </c>
      <c r="C52" s="0" t="str">
        <f aca="false">VLOOKUP(B52,Nomenclature!$O$25:$P$31,2,0)</f>
        <v>02</v>
      </c>
      <c r="D52" s="4" t="str">
        <f aca="false">VLOOKUP(A52,Nomenclature!$M$1:$N$21,2,0)</f>
        <v>31</v>
      </c>
      <c r="E52" s="15" t="n">
        <f aca="false">SUMIFS(calcCI2!$AR$2:$AR$1245,calcCI2!$H$2:$H$1245,C52,calcCI2!$G$2:$G$1245,D52)/entreesparc!$H$111</f>
        <v>0</v>
      </c>
      <c r="F52" s="0" t="n">
        <f aca="false">SUMIFS(calcCI2!$AR$2:$AR$1245,calcCI2!$H$2:$H$1245,C52,calcCI2!$G$2:$G$1245,D52)</f>
        <v>0</v>
      </c>
      <c r="G52" s="0" t="e">
        <f aca="false">SUMIFS(calcCI2!$Z$2:$Z$1245,calcCI2!$H$2:$H$1245,C52,calcCI2!$G$2:$G$1245,D52)/SUMIFS(calcCI2!$AX$2:$AX$1245,calcCI2!$H$2:$H$1245,C52,calcCI2!$G$2:$G$1245,D52)</f>
        <v>#DIV/0!</v>
      </c>
      <c r="H52" s="0" t="e">
        <f aca="false">SUMIFS(calcCI2!$AM$2:$AM$1245,calcCI2!$H$2:$H$1245,C52,calcCI2!$G$2:$G$1245,D52)/SUMIFS(calcCI2!$AX$2:$AX$1245,calcCI2!$H$2:$H$1245,C52,calcCI2!$G$2:$G$1245,D52)</f>
        <v>#DIV/0!</v>
      </c>
      <c r="I52" s="15" t="e">
        <f aca="false">G52/H52</f>
        <v>#DIV/0!</v>
      </c>
    </row>
    <row r="53" customFormat="false" ht="15.8" hidden="false" customHeight="false" outlineLevel="0" collapsed="false">
      <c r="A53" s="0" t="s">
        <v>137</v>
      </c>
      <c r="B53" s="0" t="s">
        <v>39</v>
      </c>
      <c r="C53" s="0" t="str">
        <f aca="false">VLOOKUP(B53,Nomenclature!$O$25:$P$31,2,0)</f>
        <v>04</v>
      </c>
      <c r="D53" s="4" t="str">
        <f aca="false">VLOOKUP(A53,Nomenclature!$M$1:$N$21,2,0)</f>
        <v>11</v>
      </c>
      <c r="E53" s="15" t="n">
        <f aca="false">SUMIFS(calcCI2!$AR$2:$AR$1245,calcCI2!$H$2:$H$1245,C53,calcCI2!$G$2:$G$1245,D53)/entreesparc!$H$111</f>
        <v>0.00082572389989469</v>
      </c>
      <c r="F53" s="0" t="n">
        <f aca="false">SUMIFS(calcCI2!$AR$2:$AR$1245,calcCI2!$H$2:$H$1245,C53,calcCI2!$G$2:$G$1245,D53)</f>
        <v>6641.01586036588</v>
      </c>
      <c r="G53" s="0" t="n">
        <f aca="false">SUMIFS(calcCI2!$Z$2:$Z$1245,calcCI2!$H$2:$H$1245,C53,calcCI2!$G$2:$G$1245,D53)/SUMIFS(calcCI2!$AX$2:$AX$1245,calcCI2!$H$2:$H$1245,C53,calcCI2!$G$2:$G$1245,D53)</f>
        <v>-0.647215826363537</v>
      </c>
      <c r="H53" s="0" t="n">
        <f aca="false">SUMIFS(calcCI2!$AM$2:$AM$1245,calcCI2!$H$2:$H$1245,C53,calcCI2!$G$2:$G$1245,D53)/SUMIFS(calcCI2!$AX$2:$AX$1245,calcCI2!$H$2:$H$1245,C53,calcCI2!$G$2:$G$1245,D53)</f>
        <v>1.19998519810256</v>
      </c>
      <c r="I53" s="15" t="n">
        <f aca="false">G53/H53</f>
        <v>-0.539353174844927</v>
      </c>
    </row>
    <row r="54" customFormat="false" ht="15.8" hidden="false" customHeight="false" outlineLevel="0" collapsed="false">
      <c r="A54" s="0" t="s">
        <v>138</v>
      </c>
      <c r="B54" s="0" t="s">
        <v>39</v>
      </c>
      <c r="C54" s="0" t="str">
        <f aca="false">VLOOKUP(B54,Nomenclature!$O$25:$P$31,2,0)</f>
        <v>04</v>
      </c>
      <c r="D54" s="4" t="str">
        <f aca="false">VLOOKUP(A54,Nomenclature!$M$1:$N$21,2,0)</f>
        <v>31</v>
      </c>
      <c r="E54" s="15" t="n">
        <f aca="false">SUMIFS(calcCI2!$AR$2:$AR$1245,calcCI2!$H$2:$H$1245,C54,calcCI2!$G$2:$G$1245,D54)/entreesparc!$H$111</f>
        <v>2.87732870662053E-005</v>
      </c>
      <c r="F54" s="0" t="n">
        <f aca="false">SUMIFS(calcCI2!$AR$2:$AR$1245,calcCI2!$H$2:$H$1245,C54,calcCI2!$G$2:$G$1245,D54)</f>
        <v>231.413739854084</v>
      </c>
      <c r="G54" s="0" t="n">
        <f aca="false">SUMIFS(calcCI2!$Z$2:$Z$1245,calcCI2!$H$2:$H$1245,C54,calcCI2!$G$2:$G$1245,D54)/SUMIFS(calcCI2!$AX$2:$AX$1245,calcCI2!$H$2:$H$1245,C54,calcCI2!$G$2:$G$1245,D54)</f>
        <v>5.02519228308855</v>
      </c>
      <c r="H54" s="0" t="n">
        <f aca="false">SUMIFS(calcCI2!$AM$2:$AM$1245,calcCI2!$H$2:$H$1245,C54,calcCI2!$G$2:$G$1245,D54)/SUMIFS(calcCI2!$AX$2:$AX$1245,calcCI2!$H$2:$H$1245,C54,calcCI2!$G$2:$G$1245,D54)</f>
        <v>6.78577619017506</v>
      </c>
      <c r="I54" s="15" t="n">
        <f aca="false">G54/H54</f>
        <v>0.740547896401945</v>
      </c>
    </row>
    <row r="55" customFormat="false" ht="15.8" hidden="false" customHeight="false" outlineLevel="0" collapsed="false">
      <c r="A55" s="0" t="s">
        <v>134</v>
      </c>
      <c r="B55" s="0" t="s">
        <v>43</v>
      </c>
      <c r="C55" s="0" t="str">
        <f aca="false">VLOOKUP(B55,Nomenclature!$O$25:$P$31,2,0)</f>
        <v>02</v>
      </c>
      <c r="D55" s="4" t="str">
        <f aca="false">VLOOKUP(A55,Nomenclature!$M$1:$N$21,2,0)</f>
        <v>02</v>
      </c>
      <c r="E55" s="15" t="n">
        <f aca="false">SUMIFS(calcCI2!$AR$2:$AR$1245,calcCI2!$H$2:$H$1245,C55,calcCI2!$G$2:$G$1245,D55)/entreesparc!$H$111</f>
        <v>0.0020851313667145</v>
      </c>
      <c r="F55" s="0" t="n">
        <f aca="false">SUMIFS(calcCI2!$AR$2:$AR$1245,calcCI2!$H$2:$H$1245,C55,calcCI2!$G$2:$G$1245,D55)</f>
        <v>16770.0008187524</v>
      </c>
      <c r="G55" s="0" t="n">
        <f aca="false">SUMIFS(calcCI2!$Z$2:$Z$1245,calcCI2!$H$2:$H$1245,C55,calcCI2!$G$2:$G$1245,D55)/SUMIFS(calcCI2!$AX$2:$AX$1245,calcCI2!$H$2:$H$1245,C55,calcCI2!$G$2:$G$1245,D55)</f>
        <v>-6.02446381485239</v>
      </c>
      <c r="H55" s="0" t="n">
        <f aca="false">SUMIFS(calcCI2!$AM$2:$AM$1245,calcCI2!$H$2:$H$1245,C55,calcCI2!$G$2:$G$1245,D55)/SUMIFS(calcCI2!$AX$2:$AX$1245,calcCI2!$H$2:$H$1245,C55,calcCI2!$G$2:$G$1245,D55)</f>
        <v>-1.62946529344226</v>
      </c>
      <c r="I55" s="15" t="n">
        <f aca="false">G55/H55</f>
        <v>3.69720290398187</v>
      </c>
    </row>
    <row r="56" customFormat="false" ht="15.8" hidden="false" customHeight="false" outlineLevel="0" collapsed="false">
      <c r="A56" s="0" t="s">
        <v>135</v>
      </c>
      <c r="B56" s="0" t="s">
        <v>43</v>
      </c>
      <c r="C56" s="0" t="str">
        <f aca="false">VLOOKUP(B56,Nomenclature!$O$25:$P$31,2,0)</f>
        <v>02</v>
      </c>
      <c r="D56" s="4" t="str">
        <f aca="false">VLOOKUP(A56,Nomenclature!$M$1:$N$21,2,0)</f>
        <v>22</v>
      </c>
      <c r="E56" s="15" t="n">
        <f aca="false">SUMIFS(calcCI2!$AR$2:$AR$1245,calcCI2!$H$2:$H$1245,C56,calcCI2!$G$2:$G$1245,D56)/entreesparc!$H$111</f>
        <v>1.33470123277317E-005</v>
      </c>
      <c r="F56" s="0" t="n">
        <f aca="false">SUMIFS(calcCI2!$AR$2:$AR$1245,calcCI2!$H$2:$H$1245,C56,calcCI2!$G$2:$G$1245,D56)</f>
        <v>107.345470523827</v>
      </c>
      <c r="G56" s="0" t="n">
        <f aca="false">SUMIFS(calcCI2!$Z$2:$Z$1245,calcCI2!$H$2:$H$1245,C56,calcCI2!$G$2:$G$1245,D56)/SUMIFS(calcCI2!$AX$2:$AX$1245,calcCI2!$H$2:$H$1245,C56,calcCI2!$G$2:$G$1245,D56)</f>
        <v>0.536359770873089</v>
      </c>
      <c r="H56" s="0" t="n">
        <f aca="false">SUMIFS(calcCI2!$AM$2:$AM$1245,calcCI2!$H$2:$H$1245,C56,calcCI2!$G$2:$G$1245,D56)/SUMIFS(calcCI2!$AX$2:$AX$1245,calcCI2!$H$2:$H$1245,C56,calcCI2!$G$2:$G$1245,D56)</f>
        <v>4.63058017115117</v>
      </c>
      <c r="I56" s="15" t="n">
        <f aca="false">G56/H56</f>
        <v>0.115829928658756</v>
      </c>
    </row>
    <row r="57" customFormat="false" ht="15.8" hidden="false" customHeight="false" outlineLevel="0" collapsed="false">
      <c r="D57" s="4"/>
      <c r="E57" s="15"/>
    </row>
    <row r="58" customFormat="false" ht="15.8" hidden="false" customHeight="false" outlineLevel="0" collapsed="false">
      <c r="D58" s="4"/>
      <c r="E58" s="15" t="n">
        <f aca="false">SUM(E35:E56)</f>
        <v>1</v>
      </c>
      <c r="F58" s="15" t="n">
        <f aca="false">SUM(F35:F56)</f>
        <v>8042659.12760047</v>
      </c>
    </row>
    <row r="59" customFormat="false" ht="15.8" hidden="false" customHeight="false" outlineLevel="0" collapsed="false">
      <c r="D59" s="4"/>
      <c r="E59" s="15"/>
    </row>
    <row r="60" customFormat="false" ht="15.8" hidden="false" customHeight="false" outlineLevel="0" collapsed="false">
      <c r="D60" s="4"/>
      <c r="E60" s="15"/>
    </row>
    <row r="61" customFormat="false" ht="15.8" hidden="false" customHeight="false" outlineLevel="0" collapsed="false">
      <c r="D61" s="4"/>
      <c r="E61" s="15"/>
    </row>
    <row r="62" customFormat="false" ht="15.8" hidden="false" customHeight="false" outlineLevel="0" collapsed="false">
      <c r="D62" s="4"/>
      <c r="E62" s="15"/>
    </row>
    <row r="63" customFormat="false" ht="15.8" hidden="false" customHeight="false" outlineLevel="0" collapsed="false"/>
    <row r="64" customFormat="false" ht="15.8" hidden="false" customHeight="false" outlineLevel="0" collapsed="false">
      <c r="E64" s="15"/>
    </row>
    <row r="65" customFormat="false" ht="15.8" hidden="false" customHeight="false" outlineLevel="0" collapsed="false">
      <c r="C65" s="0" t="s">
        <v>214</v>
      </c>
      <c r="D65" s="1" t="s">
        <v>153</v>
      </c>
      <c r="E65" s="0" t="s">
        <v>215</v>
      </c>
    </row>
    <row r="66" customFormat="false" ht="15.8" hidden="false" customHeight="false" outlineLevel="0" collapsed="false">
      <c r="A66" s="3" t="s">
        <v>7</v>
      </c>
      <c r="B66" s="4" t="str">
        <f aca="false">VLOOKUP(A67,Nomenclature!$D$1:$E$9,2,0)</f>
        <v>01</v>
      </c>
      <c r="C66" s="0" t="s">
        <v>33</v>
      </c>
      <c r="D66" s="0" t="str">
        <f aca="false">VLOOKUP(C66,Nomenclature!$O$25:$P$31,2,0)</f>
        <v>01</v>
      </c>
      <c r="E66" s="15" t="n">
        <f aca="false">SUMIFS(calcCI2!$AP$2:$AP$1245,calcCI2!$H$2:$H$1245,D66,calcCI2!$E$2:$E$1245,B66)/SUMIFS(calcCI2!$AX$2:$AX$1245,calcCI2!$H$2:$H$1245,D66,calcCI2!$E$2:$E$1245,B66)</f>
        <v>0.00749741326014171</v>
      </c>
    </row>
    <row r="67" customFormat="false" ht="15.8" hidden="false" customHeight="false" outlineLevel="0" collapsed="false">
      <c r="A67" s="3" t="s">
        <v>7</v>
      </c>
      <c r="B67" s="4" t="str">
        <f aca="false">VLOOKUP(A67,Nomenclature!$D$1:$E$9,2,0)</f>
        <v>01</v>
      </c>
      <c r="C67" s="0" t="s">
        <v>43</v>
      </c>
      <c r="D67" s="0" t="str">
        <f aca="false">VLOOKUP(C67,Nomenclature!$O$25:$P$31,2,0)</f>
        <v>02</v>
      </c>
      <c r="E67" s="15" t="n">
        <f aca="false">SUMIFS(calcCI2!$AP$2:$AP$1245,calcCI2!$H$2:$H$1245,D67,calcCI2!$E$2:$E$1245,B67)/SUMIFS(calcCI2!$AX$2:$AX$1245,calcCI2!$H$2:$H$1245,D67,calcCI2!$E$2:$E$1245,B67)</f>
        <v>0.135689330746844</v>
      </c>
    </row>
    <row r="68" customFormat="false" ht="15.8" hidden="false" customHeight="false" outlineLevel="0" collapsed="false">
      <c r="A68" s="3" t="s">
        <v>7</v>
      </c>
      <c r="B68" s="4" t="str">
        <f aca="false">VLOOKUP(A68,Nomenclature!$D$1:$E$9,2,0)</f>
        <v>01</v>
      </c>
      <c r="C68" s="0" t="s">
        <v>37</v>
      </c>
      <c r="D68" s="0" t="str">
        <f aca="false">VLOOKUP(C68,Nomenclature!$O$25:$P$31,2,0)</f>
        <v>03</v>
      </c>
      <c r="E68" s="15" t="n">
        <f aca="false">SUMIFS(calcCI2!$AP$2:$AP$1245,calcCI2!$H$2:$H$1245,D68,calcCI2!$E$2:$E$1245,B68)/SUMIFS(calcCI2!$AX$2:$AX$1245,calcCI2!$H$2:$H$1245,D68,calcCI2!$E$2:$E$1245,B68)</f>
        <v>3.99016353112629E-005</v>
      </c>
    </row>
    <row r="69" customFormat="false" ht="15.8" hidden="false" customHeight="false" outlineLevel="0" collapsed="false">
      <c r="A69" s="3" t="s">
        <v>7</v>
      </c>
      <c r="B69" s="4" t="str">
        <f aca="false">VLOOKUP(A69,Nomenclature!$D$1:$E$9,2,0)</f>
        <v>01</v>
      </c>
      <c r="C69" s="0" t="s">
        <v>39</v>
      </c>
      <c r="D69" s="0" t="str">
        <f aca="false">VLOOKUP(C69,Nomenclature!$O$25:$P$31,2,0)</f>
        <v>04</v>
      </c>
      <c r="E69" s="15" t="n">
        <f aca="false">SUMIFS(calcCI2!$AP$2:$AP$1245,calcCI2!$H$2:$H$1245,D69,calcCI2!$E$2:$E$1245,B69)/SUMIFS(calcCI2!$AX$2:$AX$1245,calcCI2!$H$2:$H$1245,D69,calcCI2!$E$2:$E$1245,B69)</f>
        <v>0.159154701786331</v>
      </c>
    </row>
    <row r="70" customFormat="false" ht="15.8" hidden="false" customHeight="false" outlineLevel="0" collapsed="false">
      <c r="A70" s="3" t="s">
        <v>7</v>
      </c>
      <c r="B70" s="4" t="str">
        <f aca="false">VLOOKUP(A70,Nomenclature!$D$1:$E$9,2,0)</f>
        <v>01</v>
      </c>
      <c r="C70" s="0" t="s">
        <v>34</v>
      </c>
      <c r="D70" s="0" t="str">
        <f aca="false">VLOOKUP(C70,Nomenclature!$O$25:$P$31,2,0)</f>
        <v>06</v>
      </c>
      <c r="E70" s="15" t="n">
        <f aca="false">SUMIFS(calcCI2!$AP$2:$AP$1245,calcCI2!$H$2:$H$1245,D70,calcCI2!$E$2:$E$1245,B70)/SUMIFS(calcCI2!$AX$2:$AX$1245,calcCI2!$H$2:$H$1245,D70,calcCI2!$E$2:$E$1245,B70)</f>
        <v>0.0845442102823354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398"/>
  <sheetViews>
    <sheetView windowProtection="false" showFormulas="false" showGridLines="true" showRowColHeaders="true" showZeros="true" rightToLeft="false" tabSelected="true" showOutlineSymbols="true" defaultGridColor="true" view="normal" topLeftCell="C1" colorId="64" zoomScale="90" zoomScaleNormal="90" zoomScalePageLayoutView="100" workbookViewId="0">
      <selection pane="topLeft" activeCell="L2" activeCellId="0" sqref="L2"/>
    </sheetView>
  </sheetViews>
  <sheetFormatPr defaultRowHeight="13.8"/>
  <cols>
    <col collapsed="false" hidden="false" max="3" min="1" style="0" width="25.0561224489796"/>
    <col collapsed="false" hidden="false" max="4" min="4" style="0" width="46.2908163265306"/>
    <col collapsed="false" hidden="false" max="8" min="5" style="0" width="25.0561224489796"/>
    <col collapsed="false" hidden="false" max="1025" min="9" style="0" width="10.6734693877551"/>
  </cols>
  <sheetData>
    <row r="1" customFormat="false" ht="13.8" hidden="false" customHeight="false" outlineLevel="0" collapsed="false">
      <c r="A1" s="1" t="s">
        <v>0</v>
      </c>
      <c r="B1" s="1" t="s">
        <v>221</v>
      </c>
      <c r="C1" s="1" t="s">
        <v>23</v>
      </c>
      <c r="D1" s="1" t="s">
        <v>24</v>
      </c>
      <c r="E1" s="1" t="s">
        <v>25</v>
      </c>
      <c r="F1" s="1" t="s">
        <v>222</v>
      </c>
      <c r="G1" s="1" t="s">
        <v>154</v>
      </c>
      <c r="H1" s="1" t="s">
        <v>223</v>
      </c>
      <c r="I1" s="1" t="s">
        <v>28</v>
      </c>
      <c r="J1" s="1" t="s">
        <v>26</v>
      </c>
      <c r="K1" s="1" t="s">
        <v>224</v>
      </c>
      <c r="L1" s="1" t="s">
        <v>26</v>
      </c>
    </row>
    <row r="2" customFormat="false" ht="13.8" hidden="false" customHeight="false" outlineLevel="0" collapsed="false">
      <c r="A2" s="0" t="s">
        <v>7</v>
      </c>
      <c r="B2" s="0" t="s">
        <v>225</v>
      </c>
      <c r="C2" s="0" t="s">
        <v>31</v>
      </c>
      <c r="D2" s="0" t="s">
        <v>32</v>
      </c>
      <c r="E2" s="0" t="s">
        <v>33</v>
      </c>
      <c r="F2" s="0" t="s">
        <v>226</v>
      </c>
      <c r="G2" s="0" t="str">
        <f aca="false">CONCATENATE(LEFT(F2,2),RIGHT(F2,6))</f>
        <v>01420101</v>
      </c>
      <c r="H2" s="0" t="s">
        <v>227</v>
      </c>
      <c r="I2" s="0" t="n">
        <v>0.660434930888735</v>
      </c>
      <c r="J2" s="0" t="n">
        <v>23.340074954646</v>
      </c>
      <c r="K2" s="0" t="n">
        <v>93.5</v>
      </c>
      <c r="L2" s="23" t="n">
        <f aca="false">IF(D2="Electrique direct")</f>
        <v>0</v>
      </c>
      <c r="M2" s="23" t="n">
        <f aca="false">IF(IF(D2=$D$7),J2,K2)</f>
        <v>93.5</v>
      </c>
    </row>
    <row r="3" customFormat="false" ht="13.8" hidden="false" customHeight="false" outlineLevel="0" collapsed="false">
      <c r="A3" s="0" t="s">
        <v>7</v>
      </c>
      <c r="B3" s="0" t="s">
        <v>225</v>
      </c>
      <c r="C3" s="0" t="s">
        <v>31</v>
      </c>
      <c r="D3" s="0" t="s">
        <v>32</v>
      </c>
      <c r="E3" s="0" t="s">
        <v>34</v>
      </c>
      <c r="F3" s="0" t="s">
        <v>228</v>
      </c>
      <c r="G3" s="0" t="str">
        <f aca="false">CONCATENATE(LEFT(F3,2),RIGHT(F3,6))</f>
        <v>01420106</v>
      </c>
      <c r="H3" s="0" t="s">
        <v>227</v>
      </c>
      <c r="I3" s="0" t="n">
        <v>0.673090327300143</v>
      </c>
      <c r="J3" s="0" t="n">
        <v>22.7213704444822</v>
      </c>
      <c r="K3" s="0" t="n">
        <v>2011.42857142857</v>
      </c>
      <c r="L3" s="23" t="n">
        <f aca="false">IF(D3="Electrique direct")</f>
        <v>0</v>
      </c>
      <c r="M3" s="23" t="n">
        <f aca="false">IF(D3=$D$7)</f>
        <v>0</v>
      </c>
    </row>
    <row r="4" customFormat="false" ht="13.8" hidden="false" customHeight="false" outlineLevel="0" collapsed="false">
      <c r="A4" s="0" t="s">
        <v>7</v>
      </c>
      <c r="B4" s="0" t="s">
        <v>225</v>
      </c>
      <c r="C4" s="0" t="s">
        <v>31</v>
      </c>
      <c r="D4" s="0" t="s">
        <v>40</v>
      </c>
      <c r="E4" s="0" t="s">
        <v>37</v>
      </c>
      <c r="F4" s="0" t="s">
        <v>229</v>
      </c>
      <c r="G4" s="0" t="str">
        <f aca="false">CONCATENATE(LEFT(F4,2),RIGHT(F4,6))</f>
        <v>01420303</v>
      </c>
      <c r="H4" s="0" t="s">
        <v>227</v>
      </c>
      <c r="I4" s="0" t="n">
        <v>0.551585142123673</v>
      </c>
      <c r="J4" s="0" t="n">
        <v>12.8829772977718</v>
      </c>
      <c r="K4" s="0" t="n">
        <v>819.5</v>
      </c>
      <c r="L4" s="23" t="n">
        <f aca="false">IF(D4="Electrique direct")</f>
        <v>0</v>
      </c>
      <c r="M4" s="23" t="n">
        <f aca="false">IF(D4=$D$7)</f>
        <v>0</v>
      </c>
    </row>
    <row r="5" customFormat="false" ht="13.8" hidden="false" customHeight="false" outlineLevel="0" collapsed="false">
      <c r="A5" s="0" t="s">
        <v>7</v>
      </c>
      <c r="B5" s="0" t="s">
        <v>225</v>
      </c>
      <c r="C5" s="0" t="s">
        <v>31</v>
      </c>
      <c r="D5" s="0" t="s">
        <v>41</v>
      </c>
      <c r="E5" s="0" t="s">
        <v>39</v>
      </c>
      <c r="F5" s="0" t="s">
        <v>230</v>
      </c>
      <c r="G5" s="0" t="str">
        <f aca="false">CONCATENATE(LEFT(F5,2),RIGHT(F5,6))</f>
        <v>01420404</v>
      </c>
      <c r="H5" s="0" t="s">
        <v>227</v>
      </c>
      <c r="I5" s="0" t="n">
        <v>0.727301944094239</v>
      </c>
      <c r="J5" s="0" t="n">
        <v>8.97300064962139</v>
      </c>
      <c r="K5" s="0" t="n">
        <v>819.5</v>
      </c>
      <c r="L5" s="23" t="n">
        <f aca="false">IF(D5="Electrique direct")</f>
        <v>0</v>
      </c>
      <c r="M5" s="23" t="n">
        <f aca="false">IF(D5=$D$7)</f>
        <v>0</v>
      </c>
    </row>
    <row r="6" customFormat="false" ht="13.8" hidden="false" customHeight="false" outlineLevel="0" collapsed="false">
      <c r="A6" s="0" t="s">
        <v>7</v>
      </c>
      <c r="B6" s="0" t="s">
        <v>225</v>
      </c>
      <c r="C6" s="0" t="s">
        <v>31</v>
      </c>
      <c r="D6" s="0" t="s">
        <v>42</v>
      </c>
      <c r="E6" s="0" t="s">
        <v>43</v>
      </c>
      <c r="F6" s="0" t="s">
        <v>231</v>
      </c>
      <c r="G6" s="0" t="str">
        <f aca="false">CONCATENATE(LEFT(F6,2),RIGHT(F6,6))</f>
        <v>01420502</v>
      </c>
      <c r="H6" s="0" t="s">
        <v>227</v>
      </c>
      <c r="I6" s="0" t="n">
        <v>2.45701711046511</v>
      </c>
      <c r="J6" s="0" t="n">
        <v>28.9340366960554</v>
      </c>
      <c r="K6" s="0" t="n">
        <v>1031.25</v>
      </c>
      <c r="L6" s="23" t="n">
        <f aca="false">IF(D6="Electrique direct")</f>
        <v>0</v>
      </c>
      <c r="M6" s="23" t="n">
        <f aca="false">IF(D6=$D$7)</f>
        <v>0</v>
      </c>
    </row>
    <row r="7" customFormat="false" ht="13.8" hidden="false" customHeight="false" outlineLevel="0" collapsed="false">
      <c r="A7" s="0" t="s">
        <v>7</v>
      </c>
      <c r="B7" s="0" t="s">
        <v>225</v>
      </c>
      <c r="C7" s="0" t="s">
        <v>31</v>
      </c>
      <c r="D7" s="0" t="s">
        <v>45</v>
      </c>
      <c r="E7" s="0" t="s">
        <v>43</v>
      </c>
      <c r="F7" s="0" t="s">
        <v>232</v>
      </c>
      <c r="G7" s="0" t="str">
        <f aca="false">CONCATENATE(LEFT(F7,2),RIGHT(F7,6))</f>
        <v>01420602</v>
      </c>
      <c r="H7" s="0" t="s">
        <v>227</v>
      </c>
      <c r="I7" s="0" t="n">
        <v>0.92</v>
      </c>
      <c r="J7" s="0" t="n">
        <v>10.4</v>
      </c>
      <c r="K7" s="0" t="n">
        <v>1031.25</v>
      </c>
      <c r="L7" s="23" t="n">
        <f aca="false">IF(D7="Electrique direct")</f>
        <v>1</v>
      </c>
      <c r="M7" s="23" t="n">
        <f aca="false">IF(D7=$D$7)</f>
        <v>1</v>
      </c>
    </row>
    <row r="8" customFormat="false" ht="13.8" hidden="false" customHeight="false" outlineLevel="0" collapsed="false">
      <c r="A8" s="0" t="s">
        <v>7</v>
      </c>
      <c r="B8" s="0" t="s">
        <v>225</v>
      </c>
      <c r="C8" s="0" t="s">
        <v>31</v>
      </c>
      <c r="D8" s="0" t="s">
        <v>35</v>
      </c>
      <c r="E8" s="0" t="s">
        <v>33</v>
      </c>
      <c r="F8" s="0" t="s">
        <v>233</v>
      </c>
      <c r="G8" s="0" t="str">
        <f aca="false">CONCATENATE(LEFT(F8,2),RIGHT(F8,6))</f>
        <v>01422101</v>
      </c>
      <c r="H8" s="0" t="s">
        <v>227</v>
      </c>
      <c r="I8" s="0" t="n">
        <v>0.762040304871617</v>
      </c>
      <c r="J8" s="0" t="n">
        <v>27.7858035174358</v>
      </c>
      <c r="K8" s="0" t="n">
        <v>93.5</v>
      </c>
      <c r="L8" s="23" t="n">
        <f aca="false">IF(D8="Electrique direct")</f>
        <v>0</v>
      </c>
      <c r="M8" s="23" t="n">
        <f aca="false">IF(D8=$D$7)</f>
        <v>0</v>
      </c>
    </row>
    <row r="9" customFormat="false" ht="13.8" hidden="false" customHeight="false" outlineLevel="0" collapsed="false">
      <c r="A9" s="0" t="s">
        <v>7</v>
      </c>
      <c r="B9" s="0" t="s">
        <v>225</v>
      </c>
      <c r="C9" s="0" t="s">
        <v>31</v>
      </c>
      <c r="D9" s="0" t="s">
        <v>35</v>
      </c>
      <c r="E9" s="0" t="s">
        <v>34</v>
      </c>
      <c r="F9" s="0" t="s">
        <v>234</v>
      </c>
      <c r="G9" s="0" t="str">
        <f aca="false">CONCATENATE(LEFT(F9,2),RIGHT(F9,6))</f>
        <v>01422106</v>
      </c>
      <c r="H9" s="0" t="s">
        <v>227</v>
      </c>
      <c r="I9" s="0" t="n">
        <v>0.776642685346319</v>
      </c>
      <c r="J9" s="0" t="n">
        <v>27.0492505291454</v>
      </c>
      <c r="K9" s="0" t="n">
        <v>2011.42857142857</v>
      </c>
      <c r="L9" s="23" t="n">
        <f aca="false">IF(D9="Electrique direct")</f>
        <v>0</v>
      </c>
      <c r="M9" s="23" t="n">
        <f aca="false">IF(D9=$D$7)</f>
        <v>0</v>
      </c>
    </row>
    <row r="10" customFormat="false" ht="13.8" hidden="false" customHeight="false" outlineLevel="0" collapsed="false">
      <c r="A10" s="0" t="s">
        <v>7</v>
      </c>
      <c r="B10" s="0" t="s">
        <v>225</v>
      </c>
      <c r="C10" s="0" t="s">
        <v>31</v>
      </c>
      <c r="D10" s="0" t="s">
        <v>36</v>
      </c>
      <c r="E10" s="0" t="s">
        <v>37</v>
      </c>
      <c r="F10" s="0" t="s">
        <v>235</v>
      </c>
      <c r="G10" s="0" t="str">
        <f aca="false">CONCATENATE(LEFT(F10,2),RIGHT(F10,6))</f>
        <v>01422303</v>
      </c>
      <c r="H10" s="0" t="s">
        <v>227</v>
      </c>
      <c r="I10" s="0" t="n">
        <v>0.720307631785739</v>
      </c>
      <c r="J10" s="0" t="n">
        <v>15.3368777354426</v>
      </c>
      <c r="K10" s="0" t="n">
        <v>819.5</v>
      </c>
      <c r="L10" s="23" t="n">
        <f aca="false">IF(D10="Electrique direct")</f>
        <v>0</v>
      </c>
      <c r="M10" s="23" t="n">
        <f aca="false">IF(D10=$D$7)</f>
        <v>0</v>
      </c>
    </row>
    <row r="11" customFormat="false" ht="13.8" hidden="false" customHeight="false" outlineLevel="0" collapsed="false">
      <c r="A11" s="0" t="s">
        <v>7</v>
      </c>
      <c r="B11" s="0" t="s">
        <v>225</v>
      </c>
      <c r="C11" s="0" t="s">
        <v>31</v>
      </c>
      <c r="D11" s="0" t="s">
        <v>38</v>
      </c>
      <c r="E11" s="0" t="s">
        <v>39</v>
      </c>
      <c r="F11" s="0" t="s">
        <v>236</v>
      </c>
      <c r="G11" s="0" t="str">
        <f aca="false">CONCATENATE(LEFT(F11,2),RIGHT(F11,6))</f>
        <v>01422404</v>
      </c>
      <c r="H11" s="0" t="s">
        <v>227</v>
      </c>
      <c r="I11" s="0" t="n">
        <v>0.950591675293633</v>
      </c>
      <c r="J11" s="0" t="n">
        <v>10.6821436305017</v>
      </c>
      <c r="K11" s="0" t="n">
        <v>819.5</v>
      </c>
      <c r="L11" s="23" t="n">
        <f aca="false">IF(D11="Electrique direct")</f>
        <v>0</v>
      </c>
      <c r="M11" s="23" t="n">
        <f aca="false">IF(D11=$D$7)</f>
        <v>0</v>
      </c>
    </row>
    <row r="12" customFormat="false" ht="13.8" hidden="false" customHeight="false" outlineLevel="0" collapsed="false">
      <c r="A12" s="0" t="s">
        <v>7</v>
      </c>
      <c r="B12" s="0" t="s">
        <v>225</v>
      </c>
      <c r="C12" s="0" t="s">
        <v>31</v>
      </c>
      <c r="D12" s="0" t="s">
        <v>44</v>
      </c>
      <c r="E12" s="0" t="s">
        <v>43</v>
      </c>
      <c r="F12" s="0" t="s">
        <v>237</v>
      </c>
      <c r="G12" s="0" t="str">
        <f aca="false">CONCATENATE(LEFT(F12,2),RIGHT(F12,6))</f>
        <v>01422502</v>
      </c>
      <c r="H12" s="0" t="s">
        <v>227</v>
      </c>
      <c r="I12" s="0" t="n">
        <v>3.17730976744185</v>
      </c>
      <c r="J12" s="0" t="n">
        <v>34.4452817810183</v>
      </c>
      <c r="K12" s="0" t="n">
        <v>1031.25</v>
      </c>
      <c r="L12" s="23" t="n">
        <f aca="false">IF(D12="Electrique direct")</f>
        <v>0</v>
      </c>
      <c r="M12" s="23" t="n">
        <f aca="false">IF(D12=$D$7)</f>
        <v>0</v>
      </c>
    </row>
    <row r="13" customFormat="false" ht="13.8" hidden="false" customHeight="false" outlineLevel="0" collapsed="false">
      <c r="A13" s="0" t="s">
        <v>7</v>
      </c>
      <c r="B13" s="0" t="s">
        <v>225</v>
      </c>
      <c r="C13" s="0" t="s">
        <v>31</v>
      </c>
      <c r="D13" s="0" t="s">
        <v>46</v>
      </c>
      <c r="E13" s="0" t="s">
        <v>43</v>
      </c>
      <c r="F13" s="0" t="s">
        <v>238</v>
      </c>
      <c r="G13" s="0" t="str">
        <f aca="false">CONCATENATE(LEFT(F13,2),RIGHT(F13,6))</f>
        <v>01422602</v>
      </c>
      <c r="H13" s="0" t="s">
        <v>227</v>
      </c>
      <c r="I13" s="0" t="n">
        <v>1</v>
      </c>
      <c r="J13" s="0" t="n">
        <v>12</v>
      </c>
      <c r="K13" s="0" t="n">
        <v>1031.25</v>
      </c>
      <c r="L13" s="23" t="n">
        <f aca="false">IF(D13="Electrique direct")</f>
        <v>0</v>
      </c>
    </row>
    <row r="14" customFormat="false" ht="13.8" hidden="false" customHeight="false" outlineLevel="0" collapsed="false">
      <c r="A14" s="0" t="s">
        <v>7</v>
      </c>
      <c r="B14" s="0" t="s">
        <v>225</v>
      </c>
      <c r="C14" s="0" t="s">
        <v>47</v>
      </c>
      <c r="D14" s="0" t="s">
        <v>32</v>
      </c>
      <c r="E14" s="0" t="s">
        <v>33</v>
      </c>
      <c r="F14" s="0" t="s">
        <v>239</v>
      </c>
      <c r="G14" s="0" t="str">
        <f aca="false">CONCATENATE(LEFT(F14,2),RIGHT(F14,6))</f>
        <v>01440101</v>
      </c>
      <c r="H14" s="0" t="s">
        <v>227</v>
      </c>
      <c r="I14" s="0" t="n">
        <v>0.655336273817924</v>
      </c>
      <c r="J14" s="0" t="n">
        <v>18.1719866737283</v>
      </c>
      <c r="K14" s="0" t="n">
        <v>92.625</v>
      </c>
      <c r="L14" s="23" t="n">
        <f aca="false">IF(D14="Electrique direct")</f>
        <v>0</v>
      </c>
    </row>
    <row r="15" customFormat="false" ht="13.8" hidden="false" customHeight="false" outlineLevel="0" collapsed="false">
      <c r="A15" s="0" t="s">
        <v>7</v>
      </c>
      <c r="B15" s="0" t="s">
        <v>225</v>
      </c>
      <c r="C15" s="0" t="s">
        <v>47</v>
      </c>
      <c r="D15" s="0" t="s">
        <v>32</v>
      </c>
      <c r="E15" s="0" t="s">
        <v>34</v>
      </c>
      <c r="F15" s="0" t="s">
        <v>240</v>
      </c>
      <c r="G15" s="0" t="str">
        <f aca="false">CONCATENATE(LEFT(F15,2),RIGHT(F15,6))</f>
        <v>01440106</v>
      </c>
      <c r="H15" s="0" t="s">
        <v>227</v>
      </c>
      <c r="I15" s="0" t="n">
        <v>0.666866530330741</v>
      </c>
      <c r="J15" s="0" t="n">
        <v>15.6477134439303</v>
      </c>
      <c r="K15" s="0" t="n">
        <v>1993.75</v>
      </c>
      <c r="L15" s="23" t="n">
        <f aca="false">IF(D15="Electrique direct")</f>
        <v>0</v>
      </c>
    </row>
    <row r="16" customFormat="false" ht="13.8" hidden="false" customHeight="false" outlineLevel="0" collapsed="false">
      <c r="A16" s="0" t="s">
        <v>7</v>
      </c>
      <c r="B16" s="0" t="s">
        <v>225</v>
      </c>
      <c r="C16" s="0" t="s">
        <v>47</v>
      </c>
      <c r="D16" s="0" t="s">
        <v>40</v>
      </c>
      <c r="E16" s="0" t="s">
        <v>37</v>
      </c>
      <c r="F16" s="0" t="s">
        <v>241</v>
      </c>
      <c r="G16" s="0" t="str">
        <f aca="false">CONCATENATE(LEFT(F16,2),RIGHT(F16,6))</f>
        <v>01440303</v>
      </c>
      <c r="H16" s="0" t="s">
        <v>227</v>
      </c>
      <c r="I16" s="0" t="n">
        <v>0.554237424878381</v>
      </c>
      <c r="J16" s="0" t="n">
        <v>9.37097154505267</v>
      </c>
      <c r="K16" s="0" t="n">
        <v>955.5</v>
      </c>
      <c r="L16" s="23" t="n">
        <f aca="false">IF(D16="Electrique direct")</f>
        <v>0</v>
      </c>
    </row>
    <row r="17" customFormat="false" ht="13.8" hidden="false" customHeight="false" outlineLevel="0" collapsed="false">
      <c r="A17" s="0" t="s">
        <v>7</v>
      </c>
      <c r="B17" s="0" t="s">
        <v>225</v>
      </c>
      <c r="C17" s="0" t="s">
        <v>47</v>
      </c>
      <c r="D17" s="0" t="s">
        <v>41</v>
      </c>
      <c r="E17" s="0" t="s">
        <v>39</v>
      </c>
      <c r="F17" s="0" t="s">
        <v>242</v>
      </c>
      <c r="G17" s="0" t="str">
        <f aca="false">CONCATENATE(LEFT(F17,2),RIGHT(F17,6))</f>
        <v>01440404</v>
      </c>
      <c r="H17" s="0" t="s">
        <v>227</v>
      </c>
      <c r="I17" s="0" t="n">
        <v>0.731566413973989</v>
      </c>
      <c r="J17" s="0" t="n">
        <v>6.48225909344529</v>
      </c>
      <c r="K17" s="0" t="n">
        <v>955.5</v>
      </c>
      <c r="L17" s="23" t="n">
        <f aca="false">IF(D17="Electrique direct")</f>
        <v>0</v>
      </c>
    </row>
    <row r="18" customFormat="false" ht="13.8" hidden="false" customHeight="false" outlineLevel="0" collapsed="false">
      <c r="A18" s="0" t="s">
        <v>7</v>
      </c>
      <c r="B18" s="0" t="s">
        <v>225</v>
      </c>
      <c r="C18" s="0" t="s">
        <v>47</v>
      </c>
      <c r="D18" s="0" t="s">
        <v>45</v>
      </c>
      <c r="E18" s="0" t="s">
        <v>43</v>
      </c>
      <c r="F18" s="0" t="s">
        <v>243</v>
      </c>
      <c r="G18" s="0" t="str">
        <f aca="false">CONCATENATE(LEFT(F18,2),RIGHT(F18,6))</f>
        <v>01440602</v>
      </c>
      <c r="H18" s="0" t="s">
        <v>227</v>
      </c>
      <c r="I18" s="0" t="n">
        <v>0.92</v>
      </c>
      <c r="J18" s="0" t="n">
        <v>10.4</v>
      </c>
      <c r="K18" s="0" t="n">
        <v>1218.75</v>
      </c>
      <c r="L18" s="23" t="n">
        <f aca="false">IF(D18="Electrique direct")</f>
        <v>1</v>
      </c>
    </row>
    <row r="19" customFormat="false" ht="13.8" hidden="false" customHeight="false" outlineLevel="0" collapsed="false">
      <c r="A19" s="0" t="s">
        <v>7</v>
      </c>
      <c r="B19" s="0" t="s">
        <v>225</v>
      </c>
      <c r="C19" s="0" t="s">
        <v>47</v>
      </c>
      <c r="D19" s="0" t="s">
        <v>48</v>
      </c>
      <c r="E19" s="0" t="s">
        <v>43</v>
      </c>
      <c r="F19" s="0" t="s">
        <v>244</v>
      </c>
      <c r="G19" s="0" t="str">
        <f aca="false">CONCATENATE(LEFT(F19,2),RIGHT(F19,6))</f>
        <v>01440902</v>
      </c>
      <c r="H19" s="0" t="s">
        <v>227</v>
      </c>
      <c r="I19" s="0" t="n">
        <v>2.94489544186046</v>
      </c>
      <c r="J19" s="0" t="n">
        <v>49.6783880510816</v>
      </c>
      <c r="K19" s="0" t="n">
        <v>1218.75</v>
      </c>
      <c r="L19" s="23" t="n">
        <f aca="false">IF(D19="Electrique direct")</f>
        <v>0</v>
      </c>
    </row>
    <row r="20" customFormat="false" ht="13.8" hidden="false" customHeight="false" outlineLevel="0" collapsed="false">
      <c r="A20" s="0" t="s">
        <v>7</v>
      </c>
      <c r="B20" s="0" t="s">
        <v>225</v>
      </c>
      <c r="C20" s="0" t="s">
        <v>47</v>
      </c>
      <c r="D20" s="0" t="s">
        <v>35</v>
      </c>
      <c r="E20" s="0" t="s">
        <v>33</v>
      </c>
      <c r="F20" s="0" t="s">
        <v>245</v>
      </c>
      <c r="G20" s="0" t="str">
        <f aca="false">CONCATENATE(LEFT(F20,2),RIGHT(F20,6))</f>
        <v>01442101</v>
      </c>
      <c r="H20" s="0" t="s">
        <v>227</v>
      </c>
      <c r="I20" s="0" t="n">
        <v>0.756157239020681</v>
      </c>
      <c r="J20" s="0" t="n">
        <v>21.6333174687242</v>
      </c>
      <c r="K20" s="0" t="n">
        <v>92.625</v>
      </c>
      <c r="L20" s="23" t="n">
        <f aca="false">IF(D20="Electrique direct")</f>
        <v>0</v>
      </c>
    </row>
    <row r="21" customFormat="false" ht="13.8" hidden="false" customHeight="false" outlineLevel="0" collapsed="false">
      <c r="A21" s="0" t="s">
        <v>7</v>
      </c>
      <c r="B21" s="0" t="s">
        <v>225</v>
      </c>
      <c r="C21" s="0" t="s">
        <v>47</v>
      </c>
      <c r="D21" s="0" t="s">
        <v>35</v>
      </c>
      <c r="E21" s="0" t="s">
        <v>34</v>
      </c>
      <c r="F21" s="0" t="s">
        <v>246</v>
      </c>
      <c r="G21" s="0" t="str">
        <f aca="false">CONCATENATE(LEFT(F21,2),RIGHT(F21,6))</f>
        <v>01442106</v>
      </c>
      <c r="H21" s="0" t="s">
        <v>227</v>
      </c>
      <c r="I21" s="0" t="n">
        <v>0.769461381150855</v>
      </c>
      <c r="J21" s="0" t="n">
        <v>18.6282302903932</v>
      </c>
      <c r="K21" s="0" t="n">
        <v>1993.75</v>
      </c>
      <c r="L21" s="23" t="n">
        <f aca="false">IF(D21="Electrique direct")</f>
        <v>0</v>
      </c>
    </row>
    <row r="22" customFormat="false" ht="13.8" hidden="false" customHeight="false" outlineLevel="0" collapsed="false">
      <c r="A22" s="0" t="s">
        <v>7</v>
      </c>
      <c r="B22" s="0" t="s">
        <v>225</v>
      </c>
      <c r="C22" s="0" t="s">
        <v>47</v>
      </c>
      <c r="D22" s="0" t="s">
        <v>36</v>
      </c>
      <c r="E22" s="0" t="s">
        <v>37</v>
      </c>
      <c r="F22" s="0" t="s">
        <v>247</v>
      </c>
      <c r="G22" s="0" t="str">
        <f aca="false">CONCATENATE(LEFT(F22,2),RIGHT(F22,6))</f>
        <v>01442303</v>
      </c>
      <c r="H22" s="0" t="s">
        <v>227</v>
      </c>
      <c r="I22" s="0" t="n">
        <v>0.723259021085571</v>
      </c>
      <c r="J22" s="0" t="n">
        <v>11.1559185060151</v>
      </c>
      <c r="K22" s="0" t="n">
        <v>955.5</v>
      </c>
      <c r="L22" s="23" t="n">
        <f aca="false">IF(D22="Electrique direct")</f>
        <v>0</v>
      </c>
    </row>
    <row r="23" customFormat="false" ht="13.8" hidden="false" customHeight="false" outlineLevel="0" collapsed="false">
      <c r="A23" s="0" t="s">
        <v>7</v>
      </c>
      <c r="B23" s="0" t="s">
        <v>225</v>
      </c>
      <c r="C23" s="0" t="s">
        <v>47</v>
      </c>
      <c r="D23" s="0" t="s">
        <v>38</v>
      </c>
      <c r="E23" s="0" t="s">
        <v>39</v>
      </c>
      <c r="F23" s="0" t="s">
        <v>248</v>
      </c>
      <c r="G23" s="0" t="str">
        <f aca="false">CONCATENATE(LEFT(F23,2),RIGHT(F23,6))</f>
        <v>01442404</v>
      </c>
      <c r="H23" s="0" t="s">
        <v>227</v>
      </c>
      <c r="I23" s="0" t="n">
        <v>0.954696371075861</v>
      </c>
      <c r="J23" s="0" t="n">
        <v>7.71697511124439</v>
      </c>
      <c r="K23" s="0" t="n">
        <v>955.5</v>
      </c>
      <c r="L23" s="23" t="n">
        <f aca="false">IF(D23="Electrique direct")</f>
        <v>0</v>
      </c>
    </row>
    <row r="24" customFormat="false" ht="13.8" hidden="false" customHeight="false" outlineLevel="0" collapsed="false">
      <c r="A24" s="0" t="s">
        <v>7</v>
      </c>
      <c r="B24" s="0" t="s">
        <v>225</v>
      </c>
      <c r="C24" s="0" t="s">
        <v>47</v>
      </c>
      <c r="D24" s="0" t="s">
        <v>46</v>
      </c>
      <c r="E24" s="0" t="s">
        <v>43</v>
      </c>
      <c r="F24" s="0" t="s">
        <v>249</v>
      </c>
      <c r="G24" s="0" t="str">
        <f aca="false">CONCATENATE(LEFT(F24,2),RIGHT(F24,6))</f>
        <v>01442602</v>
      </c>
      <c r="H24" s="0" t="s">
        <v>227</v>
      </c>
      <c r="I24" s="0" t="n">
        <v>1</v>
      </c>
      <c r="J24" s="0" t="n">
        <v>12</v>
      </c>
      <c r="K24" s="0" t="n">
        <v>1218.75</v>
      </c>
      <c r="L24" s="23" t="n">
        <f aca="false">IF(D24="Electrique direct")</f>
        <v>0</v>
      </c>
    </row>
    <row r="25" customFormat="false" ht="13.8" hidden="false" customHeight="false" outlineLevel="0" collapsed="false">
      <c r="A25" s="0" t="s">
        <v>7</v>
      </c>
      <c r="B25" s="0" t="s">
        <v>225</v>
      </c>
      <c r="C25" s="0" t="s">
        <v>47</v>
      </c>
      <c r="D25" s="0" t="s">
        <v>49</v>
      </c>
      <c r="E25" s="0" t="s">
        <v>43</v>
      </c>
      <c r="F25" s="0" t="s">
        <v>250</v>
      </c>
      <c r="G25" s="0" t="str">
        <f aca="false">CONCATENATE(LEFT(F25,2),RIGHT(F25,6))</f>
        <v>01442902</v>
      </c>
      <c r="H25" s="0" t="s">
        <v>227</v>
      </c>
      <c r="I25" s="0" t="n">
        <v>3.39795627906976</v>
      </c>
      <c r="J25" s="0" t="n">
        <v>59.1409381560495</v>
      </c>
      <c r="K25" s="0" t="n">
        <v>1218.75</v>
      </c>
      <c r="L25" s="23" t="n">
        <f aca="false">IF(D25="Electrique direct")</f>
        <v>0</v>
      </c>
    </row>
    <row r="26" customFormat="false" ht="13.8" hidden="false" customHeight="false" outlineLevel="0" collapsed="false">
      <c r="A26" s="0" t="s">
        <v>7</v>
      </c>
      <c r="B26" s="0" t="s">
        <v>225</v>
      </c>
      <c r="C26" s="0" t="s">
        <v>52</v>
      </c>
      <c r="D26" s="0" t="s">
        <v>32</v>
      </c>
      <c r="E26" s="0" t="s">
        <v>33</v>
      </c>
      <c r="F26" s="0" t="s">
        <v>251</v>
      </c>
      <c r="G26" s="0" t="str">
        <f aca="false">CONCATENATE(LEFT(F26,2),RIGHT(F26,6))</f>
        <v>01840101</v>
      </c>
      <c r="H26" s="0" t="s">
        <v>227</v>
      </c>
      <c r="I26" s="0" t="n">
        <v>0.659500476223797</v>
      </c>
      <c r="J26" s="0" t="n">
        <v>16.4639832448673</v>
      </c>
      <c r="K26" s="0" t="n">
        <v>92.625</v>
      </c>
      <c r="L26" s="23" t="n">
        <f aca="false">IF(D26="Electrique direct")</f>
        <v>0</v>
      </c>
    </row>
    <row r="27" customFormat="false" ht="13.8" hidden="false" customHeight="false" outlineLevel="0" collapsed="false">
      <c r="A27" s="0" t="s">
        <v>7</v>
      </c>
      <c r="B27" s="0" t="s">
        <v>225</v>
      </c>
      <c r="C27" s="0" t="s">
        <v>52</v>
      </c>
      <c r="D27" s="0" t="s">
        <v>32</v>
      </c>
      <c r="E27" s="0" t="s">
        <v>34</v>
      </c>
      <c r="F27" s="0" t="s">
        <v>252</v>
      </c>
      <c r="G27" s="0" t="str">
        <f aca="false">CONCATENATE(LEFT(F27,2),RIGHT(F27,6))</f>
        <v>01840106</v>
      </c>
      <c r="H27" s="0" t="s">
        <v>227</v>
      </c>
      <c r="I27" s="0" t="n">
        <v>0.67770488577607</v>
      </c>
      <c r="J27" s="0" t="n">
        <v>18.2769123151778</v>
      </c>
      <c r="K27" s="0" t="n">
        <v>1993.75</v>
      </c>
      <c r="L27" s="23" t="n">
        <f aca="false">IF(D27="Electrique direct")</f>
        <v>0</v>
      </c>
    </row>
    <row r="28" customFormat="false" ht="13.8" hidden="false" customHeight="false" outlineLevel="0" collapsed="false">
      <c r="A28" s="0" t="s">
        <v>7</v>
      </c>
      <c r="B28" s="0" t="s">
        <v>225</v>
      </c>
      <c r="C28" s="0" t="s">
        <v>52</v>
      </c>
      <c r="D28" s="0" t="s">
        <v>40</v>
      </c>
      <c r="E28" s="0" t="s">
        <v>37</v>
      </c>
      <c r="F28" s="0" t="s">
        <v>253</v>
      </c>
      <c r="G28" s="0" t="str">
        <f aca="false">CONCATENATE(LEFT(F28,2),RIGHT(F28,6))</f>
        <v>01840303</v>
      </c>
      <c r="H28" s="0" t="s">
        <v>227</v>
      </c>
      <c r="I28" s="0" t="n">
        <v>0.554689829773762</v>
      </c>
      <c r="J28" s="0" t="n">
        <v>4.58562443359722</v>
      </c>
      <c r="K28" s="0" t="n">
        <v>955.5</v>
      </c>
      <c r="L28" s="23" t="n">
        <f aca="false">IF(D28="Electrique direct")</f>
        <v>0</v>
      </c>
    </row>
    <row r="29" customFormat="false" ht="13.8" hidden="false" customHeight="false" outlineLevel="0" collapsed="false">
      <c r="A29" s="0" t="s">
        <v>7</v>
      </c>
      <c r="B29" s="0" t="s">
        <v>225</v>
      </c>
      <c r="C29" s="0" t="s">
        <v>52</v>
      </c>
      <c r="D29" s="0" t="s">
        <v>41</v>
      </c>
      <c r="E29" s="0" t="s">
        <v>39</v>
      </c>
      <c r="F29" s="0" t="s">
        <v>254</v>
      </c>
      <c r="G29" s="0" t="str">
        <f aca="false">CONCATENATE(LEFT(F29,2),RIGHT(F29,6))</f>
        <v>01840404</v>
      </c>
      <c r="H29" s="0" t="s">
        <v>227</v>
      </c>
      <c r="I29" s="0" t="n">
        <v>0.732189032565586</v>
      </c>
      <c r="J29" s="0" t="n">
        <v>3.43265424159758</v>
      </c>
      <c r="K29" s="0" t="n">
        <v>955.5</v>
      </c>
      <c r="L29" s="23" t="n">
        <f aca="false">IF(D29="Electrique direct")</f>
        <v>0</v>
      </c>
    </row>
    <row r="30" customFormat="false" ht="13.8" hidden="false" customHeight="false" outlineLevel="0" collapsed="false">
      <c r="A30" s="0" t="s">
        <v>7</v>
      </c>
      <c r="B30" s="0" t="s">
        <v>225</v>
      </c>
      <c r="C30" s="0" t="s">
        <v>52</v>
      </c>
      <c r="D30" s="0" t="s">
        <v>45</v>
      </c>
      <c r="E30" s="0" t="s">
        <v>43</v>
      </c>
      <c r="F30" s="0" t="s">
        <v>255</v>
      </c>
      <c r="G30" s="0" t="str">
        <f aca="false">CONCATENATE(LEFT(F30,2),RIGHT(F30,6))</f>
        <v>01840602</v>
      </c>
      <c r="H30" s="0" t="s">
        <v>227</v>
      </c>
      <c r="I30" s="0" t="n">
        <v>0.92</v>
      </c>
      <c r="J30" s="0" t="n">
        <v>10.4</v>
      </c>
      <c r="K30" s="0" t="n">
        <v>1225.71428571429</v>
      </c>
      <c r="L30" s="23" t="n">
        <f aca="false">IF(D30="Electrique direct")</f>
        <v>1</v>
      </c>
    </row>
    <row r="31" customFormat="false" ht="13.8" hidden="false" customHeight="false" outlineLevel="0" collapsed="false">
      <c r="A31" s="0" t="s">
        <v>7</v>
      </c>
      <c r="B31" s="0" t="s">
        <v>225</v>
      </c>
      <c r="C31" s="0" t="s">
        <v>52</v>
      </c>
      <c r="D31" s="0" t="s">
        <v>48</v>
      </c>
      <c r="E31" s="0" t="s">
        <v>43</v>
      </c>
      <c r="F31" s="0" t="s">
        <v>256</v>
      </c>
      <c r="G31" s="0" t="str">
        <f aca="false">CONCATENATE(LEFT(F31,2),RIGHT(F31,6))</f>
        <v>01840902</v>
      </c>
      <c r="H31" s="0" t="s">
        <v>227</v>
      </c>
      <c r="I31" s="0" t="n">
        <v>2.94489544186046</v>
      </c>
      <c r="J31" s="0" t="n">
        <v>48.5743693477525</v>
      </c>
      <c r="K31" s="0" t="n">
        <v>1218.75</v>
      </c>
      <c r="L31" s="23" t="n">
        <f aca="false">IF(D31="Electrique direct")</f>
        <v>0</v>
      </c>
    </row>
    <row r="32" customFormat="false" ht="13.8" hidden="false" customHeight="false" outlineLevel="0" collapsed="false">
      <c r="A32" s="0" t="s">
        <v>7</v>
      </c>
      <c r="B32" s="0" t="s">
        <v>225</v>
      </c>
      <c r="C32" s="0" t="s">
        <v>52</v>
      </c>
      <c r="D32" s="0" t="s">
        <v>35</v>
      </c>
      <c r="E32" s="0" t="s">
        <v>33</v>
      </c>
      <c r="F32" s="0" t="s">
        <v>257</v>
      </c>
      <c r="G32" s="0" t="str">
        <f aca="false">CONCATENATE(LEFT(F32,2),RIGHT(F32,6))</f>
        <v>01842101</v>
      </c>
      <c r="H32" s="0" t="s">
        <v>227</v>
      </c>
      <c r="I32" s="0" t="n">
        <v>0.760962087950535</v>
      </c>
      <c r="J32" s="0" t="n">
        <v>19.5999800534135</v>
      </c>
      <c r="K32" s="0" t="n">
        <v>92.625</v>
      </c>
      <c r="L32" s="23" t="n">
        <f aca="false">IF(D32="Electrique direct")</f>
        <v>0</v>
      </c>
    </row>
    <row r="33" customFormat="false" ht="13.8" hidden="false" customHeight="false" outlineLevel="0" collapsed="false">
      <c r="A33" s="0" t="s">
        <v>7</v>
      </c>
      <c r="B33" s="0" t="s">
        <v>225</v>
      </c>
      <c r="C33" s="0" t="s">
        <v>52</v>
      </c>
      <c r="D33" s="0" t="s">
        <v>35</v>
      </c>
      <c r="E33" s="0" t="s">
        <v>34</v>
      </c>
      <c r="F33" s="0" t="s">
        <v>258</v>
      </c>
      <c r="G33" s="0" t="str">
        <f aca="false">CONCATENATE(LEFT(F33,2),RIGHT(F33,6))</f>
        <v>01842106</v>
      </c>
      <c r="H33" s="0" t="s">
        <v>227</v>
      </c>
      <c r="I33" s="0" t="n">
        <v>0.781967175895465</v>
      </c>
      <c r="J33" s="0" t="n">
        <v>21.7582289466402</v>
      </c>
      <c r="K33" s="0" t="n">
        <v>1993.75</v>
      </c>
      <c r="L33" s="23" t="n">
        <f aca="false">IF(D33="Electrique direct")</f>
        <v>0</v>
      </c>
    </row>
    <row r="34" customFormat="false" ht="13.8" hidden="false" customHeight="false" outlineLevel="0" collapsed="false">
      <c r="A34" s="0" t="s">
        <v>7</v>
      </c>
      <c r="B34" s="0" t="s">
        <v>225</v>
      </c>
      <c r="C34" s="0" t="s">
        <v>52</v>
      </c>
      <c r="D34" s="0" t="s">
        <v>36</v>
      </c>
      <c r="E34" s="0" t="s">
        <v>37</v>
      </c>
      <c r="F34" s="0" t="s">
        <v>259</v>
      </c>
      <c r="G34" s="0" t="str">
        <f aca="false">CONCATENATE(LEFT(F34,2),RIGHT(F34,6))</f>
        <v>01842303</v>
      </c>
      <c r="H34" s="0" t="s">
        <v>227</v>
      </c>
      <c r="I34" s="0" t="n">
        <v>0.725241125903443</v>
      </c>
      <c r="J34" s="0" t="n">
        <v>5.45907670666335</v>
      </c>
      <c r="K34" s="0" t="n">
        <v>955.5</v>
      </c>
      <c r="L34" s="23" t="n">
        <f aca="false">IF(D34="Electrique direct")</f>
        <v>0</v>
      </c>
    </row>
    <row r="35" customFormat="false" ht="13.8" hidden="false" customHeight="false" outlineLevel="0" collapsed="false">
      <c r="A35" s="0" t="s">
        <v>7</v>
      </c>
      <c r="B35" s="0" t="s">
        <v>225</v>
      </c>
      <c r="C35" s="0" t="s">
        <v>52</v>
      </c>
      <c r="D35" s="0" t="s">
        <v>38</v>
      </c>
      <c r="E35" s="0" t="s">
        <v>39</v>
      </c>
      <c r="F35" s="0" t="s">
        <v>260</v>
      </c>
      <c r="G35" s="0" t="str">
        <f aca="false">CONCATENATE(LEFT(F35,2),RIGHT(F35,6))</f>
        <v>01842404</v>
      </c>
      <c r="H35" s="0" t="s">
        <v>227</v>
      </c>
      <c r="I35" s="0" t="n">
        <v>0.957310572513649</v>
      </c>
      <c r="J35" s="0" t="n">
        <v>4.08649314475903</v>
      </c>
      <c r="K35" s="0" t="n">
        <v>955.5</v>
      </c>
      <c r="L35" s="23" t="n">
        <f aca="false">IF(D35="Electrique direct")</f>
        <v>0</v>
      </c>
    </row>
    <row r="36" customFormat="false" ht="13.8" hidden="false" customHeight="false" outlineLevel="0" collapsed="false">
      <c r="A36" s="0" t="s">
        <v>7</v>
      </c>
      <c r="B36" s="0" t="s">
        <v>225</v>
      </c>
      <c r="C36" s="0" t="s">
        <v>52</v>
      </c>
      <c r="D36" s="0" t="s">
        <v>46</v>
      </c>
      <c r="E36" s="0" t="s">
        <v>43</v>
      </c>
      <c r="F36" s="0" t="s">
        <v>261</v>
      </c>
      <c r="G36" s="0" t="str">
        <f aca="false">CONCATENATE(LEFT(F36,2),RIGHT(F36,6))</f>
        <v>01842602</v>
      </c>
      <c r="H36" s="0" t="s">
        <v>227</v>
      </c>
      <c r="I36" s="0" t="n">
        <v>1</v>
      </c>
      <c r="J36" s="0" t="n">
        <v>12</v>
      </c>
      <c r="K36" s="0" t="n">
        <v>1225.71428571429</v>
      </c>
      <c r="L36" s="23" t="n">
        <f aca="false">IF(D36="Electrique direct")</f>
        <v>0</v>
      </c>
    </row>
    <row r="37" customFormat="false" ht="13.8" hidden="false" customHeight="false" outlineLevel="0" collapsed="false">
      <c r="A37" s="0" t="s">
        <v>7</v>
      </c>
      <c r="B37" s="0" t="s">
        <v>225</v>
      </c>
      <c r="C37" s="0" t="s">
        <v>52</v>
      </c>
      <c r="D37" s="0" t="s">
        <v>49</v>
      </c>
      <c r="E37" s="0" t="s">
        <v>43</v>
      </c>
      <c r="F37" s="0" t="s">
        <v>262</v>
      </c>
      <c r="G37" s="0" t="str">
        <f aca="false">CONCATENATE(LEFT(F37,2),RIGHT(F37,6))</f>
        <v>01842902</v>
      </c>
      <c r="H37" s="0" t="s">
        <v>227</v>
      </c>
      <c r="I37" s="0" t="n">
        <v>3.39795627906976</v>
      </c>
      <c r="J37" s="0" t="n">
        <v>57.8266301758958</v>
      </c>
      <c r="K37" s="0" t="n">
        <v>1218.75</v>
      </c>
      <c r="L37" s="23" t="n">
        <f aca="false">IF(D37="Electrique direct")</f>
        <v>0</v>
      </c>
    </row>
    <row r="38" customFormat="false" ht="13.8" hidden="false" customHeight="false" outlineLevel="0" collapsed="false">
      <c r="A38" s="0" t="s">
        <v>7</v>
      </c>
      <c r="B38" s="0" t="s">
        <v>263</v>
      </c>
      <c r="C38" s="0" t="s">
        <v>31</v>
      </c>
      <c r="D38" s="0" t="s">
        <v>32</v>
      </c>
      <c r="E38" s="0" t="s">
        <v>33</v>
      </c>
      <c r="F38" s="0" t="s">
        <v>264</v>
      </c>
      <c r="G38" s="0" t="str">
        <f aca="false">CONCATENATE(LEFT(F38,2),RIGHT(F38,6))</f>
        <v>01420101</v>
      </c>
      <c r="H38" s="0" t="s">
        <v>227</v>
      </c>
      <c r="I38" s="0" t="n">
        <v>0.665399002037806</v>
      </c>
      <c r="J38" s="0" t="n">
        <v>21.881433875593</v>
      </c>
      <c r="K38" s="0" t="n">
        <v>93.5</v>
      </c>
      <c r="L38" s="23" t="n">
        <f aca="false">IF(D38="Electrique direct")</f>
        <v>0</v>
      </c>
    </row>
    <row r="39" customFormat="false" ht="13.8" hidden="false" customHeight="false" outlineLevel="0" collapsed="false">
      <c r="A39" s="0" t="s">
        <v>7</v>
      </c>
      <c r="B39" s="0" t="s">
        <v>263</v>
      </c>
      <c r="C39" s="0" t="s">
        <v>31</v>
      </c>
      <c r="D39" s="0" t="s">
        <v>32</v>
      </c>
      <c r="E39" s="0" t="s">
        <v>34</v>
      </c>
      <c r="F39" s="0" t="s">
        <v>265</v>
      </c>
      <c r="G39" s="0" t="str">
        <f aca="false">CONCATENATE(LEFT(F39,2),RIGHT(F39,6))</f>
        <v>01420106</v>
      </c>
      <c r="H39" s="0" t="s">
        <v>227</v>
      </c>
      <c r="I39" s="0" t="n">
        <v>0.677424035106346</v>
      </c>
      <c r="J39" s="0" t="n">
        <v>22.0600097861429</v>
      </c>
      <c r="K39" s="0" t="n">
        <v>1993.75</v>
      </c>
      <c r="L39" s="23" t="n">
        <f aca="false">IF(D39="Electrique direct")</f>
        <v>0</v>
      </c>
    </row>
    <row r="40" customFormat="false" ht="13.8" hidden="false" customHeight="false" outlineLevel="0" collapsed="false">
      <c r="A40" s="0" t="s">
        <v>7</v>
      </c>
      <c r="B40" s="0" t="s">
        <v>263</v>
      </c>
      <c r="C40" s="0" t="s">
        <v>31</v>
      </c>
      <c r="D40" s="0" t="s">
        <v>40</v>
      </c>
      <c r="E40" s="0" t="s">
        <v>37</v>
      </c>
      <c r="F40" s="0" t="s">
        <v>266</v>
      </c>
      <c r="G40" s="0" t="str">
        <f aca="false">CONCATENATE(LEFT(F40,2),RIGHT(F40,6))</f>
        <v>01420303</v>
      </c>
      <c r="H40" s="0" t="s">
        <v>227</v>
      </c>
      <c r="I40" s="0" t="n">
        <v>0.550787217736071</v>
      </c>
      <c r="J40" s="0" t="n">
        <v>11.9702693406019</v>
      </c>
      <c r="K40" s="0" t="n">
        <v>819.5</v>
      </c>
      <c r="L40" s="23" t="n">
        <f aca="false">IF(D40="Electrique direct")</f>
        <v>0</v>
      </c>
    </row>
    <row r="41" customFormat="false" ht="13.8" hidden="false" customHeight="false" outlineLevel="0" collapsed="false">
      <c r="A41" s="0" t="s">
        <v>7</v>
      </c>
      <c r="B41" s="0" t="s">
        <v>263</v>
      </c>
      <c r="C41" s="0" t="s">
        <v>31</v>
      </c>
      <c r="D41" s="0" t="s">
        <v>41</v>
      </c>
      <c r="E41" s="0" t="s">
        <v>39</v>
      </c>
      <c r="F41" s="0" t="s">
        <v>267</v>
      </c>
      <c r="G41" s="0" t="str">
        <f aca="false">CONCATENATE(LEFT(F41,2),RIGHT(F41,6))</f>
        <v>01420404</v>
      </c>
      <c r="H41" s="0" t="s">
        <v>227</v>
      </c>
      <c r="I41" s="0" t="n">
        <v>0.726796956923601</v>
      </c>
      <c r="J41" s="0" t="n">
        <v>8.65240061163065</v>
      </c>
      <c r="K41" s="0" t="n">
        <v>819.5</v>
      </c>
      <c r="L41" s="23" t="n">
        <f aca="false">IF(D41="Electrique direct")</f>
        <v>0</v>
      </c>
    </row>
    <row r="42" customFormat="false" ht="13.8" hidden="false" customHeight="false" outlineLevel="0" collapsed="false">
      <c r="A42" s="0" t="s">
        <v>7</v>
      </c>
      <c r="B42" s="0" t="s">
        <v>263</v>
      </c>
      <c r="C42" s="0" t="s">
        <v>31</v>
      </c>
      <c r="D42" s="0" t="s">
        <v>42</v>
      </c>
      <c r="E42" s="0" t="s">
        <v>43</v>
      </c>
      <c r="F42" s="0" t="s">
        <v>268</v>
      </c>
      <c r="G42" s="0" t="str">
        <f aca="false">CONCATENATE(LEFT(F42,2),RIGHT(F42,6))</f>
        <v>01420502</v>
      </c>
      <c r="H42" s="0" t="s">
        <v>227</v>
      </c>
      <c r="I42" s="0" t="n">
        <v>2.45701711046511</v>
      </c>
      <c r="J42" s="0" t="n">
        <v>26.3582646960948</v>
      </c>
      <c r="K42" s="0" t="n">
        <v>1031.25</v>
      </c>
      <c r="L42" s="23" t="n">
        <f aca="false">IF(D42="Electrique direct")</f>
        <v>0</v>
      </c>
    </row>
    <row r="43" customFormat="false" ht="13.8" hidden="false" customHeight="false" outlineLevel="0" collapsed="false">
      <c r="A43" s="0" t="s">
        <v>7</v>
      </c>
      <c r="B43" s="0" t="s">
        <v>263</v>
      </c>
      <c r="C43" s="0" t="s">
        <v>31</v>
      </c>
      <c r="D43" s="0" t="s">
        <v>45</v>
      </c>
      <c r="E43" s="0" t="s">
        <v>43</v>
      </c>
      <c r="F43" s="0" t="s">
        <v>269</v>
      </c>
      <c r="G43" s="0" t="str">
        <f aca="false">CONCATENATE(LEFT(F43,2),RIGHT(F43,6))</f>
        <v>01420602</v>
      </c>
      <c r="H43" s="0" t="s">
        <v>227</v>
      </c>
      <c r="I43" s="0" t="n">
        <v>0.92</v>
      </c>
      <c r="J43" s="0" t="n">
        <v>10.4</v>
      </c>
      <c r="K43" s="0" t="n">
        <v>1031.25</v>
      </c>
      <c r="L43" s="23" t="n">
        <f aca="false">IF(D43="Electrique direct")</f>
        <v>1</v>
      </c>
    </row>
    <row r="44" customFormat="false" ht="13.8" hidden="false" customHeight="false" outlineLevel="0" collapsed="false">
      <c r="A44" s="0" t="s">
        <v>7</v>
      </c>
      <c r="B44" s="0" t="s">
        <v>263</v>
      </c>
      <c r="C44" s="0" t="s">
        <v>31</v>
      </c>
      <c r="D44" s="0" t="s">
        <v>35</v>
      </c>
      <c r="E44" s="0" t="s">
        <v>33</v>
      </c>
      <c r="F44" s="0" t="s">
        <v>270</v>
      </c>
      <c r="G44" s="0" t="str">
        <f aca="false">CONCATENATE(LEFT(F44,2),RIGHT(F44,6))</f>
        <v>01422101</v>
      </c>
      <c r="H44" s="0" t="s">
        <v>227</v>
      </c>
      <c r="I44" s="0" t="n">
        <v>0.767768079274392</v>
      </c>
      <c r="J44" s="0" t="n">
        <v>26.0493260423727</v>
      </c>
      <c r="K44" s="0" t="n">
        <v>93.5</v>
      </c>
      <c r="L44" s="23" t="n">
        <f aca="false">IF(D44="Electrique direct")</f>
        <v>0</v>
      </c>
    </row>
    <row r="45" customFormat="false" ht="13.8" hidden="false" customHeight="false" outlineLevel="0" collapsed="false">
      <c r="A45" s="0" t="s">
        <v>7</v>
      </c>
      <c r="B45" s="0" t="s">
        <v>263</v>
      </c>
      <c r="C45" s="0" t="s">
        <v>31</v>
      </c>
      <c r="D45" s="0" t="s">
        <v>35</v>
      </c>
      <c r="E45" s="0" t="s">
        <v>34</v>
      </c>
      <c r="F45" s="0" t="s">
        <v>271</v>
      </c>
      <c r="G45" s="0" t="str">
        <f aca="false">CONCATENATE(LEFT(F45,2),RIGHT(F45,6))</f>
        <v>01422106</v>
      </c>
      <c r="H45" s="0" t="s">
        <v>227</v>
      </c>
      <c r="I45" s="0" t="n">
        <v>0.781643117430399</v>
      </c>
      <c r="J45" s="0" t="n">
        <v>26.2619164120749</v>
      </c>
      <c r="K45" s="0" t="n">
        <v>1993.75</v>
      </c>
      <c r="L45" s="23" t="n">
        <f aca="false">IF(D45="Electrique direct")</f>
        <v>0</v>
      </c>
    </row>
    <row r="46" customFormat="false" ht="13.8" hidden="false" customHeight="false" outlineLevel="0" collapsed="false">
      <c r="A46" s="0" t="s">
        <v>7</v>
      </c>
      <c r="B46" s="0" t="s">
        <v>263</v>
      </c>
      <c r="C46" s="0" t="s">
        <v>31</v>
      </c>
      <c r="D46" s="0" t="s">
        <v>36</v>
      </c>
      <c r="E46" s="0" t="s">
        <v>37</v>
      </c>
      <c r="F46" s="0" t="s">
        <v>272</v>
      </c>
      <c r="G46" s="0" t="str">
        <f aca="false">CONCATENATE(LEFT(F46,2),RIGHT(F46,6))</f>
        <v>01422303</v>
      </c>
      <c r="H46" s="0" t="s">
        <v>227</v>
      </c>
      <c r="I46" s="0" t="n">
        <v>0.720095303501187</v>
      </c>
      <c r="J46" s="0" t="n">
        <v>14.2503206435737</v>
      </c>
      <c r="K46" s="0" t="n">
        <v>819.5</v>
      </c>
      <c r="L46" s="23" t="n">
        <f aca="false">IF(D46="Electrique direct")</f>
        <v>0</v>
      </c>
    </row>
    <row r="47" customFormat="false" ht="13.8" hidden="false" customHeight="false" outlineLevel="0" collapsed="false">
      <c r="A47" s="0" t="s">
        <v>7</v>
      </c>
      <c r="B47" s="0" t="s">
        <v>263</v>
      </c>
      <c r="C47" s="0" t="s">
        <v>31</v>
      </c>
      <c r="D47" s="0" t="s">
        <v>38</v>
      </c>
      <c r="E47" s="0" t="s">
        <v>39</v>
      </c>
      <c r="F47" s="0" t="s">
        <v>273</v>
      </c>
      <c r="G47" s="0" t="str">
        <f aca="false">CONCATENATE(LEFT(F47,2),RIGHT(F47,6))</f>
        <v>01422404</v>
      </c>
      <c r="H47" s="0" t="s">
        <v>227</v>
      </c>
      <c r="I47" s="0" t="n">
        <v>0.950448649339597</v>
      </c>
      <c r="J47" s="0" t="n">
        <v>10.3004769186079</v>
      </c>
      <c r="K47" s="0" t="n">
        <v>819.5</v>
      </c>
      <c r="L47" s="23" t="n">
        <f aca="false">IF(D47="Electrique direct")</f>
        <v>0</v>
      </c>
    </row>
    <row r="48" customFormat="false" ht="13.8" hidden="false" customHeight="false" outlineLevel="0" collapsed="false">
      <c r="A48" s="0" t="s">
        <v>7</v>
      </c>
      <c r="B48" s="0" t="s">
        <v>263</v>
      </c>
      <c r="C48" s="0" t="s">
        <v>31</v>
      </c>
      <c r="D48" s="0" t="s">
        <v>44</v>
      </c>
      <c r="E48" s="0" t="s">
        <v>43</v>
      </c>
      <c r="F48" s="0" t="s">
        <v>274</v>
      </c>
      <c r="G48" s="0" t="str">
        <f aca="false">CONCATENATE(LEFT(F48,2),RIGHT(F48,6))</f>
        <v>01422502</v>
      </c>
      <c r="H48" s="0" t="s">
        <v>227</v>
      </c>
      <c r="I48" s="0" t="n">
        <v>3.17730976744185</v>
      </c>
      <c r="J48" s="0" t="n">
        <v>31.37888654297</v>
      </c>
      <c r="K48" s="0" t="n">
        <v>1031.25</v>
      </c>
      <c r="L48" s="23" t="n">
        <f aca="false">IF(D48="Electrique direct")</f>
        <v>0</v>
      </c>
    </row>
    <row r="49" customFormat="false" ht="13.8" hidden="false" customHeight="false" outlineLevel="0" collapsed="false">
      <c r="A49" s="0" t="s">
        <v>7</v>
      </c>
      <c r="B49" s="0" t="s">
        <v>263</v>
      </c>
      <c r="C49" s="0" t="s">
        <v>31</v>
      </c>
      <c r="D49" s="0" t="s">
        <v>46</v>
      </c>
      <c r="E49" s="0" t="s">
        <v>43</v>
      </c>
      <c r="F49" s="0" t="s">
        <v>275</v>
      </c>
      <c r="G49" s="0" t="str">
        <f aca="false">CONCATENATE(LEFT(F49,2),RIGHT(F49,6))</f>
        <v>01422602</v>
      </c>
      <c r="H49" s="0" t="s">
        <v>227</v>
      </c>
      <c r="I49" s="0" t="n">
        <v>1</v>
      </c>
      <c r="J49" s="0" t="n">
        <v>12</v>
      </c>
      <c r="K49" s="0" t="n">
        <v>1031.25</v>
      </c>
      <c r="L49" s="23" t="n">
        <f aca="false">IF(D49="Electrique direct")</f>
        <v>0</v>
      </c>
    </row>
    <row r="50" customFormat="false" ht="13.8" hidden="false" customHeight="false" outlineLevel="0" collapsed="false">
      <c r="A50" s="0" t="s">
        <v>7</v>
      </c>
      <c r="B50" s="0" t="s">
        <v>263</v>
      </c>
      <c r="C50" s="0" t="s">
        <v>47</v>
      </c>
      <c r="D50" s="0" t="s">
        <v>32</v>
      </c>
      <c r="E50" s="0" t="s">
        <v>33</v>
      </c>
      <c r="F50" s="0" t="s">
        <v>276</v>
      </c>
      <c r="G50" s="0" t="str">
        <f aca="false">CONCATENATE(LEFT(F50,2),RIGHT(F50,6))</f>
        <v>01440101</v>
      </c>
      <c r="H50" s="0" t="s">
        <v>227</v>
      </c>
      <c r="I50" s="0" t="n">
        <v>0.667085716879881</v>
      </c>
      <c r="J50" s="0" t="n">
        <v>17.0273247340513</v>
      </c>
      <c r="K50" s="0" t="n">
        <v>92.625</v>
      </c>
      <c r="L50" s="23" t="n">
        <f aca="false">IF(D50="Electrique direct")</f>
        <v>0</v>
      </c>
    </row>
    <row r="51" customFormat="false" ht="13.8" hidden="false" customHeight="false" outlineLevel="0" collapsed="false">
      <c r="A51" s="0" t="s">
        <v>7</v>
      </c>
      <c r="B51" s="0" t="s">
        <v>263</v>
      </c>
      <c r="C51" s="0" t="s">
        <v>47</v>
      </c>
      <c r="D51" s="0" t="s">
        <v>32</v>
      </c>
      <c r="E51" s="0" t="s">
        <v>34</v>
      </c>
      <c r="F51" s="0" t="s">
        <v>277</v>
      </c>
      <c r="G51" s="0" t="str">
        <f aca="false">CONCATENATE(LEFT(F51,2),RIGHT(F51,6))</f>
        <v>01440106</v>
      </c>
      <c r="H51" s="0" t="s">
        <v>227</v>
      </c>
      <c r="I51" s="0" t="n">
        <v>0.678053073365544</v>
      </c>
      <c r="J51" s="0" t="n">
        <v>16.312118363067</v>
      </c>
      <c r="K51" s="0" t="n">
        <v>1993.75</v>
      </c>
      <c r="L51" s="23" t="n">
        <f aca="false">IF(D51="Electrique direct")</f>
        <v>0</v>
      </c>
    </row>
    <row r="52" customFormat="false" ht="13.8" hidden="false" customHeight="false" outlineLevel="0" collapsed="false">
      <c r="A52" s="0" t="s">
        <v>7</v>
      </c>
      <c r="B52" s="0" t="s">
        <v>263</v>
      </c>
      <c r="C52" s="0" t="s">
        <v>47</v>
      </c>
      <c r="D52" s="0" t="s">
        <v>40</v>
      </c>
      <c r="E52" s="0" t="s">
        <v>37</v>
      </c>
      <c r="F52" s="0" t="s">
        <v>278</v>
      </c>
      <c r="G52" s="0" t="str">
        <f aca="false">CONCATENATE(LEFT(F52,2),RIGHT(F52,6))</f>
        <v>01440303</v>
      </c>
      <c r="H52" s="0" t="s">
        <v>227</v>
      </c>
      <c r="I52" s="0" t="n">
        <v>0.554203543342743</v>
      </c>
      <c r="J52" s="0" t="n">
        <v>8.8201053997302</v>
      </c>
      <c r="K52" s="0" t="n">
        <v>955.5</v>
      </c>
      <c r="L52" s="23" t="n">
        <f aca="false">IF(D52="Electrique direct")</f>
        <v>0</v>
      </c>
    </row>
    <row r="53" customFormat="false" ht="13.8" hidden="false" customHeight="false" outlineLevel="0" collapsed="false">
      <c r="A53" s="0" t="s">
        <v>7</v>
      </c>
      <c r="B53" s="0" t="s">
        <v>263</v>
      </c>
      <c r="C53" s="0" t="s">
        <v>47</v>
      </c>
      <c r="D53" s="0" t="s">
        <v>41</v>
      </c>
      <c r="E53" s="0" t="s">
        <v>39</v>
      </c>
      <c r="F53" s="0" t="s">
        <v>279</v>
      </c>
      <c r="G53" s="0" t="str">
        <f aca="false">CONCATENATE(LEFT(F53,2),RIGHT(F53,6))</f>
        <v>01440404</v>
      </c>
      <c r="H53" s="0" t="s">
        <v>227</v>
      </c>
      <c r="I53" s="0" t="n">
        <v>0.731548787846393</v>
      </c>
      <c r="J53" s="0" t="n">
        <v>6.36139211100093</v>
      </c>
      <c r="K53" s="0" t="n">
        <v>955.5</v>
      </c>
      <c r="L53" s="23" t="n">
        <f aca="false">IF(D53="Electrique direct")</f>
        <v>0</v>
      </c>
    </row>
    <row r="54" customFormat="false" ht="13.8" hidden="false" customHeight="false" outlineLevel="0" collapsed="false">
      <c r="A54" s="0" t="s">
        <v>7</v>
      </c>
      <c r="B54" s="0" t="s">
        <v>263</v>
      </c>
      <c r="C54" s="0" t="s">
        <v>47</v>
      </c>
      <c r="D54" s="0" t="s">
        <v>45</v>
      </c>
      <c r="E54" s="0" t="s">
        <v>43</v>
      </c>
      <c r="F54" s="0" t="s">
        <v>280</v>
      </c>
      <c r="G54" s="0" t="str">
        <f aca="false">CONCATENATE(LEFT(F54,2),RIGHT(F54,6))</f>
        <v>01440602</v>
      </c>
      <c r="H54" s="0" t="s">
        <v>227</v>
      </c>
      <c r="I54" s="0" t="n">
        <v>0.92</v>
      </c>
      <c r="J54" s="0" t="n">
        <v>10.4</v>
      </c>
      <c r="K54" s="0" t="n">
        <v>1218.75</v>
      </c>
      <c r="L54" s="23" t="n">
        <f aca="false">IF(D54="Electrique direct")</f>
        <v>1</v>
      </c>
    </row>
    <row r="55" customFormat="false" ht="13.8" hidden="false" customHeight="false" outlineLevel="0" collapsed="false">
      <c r="A55" s="0" t="s">
        <v>7</v>
      </c>
      <c r="B55" s="0" t="s">
        <v>263</v>
      </c>
      <c r="C55" s="0" t="s">
        <v>47</v>
      </c>
      <c r="D55" s="0" t="s">
        <v>48</v>
      </c>
      <c r="E55" s="0" t="s">
        <v>43</v>
      </c>
      <c r="F55" s="0" t="s">
        <v>281</v>
      </c>
      <c r="G55" s="0" t="str">
        <f aca="false">CONCATENATE(LEFT(F55,2),RIGHT(F55,6))</f>
        <v>01440902</v>
      </c>
      <c r="H55" s="0" t="s">
        <v>227</v>
      </c>
      <c r="I55" s="0" t="n">
        <v>2.94489544186046</v>
      </c>
      <c r="J55" s="0" t="n">
        <v>45.481048553795</v>
      </c>
      <c r="K55" s="0" t="n">
        <v>1218.75</v>
      </c>
      <c r="L55" s="23" t="n">
        <f aca="false">IF(D55="Electrique direct")</f>
        <v>0</v>
      </c>
    </row>
    <row r="56" customFormat="false" ht="13.8" hidden="false" customHeight="false" outlineLevel="0" collapsed="false">
      <c r="A56" s="0" t="s">
        <v>7</v>
      </c>
      <c r="B56" s="0" t="s">
        <v>263</v>
      </c>
      <c r="C56" s="0" t="s">
        <v>47</v>
      </c>
      <c r="D56" s="0" t="s">
        <v>35</v>
      </c>
      <c r="E56" s="0" t="s">
        <v>33</v>
      </c>
      <c r="F56" s="0" t="s">
        <v>282</v>
      </c>
      <c r="G56" s="0" t="str">
        <f aca="false">CONCATENATE(LEFT(F56,2),RIGHT(F56,6))</f>
        <v>01442101</v>
      </c>
      <c r="H56" s="0" t="s">
        <v>227</v>
      </c>
      <c r="I56" s="0" t="n">
        <v>0.769714288707555</v>
      </c>
      <c r="J56" s="0" t="n">
        <v>20.2706246833944</v>
      </c>
      <c r="K56" s="0" t="n">
        <v>92.625</v>
      </c>
      <c r="L56" s="23" t="n">
        <f aca="false">IF(D56="Electrique direct")</f>
        <v>0</v>
      </c>
    </row>
    <row r="57" customFormat="false" ht="13.8" hidden="false" customHeight="false" outlineLevel="0" collapsed="false">
      <c r="A57" s="0" t="s">
        <v>7</v>
      </c>
      <c r="B57" s="0" t="s">
        <v>263</v>
      </c>
      <c r="C57" s="0" t="s">
        <v>47</v>
      </c>
      <c r="D57" s="0" t="s">
        <v>35</v>
      </c>
      <c r="E57" s="0" t="s">
        <v>34</v>
      </c>
      <c r="F57" s="0" t="s">
        <v>283</v>
      </c>
      <c r="G57" s="0" t="str">
        <f aca="false">CONCATENATE(LEFT(F57,2),RIGHT(F57,6))</f>
        <v>01442106</v>
      </c>
      <c r="H57" s="0" t="s">
        <v>227</v>
      </c>
      <c r="I57" s="0" t="n">
        <v>0.782368930806397</v>
      </c>
      <c r="J57" s="0" t="n">
        <v>19.4191885274608</v>
      </c>
      <c r="K57" s="0" t="n">
        <v>1993.75</v>
      </c>
      <c r="L57" s="23" t="n">
        <f aca="false">IF(D57="Electrique direct")</f>
        <v>0</v>
      </c>
    </row>
    <row r="58" customFormat="false" ht="13.8" hidden="false" customHeight="false" outlineLevel="0" collapsed="false">
      <c r="A58" s="0" t="s">
        <v>7</v>
      </c>
      <c r="B58" s="0" t="s">
        <v>263</v>
      </c>
      <c r="C58" s="0" t="s">
        <v>47</v>
      </c>
      <c r="D58" s="0" t="s">
        <v>36</v>
      </c>
      <c r="E58" s="0" t="s">
        <v>37</v>
      </c>
      <c r="F58" s="0" t="s">
        <v>284</v>
      </c>
      <c r="G58" s="0" t="str">
        <f aca="false">CONCATENATE(LEFT(F58,2),RIGHT(F58,6))</f>
        <v>01442303</v>
      </c>
      <c r="H58" s="0" t="s">
        <v>227</v>
      </c>
      <c r="I58" s="0" t="n">
        <v>0.723234220075526</v>
      </c>
      <c r="J58" s="0" t="n">
        <v>10.5001254758693</v>
      </c>
      <c r="K58" s="0" t="n">
        <v>955.5</v>
      </c>
      <c r="L58" s="23" t="n">
        <f aca="false">IF(D58="Electrique direct")</f>
        <v>0</v>
      </c>
    </row>
    <row r="59" customFormat="false" ht="13.8" hidden="false" customHeight="false" outlineLevel="0" collapsed="false">
      <c r="A59" s="0" t="s">
        <v>7</v>
      </c>
      <c r="B59" s="0" t="s">
        <v>263</v>
      </c>
      <c r="C59" s="0" t="s">
        <v>47</v>
      </c>
      <c r="D59" s="0" t="s">
        <v>38</v>
      </c>
      <c r="E59" s="0" t="s">
        <v>39</v>
      </c>
      <c r="F59" s="0" t="s">
        <v>285</v>
      </c>
      <c r="G59" s="0" t="str">
        <f aca="false">CONCATENATE(LEFT(F59,2),RIGHT(F59,6))</f>
        <v>01442404</v>
      </c>
      <c r="H59" s="0" t="s">
        <v>227</v>
      </c>
      <c r="I59" s="0" t="n">
        <v>0.954688304363178</v>
      </c>
      <c r="J59" s="0" t="n">
        <v>7.57308584642968</v>
      </c>
      <c r="K59" s="0" t="n">
        <v>955.5</v>
      </c>
      <c r="L59" s="23" t="n">
        <f aca="false">IF(D59="Electrique direct")</f>
        <v>0</v>
      </c>
    </row>
    <row r="60" customFormat="false" ht="13.8" hidden="false" customHeight="false" outlineLevel="0" collapsed="false">
      <c r="A60" s="0" t="s">
        <v>7</v>
      </c>
      <c r="B60" s="0" t="s">
        <v>263</v>
      </c>
      <c r="C60" s="0" t="s">
        <v>47</v>
      </c>
      <c r="D60" s="0" t="s">
        <v>46</v>
      </c>
      <c r="E60" s="0" t="s">
        <v>43</v>
      </c>
      <c r="F60" s="0" t="s">
        <v>286</v>
      </c>
      <c r="G60" s="0" t="str">
        <f aca="false">CONCATENATE(LEFT(F60,2),RIGHT(F60,6))</f>
        <v>01442602</v>
      </c>
      <c r="H60" s="0" t="s">
        <v>227</v>
      </c>
      <c r="I60" s="0" t="n">
        <v>1</v>
      </c>
      <c r="J60" s="0" t="n">
        <v>12</v>
      </c>
      <c r="K60" s="0" t="n">
        <v>1218.75</v>
      </c>
      <c r="L60" s="23" t="n">
        <f aca="false">IF(D60="Electrique direct")</f>
        <v>0</v>
      </c>
    </row>
    <row r="61" customFormat="false" ht="13.8" hidden="false" customHeight="false" outlineLevel="0" collapsed="false">
      <c r="A61" s="0" t="s">
        <v>7</v>
      </c>
      <c r="B61" s="0" t="s">
        <v>263</v>
      </c>
      <c r="C61" s="0" t="s">
        <v>47</v>
      </c>
      <c r="D61" s="0" t="s">
        <v>49</v>
      </c>
      <c r="E61" s="0" t="s">
        <v>43</v>
      </c>
      <c r="F61" s="0" t="s">
        <v>287</v>
      </c>
      <c r="G61" s="0" t="str">
        <f aca="false">CONCATENATE(LEFT(F61,2),RIGHT(F61,6))</f>
        <v>01442902</v>
      </c>
      <c r="H61" s="0" t="s">
        <v>227</v>
      </c>
      <c r="I61" s="0" t="n">
        <v>3.39795627906976</v>
      </c>
      <c r="J61" s="0" t="n">
        <v>54.1441054211846</v>
      </c>
      <c r="K61" s="0" t="n">
        <v>1218.75</v>
      </c>
      <c r="L61" s="23" t="n">
        <f aca="false">IF(D61="Electrique direct")</f>
        <v>0</v>
      </c>
    </row>
    <row r="62" customFormat="false" ht="13.8" hidden="false" customHeight="false" outlineLevel="0" collapsed="false">
      <c r="A62" s="0" t="s">
        <v>7</v>
      </c>
      <c r="B62" s="0" t="s">
        <v>263</v>
      </c>
      <c r="C62" s="0" t="s">
        <v>50</v>
      </c>
      <c r="D62" s="0" t="s">
        <v>32</v>
      </c>
      <c r="E62" s="0" t="s">
        <v>33</v>
      </c>
      <c r="F62" s="0" t="s">
        <v>288</v>
      </c>
      <c r="G62" s="0" t="str">
        <f aca="false">CONCATENATE(LEFT(F62,2),RIGHT(F62,6))</f>
        <v>01450101</v>
      </c>
      <c r="H62" s="0" t="s">
        <v>227</v>
      </c>
      <c r="I62" s="0" t="n">
        <v>0.667536787556813</v>
      </c>
      <c r="J62" s="0" t="n">
        <v>25.8018359753418</v>
      </c>
      <c r="K62" s="0" t="n">
        <v>93.5</v>
      </c>
      <c r="L62" s="23" t="n">
        <f aca="false">IF(D62="Electrique direct")</f>
        <v>0</v>
      </c>
    </row>
    <row r="63" customFormat="false" ht="13.8" hidden="false" customHeight="false" outlineLevel="0" collapsed="false">
      <c r="A63" s="0" t="s">
        <v>7</v>
      </c>
      <c r="B63" s="0" t="s">
        <v>263</v>
      </c>
      <c r="C63" s="0" t="s">
        <v>50</v>
      </c>
      <c r="D63" s="0" t="s">
        <v>32</v>
      </c>
      <c r="E63" s="0" t="s">
        <v>34</v>
      </c>
      <c r="F63" s="0" t="s">
        <v>289</v>
      </c>
      <c r="G63" s="0" t="str">
        <f aca="false">CONCATENATE(LEFT(F63,2),RIGHT(F63,6))</f>
        <v>01450106</v>
      </c>
      <c r="H63" s="0" t="s">
        <v>227</v>
      </c>
      <c r="I63" s="0" t="n">
        <v>0.678111580081339</v>
      </c>
      <c r="J63" s="0" t="n">
        <v>25.8144683715376</v>
      </c>
      <c r="K63" s="0" t="n">
        <v>1993.75</v>
      </c>
      <c r="L63" s="23" t="n">
        <f aca="false">IF(D63="Electrique direct")</f>
        <v>0</v>
      </c>
    </row>
    <row r="64" customFormat="false" ht="13.8" hidden="false" customHeight="false" outlineLevel="0" collapsed="false">
      <c r="A64" s="0" t="s">
        <v>7</v>
      </c>
      <c r="B64" s="0" t="s">
        <v>263</v>
      </c>
      <c r="C64" s="0" t="s">
        <v>50</v>
      </c>
      <c r="D64" s="0" t="s">
        <v>40</v>
      </c>
      <c r="E64" s="0" t="s">
        <v>37</v>
      </c>
      <c r="F64" s="0" t="s">
        <v>290</v>
      </c>
      <c r="G64" s="0" t="str">
        <f aca="false">CONCATENATE(LEFT(F64,2),RIGHT(F64,6))</f>
        <v>01450303</v>
      </c>
      <c r="H64" s="0" t="s">
        <v>227</v>
      </c>
      <c r="I64" s="0" t="n">
        <v>0.54375443646986</v>
      </c>
      <c r="J64" s="0" t="n">
        <v>27.7271658865915</v>
      </c>
      <c r="K64" s="0" t="n">
        <v>819.5</v>
      </c>
      <c r="L64" s="23" t="n">
        <f aca="false">IF(D64="Electrique direct")</f>
        <v>0</v>
      </c>
    </row>
    <row r="65" customFormat="false" ht="13.8" hidden="false" customHeight="false" outlineLevel="0" collapsed="false">
      <c r="A65" s="0" t="s">
        <v>7</v>
      </c>
      <c r="B65" s="0" t="s">
        <v>263</v>
      </c>
      <c r="C65" s="0" t="s">
        <v>50</v>
      </c>
      <c r="D65" s="0" t="s">
        <v>41</v>
      </c>
      <c r="E65" s="0" t="s">
        <v>39</v>
      </c>
      <c r="F65" s="0" t="s">
        <v>291</v>
      </c>
      <c r="G65" s="0" t="str">
        <f aca="false">CONCATENATE(LEFT(F65,2),RIGHT(F65,6))</f>
        <v>01450404</v>
      </c>
      <c r="H65" s="0" t="s">
        <v>227</v>
      </c>
      <c r="I65" s="0" t="n">
        <v>0.717746747968256</v>
      </c>
      <c r="J65" s="0" t="n">
        <v>27.8161747463524</v>
      </c>
      <c r="K65" s="0" t="n">
        <v>819.5</v>
      </c>
      <c r="L65" s="23" t="n">
        <f aca="false">IF(D65="Electrique direct")</f>
        <v>0</v>
      </c>
    </row>
    <row r="66" customFormat="false" ht="13.8" hidden="false" customHeight="false" outlineLevel="0" collapsed="false">
      <c r="A66" s="0" t="s">
        <v>7</v>
      </c>
      <c r="B66" s="0" t="s">
        <v>263</v>
      </c>
      <c r="C66" s="0" t="s">
        <v>50</v>
      </c>
      <c r="D66" s="0" t="s">
        <v>45</v>
      </c>
      <c r="E66" s="0" t="s">
        <v>43</v>
      </c>
      <c r="F66" s="0" t="s">
        <v>292</v>
      </c>
      <c r="G66" s="0" t="str">
        <f aca="false">CONCATENATE(LEFT(F66,2),RIGHT(F66,6))</f>
        <v>01450602</v>
      </c>
      <c r="H66" s="0" t="s">
        <v>227</v>
      </c>
      <c r="I66" s="0" t="n">
        <v>0.92</v>
      </c>
      <c r="J66" s="0" t="n">
        <v>10.4</v>
      </c>
      <c r="K66" s="0" t="n">
        <v>1031.25</v>
      </c>
      <c r="L66" s="23" t="n">
        <f aca="false">IF(D66="Electrique direct")</f>
        <v>1</v>
      </c>
    </row>
    <row r="67" customFormat="false" ht="13.8" hidden="false" customHeight="false" outlineLevel="0" collapsed="false">
      <c r="A67" s="0" t="s">
        <v>7</v>
      </c>
      <c r="B67" s="0" t="s">
        <v>263</v>
      </c>
      <c r="C67" s="0" t="s">
        <v>50</v>
      </c>
      <c r="D67" s="0" t="s">
        <v>35</v>
      </c>
      <c r="E67" s="0" t="s">
        <v>33</v>
      </c>
      <c r="F67" s="0" t="s">
        <v>293</v>
      </c>
      <c r="G67" s="0" t="str">
        <f aca="false">CONCATENATE(LEFT(F67,2),RIGHT(F67,6))</f>
        <v>01452101</v>
      </c>
      <c r="H67" s="0" t="s">
        <v>227</v>
      </c>
      <c r="I67" s="0" t="n">
        <v>0.770234754873246</v>
      </c>
      <c r="J67" s="0" t="n">
        <v>30.7164713992164</v>
      </c>
      <c r="K67" s="0" t="n">
        <v>93.5</v>
      </c>
      <c r="L67" s="23" t="n">
        <f aca="false">IF(D67="Electrique direct")</f>
        <v>0</v>
      </c>
    </row>
    <row r="68" customFormat="false" ht="13.8" hidden="false" customHeight="false" outlineLevel="0" collapsed="false">
      <c r="A68" s="0" t="s">
        <v>7</v>
      </c>
      <c r="B68" s="0" t="s">
        <v>263</v>
      </c>
      <c r="C68" s="0" t="s">
        <v>50</v>
      </c>
      <c r="D68" s="0" t="s">
        <v>35</v>
      </c>
      <c r="E68" s="0" t="s">
        <v>34</v>
      </c>
      <c r="F68" s="0" t="s">
        <v>294</v>
      </c>
      <c r="G68" s="0" t="str">
        <f aca="false">CONCATENATE(LEFT(F68,2),RIGHT(F68,6))</f>
        <v>01452106</v>
      </c>
      <c r="H68" s="0" t="s">
        <v>227</v>
      </c>
      <c r="I68" s="0" t="n">
        <v>0.782436438555391</v>
      </c>
      <c r="J68" s="0" t="n">
        <v>30.7315099661162</v>
      </c>
      <c r="K68" s="0" t="n">
        <v>1993.75</v>
      </c>
      <c r="L68" s="23" t="n">
        <f aca="false">IF(D68="Electrique direct")</f>
        <v>0</v>
      </c>
    </row>
    <row r="69" customFormat="false" ht="13.8" hidden="false" customHeight="false" outlineLevel="0" collapsed="false">
      <c r="A69" s="0" t="s">
        <v>7</v>
      </c>
      <c r="B69" s="0" t="s">
        <v>263</v>
      </c>
      <c r="C69" s="0" t="s">
        <v>50</v>
      </c>
      <c r="D69" s="0" t="s">
        <v>36</v>
      </c>
      <c r="E69" s="0" t="s">
        <v>37</v>
      </c>
      <c r="F69" s="0" t="s">
        <v>295</v>
      </c>
      <c r="G69" s="0" t="str">
        <f aca="false">CONCATENATE(LEFT(F69,2),RIGHT(F69,6))</f>
        <v>01452303</v>
      </c>
      <c r="H69" s="0" t="s">
        <v>227</v>
      </c>
      <c r="I69" s="0" t="n">
        <v>0.718621645149003</v>
      </c>
      <c r="J69" s="0" t="n">
        <v>33.0085308173708</v>
      </c>
      <c r="K69" s="0" t="n">
        <v>819.5</v>
      </c>
      <c r="L69" s="23" t="n">
        <f aca="false">IF(D69="Electrique direct")</f>
        <v>0</v>
      </c>
    </row>
    <row r="70" customFormat="false" ht="13.8" hidden="false" customHeight="false" outlineLevel="0" collapsed="false">
      <c r="A70" s="0" t="s">
        <v>7</v>
      </c>
      <c r="B70" s="0" t="s">
        <v>263</v>
      </c>
      <c r="C70" s="0" t="s">
        <v>50</v>
      </c>
      <c r="D70" s="0" t="s">
        <v>38</v>
      </c>
      <c r="E70" s="0" t="s">
        <v>39</v>
      </c>
      <c r="F70" s="0" t="s">
        <v>296</v>
      </c>
      <c r="G70" s="0" t="str">
        <f aca="false">CONCATENATE(LEFT(F70,2),RIGHT(F70,6))</f>
        <v>01452404</v>
      </c>
      <c r="H70" s="0" t="s">
        <v>227</v>
      </c>
      <c r="I70" s="0" t="n">
        <v>0.948575888067158</v>
      </c>
      <c r="J70" s="0" t="n">
        <v>33.1144937456576</v>
      </c>
      <c r="K70" s="0" t="n">
        <v>819.5</v>
      </c>
      <c r="L70" s="23" t="n">
        <f aca="false">IF(D70="Electrique direct")</f>
        <v>0</v>
      </c>
    </row>
    <row r="71" customFormat="false" ht="13.8" hidden="false" customHeight="false" outlineLevel="0" collapsed="false">
      <c r="A71" s="0" t="s">
        <v>7</v>
      </c>
      <c r="B71" s="0" t="s">
        <v>263</v>
      </c>
      <c r="C71" s="0" t="s">
        <v>50</v>
      </c>
      <c r="D71" s="0" t="s">
        <v>46</v>
      </c>
      <c r="E71" s="0" t="s">
        <v>43</v>
      </c>
      <c r="F71" s="0" t="s">
        <v>297</v>
      </c>
      <c r="G71" s="0" t="str">
        <f aca="false">CONCATENATE(LEFT(F71,2),RIGHT(F71,6))</f>
        <v>01452602</v>
      </c>
      <c r="H71" s="0" t="s">
        <v>227</v>
      </c>
      <c r="I71" s="0" t="n">
        <v>1</v>
      </c>
      <c r="J71" s="0" t="n">
        <v>12</v>
      </c>
      <c r="K71" s="0" t="n">
        <v>1031.25</v>
      </c>
      <c r="L71" s="23" t="n">
        <f aca="false">IF(D71="Electrique direct")</f>
        <v>0</v>
      </c>
    </row>
    <row r="72" customFormat="false" ht="13.8" hidden="false" customHeight="false" outlineLevel="0" collapsed="false">
      <c r="A72" s="0" t="s">
        <v>7</v>
      </c>
      <c r="B72" s="0" t="s">
        <v>263</v>
      </c>
      <c r="C72" s="0" t="s">
        <v>51</v>
      </c>
      <c r="D72" s="0" t="s">
        <v>32</v>
      </c>
      <c r="E72" s="0" t="s">
        <v>33</v>
      </c>
      <c r="F72" s="0" t="s">
        <v>298</v>
      </c>
      <c r="G72" s="0" t="str">
        <f aca="false">CONCATENATE(LEFT(F72,2),RIGHT(F72,6))</f>
        <v>01830101</v>
      </c>
      <c r="H72" s="0" t="s">
        <v>227</v>
      </c>
      <c r="I72" s="0" t="n">
        <v>0.668116768317533</v>
      </c>
      <c r="J72" s="0" t="n">
        <v>15.494674538956</v>
      </c>
      <c r="K72" s="0" t="n">
        <v>92.8571428571429</v>
      </c>
      <c r="L72" s="23" t="n">
        <f aca="false">IF(D72="Electrique direct")</f>
        <v>0</v>
      </c>
    </row>
    <row r="73" customFormat="false" ht="13.8" hidden="false" customHeight="false" outlineLevel="0" collapsed="false">
      <c r="A73" s="0" t="s">
        <v>7</v>
      </c>
      <c r="B73" s="0" t="s">
        <v>263</v>
      </c>
      <c r="C73" s="0" t="s">
        <v>51</v>
      </c>
      <c r="D73" s="0" t="s">
        <v>32</v>
      </c>
      <c r="E73" s="0" t="s">
        <v>34</v>
      </c>
      <c r="F73" s="0" t="s">
        <v>299</v>
      </c>
      <c r="G73" s="0" t="str">
        <f aca="false">CONCATENATE(LEFT(F73,2),RIGHT(F73,6))</f>
        <v>01830106</v>
      </c>
      <c r="H73" s="0" t="s">
        <v>227</v>
      </c>
      <c r="I73" s="0" t="n">
        <v>0.682347739508038</v>
      </c>
      <c r="J73" s="0" t="n">
        <v>16.457391600756</v>
      </c>
      <c r="K73" s="0" t="n">
        <v>2035</v>
      </c>
      <c r="L73" s="23" t="n">
        <f aca="false">IF(D73="Electrique direct")</f>
        <v>0</v>
      </c>
    </row>
    <row r="74" customFormat="false" ht="13.8" hidden="false" customHeight="false" outlineLevel="0" collapsed="false">
      <c r="A74" s="0" t="s">
        <v>7</v>
      </c>
      <c r="B74" s="0" t="s">
        <v>263</v>
      </c>
      <c r="C74" s="0" t="s">
        <v>51</v>
      </c>
      <c r="D74" s="0" t="s">
        <v>40</v>
      </c>
      <c r="E74" s="0" t="s">
        <v>37</v>
      </c>
      <c r="F74" s="0" t="s">
        <v>300</v>
      </c>
      <c r="G74" s="0" t="str">
        <f aca="false">CONCATENATE(LEFT(F74,2),RIGHT(F74,6))</f>
        <v>01830303</v>
      </c>
      <c r="H74" s="0" t="s">
        <v>227</v>
      </c>
      <c r="I74" s="0" t="n">
        <v>0.554684865734094</v>
      </c>
      <c r="J74" s="0" t="n">
        <v>4.40204980885649</v>
      </c>
      <c r="K74" s="0" t="n">
        <v>955.5</v>
      </c>
      <c r="L74" s="23" t="n">
        <f aca="false">IF(D74="Electrique direct")</f>
        <v>0</v>
      </c>
    </row>
    <row r="75" customFormat="false" ht="13.8" hidden="false" customHeight="false" outlineLevel="0" collapsed="false">
      <c r="A75" s="0" t="s">
        <v>7</v>
      </c>
      <c r="B75" s="0" t="s">
        <v>263</v>
      </c>
      <c r="C75" s="0" t="s">
        <v>51</v>
      </c>
      <c r="D75" s="0" t="s">
        <v>41</v>
      </c>
      <c r="E75" s="0" t="s">
        <v>39</v>
      </c>
      <c r="F75" s="0" t="s">
        <v>301</v>
      </c>
      <c r="G75" s="0" t="str">
        <f aca="false">CONCATENATE(LEFT(F75,2),RIGHT(F75,6))</f>
        <v>01830404</v>
      </c>
      <c r="H75" s="0" t="s">
        <v>227</v>
      </c>
      <c r="I75" s="0" t="n">
        <v>0.732186051270633</v>
      </c>
      <c r="J75" s="0" t="n">
        <v>3.27389066891352</v>
      </c>
      <c r="K75" s="0" t="n">
        <v>955.5</v>
      </c>
      <c r="L75" s="23" t="n">
        <f aca="false">IF(D75="Electrique direct")</f>
        <v>0</v>
      </c>
    </row>
    <row r="76" customFormat="false" ht="13.8" hidden="false" customHeight="false" outlineLevel="0" collapsed="false">
      <c r="A76" s="0" t="s">
        <v>7</v>
      </c>
      <c r="B76" s="0" t="s">
        <v>263</v>
      </c>
      <c r="C76" s="0" t="s">
        <v>51</v>
      </c>
      <c r="D76" s="0" t="s">
        <v>45</v>
      </c>
      <c r="E76" s="0" t="s">
        <v>43</v>
      </c>
      <c r="F76" s="0" t="s">
        <v>302</v>
      </c>
      <c r="G76" s="0" t="str">
        <f aca="false">CONCATENATE(LEFT(F76,2),RIGHT(F76,6))</f>
        <v>01830602</v>
      </c>
      <c r="H76" s="0" t="s">
        <v>227</v>
      </c>
      <c r="I76" s="0" t="n">
        <v>0.92</v>
      </c>
      <c r="J76" s="0" t="n">
        <v>10.4</v>
      </c>
      <c r="K76" s="0" t="n">
        <v>1225.71428571429</v>
      </c>
      <c r="L76" s="23" t="n">
        <f aca="false">IF(D76="Electrique direct")</f>
        <v>1</v>
      </c>
    </row>
    <row r="77" customFormat="false" ht="13.8" hidden="false" customHeight="false" outlineLevel="0" collapsed="false">
      <c r="A77" s="0" t="s">
        <v>7</v>
      </c>
      <c r="B77" s="0" t="s">
        <v>263</v>
      </c>
      <c r="C77" s="0" t="s">
        <v>51</v>
      </c>
      <c r="D77" s="0" t="s">
        <v>48</v>
      </c>
      <c r="E77" s="0" t="s">
        <v>43</v>
      </c>
      <c r="F77" s="0" t="s">
        <v>303</v>
      </c>
      <c r="G77" s="0" t="str">
        <f aca="false">CONCATENATE(LEFT(F77,2),RIGHT(F77,6))</f>
        <v>01830902</v>
      </c>
      <c r="H77" s="0" t="s">
        <v>227</v>
      </c>
      <c r="I77" s="0" t="n">
        <v>2.94489544186046</v>
      </c>
      <c r="J77" s="0" t="n">
        <v>44.7584571443371</v>
      </c>
      <c r="K77" s="0" t="n">
        <v>1218.75</v>
      </c>
      <c r="L77" s="23" t="n">
        <f aca="false">IF(D77="Electrique direct")</f>
        <v>0</v>
      </c>
    </row>
    <row r="78" customFormat="false" ht="13.8" hidden="false" customHeight="false" outlineLevel="0" collapsed="false">
      <c r="A78" s="0" t="s">
        <v>7</v>
      </c>
      <c r="B78" s="0" t="s">
        <v>263</v>
      </c>
      <c r="C78" s="0" t="s">
        <v>51</v>
      </c>
      <c r="D78" s="0" t="s">
        <v>35</v>
      </c>
      <c r="E78" s="0" t="s">
        <v>33</v>
      </c>
      <c r="F78" s="0" t="s">
        <v>304</v>
      </c>
      <c r="G78" s="0" t="str">
        <f aca="false">CONCATENATE(LEFT(F78,2),RIGHT(F78,6))</f>
        <v>01832101</v>
      </c>
      <c r="H78" s="0" t="s">
        <v>227</v>
      </c>
      <c r="I78" s="0" t="n">
        <v>0.770903963443307</v>
      </c>
      <c r="J78" s="0" t="n">
        <v>18.4460411178048</v>
      </c>
      <c r="K78" s="0" t="n">
        <v>92.8571428571429</v>
      </c>
      <c r="L78" s="23" t="n">
        <f aca="false">IF(D78="Electrique direct")</f>
        <v>0</v>
      </c>
    </row>
    <row r="79" customFormat="false" ht="13.8" hidden="false" customHeight="false" outlineLevel="0" collapsed="false">
      <c r="A79" s="0" t="s">
        <v>7</v>
      </c>
      <c r="B79" s="0" t="s">
        <v>263</v>
      </c>
      <c r="C79" s="0" t="s">
        <v>51</v>
      </c>
      <c r="D79" s="0" t="s">
        <v>35</v>
      </c>
      <c r="E79" s="0" t="s">
        <v>34</v>
      </c>
      <c r="F79" s="0" t="s">
        <v>305</v>
      </c>
      <c r="G79" s="0" t="str">
        <f aca="false">CONCATENATE(LEFT(F79,2),RIGHT(F79,6))</f>
        <v>01832106</v>
      </c>
      <c r="H79" s="0" t="s">
        <v>227</v>
      </c>
      <c r="I79" s="0" t="n">
        <v>0.787324314816967</v>
      </c>
      <c r="J79" s="0" t="n">
        <v>19.5921328580428</v>
      </c>
      <c r="K79" s="0" t="n">
        <v>2035</v>
      </c>
      <c r="L79" s="23" t="n">
        <f aca="false">IF(D79="Electrique direct")</f>
        <v>0</v>
      </c>
    </row>
    <row r="80" customFormat="false" ht="13.8" hidden="false" customHeight="false" outlineLevel="0" collapsed="false">
      <c r="A80" s="0" t="s">
        <v>7</v>
      </c>
      <c r="B80" s="0" t="s">
        <v>263</v>
      </c>
      <c r="C80" s="0" t="s">
        <v>51</v>
      </c>
      <c r="D80" s="0" t="s">
        <v>36</v>
      </c>
      <c r="E80" s="0" t="s">
        <v>37</v>
      </c>
      <c r="F80" s="0" t="s">
        <v>306</v>
      </c>
      <c r="G80" s="0" t="str">
        <f aca="false">CONCATENATE(LEFT(F80,2),RIGHT(F80,6))</f>
        <v>01832303</v>
      </c>
      <c r="H80" s="0" t="s">
        <v>227</v>
      </c>
      <c r="I80" s="0" t="n">
        <v>0.725216305705104</v>
      </c>
      <c r="J80" s="0" t="n">
        <v>5.24053548673392</v>
      </c>
      <c r="K80" s="0" t="n">
        <v>955.5</v>
      </c>
      <c r="L80" s="23" t="n">
        <f aca="false">IF(D80="Electrique direct")</f>
        <v>0</v>
      </c>
    </row>
    <row r="81" customFormat="false" ht="13.8" hidden="false" customHeight="false" outlineLevel="0" collapsed="false">
      <c r="A81" s="0" t="s">
        <v>7</v>
      </c>
      <c r="B81" s="0" t="s">
        <v>263</v>
      </c>
      <c r="C81" s="0" t="s">
        <v>51</v>
      </c>
      <c r="D81" s="0" t="s">
        <v>38</v>
      </c>
      <c r="E81" s="0" t="s">
        <v>39</v>
      </c>
      <c r="F81" s="0" t="s">
        <v>307</v>
      </c>
      <c r="G81" s="0" t="str">
        <f aca="false">CONCATENATE(LEFT(F81,2),RIGHT(F81,6))</f>
        <v>01832404</v>
      </c>
      <c r="H81" s="0" t="s">
        <v>227</v>
      </c>
      <c r="I81" s="0" t="n">
        <v>0.957295666038883</v>
      </c>
      <c r="J81" s="0" t="n">
        <v>3.89748889156372</v>
      </c>
      <c r="K81" s="0" t="n">
        <v>955.5</v>
      </c>
      <c r="L81" s="23" t="n">
        <f aca="false">IF(D81="Electrique direct")</f>
        <v>0</v>
      </c>
    </row>
    <row r="82" customFormat="false" ht="13.8" hidden="false" customHeight="false" outlineLevel="0" collapsed="false">
      <c r="A82" s="0" t="s">
        <v>7</v>
      </c>
      <c r="B82" s="0" t="s">
        <v>263</v>
      </c>
      <c r="C82" s="0" t="s">
        <v>51</v>
      </c>
      <c r="D82" s="0" t="s">
        <v>46</v>
      </c>
      <c r="E82" s="0" t="s">
        <v>43</v>
      </c>
      <c r="F82" s="0" t="s">
        <v>308</v>
      </c>
      <c r="G82" s="0" t="str">
        <f aca="false">CONCATENATE(LEFT(F82,2),RIGHT(F82,6))</f>
        <v>01832602</v>
      </c>
      <c r="H82" s="0" t="s">
        <v>227</v>
      </c>
      <c r="I82" s="0" t="n">
        <v>1</v>
      </c>
      <c r="J82" s="0" t="n">
        <v>12</v>
      </c>
      <c r="K82" s="0" t="n">
        <v>1225.71428571429</v>
      </c>
      <c r="L82" s="23" t="n">
        <f aca="false">IF(D82="Electrique direct")</f>
        <v>0</v>
      </c>
    </row>
    <row r="83" customFormat="false" ht="13.8" hidden="false" customHeight="false" outlineLevel="0" collapsed="false">
      <c r="A83" s="0" t="s">
        <v>7</v>
      </c>
      <c r="B83" s="0" t="s">
        <v>263</v>
      </c>
      <c r="C83" s="0" t="s">
        <v>51</v>
      </c>
      <c r="D83" s="0" t="s">
        <v>49</v>
      </c>
      <c r="E83" s="0" t="s">
        <v>43</v>
      </c>
      <c r="F83" s="0" t="s">
        <v>309</v>
      </c>
      <c r="G83" s="0" t="str">
        <f aca="false">CONCATENATE(LEFT(F83,2),RIGHT(F83,6))</f>
        <v>01832902</v>
      </c>
      <c r="H83" s="0" t="s">
        <v>227</v>
      </c>
      <c r="I83" s="0" t="n">
        <v>3.39795627906976</v>
      </c>
      <c r="J83" s="0" t="n">
        <v>53.2838775527823</v>
      </c>
      <c r="K83" s="0" t="n">
        <v>1218.75</v>
      </c>
      <c r="L83" s="23" t="n">
        <f aca="false">IF(D83="Electrique direct")</f>
        <v>0</v>
      </c>
    </row>
    <row r="84" customFormat="false" ht="13.8" hidden="false" customHeight="false" outlineLevel="0" collapsed="false">
      <c r="A84" s="0" t="s">
        <v>7</v>
      </c>
      <c r="B84" s="0" t="s">
        <v>263</v>
      </c>
      <c r="C84" s="0" t="s">
        <v>52</v>
      </c>
      <c r="D84" s="0" t="s">
        <v>32</v>
      </c>
      <c r="E84" s="0" t="s">
        <v>33</v>
      </c>
      <c r="F84" s="0" t="s">
        <v>310</v>
      </c>
      <c r="G84" s="0" t="str">
        <f aca="false">CONCATENATE(LEFT(F84,2),RIGHT(F84,6))</f>
        <v>01840101</v>
      </c>
      <c r="H84" s="0" t="s">
        <v>227</v>
      </c>
      <c r="I84" s="0" t="n">
        <v>0.664317642708183</v>
      </c>
      <c r="J84" s="0" t="n">
        <v>17.0296389362657</v>
      </c>
      <c r="K84" s="0" t="n">
        <v>92.625</v>
      </c>
      <c r="L84" s="23" t="n">
        <f aca="false">IF(D84="Electrique direct")</f>
        <v>0</v>
      </c>
    </row>
    <row r="85" customFormat="false" ht="13.8" hidden="false" customHeight="false" outlineLevel="0" collapsed="false">
      <c r="A85" s="0" t="s">
        <v>7</v>
      </c>
      <c r="B85" s="0" t="s">
        <v>263</v>
      </c>
      <c r="C85" s="0" t="s">
        <v>52</v>
      </c>
      <c r="D85" s="0" t="s">
        <v>32</v>
      </c>
      <c r="E85" s="0" t="s">
        <v>34</v>
      </c>
      <c r="F85" s="0" t="s">
        <v>311</v>
      </c>
      <c r="G85" s="0" t="str">
        <f aca="false">CONCATENATE(LEFT(F85,2),RIGHT(F85,6))</f>
        <v>01840106</v>
      </c>
      <c r="H85" s="0" t="s">
        <v>227</v>
      </c>
      <c r="I85" s="0" t="n">
        <v>0.679835350001312</v>
      </c>
      <c r="J85" s="0" t="n">
        <v>16.5333068410633</v>
      </c>
      <c r="K85" s="0" t="n">
        <v>1993.75</v>
      </c>
      <c r="L85" s="23" t="n">
        <f aca="false">IF(D85="Electrique direct")</f>
        <v>0</v>
      </c>
    </row>
    <row r="86" customFormat="false" ht="13.8" hidden="false" customHeight="false" outlineLevel="0" collapsed="false">
      <c r="A86" s="0" t="s">
        <v>7</v>
      </c>
      <c r="B86" s="0" t="s">
        <v>263</v>
      </c>
      <c r="C86" s="0" t="s">
        <v>52</v>
      </c>
      <c r="D86" s="0" t="s">
        <v>40</v>
      </c>
      <c r="E86" s="0" t="s">
        <v>37</v>
      </c>
      <c r="F86" s="0" t="s">
        <v>312</v>
      </c>
      <c r="G86" s="0" t="str">
        <f aca="false">CONCATENATE(LEFT(F86,2),RIGHT(F86,6))</f>
        <v>01840303</v>
      </c>
      <c r="H86" s="0" t="s">
        <v>227</v>
      </c>
      <c r="I86" s="0" t="n">
        <v>0.554697009089054</v>
      </c>
      <c r="J86" s="0" t="n">
        <v>4.29681030874339</v>
      </c>
      <c r="K86" s="0" t="n">
        <v>955.5</v>
      </c>
      <c r="L86" s="23" t="n">
        <f aca="false">IF(D86="Electrique direct")</f>
        <v>0</v>
      </c>
    </row>
    <row r="87" customFormat="false" ht="13.8" hidden="false" customHeight="false" outlineLevel="0" collapsed="false">
      <c r="A87" s="0" t="s">
        <v>7</v>
      </c>
      <c r="B87" s="0" t="s">
        <v>263</v>
      </c>
      <c r="C87" s="0" t="s">
        <v>52</v>
      </c>
      <c r="D87" s="0" t="s">
        <v>41</v>
      </c>
      <c r="E87" s="0" t="s">
        <v>39</v>
      </c>
      <c r="F87" s="0" t="s">
        <v>313</v>
      </c>
      <c r="G87" s="0" t="str">
        <f aca="false">CONCATENATE(LEFT(F87,2),RIGHT(F87,6))</f>
        <v>01840404</v>
      </c>
      <c r="H87" s="0" t="s">
        <v>227</v>
      </c>
      <c r="I87" s="0" t="n">
        <v>0.732189655546549</v>
      </c>
      <c r="J87" s="0" t="n">
        <v>3.48460882985392</v>
      </c>
      <c r="K87" s="0" t="n">
        <v>955.5</v>
      </c>
      <c r="L87" s="23" t="n">
        <f aca="false">IF(D87="Electrique direct")</f>
        <v>0</v>
      </c>
    </row>
    <row r="88" customFormat="false" ht="13.8" hidden="false" customHeight="false" outlineLevel="0" collapsed="false">
      <c r="A88" s="0" t="s">
        <v>7</v>
      </c>
      <c r="B88" s="0" t="s">
        <v>263</v>
      </c>
      <c r="C88" s="0" t="s">
        <v>52</v>
      </c>
      <c r="D88" s="0" t="s">
        <v>45</v>
      </c>
      <c r="E88" s="0" t="s">
        <v>43</v>
      </c>
      <c r="F88" s="0" t="s">
        <v>314</v>
      </c>
      <c r="G88" s="0" t="str">
        <f aca="false">CONCATENATE(LEFT(F88,2),RIGHT(F88,6))</f>
        <v>01840602</v>
      </c>
      <c r="H88" s="0" t="s">
        <v>227</v>
      </c>
      <c r="I88" s="0" t="n">
        <v>0.92</v>
      </c>
      <c r="J88" s="0" t="n">
        <v>10.4</v>
      </c>
      <c r="K88" s="0" t="n">
        <v>1225.71428571429</v>
      </c>
      <c r="L88" s="23" t="n">
        <f aca="false">IF(D88="Electrique direct")</f>
        <v>1</v>
      </c>
    </row>
    <row r="89" customFormat="false" ht="13.8" hidden="false" customHeight="false" outlineLevel="0" collapsed="false">
      <c r="A89" s="0" t="s">
        <v>7</v>
      </c>
      <c r="B89" s="0" t="s">
        <v>263</v>
      </c>
      <c r="C89" s="0" t="s">
        <v>52</v>
      </c>
      <c r="D89" s="0" t="s">
        <v>48</v>
      </c>
      <c r="E89" s="0" t="s">
        <v>43</v>
      </c>
      <c r="F89" s="0" t="s">
        <v>315</v>
      </c>
      <c r="G89" s="0" t="str">
        <f aca="false">CONCATENATE(LEFT(F89,2),RIGHT(F89,6))</f>
        <v>01840902</v>
      </c>
      <c r="H89" s="0" t="s">
        <v>227</v>
      </c>
      <c r="I89" s="0" t="n">
        <v>2.94489544186046</v>
      </c>
      <c r="J89" s="0" t="n">
        <v>49.1083704451693</v>
      </c>
      <c r="K89" s="0" t="n">
        <v>1218.75</v>
      </c>
      <c r="L89" s="23" t="n">
        <f aca="false">IF(D89="Electrique direct")</f>
        <v>0</v>
      </c>
    </row>
    <row r="90" customFormat="false" ht="13.8" hidden="false" customHeight="false" outlineLevel="0" collapsed="false">
      <c r="A90" s="0" t="s">
        <v>7</v>
      </c>
      <c r="B90" s="0" t="s">
        <v>263</v>
      </c>
      <c r="C90" s="0" t="s">
        <v>52</v>
      </c>
      <c r="D90" s="0" t="s">
        <v>35</v>
      </c>
      <c r="E90" s="0" t="s">
        <v>33</v>
      </c>
      <c r="F90" s="0" t="s">
        <v>316</v>
      </c>
      <c r="G90" s="0" t="str">
        <f aca="false">CONCATENATE(LEFT(F90,2),RIGHT(F90,6))</f>
        <v>01842101</v>
      </c>
      <c r="H90" s="0" t="s">
        <v>227</v>
      </c>
      <c r="I90" s="0" t="n">
        <v>0.76652035697098</v>
      </c>
      <c r="J90" s="0" t="n">
        <v>20.2733796860306</v>
      </c>
      <c r="K90" s="0" t="n">
        <v>92.625</v>
      </c>
      <c r="L90" s="23" t="n">
        <f aca="false">IF(D90="Electrique direct")</f>
        <v>0</v>
      </c>
    </row>
    <row r="91" customFormat="false" ht="13.8" hidden="false" customHeight="false" outlineLevel="0" collapsed="false">
      <c r="A91" s="0" t="s">
        <v>7</v>
      </c>
      <c r="B91" s="0" t="s">
        <v>263</v>
      </c>
      <c r="C91" s="0" t="s">
        <v>52</v>
      </c>
      <c r="D91" s="0" t="s">
        <v>35</v>
      </c>
      <c r="E91" s="0" t="s">
        <v>34</v>
      </c>
      <c r="F91" s="0" t="s">
        <v>317</v>
      </c>
      <c r="G91" s="0" t="str">
        <f aca="false">CONCATENATE(LEFT(F91,2),RIGHT(F91,6))</f>
        <v>01842106</v>
      </c>
      <c r="H91" s="0" t="s">
        <v>227</v>
      </c>
      <c r="I91" s="0" t="n">
        <v>0.784425403847667</v>
      </c>
      <c r="J91" s="0" t="n">
        <v>19.6825081441229</v>
      </c>
      <c r="K91" s="0" t="n">
        <v>1993.75</v>
      </c>
      <c r="L91" s="23" t="n">
        <f aca="false">IF(D91="Electrique direct")</f>
        <v>0</v>
      </c>
    </row>
    <row r="92" customFormat="false" ht="13.8" hidden="false" customHeight="false" outlineLevel="0" collapsed="false">
      <c r="A92" s="0" t="s">
        <v>7</v>
      </c>
      <c r="B92" s="0" t="s">
        <v>263</v>
      </c>
      <c r="C92" s="0" t="s">
        <v>52</v>
      </c>
      <c r="D92" s="0" t="s">
        <v>36</v>
      </c>
      <c r="E92" s="0" t="s">
        <v>37</v>
      </c>
      <c r="F92" s="0" t="s">
        <v>318</v>
      </c>
      <c r="G92" s="0" t="str">
        <f aca="false">CONCATENATE(LEFT(F92,2),RIGHT(F92,6))</f>
        <v>01842303</v>
      </c>
      <c r="H92" s="0" t="s">
        <v>227</v>
      </c>
      <c r="I92" s="0" t="n">
        <v>0.725277022479904</v>
      </c>
      <c r="J92" s="0" t="n">
        <v>5.11525036755165</v>
      </c>
      <c r="K92" s="0" t="n">
        <v>955.5</v>
      </c>
      <c r="L92" s="23" t="n">
        <f aca="false">IF(D92="Electrique direct")</f>
        <v>0</v>
      </c>
    </row>
    <row r="93" customFormat="false" ht="13.8" hidden="false" customHeight="false" outlineLevel="0" collapsed="false">
      <c r="A93" s="0" t="s">
        <v>7</v>
      </c>
      <c r="B93" s="0" t="s">
        <v>263</v>
      </c>
      <c r="C93" s="0" t="s">
        <v>52</v>
      </c>
      <c r="D93" s="0" t="s">
        <v>38</v>
      </c>
      <c r="E93" s="0" t="s">
        <v>39</v>
      </c>
      <c r="F93" s="0" t="s">
        <v>319</v>
      </c>
      <c r="G93" s="0" t="str">
        <f aca="false">CONCATENATE(LEFT(F93,2),RIGHT(F93,6))</f>
        <v>01842404</v>
      </c>
      <c r="H93" s="0" t="s">
        <v>227</v>
      </c>
      <c r="I93" s="0" t="n">
        <v>0.957313687418462</v>
      </c>
      <c r="J93" s="0" t="n">
        <v>4.14834384506419</v>
      </c>
      <c r="K93" s="0" t="n">
        <v>955.5</v>
      </c>
      <c r="L93" s="23" t="n">
        <f aca="false">IF(D93="Electrique direct")</f>
        <v>0</v>
      </c>
    </row>
    <row r="94" customFormat="false" ht="13.8" hidden="false" customHeight="false" outlineLevel="0" collapsed="false">
      <c r="A94" s="0" t="s">
        <v>7</v>
      </c>
      <c r="B94" s="0" t="s">
        <v>263</v>
      </c>
      <c r="C94" s="0" t="s">
        <v>52</v>
      </c>
      <c r="D94" s="0" t="s">
        <v>46</v>
      </c>
      <c r="E94" s="0" t="s">
        <v>43</v>
      </c>
      <c r="F94" s="0" t="s">
        <v>320</v>
      </c>
      <c r="G94" s="0" t="str">
        <f aca="false">CONCATENATE(LEFT(F94,2),RIGHT(F94,6))</f>
        <v>01842602</v>
      </c>
      <c r="H94" s="0" t="s">
        <v>227</v>
      </c>
      <c r="I94" s="0" t="n">
        <v>1</v>
      </c>
      <c r="J94" s="0" t="n">
        <v>12</v>
      </c>
      <c r="K94" s="0" t="n">
        <v>1225.71428571429</v>
      </c>
      <c r="L94" s="23" t="n">
        <f aca="false">IF(D94="Electrique direct")</f>
        <v>0</v>
      </c>
    </row>
    <row r="95" customFormat="false" ht="13.8" hidden="false" customHeight="false" outlineLevel="0" collapsed="false">
      <c r="A95" s="0" t="s">
        <v>7</v>
      </c>
      <c r="B95" s="0" t="s">
        <v>263</v>
      </c>
      <c r="C95" s="0" t="s">
        <v>52</v>
      </c>
      <c r="D95" s="0" t="s">
        <v>49</v>
      </c>
      <c r="E95" s="0" t="s">
        <v>43</v>
      </c>
      <c r="F95" s="0" t="s">
        <v>321</v>
      </c>
      <c r="G95" s="0" t="str">
        <f aca="false">CONCATENATE(LEFT(F95,2),RIGHT(F95,6))</f>
        <v>01842902</v>
      </c>
      <c r="H95" s="0" t="s">
        <v>227</v>
      </c>
      <c r="I95" s="0" t="n">
        <v>3.39795627906976</v>
      </c>
      <c r="J95" s="0" t="n">
        <v>58.4623457680587</v>
      </c>
      <c r="K95" s="0" t="n">
        <v>1218.75</v>
      </c>
      <c r="L95" s="23" t="n">
        <f aca="false">IF(D95="Electrique direct")</f>
        <v>0</v>
      </c>
    </row>
    <row r="96" customFormat="false" ht="13.8" hidden="false" customHeight="false" outlineLevel="0" collapsed="false">
      <c r="A96" s="0" t="s">
        <v>7</v>
      </c>
      <c r="B96" s="0" t="s">
        <v>263</v>
      </c>
      <c r="C96" s="0" t="s">
        <v>53</v>
      </c>
      <c r="D96" s="0" t="s">
        <v>32</v>
      </c>
      <c r="E96" s="0" t="s">
        <v>33</v>
      </c>
      <c r="F96" s="0" t="s">
        <v>322</v>
      </c>
      <c r="G96" s="0" t="str">
        <f aca="false">CONCATENATE(LEFT(F96,2),RIGHT(F96,6))</f>
        <v>01850101</v>
      </c>
      <c r="H96" s="0" t="s">
        <v>227</v>
      </c>
      <c r="I96" s="0" t="n">
        <v>0.674961067637281</v>
      </c>
      <c r="J96" s="0" t="n">
        <v>20.4892296406805</v>
      </c>
      <c r="K96" s="0" t="n">
        <v>92.8571428571429</v>
      </c>
      <c r="L96" s="23" t="n">
        <f aca="false">IF(D96="Electrique direct")</f>
        <v>0</v>
      </c>
    </row>
    <row r="97" customFormat="false" ht="13.8" hidden="false" customHeight="false" outlineLevel="0" collapsed="false">
      <c r="A97" s="0" t="s">
        <v>7</v>
      </c>
      <c r="B97" s="0" t="s">
        <v>263</v>
      </c>
      <c r="C97" s="0" t="s">
        <v>53</v>
      </c>
      <c r="D97" s="0" t="s">
        <v>32</v>
      </c>
      <c r="E97" s="0" t="s">
        <v>34</v>
      </c>
      <c r="F97" s="0" t="s">
        <v>323</v>
      </c>
      <c r="G97" s="0" t="str">
        <f aca="false">CONCATENATE(LEFT(F97,2),RIGHT(F97,6))</f>
        <v>01850106</v>
      </c>
      <c r="H97" s="0" t="s">
        <v>227</v>
      </c>
      <c r="I97" s="0" t="n">
        <v>0.678476905338781</v>
      </c>
      <c r="J97" s="0" t="n">
        <v>20.8884697351015</v>
      </c>
      <c r="K97" s="0" t="n">
        <v>2011.42857142857</v>
      </c>
      <c r="L97" s="23" t="n">
        <f aca="false">IF(D97="Electrique direct")</f>
        <v>0</v>
      </c>
    </row>
    <row r="98" customFormat="false" ht="13.8" hidden="false" customHeight="false" outlineLevel="0" collapsed="false">
      <c r="A98" s="0" t="s">
        <v>7</v>
      </c>
      <c r="B98" s="0" t="s">
        <v>263</v>
      </c>
      <c r="C98" s="0" t="s">
        <v>53</v>
      </c>
      <c r="D98" s="0" t="s">
        <v>40</v>
      </c>
      <c r="E98" s="0" t="s">
        <v>37</v>
      </c>
      <c r="F98" s="0" t="s">
        <v>324</v>
      </c>
      <c r="G98" s="0" t="str">
        <f aca="false">CONCATENATE(LEFT(F98,2),RIGHT(F98,6))</f>
        <v>01850303</v>
      </c>
      <c r="H98" s="0" t="s">
        <v>227</v>
      </c>
      <c r="I98" s="0" t="n">
        <v>0.554697283220289</v>
      </c>
      <c r="J98" s="0" t="n">
        <v>5.01104042699817</v>
      </c>
      <c r="K98" s="0" t="n">
        <v>955.5</v>
      </c>
      <c r="L98" s="23" t="n">
        <f aca="false">IF(D98="Electrique direct")</f>
        <v>0</v>
      </c>
    </row>
    <row r="99" customFormat="false" ht="13.8" hidden="false" customHeight="false" outlineLevel="0" collapsed="false">
      <c r="A99" s="0" t="s">
        <v>7</v>
      </c>
      <c r="B99" s="0" t="s">
        <v>263</v>
      </c>
      <c r="C99" s="0" t="s">
        <v>53</v>
      </c>
      <c r="D99" s="0" t="s">
        <v>41</v>
      </c>
      <c r="E99" s="0" t="s">
        <v>39</v>
      </c>
      <c r="F99" s="0" t="s">
        <v>325</v>
      </c>
      <c r="G99" s="0" t="str">
        <f aca="false">CONCATENATE(LEFT(F99,2),RIGHT(F99,6))</f>
        <v>01850404</v>
      </c>
      <c r="H99" s="0" t="s">
        <v>227</v>
      </c>
      <c r="I99" s="0" t="n">
        <v>0.732200684074406</v>
      </c>
      <c r="J99" s="0" t="n">
        <v>3.84201411369297</v>
      </c>
      <c r="K99" s="0" t="n">
        <v>955.5</v>
      </c>
      <c r="L99" s="23" t="n">
        <f aca="false">IF(D99="Electrique direct")</f>
        <v>0</v>
      </c>
    </row>
    <row r="100" customFormat="false" ht="13.8" hidden="false" customHeight="false" outlineLevel="0" collapsed="false">
      <c r="A100" s="0" t="s">
        <v>7</v>
      </c>
      <c r="B100" s="0" t="s">
        <v>263</v>
      </c>
      <c r="C100" s="0" t="s">
        <v>53</v>
      </c>
      <c r="D100" s="0" t="s">
        <v>45</v>
      </c>
      <c r="E100" s="0" t="s">
        <v>43</v>
      </c>
      <c r="F100" s="0" t="s">
        <v>326</v>
      </c>
      <c r="G100" s="0" t="str">
        <f aca="false">CONCATENATE(LEFT(F100,2),RIGHT(F100,6))</f>
        <v>01850602</v>
      </c>
      <c r="H100" s="0" t="s">
        <v>227</v>
      </c>
      <c r="I100" s="0" t="n">
        <v>0.92</v>
      </c>
      <c r="J100" s="0" t="n">
        <v>10.4</v>
      </c>
      <c r="K100" s="0" t="n">
        <v>1225.71428571429</v>
      </c>
      <c r="L100" s="23" t="n">
        <f aca="false">IF(D100="Electrique direct")</f>
        <v>1</v>
      </c>
    </row>
    <row r="101" customFormat="false" ht="13.8" hidden="false" customHeight="false" outlineLevel="0" collapsed="false">
      <c r="A101" s="0" t="s">
        <v>7</v>
      </c>
      <c r="B101" s="0" t="s">
        <v>263</v>
      </c>
      <c r="C101" s="0" t="s">
        <v>53</v>
      </c>
      <c r="D101" s="0" t="s">
        <v>48</v>
      </c>
      <c r="E101" s="0" t="s">
        <v>43</v>
      </c>
      <c r="F101" s="0" t="s">
        <v>327</v>
      </c>
      <c r="G101" s="0" t="str">
        <f aca="false">CONCATENATE(LEFT(F101,2),RIGHT(F101,6))</f>
        <v>01850902</v>
      </c>
      <c r="H101" s="0" t="s">
        <v>227</v>
      </c>
      <c r="I101" s="0" t="n">
        <v>2.94489544186046</v>
      </c>
      <c r="J101" s="0" t="n">
        <v>58.3663687374653</v>
      </c>
      <c r="K101" s="0" t="n">
        <v>1218.75</v>
      </c>
      <c r="L101" s="23" t="n">
        <f aca="false">IF(D101="Electrique direct")</f>
        <v>0</v>
      </c>
    </row>
    <row r="102" customFormat="false" ht="13.8" hidden="false" customHeight="false" outlineLevel="0" collapsed="false">
      <c r="A102" s="0" t="s">
        <v>7</v>
      </c>
      <c r="B102" s="0" t="s">
        <v>263</v>
      </c>
      <c r="C102" s="0" t="s">
        <v>53</v>
      </c>
      <c r="D102" s="0" t="s">
        <v>35</v>
      </c>
      <c r="E102" s="0" t="s">
        <v>33</v>
      </c>
      <c r="F102" s="0" t="s">
        <v>328</v>
      </c>
      <c r="G102" s="0" t="str">
        <f aca="false">CONCATENATE(LEFT(F102,2),RIGHT(F102,6))</f>
        <v>01852101</v>
      </c>
      <c r="H102" s="0" t="s">
        <v>227</v>
      </c>
      <c r="I102" s="0" t="n">
        <v>0.77880123188917</v>
      </c>
      <c r="J102" s="0" t="n">
        <v>24.3919400484291</v>
      </c>
      <c r="K102" s="0" t="n">
        <v>92.8571428571429</v>
      </c>
      <c r="L102" s="23" t="n">
        <f aca="false">IF(D102="Electrique direct")</f>
        <v>0</v>
      </c>
    </row>
    <row r="103" customFormat="false" ht="13.8" hidden="false" customHeight="false" outlineLevel="0" collapsed="false">
      <c r="A103" s="0" t="s">
        <v>7</v>
      </c>
      <c r="B103" s="0" t="s">
        <v>263</v>
      </c>
      <c r="C103" s="0" t="s">
        <v>53</v>
      </c>
      <c r="D103" s="0" t="s">
        <v>35</v>
      </c>
      <c r="E103" s="0" t="s">
        <v>34</v>
      </c>
      <c r="F103" s="0" t="s">
        <v>329</v>
      </c>
      <c r="G103" s="0" t="str">
        <f aca="false">CONCATENATE(LEFT(F103,2),RIGHT(F103,6))</f>
        <v>01852106</v>
      </c>
      <c r="H103" s="0" t="s">
        <v>227</v>
      </c>
      <c r="I103" s="0" t="n">
        <v>0.782857967698593</v>
      </c>
      <c r="J103" s="0" t="n">
        <v>24.8672258751209</v>
      </c>
      <c r="K103" s="0" t="n">
        <v>2011.42857142857</v>
      </c>
      <c r="L103" s="23" t="n">
        <f aca="false">IF(D103="Electrique direct")</f>
        <v>0</v>
      </c>
    </row>
    <row r="104" customFormat="false" ht="13.8" hidden="false" customHeight="false" outlineLevel="0" collapsed="false">
      <c r="A104" s="0" t="s">
        <v>7</v>
      </c>
      <c r="B104" s="0" t="s">
        <v>263</v>
      </c>
      <c r="C104" s="0" t="s">
        <v>53</v>
      </c>
      <c r="D104" s="0" t="s">
        <v>36</v>
      </c>
      <c r="E104" s="0" t="s">
        <v>37</v>
      </c>
      <c r="F104" s="0" t="s">
        <v>330</v>
      </c>
      <c r="G104" s="0" t="str">
        <f aca="false">CONCATENATE(LEFT(F104,2),RIGHT(F104,6))</f>
        <v>01852303</v>
      </c>
      <c r="H104" s="0" t="s">
        <v>227</v>
      </c>
      <c r="I104" s="0" t="n">
        <v>0.725278393136078</v>
      </c>
      <c r="J104" s="0" t="n">
        <v>5.96552431785496</v>
      </c>
      <c r="K104" s="0" t="n">
        <v>955.5</v>
      </c>
      <c r="L104" s="23" t="n">
        <f aca="false">IF(D104="Electrique direct")</f>
        <v>0</v>
      </c>
    </row>
    <row r="105" customFormat="false" ht="13.8" hidden="false" customHeight="false" outlineLevel="0" collapsed="false">
      <c r="A105" s="0" t="s">
        <v>7</v>
      </c>
      <c r="B105" s="0" t="s">
        <v>263</v>
      </c>
      <c r="C105" s="0" t="s">
        <v>53</v>
      </c>
      <c r="D105" s="0" t="s">
        <v>38</v>
      </c>
      <c r="E105" s="0" t="s">
        <v>39</v>
      </c>
      <c r="F105" s="0" t="s">
        <v>331</v>
      </c>
      <c r="G105" s="0" t="str">
        <f aca="false">CONCATENATE(LEFT(F105,2),RIGHT(F105,6))</f>
        <v>01852404</v>
      </c>
      <c r="H105" s="0" t="s">
        <v>227</v>
      </c>
      <c r="I105" s="0" t="n">
        <v>0.957368830057749</v>
      </c>
      <c r="J105" s="0" t="n">
        <v>4.57382632582496</v>
      </c>
      <c r="K105" s="0" t="n">
        <v>955.5</v>
      </c>
      <c r="L105" s="23" t="n">
        <f aca="false">IF(D105="Electrique direct")</f>
        <v>0</v>
      </c>
    </row>
    <row r="106" customFormat="false" ht="13.8" hidden="false" customHeight="false" outlineLevel="0" collapsed="false">
      <c r="A106" s="0" t="s">
        <v>7</v>
      </c>
      <c r="B106" s="0" t="s">
        <v>263</v>
      </c>
      <c r="C106" s="0" t="s">
        <v>53</v>
      </c>
      <c r="D106" s="0" t="s">
        <v>46</v>
      </c>
      <c r="E106" s="0" t="s">
        <v>43</v>
      </c>
      <c r="F106" s="0" t="s">
        <v>332</v>
      </c>
      <c r="G106" s="0" t="str">
        <f aca="false">CONCATENATE(LEFT(F106,2),RIGHT(F106,6))</f>
        <v>01852602</v>
      </c>
      <c r="H106" s="0" t="s">
        <v>227</v>
      </c>
      <c r="I106" s="0" t="n">
        <v>1</v>
      </c>
      <c r="J106" s="0" t="n">
        <v>12</v>
      </c>
      <c r="K106" s="0" t="n">
        <v>1225.71428571429</v>
      </c>
      <c r="L106" s="23" t="n">
        <f aca="false">IF(D106="Electrique direct")</f>
        <v>0</v>
      </c>
    </row>
    <row r="107" customFormat="false" ht="13.8" hidden="false" customHeight="false" outlineLevel="0" collapsed="false">
      <c r="A107" s="0" t="s">
        <v>7</v>
      </c>
      <c r="B107" s="0" t="s">
        <v>263</v>
      </c>
      <c r="C107" s="0" t="s">
        <v>53</v>
      </c>
      <c r="D107" s="0" t="s">
        <v>49</v>
      </c>
      <c r="E107" s="0" t="s">
        <v>43</v>
      </c>
      <c r="F107" s="0" t="s">
        <v>333</v>
      </c>
      <c r="G107" s="0" t="str">
        <f aca="false">CONCATENATE(LEFT(F107,2),RIGHT(F107,6))</f>
        <v>01852902</v>
      </c>
      <c r="H107" s="0" t="s">
        <v>227</v>
      </c>
      <c r="I107" s="0" t="n">
        <v>3.39795627906976</v>
      </c>
      <c r="J107" s="0" t="n">
        <v>69.4837723065064</v>
      </c>
      <c r="K107" s="0" t="n">
        <v>1218.75</v>
      </c>
      <c r="L107" s="23" t="n">
        <f aca="false">IF(D107="Electrique direct")</f>
        <v>0</v>
      </c>
    </row>
    <row r="108" customFormat="false" ht="13.8" hidden="false" customHeight="false" outlineLevel="0" collapsed="false">
      <c r="A108" s="0" t="s">
        <v>14</v>
      </c>
      <c r="B108" s="0" t="s">
        <v>334</v>
      </c>
      <c r="C108" s="0" t="s">
        <v>54</v>
      </c>
      <c r="D108" s="0" t="s">
        <v>32</v>
      </c>
      <c r="E108" s="0" t="s">
        <v>33</v>
      </c>
      <c r="F108" s="0" t="s">
        <v>335</v>
      </c>
      <c r="G108" s="0" t="str">
        <f aca="false">CONCATENATE(LEFT(F108,2),RIGHT(F108,6))</f>
        <v>02160101</v>
      </c>
      <c r="H108" s="0" t="s">
        <v>227</v>
      </c>
      <c r="I108" s="0" t="n">
        <v>0.736040784395178</v>
      </c>
      <c r="J108" s="0" t="n">
        <v>25.4823332830455</v>
      </c>
      <c r="K108" s="0" t="n">
        <v>119</v>
      </c>
      <c r="L108" s="23" t="n">
        <f aca="false">IF(D108="Electrique direct")</f>
        <v>0</v>
      </c>
    </row>
    <row r="109" customFormat="false" ht="13.8" hidden="false" customHeight="false" outlineLevel="0" collapsed="false">
      <c r="A109" s="0" t="s">
        <v>14</v>
      </c>
      <c r="B109" s="0" t="s">
        <v>334</v>
      </c>
      <c r="C109" s="0" t="s">
        <v>54</v>
      </c>
      <c r="D109" s="0" t="s">
        <v>32</v>
      </c>
      <c r="E109" s="0" t="s">
        <v>34</v>
      </c>
      <c r="F109" s="0" t="s">
        <v>336</v>
      </c>
      <c r="G109" s="0" t="str">
        <f aca="false">CONCATENATE(LEFT(F109,2),RIGHT(F109,6))</f>
        <v>02160106</v>
      </c>
      <c r="H109" s="0" t="s">
        <v>227</v>
      </c>
      <c r="I109" s="0" t="n">
        <v>0.699854343743125</v>
      </c>
      <c r="J109" s="0" t="n">
        <v>25.6605315319725</v>
      </c>
      <c r="K109" s="0" t="n">
        <v>2068</v>
      </c>
      <c r="L109" s="23" t="n">
        <f aca="false">IF(D109="Electrique direct")</f>
        <v>0</v>
      </c>
    </row>
    <row r="110" customFormat="false" ht="13.8" hidden="false" customHeight="false" outlineLevel="0" collapsed="false">
      <c r="A110" s="0" t="s">
        <v>14</v>
      </c>
      <c r="B110" s="0" t="s">
        <v>334</v>
      </c>
      <c r="C110" s="0" t="s">
        <v>54</v>
      </c>
      <c r="D110" s="0" t="s">
        <v>40</v>
      </c>
      <c r="E110" s="0" t="s">
        <v>37</v>
      </c>
      <c r="F110" s="0" t="s">
        <v>337</v>
      </c>
      <c r="G110" s="0" t="str">
        <f aca="false">CONCATENATE(LEFT(F110,2),RIGHT(F110,6))</f>
        <v>02160303</v>
      </c>
      <c r="H110" s="0" t="s">
        <v>227</v>
      </c>
      <c r="I110" s="0" t="n">
        <v>0.570431409553063</v>
      </c>
      <c r="J110" s="0" t="n">
        <v>17.6832784095665</v>
      </c>
      <c r="K110" s="0" t="n">
        <v>1043</v>
      </c>
      <c r="L110" s="23" t="n">
        <f aca="false">IF(D110="Electrique direct")</f>
        <v>0</v>
      </c>
    </row>
    <row r="111" customFormat="false" ht="13.8" hidden="false" customHeight="false" outlineLevel="0" collapsed="false">
      <c r="A111" s="0" t="s">
        <v>14</v>
      </c>
      <c r="B111" s="0" t="s">
        <v>334</v>
      </c>
      <c r="C111" s="0" t="s">
        <v>54</v>
      </c>
      <c r="D111" s="0" t="s">
        <v>41</v>
      </c>
      <c r="E111" s="0" t="s">
        <v>39</v>
      </c>
      <c r="F111" s="0" t="s">
        <v>338</v>
      </c>
      <c r="G111" s="0" t="str">
        <f aca="false">CONCATENATE(LEFT(F111,2),RIGHT(F111,6))</f>
        <v>02160404</v>
      </c>
      <c r="H111" s="0" t="s">
        <v>227</v>
      </c>
      <c r="I111" s="0" t="n">
        <v>0.686139603819634</v>
      </c>
      <c r="J111" s="0" t="n">
        <v>12.5998117870144</v>
      </c>
      <c r="K111" s="0" t="n">
        <v>1043</v>
      </c>
      <c r="L111" s="23" t="n">
        <f aca="false">IF(D111="Electrique direct")</f>
        <v>0</v>
      </c>
    </row>
    <row r="112" customFormat="false" ht="13.8" hidden="false" customHeight="false" outlineLevel="0" collapsed="false">
      <c r="A112" s="0" t="s">
        <v>14</v>
      </c>
      <c r="B112" s="0" t="s">
        <v>334</v>
      </c>
      <c r="C112" s="0" t="s">
        <v>54</v>
      </c>
      <c r="D112" s="0" t="s">
        <v>45</v>
      </c>
      <c r="E112" s="0" t="s">
        <v>43</v>
      </c>
      <c r="F112" s="0" t="s">
        <v>339</v>
      </c>
      <c r="G112" s="0" t="str">
        <f aca="false">CONCATENATE(LEFT(F112,2),RIGHT(F112,6))</f>
        <v>02160602</v>
      </c>
      <c r="H112" s="0" t="s">
        <v>227</v>
      </c>
      <c r="I112" s="0" t="n">
        <v>0.919999999999999</v>
      </c>
      <c r="J112" s="0" t="n">
        <v>10.4</v>
      </c>
      <c r="K112" s="0" t="n">
        <v>1312.5</v>
      </c>
      <c r="L112" s="23" t="n">
        <f aca="false">IF(D112="Electrique direct")</f>
        <v>1</v>
      </c>
    </row>
    <row r="113" customFormat="false" ht="13.8" hidden="false" customHeight="false" outlineLevel="0" collapsed="false">
      <c r="A113" s="0" t="s">
        <v>14</v>
      </c>
      <c r="B113" s="0" t="s">
        <v>334</v>
      </c>
      <c r="C113" s="0" t="s">
        <v>54</v>
      </c>
      <c r="D113" s="0" t="s">
        <v>48</v>
      </c>
      <c r="E113" s="0" t="s">
        <v>43</v>
      </c>
      <c r="F113" s="0" t="s">
        <v>340</v>
      </c>
      <c r="G113" s="0" t="str">
        <f aca="false">CONCATENATE(LEFT(F113,2),RIGHT(F113,6))</f>
        <v>02160902</v>
      </c>
      <c r="H113" s="0" t="s">
        <v>227</v>
      </c>
      <c r="I113" s="0" t="n">
        <v>2.94489544186046</v>
      </c>
      <c r="J113" s="0" t="n">
        <v>66.2109544580448</v>
      </c>
      <c r="K113" s="0" t="n">
        <v>1312.5</v>
      </c>
      <c r="L113" s="23" t="n">
        <f aca="false">IF(D113="Electrique direct")</f>
        <v>0</v>
      </c>
    </row>
    <row r="114" customFormat="false" ht="13.8" hidden="false" customHeight="false" outlineLevel="0" collapsed="false">
      <c r="A114" s="0" t="s">
        <v>14</v>
      </c>
      <c r="B114" s="0" t="s">
        <v>334</v>
      </c>
      <c r="C114" s="0" t="s">
        <v>54</v>
      </c>
      <c r="D114" s="0" t="s">
        <v>55</v>
      </c>
      <c r="E114" s="0" t="s">
        <v>43</v>
      </c>
      <c r="F114" s="0" t="s">
        <v>341</v>
      </c>
      <c r="G114" s="0" t="str">
        <f aca="false">CONCATENATE(LEFT(F114,2),RIGHT(F114,6))</f>
        <v>02161002</v>
      </c>
      <c r="H114" s="0" t="s">
        <v>227</v>
      </c>
      <c r="I114" s="0" t="n">
        <v>2.80410195348837</v>
      </c>
      <c r="J114" s="0" t="n">
        <v>33.0770171054375</v>
      </c>
      <c r="K114" s="0" t="n">
        <v>1312.5</v>
      </c>
      <c r="L114" s="23" t="n">
        <f aca="false">IF(D114="Electrique direct")</f>
        <v>0</v>
      </c>
    </row>
    <row r="115" customFormat="false" ht="13.8" hidden="false" customHeight="false" outlineLevel="0" collapsed="false">
      <c r="A115" s="0" t="s">
        <v>14</v>
      </c>
      <c r="B115" s="0" t="s">
        <v>334</v>
      </c>
      <c r="C115" s="0" t="s">
        <v>54</v>
      </c>
      <c r="D115" s="0" t="s">
        <v>35</v>
      </c>
      <c r="E115" s="0" t="s">
        <v>33</v>
      </c>
      <c r="F115" s="0" t="s">
        <v>342</v>
      </c>
      <c r="G115" s="0" t="str">
        <f aca="false">CONCATENATE(LEFT(F115,2),RIGHT(F115,6))</f>
        <v>02162101</v>
      </c>
      <c r="H115" s="0" t="s">
        <v>227</v>
      </c>
      <c r="I115" s="0" t="n">
        <v>0.849277828148282</v>
      </c>
      <c r="J115" s="0" t="n">
        <v>30.3361110512446</v>
      </c>
      <c r="K115" s="0" t="n">
        <v>119</v>
      </c>
      <c r="L115" s="23" t="n">
        <f aca="false">IF(D115="Electrique direct")</f>
        <v>0</v>
      </c>
    </row>
    <row r="116" customFormat="false" ht="13.8" hidden="false" customHeight="false" outlineLevel="0" collapsed="false">
      <c r="A116" s="0" t="s">
        <v>14</v>
      </c>
      <c r="B116" s="0" t="s">
        <v>334</v>
      </c>
      <c r="C116" s="0" t="s">
        <v>54</v>
      </c>
      <c r="D116" s="0" t="s">
        <v>35</v>
      </c>
      <c r="E116" s="0" t="s">
        <v>34</v>
      </c>
      <c r="F116" s="0" t="s">
        <v>343</v>
      </c>
      <c r="G116" s="0" t="str">
        <f aca="false">CONCATENATE(LEFT(F116,2),RIGHT(F116,6))</f>
        <v>02162106</v>
      </c>
      <c r="H116" s="0" t="s">
        <v>227</v>
      </c>
      <c r="I116" s="0" t="n">
        <v>0.807524242780528</v>
      </c>
      <c r="J116" s="0" t="n">
        <v>30.5482518237768</v>
      </c>
      <c r="K116" s="0" t="n">
        <v>2068</v>
      </c>
      <c r="L116" s="23" t="n">
        <f aca="false">IF(D116="Electrique direct")</f>
        <v>0</v>
      </c>
    </row>
    <row r="117" customFormat="false" ht="13.8" hidden="false" customHeight="false" outlineLevel="0" collapsed="false">
      <c r="A117" s="0" t="s">
        <v>14</v>
      </c>
      <c r="B117" s="0" t="s">
        <v>334</v>
      </c>
      <c r="C117" s="0" t="s">
        <v>54</v>
      </c>
      <c r="D117" s="0" t="s">
        <v>36</v>
      </c>
      <c r="E117" s="0" t="s">
        <v>37</v>
      </c>
      <c r="F117" s="0" t="s">
        <v>344</v>
      </c>
      <c r="G117" s="0" t="str">
        <f aca="false">CONCATENATE(LEFT(F117,2),RIGHT(F117,6))</f>
        <v>02162303</v>
      </c>
      <c r="H117" s="0" t="s">
        <v>227</v>
      </c>
      <c r="I117" s="0" t="n">
        <v>0.754189753101437</v>
      </c>
      <c r="J117" s="0" t="n">
        <v>21.0515219161506</v>
      </c>
      <c r="K117" s="0" t="n">
        <v>1043</v>
      </c>
      <c r="L117" s="23" t="n">
        <f aca="false">IF(D117="Electrique direct")</f>
        <v>0</v>
      </c>
    </row>
    <row r="118" customFormat="false" ht="13.8" hidden="false" customHeight="false" outlineLevel="0" collapsed="false">
      <c r="A118" s="0" t="s">
        <v>14</v>
      </c>
      <c r="B118" s="0" t="s">
        <v>334</v>
      </c>
      <c r="C118" s="0" t="s">
        <v>54</v>
      </c>
      <c r="D118" s="0" t="s">
        <v>38</v>
      </c>
      <c r="E118" s="0" t="s">
        <v>39</v>
      </c>
      <c r="F118" s="0" t="s">
        <v>345</v>
      </c>
      <c r="G118" s="0" t="str">
        <f aca="false">CONCATENATE(LEFT(F118,2),RIGHT(F118,6))</f>
        <v>02162404</v>
      </c>
      <c r="H118" s="0" t="s">
        <v>227</v>
      </c>
      <c r="I118" s="0" t="n">
        <v>0.981787082244074</v>
      </c>
      <c r="J118" s="0" t="n">
        <v>14.9997759369219</v>
      </c>
      <c r="K118" s="0" t="n">
        <v>1043</v>
      </c>
      <c r="L118" s="23" t="n">
        <f aca="false">IF(D118="Electrique direct")</f>
        <v>0</v>
      </c>
    </row>
    <row r="119" customFormat="false" ht="13.8" hidden="false" customHeight="false" outlineLevel="0" collapsed="false">
      <c r="A119" s="0" t="s">
        <v>14</v>
      </c>
      <c r="B119" s="0" t="s">
        <v>334</v>
      </c>
      <c r="C119" s="0" t="s">
        <v>54</v>
      </c>
      <c r="D119" s="0" t="s">
        <v>46</v>
      </c>
      <c r="E119" s="0" t="s">
        <v>43</v>
      </c>
      <c r="F119" s="0" t="s">
        <v>346</v>
      </c>
      <c r="G119" s="0" t="str">
        <f aca="false">CONCATENATE(LEFT(F119,2),RIGHT(F119,6))</f>
        <v>02162602</v>
      </c>
      <c r="H119" s="0" t="s">
        <v>227</v>
      </c>
      <c r="I119" s="0" t="n">
        <v>1</v>
      </c>
      <c r="J119" s="0" t="n">
        <v>12</v>
      </c>
      <c r="K119" s="0" t="n">
        <v>1312.5</v>
      </c>
      <c r="L119" s="23" t="n">
        <f aca="false">IF(D119="Electrique direct")</f>
        <v>0</v>
      </c>
    </row>
    <row r="120" customFormat="false" ht="13.8" hidden="false" customHeight="false" outlineLevel="0" collapsed="false">
      <c r="A120" s="0" t="s">
        <v>14</v>
      </c>
      <c r="B120" s="0" t="s">
        <v>334</v>
      </c>
      <c r="C120" s="0" t="s">
        <v>54</v>
      </c>
      <c r="D120" s="0" t="s">
        <v>49</v>
      </c>
      <c r="E120" s="0" t="s">
        <v>43</v>
      </c>
      <c r="F120" s="0" t="s">
        <v>347</v>
      </c>
      <c r="G120" s="0" t="str">
        <f aca="false">CONCATENATE(LEFT(F120,2),RIGHT(F120,6))</f>
        <v>02162902</v>
      </c>
      <c r="H120" s="0" t="s">
        <v>227</v>
      </c>
      <c r="I120" s="0" t="n">
        <v>3.39795627906976</v>
      </c>
      <c r="J120" s="0" t="n">
        <v>78.8225648310057</v>
      </c>
      <c r="K120" s="0" t="n">
        <v>1312.5</v>
      </c>
      <c r="L120" s="23" t="n">
        <f aca="false">IF(D120="Electrique direct")</f>
        <v>0</v>
      </c>
    </row>
    <row r="121" customFormat="false" ht="13.8" hidden="false" customHeight="false" outlineLevel="0" collapsed="false">
      <c r="A121" s="0" t="s">
        <v>14</v>
      </c>
      <c r="B121" s="0" t="s">
        <v>334</v>
      </c>
      <c r="C121" s="0" t="s">
        <v>54</v>
      </c>
      <c r="D121" s="0" t="s">
        <v>56</v>
      </c>
      <c r="E121" s="0" t="s">
        <v>43</v>
      </c>
      <c r="F121" s="0" t="s">
        <v>348</v>
      </c>
      <c r="G121" s="0" t="str">
        <f aca="false">CONCATENATE(LEFT(F121,2),RIGHT(F121,6))</f>
        <v>02163002</v>
      </c>
      <c r="H121" s="0" t="s">
        <v>227</v>
      </c>
      <c r="I121" s="0" t="n">
        <v>3.32861023255814</v>
      </c>
      <c r="J121" s="0" t="n">
        <v>39.377401315997</v>
      </c>
      <c r="K121" s="0" t="n">
        <v>1312.5</v>
      </c>
      <c r="L121" s="23" t="n">
        <f aca="false">IF(D121="Electrique direct")</f>
        <v>0</v>
      </c>
    </row>
    <row r="122" customFormat="false" ht="13.8" hidden="false" customHeight="false" outlineLevel="0" collapsed="false">
      <c r="A122" s="0" t="s">
        <v>14</v>
      </c>
      <c r="B122" s="0" t="s">
        <v>334</v>
      </c>
      <c r="C122" s="0" t="s">
        <v>65</v>
      </c>
      <c r="D122" s="0" t="s">
        <v>32</v>
      </c>
      <c r="E122" s="0" t="s">
        <v>33</v>
      </c>
      <c r="F122" s="0" t="s">
        <v>349</v>
      </c>
      <c r="G122" s="0" t="str">
        <f aca="false">CONCATENATE(LEFT(F122,2),RIGHT(F122,6))</f>
        <v>02310101</v>
      </c>
      <c r="H122" s="0" t="s">
        <v>227</v>
      </c>
      <c r="I122" s="0" t="n">
        <v>0.728638579638752</v>
      </c>
      <c r="J122" s="0" t="n">
        <v>34.5409010373701</v>
      </c>
      <c r="K122" s="0" t="n">
        <v>119</v>
      </c>
      <c r="L122" s="23" t="n">
        <f aca="false">IF(D122="Electrique direct")</f>
        <v>0</v>
      </c>
    </row>
    <row r="123" customFormat="false" ht="13.8" hidden="false" customHeight="false" outlineLevel="0" collapsed="false">
      <c r="A123" s="0" t="s">
        <v>14</v>
      </c>
      <c r="B123" s="0" t="s">
        <v>334</v>
      </c>
      <c r="C123" s="0" t="s">
        <v>65</v>
      </c>
      <c r="D123" s="0" t="s">
        <v>32</v>
      </c>
      <c r="E123" s="0" t="s">
        <v>34</v>
      </c>
      <c r="F123" s="0" t="s">
        <v>350</v>
      </c>
      <c r="G123" s="0" t="str">
        <f aca="false">CONCATENATE(LEFT(F123,2),RIGHT(F123,6))</f>
        <v>02310106</v>
      </c>
      <c r="H123" s="0" t="s">
        <v>227</v>
      </c>
      <c r="I123" s="0" t="n">
        <v>0.685993554346033</v>
      </c>
      <c r="J123" s="0" t="n">
        <v>34.8104388957285</v>
      </c>
      <c r="K123" s="0" t="n">
        <v>2117.5</v>
      </c>
      <c r="L123" s="23" t="n">
        <f aca="false">IF(D123="Electrique direct")</f>
        <v>0</v>
      </c>
    </row>
    <row r="124" customFormat="false" ht="13.8" hidden="false" customHeight="false" outlineLevel="0" collapsed="false">
      <c r="A124" s="0" t="s">
        <v>14</v>
      </c>
      <c r="B124" s="0" t="s">
        <v>334</v>
      </c>
      <c r="C124" s="0" t="s">
        <v>65</v>
      </c>
      <c r="D124" s="0" t="s">
        <v>40</v>
      </c>
      <c r="E124" s="0" t="s">
        <v>37</v>
      </c>
      <c r="F124" s="0" t="s">
        <v>351</v>
      </c>
      <c r="G124" s="0" t="str">
        <f aca="false">CONCATENATE(LEFT(F124,2),RIGHT(F124,6))</f>
        <v>02310303</v>
      </c>
      <c r="H124" s="0" t="s">
        <v>227</v>
      </c>
      <c r="I124" s="0" t="n">
        <v>0.570690864510559</v>
      </c>
      <c r="J124" s="0" t="n">
        <v>23.6696205067146</v>
      </c>
      <c r="K124" s="0" t="n">
        <v>1043</v>
      </c>
      <c r="L124" s="23" t="n">
        <f aca="false">IF(D124="Electrique direct")</f>
        <v>0</v>
      </c>
    </row>
    <row r="125" customFormat="false" ht="13.8" hidden="false" customHeight="false" outlineLevel="0" collapsed="false">
      <c r="A125" s="0" t="s">
        <v>14</v>
      </c>
      <c r="B125" s="0" t="s">
        <v>334</v>
      </c>
      <c r="C125" s="0" t="s">
        <v>65</v>
      </c>
      <c r="D125" s="0" t="s">
        <v>41</v>
      </c>
      <c r="E125" s="0" t="s">
        <v>39</v>
      </c>
      <c r="F125" s="0" t="s">
        <v>352</v>
      </c>
      <c r="G125" s="0" t="str">
        <f aca="false">CONCATENATE(LEFT(F125,2),RIGHT(F125,6))</f>
        <v>02310404</v>
      </c>
      <c r="H125" s="0" t="s">
        <v>227</v>
      </c>
      <c r="I125" s="0" t="n">
        <v>0.686435101190093</v>
      </c>
      <c r="J125" s="0" t="n">
        <v>17.019560285379</v>
      </c>
      <c r="K125" s="0" t="n">
        <v>1043</v>
      </c>
      <c r="L125" s="23" t="n">
        <f aca="false">IF(D125="Electrique direct")</f>
        <v>0</v>
      </c>
    </row>
    <row r="126" customFormat="false" ht="13.8" hidden="false" customHeight="false" outlineLevel="0" collapsed="false">
      <c r="A126" s="0" t="s">
        <v>14</v>
      </c>
      <c r="B126" s="0" t="s">
        <v>334</v>
      </c>
      <c r="C126" s="0" t="s">
        <v>65</v>
      </c>
      <c r="D126" s="0" t="s">
        <v>45</v>
      </c>
      <c r="E126" s="0" t="s">
        <v>43</v>
      </c>
      <c r="F126" s="0" t="s">
        <v>353</v>
      </c>
      <c r="G126" s="0" t="str">
        <f aca="false">CONCATENATE(LEFT(F126,2),RIGHT(F126,6))</f>
        <v>02310602</v>
      </c>
      <c r="H126" s="0" t="s">
        <v>227</v>
      </c>
      <c r="I126" s="0" t="n">
        <v>0.919999999999999</v>
      </c>
      <c r="J126" s="0" t="n">
        <v>10.4</v>
      </c>
      <c r="K126" s="0" t="n">
        <v>1312.5</v>
      </c>
      <c r="L126" s="23" t="n">
        <f aca="false">IF(D126="Electrique direct")</f>
        <v>1</v>
      </c>
    </row>
    <row r="127" customFormat="false" ht="13.8" hidden="false" customHeight="false" outlineLevel="0" collapsed="false">
      <c r="A127" s="0" t="s">
        <v>14</v>
      </c>
      <c r="B127" s="0" t="s">
        <v>334</v>
      </c>
      <c r="C127" s="0" t="s">
        <v>65</v>
      </c>
      <c r="D127" s="0" t="s">
        <v>48</v>
      </c>
      <c r="E127" s="0" t="s">
        <v>43</v>
      </c>
      <c r="F127" s="0" t="s">
        <v>354</v>
      </c>
      <c r="G127" s="0" t="str">
        <f aca="false">CONCATENATE(LEFT(F127,2),RIGHT(F127,6))</f>
        <v>02310902</v>
      </c>
      <c r="H127" s="0" t="s">
        <v>227</v>
      </c>
      <c r="I127" s="0" t="n">
        <v>2.94489544186046</v>
      </c>
      <c r="J127" s="0" t="n">
        <v>90.6908860173849</v>
      </c>
      <c r="K127" s="0" t="n">
        <v>1312.5</v>
      </c>
      <c r="L127" s="23" t="n">
        <f aca="false">IF(D127="Electrique direct")</f>
        <v>0</v>
      </c>
    </row>
    <row r="128" customFormat="false" ht="13.8" hidden="false" customHeight="false" outlineLevel="0" collapsed="false">
      <c r="A128" s="0" t="s">
        <v>14</v>
      </c>
      <c r="B128" s="0" t="s">
        <v>334</v>
      </c>
      <c r="C128" s="0" t="s">
        <v>65</v>
      </c>
      <c r="D128" s="0" t="s">
        <v>55</v>
      </c>
      <c r="E128" s="0" t="s">
        <v>43</v>
      </c>
      <c r="F128" s="0" t="s">
        <v>355</v>
      </c>
      <c r="G128" s="0" t="str">
        <f aca="false">CONCATENATE(LEFT(F128,2),RIGHT(F128,6))</f>
        <v>02311002</v>
      </c>
      <c r="H128" s="0" t="s">
        <v>227</v>
      </c>
      <c r="I128" s="0" t="n">
        <v>2.80410195348837</v>
      </c>
      <c r="J128" s="0" t="n">
        <v>44.5993275642808</v>
      </c>
      <c r="K128" s="0" t="n">
        <v>1312.5</v>
      </c>
      <c r="L128" s="23" t="n">
        <f aca="false">IF(D128="Electrique direct")</f>
        <v>0</v>
      </c>
    </row>
    <row r="129" customFormat="false" ht="13.8" hidden="false" customHeight="false" outlineLevel="0" collapsed="false">
      <c r="A129" s="0" t="s">
        <v>14</v>
      </c>
      <c r="B129" s="0" t="s">
        <v>334</v>
      </c>
      <c r="C129" s="0" t="s">
        <v>65</v>
      </c>
      <c r="D129" s="0" t="s">
        <v>35</v>
      </c>
      <c r="E129" s="0" t="s">
        <v>33</v>
      </c>
      <c r="F129" s="0" t="s">
        <v>356</v>
      </c>
      <c r="G129" s="0" t="str">
        <f aca="false">CONCATENATE(LEFT(F129,2),RIGHT(F129,6))</f>
        <v>02312101</v>
      </c>
      <c r="H129" s="0" t="s">
        <v>227</v>
      </c>
      <c r="I129" s="0" t="n">
        <v>0.840736822660098</v>
      </c>
      <c r="J129" s="0" t="n">
        <v>41.1201202825834</v>
      </c>
      <c r="K129" s="0" t="n">
        <v>119</v>
      </c>
      <c r="L129" s="23" t="n">
        <f aca="false">IF(D129="Electrique direct")</f>
        <v>0</v>
      </c>
    </row>
    <row r="130" customFormat="false" ht="13.8" hidden="false" customHeight="false" outlineLevel="0" collapsed="false">
      <c r="A130" s="0" t="s">
        <v>14</v>
      </c>
      <c r="B130" s="0" t="s">
        <v>334</v>
      </c>
      <c r="C130" s="0" t="s">
        <v>65</v>
      </c>
      <c r="D130" s="0" t="s">
        <v>35</v>
      </c>
      <c r="E130" s="0" t="s">
        <v>34</v>
      </c>
      <c r="F130" s="0" t="s">
        <v>357</v>
      </c>
      <c r="G130" s="0" t="str">
        <f aca="false">CONCATENATE(LEFT(F130,2),RIGHT(F130,6))</f>
        <v>02312106</v>
      </c>
      <c r="H130" s="0" t="s">
        <v>227</v>
      </c>
      <c r="I130" s="0" t="n">
        <v>0.791531024245423</v>
      </c>
      <c r="J130" s="0" t="n">
        <v>41.4409986853911</v>
      </c>
      <c r="K130" s="0" t="n">
        <v>2117.5</v>
      </c>
      <c r="L130" s="23" t="n">
        <f aca="false">IF(D130="Electrique direct")</f>
        <v>0</v>
      </c>
    </row>
    <row r="131" customFormat="false" ht="13.8" hidden="false" customHeight="false" outlineLevel="0" collapsed="false">
      <c r="A131" s="0" t="s">
        <v>14</v>
      </c>
      <c r="B131" s="0" t="s">
        <v>334</v>
      </c>
      <c r="C131" s="0" t="s">
        <v>65</v>
      </c>
      <c r="D131" s="0" t="s">
        <v>36</v>
      </c>
      <c r="E131" s="0" t="s">
        <v>37</v>
      </c>
      <c r="F131" s="0" t="s">
        <v>358</v>
      </c>
      <c r="G131" s="0" t="str">
        <f aca="false">CONCATENATE(LEFT(F131,2),RIGHT(F131,6))</f>
        <v>02312303</v>
      </c>
      <c r="H131" s="0" t="s">
        <v>227</v>
      </c>
      <c r="I131" s="0" t="n">
        <v>0.756655537934347</v>
      </c>
      <c r="J131" s="0" t="n">
        <v>28.1781196508507</v>
      </c>
      <c r="K131" s="0" t="n">
        <v>1043</v>
      </c>
      <c r="L131" s="23" t="n">
        <f aca="false">IF(D131="Electrique direct")</f>
        <v>0</v>
      </c>
    </row>
    <row r="132" customFormat="false" ht="13.8" hidden="false" customHeight="false" outlineLevel="0" collapsed="false">
      <c r="A132" s="0" t="s">
        <v>14</v>
      </c>
      <c r="B132" s="0" t="s">
        <v>334</v>
      </c>
      <c r="C132" s="0" t="s">
        <v>65</v>
      </c>
      <c r="D132" s="0" t="s">
        <v>38</v>
      </c>
      <c r="E132" s="0" t="s">
        <v>39</v>
      </c>
      <c r="F132" s="0" t="s">
        <v>359</v>
      </c>
      <c r="G132" s="0" t="str">
        <f aca="false">CONCATENATE(LEFT(F132,2),RIGHT(F132,6))</f>
        <v>02312404</v>
      </c>
      <c r="H132" s="0" t="s">
        <v>227</v>
      </c>
      <c r="I132" s="0" t="n">
        <v>0.984276466931565</v>
      </c>
      <c r="J132" s="0" t="n">
        <v>20.2613812921179</v>
      </c>
      <c r="K132" s="0" t="n">
        <v>1043</v>
      </c>
      <c r="L132" s="23" t="n">
        <f aca="false">IF(D132="Electrique direct")</f>
        <v>0</v>
      </c>
    </row>
    <row r="133" customFormat="false" ht="13.8" hidden="false" customHeight="false" outlineLevel="0" collapsed="false">
      <c r="A133" s="0" t="s">
        <v>14</v>
      </c>
      <c r="B133" s="0" t="s">
        <v>334</v>
      </c>
      <c r="C133" s="0" t="s">
        <v>65</v>
      </c>
      <c r="D133" s="0" t="s">
        <v>46</v>
      </c>
      <c r="E133" s="0" t="s">
        <v>43</v>
      </c>
      <c r="F133" s="0" t="s">
        <v>360</v>
      </c>
      <c r="G133" s="0" t="str">
        <f aca="false">CONCATENATE(LEFT(F133,2),RIGHT(F133,6))</f>
        <v>02312602</v>
      </c>
      <c r="H133" s="0" t="s">
        <v>227</v>
      </c>
      <c r="I133" s="0" t="n">
        <v>1</v>
      </c>
      <c r="J133" s="0" t="n">
        <v>12</v>
      </c>
      <c r="K133" s="0" t="n">
        <v>1312.5</v>
      </c>
      <c r="L133" s="23" t="n">
        <f aca="false">IF(D133="Electrique direct")</f>
        <v>0</v>
      </c>
    </row>
    <row r="134" customFormat="false" ht="13.8" hidden="false" customHeight="false" outlineLevel="0" collapsed="false">
      <c r="A134" s="0" t="s">
        <v>14</v>
      </c>
      <c r="B134" s="0" t="s">
        <v>334</v>
      </c>
      <c r="C134" s="0" t="s">
        <v>65</v>
      </c>
      <c r="D134" s="0" t="s">
        <v>49</v>
      </c>
      <c r="E134" s="0" t="s">
        <v>43</v>
      </c>
      <c r="F134" s="0" t="s">
        <v>361</v>
      </c>
      <c r="G134" s="0" t="str">
        <f aca="false">CONCATENATE(LEFT(F134,2),RIGHT(F134,6))</f>
        <v>02312902</v>
      </c>
      <c r="H134" s="0" t="s">
        <v>227</v>
      </c>
      <c r="I134" s="0" t="n">
        <v>3.39795627906976</v>
      </c>
      <c r="J134" s="0" t="n">
        <v>107.965340496887</v>
      </c>
      <c r="K134" s="0" t="n">
        <v>1312.5</v>
      </c>
      <c r="L134" s="23" t="n">
        <f aca="false">IF(D134="Electrique direct")</f>
        <v>0</v>
      </c>
    </row>
    <row r="135" customFormat="false" ht="13.8" hidden="false" customHeight="false" outlineLevel="0" collapsed="false">
      <c r="A135" s="0" t="s">
        <v>14</v>
      </c>
      <c r="B135" s="0" t="s">
        <v>334</v>
      </c>
      <c r="C135" s="0" t="s">
        <v>65</v>
      </c>
      <c r="D135" s="0" t="s">
        <v>56</v>
      </c>
      <c r="E135" s="0" t="s">
        <v>43</v>
      </c>
      <c r="F135" s="0" t="s">
        <v>362</v>
      </c>
      <c r="G135" s="0" t="str">
        <f aca="false">CONCATENATE(LEFT(F135,2),RIGHT(F135,6))</f>
        <v>02313002</v>
      </c>
      <c r="H135" s="0" t="s">
        <v>227</v>
      </c>
      <c r="I135" s="0" t="n">
        <v>3.32861023255814</v>
      </c>
      <c r="J135" s="0" t="n">
        <v>53.0944375765247</v>
      </c>
      <c r="K135" s="0" t="n">
        <v>1312.5</v>
      </c>
      <c r="L135" s="23" t="n">
        <f aca="false">IF(D135="Electrique direct")</f>
        <v>0</v>
      </c>
    </row>
    <row r="136" customFormat="false" ht="13.8" hidden="false" customHeight="false" outlineLevel="0" collapsed="false">
      <c r="A136" s="0" t="s">
        <v>14</v>
      </c>
      <c r="B136" s="0" t="s">
        <v>334</v>
      </c>
      <c r="C136" s="0" t="s">
        <v>76</v>
      </c>
      <c r="D136" s="0" t="s">
        <v>32</v>
      </c>
      <c r="E136" s="0" t="s">
        <v>33</v>
      </c>
      <c r="F136" s="0" t="s">
        <v>363</v>
      </c>
      <c r="G136" s="0" t="str">
        <f aca="false">CONCATENATE(LEFT(F136,2),RIGHT(F136,6))</f>
        <v>02620101</v>
      </c>
      <c r="H136" s="0" t="s">
        <v>227</v>
      </c>
      <c r="I136" s="0" t="n">
        <v>0.732082911982879</v>
      </c>
      <c r="J136" s="0" t="n">
        <v>38.8269056930082</v>
      </c>
      <c r="K136" s="0" t="n">
        <v>119</v>
      </c>
      <c r="L136" s="23" t="n">
        <f aca="false">IF(D136="Electrique direct")</f>
        <v>0</v>
      </c>
    </row>
    <row r="137" customFormat="false" ht="13.8" hidden="false" customHeight="false" outlineLevel="0" collapsed="false">
      <c r="A137" s="0" t="s">
        <v>14</v>
      </c>
      <c r="B137" s="0" t="s">
        <v>334</v>
      </c>
      <c r="C137" s="0" t="s">
        <v>76</v>
      </c>
      <c r="D137" s="0" t="s">
        <v>32</v>
      </c>
      <c r="E137" s="0" t="s">
        <v>34</v>
      </c>
      <c r="F137" s="0" t="s">
        <v>364</v>
      </c>
      <c r="G137" s="0" t="str">
        <f aca="false">CONCATENATE(LEFT(F137,2),RIGHT(F137,6))</f>
        <v>02620106</v>
      </c>
      <c r="H137" s="0" t="s">
        <v>227</v>
      </c>
      <c r="I137" s="0" t="n">
        <v>0.718631358599432</v>
      </c>
      <c r="J137" s="0" t="n">
        <v>38.8383561710724</v>
      </c>
      <c r="K137" s="0" t="n">
        <v>2035</v>
      </c>
      <c r="L137" s="23" t="n">
        <f aca="false">IF(D137="Electrique direct")</f>
        <v>0</v>
      </c>
    </row>
    <row r="138" customFormat="false" ht="13.8" hidden="false" customHeight="false" outlineLevel="0" collapsed="false">
      <c r="A138" s="0" t="s">
        <v>14</v>
      </c>
      <c r="B138" s="0" t="s">
        <v>334</v>
      </c>
      <c r="C138" s="0" t="s">
        <v>76</v>
      </c>
      <c r="D138" s="0" t="s">
        <v>40</v>
      </c>
      <c r="E138" s="0" t="s">
        <v>37</v>
      </c>
      <c r="F138" s="0" t="s">
        <v>365</v>
      </c>
      <c r="G138" s="0" t="str">
        <f aca="false">CONCATENATE(LEFT(F138,2),RIGHT(F138,6))</f>
        <v>02620303</v>
      </c>
      <c r="H138" s="0" t="s">
        <v>227</v>
      </c>
      <c r="I138" s="0" t="n">
        <v>0.557298053687021</v>
      </c>
      <c r="J138" s="0" t="n">
        <v>42.16296</v>
      </c>
      <c r="K138" s="0" t="n">
        <v>1043</v>
      </c>
      <c r="L138" s="23" t="n">
        <f aca="false">IF(D138="Electrique direct")</f>
        <v>0</v>
      </c>
    </row>
    <row r="139" customFormat="false" ht="13.8" hidden="false" customHeight="false" outlineLevel="0" collapsed="false">
      <c r="A139" s="0" t="s">
        <v>14</v>
      </c>
      <c r="B139" s="0" t="s">
        <v>334</v>
      </c>
      <c r="C139" s="0" t="s">
        <v>76</v>
      </c>
      <c r="D139" s="0" t="s">
        <v>41</v>
      </c>
      <c r="E139" s="0" t="s">
        <v>39</v>
      </c>
      <c r="F139" s="0" t="s">
        <v>366</v>
      </c>
      <c r="G139" s="0" t="str">
        <f aca="false">CONCATENATE(LEFT(F139,2),RIGHT(F139,6))</f>
        <v>02620404</v>
      </c>
      <c r="H139" s="0" t="s">
        <v>227</v>
      </c>
      <c r="I139" s="0" t="n">
        <v>0.673018751521657</v>
      </c>
      <c r="J139" s="0" t="n">
        <v>42.16296</v>
      </c>
      <c r="K139" s="0" t="n">
        <v>1043</v>
      </c>
      <c r="L139" s="23" t="n">
        <f aca="false">IF(D139="Electrique direct")</f>
        <v>0</v>
      </c>
    </row>
    <row r="140" customFormat="false" ht="13.8" hidden="false" customHeight="false" outlineLevel="0" collapsed="false">
      <c r="A140" s="0" t="s">
        <v>14</v>
      </c>
      <c r="B140" s="0" t="s">
        <v>334</v>
      </c>
      <c r="C140" s="0" t="s">
        <v>76</v>
      </c>
      <c r="D140" s="0" t="s">
        <v>45</v>
      </c>
      <c r="E140" s="0" t="s">
        <v>43</v>
      </c>
      <c r="F140" s="0" t="s">
        <v>367</v>
      </c>
      <c r="G140" s="0" t="str">
        <f aca="false">CONCATENATE(LEFT(F140,2),RIGHT(F140,6))</f>
        <v>02620602</v>
      </c>
      <c r="H140" s="0" t="s">
        <v>227</v>
      </c>
      <c r="I140" s="0" t="n">
        <v>0.92</v>
      </c>
      <c r="J140" s="0" t="n">
        <v>10.4</v>
      </c>
      <c r="K140" s="0" t="n">
        <v>1312.5</v>
      </c>
      <c r="L140" s="23" t="n">
        <f aca="false">IF(D140="Electrique direct")</f>
        <v>1</v>
      </c>
    </row>
    <row r="141" customFormat="false" ht="13.8" hidden="false" customHeight="false" outlineLevel="0" collapsed="false">
      <c r="A141" s="0" t="s">
        <v>14</v>
      </c>
      <c r="B141" s="0" t="s">
        <v>334</v>
      </c>
      <c r="C141" s="0" t="s">
        <v>76</v>
      </c>
      <c r="D141" s="0" t="s">
        <v>48</v>
      </c>
      <c r="E141" s="0" t="s">
        <v>43</v>
      </c>
      <c r="F141" s="0" t="s">
        <v>368</v>
      </c>
      <c r="G141" s="0" t="str">
        <f aca="false">CONCATENATE(LEFT(F141,2),RIGHT(F141,6))</f>
        <v>02620902</v>
      </c>
      <c r="H141" s="0" t="s">
        <v>227</v>
      </c>
      <c r="I141" s="0" t="n">
        <v>2.94489544186046</v>
      </c>
      <c r="J141" s="0" t="n">
        <v>72.2971635436096</v>
      </c>
      <c r="K141" s="0" t="n">
        <v>1312.5</v>
      </c>
      <c r="L141" s="23" t="n">
        <f aca="false">IF(D141="Electrique direct")</f>
        <v>0</v>
      </c>
    </row>
    <row r="142" customFormat="false" ht="13.8" hidden="false" customHeight="false" outlineLevel="0" collapsed="false">
      <c r="A142" s="0" t="s">
        <v>14</v>
      </c>
      <c r="B142" s="0" t="s">
        <v>334</v>
      </c>
      <c r="C142" s="0" t="s">
        <v>76</v>
      </c>
      <c r="D142" s="0" t="s">
        <v>55</v>
      </c>
      <c r="E142" s="0" t="s">
        <v>43</v>
      </c>
      <c r="F142" s="0" t="s">
        <v>369</v>
      </c>
      <c r="G142" s="0" t="str">
        <f aca="false">CONCATENATE(LEFT(F142,2),RIGHT(F142,6))</f>
        <v>02621002</v>
      </c>
      <c r="H142" s="0" t="s">
        <v>227</v>
      </c>
      <c r="I142" s="0" t="n">
        <v>2.80410195348837</v>
      </c>
      <c r="J142" s="0" t="n">
        <v>69.855135</v>
      </c>
      <c r="K142" s="0" t="n">
        <v>1312.5</v>
      </c>
      <c r="L142" s="23" t="n">
        <f aca="false">IF(D142="Electrique direct")</f>
        <v>0</v>
      </c>
    </row>
    <row r="143" customFormat="false" ht="13.8" hidden="false" customHeight="false" outlineLevel="0" collapsed="false">
      <c r="A143" s="0" t="s">
        <v>14</v>
      </c>
      <c r="B143" s="0" t="s">
        <v>334</v>
      </c>
      <c r="C143" s="0" t="s">
        <v>76</v>
      </c>
      <c r="D143" s="0" t="s">
        <v>35</v>
      </c>
      <c r="E143" s="0" t="s">
        <v>33</v>
      </c>
      <c r="F143" s="0" t="s">
        <v>370</v>
      </c>
      <c r="G143" s="0" t="str">
        <f aca="false">CONCATENATE(LEFT(F143,2),RIGHT(F143,6))</f>
        <v>02622101</v>
      </c>
      <c r="H143" s="0" t="s">
        <v>227</v>
      </c>
      <c r="I143" s="0" t="n">
        <v>0.844711052287937</v>
      </c>
      <c r="J143" s="0" t="n">
        <v>46.2225067773907</v>
      </c>
      <c r="K143" s="0" t="n">
        <v>119</v>
      </c>
      <c r="L143" s="23" t="n">
        <f aca="false">IF(D143="Electrique direct")</f>
        <v>0</v>
      </c>
    </row>
    <row r="144" customFormat="false" ht="13.8" hidden="false" customHeight="false" outlineLevel="0" collapsed="false">
      <c r="A144" s="0" t="s">
        <v>14</v>
      </c>
      <c r="B144" s="0" t="s">
        <v>334</v>
      </c>
      <c r="C144" s="0" t="s">
        <v>76</v>
      </c>
      <c r="D144" s="0" t="s">
        <v>35</v>
      </c>
      <c r="E144" s="0" t="s">
        <v>34</v>
      </c>
      <c r="F144" s="0" t="s">
        <v>371</v>
      </c>
      <c r="G144" s="0" t="str">
        <f aca="false">CONCATENATE(LEFT(F144,2),RIGHT(F144,6))</f>
        <v>02622106</v>
      </c>
      <c r="H144" s="0" t="s">
        <v>227</v>
      </c>
      <c r="I144" s="0" t="n">
        <v>0.829190029153191</v>
      </c>
      <c r="J144" s="0" t="n">
        <v>46.2361382988958</v>
      </c>
      <c r="K144" s="0" t="n">
        <v>2035</v>
      </c>
      <c r="L144" s="23" t="n">
        <f aca="false">IF(D144="Electrique direct")</f>
        <v>0</v>
      </c>
    </row>
    <row r="145" customFormat="false" ht="13.8" hidden="false" customHeight="false" outlineLevel="0" collapsed="false">
      <c r="A145" s="0" t="s">
        <v>14</v>
      </c>
      <c r="B145" s="0" t="s">
        <v>334</v>
      </c>
      <c r="C145" s="0" t="s">
        <v>76</v>
      </c>
      <c r="D145" s="0" t="s">
        <v>36</v>
      </c>
      <c r="E145" s="0" t="s">
        <v>37</v>
      </c>
      <c r="F145" s="0" t="s">
        <v>372</v>
      </c>
      <c r="G145" s="0" t="str">
        <f aca="false">CONCATENATE(LEFT(F145,2),RIGHT(F145,6))</f>
        <v>02622303</v>
      </c>
      <c r="H145" s="0" t="s">
        <v>227</v>
      </c>
      <c r="I145" s="0" t="n">
        <v>0.747392581912613</v>
      </c>
      <c r="J145" s="0" t="n">
        <v>50.194</v>
      </c>
      <c r="K145" s="0" t="n">
        <v>1043</v>
      </c>
      <c r="L145" s="23" t="n">
        <f aca="false">IF(D145="Electrique direct")</f>
        <v>0</v>
      </c>
    </row>
    <row r="146" customFormat="false" ht="13.8" hidden="false" customHeight="false" outlineLevel="0" collapsed="false">
      <c r="A146" s="0" t="s">
        <v>14</v>
      </c>
      <c r="B146" s="0" t="s">
        <v>334</v>
      </c>
      <c r="C146" s="0" t="s">
        <v>76</v>
      </c>
      <c r="D146" s="0" t="s">
        <v>38</v>
      </c>
      <c r="E146" s="0" t="s">
        <v>39</v>
      </c>
      <c r="F146" s="0" t="s">
        <v>373</v>
      </c>
      <c r="G146" s="0" t="str">
        <f aca="false">CONCATENATE(LEFT(F146,2),RIGHT(F146,6))</f>
        <v>02622404</v>
      </c>
      <c r="H146" s="0" t="s">
        <v>227</v>
      </c>
      <c r="I146" s="0" t="n">
        <v>0.974998744269499</v>
      </c>
      <c r="J146" s="0" t="n">
        <v>50.194</v>
      </c>
      <c r="K146" s="0" t="n">
        <v>1043</v>
      </c>
      <c r="L146" s="23" t="n">
        <f aca="false">IF(D146="Electrique direct")</f>
        <v>0</v>
      </c>
    </row>
    <row r="147" customFormat="false" ht="13.8" hidden="false" customHeight="false" outlineLevel="0" collapsed="false">
      <c r="A147" s="0" t="s">
        <v>14</v>
      </c>
      <c r="B147" s="0" t="s">
        <v>334</v>
      </c>
      <c r="C147" s="0" t="s">
        <v>76</v>
      </c>
      <c r="D147" s="0" t="s">
        <v>46</v>
      </c>
      <c r="E147" s="0" t="s">
        <v>43</v>
      </c>
      <c r="F147" s="0" t="s">
        <v>374</v>
      </c>
      <c r="G147" s="0" t="str">
        <f aca="false">CONCATENATE(LEFT(F147,2),RIGHT(F147,6))</f>
        <v>02622602</v>
      </c>
      <c r="H147" s="0" t="s">
        <v>227</v>
      </c>
      <c r="I147" s="0" t="n">
        <v>1</v>
      </c>
      <c r="J147" s="0" t="n">
        <v>12</v>
      </c>
      <c r="K147" s="0" t="n">
        <v>1312.5</v>
      </c>
      <c r="L147" s="23" t="n">
        <f aca="false">IF(D147="Electrique direct")</f>
        <v>0</v>
      </c>
    </row>
    <row r="148" customFormat="false" ht="13.8" hidden="false" customHeight="false" outlineLevel="0" collapsed="false">
      <c r="A148" s="0" t="s">
        <v>14</v>
      </c>
      <c r="B148" s="0" t="s">
        <v>334</v>
      </c>
      <c r="C148" s="0" t="s">
        <v>76</v>
      </c>
      <c r="D148" s="0" t="s">
        <v>49</v>
      </c>
      <c r="E148" s="0" t="s">
        <v>43</v>
      </c>
      <c r="F148" s="0" t="s">
        <v>375</v>
      </c>
      <c r="G148" s="0" t="str">
        <f aca="false">CONCATENATE(LEFT(F148,2),RIGHT(F148,6))</f>
        <v>02622902</v>
      </c>
      <c r="H148" s="0" t="s">
        <v>227</v>
      </c>
      <c r="I148" s="0" t="n">
        <v>3.39795627906976</v>
      </c>
      <c r="J148" s="0" t="n">
        <v>86.0680518376305</v>
      </c>
      <c r="K148" s="0" t="n">
        <v>1312.5</v>
      </c>
      <c r="L148" s="23" t="n">
        <f aca="false">IF(D148="Electrique direct")</f>
        <v>0</v>
      </c>
    </row>
    <row r="149" customFormat="false" ht="13.8" hidden="false" customHeight="false" outlineLevel="0" collapsed="false">
      <c r="A149" s="0" t="s">
        <v>14</v>
      </c>
      <c r="B149" s="0" t="s">
        <v>334</v>
      </c>
      <c r="C149" s="0" t="s">
        <v>76</v>
      </c>
      <c r="D149" s="0" t="s">
        <v>56</v>
      </c>
      <c r="E149" s="0" t="s">
        <v>43</v>
      </c>
      <c r="F149" s="0" t="s">
        <v>376</v>
      </c>
      <c r="G149" s="0" t="str">
        <f aca="false">CONCATENATE(LEFT(F149,2),RIGHT(F149,6))</f>
        <v>02623002</v>
      </c>
      <c r="H149" s="0" t="s">
        <v>227</v>
      </c>
      <c r="I149" s="0" t="n">
        <v>3.32861023255814</v>
      </c>
      <c r="J149" s="0" t="n">
        <v>83.160875</v>
      </c>
      <c r="K149" s="0" t="n">
        <v>1312.5</v>
      </c>
      <c r="L149" s="23" t="n">
        <f aca="false">IF(D149="Electrique direct")</f>
        <v>0</v>
      </c>
    </row>
    <row r="150" customFormat="false" ht="13.8" hidden="false" customHeight="false" outlineLevel="0" collapsed="false">
      <c r="A150" s="0" t="s">
        <v>14</v>
      </c>
      <c r="B150" s="0" t="s">
        <v>334</v>
      </c>
      <c r="C150" s="0" t="s">
        <v>85</v>
      </c>
      <c r="D150" s="0" t="s">
        <v>32</v>
      </c>
      <c r="E150" s="0" t="s">
        <v>33</v>
      </c>
      <c r="F150" s="0" t="s">
        <v>377</v>
      </c>
      <c r="G150" s="0" t="str">
        <f aca="false">CONCATENATE(LEFT(F150,2),RIGHT(F150,6))</f>
        <v>02790101</v>
      </c>
      <c r="H150" s="0" t="s">
        <v>227</v>
      </c>
      <c r="I150" s="0" t="n">
        <v>0.735666302935951</v>
      </c>
      <c r="J150" s="0" t="n">
        <v>77.469</v>
      </c>
      <c r="K150" s="0" t="n">
        <v>119</v>
      </c>
      <c r="L150" s="23" t="n">
        <f aca="false">IF(D150="Electrique direct")</f>
        <v>0</v>
      </c>
    </row>
    <row r="151" customFormat="false" ht="13.8" hidden="false" customHeight="false" outlineLevel="0" collapsed="false">
      <c r="A151" s="0" t="s">
        <v>14</v>
      </c>
      <c r="B151" s="0" t="s">
        <v>334</v>
      </c>
      <c r="C151" s="0" t="s">
        <v>85</v>
      </c>
      <c r="D151" s="0" t="s">
        <v>32</v>
      </c>
      <c r="E151" s="0" t="s">
        <v>34</v>
      </c>
      <c r="F151" s="0" t="s">
        <v>378</v>
      </c>
      <c r="G151" s="0" t="str">
        <f aca="false">CONCATENATE(LEFT(F151,2),RIGHT(F151,6))</f>
        <v>02790106</v>
      </c>
      <c r="H151" s="0" t="s">
        <v>227</v>
      </c>
      <c r="I151" s="0" t="n">
        <v>0.69136778391277</v>
      </c>
      <c r="J151" s="0" t="n">
        <v>77.469</v>
      </c>
      <c r="K151" s="0" t="n">
        <v>2035</v>
      </c>
      <c r="L151" s="23" t="n">
        <f aca="false">IF(D151="Electrique direct")</f>
        <v>0</v>
      </c>
    </row>
    <row r="152" customFormat="false" ht="13.8" hidden="false" customHeight="false" outlineLevel="0" collapsed="false">
      <c r="A152" s="0" t="s">
        <v>14</v>
      </c>
      <c r="B152" s="0" t="s">
        <v>334</v>
      </c>
      <c r="C152" s="0" t="s">
        <v>85</v>
      </c>
      <c r="D152" s="0" t="s">
        <v>40</v>
      </c>
      <c r="E152" s="0" t="s">
        <v>37</v>
      </c>
      <c r="F152" s="0" t="s">
        <v>379</v>
      </c>
      <c r="G152" s="0" t="str">
        <f aca="false">CONCATENATE(LEFT(F152,2),RIGHT(F152,6))</f>
        <v>02790303</v>
      </c>
      <c r="H152" s="0" t="s">
        <v>227</v>
      </c>
      <c r="I152" s="0" t="n">
        <v>0.553633231039974</v>
      </c>
      <c r="J152" s="0" t="n">
        <v>84.32592</v>
      </c>
      <c r="K152" s="0" t="n">
        <v>1043</v>
      </c>
      <c r="L152" s="23" t="n">
        <f aca="false">IF(D152="Electrique direct")</f>
        <v>0</v>
      </c>
    </row>
    <row r="153" customFormat="false" ht="13.8" hidden="false" customHeight="false" outlineLevel="0" collapsed="false">
      <c r="A153" s="0" t="s">
        <v>14</v>
      </c>
      <c r="B153" s="0" t="s">
        <v>334</v>
      </c>
      <c r="C153" s="0" t="s">
        <v>85</v>
      </c>
      <c r="D153" s="0" t="s">
        <v>41</v>
      </c>
      <c r="E153" s="0" t="s">
        <v>39</v>
      </c>
      <c r="F153" s="0" t="s">
        <v>380</v>
      </c>
      <c r="G153" s="0" t="str">
        <f aca="false">CONCATENATE(LEFT(F153,2),RIGHT(F153,6))</f>
        <v>02790404</v>
      </c>
      <c r="H153" s="0" t="s">
        <v>227</v>
      </c>
      <c r="I153" s="0" t="n">
        <v>0.669355350920102</v>
      </c>
      <c r="J153" s="0" t="n">
        <v>84.32592</v>
      </c>
      <c r="K153" s="0" t="n">
        <v>1043</v>
      </c>
      <c r="L153" s="23" t="n">
        <f aca="false">IF(D153="Electrique direct")</f>
        <v>0</v>
      </c>
    </row>
    <row r="154" customFormat="false" ht="13.8" hidden="false" customHeight="false" outlineLevel="0" collapsed="false">
      <c r="A154" s="0" t="s">
        <v>14</v>
      </c>
      <c r="B154" s="0" t="s">
        <v>334</v>
      </c>
      <c r="C154" s="0" t="s">
        <v>85</v>
      </c>
      <c r="D154" s="0" t="s">
        <v>45</v>
      </c>
      <c r="E154" s="0" t="s">
        <v>43</v>
      </c>
      <c r="F154" s="0" t="s">
        <v>381</v>
      </c>
      <c r="G154" s="0" t="str">
        <f aca="false">CONCATENATE(LEFT(F154,2),RIGHT(F154,6))</f>
        <v>02790602</v>
      </c>
      <c r="H154" s="0" t="s">
        <v>227</v>
      </c>
      <c r="I154" s="0" t="n">
        <v>0.92</v>
      </c>
      <c r="J154" s="0" t="n">
        <v>10.4</v>
      </c>
      <c r="K154" s="0" t="n">
        <v>1312.5</v>
      </c>
      <c r="L154" s="23" t="n">
        <f aca="false">IF(D154="Electrique direct")</f>
        <v>1</v>
      </c>
    </row>
    <row r="155" customFormat="false" ht="13.8" hidden="false" customHeight="false" outlineLevel="0" collapsed="false">
      <c r="A155" s="0" t="s">
        <v>14</v>
      </c>
      <c r="B155" s="0" t="s">
        <v>334</v>
      </c>
      <c r="C155" s="0" t="s">
        <v>85</v>
      </c>
      <c r="D155" s="0" t="s">
        <v>48</v>
      </c>
      <c r="E155" s="0" t="s">
        <v>43</v>
      </c>
      <c r="F155" s="0" t="s">
        <v>382</v>
      </c>
      <c r="G155" s="0" t="str">
        <f aca="false">CONCATENATE(LEFT(F155,2),RIGHT(F155,6))</f>
        <v>02790902</v>
      </c>
      <c r="H155" s="0" t="s">
        <v>227</v>
      </c>
      <c r="I155" s="0" t="n">
        <v>2.94489544186046</v>
      </c>
      <c r="J155" s="0" t="n">
        <v>47.8818659998189</v>
      </c>
      <c r="K155" s="0" t="n">
        <v>1312.5</v>
      </c>
      <c r="L155" s="23" t="n">
        <f aca="false">IF(D155="Electrique direct")</f>
        <v>0</v>
      </c>
    </row>
    <row r="156" customFormat="false" ht="13.8" hidden="false" customHeight="false" outlineLevel="0" collapsed="false">
      <c r="A156" s="0" t="s">
        <v>14</v>
      </c>
      <c r="B156" s="0" t="s">
        <v>334</v>
      </c>
      <c r="C156" s="0" t="s">
        <v>85</v>
      </c>
      <c r="D156" s="0" t="s">
        <v>55</v>
      </c>
      <c r="E156" s="0" t="s">
        <v>43</v>
      </c>
      <c r="F156" s="0" t="s">
        <v>383</v>
      </c>
      <c r="G156" s="0" t="str">
        <f aca="false">CONCATENATE(LEFT(F156,2),RIGHT(F156,6))</f>
        <v>02791002</v>
      </c>
      <c r="H156" s="0" t="s">
        <v>227</v>
      </c>
      <c r="I156" s="0" t="n">
        <v>2.80410195348837</v>
      </c>
      <c r="J156" s="0" t="n">
        <v>139.71027</v>
      </c>
      <c r="K156" s="0" t="n">
        <v>1312.5</v>
      </c>
      <c r="L156" s="23" t="n">
        <f aca="false">IF(D156="Electrique direct")</f>
        <v>0</v>
      </c>
    </row>
    <row r="157" customFormat="false" ht="13.8" hidden="false" customHeight="false" outlineLevel="0" collapsed="false">
      <c r="A157" s="0" t="s">
        <v>14</v>
      </c>
      <c r="B157" s="0" t="s">
        <v>334</v>
      </c>
      <c r="C157" s="0" t="s">
        <v>85</v>
      </c>
      <c r="D157" s="0" t="s">
        <v>35</v>
      </c>
      <c r="E157" s="0" t="s">
        <v>33</v>
      </c>
      <c r="F157" s="0" t="s">
        <v>384</v>
      </c>
      <c r="G157" s="0" t="str">
        <f aca="false">CONCATENATE(LEFT(F157,2),RIGHT(F157,6))</f>
        <v>02792101</v>
      </c>
      <c r="H157" s="0" t="s">
        <v>227</v>
      </c>
      <c r="I157" s="0" t="n">
        <v>0.848845734156867</v>
      </c>
      <c r="J157" s="0" t="n">
        <v>92.225</v>
      </c>
      <c r="K157" s="0" t="n">
        <v>119</v>
      </c>
      <c r="L157" s="23" t="n">
        <f aca="false">IF(D157="Electrique direct")</f>
        <v>0</v>
      </c>
    </row>
    <row r="158" customFormat="false" ht="13.8" hidden="false" customHeight="false" outlineLevel="0" collapsed="false">
      <c r="A158" s="0" t="s">
        <v>14</v>
      </c>
      <c r="B158" s="0" t="s">
        <v>334</v>
      </c>
      <c r="C158" s="0" t="s">
        <v>85</v>
      </c>
      <c r="D158" s="0" t="s">
        <v>35</v>
      </c>
      <c r="E158" s="0" t="s">
        <v>34</v>
      </c>
      <c r="F158" s="0" t="s">
        <v>385</v>
      </c>
      <c r="G158" s="0" t="str">
        <f aca="false">CONCATENATE(LEFT(F158,2),RIGHT(F158,6))</f>
        <v>02792106</v>
      </c>
      <c r="H158" s="0" t="s">
        <v>227</v>
      </c>
      <c r="I158" s="0" t="n">
        <v>0.797732058360888</v>
      </c>
      <c r="J158" s="0" t="n">
        <v>92.225</v>
      </c>
      <c r="K158" s="0" t="n">
        <v>2035</v>
      </c>
      <c r="L158" s="23" t="n">
        <f aca="false">IF(D158="Electrique direct")</f>
        <v>0</v>
      </c>
    </row>
    <row r="159" customFormat="false" ht="13.8" hidden="false" customHeight="false" outlineLevel="0" collapsed="false">
      <c r="A159" s="0" t="s">
        <v>14</v>
      </c>
      <c r="B159" s="0" t="s">
        <v>334</v>
      </c>
      <c r="C159" s="0" t="s">
        <v>85</v>
      </c>
      <c r="D159" s="0" t="s">
        <v>36</v>
      </c>
      <c r="E159" s="0" t="s">
        <v>37</v>
      </c>
      <c r="F159" s="0" t="s">
        <v>386</v>
      </c>
      <c r="G159" s="0" t="str">
        <f aca="false">CONCATENATE(LEFT(F159,2),RIGHT(F159,6))</f>
        <v>02792303</v>
      </c>
      <c r="H159" s="0" t="s">
        <v>227</v>
      </c>
      <c r="I159" s="0" t="n">
        <v>0.746208777785911</v>
      </c>
      <c r="J159" s="0" t="n">
        <v>100.388</v>
      </c>
      <c r="K159" s="0" t="n">
        <v>1043</v>
      </c>
      <c r="L159" s="23" t="n">
        <f aca="false">IF(D159="Electrique direct")</f>
        <v>0</v>
      </c>
    </row>
    <row r="160" customFormat="false" ht="13.8" hidden="false" customHeight="false" outlineLevel="0" collapsed="false">
      <c r="A160" s="0" t="s">
        <v>14</v>
      </c>
      <c r="B160" s="0" t="s">
        <v>334</v>
      </c>
      <c r="C160" s="0" t="s">
        <v>85</v>
      </c>
      <c r="D160" s="0" t="s">
        <v>38</v>
      </c>
      <c r="E160" s="0" t="s">
        <v>39</v>
      </c>
      <c r="F160" s="0" t="s">
        <v>387</v>
      </c>
      <c r="G160" s="0" t="str">
        <f aca="false">CONCATENATE(LEFT(F160,2),RIGHT(F160,6))</f>
        <v>02792404</v>
      </c>
      <c r="H160" s="0" t="s">
        <v>227</v>
      </c>
      <c r="I160" s="0" t="n">
        <v>0.973811599538727</v>
      </c>
      <c r="J160" s="0" t="n">
        <v>100.388</v>
      </c>
      <c r="K160" s="0" t="n">
        <v>1043</v>
      </c>
      <c r="L160" s="23" t="n">
        <f aca="false">IF(D160="Electrique direct")</f>
        <v>0</v>
      </c>
    </row>
    <row r="161" customFormat="false" ht="13.8" hidden="false" customHeight="false" outlineLevel="0" collapsed="false">
      <c r="A161" s="0" t="s">
        <v>14</v>
      </c>
      <c r="B161" s="0" t="s">
        <v>334</v>
      </c>
      <c r="C161" s="0" t="s">
        <v>85</v>
      </c>
      <c r="D161" s="0" t="s">
        <v>46</v>
      </c>
      <c r="E161" s="0" t="s">
        <v>43</v>
      </c>
      <c r="F161" s="0" t="s">
        <v>388</v>
      </c>
      <c r="G161" s="0" t="str">
        <f aca="false">CONCATENATE(LEFT(F161,2),RIGHT(F161,6))</f>
        <v>02792602</v>
      </c>
      <c r="H161" s="0" t="s">
        <v>227</v>
      </c>
      <c r="I161" s="0" t="n">
        <v>1</v>
      </c>
      <c r="J161" s="0" t="n">
        <v>12</v>
      </c>
      <c r="K161" s="0" t="n">
        <v>1312.5</v>
      </c>
      <c r="L161" s="23" t="n">
        <f aca="false">IF(D161="Electrique direct")</f>
        <v>0</v>
      </c>
    </row>
    <row r="162" customFormat="false" ht="13.8" hidden="false" customHeight="false" outlineLevel="0" collapsed="false">
      <c r="A162" s="0" t="s">
        <v>14</v>
      </c>
      <c r="B162" s="0" t="s">
        <v>334</v>
      </c>
      <c r="C162" s="0" t="s">
        <v>85</v>
      </c>
      <c r="D162" s="0" t="s">
        <v>49</v>
      </c>
      <c r="E162" s="0" t="s">
        <v>43</v>
      </c>
      <c r="F162" s="0" t="s">
        <v>389</v>
      </c>
      <c r="G162" s="0" t="str">
        <f aca="false">CONCATENATE(LEFT(F162,2),RIGHT(F162,6))</f>
        <v>02792902</v>
      </c>
      <c r="H162" s="0" t="s">
        <v>227</v>
      </c>
      <c r="I162" s="0" t="n">
        <v>3.39795627906976</v>
      </c>
      <c r="J162" s="0" t="n">
        <v>57.0022214283558</v>
      </c>
      <c r="K162" s="0" t="n">
        <v>1312.5</v>
      </c>
      <c r="L162" s="23" t="n">
        <f aca="false">IF(D162="Electrique direct")</f>
        <v>0</v>
      </c>
    </row>
    <row r="163" customFormat="false" ht="13.8" hidden="false" customHeight="false" outlineLevel="0" collapsed="false">
      <c r="A163" s="0" t="s">
        <v>14</v>
      </c>
      <c r="B163" s="0" t="s">
        <v>334</v>
      </c>
      <c r="C163" s="0" t="s">
        <v>85</v>
      </c>
      <c r="D163" s="0" t="s">
        <v>56</v>
      </c>
      <c r="E163" s="0" t="s">
        <v>43</v>
      </c>
      <c r="F163" s="0" t="s">
        <v>390</v>
      </c>
      <c r="G163" s="0" t="str">
        <f aca="false">CONCATENATE(LEFT(F163,2),RIGHT(F163,6))</f>
        <v>02793002</v>
      </c>
      <c r="H163" s="0" t="s">
        <v>227</v>
      </c>
      <c r="I163" s="0" t="n">
        <v>3.32861023255814</v>
      </c>
      <c r="J163" s="0" t="n">
        <v>166.32175</v>
      </c>
      <c r="K163" s="0" t="n">
        <v>1312.5</v>
      </c>
      <c r="L163" s="23" t="n">
        <f aca="false">IF(D163="Electrique direct")</f>
        <v>0</v>
      </c>
    </row>
    <row r="164" customFormat="false" ht="13.8" hidden="false" customHeight="false" outlineLevel="0" collapsed="false">
      <c r="A164" s="0" t="s">
        <v>14</v>
      </c>
      <c r="B164" s="0" t="s">
        <v>391</v>
      </c>
      <c r="C164" s="0" t="s">
        <v>57</v>
      </c>
      <c r="D164" s="0" t="s">
        <v>32</v>
      </c>
      <c r="E164" s="0" t="s">
        <v>33</v>
      </c>
      <c r="F164" s="0" t="s">
        <v>392</v>
      </c>
      <c r="G164" s="0" t="str">
        <f aca="false">CONCATENATE(LEFT(F164,2),RIGHT(F164,6))</f>
        <v>02200101</v>
      </c>
      <c r="H164" s="0" t="s">
        <v>227</v>
      </c>
      <c r="I164" s="0" t="n">
        <v>0.698966267666589</v>
      </c>
      <c r="J164" s="0" t="n">
        <v>19.8331323736674</v>
      </c>
      <c r="K164" s="0" t="n">
        <v>119</v>
      </c>
      <c r="L164" s="23" t="n">
        <f aca="false">IF(D164="Electrique direct")</f>
        <v>0</v>
      </c>
    </row>
    <row r="165" customFormat="false" ht="13.8" hidden="false" customHeight="false" outlineLevel="0" collapsed="false">
      <c r="A165" s="0" t="s">
        <v>14</v>
      </c>
      <c r="B165" s="0" t="s">
        <v>391</v>
      </c>
      <c r="C165" s="0" t="s">
        <v>57</v>
      </c>
      <c r="D165" s="0" t="s">
        <v>32</v>
      </c>
      <c r="E165" s="0" t="s">
        <v>34</v>
      </c>
      <c r="F165" s="0" t="s">
        <v>393</v>
      </c>
      <c r="G165" s="0" t="str">
        <f aca="false">CONCATENATE(LEFT(F165,2),RIGHT(F165,6))</f>
        <v>02200106</v>
      </c>
      <c r="H165" s="0" t="s">
        <v>227</v>
      </c>
      <c r="I165" s="0" t="n">
        <v>0.61410143551778</v>
      </c>
      <c r="J165" s="0" t="n">
        <v>19.9952667338047</v>
      </c>
      <c r="K165" s="0" t="n">
        <v>1815</v>
      </c>
      <c r="L165" s="23" t="n">
        <f aca="false">IF(D165="Electrique direct")</f>
        <v>0</v>
      </c>
    </row>
    <row r="166" customFormat="false" ht="13.8" hidden="false" customHeight="false" outlineLevel="0" collapsed="false">
      <c r="A166" s="0" t="s">
        <v>14</v>
      </c>
      <c r="B166" s="0" t="s">
        <v>391</v>
      </c>
      <c r="C166" s="0" t="s">
        <v>57</v>
      </c>
      <c r="D166" s="0" t="s">
        <v>40</v>
      </c>
      <c r="E166" s="0" t="s">
        <v>37</v>
      </c>
      <c r="F166" s="0" t="s">
        <v>394</v>
      </c>
      <c r="G166" s="0" t="str">
        <f aca="false">CONCATENATE(LEFT(F166,2),RIGHT(F166,6))</f>
        <v>02200303</v>
      </c>
      <c r="H166" s="0" t="s">
        <v>227</v>
      </c>
      <c r="I166" s="0" t="n">
        <v>0.565301453501175</v>
      </c>
      <c r="J166" s="0" t="n">
        <v>12.3908051459665</v>
      </c>
      <c r="K166" s="0" t="n">
        <v>1043</v>
      </c>
      <c r="L166" s="23" t="n">
        <f aca="false">IF(D166="Electrique direct")</f>
        <v>0</v>
      </c>
    </row>
    <row r="167" customFormat="false" ht="13.8" hidden="false" customHeight="false" outlineLevel="0" collapsed="false">
      <c r="A167" s="0" t="s">
        <v>14</v>
      </c>
      <c r="B167" s="0" t="s">
        <v>391</v>
      </c>
      <c r="C167" s="0" t="s">
        <v>57</v>
      </c>
      <c r="D167" s="0" t="s">
        <v>41</v>
      </c>
      <c r="E167" s="0" t="s">
        <v>39</v>
      </c>
      <c r="F167" s="0" t="s">
        <v>395</v>
      </c>
      <c r="G167" s="0" t="str">
        <f aca="false">CONCATENATE(LEFT(F167,2),RIGHT(F167,6))</f>
        <v>02200404</v>
      </c>
      <c r="H167" s="0" t="s">
        <v>227</v>
      </c>
      <c r="I167" s="0" t="n">
        <v>0.681007327530916</v>
      </c>
      <c r="J167" s="0" t="n">
        <v>9.03134682383983</v>
      </c>
      <c r="K167" s="0" t="n">
        <v>1043</v>
      </c>
      <c r="L167" s="23" t="n">
        <f aca="false">IF(D167="Electrique direct")</f>
        <v>0</v>
      </c>
    </row>
    <row r="168" customFormat="false" ht="13.8" hidden="false" customHeight="false" outlineLevel="0" collapsed="false">
      <c r="A168" s="0" t="s">
        <v>14</v>
      </c>
      <c r="B168" s="0" t="s">
        <v>391</v>
      </c>
      <c r="C168" s="0" t="s">
        <v>57</v>
      </c>
      <c r="D168" s="0" t="s">
        <v>45</v>
      </c>
      <c r="E168" s="0" t="s">
        <v>43</v>
      </c>
      <c r="F168" s="0" t="s">
        <v>396</v>
      </c>
      <c r="G168" s="0" t="str">
        <f aca="false">CONCATENATE(LEFT(F168,2),RIGHT(F168,6))</f>
        <v>02200602</v>
      </c>
      <c r="H168" s="0" t="s">
        <v>227</v>
      </c>
      <c r="I168" s="0" t="n">
        <v>0.92</v>
      </c>
      <c r="J168" s="0" t="n">
        <v>10.4</v>
      </c>
      <c r="K168" s="0" t="n">
        <v>1312.5</v>
      </c>
      <c r="L168" s="23" t="n">
        <f aca="false">IF(D168="Electrique direct")</f>
        <v>1</v>
      </c>
    </row>
    <row r="169" customFormat="false" ht="13.8" hidden="false" customHeight="false" outlineLevel="0" collapsed="false">
      <c r="A169" s="0" t="s">
        <v>14</v>
      </c>
      <c r="B169" s="0" t="s">
        <v>391</v>
      </c>
      <c r="C169" s="0" t="s">
        <v>57</v>
      </c>
      <c r="D169" s="0" t="s">
        <v>48</v>
      </c>
      <c r="E169" s="0" t="s">
        <v>43</v>
      </c>
      <c r="F169" s="0" t="s">
        <v>397</v>
      </c>
      <c r="G169" s="0" t="str">
        <f aca="false">CONCATENATE(LEFT(F169,2),RIGHT(F169,6))</f>
        <v>02200902</v>
      </c>
      <c r="H169" s="0" t="s">
        <v>227</v>
      </c>
      <c r="I169" s="0" t="n">
        <v>2.94489544186046</v>
      </c>
      <c r="J169" s="0" t="n">
        <v>53.3763303211263</v>
      </c>
      <c r="K169" s="0" t="n">
        <v>1312.5</v>
      </c>
      <c r="L169" s="23" t="n">
        <f aca="false">IF(D169="Electrique direct")</f>
        <v>0</v>
      </c>
    </row>
    <row r="170" customFormat="false" ht="13.8" hidden="false" customHeight="false" outlineLevel="0" collapsed="false">
      <c r="A170" s="0" t="s">
        <v>14</v>
      </c>
      <c r="B170" s="0" t="s">
        <v>391</v>
      </c>
      <c r="C170" s="0" t="s">
        <v>57</v>
      </c>
      <c r="D170" s="0" t="s">
        <v>55</v>
      </c>
      <c r="E170" s="0" t="s">
        <v>43</v>
      </c>
      <c r="F170" s="0" t="s">
        <v>398</v>
      </c>
      <c r="G170" s="0" t="str">
        <f aca="false">CONCATENATE(LEFT(F170,2),RIGHT(F170,6))</f>
        <v>02201002</v>
      </c>
      <c r="H170" s="0" t="s">
        <v>227</v>
      </c>
      <c r="I170" s="0" t="n">
        <v>2.80410195348837</v>
      </c>
      <c r="J170" s="0" t="n">
        <v>24.3096112544748</v>
      </c>
      <c r="K170" s="0" t="n">
        <v>1312.5</v>
      </c>
      <c r="L170" s="23" t="n">
        <f aca="false">IF(D170="Electrique direct")</f>
        <v>0</v>
      </c>
    </row>
    <row r="171" customFormat="false" ht="13.8" hidden="false" customHeight="false" outlineLevel="0" collapsed="false">
      <c r="A171" s="0" t="s">
        <v>14</v>
      </c>
      <c r="B171" s="0" t="s">
        <v>391</v>
      </c>
      <c r="C171" s="0" t="s">
        <v>57</v>
      </c>
      <c r="D171" s="0" t="s">
        <v>35</v>
      </c>
      <c r="E171" s="0" t="s">
        <v>33</v>
      </c>
      <c r="F171" s="0" t="s">
        <v>399</v>
      </c>
      <c r="G171" s="0" t="str">
        <f aca="false">CONCATENATE(LEFT(F171,2),RIGHT(F171,6))</f>
        <v>02202101</v>
      </c>
      <c r="H171" s="0" t="s">
        <v>227</v>
      </c>
      <c r="I171" s="0" t="n">
        <v>0.806499539615295</v>
      </c>
      <c r="J171" s="0" t="n">
        <v>23.6108718734136</v>
      </c>
      <c r="K171" s="0" t="n">
        <v>119</v>
      </c>
      <c r="L171" s="23" t="n">
        <f aca="false">IF(D171="Electrique direct")</f>
        <v>0</v>
      </c>
    </row>
    <row r="172" customFormat="false" ht="13.8" hidden="false" customHeight="false" outlineLevel="0" collapsed="false">
      <c r="A172" s="0" t="s">
        <v>14</v>
      </c>
      <c r="B172" s="0" t="s">
        <v>391</v>
      </c>
      <c r="C172" s="0" t="s">
        <v>57</v>
      </c>
      <c r="D172" s="0" t="s">
        <v>35</v>
      </c>
      <c r="E172" s="0" t="s">
        <v>34</v>
      </c>
      <c r="F172" s="0" t="s">
        <v>400</v>
      </c>
      <c r="G172" s="0" t="str">
        <f aca="false">CONCATENATE(LEFT(F172,2),RIGHT(F172,6))</f>
        <v>02202106</v>
      </c>
      <c r="H172" s="0" t="s">
        <v>227</v>
      </c>
      <c r="I172" s="0" t="n">
        <v>0.708578579443592</v>
      </c>
      <c r="J172" s="0" t="n">
        <v>23.8038889688152</v>
      </c>
      <c r="K172" s="0" t="n">
        <v>1815</v>
      </c>
      <c r="L172" s="23" t="n">
        <f aca="false">IF(D172="Electrique direct")</f>
        <v>0</v>
      </c>
    </row>
    <row r="173" customFormat="false" ht="13.8" hidden="false" customHeight="false" outlineLevel="0" collapsed="false">
      <c r="A173" s="0" t="s">
        <v>14</v>
      </c>
      <c r="B173" s="0" t="s">
        <v>391</v>
      </c>
      <c r="C173" s="0" t="s">
        <v>57</v>
      </c>
      <c r="D173" s="0" t="s">
        <v>36</v>
      </c>
      <c r="E173" s="0" t="s">
        <v>37</v>
      </c>
      <c r="F173" s="0" t="s">
        <v>401</v>
      </c>
      <c r="G173" s="0" t="str">
        <f aca="false">CONCATENATE(LEFT(F173,2),RIGHT(F173,6))</f>
        <v>02202303</v>
      </c>
      <c r="H173" s="0" t="s">
        <v>227</v>
      </c>
      <c r="I173" s="0" t="n">
        <v>0.753837865780885</v>
      </c>
      <c r="J173" s="0" t="n">
        <v>14.750958507103</v>
      </c>
      <c r="K173" s="0" t="n">
        <v>1043</v>
      </c>
      <c r="L173" s="23" t="n">
        <f aca="false">IF(D173="Electrique direct")</f>
        <v>0</v>
      </c>
    </row>
    <row r="174" customFormat="false" ht="13.8" hidden="false" customHeight="false" outlineLevel="0" collapsed="false">
      <c r="A174" s="0" t="s">
        <v>14</v>
      </c>
      <c r="B174" s="0" t="s">
        <v>391</v>
      </c>
      <c r="C174" s="0" t="s">
        <v>57</v>
      </c>
      <c r="D174" s="0" t="s">
        <v>38</v>
      </c>
      <c r="E174" s="0" t="s">
        <v>39</v>
      </c>
      <c r="F174" s="0" t="s">
        <v>402</v>
      </c>
      <c r="G174" s="0" t="str">
        <f aca="false">CONCATENATE(LEFT(F174,2),RIGHT(F174,6))</f>
        <v>02202404</v>
      </c>
      <c r="H174" s="0" t="s">
        <v>227</v>
      </c>
      <c r="I174" s="0" t="n">
        <v>0.981434950501124</v>
      </c>
      <c r="J174" s="0" t="n">
        <v>10.7516033617141</v>
      </c>
      <c r="K174" s="0" t="n">
        <v>1043</v>
      </c>
      <c r="L174" s="23" t="n">
        <f aca="false">IF(D174="Electrique direct")</f>
        <v>0</v>
      </c>
    </row>
    <row r="175" customFormat="false" ht="13.8" hidden="false" customHeight="false" outlineLevel="0" collapsed="false">
      <c r="A175" s="0" t="s">
        <v>14</v>
      </c>
      <c r="B175" s="0" t="s">
        <v>391</v>
      </c>
      <c r="C175" s="0" t="s">
        <v>57</v>
      </c>
      <c r="D175" s="0" t="s">
        <v>46</v>
      </c>
      <c r="E175" s="0" t="s">
        <v>43</v>
      </c>
      <c r="F175" s="0" t="s">
        <v>403</v>
      </c>
      <c r="G175" s="0" t="str">
        <f aca="false">CONCATENATE(LEFT(F175,2),RIGHT(F175,6))</f>
        <v>02202602</v>
      </c>
      <c r="H175" s="0" t="s">
        <v>227</v>
      </c>
      <c r="I175" s="0" t="n">
        <v>1</v>
      </c>
      <c r="J175" s="0" t="n">
        <v>12</v>
      </c>
      <c r="K175" s="0" t="n">
        <v>1312.5</v>
      </c>
      <c r="L175" s="23" t="n">
        <f aca="false">IF(D175="Electrique direct")</f>
        <v>0</v>
      </c>
    </row>
    <row r="176" customFormat="false" ht="13.8" hidden="false" customHeight="false" outlineLevel="0" collapsed="false">
      <c r="A176" s="0" t="s">
        <v>14</v>
      </c>
      <c r="B176" s="0" t="s">
        <v>391</v>
      </c>
      <c r="C176" s="0" t="s">
        <v>57</v>
      </c>
      <c r="D176" s="0" t="s">
        <v>49</v>
      </c>
      <c r="E176" s="0" t="s">
        <v>43</v>
      </c>
      <c r="F176" s="0" t="s">
        <v>404</v>
      </c>
      <c r="G176" s="0" t="str">
        <f aca="false">CONCATENATE(LEFT(F176,2),RIGHT(F176,6))</f>
        <v>02202902</v>
      </c>
      <c r="H176" s="0" t="s">
        <v>227</v>
      </c>
      <c r="I176" s="0" t="n">
        <v>3.39795627906976</v>
      </c>
      <c r="J176" s="0" t="n">
        <v>63.5432503822932</v>
      </c>
      <c r="K176" s="0" t="n">
        <v>1312.5</v>
      </c>
      <c r="L176" s="23" t="n">
        <f aca="false">IF(D176="Electrique direct")</f>
        <v>0</v>
      </c>
    </row>
    <row r="177" customFormat="false" ht="13.8" hidden="false" customHeight="false" outlineLevel="0" collapsed="false">
      <c r="A177" s="0" t="s">
        <v>14</v>
      </c>
      <c r="B177" s="0" t="s">
        <v>391</v>
      </c>
      <c r="C177" s="0" t="s">
        <v>57</v>
      </c>
      <c r="D177" s="0" t="s">
        <v>56</v>
      </c>
      <c r="E177" s="0" t="s">
        <v>43</v>
      </c>
      <c r="F177" s="0" t="s">
        <v>405</v>
      </c>
      <c r="G177" s="0" t="str">
        <f aca="false">CONCATENATE(LEFT(F177,2),RIGHT(F177,6))</f>
        <v>02203002</v>
      </c>
      <c r="H177" s="0" t="s">
        <v>227</v>
      </c>
      <c r="I177" s="0" t="n">
        <v>3.32861023255814</v>
      </c>
      <c r="J177" s="0" t="n">
        <v>28.9400133981843</v>
      </c>
      <c r="K177" s="0" t="n">
        <v>1312.5</v>
      </c>
      <c r="L177" s="23" t="n">
        <f aca="false">IF(D177="Electrique direct")</f>
        <v>0</v>
      </c>
    </row>
    <row r="178" customFormat="false" ht="13.8" hidden="false" customHeight="false" outlineLevel="0" collapsed="false">
      <c r="A178" s="0" t="s">
        <v>14</v>
      </c>
      <c r="B178" s="0" t="s">
        <v>391</v>
      </c>
      <c r="C178" s="0" t="s">
        <v>58</v>
      </c>
      <c r="D178" s="0" t="s">
        <v>32</v>
      </c>
      <c r="E178" s="0" t="s">
        <v>33</v>
      </c>
      <c r="F178" s="0" t="s">
        <v>406</v>
      </c>
      <c r="G178" s="0" t="str">
        <f aca="false">CONCATENATE(LEFT(F178,2),RIGHT(F178,6))</f>
        <v>02210101</v>
      </c>
      <c r="H178" s="0" t="s">
        <v>227</v>
      </c>
      <c r="I178" s="0" t="n">
        <v>0.719745101146905</v>
      </c>
      <c r="J178" s="0" t="n">
        <v>18.7675066575737</v>
      </c>
      <c r="K178" s="0" t="n">
        <v>128.8</v>
      </c>
      <c r="L178" s="23" t="n">
        <f aca="false">IF(D178="Electrique direct")</f>
        <v>0</v>
      </c>
    </row>
    <row r="179" customFormat="false" ht="13.8" hidden="false" customHeight="false" outlineLevel="0" collapsed="false">
      <c r="A179" s="0" t="s">
        <v>14</v>
      </c>
      <c r="B179" s="0" t="s">
        <v>391</v>
      </c>
      <c r="C179" s="0" t="s">
        <v>58</v>
      </c>
      <c r="D179" s="0" t="s">
        <v>32</v>
      </c>
      <c r="E179" s="0" t="s">
        <v>34</v>
      </c>
      <c r="F179" s="0" t="s">
        <v>407</v>
      </c>
      <c r="G179" s="0" t="str">
        <f aca="false">CONCATENATE(LEFT(F179,2),RIGHT(F179,6))</f>
        <v>02210106</v>
      </c>
      <c r="H179" s="0" t="s">
        <v>227</v>
      </c>
      <c r="I179" s="0" t="n">
        <v>0.646878990233442</v>
      </c>
      <c r="J179" s="0" t="n">
        <v>18.8633900218724</v>
      </c>
      <c r="K179" s="0" t="n">
        <v>2011.42857142857</v>
      </c>
      <c r="L179" s="23" t="n">
        <f aca="false">IF(D179="Electrique direct")</f>
        <v>0</v>
      </c>
    </row>
    <row r="180" customFormat="false" ht="13.8" hidden="false" customHeight="false" outlineLevel="0" collapsed="false">
      <c r="A180" s="0" t="s">
        <v>14</v>
      </c>
      <c r="B180" s="0" t="s">
        <v>391</v>
      </c>
      <c r="C180" s="0" t="s">
        <v>58</v>
      </c>
      <c r="D180" s="0" t="s">
        <v>40</v>
      </c>
      <c r="E180" s="0" t="s">
        <v>37</v>
      </c>
      <c r="F180" s="0" t="s">
        <v>408</v>
      </c>
      <c r="G180" s="0" t="str">
        <f aca="false">CONCATENATE(LEFT(F180,2),RIGHT(F180,6))</f>
        <v>02210303</v>
      </c>
      <c r="H180" s="0" t="s">
        <v>227</v>
      </c>
      <c r="I180" s="0" t="n">
        <v>0.581365979758549</v>
      </c>
      <c r="J180" s="0" t="n">
        <v>11.1740545786739</v>
      </c>
      <c r="K180" s="0" t="n">
        <v>1048</v>
      </c>
      <c r="L180" s="23" t="n">
        <f aca="false">IF(D180="Electrique direct")</f>
        <v>0</v>
      </c>
    </row>
    <row r="181" customFormat="false" ht="13.8" hidden="false" customHeight="false" outlineLevel="0" collapsed="false">
      <c r="A181" s="0" t="s">
        <v>14</v>
      </c>
      <c r="B181" s="0" t="s">
        <v>391</v>
      </c>
      <c r="C181" s="0" t="s">
        <v>58</v>
      </c>
      <c r="D181" s="0" t="s">
        <v>41</v>
      </c>
      <c r="E181" s="0" t="s">
        <v>39</v>
      </c>
      <c r="F181" s="0" t="s">
        <v>409</v>
      </c>
      <c r="G181" s="0" t="str">
        <f aca="false">CONCATENATE(LEFT(F181,2),RIGHT(F181,6))</f>
        <v>02210404</v>
      </c>
      <c r="H181" s="0" t="s">
        <v>227</v>
      </c>
      <c r="I181" s="0" t="n">
        <v>0.682512226147949</v>
      </c>
      <c r="J181" s="0" t="n">
        <v>8.19136542430314</v>
      </c>
      <c r="K181" s="0" t="n">
        <v>1043</v>
      </c>
      <c r="L181" s="23" t="n">
        <f aca="false">IF(D181="Electrique direct")</f>
        <v>0</v>
      </c>
    </row>
    <row r="182" customFormat="false" ht="13.8" hidden="false" customHeight="false" outlineLevel="0" collapsed="false">
      <c r="A182" s="0" t="s">
        <v>14</v>
      </c>
      <c r="B182" s="0" t="s">
        <v>391</v>
      </c>
      <c r="C182" s="0" t="s">
        <v>58</v>
      </c>
      <c r="D182" s="0" t="s">
        <v>45</v>
      </c>
      <c r="E182" s="0" t="s">
        <v>43</v>
      </c>
      <c r="F182" s="0" t="s">
        <v>410</v>
      </c>
      <c r="G182" s="0" t="str">
        <f aca="false">CONCATENATE(LEFT(F182,2),RIGHT(F182,6))</f>
        <v>02210602</v>
      </c>
      <c r="H182" s="0" t="s">
        <v>227</v>
      </c>
      <c r="I182" s="0" t="n">
        <v>0.92</v>
      </c>
      <c r="J182" s="0" t="n">
        <v>10.4</v>
      </c>
      <c r="K182" s="0" t="n">
        <v>1312.5</v>
      </c>
      <c r="L182" s="23" t="n">
        <f aca="false">IF(D182="Electrique direct")</f>
        <v>1</v>
      </c>
    </row>
    <row r="183" customFormat="false" ht="13.8" hidden="false" customHeight="false" outlineLevel="0" collapsed="false">
      <c r="A183" s="0" t="s">
        <v>14</v>
      </c>
      <c r="B183" s="0" t="s">
        <v>391</v>
      </c>
      <c r="C183" s="0" t="s">
        <v>58</v>
      </c>
      <c r="D183" s="0" t="s">
        <v>48</v>
      </c>
      <c r="E183" s="0" t="s">
        <v>43</v>
      </c>
      <c r="F183" s="0" t="s">
        <v>411</v>
      </c>
      <c r="G183" s="0" t="str">
        <f aca="false">CONCATENATE(LEFT(F183,2),RIGHT(F183,6))</f>
        <v>02210902</v>
      </c>
      <c r="H183" s="0" t="s">
        <v>227</v>
      </c>
      <c r="I183" s="0" t="n">
        <v>2.94489544186046</v>
      </c>
      <c r="J183" s="0" t="n">
        <v>51.0388004946254</v>
      </c>
      <c r="K183" s="0" t="n">
        <v>1312.5</v>
      </c>
      <c r="L183" s="23" t="n">
        <f aca="false">IF(D183="Electrique direct")</f>
        <v>0</v>
      </c>
    </row>
    <row r="184" customFormat="false" ht="13.8" hidden="false" customHeight="false" outlineLevel="0" collapsed="false">
      <c r="A184" s="0" t="s">
        <v>14</v>
      </c>
      <c r="B184" s="0" t="s">
        <v>391</v>
      </c>
      <c r="C184" s="0" t="s">
        <v>58</v>
      </c>
      <c r="D184" s="0" t="s">
        <v>55</v>
      </c>
      <c r="E184" s="0" t="s">
        <v>43</v>
      </c>
      <c r="F184" s="0" t="s">
        <v>412</v>
      </c>
      <c r="G184" s="0" t="str">
        <f aca="false">CONCATENATE(LEFT(F184,2),RIGHT(F184,6))</f>
        <v>02211002</v>
      </c>
      <c r="H184" s="0" t="s">
        <v>227</v>
      </c>
      <c r="I184" s="0" t="n">
        <v>2.80410195348837</v>
      </c>
      <c r="J184" s="0" t="n">
        <v>22.6394501994838</v>
      </c>
      <c r="K184" s="0" t="n">
        <v>1312.5</v>
      </c>
      <c r="L184" s="23" t="n">
        <f aca="false">IF(D184="Electrique direct")</f>
        <v>0</v>
      </c>
    </row>
    <row r="185" customFormat="false" ht="13.8" hidden="false" customHeight="false" outlineLevel="0" collapsed="false">
      <c r="A185" s="0" t="s">
        <v>14</v>
      </c>
      <c r="B185" s="0" t="s">
        <v>391</v>
      </c>
      <c r="C185" s="0" t="s">
        <v>58</v>
      </c>
      <c r="D185" s="0" t="s">
        <v>35</v>
      </c>
      <c r="E185" s="0" t="s">
        <v>33</v>
      </c>
      <c r="F185" s="0" t="s">
        <v>413</v>
      </c>
      <c r="G185" s="0" t="str">
        <f aca="false">CONCATENATE(LEFT(F185,2),RIGHT(F185,6))</f>
        <v>02212101</v>
      </c>
      <c r="H185" s="0" t="s">
        <v>227</v>
      </c>
      <c r="I185" s="0" t="n">
        <v>0.830475116707967</v>
      </c>
      <c r="J185" s="0" t="n">
        <v>22.3422698304449</v>
      </c>
      <c r="K185" s="0" t="n">
        <v>128.8</v>
      </c>
      <c r="L185" s="23" t="n">
        <f aca="false">IF(D185="Electrique direct")</f>
        <v>0</v>
      </c>
    </row>
    <row r="186" customFormat="false" ht="13.8" hidden="false" customHeight="false" outlineLevel="0" collapsed="false">
      <c r="A186" s="0" t="s">
        <v>14</v>
      </c>
      <c r="B186" s="0" t="s">
        <v>391</v>
      </c>
      <c r="C186" s="0" t="s">
        <v>58</v>
      </c>
      <c r="D186" s="0" t="s">
        <v>35</v>
      </c>
      <c r="E186" s="0" t="s">
        <v>34</v>
      </c>
      <c r="F186" s="0" t="s">
        <v>414</v>
      </c>
      <c r="G186" s="0" t="str">
        <f aca="false">CONCATENATE(LEFT(F186,2),RIGHT(F186,6))</f>
        <v>02212106</v>
      </c>
      <c r="H186" s="0" t="s">
        <v>227</v>
      </c>
      <c r="I186" s="0" t="n">
        <v>0.74639883488474</v>
      </c>
      <c r="J186" s="0" t="n">
        <v>22.4564166927053</v>
      </c>
      <c r="K186" s="0" t="n">
        <v>2011.42857142857</v>
      </c>
      <c r="L186" s="23" t="n">
        <f aca="false">IF(D186="Electrique direct")</f>
        <v>0</v>
      </c>
    </row>
    <row r="187" customFormat="false" ht="13.8" hidden="false" customHeight="false" outlineLevel="0" collapsed="false">
      <c r="A187" s="0" t="s">
        <v>14</v>
      </c>
      <c r="B187" s="0" t="s">
        <v>391</v>
      </c>
      <c r="C187" s="0" t="s">
        <v>58</v>
      </c>
      <c r="D187" s="0" t="s">
        <v>36</v>
      </c>
      <c r="E187" s="0" t="s">
        <v>37</v>
      </c>
      <c r="F187" s="0" t="s">
        <v>415</v>
      </c>
      <c r="G187" s="0" t="str">
        <f aca="false">CONCATENATE(LEFT(F187,2),RIGHT(F187,6))</f>
        <v>02212303</v>
      </c>
      <c r="H187" s="0" t="s">
        <v>227</v>
      </c>
      <c r="I187" s="0" t="n">
        <v>0.758352405063247</v>
      </c>
      <c r="J187" s="0" t="n">
        <v>13.3024459269928</v>
      </c>
      <c r="K187" s="0" t="n">
        <v>1048</v>
      </c>
      <c r="L187" s="23" t="n">
        <f aca="false">IF(D187="Electrique direct")</f>
        <v>0</v>
      </c>
    </row>
    <row r="188" customFormat="false" ht="13.8" hidden="false" customHeight="false" outlineLevel="0" collapsed="false">
      <c r="A188" s="0" t="s">
        <v>14</v>
      </c>
      <c r="B188" s="0" t="s">
        <v>391</v>
      </c>
      <c r="C188" s="0" t="s">
        <v>58</v>
      </c>
      <c r="D188" s="0" t="s">
        <v>38</v>
      </c>
      <c r="E188" s="0" t="s">
        <v>39</v>
      </c>
      <c r="F188" s="0" t="s">
        <v>416</v>
      </c>
      <c r="G188" s="0" t="str">
        <f aca="false">CONCATENATE(LEFT(F188,2),RIGHT(F188,6))</f>
        <v>02212404</v>
      </c>
      <c r="H188" s="0" t="s">
        <v>227</v>
      </c>
      <c r="I188" s="0" t="n">
        <v>0.982298920385733</v>
      </c>
      <c r="J188" s="0" t="n">
        <v>9.75162550512279</v>
      </c>
      <c r="K188" s="0" t="n">
        <v>1043</v>
      </c>
      <c r="L188" s="23" t="n">
        <f aca="false">IF(D188="Electrique direct")</f>
        <v>0</v>
      </c>
    </row>
    <row r="189" customFormat="false" ht="13.8" hidden="false" customHeight="false" outlineLevel="0" collapsed="false">
      <c r="A189" s="0" t="s">
        <v>14</v>
      </c>
      <c r="B189" s="0" t="s">
        <v>391</v>
      </c>
      <c r="C189" s="0" t="s">
        <v>58</v>
      </c>
      <c r="D189" s="0" t="s">
        <v>46</v>
      </c>
      <c r="E189" s="0" t="s">
        <v>43</v>
      </c>
      <c r="F189" s="0" t="s">
        <v>417</v>
      </c>
      <c r="G189" s="0" t="str">
        <f aca="false">CONCATENATE(LEFT(F189,2),RIGHT(F189,6))</f>
        <v>02212602</v>
      </c>
      <c r="H189" s="0" t="s">
        <v>227</v>
      </c>
      <c r="I189" s="0" t="n">
        <v>1</v>
      </c>
      <c r="J189" s="0" t="n">
        <v>12</v>
      </c>
      <c r="K189" s="0" t="n">
        <v>1312.5</v>
      </c>
      <c r="L189" s="23" t="n">
        <f aca="false">IF(D189="Electrique direct")</f>
        <v>0</v>
      </c>
    </row>
    <row r="190" customFormat="false" ht="13.8" hidden="false" customHeight="false" outlineLevel="0" collapsed="false">
      <c r="A190" s="0" t="s">
        <v>14</v>
      </c>
      <c r="B190" s="0" t="s">
        <v>391</v>
      </c>
      <c r="C190" s="0" t="s">
        <v>58</v>
      </c>
      <c r="D190" s="0" t="s">
        <v>49</v>
      </c>
      <c r="E190" s="0" t="s">
        <v>43</v>
      </c>
      <c r="F190" s="0" t="s">
        <v>418</v>
      </c>
      <c r="G190" s="0" t="str">
        <f aca="false">CONCATENATE(LEFT(F190,2),RIGHT(F190,6))</f>
        <v>02212902</v>
      </c>
      <c r="H190" s="0" t="s">
        <v>227</v>
      </c>
      <c r="I190" s="0" t="n">
        <v>3.39795627906976</v>
      </c>
      <c r="J190" s="0" t="n">
        <v>60.760476779316</v>
      </c>
      <c r="K190" s="0" t="n">
        <v>1312.5</v>
      </c>
      <c r="L190" s="23" t="n">
        <f aca="false">IF(D190="Electrique direct")</f>
        <v>0</v>
      </c>
    </row>
    <row r="191" customFormat="false" ht="13.8" hidden="false" customHeight="false" outlineLevel="0" collapsed="false">
      <c r="A191" s="0" t="s">
        <v>14</v>
      </c>
      <c r="B191" s="0" t="s">
        <v>391</v>
      </c>
      <c r="C191" s="0" t="s">
        <v>58</v>
      </c>
      <c r="D191" s="0" t="s">
        <v>56</v>
      </c>
      <c r="E191" s="0" t="s">
        <v>43</v>
      </c>
      <c r="F191" s="0" t="s">
        <v>419</v>
      </c>
      <c r="G191" s="0" t="str">
        <f aca="false">CONCATENATE(LEFT(F191,2),RIGHT(F191,6))</f>
        <v>02213002</v>
      </c>
      <c r="H191" s="0" t="s">
        <v>227</v>
      </c>
      <c r="I191" s="0" t="n">
        <v>3.32861023255814</v>
      </c>
      <c r="J191" s="0" t="n">
        <v>26.9517264279569</v>
      </c>
      <c r="K191" s="0" t="n">
        <v>1312.5</v>
      </c>
      <c r="L191" s="23" t="n">
        <f aca="false">IF(D191="Electrique direct")</f>
        <v>0</v>
      </c>
    </row>
    <row r="192" customFormat="false" ht="13.8" hidden="false" customHeight="false" outlineLevel="0" collapsed="false">
      <c r="A192" s="0" t="s">
        <v>14</v>
      </c>
      <c r="B192" s="0" t="s">
        <v>391</v>
      </c>
      <c r="C192" s="0" t="s">
        <v>59</v>
      </c>
      <c r="D192" s="0" t="s">
        <v>32</v>
      </c>
      <c r="E192" s="0" t="s">
        <v>33</v>
      </c>
      <c r="F192" s="0" t="s">
        <v>420</v>
      </c>
      <c r="G192" s="0" t="str">
        <f aca="false">CONCATENATE(LEFT(F192,2),RIGHT(F192,6))</f>
        <v>02220101</v>
      </c>
      <c r="H192" s="0" t="s">
        <v>227</v>
      </c>
      <c r="I192" s="0" t="n">
        <v>0.708655229691465</v>
      </c>
      <c r="J192" s="0" t="n">
        <v>24.4359131266772</v>
      </c>
      <c r="K192" s="0" t="n">
        <v>120</v>
      </c>
      <c r="L192" s="23" t="n">
        <f aca="false">IF(D192="Electrique direct")</f>
        <v>0</v>
      </c>
    </row>
    <row r="193" customFormat="false" ht="13.8" hidden="false" customHeight="false" outlineLevel="0" collapsed="false">
      <c r="A193" s="0" t="s">
        <v>14</v>
      </c>
      <c r="B193" s="0" t="s">
        <v>391</v>
      </c>
      <c r="C193" s="0" t="s">
        <v>59</v>
      </c>
      <c r="D193" s="0" t="s">
        <v>32</v>
      </c>
      <c r="E193" s="0" t="s">
        <v>34</v>
      </c>
      <c r="F193" s="0" t="s">
        <v>421</v>
      </c>
      <c r="G193" s="0" t="str">
        <f aca="false">CONCATENATE(LEFT(F193,2),RIGHT(F193,6))</f>
        <v>02220106</v>
      </c>
      <c r="H193" s="0" t="s">
        <v>227</v>
      </c>
      <c r="I193" s="0" t="n">
        <v>0.683855646693372</v>
      </c>
      <c r="J193" s="0" t="n">
        <v>24.5521564118385</v>
      </c>
      <c r="K193" s="0" t="n">
        <v>2117.5</v>
      </c>
      <c r="L193" s="23" t="n">
        <f aca="false">IF(D193="Electrique direct")</f>
        <v>0</v>
      </c>
    </row>
    <row r="194" customFormat="false" ht="13.8" hidden="false" customHeight="false" outlineLevel="0" collapsed="false">
      <c r="A194" s="0" t="s">
        <v>14</v>
      </c>
      <c r="B194" s="0" t="s">
        <v>391</v>
      </c>
      <c r="C194" s="0" t="s">
        <v>59</v>
      </c>
      <c r="D194" s="0" t="s">
        <v>40</v>
      </c>
      <c r="E194" s="0" t="s">
        <v>37</v>
      </c>
      <c r="F194" s="0" t="s">
        <v>422</v>
      </c>
      <c r="G194" s="0" t="str">
        <f aca="false">CONCATENATE(LEFT(F194,2),RIGHT(F194,6))</f>
        <v>02220303</v>
      </c>
      <c r="H194" s="0" t="s">
        <v>227</v>
      </c>
      <c r="I194" s="0" t="n">
        <v>0.574753394677324</v>
      </c>
      <c r="J194" s="0" t="n">
        <v>11.0427501723722</v>
      </c>
      <c r="K194" s="0" t="n">
        <v>1043</v>
      </c>
      <c r="L194" s="23" t="n">
        <f aca="false">IF(D194="Electrique direct")</f>
        <v>0</v>
      </c>
    </row>
    <row r="195" customFormat="false" ht="13.8" hidden="false" customHeight="false" outlineLevel="0" collapsed="false">
      <c r="A195" s="0" t="s">
        <v>14</v>
      </c>
      <c r="B195" s="0" t="s">
        <v>391</v>
      </c>
      <c r="C195" s="0" t="s">
        <v>59</v>
      </c>
      <c r="D195" s="0" t="s">
        <v>41</v>
      </c>
      <c r="E195" s="0" t="s">
        <v>39</v>
      </c>
      <c r="F195" s="0" t="s">
        <v>423</v>
      </c>
      <c r="G195" s="0" t="str">
        <f aca="false">CONCATENATE(LEFT(F195,2),RIGHT(F195,6))</f>
        <v>02220404</v>
      </c>
      <c r="H195" s="0" t="s">
        <v>227</v>
      </c>
      <c r="I195" s="0" t="n">
        <v>0.690457968589026</v>
      </c>
      <c r="J195" s="0" t="n">
        <v>8.21899530728621</v>
      </c>
      <c r="K195" s="0" t="n">
        <v>1043</v>
      </c>
      <c r="L195" s="23" t="n">
        <f aca="false">IF(D195="Electrique direct")</f>
        <v>0</v>
      </c>
    </row>
    <row r="196" customFormat="false" ht="13.8" hidden="false" customHeight="false" outlineLevel="0" collapsed="false">
      <c r="A196" s="0" t="s">
        <v>14</v>
      </c>
      <c r="B196" s="0" t="s">
        <v>391</v>
      </c>
      <c r="C196" s="0" t="s">
        <v>59</v>
      </c>
      <c r="D196" s="0" t="s">
        <v>45</v>
      </c>
      <c r="E196" s="0" t="s">
        <v>43</v>
      </c>
      <c r="F196" s="0" t="s">
        <v>424</v>
      </c>
      <c r="G196" s="0" t="str">
        <f aca="false">CONCATENATE(LEFT(F196,2),RIGHT(F196,6))</f>
        <v>02220602</v>
      </c>
      <c r="H196" s="0" t="s">
        <v>227</v>
      </c>
      <c r="I196" s="0" t="n">
        <v>0.92</v>
      </c>
      <c r="J196" s="0" t="n">
        <v>10.4</v>
      </c>
      <c r="K196" s="0" t="n">
        <v>1312.5</v>
      </c>
      <c r="L196" s="23" t="n">
        <f aca="false">IF(D196="Electrique direct")</f>
        <v>1</v>
      </c>
    </row>
    <row r="197" customFormat="false" ht="13.8" hidden="false" customHeight="false" outlineLevel="0" collapsed="false">
      <c r="A197" s="0" t="s">
        <v>14</v>
      </c>
      <c r="B197" s="0" t="s">
        <v>391</v>
      </c>
      <c r="C197" s="0" t="s">
        <v>59</v>
      </c>
      <c r="D197" s="0" t="s">
        <v>48</v>
      </c>
      <c r="E197" s="0" t="s">
        <v>43</v>
      </c>
      <c r="F197" s="0" t="s">
        <v>425</v>
      </c>
      <c r="G197" s="0" t="str">
        <f aca="false">CONCATENATE(LEFT(F197,2),RIGHT(F197,6))</f>
        <v>02220902</v>
      </c>
      <c r="H197" s="0" t="s">
        <v>227</v>
      </c>
      <c r="I197" s="0" t="n">
        <v>2.94489544186046</v>
      </c>
      <c r="J197" s="0" t="n">
        <v>67.9080410677211</v>
      </c>
      <c r="K197" s="0" t="n">
        <v>1312.5</v>
      </c>
      <c r="L197" s="23" t="n">
        <f aca="false">IF(D197="Electrique direct")</f>
        <v>0</v>
      </c>
    </row>
    <row r="198" customFormat="false" ht="13.8" hidden="false" customHeight="false" outlineLevel="0" collapsed="false">
      <c r="A198" s="0" t="s">
        <v>14</v>
      </c>
      <c r="B198" s="0" t="s">
        <v>391</v>
      </c>
      <c r="C198" s="0" t="s">
        <v>59</v>
      </c>
      <c r="D198" s="0" t="s">
        <v>55</v>
      </c>
      <c r="E198" s="0" t="s">
        <v>43</v>
      </c>
      <c r="F198" s="0" t="s">
        <v>426</v>
      </c>
      <c r="G198" s="0" t="str">
        <f aca="false">CONCATENATE(LEFT(F198,2),RIGHT(F198,6))</f>
        <v>02221002</v>
      </c>
      <c r="H198" s="0" t="s">
        <v>227</v>
      </c>
      <c r="I198" s="0" t="n">
        <v>2.80410195348837</v>
      </c>
      <c r="J198" s="0" t="n">
        <v>28.3844225402563</v>
      </c>
      <c r="K198" s="0" t="n">
        <v>1312.5</v>
      </c>
      <c r="L198" s="23" t="n">
        <f aca="false">IF(D198="Electrique direct")</f>
        <v>0</v>
      </c>
    </row>
    <row r="199" customFormat="false" ht="13.8" hidden="false" customHeight="false" outlineLevel="0" collapsed="false">
      <c r="A199" s="0" t="s">
        <v>14</v>
      </c>
      <c r="B199" s="0" t="s">
        <v>391</v>
      </c>
      <c r="C199" s="0" t="s">
        <v>59</v>
      </c>
      <c r="D199" s="0" t="s">
        <v>35</v>
      </c>
      <c r="E199" s="0" t="s">
        <v>33</v>
      </c>
      <c r="F199" s="0" t="s">
        <v>427</v>
      </c>
      <c r="G199" s="0" t="str">
        <f aca="false">CONCATENATE(LEFT(F199,2),RIGHT(F199,6))</f>
        <v>02222101</v>
      </c>
      <c r="H199" s="0" t="s">
        <v>227</v>
      </c>
      <c r="I199" s="0" t="n">
        <v>0.817679111182459</v>
      </c>
      <c r="J199" s="0" t="n">
        <v>29.0903727698538</v>
      </c>
      <c r="K199" s="0" t="n">
        <v>120</v>
      </c>
      <c r="L199" s="23" t="n">
        <f aca="false">IF(D199="Electrique direct")</f>
        <v>0</v>
      </c>
    </row>
    <row r="200" customFormat="false" ht="13.8" hidden="false" customHeight="false" outlineLevel="0" collapsed="false">
      <c r="A200" s="0" t="s">
        <v>14</v>
      </c>
      <c r="B200" s="0" t="s">
        <v>391</v>
      </c>
      <c r="C200" s="0" t="s">
        <v>59</v>
      </c>
      <c r="D200" s="0" t="s">
        <v>35</v>
      </c>
      <c r="E200" s="0" t="s">
        <v>34</v>
      </c>
      <c r="F200" s="0" t="s">
        <v>428</v>
      </c>
      <c r="G200" s="0" t="str">
        <f aca="false">CONCATENATE(LEFT(F200,2),RIGHT(F200,6))</f>
        <v>02222106</v>
      </c>
      <c r="H200" s="0" t="s">
        <v>227</v>
      </c>
      <c r="I200" s="0" t="n">
        <v>0.789064207723122</v>
      </c>
      <c r="J200" s="0" t="n">
        <v>29.2287576331411</v>
      </c>
      <c r="K200" s="0" t="n">
        <v>2117.5</v>
      </c>
      <c r="L200" s="23" t="n">
        <f aca="false">IF(D200="Electrique direct")</f>
        <v>0</v>
      </c>
    </row>
    <row r="201" customFormat="false" ht="13.8" hidden="false" customHeight="false" outlineLevel="0" collapsed="false">
      <c r="A201" s="0" t="s">
        <v>14</v>
      </c>
      <c r="B201" s="0" t="s">
        <v>391</v>
      </c>
      <c r="C201" s="0" t="s">
        <v>59</v>
      </c>
      <c r="D201" s="0" t="s">
        <v>36</v>
      </c>
      <c r="E201" s="0" t="s">
        <v>37</v>
      </c>
      <c r="F201" s="0" t="s">
        <v>429</v>
      </c>
      <c r="G201" s="0" t="str">
        <f aca="false">CONCATENATE(LEFT(F201,2),RIGHT(F201,6))</f>
        <v>02222303</v>
      </c>
      <c r="H201" s="0" t="s">
        <v>227</v>
      </c>
      <c r="I201" s="0" t="n">
        <v>0.762498659845602</v>
      </c>
      <c r="J201" s="0" t="n">
        <v>13.1461311575859</v>
      </c>
      <c r="K201" s="0" t="n">
        <v>1043</v>
      </c>
      <c r="L201" s="23" t="n">
        <f aca="false">IF(D201="Electrique direct")</f>
        <v>0</v>
      </c>
    </row>
    <row r="202" customFormat="false" ht="13.8" hidden="false" customHeight="false" outlineLevel="0" collapsed="false">
      <c r="A202" s="0" t="s">
        <v>14</v>
      </c>
      <c r="B202" s="0" t="s">
        <v>391</v>
      </c>
      <c r="C202" s="0" t="s">
        <v>59</v>
      </c>
      <c r="D202" s="0" t="s">
        <v>38</v>
      </c>
      <c r="E202" s="0" t="s">
        <v>39</v>
      </c>
      <c r="F202" s="0" t="s">
        <v>430</v>
      </c>
      <c r="G202" s="0" t="str">
        <f aca="false">CONCATENATE(LEFT(F202,2),RIGHT(F202,6))</f>
        <v>02222404</v>
      </c>
      <c r="H202" s="0" t="s">
        <v>227</v>
      </c>
      <c r="I202" s="0" t="n">
        <v>0.990094639762869</v>
      </c>
      <c r="J202" s="0" t="n">
        <v>9.78451822295977</v>
      </c>
      <c r="K202" s="0" t="n">
        <v>1043</v>
      </c>
      <c r="L202" s="23" t="n">
        <f aca="false">IF(D202="Electrique direct")</f>
        <v>0</v>
      </c>
    </row>
    <row r="203" customFormat="false" ht="13.8" hidden="false" customHeight="false" outlineLevel="0" collapsed="false">
      <c r="A203" s="0" t="s">
        <v>14</v>
      </c>
      <c r="B203" s="0" t="s">
        <v>391</v>
      </c>
      <c r="C203" s="0" t="s">
        <v>59</v>
      </c>
      <c r="D203" s="0" t="s">
        <v>46</v>
      </c>
      <c r="E203" s="0" t="s">
        <v>43</v>
      </c>
      <c r="F203" s="0" t="s">
        <v>431</v>
      </c>
      <c r="G203" s="0" t="str">
        <f aca="false">CONCATENATE(LEFT(F203,2),RIGHT(F203,6))</f>
        <v>02222602</v>
      </c>
      <c r="H203" s="0" t="s">
        <v>227</v>
      </c>
      <c r="I203" s="0" t="n">
        <v>1</v>
      </c>
      <c r="J203" s="0" t="n">
        <v>12</v>
      </c>
      <c r="K203" s="0" t="n">
        <v>1312.5</v>
      </c>
      <c r="L203" s="23" t="n">
        <f aca="false">IF(D203="Electrique direct")</f>
        <v>0</v>
      </c>
    </row>
    <row r="204" customFormat="false" ht="13.8" hidden="false" customHeight="false" outlineLevel="0" collapsed="false">
      <c r="A204" s="0" t="s">
        <v>14</v>
      </c>
      <c r="B204" s="0" t="s">
        <v>391</v>
      </c>
      <c r="C204" s="0" t="s">
        <v>59</v>
      </c>
      <c r="D204" s="0" t="s">
        <v>49</v>
      </c>
      <c r="E204" s="0" t="s">
        <v>43</v>
      </c>
      <c r="F204" s="0" t="s">
        <v>432</v>
      </c>
      <c r="G204" s="0" t="str">
        <f aca="false">CONCATENATE(LEFT(F204,2),RIGHT(F204,6))</f>
        <v>02222902</v>
      </c>
      <c r="H204" s="0" t="s">
        <v>227</v>
      </c>
      <c r="I204" s="0" t="n">
        <v>3.39795627906976</v>
      </c>
      <c r="J204" s="0" t="n">
        <v>80.8429060330013</v>
      </c>
      <c r="K204" s="0" t="n">
        <v>1312.5</v>
      </c>
      <c r="L204" s="23" t="n">
        <f aca="false">IF(D204="Electrique direct")</f>
        <v>0</v>
      </c>
    </row>
    <row r="205" customFormat="false" ht="13.8" hidden="false" customHeight="false" outlineLevel="0" collapsed="false">
      <c r="A205" s="0" t="s">
        <v>14</v>
      </c>
      <c r="B205" s="0" t="s">
        <v>391</v>
      </c>
      <c r="C205" s="0" t="s">
        <v>59</v>
      </c>
      <c r="D205" s="0" t="s">
        <v>56</v>
      </c>
      <c r="E205" s="0" t="s">
        <v>43</v>
      </c>
      <c r="F205" s="0" t="s">
        <v>433</v>
      </c>
      <c r="G205" s="0" t="str">
        <f aca="false">CONCATENATE(LEFT(F205,2),RIGHT(F205,6))</f>
        <v>02223002</v>
      </c>
      <c r="H205" s="0" t="s">
        <v>227</v>
      </c>
      <c r="I205" s="0" t="n">
        <v>3.32861023255814</v>
      </c>
      <c r="J205" s="0" t="n">
        <v>33.7909792145908</v>
      </c>
      <c r="K205" s="0" t="n">
        <v>1312.5</v>
      </c>
      <c r="L205" s="23" t="n">
        <f aca="false">IF(D205="Electrique direct")</f>
        <v>0</v>
      </c>
    </row>
    <row r="206" customFormat="false" ht="13.8" hidden="false" customHeight="false" outlineLevel="0" collapsed="false">
      <c r="A206" s="0" t="s">
        <v>14</v>
      </c>
      <c r="B206" s="0" t="s">
        <v>391</v>
      </c>
      <c r="C206" s="0" t="s">
        <v>66</v>
      </c>
      <c r="D206" s="0" t="s">
        <v>32</v>
      </c>
      <c r="E206" s="0" t="s">
        <v>34</v>
      </c>
      <c r="F206" s="0" t="s">
        <v>434</v>
      </c>
      <c r="G206" s="0" t="str">
        <f aca="false">CONCATENATE(LEFT(F206,2),RIGHT(F206,6))</f>
        <v>02370106</v>
      </c>
      <c r="H206" s="0" t="s">
        <v>227</v>
      </c>
      <c r="I206" s="0" t="n">
        <v>0.728</v>
      </c>
      <c r="J206" s="0" t="n">
        <v>26.6371938458102</v>
      </c>
      <c r="K206" s="0" t="n">
        <v>2420</v>
      </c>
      <c r="L206" s="23" t="n">
        <f aca="false">IF(D206="Electrique direct")</f>
        <v>0</v>
      </c>
    </row>
    <row r="207" customFormat="false" ht="13.8" hidden="false" customHeight="false" outlineLevel="0" collapsed="false">
      <c r="A207" s="0" t="s">
        <v>14</v>
      </c>
      <c r="B207" s="0" t="s">
        <v>391</v>
      </c>
      <c r="C207" s="0" t="s">
        <v>66</v>
      </c>
      <c r="D207" s="0" t="s">
        <v>40</v>
      </c>
      <c r="E207" s="0" t="s">
        <v>37</v>
      </c>
      <c r="F207" s="0" t="s">
        <v>435</v>
      </c>
      <c r="G207" s="0" t="str">
        <f aca="false">CONCATENATE(LEFT(F207,2),RIGHT(F207,6))</f>
        <v>02370303</v>
      </c>
      <c r="H207" s="0" t="s">
        <v>227</v>
      </c>
      <c r="I207" s="0" t="n">
        <v>0.61431817752899</v>
      </c>
      <c r="J207" s="0" t="n">
        <v>14.2532102709953</v>
      </c>
      <c r="K207" s="0" t="n">
        <v>1204</v>
      </c>
      <c r="L207" s="23" t="n">
        <f aca="false">IF(D207="Electrique direct")</f>
        <v>0</v>
      </c>
    </row>
    <row r="208" customFormat="false" ht="13.8" hidden="false" customHeight="false" outlineLevel="0" collapsed="false">
      <c r="A208" s="0" t="s">
        <v>14</v>
      </c>
      <c r="B208" s="0" t="s">
        <v>391</v>
      </c>
      <c r="C208" s="0" t="s">
        <v>66</v>
      </c>
      <c r="D208" s="0" t="s">
        <v>41</v>
      </c>
      <c r="E208" s="0" t="s">
        <v>39</v>
      </c>
      <c r="F208" s="0" t="s">
        <v>436</v>
      </c>
      <c r="G208" s="0" t="str">
        <f aca="false">CONCATENATE(LEFT(F208,2),RIGHT(F208,6))</f>
        <v>02370404</v>
      </c>
      <c r="H208" s="0" t="s">
        <v>227</v>
      </c>
      <c r="I208" s="0" t="n">
        <v>0.729626107769277</v>
      </c>
      <c r="J208" s="0" t="n">
        <v>10.5255911753744</v>
      </c>
      <c r="K208" s="0" t="n">
        <v>1155</v>
      </c>
      <c r="L208" s="23" t="n">
        <f aca="false">IF(D208="Electrique direct")</f>
        <v>0</v>
      </c>
    </row>
    <row r="209" customFormat="false" ht="13.8" hidden="false" customHeight="false" outlineLevel="0" collapsed="false">
      <c r="A209" s="0" t="s">
        <v>14</v>
      </c>
      <c r="B209" s="0" t="s">
        <v>391</v>
      </c>
      <c r="C209" s="0" t="s">
        <v>66</v>
      </c>
      <c r="D209" s="0" t="s">
        <v>45</v>
      </c>
      <c r="E209" s="0" t="s">
        <v>43</v>
      </c>
      <c r="F209" s="0" t="s">
        <v>437</v>
      </c>
      <c r="G209" s="0" t="str">
        <f aca="false">CONCATENATE(LEFT(F209,2),RIGHT(F209,6))</f>
        <v>02370602</v>
      </c>
      <c r="H209" s="0" t="s">
        <v>227</v>
      </c>
      <c r="I209" s="0" t="n">
        <v>0.92</v>
      </c>
      <c r="J209" s="0" t="n">
        <v>10.4</v>
      </c>
      <c r="K209" s="0" t="n">
        <v>1295</v>
      </c>
      <c r="L209" s="23" t="n">
        <f aca="false">IF(D209="Electrique direct")</f>
        <v>1</v>
      </c>
    </row>
    <row r="210" customFormat="false" ht="13.8" hidden="false" customHeight="false" outlineLevel="0" collapsed="false">
      <c r="A210" s="0" t="s">
        <v>14</v>
      </c>
      <c r="B210" s="0" t="s">
        <v>391</v>
      </c>
      <c r="C210" s="0" t="s">
        <v>66</v>
      </c>
      <c r="D210" s="0" t="s">
        <v>48</v>
      </c>
      <c r="E210" s="0" t="s">
        <v>43</v>
      </c>
      <c r="F210" s="0" t="s">
        <v>438</v>
      </c>
      <c r="G210" s="0" t="str">
        <f aca="false">CONCATENATE(LEFT(F210,2),RIGHT(F210,6))</f>
        <v>02370902</v>
      </c>
      <c r="H210" s="0" t="s">
        <v>227</v>
      </c>
      <c r="I210" s="0" t="n">
        <v>2.9761825116279</v>
      </c>
      <c r="J210" s="0" t="n">
        <v>73.4757436637086</v>
      </c>
      <c r="K210" s="0" t="n">
        <v>1295</v>
      </c>
      <c r="L210" s="23" t="n">
        <f aca="false">IF(D210="Electrique direct")</f>
        <v>0</v>
      </c>
    </row>
    <row r="211" customFormat="false" ht="13.8" hidden="false" customHeight="false" outlineLevel="0" collapsed="false">
      <c r="A211" s="0" t="s">
        <v>14</v>
      </c>
      <c r="B211" s="0" t="s">
        <v>391</v>
      </c>
      <c r="C211" s="0" t="s">
        <v>66</v>
      </c>
      <c r="D211" s="0" t="s">
        <v>55</v>
      </c>
      <c r="E211" s="0" t="s">
        <v>43</v>
      </c>
      <c r="F211" s="0" t="s">
        <v>439</v>
      </c>
      <c r="G211" s="0" t="str">
        <f aca="false">CONCATENATE(LEFT(F211,2),RIGHT(F211,6))</f>
        <v>02371002</v>
      </c>
      <c r="H211" s="0" t="s">
        <v>227</v>
      </c>
      <c r="I211" s="0" t="n">
        <v>2.83389320930232</v>
      </c>
      <c r="J211" s="0" t="n">
        <v>31.5780070219366</v>
      </c>
      <c r="K211" s="0" t="n">
        <v>1295</v>
      </c>
      <c r="L211" s="23" t="n">
        <f aca="false">IF(D211="Electrique direct")</f>
        <v>0</v>
      </c>
    </row>
    <row r="212" customFormat="false" ht="13.8" hidden="false" customHeight="false" outlineLevel="0" collapsed="false">
      <c r="A212" s="0" t="s">
        <v>14</v>
      </c>
      <c r="B212" s="0" t="s">
        <v>391</v>
      </c>
      <c r="C212" s="0" t="s">
        <v>66</v>
      </c>
      <c r="D212" s="0" t="s">
        <v>35</v>
      </c>
      <c r="E212" s="0" t="s">
        <v>34</v>
      </c>
      <c r="F212" s="0" t="s">
        <v>440</v>
      </c>
      <c r="G212" s="0" t="str">
        <f aca="false">CONCATENATE(LEFT(F212,2),RIGHT(F212,6))</f>
        <v>02372106</v>
      </c>
      <c r="H212" s="0" t="s">
        <v>227</v>
      </c>
      <c r="I212" s="0" t="n">
        <v>0.84</v>
      </c>
      <c r="J212" s="0" t="n">
        <v>31.7109450545359</v>
      </c>
      <c r="K212" s="0" t="n">
        <v>2420</v>
      </c>
      <c r="L212" s="23" t="n">
        <f aca="false">IF(D212="Electrique direct")</f>
        <v>0</v>
      </c>
    </row>
    <row r="213" customFormat="false" ht="13.8" hidden="false" customHeight="false" outlineLevel="0" collapsed="false">
      <c r="A213" s="0" t="s">
        <v>14</v>
      </c>
      <c r="B213" s="0" t="s">
        <v>391</v>
      </c>
      <c r="C213" s="0" t="s">
        <v>66</v>
      </c>
      <c r="D213" s="0" t="s">
        <v>36</v>
      </c>
      <c r="E213" s="0" t="s">
        <v>37</v>
      </c>
      <c r="F213" s="0" t="s">
        <v>441</v>
      </c>
      <c r="G213" s="0" t="str">
        <f aca="false">CONCATENATE(LEFT(F213,2),RIGHT(F213,6))</f>
        <v>02372303</v>
      </c>
      <c r="H213" s="0" t="s">
        <v>227</v>
      </c>
      <c r="I213" s="0" t="n">
        <v>0.766407066544978</v>
      </c>
      <c r="J213" s="0" t="n">
        <v>16.9681074654706</v>
      </c>
      <c r="K213" s="0" t="n">
        <v>1204</v>
      </c>
      <c r="L213" s="23" t="n">
        <f aca="false">IF(D213="Electrique direct")</f>
        <v>0</v>
      </c>
    </row>
    <row r="214" customFormat="false" ht="13.8" hidden="false" customHeight="false" outlineLevel="0" collapsed="false">
      <c r="A214" s="0" t="s">
        <v>14</v>
      </c>
      <c r="B214" s="0" t="s">
        <v>391</v>
      </c>
      <c r="C214" s="0" t="s">
        <v>66</v>
      </c>
      <c r="D214" s="0" t="s">
        <v>38</v>
      </c>
      <c r="E214" s="0" t="s">
        <v>39</v>
      </c>
      <c r="F214" s="0" t="s">
        <v>442</v>
      </c>
      <c r="G214" s="0" t="str">
        <f aca="false">CONCATENATE(LEFT(F214,2),RIGHT(F214,6))</f>
        <v>02372404</v>
      </c>
      <c r="H214" s="0" t="s">
        <v>227</v>
      </c>
      <c r="I214" s="0" t="n">
        <v>0.990807302183952</v>
      </c>
      <c r="J214" s="0" t="n">
        <v>12.5304656849695</v>
      </c>
      <c r="K214" s="0" t="n">
        <v>1155</v>
      </c>
      <c r="L214" s="23" t="n">
        <f aca="false">IF(D214="Electrique direct")</f>
        <v>0</v>
      </c>
    </row>
    <row r="215" customFormat="false" ht="13.8" hidden="false" customHeight="false" outlineLevel="0" collapsed="false">
      <c r="A215" s="0" t="s">
        <v>14</v>
      </c>
      <c r="B215" s="0" t="s">
        <v>391</v>
      </c>
      <c r="C215" s="0" t="s">
        <v>66</v>
      </c>
      <c r="D215" s="0" t="s">
        <v>46</v>
      </c>
      <c r="E215" s="0" t="s">
        <v>43</v>
      </c>
      <c r="F215" s="0" t="s">
        <v>443</v>
      </c>
      <c r="G215" s="0" t="str">
        <f aca="false">CONCATENATE(LEFT(F215,2),RIGHT(F215,6))</f>
        <v>02372602</v>
      </c>
      <c r="H215" s="0" t="s">
        <v>227</v>
      </c>
      <c r="I215" s="0" t="n">
        <v>1</v>
      </c>
      <c r="J215" s="0" t="n">
        <v>12</v>
      </c>
      <c r="K215" s="0" t="n">
        <v>1295</v>
      </c>
      <c r="L215" s="23" t="n">
        <f aca="false">IF(D215="Electrique direct")</f>
        <v>0</v>
      </c>
    </row>
    <row r="216" customFormat="false" ht="13.8" hidden="false" customHeight="false" outlineLevel="0" collapsed="false">
      <c r="A216" s="0" t="s">
        <v>14</v>
      </c>
      <c r="B216" s="0" t="s">
        <v>391</v>
      </c>
      <c r="C216" s="0" t="s">
        <v>66</v>
      </c>
      <c r="D216" s="0" t="s">
        <v>49</v>
      </c>
      <c r="E216" s="0" t="s">
        <v>43</v>
      </c>
      <c r="F216" s="0" t="s">
        <v>444</v>
      </c>
      <c r="G216" s="0" t="str">
        <f aca="false">CONCATENATE(LEFT(F216,2),RIGHT(F216,6))</f>
        <v>02372902</v>
      </c>
      <c r="H216" s="0" t="s">
        <v>227</v>
      </c>
      <c r="I216" s="0" t="n">
        <v>3.43405674418604</v>
      </c>
      <c r="J216" s="0" t="n">
        <v>87.4711234091769</v>
      </c>
      <c r="K216" s="0" t="n">
        <v>1295</v>
      </c>
      <c r="L216" s="23" t="n">
        <f aca="false">IF(D216="Electrique direct")</f>
        <v>0</v>
      </c>
    </row>
    <row r="217" customFormat="false" ht="13.8" hidden="false" customHeight="false" outlineLevel="0" collapsed="false">
      <c r="A217" s="0" t="s">
        <v>14</v>
      </c>
      <c r="B217" s="0" t="s">
        <v>391</v>
      </c>
      <c r="C217" s="0" t="s">
        <v>66</v>
      </c>
      <c r="D217" s="0" t="s">
        <v>56</v>
      </c>
      <c r="E217" s="0" t="s">
        <v>43</v>
      </c>
      <c r="F217" s="0" t="s">
        <v>445</v>
      </c>
      <c r="G217" s="0" t="str">
        <f aca="false">CONCATENATE(LEFT(F217,2),RIGHT(F217,6))</f>
        <v>02373002</v>
      </c>
      <c r="H217" s="0" t="s">
        <v>227</v>
      </c>
      <c r="I217" s="0" t="n">
        <v>3.36397395348837</v>
      </c>
      <c r="J217" s="0" t="n">
        <v>37.5928655023054</v>
      </c>
      <c r="K217" s="0" t="n">
        <v>1295</v>
      </c>
      <c r="L217" s="23" t="n">
        <f aca="false">IF(D217="Electrique direct")</f>
        <v>0</v>
      </c>
    </row>
    <row r="218" customFormat="false" ht="13.8" hidden="false" customHeight="false" outlineLevel="0" collapsed="false">
      <c r="A218" s="0" t="s">
        <v>14</v>
      </c>
      <c r="B218" s="0" t="s">
        <v>391</v>
      </c>
      <c r="C218" s="0" t="s">
        <v>67</v>
      </c>
      <c r="D218" s="0" t="s">
        <v>32</v>
      </c>
      <c r="E218" s="0" t="s">
        <v>33</v>
      </c>
      <c r="F218" s="0" t="s">
        <v>446</v>
      </c>
      <c r="G218" s="0" t="str">
        <f aca="false">CONCATENATE(LEFT(F218,2),RIGHT(F218,6))</f>
        <v>02380101</v>
      </c>
      <c r="H218" s="0" t="s">
        <v>227</v>
      </c>
      <c r="I218" s="0" t="n">
        <v>0.6526</v>
      </c>
      <c r="J218" s="0" t="n">
        <v>22.6386337593512</v>
      </c>
      <c r="K218" s="0" t="n">
        <v>119</v>
      </c>
      <c r="L218" s="23" t="n">
        <f aca="false">IF(D218="Electrique direct")</f>
        <v>0</v>
      </c>
    </row>
    <row r="219" customFormat="false" ht="13.8" hidden="false" customHeight="false" outlineLevel="0" collapsed="false">
      <c r="A219" s="0" t="s">
        <v>14</v>
      </c>
      <c r="B219" s="0" t="s">
        <v>391</v>
      </c>
      <c r="C219" s="0" t="s">
        <v>67</v>
      </c>
      <c r="D219" s="0" t="s">
        <v>32</v>
      </c>
      <c r="E219" s="0" t="s">
        <v>34</v>
      </c>
      <c r="F219" s="0" t="s">
        <v>447</v>
      </c>
      <c r="G219" s="0" t="str">
        <f aca="false">CONCATENATE(LEFT(F219,2),RIGHT(F219,6))</f>
        <v>02380106</v>
      </c>
      <c r="H219" s="0" t="s">
        <v>227</v>
      </c>
      <c r="I219" s="0" t="n">
        <v>0.641333333333333</v>
      </c>
      <c r="J219" s="0" t="n">
        <v>22.6597298182967</v>
      </c>
      <c r="K219" s="0" t="n">
        <v>2016.66666666667</v>
      </c>
      <c r="L219" s="23" t="n">
        <f aca="false">IF(D219="Electrique direct")</f>
        <v>0</v>
      </c>
    </row>
    <row r="220" customFormat="false" ht="13.8" hidden="false" customHeight="false" outlineLevel="0" collapsed="false">
      <c r="A220" s="0" t="s">
        <v>14</v>
      </c>
      <c r="B220" s="0" t="s">
        <v>391</v>
      </c>
      <c r="C220" s="0" t="s">
        <v>67</v>
      </c>
      <c r="D220" s="0" t="s">
        <v>40</v>
      </c>
      <c r="E220" s="0" t="s">
        <v>37</v>
      </c>
      <c r="F220" s="0" t="s">
        <v>448</v>
      </c>
      <c r="G220" s="0" t="str">
        <f aca="false">CONCATENATE(LEFT(F220,2),RIGHT(F220,6))</f>
        <v>02380303</v>
      </c>
      <c r="H220" s="0" t="s">
        <v>227</v>
      </c>
      <c r="I220" s="0" t="n">
        <v>0.588299978518893</v>
      </c>
      <c r="J220" s="0" t="n">
        <v>10.4868813692498</v>
      </c>
      <c r="K220" s="0" t="n">
        <v>1048</v>
      </c>
      <c r="L220" s="23" t="n">
        <f aca="false">IF(D220="Electrique direct")</f>
        <v>0</v>
      </c>
    </row>
    <row r="221" customFormat="false" ht="13.8" hidden="false" customHeight="false" outlineLevel="0" collapsed="false">
      <c r="A221" s="0" t="s">
        <v>14</v>
      </c>
      <c r="B221" s="0" t="s">
        <v>391</v>
      </c>
      <c r="C221" s="0" t="s">
        <v>67</v>
      </c>
      <c r="D221" s="0" t="s">
        <v>41</v>
      </c>
      <c r="E221" s="0" t="s">
        <v>39</v>
      </c>
      <c r="F221" s="0" t="s">
        <v>449</v>
      </c>
      <c r="G221" s="0" t="str">
        <f aca="false">CONCATENATE(LEFT(F221,2),RIGHT(F221,6))</f>
        <v>02380404</v>
      </c>
      <c r="H221" s="0" t="s">
        <v>227</v>
      </c>
      <c r="I221" s="0" t="n">
        <v>0.699672908966661</v>
      </c>
      <c r="J221" s="0" t="n">
        <v>7.81432809484462</v>
      </c>
      <c r="K221" s="0" t="n">
        <v>1054.66666666667</v>
      </c>
      <c r="L221" s="23" t="n">
        <f aca="false">IF(D221="Electrique direct")</f>
        <v>0</v>
      </c>
    </row>
    <row r="222" customFormat="false" ht="13.8" hidden="false" customHeight="false" outlineLevel="0" collapsed="false">
      <c r="A222" s="0" t="s">
        <v>14</v>
      </c>
      <c r="B222" s="0" t="s">
        <v>391</v>
      </c>
      <c r="C222" s="0" t="s">
        <v>67</v>
      </c>
      <c r="D222" s="0" t="s">
        <v>45</v>
      </c>
      <c r="E222" s="0" t="s">
        <v>43</v>
      </c>
      <c r="F222" s="0" t="s">
        <v>450</v>
      </c>
      <c r="G222" s="0" t="str">
        <f aca="false">CONCATENATE(LEFT(F222,2),RIGHT(F222,6))</f>
        <v>02380602</v>
      </c>
      <c r="H222" s="0" t="s">
        <v>227</v>
      </c>
      <c r="I222" s="0" t="n">
        <v>0.92</v>
      </c>
      <c r="J222" s="0" t="n">
        <v>10.4</v>
      </c>
      <c r="K222" s="0" t="n">
        <v>1312.5</v>
      </c>
      <c r="L222" s="23" t="n">
        <f aca="false">IF(D222="Electrique direct")</f>
        <v>1</v>
      </c>
    </row>
    <row r="223" customFormat="false" ht="13.8" hidden="false" customHeight="false" outlineLevel="0" collapsed="false">
      <c r="A223" s="0" t="s">
        <v>14</v>
      </c>
      <c r="B223" s="0" t="s">
        <v>391</v>
      </c>
      <c r="C223" s="0" t="s">
        <v>67</v>
      </c>
      <c r="D223" s="0" t="s">
        <v>48</v>
      </c>
      <c r="E223" s="0" t="s">
        <v>43</v>
      </c>
      <c r="F223" s="0" t="s">
        <v>451</v>
      </c>
      <c r="G223" s="0" t="str">
        <f aca="false">CONCATENATE(LEFT(F223,2),RIGHT(F223,6))</f>
        <v>02380902</v>
      </c>
      <c r="H223" s="0" t="s">
        <v>227</v>
      </c>
      <c r="I223" s="0" t="n">
        <v>2.94489544186046</v>
      </c>
      <c r="J223" s="0" t="n">
        <v>62.5395485183894</v>
      </c>
      <c r="K223" s="0" t="n">
        <v>1312.5</v>
      </c>
      <c r="L223" s="23" t="n">
        <f aca="false">IF(D223="Electrique direct")</f>
        <v>0</v>
      </c>
    </row>
    <row r="224" customFormat="false" ht="13.8" hidden="false" customHeight="false" outlineLevel="0" collapsed="false">
      <c r="A224" s="0" t="s">
        <v>14</v>
      </c>
      <c r="B224" s="0" t="s">
        <v>391</v>
      </c>
      <c r="C224" s="0" t="s">
        <v>67</v>
      </c>
      <c r="D224" s="0" t="s">
        <v>55</v>
      </c>
      <c r="E224" s="0" t="s">
        <v>43</v>
      </c>
      <c r="F224" s="0" t="s">
        <v>452</v>
      </c>
      <c r="G224" s="0" t="str">
        <f aca="false">CONCATENATE(LEFT(F224,2),RIGHT(F224,6))</f>
        <v>02381002</v>
      </c>
      <c r="H224" s="0" t="s">
        <v>227</v>
      </c>
      <c r="I224" s="0" t="n">
        <v>2.80410195348837</v>
      </c>
      <c r="J224" s="0" t="n">
        <v>26.2551482425135</v>
      </c>
      <c r="K224" s="0" t="n">
        <v>1312.5</v>
      </c>
      <c r="L224" s="23" t="n">
        <f aca="false">IF(D224="Electrique direct")</f>
        <v>0</v>
      </c>
    </row>
    <row r="225" customFormat="false" ht="13.8" hidden="false" customHeight="false" outlineLevel="0" collapsed="false">
      <c r="A225" s="0" t="s">
        <v>14</v>
      </c>
      <c r="B225" s="0" t="s">
        <v>391</v>
      </c>
      <c r="C225" s="0" t="s">
        <v>67</v>
      </c>
      <c r="D225" s="0" t="s">
        <v>35</v>
      </c>
      <c r="E225" s="0" t="s">
        <v>33</v>
      </c>
      <c r="F225" s="0" t="s">
        <v>453</v>
      </c>
      <c r="G225" s="0" t="str">
        <f aca="false">CONCATENATE(LEFT(F225,2),RIGHT(F225,6))</f>
        <v>02382101</v>
      </c>
      <c r="H225" s="0" t="s">
        <v>227</v>
      </c>
      <c r="I225" s="0" t="n">
        <v>0.753</v>
      </c>
      <c r="J225" s="0" t="n">
        <v>26.9507544754181</v>
      </c>
      <c r="K225" s="0" t="n">
        <v>119</v>
      </c>
      <c r="L225" s="23" t="n">
        <f aca="false">IF(D225="Electrique direct")</f>
        <v>0</v>
      </c>
    </row>
    <row r="226" customFormat="false" ht="13.8" hidden="false" customHeight="false" outlineLevel="0" collapsed="false">
      <c r="A226" s="0" t="s">
        <v>14</v>
      </c>
      <c r="B226" s="0" t="s">
        <v>391</v>
      </c>
      <c r="C226" s="0" t="s">
        <v>67</v>
      </c>
      <c r="D226" s="0" t="s">
        <v>35</v>
      </c>
      <c r="E226" s="0" t="s">
        <v>34</v>
      </c>
      <c r="F226" s="0" t="s">
        <v>454</v>
      </c>
      <c r="G226" s="0" t="str">
        <f aca="false">CONCATENATE(LEFT(F226,2),RIGHT(F226,6))</f>
        <v>02382106</v>
      </c>
      <c r="H226" s="0" t="s">
        <v>227</v>
      </c>
      <c r="I226" s="0" t="n">
        <v>0.74</v>
      </c>
      <c r="J226" s="0" t="n">
        <v>26.9758688313056</v>
      </c>
      <c r="K226" s="0" t="n">
        <v>2016.66666666667</v>
      </c>
      <c r="L226" s="23" t="n">
        <f aca="false">IF(D226="Electrique direct")</f>
        <v>0</v>
      </c>
    </row>
    <row r="227" customFormat="false" ht="13.8" hidden="false" customHeight="false" outlineLevel="0" collapsed="false">
      <c r="A227" s="0" t="s">
        <v>14</v>
      </c>
      <c r="B227" s="0" t="s">
        <v>391</v>
      </c>
      <c r="C227" s="0" t="s">
        <v>67</v>
      </c>
      <c r="D227" s="0" t="s">
        <v>36</v>
      </c>
      <c r="E227" s="0" t="s">
        <v>37</v>
      </c>
      <c r="F227" s="0" t="s">
        <v>455</v>
      </c>
      <c r="G227" s="0" t="str">
        <f aca="false">CONCATENATE(LEFT(F227,2),RIGHT(F227,6))</f>
        <v>02382303</v>
      </c>
      <c r="H227" s="0" t="s">
        <v>227</v>
      </c>
      <c r="I227" s="0" t="n">
        <v>0.761834183123975</v>
      </c>
      <c r="J227" s="0" t="n">
        <v>12.4843825824403</v>
      </c>
      <c r="K227" s="0" t="n">
        <v>1048</v>
      </c>
      <c r="L227" s="23" t="n">
        <f aca="false">IF(D227="Electrique direct")</f>
        <v>0</v>
      </c>
    </row>
    <row r="228" customFormat="false" ht="13.8" hidden="false" customHeight="false" outlineLevel="0" collapsed="false">
      <c r="A228" s="0" t="s">
        <v>14</v>
      </c>
      <c r="B228" s="0" t="s">
        <v>391</v>
      </c>
      <c r="C228" s="0" t="s">
        <v>67</v>
      </c>
      <c r="D228" s="0" t="s">
        <v>38</v>
      </c>
      <c r="E228" s="0" t="s">
        <v>39</v>
      </c>
      <c r="F228" s="0" t="s">
        <v>456</v>
      </c>
      <c r="G228" s="0" t="str">
        <f aca="false">CONCATENATE(LEFT(F228,2),RIGHT(F228,6))</f>
        <v>02382404</v>
      </c>
      <c r="H228" s="0" t="s">
        <v>227</v>
      </c>
      <c r="I228" s="0" t="n">
        <v>0.987567162789052</v>
      </c>
      <c r="J228" s="0" t="n">
        <v>9.3027715414817</v>
      </c>
      <c r="K228" s="0" t="n">
        <v>1054.66666666667</v>
      </c>
      <c r="L228" s="23" t="n">
        <f aca="false">IF(D228="Electrique direct")</f>
        <v>0</v>
      </c>
    </row>
    <row r="229" customFormat="false" ht="13.8" hidden="false" customHeight="false" outlineLevel="0" collapsed="false">
      <c r="A229" s="0" t="s">
        <v>14</v>
      </c>
      <c r="B229" s="0" t="s">
        <v>391</v>
      </c>
      <c r="C229" s="0" t="s">
        <v>67</v>
      </c>
      <c r="D229" s="0" t="s">
        <v>46</v>
      </c>
      <c r="E229" s="0" t="s">
        <v>43</v>
      </c>
      <c r="F229" s="0" t="s">
        <v>457</v>
      </c>
      <c r="G229" s="0" t="str">
        <f aca="false">CONCATENATE(LEFT(F229,2),RIGHT(F229,6))</f>
        <v>02382602</v>
      </c>
      <c r="H229" s="0" t="s">
        <v>227</v>
      </c>
      <c r="I229" s="0" t="n">
        <v>1</v>
      </c>
      <c r="J229" s="0" t="n">
        <v>12</v>
      </c>
      <c r="K229" s="0" t="n">
        <v>1312.5</v>
      </c>
      <c r="L229" s="23" t="n">
        <f aca="false">IF(D229="Electrique direct")</f>
        <v>0</v>
      </c>
    </row>
    <row r="230" customFormat="false" ht="13.8" hidden="false" customHeight="false" outlineLevel="0" collapsed="false">
      <c r="A230" s="0" t="s">
        <v>14</v>
      </c>
      <c r="B230" s="0" t="s">
        <v>391</v>
      </c>
      <c r="C230" s="0" t="s">
        <v>67</v>
      </c>
      <c r="D230" s="0" t="s">
        <v>49</v>
      </c>
      <c r="E230" s="0" t="s">
        <v>43</v>
      </c>
      <c r="F230" s="0" t="s">
        <v>458</v>
      </c>
      <c r="G230" s="0" t="str">
        <f aca="false">CONCATENATE(LEFT(F230,2),RIGHT(F230,6))</f>
        <v>02382902</v>
      </c>
      <c r="H230" s="0" t="s">
        <v>227</v>
      </c>
      <c r="I230" s="0" t="n">
        <v>3.39795627906976</v>
      </c>
      <c r="J230" s="0" t="n">
        <v>74.4518434742731</v>
      </c>
      <c r="K230" s="0" t="n">
        <v>1312.5</v>
      </c>
      <c r="L230" s="23" t="n">
        <f aca="false">IF(D230="Electrique direct")</f>
        <v>0</v>
      </c>
    </row>
    <row r="231" customFormat="false" ht="13.8" hidden="false" customHeight="false" outlineLevel="0" collapsed="false">
      <c r="A231" s="0" t="s">
        <v>14</v>
      </c>
      <c r="B231" s="0" t="s">
        <v>391</v>
      </c>
      <c r="C231" s="0" t="s">
        <v>67</v>
      </c>
      <c r="D231" s="0" t="s">
        <v>56</v>
      </c>
      <c r="E231" s="0" t="s">
        <v>43</v>
      </c>
      <c r="F231" s="0" t="s">
        <v>459</v>
      </c>
      <c r="G231" s="0" t="str">
        <f aca="false">CONCATENATE(LEFT(F231,2),RIGHT(F231,6))</f>
        <v>02383002</v>
      </c>
      <c r="H231" s="0" t="s">
        <v>227</v>
      </c>
      <c r="I231" s="0" t="n">
        <v>3.32861023255814</v>
      </c>
      <c r="J231" s="0" t="n">
        <v>31.2561288601351</v>
      </c>
      <c r="K231" s="0" t="n">
        <v>1312.5</v>
      </c>
      <c r="L231" s="23" t="n">
        <f aca="false">IF(D231="Electrique direct")</f>
        <v>0</v>
      </c>
    </row>
    <row r="232" customFormat="false" ht="13.8" hidden="false" customHeight="false" outlineLevel="0" collapsed="false">
      <c r="A232" s="0" t="s">
        <v>14</v>
      </c>
      <c r="B232" s="0" t="s">
        <v>391</v>
      </c>
      <c r="C232" s="0" t="s">
        <v>70</v>
      </c>
      <c r="D232" s="0" t="s">
        <v>32</v>
      </c>
      <c r="E232" s="0" t="s">
        <v>33</v>
      </c>
      <c r="F232" s="0" t="s">
        <v>460</v>
      </c>
      <c r="G232" s="0" t="str">
        <f aca="false">CONCATENATE(LEFT(F232,2),RIGHT(F232,6))</f>
        <v>02530101</v>
      </c>
      <c r="H232" s="0" t="s">
        <v>227</v>
      </c>
      <c r="I232" s="0" t="n">
        <v>0.686827174398296</v>
      </c>
      <c r="J232" s="0" t="n">
        <v>32.0521168096175</v>
      </c>
      <c r="K232" s="0" t="n">
        <v>119</v>
      </c>
      <c r="L232" s="23" t="n">
        <f aca="false">IF(D232="Electrique direct")</f>
        <v>0</v>
      </c>
    </row>
    <row r="233" customFormat="false" ht="13.8" hidden="false" customHeight="false" outlineLevel="0" collapsed="false">
      <c r="A233" s="0" t="s">
        <v>14</v>
      </c>
      <c r="B233" s="0" t="s">
        <v>391</v>
      </c>
      <c r="C233" s="0" t="s">
        <v>70</v>
      </c>
      <c r="D233" s="0" t="s">
        <v>32</v>
      </c>
      <c r="E233" s="0" t="s">
        <v>34</v>
      </c>
      <c r="F233" s="0" t="s">
        <v>461</v>
      </c>
      <c r="G233" s="0" t="str">
        <f aca="false">CONCATENATE(LEFT(F233,2),RIGHT(F233,6))</f>
        <v>02530106</v>
      </c>
      <c r="H233" s="0" t="s">
        <v>227</v>
      </c>
      <c r="I233" s="0" t="n">
        <v>0.714102427078554</v>
      </c>
      <c r="J233" s="0" t="n">
        <v>32.2169295932231</v>
      </c>
      <c r="K233" s="0" t="n">
        <v>2117.5</v>
      </c>
      <c r="L233" s="23" t="n">
        <f aca="false">IF(D233="Electrique direct")</f>
        <v>0</v>
      </c>
    </row>
    <row r="234" customFormat="false" ht="13.8" hidden="false" customHeight="false" outlineLevel="0" collapsed="false">
      <c r="A234" s="0" t="s">
        <v>14</v>
      </c>
      <c r="B234" s="0" t="s">
        <v>391</v>
      </c>
      <c r="C234" s="0" t="s">
        <v>70</v>
      </c>
      <c r="D234" s="0" t="s">
        <v>40</v>
      </c>
      <c r="E234" s="0" t="s">
        <v>37</v>
      </c>
      <c r="F234" s="0" t="s">
        <v>462</v>
      </c>
      <c r="G234" s="0" t="str">
        <f aca="false">CONCATENATE(LEFT(F234,2),RIGHT(F234,6))</f>
        <v>02530303</v>
      </c>
      <c r="H234" s="0" t="s">
        <v>227</v>
      </c>
      <c r="I234" s="0" t="n">
        <v>0.568150760762035</v>
      </c>
      <c r="J234" s="0" t="n">
        <v>20.9849928891126</v>
      </c>
      <c r="K234" s="0" t="n">
        <v>1043</v>
      </c>
      <c r="L234" s="23" t="n">
        <f aca="false">IF(D234="Electrique direct")</f>
        <v>0</v>
      </c>
    </row>
    <row r="235" customFormat="false" ht="13.8" hidden="false" customHeight="false" outlineLevel="0" collapsed="false">
      <c r="A235" s="0" t="s">
        <v>14</v>
      </c>
      <c r="B235" s="0" t="s">
        <v>391</v>
      </c>
      <c r="C235" s="0" t="s">
        <v>70</v>
      </c>
      <c r="D235" s="0" t="s">
        <v>41</v>
      </c>
      <c r="E235" s="0" t="s">
        <v>39</v>
      </c>
      <c r="F235" s="0" t="s">
        <v>463</v>
      </c>
      <c r="G235" s="0" t="str">
        <f aca="false">CONCATENATE(LEFT(F235,2),RIGHT(F235,6))</f>
        <v>02530404</v>
      </c>
      <c r="H235" s="0" t="s">
        <v>227</v>
      </c>
      <c r="I235" s="0" t="n">
        <v>0.683857235795842</v>
      </c>
      <c r="J235" s="0" t="n">
        <v>15.1767092787929</v>
      </c>
      <c r="K235" s="0" t="n">
        <v>1043</v>
      </c>
      <c r="L235" s="23" t="n">
        <f aca="false">IF(D235="Electrique direct")</f>
        <v>0</v>
      </c>
    </row>
    <row r="236" customFormat="false" ht="13.8" hidden="false" customHeight="false" outlineLevel="0" collapsed="false">
      <c r="A236" s="0" t="s">
        <v>14</v>
      </c>
      <c r="B236" s="0" t="s">
        <v>391</v>
      </c>
      <c r="C236" s="0" t="s">
        <v>70</v>
      </c>
      <c r="D236" s="0" t="s">
        <v>45</v>
      </c>
      <c r="E236" s="0" t="s">
        <v>43</v>
      </c>
      <c r="F236" s="0" t="s">
        <v>464</v>
      </c>
      <c r="G236" s="0" t="str">
        <f aca="false">CONCATENATE(LEFT(F236,2),RIGHT(F236,6))</f>
        <v>02530602</v>
      </c>
      <c r="H236" s="0" t="s">
        <v>227</v>
      </c>
      <c r="I236" s="0" t="n">
        <v>0.92</v>
      </c>
      <c r="J236" s="0" t="n">
        <v>10.4</v>
      </c>
      <c r="K236" s="0" t="n">
        <v>1312.5</v>
      </c>
      <c r="L236" s="23" t="n">
        <f aca="false">IF(D236="Electrique direct")</f>
        <v>1</v>
      </c>
    </row>
    <row r="237" customFormat="false" ht="13.8" hidden="false" customHeight="false" outlineLevel="0" collapsed="false">
      <c r="A237" s="0" t="s">
        <v>14</v>
      </c>
      <c r="B237" s="0" t="s">
        <v>391</v>
      </c>
      <c r="C237" s="0" t="s">
        <v>70</v>
      </c>
      <c r="D237" s="0" t="s">
        <v>48</v>
      </c>
      <c r="E237" s="0" t="s">
        <v>43</v>
      </c>
      <c r="F237" s="0" t="s">
        <v>465</v>
      </c>
      <c r="G237" s="0" t="str">
        <f aca="false">CONCATENATE(LEFT(F237,2),RIGHT(F237,6))</f>
        <v>02530902</v>
      </c>
      <c r="H237" s="0" t="s">
        <v>227</v>
      </c>
      <c r="I237" s="0" t="n">
        <v>2.94489544186046</v>
      </c>
      <c r="J237" s="0" t="n">
        <v>85.5623473984308</v>
      </c>
      <c r="K237" s="0" t="n">
        <v>1312.5</v>
      </c>
      <c r="L237" s="23" t="n">
        <f aca="false">IF(D237="Electrique direct")</f>
        <v>0</v>
      </c>
    </row>
    <row r="238" customFormat="false" ht="13.8" hidden="false" customHeight="false" outlineLevel="0" collapsed="false">
      <c r="A238" s="0" t="s">
        <v>14</v>
      </c>
      <c r="B238" s="0" t="s">
        <v>391</v>
      </c>
      <c r="C238" s="0" t="s">
        <v>70</v>
      </c>
      <c r="D238" s="0" t="s">
        <v>55</v>
      </c>
      <c r="E238" s="0" t="s">
        <v>43</v>
      </c>
      <c r="F238" s="0" t="s">
        <v>466</v>
      </c>
      <c r="G238" s="0" t="str">
        <f aca="false">CONCATENATE(LEFT(F238,2),RIGHT(F238,6))</f>
        <v>02531002</v>
      </c>
      <c r="H238" s="0" t="s">
        <v>227</v>
      </c>
      <c r="I238" s="0" t="n">
        <v>2.80410195348837</v>
      </c>
      <c r="J238" s="0" t="n">
        <v>39.806751269725</v>
      </c>
      <c r="K238" s="0" t="n">
        <v>1312.5</v>
      </c>
      <c r="L238" s="23" t="n">
        <f aca="false">IF(D238="Electrique direct")</f>
        <v>0</v>
      </c>
    </row>
    <row r="239" customFormat="false" ht="13.8" hidden="false" customHeight="false" outlineLevel="0" collapsed="false">
      <c r="A239" s="0" t="s">
        <v>14</v>
      </c>
      <c r="B239" s="0" t="s">
        <v>391</v>
      </c>
      <c r="C239" s="0" t="s">
        <v>70</v>
      </c>
      <c r="D239" s="0" t="s">
        <v>35</v>
      </c>
      <c r="E239" s="0" t="s">
        <v>33</v>
      </c>
      <c r="F239" s="0" t="s">
        <v>467</v>
      </c>
      <c r="G239" s="0" t="str">
        <f aca="false">CONCATENATE(LEFT(F239,2),RIGHT(F239,6))</f>
        <v>02532101</v>
      </c>
      <c r="H239" s="0" t="s">
        <v>227</v>
      </c>
      <c r="I239" s="0" t="n">
        <v>0.792492893536496</v>
      </c>
      <c r="J239" s="0" t="n">
        <v>38.1572819162113</v>
      </c>
      <c r="K239" s="0" t="n">
        <v>119</v>
      </c>
      <c r="L239" s="23" t="n">
        <f aca="false">IF(D239="Electrique direct")</f>
        <v>0</v>
      </c>
    </row>
    <row r="240" customFormat="false" ht="13.8" hidden="false" customHeight="false" outlineLevel="0" collapsed="false">
      <c r="A240" s="0" t="s">
        <v>14</v>
      </c>
      <c r="B240" s="0" t="s">
        <v>391</v>
      </c>
      <c r="C240" s="0" t="s">
        <v>70</v>
      </c>
      <c r="D240" s="0" t="s">
        <v>35</v>
      </c>
      <c r="E240" s="0" t="s">
        <v>34</v>
      </c>
      <c r="F240" s="0" t="s">
        <v>468</v>
      </c>
      <c r="G240" s="0" t="str">
        <f aca="false">CONCATENATE(LEFT(F240,2),RIGHT(F240,6))</f>
        <v>02532106</v>
      </c>
      <c r="H240" s="0" t="s">
        <v>227</v>
      </c>
      <c r="I240" s="0" t="n">
        <v>0.823964338936793</v>
      </c>
      <c r="J240" s="0" t="n">
        <v>38.3534876109799</v>
      </c>
      <c r="K240" s="0" t="n">
        <v>2117.5</v>
      </c>
      <c r="L240" s="23" t="n">
        <f aca="false">IF(D240="Electrique direct")</f>
        <v>0</v>
      </c>
    </row>
    <row r="241" customFormat="false" ht="13.8" hidden="false" customHeight="false" outlineLevel="0" collapsed="false">
      <c r="A241" s="0" t="s">
        <v>14</v>
      </c>
      <c r="B241" s="0" t="s">
        <v>391</v>
      </c>
      <c r="C241" s="0" t="s">
        <v>70</v>
      </c>
      <c r="D241" s="0" t="s">
        <v>36</v>
      </c>
      <c r="E241" s="0" t="s">
        <v>37</v>
      </c>
      <c r="F241" s="0" t="s">
        <v>469</v>
      </c>
      <c r="G241" s="0" t="str">
        <f aca="false">CONCATENATE(LEFT(F241,2),RIGHT(F241,6))</f>
        <v>02532303</v>
      </c>
      <c r="H241" s="0" t="s">
        <v>227</v>
      </c>
      <c r="I241" s="0" t="n">
        <v>0.754205893077403</v>
      </c>
      <c r="J241" s="0" t="n">
        <v>24.9821343918007</v>
      </c>
      <c r="K241" s="0" t="n">
        <v>1043</v>
      </c>
      <c r="L241" s="23" t="n">
        <f aca="false">IF(D241="Electrique direct")</f>
        <v>0</v>
      </c>
    </row>
    <row r="242" customFormat="false" ht="13.8" hidden="false" customHeight="false" outlineLevel="0" collapsed="false">
      <c r="A242" s="0" t="s">
        <v>14</v>
      </c>
      <c r="B242" s="0" t="s">
        <v>391</v>
      </c>
      <c r="C242" s="0" t="s">
        <v>70</v>
      </c>
      <c r="D242" s="0" t="s">
        <v>38</v>
      </c>
      <c r="E242" s="0" t="s">
        <v>39</v>
      </c>
      <c r="F242" s="0" t="s">
        <v>470</v>
      </c>
      <c r="G242" s="0" t="str">
        <f aca="false">CONCATENATE(LEFT(F242,2),RIGHT(F242,6))</f>
        <v>02532404</v>
      </c>
      <c r="H242" s="0" t="s">
        <v>227</v>
      </c>
      <c r="I242" s="0" t="n">
        <v>0.981803553628876</v>
      </c>
      <c r="J242" s="0" t="n">
        <v>18.0675110461821</v>
      </c>
      <c r="K242" s="0" t="n">
        <v>1043</v>
      </c>
      <c r="L242" s="23" t="n">
        <f aca="false">IF(D242="Electrique direct")</f>
        <v>0</v>
      </c>
    </row>
    <row r="243" customFormat="false" ht="13.8" hidden="false" customHeight="false" outlineLevel="0" collapsed="false">
      <c r="A243" s="0" t="s">
        <v>14</v>
      </c>
      <c r="B243" s="0" t="s">
        <v>391</v>
      </c>
      <c r="C243" s="0" t="s">
        <v>70</v>
      </c>
      <c r="D243" s="0" t="s">
        <v>46</v>
      </c>
      <c r="E243" s="0" t="s">
        <v>43</v>
      </c>
      <c r="F243" s="0" t="s">
        <v>471</v>
      </c>
      <c r="G243" s="0" t="str">
        <f aca="false">CONCATENATE(LEFT(F243,2),RIGHT(F243,6))</f>
        <v>02532602</v>
      </c>
      <c r="H243" s="0" t="s">
        <v>227</v>
      </c>
      <c r="I243" s="0" t="n">
        <v>1</v>
      </c>
      <c r="J243" s="0" t="n">
        <v>12</v>
      </c>
      <c r="K243" s="0" t="n">
        <v>1312.5</v>
      </c>
      <c r="L243" s="23" t="n">
        <f aca="false">IF(D243="Electrique direct")</f>
        <v>0</v>
      </c>
    </row>
    <row r="244" customFormat="false" ht="13.8" hidden="false" customHeight="false" outlineLevel="0" collapsed="false">
      <c r="A244" s="0" t="s">
        <v>14</v>
      </c>
      <c r="B244" s="0" t="s">
        <v>391</v>
      </c>
      <c r="C244" s="0" t="s">
        <v>70</v>
      </c>
      <c r="D244" s="0" t="s">
        <v>49</v>
      </c>
      <c r="E244" s="0" t="s">
        <v>43</v>
      </c>
      <c r="F244" s="0" t="s">
        <v>472</v>
      </c>
      <c r="G244" s="0" t="str">
        <f aca="false">CONCATENATE(LEFT(F244,2),RIGHT(F244,6))</f>
        <v>02532902</v>
      </c>
      <c r="H244" s="0" t="s">
        <v>227</v>
      </c>
      <c r="I244" s="0" t="n">
        <v>3.39795627906976</v>
      </c>
      <c r="J244" s="0" t="n">
        <v>101.859937379084</v>
      </c>
      <c r="K244" s="0" t="n">
        <v>1312.5</v>
      </c>
      <c r="L244" s="23" t="n">
        <f aca="false">IF(D244="Electrique direct")</f>
        <v>0</v>
      </c>
    </row>
    <row r="245" customFormat="false" ht="13.8" hidden="false" customHeight="false" outlineLevel="0" collapsed="false">
      <c r="A245" s="0" t="s">
        <v>14</v>
      </c>
      <c r="B245" s="0" t="s">
        <v>391</v>
      </c>
      <c r="C245" s="0" t="s">
        <v>70</v>
      </c>
      <c r="D245" s="0" t="s">
        <v>56</v>
      </c>
      <c r="E245" s="0" t="s">
        <v>43</v>
      </c>
      <c r="F245" s="0" t="s">
        <v>473</v>
      </c>
      <c r="G245" s="0" t="str">
        <f aca="false">CONCATENATE(LEFT(F245,2),RIGHT(F245,6))</f>
        <v>02533002</v>
      </c>
      <c r="H245" s="0" t="s">
        <v>227</v>
      </c>
      <c r="I245" s="0" t="n">
        <v>3.32861023255814</v>
      </c>
      <c r="J245" s="0" t="n">
        <v>47.3889896068154</v>
      </c>
      <c r="K245" s="0" t="n">
        <v>1312.5</v>
      </c>
      <c r="L245" s="23" t="n">
        <f aca="false">IF(D245="Electrique direct")</f>
        <v>0</v>
      </c>
    </row>
    <row r="246" customFormat="false" ht="13.8" hidden="false" customHeight="false" outlineLevel="0" collapsed="false">
      <c r="A246" s="0" t="s">
        <v>14</v>
      </c>
      <c r="B246" s="0" t="s">
        <v>391</v>
      </c>
      <c r="C246" s="0" t="s">
        <v>71</v>
      </c>
      <c r="D246" s="0" t="s">
        <v>32</v>
      </c>
      <c r="E246" s="0" t="s">
        <v>33</v>
      </c>
      <c r="F246" s="0" t="s">
        <v>474</v>
      </c>
      <c r="G246" s="0" t="str">
        <f aca="false">CONCATENATE(LEFT(F246,2),RIGHT(F246,6))</f>
        <v>02540101</v>
      </c>
      <c r="H246" s="0" t="s">
        <v>227</v>
      </c>
      <c r="I246" s="0" t="n">
        <v>0.720070992576745</v>
      </c>
      <c r="J246" s="0" t="n">
        <v>30.1132224645</v>
      </c>
      <c r="K246" s="0" t="n">
        <v>119</v>
      </c>
      <c r="L246" s="23" t="n">
        <f aca="false">IF(D246="Electrique direct")</f>
        <v>0</v>
      </c>
    </row>
    <row r="247" customFormat="false" ht="13.8" hidden="false" customHeight="false" outlineLevel="0" collapsed="false">
      <c r="A247" s="0" t="s">
        <v>14</v>
      </c>
      <c r="B247" s="0" t="s">
        <v>391</v>
      </c>
      <c r="C247" s="0" t="s">
        <v>71</v>
      </c>
      <c r="D247" s="0" t="s">
        <v>32</v>
      </c>
      <c r="E247" s="0" t="s">
        <v>34</v>
      </c>
      <c r="F247" s="0" t="s">
        <v>475</v>
      </c>
      <c r="G247" s="0" t="str">
        <f aca="false">CONCATENATE(LEFT(F247,2),RIGHT(F247,6))</f>
        <v>02540106</v>
      </c>
      <c r="H247" s="0" t="s">
        <v>227</v>
      </c>
      <c r="I247" s="0" t="n">
        <v>0.675571882700592</v>
      </c>
      <c r="J247" s="0" t="n">
        <v>30.1720650923402</v>
      </c>
      <c r="K247" s="0" t="n">
        <v>2035</v>
      </c>
      <c r="L247" s="23" t="n">
        <f aca="false">IF(D247="Electrique direct")</f>
        <v>0</v>
      </c>
    </row>
    <row r="248" customFormat="false" ht="13.8" hidden="false" customHeight="false" outlineLevel="0" collapsed="false">
      <c r="A248" s="0" t="s">
        <v>14</v>
      </c>
      <c r="B248" s="0" t="s">
        <v>391</v>
      </c>
      <c r="C248" s="0" t="s">
        <v>71</v>
      </c>
      <c r="D248" s="0" t="s">
        <v>40</v>
      </c>
      <c r="E248" s="0" t="s">
        <v>37</v>
      </c>
      <c r="F248" s="0" t="s">
        <v>476</v>
      </c>
      <c r="G248" s="0" t="str">
        <f aca="false">CONCATENATE(LEFT(F248,2),RIGHT(F248,6))</f>
        <v>02540303</v>
      </c>
      <c r="H248" s="0" t="s">
        <v>227</v>
      </c>
      <c r="I248" s="0" t="n">
        <v>0.569480442982163</v>
      </c>
      <c r="J248" s="0" t="n">
        <v>18.9460378187622</v>
      </c>
      <c r="K248" s="0" t="n">
        <v>1043</v>
      </c>
      <c r="L248" s="23" t="n">
        <f aca="false">IF(D248="Electrique direct")</f>
        <v>0</v>
      </c>
    </row>
    <row r="249" customFormat="false" ht="13.8" hidden="false" customHeight="false" outlineLevel="0" collapsed="false">
      <c r="A249" s="0" t="s">
        <v>14</v>
      </c>
      <c r="B249" s="0" t="s">
        <v>391</v>
      </c>
      <c r="C249" s="0" t="s">
        <v>71</v>
      </c>
      <c r="D249" s="0" t="s">
        <v>41</v>
      </c>
      <c r="E249" s="0" t="s">
        <v>39</v>
      </c>
      <c r="F249" s="0" t="s">
        <v>477</v>
      </c>
      <c r="G249" s="0" t="str">
        <f aca="false">CONCATENATE(LEFT(F249,2),RIGHT(F249,6))</f>
        <v>02540404</v>
      </c>
      <c r="H249" s="0" t="s">
        <v>227</v>
      </c>
      <c r="I249" s="0" t="n">
        <v>0.685179105803747</v>
      </c>
      <c r="J249" s="0" t="n">
        <v>13.7739644520177</v>
      </c>
      <c r="K249" s="0" t="n">
        <v>1043</v>
      </c>
      <c r="L249" s="23" t="n">
        <f aca="false">IF(D249="Electrique direct")</f>
        <v>0</v>
      </c>
    </row>
    <row r="250" customFormat="false" ht="13.8" hidden="false" customHeight="false" outlineLevel="0" collapsed="false">
      <c r="A250" s="0" t="s">
        <v>14</v>
      </c>
      <c r="B250" s="0" t="s">
        <v>391</v>
      </c>
      <c r="C250" s="0" t="s">
        <v>71</v>
      </c>
      <c r="D250" s="0" t="s">
        <v>45</v>
      </c>
      <c r="E250" s="0" t="s">
        <v>43</v>
      </c>
      <c r="F250" s="0" t="s">
        <v>478</v>
      </c>
      <c r="G250" s="0" t="str">
        <f aca="false">CONCATENATE(LEFT(F250,2),RIGHT(F250,6))</f>
        <v>02540602</v>
      </c>
      <c r="H250" s="0" t="s">
        <v>227</v>
      </c>
      <c r="I250" s="0" t="n">
        <v>0.92</v>
      </c>
      <c r="J250" s="0" t="n">
        <v>10.4</v>
      </c>
      <c r="K250" s="0" t="n">
        <v>1312.5</v>
      </c>
      <c r="L250" s="23" t="n">
        <f aca="false">IF(D250="Electrique direct")</f>
        <v>1</v>
      </c>
    </row>
    <row r="251" customFormat="false" ht="13.8" hidden="false" customHeight="false" outlineLevel="0" collapsed="false">
      <c r="A251" s="0" t="s">
        <v>14</v>
      </c>
      <c r="B251" s="0" t="s">
        <v>391</v>
      </c>
      <c r="C251" s="0" t="s">
        <v>71</v>
      </c>
      <c r="D251" s="0" t="s">
        <v>48</v>
      </c>
      <c r="E251" s="0" t="s">
        <v>43</v>
      </c>
      <c r="F251" s="0" t="s">
        <v>479</v>
      </c>
      <c r="G251" s="0" t="str">
        <f aca="false">CONCATENATE(LEFT(F251,2),RIGHT(F251,6))</f>
        <v>02540902</v>
      </c>
      <c r="H251" s="0" t="s">
        <v>227</v>
      </c>
      <c r="I251" s="0" t="n">
        <v>2.94489544186046</v>
      </c>
      <c r="J251" s="0" t="n">
        <v>80.9827957430462</v>
      </c>
      <c r="K251" s="0" t="n">
        <v>1312.5</v>
      </c>
      <c r="L251" s="23" t="n">
        <f aca="false">IF(D251="Electrique direct")</f>
        <v>0</v>
      </c>
    </row>
    <row r="252" customFormat="false" ht="13.8" hidden="false" customHeight="false" outlineLevel="0" collapsed="false">
      <c r="A252" s="0" t="s">
        <v>14</v>
      </c>
      <c r="B252" s="0" t="s">
        <v>391</v>
      </c>
      <c r="C252" s="0" t="s">
        <v>71</v>
      </c>
      <c r="D252" s="0" t="s">
        <v>55</v>
      </c>
      <c r="E252" s="0" t="s">
        <v>43</v>
      </c>
      <c r="F252" s="0" t="s">
        <v>480</v>
      </c>
      <c r="G252" s="0" t="str">
        <f aca="false">CONCATENATE(LEFT(F252,2),RIGHT(F252,6))</f>
        <v>02541002</v>
      </c>
      <c r="H252" s="0" t="s">
        <v>227</v>
      </c>
      <c r="I252" s="0" t="n">
        <v>2.80410195348837</v>
      </c>
      <c r="J252" s="0" t="n">
        <v>36.7675300177749</v>
      </c>
      <c r="K252" s="0" t="n">
        <v>1312.5</v>
      </c>
      <c r="L252" s="23" t="n">
        <f aca="false">IF(D252="Electrique direct")</f>
        <v>0</v>
      </c>
    </row>
    <row r="253" customFormat="false" ht="13.8" hidden="false" customHeight="false" outlineLevel="0" collapsed="false">
      <c r="A253" s="0" t="s">
        <v>14</v>
      </c>
      <c r="B253" s="0" t="s">
        <v>391</v>
      </c>
      <c r="C253" s="0" t="s">
        <v>71</v>
      </c>
      <c r="D253" s="0" t="s">
        <v>35</v>
      </c>
      <c r="E253" s="0" t="s">
        <v>33</v>
      </c>
      <c r="F253" s="0" t="s">
        <v>481</v>
      </c>
      <c r="G253" s="0" t="str">
        <f aca="false">CONCATENATE(LEFT(F253,2),RIGHT(F253,6))</f>
        <v>02542101</v>
      </c>
      <c r="H253" s="0" t="s">
        <v>227</v>
      </c>
      <c r="I253" s="0" t="n">
        <v>0.83085114528086</v>
      </c>
      <c r="J253" s="0" t="n">
        <v>35.8490743625</v>
      </c>
      <c r="K253" s="0" t="n">
        <v>119</v>
      </c>
      <c r="L253" s="23" t="n">
        <f aca="false">IF(D253="Electrique direct")</f>
        <v>0</v>
      </c>
    </row>
    <row r="254" customFormat="false" ht="13.8" hidden="false" customHeight="false" outlineLevel="0" collapsed="false">
      <c r="A254" s="0" t="s">
        <v>14</v>
      </c>
      <c r="B254" s="0" t="s">
        <v>391</v>
      </c>
      <c r="C254" s="0" t="s">
        <v>71</v>
      </c>
      <c r="D254" s="0" t="s">
        <v>35</v>
      </c>
      <c r="E254" s="0" t="s">
        <v>34</v>
      </c>
      <c r="F254" s="0" t="s">
        <v>482</v>
      </c>
      <c r="G254" s="0" t="str">
        <f aca="false">CONCATENATE(LEFT(F254,2),RIGHT(F254,6))</f>
        <v>02542106</v>
      </c>
      <c r="H254" s="0" t="s">
        <v>227</v>
      </c>
      <c r="I254" s="0" t="n">
        <v>0.779506018500683</v>
      </c>
      <c r="J254" s="0" t="n">
        <v>35.9191251099288</v>
      </c>
      <c r="K254" s="0" t="n">
        <v>2035</v>
      </c>
      <c r="L254" s="23" t="n">
        <f aca="false">IF(D254="Electrique direct")</f>
        <v>0</v>
      </c>
    </row>
    <row r="255" customFormat="false" ht="13.8" hidden="false" customHeight="false" outlineLevel="0" collapsed="false">
      <c r="A255" s="0" t="s">
        <v>14</v>
      </c>
      <c r="B255" s="0" t="s">
        <v>391</v>
      </c>
      <c r="C255" s="0" t="s">
        <v>71</v>
      </c>
      <c r="D255" s="0" t="s">
        <v>36</v>
      </c>
      <c r="E255" s="0" t="s">
        <v>37</v>
      </c>
      <c r="F255" s="0" t="s">
        <v>483</v>
      </c>
      <c r="G255" s="0" t="str">
        <f aca="false">CONCATENATE(LEFT(F255,2),RIGHT(F255,6))</f>
        <v>02542303</v>
      </c>
      <c r="H255" s="0" t="s">
        <v>227</v>
      </c>
      <c r="I255" s="0" t="n">
        <v>0.755009135385139</v>
      </c>
      <c r="J255" s="0" t="n">
        <v>22.5548069270979</v>
      </c>
      <c r="K255" s="0" t="n">
        <v>1043</v>
      </c>
      <c r="L255" s="23" t="n">
        <f aca="false">IF(D255="Electrique direct")</f>
        <v>0</v>
      </c>
    </row>
    <row r="256" customFormat="false" ht="13.8" hidden="false" customHeight="false" outlineLevel="0" collapsed="false">
      <c r="A256" s="0" t="s">
        <v>14</v>
      </c>
      <c r="B256" s="0" t="s">
        <v>391</v>
      </c>
      <c r="C256" s="0" t="s">
        <v>71</v>
      </c>
      <c r="D256" s="0" t="s">
        <v>38</v>
      </c>
      <c r="E256" s="0" t="s">
        <v>39</v>
      </c>
      <c r="F256" s="0" t="s">
        <v>484</v>
      </c>
      <c r="G256" s="0" t="str">
        <f aca="false">CONCATENATE(LEFT(F256,2),RIGHT(F256,6))</f>
        <v>02542404</v>
      </c>
      <c r="H256" s="0" t="s">
        <v>227</v>
      </c>
      <c r="I256" s="0" t="n">
        <v>0.982603523081288</v>
      </c>
      <c r="J256" s="0" t="n">
        <v>16.3975767285925</v>
      </c>
      <c r="K256" s="0" t="n">
        <v>1043</v>
      </c>
      <c r="L256" s="23" t="n">
        <f aca="false">IF(D256="Electrique direct")</f>
        <v>0</v>
      </c>
    </row>
    <row r="257" customFormat="false" ht="13.8" hidden="false" customHeight="false" outlineLevel="0" collapsed="false">
      <c r="A257" s="0" t="s">
        <v>14</v>
      </c>
      <c r="B257" s="0" t="s">
        <v>391</v>
      </c>
      <c r="C257" s="0" t="s">
        <v>71</v>
      </c>
      <c r="D257" s="0" t="s">
        <v>46</v>
      </c>
      <c r="E257" s="0" t="s">
        <v>43</v>
      </c>
      <c r="F257" s="0" t="s">
        <v>485</v>
      </c>
      <c r="G257" s="0" t="str">
        <f aca="false">CONCATENATE(LEFT(F257,2),RIGHT(F257,6))</f>
        <v>02542602</v>
      </c>
      <c r="H257" s="0" t="s">
        <v>227</v>
      </c>
      <c r="I257" s="0" t="n">
        <v>1</v>
      </c>
      <c r="J257" s="0" t="n">
        <v>12</v>
      </c>
      <c r="K257" s="0" t="n">
        <v>1312.5</v>
      </c>
      <c r="L257" s="23" t="n">
        <f aca="false">IF(D257="Electrique direct")</f>
        <v>0</v>
      </c>
    </row>
    <row r="258" customFormat="false" ht="13.8" hidden="false" customHeight="false" outlineLevel="0" collapsed="false">
      <c r="A258" s="0" t="s">
        <v>14</v>
      </c>
      <c r="B258" s="0" t="s">
        <v>391</v>
      </c>
      <c r="C258" s="0" t="s">
        <v>71</v>
      </c>
      <c r="D258" s="0" t="s">
        <v>49</v>
      </c>
      <c r="E258" s="0" t="s">
        <v>43</v>
      </c>
      <c r="F258" s="0" t="s">
        <v>486</v>
      </c>
      <c r="G258" s="0" t="str">
        <f aca="false">CONCATENATE(LEFT(F258,2),RIGHT(F258,6))</f>
        <v>02542902</v>
      </c>
      <c r="H258" s="0" t="s">
        <v>227</v>
      </c>
      <c r="I258" s="0" t="n">
        <v>3.39795627906976</v>
      </c>
      <c r="J258" s="0" t="n">
        <v>96.4080901702931</v>
      </c>
      <c r="K258" s="0" t="n">
        <v>1312.5</v>
      </c>
      <c r="L258" s="23" t="n">
        <f aca="false">IF(D258="Electrique direct")</f>
        <v>0</v>
      </c>
    </row>
    <row r="259" customFormat="false" ht="13.8" hidden="false" customHeight="false" outlineLevel="0" collapsed="false">
      <c r="A259" s="0" t="s">
        <v>14</v>
      </c>
      <c r="B259" s="0" t="s">
        <v>391</v>
      </c>
      <c r="C259" s="0" t="s">
        <v>71</v>
      </c>
      <c r="D259" s="0" t="s">
        <v>56</v>
      </c>
      <c r="E259" s="0" t="s">
        <v>43</v>
      </c>
      <c r="F259" s="0" t="s">
        <v>487</v>
      </c>
      <c r="G259" s="0" t="str">
        <f aca="false">CONCATENATE(LEFT(F259,2),RIGHT(F259,6))</f>
        <v>02543002</v>
      </c>
      <c r="H259" s="0" t="s">
        <v>227</v>
      </c>
      <c r="I259" s="0" t="n">
        <v>3.32861023255814</v>
      </c>
      <c r="J259" s="0" t="n">
        <v>43.7708690687796</v>
      </c>
      <c r="K259" s="0" t="n">
        <v>1312.5</v>
      </c>
      <c r="L259" s="23" t="n">
        <f aca="false">IF(D259="Electrique direct")</f>
        <v>0</v>
      </c>
    </row>
    <row r="260" customFormat="false" ht="13.8" hidden="false" customHeight="false" outlineLevel="0" collapsed="false">
      <c r="A260" s="0" t="s">
        <v>14</v>
      </c>
      <c r="B260" s="0" t="s">
        <v>391</v>
      </c>
      <c r="C260" s="0" t="s">
        <v>72</v>
      </c>
      <c r="D260" s="0" t="s">
        <v>32</v>
      </c>
      <c r="E260" s="0" t="s">
        <v>33</v>
      </c>
      <c r="F260" s="0" t="s">
        <v>488</v>
      </c>
      <c r="G260" s="0" t="str">
        <f aca="false">CONCATENATE(LEFT(F260,2),RIGHT(F260,6))</f>
        <v>02550101</v>
      </c>
      <c r="H260" s="0" t="s">
        <v>227</v>
      </c>
      <c r="I260" s="0" t="n">
        <v>0.711580769566853</v>
      </c>
      <c r="J260" s="0" t="n">
        <v>27.1900033710191</v>
      </c>
      <c r="K260" s="0" t="n">
        <v>119</v>
      </c>
      <c r="L260" s="23" t="n">
        <f aca="false">IF(D260="Electrique direct")</f>
        <v>0</v>
      </c>
    </row>
    <row r="261" customFormat="false" ht="13.8" hidden="false" customHeight="false" outlineLevel="0" collapsed="false">
      <c r="A261" s="0" t="s">
        <v>14</v>
      </c>
      <c r="B261" s="0" t="s">
        <v>391</v>
      </c>
      <c r="C261" s="0" t="s">
        <v>72</v>
      </c>
      <c r="D261" s="0" t="s">
        <v>32</v>
      </c>
      <c r="E261" s="0" t="s">
        <v>34</v>
      </c>
      <c r="F261" s="0" t="s">
        <v>489</v>
      </c>
      <c r="G261" s="0" t="str">
        <f aca="false">CONCATENATE(LEFT(F261,2),RIGHT(F261,6))</f>
        <v>02550106</v>
      </c>
      <c r="H261" s="0" t="s">
        <v>227</v>
      </c>
      <c r="I261" s="0" t="n">
        <v>0.645409549671871</v>
      </c>
      <c r="J261" s="0" t="n">
        <v>27.2836851520711</v>
      </c>
      <c r="K261" s="0" t="n">
        <v>2016.66666666667</v>
      </c>
      <c r="L261" s="23" t="n">
        <f aca="false">IF(D261="Electrique direct")</f>
        <v>0</v>
      </c>
    </row>
    <row r="262" customFormat="false" ht="13.8" hidden="false" customHeight="false" outlineLevel="0" collapsed="false">
      <c r="A262" s="0" t="s">
        <v>14</v>
      </c>
      <c r="B262" s="0" t="s">
        <v>391</v>
      </c>
      <c r="C262" s="0" t="s">
        <v>72</v>
      </c>
      <c r="D262" s="0" t="s">
        <v>40</v>
      </c>
      <c r="E262" s="0" t="s">
        <v>37</v>
      </c>
      <c r="F262" s="0" t="s">
        <v>490</v>
      </c>
      <c r="G262" s="0" t="str">
        <f aca="false">CONCATENATE(LEFT(F262,2),RIGHT(F262,6))</f>
        <v>02550303</v>
      </c>
      <c r="H262" s="0" t="s">
        <v>227</v>
      </c>
      <c r="I262" s="0" t="n">
        <v>0.574563391929069</v>
      </c>
      <c r="J262" s="0" t="n">
        <v>15.2451584994126</v>
      </c>
      <c r="K262" s="0" t="n">
        <v>1043</v>
      </c>
      <c r="L262" s="23" t="n">
        <f aca="false">IF(D262="Electrique direct")</f>
        <v>0</v>
      </c>
    </row>
    <row r="263" customFormat="false" ht="13.8" hidden="false" customHeight="false" outlineLevel="0" collapsed="false">
      <c r="A263" s="0" t="s">
        <v>14</v>
      </c>
      <c r="B263" s="0" t="s">
        <v>391</v>
      </c>
      <c r="C263" s="0" t="s">
        <v>72</v>
      </c>
      <c r="D263" s="0" t="s">
        <v>41</v>
      </c>
      <c r="E263" s="0" t="s">
        <v>39</v>
      </c>
      <c r="F263" s="0" t="s">
        <v>491</v>
      </c>
      <c r="G263" s="0" t="str">
        <f aca="false">CONCATENATE(LEFT(F263,2),RIGHT(F263,6))</f>
        <v>02550404</v>
      </c>
      <c r="H263" s="0" t="s">
        <v>227</v>
      </c>
      <c r="I263" s="0" t="n">
        <v>0.69026412946869</v>
      </c>
      <c r="J263" s="0" t="n">
        <v>11.224787527752</v>
      </c>
      <c r="K263" s="0" t="n">
        <v>1043</v>
      </c>
      <c r="L263" s="23" t="n">
        <f aca="false">IF(D263="Electrique direct")</f>
        <v>0</v>
      </c>
    </row>
    <row r="264" customFormat="false" ht="13.8" hidden="false" customHeight="false" outlineLevel="0" collapsed="false">
      <c r="A264" s="0" t="s">
        <v>14</v>
      </c>
      <c r="B264" s="0" t="s">
        <v>391</v>
      </c>
      <c r="C264" s="0" t="s">
        <v>72</v>
      </c>
      <c r="D264" s="0" t="s">
        <v>45</v>
      </c>
      <c r="E264" s="0" t="s">
        <v>43</v>
      </c>
      <c r="F264" s="0" t="s">
        <v>492</v>
      </c>
      <c r="G264" s="0" t="str">
        <f aca="false">CONCATENATE(LEFT(F264,2),RIGHT(F264,6))</f>
        <v>02550602</v>
      </c>
      <c r="H264" s="0" t="s">
        <v>227</v>
      </c>
      <c r="I264" s="0" t="n">
        <v>0.92</v>
      </c>
      <c r="J264" s="0" t="n">
        <v>10.4</v>
      </c>
      <c r="K264" s="0" t="n">
        <v>1312.5</v>
      </c>
      <c r="L264" s="23" t="n">
        <f aca="false">IF(D264="Electrique direct")</f>
        <v>1</v>
      </c>
    </row>
    <row r="265" customFormat="false" ht="13.8" hidden="false" customHeight="false" outlineLevel="0" collapsed="false">
      <c r="A265" s="0" t="s">
        <v>14</v>
      </c>
      <c r="B265" s="0" t="s">
        <v>391</v>
      </c>
      <c r="C265" s="0" t="s">
        <v>72</v>
      </c>
      <c r="D265" s="0" t="s">
        <v>48</v>
      </c>
      <c r="E265" s="0" t="s">
        <v>43</v>
      </c>
      <c r="F265" s="0" t="s">
        <v>493</v>
      </c>
      <c r="G265" s="0" t="str">
        <f aca="false">CONCATENATE(LEFT(F265,2),RIGHT(F265,6))</f>
        <v>02550902</v>
      </c>
      <c r="H265" s="0" t="s">
        <v>227</v>
      </c>
      <c r="I265" s="0" t="n">
        <v>2.94489544186046</v>
      </c>
      <c r="J265" s="0" t="n">
        <v>74.5337919549073</v>
      </c>
      <c r="K265" s="0" t="n">
        <v>1312.5</v>
      </c>
      <c r="L265" s="23" t="n">
        <f aca="false">IF(D265="Electrique direct")</f>
        <v>0</v>
      </c>
    </row>
    <row r="266" customFormat="false" ht="13.8" hidden="false" customHeight="false" outlineLevel="0" collapsed="false">
      <c r="A266" s="0" t="s">
        <v>14</v>
      </c>
      <c r="B266" s="0" t="s">
        <v>391</v>
      </c>
      <c r="C266" s="0" t="s">
        <v>72</v>
      </c>
      <c r="D266" s="0" t="s">
        <v>55</v>
      </c>
      <c r="E266" s="0" t="s">
        <v>43</v>
      </c>
      <c r="F266" s="0" t="s">
        <v>494</v>
      </c>
      <c r="G266" s="0" t="str">
        <f aca="false">CONCATENATE(LEFT(F266,2),RIGHT(F266,6))</f>
        <v>02551002</v>
      </c>
      <c r="H266" s="0" t="s">
        <v>227</v>
      </c>
      <c r="I266" s="0" t="n">
        <v>2.80410195348837</v>
      </c>
      <c r="J266" s="0" t="n">
        <v>32.3936424933788</v>
      </c>
      <c r="K266" s="0" t="n">
        <v>1312.5</v>
      </c>
      <c r="L266" s="23" t="n">
        <f aca="false">IF(D266="Electrique direct")</f>
        <v>0</v>
      </c>
    </row>
    <row r="267" customFormat="false" ht="13.8" hidden="false" customHeight="false" outlineLevel="0" collapsed="false">
      <c r="A267" s="0" t="s">
        <v>14</v>
      </c>
      <c r="B267" s="0" t="s">
        <v>391</v>
      </c>
      <c r="C267" s="0" t="s">
        <v>72</v>
      </c>
      <c r="D267" s="0" t="s">
        <v>35</v>
      </c>
      <c r="E267" s="0" t="s">
        <v>33</v>
      </c>
      <c r="F267" s="0" t="s">
        <v>495</v>
      </c>
      <c r="G267" s="0" t="str">
        <f aca="false">CONCATENATE(LEFT(F267,2),RIGHT(F267,6))</f>
        <v>02552101</v>
      </c>
      <c r="H267" s="0" t="s">
        <v>227</v>
      </c>
      <c r="I267" s="0" t="n">
        <v>0.8210547341156</v>
      </c>
      <c r="J267" s="0" t="n">
        <v>32.3690516321656</v>
      </c>
      <c r="K267" s="0" t="n">
        <v>119</v>
      </c>
      <c r="L267" s="23" t="n">
        <f aca="false">IF(D267="Electrique direct")</f>
        <v>0</v>
      </c>
    </row>
    <row r="268" customFormat="false" ht="13.8" hidden="false" customHeight="false" outlineLevel="0" collapsed="false">
      <c r="A268" s="0" t="s">
        <v>14</v>
      </c>
      <c r="B268" s="0" t="s">
        <v>391</v>
      </c>
      <c r="C268" s="0" t="s">
        <v>72</v>
      </c>
      <c r="D268" s="0" t="s">
        <v>35</v>
      </c>
      <c r="E268" s="0" t="s">
        <v>34</v>
      </c>
      <c r="F268" s="0" t="s">
        <v>496</v>
      </c>
      <c r="G268" s="0" t="str">
        <f aca="false">CONCATENATE(LEFT(F268,2),RIGHT(F268,6))</f>
        <v>02552106</v>
      </c>
      <c r="H268" s="0" t="s">
        <v>227</v>
      </c>
      <c r="I268" s="0" t="n">
        <v>0.744703326544467</v>
      </c>
      <c r="J268" s="0" t="n">
        <v>32.4805775619894</v>
      </c>
      <c r="K268" s="0" t="n">
        <v>2016.66666666667</v>
      </c>
      <c r="L268" s="23" t="n">
        <f aca="false">IF(D268="Electrique direct")</f>
        <v>0</v>
      </c>
    </row>
    <row r="269" customFormat="false" ht="13.8" hidden="false" customHeight="false" outlineLevel="0" collapsed="false">
      <c r="A269" s="0" t="s">
        <v>14</v>
      </c>
      <c r="B269" s="0" t="s">
        <v>391</v>
      </c>
      <c r="C269" s="0" t="s">
        <v>72</v>
      </c>
      <c r="D269" s="0" t="s">
        <v>36</v>
      </c>
      <c r="E269" s="0" t="s">
        <v>37</v>
      </c>
      <c r="F269" s="0" t="s">
        <v>497</v>
      </c>
      <c r="G269" s="0" t="str">
        <f aca="false">CONCATENATE(LEFT(F269,2),RIGHT(F269,6))</f>
        <v>02552303</v>
      </c>
      <c r="H269" s="0" t="s">
        <v>227</v>
      </c>
      <c r="I269" s="0" t="n">
        <v>0.7625007083061</v>
      </c>
      <c r="J269" s="0" t="n">
        <v>18.1489982135864</v>
      </c>
      <c r="K269" s="0" t="n">
        <v>1043</v>
      </c>
      <c r="L269" s="23" t="n">
        <f aca="false">IF(D269="Electrique direct")</f>
        <v>0</v>
      </c>
    </row>
    <row r="270" customFormat="false" ht="13.8" hidden="false" customHeight="false" outlineLevel="0" collapsed="false">
      <c r="A270" s="0" t="s">
        <v>14</v>
      </c>
      <c r="B270" s="0" t="s">
        <v>391</v>
      </c>
      <c r="C270" s="0" t="s">
        <v>72</v>
      </c>
      <c r="D270" s="0" t="s">
        <v>38</v>
      </c>
      <c r="E270" s="0" t="s">
        <v>39</v>
      </c>
      <c r="F270" s="0" t="s">
        <v>498</v>
      </c>
      <c r="G270" s="0" t="str">
        <f aca="false">CONCATENATE(LEFT(F270,2),RIGHT(F270,6))</f>
        <v>02552404</v>
      </c>
      <c r="H270" s="0" t="s">
        <v>227</v>
      </c>
      <c r="I270" s="0" t="n">
        <v>0.990096728379375</v>
      </c>
      <c r="J270" s="0" t="n">
        <v>13.3628422949428</v>
      </c>
      <c r="K270" s="0" t="n">
        <v>1043</v>
      </c>
      <c r="L270" s="23" t="n">
        <f aca="false">IF(D270="Electrique direct")</f>
        <v>0</v>
      </c>
    </row>
    <row r="271" customFormat="false" ht="13.8" hidden="false" customHeight="false" outlineLevel="0" collapsed="false">
      <c r="A271" s="0" t="s">
        <v>14</v>
      </c>
      <c r="B271" s="0" t="s">
        <v>391</v>
      </c>
      <c r="C271" s="0" t="s">
        <v>72</v>
      </c>
      <c r="D271" s="0" t="s">
        <v>46</v>
      </c>
      <c r="E271" s="0" t="s">
        <v>43</v>
      </c>
      <c r="F271" s="0" t="s">
        <v>499</v>
      </c>
      <c r="G271" s="0" t="str">
        <f aca="false">CONCATENATE(LEFT(F271,2),RIGHT(F271,6))</f>
        <v>02552602</v>
      </c>
      <c r="H271" s="0" t="s">
        <v>227</v>
      </c>
      <c r="I271" s="0" t="n">
        <v>1</v>
      </c>
      <c r="J271" s="0" t="n">
        <v>12</v>
      </c>
      <c r="K271" s="0" t="n">
        <v>1312.5</v>
      </c>
      <c r="L271" s="23" t="n">
        <f aca="false">IF(D271="Electrique direct")</f>
        <v>0</v>
      </c>
    </row>
    <row r="272" customFormat="false" ht="13.8" hidden="false" customHeight="false" outlineLevel="0" collapsed="false">
      <c r="A272" s="0" t="s">
        <v>14</v>
      </c>
      <c r="B272" s="0" t="s">
        <v>391</v>
      </c>
      <c r="C272" s="0" t="s">
        <v>72</v>
      </c>
      <c r="D272" s="0" t="s">
        <v>49</v>
      </c>
      <c r="E272" s="0" t="s">
        <v>43</v>
      </c>
      <c r="F272" s="0" t="s">
        <v>500</v>
      </c>
      <c r="G272" s="0" t="str">
        <f aca="false">CONCATENATE(LEFT(F272,2),RIGHT(F272,6))</f>
        <v>02552902</v>
      </c>
      <c r="H272" s="0" t="s">
        <v>227</v>
      </c>
      <c r="I272" s="0" t="n">
        <v>3.39795627906976</v>
      </c>
      <c r="J272" s="0" t="n">
        <v>88.7307047082229</v>
      </c>
      <c r="K272" s="0" t="n">
        <v>1312.5</v>
      </c>
      <c r="L272" s="23" t="n">
        <f aca="false">IF(D272="Electrique direct")</f>
        <v>0</v>
      </c>
    </row>
    <row r="273" customFormat="false" ht="13.8" hidden="false" customHeight="false" outlineLevel="0" collapsed="false">
      <c r="A273" s="0" t="s">
        <v>14</v>
      </c>
      <c r="B273" s="0" t="s">
        <v>391</v>
      </c>
      <c r="C273" s="0" t="s">
        <v>72</v>
      </c>
      <c r="D273" s="0" t="s">
        <v>56</v>
      </c>
      <c r="E273" s="0" t="s">
        <v>43</v>
      </c>
      <c r="F273" s="0" t="s">
        <v>501</v>
      </c>
      <c r="G273" s="0" t="str">
        <f aca="false">CONCATENATE(LEFT(F273,2),RIGHT(F273,6))</f>
        <v>02553002</v>
      </c>
      <c r="H273" s="0" t="s">
        <v>227</v>
      </c>
      <c r="I273" s="0" t="n">
        <v>3.32861023255814</v>
      </c>
      <c r="J273" s="0" t="n">
        <v>38.5638601111652</v>
      </c>
      <c r="K273" s="0" t="n">
        <v>1312.5</v>
      </c>
      <c r="L273" s="23" t="n">
        <f aca="false">IF(D273="Electrique direct")</f>
        <v>0</v>
      </c>
    </row>
    <row r="274" customFormat="false" ht="13.8" hidden="false" customHeight="false" outlineLevel="0" collapsed="false">
      <c r="A274" s="0" t="s">
        <v>14</v>
      </c>
      <c r="B274" s="0" t="s">
        <v>391</v>
      </c>
      <c r="C274" s="0" t="s">
        <v>77</v>
      </c>
      <c r="D274" s="0" t="s">
        <v>32</v>
      </c>
      <c r="E274" s="0" t="s">
        <v>33</v>
      </c>
      <c r="F274" s="0" t="s">
        <v>502</v>
      </c>
      <c r="G274" s="0" t="str">
        <f aca="false">CONCATENATE(LEFT(F274,2),RIGHT(F274,6))</f>
        <v>02670101</v>
      </c>
      <c r="H274" s="0" t="s">
        <v>227</v>
      </c>
      <c r="I274" s="0" t="n">
        <v>0.713703393217922</v>
      </c>
      <c r="J274" s="0" t="n">
        <v>45.5309117641219</v>
      </c>
      <c r="K274" s="0" t="n">
        <v>119</v>
      </c>
      <c r="L274" s="23" t="n">
        <f aca="false">IF(D274="Electrique direct")</f>
        <v>0</v>
      </c>
    </row>
    <row r="275" customFormat="false" ht="13.8" hidden="false" customHeight="false" outlineLevel="0" collapsed="false">
      <c r="A275" s="0" t="s">
        <v>14</v>
      </c>
      <c r="B275" s="0" t="s">
        <v>391</v>
      </c>
      <c r="C275" s="0" t="s">
        <v>77</v>
      </c>
      <c r="D275" s="0" t="s">
        <v>32</v>
      </c>
      <c r="E275" s="0" t="s">
        <v>34</v>
      </c>
      <c r="F275" s="0" t="s">
        <v>503</v>
      </c>
      <c r="G275" s="0" t="str">
        <f aca="false">CONCATENATE(LEFT(F275,2),RIGHT(F275,6))</f>
        <v>02670106</v>
      </c>
      <c r="H275" s="0" t="s">
        <v>227</v>
      </c>
      <c r="I275" s="0" t="n">
        <v>0.715976808018648</v>
      </c>
      <c r="J275" s="0" t="n">
        <v>45.8046264407353</v>
      </c>
      <c r="K275" s="0" t="n">
        <v>2068</v>
      </c>
      <c r="L275" s="23" t="n">
        <f aca="false">IF(D275="Electrique direct")</f>
        <v>0</v>
      </c>
    </row>
    <row r="276" customFormat="false" ht="13.8" hidden="false" customHeight="false" outlineLevel="0" collapsed="false">
      <c r="A276" s="0" t="s">
        <v>14</v>
      </c>
      <c r="B276" s="0" t="s">
        <v>391</v>
      </c>
      <c r="C276" s="0" t="s">
        <v>77</v>
      </c>
      <c r="D276" s="0" t="s">
        <v>40</v>
      </c>
      <c r="E276" s="0" t="s">
        <v>37</v>
      </c>
      <c r="F276" s="0" t="s">
        <v>504</v>
      </c>
      <c r="G276" s="0" t="str">
        <f aca="false">CONCATENATE(LEFT(F276,2),RIGHT(F276,6))</f>
        <v>02670303</v>
      </c>
      <c r="H276" s="0" t="s">
        <v>227</v>
      </c>
      <c r="I276" s="0" t="n">
        <v>0.562349082086783</v>
      </c>
      <c r="J276" s="0" t="n">
        <v>32.007418185894</v>
      </c>
      <c r="K276" s="0" t="n">
        <v>1043</v>
      </c>
      <c r="L276" s="23" t="n">
        <f aca="false">IF(D276="Electrique direct")</f>
        <v>0</v>
      </c>
    </row>
    <row r="277" customFormat="false" ht="13.8" hidden="false" customHeight="false" outlineLevel="0" collapsed="false">
      <c r="A277" s="0" t="s">
        <v>14</v>
      </c>
      <c r="B277" s="0" t="s">
        <v>391</v>
      </c>
      <c r="C277" s="0" t="s">
        <v>77</v>
      </c>
      <c r="D277" s="0" t="s">
        <v>41</v>
      </c>
      <c r="E277" s="0" t="s">
        <v>39</v>
      </c>
      <c r="F277" s="0" t="s">
        <v>505</v>
      </c>
      <c r="G277" s="0" t="str">
        <f aca="false">CONCATENATE(LEFT(F277,2),RIGHT(F277,6))</f>
        <v>02670404</v>
      </c>
      <c r="H277" s="0" t="s">
        <v>227</v>
      </c>
      <c r="I277" s="0" t="n">
        <v>0.678056748584817</v>
      </c>
      <c r="J277" s="0" t="n">
        <v>22.2829853753373</v>
      </c>
      <c r="K277" s="0" t="n">
        <v>1043</v>
      </c>
      <c r="L277" s="23" t="n">
        <f aca="false">IF(D277="Electrique direct")</f>
        <v>0</v>
      </c>
    </row>
    <row r="278" customFormat="false" ht="13.8" hidden="false" customHeight="false" outlineLevel="0" collapsed="false">
      <c r="A278" s="0" t="s">
        <v>14</v>
      </c>
      <c r="B278" s="0" t="s">
        <v>391</v>
      </c>
      <c r="C278" s="0" t="s">
        <v>77</v>
      </c>
      <c r="D278" s="0" t="s">
        <v>45</v>
      </c>
      <c r="E278" s="0" t="s">
        <v>43</v>
      </c>
      <c r="F278" s="0" t="s">
        <v>506</v>
      </c>
      <c r="G278" s="0" t="str">
        <f aca="false">CONCATENATE(LEFT(F278,2),RIGHT(F278,6))</f>
        <v>02670602</v>
      </c>
      <c r="H278" s="0" t="s">
        <v>227</v>
      </c>
      <c r="I278" s="0" t="n">
        <v>0.92</v>
      </c>
      <c r="J278" s="0" t="n">
        <v>10.4</v>
      </c>
      <c r="K278" s="0" t="n">
        <v>1312.5</v>
      </c>
      <c r="L278" s="23" t="n">
        <f aca="false">IF(D278="Electrique direct")</f>
        <v>1</v>
      </c>
    </row>
    <row r="279" customFormat="false" ht="13.8" hidden="false" customHeight="false" outlineLevel="0" collapsed="false">
      <c r="A279" s="0" t="s">
        <v>14</v>
      </c>
      <c r="B279" s="0" t="s">
        <v>391</v>
      </c>
      <c r="C279" s="0" t="s">
        <v>77</v>
      </c>
      <c r="D279" s="0" t="s">
        <v>48</v>
      </c>
      <c r="E279" s="0" t="s">
        <v>43</v>
      </c>
      <c r="F279" s="0" t="s">
        <v>507</v>
      </c>
      <c r="G279" s="0" t="str">
        <f aca="false">CONCATENATE(LEFT(F279,2),RIGHT(F279,6))</f>
        <v>02670902</v>
      </c>
      <c r="H279" s="0" t="s">
        <v>227</v>
      </c>
      <c r="I279" s="0" t="n">
        <v>2.94489544186046</v>
      </c>
      <c r="J279" s="0" t="n">
        <v>115.061531844514</v>
      </c>
      <c r="K279" s="0" t="n">
        <v>1312.5</v>
      </c>
      <c r="L279" s="23" t="n">
        <f aca="false">IF(D279="Electrique direct")</f>
        <v>0</v>
      </c>
    </row>
    <row r="280" customFormat="false" ht="13.8" hidden="false" customHeight="false" outlineLevel="0" collapsed="false">
      <c r="A280" s="0" t="s">
        <v>14</v>
      </c>
      <c r="B280" s="0" t="s">
        <v>391</v>
      </c>
      <c r="C280" s="0" t="s">
        <v>77</v>
      </c>
      <c r="D280" s="0" t="s">
        <v>55</v>
      </c>
      <c r="E280" s="0" t="s">
        <v>43</v>
      </c>
      <c r="F280" s="0" t="s">
        <v>508</v>
      </c>
      <c r="G280" s="0" t="str">
        <f aca="false">CONCATENATE(LEFT(F280,2),RIGHT(F280,6))</f>
        <v>02671002</v>
      </c>
      <c r="H280" s="0" t="s">
        <v>227</v>
      </c>
      <c r="I280" s="0" t="n">
        <v>2.80410195348837</v>
      </c>
      <c r="J280" s="0" t="n">
        <v>61.7493865652556</v>
      </c>
      <c r="K280" s="0" t="n">
        <v>1312.5</v>
      </c>
      <c r="L280" s="23" t="n">
        <f aca="false">IF(D280="Electrique direct")</f>
        <v>0</v>
      </c>
    </row>
    <row r="281" customFormat="false" ht="13.8" hidden="false" customHeight="false" outlineLevel="0" collapsed="false">
      <c r="A281" s="0" t="s">
        <v>14</v>
      </c>
      <c r="B281" s="0" t="s">
        <v>391</v>
      </c>
      <c r="C281" s="0" t="s">
        <v>77</v>
      </c>
      <c r="D281" s="0" t="s">
        <v>35</v>
      </c>
      <c r="E281" s="0" t="s">
        <v>33</v>
      </c>
      <c r="F281" s="0" t="s">
        <v>509</v>
      </c>
      <c r="G281" s="0" t="str">
        <f aca="false">CONCATENATE(LEFT(F281,2),RIGHT(F281,6))</f>
        <v>02672101</v>
      </c>
      <c r="H281" s="0" t="s">
        <v>227</v>
      </c>
      <c r="I281" s="0" t="n">
        <v>0.823503915251448</v>
      </c>
      <c r="J281" s="0" t="n">
        <v>54.2034663858594</v>
      </c>
      <c r="K281" s="0" t="n">
        <v>119</v>
      </c>
      <c r="L281" s="23" t="n">
        <f aca="false">IF(D281="Electrique direct")</f>
        <v>0</v>
      </c>
    </row>
    <row r="282" customFormat="false" ht="13.8" hidden="false" customHeight="false" outlineLevel="0" collapsed="false">
      <c r="A282" s="0" t="s">
        <v>14</v>
      </c>
      <c r="B282" s="0" t="s">
        <v>391</v>
      </c>
      <c r="C282" s="0" t="s">
        <v>77</v>
      </c>
      <c r="D282" s="0" t="s">
        <v>35</v>
      </c>
      <c r="E282" s="0" t="s">
        <v>34</v>
      </c>
      <c r="F282" s="0" t="s">
        <v>510</v>
      </c>
      <c r="G282" s="0" t="str">
        <f aca="false">CONCATENATE(LEFT(F282,2),RIGHT(F282,6))</f>
        <v>02672106</v>
      </c>
      <c r="H282" s="0" t="s">
        <v>227</v>
      </c>
      <c r="I282" s="0" t="n">
        <v>0.826127086175363</v>
      </c>
      <c r="J282" s="0" t="n">
        <v>54.5293171913516</v>
      </c>
      <c r="K282" s="0" t="n">
        <v>2068</v>
      </c>
      <c r="L282" s="23" t="n">
        <f aca="false">IF(D282="Electrique direct")</f>
        <v>0</v>
      </c>
    </row>
    <row r="283" customFormat="false" ht="13.8" hidden="false" customHeight="false" outlineLevel="0" collapsed="false">
      <c r="A283" s="0" t="s">
        <v>14</v>
      </c>
      <c r="B283" s="0" t="s">
        <v>391</v>
      </c>
      <c r="C283" s="0" t="s">
        <v>77</v>
      </c>
      <c r="D283" s="0" t="s">
        <v>36</v>
      </c>
      <c r="E283" s="0" t="s">
        <v>37</v>
      </c>
      <c r="F283" s="0" t="s">
        <v>511</v>
      </c>
      <c r="G283" s="0" t="str">
        <f aca="false">CONCATENATE(LEFT(F283,2),RIGHT(F283,6))</f>
        <v>02672303</v>
      </c>
      <c r="H283" s="0" t="s">
        <v>227</v>
      </c>
      <c r="I283" s="0" t="n">
        <v>0.75177960704484</v>
      </c>
      <c r="J283" s="0" t="n">
        <v>38.1040692689214</v>
      </c>
      <c r="K283" s="0" t="n">
        <v>1043</v>
      </c>
      <c r="L283" s="23" t="n">
        <f aca="false">IF(D283="Electrique direct")</f>
        <v>0</v>
      </c>
    </row>
    <row r="284" customFormat="false" ht="13.8" hidden="false" customHeight="false" outlineLevel="0" collapsed="false">
      <c r="A284" s="0" t="s">
        <v>14</v>
      </c>
      <c r="B284" s="0" t="s">
        <v>391</v>
      </c>
      <c r="C284" s="0" t="s">
        <v>77</v>
      </c>
      <c r="D284" s="0" t="s">
        <v>38</v>
      </c>
      <c r="E284" s="0" t="s">
        <v>39</v>
      </c>
      <c r="F284" s="0" t="s">
        <v>512</v>
      </c>
      <c r="G284" s="0" t="str">
        <f aca="false">CONCATENATE(LEFT(F284,2),RIGHT(F284,6))</f>
        <v>02672404</v>
      </c>
      <c r="H284" s="0" t="s">
        <v>227</v>
      </c>
      <c r="I284" s="0" t="n">
        <v>0.979378944549163</v>
      </c>
      <c r="J284" s="0" t="n">
        <v>26.5273635420682</v>
      </c>
      <c r="K284" s="0" t="n">
        <v>1043</v>
      </c>
      <c r="L284" s="23" t="n">
        <f aca="false">IF(D284="Electrique direct")</f>
        <v>0</v>
      </c>
    </row>
    <row r="285" customFormat="false" ht="13.8" hidden="false" customHeight="false" outlineLevel="0" collapsed="false">
      <c r="A285" s="0" t="s">
        <v>14</v>
      </c>
      <c r="B285" s="0" t="s">
        <v>391</v>
      </c>
      <c r="C285" s="0" t="s">
        <v>77</v>
      </c>
      <c r="D285" s="0" t="s">
        <v>46</v>
      </c>
      <c r="E285" s="0" t="s">
        <v>43</v>
      </c>
      <c r="F285" s="0" t="s">
        <v>513</v>
      </c>
      <c r="G285" s="0" t="str">
        <f aca="false">CONCATENATE(LEFT(F285,2),RIGHT(F285,6))</f>
        <v>02672602</v>
      </c>
      <c r="H285" s="0" t="s">
        <v>227</v>
      </c>
      <c r="I285" s="0" t="n">
        <v>1</v>
      </c>
      <c r="J285" s="0" t="n">
        <v>12</v>
      </c>
      <c r="K285" s="0" t="n">
        <v>1312.5</v>
      </c>
      <c r="L285" s="23" t="n">
        <f aca="false">IF(D285="Electrique direct")</f>
        <v>0</v>
      </c>
    </row>
    <row r="286" customFormat="false" ht="13.8" hidden="false" customHeight="false" outlineLevel="0" collapsed="false">
      <c r="A286" s="0" t="s">
        <v>14</v>
      </c>
      <c r="B286" s="0" t="s">
        <v>391</v>
      </c>
      <c r="C286" s="0" t="s">
        <v>77</v>
      </c>
      <c r="D286" s="0" t="s">
        <v>49</v>
      </c>
      <c r="E286" s="0" t="s">
        <v>43</v>
      </c>
      <c r="F286" s="0" t="s">
        <v>514</v>
      </c>
      <c r="G286" s="0" t="str">
        <f aca="false">CONCATENATE(LEFT(F286,2),RIGHT(F286,6))</f>
        <v>02672902</v>
      </c>
      <c r="H286" s="0" t="s">
        <v>227</v>
      </c>
      <c r="I286" s="0" t="n">
        <v>3.39795627906976</v>
      </c>
      <c r="J286" s="0" t="n">
        <v>136.978014100612</v>
      </c>
      <c r="K286" s="0" t="n">
        <v>1312.5</v>
      </c>
      <c r="L286" s="23" t="n">
        <f aca="false">IF(D286="Electrique direct")</f>
        <v>0</v>
      </c>
    </row>
    <row r="287" customFormat="false" ht="13.8" hidden="false" customHeight="false" outlineLevel="0" collapsed="false">
      <c r="A287" s="0" t="s">
        <v>14</v>
      </c>
      <c r="B287" s="0" t="s">
        <v>391</v>
      </c>
      <c r="C287" s="0" t="s">
        <v>77</v>
      </c>
      <c r="D287" s="0" t="s">
        <v>56</v>
      </c>
      <c r="E287" s="0" t="s">
        <v>43</v>
      </c>
      <c r="F287" s="0" t="s">
        <v>515</v>
      </c>
      <c r="G287" s="0" t="str">
        <f aca="false">CONCATENATE(LEFT(F287,2),RIGHT(F287,6))</f>
        <v>02673002</v>
      </c>
      <c r="H287" s="0" t="s">
        <v>227</v>
      </c>
      <c r="I287" s="0" t="n">
        <v>3.32861023255814</v>
      </c>
      <c r="J287" s="0" t="n">
        <v>73.5111744824471</v>
      </c>
      <c r="K287" s="0" t="n">
        <v>1312.5</v>
      </c>
      <c r="L287" s="23" t="n">
        <f aca="false">IF(D287="Electrique direct")</f>
        <v>0</v>
      </c>
    </row>
    <row r="288" customFormat="false" ht="13.8" hidden="false" customHeight="false" outlineLevel="0" collapsed="false">
      <c r="A288" s="0" t="s">
        <v>14</v>
      </c>
      <c r="B288" s="0" t="s">
        <v>391</v>
      </c>
      <c r="C288" s="0" t="s">
        <v>78</v>
      </c>
      <c r="D288" s="0" t="s">
        <v>32</v>
      </c>
      <c r="E288" s="0" t="s">
        <v>33</v>
      </c>
      <c r="F288" s="0" t="s">
        <v>516</v>
      </c>
      <c r="G288" s="0" t="str">
        <f aca="false">CONCATENATE(LEFT(F288,2),RIGHT(F288,6))</f>
        <v>02680101</v>
      </c>
      <c r="H288" s="0" t="s">
        <v>227</v>
      </c>
      <c r="I288" s="0" t="n">
        <v>0.733023215608393</v>
      </c>
      <c r="J288" s="0" t="n">
        <v>42.4335867342661</v>
      </c>
      <c r="K288" s="0" t="n">
        <v>124</v>
      </c>
      <c r="L288" s="23" t="n">
        <f aca="false">IF(D288="Electrique direct")</f>
        <v>0</v>
      </c>
    </row>
    <row r="289" customFormat="false" ht="13.8" hidden="false" customHeight="false" outlineLevel="0" collapsed="false">
      <c r="A289" s="0" t="s">
        <v>14</v>
      </c>
      <c r="B289" s="0" t="s">
        <v>391</v>
      </c>
      <c r="C289" s="0" t="s">
        <v>78</v>
      </c>
      <c r="D289" s="0" t="s">
        <v>32</v>
      </c>
      <c r="E289" s="0" t="s">
        <v>34</v>
      </c>
      <c r="F289" s="0" t="s">
        <v>517</v>
      </c>
      <c r="G289" s="0" t="str">
        <f aca="false">CONCATENATE(LEFT(F289,2),RIGHT(F289,6))</f>
        <v>02680106</v>
      </c>
      <c r="H289" s="0" t="s">
        <v>227</v>
      </c>
      <c r="I289" s="0" t="n">
        <v>0.714094414793986</v>
      </c>
      <c r="J289" s="0" t="n">
        <v>42.6760471791481</v>
      </c>
      <c r="K289" s="0" t="n">
        <v>2117.5</v>
      </c>
      <c r="L289" s="23" t="n">
        <f aca="false">IF(D289="Electrique direct")</f>
        <v>0</v>
      </c>
    </row>
    <row r="290" customFormat="false" ht="13.8" hidden="false" customHeight="false" outlineLevel="0" collapsed="false">
      <c r="A290" s="0" t="s">
        <v>14</v>
      </c>
      <c r="B290" s="0" t="s">
        <v>391</v>
      </c>
      <c r="C290" s="0" t="s">
        <v>78</v>
      </c>
      <c r="D290" s="0" t="s">
        <v>40</v>
      </c>
      <c r="E290" s="0" t="s">
        <v>37</v>
      </c>
      <c r="F290" s="0" t="s">
        <v>518</v>
      </c>
      <c r="G290" s="0" t="str">
        <f aca="false">CONCATENATE(LEFT(F290,2),RIGHT(F290,6))</f>
        <v>02680303</v>
      </c>
      <c r="H290" s="0" t="s">
        <v>227</v>
      </c>
      <c r="I290" s="0" t="n">
        <v>0.5636394651132</v>
      </c>
      <c r="J290" s="0" t="n">
        <v>29.888411724656</v>
      </c>
      <c r="K290" s="0" t="n">
        <v>1043</v>
      </c>
      <c r="L290" s="23" t="n">
        <f aca="false">IF(D290="Electrique direct")</f>
        <v>0</v>
      </c>
    </row>
    <row r="291" customFormat="false" ht="13.8" hidden="false" customHeight="false" outlineLevel="0" collapsed="false">
      <c r="A291" s="0" t="s">
        <v>14</v>
      </c>
      <c r="B291" s="0" t="s">
        <v>391</v>
      </c>
      <c r="C291" s="0" t="s">
        <v>78</v>
      </c>
      <c r="D291" s="0" t="s">
        <v>41</v>
      </c>
      <c r="E291" s="0" t="s">
        <v>39</v>
      </c>
      <c r="F291" s="0" t="s">
        <v>519</v>
      </c>
      <c r="G291" s="0" t="str">
        <f aca="false">CONCATENATE(LEFT(F291,2),RIGHT(F291,6))</f>
        <v>02680404</v>
      </c>
      <c r="H291" s="0" t="s">
        <v>227</v>
      </c>
      <c r="I291" s="0" t="n">
        <v>0.679345387474673</v>
      </c>
      <c r="J291" s="0" t="n">
        <v>20.9686434999275</v>
      </c>
      <c r="K291" s="0" t="n">
        <v>1043</v>
      </c>
      <c r="L291" s="23" t="n">
        <f aca="false">IF(D291="Electrique direct")</f>
        <v>0</v>
      </c>
    </row>
    <row r="292" customFormat="false" ht="13.8" hidden="false" customHeight="false" outlineLevel="0" collapsed="false">
      <c r="A292" s="0" t="s">
        <v>14</v>
      </c>
      <c r="B292" s="0" t="s">
        <v>391</v>
      </c>
      <c r="C292" s="0" t="s">
        <v>78</v>
      </c>
      <c r="D292" s="0" t="s">
        <v>45</v>
      </c>
      <c r="E292" s="0" t="s">
        <v>43</v>
      </c>
      <c r="F292" s="0" t="s">
        <v>520</v>
      </c>
      <c r="G292" s="0" t="str">
        <f aca="false">CONCATENATE(LEFT(F292,2),RIGHT(F292,6))</f>
        <v>02680602</v>
      </c>
      <c r="H292" s="0" t="s">
        <v>227</v>
      </c>
      <c r="I292" s="0" t="n">
        <v>0.92</v>
      </c>
      <c r="J292" s="0" t="n">
        <v>10.4</v>
      </c>
      <c r="K292" s="0" t="n">
        <v>1312.5</v>
      </c>
      <c r="L292" s="23" t="n">
        <f aca="false">IF(D292="Electrique direct")</f>
        <v>1</v>
      </c>
    </row>
    <row r="293" customFormat="false" ht="13.8" hidden="false" customHeight="false" outlineLevel="0" collapsed="false">
      <c r="A293" s="0" t="s">
        <v>14</v>
      </c>
      <c r="B293" s="0" t="s">
        <v>391</v>
      </c>
      <c r="C293" s="0" t="s">
        <v>78</v>
      </c>
      <c r="D293" s="0" t="s">
        <v>48</v>
      </c>
      <c r="E293" s="0" t="s">
        <v>43</v>
      </c>
      <c r="F293" s="0" t="s">
        <v>521</v>
      </c>
      <c r="G293" s="0" t="str">
        <f aca="false">CONCATENATE(LEFT(F293,2),RIGHT(F293,6))</f>
        <v>02680902</v>
      </c>
      <c r="H293" s="0" t="s">
        <v>227</v>
      </c>
      <c r="I293" s="0" t="n">
        <v>2.94489544186046</v>
      </c>
      <c r="J293" s="0" t="n">
        <v>109.344140049647</v>
      </c>
      <c r="K293" s="0" t="n">
        <v>1312.5</v>
      </c>
      <c r="L293" s="23" t="n">
        <f aca="false">IF(D293="Electrique direct")</f>
        <v>0</v>
      </c>
    </row>
    <row r="294" customFormat="false" ht="13.8" hidden="false" customHeight="false" outlineLevel="0" collapsed="false">
      <c r="A294" s="0" t="s">
        <v>14</v>
      </c>
      <c r="B294" s="0" t="s">
        <v>391</v>
      </c>
      <c r="C294" s="0" t="s">
        <v>78</v>
      </c>
      <c r="D294" s="0" t="s">
        <v>55</v>
      </c>
      <c r="E294" s="0" t="s">
        <v>43</v>
      </c>
      <c r="F294" s="0" t="s">
        <v>522</v>
      </c>
      <c r="G294" s="0" t="str">
        <f aca="false">CONCATENATE(LEFT(F294,2),RIGHT(F294,6))</f>
        <v>02681002</v>
      </c>
      <c r="H294" s="0" t="s">
        <v>227</v>
      </c>
      <c r="I294" s="0" t="n">
        <v>2.80410195348837</v>
      </c>
      <c r="J294" s="0" t="n">
        <v>56.3044990024197</v>
      </c>
      <c r="K294" s="0" t="n">
        <v>1312.5</v>
      </c>
      <c r="L294" s="23" t="n">
        <f aca="false">IF(D294="Electrique direct")</f>
        <v>0</v>
      </c>
    </row>
    <row r="295" customFormat="false" ht="13.8" hidden="false" customHeight="false" outlineLevel="0" collapsed="false">
      <c r="A295" s="0" t="s">
        <v>14</v>
      </c>
      <c r="B295" s="0" t="s">
        <v>391</v>
      </c>
      <c r="C295" s="0" t="s">
        <v>78</v>
      </c>
      <c r="D295" s="0" t="s">
        <v>35</v>
      </c>
      <c r="E295" s="0" t="s">
        <v>33</v>
      </c>
      <c r="F295" s="0" t="s">
        <v>523</v>
      </c>
      <c r="G295" s="0" t="str">
        <f aca="false">CONCATENATE(LEFT(F295,2),RIGHT(F295,6))</f>
        <v>02682101</v>
      </c>
      <c r="H295" s="0" t="s">
        <v>227</v>
      </c>
      <c r="I295" s="0" t="n">
        <v>0.845796018009684</v>
      </c>
      <c r="J295" s="0" t="n">
        <v>50.5161746836502</v>
      </c>
      <c r="K295" s="0" t="n">
        <v>124</v>
      </c>
      <c r="L295" s="23" t="n">
        <f aca="false">IF(D295="Electrique direct")</f>
        <v>0</v>
      </c>
    </row>
    <row r="296" customFormat="false" ht="13.8" hidden="false" customHeight="false" outlineLevel="0" collapsed="false">
      <c r="A296" s="0" t="s">
        <v>14</v>
      </c>
      <c r="B296" s="0" t="s">
        <v>391</v>
      </c>
      <c r="C296" s="0" t="s">
        <v>78</v>
      </c>
      <c r="D296" s="0" t="s">
        <v>35</v>
      </c>
      <c r="E296" s="0" t="s">
        <v>34</v>
      </c>
      <c r="F296" s="0" t="s">
        <v>524</v>
      </c>
      <c r="G296" s="0" t="str">
        <f aca="false">CONCATENATE(LEFT(F296,2),RIGHT(F296,6))</f>
        <v>02682106</v>
      </c>
      <c r="H296" s="0" t="s">
        <v>227</v>
      </c>
      <c r="I296" s="0" t="n">
        <v>0.823955093993061</v>
      </c>
      <c r="J296" s="0" t="n">
        <v>50.8048180704144</v>
      </c>
      <c r="K296" s="0" t="n">
        <v>2117.5</v>
      </c>
      <c r="L296" s="23" t="n">
        <f aca="false">IF(D296="Electrique direct")</f>
        <v>0</v>
      </c>
    </row>
    <row r="297" customFormat="false" ht="13.8" hidden="false" customHeight="false" outlineLevel="0" collapsed="false">
      <c r="A297" s="0" t="s">
        <v>14</v>
      </c>
      <c r="B297" s="0" t="s">
        <v>391</v>
      </c>
      <c r="C297" s="0" t="s">
        <v>78</v>
      </c>
      <c r="D297" s="0" t="s">
        <v>36</v>
      </c>
      <c r="E297" s="0" t="s">
        <v>37</v>
      </c>
      <c r="F297" s="0" t="s">
        <v>525</v>
      </c>
      <c r="G297" s="0" t="str">
        <f aca="false">CONCATENATE(LEFT(F297,2),RIGHT(F297,6))</f>
        <v>02682303</v>
      </c>
      <c r="H297" s="0" t="s">
        <v>227</v>
      </c>
      <c r="I297" s="0" t="n">
        <v>0.752377036543849</v>
      </c>
      <c r="J297" s="0" t="n">
        <v>35.5814425293523</v>
      </c>
      <c r="K297" s="0" t="n">
        <v>1043</v>
      </c>
      <c r="L297" s="23" t="n">
        <f aca="false">IF(D297="Electrique direct")</f>
        <v>0</v>
      </c>
    </row>
    <row r="298" customFormat="false" ht="13.8" hidden="false" customHeight="false" outlineLevel="0" collapsed="false">
      <c r="A298" s="0" t="s">
        <v>14</v>
      </c>
      <c r="B298" s="0" t="s">
        <v>391</v>
      </c>
      <c r="C298" s="0" t="s">
        <v>78</v>
      </c>
      <c r="D298" s="0" t="s">
        <v>38</v>
      </c>
      <c r="E298" s="0" t="s">
        <v>39</v>
      </c>
      <c r="F298" s="0" t="s">
        <v>526</v>
      </c>
      <c r="G298" s="0" t="str">
        <f aca="false">CONCATENATE(LEFT(F298,2),RIGHT(F298,6))</f>
        <v>02682404</v>
      </c>
      <c r="H298" s="0" t="s">
        <v>227</v>
      </c>
      <c r="I298" s="0" t="n">
        <v>0.979975515103783</v>
      </c>
      <c r="J298" s="0" t="n">
        <v>24.962670833247</v>
      </c>
      <c r="K298" s="0" t="n">
        <v>1043</v>
      </c>
      <c r="L298" s="23" t="n">
        <f aca="false">IF(D298="Electrique direct")</f>
        <v>0</v>
      </c>
    </row>
    <row r="299" customFormat="false" ht="13.8" hidden="false" customHeight="false" outlineLevel="0" collapsed="false">
      <c r="A299" s="0" t="s">
        <v>14</v>
      </c>
      <c r="B299" s="0" t="s">
        <v>391</v>
      </c>
      <c r="C299" s="0" t="s">
        <v>78</v>
      </c>
      <c r="D299" s="0" t="s">
        <v>46</v>
      </c>
      <c r="E299" s="0" t="s">
        <v>43</v>
      </c>
      <c r="F299" s="0" t="s">
        <v>527</v>
      </c>
      <c r="G299" s="0" t="str">
        <f aca="false">CONCATENATE(LEFT(F299,2),RIGHT(F299,6))</f>
        <v>02682602</v>
      </c>
      <c r="H299" s="0" t="s">
        <v>227</v>
      </c>
      <c r="I299" s="0" t="n">
        <v>1</v>
      </c>
      <c r="J299" s="0" t="n">
        <v>12</v>
      </c>
      <c r="K299" s="0" t="n">
        <v>1312.5</v>
      </c>
      <c r="L299" s="23" t="n">
        <f aca="false">IF(D299="Electrique direct")</f>
        <v>0</v>
      </c>
    </row>
    <row r="300" customFormat="false" ht="13.8" hidden="false" customHeight="false" outlineLevel="0" collapsed="false">
      <c r="A300" s="0" t="s">
        <v>14</v>
      </c>
      <c r="B300" s="0" t="s">
        <v>391</v>
      </c>
      <c r="C300" s="0" t="s">
        <v>78</v>
      </c>
      <c r="D300" s="0" t="s">
        <v>49</v>
      </c>
      <c r="E300" s="0" t="s">
        <v>43</v>
      </c>
      <c r="F300" s="0" t="s">
        <v>528</v>
      </c>
      <c r="G300" s="0" t="str">
        <f aca="false">CONCATENATE(LEFT(F300,2),RIGHT(F300,6))</f>
        <v>02682902</v>
      </c>
      <c r="H300" s="0" t="s">
        <v>227</v>
      </c>
      <c r="I300" s="0" t="n">
        <v>3.39795627906976</v>
      </c>
      <c r="J300" s="0" t="n">
        <v>130.171595297199</v>
      </c>
      <c r="K300" s="0" t="n">
        <v>1312.5</v>
      </c>
      <c r="L300" s="23" t="n">
        <f aca="false">IF(D300="Electrique direct")</f>
        <v>0</v>
      </c>
    </row>
    <row r="301" customFormat="false" ht="13.8" hidden="false" customHeight="false" outlineLevel="0" collapsed="false">
      <c r="A301" s="0" t="s">
        <v>14</v>
      </c>
      <c r="B301" s="0" t="s">
        <v>391</v>
      </c>
      <c r="C301" s="0" t="s">
        <v>78</v>
      </c>
      <c r="D301" s="0" t="s">
        <v>56</v>
      </c>
      <c r="E301" s="0" t="s">
        <v>43</v>
      </c>
      <c r="F301" s="0" t="s">
        <v>529</v>
      </c>
      <c r="G301" s="0" t="str">
        <f aca="false">CONCATENATE(LEFT(F301,2),RIGHT(F301,6))</f>
        <v>02683002</v>
      </c>
      <c r="H301" s="0" t="s">
        <v>227</v>
      </c>
      <c r="I301" s="0" t="n">
        <v>3.32861023255814</v>
      </c>
      <c r="J301" s="0" t="n">
        <v>67.0291654790711</v>
      </c>
      <c r="K301" s="0" t="n">
        <v>1312.5</v>
      </c>
      <c r="L301" s="23" t="n">
        <f aca="false">IF(D301="Electrique direct")</f>
        <v>0</v>
      </c>
    </row>
    <row r="302" customFormat="false" ht="13.8" hidden="false" customHeight="false" outlineLevel="0" collapsed="false">
      <c r="A302" s="0" t="s">
        <v>14</v>
      </c>
      <c r="B302" s="0" t="s">
        <v>391</v>
      </c>
      <c r="C302" s="0" t="s">
        <v>79</v>
      </c>
      <c r="D302" s="0" t="s">
        <v>32</v>
      </c>
      <c r="E302" s="0" t="s">
        <v>34</v>
      </c>
      <c r="F302" s="0" t="s">
        <v>530</v>
      </c>
      <c r="G302" s="0" t="str">
        <f aca="false">CONCATENATE(LEFT(F302,2),RIGHT(F302,6))</f>
        <v>02690106</v>
      </c>
      <c r="H302" s="0" t="s">
        <v>227</v>
      </c>
      <c r="I302" s="0" t="n">
        <v>0.728</v>
      </c>
      <c r="J302" s="0" t="n">
        <v>39.0366733991905</v>
      </c>
      <c r="K302" s="0" t="n">
        <v>2420</v>
      </c>
      <c r="L302" s="23" t="n">
        <f aca="false">IF(D302="Electrique direct")</f>
        <v>0</v>
      </c>
    </row>
    <row r="303" customFormat="false" ht="13.8" hidden="false" customHeight="false" outlineLevel="0" collapsed="false">
      <c r="A303" s="0" t="s">
        <v>14</v>
      </c>
      <c r="B303" s="0" t="s">
        <v>391</v>
      </c>
      <c r="C303" s="0" t="s">
        <v>79</v>
      </c>
      <c r="D303" s="0" t="s">
        <v>40</v>
      </c>
      <c r="E303" s="0" t="s">
        <v>37</v>
      </c>
      <c r="F303" s="0" t="s">
        <v>531</v>
      </c>
      <c r="G303" s="0" t="str">
        <f aca="false">CONCATENATE(LEFT(F303,2),RIGHT(F303,6))</f>
        <v>02690303</v>
      </c>
      <c r="H303" s="0" t="s">
        <v>227</v>
      </c>
      <c r="I303" s="0" t="n">
        <v>0.573095434406381</v>
      </c>
      <c r="J303" s="0" t="n">
        <v>26.0473434209598</v>
      </c>
      <c r="K303" s="0" t="n">
        <v>1043</v>
      </c>
      <c r="L303" s="23" t="n">
        <f aca="false">IF(D303="Electrique direct")</f>
        <v>0</v>
      </c>
    </row>
    <row r="304" customFormat="false" ht="13.8" hidden="false" customHeight="false" outlineLevel="0" collapsed="false">
      <c r="A304" s="0" t="s">
        <v>14</v>
      </c>
      <c r="B304" s="0" t="s">
        <v>391</v>
      </c>
      <c r="C304" s="0" t="s">
        <v>79</v>
      </c>
      <c r="D304" s="0" t="s">
        <v>41</v>
      </c>
      <c r="E304" s="0" t="s">
        <v>39</v>
      </c>
      <c r="F304" s="0" t="s">
        <v>532</v>
      </c>
      <c r="G304" s="0" t="str">
        <f aca="false">CONCATENATE(LEFT(F304,2),RIGHT(F304,6))</f>
        <v>02690404</v>
      </c>
      <c r="H304" s="0" t="s">
        <v>227</v>
      </c>
      <c r="I304" s="0" t="n">
        <v>0.688808507167761</v>
      </c>
      <c r="J304" s="0" t="n">
        <v>18.7692034355441</v>
      </c>
      <c r="K304" s="0" t="n">
        <v>1043</v>
      </c>
      <c r="L304" s="23" t="n">
        <f aca="false">IF(D304="Electrique direct")</f>
        <v>0</v>
      </c>
    </row>
    <row r="305" customFormat="false" ht="13.8" hidden="false" customHeight="false" outlineLevel="0" collapsed="false">
      <c r="A305" s="0" t="s">
        <v>14</v>
      </c>
      <c r="B305" s="0" t="s">
        <v>391</v>
      </c>
      <c r="C305" s="0" t="s">
        <v>79</v>
      </c>
      <c r="D305" s="0" t="s">
        <v>45</v>
      </c>
      <c r="E305" s="0" t="s">
        <v>43</v>
      </c>
      <c r="F305" s="0" t="s">
        <v>533</v>
      </c>
      <c r="G305" s="0" t="str">
        <f aca="false">CONCATENATE(LEFT(F305,2),RIGHT(F305,6))</f>
        <v>02690602</v>
      </c>
      <c r="H305" s="0" t="s">
        <v>227</v>
      </c>
      <c r="I305" s="0" t="n">
        <v>0.92</v>
      </c>
      <c r="J305" s="0" t="n">
        <v>10.4</v>
      </c>
      <c r="K305" s="0" t="n">
        <v>1312.5</v>
      </c>
      <c r="L305" s="23" t="n">
        <f aca="false">IF(D305="Electrique direct")</f>
        <v>1</v>
      </c>
    </row>
    <row r="306" customFormat="false" ht="13.8" hidden="false" customHeight="false" outlineLevel="0" collapsed="false">
      <c r="A306" s="0" t="s">
        <v>14</v>
      </c>
      <c r="B306" s="0" t="s">
        <v>391</v>
      </c>
      <c r="C306" s="0" t="s">
        <v>79</v>
      </c>
      <c r="D306" s="0" t="s">
        <v>48</v>
      </c>
      <c r="E306" s="0" t="s">
        <v>43</v>
      </c>
      <c r="F306" s="0" t="s">
        <v>534</v>
      </c>
      <c r="G306" s="0" t="str">
        <f aca="false">CONCATENATE(LEFT(F306,2),RIGHT(F306,6))</f>
        <v>02690902</v>
      </c>
      <c r="H306" s="0" t="s">
        <v>227</v>
      </c>
      <c r="I306" s="0" t="n">
        <v>2.94489544186046</v>
      </c>
      <c r="J306" s="0" t="n">
        <v>103.403974125127</v>
      </c>
      <c r="K306" s="0" t="n">
        <v>1312.5</v>
      </c>
      <c r="L306" s="23" t="n">
        <f aca="false">IF(D306="Electrique direct")</f>
        <v>0</v>
      </c>
    </row>
    <row r="307" customFormat="false" ht="13.8" hidden="false" customHeight="false" outlineLevel="0" collapsed="false">
      <c r="A307" s="0" t="s">
        <v>14</v>
      </c>
      <c r="B307" s="0" t="s">
        <v>391</v>
      </c>
      <c r="C307" s="0" t="s">
        <v>79</v>
      </c>
      <c r="D307" s="0" t="s">
        <v>55</v>
      </c>
      <c r="E307" s="0" t="s">
        <v>43</v>
      </c>
      <c r="F307" s="0" t="s">
        <v>535</v>
      </c>
      <c r="G307" s="0" t="str">
        <f aca="false">CONCATENATE(LEFT(F307,2),RIGHT(F307,6))</f>
        <v>02691002</v>
      </c>
      <c r="H307" s="0" t="s">
        <v>227</v>
      </c>
      <c r="I307" s="0" t="n">
        <v>2.80410195348837</v>
      </c>
      <c r="J307" s="0" t="n">
        <v>48.8296919182732</v>
      </c>
      <c r="K307" s="0" t="n">
        <v>1312.5</v>
      </c>
      <c r="L307" s="23" t="n">
        <f aca="false">IF(D307="Electrique direct")</f>
        <v>0</v>
      </c>
    </row>
    <row r="308" customFormat="false" ht="13.8" hidden="false" customHeight="false" outlineLevel="0" collapsed="false">
      <c r="A308" s="0" t="s">
        <v>14</v>
      </c>
      <c r="B308" s="0" t="s">
        <v>391</v>
      </c>
      <c r="C308" s="0" t="s">
        <v>79</v>
      </c>
      <c r="D308" s="0" t="s">
        <v>35</v>
      </c>
      <c r="E308" s="0" t="s">
        <v>34</v>
      </c>
      <c r="F308" s="0" t="s">
        <v>536</v>
      </c>
      <c r="G308" s="0" t="str">
        <f aca="false">CONCATENATE(LEFT(F308,2),RIGHT(F308,6))</f>
        <v>02692106</v>
      </c>
      <c r="H308" s="0" t="s">
        <v>227</v>
      </c>
      <c r="I308" s="0" t="n">
        <v>0.84</v>
      </c>
      <c r="J308" s="0" t="n">
        <v>46.4722302371316</v>
      </c>
      <c r="K308" s="0" t="n">
        <v>2420</v>
      </c>
      <c r="L308" s="23" t="n">
        <f aca="false">IF(D308="Electrique direct")</f>
        <v>0</v>
      </c>
    </row>
    <row r="309" customFormat="false" ht="13.8" hidden="false" customHeight="false" outlineLevel="0" collapsed="false">
      <c r="A309" s="0" t="s">
        <v>14</v>
      </c>
      <c r="B309" s="0" t="s">
        <v>391</v>
      </c>
      <c r="C309" s="0" t="s">
        <v>79</v>
      </c>
      <c r="D309" s="0" t="s">
        <v>36</v>
      </c>
      <c r="E309" s="0" t="s">
        <v>37</v>
      </c>
      <c r="F309" s="0" t="s">
        <v>537</v>
      </c>
      <c r="G309" s="0" t="str">
        <f aca="false">CONCATENATE(LEFT(F309,2),RIGHT(F309,6))</f>
        <v>02692303</v>
      </c>
      <c r="H309" s="0" t="s">
        <v>227</v>
      </c>
      <c r="I309" s="0" t="n">
        <v>0.760442591056032</v>
      </c>
      <c r="J309" s="0" t="n">
        <v>31.0087421678093</v>
      </c>
      <c r="K309" s="0" t="n">
        <v>1043</v>
      </c>
      <c r="L309" s="23" t="n">
        <f aca="false">IF(D309="Electrique direct")</f>
        <v>0</v>
      </c>
    </row>
    <row r="310" customFormat="false" ht="13.8" hidden="false" customHeight="false" outlineLevel="0" collapsed="false">
      <c r="A310" s="0" t="s">
        <v>14</v>
      </c>
      <c r="B310" s="0" t="s">
        <v>391</v>
      </c>
      <c r="C310" s="0" t="s">
        <v>79</v>
      </c>
      <c r="D310" s="0" t="s">
        <v>38</v>
      </c>
      <c r="E310" s="0" t="s">
        <v>39</v>
      </c>
      <c r="F310" s="0" t="s">
        <v>538</v>
      </c>
      <c r="G310" s="0" t="str">
        <f aca="false">CONCATENATE(LEFT(F310,2),RIGHT(F310,6))</f>
        <v>02692404</v>
      </c>
      <c r="H310" s="0" t="s">
        <v>227</v>
      </c>
      <c r="I310" s="0" t="n">
        <v>0.98804509048525</v>
      </c>
      <c r="J310" s="0" t="n">
        <v>22.3442898042191</v>
      </c>
      <c r="K310" s="0" t="n">
        <v>1043</v>
      </c>
      <c r="L310" s="23" t="n">
        <f aca="false">IF(D310="Electrique direct")</f>
        <v>0</v>
      </c>
    </row>
    <row r="311" customFormat="false" ht="13.8" hidden="false" customHeight="false" outlineLevel="0" collapsed="false">
      <c r="A311" s="0" t="s">
        <v>14</v>
      </c>
      <c r="B311" s="0" t="s">
        <v>391</v>
      </c>
      <c r="C311" s="0" t="s">
        <v>79</v>
      </c>
      <c r="D311" s="0" t="s">
        <v>46</v>
      </c>
      <c r="E311" s="0" t="s">
        <v>43</v>
      </c>
      <c r="F311" s="0" t="s">
        <v>539</v>
      </c>
      <c r="G311" s="0" t="str">
        <f aca="false">CONCATENATE(LEFT(F311,2),RIGHT(F311,6))</f>
        <v>02692602</v>
      </c>
      <c r="H311" s="0" t="s">
        <v>227</v>
      </c>
      <c r="I311" s="0" t="n">
        <v>1</v>
      </c>
      <c r="J311" s="0" t="n">
        <v>12</v>
      </c>
      <c r="K311" s="0" t="n">
        <v>1312.5</v>
      </c>
      <c r="L311" s="23" t="n">
        <f aca="false">IF(D311="Electrique direct")</f>
        <v>0</v>
      </c>
    </row>
    <row r="312" customFormat="false" ht="13.8" hidden="false" customHeight="false" outlineLevel="0" collapsed="false">
      <c r="A312" s="0" t="s">
        <v>14</v>
      </c>
      <c r="B312" s="0" t="s">
        <v>391</v>
      </c>
      <c r="C312" s="0" t="s">
        <v>79</v>
      </c>
      <c r="D312" s="0" t="s">
        <v>49</v>
      </c>
      <c r="E312" s="0" t="s">
        <v>43</v>
      </c>
      <c r="F312" s="0" t="s">
        <v>540</v>
      </c>
      <c r="G312" s="0" t="str">
        <f aca="false">CONCATENATE(LEFT(F312,2),RIGHT(F312,6))</f>
        <v>02692902</v>
      </c>
      <c r="H312" s="0" t="s">
        <v>227</v>
      </c>
      <c r="I312" s="0" t="n">
        <v>3.39795627906976</v>
      </c>
      <c r="J312" s="0" t="n">
        <v>123.09996919658</v>
      </c>
      <c r="K312" s="0" t="n">
        <v>1312.5</v>
      </c>
      <c r="L312" s="23" t="n">
        <f aca="false">IF(D312="Electrique direct")</f>
        <v>0</v>
      </c>
    </row>
    <row r="313" customFormat="false" ht="13.8" hidden="false" customHeight="false" outlineLevel="0" collapsed="false">
      <c r="A313" s="0" t="s">
        <v>14</v>
      </c>
      <c r="B313" s="0" t="s">
        <v>391</v>
      </c>
      <c r="C313" s="0" t="s">
        <v>79</v>
      </c>
      <c r="D313" s="0" t="s">
        <v>56</v>
      </c>
      <c r="E313" s="0" t="s">
        <v>43</v>
      </c>
      <c r="F313" s="0" t="s">
        <v>541</v>
      </c>
      <c r="G313" s="0" t="str">
        <f aca="false">CONCATENATE(LEFT(F313,2),RIGHT(F313,6))</f>
        <v>02693002</v>
      </c>
      <c r="H313" s="0" t="s">
        <v>227</v>
      </c>
      <c r="I313" s="0" t="n">
        <v>3.32861023255814</v>
      </c>
      <c r="J313" s="0" t="n">
        <v>58.1305856169919</v>
      </c>
      <c r="K313" s="0" t="n">
        <v>1312.5</v>
      </c>
      <c r="L313" s="23" t="n">
        <f aca="false">IF(D313="Electrique direct")</f>
        <v>0</v>
      </c>
    </row>
    <row r="314" customFormat="false" ht="13.8" hidden="false" customHeight="false" outlineLevel="0" collapsed="false">
      <c r="A314" s="0" t="s">
        <v>14</v>
      </c>
      <c r="B314" s="0" t="s">
        <v>542</v>
      </c>
      <c r="C314" s="0" t="s">
        <v>60</v>
      </c>
      <c r="D314" s="0" t="s">
        <v>32</v>
      </c>
      <c r="E314" s="0" t="s">
        <v>33</v>
      </c>
      <c r="F314" s="0" t="s">
        <v>543</v>
      </c>
      <c r="G314" s="0" t="str">
        <f aca="false">CONCATENATE(LEFT(F314,2),RIGHT(F314,6))</f>
        <v>02230101</v>
      </c>
      <c r="H314" s="0" t="s">
        <v>227</v>
      </c>
      <c r="I314" s="0" t="n">
        <v>0.733621187309296</v>
      </c>
      <c r="J314" s="0" t="n">
        <v>20.2878277915504</v>
      </c>
      <c r="K314" s="0" t="n">
        <v>120</v>
      </c>
      <c r="L314" s="23" t="n">
        <f aca="false">IF(D314="Electrique direct")</f>
        <v>0</v>
      </c>
    </row>
    <row r="315" customFormat="false" ht="13.8" hidden="false" customHeight="false" outlineLevel="0" collapsed="false">
      <c r="A315" s="0" t="s">
        <v>14</v>
      </c>
      <c r="B315" s="0" t="s">
        <v>542</v>
      </c>
      <c r="C315" s="0" t="s">
        <v>60</v>
      </c>
      <c r="D315" s="0" t="s">
        <v>32</v>
      </c>
      <c r="E315" s="0" t="s">
        <v>34</v>
      </c>
      <c r="F315" s="0" t="s">
        <v>544</v>
      </c>
      <c r="G315" s="0" t="str">
        <f aca="false">CONCATENATE(LEFT(F315,2),RIGHT(F315,6))</f>
        <v>02230106</v>
      </c>
      <c r="H315" s="0" t="s">
        <v>227</v>
      </c>
      <c r="I315" s="0" t="n">
        <v>0.663603926695662</v>
      </c>
      <c r="J315" s="0" t="n">
        <v>20.3847559183241</v>
      </c>
      <c r="K315" s="0" t="n">
        <v>2117.5</v>
      </c>
      <c r="L315" s="23" t="n">
        <f aca="false">IF(D315="Electrique direct")</f>
        <v>0</v>
      </c>
    </row>
    <row r="316" customFormat="false" ht="13.8" hidden="false" customHeight="false" outlineLevel="0" collapsed="false">
      <c r="A316" s="0" t="s">
        <v>14</v>
      </c>
      <c r="B316" s="0" t="s">
        <v>542</v>
      </c>
      <c r="C316" s="0" t="s">
        <v>60</v>
      </c>
      <c r="D316" s="0" t="s">
        <v>40</v>
      </c>
      <c r="E316" s="0" t="s">
        <v>37</v>
      </c>
      <c r="F316" s="0" t="s">
        <v>545</v>
      </c>
      <c r="G316" s="0" t="str">
        <f aca="false">CONCATENATE(LEFT(F316,2),RIGHT(F316,6))</f>
        <v>02230303</v>
      </c>
      <c r="H316" s="0" t="s">
        <v>227</v>
      </c>
      <c r="I316" s="0" t="n">
        <v>0.565716109444711</v>
      </c>
      <c r="J316" s="0" t="n">
        <v>12.612336426809</v>
      </c>
      <c r="K316" s="0" t="n">
        <v>1043</v>
      </c>
      <c r="L316" s="23" t="n">
        <f aca="false">IF(D316="Electrique direct")</f>
        <v>0</v>
      </c>
    </row>
    <row r="317" customFormat="false" ht="13.8" hidden="false" customHeight="false" outlineLevel="0" collapsed="false">
      <c r="A317" s="0" t="s">
        <v>14</v>
      </c>
      <c r="B317" s="0" t="s">
        <v>542</v>
      </c>
      <c r="C317" s="0" t="s">
        <v>60</v>
      </c>
      <c r="D317" s="0" t="s">
        <v>41</v>
      </c>
      <c r="E317" s="0" t="s">
        <v>39</v>
      </c>
      <c r="F317" s="0" t="s">
        <v>546</v>
      </c>
      <c r="G317" s="0" t="str">
        <f aca="false">CONCATENATE(LEFT(F317,2),RIGHT(F317,6))</f>
        <v>02230404</v>
      </c>
      <c r="H317" s="0" t="s">
        <v>227</v>
      </c>
      <c r="I317" s="0" t="n">
        <v>0.681409734890702</v>
      </c>
      <c r="J317" s="0" t="n">
        <v>9.18741123319378</v>
      </c>
      <c r="K317" s="0" t="n">
        <v>1043</v>
      </c>
      <c r="L317" s="23" t="n">
        <f aca="false">IF(D317="Electrique direct")</f>
        <v>0</v>
      </c>
    </row>
    <row r="318" customFormat="false" ht="13.8" hidden="false" customHeight="false" outlineLevel="0" collapsed="false">
      <c r="A318" s="0" t="s">
        <v>14</v>
      </c>
      <c r="B318" s="0" t="s">
        <v>542</v>
      </c>
      <c r="C318" s="0" t="s">
        <v>60</v>
      </c>
      <c r="D318" s="0" t="s">
        <v>45</v>
      </c>
      <c r="E318" s="0" t="s">
        <v>43</v>
      </c>
      <c r="F318" s="0" t="s">
        <v>547</v>
      </c>
      <c r="G318" s="0" t="str">
        <f aca="false">CONCATENATE(LEFT(F318,2),RIGHT(F318,6))</f>
        <v>02230602</v>
      </c>
      <c r="H318" s="0" t="s">
        <v>227</v>
      </c>
      <c r="I318" s="0" t="n">
        <v>0.919999999999999</v>
      </c>
      <c r="J318" s="0" t="n">
        <v>10.4</v>
      </c>
      <c r="K318" s="0" t="n">
        <v>1312.5</v>
      </c>
      <c r="L318" s="23" t="n">
        <f aca="false">IF(D318="Electrique direct")</f>
        <v>1</v>
      </c>
    </row>
    <row r="319" customFormat="false" ht="13.8" hidden="false" customHeight="false" outlineLevel="0" collapsed="false">
      <c r="A319" s="0" t="s">
        <v>14</v>
      </c>
      <c r="B319" s="0" t="s">
        <v>542</v>
      </c>
      <c r="C319" s="0" t="s">
        <v>60</v>
      </c>
      <c r="D319" s="0" t="s">
        <v>48</v>
      </c>
      <c r="E319" s="0" t="s">
        <v>43</v>
      </c>
      <c r="F319" s="0" t="s">
        <v>548</v>
      </c>
      <c r="G319" s="0" t="str">
        <f aca="false">CONCATENATE(LEFT(F319,2),RIGHT(F319,6))</f>
        <v>02230902</v>
      </c>
      <c r="H319" s="0" t="s">
        <v>227</v>
      </c>
      <c r="I319" s="0" t="n">
        <v>2.94489544186046</v>
      </c>
      <c r="J319" s="0" t="n">
        <v>54.5654004625513</v>
      </c>
      <c r="K319" s="0" t="n">
        <v>1312.5</v>
      </c>
      <c r="L319" s="23" t="n">
        <f aca="false">IF(D319="Electrique direct")</f>
        <v>0</v>
      </c>
    </row>
    <row r="320" customFormat="false" ht="13.8" hidden="false" customHeight="false" outlineLevel="0" collapsed="false">
      <c r="A320" s="0" t="s">
        <v>14</v>
      </c>
      <c r="B320" s="0" t="s">
        <v>542</v>
      </c>
      <c r="C320" s="0" t="s">
        <v>60</v>
      </c>
      <c r="D320" s="0" t="s">
        <v>55</v>
      </c>
      <c r="E320" s="0" t="s">
        <v>43</v>
      </c>
      <c r="F320" s="0" t="s">
        <v>549</v>
      </c>
      <c r="G320" s="0" t="str">
        <f aca="false">CONCATENATE(LEFT(F320,2),RIGHT(F320,6))</f>
        <v>02231002</v>
      </c>
      <c r="H320" s="0" t="s">
        <v>227</v>
      </c>
      <c r="I320" s="0" t="n">
        <v>2.80410195348837</v>
      </c>
      <c r="J320" s="0" t="n">
        <v>24.8337912722315</v>
      </c>
      <c r="K320" s="0" t="n">
        <v>1312.5</v>
      </c>
      <c r="L320" s="23" t="n">
        <f aca="false">IF(D320="Electrique direct")</f>
        <v>0</v>
      </c>
    </row>
    <row r="321" customFormat="false" ht="13.8" hidden="false" customHeight="false" outlineLevel="0" collapsed="false">
      <c r="A321" s="0" t="s">
        <v>14</v>
      </c>
      <c r="B321" s="0" t="s">
        <v>542</v>
      </c>
      <c r="C321" s="0" t="s">
        <v>60</v>
      </c>
      <c r="D321" s="0" t="s">
        <v>35</v>
      </c>
      <c r="E321" s="0" t="s">
        <v>33</v>
      </c>
      <c r="F321" s="0" t="s">
        <v>550</v>
      </c>
      <c r="G321" s="0" t="str">
        <f aca="false">CONCATENATE(LEFT(F321,2),RIGHT(F321,6))</f>
        <v>02232101</v>
      </c>
      <c r="H321" s="0" t="s">
        <v>227</v>
      </c>
      <c r="I321" s="0" t="n">
        <v>0.84648598535688</v>
      </c>
      <c r="J321" s="0" t="n">
        <v>24.1521759423219</v>
      </c>
      <c r="K321" s="0" t="n">
        <v>120</v>
      </c>
      <c r="L321" s="23" t="n">
        <f aca="false">IF(D321="Electrique direct")</f>
        <v>0</v>
      </c>
    </row>
    <row r="322" customFormat="false" ht="13.8" hidden="false" customHeight="false" outlineLevel="0" collapsed="false">
      <c r="A322" s="0" t="s">
        <v>14</v>
      </c>
      <c r="B322" s="0" t="s">
        <v>542</v>
      </c>
      <c r="C322" s="0" t="s">
        <v>60</v>
      </c>
      <c r="D322" s="0" t="s">
        <v>35</v>
      </c>
      <c r="E322" s="0" t="s">
        <v>34</v>
      </c>
      <c r="F322" s="0" t="s">
        <v>551</v>
      </c>
      <c r="G322" s="0" t="str">
        <f aca="false">CONCATENATE(LEFT(F322,2),RIGHT(F322,6))</f>
        <v>02232106</v>
      </c>
      <c r="H322" s="0" t="s">
        <v>227</v>
      </c>
      <c r="I322" s="0" t="n">
        <v>0.765696838494994</v>
      </c>
      <c r="J322" s="0" t="n">
        <v>24.2675665694334</v>
      </c>
      <c r="K322" s="0" t="n">
        <v>2117.5</v>
      </c>
      <c r="L322" s="23" t="n">
        <f aca="false">IF(D322="Electrique direct")</f>
        <v>0</v>
      </c>
    </row>
    <row r="323" customFormat="false" ht="13.8" hidden="false" customHeight="false" outlineLevel="0" collapsed="false">
      <c r="A323" s="0" t="s">
        <v>14</v>
      </c>
      <c r="B323" s="0" t="s">
        <v>542</v>
      </c>
      <c r="C323" s="0" t="s">
        <v>60</v>
      </c>
      <c r="D323" s="0" t="s">
        <v>36</v>
      </c>
      <c r="E323" s="0" t="s">
        <v>37</v>
      </c>
      <c r="F323" s="0" t="s">
        <v>552</v>
      </c>
      <c r="G323" s="0" t="str">
        <f aca="false">CONCATENATE(LEFT(F323,2),RIGHT(F323,6))</f>
        <v>02232303</v>
      </c>
      <c r="H323" s="0" t="s">
        <v>227</v>
      </c>
      <c r="I323" s="0" t="n">
        <v>0.753844297192812</v>
      </c>
      <c r="J323" s="0" t="n">
        <v>15.0146862223916</v>
      </c>
      <c r="K323" s="0" t="n">
        <v>1043</v>
      </c>
      <c r="L323" s="23" t="n">
        <f aca="false">IF(D323="Electrique direct")</f>
        <v>0</v>
      </c>
    </row>
    <row r="324" customFormat="false" ht="13.8" hidden="false" customHeight="false" outlineLevel="0" collapsed="false">
      <c r="A324" s="0" t="s">
        <v>14</v>
      </c>
      <c r="B324" s="0" t="s">
        <v>542</v>
      </c>
      <c r="C324" s="0" t="s">
        <v>60</v>
      </c>
      <c r="D324" s="0" t="s">
        <v>38</v>
      </c>
      <c r="E324" s="0" t="s">
        <v>39</v>
      </c>
      <c r="F324" s="0" t="s">
        <v>553</v>
      </c>
      <c r="G324" s="0" t="str">
        <f aca="false">CONCATENATE(LEFT(F324,2),RIGHT(F324,6))</f>
        <v>02232404</v>
      </c>
      <c r="H324" s="0" t="s">
        <v>227</v>
      </c>
      <c r="I324" s="0" t="n">
        <v>0.981436514185371</v>
      </c>
      <c r="J324" s="0" t="n">
        <v>10.9373943252307</v>
      </c>
      <c r="K324" s="0" t="n">
        <v>1043</v>
      </c>
      <c r="L324" s="23" t="n">
        <f aca="false">IF(D324="Electrique direct")</f>
        <v>0</v>
      </c>
    </row>
    <row r="325" customFormat="false" ht="13.8" hidden="false" customHeight="false" outlineLevel="0" collapsed="false">
      <c r="A325" s="0" t="s">
        <v>14</v>
      </c>
      <c r="B325" s="0" t="s">
        <v>542</v>
      </c>
      <c r="C325" s="0" t="s">
        <v>60</v>
      </c>
      <c r="D325" s="0" t="s">
        <v>46</v>
      </c>
      <c r="E325" s="0" t="s">
        <v>43</v>
      </c>
      <c r="F325" s="0" t="s">
        <v>554</v>
      </c>
      <c r="G325" s="0" t="str">
        <f aca="false">CONCATENATE(LEFT(F325,2),RIGHT(F325,6))</f>
        <v>02232602</v>
      </c>
      <c r="H325" s="0" t="s">
        <v>227</v>
      </c>
      <c r="I325" s="0" t="n">
        <v>1</v>
      </c>
      <c r="J325" s="0" t="n">
        <v>12</v>
      </c>
      <c r="K325" s="0" t="n">
        <v>1312.5</v>
      </c>
      <c r="L325" s="23" t="n">
        <f aca="false">IF(D325="Electrique direct")</f>
        <v>0</v>
      </c>
    </row>
    <row r="326" customFormat="false" ht="13.8" hidden="false" customHeight="false" outlineLevel="0" collapsed="false">
      <c r="A326" s="0" t="s">
        <v>14</v>
      </c>
      <c r="B326" s="0" t="s">
        <v>542</v>
      </c>
      <c r="C326" s="0" t="s">
        <v>60</v>
      </c>
      <c r="D326" s="0" t="s">
        <v>49</v>
      </c>
      <c r="E326" s="0" t="s">
        <v>43</v>
      </c>
      <c r="F326" s="0" t="s">
        <v>555</v>
      </c>
      <c r="G326" s="0" t="str">
        <f aca="false">CONCATENATE(LEFT(F326,2),RIGHT(F326,6))</f>
        <v>02232902</v>
      </c>
      <c r="H326" s="0" t="s">
        <v>227</v>
      </c>
      <c r="I326" s="0" t="n">
        <v>3.39795627906976</v>
      </c>
      <c r="J326" s="0" t="n">
        <v>64.9588100744659</v>
      </c>
      <c r="K326" s="0" t="n">
        <v>1312.5</v>
      </c>
      <c r="L326" s="23" t="n">
        <f aca="false">IF(D326="Electrique direct")</f>
        <v>0</v>
      </c>
    </row>
    <row r="327" customFormat="false" ht="13.8" hidden="false" customHeight="false" outlineLevel="0" collapsed="false">
      <c r="A327" s="0" t="s">
        <v>14</v>
      </c>
      <c r="B327" s="0" t="s">
        <v>542</v>
      </c>
      <c r="C327" s="0" t="s">
        <v>60</v>
      </c>
      <c r="D327" s="0" t="s">
        <v>56</v>
      </c>
      <c r="E327" s="0" t="s">
        <v>43</v>
      </c>
      <c r="F327" s="0" t="s">
        <v>556</v>
      </c>
      <c r="G327" s="0" t="str">
        <f aca="false">CONCATENATE(LEFT(F327,2),RIGHT(F327,6))</f>
        <v>02233002</v>
      </c>
      <c r="H327" s="0" t="s">
        <v>227</v>
      </c>
      <c r="I327" s="0" t="n">
        <v>3.32861023255814</v>
      </c>
      <c r="J327" s="0" t="n">
        <v>29.564037228847</v>
      </c>
      <c r="K327" s="0" t="n">
        <v>1312.5</v>
      </c>
      <c r="L327" s="23" t="n">
        <f aca="false">IF(D327="Electrique direct")</f>
        <v>0</v>
      </c>
    </row>
    <row r="328" customFormat="false" ht="13.8" hidden="false" customHeight="false" outlineLevel="0" collapsed="false">
      <c r="A328" s="0" t="s">
        <v>14</v>
      </c>
      <c r="B328" s="0" t="s">
        <v>542</v>
      </c>
      <c r="C328" s="0" t="s">
        <v>61</v>
      </c>
      <c r="D328" s="0" t="s">
        <v>32</v>
      </c>
      <c r="E328" s="0" t="s">
        <v>33</v>
      </c>
      <c r="F328" s="0" t="s">
        <v>557</v>
      </c>
      <c r="G328" s="0" t="str">
        <f aca="false">CONCATENATE(LEFT(F328,2),RIGHT(F328,6))</f>
        <v>02240101</v>
      </c>
      <c r="H328" s="0" t="s">
        <v>227</v>
      </c>
      <c r="I328" s="0" t="n">
        <v>0.78</v>
      </c>
      <c r="J328" s="0" t="n">
        <v>19.2967777934212</v>
      </c>
      <c r="K328" s="0" t="n">
        <v>126</v>
      </c>
      <c r="L328" s="23" t="n">
        <f aca="false">IF(D328="Electrique direct")</f>
        <v>0</v>
      </c>
    </row>
    <row r="329" customFormat="false" ht="13.8" hidden="false" customHeight="false" outlineLevel="0" collapsed="false">
      <c r="A329" s="0" t="s">
        <v>14</v>
      </c>
      <c r="B329" s="0" t="s">
        <v>542</v>
      </c>
      <c r="C329" s="0" t="s">
        <v>61</v>
      </c>
      <c r="D329" s="0" t="s">
        <v>32</v>
      </c>
      <c r="E329" s="0" t="s">
        <v>34</v>
      </c>
      <c r="F329" s="0" t="s">
        <v>558</v>
      </c>
      <c r="G329" s="0" t="str">
        <f aca="false">CONCATENATE(LEFT(F329,2),RIGHT(F329,6))</f>
        <v>02240106</v>
      </c>
      <c r="H329" s="0" t="s">
        <v>227</v>
      </c>
      <c r="I329" s="0" t="n">
        <v>0.719912471527922</v>
      </c>
      <c r="J329" s="0" t="n">
        <v>19.2934143575861</v>
      </c>
      <c r="K329" s="0" t="n">
        <v>2420</v>
      </c>
      <c r="L329" s="23" t="n">
        <f aca="false">IF(D329="Electrique direct")</f>
        <v>0</v>
      </c>
    </row>
    <row r="330" customFormat="false" ht="13.8" hidden="false" customHeight="false" outlineLevel="0" collapsed="false">
      <c r="A330" s="0" t="s">
        <v>14</v>
      </c>
      <c r="B330" s="0" t="s">
        <v>542</v>
      </c>
      <c r="C330" s="0" t="s">
        <v>61</v>
      </c>
      <c r="D330" s="0" t="s">
        <v>40</v>
      </c>
      <c r="E330" s="0" t="s">
        <v>37</v>
      </c>
      <c r="F330" s="0" t="s">
        <v>559</v>
      </c>
      <c r="G330" s="0" t="str">
        <f aca="false">CONCATENATE(LEFT(F330,2),RIGHT(F330,6))</f>
        <v>02240303</v>
      </c>
      <c r="H330" s="0" t="s">
        <v>227</v>
      </c>
      <c r="I330" s="0" t="n">
        <v>0.600038667234725</v>
      </c>
      <c r="J330" s="0" t="n">
        <v>11.4097086262286</v>
      </c>
      <c r="K330" s="0" t="n">
        <v>1086.4</v>
      </c>
      <c r="L330" s="23" t="n">
        <f aca="false">IF(D330="Electrique direct")</f>
        <v>0</v>
      </c>
    </row>
    <row r="331" customFormat="false" ht="13.8" hidden="false" customHeight="false" outlineLevel="0" collapsed="false">
      <c r="A331" s="0" t="s">
        <v>14</v>
      </c>
      <c r="B331" s="0" t="s">
        <v>542</v>
      </c>
      <c r="C331" s="0" t="s">
        <v>61</v>
      </c>
      <c r="D331" s="0" t="s">
        <v>41</v>
      </c>
      <c r="E331" s="0" t="s">
        <v>39</v>
      </c>
      <c r="F331" s="0" t="s">
        <v>560</v>
      </c>
      <c r="G331" s="0" t="str">
        <f aca="false">CONCATENATE(LEFT(F331,2),RIGHT(F331,6))</f>
        <v>02240404</v>
      </c>
      <c r="H331" s="0" t="s">
        <v>227</v>
      </c>
      <c r="I331" s="0" t="n">
        <v>0.716853817575085</v>
      </c>
      <c r="J331" s="0" t="n">
        <v>8.33377789016909</v>
      </c>
      <c r="K331" s="0" t="n">
        <v>1106</v>
      </c>
      <c r="L331" s="23" t="n">
        <f aca="false">IF(D331="Electrique direct")</f>
        <v>0</v>
      </c>
    </row>
    <row r="332" customFormat="false" ht="13.8" hidden="false" customHeight="false" outlineLevel="0" collapsed="false">
      <c r="A332" s="0" t="s">
        <v>14</v>
      </c>
      <c r="B332" s="0" t="s">
        <v>542</v>
      </c>
      <c r="C332" s="0" t="s">
        <v>61</v>
      </c>
      <c r="D332" s="0" t="s">
        <v>45</v>
      </c>
      <c r="E332" s="0" t="s">
        <v>43</v>
      </c>
      <c r="F332" s="0" t="s">
        <v>561</v>
      </c>
      <c r="G332" s="0" t="str">
        <f aca="false">CONCATENATE(LEFT(F332,2),RIGHT(F332,6))</f>
        <v>02240602</v>
      </c>
      <c r="H332" s="0" t="s">
        <v>227</v>
      </c>
      <c r="I332" s="0" t="n">
        <v>0.92</v>
      </c>
      <c r="J332" s="0" t="n">
        <v>10.4</v>
      </c>
      <c r="K332" s="0" t="n">
        <v>1312.5</v>
      </c>
      <c r="L332" s="23" t="n">
        <f aca="false">IF(D332="Electrique direct")</f>
        <v>1</v>
      </c>
    </row>
    <row r="333" customFormat="false" ht="13.8" hidden="false" customHeight="false" outlineLevel="0" collapsed="false">
      <c r="A333" s="0" t="s">
        <v>14</v>
      </c>
      <c r="B333" s="0" t="s">
        <v>542</v>
      </c>
      <c r="C333" s="0" t="s">
        <v>61</v>
      </c>
      <c r="D333" s="0" t="s">
        <v>48</v>
      </c>
      <c r="E333" s="0" t="s">
        <v>43</v>
      </c>
      <c r="F333" s="0" t="s">
        <v>562</v>
      </c>
      <c r="G333" s="0" t="str">
        <f aca="false">CONCATENATE(LEFT(F333,2),RIGHT(F333,6))</f>
        <v>02240902</v>
      </c>
      <c r="H333" s="0" t="s">
        <v>227</v>
      </c>
      <c r="I333" s="0" t="n">
        <v>2.94489544186046</v>
      </c>
      <c r="J333" s="0" t="n">
        <v>52.3101026298834</v>
      </c>
      <c r="K333" s="0" t="n">
        <v>1312.5</v>
      </c>
      <c r="L333" s="23" t="n">
        <f aca="false">IF(D333="Electrique direct")</f>
        <v>0</v>
      </c>
    </row>
    <row r="334" customFormat="false" ht="13.8" hidden="false" customHeight="false" outlineLevel="0" collapsed="false">
      <c r="A334" s="0" t="s">
        <v>14</v>
      </c>
      <c r="B334" s="0" t="s">
        <v>542</v>
      </c>
      <c r="C334" s="0" t="s">
        <v>61</v>
      </c>
      <c r="D334" s="0" t="s">
        <v>55</v>
      </c>
      <c r="E334" s="0" t="s">
        <v>43</v>
      </c>
      <c r="F334" s="0" t="s">
        <v>563</v>
      </c>
      <c r="G334" s="0" t="str">
        <f aca="false">CONCATENATE(LEFT(F334,2),RIGHT(F334,6))</f>
        <v>02241002</v>
      </c>
      <c r="H334" s="0" t="s">
        <v>227</v>
      </c>
      <c r="I334" s="0" t="n">
        <v>2.80410195348837</v>
      </c>
      <c r="J334" s="0" t="n">
        <v>23.2229838292193</v>
      </c>
      <c r="K334" s="0" t="n">
        <v>1312.5</v>
      </c>
      <c r="L334" s="23" t="n">
        <f aca="false">IF(D334="Electrique direct")</f>
        <v>0</v>
      </c>
    </row>
    <row r="335" customFormat="false" ht="13.8" hidden="false" customHeight="false" outlineLevel="0" collapsed="false">
      <c r="A335" s="0" t="s">
        <v>14</v>
      </c>
      <c r="B335" s="0" t="s">
        <v>542</v>
      </c>
      <c r="C335" s="0" t="s">
        <v>61</v>
      </c>
      <c r="D335" s="0" t="s">
        <v>35</v>
      </c>
      <c r="E335" s="0" t="s">
        <v>33</v>
      </c>
      <c r="F335" s="0" t="s">
        <v>564</v>
      </c>
      <c r="G335" s="0" t="str">
        <f aca="false">CONCATENATE(LEFT(F335,2),RIGHT(F335,6))</f>
        <v>02242101</v>
      </c>
      <c r="H335" s="0" t="s">
        <v>227</v>
      </c>
      <c r="I335" s="0" t="n">
        <v>0.9</v>
      </c>
      <c r="J335" s="0" t="n">
        <v>22.9723545159776</v>
      </c>
      <c r="K335" s="0" t="n">
        <v>126</v>
      </c>
      <c r="L335" s="23" t="n">
        <f aca="false">IF(D335="Electrique direct")</f>
        <v>0</v>
      </c>
    </row>
    <row r="336" customFormat="false" ht="13.8" hidden="false" customHeight="false" outlineLevel="0" collapsed="false">
      <c r="A336" s="0" t="s">
        <v>14</v>
      </c>
      <c r="B336" s="0" t="s">
        <v>542</v>
      </c>
      <c r="C336" s="0" t="s">
        <v>61</v>
      </c>
      <c r="D336" s="0" t="s">
        <v>35</v>
      </c>
      <c r="E336" s="0" t="s">
        <v>34</v>
      </c>
      <c r="F336" s="0" t="s">
        <v>565</v>
      </c>
      <c r="G336" s="0" t="str">
        <f aca="false">CONCATENATE(LEFT(F336,2),RIGHT(F336,6))</f>
        <v>02242106</v>
      </c>
      <c r="H336" s="0" t="s">
        <v>227</v>
      </c>
      <c r="I336" s="0" t="n">
        <v>0.830668236378372</v>
      </c>
      <c r="J336" s="0" t="n">
        <v>22.9683504256977</v>
      </c>
      <c r="K336" s="0" t="n">
        <v>2420</v>
      </c>
      <c r="L336" s="23" t="n">
        <f aca="false">IF(D336="Electrique direct")</f>
        <v>0</v>
      </c>
    </row>
    <row r="337" customFormat="false" ht="13.8" hidden="false" customHeight="false" outlineLevel="0" collapsed="false">
      <c r="A337" s="0" t="s">
        <v>14</v>
      </c>
      <c r="B337" s="0" t="s">
        <v>542</v>
      </c>
      <c r="C337" s="0" t="s">
        <v>61</v>
      </c>
      <c r="D337" s="0" t="s">
        <v>36</v>
      </c>
      <c r="E337" s="0" t="s">
        <v>37</v>
      </c>
      <c r="F337" s="0" t="s">
        <v>566</v>
      </c>
      <c r="G337" s="0" t="str">
        <f aca="false">CONCATENATE(LEFT(F337,2),RIGHT(F337,6))</f>
        <v>02242303</v>
      </c>
      <c r="H337" s="0" t="s">
        <v>227</v>
      </c>
      <c r="I337" s="0" t="n">
        <v>0.762990495237197</v>
      </c>
      <c r="J337" s="0" t="n">
        <v>13.582986459796</v>
      </c>
      <c r="K337" s="0" t="n">
        <v>1086.4</v>
      </c>
      <c r="L337" s="23" t="n">
        <f aca="false">IF(D337="Electrique direct")</f>
        <v>0</v>
      </c>
    </row>
    <row r="338" customFormat="false" ht="13.8" hidden="false" customHeight="false" outlineLevel="0" collapsed="false">
      <c r="A338" s="0" t="s">
        <v>14</v>
      </c>
      <c r="B338" s="0" t="s">
        <v>542</v>
      </c>
      <c r="C338" s="0" t="s">
        <v>61</v>
      </c>
      <c r="D338" s="0" t="s">
        <v>38</v>
      </c>
      <c r="E338" s="0" t="s">
        <v>39</v>
      </c>
      <c r="F338" s="0" t="s">
        <v>567</v>
      </c>
      <c r="G338" s="0" t="str">
        <f aca="false">CONCATENATE(LEFT(F338,2),RIGHT(F338,6))</f>
        <v>02242404</v>
      </c>
      <c r="H338" s="0" t="s">
        <v>227</v>
      </c>
      <c r="I338" s="0" t="n">
        <v>0.98802655068553</v>
      </c>
      <c r="J338" s="0" t="n">
        <v>9.9211641549632</v>
      </c>
      <c r="K338" s="0" t="n">
        <v>1106</v>
      </c>
      <c r="L338" s="23" t="n">
        <f aca="false">IF(D338="Electrique direct")</f>
        <v>0</v>
      </c>
    </row>
    <row r="339" customFormat="false" ht="13.8" hidden="false" customHeight="false" outlineLevel="0" collapsed="false">
      <c r="A339" s="0" t="s">
        <v>14</v>
      </c>
      <c r="B339" s="0" t="s">
        <v>542</v>
      </c>
      <c r="C339" s="0" t="s">
        <v>61</v>
      </c>
      <c r="D339" s="0" t="s">
        <v>46</v>
      </c>
      <c r="E339" s="0" t="s">
        <v>43</v>
      </c>
      <c r="F339" s="0" t="s">
        <v>568</v>
      </c>
      <c r="G339" s="0" t="str">
        <f aca="false">CONCATENATE(LEFT(F339,2),RIGHT(F339,6))</f>
        <v>02242602</v>
      </c>
      <c r="H339" s="0" t="s">
        <v>227</v>
      </c>
      <c r="I339" s="0" t="n">
        <v>1</v>
      </c>
      <c r="J339" s="0" t="n">
        <v>12</v>
      </c>
      <c r="K339" s="0" t="n">
        <v>1312.5</v>
      </c>
      <c r="L339" s="23" t="n">
        <f aca="false">IF(D339="Electrique direct")</f>
        <v>0</v>
      </c>
    </row>
    <row r="340" customFormat="false" ht="13.8" hidden="false" customHeight="false" outlineLevel="0" collapsed="false">
      <c r="A340" s="0" t="s">
        <v>14</v>
      </c>
      <c r="B340" s="0" t="s">
        <v>542</v>
      </c>
      <c r="C340" s="0" t="s">
        <v>61</v>
      </c>
      <c r="D340" s="0" t="s">
        <v>49</v>
      </c>
      <c r="E340" s="0" t="s">
        <v>43</v>
      </c>
      <c r="F340" s="0" t="s">
        <v>569</v>
      </c>
      <c r="G340" s="0" t="str">
        <f aca="false">CONCATENATE(LEFT(F340,2),RIGHT(F340,6))</f>
        <v>02242902</v>
      </c>
      <c r="H340" s="0" t="s">
        <v>227</v>
      </c>
      <c r="I340" s="0" t="n">
        <v>3.39795627906976</v>
      </c>
      <c r="J340" s="0" t="n">
        <v>62.2739317022421</v>
      </c>
      <c r="K340" s="0" t="n">
        <v>1312.5</v>
      </c>
      <c r="L340" s="23" t="n">
        <f aca="false">IF(D340="Electrique direct")</f>
        <v>0</v>
      </c>
    </row>
    <row r="341" customFormat="false" ht="13.8" hidden="false" customHeight="false" outlineLevel="0" collapsed="false">
      <c r="A341" s="0" t="s">
        <v>14</v>
      </c>
      <c r="B341" s="0" t="s">
        <v>542</v>
      </c>
      <c r="C341" s="0" t="s">
        <v>61</v>
      </c>
      <c r="D341" s="0" t="s">
        <v>56</v>
      </c>
      <c r="E341" s="0" t="s">
        <v>43</v>
      </c>
      <c r="F341" s="0" t="s">
        <v>570</v>
      </c>
      <c r="G341" s="0" t="str">
        <f aca="false">CONCATENATE(LEFT(F341,2),RIGHT(F341,6))</f>
        <v>02243002</v>
      </c>
      <c r="H341" s="0" t="s">
        <v>227</v>
      </c>
      <c r="I341" s="0" t="n">
        <v>3.32861023255814</v>
      </c>
      <c r="J341" s="0" t="n">
        <v>27.6464093204992</v>
      </c>
      <c r="K341" s="0" t="n">
        <v>1312.5</v>
      </c>
      <c r="L341" s="23" t="n">
        <f aca="false">IF(D341="Electrique direct")</f>
        <v>0</v>
      </c>
    </row>
    <row r="342" customFormat="false" ht="13.8" hidden="false" customHeight="false" outlineLevel="0" collapsed="false">
      <c r="A342" s="0" t="s">
        <v>14</v>
      </c>
      <c r="B342" s="0" t="s">
        <v>542</v>
      </c>
      <c r="C342" s="0" t="s">
        <v>62</v>
      </c>
      <c r="D342" s="0" t="s">
        <v>32</v>
      </c>
      <c r="E342" s="0" t="s">
        <v>34</v>
      </c>
      <c r="F342" s="0" t="s">
        <v>571</v>
      </c>
      <c r="G342" s="0" t="str">
        <f aca="false">CONCATENATE(LEFT(F342,2),RIGHT(F342,6))</f>
        <v>02250106</v>
      </c>
      <c r="H342" s="0" t="s">
        <v>227</v>
      </c>
      <c r="I342" s="0" t="n">
        <v>0.728</v>
      </c>
      <c r="J342" s="0" t="n">
        <v>24.8295397246297</v>
      </c>
      <c r="K342" s="0" t="n">
        <v>2420</v>
      </c>
      <c r="L342" s="23" t="n">
        <f aca="false">IF(D342="Electrique direct")</f>
        <v>0</v>
      </c>
    </row>
    <row r="343" customFormat="false" ht="13.8" hidden="false" customHeight="false" outlineLevel="0" collapsed="false">
      <c r="A343" s="0" t="s">
        <v>14</v>
      </c>
      <c r="B343" s="0" t="s">
        <v>542</v>
      </c>
      <c r="C343" s="0" t="s">
        <v>62</v>
      </c>
      <c r="D343" s="0" t="s">
        <v>41</v>
      </c>
      <c r="E343" s="0" t="s">
        <v>39</v>
      </c>
      <c r="F343" s="0" t="s">
        <v>572</v>
      </c>
      <c r="G343" s="0" t="str">
        <f aca="false">CONCATENATE(LEFT(F343,2),RIGHT(F343,6))</f>
        <v>02250404</v>
      </c>
      <c r="H343" s="0" t="s">
        <v>227</v>
      </c>
      <c r="I343" s="0" t="n">
        <v>0.683200475342152</v>
      </c>
      <c r="J343" s="0" t="n">
        <v>8.31764693622479</v>
      </c>
      <c r="K343" s="0" t="n">
        <v>970.666666666667</v>
      </c>
      <c r="L343" s="23" t="n">
        <f aca="false">IF(D343="Electrique direct")</f>
        <v>0</v>
      </c>
    </row>
    <row r="344" customFormat="false" ht="13.8" hidden="false" customHeight="false" outlineLevel="0" collapsed="false">
      <c r="A344" s="0" t="s">
        <v>14</v>
      </c>
      <c r="B344" s="0" t="s">
        <v>542</v>
      </c>
      <c r="C344" s="0" t="s">
        <v>62</v>
      </c>
      <c r="D344" s="0" t="s">
        <v>45</v>
      </c>
      <c r="E344" s="0" t="s">
        <v>43</v>
      </c>
      <c r="F344" s="0" t="s">
        <v>573</v>
      </c>
      <c r="G344" s="0" t="str">
        <f aca="false">CONCATENATE(LEFT(F344,2),RIGHT(F344,6))</f>
        <v>02250602</v>
      </c>
      <c r="H344" s="0" t="s">
        <v>227</v>
      </c>
      <c r="I344" s="0" t="n">
        <v>0.92</v>
      </c>
      <c r="J344" s="0" t="n">
        <v>10.4</v>
      </c>
      <c r="K344" s="0" t="n">
        <v>1213.33333333333</v>
      </c>
      <c r="L344" s="23" t="n">
        <f aca="false">IF(D344="Electrique direct")</f>
        <v>1</v>
      </c>
    </row>
    <row r="345" customFormat="false" ht="13.8" hidden="false" customHeight="false" outlineLevel="0" collapsed="false">
      <c r="A345" s="0" t="s">
        <v>14</v>
      </c>
      <c r="B345" s="0" t="s">
        <v>542</v>
      </c>
      <c r="C345" s="0" t="s">
        <v>62</v>
      </c>
      <c r="D345" s="0" t="s">
        <v>48</v>
      </c>
      <c r="E345" s="0" t="s">
        <v>43</v>
      </c>
      <c r="F345" s="0" t="s">
        <v>574</v>
      </c>
      <c r="G345" s="0" t="str">
        <f aca="false">CONCATENATE(LEFT(F345,2),RIGHT(F345,6))</f>
        <v>02250902</v>
      </c>
      <c r="H345" s="0" t="s">
        <v>227</v>
      </c>
      <c r="I345" s="0" t="n">
        <v>3.01659497674418</v>
      </c>
      <c r="J345" s="0" t="n">
        <v>69.1099990634117</v>
      </c>
      <c r="K345" s="0" t="n">
        <v>1213.33333333333</v>
      </c>
      <c r="L345" s="23" t="n">
        <f aca="false">IF(D345="Electrique direct")</f>
        <v>0</v>
      </c>
    </row>
    <row r="346" customFormat="false" ht="13.8" hidden="false" customHeight="false" outlineLevel="0" collapsed="false">
      <c r="A346" s="0" t="s">
        <v>14</v>
      </c>
      <c r="B346" s="0" t="s">
        <v>542</v>
      </c>
      <c r="C346" s="0" t="s">
        <v>62</v>
      </c>
      <c r="D346" s="0" t="s">
        <v>55</v>
      </c>
      <c r="E346" s="0" t="s">
        <v>43</v>
      </c>
      <c r="F346" s="0" t="s">
        <v>575</v>
      </c>
      <c r="G346" s="0" t="str">
        <f aca="false">CONCATENATE(LEFT(F346,2),RIGHT(F346,6))</f>
        <v>02251002</v>
      </c>
      <c r="H346" s="0" t="s">
        <v>227</v>
      </c>
      <c r="I346" s="0" t="n">
        <v>2.87237358139535</v>
      </c>
      <c r="J346" s="0" t="n">
        <v>28.9368869872017</v>
      </c>
      <c r="K346" s="0" t="n">
        <v>1213.33333333333</v>
      </c>
      <c r="L346" s="23" t="n">
        <f aca="false">IF(D346="Electrique direct")</f>
        <v>0</v>
      </c>
    </row>
    <row r="347" customFormat="false" ht="13.8" hidden="false" customHeight="false" outlineLevel="0" collapsed="false">
      <c r="A347" s="0" t="s">
        <v>14</v>
      </c>
      <c r="B347" s="0" t="s">
        <v>542</v>
      </c>
      <c r="C347" s="0" t="s">
        <v>62</v>
      </c>
      <c r="D347" s="0" t="s">
        <v>35</v>
      </c>
      <c r="E347" s="0" t="s">
        <v>34</v>
      </c>
      <c r="F347" s="0" t="s">
        <v>576</v>
      </c>
      <c r="G347" s="0" t="str">
        <f aca="false">CONCATENATE(LEFT(F347,2),RIGHT(F347,6))</f>
        <v>02252106</v>
      </c>
      <c r="H347" s="0" t="s">
        <v>227</v>
      </c>
      <c r="I347" s="0" t="n">
        <v>0.84</v>
      </c>
      <c r="J347" s="0" t="n">
        <v>29.5589758626543</v>
      </c>
      <c r="K347" s="0" t="n">
        <v>2420</v>
      </c>
      <c r="L347" s="23" t="n">
        <f aca="false">IF(D347="Electrique direct")</f>
        <v>0</v>
      </c>
    </row>
    <row r="348" customFormat="false" ht="13.8" hidden="false" customHeight="false" outlineLevel="0" collapsed="false">
      <c r="A348" s="0" t="s">
        <v>14</v>
      </c>
      <c r="B348" s="0" t="s">
        <v>542</v>
      </c>
      <c r="C348" s="0" t="s">
        <v>62</v>
      </c>
      <c r="D348" s="0" t="s">
        <v>38</v>
      </c>
      <c r="E348" s="0" t="s">
        <v>39</v>
      </c>
      <c r="F348" s="0" t="s">
        <v>577</v>
      </c>
      <c r="G348" s="0" t="str">
        <f aca="false">CONCATENATE(LEFT(F348,2),RIGHT(F348,6))</f>
        <v>02252404</v>
      </c>
      <c r="H348" s="0" t="s">
        <v>227</v>
      </c>
      <c r="I348" s="0" t="n">
        <v>0.988723648691933</v>
      </c>
      <c r="J348" s="0" t="n">
        <v>9.90196063836284</v>
      </c>
      <c r="K348" s="0" t="n">
        <v>970.666666666667</v>
      </c>
      <c r="L348" s="23" t="n">
        <f aca="false">IF(D348="Electrique direct")</f>
        <v>0</v>
      </c>
    </row>
    <row r="349" customFormat="false" ht="13.8" hidden="false" customHeight="false" outlineLevel="0" collapsed="false">
      <c r="A349" s="0" t="s">
        <v>14</v>
      </c>
      <c r="B349" s="0" t="s">
        <v>542</v>
      </c>
      <c r="C349" s="0" t="s">
        <v>62</v>
      </c>
      <c r="D349" s="0" t="s">
        <v>46</v>
      </c>
      <c r="E349" s="0" t="s">
        <v>43</v>
      </c>
      <c r="F349" s="0" t="s">
        <v>578</v>
      </c>
      <c r="G349" s="0" t="str">
        <f aca="false">CONCATENATE(LEFT(F349,2),RIGHT(F349,6))</f>
        <v>02252602</v>
      </c>
      <c r="H349" s="0" t="s">
        <v>227</v>
      </c>
      <c r="I349" s="0" t="n">
        <v>1</v>
      </c>
      <c r="J349" s="0" t="n">
        <v>12</v>
      </c>
      <c r="K349" s="0" t="n">
        <v>1213.33333333333</v>
      </c>
      <c r="L349" s="23" t="n">
        <f aca="false">IF(D349="Electrique direct")</f>
        <v>0</v>
      </c>
    </row>
    <row r="350" customFormat="false" ht="13.8" hidden="false" customHeight="false" outlineLevel="0" collapsed="false">
      <c r="A350" s="0" t="s">
        <v>14</v>
      </c>
      <c r="B350" s="0" t="s">
        <v>542</v>
      </c>
      <c r="C350" s="0" t="s">
        <v>62</v>
      </c>
      <c r="D350" s="0" t="s">
        <v>49</v>
      </c>
      <c r="E350" s="0" t="s">
        <v>43</v>
      </c>
      <c r="F350" s="0" t="s">
        <v>579</v>
      </c>
      <c r="G350" s="0" t="str">
        <f aca="false">CONCATENATE(LEFT(F350,2),RIGHT(F350,6))</f>
        <v>02252902</v>
      </c>
      <c r="H350" s="0" t="s">
        <v>227</v>
      </c>
      <c r="I350" s="0" t="n">
        <v>3.4806865116279</v>
      </c>
      <c r="J350" s="0" t="n">
        <v>82.2738084088234</v>
      </c>
      <c r="K350" s="0" t="n">
        <v>1213.33333333333</v>
      </c>
      <c r="L350" s="23" t="n">
        <f aca="false">IF(D350="Electrique direct")</f>
        <v>0</v>
      </c>
    </row>
    <row r="351" customFormat="false" ht="13.8" hidden="false" customHeight="false" outlineLevel="0" collapsed="false">
      <c r="A351" s="0" t="s">
        <v>14</v>
      </c>
      <c r="B351" s="0" t="s">
        <v>542</v>
      </c>
      <c r="C351" s="0" t="s">
        <v>62</v>
      </c>
      <c r="D351" s="0" t="s">
        <v>56</v>
      </c>
      <c r="E351" s="0" t="s">
        <v>43</v>
      </c>
      <c r="F351" s="0" t="s">
        <v>580</v>
      </c>
      <c r="G351" s="0" t="str">
        <f aca="false">CONCATENATE(LEFT(F351,2),RIGHT(F351,6))</f>
        <v>02253002</v>
      </c>
      <c r="H351" s="0" t="s">
        <v>227</v>
      </c>
      <c r="I351" s="0" t="n">
        <v>3.40965209302325</v>
      </c>
      <c r="J351" s="0" t="n">
        <v>34.448674984764</v>
      </c>
      <c r="K351" s="0" t="n">
        <v>1213.33333333333</v>
      </c>
      <c r="L351" s="23" t="n">
        <f aca="false">IF(D351="Electrique direct")</f>
        <v>0</v>
      </c>
    </row>
    <row r="352" customFormat="false" ht="13.8" hidden="false" customHeight="false" outlineLevel="0" collapsed="false">
      <c r="A352" s="0" t="s">
        <v>14</v>
      </c>
      <c r="B352" s="0" t="s">
        <v>542</v>
      </c>
      <c r="C352" s="0" t="s">
        <v>68</v>
      </c>
      <c r="D352" s="0" t="s">
        <v>32</v>
      </c>
      <c r="E352" s="0" t="s">
        <v>34</v>
      </c>
      <c r="F352" s="0" t="s">
        <v>581</v>
      </c>
      <c r="G352" s="0" t="str">
        <f aca="false">CONCATENATE(LEFT(F352,2),RIGHT(F352,6))</f>
        <v>02390106</v>
      </c>
      <c r="H352" s="0" t="s">
        <v>227</v>
      </c>
      <c r="I352" s="0" t="n">
        <v>0.728</v>
      </c>
      <c r="J352" s="0" t="n">
        <v>27.1065193643178</v>
      </c>
      <c r="K352" s="0" t="n">
        <v>2420</v>
      </c>
      <c r="L352" s="23" t="n">
        <f aca="false">IF(D352="Electrique direct")</f>
        <v>0</v>
      </c>
    </row>
    <row r="353" customFormat="false" ht="13.8" hidden="false" customHeight="false" outlineLevel="0" collapsed="false">
      <c r="A353" s="0" t="s">
        <v>14</v>
      </c>
      <c r="B353" s="0" t="s">
        <v>542</v>
      </c>
      <c r="C353" s="0" t="s">
        <v>68</v>
      </c>
      <c r="D353" s="0" t="s">
        <v>41</v>
      </c>
      <c r="E353" s="0" t="s">
        <v>39</v>
      </c>
      <c r="F353" s="0" t="s">
        <v>582</v>
      </c>
      <c r="G353" s="0" t="str">
        <f aca="false">CONCATENATE(LEFT(F353,2),RIGHT(F353,6))</f>
        <v>02390404</v>
      </c>
      <c r="H353" s="0" t="s">
        <v>227</v>
      </c>
      <c r="I353" s="0" t="n">
        <v>0.729772601742632</v>
      </c>
      <c r="J353" s="0" t="n">
        <v>10.6544981501414</v>
      </c>
      <c r="K353" s="0" t="n">
        <v>1204</v>
      </c>
      <c r="L353" s="23" t="n">
        <f aca="false">IF(D353="Electrique direct")</f>
        <v>0</v>
      </c>
    </row>
    <row r="354" customFormat="false" ht="13.8" hidden="false" customHeight="false" outlineLevel="0" collapsed="false">
      <c r="A354" s="0" t="s">
        <v>14</v>
      </c>
      <c r="B354" s="0" t="s">
        <v>542</v>
      </c>
      <c r="C354" s="0" t="s">
        <v>68</v>
      </c>
      <c r="D354" s="0" t="s">
        <v>35</v>
      </c>
      <c r="E354" s="0" t="s">
        <v>34</v>
      </c>
      <c r="F354" s="0" t="s">
        <v>583</v>
      </c>
      <c r="G354" s="0" t="str">
        <f aca="false">CONCATENATE(LEFT(F354,2),RIGHT(F354,6))</f>
        <v>02392106</v>
      </c>
      <c r="H354" s="0" t="s">
        <v>227</v>
      </c>
      <c r="I354" s="0" t="n">
        <v>0.84</v>
      </c>
      <c r="J354" s="0" t="n">
        <v>32.2696659099021</v>
      </c>
      <c r="K354" s="0" t="n">
        <v>2420</v>
      </c>
      <c r="L354" s="23" t="n">
        <f aca="false">IF(D354="Electrique direct")</f>
        <v>0</v>
      </c>
    </row>
    <row r="355" customFormat="false" ht="13.8" hidden="false" customHeight="false" outlineLevel="0" collapsed="false">
      <c r="A355" s="0" t="s">
        <v>14</v>
      </c>
      <c r="B355" s="0" t="s">
        <v>542</v>
      </c>
      <c r="C355" s="0" t="s">
        <v>68</v>
      </c>
      <c r="D355" s="0" t="s">
        <v>38</v>
      </c>
      <c r="E355" s="0" t="s">
        <v>39</v>
      </c>
      <c r="F355" s="0" t="s">
        <v>584</v>
      </c>
      <c r="G355" s="0" t="str">
        <f aca="false">CONCATENATE(LEFT(F355,2),RIGHT(F355,6))</f>
        <v>02392404</v>
      </c>
      <c r="H355" s="0" t="s">
        <v>227</v>
      </c>
      <c r="I355" s="0" t="n">
        <v>0.990797516492237</v>
      </c>
      <c r="J355" s="0" t="n">
        <v>12.683926369216</v>
      </c>
      <c r="K355" s="0" t="n">
        <v>1204</v>
      </c>
      <c r="L355" s="23" t="n">
        <f aca="false">IF(D355="Electrique direct")</f>
        <v>0</v>
      </c>
    </row>
    <row r="356" customFormat="false" ht="13.8" hidden="false" customHeight="false" outlineLevel="0" collapsed="false">
      <c r="A356" s="0" t="s">
        <v>14</v>
      </c>
      <c r="B356" s="0" t="s">
        <v>542</v>
      </c>
      <c r="C356" s="0" t="s">
        <v>69</v>
      </c>
      <c r="D356" s="0" t="s">
        <v>41</v>
      </c>
      <c r="E356" s="0" t="s">
        <v>39</v>
      </c>
      <c r="F356" s="0" t="s">
        <v>585</v>
      </c>
      <c r="G356" s="0" t="str">
        <f aca="false">CONCATENATE(LEFT(F356,2),RIGHT(F356,6))</f>
        <v>02400404</v>
      </c>
      <c r="H356" s="0" t="s">
        <v>227</v>
      </c>
      <c r="I356" s="0" t="n">
        <v>0.729324423231864</v>
      </c>
      <c r="J356" s="0" t="n">
        <v>7.80592293698882</v>
      </c>
      <c r="K356" s="0" t="n">
        <v>1204</v>
      </c>
      <c r="L356" s="23" t="n">
        <f aca="false">IF(D356="Electrique direct")</f>
        <v>0</v>
      </c>
    </row>
    <row r="357" customFormat="false" ht="13.8" hidden="false" customHeight="false" outlineLevel="0" collapsed="false">
      <c r="A357" s="0" t="s">
        <v>14</v>
      </c>
      <c r="B357" s="0" t="s">
        <v>542</v>
      </c>
      <c r="C357" s="0" t="s">
        <v>69</v>
      </c>
      <c r="D357" s="0" t="s">
        <v>38</v>
      </c>
      <c r="E357" s="0" t="s">
        <v>39</v>
      </c>
      <c r="F357" s="0" t="s">
        <v>586</v>
      </c>
      <c r="G357" s="0" t="str">
        <f aca="false">CONCATENATE(LEFT(F357,2),RIGHT(F357,6))</f>
        <v>02402404</v>
      </c>
      <c r="H357" s="0" t="s">
        <v>227</v>
      </c>
      <c r="I357" s="0" t="n">
        <v>0.992334403709151</v>
      </c>
      <c r="J357" s="0" t="n">
        <v>9.29276540117716</v>
      </c>
      <c r="K357" s="0" t="n">
        <v>1204</v>
      </c>
      <c r="L357" s="23" t="n">
        <f aca="false">IF(D357="Electrique direct")</f>
        <v>0</v>
      </c>
    </row>
    <row r="358" customFormat="false" ht="13.8" hidden="false" customHeight="false" outlineLevel="0" collapsed="false">
      <c r="A358" s="0" t="s">
        <v>14</v>
      </c>
      <c r="B358" s="0" t="s">
        <v>542</v>
      </c>
      <c r="C358" s="0" t="s">
        <v>73</v>
      </c>
      <c r="D358" s="0" t="s">
        <v>32</v>
      </c>
      <c r="E358" s="0" t="s">
        <v>33</v>
      </c>
      <c r="F358" s="0" t="s">
        <v>587</v>
      </c>
      <c r="G358" s="0" t="str">
        <f aca="false">CONCATENATE(LEFT(F358,2),RIGHT(F358,6))</f>
        <v>02560101</v>
      </c>
      <c r="H358" s="0" t="s">
        <v>227</v>
      </c>
      <c r="I358" s="0" t="n">
        <v>0.731757536081197</v>
      </c>
      <c r="J358" s="0" t="n">
        <v>32.4177419789443</v>
      </c>
      <c r="K358" s="0" t="n">
        <v>119</v>
      </c>
      <c r="L358" s="23" t="n">
        <f aca="false">IF(D358="Electrique direct")</f>
        <v>0</v>
      </c>
    </row>
    <row r="359" customFormat="false" ht="13.8" hidden="false" customHeight="false" outlineLevel="0" collapsed="false">
      <c r="A359" s="0" t="s">
        <v>14</v>
      </c>
      <c r="B359" s="0" t="s">
        <v>542</v>
      </c>
      <c r="C359" s="0" t="s">
        <v>73</v>
      </c>
      <c r="D359" s="0" t="s">
        <v>32</v>
      </c>
      <c r="E359" s="0" t="s">
        <v>34</v>
      </c>
      <c r="F359" s="0" t="s">
        <v>588</v>
      </c>
      <c r="G359" s="0" t="str">
        <f aca="false">CONCATENATE(LEFT(F359,2),RIGHT(F359,6))</f>
        <v>02560106</v>
      </c>
      <c r="H359" s="0" t="s">
        <v>227</v>
      </c>
      <c r="I359" s="0" t="n">
        <v>0.662780428577016</v>
      </c>
      <c r="J359" s="0" t="n">
        <v>32.6981113628385</v>
      </c>
      <c r="K359" s="0" t="n">
        <v>2035</v>
      </c>
      <c r="L359" s="23" t="n">
        <f aca="false">IF(D359="Electrique direct")</f>
        <v>0</v>
      </c>
    </row>
    <row r="360" customFormat="false" ht="13.8" hidden="false" customHeight="false" outlineLevel="0" collapsed="false">
      <c r="A360" s="0" t="s">
        <v>14</v>
      </c>
      <c r="B360" s="0" t="s">
        <v>542</v>
      </c>
      <c r="C360" s="0" t="s">
        <v>73</v>
      </c>
      <c r="D360" s="0" t="s">
        <v>40</v>
      </c>
      <c r="E360" s="0" t="s">
        <v>37</v>
      </c>
      <c r="F360" s="0" t="s">
        <v>589</v>
      </c>
      <c r="G360" s="0" t="str">
        <f aca="false">CONCATENATE(LEFT(F360,2),RIGHT(F360,6))</f>
        <v>02560303</v>
      </c>
      <c r="H360" s="0" t="s">
        <v>227</v>
      </c>
      <c r="I360" s="0" t="n">
        <v>0.568421574024708</v>
      </c>
      <c r="J360" s="0" t="n">
        <v>21.2431906076626</v>
      </c>
      <c r="K360" s="0" t="n">
        <v>1043</v>
      </c>
      <c r="L360" s="23" t="n">
        <f aca="false">IF(D360="Electrique direct")</f>
        <v>0</v>
      </c>
    </row>
    <row r="361" customFormat="false" ht="13.8" hidden="false" customHeight="false" outlineLevel="0" collapsed="false">
      <c r="A361" s="0" t="s">
        <v>14</v>
      </c>
      <c r="B361" s="0" t="s">
        <v>542</v>
      </c>
      <c r="C361" s="0" t="s">
        <v>73</v>
      </c>
      <c r="D361" s="0" t="s">
        <v>41</v>
      </c>
      <c r="E361" s="0" t="s">
        <v>39</v>
      </c>
      <c r="F361" s="0" t="s">
        <v>590</v>
      </c>
      <c r="G361" s="0" t="str">
        <f aca="false">CONCATENATE(LEFT(F361,2),RIGHT(F361,6))</f>
        <v>02560404</v>
      </c>
      <c r="H361" s="0" t="s">
        <v>227</v>
      </c>
      <c r="I361" s="0" t="n">
        <v>0.684119400598487</v>
      </c>
      <c r="J361" s="0" t="n">
        <v>15.3509471103615</v>
      </c>
      <c r="K361" s="0" t="n">
        <v>1043</v>
      </c>
      <c r="L361" s="23" t="n">
        <f aca="false">IF(D361="Electrique direct")</f>
        <v>0</v>
      </c>
    </row>
    <row r="362" customFormat="false" ht="13.8" hidden="false" customHeight="false" outlineLevel="0" collapsed="false">
      <c r="A362" s="0" t="s">
        <v>14</v>
      </c>
      <c r="B362" s="0" t="s">
        <v>542</v>
      </c>
      <c r="C362" s="0" t="s">
        <v>73</v>
      </c>
      <c r="D362" s="0" t="s">
        <v>45</v>
      </c>
      <c r="E362" s="0" t="s">
        <v>43</v>
      </c>
      <c r="F362" s="0" t="s">
        <v>591</v>
      </c>
      <c r="G362" s="0" t="str">
        <f aca="false">CONCATENATE(LEFT(F362,2),RIGHT(F362,6))</f>
        <v>02560602</v>
      </c>
      <c r="H362" s="0" t="s">
        <v>227</v>
      </c>
      <c r="I362" s="0" t="n">
        <v>0.92</v>
      </c>
      <c r="J362" s="0" t="n">
        <v>10.4</v>
      </c>
      <c r="K362" s="0" t="n">
        <v>1312.5</v>
      </c>
      <c r="L362" s="23" t="n">
        <f aca="false">IF(D362="Electrique direct")</f>
        <v>1</v>
      </c>
    </row>
    <row r="363" customFormat="false" ht="13.8" hidden="false" customHeight="false" outlineLevel="0" collapsed="false">
      <c r="A363" s="0" t="s">
        <v>14</v>
      </c>
      <c r="B363" s="0" t="s">
        <v>542</v>
      </c>
      <c r="C363" s="0" t="s">
        <v>73</v>
      </c>
      <c r="D363" s="0" t="s">
        <v>48</v>
      </c>
      <c r="E363" s="0" t="s">
        <v>43</v>
      </c>
      <c r="F363" s="0" t="s">
        <v>592</v>
      </c>
      <c r="G363" s="0" t="str">
        <f aca="false">CONCATENATE(LEFT(F363,2),RIGHT(F363,6))</f>
        <v>02560902</v>
      </c>
      <c r="H363" s="0" t="s">
        <v>227</v>
      </c>
      <c r="I363" s="0" t="n">
        <v>2.94489544186046</v>
      </c>
      <c r="J363" s="0" t="n">
        <v>86.8282101014325</v>
      </c>
      <c r="K363" s="0" t="n">
        <v>1312.5</v>
      </c>
      <c r="L363" s="23" t="n">
        <f aca="false">IF(D363="Electrique direct")</f>
        <v>0</v>
      </c>
    </row>
    <row r="364" customFormat="false" ht="13.8" hidden="false" customHeight="false" outlineLevel="0" collapsed="false">
      <c r="A364" s="0" t="s">
        <v>14</v>
      </c>
      <c r="B364" s="0" t="s">
        <v>542</v>
      </c>
      <c r="C364" s="0" t="s">
        <v>73</v>
      </c>
      <c r="D364" s="0" t="s">
        <v>55</v>
      </c>
      <c r="E364" s="0" t="s">
        <v>43</v>
      </c>
      <c r="F364" s="0" t="s">
        <v>593</v>
      </c>
      <c r="G364" s="0" t="str">
        <f aca="false">CONCATENATE(LEFT(F364,2),RIGHT(F364,6))</f>
        <v>02561002</v>
      </c>
      <c r="H364" s="0" t="s">
        <v>227</v>
      </c>
      <c r="I364" s="0" t="n">
        <v>2.80410195348837</v>
      </c>
      <c r="J364" s="0" t="n">
        <v>40.3540066948089</v>
      </c>
      <c r="K364" s="0" t="n">
        <v>1312.5</v>
      </c>
      <c r="L364" s="23" t="n">
        <f aca="false">IF(D364="Electrique direct")</f>
        <v>0</v>
      </c>
    </row>
    <row r="365" customFormat="false" ht="13.8" hidden="false" customHeight="false" outlineLevel="0" collapsed="false">
      <c r="A365" s="0" t="s">
        <v>14</v>
      </c>
      <c r="B365" s="0" t="s">
        <v>542</v>
      </c>
      <c r="C365" s="0" t="s">
        <v>73</v>
      </c>
      <c r="D365" s="0" t="s">
        <v>35</v>
      </c>
      <c r="E365" s="0" t="s">
        <v>33</v>
      </c>
      <c r="F365" s="0" t="s">
        <v>594</v>
      </c>
      <c r="G365" s="0" t="str">
        <f aca="false">CONCATENATE(LEFT(F365,2),RIGHT(F365,6))</f>
        <v>02562101</v>
      </c>
      <c r="H365" s="0" t="s">
        <v>227</v>
      </c>
      <c r="I365" s="0" t="n">
        <v>0.844335618555227</v>
      </c>
      <c r="J365" s="0" t="n">
        <v>38.5925499749336</v>
      </c>
      <c r="K365" s="0" t="n">
        <v>119</v>
      </c>
      <c r="L365" s="23" t="n">
        <f aca="false">IF(D365="Electrique direct")</f>
        <v>0</v>
      </c>
    </row>
    <row r="366" customFormat="false" ht="13.8" hidden="false" customHeight="false" outlineLevel="0" collapsed="false">
      <c r="A366" s="0" t="s">
        <v>14</v>
      </c>
      <c r="B366" s="0" t="s">
        <v>542</v>
      </c>
      <c r="C366" s="0" t="s">
        <v>73</v>
      </c>
      <c r="D366" s="0" t="s">
        <v>35</v>
      </c>
      <c r="E366" s="0" t="s">
        <v>34</v>
      </c>
      <c r="F366" s="0" t="s">
        <v>595</v>
      </c>
      <c r="G366" s="0" t="str">
        <f aca="false">CONCATENATE(LEFT(F366,2),RIGHT(F366,6))</f>
        <v>02562106</v>
      </c>
      <c r="H366" s="0" t="s">
        <v>227</v>
      </c>
      <c r="I366" s="0" t="n">
        <v>0.764746648358096</v>
      </c>
      <c r="J366" s="0" t="n">
        <v>38.9263230509982</v>
      </c>
      <c r="K366" s="0" t="n">
        <v>2035</v>
      </c>
      <c r="L366" s="23" t="n">
        <f aca="false">IF(D366="Electrique direct")</f>
        <v>0</v>
      </c>
    </row>
    <row r="367" customFormat="false" ht="13.8" hidden="false" customHeight="false" outlineLevel="0" collapsed="false">
      <c r="A367" s="0" t="s">
        <v>14</v>
      </c>
      <c r="B367" s="0" t="s">
        <v>542</v>
      </c>
      <c r="C367" s="0" t="s">
        <v>73</v>
      </c>
      <c r="D367" s="0" t="s">
        <v>36</v>
      </c>
      <c r="E367" s="0" t="s">
        <v>37</v>
      </c>
      <c r="F367" s="0" t="s">
        <v>596</v>
      </c>
      <c r="G367" s="0" t="str">
        <f aca="false">CONCATENATE(LEFT(F367,2),RIGHT(F367,6))</f>
        <v>02562303</v>
      </c>
      <c r="H367" s="0" t="s">
        <v>227</v>
      </c>
      <c r="I367" s="0" t="n">
        <v>0.754216465033923</v>
      </c>
      <c r="J367" s="0" t="n">
        <v>25.2895126281697</v>
      </c>
      <c r="K367" s="0" t="n">
        <v>1043</v>
      </c>
      <c r="L367" s="23" t="n">
        <f aca="false">IF(D367="Electrique direct")</f>
        <v>0</v>
      </c>
    </row>
    <row r="368" customFormat="false" ht="13.8" hidden="false" customHeight="false" outlineLevel="0" collapsed="false">
      <c r="A368" s="0" t="s">
        <v>14</v>
      </c>
      <c r="B368" s="0" t="s">
        <v>542</v>
      </c>
      <c r="C368" s="0" t="s">
        <v>73</v>
      </c>
      <c r="D368" s="0" t="s">
        <v>38</v>
      </c>
      <c r="E368" s="0" t="s">
        <v>39</v>
      </c>
      <c r="F368" s="0" t="s">
        <v>597</v>
      </c>
      <c r="G368" s="0" t="str">
        <f aca="false">CONCATENATE(LEFT(F368,2),RIGHT(F368,6))</f>
        <v>02562404</v>
      </c>
      <c r="H368" s="0" t="s">
        <v>227</v>
      </c>
      <c r="I368" s="0" t="n">
        <v>0.981810997448415</v>
      </c>
      <c r="J368" s="0" t="n">
        <v>18.2749370361447</v>
      </c>
      <c r="K368" s="0" t="n">
        <v>1043</v>
      </c>
      <c r="L368" s="23" t="n">
        <f aca="false">IF(D368="Electrique direct")</f>
        <v>0</v>
      </c>
    </row>
    <row r="369" customFormat="false" ht="13.8" hidden="false" customHeight="false" outlineLevel="0" collapsed="false">
      <c r="A369" s="0" t="s">
        <v>14</v>
      </c>
      <c r="B369" s="0" t="s">
        <v>542</v>
      </c>
      <c r="C369" s="0" t="s">
        <v>73</v>
      </c>
      <c r="D369" s="0" t="s">
        <v>46</v>
      </c>
      <c r="E369" s="0" t="s">
        <v>43</v>
      </c>
      <c r="F369" s="0" t="s">
        <v>598</v>
      </c>
      <c r="G369" s="0" t="str">
        <f aca="false">CONCATENATE(LEFT(F369,2),RIGHT(F369,6))</f>
        <v>02562602</v>
      </c>
      <c r="H369" s="0" t="s">
        <v>227</v>
      </c>
      <c r="I369" s="0" t="n">
        <v>1</v>
      </c>
      <c r="J369" s="0" t="n">
        <v>12</v>
      </c>
      <c r="K369" s="0" t="n">
        <v>1312.5</v>
      </c>
      <c r="L369" s="23" t="n">
        <f aca="false">IF(D369="Electrique direct")</f>
        <v>0</v>
      </c>
    </row>
    <row r="370" customFormat="false" ht="13.8" hidden="false" customHeight="false" outlineLevel="0" collapsed="false">
      <c r="A370" s="0" t="s">
        <v>14</v>
      </c>
      <c r="B370" s="0" t="s">
        <v>542</v>
      </c>
      <c r="C370" s="0" t="s">
        <v>73</v>
      </c>
      <c r="D370" s="0" t="s">
        <v>49</v>
      </c>
      <c r="E370" s="0" t="s">
        <v>43</v>
      </c>
      <c r="F370" s="0" t="s">
        <v>599</v>
      </c>
      <c r="G370" s="0" t="str">
        <f aca="false">CONCATENATE(LEFT(F370,2),RIGHT(F370,6))</f>
        <v>02562902</v>
      </c>
      <c r="H370" s="0" t="s">
        <v>227</v>
      </c>
      <c r="I370" s="0" t="n">
        <v>3.39795627906976</v>
      </c>
      <c r="J370" s="0" t="n">
        <v>103.36691678742</v>
      </c>
      <c r="K370" s="0" t="n">
        <v>1312.5</v>
      </c>
      <c r="L370" s="23" t="n">
        <f aca="false">IF(D370="Electrique direct")</f>
        <v>0</v>
      </c>
    </row>
    <row r="371" customFormat="false" ht="13.8" hidden="false" customHeight="false" outlineLevel="0" collapsed="false">
      <c r="A371" s="0" t="s">
        <v>14</v>
      </c>
      <c r="B371" s="0" t="s">
        <v>542</v>
      </c>
      <c r="C371" s="0" t="s">
        <v>73</v>
      </c>
      <c r="D371" s="0" t="s">
        <v>56</v>
      </c>
      <c r="E371" s="0" t="s">
        <v>43</v>
      </c>
      <c r="F371" s="0" t="s">
        <v>600</v>
      </c>
      <c r="G371" s="0" t="str">
        <f aca="false">CONCATENATE(LEFT(F371,2),RIGHT(F371,6))</f>
        <v>02563002</v>
      </c>
      <c r="H371" s="0" t="s">
        <v>227</v>
      </c>
      <c r="I371" s="0" t="n">
        <v>3.32861023255814</v>
      </c>
      <c r="J371" s="0" t="n">
        <v>48.0404841604868</v>
      </c>
      <c r="K371" s="0" t="n">
        <v>1312.5</v>
      </c>
      <c r="L371" s="23" t="n">
        <f aca="false">IF(D371="Electrique direct")</f>
        <v>0</v>
      </c>
    </row>
    <row r="372" customFormat="false" ht="13.8" hidden="false" customHeight="false" outlineLevel="0" collapsed="false">
      <c r="A372" s="0" t="s">
        <v>14</v>
      </c>
      <c r="B372" s="0" t="s">
        <v>542</v>
      </c>
      <c r="C372" s="0" t="s">
        <v>74</v>
      </c>
      <c r="D372" s="0" t="s">
        <v>32</v>
      </c>
      <c r="E372" s="0" t="s">
        <v>34</v>
      </c>
      <c r="F372" s="0" t="s">
        <v>601</v>
      </c>
      <c r="G372" s="0" t="str">
        <f aca="false">CONCATENATE(LEFT(F372,2),RIGHT(F372,6))</f>
        <v>02570106</v>
      </c>
      <c r="H372" s="0" t="s">
        <v>227</v>
      </c>
      <c r="I372" s="0" t="n">
        <v>0.670779307335857</v>
      </c>
      <c r="J372" s="0" t="n">
        <v>30.30646884472</v>
      </c>
      <c r="K372" s="0" t="n">
        <v>2068</v>
      </c>
      <c r="L372" s="23" t="n">
        <f aca="false">IF(D372="Electrique direct")</f>
        <v>0</v>
      </c>
    </row>
    <row r="373" customFormat="false" ht="13.8" hidden="false" customHeight="false" outlineLevel="0" collapsed="false">
      <c r="A373" s="0" t="s">
        <v>14</v>
      </c>
      <c r="B373" s="0" t="s">
        <v>542</v>
      </c>
      <c r="C373" s="0" t="s">
        <v>74</v>
      </c>
      <c r="D373" s="0" t="s">
        <v>40</v>
      </c>
      <c r="E373" s="0" t="s">
        <v>37</v>
      </c>
      <c r="F373" s="0" t="s">
        <v>602</v>
      </c>
      <c r="G373" s="0" t="str">
        <f aca="false">CONCATENATE(LEFT(F373,2),RIGHT(F373,6))</f>
        <v>02570303</v>
      </c>
      <c r="H373" s="0" t="s">
        <v>227</v>
      </c>
      <c r="I373" s="0" t="n">
        <v>0.56975773235372</v>
      </c>
      <c r="J373" s="0" t="n">
        <v>19.0195937566018</v>
      </c>
      <c r="K373" s="0" t="n">
        <v>1043</v>
      </c>
      <c r="L373" s="23" t="n">
        <f aca="false">IF(D373="Electrique direct")</f>
        <v>0</v>
      </c>
    </row>
    <row r="374" customFormat="false" ht="13.8" hidden="false" customHeight="false" outlineLevel="0" collapsed="false">
      <c r="A374" s="0" t="s">
        <v>14</v>
      </c>
      <c r="B374" s="0" t="s">
        <v>542</v>
      </c>
      <c r="C374" s="0" t="s">
        <v>74</v>
      </c>
      <c r="D374" s="0" t="s">
        <v>41</v>
      </c>
      <c r="E374" s="0" t="s">
        <v>39</v>
      </c>
      <c r="F374" s="0" t="s">
        <v>603</v>
      </c>
      <c r="G374" s="0" t="str">
        <f aca="false">CONCATENATE(LEFT(F374,2),RIGHT(F374,6))</f>
        <v>02570404</v>
      </c>
      <c r="H374" s="0" t="s">
        <v>227</v>
      </c>
      <c r="I374" s="0" t="n">
        <v>0.685456368473844</v>
      </c>
      <c r="J374" s="0" t="n">
        <v>13.8276481916889</v>
      </c>
      <c r="K374" s="0" t="n">
        <v>1043</v>
      </c>
      <c r="L374" s="23" t="n">
        <f aca="false">IF(D374="Electrique direct")</f>
        <v>0</v>
      </c>
    </row>
    <row r="375" customFormat="false" ht="13.8" hidden="false" customHeight="false" outlineLevel="0" collapsed="false">
      <c r="A375" s="0" t="s">
        <v>14</v>
      </c>
      <c r="B375" s="0" t="s">
        <v>542</v>
      </c>
      <c r="C375" s="0" t="s">
        <v>74</v>
      </c>
      <c r="D375" s="0" t="s">
        <v>45</v>
      </c>
      <c r="E375" s="0" t="s">
        <v>43</v>
      </c>
      <c r="F375" s="0" t="s">
        <v>604</v>
      </c>
      <c r="G375" s="0" t="str">
        <f aca="false">CONCATENATE(LEFT(F375,2),RIGHT(F375,6))</f>
        <v>02570602</v>
      </c>
      <c r="H375" s="0" t="s">
        <v>227</v>
      </c>
      <c r="I375" s="0" t="n">
        <v>0.92</v>
      </c>
      <c r="J375" s="0" t="n">
        <v>10.4</v>
      </c>
      <c r="K375" s="0" t="n">
        <v>1312.5</v>
      </c>
      <c r="L375" s="23" t="n">
        <f aca="false">IF(D375="Electrique direct")</f>
        <v>1</v>
      </c>
    </row>
    <row r="376" customFormat="false" ht="13.8" hidden="false" customHeight="false" outlineLevel="0" collapsed="false">
      <c r="A376" s="0" t="s">
        <v>14</v>
      </c>
      <c r="B376" s="0" t="s">
        <v>542</v>
      </c>
      <c r="C376" s="0" t="s">
        <v>74</v>
      </c>
      <c r="D376" s="0" t="s">
        <v>48</v>
      </c>
      <c r="E376" s="0" t="s">
        <v>43</v>
      </c>
      <c r="F376" s="0" t="s">
        <v>605</v>
      </c>
      <c r="G376" s="0" t="str">
        <f aca="false">CONCATENATE(LEFT(F376,2),RIGHT(F376,6))</f>
        <v>02570902</v>
      </c>
      <c r="H376" s="0" t="s">
        <v>227</v>
      </c>
      <c r="I376" s="0" t="n">
        <v>2.94489544186046</v>
      </c>
      <c r="J376" s="0" t="n">
        <v>81.2880909123097</v>
      </c>
      <c r="K376" s="0" t="n">
        <v>1312.5</v>
      </c>
      <c r="L376" s="23" t="n">
        <f aca="false">IF(D376="Electrique direct")</f>
        <v>0</v>
      </c>
    </row>
    <row r="377" customFormat="false" ht="13.8" hidden="false" customHeight="false" outlineLevel="0" collapsed="false">
      <c r="A377" s="0" t="s">
        <v>14</v>
      </c>
      <c r="B377" s="0" t="s">
        <v>542</v>
      </c>
      <c r="C377" s="0" t="s">
        <v>74</v>
      </c>
      <c r="D377" s="0" t="s">
        <v>55</v>
      </c>
      <c r="E377" s="0" t="s">
        <v>43</v>
      </c>
      <c r="F377" s="0" t="s">
        <v>606</v>
      </c>
      <c r="G377" s="0" t="str">
        <f aca="false">CONCATENATE(LEFT(F377,2),RIGHT(F377,6))</f>
        <v>02571002</v>
      </c>
      <c r="H377" s="0" t="s">
        <v>227</v>
      </c>
      <c r="I377" s="0" t="n">
        <v>2.80410195348837</v>
      </c>
      <c r="J377" s="0" t="n">
        <v>36.9359629633094</v>
      </c>
      <c r="K377" s="0" t="n">
        <v>1312.5</v>
      </c>
      <c r="L377" s="23" t="n">
        <f aca="false">IF(D377="Electrique direct")</f>
        <v>0</v>
      </c>
    </row>
    <row r="378" customFormat="false" ht="13.8" hidden="false" customHeight="false" outlineLevel="0" collapsed="false">
      <c r="A378" s="0" t="s">
        <v>14</v>
      </c>
      <c r="B378" s="0" t="s">
        <v>542</v>
      </c>
      <c r="C378" s="0" t="s">
        <v>74</v>
      </c>
      <c r="D378" s="0" t="s">
        <v>35</v>
      </c>
      <c r="E378" s="0" t="s">
        <v>34</v>
      </c>
      <c r="F378" s="0" t="s">
        <v>607</v>
      </c>
      <c r="G378" s="0" t="str">
        <f aca="false">CONCATENATE(LEFT(F378,2),RIGHT(F378,6))</f>
        <v>02572106</v>
      </c>
      <c r="H378" s="0" t="s">
        <v>227</v>
      </c>
      <c r="I378" s="0" t="n">
        <v>0.773976123849066</v>
      </c>
      <c r="J378" s="0" t="n">
        <v>36.0791295770476</v>
      </c>
      <c r="K378" s="0" t="n">
        <v>2068</v>
      </c>
      <c r="L378" s="23" t="n">
        <f aca="false">IF(D378="Electrique direct")</f>
        <v>0</v>
      </c>
    </row>
    <row r="379" customFormat="false" ht="13.8" hidden="false" customHeight="false" outlineLevel="0" collapsed="false">
      <c r="A379" s="0" t="s">
        <v>14</v>
      </c>
      <c r="B379" s="0" t="s">
        <v>542</v>
      </c>
      <c r="C379" s="0" t="s">
        <v>74</v>
      </c>
      <c r="D379" s="0" t="s">
        <v>36</v>
      </c>
      <c r="E379" s="0" t="s">
        <v>37</v>
      </c>
      <c r="F379" s="0" t="s">
        <v>608</v>
      </c>
      <c r="G379" s="0" t="str">
        <f aca="false">CONCATENATE(LEFT(F379,2),RIGHT(F379,6))</f>
        <v>02572303</v>
      </c>
      <c r="H379" s="0" t="s">
        <v>227</v>
      </c>
      <c r="I379" s="0" t="n">
        <v>0.754990906044746</v>
      </c>
      <c r="J379" s="0" t="n">
        <v>22.642373519764</v>
      </c>
      <c r="K379" s="0" t="n">
        <v>1043</v>
      </c>
      <c r="L379" s="23" t="n">
        <f aca="false">IF(D379="Electrique direct")</f>
        <v>0</v>
      </c>
    </row>
    <row r="380" customFormat="false" ht="13.8" hidden="false" customHeight="false" outlineLevel="0" collapsed="false">
      <c r="A380" s="0" t="s">
        <v>14</v>
      </c>
      <c r="B380" s="0" t="s">
        <v>542</v>
      </c>
      <c r="C380" s="0" t="s">
        <v>74</v>
      </c>
      <c r="D380" s="0" t="s">
        <v>38</v>
      </c>
      <c r="E380" s="0" t="s">
        <v>39</v>
      </c>
      <c r="F380" s="0" t="s">
        <v>609</v>
      </c>
      <c r="G380" s="0" t="str">
        <f aca="false">CONCATENATE(LEFT(F380,2),RIGHT(F380,6))</f>
        <v>02572404</v>
      </c>
      <c r="H380" s="0" t="s">
        <v>227</v>
      </c>
      <c r="I380" s="0" t="n">
        <v>0.982585748025649</v>
      </c>
      <c r="J380" s="0" t="n">
        <v>16.4614859424868</v>
      </c>
      <c r="K380" s="0" t="n">
        <v>1043</v>
      </c>
      <c r="L380" s="23" t="n">
        <f aca="false">IF(D380="Electrique direct")</f>
        <v>0</v>
      </c>
    </row>
    <row r="381" customFormat="false" ht="13.8" hidden="false" customHeight="false" outlineLevel="0" collapsed="false">
      <c r="A381" s="0" t="s">
        <v>14</v>
      </c>
      <c r="B381" s="0" t="s">
        <v>542</v>
      </c>
      <c r="C381" s="0" t="s">
        <v>74</v>
      </c>
      <c r="D381" s="0" t="s">
        <v>46</v>
      </c>
      <c r="E381" s="0" t="s">
        <v>43</v>
      </c>
      <c r="F381" s="0" t="s">
        <v>610</v>
      </c>
      <c r="G381" s="0" t="str">
        <f aca="false">CONCATENATE(LEFT(F381,2),RIGHT(F381,6))</f>
        <v>02572602</v>
      </c>
      <c r="H381" s="0" t="s">
        <v>227</v>
      </c>
      <c r="I381" s="0" t="n">
        <v>1</v>
      </c>
      <c r="J381" s="0" t="n">
        <v>12</v>
      </c>
      <c r="K381" s="0" t="n">
        <v>1312.5</v>
      </c>
      <c r="L381" s="23" t="n">
        <f aca="false">IF(D381="Electrique direct")</f>
        <v>0</v>
      </c>
    </row>
    <row r="382" customFormat="false" ht="13.8" hidden="false" customHeight="false" outlineLevel="0" collapsed="false">
      <c r="A382" s="0" t="s">
        <v>14</v>
      </c>
      <c r="B382" s="0" t="s">
        <v>542</v>
      </c>
      <c r="C382" s="0" t="s">
        <v>74</v>
      </c>
      <c r="D382" s="0" t="s">
        <v>49</v>
      </c>
      <c r="E382" s="0" t="s">
        <v>43</v>
      </c>
      <c r="F382" s="0" t="s">
        <v>611</v>
      </c>
      <c r="G382" s="0" t="str">
        <f aca="false">CONCATENATE(LEFT(F382,2),RIGHT(F382,6))</f>
        <v>02572902</v>
      </c>
      <c r="H382" s="0" t="s">
        <v>227</v>
      </c>
      <c r="I382" s="0" t="n">
        <v>3.39795627906976</v>
      </c>
      <c r="J382" s="0" t="n">
        <v>96.7715368003687</v>
      </c>
      <c r="K382" s="0" t="n">
        <v>1312.5</v>
      </c>
      <c r="L382" s="23" t="n">
        <f aca="false">IF(D382="Electrique direct")</f>
        <v>0</v>
      </c>
    </row>
    <row r="383" customFormat="false" ht="13.8" hidden="false" customHeight="false" outlineLevel="0" collapsed="false">
      <c r="A383" s="0" t="s">
        <v>14</v>
      </c>
      <c r="B383" s="0" t="s">
        <v>542</v>
      </c>
      <c r="C383" s="0" t="s">
        <v>74</v>
      </c>
      <c r="D383" s="0" t="s">
        <v>56</v>
      </c>
      <c r="E383" s="0" t="s">
        <v>43</v>
      </c>
      <c r="F383" s="0" t="s">
        <v>612</v>
      </c>
      <c r="G383" s="0" t="str">
        <f aca="false">CONCATENATE(LEFT(F383,2),RIGHT(F383,6))</f>
        <v>02573002</v>
      </c>
      <c r="H383" s="0" t="s">
        <v>227</v>
      </c>
      <c r="I383" s="0" t="n">
        <v>3.32861023255814</v>
      </c>
      <c r="J383" s="0" t="n">
        <v>43.9713844801302</v>
      </c>
      <c r="K383" s="0" t="n">
        <v>1312.5</v>
      </c>
      <c r="L383" s="23" t="n">
        <f aca="false">IF(D383="Electrique direct")</f>
        <v>0</v>
      </c>
    </row>
    <row r="384" customFormat="false" ht="13.8" hidden="false" customHeight="false" outlineLevel="0" collapsed="false">
      <c r="A384" s="0" t="s">
        <v>14</v>
      </c>
      <c r="B384" s="0" t="s">
        <v>542</v>
      </c>
      <c r="C384" s="0" t="s">
        <v>75</v>
      </c>
      <c r="D384" s="0" t="s">
        <v>32</v>
      </c>
      <c r="E384" s="0" t="s">
        <v>34</v>
      </c>
      <c r="F384" s="0" t="s">
        <v>613</v>
      </c>
      <c r="G384" s="0" t="str">
        <f aca="false">CONCATENATE(LEFT(F384,2),RIGHT(F384,6))</f>
        <v>02580106</v>
      </c>
      <c r="H384" s="0" t="s">
        <v>227</v>
      </c>
      <c r="I384" s="0" t="n">
        <v>0.7124</v>
      </c>
      <c r="J384" s="0" t="n">
        <v>27.4169912174355</v>
      </c>
      <c r="K384" s="0" t="n">
        <v>2420</v>
      </c>
      <c r="L384" s="23" t="n">
        <f aca="false">IF(D384="Electrique direct")</f>
        <v>0</v>
      </c>
    </row>
    <row r="385" customFormat="false" ht="13.8" hidden="false" customHeight="false" outlineLevel="0" collapsed="false">
      <c r="A385" s="0" t="s">
        <v>14</v>
      </c>
      <c r="B385" s="0" t="s">
        <v>542</v>
      </c>
      <c r="C385" s="0" t="s">
        <v>75</v>
      </c>
      <c r="D385" s="0" t="s">
        <v>40</v>
      </c>
      <c r="E385" s="0" t="s">
        <v>37</v>
      </c>
      <c r="F385" s="0" t="s">
        <v>614</v>
      </c>
      <c r="G385" s="0" t="str">
        <f aca="false">CONCATENATE(LEFT(F385,2),RIGHT(F385,6))</f>
        <v>02580303</v>
      </c>
      <c r="H385" s="0" t="s">
        <v>227</v>
      </c>
      <c r="I385" s="0" t="n">
        <v>0.578819977512267</v>
      </c>
      <c r="J385" s="0" t="n">
        <v>15.3562773340752</v>
      </c>
      <c r="K385" s="0" t="n">
        <v>1064</v>
      </c>
      <c r="L385" s="23" t="n">
        <f aca="false">IF(D385="Electrique direct")</f>
        <v>0</v>
      </c>
    </row>
    <row r="386" customFormat="false" ht="13.8" hidden="false" customHeight="false" outlineLevel="0" collapsed="false">
      <c r="A386" s="0" t="s">
        <v>14</v>
      </c>
      <c r="B386" s="0" t="s">
        <v>542</v>
      </c>
      <c r="C386" s="0" t="s">
        <v>75</v>
      </c>
      <c r="D386" s="0" t="s">
        <v>41</v>
      </c>
      <c r="E386" s="0" t="s">
        <v>39</v>
      </c>
      <c r="F386" s="0" t="s">
        <v>615</v>
      </c>
      <c r="G386" s="0" t="str">
        <f aca="false">CONCATENATE(LEFT(F386,2),RIGHT(F386,6))</f>
        <v>02580404</v>
      </c>
      <c r="H386" s="0" t="s">
        <v>227</v>
      </c>
      <c r="I386" s="0" t="n">
        <v>0.694615581188205</v>
      </c>
      <c r="J386" s="0" t="n">
        <v>11.3073224453647</v>
      </c>
      <c r="K386" s="0" t="n">
        <v>1064</v>
      </c>
      <c r="L386" s="23" t="n">
        <f aca="false">IF(D386="Electrique direct")</f>
        <v>0</v>
      </c>
    </row>
    <row r="387" customFormat="false" ht="13.8" hidden="false" customHeight="false" outlineLevel="0" collapsed="false">
      <c r="A387" s="0" t="s">
        <v>14</v>
      </c>
      <c r="B387" s="0" t="s">
        <v>542</v>
      </c>
      <c r="C387" s="0" t="s">
        <v>75</v>
      </c>
      <c r="D387" s="0" t="s">
        <v>45</v>
      </c>
      <c r="E387" s="0" t="s">
        <v>43</v>
      </c>
      <c r="F387" s="0" t="s">
        <v>616</v>
      </c>
      <c r="G387" s="0" t="str">
        <f aca="false">CONCATENATE(LEFT(F387,2),RIGHT(F387,6))</f>
        <v>02580602</v>
      </c>
      <c r="H387" s="0" t="s">
        <v>227</v>
      </c>
      <c r="I387" s="0" t="n">
        <v>0.92</v>
      </c>
      <c r="J387" s="0" t="n">
        <v>10.4</v>
      </c>
      <c r="K387" s="0" t="n">
        <v>1320</v>
      </c>
      <c r="L387" s="23" t="n">
        <f aca="false">IF(D387="Electrique direct")</f>
        <v>1</v>
      </c>
    </row>
    <row r="388" customFormat="false" ht="13.8" hidden="false" customHeight="false" outlineLevel="0" collapsed="false">
      <c r="A388" s="0" t="s">
        <v>14</v>
      </c>
      <c r="B388" s="0" t="s">
        <v>542</v>
      </c>
      <c r="C388" s="0" t="s">
        <v>75</v>
      </c>
      <c r="D388" s="0" t="s">
        <v>48</v>
      </c>
      <c r="E388" s="0" t="s">
        <v>43</v>
      </c>
      <c r="F388" s="0" t="s">
        <v>617</v>
      </c>
      <c r="G388" s="0" t="str">
        <f aca="false">CONCATENATE(LEFT(F388,2),RIGHT(F388,6))</f>
        <v>02580902</v>
      </c>
      <c r="H388" s="0" t="s">
        <v>227</v>
      </c>
      <c r="I388" s="0" t="n">
        <v>2.9521585116279</v>
      </c>
      <c r="J388" s="0" t="n">
        <v>74.9338048303788</v>
      </c>
      <c r="K388" s="0" t="n">
        <v>1320</v>
      </c>
      <c r="L388" s="23" t="n">
        <f aca="false">IF(D388="Electrique direct")</f>
        <v>0</v>
      </c>
    </row>
    <row r="389" customFormat="false" ht="13.8" hidden="false" customHeight="false" outlineLevel="0" collapsed="false">
      <c r="A389" s="0" t="s">
        <v>14</v>
      </c>
      <c r="B389" s="0" t="s">
        <v>542</v>
      </c>
      <c r="C389" s="0" t="s">
        <v>75</v>
      </c>
      <c r="D389" s="0" t="s">
        <v>55</v>
      </c>
      <c r="E389" s="0" t="s">
        <v>43</v>
      </c>
      <c r="F389" s="0" t="s">
        <v>618</v>
      </c>
      <c r="G389" s="0" t="str">
        <f aca="false">CONCATENATE(LEFT(F389,2),RIGHT(F389,6))</f>
        <v>02581002</v>
      </c>
      <c r="H389" s="0" t="s">
        <v>227</v>
      </c>
      <c r="I389" s="0" t="n">
        <v>2.81101778073089</v>
      </c>
      <c r="J389" s="0" t="n">
        <v>32.5987657415523</v>
      </c>
      <c r="K389" s="0" t="n">
        <v>1320</v>
      </c>
      <c r="L389" s="23" t="n">
        <f aca="false">IF(D389="Electrique direct")</f>
        <v>0</v>
      </c>
    </row>
    <row r="390" customFormat="false" ht="13.8" hidden="false" customHeight="false" outlineLevel="0" collapsed="false">
      <c r="A390" s="0" t="s">
        <v>14</v>
      </c>
      <c r="B390" s="0" t="s">
        <v>542</v>
      </c>
      <c r="C390" s="0" t="s">
        <v>75</v>
      </c>
      <c r="D390" s="0" t="s">
        <v>35</v>
      </c>
      <c r="E390" s="0" t="s">
        <v>34</v>
      </c>
      <c r="F390" s="0" t="s">
        <v>619</v>
      </c>
      <c r="G390" s="0" t="str">
        <f aca="false">CONCATENATE(LEFT(F390,2),RIGHT(F390,6))</f>
        <v>02582106</v>
      </c>
      <c r="H390" s="0" t="s">
        <v>227</v>
      </c>
      <c r="I390" s="0" t="n">
        <v>0.822</v>
      </c>
      <c r="J390" s="0" t="n">
        <v>32.6392752588518</v>
      </c>
      <c r="K390" s="0" t="n">
        <v>2420</v>
      </c>
      <c r="L390" s="23" t="n">
        <f aca="false">IF(D390="Electrique direct")</f>
        <v>0</v>
      </c>
    </row>
    <row r="391" customFormat="false" ht="13.8" hidden="false" customHeight="false" outlineLevel="0" collapsed="false">
      <c r="A391" s="0" t="s">
        <v>14</v>
      </c>
      <c r="B391" s="0" t="s">
        <v>542</v>
      </c>
      <c r="C391" s="0" t="s">
        <v>75</v>
      </c>
      <c r="D391" s="0" t="s">
        <v>36</v>
      </c>
      <c r="E391" s="0" t="s">
        <v>37</v>
      </c>
      <c r="F391" s="0" t="s">
        <v>620</v>
      </c>
      <c r="G391" s="0" t="str">
        <f aca="false">CONCATENATE(LEFT(F391,2),RIGHT(F391,6))</f>
        <v>02582303</v>
      </c>
      <c r="H391" s="0" t="s">
        <v>227</v>
      </c>
      <c r="I391" s="0" t="n">
        <v>0.763718224222217</v>
      </c>
      <c r="J391" s="0" t="n">
        <v>18.2812825405657</v>
      </c>
      <c r="K391" s="0" t="n">
        <v>1064</v>
      </c>
      <c r="L391" s="23" t="n">
        <f aca="false">IF(D391="Electrique direct")</f>
        <v>0</v>
      </c>
    </row>
    <row r="392" customFormat="false" ht="13.8" hidden="false" customHeight="false" outlineLevel="0" collapsed="false">
      <c r="A392" s="0" t="s">
        <v>14</v>
      </c>
      <c r="B392" s="0" t="s">
        <v>542</v>
      </c>
      <c r="C392" s="0" t="s">
        <v>75</v>
      </c>
      <c r="D392" s="0" t="s">
        <v>38</v>
      </c>
      <c r="E392" s="0" t="s">
        <v>39</v>
      </c>
      <c r="F392" s="0" t="s">
        <v>621</v>
      </c>
      <c r="G392" s="0" t="str">
        <f aca="false">CONCATENATE(LEFT(F392,2),RIGHT(F392,6))</f>
        <v>02582404</v>
      </c>
      <c r="H392" s="0" t="s">
        <v>227</v>
      </c>
      <c r="I392" s="0" t="n">
        <v>0.99092357134619</v>
      </c>
      <c r="J392" s="0" t="n">
        <v>13.4610981492437</v>
      </c>
      <c r="K392" s="0" t="n">
        <v>1064</v>
      </c>
      <c r="L392" s="23" t="n">
        <f aca="false">IF(D392="Electrique direct")</f>
        <v>0</v>
      </c>
    </row>
    <row r="393" customFormat="false" ht="13.8" hidden="false" customHeight="false" outlineLevel="0" collapsed="false">
      <c r="A393" s="0" t="s">
        <v>14</v>
      </c>
      <c r="B393" s="0" t="s">
        <v>542</v>
      </c>
      <c r="C393" s="0" t="s">
        <v>75</v>
      </c>
      <c r="D393" s="0" t="s">
        <v>46</v>
      </c>
      <c r="E393" s="0" t="s">
        <v>43</v>
      </c>
      <c r="F393" s="0" t="s">
        <v>622</v>
      </c>
      <c r="G393" s="0" t="str">
        <f aca="false">CONCATENATE(LEFT(F393,2),RIGHT(F393,6))</f>
        <v>02582602</v>
      </c>
      <c r="H393" s="0" t="s">
        <v>227</v>
      </c>
      <c r="I393" s="0" t="n">
        <v>1</v>
      </c>
      <c r="J393" s="0" t="n">
        <v>12</v>
      </c>
      <c r="K393" s="0" t="n">
        <v>1320</v>
      </c>
      <c r="L393" s="23" t="n">
        <f aca="false">IF(D393="Electrique direct")</f>
        <v>0</v>
      </c>
    </row>
    <row r="394" customFormat="false" ht="13.8" hidden="false" customHeight="false" outlineLevel="0" collapsed="false">
      <c r="A394" s="0" t="s">
        <v>14</v>
      </c>
      <c r="B394" s="0" t="s">
        <v>542</v>
      </c>
      <c r="C394" s="0" t="s">
        <v>75</v>
      </c>
      <c r="D394" s="0" t="s">
        <v>49</v>
      </c>
      <c r="E394" s="0" t="s">
        <v>43</v>
      </c>
      <c r="F394" s="0" t="s">
        <v>623</v>
      </c>
      <c r="G394" s="0" t="str">
        <f aca="false">CONCATENATE(LEFT(F394,2),RIGHT(F394,6))</f>
        <v>02582902</v>
      </c>
      <c r="H394" s="0" t="s">
        <v>227</v>
      </c>
      <c r="I394" s="0" t="n">
        <v>3.40633674418604</v>
      </c>
      <c r="J394" s="0" t="n">
        <v>89.2069105123557</v>
      </c>
      <c r="K394" s="0" t="n">
        <v>1320</v>
      </c>
      <c r="L394" s="23" t="n">
        <f aca="false">IF(D394="Electrique direct")</f>
        <v>0</v>
      </c>
    </row>
    <row r="395" customFormat="false" ht="13.8" hidden="false" customHeight="false" outlineLevel="0" collapsed="false">
      <c r="A395" s="0" t="s">
        <v>14</v>
      </c>
      <c r="B395" s="0" t="s">
        <v>542</v>
      </c>
      <c r="C395" s="0" t="s">
        <v>75</v>
      </c>
      <c r="D395" s="0" t="s">
        <v>56</v>
      </c>
      <c r="E395" s="0" t="s">
        <v>43</v>
      </c>
      <c r="F395" s="0" t="s">
        <v>624</v>
      </c>
      <c r="G395" s="0" t="str">
        <f aca="false">CONCATENATE(LEFT(F395,2),RIGHT(F395,6))</f>
        <v>02583002</v>
      </c>
      <c r="H395" s="0" t="s">
        <v>227</v>
      </c>
      <c r="I395" s="0" t="n">
        <v>3.33681966777408</v>
      </c>
      <c r="J395" s="0" t="n">
        <v>38.808054454229</v>
      </c>
      <c r="K395" s="0" t="n">
        <v>1320</v>
      </c>
      <c r="L395" s="23" t="n">
        <f aca="false">IF(D395="Electrique direct")</f>
        <v>0</v>
      </c>
    </row>
    <row r="396" customFormat="false" ht="13.8" hidden="false" customHeight="false" outlineLevel="0" collapsed="false">
      <c r="A396" s="0" t="s">
        <v>14</v>
      </c>
      <c r="B396" s="0" t="s">
        <v>542</v>
      </c>
      <c r="C396" s="0" t="s">
        <v>80</v>
      </c>
      <c r="D396" s="0" t="s">
        <v>32</v>
      </c>
      <c r="E396" s="0" t="s">
        <v>33</v>
      </c>
      <c r="F396" s="0" t="s">
        <v>625</v>
      </c>
      <c r="G396" s="0" t="str">
        <f aca="false">CONCATENATE(LEFT(F396,2),RIGHT(F396,6))</f>
        <v>02700101</v>
      </c>
      <c r="H396" s="0" t="s">
        <v>227</v>
      </c>
      <c r="I396" s="0" t="n">
        <v>0.718687229459577</v>
      </c>
      <c r="J396" s="0" t="n">
        <v>46.5669265998722</v>
      </c>
      <c r="K396" s="0" t="n">
        <v>119</v>
      </c>
      <c r="L396" s="23" t="n">
        <f aca="false">IF(D396="Electrique direct")</f>
        <v>0</v>
      </c>
    </row>
    <row r="397" customFormat="false" ht="13.8" hidden="false" customHeight="false" outlineLevel="0" collapsed="false">
      <c r="A397" s="0" t="s">
        <v>14</v>
      </c>
      <c r="B397" s="0" t="s">
        <v>542</v>
      </c>
      <c r="C397" s="0" t="s">
        <v>80</v>
      </c>
      <c r="D397" s="0" t="s">
        <v>32</v>
      </c>
      <c r="E397" s="0" t="s">
        <v>34</v>
      </c>
      <c r="F397" s="0" t="s">
        <v>626</v>
      </c>
      <c r="G397" s="0" t="str">
        <f aca="false">CONCATENATE(LEFT(F397,2),RIGHT(F397,6))</f>
        <v>02700106</v>
      </c>
      <c r="H397" s="0" t="s">
        <v>227</v>
      </c>
      <c r="I397" s="0" t="n">
        <v>0.669066666666667</v>
      </c>
      <c r="J397" s="0" t="n">
        <v>46.7242172007232</v>
      </c>
      <c r="K397" s="0" t="n">
        <v>2035</v>
      </c>
      <c r="L397" s="23" t="n">
        <f aca="false">IF(D397="Electrique direct")</f>
        <v>0</v>
      </c>
    </row>
    <row r="398" customFormat="false" ht="13.8" hidden="false" customHeight="false" outlineLevel="0" collapsed="false">
      <c r="A398" s="0" t="s">
        <v>14</v>
      </c>
      <c r="B398" s="0" t="s">
        <v>542</v>
      </c>
      <c r="C398" s="0" t="s">
        <v>80</v>
      </c>
      <c r="D398" s="0" t="s">
        <v>40</v>
      </c>
      <c r="E398" s="0" t="s">
        <v>37</v>
      </c>
      <c r="F398" s="0" t="s">
        <v>627</v>
      </c>
      <c r="G398" s="0" t="str">
        <f aca="false">CONCATENATE(LEFT(F398,2),RIGHT(F398,6))</f>
        <v>02700303</v>
      </c>
      <c r="H398" s="0" t="s">
        <v>227</v>
      </c>
      <c r="I398" s="0" t="n">
        <v>0.562671283670444</v>
      </c>
      <c r="J398" s="0" t="n">
        <v>32.7419951096819</v>
      </c>
      <c r="K398" s="0" t="n">
        <v>1043</v>
      </c>
      <c r="L398" s="23" t="n">
        <f aca="false">IF(D398="Electrique direct")</f>
        <v>0</v>
      </c>
    </row>
    <row r="399" customFormat="false" ht="13.8" hidden="false" customHeight="false" outlineLevel="0" collapsed="false">
      <c r="A399" s="0" t="s">
        <v>14</v>
      </c>
      <c r="B399" s="0" t="s">
        <v>542</v>
      </c>
      <c r="C399" s="0" t="s">
        <v>80</v>
      </c>
      <c r="D399" s="0" t="s">
        <v>41</v>
      </c>
      <c r="E399" s="0" t="s">
        <v>39</v>
      </c>
      <c r="F399" s="0" t="s">
        <v>628</v>
      </c>
      <c r="G399" s="0" t="str">
        <f aca="false">CONCATENATE(LEFT(F399,2),RIGHT(F399,6))</f>
        <v>02700404</v>
      </c>
      <c r="H399" s="0" t="s">
        <v>227</v>
      </c>
      <c r="I399" s="0" t="n">
        <v>0.678372267532665</v>
      </c>
      <c r="J399" s="0" t="n">
        <v>22.751774921423</v>
      </c>
      <c r="K399" s="0" t="n">
        <v>1043</v>
      </c>
      <c r="L399" s="23" t="n">
        <f aca="false">IF(D399="Electrique direct")</f>
        <v>0</v>
      </c>
    </row>
    <row r="400" customFormat="false" ht="13.8" hidden="false" customHeight="false" outlineLevel="0" collapsed="false">
      <c r="A400" s="0" t="s">
        <v>14</v>
      </c>
      <c r="B400" s="0" t="s">
        <v>542</v>
      </c>
      <c r="C400" s="0" t="s">
        <v>80</v>
      </c>
      <c r="D400" s="0" t="s">
        <v>45</v>
      </c>
      <c r="E400" s="0" t="s">
        <v>43</v>
      </c>
      <c r="F400" s="0" t="s">
        <v>629</v>
      </c>
      <c r="G400" s="0" t="str">
        <f aca="false">CONCATENATE(LEFT(F400,2),RIGHT(F400,6))</f>
        <v>02700602</v>
      </c>
      <c r="H400" s="0" t="s">
        <v>227</v>
      </c>
      <c r="I400" s="0" t="n">
        <v>0.92</v>
      </c>
      <c r="J400" s="0" t="n">
        <v>10.4</v>
      </c>
      <c r="K400" s="0" t="n">
        <v>1312.5</v>
      </c>
      <c r="L400" s="23" t="n">
        <f aca="false">IF(D400="Electrique direct")</f>
        <v>1</v>
      </c>
    </row>
    <row r="401" customFormat="false" ht="13.8" hidden="false" customHeight="false" outlineLevel="0" collapsed="false">
      <c r="A401" s="0" t="s">
        <v>14</v>
      </c>
      <c r="B401" s="0" t="s">
        <v>542</v>
      </c>
      <c r="C401" s="0" t="s">
        <v>80</v>
      </c>
      <c r="D401" s="0" t="s">
        <v>48</v>
      </c>
      <c r="E401" s="0" t="s">
        <v>43</v>
      </c>
      <c r="F401" s="0" t="s">
        <v>630</v>
      </c>
      <c r="G401" s="0" t="str">
        <f aca="false">CONCATENATE(LEFT(F401,2),RIGHT(F401,6))</f>
        <v>02700902</v>
      </c>
      <c r="H401" s="0" t="s">
        <v>227</v>
      </c>
      <c r="I401" s="0" t="n">
        <v>2.94489544186046</v>
      </c>
      <c r="J401" s="0" t="n">
        <v>117.778569620897</v>
      </c>
      <c r="K401" s="0" t="n">
        <v>1312.5</v>
      </c>
      <c r="L401" s="23" t="n">
        <f aca="false">IF(D401="Electrique direct")</f>
        <v>0</v>
      </c>
    </row>
    <row r="402" customFormat="false" ht="13.8" hidden="false" customHeight="false" outlineLevel="0" collapsed="false">
      <c r="A402" s="0" t="s">
        <v>14</v>
      </c>
      <c r="B402" s="0" t="s">
        <v>542</v>
      </c>
      <c r="C402" s="0" t="s">
        <v>80</v>
      </c>
      <c r="D402" s="0" t="s">
        <v>55</v>
      </c>
      <c r="E402" s="0" t="s">
        <v>43</v>
      </c>
      <c r="F402" s="0" t="s">
        <v>631</v>
      </c>
      <c r="G402" s="0" t="str">
        <f aca="false">CONCATENATE(LEFT(F402,2),RIGHT(F402,6))</f>
        <v>02701002</v>
      </c>
      <c r="H402" s="0" t="s">
        <v>227</v>
      </c>
      <c r="I402" s="0" t="n">
        <v>2.80410195348837</v>
      </c>
      <c r="J402" s="0" t="n">
        <v>62.8906683504719</v>
      </c>
      <c r="K402" s="0" t="n">
        <v>1312.5</v>
      </c>
      <c r="L402" s="23" t="n">
        <f aca="false">IF(D402="Electrique direct")</f>
        <v>0</v>
      </c>
    </row>
    <row r="403" customFormat="false" ht="13.8" hidden="false" customHeight="false" outlineLevel="0" collapsed="false">
      <c r="A403" s="0" t="s">
        <v>14</v>
      </c>
      <c r="B403" s="0" t="s">
        <v>542</v>
      </c>
      <c r="C403" s="0" t="s">
        <v>80</v>
      </c>
      <c r="D403" s="0" t="s">
        <v>35</v>
      </c>
      <c r="E403" s="0" t="s">
        <v>33</v>
      </c>
      <c r="F403" s="0" t="s">
        <v>632</v>
      </c>
      <c r="G403" s="0" t="str">
        <f aca="false">CONCATENATE(LEFT(F403,2),RIGHT(F403,6))</f>
        <v>02702101</v>
      </c>
      <c r="H403" s="0" t="s">
        <v>227</v>
      </c>
      <c r="I403" s="0" t="n">
        <v>0.82925449553028</v>
      </c>
      <c r="J403" s="0" t="n">
        <v>55.4368173808002</v>
      </c>
      <c r="K403" s="0" t="n">
        <v>119</v>
      </c>
      <c r="L403" s="23" t="n">
        <f aca="false">IF(D403="Electrique direct")</f>
        <v>0</v>
      </c>
    </row>
    <row r="404" customFormat="false" ht="13.8" hidden="false" customHeight="false" outlineLevel="0" collapsed="false">
      <c r="A404" s="0" t="s">
        <v>14</v>
      </c>
      <c r="B404" s="0" t="s">
        <v>542</v>
      </c>
      <c r="C404" s="0" t="s">
        <v>80</v>
      </c>
      <c r="D404" s="0" t="s">
        <v>35</v>
      </c>
      <c r="E404" s="0" t="s">
        <v>34</v>
      </c>
      <c r="F404" s="0" t="s">
        <v>633</v>
      </c>
      <c r="G404" s="0" t="str">
        <f aca="false">CONCATENATE(LEFT(F404,2),RIGHT(F404,6))</f>
        <v>02702106</v>
      </c>
      <c r="H404" s="0" t="s">
        <v>227</v>
      </c>
      <c r="I404" s="0" t="n">
        <v>0.772</v>
      </c>
      <c r="J404" s="0" t="n">
        <v>55.6240680960991</v>
      </c>
      <c r="K404" s="0" t="n">
        <v>2035</v>
      </c>
      <c r="L404" s="23" t="n">
        <f aca="false">IF(D404="Electrique direct")</f>
        <v>0</v>
      </c>
    </row>
    <row r="405" customFormat="false" ht="13.8" hidden="false" customHeight="false" outlineLevel="0" collapsed="false">
      <c r="A405" s="0" t="s">
        <v>14</v>
      </c>
      <c r="B405" s="0" t="s">
        <v>542</v>
      </c>
      <c r="C405" s="0" t="s">
        <v>80</v>
      </c>
      <c r="D405" s="0" t="s">
        <v>36</v>
      </c>
      <c r="E405" s="0" t="s">
        <v>37</v>
      </c>
      <c r="F405" s="0" t="s">
        <v>634</v>
      </c>
      <c r="G405" s="0" t="str">
        <f aca="false">CONCATENATE(LEFT(F405,2),RIGHT(F405,6))</f>
        <v>02702303</v>
      </c>
      <c r="H405" s="0" t="s">
        <v>227</v>
      </c>
      <c r="I405" s="0" t="n">
        <v>0.751794894187846</v>
      </c>
      <c r="J405" s="0" t="n">
        <v>38.9785656067641</v>
      </c>
      <c r="K405" s="0" t="n">
        <v>1043</v>
      </c>
      <c r="L405" s="23" t="n">
        <f aca="false">IF(D405="Electrique direct")</f>
        <v>0</v>
      </c>
    </row>
    <row r="406" customFormat="false" ht="13.8" hidden="false" customHeight="false" outlineLevel="0" collapsed="false">
      <c r="A406" s="0" t="s">
        <v>14</v>
      </c>
      <c r="B406" s="0" t="s">
        <v>542</v>
      </c>
      <c r="C406" s="0" t="s">
        <v>80</v>
      </c>
      <c r="D406" s="0" t="s">
        <v>38</v>
      </c>
      <c r="E406" s="0" t="s">
        <v>39</v>
      </c>
      <c r="F406" s="0" t="s">
        <v>635</v>
      </c>
      <c r="G406" s="0" t="str">
        <f aca="false">CONCATENATE(LEFT(F406,2),RIGHT(F406,6))</f>
        <v>02702404</v>
      </c>
      <c r="H406" s="0" t="s">
        <v>227</v>
      </c>
      <c r="I406" s="0" t="n">
        <v>0.979389222027567</v>
      </c>
      <c r="J406" s="0" t="n">
        <v>27.0854463350274</v>
      </c>
      <c r="K406" s="0" t="n">
        <v>1043</v>
      </c>
      <c r="L406" s="23" t="n">
        <f aca="false">IF(D406="Electrique direct")</f>
        <v>0</v>
      </c>
    </row>
    <row r="407" customFormat="false" ht="13.8" hidden="false" customHeight="false" outlineLevel="0" collapsed="false">
      <c r="A407" s="0" t="s">
        <v>14</v>
      </c>
      <c r="B407" s="0" t="s">
        <v>542</v>
      </c>
      <c r="C407" s="0" t="s">
        <v>80</v>
      </c>
      <c r="D407" s="0" t="s">
        <v>46</v>
      </c>
      <c r="E407" s="0" t="s">
        <v>43</v>
      </c>
      <c r="F407" s="0" t="s">
        <v>636</v>
      </c>
      <c r="G407" s="0" t="str">
        <f aca="false">CONCATENATE(LEFT(F407,2),RIGHT(F407,6))</f>
        <v>02702602</v>
      </c>
      <c r="H407" s="0" t="s">
        <v>227</v>
      </c>
      <c r="I407" s="0" t="n">
        <v>1</v>
      </c>
      <c r="J407" s="0" t="n">
        <v>12</v>
      </c>
      <c r="K407" s="0" t="n">
        <v>1312.5</v>
      </c>
      <c r="L407" s="23" t="n">
        <f aca="false">IF(D407="Electrique direct")</f>
        <v>0</v>
      </c>
    </row>
    <row r="408" customFormat="false" ht="13.8" hidden="false" customHeight="false" outlineLevel="0" collapsed="false">
      <c r="A408" s="0" t="s">
        <v>14</v>
      </c>
      <c r="B408" s="0" t="s">
        <v>542</v>
      </c>
      <c r="C408" s="0" t="s">
        <v>80</v>
      </c>
      <c r="D408" s="0" t="s">
        <v>49</v>
      </c>
      <c r="E408" s="0" t="s">
        <v>43</v>
      </c>
      <c r="F408" s="0" t="s">
        <v>637</v>
      </c>
      <c r="G408" s="0" t="str">
        <f aca="false">CONCATENATE(LEFT(F408,2),RIGHT(F408,6))</f>
        <v>02702902</v>
      </c>
      <c r="H408" s="0" t="s">
        <v>227</v>
      </c>
      <c r="I408" s="0" t="n">
        <v>3.39795627906976</v>
      </c>
      <c r="J408" s="0" t="n">
        <v>140.21258288202</v>
      </c>
      <c r="K408" s="0" t="n">
        <v>1312.5</v>
      </c>
      <c r="L408" s="23" t="n">
        <f aca="false">IF(D408="Electrique direct")</f>
        <v>0</v>
      </c>
    </row>
    <row r="409" customFormat="false" ht="13.8" hidden="false" customHeight="false" outlineLevel="0" collapsed="false">
      <c r="A409" s="0" t="s">
        <v>14</v>
      </c>
      <c r="B409" s="0" t="s">
        <v>542</v>
      </c>
      <c r="C409" s="0" t="s">
        <v>80</v>
      </c>
      <c r="D409" s="0" t="s">
        <v>56</v>
      </c>
      <c r="E409" s="0" t="s">
        <v>43</v>
      </c>
      <c r="F409" s="0" t="s">
        <v>638</v>
      </c>
      <c r="G409" s="0" t="str">
        <f aca="false">CONCATENATE(LEFT(F409,2),RIGHT(F409,6))</f>
        <v>02703002</v>
      </c>
      <c r="H409" s="0" t="s">
        <v>227</v>
      </c>
      <c r="I409" s="0" t="n">
        <v>3.32861023255814</v>
      </c>
      <c r="J409" s="0" t="n">
        <v>74.8698432743713</v>
      </c>
      <c r="K409" s="0" t="n">
        <v>1312.5</v>
      </c>
      <c r="L409" s="23" t="n">
        <f aca="false">IF(D409="Electrique direct")</f>
        <v>0</v>
      </c>
    </row>
    <row r="410" customFormat="false" ht="13.8" hidden="false" customHeight="false" outlineLevel="0" collapsed="false">
      <c r="A410" s="0" t="s">
        <v>14</v>
      </c>
      <c r="B410" s="0" t="s">
        <v>542</v>
      </c>
      <c r="C410" s="0" t="s">
        <v>81</v>
      </c>
      <c r="D410" s="0" t="s">
        <v>40</v>
      </c>
      <c r="E410" s="0" t="s">
        <v>37</v>
      </c>
      <c r="F410" s="0" t="s">
        <v>639</v>
      </c>
      <c r="G410" s="0" t="str">
        <f aca="false">CONCATENATE(LEFT(F410,2),RIGHT(F410,6))</f>
        <v>02710303</v>
      </c>
      <c r="H410" s="0" t="s">
        <v>227</v>
      </c>
      <c r="I410" s="0" t="n">
        <v>0.564023319271781</v>
      </c>
      <c r="J410" s="0" t="n">
        <v>30.1548079890685</v>
      </c>
      <c r="K410" s="0" t="n">
        <v>1043</v>
      </c>
      <c r="L410" s="23" t="n">
        <f aca="false">IF(D410="Electrique direct")</f>
        <v>0</v>
      </c>
    </row>
    <row r="411" customFormat="false" ht="13.8" hidden="false" customHeight="false" outlineLevel="0" collapsed="false">
      <c r="A411" s="0" t="s">
        <v>14</v>
      </c>
      <c r="B411" s="0" t="s">
        <v>542</v>
      </c>
      <c r="C411" s="0" t="s">
        <v>81</v>
      </c>
      <c r="D411" s="0" t="s">
        <v>41</v>
      </c>
      <c r="E411" s="0" t="s">
        <v>39</v>
      </c>
      <c r="F411" s="0" t="s">
        <v>640</v>
      </c>
      <c r="G411" s="0" t="str">
        <f aca="false">CONCATENATE(LEFT(F411,2),RIGHT(F411,6))</f>
        <v>02710404</v>
      </c>
      <c r="H411" s="0" t="s">
        <v>227</v>
      </c>
      <c r="I411" s="0" t="n">
        <v>0.679725948054593</v>
      </c>
      <c r="J411" s="0" t="n">
        <v>21.1543725178318</v>
      </c>
      <c r="K411" s="0" t="n">
        <v>1043</v>
      </c>
      <c r="L411" s="23" t="n">
        <f aca="false">IF(D411="Electrique direct")</f>
        <v>0</v>
      </c>
    </row>
    <row r="412" customFormat="false" ht="13.8" hidden="false" customHeight="false" outlineLevel="0" collapsed="false">
      <c r="A412" s="0" t="s">
        <v>14</v>
      </c>
      <c r="B412" s="0" t="s">
        <v>542</v>
      </c>
      <c r="C412" s="0" t="s">
        <v>81</v>
      </c>
      <c r="D412" s="0" t="s">
        <v>45</v>
      </c>
      <c r="E412" s="0" t="s">
        <v>43</v>
      </c>
      <c r="F412" s="0" t="s">
        <v>641</v>
      </c>
      <c r="G412" s="0" t="str">
        <f aca="false">CONCATENATE(LEFT(F412,2),RIGHT(F412,6))</f>
        <v>02710602</v>
      </c>
      <c r="H412" s="0" t="s">
        <v>227</v>
      </c>
      <c r="I412" s="0" t="n">
        <v>0.92</v>
      </c>
      <c r="J412" s="0" t="n">
        <v>10.4</v>
      </c>
      <c r="K412" s="0" t="n">
        <v>1312.5</v>
      </c>
      <c r="L412" s="23" t="n">
        <f aca="false">IF(D412="Electrique direct")</f>
        <v>1</v>
      </c>
    </row>
    <row r="413" customFormat="false" ht="13.8" hidden="false" customHeight="false" outlineLevel="0" collapsed="false">
      <c r="A413" s="0" t="s">
        <v>14</v>
      </c>
      <c r="B413" s="0" t="s">
        <v>542</v>
      </c>
      <c r="C413" s="0" t="s">
        <v>81</v>
      </c>
      <c r="D413" s="0" t="s">
        <v>48</v>
      </c>
      <c r="E413" s="0" t="s">
        <v>43</v>
      </c>
      <c r="F413" s="0" t="s">
        <v>642</v>
      </c>
      <c r="G413" s="0" t="str">
        <f aca="false">CONCATENATE(LEFT(F413,2),RIGHT(F413,6))</f>
        <v>02710902</v>
      </c>
      <c r="H413" s="0" t="s">
        <v>227</v>
      </c>
      <c r="I413" s="0" t="n">
        <v>2.94489544186046</v>
      </c>
      <c r="J413" s="0" t="n">
        <v>110.115974829805</v>
      </c>
      <c r="K413" s="0" t="n">
        <v>1312.5</v>
      </c>
      <c r="L413" s="23" t="n">
        <f aca="false">IF(D413="Electrique direct")</f>
        <v>0</v>
      </c>
    </row>
    <row r="414" customFormat="false" ht="13.8" hidden="false" customHeight="false" outlineLevel="0" collapsed="false">
      <c r="A414" s="0" t="s">
        <v>14</v>
      </c>
      <c r="B414" s="0" t="s">
        <v>542</v>
      </c>
      <c r="C414" s="0" t="s">
        <v>81</v>
      </c>
      <c r="D414" s="0" t="s">
        <v>55</v>
      </c>
      <c r="E414" s="0" t="s">
        <v>43</v>
      </c>
      <c r="F414" s="0" t="s">
        <v>643</v>
      </c>
      <c r="G414" s="0" t="str">
        <f aca="false">CONCATENATE(LEFT(F414,2),RIGHT(F414,6))</f>
        <v>02711002</v>
      </c>
      <c r="H414" s="0" t="s">
        <v>227</v>
      </c>
      <c r="I414" s="0" t="n">
        <v>2.80410195348837</v>
      </c>
      <c r="J414" s="0" t="n">
        <v>56.6742184723577</v>
      </c>
      <c r="K414" s="0" t="n">
        <v>1312.5</v>
      </c>
      <c r="L414" s="23" t="n">
        <f aca="false">IF(D414="Electrique direct")</f>
        <v>0</v>
      </c>
    </row>
    <row r="415" customFormat="false" ht="13.8" hidden="false" customHeight="false" outlineLevel="0" collapsed="false">
      <c r="A415" s="0" t="s">
        <v>14</v>
      </c>
      <c r="B415" s="0" t="s">
        <v>542</v>
      </c>
      <c r="C415" s="0" t="s">
        <v>81</v>
      </c>
      <c r="D415" s="0" t="s">
        <v>36</v>
      </c>
      <c r="E415" s="0" t="s">
        <v>37</v>
      </c>
      <c r="F415" s="0" t="s">
        <v>644</v>
      </c>
      <c r="G415" s="0" t="str">
        <f aca="false">CONCATENATE(LEFT(F415,2),RIGHT(F415,6))</f>
        <v>02712303</v>
      </c>
      <c r="H415" s="0" t="s">
        <v>227</v>
      </c>
      <c r="I415" s="0" t="n">
        <v>0.752510185819243</v>
      </c>
      <c r="J415" s="0" t="n">
        <v>35.8985809393672</v>
      </c>
      <c r="K415" s="0" t="n">
        <v>1043</v>
      </c>
      <c r="L415" s="23" t="n">
        <f aca="false">IF(D415="Electrique direct")</f>
        <v>0</v>
      </c>
    </row>
    <row r="416" customFormat="false" ht="13.8" hidden="false" customHeight="false" outlineLevel="0" collapsed="false">
      <c r="A416" s="0" t="s">
        <v>14</v>
      </c>
      <c r="B416" s="0" t="s">
        <v>542</v>
      </c>
      <c r="C416" s="0" t="s">
        <v>81</v>
      </c>
      <c r="D416" s="0" t="s">
        <v>38</v>
      </c>
      <c r="E416" s="0" t="s">
        <v>39</v>
      </c>
      <c r="F416" s="0" t="s">
        <v>645</v>
      </c>
      <c r="G416" s="0" t="str">
        <f aca="false">CONCATENATE(LEFT(F416,2),RIGHT(F416,6))</f>
        <v>02712404</v>
      </c>
      <c r="H416" s="0" t="s">
        <v>227</v>
      </c>
      <c r="I416" s="0" t="n">
        <v>0.980105766965097</v>
      </c>
      <c r="J416" s="0" t="n">
        <v>25.1837768069426</v>
      </c>
      <c r="K416" s="0" t="n">
        <v>1043</v>
      </c>
      <c r="L416" s="23" t="n">
        <f aca="false">IF(D416="Electrique direct")</f>
        <v>0</v>
      </c>
    </row>
    <row r="417" customFormat="false" ht="13.8" hidden="false" customHeight="false" outlineLevel="0" collapsed="false">
      <c r="A417" s="0" t="s">
        <v>14</v>
      </c>
      <c r="B417" s="0" t="s">
        <v>542</v>
      </c>
      <c r="C417" s="0" t="s">
        <v>81</v>
      </c>
      <c r="D417" s="0" t="s">
        <v>46</v>
      </c>
      <c r="E417" s="0" t="s">
        <v>43</v>
      </c>
      <c r="F417" s="0" t="s">
        <v>646</v>
      </c>
      <c r="G417" s="0" t="str">
        <f aca="false">CONCATENATE(LEFT(F417,2),RIGHT(F417,6))</f>
        <v>02712602</v>
      </c>
      <c r="H417" s="0" t="s">
        <v>227</v>
      </c>
      <c r="I417" s="0" t="n">
        <v>1</v>
      </c>
      <c r="J417" s="0" t="n">
        <v>12</v>
      </c>
      <c r="K417" s="0" t="n">
        <v>1312.5</v>
      </c>
      <c r="L417" s="23" t="n">
        <f aca="false">IF(D417="Electrique direct")</f>
        <v>0</v>
      </c>
    </row>
    <row r="418" customFormat="false" ht="13.8" hidden="false" customHeight="false" outlineLevel="0" collapsed="false">
      <c r="A418" s="0" t="s">
        <v>14</v>
      </c>
      <c r="B418" s="0" t="s">
        <v>542</v>
      </c>
      <c r="C418" s="0" t="s">
        <v>81</v>
      </c>
      <c r="D418" s="0" t="s">
        <v>49</v>
      </c>
      <c r="E418" s="0" t="s">
        <v>43</v>
      </c>
      <c r="F418" s="0" t="s">
        <v>647</v>
      </c>
      <c r="G418" s="0" t="str">
        <f aca="false">CONCATENATE(LEFT(F418,2),RIGHT(F418,6))</f>
        <v>02712902</v>
      </c>
      <c r="H418" s="0" t="s">
        <v>227</v>
      </c>
      <c r="I418" s="0" t="n">
        <v>3.39795627906976</v>
      </c>
      <c r="J418" s="0" t="n">
        <v>131.090446225958</v>
      </c>
      <c r="K418" s="0" t="n">
        <v>1312.5</v>
      </c>
      <c r="L418" s="23" t="n">
        <f aca="false">IF(D418="Electrique direct")</f>
        <v>0</v>
      </c>
    </row>
    <row r="419" customFormat="false" ht="13.8" hidden="false" customHeight="false" outlineLevel="0" collapsed="false">
      <c r="A419" s="0" t="s">
        <v>14</v>
      </c>
      <c r="B419" s="0" t="s">
        <v>542</v>
      </c>
      <c r="C419" s="0" t="s">
        <v>81</v>
      </c>
      <c r="D419" s="0" t="s">
        <v>56</v>
      </c>
      <c r="E419" s="0" t="s">
        <v>43</v>
      </c>
      <c r="F419" s="0" t="s">
        <v>648</v>
      </c>
      <c r="G419" s="0" t="str">
        <f aca="false">CONCATENATE(LEFT(F419,2),RIGHT(F419,6))</f>
        <v>02713002</v>
      </c>
      <c r="H419" s="0" t="s">
        <v>227</v>
      </c>
      <c r="I419" s="0" t="n">
        <v>3.32861023255814</v>
      </c>
      <c r="J419" s="0" t="n">
        <v>67.4693077051877</v>
      </c>
      <c r="K419" s="0" t="n">
        <v>1312.5</v>
      </c>
      <c r="L419" s="23" t="n">
        <f aca="false">IF(D419="Electrique direct")</f>
        <v>0</v>
      </c>
    </row>
    <row r="420" customFormat="false" ht="13.8" hidden="false" customHeight="false" outlineLevel="0" collapsed="false">
      <c r="A420" s="0" t="s">
        <v>14</v>
      </c>
      <c r="B420" s="0" t="s">
        <v>542</v>
      </c>
      <c r="C420" s="0" t="s">
        <v>82</v>
      </c>
      <c r="D420" s="0" t="s">
        <v>41</v>
      </c>
      <c r="E420" s="0" t="s">
        <v>39</v>
      </c>
      <c r="F420" s="0" t="s">
        <v>649</v>
      </c>
      <c r="G420" s="0" t="str">
        <f aca="false">CONCATENATE(LEFT(F420,2),RIGHT(F420,6))</f>
        <v>02720404</v>
      </c>
      <c r="H420" s="0" t="s">
        <v>227</v>
      </c>
      <c r="I420" s="0" t="n">
        <v>0.658328801886295</v>
      </c>
      <c r="J420" s="0" t="n">
        <v>19.1365842139496</v>
      </c>
      <c r="K420" s="0" t="n">
        <v>980</v>
      </c>
      <c r="L420" s="23" t="n">
        <f aca="false">IF(D420="Electrique direct")</f>
        <v>0</v>
      </c>
    </row>
    <row r="421" customFormat="false" ht="13.8" hidden="false" customHeight="false" outlineLevel="0" collapsed="false">
      <c r="A421" s="0" t="s">
        <v>14</v>
      </c>
      <c r="B421" s="0" t="s">
        <v>542</v>
      </c>
      <c r="C421" s="0" t="s">
        <v>82</v>
      </c>
      <c r="D421" s="0" t="s">
        <v>45</v>
      </c>
      <c r="E421" s="0" t="s">
        <v>43</v>
      </c>
      <c r="F421" s="0" t="s">
        <v>650</v>
      </c>
      <c r="G421" s="0" t="str">
        <f aca="false">CONCATENATE(LEFT(F421,2),RIGHT(F421,6))</f>
        <v>02720602</v>
      </c>
      <c r="H421" s="0" t="s">
        <v>227</v>
      </c>
      <c r="I421" s="0" t="n">
        <v>0.92</v>
      </c>
      <c r="J421" s="0" t="n">
        <v>10.4</v>
      </c>
      <c r="K421" s="0" t="n">
        <v>1280</v>
      </c>
      <c r="L421" s="23" t="n">
        <f aca="false">IF(D421="Electrique direct")</f>
        <v>1</v>
      </c>
    </row>
    <row r="422" customFormat="false" ht="13.8" hidden="false" customHeight="false" outlineLevel="0" collapsed="false">
      <c r="A422" s="0" t="s">
        <v>14</v>
      </c>
      <c r="B422" s="0" t="s">
        <v>542</v>
      </c>
      <c r="C422" s="0" t="s">
        <v>82</v>
      </c>
      <c r="D422" s="0" t="s">
        <v>48</v>
      </c>
      <c r="E422" s="0" t="s">
        <v>43</v>
      </c>
      <c r="F422" s="0" t="s">
        <v>651</v>
      </c>
      <c r="G422" s="0" t="str">
        <f aca="false">CONCATENATE(LEFT(F422,2),RIGHT(F422,6))</f>
        <v>02720902</v>
      </c>
      <c r="H422" s="0" t="s">
        <v>227</v>
      </c>
      <c r="I422" s="0" t="n">
        <v>2.96333246511628</v>
      </c>
      <c r="J422" s="0" t="n">
        <v>105.625992796579</v>
      </c>
      <c r="K422" s="0" t="n">
        <v>1280</v>
      </c>
      <c r="L422" s="23" t="n">
        <f aca="false">IF(D422="Electrique direct")</f>
        <v>0</v>
      </c>
    </row>
    <row r="423" customFormat="false" ht="13.8" hidden="false" customHeight="false" outlineLevel="0" collapsed="false">
      <c r="A423" s="0" t="s">
        <v>14</v>
      </c>
      <c r="B423" s="0" t="s">
        <v>542</v>
      </c>
      <c r="C423" s="0" t="s">
        <v>82</v>
      </c>
      <c r="D423" s="0" t="s">
        <v>55</v>
      </c>
      <c r="E423" s="0" t="s">
        <v>43</v>
      </c>
      <c r="F423" s="0" t="s">
        <v>652</v>
      </c>
      <c r="G423" s="0" t="str">
        <f aca="false">CONCATENATE(LEFT(F423,2),RIGHT(F423,6))</f>
        <v>02721002</v>
      </c>
      <c r="H423" s="0" t="s">
        <v>227</v>
      </c>
      <c r="I423" s="0" t="n">
        <v>2.82165751495016</v>
      </c>
      <c r="J423" s="0" t="n">
        <v>49.810296199715</v>
      </c>
      <c r="K423" s="0" t="n">
        <v>1280</v>
      </c>
      <c r="L423" s="23" t="n">
        <f aca="false">IF(D423="Electrique direct")</f>
        <v>0</v>
      </c>
    </row>
    <row r="424" customFormat="false" ht="13.8" hidden="false" customHeight="false" outlineLevel="0" collapsed="false">
      <c r="A424" s="0" t="s">
        <v>14</v>
      </c>
      <c r="B424" s="0" t="s">
        <v>542</v>
      </c>
      <c r="C424" s="0" t="s">
        <v>82</v>
      </c>
      <c r="D424" s="0" t="s">
        <v>38</v>
      </c>
      <c r="E424" s="0" t="s">
        <v>39</v>
      </c>
      <c r="F424" s="0" t="s">
        <v>653</v>
      </c>
      <c r="G424" s="0" t="str">
        <f aca="false">CONCATENATE(LEFT(F424,2),RIGHT(F424,6))</f>
        <v>02722404</v>
      </c>
      <c r="H424" s="0" t="s">
        <v>227</v>
      </c>
      <c r="I424" s="0" t="n">
        <v>0.98279976359244</v>
      </c>
      <c r="J424" s="0" t="n">
        <v>22.7816478737495</v>
      </c>
      <c r="K424" s="0" t="n">
        <v>980</v>
      </c>
      <c r="L424" s="23" t="n">
        <f aca="false">IF(D424="Electrique direct")</f>
        <v>0</v>
      </c>
    </row>
    <row r="425" customFormat="false" ht="13.8" hidden="false" customHeight="false" outlineLevel="0" collapsed="false">
      <c r="A425" s="0" t="s">
        <v>14</v>
      </c>
      <c r="B425" s="0" t="s">
        <v>542</v>
      </c>
      <c r="C425" s="0" t="s">
        <v>82</v>
      </c>
      <c r="D425" s="0" t="s">
        <v>46</v>
      </c>
      <c r="E425" s="0" t="s">
        <v>43</v>
      </c>
      <c r="F425" s="0" t="s">
        <v>654</v>
      </c>
      <c r="G425" s="0" t="str">
        <f aca="false">CONCATENATE(LEFT(F425,2),RIGHT(F425,6))</f>
        <v>02722602</v>
      </c>
      <c r="H425" s="0" t="s">
        <v>227</v>
      </c>
      <c r="I425" s="0" t="n">
        <v>1</v>
      </c>
      <c r="J425" s="0" t="n">
        <v>12</v>
      </c>
      <c r="K425" s="0" t="n">
        <v>1280</v>
      </c>
      <c r="L425" s="23" t="n">
        <f aca="false">IF(D425="Electrique direct")</f>
        <v>0</v>
      </c>
    </row>
    <row r="426" customFormat="false" ht="13.8" hidden="false" customHeight="false" outlineLevel="0" collapsed="false">
      <c r="A426" s="0" t="s">
        <v>14</v>
      </c>
      <c r="B426" s="0" t="s">
        <v>542</v>
      </c>
      <c r="C426" s="0" t="s">
        <v>82</v>
      </c>
      <c r="D426" s="0" t="s">
        <v>49</v>
      </c>
      <c r="E426" s="0" t="s">
        <v>43</v>
      </c>
      <c r="F426" s="0" t="s">
        <v>655</v>
      </c>
      <c r="G426" s="0" t="str">
        <f aca="false">CONCATENATE(LEFT(F426,2),RIGHT(F426,6))</f>
        <v>02722902</v>
      </c>
      <c r="H426" s="0" t="s">
        <v>227</v>
      </c>
      <c r="I426" s="0" t="n">
        <v>3.41922976744186</v>
      </c>
      <c r="J426" s="0" t="n">
        <v>125.745229519737</v>
      </c>
      <c r="K426" s="0" t="n">
        <v>1280</v>
      </c>
      <c r="L426" s="23" t="n">
        <f aca="false">IF(D426="Electrique direct")</f>
        <v>0</v>
      </c>
    </row>
    <row r="427" customFormat="false" ht="13.8" hidden="false" customHeight="false" outlineLevel="0" collapsed="false">
      <c r="A427" s="0" t="s">
        <v>14</v>
      </c>
      <c r="B427" s="0" t="s">
        <v>542</v>
      </c>
      <c r="C427" s="0" t="s">
        <v>82</v>
      </c>
      <c r="D427" s="0" t="s">
        <v>56</v>
      </c>
      <c r="E427" s="0" t="s">
        <v>43</v>
      </c>
      <c r="F427" s="0" t="s">
        <v>656</v>
      </c>
      <c r="G427" s="0" t="str">
        <f aca="false">CONCATENATE(LEFT(F427,2),RIGHT(F427,6))</f>
        <v>02723002</v>
      </c>
      <c r="H427" s="0" t="s">
        <v>227</v>
      </c>
      <c r="I427" s="0" t="n">
        <v>3.34944956810631</v>
      </c>
      <c r="J427" s="0" t="n">
        <v>59.2979716663273</v>
      </c>
      <c r="K427" s="0" t="n">
        <v>1280</v>
      </c>
      <c r="L427" s="23" t="n">
        <f aca="false">IF(D427="Electrique direct")</f>
        <v>0</v>
      </c>
    </row>
    <row r="428" customFormat="false" ht="13.8" hidden="false" customHeight="false" outlineLevel="0" collapsed="false">
      <c r="A428" s="0" t="s">
        <v>14</v>
      </c>
      <c r="B428" s="0" t="s">
        <v>657</v>
      </c>
      <c r="C428" s="0" t="s">
        <v>63</v>
      </c>
      <c r="D428" s="0" t="s">
        <v>32</v>
      </c>
      <c r="E428" s="0" t="s">
        <v>33</v>
      </c>
      <c r="F428" s="0" t="s">
        <v>658</v>
      </c>
      <c r="G428" s="0" t="str">
        <f aca="false">CONCATENATE(LEFT(F428,2),RIGHT(F428,6))</f>
        <v>02290101</v>
      </c>
      <c r="H428" s="0" t="s">
        <v>227</v>
      </c>
      <c r="I428" s="0" t="n">
        <v>0.74776953215873</v>
      </c>
      <c r="J428" s="0" t="n">
        <v>51.1942444369419</v>
      </c>
      <c r="K428" s="0" t="n">
        <v>119</v>
      </c>
      <c r="L428" s="23" t="n">
        <f aca="false">IF(D428="Electrique direct")</f>
        <v>0</v>
      </c>
    </row>
    <row r="429" customFormat="false" ht="13.8" hidden="false" customHeight="false" outlineLevel="0" collapsed="false">
      <c r="A429" s="0" t="s">
        <v>14</v>
      </c>
      <c r="B429" s="0" t="s">
        <v>657</v>
      </c>
      <c r="C429" s="0" t="s">
        <v>63</v>
      </c>
      <c r="D429" s="0" t="s">
        <v>32</v>
      </c>
      <c r="E429" s="0" t="s">
        <v>34</v>
      </c>
      <c r="F429" s="0" t="s">
        <v>659</v>
      </c>
      <c r="G429" s="0" t="str">
        <f aca="false">CONCATENATE(LEFT(F429,2),RIGHT(F429,6))</f>
        <v>02290106</v>
      </c>
      <c r="H429" s="0" t="s">
        <v>227</v>
      </c>
      <c r="I429" s="0" t="n">
        <v>0.703934636423298</v>
      </c>
      <c r="J429" s="0" t="n">
        <v>51.5620958973504</v>
      </c>
      <c r="K429" s="0" t="n">
        <v>2068</v>
      </c>
      <c r="L429" s="23" t="n">
        <f aca="false">IF(D429="Electrique direct")</f>
        <v>0</v>
      </c>
    </row>
    <row r="430" customFormat="false" ht="13.8" hidden="false" customHeight="false" outlineLevel="0" collapsed="false">
      <c r="A430" s="0" t="s">
        <v>14</v>
      </c>
      <c r="B430" s="0" t="s">
        <v>657</v>
      </c>
      <c r="C430" s="0" t="s">
        <v>63</v>
      </c>
      <c r="D430" s="0" t="s">
        <v>40</v>
      </c>
      <c r="E430" s="0" t="s">
        <v>37</v>
      </c>
      <c r="F430" s="0" t="s">
        <v>660</v>
      </c>
      <c r="G430" s="0" t="str">
        <f aca="false">CONCATENATE(LEFT(F430,2),RIGHT(F430,6))</f>
        <v>02290303</v>
      </c>
      <c r="H430" s="0" t="s">
        <v>227</v>
      </c>
      <c r="I430" s="0" t="n">
        <v>0.572049066474526</v>
      </c>
      <c r="J430" s="0" t="n">
        <v>32.4373114658625</v>
      </c>
      <c r="K430" s="0" t="n">
        <v>1043</v>
      </c>
      <c r="L430" s="23" t="n">
        <f aca="false">IF(D430="Electrique direct")</f>
        <v>0</v>
      </c>
    </row>
    <row r="431" customFormat="false" ht="13.8" hidden="false" customHeight="false" outlineLevel="0" collapsed="false">
      <c r="A431" s="0" t="s">
        <v>14</v>
      </c>
      <c r="B431" s="0" t="s">
        <v>657</v>
      </c>
      <c r="C431" s="0" t="s">
        <v>63</v>
      </c>
      <c r="D431" s="0" t="s">
        <v>41</v>
      </c>
      <c r="E431" s="0" t="s">
        <v>39</v>
      </c>
      <c r="F431" s="0" t="s">
        <v>661</v>
      </c>
      <c r="G431" s="0" t="str">
        <f aca="false">CONCATENATE(LEFT(F431,2),RIGHT(F431,6))</f>
        <v>02290404</v>
      </c>
      <c r="H431" s="0" t="s">
        <v>227</v>
      </c>
      <c r="I431" s="0" t="n">
        <v>0.687755765079867</v>
      </c>
      <c r="J431" s="0" t="n">
        <v>23.6038880239269</v>
      </c>
      <c r="K431" s="0" t="n">
        <v>1043</v>
      </c>
      <c r="L431" s="23" t="n">
        <f aca="false">IF(D431="Electrique direct")</f>
        <v>0</v>
      </c>
    </row>
    <row r="432" customFormat="false" ht="13.8" hidden="false" customHeight="false" outlineLevel="0" collapsed="false">
      <c r="A432" s="0" t="s">
        <v>14</v>
      </c>
      <c r="B432" s="0" t="s">
        <v>657</v>
      </c>
      <c r="C432" s="0" t="s">
        <v>63</v>
      </c>
      <c r="D432" s="0" t="s">
        <v>45</v>
      </c>
      <c r="E432" s="0" t="s">
        <v>43</v>
      </c>
      <c r="F432" s="0" t="s">
        <v>662</v>
      </c>
      <c r="G432" s="0" t="str">
        <f aca="false">CONCATENATE(LEFT(F432,2),RIGHT(F432,6))</f>
        <v>02290602</v>
      </c>
      <c r="H432" s="0" t="s">
        <v>227</v>
      </c>
      <c r="I432" s="0" t="n">
        <v>0.92</v>
      </c>
      <c r="J432" s="0" t="n">
        <v>10.4</v>
      </c>
      <c r="K432" s="0" t="n">
        <v>1312.5</v>
      </c>
      <c r="L432" s="23" t="n">
        <f aca="false">IF(D432="Electrique direct")</f>
        <v>1</v>
      </c>
    </row>
    <row r="433" customFormat="false" ht="13.8" hidden="false" customHeight="false" outlineLevel="0" collapsed="false">
      <c r="A433" s="0" t="s">
        <v>14</v>
      </c>
      <c r="B433" s="0" t="s">
        <v>657</v>
      </c>
      <c r="C433" s="0" t="s">
        <v>63</v>
      </c>
      <c r="D433" s="0" t="s">
        <v>48</v>
      </c>
      <c r="E433" s="0" t="s">
        <v>43</v>
      </c>
      <c r="F433" s="0" t="s">
        <v>663</v>
      </c>
      <c r="G433" s="0" t="str">
        <f aca="false">CONCATENATE(LEFT(F433,2),RIGHT(F433,6))</f>
        <v>02290902</v>
      </c>
      <c r="H433" s="0" t="s">
        <v>227</v>
      </c>
      <c r="I433" s="0" t="n">
        <v>2.94489544186046</v>
      </c>
      <c r="J433" s="0" t="n">
        <v>137.765738495289</v>
      </c>
      <c r="K433" s="0" t="n">
        <v>1312.5</v>
      </c>
      <c r="L433" s="23" t="n">
        <f aca="false">IF(D433="Electrique direct")</f>
        <v>0</v>
      </c>
    </row>
    <row r="434" customFormat="false" ht="13.8" hidden="false" customHeight="false" outlineLevel="0" collapsed="false">
      <c r="A434" s="0" t="s">
        <v>14</v>
      </c>
      <c r="B434" s="0" t="s">
        <v>657</v>
      </c>
      <c r="C434" s="0" t="s">
        <v>63</v>
      </c>
      <c r="D434" s="0" t="s">
        <v>55</v>
      </c>
      <c r="E434" s="0" t="s">
        <v>43</v>
      </c>
      <c r="F434" s="0" t="s">
        <v>664</v>
      </c>
      <c r="G434" s="0" t="str">
        <f aca="false">CONCATENATE(LEFT(F434,2),RIGHT(F434,6))</f>
        <v>02291002</v>
      </c>
      <c r="H434" s="0" t="s">
        <v>227</v>
      </c>
      <c r="I434" s="0" t="n">
        <v>2.80410195348837</v>
      </c>
      <c r="J434" s="0" t="n">
        <v>63.2185271154578</v>
      </c>
      <c r="K434" s="0" t="n">
        <v>1312.5</v>
      </c>
      <c r="L434" s="23" t="n">
        <f aca="false">IF(D434="Electrique direct")</f>
        <v>0</v>
      </c>
    </row>
    <row r="435" customFormat="false" ht="13.8" hidden="false" customHeight="false" outlineLevel="0" collapsed="false">
      <c r="A435" s="0" t="s">
        <v>14</v>
      </c>
      <c r="B435" s="0" t="s">
        <v>657</v>
      </c>
      <c r="C435" s="0" t="s">
        <v>63</v>
      </c>
      <c r="D435" s="0" t="s">
        <v>35</v>
      </c>
      <c r="E435" s="0" t="s">
        <v>33</v>
      </c>
      <c r="F435" s="0" t="s">
        <v>665</v>
      </c>
      <c r="G435" s="0" t="str">
        <f aca="false">CONCATENATE(LEFT(F435,2),RIGHT(F435,6))</f>
        <v>02292101</v>
      </c>
      <c r="H435" s="0" t="s">
        <v>227</v>
      </c>
      <c r="I435" s="0" t="n">
        <v>0.862810998644689</v>
      </c>
      <c r="J435" s="0" t="n">
        <v>60.9455290915975</v>
      </c>
      <c r="K435" s="0" t="n">
        <v>119</v>
      </c>
      <c r="L435" s="23" t="n">
        <f aca="false">IF(D435="Electrique direct")</f>
        <v>0</v>
      </c>
    </row>
    <row r="436" customFormat="false" ht="13.8" hidden="false" customHeight="false" outlineLevel="0" collapsed="false">
      <c r="A436" s="0" t="s">
        <v>14</v>
      </c>
      <c r="B436" s="0" t="s">
        <v>657</v>
      </c>
      <c r="C436" s="0" t="s">
        <v>63</v>
      </c>
      <c r="D436" s="0" t="s">
        <v>35</v>
      </c>
      <c r="E436" s="0" t="s">
        <v>34</v>
      </c>
      <c r="F436" s="0" t="s">
        <v>666</v>
      </c>
      <c r="G436" s="0" t="str">
        <f aca="false">CONCATENATE(LEFT(F436,2),RIGHT(F436,6))</f>
        <v>02292106</v>
      </c>
      <c r="H436" s="0" t="s">
        <v>227</v>
      </c>
      <c r="I436" s="0" t="n">
        <v>0.812232272796113</v>
      </c>
      <c r="J436" s="0" t="n">
        <v>61.3834474968458</v>
      </c>
      <c r="K436" s="0" t="n">
        <v>2068</v>
      </c>
      <c r="L436" s="23" t="n">
        <f aca="false">IF(D436="Electrique direct")</f>
        <v>0</v>
      </c>
    </row>
    <row r="437" customFormat="false" ht="13.8" hidden="false" customHeight="false" outlineLevel="0" collapsed="false">
      <c r="A437" s="0" t="s">
        <v>14</v>
      </c>
      <c r="B437" s="0" t="s">
        <v>657</v>
      </c>
      <c r="C437" s="0" t="s">
        <v>63</v>
      </c>
      <c r="D437" s="0" t="s">
        <v>36</v>
      </c>
      <c r="E437" s="0" t="s">
        <v>37</v>
      </c>
      <c r="F437" s="0" t="s">
        <v>667</v>
      </c>
      <c r="G437" s="0" t="str">
        <f aca="false">CONCATENATE(LEFT(F437,2),RIGHT(F437,6))</f>
        <v>02292303</v>
      </c>
      <c r="H437" s="0" t="s">
        <v>227</v>
      </c>
      <c r="I437" s="0" t="n">
        <v>0.757492449422588</v>
      </c>
      <c r="J437" s="0" t="n">
        <v>38.6158469831696</v>
      </c>
      <c r="K437" s="0" t="n">
        <v>1043</v>
      </c>
      <c r="L437" s="23" t="n">
        <f aca="false">IF(D437="Electrique direct")</f>
        <v>0</v>
      </c>
    </row>
    <row r="438" customFormat="false" ht="13.8" hidden="false" customHeight="false" outlineLevel="0" collapsed="false">
      <c r="A438" s="0" t="s">
        <v>14</v>
      </c>
      <c r="B438" s="0" t="s">
        <v>657</v>
      </c>
      <c r="C438" s="0" t="s">
        <v>63</v>
      </c>
      <c r="D438" s="0" t="s">
        <v>38</v>
      </c>
      <c r="E438" s="0" t="s">
        <v>39</v>
      </c>
      <c r="F438" s="0" t="s">
        <v>668</v>
      </c>
      <c r="G438" s="0" t="str">
        <f aca="false">CONCATENATE(LEFT(F438,2),RIGHT(F438,6))</f>
        <v>02292404</v>
      </c>
      <c r="H438" s="0" t="s">
        <v>227</v>
      </c>
      <c r="I438" s="0" t="n">
        <v>0.985089870618627</v>
      </c>
      <c r="J438" s="0" t="n">
        <v>28.0998666951511</v>
      </c>
      <c r="K438" s="0" t="n">
        <v>1043</v>
      </c>
      <c r="L438" s="23" t="n">
        <f aca="false">IF(D438="Electrique direct")</f>
        <v>0</v>
      </c>
    </row>
    <row r="439" customFormat="false" ht="13.8" hidden="false" customHeight="false" outlineLevel="0" collapsed="false">
      <c r="A439" s="0" t="s">
        <v>14</v>
      </c>
      <c r="B439" s="0" t="s">
        <v>657</v>
      </c>
      <c r="C439" s="0" t="s">
        <v>63</v>
      </c>
      <c r="D439" s="0" t="s">
        <v>46</v>
      </c>
      <c r="E439" s="0" t="s">
        <v>43</v>
      </c>
      <c r="F439" s="0" t="s">
        <v>669</v>
      </c>
      <c r="G439" s="0" t="str">
        <f aca="false">CONCATENATE(LEFT(F439,2),RIGHT(F439,6))</f>
        <v>02292602</v>
      </c>
      <c r="H439" s="0" t="s">
        <v>227</v>
      </c>
      <c r="I439" s="0" t="n">
        <v>1</v>
      </c>
      <c r="J439" s="0" t="n">
        <v>12</v>
      </c>
      <c r="K439" s="0" t="n">
        <v>1312.5</v>
      </c>
      <c r="L439" s="23" t="n">
        <f aca="false">IF(D439="Electrique direct")</f>
        <v>0</v>
      </c>
    </row>
    <row r="440" customFormat="false" ht="13.8" hidden="false" customHeight="false" outlineLevel="0" collapsed="false">
      <c r="A440" s="0" t="s">
        <v>14</v>
      </c>
      <c r="B440" s="0" t="s">
        <v>657</v>
      </c>
      <c r="C440" s="0" t="s">
        <v>63</v>
      </c>
      <c r="D440" s="0" t="s">
        <v>49</v>
      </c>
      <c r="E440" s="0" t="s">
        <v>43</v>
      </c>
      <c r="F440" s="0" t="s">
        <v>670</v>
      </c>
      <c r="G440" s="0" t="str">
        <f aca="false">CONCATENATE(LEFT(F440,2),RIGHT(F440,6))</f>
        <v>02292902</v>
      </c>
      <c r="H440" s="0" t="s">
        <v>227</v>
      </c>
      <c r="I440" s="0" t="n">
        <v>3.39795627906976</v>
      </c>
      <c r="J440" s="0" t="n">
        <v>164.006831542011</v>
      </c>
      <c r="K440" s="0" t="n">
        <v>1312.5</v>
      </c>
      <c r="L440" s="23" t="n">
        <f aca="false">IF(D440="Electrique direct")</f>
        <v>0</v>
      </c>
    </row>
    <row r="441" customFormat="false" ht="13.8" hidden="false" customHeight="false" outlineLevel="0" collapsed="false">
      <c r="A441" s="0" t="s">
        <v>14</v>
      </c>
      <c r="B441" s="0" t="s">
        <v>657</v>
      </c>
      <c r="C441" s="0" t="s">
        <v>63</v>
      </c>
      <c r="D441" s="0" t="s">
        <v>56</v>
      </c>
      <c r="E441" s="0" t="s">
        <v>43</v>
      </c>
      <c r="F441" s="0" t="s">
        <v>671</v>
      </c>
      <c r="G441" s="0" t="str">
        <f aca="false">CONCATENATE(LEFT(F441,2),RIGHT(F441,6))</f>
        <v>02293002</v>
      </c>
      <c r="H441" s="0" t="s">
        <v>227</v>
      </c>
      <c r="I441" s="0" t="n">
        <v>3.32861023255814</v>
      </c>
      <c r="J441" s="0" t="n">
        <v>75.2601513279259</v>
      </c>
      <c r="K441" s="0" t="n">
        <v>1312.5</v>
      </c>
      <c r="L441" s="23" t="n">
        <f aca="false">IF(D441="Electrique direct")</f>
        <v>0</v>
      </c>
    </row>
    <row r="442" customFormat="false" ht="13.8" hidden="false" customHeight="false" outlineLevel="0" collapsed="false">
      <c r="A442" s="0" t="s">
        <v>14</v>
      </c>
      <c r="B442" s="0" t="s">
        <v>657</v>
      </c>
      <c r="C442" s="0" t="s">
        <v>64</v>
      </c>
      <c r="D442" s="0" t="s">
        <v>32</v>
      </c>
      <c r="E442" s="0" t="s">
        <v>33</v>
      </c>
      <c r="F442" s="0" t="s">
        <v>672</v>
      </c>
      <c r="G442" s="0" t="str">
        <f aca="false">CONCATENATE(LEFT(F442,2),RIGHT(F442,6))</f>
        <v>02300101</v>
      </c>
      <c r="H442" s="0" t="s">
        <v>227</v>
      </c>
      <c r="I442" s="0" t="n">
        <v>0.720442141071039</v>
      </c>
      <c r="J442" s="0" t="n">
        <v>35.858702484033</v>
      </c>
      <c r="K442" s="0" t="n">
        <v>119</v>
      </c>
      <c r="L442" s="23" t="n">
        <f aca="false">IF(D442="Electrique direct")</f>
        <v>0</v>
      </c>
    </row>
    <row r="443" customFormat="false" ht="13.8" hidden="false" customHeight="false" outlineLevel="0" collapsed="false">
      <c r="A443" s="0" t="s">
        <v>14</v>
      </c>
      <c r="B443" s="0" t="s">
        <v>657</v>
      </c>
      <c r="C443" s="0" t="s">
        <v>64</v>
      </c>
      <c r="D443" s="0" t="s">
        <v>32</v>
      </c>
      <c r="E443" s="0" t="s">
        <v>34</v>
      </c>
      <c r="F443" s="0" t="s">
        <v>673</v>
      </c>
      <c r="G443" s="0" t="str">
        <f aca="false">CONCATENATE(LEFT(F443,2),RIGHT(F443,6))</f>
        <v>02300106</v>
      </c>
      <c r="H443" s="0" t="s">
        <v>227</v>
      </c>
      <c r="I443" s="0" t="n">
        <v>0.698451417646905</v>
      </c>
      <c r="J443" s="0" t="n">
        <v>35.8734963707387</v>
      </c>
      <c r="K443" s="0" t="n">
        <v>2035</v>
      </c>
      <c r="L443" s="23" t="n">
        <f aca="false">IF(D443="Electrique direct")</f>
        <v>0</v>
      </c>
    </row>
    <row r="444" customFormat="false" ht="13.8" hidden="false" customHeight="false" outlineLevel="0" collapsed="false">
      <c r="A444" s="0" t="s">
        <v>14</v>
      </c>
      <c r="B444" s="0" t="s">
        <v>657</v>
      </c>
      <c r="C444" s="0" t="s">
        <v>64</v>
      </c>
      <c r="D444" s="0" t="s">
        <v>40</v>
      </c>
      <c r="E444" s="0" t="s">
        <v>37</v>
      </c>
      <c r="F444" s="0" t="s">
        <v>674</v>
      </c>
      <c r="G444" s="0" t="str">
        <f aca="false">CONCATENATE(LEFT(F444,2),RIGHT(F444,6))</f>
        <v>02300303</v>
      </c>
      <c r="H444" s="0" t="s">
        <v>227</v>
      </c>
      <c r="I444" s="0" t="n">
        <v>0.571482967080969</v>
      </c>
      <c r="J444" s="0" t="n">
        <v>24.3722343006805</v>
      </c>
      <c r="K444" s="0" t="n">
        <v>1043</v>
      </c>
      <c r="L444" s="23" t="n">
        <f aca="false">IF(D444="Electrique direct")</f>
        <v>0</v>
      </c>
    </row>
    <row r="445" customFormat="false" ht="13.8" hidden="false" customHeight="false" outlineLevel="0" collapsed="false">
      <c r="A445" s="0" t="s">
        <v>14</v>
      </c>
      <c r="B445" s="0" t="s">
        <v>657</v>
      </c>
      <c r="C445" s="0" t="s">
        <v>64</v>
      </c>
      <c r="D445" s="0" t="s">
        <v>41</v>
      </c>
      <c r="E445" s="0" t="s">
        <v>39</v>
      </c>
      <c r="F445" s="0" t="s">
        <v>675</v>
      </c>
      <c r="G445" s="0" t="str">
        <f aca="false">CONCATENATE(LEFT(F445,2),RIGHT(F445,6))</f>
        <v>02300404</v>
      </c>
      <c r="H445" s="0" t="s">
        <v>227</v>
      </c>
      <c r="I445" s="0" t="n">
        <v>0.687177411638383</v>
      </c>
      <c r="J445" s="0" t="n">
        <v>17.4691744773267</v>
      </c>
      <c r="K445" s="0" t="n">
        <v>1043</v>
      </c>
      <c r="L445" s="23" t="n">
        <f aca="false">IF(D445="Electrique direct")</f>
        <v>0</v>
      </c>
    </row>
    <row r="446" customFormat="false" ht="13.8" hidden="false" customHeight="false" outlineLevel="0" collapsed="false">
      <c r="A446" s="0" t="s">
        <v>14</v>
      </c>
      <c r="B446" s="0" t="s">
        <v>657</v>
      </c>
      <c r="C446" s="0" t="s">
        <v>64</v>
      </c>
      <c r="D446" s="0" t="s">
        <v>45</v>
      </c>
      <c r="E446" s="0" t="s">
        <v>43</v>
      </c>
      <c r="F446" s="0" t="s">
        <v>676</v>
      </c>
      <c r="G446" s="0" t="str">
        <f aca="false">CONCATENATE(LEFT(F446,2),RIGHT(F446,6))</f>
        <v>02300602</v>
      </c>
      <c r="H446" s="0" t="s">
        <v>227</v>
      </c>
      <c r="I446" s="0" t="n">
        <v>0.92</v>
      </c>
      <c r="J446" s="0" t="n">
        <v>10.4</v>
      </c>
      <c r="K446" s="0" t="n">
        <v>1312.5</v>
      </c>
      <c r="L446" s="23" t="n">
        <f aca="false">IF(D446="Electrique direct")</f>
        <v>1</v>
      </c>
    </row>
    <row r="447" customFormat="false" ht="13.8" hidden="false" customHeight="false" outlineLevel="0" collapsed="false">
      <c r="A447" s="0" t="s">
        <v>14</v>
      </c>
      <c r="B447" s="0" t="s">
        <v>657</v>
      </c>
      <c r="C447" s="0" t="s">
        <v>64</v>
      </c>
      <c r="D447" s="0" t="s">
        <v>48</v>
      </c>
      <c r="E447" s="0" t="s">
        <v>43</v>
      </c>
      <c r="F447" s="0" t="s">
        <v>677</v>
      </c>
      <c r="G447" s="0" t="str">
        <f aca="false">CONCATENATE(LEFT(F447,2),RIGHT(F447,6))</f>
        <v>02300902</v>
      </c>
      <c r="H447" s="0" t="s">
        <v>227</v>
      </c>
      <c r="I447" s="0" t="n">
        <v>2.94489544186046</v>
      </c>
      <c r="J447" s="0" t="n">
        <v>93.8642236681069</v>
      </c>
      <c r="K447" s="0" t="n">
        <v>1312.5</v>
      </c>
      <c r="L447" s="23" t="n">
        <f aca="false">IF(D447="Electrique direct")</f>
        <v>0</v>
      </c>
    </row>
    <row r="448" customFormat="false" ht="13.8" hidden="false" customHeight="false" outlineLevel="0" collapsed="false">
      <c r="A448" s="0" t="s">
        <v>14</v>
      </c>
      <c r="B448" s="0" t="s">
        <v>657</v>
      </c>
      <c r="C448" s="0" t="s">
        <v>64</v>
      </c>
      <c r="D448" s="0" t="s">
        <v>55</v>
      </c>
      <c r="E448" s="0" t="s">
        <v>43</v>
      </c>
      <c r="F448" s="0" t="s">
        <v>678</v>
      </c>
      <c r="G448" s="0" t="str">
        <f aca="false">CONCATENATE(LEFT(F448,2),RIGHT(F448,6))</f>
        <v>02301002</v>
      </c>
      <c r="H448" s="0" t="s">
        <v>227</v>
      </c>
      <c r="I448" s="0" t="n">
        <v>2.80410195348837</v>
      </c>
      <c r="J448" s="0" t="n">
        <v>45.8042451632165</v>
      </c>
      <c r="K448" s="0" t="n">
        <v>1312.5</v>
      </c>
      <c r="L448" s="23" t="n">
        <f aca="false">IF(D448="Electrique direct")</f>
        <v>0</v>
      </c>
    </row>
    <row r="449" customFormat="false" ht="13.8" hidden="false" customHeight="false" outlineLevel="0" collapsed="false">
      <c r="A449" s="0" t="s">
        <v>14</v>
      </c>
      <c r="B449" s="0" t="s">
        <v>657</v>
      </c>
      <c r="C449" s="0" t="s">
        <v>64</v>
      </c>
      <c r="D449" s="0" t="s">
        <v>35</v>
      </c>
      <c r="E449" s="0" t="s">
        <v>33</v>
      </c>
      <c r="F449" s="0" t="s">
        <v>679</v>
      </c>
      <c r="G449" s="0" t="str">
        <f aca="false">CONCATENATE(LEFT(F449,2),RIGHT(F449,6))</f>
        <v>02302101</v>
      </c>
      <c r="H449" s="0" t="s">
        <v>227</v>
      </c>
      <c r="I449" s="0" t="n">
        <v>0.831279393543507</v>
      </c>
      <c r="J449" s="0" t="n">
        <v>42.6889315286107</v>
      </c>
      <c r="K449" s="0" t="n">
        <v>119</v>
      </c>
      <c r="L449" s="23" t="n">
        <f aca="false">IF(D449="Electrique direct")</f>
        <v>0</v>
      </c>
    </row>
    <row r="450" customFormat="false" ht="13.8" hidden="false" customHeight="false" outlineLevel="0" collapsed="false">
      <c r="A450" s="0" t="s">
        <v>14</v>
      </c>
      <c r="B450" s="0" t="s">
        <v>657</v>
      </c>
      <c r="C450" s="0" t="s">
        <v>64</v>
      </c>
      <c r="D450" s="0" t="s">
        <v>35</v>
      </c>
      <c r="E450" s="0" t="s">
        <v>34</v>
      </c>
      <c r="F450" s="0" t="s">
        <v>680</v>
      </c>
      <c r="G450" s="0" t="str">
        <f aca="false">CONCATENATE(LEFT(F450,2),RIGHT(F450,6))</f>
        <v>02302106</v>
      </c>
      <c r="H450" s="0" t="s">
        <v>227</v>
      </c>
      <c r="I450" s="0" t="n">
        <v>0.805905481900275</v>
      </c>
      <c r="J450" s="0" t="n">
        <v>42.7065432984984</v>
      </c>
      <c r="K450" s="0" t="n">
        <v>2035</v>
      </c>
      <c r="L450" s="23" t="n">
        <f aca="false">IF(D450="Electrique direct")</f>
        <v>0</v>
      </c>
    </row>
    <row r="451" customFormat="false" ht="13.8" hidden="false" customHeight="false" outlineLevel="0" collapsed="false">
      <c r="A451" s="0" t="s">
        <v>14</v>
      </c>
      <c r="B451" s="0" t="s">
        <v>657</v>
      </c>
      <c r="C451" s="0" t="s">
        <v>64</v>
      </c>
      <c r="D451" s="0" t="s">
        <v>36</v>
      </c>
      <c r="E451" s="0" t="s">
        <v>37</v>
      </c>
      <c r="F451" s="0" t="s">
        <v>681</v>
      </c>
      <c r="G451" s="0" t="str">
        <f aca="false">CONCATENATE(LEFT(F451,2),RIGHT(F451,6))</f>
        <v>02302303</v>
      </c>
      <c r="H451" s="0" t="s">
        <v>227</v>
      </c>
      <c r="I451" s="0" t="n">
        <v>0.756818940629301</v>
      </c>
      <c r="J451" s="0" t="n">
        <v>29.0145646436672</v>
      </c>
      <c r="K451" s="0" t="n">
        <v>1043</v>
      </c>
      <c r="L451" s="23" t="n">
        <f aca="false">IF(D451="Electrique direct")</f>
        <v>0</v>
      </c>
    </row>
    <row r="452" customFormat="false" ht="13.8" hidden="false" customHeight="false" outlineLevel="0" collapsed="false">
      <c r="A452" s="0" t="s">
        <v>14</v>
      </c>
      <c r="B452" s="0" t="s">
        <v>657</v>
      </c>
      <c r="C452" s="0" t="s">
        <v>64</v>
      </c>
      <c r="D452" s="0" t="s">
        <v>38</v>
      </c>
      <c r="E452" s="0" t="s">
        <v>39</v>
      </c>
      <c r="F452" s="0" t="s">
        <v>682</v>
      </c>
      <c r="G452" s="0" t="str">
        <f aca="false">CONCATENATE(LEFT(F452,2),RIGHT(F452,6))</f>
        <v>02302404</v>
      </c>
      <c r="H452" s="0" t="s">
        <v>227</v>
      </c>
      <c r="I452" s="0" t="n">
        <v>0.984414425847987</v>
      </c>
      <c r="J452" s="0" t="n">
        <v>20.7966362825318</v>
      </c>
      <c r="K452" s="0" t="n">
        <v>1043</v>
      </c>
      <c r="L452" s="23" t="n">
        <f aca="false">IF(D452="Electrique direct")</f>
        <v>0</v>
      </c>
    </row>
    <row r="453" customFormat="false" ht="13.8" hidden="false" customHeight="false" outlineLevel="0" collapsed="false">
      <c r="A453" s="0" t="s">
        <v>14</v>
      </c>
      <c r="B453" s="0" t="s">
        <v>657</v>
      </c>
      <c r="C453" s="0" t="s">
        <v>64</v>
      </c>
      <c r="D453" s="0" t="s">
        <v>46</v>
      </c>
      <c r="E453" s="0" t="s">
        <v>43</v>
      </c>
      <c r="F453" s="0" t="s">
        <v>683</v>
      </c>
      <c r="G453" s="0" t="str">
        <f aca="false">CONCATENATE(LEFT(F453,2),RIGHT(F453,6))</f>
        <v>02302602</v>
      </c>
      <c r="H453" s="0" t="s">
        <v>227</v>
      </c>
      <c r="I453" s="0" t="n">
        <v>1</v>
      </c>
      <c r="J453" s="0" t="n">
        <v>12</v>
      </c>
      <c r="K453" s="0" t="n">
        <v>1312.5</v>
      </c>
      <c r="L453" s="23" t="n">
        <f aca="false">IF(D453="Electrique direct")</f>
        <v>0</v>
      </c>
    </row>
    <row r="454" customFormat="false" ht="13.8" hidden="false" customHeight="false" outlineLevel="0" collapsed="false">
      <c r="A454" s="0" t="s">
        <v>14</v>
      </c>
      <c r="B454" s="0" t="s">
        <v>657</v>
      </c>
      <c r="C454" s="0" t="s">
        <v>64</v>
      </c>
      <c r="D454" s="0" t="s">
        <v>49</v>
      </c>
      <c r="E454" s="0" t="s">
        <v>43</v>
      </c>
      <c r="F454" s="0" t="s">
        <v>684</v>
      </c>
      <c r="G454" s="0" t="str">
        <f aca="false">CONCATENATE(LEFT(F454,2),RIGHT(F454,6))</f>
        <v>02302902</v>
      </c>
      <c r="H454" s="0" t="s">
        <v>227</v>
      </c>
      <c r="I454" s="0" t="n">
        <v>3.39795627906976</v>
      </c>
      <c r="J454" s="0" t="n">
        <v>111.743123414413</v>
      </c>
      <c r="K454" s="0" t="n">
        <v>1312.5</v>
      </c>
      <c r="L454" s="23" t="n">
        <f aca="false">IF(D454="Electrique direct")</f>
        <v>0</v>
      </c>
    </row>
    <row r="455" customFormat="false" ht="13.8" hidden="false" customHeight="false" outlineLevel="0" collapsed="false">
      <c r="A455" s="0" t="s">
        <v>14</v>
      </c>
      <c r="B455" s="0" t="s">
        <v>657</v>
      </c>
      <c r="C455" s="0" t="s">
        <v>64</v>
      </c>
      <c r="D455" s="0" t="s">
        <v>56</v>
      </c>
      <c r="E455" s="0" t="s">
        <v>43</v>
      </c>
      <c r="F455" s="0" t="s">
        <v>685</v>
      </c>
      <c r="G455" s="0" t="str">
        <f aca="false">CONCATENATE(LEFT(F455,2),RIGHT(F455,6))</f>
        <v>02303002</v>
      </c>
      <c r="H455" s="0" t="s">
        <v>227</v>
      </c>
      <c r="I455" s="0" t="n">
        <v>3.32861023255814</v>
      </c>
      <c r="J455" s="0" t="n">
        <v>54.5288632895435</v>
      </c>
      <c r="K455" s="0" t="n">
        <v>1312.5</v>
      </c>
      <c r="L455" s="23" t="n">
        <f aca="false">IF(D455="Electrique direct")</f>
        <v>0</v>
      </c>
    </row>
    <row r="456" customFormat="false" ht="13.8" hidden="false" customHeight="false" outlineLevel="0" collapsed="false">
      <c r="A456" s="0" t="s">
        <v>14</v>
      </c>
      <c r="B456" s="0" t="s">
        <v>657</v>
      </c>
      <c r="C456" s="0" t="s">
        <v>83</v>
      </c>
      <c r="D456" s="0" t="s">
        <v>32</v>
      </c>
      <c r="E456" s="0" t="s">
        <v>33</v>
      </c>
      <c r="F456" s="0" t="s">
        <v>686</v>
      </c>
      <c r="G456" s="0" t="str">
        <f aca="false">CONCATENATE(LEFT(F456,2),RIGHT(F456,6))</f>
        <v>02770101</v>
      </c>
      <c r="H456" s="0" t="s">
        <v>227</v>
      </c>
      <c r="I456" s="0" t="n">
        <v>0.731296597609838</v>
      </c>
      <c r="J456" s="0" t="n">
        <v>77.469</v>
      </c>
      <c r="K456" s="0" t="n">
        <v>119</v>
      </c>
      <c r="L456" s="23" t="n">
        <f aca="false">IF(D456="Electrique direct")</f>
        <v>0</v>
      </c>
    </row>
    <row r="457" customFormat="false" ht="13.8" hidden="false" customHeight="false" outlineLevel="0" collapsed="false">
      <c r="A457" s="0" t="s">
        <v>14</v>
      </c>
      <c r="B457" s="0" t="s">
        <v>657</v>
      </c>
      <c r="C457" s="0" t="s">
        <v>83</v>
      </c>
      <c r="D457" s="0" t="s">
        <v>32</v>
      </c>
      <c r="E457" s="0" t="s">
        <v>34</v>
      </c>
      <c r="F457" s="0" t="s">
        <v>687</v>
      </c>
      <c r="G457" s="0" t="str">
        <f aca="false">CONCATENATE(LEFT(F457,2),RIGHT(F457,6))</f>
        <v>02770106</v>
      </c>
      <c r="H457" s="0" t="s">
        <v>227</v>
      </c>
      <c r="I457" s="0" t="n">
        <v>0.70631871745058</v>
      </c>
      <c r="J457" s="0" t="n">
        <v>77.469</v>
      </c>
      <c r="K457" s="0" t="n">
        <v>2035</v>
      </c>
      <c r="L457" s="23" t="n">
        <f aca="false">IF(D457="Electrique direct")</f>
        <v>0</v>
      </c>
    </row>
    <row r="458" customFormat="false" ht="13.8" hidden="false" customHeight="false" outlineLevel="0" collapsed="false">
      <c r="A458" s="0" t="s">
        <v>14</v>
      </c>
      <c r="B458" s="0" t="s">
        <v>657</v>
      </c>
      <c r="C458" s="0" t="s">
        <v>83</v>
      </c>
      <c r="D458" s="0" t="s">
        <v>40</v>
      </c>
      <c r="E458" s="0" t="s">
        <v>37</v>
      </c>
      <c r="F458" s="0" t="s">
        <v>688</v>
      </c>
      <c r="G458" s="0" t="str">
        <f aca="false">CONCATENATE(LEFT(F458,2),RIGHT(F458,6))</f>
        <v>02770303</v>
      </c>
      <c r="H458" s="0" t="s">
        <v>227</v>
      </c>
      <c r="I458" s="0" t="n">
        <v>0.554107504523336</v>
      </c>
      <c r="J458" s="0" t="n">
        <v>84.32592</v>
      </c>
      <c r="K458" s="0" t="n">
        <v>1043</v>
      </c>
      <c r="L458" s="23" t="n">
        <f aca="false">IF(D458="Electrique direct")</f>
        <v>0</v>
      </c>
    </row>
    <row r="459" customFormat="false" ht="13.8" hidden="false" customHeight="false" outlineLevel="0" collapsed="false">
      <c r="A459" s="0" t="s">
        <v>14</v>
      </c>
      <c r="B459" s="0" t="s">
        <v>657</v>
      </c>
      <c r="C459" s="0" t="s">
        <v>83</v>
      </c>
      <c r="D459" s="0" t="s">
        <v>41</v>
      </c>
      <c r="E459" s="0" t="s">
        <v>39</v>
      </c>
      <c r="F459" s="0" t="s">
        <v>689</v>
      </c>
      <c r="G459" s="0" t="str">
        <f aca="false">CONCATENATE(LEFT(F459,2),RIGHT(F459,6))</f>
        <v>02770404</v>
      </c>
      <c r="H459" s="0" t="s">
        <v>227</v>
      </c>
      <c r="I459" s="0" t="n">
        <v>0.669811894775165</v>
      </c>
      <c r="J459" s="0" t="n">
        <v>84.32592</v>
      </c>
      <c r="K459" s="0" t="n">
        <v>1043</v>
      </c>
      <c r="L459" s="23" t="n">
        <f aca="false">IF(D459="Electrique direct")</f>
        <v>0</v>
      </c>
    </row>
    <row r="460" customFormat="false" ht="13.8" hidden="false" customHeight="false" outlineLevel="0" collapsed="false">
      <c r="A460" s="0" t="s">
        <v>14</v>
      </c>
      <c r="B460" s="0" t="s">
        <v>657</v>
      </c>
      <c r="C460" s="0" t="s">
        <v>83</v>
      </c>
      <c r="D460" s="0" t="s">
        <v>45</v>
      </c>
      <c r="E460" s="0" t="s">
        <v>43</v>
      </c>
      <c r="F460" s="0" t="s">
        <v>690</v>
      </c>
      <c r="G460" s="0" t="str">
        <f aca="false">CONCATENATE(LEFT(F460,2),RIGHT(F460,6))</f>
        <v>02770602</v>
      </c>
      <c r="H460" s="0" t="s">
        <v>227</v>
      </c>
      <c r="I460" s="0" t="n">
        <v>0.92</v>
      </c>
      <c r="J460" s="0" t="n">
        <v>10.4</v>
      </c>
      <c r="K460" s="0" t="n">
        <v>1312.5</v>
      </c>
      <c r="L460" s="23" t="n">
        <f aca="false">IF(D460="Electrique direct")</f>
        <v>1</v>
      </c>
    </row>
    <row r="461" customFormat="false" ht="13.8" hidden="false" customHeight="false" outlineLevel="0" collapsed="false">
      <c r="A461" s="0" t="s">
        <v>14</v>
      </c>
      <c r="B461" s="0" t="s">
        <v>657</v>
      </c>
      <c r="C461" s="0" t="s">
        <v>83</v>
      </c>
      <c r="D461" s="0" t="s">
        <v>48</v>
      </c>
      <c r="E461" s="0" t="s">
        <v>43</v>
      </c>
      <c r="F461" s="0" t="s">
        <v>691</v>
      </c>
      <c r="G461" s="0" t="str">
        <f aca="false">CONCATENATE(LEFT(F461,2),RIGHT(F461,6))</f>
        <v>02770902</v>
      </c>
      <c r="H461" s="0" t="s">
        <v>227</v>
      </c>
      <c r="I461" s="0" t="n">
        <v>2.94489544186046</v>
      </c>
      <c r="J461" s="0" t="n">
        <v>49.4339252735619</v>
      </c>
      <c r="K461" s="0" t="n">
        <v>1312.5</v>
      </c>
      <c r="L461" s="23" t="n">
        <f aca="false">IF(D461="Electrique direct")</f>
        <v>0</v>
      </c>
    </row>
    <row r="462" customFormat="false" ht="13.8" hidden="false" customHeight="false" outlineLevel="0" collapsed="false">
      <c r="A462" s="0" t="s">
        <v>14</v>
      </c>
      <c r="B462" s="0" t="s">
        <v>657</v>
      </c>
      <c r="C462" s="0" t="s">
        <v>83</v>
      </c>
      <c r="D462" s="0" t="s">
        <v>55</v>
      </c>
      <c r="E462" s="0" t="s">
        <v>43</v>
      </c>
      <c r="F462" s="0" t="s">
        <v>692</v>
      </c>
      <c r="G462" s="0" t="str">
        <f aca="false">CONCATENATE(LEFT(F462,2),RIGHT(F462,6))</f>
        <v>02771002</v>
      </c>
      <c r="H462" s="0" t="s">
        <v>227</v>
      </c>
      <c r="I462" s="0" t="n">
        <v>2.80410195348837</v>
      </c>
      <c r="J462" s="0" t="n">
        <v>139.71027</v>
      </c>
      <c r="K462" s="0" t="n">
        <v>1312.5</v>
      </c>
      <c r="L462" s="23" t="n">
        <f aca="false">IF(D462="Electrique direct")</f>
        <v>0</v>
      </c>
    </row>
    <row r="463" customFormat="false" ht="13.8" hidden="false" customHeight="false" outlineLevel="0" collapsed="false">
      <c r="A463" s="0" t="s">
        <v>14</v>
      </c>
      <c r="B463" s="0" t="s">
        <v>657</v>
      </c>
      <c r="C463" s="0" t="s">
        <v>83</v>
      </c>
      <c r="D463" s="0" t="s">
        <v>35</v>
      </c>
      <c r="E463" s="0" t="s">
        <v>33</v>
      </c>
      <c r="F463" s="0" t="s">
        <v>693</v>
      </c>
      <c r="G463" s="0" t="str">
        <f aca="false">CONCATENATE(LEFT(F463,2),RIGHT(F463,6))</f>
        <v>02772101</v>
      </c>
      <c r="H463" s="0" t="s">
        <v>227</v>
      </c>
      <c r="I463" s="0" t="n">
        <v>0.84380376647289</v>
      </c>
      <c r="J463" s="0" t="n">
        <v>92.225</v>
      </c>
      <c r="K463" s="0" t="n">
        <v>119</v>
      </c>
      <c r="L463" s="23" t="n">
        <f aca="false">IF(D463="Electrique direct")</f>
        <v>0</v>
      </c>
    </row>
    <row r="464" customFormat="false" ht="13.8" hidden="false" customHeight="false" outlineLevel="0" collapsed="false">
      <c r="A464" s="0" t="s">
        <v>14</v>
      </c>
      <c r="B464" s="0" t="s">
        <v>657</v>
      </c>
      <c r="C464" s="0" t="s">
        <v>83</v>
      </c>
      <c r="D464" s="0" t="s">
        <v>35</v>
      </c>
      <c r="E464" s="0" t="s">
        <v>34</v>
      </c>
      <c r="F464" s="0" t="s">
        <v>694</v>
      </c>
      <c r="G464" s="0" t="str">
        <f aca="false">CONCATENATE(LEFT(F464,2),RIGHT(F464,6))</f>
        <v>02772106</v>
      </c>
      <c r="H464" s="0" t="s">
        <v>227</v>
      </c>
      <c r="I464" s="0" t="n">
        <v>0.8149831355199</v>
      </c>
      <c r="J464" s="0" t="n">
        <v>92.225</v>
      </c>
      <c r="K464" s="0" t="n">
        <v>2035</v>
      </c>
      <c r="L464" s="23" t="n">
        <f aca="false">IF(D464="Electrique direct")</f>
        <v>0</v>
      </c>
    </row>
    <row r="465" customFormat="false" ht="13.8" hidden="false" customHeight="false" outlineLevel="0" collapsed="false">
      <c r="A465" s="0" t="s">
        <v>14</v>
      </c>
      <c r="B465" s="0" t="s">
        <v>657</v>
      </c>
      <c r="C465" s="0" t="s">
        <v>83</v>
      </c>
      <c r="D465" s="0" t="s">
        <v>36</v>
      </c>
      <c r="E465" s="0" t="s">
        <v>37</v>
      </c>
      <c r="F465" s="0" t="s">
        <v>695</v>
      </c>
      <c r="G465" s="0" t="str">
        <f aca="false">CONCATENATE(LEFT(F465,2),RIGHT(F465,6))</f>
        <v>02772303</v>
      </c>
      <c r="H465" s="0" t="s">
        <v>227</v>
      </c>
      <c r="I465" s="0" t="n">
        <v>0.746284322795158</v>
      </c>
      <c r="J465" s="0" t="n">
        <v>100.388</v>
      </c>
      <c r="K465" s="0" t="n">
        <v>1043</v>
      </c>
      <c r="L465" s="23" t="n">
        <f aca="false">IF(D465="Electrique direct")</f>
        <v>0</v>
      </c>
    </row>
    <row r="466" customFormat="false" ht="13.8" hidden="false" customHeight="false" outlineLevel="0" collapsed="false">
      <c r="A466" s="0" t="s">
        <v>14</v>
      </c>
      <c r="B466" s="0" t="s">
        <v>657</v>
      </c>
      <c r="C466" s="0" t="s">
        <v>83</v>
      </c>
      <c r="D466" s="0" t="s">
        <v>38</v>
      </c>
      <c r="E466" s="0" t="s">
        <v>39</v>
      </c>
      <c r="F466" s="0" t="s">
        <v>696</v>
      </c>
      <c r="G466" s="0" t="str">
        <f aca="false">CONCATENATE(LEFT(F466,2),RIGHT(F466,6))</f>
        <v>02772404</v>
      </c>
      <c r="H466" s="0" t="s">
        <v>227</v>
      </c>
      <c r="I466" s="0" t="n">
        <v>0.973878889551827</v>
      </c>
      <c r="J466" s="0" t="n">
        <v>100.388</v>
      </c>
      <c r="K466" s="0" t="n">
        <v>1043</v>
      </c>
      <c r="L466" s="23" t="n">
        <f aca="false">IF(D466="Electrique direct")</f>
        <v>0</v>
      </c>
    </row>
    <row r="467" customFormat="false" ht="13.8" hidden="false" customHeight="false" outlineLevel="0" collapsed="false">
      <c r="A467" s="0" t="s">
        <v>14</v>
      </c>
      <c r="B467" s="0" t="s">
        <v>657</v>
      </c>
      <c r="C467" s="0" t="s">
        <v>83</v>
      </c>
      <c r="D467" s="0" t="s">
        <v>46</v>
      </c>
      <c r="E467" s="0" t="s">
        <v>43</v>
      </c>
      <c r="F467" s="0" t="s">
        <v>697</v>
      </c>
      <c r="G467" s="0" t="str">
        <f aca="false">CONCATENATE(LEFT(F467,2),RIGHT(F467,6))</f>
        <v>02772602</v>
      </c>
      <c r="H467" s="0" t="s">
        <v>227</v>
      </c>
      <c r="I467" s="0" t="n">
        <v>1</v>
      </c>
      <c r="J467" s="0" t="n">
        <v>12</v>
      </c>
      <c r="K467" s="0" t="n">
        <v>1312.5</v>
      </c>
      <c r="L467" s="23" t="n">
        <f aca="false">IF(D467="Electrique direct")</f>
        <v>0</v>
      </c>
    </row>
    <row r="468" customFormat="false" ht="13.8" hidden="false" customHeight="false" outlineLevel="0" collapsed="false">
      <c r="A468" s="0" t="s">
        <v>14</v>
      </c>
      <c r="B468" s="0" t="s">
        <v>657</v>
      </c>
      <c r="C468" s="0" t="s">
        <v>83</v>
      </c>
      <c r="D468" s="0" t="s">
        <v>49</v>
      </c>
      <c r="E468" s="0" t="s">
        <v>43</v>
      </c>
      <c r="F468" s="0" t="s">
        <v>698</v>
      </c>
      <c r="G468" s="0" t="str">
        <f aca="false">CONCATENATE(LEFT(F468,2),RIGHT(F468,6))</f>
        <v>02772902</v>
      </c>
      <c r="H468" s="0" t="s">
        <v>227</v>
      </c>
      <c r="I468" s="0" t="n">
        <v>3.39795627906976</v>
      </c>
      <c r="J468" s="0" t="n">
        <v>58.8499110399546</v>
      </c>
      <c r="K468" s="0" t="n">
        <v>1312.5</v>
      </c>
      <c r="L468" s="23" t="n">
        <f aca="false">IF(D468="Electrique direct")</f>
        <v>0</v>
      </c>
    </row>
    <row r="469" customFormat="false" ht="13.8" hidden="false" customHeight="false" outlineLevel="0" collapsed="false">
      <c r="A469" s="0" t="s">
        <v>14</v>
      </c>
      <c r="B469" s="0" t="s">
        <v>657</v>
      </c>
      <c r="C469" s="0" t="s">
        <v>83</v>
      </c>
      <c r="D469" s="0" t="s">
        <v>56</v>
      </c>
      <c r="E469" s="0" t="s">
        <v>43</v>
      </c>
      <c r="F469" s="0" t="s">
        <v>699</v>
      </c>
      <c r="G469" s="0" t="str">
        <f aca="false">CONCATENATE(LEFT(F469,2),RIGHT(F469,6))</f>
        <v>02773002</v>
      </c>
      <c r="H469" s="0" t="s">
        <v>227</v>
      </c>
      <c r="I469" s="0" t="n">
        <v>3.32861023255814</v>
      </c>
      <c r="J469" s="0" t="n">
        <v>166.32175</v>
      </c>
      <c r="K469" s="0" t="n">
        <v>1312.5</v>
      </c>
      <c r="L469" s="23" t="n">
        <f aca="false">IF(D469="Electrique direct")</f>
        <v>0</v>
      </c>
    </row>
    <row r="470" customFormat="false" ht="13.8" hidden="false" customHeight="false" outlineLevel="0" collapsed="false">
      <c r="A470" s="0" t="s">
        <v>14</v>
      </c>
      <c r="B470" s="0" t="s">
        <v>657</v>
      </c>
      <c r="C470" s="0" t="s">
        <v>84</v>
      </c>
      <c r="D470" s="0" t="s">
        <v>32</v>
      </c>
      <c r="E470" s="0" t="s">
        <v>33</v>
      </c>
      <c r="F470" s="0" t="s">
        <v>700</v>
      </c>
      <c r="G470" s="0" t="str">
        <f aca="false">CONCATENATE(LEFT(F470,2),RIGHT(F470,6))</f>
        <v>02780101</v>
      </c>
      <c r="H470" s="0" t="s">
        <v>227</v>
      </c>
      <c r="I470" s="0" t="n">
        <v>0.72953931375101</v>
      </c>
      <c r="J470" s="0" t="n">
        <v>77.469</v>
      </c>
      <c r="K470" s="0" t="n">
        <v>119</v>
      </c>
      <c r="L470" s="23" t="n">
        <f aca="false">IF(D470="Electrique direct")</f>
        <v>0</v>
      </c>
    </row>
    <row r="471" customFormat="false" ht="13.8" hidden="false" customHeight="false" outlineLevel="0" collapsed="false">
      <c r="A471" s="0" t="s">
        <v>14</v>
      </c>
      <c r="B471" s="0" t="s">
        <v>657</v>
      </c>
      <c r="C471" s="0" t="s">
        <v>84</v>
      </c>
      <c r="D471" s="0" t="s">
        <v>32</v>
      </c>
      <c r="E471" s="0" t="s">
        <v>34</v>
      </c>
      <c r="F471" s="0" t="s">
        <v>701</v>
      </c>
      <c r="G471" s="0" t="str">
        <f aca="false">CONCATENATE(LEFT(F471,2),RIGHT(F471,6))</f>
        <v>02780106</v>
      </c>
      <c r="H471" s="0" t="s">
        <v>227</v>
      </c>
      <c r="I471" s="0" t="n">
        <v>0.712199409817672</v>
      </c>
      <c r="J471" s="0" t="n">
        <v>77.469</v>
      </c>
      <c r="K471" s="0" t="n">
        <v>2011.42857142857</v>
      </c>
      <c r="L471" s="23" t="n">
        <f aca="false">IF(D471="Electrique direct")</f>
        <v>0</v>
      </c>
    </row>
    <row r="472" customFormat="false" ht="13.8" hidden="false" customHeight="false" outlineLevel="0" collapsed="false">
      <c r="A472" s="0" t="s">
        <v>14</v>
      </c>
      <c r="B472" s="0" t="s">
        <v>657</v>
      </c>
      <c r="C472" s="0" t="s">
        <v>84</v>
      </c>
      <c r="D472" s="0" t="s">
        <v>40</v>
      </c>
      <c r="E472" s="0" t="s">
        <v>37</v>
      </c>
      <c r="F472" s="0" t="s">
        <v>702</v>
      </c>
      <c r="G472" s="0" t="str">
        <f aca="false">CONCATENATE(LEFT(F472,2),RIGHT(F472,6))</f>
        <v>02780303</v>
      </c>
      <c r="H472" s="0" t="s">
        <v>227</v>
      </c>
      <c r="I472" s="0" t="n">
        <v>0.55410426429939</v>
      </c>
      <c r="J472" s="0" t="n">
        <v>84.32592</v>
      </c>
      <c r="K472" s="0" t="n">
        <v>1043</v>
      </c>
      <c r="L472" s="23" t="n">
        <f aca="false">IF(D472="Electrique direct")</f>
        <v>0</v>
      </c>
    </row>
    <row r="473" customFormat="false" ht="13.8" hidden="false" customHeight="false" outlineLevel="0" collapsed="false">
      <c r="A473" s="0" t="s">
        <v>14</v>
      </c>
      <c r="B473" s="0" t="s">
        <v>657</v>
      </c>
      <c r="C473" s="0" t="s">
        <v>84</v>
      </c>
      <c r="D473" s="0" t="s">
        <v>41</v>
      </c>
      <c r="E473" s="0" t="s">
        <v>39</v>
      </c>
      <c r="F473" s="0" t="s">
        <v>703</v>
      </c>
      <c r="G473" s="0" t="str">
        <f aca="false">CONCATENATE(LEFT(F473,2),RIGHT(F473,6))</f>
        <v>02780404</v>
      </c>
      <c r="H473" s="0" t="s">
        <v>227</v>
      </c>
      <c r="I473" s="0" t="n">
        <v>0.669809680832545</v>
      </c>
      <c r="J473" s="0" t="n">
        <v>84.32592</v>
      </c>
      <c r="K473" s="0" t="n">
        <v>1043</v>
      </c>
      <c r="L473" s="23" t="n">
        <f aca="false">IF(D473="Electrique direct")</f>
        <v>0</v>
      </c>
    </row>
    <row r="474" customFormat="false" ht="13.8" hidden="false" customHeight="false" outlineLevel="0" collapsed="false">
      <c r="A474" s="0" t="s">
        <v>14</v>
      </c>
      <c r="B474" s="0" t="s">
        <v>657</v>
      </c>
      <c r="C474" s="0" t="s">
        <v>84</v>
      </c>
      <c r="D474" s="0" t="s">
        <v>45</v>
      </c>
      <c r="E474" s="0" t="s">
        <v>43</v>
      </c>
      <c r="F474" s="0" t="s">
        <v>704</v>
      </c>
      <c r="G474" s="0" t="str">
        <f aca="false">CONCATENATE(LEFT(F474,2),RIGHT(F474,6))</f>
        <v>02780602</v>
      </c>
      <c r="H474" s="0" t="s">
        <v>227</v>
      </c>
      <c r="I474" s="0" t="n">
        <v>0.92</v>
      </c>
      <c r="J474" s="0" t="n">
        <v>10.4</v>
      </c>
      <c r="K474" s="0" t="n">
        <v>1312.5</v>
      </c>
      <c r="L474" s="23" t="n">
        <f aca="false">IF(D474="Electrique direct")</f>
        <v>1</v>
      </c>
    </row>
    <row r="475" customFormat="false" ht="13.8" hidden="false" customHeight="false" outlineLevel="0" collapsed="false">
      <c r="A475" s="0" t="s">
        <v>14</v>
      </c>
      <c r="B475" s="0" t="s">
        <v>657</v>
      </c>
      <c r="C475" s="0" t="s">
        <v>84</v>
      </c>
      <c r="D475" s="0" t="s">
        <v>48</v>
      </c>
      <c r="E475" s="0" t="s">
        <v>43</v>
      </c>
      <c r="F475" s="0" t="s">
        <v>705</v>
      </c>
      <c r="G475" s="0" t="str">
        <f aca="false">CONCATENATE(LEFT(F475,2),RIGHT(F475,6))</f>
        <v>02780902</v>
      </c>
      <c r="H475" s="0" t="s">
        <v>227</v>
      </c>
      <c r="I475" s="0" t="n">
        <v>2.94489544186046</v>
      </c>
      <c r="J475" s="0" t="n">
        <v>49.1893419465442</v>
      </c>
      <c r="K475" s="0" t="n">
        <v>1312.5</v>
      </c>
      <c r="L475" s="23" t="n">
        <f aca="false">IF(D475="Electrique direct")</f>
        <v>0</v>
      </c>
    </row>
    <row r="476" customFormat="false" ht="13.8" hidden="false" customHeight="false" outlineLevel="0" collapsed="false">
      <c r="A476" s="0" t="s">
        <v>14</v>
      </c>
      <c r="B476" s="0" t="s">
        <v>657</v>
      </c>
      <c r="C476" s="0" t="s">
        <v>84</v>
      </c>
      <c r="D476" s="0" t="s">
        <v>55</v>
      </c>
      <c r="E476" s="0" t="s">
        <v>43</v>
      </c>
      <c r="F476" s="0" t="s">
        <v>706</v>
      </c>
      <c r="G476" s="0" t="str">
        <f aca="false">CONCATENATE(LEFT(F476,2),RIGHT(F476,6))</f>
        <v>02781002</v>
      </c>
      <c r="H476" s="0" t="s">
        <v>227</v>
      </c>
      <c r="I476" s="0" t="n">
        <v>2.80410195348837</v>
      </c>
      <c r="J476" s="0" t="n">
        <v>139.71027</v>
      </c>
      <c r="K476" s="0" t="n">
        <v>1312.5</v>
      </c>
      <c r="L476" s="23" t="n">
        <f aca="false">IF(D476="Electrique direct")</f>
        <v>0</v>
      </c>
    </row>
    <row r="477" customFormat="false" ht="13.8" hidden="false" customHeight="false" outlineLevel="0" collapsed="false">
      <c r="A477" s="0" t="s">
        <v>14</v>
      </c>
      <c r="B477" s="0" t="s">
        <v>657</v>
      </c>
      <c r="C477" s="0" t="s">
        <v>84</v>
      </c>
      <c r="D477" s="0" t="s">
        <v>35</v>
      </c>
      <c r="E477" s="0" t="s">
        <v>33</v>
      </c>
      <c r="F477" s="0" t="s">
        <v>707</v>
      </c>
      <c r="G477" s="0" t="str">
        <f aca="false">CONCATENATE(LEFT(F477,2),RIGHT(F477,6))</f>
        <v>02782101</v>
      </c>
      <c r="H477" s="0" t="s">
        <v>227</v>
      </c>
      <c r="I477" s="0" t="n">
        <v>0.841776131251165</v>
      </c>
      <c r="J477" s="0" t="n">
        <v>92.225</v>
      </c>
      <c r="K477" s="0" t="n">
        <v>119</v>
      </c>
      <c r="L477" s="23" t="n">
        <f aca="false">IF(D477="Electrique direct")</f>
        <v>0</v>
      </c>
    </row>
    <row r="478" customFormat="false" ht="13.8" hidden="false" customHeight="false" outlineLevel="0" collapsed="false">
      <c r="A478" s="0" t="s">
        <v>14</v>
      </c>
      <c r="B478" s="0" t="s">
        <v>657</v>
      </c>
      <c r="C478" s="0" t="s">
        <v>84</v>
      </c>
      <c r="D478" s="0" t="s">
        <v>35</v>
      </c>
      <c r="E478" s="0" t="s">
        <v>34</v>
      </c>
      <c r="F478" s="0" t="s">
        <v>708</v>
      </c>
      <c r="G478" s="0" t="str">
        <f aca="false">CONCATENATE(LEFT(F478,2),RIGHT(F478,6))</f>
        <v>02782106</v>
      </c>
      <c r="H478" s="0" t="s">
        <v>227</v>
      </c>
      <c r="I478" s="0" t="n">
        <v>0.821768549789621</v>
      </c>
      <c r="J478" s="0" t="n">
        <v>92.225</v>
      </c>
      <c r="K478" s="0" t="n">
        <v>2011.42857142857</v>
      </c>
      <c r="L478" s="23" t="n">
        <f aca="false">IF(D478="Electrique direct")</f>
        <v>0</v>
      </c>
    </row>
    <row r="479" customFormat="false" ht="13.8" hidden="false" customHeight="false" outlineLevel="0" collapsed="false">
      <c r="A479" s="0" t="s">
        <v>14</v>
      </c>
      <c r="B479" s="0" t="s">
        <v>657</v>
      </c>
      <c r="C479" s="0" t="s">
        <v>84</v>
      </c>
      <c r="D479" s="0" t="s">
        <v>36</v>
      </c>
      <c r="E479" s="0" t="s">
        <v>37</v>
      </c>
      <c r="F479" s="0" t="s">
        <v>709</v>
      </c>
      <c r="G479" s="0" t="str">
        <f aca="false">CONCATENATE(LEFT(F479,2),RIGHT(F479,6))</f>
        <v>02782303</v>
      </c>
      <c r="H479" s="0" t="s">
        <v>227</v>
      </c>
      <c r="I479" s="0" t="n">
        <v>0.746282122129223</v>
      </c>
      <c r="J479" s="0" t="n">
        <v>100.388</v>
      </c>
      <c r="K479" s="0" t="n">
        <v>1043</v>
      </c>
      <c r="L479" s="23" t="n">
        <f aca="false">IF(D479="Electrique direct")</f>
        <v>0</v>
      </c>
    </row>
    <row r="480" customFormat="false" ht="13.8" hidden="false" customHeight="false" outlineLevel="0" collapsed="false">
      <c r="A480" s="0" t="s">
        <v>14</v>
      </c>
      <c r="B480" s="0" t="s">
        <v>657</v>
      </c>
      <c r="C480" s="0" t="s">
        <v>84</v>
      </c>
      <c r="D480" s="0" t="s">
        <v>38</v>
      </c>
      <c r="E480" s="0" t="s">
        <v>39</v>
      </c>
      <c r="F480" s="0" t="s">
        <v>710</v>
      </c>
      <c r="G480" s="0" t="str">
        <f aca="false">CONCATENATE(LEFT(F480,2),RIGHT(F480,6))</f>
        <v>02782404</v>
      </c>
      <c r="H480" s="0" t="s">
        <v>227</v>
      </c>
      <c r="I480" s="0" t="n">
        <v>0.97387745580958</v>
      </c>
      <c r="J480" s="0" t="n">
        <v>100.388</v>
      </c>
      <c r="K480" s="0" t="n">
        <v>1043</v>
      </c>
      <c r="L480" s="23" t="n">
        <f aca="false">IF(D480="Electrique direct")</f>
        <v>0</v>
      </c>
    </row>
    <row r="481" customFormat="false" ht="13.8" hidden="false" customHeight="false" outlineLevel="0" collapsed="false">
      <c r="A481" s="0" t="s">
        <v>14</v>
      </c>
      <c r="B481" s="0" t="s">
        <v>657</v>
      </c>
      <c r="C481" s="0" t="s">
        <v>84</v>
      </c>
      <c r="D481" s="0" t="s">
        <v>46</v>
      </c>
      <c r="E481" s="0" t="s">
        <v>43</v>
      </c>
      <c r="F481" s="0" t="s">
        <v>711</v>
      </c>
      <c r="G481" s="0" t="str">
        <f aca="false">CONCATENATE(LEFT(F481,2),RIGHT(F481,6))</f>
        <v>02782602</v>
      </c>
      <c r="H481" s="0" t="s">
        <v>227</v>
      </c>
      <c r="I481" s="0" t="n">
        <v>1</v>
      </c>
      <c r="J481" s="0" t="n">
        <v>12</v>
      </c>
      <c r="K481" s="0" t="n">
        <v>1312.5</v>
      </c>
      <c r="L481" s="23" t="n">
        <f aca="false">IF(D481="Electrique direct")</f>
        <v>0</v>
      </c>
    </row>
    <row r="482" customFormat="false" ht="13.8" hidden="false" customHeight="false" outlineLevel="0" collapsed="false">
      <c r="A482" s="0" t="s">
        <v>14</v>
      </c>
      <c r="B482" s="0" t="s">
        <v>657</v>
      </c>
      <c r="C482" s="0" t="s">
        <v>84</v>
      </c>
      <c r="D482" s="0" t="s">
        <v>49</v>
      </c>
      <c r="E482" s="0" t="s">
        <v>43</v>
      </c>
      <c r="F482" s="0" t="s">
        <v>712</v>
      </c>
      <c r="G482" s="0" t="str">
        <f aca="false">CONCATENATE(LEFT(F482,2),RIGHT(F482,6))</f>
        <v>02782902</v>
      </c>
      <c r="H482" s="0" t="s">
        <v>227</v>
      </c>
      <c r="I482" s="0" t="n">
        <v>3.39795627906976</v>
      </c>
      <c r="J482" s="0" t="n">
        <v>58.5587404125527</v>
      </c>
      <c r="K482" s="0" t="n">
        <v>1312.5</v>
      </c>
      <c r="L482" s="23" t="n">
        <f aca="false">IF(D482="Electrique direct")</f>
        <v>0</v>
      </c>
    </row>
    <row r="483" customFormat="false" ht="13.8" hidden="false" customHeight="false" outlineLevel="0" collapsed="false">
      <c r="A483" s="0" t="s">
        <v>14</v>
      </c>
      <c r="B483" s="0" t="s">
        <v>657</v>
      </c>
      <c r="C483" s="0" t="s">
        <v>84</v>
      </c>
      <c r="D483" s="0" t="s">
        <v>56</v>
      </c>
      <c r="E483" s="0" t="s">
        <v>43</v>
      </c>
      <c r="F483" s="0" t="s">
        <v>713</v>
      </c>
      <c r="G483" s="0" t="str">
        <f aca="false">CONCATENATE(LEFT(F483,2),RIGHT(F483,6))</f>
        <v>02783002</v>
      </c>
      <c r="H483" s="0" t="s">
        <v>227</v>
      </c>
      <c r="I483" s="0" t="n">
        <v>3.32861023255814</v>
      </c>
      <c r="J483" s="0" t="n">
        <v>166.32175</v>
      </c>
      <c r="K483" s="0" t="n">
        <v>1312.5</v>
      </c>
      <c r="L483" s="23" t="n">
        <f aca="false">IF(D483="Electrique direct")</f>
        <v>0</v>
      </c>
    </row>
    <row r="484" customFormat="false" ht="13.8" hidden="false" customHeight="false" outlineLevel="0" collapsed="false">
      <c r="A484" s="0" t="s">
        <v>15</v>
      </c>
      <c r="B484" s="0" t="s">
        <v>714</v>
      </c>
      <c r="C484" s="0" t="s">
        <v>86</v>
      </c>
      <c r="D484" s="0" t="s">
        <v>32</v>
      </c>
      <c r="E484" s="0" t="s">
        <v>33</v>
      </c>
      <c r="F484" s="0" t="s">
        <v>715</v>
      </c>
      <c r="G484" s="0" t="str">
        <f aca="false">CONCATENATE(LEFT(F484,2),RIGHT(F484,6))</f>
        <v>03090101</v>
      </c>
      <c r="H484" s="0" t="s">
        <v>227</v>
      </c>
      <c r="I484" s="0" t="n">
        <v>1.60720121137964</v>
      </c>
      <c r="J484" s="0" t="n">
        <v>23.8535153188732</v>
      </c>
      <c r="K484" s="0" t="n">
        <v>78.5714285714286</v>
      </c>
      <c r="L484" s="23" t="n">
        <f aca="false">IF(D484="Electrique direct")</f>
        <v>0</v>
      </c>
    </row>
    <row r="485" customFormat="false" ht="13.8" hidden="false" customHeight="false" outlineLevel="0" collapsed="false">
      <c r="A485" s="0" t="s">
        <v>15</v>
      </c>
      <c r="B485" s="0" t="s">
        <v>714</v>
      </c>
      <c r="C485" s="0" t="s">
        <v>86</v>
      </c>
      <c r="D485" s="0" t="s">
        <v>32</v>
      </c>
      <c r="E485" s="0" t="s">
        <v>34</v>
      </c>
      <c r="F485" s="0" t="s">
        <v>716</v>
      </c>
      <c r="G485" s="0" t="str">
        <f aca="false">CONCATENATE(LEFT(F485,2),RIGHT(F485,6))</f>
        <v>03090106</v>
      </c>
      <c r="H485" s="0" t="s">
        <v>227</v>
      </c>
      <c r="I485" s="0" t="n">
        <v>1.60411758328639</v>
      </c>
      <c r="J485" s="0" t="n">
        <v>23.6892664841759</v>
      </c>
      <c r="K485" s="0" t="n">
        <v>1631.25</v>
      </c>
      <c r="L485" s="23" t="n">
        <f aca="false">IF(D485="Electrique direct")</f>
        <v>0</v>
      </c>
    </row>
    <row r="486" customFormat="false" ht="13.8" hidden="false" customHeight="false" outlineLevel="0" collapsed="false">
      <c r="A486" s="0" t="s">
        <v>15</v>
      </c>
      <c r="B486" s="0" t="s">
        <v>714</v>
      </c>
      <c r="C486" s="0" t="s">
        <v>86</v>
      </c>
      <c r="D486" s="0" t="s">
        <v>40</v>
      </c>
      <c r="E486" s="0" t="s">
        <v>37</v>
      </c>
      <c r="F486" s="0" t="s">
        <v>717</v>
      </c>
      <c r="G486" s="0" t="str">
        <f aca="false">CONCATENATE(LEFT(F486,2),RIGHT(F486,6))</f>
        <v>03090303</v>
      </c>
      <c r="H486" s="0" t="s">
        <v>227</v>
      </c>
      <c r="I486" s="0" t="n">
        <v>0.689377907802488</v>
      </c>
      <c r="J486" s="0" t="n">
        <v>9.91313863582281</v>
      </c>
      <c r="K486" s="0" t="n">
        <v>808.5</v>
      </c>
      <c r="L486" s="23" t="n">
        <f aca="false">IF(D486="Electrique direct")</f>
        <v>0</v>
      </c>
    </row>
    <row r="487" customFormat="false" ht="13.8" hidden="false" customHeight="false" outlineLevel="0" collapsed="false">
      <c r="A487" s="0" t="s">
        <v>15</v>
      </c>
      <c r="B487" s="0" t="s">
        <v>714</v>
      </c>
      <c r="C487" s="0" t="s">
        <v>86</v>
      </c>
      <c r="D487" s="0" t="s">
        <v>41</v>
      </c>
      <c r="E487" s="0" t="s">
        <v>39</v>
      </c>
      <c r="F487" s="0" t="s">
        <v>718</v>
      </c>
      <c r="G487" s="0" t="str">
        <f aca="false">CONCATENATE(LEFT(F487,2),RIGHT(F487,6))</f>
        <v>03090404</v>
      </c>
      <c r="H487" s="0" t="s">
        <v>227</v>
      </c>
      <c r="I487" s="0" t="n">
        <v>0.780741935948798</v>
      </c>
      <c r="J487" s="0" t="n">
        <v>7.39147997382792</v>
      </c>
      <c r="K487" s="0" t="n">
        <v>808.5</v>
      </c>
      <c r="L487" s="23" t="n">
        <f aca="false">IF(D487="Electrique direct")</f>
        <v>0</v>
      </c>
    </row>
    <row r="488" customFormat="false" ht="13.8" hidden="false" customHeight="false" outlineLevel="0" collapsed="false">
      <c r="A488" s="0" t="s">
        <v>15</v>
      </c>
      <c r="B488" s="0" t="s">
        <v>714</v>
      </c>
      <c r="C488" s="0" t="s">
        <v>86</v>
      </c>
      <c r="D488" s="0" t="s">
        <v>45</v>
      </c>
      <c r="E488" s="0" t="s">
        <v>43</v>
      </c>
      <c r="F488" s="0" t="s">
        <v>719</v>
      </c>
      <c r="G488" s="0" t="str">
        <f aca="false">CONCATENATE(LEFT(F488,2),RIGHT(F488,6))</f>
        <v>03090602</v>
      </c>
      <c r="H488" s="0" t="s">
        <v>227</v>
      </c>
      <c r="I488" s="0" t="n">
        <v>0.92</v>
      </c>
      <c r="J488" s="0" t="n">
        <v>10.4</v>
      </c>
      <c r="K488" s="0" t="n">
        <v>1031.25</v>
      </c>
      <c r="L488" s="23" t="n">
        <f aca="false">IF(D488="Electrique direct")</f>
        <v>1</v>
      </c>
    </row>
    <row r="489" customFormat="false" ht="13.8" hidden="false" customHeight="false" outlineLevel="0" collapsed="false">
      <c r="A489" s="0" t="s">
        <v>15</v>
      </c>
      <c r="B489" s="0" t="s">
        <v>714</v>
      </c>
      <c r="C489" s="0" t="s">
        <v>86</v>
      </c>
      <c r="D489" s="0" t="s">
        <v>55</v>
      </c>
      <c r="E489" s="0" t="s">
        <v>43</v>
      </c>
      <c r="F489" s="0" t="s">
        <v>720</v>
      </c>
      <c r="G489" s="0" t="str">
        <f aca="false">CONCATENATE(LEFT(F489,2),RIGHT(F489,6))</f>
        <v>03091002</v>
      </c>
      <c r="H489" s="0" t="s">
        <v>227</v>
      </c>
      <c r="I489" s="0" t="n">
        <v>2.80410195348837</v>
      </c>
      <c r="J489" s="0" t="n">
        <v>27.0754202268717</v>
      </c>
      <c r="K489" s="0" t="n">
        <v>1031.25</v>
      </c>
      <c r="L489" s="23" t="n">
        <f aca="false">IF(D489="Electrique direct")</f>
        <v>0</v>
      </c>
    </row>
    <row r="490" customFormat="false" ht="13.8" hidden="false" customHeight="false" outlineLevel="0" collapsed="false">
      <c r="A490" s="0" t="s">
        <v>15</v>
      </c>
      <c r="B490" s="0" t="s">
        <v>714</v>
      </c>
      <c r="C490" s="0" t="s">
        <v>86</v>
      </c>
      <c r="D490" s="0" t="s">
        <v>35</v>
      </c>
      <c r="E490" s="0" t="s">
        <v>33</v>
      </c>
      <c r="F490" s="0" t="s">
        <v>721</v>
      </c>
      <c r="G490" s="0" t="str">
        <f aca="false">CONCATENATE(LEFT(F490,2),RIGHT(F490,6))</f>
        <v>03092101</v>
      </c>
      <c r="H490" s="0" t="s">
        <v>227</v>
      </c>
      <c r="I490" s="0" t="n">
        <v>1.85446293620727</v>
      </c>
      <c r="J490" s="0" t="n">
        <v>28.3970420462776</v>
      </c>
      <c r="K490" s="0" t="n">
        <v>78.5714285714286</v>
      </c>
      <c r="L490" s="23" t="n">
        <f aca="false">IF(D490="Electrique direct")</f>
        <v>0</v>
      </c>
    </row>
    <row r="491" customFormat="false" ht="13.8" hidden="false" customHeight="false" outlineLevel="0" collapsed="false">
      <c r="A491" s="0" t="s">
        <v>15</v>
      </c>
      <c r="B491" s="0" t="s">
        <v>714</v>
      </c>
      <c r="C491" s="0" t="s">
        <v>86</v>
      </c>
      <c r="D491" s="0" t="s">
        <v>35</v>
      </c>
      <c r="E491" s="0" t="s">
        <v>34</v>
      </c>
      <c r="F491" s="0" t="s">
        <v>722</v>
      </c>
      <c r="G491" s="0" t="str">
        <f aca="false">CONCATENATE(LEFT(F491,2),RIGHT(F491,6))</f>
        <v>03092106</v>
      </c>
      <c r="H491" s="0" t="s">
        <v>227</v>
      </c>
      <c r="I491" s="0" t="n">
        <v>1.85090490379199</v>
      </c>
      <c r="J491" s="0" t="n">
        <v>28.201507719257</v>
      </c>
      <c r="K491" s="0" t="n">
        <v>1631.25</v>
      </c>
      <c r="L491" s="23" t="n">
        <f aca="false">IF(D491="Electrique direct")</f>
        <v>0</v>
      </c>
    </row>
    <row r="492" customFormat="false" ht="13.8" hidden="false" customHeight="false" outlineLevel="0" collapsed="false">
      <c r="A492" s="0" t="s">
        <v>15</v>
      </c>
      <c r="B492" s="0" t="s">
        <v>714</v>
      </c>
      <c r="C492" s="0" t="s">
        <v>86</v>
      </c>
      <c r="D492" s="0" t="s">
        <v>36</v>
      </c>
      <c r="E492" s="0" t="s">
        <v>37</v>
      </c>
      <c r="F492" s="0" t="s">
        <v>723</v>
      </c>
      <c r="G492" s="0" t="str">
        <f aca="false">CONCATENATE(LEFT(F492,2),RIGHT(F492,6))</f>
        <v>03092303</v>
      </c>
      <c r="H492" s="0" t="s">
        <v>227</v>
      </c>
      <c r="I492" s="0" t="n">
        <v>0.761583138885597</v>
      </c>
      <c r="J492" s="0" t="n">
        <v>11.8013555188367</v>
      </c>
      <c r="K492" s="0" t="n">
        <v>808.5</v>
      </c>
      <c r="L492" s="23" t="n">
        <f aca="false">IF(D492="Electrique direct")</f>
        <v>0</v>
      </c>
    </row>
    <row r="493" customFormat="false" ht="13.8" hidden="false" customHeight="false" outlineLevel="0" collapsed="false">
      <c r="A493" s="0" t="s">
        <v>15</v>
      </c>
      <c r="B493" s="0" t="s">
        <v>714</v>
      </c>
      <c r="C493" s="0" t="s">
        <v>86</v>
      </c>
      <c r="D493" s="0" t="s">
        <v>38</v>
      </c>
      <c r="E493" s="0" t="s">
        <v>39</v>
      </c>
      <c r="F493" s="0" t="s">
        <v>724</v>
      </c>
      <c r="G493" s="0" t="str">
        <f aca="false">CONCATENATE(LEFT(F493,2),RIGHT(F493,6))</f>
        <v>03092404</v>
      </c>
      <c r="H493" s="0" t="s">
        <v>227</v>
      </c>
      <c r="I493" s="0" t="n">
        <v>0.989367103465403</v>
      </c>
      <c r="J493" s="0" t="n">
        <v>8.79938092122372</v>
      </c>
      <c r="K493" s="0" t="n">
        <v>808.5</v>
      </c>
      <c r="L493" s="23" t="n">
        <f aca="false">IF(D493="Electrique direct")</f>
        <v>0</v>
      </c>
    </row>
    <row r="494" customFormat="false" ht="13.8" hidden="false" customHeight="false" outlineLevel="0" collapsed="false">
      <c r="A494" s="0" t="s">
        <v>15</v>
      </c>
      <c r="B494" s="0" t="s">
        <v>714</v>
      </c>
      <c r="C494" s="0" t="s">
        <v>86</v>
      </c>
      <c r="D494" s="0" t="s">
        <v>46</v>
      </c>
      <c r="E494" s="0" t="s">
        <v>43</v>
      </c>
      <c r="F494" s="0" t="s">
        <v>725</v>
      </c>
      <c r="G494" s="0" t="str">
        <f aca="false">CONCATENATE(LEFT(F494,2),RIGHT(F494,6))</f>
        <v>03092602</v>
      </c>
      <c r="H494" s="0" t="s">
        <v>227</v>
      </c>
      <c r="I494" s="0" t="n">
        <v>1</v>
      </c>
      <c r="J494" s="0" t="n">
        <v>12</v>
      </c>
      <c r="K494" s="0" t="n">
        <v>1031.25</v>
      </c>
      <c r="L494" s="23" t="n">
        <f aca="false">IF(D494="Electrique direct")</f>
        <v>0</v>
      </c>
    </row>
    <row r="495" customFormat="false" ht="13.8" hidden="false" customHeight="false" outlineLevel="0" collapsed="false">
      <c r="A495" s="0" t="s">
        <v>15</v>
      </c>
      <c r="B495" s="0" t="s">
        <v>714</v>
      </c>
      <c r="C495" s="0" t="s">
        <v>86</v>
      </c>
      <c r="D495" s="0" t="s">
        <v>56</v>
      </c>
      <c r="E495" s="0" t="s">
        <v>43</v>
      </c>
      <c r="F495" s="0" t="s">
        <v>726</v>
      </c>
      <c r="G495" s="0" t="str">
        <f aca="false">CONCATENATE(LEFT(F495,2),RIGHT(F495,6))</f>
        <v>03093002</v>
      </c>
      <c r="H495" s="0" t="s">
        <v>227</v>
      </c>
      <c r="I495" s="0" t="n">
        <v>3.32861023255814</v>
      </c>
      <c r="J495" s="0" t="n">
        <v>32.2326431272282</v>
      </c>
      <c r="K495" s="0" t="n">
        <v>1031.25</v>
      </c>
      <c r="L495" s="23" t="n">
        <f aca="false">IF(D495="Electrique direct")</f>
        <v>0</v>
      </c>
    </row>
    <row r="496" customFormat="false" ht="13.8" hidden="false" customHeight="false" outlineLevel="0" collapsed="false">
      <c r="A496" s="0" t="s">
        <v>15</v>
      </c>
      <c r="B496" s="0" t="s">
        <v>714</v>
      </c>
      <c r="C496" s="0" t="s">
        <v>89</v>
      </c>
      <c r="D496" s="0" t="s">
        <v>32</v>
      </c>
      <c r="E496" s="0" t="s">
        <v>33</v>
      </c>
      <c r="F496" s="0" t="s">
        <v>727</v>
      </c>
      <c r="G496" s="0" t="str">
        <f aca="false">CONCATENATE(LEFT(F496,2),RIGHT(F496,6))</f>
        <v>03170101</v>
      </c>
      <c r="H496" s="0" t="s">
        <v>227</v>
      </c>
      <c r="I496" s="0" t="n">
        <v>1.6310064513755</v>
      </c>
      <c r="J496" s="0" t="n">
        <v>32.1107385010679</v>
      </c>
      <c r="K496" s="0" t="n">
        <v>93.5</v>
      </c>
      <c r="L496" s="23" t="n">
        <f aca="false">IF(D496="Electrique direct")</f>
        <v>0</v>
      </c>
    </row>
    <row r="497" customFormat="false" ht="13.8" hidden="false" customHeight="false" outlineLevel="0" collapsed="false">
      <c r="A497" s="0" t="s">
        <v>15</v>
      </c>
      <c r="B497" s="0" t="s">
        <v>714</v>
      </c>
      <c r="C497" s="0" t="s">
        <v>89</v>
      </c>
      <c r="D497" s="0" t="s">
        <v>32</v>
      </c>
      <c r="E497" s="0" t="s">
        <v>34</v>
      </c>
      <c r="F497" s="0" t="s">
        <v>728</v>
      </c>
      <c r="G497" s="0" t="str">
        <f aca="false">CONCATENATE(LEFT(F497,2),RIGHT(F497,6))</f>
        <v>03170106</v>
      </c>
      <c r="H497" s="0" t="s">
        <v>227</v>
      </c>
      <c r="I497" s="0" t="n">
        <v>1.62775144752194</v>
      </c>
      <c r="J497" s="0" t="n">
        <v>31.858484917319</v>
      </c>
      <c r="K497" s="0" t="n">
        <v>1631.25</v>
      </c>
      <c r="L497" s="23" t="n">
        <f aca="false">IF(D497="Electrique direct")</f>
        <v>0</v>
      </c>
    </row>
    <row r="498" customFormat="false" ht="13.8" hidden="false" customHeight="false" outlineLevel="0" collapsed="false">
      <c r="A498" s="0" t="s">
        <v>15</v>
      </c>
      <c r="B498" s="0" t="s">
        <v>714</v>
      </c>
      <c r="C498" s="0" t="s">
        <v>89</v>
      </c>
      <c r="D498" s="0" t="s">
        <v>40</v>
      </c>
      <c r="E498" s="0" t="s">
        <v>37</v>
      </c>
      <c r="F498" s="0" t="s">
        <v>729</v>
      </c>
      <c r="G498" s="0" t="str">
        <f aca="false">CONCATENATE(LEFT(F498,2),RIGHT(F498,6))</f>
        <v>03170303</v>
      </c>
      <c r="H498" s="0" t="s">
        <v>227</v>
      </c>
      <c r="I498" s="0" t="n">
        <v>0.689377907802488</v>
      </c>
      <c r="J498" s="0" t="n">
        <v>22.0449030878353</v>
      </c>
      <c r="K498" s="0" t="n">
        <v>819.5</v>
      </c>
      <c r="L498" s="23" t="n">
        <f aca="false">IF(D498="Electrique direct")</f>
        <v>0</v>
      </c>
    </row>
    <row r="499" customFormat="false" ht="13.8" hidden="false" customHeight="false" outlineLevel="0" collapsed="false">
      <c r="A499" s="0" t="s">
        <v>15</v>
      </c>
      <c r="B499" s="0" t="s">
        <v>714</v>
      </c>
      <c r="C499" s="0" t="s">
        <v>89</v>
      </c>
      <c r="D499" s="0" t="s">
        <v>41</v>
      </c>
      <c r="E499" s="0" t="s">
        <v>39</v>
      </c>
      <c r="F499" s="0" t="s">
        <v>730</v>
      </c>
      <c r="G499" s="0" t="str">
        <f aca="false">CONCATENATE(LEFT(F499,2),RIGHT(F499,6))</f>
        <v>03170404</v>
      </c>
      <c r="H499" s="0" t="s">
        <v>227</v>
      </c>
      <c r="I499" s="0" t="n">
        <v>0.780741935948798</v>
      </c>
      <c r="J499" s="0" t="n">
        <v>15.7089055792201</v>
      </c>
      <c r="K499" s="0" t="n">
        <v>819.5</v>
      </c>
      <c r="L499" s="23" t="n">
        <f aca="false">IF(D499="Electrique direct")</f>
        <v>0</v>
      </c>
    </row>
    <row r="500" customFormat="false" ht="13.8" hidden="false" customHeight="false" outlineLevel="0" collapsed="false">
      <c r="A500" s="0" t="s">
        <v>15</v>
      </c>
      <c r="B500" s="0" t="s">
        <v>714</v>
      </c>
      <c r="C500" s="0" t="s">
        <v>89</v>
      </c>
      <c r="D500" s="0" t="s">
        <v>45</v>
      </c>
      <c r="E500" s="0" t="s">
        <v>43</v>
      </c>
      <c r="F500" s="0" t="s">
        <v>731</v>
      </c>
      <c r="G500" s="0" t="str">
        <f aca="false">CONCATENATE(LEFT(F500,2),RIGHT(F500,6))</f>
        <v>03170602</v>
      </c>
      <c r="H500" s="0" t="s">
        <v>227</v>
      </c>
      <c r="I500" s="0" t="n">
        <v>0.92</v>
      </c>
      <c r="J500" s="0" t="n">
        <v>10.4</v>
      </c>
      <c r="K500" s="0" t="n">
        <v>1031.25</v>
      </c>
      <c r="L500" s="23" t="n">
        <f aca="false">IF(D500="Electrique direct")</f>
        <v>1</v>
      </c>
    </row>
    <row r="501" customFormat="false" ht="13.8" hidden="false" customHeight="false" outlineLevel="0" collapsed="false">
      <c r="A501" s="0" t="s">
        <v>15</v>
      </c>
      <c r="B501" s="0" t="s">
        <v>714</v>
      </c>
      <c r="C501" s="0" t="s">
        <v>89</v>
      </c>
      <c r="D501" s="0" t="s">
        <v>55</v>
      </c>
      <c r="E501" s="0" t="s">
        <v>43</v>
      </c>
      <c r="F501" s="0" t="s">
        <v>732</v>
      </c>
      <c r="G501" s="0" t="str">
        <f aca="false">CONCATENATE(LEFT(F501,2),RIGHT(F501,6))</f>
        <v>03171002</v>
      </c>
      <c r="H501" s="0" t="s">
        <v>227</v>
      </c>
      <c r="I501" s="0" t="n">
        <v>2.80410195348837</v>
      </c>
      <c r="J501" s="0" t="n">
        <v>40.9440748299524</v>
      </c>
      <c r="K501" s="0" t="n">
        <v>1031.25</v>
      </c>
      <c r="L501" s="23" t="n">
        <f aca="false">IF(D501="Electrique direct")</f>
        <v>0</v>
      </c>
    </row>
    <row r="502" customFormat="false" ht="13.8" hidden="false" customHeight="false" outlineLevel="0" collapsed="false">
      <c r="A502" s="0" t="s">
        <v>15</v>
      </c>
      <c r="B502" s="0" t="s">
        <v>714</v>
      </c>
      <c r="C502" s="0" t="s">
        <v>89</v>
      </c>
      <c r="D502" s="0" t="s">
        <v>35</v>
      </c>
      <c r="E502" s="0" t="s">
        <v>33</v>
      </c>
      <c r="F502" s="0" t="s">
        <v>733</v>
      </c>
      <c r="G502" s="0" t="str">
        <f aca="false">CONCATENATE(LEFT(F502,2),RIGHT(F502,6))</f>
        <v>03172101</v>
      </c>
      <c r="H502" s="0" t="s">
        <v>227</v>
      </c>
      <c r="I502" s="0" t="n">
        <v>1.88193052081789</v>
      </c>
      <c r="J502" s="0" t="n">
        <v>38.2270696441284</v>
      </c>
      <c r="K502" s="0" t="n">
        <v>93.5</v>
      </c>
      <c r="L502" s="23" t="n">
        <f aca="false">IF(D502="Electrique direct")</f>
        <v>0</v>
      </c>
    </row>
    <row r="503" customFormat="false" ht="13.8" hidden="false" customHeight="false" outlineLevel="0" collapsed="false">
      <c r="A503" s="0" t="s">
        <v>15</v>
      </c>
      <c r="B503" s="0" t="s">
        <v>714</v>
      </c>
      <c r="C503" s="0" t="s">
        <v>89</v>
      </c>
      <c r="D503" s="0" t="s">
        <v>35</v>
      </c>
      <c r="E503" s="0" t="s">
        <v>34</v>
      </c>
      <c r="F503" s="0" t="s">
        <v>734</v>
      </c>
      <c r="G503" s="0" t="str">
        <f aca="false">CONCATENATE(LEFT(F503,2),RIGHT(F503,6))</f>
        <v>03172106</v>
      </c>
      <c r="H503" s="0" t="s">
        <v>227</v>
      </c>
      <c r="I503" s="0" t="n">
        <v>1.8781747471407</v>
      </c>
      <c r="J503" s="0" t="n">
        <v>37.9267677587131</v>
      </c>
      <c r="K503" s="0" t="n">
        <v>1631.25</v>
      </c>
      <c r="L503" s="23" t="n">
        <f aca="false">IF(D503="Electrique direct")</f>
        <v>0</v>
      </c>
    </row>
    <row r="504" customFormat="false" ht="13.8" hidden="false" customHeight="false" outlineLevel="0" collapsed="false">
      <c r="A504" s="0" t="s">
        <v>15</v>
      </c>
      <c r="B504" s="0" t="s">
        <v>714</v>
      </c>
      <c r="C504" s="0" t="s">
        <v>89</v>
      </c>
      <c r="D504" s="0" t="s">
        <v>36</v>
      </c>
      <c r="E504" s="0" t="s">
        <v>37</v>
      </c>
      <c r="F504" s="0" t="s">
        <v>735</v>
      </c>
      <c r="G504" s="0" t="str">
        <f aca="false">CONCATENATE(LEFT(F504,2),RIGHT(F504,6))</f>
        <v>03172303</v>
      </c>
      <c r="H504" s="0" t="s">
        <v>227</v>
      </c>
      <c r="I504" s="0" t="n">
        <v>0.761583138885597</v>
      </c>
      <c r="J504" s="0" t="n">
        <v>26.243932247423</v>
      </c>
      <c r="K504" s="0" t="n">
        <v>819.5</v>
      </c>
      <c r="L504" s="23" t="n">
        <f aca="false">IF(D504="Electrique direct")</f>
        <v>0</v>
      </c>
    </row>
    <row r="505" customFormat="false" ht="13.8" hidden="false" customHeight="false" outlineLevel="0" collapsed="false">
      <c r="A505" s="0" t="s">
        <v>15</v>
      </c>
      <c r="B505" s="0" t="s">
        <v>714</v>
      </c>
      <c r="C505" s="0" t="s">
        <v>89</v>
      </c>
      <c r="D505" s="0" t="s">
        <v>38</v>
      </c>
      <c r="E505" s="0" t="s">
        <v>39</v>
      </c>
      <c r="F505" s="0" t="s">
        <v>736</v>
      </c>
      <c r="G505" s="0" t="str">
        <f aca="false">CONCATENATE(LEFT(F505,2),RIGHT(F505,6))</f>
        <v>03172404</v>
      </c>
      <c r="H505" s="0" t="s">
        <v>227</v>
      </c>
      <c r="I505" s="0" t="n">
        <v>0.989367103465403</v>
      </c>
      <c r="J505" s="0" t="n">
        <v>18.7010780705002</v>
      </c>
      <c r="K505" s="0" t="n">
        <v>819.5</v>
      </c>
      <c r="L505" s="23" t="n">
        <f aca="false">IF(D505="Electrique direct")</f>
        <v>0</v>
      </c>
    </row>
    <row r="506" customFormat="false" ht="13.8" hidden="false" customHeight="false" outlineLevel="0" collapsed="false">
      <c r="A506" s="0" t="s">
        <v>15</v>
      </c>
      <c r="B506" s="0" t="s">
        <v>714</v>
      </c>
      <c r="C506" s="0" t="s">
        <v>89</v>
      </c>
      <c r="D506" s="0" t="s">
        <v>46</v>
      </c>
      <c r="E506" s="0" t="s">
        <v>43</v>
      </c>
      <c r="F506" s="0" t="s">
        <v>737</v>
      </c>
      <c r="G506" s="0" t="str">
        <f aca="false">CONCATENATE(LEFT(F506,2),RIGHT(F506,6))</f>
        <v>03172602</v>
      </c>
      <c r="H506" s="0" t="s">
        <v>227</v>
      </c>
      <c r="I506" s="0" t="n">
        <v>1</v>
      </c>
      <c r="J506" s="0" t="n">
        <v>12</v>
      </c>
      <c r="K506" s="0" t="n">
        <v>1031.25</v>
      </c>
      <c r="L506" s="23" t="n">
        <f aca="false">IF(D506="Electrique direct")</f>
        <v>0</v>
      </c>
    </row>
    <row r="507" customFormat="false" ht="13.8" hidden="false" customHeight="false" outlineLevel="0" collapsed="false">
      <c r="A507" s="0" t="s">
        <v>15</v>
      </c>
      <c r="B507" s="0" t="s">
        <v>714</v>
      </c>
      <c r="C507" s="0" t="s">
        <v>89</v>
      </c>
      <c r="D507" s="0" t="s">
        <v>56</v>
      </c>
      <c r="E507" s="0" t="s">
        <v>43</v>
      </c>
      <c r="F507" s="0" t="s">
        <v>738</v>
      </c>
      <c r="G507" s="0" t="str">
        <f aca="false">CONCATENATE(LEFT(F507,2),RIGHT(F507,6))</f>
        <v>03173002</v>
      </c>
      <c r="H507" s="0" t="s">
        <v>227</v>
      </c>
      <c r="I507" s="0" t="n">
        <v>3.32861023255814</v>
      </c>
      <c r="J507" s="0" t="n">
        <v>48.7429462261338</v>
      </c>
      <c r="K507" s="0" t="n">
        <v>1031.25</v>
      </c>
      <c r="L507" s="23" t="n">
        <f aca="false">IF(D507="Electrique direct")</f>
        <v>0</v>
      </c>
    </row>
    <row r="508" customFormat="false" ht="13.8" hidden="false" customHeight="false" outlineLevel="0" collapsed="false">
      <c r="A508" s="0" t="s">
        <v>15</v>
      </c>
      <c r="B508" s="0" t="s">
        <v>714</v>
      </c>
      <c r="C508" s="0" t="s">
        <v>91</v>
      </c>
      <c r="D508" s="0" t="s">
        <v>32</v>
      </c>
      <c r="E508" s="0" t="s">
        <v>33</v>
      </c>
      <c r="F508" s="0" t="s">
        <v>739</v>
      </c>
      <c r="G508" s="0" t="str">
        <f aca="false">CONCATENATE(LEFT(F508,2),RIGHT(F508,6))</f>
        <v>03260101</v>
      </c>
      <c r="H508" s="0" t="s">
        <v>227</v>
      </c>
      <c r="I508" s="0" t="n">
        <v>1.6202321022959</v>
      </c>
      <c r="J508" s="0" t="n">
        <v>27.6377717156315</v>
      </c>
      <c r="K508" s="0" t="n">
        <v>93.5</v>
      </c>
      <c r="L508" s="23" t="n">
        <f aca="false">IF(D508="Electrique direct")</f>
        <v>0</v>
      </c>
    </row>
    <row r="509" customFormat="false" ht="13.8" hidden="false" customHeight="false" outlineLevel="0" collapsed="false">
      <c r="A509" s="0" t="s">
        <v>15</v>
      </c>
      <c r="B509" s="0" t="s">
        <v>714</v>
      </c>
      <c r="C509" s="0" t="s">
        <v>91</v>
      </c>
      <c r="D509" s="0" t="s">
        <v>32</v>
      </c>
      <c r="E509" s="0" t="s">
        <v>34</v>
      </c>
      <c r="F509" s="0" t="s">
        <v>740</v>
      </c>
      <c r="G509" s="0" t="str">
        <f aca="false">CONCATENATE(LEFT(F509,2),RIGHT(F509,6))</f>
        <v>03260106</v>
      </c>
      <c r="H509" s="0" t="s">
        <v>227</v>
      </c>
      <c r="I509" s="0" t="n">
        <v>1.61656043191409</v>
      </c>
      <c r="J509" s="0" t="n">
        <v>27.7495673821133</v>
      </c>
      <c r="K509" s="0" t="n">
        <v>1631.25</v>
      </c>
      <c r="L509" s="23" t="n">
        <f aca="false">IF(D509="Electrique direct")</f>
        <v>0</v>
      </c>
    </row>
    <row r="510" customFormat="false" ht="13.8" hidden="false" customHeight="false" outlineLevel="0" collapsed="false">
      <c r="A510" s="0" t="s">
        <v>15</v>
      </c>
      <c r="B510" s="0" t="s">
        <v>714</v>
      </c>
      <c r="C510" s="0" t="s">
        <v>91</v>
      </c>
      <c r="D510" s="0" t="s">
        <v>40</v>
      </c>
      <c r="E510" s="0" t="s">
        <v>37</v>
      </c>
      <c r="F510" s="0" t="s">
        <v>741</v>
      </c>
      <c r="G510" s="0" t="str">
        <f aca="false">CONCATENATE(LEFT(F510,2),RIGHT(F510,6))</f>
        <v>03260303</v>
      </c>
      <c r="H510" s="0" t="s">
        <v>227</v>
      </c>
      <c r="I510" s="0" t="n">
        <v>0.687758341144418</v>
      </c>
      <c r="J510" s="0" t="n">
        <v>15.2081972216947</v>
      </c>
      <c r="K510" s="0" t="n">
        <v>819.5</v>
      </c>
      <c r="L510" s="23" t="n">
        <f aca="false">IF(D510="Electrique direct")</f>
        <v>0</v>
      </c>
    </row>
    <row r="511" customFormat="false" ht="13.8" hidden="false" customHeight="false" outlineLevel="0" collapsed="false">
      <c r="A511" s="0" t="s">
        <v>15</v>
      </c>
      <c r="B511" s="0" t="s">
        <v>714</v>
      </c>
      <c r="C511" s="0" t="s">
        <v>91</v>
      </c>
      <c r="D511" s="0" t="s">
        <v>41</v>
      </c>
      <c r="E511" s="0" t="s">
        <v>39</v>
      </c>
      <c r="F511" s="0" t="s">
        <v>742</v>
      </c>
      <c r="G511" s="0" t="str">
        <f aca="false">CONCATENATE(LEFT(F511,2),RIGHT(F511,6))</f>
        <v>03260404</v>
      </c>
      <c r="H511" s="0" t="s">
        <v>227</v>
      </c>
      <c r="I511" s="0" t="n">
        <v>0.779109834460092</v>
      </c>
      <c r="J511" s="0" t="n">
        <v>11.1971073498352</v>
      </c>
      <c r="K511" s="0" t="n">
        <v>819.5</v>
      </c>
      <c r="L511" s="23" t="n">
        <f aca="false">IF(D511="Electrique direct")</f>
        <v>0</v>
      </c>
    </row>
    <row r="512" customFormat="false" ht="13.8" hidden="false" customHeight="false" outlineLevel="0" collapsed="false">
      <c r="A512" s="0" t="s">
        <v>15</v>
      </c>
      <c r="B512" s="0" t="s">
        <v>714</v>
      </c>
      <c r="C512" s="0" t="s">
        <v>91</v>
      </c>
      <c r="D512" s="0" t="s">
        <v>45</v>
      </c>
      <c r="E512" s="0" t="s">
        <v>43</v>
      </c>
      <c r="F512" s="0" t="s">
        <v>743</v>
      </c>
      <c r="G512" s="0" t="str">
        <f aca="false">CONCATENATE(LEFT(F512,2),RIGHT(F512,6))</f>
        <v>03260602</v>
      </c>
      <c r="H512" s="0" t="s">
        <v>227</v>
      </c>
      <c r="I512" s="0" t="n">
        <v>0.92</v>
      </c>
      <c r="J512" s="0" t="n">
        <v>10.4</v>
      </c>
      <c r="K512" s="0" t="n">
        <v>1031.25</v>
      </c>
      <c r="L512" s="23" t="n">
        <f aca="false">IF(D512="Electrique direct")</f>
        <v>1</v>
      </c>
    </row>
    <row r="513" customFormat="false" ht="13.8" hidden="false" customHeight="false" outlineLevel="0" collapsed="false">
      <c r="A513" s="0" t="s">
        <v>15</v>
      </c>
      <c r="B513" s="0" t="s">
        <v>714</v>
      </c>
      <c r="C513" s="0" t="s">
        <v>91</v>
      </c>
      <c r="D513" s="0" t="s">
        <v>48</v>
      </c>
      <c r="E513" s="0" t="s">
        <v>43</v>
      </c>
      <c r="F513" s="0" t="s">
        <v>744</v>
      </c>
      <c r="G513" s="0" t="str">
        <f aca="false">CONCATENATE(LEFT(F513,2),RIGHT(F513,6))</f>
        <v>03260902</v>
      </c>
      <c r="H513" s="0" t="s">
        <v>227</v>
      </c>
      <c r="I513" s="0" t="n">
        <v>3.27439423255813</v>
      </c>
      <c r="J513" s="0" t="n">
        <v>76.3017761659778</v>
      </c>
      <c r="K513" s="0" t="n">
        <v>1031.25</v>
      </c>
      <c r="L513" s="23" t="n">
        <f aca="false">IF(D513="Electrique direct")</f>
        <v>0</v>
      </c>
    </row>
    <row r="514" customFormat="false" ht="13.8" hidden="false" customHeight="false" outlineLevel="0" collapsed="false">
      <c r="A514" s="0" t="s">
        <v>15</v>
      </c>
      <c r="B514" s="0" t="s">
        <v>714</v>
      </c>
      <c r="C514" s="0" t="s">
        <v>91</v>
      </c>
      <c r="D514" s="0" t="s">
        <v>35</v>
      </c>
      <c r="E514" s="0" t="s">
        <v>33</v>
      </c>
      <c r="F514" s="0" t="s">
        <v>745</v>
      </c>
      <c r="G514" s="0" t="str">
        <f aca="false">CONCATENATE(LEFT(F514,2),RIGHT(F514,6))</f>
        <v>03262101</v>
      </c>
      <c r="H514" s="0" t="s">
        <v>227</v>
      </c>
      <c r="I514" s="0" t="n">
        <v>1.86949857957219</v>
      </c>
      <c r="J514" s="0" t="n">
        <v>32.9021091852755</v>
      </c>
      <c r="K514" s="0" t="n">
        <v>93.5</v>
      </c>
      <c r="L514" s="23" t="n">
        <f aca="false">IF(D514="Electrique direct")</f>
        <v>0</v>
      </c>
    </row>
    <row r="515" customFormat="false" ht="13.8" hidden="false" customHeight="false" outlineLevel="0" collapsed="false">
      <c r="A515" s="0" t="s">
        <v>15</v>
      </c>
      <c r="B515" s="0" t="s">
        <v>714</v>
      </c>
      <c r="C515" s="0" t="s">
        <v>91</v>
      </c>
      <c r="D515" s="0" t="s">
        <v>35</v>
      </c>
      <c r="E515" s="0" t="s">
        <v>34</v>
      </c>
      <c r="F515" s="0" t="s">
        <v>746</v>
      </c>
      <c r="G515" s="0" t="str">
        <f aca="false">CONCATENATE(LEFT(F515,2),RIGHT(F515,6))</f>
        <v>03262106</v>
      </c>
      <c r="H515" s="0" t="s">
        <v>227</v>
      </c>
      <c r="I515" s="0" t="n">
        <v>1.86526203682395</v>
      </c>
      <c r="J515" s="0" t="n">
        <v>33.0351992644206</v>
      </c>
      <c r="K515" s="0" t="n">
        <v>1631.25</v>
      </c>
      <c r="L515" s="23" t="n">
        <f aca="false">IF(D515="Electrique direct")</f>
        <v>0</v>
      </c>
    </row>
    <row r="516" customFormat="false" ht="13.8" hidden="false" customHeight="false" outlineLevel="0" collapsed="false">
      <c r="A516" s="0" t="s">
        <v>15</v>
      </c>
      <c r="B516" s="0" t="s">
        <v>714</v>
      </c>
      <c r="C516" s="0" t="s">
        <v>91</v>
      </c>
      <c r="D516" s="0" t="s">
        <v>36</v>
      </c>
      <c r="E516" s="0" t="s">
        <v>37</v>
      </c>
      <c r="F516" s="0" t="s">
        <v>747</v>
      </c>
      <c r="G516" s="0" t="str">
        <f aca="false">CONCATENATE(LEFT(F516,2),RIGHT(F516,6))</f>
        <v>03262303</v>
      </c>
      <c r="H516" s="0" t="s">
        <v>227</v>
      </c>
      <c r="I516" s="0" t="n">
        <v>0.758862240667528</v>
      </c>
      <c r="J516" s="0" t="n">
        <v>18.1049966924937</v>
      </c>
      <c r="K516" s="0" t="n">
        <v>819.5</v>
      </c>
      <c r="L516" s="23" t="n">
        <f aca="false">IF(D516="Electrique direct")</f>
        <v>0</v>
      </c>
    </row>
    <row r="517" customFormat="false" ht="13.8" hidden="false" customHeight="false" outlineLevel="0" collapsed="false">
      <c r="A517" s="0" t="s">
        <v>15</v>
      </c>
      <c r="B517" s="0" t="s">
        <v>714</v>
      </c>
      <c r="C517" s="0" t="s">
        <v>91</v>
      </c>
      <c r="D517" s="0" t="s">
        <v>38</v>
      </c>
      <c r="E517" s="0" t="s">
        <v>39</v>
      </c>
      <c r="F517" s="0" t="s">
        <v>748</v>
      </c>
      <c r="G517" s="0" t="str">
        <f aca="false">CONCATENATE(LEFT(F517,2),RIGHT(F517,6))</f>
        <v>03262404</v>
      </c>
      <c r="H517" s="0" t="s">
        <v>227</v>
      </c>
      <c r="I517" s="0" t="n">
        <v>0.986636859683235</v>
      </c>
      <c r="J517" s="0" t="n">
        <v>13.3298897021848</v>
      </c>
      <c r="K517" s="0" t="n">
        <v>819.5</v>
      </c>
      <c r="L517" s="23" t="n">
        <f aca="false">IF(D517="Electrique direct")</f>
        <v>0</v>
      </c>
    </row>
    <row r="518" customFormat="false" ht="13.8" hidden="false" customHeight="false" outlineLevel="0" collapsed="false">
      <c r="A518" s="0" t="s">
        <v>15</v>
      </c>
      <c r="B518" s="0" t="s">
        <v>714</v>
      </c>
      <c r="C518" s="0" t="s">
        <v>91</v>
      </c>
      <c r="D518" s="0" t="s">
        <v>46</v>
      </c>
      <c r="E518" s="0" t="s">
        <v>43</v>
      </c>
      <c r="F518" s="0" t="s">
        <v>749</v>
      </c>
      <c r="G518" s="0" t="str">
        <f aca="false">CONCATENATE(LEFT(F518,2),RIGHT(F518,6))</f>
        <v>03262602</v>
      </c>
      <c r="H518" s="0" t="s">
        <v>227</v>
      </c>
      <c r="I518" s="0" t="n">
        <v>1</v>
      </c>
      <c r="J518" s="0" t="n">
        <v>12</v>
      </c>
      <c r="K518" s="0" t="n">
        <v>1031.25</v>
      </c>
      <c r="L518" s="23" t="n">
        <f aca="false">IF(D518="Electrique direct")</f>
        <v>0</v>
      </c>
    </row>
    <row r="519" customFormat="false" ht="13.8" hidden="false" customHeight="false" outlineLevel="0" collapsed="false">
      <c r="A519" s="0" t="s">
        <v>15</v>
      </c>
      <c r="B519" s="0" t="s">
        <v>714</v>
      </c>
      <c r="C519" s="0" t="s">
        <v>91</v>
      </c>
      <c r="D519" s="0" t="s">
        <v>49</v>
      </c>
      <c r="E519" s="0" t="s">
        <v>43</v>
      </c>
      <c r="F519" s="0" t="s">
        <v>750</v>
      </c>
      <c r="G519" s="0" t="str">
        <f aca="false">CONCATENATE(LEFT(F519,2),RIGHT(F519,6))</f>
        <v>03262902</v>
      </c>
      <c r="H519" s="0" t="s">
        <v>227</v>
      </c>
      <c r="I519" s="0" t="n">
        <v>3.39795627906976</v>
      </c>
      <c r="J519" s="0" t="n">
        <v>90.8354478166403</v>
      </c>
      <c r="K519" s="0" t="n">
        <v>1031.25</v>
      </c>
      <c r="L519" s="23" t="n">
        <f aca="false">IF(D519="Electrique direct")</f>
        <v>0</v>
      </c>
    </row>
    <row r="520" customFormat="false" ht="13.8" hidden="false" customHeight="false" outlineLevel="0" collapsed="false">
      <c r="A520" s="0" t="s">
        <v>15</v>
      </c>
      <c r="B520" s="0" t="s">
        <v>714</v>
      </c>
      <c r="C520" s="0" t="s">
        <v>92</v>
      </c>
      <c r="D520" s="0" t="s">
        <v>32</v>
      </c>
      <c r="E520" s="0" t="s">
        <v>33</v>
      </c>
      <c r="F520" s="0" t="s">
        <v>751</v>
      </c>
      <c r="G520" s="0" t="str">
        <f aca="false">CONCATENATE(LEFT(F520,2),RIGHT(F520,6))</f>
        <v>03270101</v>
      </c>
      <c r="H520" s="0" t="s">
        <v>227</v>
      </c>
      <c r="I520" s="0" t="n">
        <v>1.61871764611721</v>
      </c>
      <c r="J520" s="0" t="n">
        <v>27.7362242133936</v>
      </c>
      <c r="K520" s="0" t="n">
        <v>94.2857142857143</v>
      </c>
      <c r="L520" s="23" t="n">
        <f aca="false">IF(D520="Electrique direct")</f>
        <v>0</v>
      </c>
    </row>
    <row r="521" customFormat="false" ht="13.8" hidden="false" customHeight="false" outlineLevel="0" collapsed="false">
      <c r="A521" s="0" t="s">
        <v>15</v>
      </c>
      <c r="B521" s="0" t="s">
        <v>714</v>
      </c>
      <c r="C521" s="0" t="s">
        <v>92</v>
      </c>
      <c r="D521" s="0" t="s">
        <v>32</v>
      </c>
      <c r="E521" s="0" t="s">
        <v>34</v>
      </c>
      <c r="F521" s="0" t="s">
        <v>752</v>
      </c>
      <c r="G521" s="0" t="str">
        <f aca="false">CONCATENATE(LEFT(F521,2),RIGHT(F521,6))</f>
        <v>03270106</v>
      </c>
      <c r="H521" s="0" t="s">
        <v>227</v>
      </c>
      <c r="I521" s="0" t="n">
        <v>1.63341394583901</v>
      </c>
      <c r="J521" s="0" t="n">
        <v>27.7184799850238</v>
      </c>
      <c r="K521" s="0" t="n">
        <v>1645.71428571429</v>
      </c>
      <c r="L521" s="23" t="n">
        <f aca="false">IF(D521="Electrique direct")</f>
        <v>0</v>
      </c>
    </row>
    <row r="522" customFormat="false" ht="13.8" hidden="false" customHeight="false" outlineLevel="0" collapsed="false">
      <c r="A522" s="0" t="s">
        <v>15</v>
      </c>
      <c r="B522" s="0" t="s">
        <v>714</v>
      </c>
      <c r="C522" s="0" t="s">
        <v>92</v>
      </c>
      <c r="D522" s="0" t="s">
        <v>40</v>
      </c>
      <c r="E522" s="0" t="s">
        <v>37</v>
      </c>
      <c r="F522" s="0" t="s">
        <v>753</v>
      </c>
      <c r="G522" s="0" t="str">
        <f aca="false">CONCATENATE(LEFT(F522,2),RIGHT(F522,6))</f>
        <v>03270303</v>
      </c>
      <c r="H522" s="0" t="s">
        <v>227</v>
      </c>
      <c r="I522" s="0" t="n">
        <v>0.687777525618502</v>
      </c>
      <c r="J522" s="0" t="n">
        <v>15.230046095693</v>
      </c>
      <c r="K522" s="0" t="n">
        <v>819.5</v>
      </c>
      <c r="L522" s="23" t="n">
        <f aca="false">IF(D522="Electrique direct")</f>
        <v>0</v>
      </c>
    </row>
    <row r="523" customFormat="false" ht="13.8" hidden="false" customHeight="false" outlineLevel="0" collapsed="false">
      <c r="A523" s="0" t="s">
        <v>15</v>
      </c>
      <c r="B523" s="0" t="s">
        <v>714</v>
      </c>
      <c r="C523" s="0" t="s">
        <v>92</v>
      </c>
      <c r="D523" s="0" t="s">
        <v>41</v>
      </c>
      <c r="E523" s="0" t="s">
        <v>39</v>
      </c>
      <c r="F523" s="0" t="s">
        <v>754</v>
      </c>
      <c r="G523" s="0" t="str">
        <f aca="false">CONCATENATE(LEFT(F523,2),RIGHT(F523,6))</f>
        <v>03270404</v>
      </c>
      <c r="H523" s="0" t="s">
        <v>227</v>
      </c>
      <c r="I523" s="0" t="n">
        <v>0.779092309124152</v>
      </c>
      <c r="J523" s="0" t="n">
        <v>11.1824066788083</v>
      </c>
      <c r="K523" s="0" t="n">
        <v>819.5</v>
      </c>
      <c r="L523" s="23" t="n">
        <f aca="false">IF(D523="Electrique direct")</f>
        <v>0</v>
      </c>
    </row>
    <row r="524" customFormat="false" ht="13.8" hidden="false" customHeight="false" outlineLevel="0" collapsed="false">
      <c r="A524" s="0" t="s">
        <v>15</v>
      </c>
      <c r="B524" s="0" t="s">
        <v>714</v>
      </c>
      <c r="C524" s="0" t="s">
        <v>92</v>
      </c>
      <c r="D524" s="0" t="s">
        <v>45</v>
      </c>
      <c r="E524" s="0" t="s">
        <v>43</v>
      </c>
      <c r="F524" s="0" t="s">
        <v>755</v>
      </c>
      <c r="G524" s="0" t="str">
        <f aca="false">CONCATENATE(LEFT(F524,2),RIGHT(F524,6))</f>
        <v>03270602</v>
      </c>
      <c r="H524" s="0" t="s">
        <v>227</v>
      </c>
      <c r="I524" s="0" t="n">
        <v>0.92</v>
      </c>
      <c r="J524" s="0" t="n">
        <v>10.4</v>
      </c>
      <c r="K524" s="0" t="n">
        <v>1031.25</v>
      </c>
      <c r="L524" s="23" t="n">
        <f aca="false">IF(D524="Electrique direct")</f>
        <v>1</v>
      </c>
    </row>
    <row r="525" customFormat="false" ht="13.8" hidden="false" customHeight="false" outlineLevel="0" collapsed="false">
      <c r="A525" s="0" t="s">
        <v>15</v>
      </c>
      <c r="B525" s="0" t="s">
        <v>714</v>
      </c>
      <c r="C525" s="0" t="s">
        <v>92</v>
      </c>
      <c r="D525" s="0" t="s">
        <v>48</v>
      </c>
      <c r="E525" s="0" t="s">
        <v>43</v>
      </c>
      <c r="F525" s="0" t="s">
        <v>756</v>
      </c>
      <c r="G525" s="0" t="str">
        <f aca="false">CONCATENATE(LEFT(F525,2),RIGHT(F525,6))</f>
        <v>03270902</v>
      </c>
      <c r="H525" s="0" t="s">
        <v>227</v>
      </c>
      <c r="I525" s="0" t="n">
        <v>3.27439423255813</v>
      </c>
      <c r="J525" s="0" t="n">
        <v>76.3773456502801</v>
      </c>
      <c r="K525" s="0" t="n">
        <v>1031.25</v>
      </c>
      <c r="L525" s="23" t="n">
        <f aca="false">IF(D525="Electrique direct")</f>
        <v>0</v>
      </c>
    </row>
    <row r="526" customFormat="false" ht="13.8" hidden="false" customHeight="false" outlineLevel="0" collapsed="false">
      <c r="A526" s="0" t="s">
        <v>15</v>
      </c>
      <c r="B526" s="0" t="s">
        <v>714</v>
      </c>
      <c r="C526" s="0" t="s">
        <v>92</v>
      </c>
      <c r="D526" s="0" t="s">
        <v>35</v>
      </c>
      <c r="E526" s="0" t="s">
        <v>33</v>
      </c>
      <c r="F526" s="0" t="s">
        <v>757</v>
      </c>
      <c r="G526" s="0" t="str">
        <f aca="false">CONCATENATE(LEFT(F526,2),RIGHT(F526,6))</f>
        <v>03272101</v>
      </c>
      <c r="H526" s="0" t="s">
        <v>227</v>
      </c>
      <c r="I526" s="0" t="n">
        <v>1.86775113013524</v>
      </c>
      <c r="J526" s="0" t="n">
        <v>33.0193145397543</v>
      </c>
      <c r="K526" s="0" t="n">
        <v>94.2857142857143</v>
      </c>
      <c r="L526" s="23" t="n">
        <f aca="false">IF(D526="Electrique direct")</f>
        <v>0</v>
      </c>
    </row>
    <row r="527" customFormat="false" ht="13.8" hidden="false" customHeight="false" outlineLevel="0" collapsed="false">
      <c r="A527" s="0" t="s">
        <v>15</v>
      </c>
      <c r="B527" s="0" t="s">
        <v>714</v>
      </c>
      <c r="C527" s="0" t="s">
        <v>92</v>
      </c>
      <c r="D527" s="0" t="s">
        <v>35</v>
      </c>
      <c r="E527" s="0" t="s">
        <v>34</v>
      </c>
      <c r="F527" s="0" t="s">
        <v>758</v>
      </c>
      <c r="G527" s="0" t="str">
        <f aca="false">CONCATENATE(LEFT(F527,2),RIGHT(F527,6))</f>
        <v>03272106</v>
      </c>
      <c r="H527" s="0" t="s">
        <v>227</v>
      </c>
      <c r="I527" s="0" t="n">
        <v>1.88470839904501</v>
      </c>
      <c r="J527" s="0" t="n">
        <v>32.9981904583617</v>
      </c>
      <c r="K527" s="0" t="n">
        <v>1645.71428571429</v>
      </c>
      <c r="L527" s="23" t="n">
        <f aca="false">IF(D527="Electrique direct")</f>
        <v>0</v>
      </c>
    </row>
    <row r="528" customFormat="false" ht="13.8" hidden="false" customHeight="false" outlineLevel="0" collapsed="false">
      <c r="A528" s="0" t="s">
        <v>15</v>
      </c>
      <c r="B528" s="0" t="s">
        <v>714</v>
      </c>
      <c r="C528" s="0" t="s">
        <v>92</v>
      </c>
      <c r="D528" s="0" t="s">
        <v>36</v>
      </c>
      <c r="E528" s="0" t="s">
        <v>37</v>
      </c>
      <c r="F528" s="0" t="s">
        <v>759</v>
      </c>
      <c r="G528" s="0" t="str">
        <f aca="false">CONCATENATE(LEFT(F528,2),RIGHT(F528,6))</f>
        <v>03272303</v>
      </c>
      <c r="H528" s="0" t="s">
        <v>227</v>
      </c>
      <c r="I528" s="0" t="n">
        <v>0.758876620701868</v>
      </c>
      <c r="J528" s="0" t="n">
        <v>18.1310072567773</v>
      </c>
      <c r="K528" s="0" t="n">
        <v>819.5</v>
      </c>
      <c r="L528" s="23" t="n">
        <f aca="false">IF(D528="Electrique direct")</f>
        <v>0</v>
      </c>
    </row>
    <row r="529" customFormat="false" ht="13.8" hidden="false" customHeight="false" outlineLevel="0" collapsed="false">
      <c r="A529" s="0" t="s">
        <v>15</v>
      </c>
      <c r="B529" s="0" t="s">
        <v>714</v>
      </c>
      <c r="C529" s="0" t="s">
        <v>92</v>
      </c>
      <c r="D529" s="0" t="s">
        <v>38</v>
      </c>
      <c r="E529" s="0" t="s">
        <v>39</v>
      </c>
      <c r="F529" s="0" t="s">
        <v>760</v>
      </c>
      <c r="G529" s="0" t="str">
        <f aca="false">CONCATENATE(LEFT(F529,2),RIGHT(F529,6))</f>
        <v>03272404</v>
      </c>
      <c r="H529" s="0" t="s">
        <v>227</v>
      </c>
      <c r="I529" s="0" t="n">
        <v>0.986623666820261</v>
      </c>
      <c r="J529" s="0" t="n">
        <v>13.3123889033432</v>
      </c>
      <c r="K529" s="0" t="n">
        <v>819.5</v>
      </c>
      <c r="L529" s="23" t="n">
        <f aca="false">IF(D529="Electrique direct")</f>
        <v>0</v>
      </c>
    </row>
    <row r="530" customFormat="false" ht="13.8" hidden="false" customHeight="false" outlineLevel="0" collapsed="false">
      <c r="A530" s="0" t="s">
        <v>15</v>
      </c>
      <c r="B530" s="0" t="s">
        <v>714</v>
      </c>
      <c r="C530" s="0" t="s">
        <v>92</v>
      </c>
      <c r="D530" s="0" t="s">
        <v>46</v>
      </c>
      <c r="E530" s="0" t="s">
        <v>43</v>
      </c>
      <c r="F530" s="0" t="s">
        <v>761</v>
      </c>
      <c r="G530" s="0" t="str">
        <f aca="false">CONCATENATE(LEFT(F530,2),RIGHT(F530,6))</f>
        <v>03272602</v>
      </c>
      <c r="H530" s="0" t="s">
        <v>227</v>
      </c>
      <c r="I530" s="0" t="n">
        <v>1</v>
      </c>
      <c r="J530" s="0" t="n">
        <v>12</v>
      </c>
      <c r="K530" s="0" t="n">
        <v>1031.25</v>
      </c>
      <c r="L530" s="23" t="n">
        <f aca="false">IF(D530="Electrique direct")</f>
        <v>0</v>
      </c>
    </row>
    <row r="531" customFormat="false" ht="13.8" hidden="false" customHeight="false" outlineLevel="0" collapsed="false">
      <c r="A531" s="0" t="s">
        <v>15</v>
      </c>
      <c r="B531" s="0" t="s">
        <v>714</v>
      </c>
      <c r="C531" s="0" t="s">
        <v>92</v>
      </c>
      <c r="D531" s="0" t="s">
        <v>49</v>
      </c>
      <c r="E531" s="0" t="s">
        <v>43</v>
      </c>
      <c r="F531" s="0" t="s">
        <v>762</v>
      </c>
      <c r="G531" s="0" t="str">
        <f aca="false">CONCATENATE(LEFT(F531,2),RIGHT(F531,6))</f>
        <v>03272902</v>
      </c>
      <c r="H531" s="0" t="s">
        <v>227</v>
      </c>
      <c r="I531" s="0" t="n">
        <v>3.39795627906976</v>
      </c>
      <c r="J531" s="0" t="n">
        <v>90.9254114884287</v>
      </c>
      <c r="K531" s="0" t="n">
        <v>1031.25</v>
      </c>
      <c r="L531" s="23" t="n">
        <f aca="false">IF(D531="Electrique direct")</f>
        <v>0</v>
      </c>
    </row>
    <row r="532" customFormat="false" ht="13.8" hidden="false" customHeight="false" outlineLevel="0" collapsed="false">
      <c r="A532" s="0" t="s">
        <v>15</v>
      </c>
      <c r="B532" s="0" t="s">
        <v>714</v>
      </c>
      <c r="C532" s="0" t="s">
        <v>96</v>
      </c>
      <c r="D532" s="0" t="s">
        <v>32</v>
      </c>
      <c r="E532" s="0" t="s">
        <v>33</v>
      </c>
      <c r="F532" s="0" t="s">
        <v>763</v>
      </c>
      <c r="G532" s="0" t="str">
        <f aca="false">CONCATENATE(LEFT(F532,2),RIGHT(F532,6))</f>
        <v>03640101</v>
      </c>
      <c r="H532" s="0" t="s">
        <v>227</v>
      </c>
      <c r="I532" s="0" t="n">
        <v>1.62156271012911</v>
      </c>
      <c r="J532" s="0" t="n">
        <v>34.3230216646418</v>
      </c>
      <c r="K532" s="0" t="n">
        <v>93.5</v>
      </c>
      <c r="L532" s="23" t="n">
        <f aca="false">IF(D532="Electrique direct")</f>
        <v>0</v>
      </c>
    </row>
    <row r="533" customFormat="false" ht="13.8" hidden="false" customHeight="false" outlineLevel="0" collapsed="false">
      <c r="A533" s="0" t="s">
        <v>15</v>
      </c>
      <c r="B533" s="0" t="s">
        <v>714</v>
      </c>
      <c r="C533" s="0" t="s">
        <v>96</v>
      </c>
      <c r="D533" s="0" t="s">
        <v>32</v>
      </c>
      <c r="E533" s="0" t="s">
        <v>34</v>
      </c>
      <c r="F533" s="0" t="s">
        <v>764</v>
      </c>
      <c r="G533" s="0" t="str">
        <f aca="false">CONCATENATE(LEFT(F533,2),RIGHT(F533,6))</f>
        <v>03640106</v>
      </c>
      <c r="H533" s="0" t="s">
        <v>227</v>
      </c>
      <c r="I533" s="0" t="n">
        <v>1.63968447692241</v>
      </c>
      <c r="J533" s="0" t="n">
        <v>34.1253896833864</v>
      </c>
      <c r="K533" s="0" t="n">
        <v>1631.25</v>
      </c>
      <c r="L533" s="23" t="n">
        <f aca="false">IF(D533="Electrique direct")</f>
        <v>0</v>
      </c>
    </row>
    <row r="534" customFormat="false" ht="13.8" hidden="false" customHeight="false" outlineLevel="0" collapsed="false">
      <c r="A534" s="0" t="s">
        <v>15</v>
      </c>
      <c r="B534" s="0" t="s">
        <v>714</v>
      </c>
      <c r="C534" s="0" t="s">
        <v>96</v>
      </c>
      <c r="D534" s="0" t="s">
        <v>40</v>
      </c>
      <c r="E534" s="0" t="s">
        <v>37</v>
      </c>
      <c r="F534" s="0" t="s">
        <v>765</v>
      </c>
      <c r="G534" s="0" t="str">
        <f aca="false">CONCATENATE(LEFT(F534,2),RIGHT(F534,6))</f>
        <v>03640303</v>
      </c>
      <c r="H534" s="0" t="s">
        <v>227</v>
      </c>
      <c r="I534" s="0" t="n">
        <v>0.671240079958967</v>
      </c>
      <c r="J534" s="0" t="n">
        <v>25.9464369230769</v>
      </c>
      <c r="K534" s="0" t="n">
        <v>819.5</v>
      </c>
      <c r="L534" s="23" t="n">
        <f aca="false">IF(D534="Electrique direct")</f>
        <v>0</v>
      </c>
    </row>
    <row r="535" customFormat="false" ht="13.8" hidden="false" customHeight="false" outlineLevel="0" collapsed="false">
      <c r="A535" s="0" t="s">
        <v>15</v>
      </c>
      <c r="B535" s="0" t="s">
        <v>714</v>
      </c>
      <c r="C535" s="0" t="s">
        <v>96</v>
      </c>
      <c r="D535" s="0" t="s">
        <v>41</v>
      </c>
      <c r="E535" s="0" t="s">
        <v>39</v>
      </c>
      <c r="F535" s="0" t="s">
        <v>766</v>
      </c>
      <c r="G535" s="0" t="str">
        <f aca="false">CONCATENATE(LEFT(F535,2),RIGHT(F535,6))</f>
        <v>03640404</v>
      </c>
      <c r="H535" s="0" t="s">
        <v>227</v>
      </c>
      <c r="I535" s="0" t="n">
        <v>0.762587843744206</v>
      </c>
      <c r="J535" s="0" t="n">
        <v>25.9464369230769</v>
      </c>
      <c r="K535" s="0" t="n">
        <v>819.5</v>
      </c>
      <c r="L535" s="23" t="n">
        <f aca="false">IF(D535="Electrique direct")</f>
        <v>0</v>
      </c>
    </row>
    <row r="536" customFormat="false" ht="13.8" hidden="false" customHeight="false" outlineLevel="0" collapsed="false">
      <c r="A536" s="0" t="s">
        <v>15</v>
      </c>
      <c r="B536" s="0" t="s">
        <v>714</v>
      </c>
      <c r="C536" s="0" t="s">
        <v>96</v>
      </c>
      <c r="D536" s="0" t="s">
        <v>45</v>
      </c>
      <c r="E536" s="0" t="s">
        <v>43</v>
      </c>
      <c r="F536" s="0" t="s">
        <v>767</v>
      </c>
      <c r="G536" s="0" t="str">
        <f aca="false">CONCATENATE(LEFT(F536,2),RIGHT(F536,6))</f>
        <v>03640602</v>
      </c>
      <c r="H536" s="0" t="s">
        <v>227</v>
      </c>
      <c r="I536" s="0" t="n">
        <v>0.92</v>
      </c>
      <c r="J536" s="0" t="n">
        <v>10.4</v>
      </c>
      <c r="K536" s="0" t="n">
        <v>1031.25</v>
      </c>
      <c r="L536" s="23" t="n">
        <f aca="false">IF(D536="Electrique direct")</f>
        <v>1</v>
      </c>
    </row>
    <row r="537" customFormat="false" ht="13.8" hidden="false" customHeight="false" outlineLevel="0" collapsed="false">
      <c r="A537" s="0" t="s">
        <v>15</v>
      </c>
      <c r="B537" s="0" t="s">
        <v>714</v>
      </c>
      <c r="C537" s="0" t="s">
        <v>96</v>
      </c>
      <c r="D537" s="0" t="s">
        <v>48</v>
      </c>
      <c r="E537" s="0" t="s">
        <v>43</v>
      </c>
      <c r="F537" s="0" t="s">
        <v>768</v>
      </c>
      <c r="G537" s="0" t="str">
        <f aca="false">CONCATENATE(LEFT(F537,2),RIGHT(F537,6))</f>
        <v>03640902</v>
      </c>
      <c r="H537" s="0" t="s">
        <v>227</v>
      </c>
      <c r="I537" s="0" t="n">
        <v>3.27439423255813</v>
      </c>
      <c r="J537" s="0" t="n">
        <v>76.9018762149651</v>
      </c>
      <c r="K537" s="0" t="n">
        <v>1031.25</v>
      </c>
      <c r="L537" s="23" t="n">
        <f aca="false">IF(D537="Electrique direct")</f>
        <v>0</v>
      </c>
    </row>
    <row r="538" customFormat="false" ht="13.8" hidden="false" customHeight="false" outlineLevel="0" collapsed="false">
      <c r="A538" s="0" t="s">
        <v>15</v>
      </c>
      <c r="B538" s="0" t="s">
        <v>714</v>
      </c>
      <c r="C538" s="0" t="s">
        <v>96</v>
      </c>
      <c r="D538" s="0" t="s">
        <v>35</v>
      </c>
      <c r="E538" s="0" t="s">
        <v>33</v>
      </c>
      <c r="F538" s="0" t="s">
        <v>769</v>
      </c>
      <c r="G538" s="0" t="str">
        <f aca="false">CONCATENATE(LEFT(F538,2),RIGHT(F538,6))</f>
        <v>03642101</v>
      </c>
      <c r="H538" s="0" t="s">
        <v>227</v>
      </c>
      <c r="I538" s="0" t="n">
        <v>1.87103389630282</v>
      </c>
      <c r="J538" s="0" t="n">
        <v>40.8607400769546</v>
      </c>
      <c r="K538" s="0" t="n">
        <v>93.5</v>
      </c>
      <c r="L538" s="23" t="n">
        <f aca="false">IF(D538="Electrique direct")</f>
        <v>0</v>
      </c>
    </row>
    <row r="539" customFormat="false" ht="13.8" hidden="false" customHeight="false" outlineLevel="0" collapsed="false">
      <c r="A539" s="0" t="s">
        <v>15</v>
      </c>
      <c r="B539" s="0" t="s">
        <v>714</v>
      </c>
      <c r="C539" s="0" t="s">
        <v>96</v>
      </c>
      <c r="D539" s="0" t="s">
        <v>35</v>
      </c>
      <c r="E539" s="0" t="s">
        <v>34</v>
      </c>
      <c r="F539" s="0" t="s">
        <v>770</v>
      </c>
      <c r="G539" s="0" t="str">
        <f aca="false">CONCATENATE(LEFT(F539,2),RIGHT(F539,6))</f>
        <v>03642106</v>
      </c>
      <c r="H539" s="0" t="s">
        <v>227</v>
      </c>
      <c r="I539" s="0" t="n">
        <v>1.89194362721816</v>
      </c>
      <c r="J539" s="0" t="n">
        <v>40.6254639087933</v>
      </c>
      <c r="K539" s="0" t="n">
        <v>1631.25</v>
      </c>
      <c r="L539" s="23" t="n">
        <f aca="false">IF(D539="Electrique direct")</f>
        <v>0</v>
      </c>
    </row>
    <row r="540" customFormat="false" ht="13.8" hidden="false" customHeight="false" outlineLevel="0" collapsed="false">
      <c r="A540" s="0" t="s">
        <v>15</v>
      </c>
      <c r="B540" s="0" t="s">
        <v>714</v>
      </c>
      <c r="C540" s="0" t="s">
        <v>96</v>
      </c>
      <c r="D540" s="0" t="s">
        <v>36</v>
      </c>
      <c r="E540" s="0" t="s">
        <v>37</v>
      </c>
      <c r="F540" s="0" t="s">
        <v>771</v>
      </c>
      <c r="G540" s="0" t="str">
        <f aca="false">CONCATENATE(LEFT(F540,2),RIGHT(F540,6))</f>
        <v>03642303</v>
      </c>
      <c r="H540" s="0" t="s">
        <v>227</v>
      </c>
      <c r="I540" s="0" t="n">
        <v>0.749223877611474</v>
      </c>
      <c r="J540" s="0" t="n">
        <v>30.8886153846153</v>
      </c>
      <c r="K540" s="0" t="n">
        <v>819.5</v>
      </c>
      <c r="L540" s="23" t="n">
        <f aca="false">IF(D540="Electrique direct")</f>
        <v>0</v>
      </c>
    </row>
    <row r="541" customFormat="false" ht="13.8" hidden="false" customHeight="false" outlineLevel="0" collapsed="false">
      <c r="A541" s="0" t="s">
        <v>15</v>
      </c>
      <c r="B541" s="0" t="s">
        <v>714</v>
      </c>
      <c r="C541" s="0" t="s">
        <v>96</v>
      </c>
      <c r="D541" s="0" t="s">
        <v>38</v>
      </c>
      <c r="E541" s="0" t="s">
        <v>39</v>
      </c>
      <c r="F541" s="0" t="s">
        <v>772</v>
      </c>
      <c r="G541" s="0" t="str">
        <f aca="false">CONCATENATE(LEFT(F541,2),RIGHT(F541,6))</f>
        <v>03642404</v>
      </c>
      <c r="H541" s="0" t="s">
        <v>227</v>
      </c>
      <c r="I541" s="0" t="n">
        <v>0.97699442439909</v>
      </c>
      <c r="J541" s="0" t="n">
        <v>30.8886153846153</v>
      </c>
      <c r="K541" s="0" t="n">
        <v>819.5</v>
      </c>
      <c r="L541" s="23" t="n">
        <f aca="false">IF(D541="Electrique direct")</f>
        <v>0</v>
      </c>
    </row>
    <row r="542" customFormat="false" ht="13.8" hidden="false" customHeight="false" outlineLevel="0" collapsed="false">
      <c r="A542" s="0" t="s">
        <v>15</v>
      </c>
      <c r="B542" s="0" t="s">
        <v>714</v>
      </c>
      <c r="C542" s="0" t="s">
        <v>96</v>
      </c>
      <c r="D542" s="0" t="s">
        <v>46</v>
      </c>
      <c r="E542" s="0" t="s">
        <v>43</v>
      </c>
      <c r="F542" s="0" t="s">
        <v>773</v>
      </c>
      <c r="G542" s="0" t="str">
        <f aca="false">CONCATENATE(LEFT(F542,2),RIGHT(F542,6))</f>
        <v>03642602</v>
      </c>
      <c r="H542" s="0" t="s">
        <v>227</v>
      </c>
      <c r="I542" s="0" t="n">
        <v>1</v>
      </c>
      <c r="J542" s="0" t="n">
        <v>12</v>
      </c>
      <c r="K542" s="0" t="n">
        <v>1031.25</v>
      </c>
      <c r="L542" s="23" t="n">
        <f aca="false">IF(D542="Electrique direct")</f>
        <v>0</v>
      </c>
    </row>
    <row r="543" customFormat="false" ht="13.8" hidden="false" customHeight="false" outlineLevel="0" collapsed="false">
      <c r="A543" s="0" t="s">
        <v>15</v>
      </c>
      <c r="B543" s="0" t="s">
        <v>714</v>
      </c>
      <c r="C543" s="0" t="s">
        <v>96</v>
      </c>
      <c r="D543" s="0" t="s">
        <v>49</v>
      </c>
      <c r="E543" s="0" t="s">
        <v>43</v>
      </c>
      <c r="F543" s="0" t="s">
        <v>774</v>
      </c>
      <c r="G543" s="0" t="str">
        <f aca="false">CONCATENATE(LEFT(F543,2),RIGHT(F543,6))</f>
        <v>03642902</v>
      </c>
      <c r="H543" s="0" t="s">
        <v>227</v>
      </c>
      <c r="I543" s="0" t="n">
        <v>3.39795627906976</v>
      </c>
      <c r="J543" s="0" t="n">
        <v>91.5498526368631</v>
      </c>
      <c r="K543" s="0" t="n">
        <v>1031.25</v>
      </c>
      <c r="L543" s="23" t="n">
        <f aca="false">IF(D543="Electrique direct")</f>
        <v>0</v>
      </c>
    </row>
    <row r="544" customFormat="false" ht="13.8" hidden="false" customHeight="false" outlineLevel="0" collapsed="false">
      <c r="A544" s="0" t="s">
        <v>15</v>
      </c>
      <c r="B544" s="0" t="s">
        <v>714</v>
      </c>
      <c r="C544" s="0" t="s">
        <v>98</v>
      </c>
      <c r="D544" s="0" t="s">
        <v>32</v>
      </c>
      <c r="E544" s="0" t="s">
        <v>33</v>
      </c>
      <c r="F544" s="0" t="s">
        <v>775</v>
      </c>
      <c r="G544" s="0" t="str">
        <f aca="false">CONCATENATE(LEFT(F544,2),RIGHT(F544,6))</f>
        <v>03730101</v>
      </c>
      <c r="H544" s="0" t="s">
        <v>227</v>
      </c>
      <c r="I544" s="0" t="n">
        <v>1.61724310691098</v>
      </c>
      <c r="J544" s="0" t="n">
        <v>34.5301653404937</v>
      </c>
      <c r="K544" s="0" t="n">
        <v>93.5</v>
      </c>
      <c r="L544" s="23" t="n">
        <f aca="false">IF(D544="Electrique direct")</f>
        <v>0</v>
      </c>
    </row>
    <row r="545" customFormat="false" ht="13.8" hidden="false" customHeight="false" outlineLevel="0" collapsed="false">
      <c r="A545" s="0" t="s">
        <v>15</v>
      </c>
      <c r="B545" s="0" t="s">
        <v>714</v>
      </c>
      <c r="C545" s="0" t="s">
        <v>98</v>
      </c>
      <c r="D545" s="0" t="s">
        <v>32</v>
      </c>
      <c r="E545" s="0" t="s">
        <v>34</v>
      </c>
      <c r="F545" s="0" t="s">
        <v>776</v>
      </c>
      <c r="G545" s="0" t="str">
        <f aca="false">CONCATENATE(LEFT(F545,2),RIGHT(F545,6))</f>
        <v>03730106</v>
      </c>
      <c r="H545" s="0" t="s">
        <v>227</v>
      </c>
      <c r="I545" s="0" t="n">
        <v>1.64063378536921</v>
      </c>
      <c r="J545" s="0" t="n">
        <v>34.202205137923</v>
      </c>
      <c r="K545" s="0" t="n">
        <v>1631.25</v>
      </c>
      <c r="L545" s="23" t="n">
        <f aca="false">IF(D545="Electrique direct")</f>
        <v>0</v>
      </c>
    </row>
    <row r="546" customFormat="false" ht="13.8" hidden="false" customHeight="false" outlineLevel="0" collapsed="false">
      <c r="A546" s="0" t="s">
        <v>15</v>
      </c>
      <c r="B546" s="0" t="s">
        <v>714</v>
      </c>
      <c r="C546" s="0" t="s">
        <v>98</v>
      </c>
      <c r="D546" s="0" t="s">
        <v>40</v>
      </c>
      <c r="E546" s="0" t="s">
        <v>37</v>
      </c>
      <c r="F546" s="0" t="s">
        <v>777</v>
      </c>
      <c r="G546" s="0" t="str">
        <f aca="false">CONCATENATE(LEFT(F546,2),RIGHT(F546,6))</f>
        <v>03730303</v>
      </c>
      <c r="H546" s="0" t="s">
        <v>227</v>
      </c>
      <c r="I546" s="0" t="n">
        <v>0.671288578778249</v>
      </c>
      <c r="J546" s="0" t="n">
        <v>25.9464369230769</v>
      </c>
      <c r="K546" s="0" t="n">
        <v>819.5</v>
      </c>
      <c r="L546" s="23" t="n">
        <f aca="false">IF(D546="Electrique direct")</f>
        <v>0</v>
      </c>
    </row>
    <row r="547" customFormat="false" ht="13.8" hidden="false" customHeight="false" outlineLevel="0" collapsed="false">
      <c r="A547" s="0" t="s">
        <v>15</v>
      </c>
      <c r="B547" s="0" t="s">
        <v>714</v>
      </c>
      <c r="C547" s="0" t="s">
        <v>98</v>
      </c>
      <c r="D547" s="0" t="s">
        <v>41</v>
      </c>
      <c r="E547" s="0" t="s">
        <v>39</v>
      </c>
      <c r="F547" s="0" t="s">
        <v>778</v>
      </c>
      <c r="G547" s="0" t="str">
        <f aca="false">CONCATENATE(LEFT(F547,2),RIGHT(F547,6))</f>
        <v>03730404</v>
      </c>
      <c r="H547" s="0" t="s">
        <v>227</v>
      </c>
      <c r="I547" s="0" t="n">
        <v>0.76261691437299</v>
      </c>
      <c r="J547" s="0" t="n">
        <v>25.9464369230769</v>
      </c>
      <c r="K547" s="0" t="n">
        <v>819.5</v>
      </c>
      <c r="L547" s="23" t="n">
        <f aca="false">IF(D547="Electrique direct")</f>
        <v>0</v>
      </c>
    </row>
    <row r="548" customFormat="false" ht="13.8" hidden="false" customHeight="false" outlineLevel="0" collapsed="false">
      <c r="A548" s="0" t="s">
        <v>15</v>
      </c>
      <c r="B548" s="0" t="s">
        <v>714</v>
      </c>
      <c r="C548" s="0" t="s">
        <v>98</v>
      </c>
      <c r="D548" s="0" t="s">
        <v>45</v>
      </c>
      <c r="E548" s="0" t="s">
        <v>43</v>
      </c>
      <c r="F548" s="0" t="s">
        <v>779</v>
      </c>
      <c r="G548" s="0" t="str">
        <f aca="false">CONCATENATE(LEFT(F548,2),RIGHT(F548,6))</f>
        <v>03730602</v>
      </c>
      <c r="H548" s="0" t="s">
        <v>227</v>
      </c>
      <c r="I548" s="0" t="n">
        <v>0.92</v>
      </c>
      <c r="J548" s="0" t="n">
        <v>10.4</v>
      </c>
      <c r="K548" s="0" t="n">
        <v>1031.25</v>
      </c>
      <c r="L548" s="23" t="n">
        <f aca="false">IF(D548="Electrique direct")</f>
        <v>1</v>
      </c>
    </row>
    <row r="549" customFormat="false" ht="13.8" hidden="false" customHeight="false" outlineLevel="0" collapsed="false">
      <c r="A549" s="0" t="s">
        <v>15</v>
      </c>
      <c r="B549" s="0" t="s">
        <v>714</v>
      </c>
      <c r="C549" s="0" t="s">
        <v>98</v>
      </c>
      <c r="D549" s="0" t="s">
        <v>48</v>
      </c>
      <c r="E549" s="0" t="s">
        <v>43</v>
      </c>
      <c r="F549" s="0" t="s">
        <v>780</v>
      </c>
      <c r="G549" s="0" t="str">
        <f aca="false">CONCATENATE(LEFT(F549,2),RIGHT(F549,6))</f>
        <v>03730902</v>
      </c>
      <c r="H549" s="0" t="s">
        <v>227</v>
      </c>
      <c r="I549" s="0" t="n">
        <v>3.27439423255813</v>
      </c>
      <c r="J549" s="0" t="n">
        <v>77.3485808503254</v>
      </c>
      <c r="K549" s="0" t="n">
        <v>1031.25</v>
      </c>
      <c r="L549" s="23" t="n">
        <f aca="false">IF(D549="Electrique direct")</f>
        <v>0</v>
      </c>
    </row>
    <row r="550" customFormat="false" ht="13.8" hidden="false" customHeight="false" outlineLevel="0" collapsed="false">
      <c r="A550" s="0" t="s">
        <v>15</v>
      </c>
      <c r="B550" s="0" t="s">
        <v>714</v>
      </c>
      <c r="C550" s="0" t="s">
        <v>98</v>
      </c>
      <c r="D550" s="0" t="s">
        <v>35</v>
      </c>
      <c r="E550" s="0" t="s">
        <v>33</v>
      </c>
      <c r="F550" s="0" t="s">
        <v>781</v>
      </c>
      <c r="G550" s="0" t="str">
        <f aca="false">CONCATENATE(LEFT(F550,2),RIGHT(F550,6))</f>
        <v>03732101</v>
      </c>
      <c r="H550" s="0" t="s">
        <v>227</v>
      </c>
      <c r="I550" s="0" t="n">
        <v>1.86604973874344</v>
      </c>
      <c r="J550" s="0" t="n">
        <v>41.107339691064</v>
      </c>
      <c r="K550" s="0" t="n">
        <v>93.5</v>
      </c>
      <c r="L550" s="23" t="n">
        <f aca="false">IF(D550="Electrique direct")</f>
        <v>0</v>
      </c>
    </row>
    <row r="551" customFormat="false" ht="13.8" hidden="false" customHeight="false" outlineLevel="0" collapsed="false">
      <c r="A551" s="0" t="s">
        <v>15</v>
      </c>
      <c r="B551" s="0" t="s">
        <v>714</v>
      </c>
      <c r="C551" s="0" t="s">
        <v>98</v>
      </c>
      <c r="D551" s="0" t="s">
        <v>35</v>
      </c>
      <c r="E551" s="0" t="s">
        <v>34</v>
      </c>
      <c r="F551" s="0" t="s">
        <v>782</v>
      </c>
      <c r="G551" s="0" t="str">
        <f aca="false">CONCATENATE(LEFT(F551,2),RIGHT(F551,6))</f>
        <v>03732106</v>
      </c>
      <c r="H551" s="0" t="s">
        <v>227</v>
      </c>
      <c r="I551" s="0" t="n">
        <v>1.89303898311832</v>
      </c>
      <c r="J551" s="0" t="n">
        <v>40.7169108784798</v>
      </c>
      <c r="K551" s="0" t="n">
        <v>1631.25</v>
      </c>
      <c r="L551" s="23" t="n">
        <f aca="false">IF(D551="Electrique direct")</f>
        <v>0</v>
      </c>
    </row>
    <row r="552" customFormat="false" ht="13.8" hidden="false" customHeight="false" outlineLevel="0" collapsed="false">
      <c r="A552" s="0" t="s">
        <v>15</v>
      </c>
      <c r="B552" s="0" t="s">
        <v>714</v>
      </c>
      <c r="C552" s="0" t="s">
        <v>98</v>
      </c>
      <c r="D552" s="0" t="s">
        <v>36</v>
      </c>
      <c r="E552" s="0" t="s">
        <v>37</v>
      </c>
      <c r="F552" s="0" t="s">
        <v>783</v>
      </c>
      <c r="G552" s="0" t="str">
        <f aca="false">CONCATENATE(LEFT(F552,2),RIGHT(F552,6))</f>
        <v>03732303</v>
      </c>
      <c r="H552" s="0" t="s">
        <v>227</v>
      </c>
      <c r="I552" s="0" t="n">
        <v>0.74926242775864</v>
      </c>
      <c r="J552" s="0" t="n">
        <v>30.8886153846153</v>
      </c>
      <c r="K552" s="0" t="n">
        <v>819.5</v>
      </c>
      <c r="L552" s="23" t="n">
        <f aca="false">IF(D552="Electrique direct")</f>
        <v>0</v>
      </c>
    </row>
    <row r="553" customFormat="false" ht="13.8" hidden="false" customHeight="false" outlineLevel="0" collapsed="false">
      <c r="A553" s="0" t="s">
        <v>15</v>
      </c>
      <c r="B553" s="0" t="s">
        <v>714</v>
      </c>
      <c r="C553" s="0" t="s">
        <v>98</v>
      </c>
      <c r="D553" s="0" t="s">
        <v>38</v>
      </c>
      <c r="E553" s="0" t="s">
        <v>39</v>
      </c>
      <c r="F553" s="0" t="s">
        <v>784</v>
      </c>
      <c r="G553" s="0" t="str">
        <f aca="false">CONCATENATE(LEFT(F553,2),RIGHT(F553,6))</f>
        <v>03732404</v>
      </c>
      <c r="H553" s="0" t="s">
        <v>227</v>
      </c>
      <c r="I553" s="0" t="n">
        <v>0.977016466710523</v>
      </c>
      <c r="J553" s="0" t="n">
        <v>30.8886153846153</v>
      </c>
      <c r="K553" s="0" t="n">
        <v>819.5</v>
      </c>
      <c r="L553" s="23" t="n">
        <f aca="false">IF(D553="Electrique direct")</f>
        <v>0</v>
      </c>
    </row>
    <row r="554" customFormat="false" ht="13.8" hidden="false" customHeight="false" outlineLevel="0" collapsed="false">
      <c r="A554" s="0" t="s">
        <v>15</v>
      </c>
      <c r="B554" s="0" t="s">
        <v>714</v>
      </c>
      <c r="C554" s="0" t="s">
        <v>98</v>
      </c>
      <c r="D554" s="0" t="s">
        <v>46</v>
      </c>
      <c r="E554" s="0" t="s">
        <v>43</v>
      </c>
      <c r="F554" s="0" t="s">
        <v>785</v>
      </c>
      <c r="G554" s="0" t="str">
        <f aca="false">CONCATENATE(LEFT(F554,2),RIGHT(F554,6))</f>
        <v>03732602</v>
      </c>
      <c r="H554" s="0" t="s">
        <v>227</v>
      </c>
      <c r="I554" s="0" t="n">
        <v>1</v>
      </c>
      <c r="J554" s="0" t="n">
        <v>12</v>
      </c>
      <c r="K554" s="0" t="n">
        <v>1031.25</v>
      </c>
      <c r="L554" s="23" t="n">
        <f aca="false">IF(D554="Electrique direct")</f>
        <v>0</v>
      </c>
    </row>
    <row r="555" customFormat="false" ht="13.8" hidden="false" customHeight="false" outlineLevel="0" collapsed="false">
      <c r="A555" s="0" t="s">
        <v>15</v>
      </c>
      <c r="B555" s="0" t="s">
        <v>714</v>
      </c>
      <c r="C555" s="0" t="s">
        <v>98</v>
      </c>
      <c r="D555" s="0" t="s">
        <v>49</v>
      </c>
      <c r="E555" s="0" t="s">
        <v>43</v>
      </c>
      <c r="F555" s="0" t="s">
        <v>786</v>
      </c>
      <c r="G555" s="0" t="str">
        <f aca="false">CONCATENATE(LEFT(F555,2),RIGHT(F555,6))</f>
        <v>03732902</v>
      </c>
      <c r="H555" s="0" t="s">
        <v>227</v>
      </c>
      <c r="I555" s="0" t="n">
        <v>3.39795627906976</v>
      </c>
      <c r="J555" s="0" t="n">
        <v>92.081643869435</v>
      </c>
      <c r="K555" s="0" t="n">
        <v>1031.25</v>
      </c>
      <c r="L555" s="23" t="n">
        <f aca="false">IF(D555="Electrique direct")</f>
        <v>0</v>
      </c>
    </row>
    <row r="556" customFormat="false" ht="13.8" hidden="false" customHeight="false" outlineLevel="0" collapsed="false">
      <c r="A556" s="0" t="s">
        <v>15</v>
      </c>
      <c r="B556" s="0" t="s">
        <v>714</v>
      </c>
      <c r="C556" s="0" t="s">
        <v>99</v>
      </c>
      <c r="D556" s="0" t="s">
        <v>32</v>
      </c>
      <c r="E556" s="0" t="s">
        <v>33</v>
      </c>
      <c r="F556" s="0" t="s">
        <v>787</v>
      </c>
      <c r="G556" s="0" t="str">
        <f aca="false">CONCATENATE(LEFT(F556,2),RIGHT(F556,6))</f>
        <v>03740101</v>
      </c>
      <c r="H556" s="0" t="s">
        <v>227</v>
      </c>
      <c r="I556" s="0" t="n">
        <v>1.60671646062523</v>
      </c>
      <c r="J556" s="0" t="n">
        <v>34.4945360389375</v>
      </c>
      <c r="K556" s="0" t="n">
        <v>93.5</v>
      </c>
      <c r="L556" s="23" t="n">
        <f aca="false">IF(D556="Electrique direct")</f>
        <v>0</v>
      </c>
    </row>
    <row r="557" customFormat="false" ht="13.8" hidden="false" customHeight="false" outlineLevel="0" collapsed="false">
      <c r="A557" s="0" t="s">
        <v>15</v>
      </c>
      <c r="B557" s="0" t="s">
        <v>714</v>
      </c>
      <c r="C557" s="0" t="s">
        <v>99</v>
      </c>
      <c r="D557" s="0" t="s">
        <v>32</v>
      </c>
      <c r="E557" s="0" t="s">
        <v>34</v>
      </c>
      <c r="F557" s="0" t="s">
        <v>788</v>
      </c>
      <c r="G557" s="0" t="str">
        <f aca="false">CONCATENATE(LEFT(F557,2),RIGHT(F557,6))</f>
        <v>03740106</v>
      </c>
      <c r="H557" s="0" t="s">
        <v>227</v>
      </c>
      <c r="I557" s="0" t="n">
        <v>1.6896668568761</v>
      </c>
      <c r="J557" s="0" t="n">
        <v>34.0054538196704</v>
      </c>
      <c r="K557" s="0" t="n">
        <v>1722.85714285714</v>
      </c>
      <c r="L557" s="23" t="n">
        <f aca="false">IF(D557="Electrique direct")</f>
        <v>0</v>
      </c>
    </row>
    <row r="558" customFormat="false" ht="13.8" hidden="false" customHeight="false" outlineLevel="0" collapsed="false">
      <c r="A558" s="0" t="s">
        <v>15</v>
      </c>
      <c r="B558" s="0" t="s">
        <v>714</v>
      </c>
      <c r="C558" s="0" t="s">
        <v>99</v>
      </c>
      <c r="D558" s="0" t="s">
        <v>40</v>
      </c>
      <c r="E558" s="0" t="s">
        <v>37</v>
      </c>
      <c r="F558" s="0" t="s">
        <v>789</v>
      </c>
      <c r="G558" s="0" t="str">
        <f aca="false">CONCATENATE(LEFT(F558,2),RIGHT(F558,6))</f>
        <v>03740303</v>
      </c>
      <c r="H558" s="0" t="s">
        <v>227</v>
      </c>
      <c r="I558" s="0" t="n">
        <v>0.671281944096638</v>
      </c>
      <c r="J558" s="0" t="n">
        <v>25.9464369230769</v>
      </c>
      <c r="K558" s="0" t="n">
        <v>819.5</v>
      </c>
      <c r="L558" s="23" t="n">
        <f aca="false">IF(D558="Electrique direct")</f>
        <v>0</v>
      </c>
    </row>
    <row r="559" customFormat="false" ht="13.8" hidden="false" customHeight="false" outlineLevel="0" collapsed="false">
      <c r="A559" s="0" t="s">
        <v>15</v>
      </c>
      <c r="B559" s="0" t="s">
        <v>714</v>
      </c>
      <c r="C559" s="0" t="s">
        <v>99</v>
      </c>
      <c r="D559" s="0" t="s">
        <v>41</v>
      </c>
      <c r="E559" s="0" t="s">
        <v>39</v>
      </c>
      <c r="F559" s="0" t="s">
        <v>790</v>
      </c>
      <c r="G559" s="0" t="str">
        <f aca="false">CONCATENATE(LEFT(F559,2),RIGHT(F559,6))</f>
        <v>03740404</v>
      </c>
      <c r="H559" s="0" t="s">
        <v>227</v>
      </c>
      <c r="I559" s="0" t="n">
        <v>0.788264980729648</v>
      </c>
      <c r="J559" s="0" t="n">
        <v>25.9464369230769</v>
      </c>
      <c r="K559" s="0" t="n">
        <v>858</v>
      </c>
      <c r="L559" s="23" t="n">
        <f aca="false">IF(D559="Electrique direct")</f>
        <v>0</v>
      </c>
    </row>
    <row r="560" customFormat="false" ht="13.8" hidden="false" customHeight="false" outlineLevel="0" collapsed="false">
      <c r="A560" s="0" t="s">
        <v>15</v>
      </c>
      <c r="B560" s="0" t="s">
        <v>714</v>
      </c>
      <c r="C560" s="0" t="s">
        <v>99</v>
      </c>
      <c r="D560" s="0" t="s">
        <v>45</v>
      </c>
      <c r="E560" s="0" t="s">
        <v>43</v>
      </c>
      <c r="F560" s="0" t="s">
        <v>791</v>
      </c>
      <c r="G560" s="0" t="str">
        <f aca="false">CONCATENATE(LEFT(F560,2),RIGHT(F560,6))</f>
        <v>03740602</v>
      </c>
      <c r="H560" s="0" t="s">
        <v>227</v>
      </c>
      <c r="I560" s="0" t="n">
        <v>0.92</v>
      </c>
      <c r="J560" s="0" t="n">
        <v>10.4</v>
      </c>
      <c r="K560" s="0" t="n">
        <v>1031.25</v>
      </c>
      <c r="L560" s="23" t="n">
        <f aca="false">IF(D560="Electrique direct")</f>
        <v>1</v>
      </c>
    </row>
    <row r="561" customFormat="false" ht="13.8" hidden="false" customHeight="false" outlineLevel="0" collapsed="false">
      <c r="A561" s="0" t="s">
        <v>15</v>
      </c>
      <c r="B561" s="0" t="s">
        <v>714</v>
      </c>
      <c r="C561" s="0" t="s">
        <v>99</v>
      </c>
      <c r="D561" s="0" t="s">
        <v>48</v>
      </c>
      <c r="E561" s="0" t="s">
        <v>43</v>
      </c>
      <c r="F561" s="0" t="s">
        <v>792</v>
      </c>
      <c r="G561" s="0" t="str">
        <f aca="false">CONCATENATE(LEFT(F561,2),RIGHT(F561,6))</f>
        <v>03740902</v>
      </c>
      <c r="H561" s="0" t="s">
        <v>227</v>
      </c>
      <c r="I561" s="0" t="n">
        <v>3.27439423255813</v>
      </c>
      <c r="J561" s="0" t="n">
        <v>77.0882437068584</v>
      </c>
      <c r="K561" s="0" t="n">
        <v>1031.25</v>
      </c>
      <c r="L561" s="23" t="n">
        <f aca="false">IF(D561="Electrique direct")</f>
        <v>0</v>
      </c>
    </row>
    <row r="562" customFormat="false" ht="13.8" hidden="false" customHeight="false" outlineLevel="0" collapsed="false">
      <c r="A562" s="0" t="s">
        <v>15</v>
      </c>
      <c r="B562" s="0" t="s">
        <v>714</v>
      </c>
      <c r="C562" s="0" t="s">
        <v>99</v>
      </c>
      <c r="D562" s="0" t="s">
        <v>35</v>
      </c>
      <c r="E562" s="0" t="s">
        <v>33</v>
      </c>
      <c r="F562" s="0" t="s">
        <v>793</v>
      </c>
      <c r="G562" s="0" t="str">
        <f aca="false">CONCATENATE(LEFT(F562,2),RIGHT(F562,6))</f>
        <v>03742101</v>
      </c>
      <c r="H562" s="0" t="s">
        <v>227</v>
      </c>
      <c r="I562" s="0" t="n">
        <v>1.85390360841373</v>
      </c>
      <c r="J562" s="0" t="n">
        <v>41.064923855878</v>
      </c>
      <c r="K562" s="0" t="n">
        <v>93.5</v>
      </c>
      <c r="L562" s="23" t="n">
        <f aca="false">IF(D562="Electrique direct")</f>
        <v>0</v>
      </c>
    </row>
    <row r="563" customFormat="false" ht="13.8" hidden="false" customHeight="false" outlineLevel="0" collapsed="false">
      <c r="A563" s="0" t="s">
        <v>15</v>
      </c>
      <c r="B563" s="0" t="s">
        <v>714</v>
      </c>
      <c r="C563" s="0" t="s">
        <v>99</v>
      </c>
      <c r="D563" s="0" t="s">
        <v>35</v>
      </c>
      <c r="E563" s="0" t="s">
        <v>34</v>
      </c>
      <c r="F563" s="0" t="s">
        <v>794</v>
      </c>
      <c r="G563" s="0" t="str">
        <f aca="false">CONCATENATE(LEFT(F563,2),RIGHT(F563,6))</f>
        <v>03742106</v>
      </c>
      <c r="H563" s="0" t="s">
        <v>227</v>
      </c>
      <c r="I563" s="0" t="n">
        <v>1.94961560408781</v>
      </c>
      <c r="J563" s="0" t="n">
        <v>40.4826831186552</v>
      </c>
      <c r="K563" s="0" t="n">
        <v>1722.85714285714</v>
      </c>
      <c r="L563" s="23" t="n">
        <f aca="false">IF(D563="Electrique direct")</f>
        <v>0</v>
      </c>
    </row>
    <row r="564" customFormat="false" ht="13.8" hidden="false" customHeight="false" outlineLevel="0" collapsed="false">
      <c r="A564" s="0" t="s">
        <v>15</v>
      </c>
      <c r="B564" s="0" t="s">
        <v>714</v>
      </c>
      <c r="C564" s="0" t="s">
        <v>99</v>
      </c>
      <c r="D564" s="0" t="s">
        <v>36</v>
      </c>
      <c r="E564" s="0" t="s">
        <v>37</v>
      </c>
      <c r="F564" s="0" t="s">
        <v>795</v>
      </c>
      <c r="G564" s="0" t="str">
        <f aca="false">CONCATENATE(LEFT(F564,2),RIGHT(F564,6))</f>
        <v>03742303</v>
      </c>
      <c r="H564" s="0" t="s">
        <v>227</v>
      </c>
      <c r="I564" s="0" t="n">
        <v>0.749259861540958</v>
      </c>
      <c r="J564" s="0" t="n">
        <v>30.8886153846153</v>
      </c>
      <c r="K564" s="0" t="n">
        <v>819.5</v>
      </c>
      <c r="L564" s="23" t="n">
        <f aca="false">IF(D564="Electrique direct")</f>
        <v>0</v>
      </c>
    </row>
    <row r="565" customFormat="false" ht="13.8" hidden="false" customHeight="false" outlineLevel="0" collapsed="false">
      <c r="A565" s="0" t="s">
        <v>15</v>
      </c>
      <c r="B565" s="0" t="s">
        <v>714</v>
      </c>
      <c r="C565" s="0" t="s">
        <v>99</v>
      </c>
      <c r="D565" s="0" t="s">
        <v>38</v>
      </c>
      <c r="E565" s="0" t="s">
        <v>39</v>
      </c>
      <c r="F565" s="0" t="s">
        <v>796</v>
      </c>
      <c r="G565" s="0" t="str">
        <f aca="false">CONCATENATE(LEFT(F565,2),RIGHT(F565,6))</f>
        <v>03742404</v>
      </c>
      <c r="H565" s="0" t="s">
        <v>227</v>
      </c>
      <c r="I565" s="0" t="n">
        <v>0.982567000981661</v>
      </c>
      <c r="J565" s="0" t="n">
        <v>30.8886153846153</v>
      </c>
      <c r="K565" s="0" t="n">
        <v>858</v>
      </c>
      <c r="L565" s="23" t="n">
        <f aca="false">IF(D565="Electrique direct")</f>
        <v>0</v>
      </c>
    </row>
    <row r="566" customFormat="false" ht="13.8" hidden="false" customHeight="false" outlineLevel="0" collapsed="false">
      <c r="A566" s="0" t="s">
        <v>15</v>
      </c>
      <c r="B566" s="0" t="s">
        <v>714</v>
      </c>
      <c r="C566" s="0" t="s">
        <v>99</v>
      </c>
      <c r="D566" s="0" t="s">
        <v>46</v>
      </c>
      <c r="E566" s="0" t="s">
        <v>43</v>
      </c>
      <c r="F566" s="0" t="s">
        <v>797</v>
      </c>
      <c r="G566" s="0" t="str">
        <f aca="false">CONCATENATE(LEFT(F566,2),RIGHT(F566,6))</f>
        <v>03742602</v>
      </c>
      <c r="H566" s="0" t="s">
        <v>227</v>
      </c>
      <c r="I566" s="0" t="n">
        <v>1</v>
      </c>
      <c r="J566" s="0" t="n">
        <v>12</v>
      </c>
      <c r="K566" s="0" t="n">
        <v>1031.25</v>
      </c>
      <c r="L566" s="23" t="n">
        <f aca="false">IF(D566="Electrique direct")</f>
        <v>0</v>
      </c>
    </row>
    <row r="567" customFormat="false" ht="13.8" hidden="false" customHeight="false" outlineLevel="0" collapsed="false">
      <c r="A567" s="0" t="s">
        <v>15</v>
      </c>
      <c r="B567" s="0" t="s">
        <v>714</v>
      </c>
      <c r="C567" s="0" t="s">
        <v>99</v>
      </c>
      <c r="D567" s="0" t="s">
        <v>49</v>
      </c>
      <c r="E567" s="0" t="s">
        <v>43</v>
      </c>
      <c r="F567" s="0" t="s">
        <v>798</v>
      </c>
      <c r="G567" s="0" t="str">
        <f aca="false">CONCATENATE(LEFT(F567,2),RIGHT(F567,6))</f>
        <v>03742902</v>
      </c>
      <c r="H567" s="0" t="s">
        <v>227</v>
      </c>
      <c r="I567" s="0" t="n">
        <v>3.39795627906976</v>
      </c>
      <c r="J567" s="0" t="n">
        <v>91.771718698641</v>
      </c>
      <c r="K567" s="0" t="n">
        <v>1031.25</v>
      </c>
      <c r="L567" s="23" t="n">
        <f aca="false">IF(D567="Electrique direct")</f>
        <v>0</v>
      </c>
    </row>
    <row r="568" customFormat="false" ht="13.8" hidden="false" customHeight="false" outlineLevel="0" collapsed="false">
      <c r="A568" s="0" t="s">
        <v>15</v>
      </c>
      <c r="B568" s="0" t="s">
        <v>714</v>
      </c>
      <c r="C568" s="0" t="s">
        <v>104</v>
      </c>
      <c r="D568" s="0" t="s">
        <v>32</v>
      </c>
      <c r="E568" s="0" t="s">
        <v>33</v>
      </c>
      <c r="F568" s="0" t="s">
        <v>799</v>
      </c>
      <c r="G568" s="0" t="str">
        <f aca="false">CONCATENATE(LEFT(F568,2),RIGHT(F568,6))</f>
        <v>03960101</v>
      </c>
      <c r="H568" s="0" t="s">
        <v>227</v>
      </c>
      <c r="I568" s="0" t="n">
        <v>1.61034773794636</v>
      </c>
      <c r="J568" s="0" t="n">
        <v>32.0918760399123</v>
      </c>
      <c r="K568" s="0" t="n">
        <v>78.5714285714286</v>
      </c>
      <c r="L568" s="23" t="n">
        <f aca="false">IF(D568="Electrique direct")</f>
        <v>0</v>
      </c>
    </row>
    <row r="569" customFormat="false" ht="13.8" hidden="false" customHeight="false" outlineLevel="0" collapsed="false">
      <c r="A569" s="0" t="s">
        <v>15</v>
      </c>
      <c r="B569" s="0" t="s">
        <v>714</v>
      </c>
      <c r="C569" s="0" t="s">
        <v>104</v>
      </c>
      <c r="D569" s="0" t="s">
        <v>32</v>
      </c>
      <c r="E569" s="0" t="s">
        <v>34</v>
      </c>
      <c r="F569" s="0" t="s">
        <v>800</v>
      </c>
      <c r="G569" s="0" t="str">
        <f aca="false">CONCATENATE(LEFT(F569,2),RIGHT(F569,6))</f>
        <v>03960106</v>
      </c>
      <c r="H569" s="0" t="s">
        <v>227</v>
      </c>
      <c r="I569" s="0" t="n">
        <v>1.63863798488254</v>
      </c>
      <c r="J569" s="0" t="n">
        <v>31.7233039780984</v>
      </c>
      <c r="K569" s="0" t="n">
        <v>1631.25</v>
      </c>
      <c r="L569" s="23" t="n">
        <f aca="false">IF(D569="Electrique direct")</f>
        <v>0</v>
      </c>
    </row>
    <row r="570" customFormat="false" ht="13.8" hidden="false" customHeight="false" outlineLevel="0" collapsed="false">
      <c r="A570" s="0" t="s">
        <v>15</v>
      </c>
      <c r="B570" s="0" t="s">
        <v>714</v>
      </c>
      <c r="C570" s="0" t="s">
        <v>104</v>
      </c>
      <c r="D570" s="0" t="s">
        <v>40</v>
      </c>
      <c r="E570" s="0" t="s">
        <v>37</v>
      </c>
      <c r="F570" s="0" t="s">
        <v>801</v>
      </c>
      <c r="G570" s="0" t="str">
        <f aca="false">CONCATENATE(LEFT(F570,2),RIGHT(F570,6))</f>
        <v>03960303</v>
      </c>
      <c r="H570" s="0" t="s">
        <v>227</v>
      </c>
      <c r="I570" s="0" t="n">
        <v>0.689377907802488</v>
      </c>
      <c r="J570" s="0" t="n">
        <v>17.7432451831973</v>
      </c>
      <c r="K570" s="0" t="n">
        <v>808.5</v>
      </c>
      <c r="L570" s="23" t="n">
        <f aca="false">IF(D570="Electrique direct")</f>
        <v>0</v>
      </c>
    </row>
    <row r="571" customFormat="false" ht="13.8" hidden="false" customHeight="false" outlineLevel="0" collapsed="false">
      <c r="A571" s="0" t="s">
        <v>15</v>
      </c>
      <c r="B571" s="0" t="s">
        <v>714</v>
      </c>
      <c r="C571" s="0" t="s">
        <v>104</v>
      </c>
      <c r="D571" s="0" t="s">
        <v>41</v>
      </c>
      <c r="E571" s="0" t="s">
        <v>39</v>
      </c>
      <c r="F571" s="0" t="s">
        <v>802</v>
      </c>
      <c r="G571" s="0" t="str">
        <f aca="false">CONCATENATE(LEFT(F571,2),RIGHT(F571,6))</f>
        <v>03960404</v>
      </c>
      <c r="H571" s="0" t="s">
        <v>227</v>
      </c>
      <c r="I571" s="0" t="n">
        <v>0.780741935948798</v>
      </c>
      <c r="J571" s="0" t="n">
        <v>13.0312587530664</v>
      </c>
      <c r="K571" s="0" t="n">
        <v>808.5</v>
      </c>
      <c r="L571" s="23" t="n">
        <f aca="false">IF(D571="Electrique direct")</f>
        <v>0</v>
      </c>
    </row>
    <row r="572" customFormat="false" ht="13.8" hidden="false" customHeight="false" outlineLevel="0" collapsed="false">
      <c r="A572" s="0" t="s">
        <v>15</v>
      </c>
      <c r="B572" s="0" t="s">
        <v>714</v>
      </c>
      <c r="C572" s="0" t="s">
        <v>104</v>
      </c>
      <c r="D572" s="0" t="s">
        <v>45</v>
      </c>
      <c r="E572" s="0" t="s">
        <v>43</v>
      </c>
      <c r="F572" s="0" t="s">
        <v>803</v>
      </c>
      <c r="G572" s="0" t="str">
        <f aca="false">CONCATENATE(LEFT(F572,2),RIGHT(F572,6))</f>
        <v>03960602</v>
      </c>
      <c r="H572" s="0" t="s">
        <v>227</v>
      </c>
      <c r="I572" s="0" t="n">
        <v>0.92</v>
      </c>
      <c r="J572" s="0" t="n">
        <v>10.4</v>
      </c>
      <c r="K572" s="0" t="n">
        <v>1031.25</v>
      </c>
      <c r="L572" s="23" t="n">
        <f aca="false">IF(D572="Electrique direct")</f>
        <v>1</v>
      </c>
    </row>
    <row r="573" customFormat="false" ht="13.8" hidden="false" customHeight="false" outlineLevel="0" collapsed="false">
      <c r="A573" s="0" t="s">
        <v>15</v>
      </c>
      <c r="B573" s="0" t="s">
        <v>714</v>
      </c>
      <c r="C573" s="0" t="s">
        <v>104</v>
      </c>
      <c r="D573" s="0" t="s">
        <v>55</v>
      </c>
      <c r="E573" s="0" t="s">
        <v>43</v>
      </c>
      <c r="F573" s="0" t="s">
        <v>804</v>
      </c>
      <c r="G573" s="0" t="str">
        <f aca="false">CONCATENATE(LEFT(F573,2),RIGHT(F573,6))</f>
        <v>03961002</v>
      </c>
      <c r="H573" s="0" t="s">
        <v>227</v>
      </c>
      <c r="I573" s="0" t="n">
        <v>2.80410195348837</v>
      </c>
      <c r="J573" s="0" t="n">
        <v>37.7484894145978</v>
      </c>
      <c r="K573" s="0" t="n">
        <v>1031.25</v>
      </c>
      <c r="L573" s="23" t="n">
        <f aca="false">IF(D573="Electrique direct")</f>
        <v>0</v>
      </c>
    </row>
    <row r="574" customFormat="false" ht="13.8" hidden="false" customHeight="false" outlineLevel="0" collapsed="false">
      <c r="A574" s="0" t="s">
        <v>15</v>
      </c>
      <c r="B574" s="0" t="s">
        <v>714</v>
      </c>
      <c r="C574" s="0" t="s">
        <v>104</v>
      </c>
      <c r="D574" s="0" t="s">
        <v>35</v>
      </c>
      <c r="E574" s="0" t="s">
        <v>33</v>
      </c>
      <c r="F574" s="0" t="s">
        <v>805</v>
      </c>
      <c r="G574" s="0" t="str">
        <f aca="false">CONCATENATE(LEFT(F574,2),RIGHT(F574,6))</f>
        <v>03962101</v>
      </c>
      <c r="H574" s="0" t="s">
        <v>227</v>
      </c>
      <c r="I574" s="0" t="n">
        <v>1.85809354378426</v>
      </c>
      <c r="J574" s="0" t="n">
        <v>38.204614333229</v>
      </c>
      <c r="K574" s="0" t="n">
        <v>78.5714285714286</v>
      </c>
      <c r="L574" s="23" t="n">
        <f aca="false">IF(D574="Electrique direct")</f>
        <v>0</v>
      </c>
    </row>
    <row r="575" customFormat="false" ht="13.8" hidden="false" customHeight="false" outlineLevel="0" collapsed="false">
      <c r="A575" s="0" t="s">
        <v>15</v>
      </c>
      <c r="B575" s="0" t="s">
        <v>714</v>
      </c>
      <c r="C575" s="0" t="s">
        <v>104</v>
      </c>
      <c r="D575" s="0" t="s">
        <v>35</v>
      </c>
      <c r="E575" s="0" t="s">
        <v>34</v>
      </c>
      <c r="F575" s="0" t="s">
        <v>806</v>
      </c>
      <c r="G575" s="0" t="str">
        <f aca="false">CONCATENATE(LEFT(F575,2),RIGHT(F575,6))</f>
        <v>03962106</v>
      </c>
      <c r="H575" s="0" t="s">
        <v>227</v>
      </c>
      <c r="I575" s="0" t="n">
        <v>1.89073613640293</v>
      </c>
      <c r="J575" s="0" t="n">
        <v>37.7658380691647</v>
      </c>
      <c r="K575" s="0" t="n">
        <v>1631.25</v>
      </c>
      <c r="L575" s="23" t="n">
        <f aca="false">IF(D575="Electrique direct")</f>
        <v>0</v>
      </c>
    </row>
    <row r="576" customFormat="false" ht="13.8" hidden="false" customHeight="false" outlineLevel="0" collapsed="false">
      <c r="A576" s="0" t="s">
        <v>15</v>
      </c>
      <c r="B576" s="0" t="s">
        <v>714</v>
      </c>
      <c r="C576" s="0" t="s">
        <v>104</v>
      </c>
      <c r="D576" s="0" t="s">
        <v>36</v>
      </c>
      <c r="E576" s="0" t="s">
        <v>37</v>
      </c>
      <c r="F576" s="0" t="s">
        <v>807</v>
      </c>
      <c r="G576" s="0" t="str">
        <f aca="false">CONCATENATE(LEFT(F576,2),RIGHT(F576,6))</f>
        <v>03962303</v>
      </c>
      <c r="H576" s="0" t="s">
        <v>227</v>
      </c>
      <c r="I576" s="0" t="n">
        <v>0.761583138885597</v>
      </c>
      <c r="J576" s="0" t="n">
        <v>21.1229109323778</v>
      </c>
      <c r="K576" s="0" t="n">
        <v>808.5</v>
      </c>
      <c r="L576" s="23" t="n">
        <f aca="false">IF(D576="Electrique direct")</f>
        <v>0</v>
      </c>
    </row>
    <row r="577" customFormat="false" ht="13.8" hidden="false" customHeight="false" outlineLevel="0" collapsed="false">
      <c r="A577" s="0" t="s">
        <v>15</v>
      </c>
      <c r="B577" s="0" t="s">
        <v>714</v>
      </c>
      <c r="C577" s="0" t="s">
        <v>104</v>
      </c>
      <c r="D577" s="0" t="s">
        <v>38</v>
      </c>
      <c r="E577" s="0" t="s">
        <v>39</v>
      </c>
      <c r="F577" s="0" t="s">
        <v>808</v>
      </c>
      <c r="G577" s="0" t="str">
        <f aca="false">CONCATENATE(LEFT(F577,2),RIGHT(F577,6))</f>
        <v>03962404</v>
      </c>
      <c r="H577" s="0" t="s">
        <v>227</v>
      </c>
      <c r="I577" s="0" t="n">
        <v>0.989367103465403</v>
      </c>
      <c r="J577" s="0" t="n">
        <v>15.51340327746</v>
      </c>
      <c r="K577" s="0" t="n">
        <v>808.5</v>
      </c>
      <c r="L577" s="23" t="n">
        <f aca="false">IF(D577="Electrique direct")</f>
        <v>0</v>
      </c>
    </row>
    <row r="578" customFormat="false" ht="13.8" hidden="false" customHeight="false" outlineLevel="0" collapsed="false">
      <c r="A578" s="0" t="s">
        <v>15</v>
      </c>
      <c r="B578" s="0" t="s">
        <v>714</v>
      </c>
      <c r="C578" s="0" t="s">
        <v>104</v>
      </c>
      <c r="D578" s="0" t="s">
        <v>46</v>
      </c>
      <c r="E578" s="0" t="s">
        <v>43</v>
      </c>
      <c r="F578" s="0" t="s">
        <v>809</v>
      </c>
      <c r="G578" s="0" t="str">
        <f aca="false">CONCATENATE(LEFT(F578,2),RIGHT(F578,6))</f>
        <v>03962602</v>
      </c>
      <c r="H578" s="0" t="s">
        <v>227</v>
      </c>
      <c r="I578" s="0" t="n">
        <v>1</v>
      </c>
      <c r="J578" s="0" t="n">
        <v>12</v>
      </c>
      <c r="K578" s="0" t="n">
        <v>1031.25</v>
      </c>
      <c r="L578" s="23" t="n">
        <f aca="false">IF(D578="Electrique direct")</f>
        <v>0</v>
      </c>
    </row>
    <row r="579" customFormat="false" ht="13.8" hidden="false" customHeight="false" outlineLevel="0" collapsed="false">
      <c r="A579" s="0" t="s">
        <v>15</v>
      </c>
      <c r="B579" s="0" t="s">
        <v>714</v>
      </c>
      <c r="C579" s="0" t="s">
        <v>104</v>
      </c>
      <c r="D579" s="0" t="s">
        <v>56</v>
      </c>
      <c r="E579" s="0" t="s">
        <v>43</v>
      </c>
      <c r="F579" s="0" t="s">
        <v>810</v>
      </c>
      <c r="G579" s="0" t="str">
        <f aca="false">CONCATENATE(LEFT(F579,2),RIGHT(F579,6))</f>
        <v>03963002</v>
      </c>
      <c r="H579" s="0" t="s">
        <v>227</v>
      </c>
      <c r="I579" s="0" t="n">
        <v>3.32861023255814</v>
      </c>
      <c r="J579" s="0" t="n">
        <v>44.9386778745212</v>
      </c>
      <c r="K579" s="0" t="n">
        <v>1031.25</v>
      </c>
      <c r="L579" s="23" t="n">
        <f aca="false">IF(D579="Electrique direct")</f>
        <v>0</v>
      </c>
    </row>
    <row r="580" customFormat="false" ht="13.8" hidden="false" customHeight="false" outlineLevel="0" collapsed="false">
      <c r="A580" s="0" t="s">
        <v>15</v>
      </c>
      <c r="B580" s="0" t="s">
        <v>811</v>
      </c>
      <c r="C580" s="0" t="s">
        <v>90</v>
      </c>
      <c r="D580" s="0" t="s">
        <v>32</v>
      </c>
      <c r="E580" s="0" t="s">
        <v>33</v>
      </c>
      <c r="F580" s="0" t="s">
        <v>812</v>
      </c>
      <c r="G580" s="0" t="str">
        <f aca="false">CONCATENATE(LEFT(F580,2),RIGHT(F580,6))</f>
        <v>03190101</v>
      </c>
      <c r="H580" s="0" t="s">
        <v>227</v>
      </c>
      <c r="I580" s="0" t="n">
        <v>1.62481080921278</v>
      </c>
      <c r="J580" s="0" t="n">
        <v>29.2563422892919</v>
      </c>
      <c r="K580" s="0" t="n">
        <v>78.375</v>
      </c>
      <c r="L580" s="23" t="n">
        <f aca="false">IF(D580="Electrique direct")</f>
        <v>0</v>
      </c>
    </row>
    <row r="581" customFormat="false" ht="13.8" hidden="false" customHeight="false" outlineLevel="0" collapsed="false">
      <c r="A581" s="0" t="s">
        <v>15</v>
      </c>
      <c r="B581" s="0" t="s">
        <v>811</v>
      </c>
      <c r="C581" s="0" t="s">
        <v>90</v>
      </c>
      <c r="D581" s="0" t="s">
        <v>32</v>
      </c>
      <c r="E581" s="0" t="s">
        <v>34</v>
      </c>
      <c r="F581" s="0" t="s">
        <v>813</v>
      </c>
      <c r="G581" s="0" t="str">
        <f aca="false">CONCATENATE(LEFT(F581,2),RIGHT(F581,6))</f>
        <v>03190106</v>
      </c>
      <c r="H581" s="0" t="s">
        <v>227</v>
      </c>
      <c r="I581" s="0" t="n">
        <v>1.64875171027631</v>
      </c>
      <c r="J581" s="0" t="n">
        <v>29.1753455</v>
      </c>
      <c r="K581" s="0" t="n">
        <v>1645.71428571429</v>
      </c>
      <c r="L581" s="23" t="n">
        <f aca="false">IF(D581="Electrique direct")</f>
        <v>0</v>
      </c>
    </row>
    <row r="582" customFormat="false" ht="13.8" hidden="false" customHeight="false" outlineLevel="0" collapsed="false">
      <c r="A582" s="0" t="s">
        <v>15</v>
      </c>
      <c r="B582" s="0" t="s">
        <v>811</v>
      </c>
      <c r="C582" s="0" t="s">
        <v>90</v>
      </c>
      <c r="D582" s="0" t="s">
        <v>40</v>
      </c>
      <c r="E582" s="0" t="s">
        <v>37</v>
      </c>
      <c r="F582" s="0" t="s">
        <v>814</v>
      </c>
      <c r="G582" s="0" t="str">
        <f aca="false">CONCATENATE(LEFT(F582,2),RIGHT(F582,6))</f>
        <v>03190303</v>
      </c>
      <c r="H582" s="0" t="s">
        <v>227</v>
      </c>
      <c r="I582" s="0" t="n">
        <v>0.689377907802488</v>
      </c>
      <c r="J582" s="0" t="n">
        <v>8.44279981163949</v>
      </c>
      <c r="K582" s="0" t="n">
        <v>808.5</v>
      </c>
      <c r="L582" s="23" t="n">
        <f aca="false">IF(D582="Electrique direct")</f>
        <v>0</v>
      </c>
    </row>
    <row r="583" customFormat="false" ht="13.8" hidden="false" customHeight="false" outlineLevel="0" collapsed="false">
      <c r="A583" s="0" t="s">
        <v>15</v>
      </c>
      <c r="B583" s="0" t="s">
        <v>811</v>
      </c>
      <c r="C583" s="0" t="s">
        <v>90</v>
      </c>
      <c r="D583" s="0" t="s">
        <v>41</v>
      </c>
      <c r="E583" s="0" t="s">
        <v>39</v>
      </c>
      <c r="F583" s="0" t="s">
        <v>815</v>
      </c>
      <c r="G583" s="0" t="str">
        <f aca="false">CONCATENATE(LEFT(F583,2),RIGHT(F583,6))</f>
        <v>03190404</v>
      </c>
      <c r="H583" s="0" t="s">
        <v>227</v>
      </c>
      <c r="I583" s="0" t="n">
        <v>0.780741935948798</v>
      </c>
      <c r="J583" s="0" t="n">
        <v>6.34695235866829</v>
      </c>
      <c r="K583" s="0" t="n">
        <v>808.5</v>
      </c>
      <c r="L583" s="23" t="n">
        <f aca="false">IF(D583="Electrique direct")</f>
        <v>0</v>
      </c>
    </row>
    <row r="584" customFormat="false" ht="13.8" hidden="false" customHeight="false" outlineLevel="0" collapsed="false">
      <c r="A584" s="0" t="s">
        <v>15</v>
      </c>
      <c r="B584" s="0" t="s">
        <v>811</v>
      </c>
      <c r="C584" s="0" t="s">
        <v>90</v>
      </c>
      <c r="D584" s="0" t="s">
        <v>45</v>
      </c>
      <c r="E584" s="0" t="s">
        <v>43</v>
      </c>
      <c r="F584" s="0" t="s">
        <v>816</v>
      </c>
      <c r="G584" s="0" t="str">
        <f aca="false">CONCATENATE(LEFT(F584,2),RIGHT(F584,6))</f>
        <v>03190602</v>
      </c>
      <c r="H584" s="0" t="s">
        <v>227</v>
      </c>
      <c r="I584" s="0" t="n">
        <v>0.92</v>
      </c>
      <c r="J584" s="0" t="n">
        <v>10.4</v>
      </c>
      <c r="K584" s="0" t="n">
        <v>1031.25</v>
      </c>
      <c r="L584" s="23" t="n">
        <f aca="false">IF(D584="Electrique direct")</f>
        <v>1</v>
      </c>
    </row>
    <row r="585" customFormat="false" ht="13.8" hidden="false" customHeight="false" outlineLevel="0" collapsed="false">
      <c r="A585" s="0" t="s">
        <v>15</v>
      </c>
      <c r="B585" s="0" t="s">
        <v>811</v>
      </c>
      <c r="C585" s="0" t="s">
        <v>90</v>
      </c>
      <c r="D585" s="0" t="s">
        <v>55</v>
      </c>
      <c r="E585" s="0" t="s">
        <v>43</v>
      </c>
      <c r="F585" s="0" t="s">
        <v>817</v>
      </c>
      <c r="G585" s="0" t="str">
        <f aca="false">CONCATENATE(LEFT(F585,2),RIGHT(F585,6))</f>
        <v>03191002</v>
      </c>
      <c r="H585" s="0" t="s">
        <v>227</v>
      </c>
      <c r="I585" s="0" t="n">
        <v>2.80410195348837</v>
      </c>
      <c r="J585" s="0" t="n">
        <v>32.9522419425382</v>
      </c>
      <c r="K585" s="0" t="n">
        <v>1031.25</v>
      </c>
      <c r="L585" s="23" t="n">
        <f aca="false">IF(D585="Electrique direct")</f>
        <v>0</v>
      </c>
    </row>
    <row r="586" customFormat="false" ht="13.8" hidden="false" customHeight="false" outlineLevel="0" collapsed="false">
      <c r="A586" s="0" t="s">
        <v>15</v>
      </c>
      <c r="B586" s="0" t="s">
        <v>811</v>
      </c>
      <c r="C586" s="0" t="s">
        <v>90</v>
      </c>
      <c r="D586" s="0" t="s">
        <v>35</v>
      </c>
      <c r="E586" s="0" t="s">
        <v>33</v>
      </c>
      <c r="F586" s="0" t="s">
        <v>818</v>
      </c>
      <c r="G586" s="0" t="str">
        <f aca="false">CONCATENATE(LEFT(F586,2),RIGHT(F586,6))</f>
        <v>03192101</v>
      </c>
      <c r="H586" s="0" t="s">
        <v>227</v>
      </c>
      <c r="I586" s="0" t="n">
        <v>1.87478170293782</v>
      </c>
      <c r="J586" s="0" t="n">
        <v>34.8289789158237</v>
      </c>
      <c r="K586" s="0" t="n">
        <v>78.375</v>
      </c>
      <c r="L586" s="23" t="n">
        <f aca="false">IF(D586="Electrique direct")</f>
        <v>0</v>
      </c>
    </row>
    <row r="587" customFormat="false" ht="13.8" hidden="false" customHeight="false" outlineLevel="0" collapsed="false">
      <c r="A587" s="0" t="s">
        <v>15</v>
      </c>
      <c r="B587" s="0" t="s">
        <v>811</v>
      </c>
      <c r="C587" s="0" t="s">
        <v>90</v>
      </c>
      <c r="D587" s="0" t="s">
        <v>35</v>
      </c>
      <c r="E587" s="0" t="s">
        <v>34</v>
      </c>
      <c r="F587" s="0" t="s">
        <v>819</v>
      </c>
      <c r="G587" s="0" t="str">
        <f aca="false">CONCATENATE(LEFT(F587,2),RIGHT(F587,6))</f>
        <v>03192106</v>
      </c>
      <c r="H587" s="0" t="s">
        <v>227</v>
      </c>
      <c r="I587" s="0" t="n">
        <v>1.90240581954959</v>
      </c>
      <c r="J587" s="0" t="n">
        <v>34.7325541666666</v>
      </c>
      <c r="K587" s="0" t="n">
        <v>1645.71428571429</v>
      </c>
      <c r="L587" s="23" t="n">
        <f aca="false">IF(D587="Electrique direct")</f>
        <v>0</v>
      </c>
    </row>
    <row r="588" customFormat="false" ht="13.8" hidden="false" customHeight="false" outlineLevel="0" collapsed="false">
      <c r="A588" s="0" t="s">
        <v>15</v>
      </c>
      <c r="B588" s="0" t="s">
        <v>811</v>
      </c>
      <c r="C588" s="0" t="s">
        <v>90</v>
      </c>
      <c r="D588" s="0" t="s">
        <v>36</v>
      </c>
      <c r="E588" s="0" t="s">
        <v>37</v>
      </c>
      <c r="F588" s="0" t="s">
        <v>820</v>
      </c>
      <c r="G588" s="0" t="str">
        <f aca="false">CONCATENATE(LEFT(F588,2),RIGHT(F588,6))</f>
        <v>03192303</v>
      </c>
      <c r="H588" s="0" t="s">
        <v>227</v>
      </c>
      <c r="I588" s="0" t="n">
        <v>0.761583138885597</v>
      </c>
      <c r="J588" s="0" t="n">
        <v>10.0509521567137</v>
      </c>
      <c r="K588" s="0" t="n">
        <v>808.5</v>
      </c>
      <c r="L588" s="23" t="n">
        <f aca="false">IF(D588="Electrique direct")</f>
        <v>0</v>
      </c>
    </row>
    <row r="589" customFormat="false" ht="13.8" hidden="false" customHeight="false" outlineLevel="0" collapsed="false">
      <c r="A589" s="0" t="s">
        <v>15</v>
      </c>
      <c r="B589" s="0" t="s">
        <v>811</v>
      </c>
      <c r="C589" s="0" t="s">
        <v>90</v>
      </c>
      <c r="D589" s="0" t="s">
        <v>38</v>
      </c>
      <c r="E589" s="0" t="s">
        <v>39</v>
      </c>
      <c r="F589" s="0" t="s">
        <v>821</v>
      </c>
      <c r="G589" s="0" t="str">
        <f aca="false">CONCATENATE(LEFT(F589,2),RIGHT(F589,6))</f>
        <v>03192404</v>
      </c>
      <c r="H589" s="0" t="s">
        <v>227</v>
      </c>
      <c r="I589" s="0" t="n">
        <v>0.989367103465403</v>
      </c>
      <c r="J589" s="0" t="n">
        <v>7.5558956650813</v>
      </c>
      <c r="K589" s="0" t="n">
        <v>808.5</v>
      </c>
      <c r="L589" s="23" t="n">
        <f aca="false">IF(D589="Electrique direct")</f>
        <v>0</v>
      </c>
    </row>
    <row r="590" customFormat="false" ht="13.8" hidden="false" customHeight="false" outlineLevel="0" collapsed="false">
      <c r="A590" s="0" t="s">
        <v>15</v>
      </c>
      <c r="B590" s="0" t="s">
        <v>811</v>
      </c>
      <c r="C590" s="0" t="s">
        <v>90</v>
      </c>
      <c r="D590" s="0" t="s">
        <v>46</v>
      </c>
      <c r="E590" s="0" t="s">
        <v>43</v>
      </c>
      <c r="F590" s="0" t="s">
        <v>822</v>
      </c>
      <c r="G590" s="0" t="str">
        <f aca="false">CONCATENATE(LEFT(F590,2),RIGHT(F590,6))</f>
        <v>03192602</v>
      </c>
      <c r="H590" s="0" t="s">
        <v>227</v>
      </c>
      <c r="I590" s="0" t="n">
        <v>1</v>
      </c>
      <c r="J590" s="0" t="n">
        <v>12</v>
      </c>
      <c r="K590" s="0" t="n">
        <v>1031.25</v>
      </c>
      <c r="L590" s="23" t="n">
        <f aca="false">IF(D590="Electrique direct")</f>
        <v>0</v>
      </c>
    </row>
    <row r="591" customFormat="false" ht="13.8" hidden="false" customHeight="false" outlineLevel="0" collapsed="false">
      <c r="A591" s="0" t="s">
        <v>15</v>
      </c>
      <c r="B591" s="0" t="s">
        <v>811</v>
      </c>
      <c r="C591" s="0" t="s">
        <v>90</v>
      </c>
      <c r="D591" s="0" t="s">
        <v>56</v>
      </c>
      <c r="E591" s="0" t="s">
        <v>43</v>
      </c>
      <c r="F591" s="0" t="s">
        <v>823</v>
      </c>
      <c r="G591" s="0" t="str">
        <f aca="false">CONCATENATE(LEFT(F591,2),RIGHT(F591,6))</f>
        <v>03193002</v>
      </c>
      <c r="H591" s="0" t="s">
        <v>227</v>
      </c>
      <c r="I591" s="0" t="n">
        <v>3.32861023255814</v>
      </c>
      <c r="J591" s="0" t="n">
        <v>39.2288594554026</v>
      </c>
      <c r="K591" s="0" t="n">
        <v>1031.25</v>
      </c>
      <c r="L591" s="23" t="n">
        <f aca="false">IF(D591="Electrique direct")</f>
        <v>0</v>
      </c>
    </row>
    <row r="592" customFormat="false" ht="13.8" hidden="false" customHeight="false" outlineLevel="0" collapsed="false">
      <c r="A592" s="0" t="s">
        <v>15</v>
      </c>
      <c r="B592" s="0" t="s">
        <v>811</v>
      </c>
      <c r="C592" s="0" t="s">
        <v>97</v>
      </c>
      <c r="D592" s="0" t="s">
        <v>32</v>
      </c>
      <c r="E592" s="0" t="s">
        <v>33</v>
      </c>
      <c r="F592" s="0" t="s">
        <v>824</v>
      </c>
      <c r="G592" s="0" t="str">
        <f aca="false">CONCATENATE(LEFT(F592,2),RIGHT(F592,6))</f>
        <v>03660101</v>
      </c>
      <c r="H592" s="0" t="s">
        <v>227</v>
      </c>
      <c r="I592" s="0" t="n">
        <v>1.62009191812145</v>
      </c>
      <c r="J592" s="0" t="n">
        <v>29.6428444957376</v>
      </c>
      <c r="K592" s="0" t="n">
        <v>93.5</v>
      </c>
      <c r="L592" s="23" t="n">
        <f aca="false">IF(D592="Electrique direct")</f>
        <v>0</v>
      </c>
    </row>
    <row r="593" customFormat="false" ht="13.8" hidden="false" customHeight="false" outlineLevel="0" collapsed="false">
      <c r="A593" s="0" t="s">
        <v>15</v>
      </c>
      <c r="B593" s="0" t="s">
        <v>811</v>
      </c>
      <c r="C593" s="0" t="s">
        <v>97</v>
      </c>
      <c r="D593" s="0" t="s">
        <v>32</v>
      </c>
      <c r="E593" s="0" t="s">
        <v>34</v>
      </c>
      <c r="F593" s="0" t="s">
        <v>825</v>
      </c>
      <c r="G593" s="0" t="str">
        <f aca="false">CONCATENATE(LEFT(F593,2),RIGHT(F593,6))</f>
        <v>03660106</v>
      </c>
      <c r="H593" s="0" t="s">
        <v>227</v>
      </c>
      <c r="I593" s="0" t="n">
        <v>1.62990400346462</v>
      </c>
      <c r="J593" s="0" t="n">
        <v>29.3484948378216</v>
      </c>
      <c r="K593" s="0" t="n">
        <v>1631.25</v>
      </c>
      <c r="L593" s="23" t="n">
        <f aca="false">IF(D593="Electrique direct")</f>
        <v>0</v>
      </c>
    </row>
    <row r="594" customFormat="false" ht="13.8" hidden="false" customHeight="false" outlineLevel="0" collapsed="false">
      <c r="A594" s="0" t="s">
        <v>15</v>
      </c>
      <c r="B594" s="0" t="s">
        <v>811</v>
      </c>
      <c r="C594" s="0" t="s">
        <v>97</v>
      </c>
      <c r="D594" s="0" t="s">
        <v>40</v>
      </c>
      <c r="E594" s="0" t="s">
        <v>37</v>
      </c>
      <c r="F594" s="0" t="s">
        <v>826</v>
      </c>
      <c r="G594" s="0" t="str">
        <f aca="false">CONCATENATE(LEFT(F594,2),RIGHT(F594,6))</f>
        <v>03660303</v>
      </c>
      <c r="H594" s="0" t="s">
        <v>227</v>
      </c>
      <c r="I594" s="0" t="n">
        <v>0.689377907802488</v>
      </c>
      <c r="J594" s="0" t="n">
        <v>12.3781828427651</v>
      </c>
      <c r="K594" s="0" t="n">
        <v>819.5</v>
      </c>
      <c r="L594" s="23" t="n">
        <f aca="false">IF(D594="Electrique direct")</f>
        <v>0</v>
      </c>
    </row>
    <row r="595" customFormat="false" ht="13.8" hidden="false" customHeight="false" outlineLevel="0" collapsed="false">
      <c r="A595" s="0" t="s">
        <v>15</v>
      </c>
      <c r="B595" s="0" t="s">
        <v>811</v>
      </c>
      <c r="C595" s="0" t="s">
        <v>97</v>
      </c>
      <c r="D595" s="0" t="s">
        <v>41</v>
      </c>
      <c r="E595" s="0" t="s">
        <v>39</v>
      </c>
      <c r="F595" s="0" t="s">
        <v>827</v>
      </c>
      <c r="G595" s="0" t="str">
        <f aca="false">CONCATENATE(LEFT(F595,2),RIGHT(F595,6))</f>
        <v>03660404</v>
      </c>
      <c r="H595" s="0" t="s">
        <v>227</v>
      </c>
      <c r="I595" s="0" t="n">
        <v>0.780741935948798</v>
      </c>
      <c r="J595" s="0" t="n">
        <v>9.19192709965043</v>
      </c>
      <c r="K595" s="0" t="n">
        <v>819.5</v>
      </c>
      <c r="L595" s="23" t="n">
        <f aca="false">IF(D595="Electrique direct")</f>
        <v>0</v>
      </c>
    </row>
    <row r="596" customFormat="false" ht="13.8" hidden="false" customHeight="false" outlineLevel="0" collapsed="false">
      <c r="A596" s="0" t="s">
        <v>15</v>
      </c>
      <c r="B596" s="0" t="s">
        <v>811</v>
      </c>
      <c r="C596" s="0" t="s">
        <v>97</v>
      </c>
      <c r="D596" s="0" t="s">
        <v>45</v>
      </c>
      <c r="E596" s="0" t="s">
        <v>43</v>
      </c>
      <c r="F596" s="0" t="s">
        <v>828</v>
      </c>
      <c r="G596" s="0" t="str">
        <f aca="false">CONCATENATE(LEFT(F596,2),RIGHT(F596,6))</f>
        <v>03660602</v>
      </c>
      <c r="H596" s="0" t="s">
        <v>227</v>
      </c>
      <c r="I596" s="0" t="n">
        <v>0.92</v>
      </c>
      <c r="J596" s="0" t="n">
        <v>10.4</v>
      </c>
      <c r="K596" s="0" t="n">
        <v>1031.25</v>
      </c>
      <c r="L596" s="23" t="n">
        <f aca="false">IF(D596="Electrique direct")</f>
        <v>1</v>
      </c>
    </row>
    <row r="597" customFormat="false" ht="13.8" hidden="false" customHeight="false" outlineLevel="0" collapsed="false">
      <c r="A597" s="0" t="s">
        <v>15</v>
      </c>
      <c r="B597" s="0" t="s">
        <v>811</v>
      </c>
      <c r="C597" s="0" t="s">
        <v>97</v>
      </c>
      <c r="D597" s="0" t="s">
        <v>55</v>
      </c>
      <c r="E597" s="0" t="s">
        <v>43</v>
      </c>
      <c r="F597" s="0" t="s">
        <v>829</v>
      </c>
      <c r="G597" s="0" t="str">
        <f aca="false">CONCATENATE(LEFT(F597,2),RIGHT(F597,6))</f>
        <v>03661002</v>
      </c>
      <c r="H597" s="0" t="s">
        <v>227</v>
      </c>
      <c r="I597" s="0" t="n">
        <v>2.80410195348837</v>
      </c>
      <c r="J597" s="0" t="n">
        <v>33.676243481301</v>
      </c>
      <c r="K597" s="0" t="n">
        <v>1031.25</v>
      </c>
      <c r="L597" s="23" t="n">
        <f aca="false">IF(D597="Electrique direct")</f>
        <v>0</v>
      </c>
    </row>
    <row r="598" customFormat="false" ht="13.8" hidden="false" customHeight="false" outlineLevel="0" collapsed="false">
      <c r="A598" s="0" t="s">
        <v>15</v>
      </c>
      <c r="B598" s="0" t="s">
        <v>811</v>
      </c>
      <c r="C598" s="0" t="s">
        <v>97</v>
      </c>
      <c r="D598" s="0" t="s">
        <v>35</v>
      </c>
      <c r="E598" s="0" t="s">
        <v>33</v>
      </c>
      <c r="F598" s="0" t="s">
        <v>830</v>
      </c>
      <c r="G598" s="0" t="str">
        <f aca="false">CONCATENATE(LEFT(F598,2),RIGHT(F598,6))</f>
        <v>03662101</v>
      </c>
      <c r="H598" s="0" t="s">
        <v>227</v>
      </c>
      <c r="I598" s="0" t="n">
        <v>1.86933682860167</v>
      </c>
      <c r="J598" s="0" t="n">
        <v>35.2891005901638</v>
      </c>
      <c r="K598" s="0" t="n">
        <v>93.5</v>
      </c>
      <c r="L598" s="23" t="n">
        <f aca="false">IF(D598="Electrique direct")</f>
        <v>0</v>
      </c>
    </row>
    <row r="599" customFormat="false" ht="13.8" hidden="false" customHeight="false" outlineLevel="0" collapsed="false">
      <c r="A599" s="0" t="s">
        <v>15</v>
      </c>
      <c r="B599" s="0" t="s">
        <v>811</v>
      </c>
      <c r="C599" s="0" t="s">
        <v>97</v>
      </c>
      <c r="D599" s="0" t="s">
        <v>35</v>
      </c>
      <c r="E599" s="0" t="s">
        <v>34</v>
      </c>
      <c r="F599" s="0" t="s">
        <v>831</v>
      </c>
      <c r="G599" s="0" t="str">
        <f aca="false">CONCATENATE(LEFT(F599,2),RIGHT(F599,6))</f>
        <v>03662106</v>
      </c>
      <c r="H599" s="0" t="s">
        <v>227</v>
      </c>
      <c r="I599" s="0" t="n">
        <v>1.8806584655361</v>
      </c>
      <c r="J599" s="0" t="n">
        <v>34.93868433074</v>
      </c>
      <c r="K599" s="0" t="n">
        <v>1631.25</v>
      </c>
      <c r="L599" s="23" t="n">
        <f aca="false">IF(D599="Electrique direct")</f>
        <v>0</v>
      </c>
    </row>
    <row r="600" customFormat="false" ht="13.8" hidden="false" customHeight="false" outlineLevel="0" collapsed="false">
      <c r="A600" s="0" t="s">
        <v>15</v>
      </c>
      <c r="B600" s="0" t="s">
        <v>811</v>
      </c>
      <c r="C600" s="0" t="s">
        <v>97</v>
      </c>
      <c r="D600" s="0" t="s">
        <v>36</v>
      </c>
      <c r="E600" s="0" t="s">
        <v>37</v>
      </c>
      <c r="F600" s="0" t="s">
        <v>832</v>
      </c>
      <c r="G600" s="0" t="str">
        <f aca="false">CONCATENATE(LEFT(F600,2),RIGHT(F600,6))</f>
        <v>03662303</v>
      </c>
      <c r="H600" s="0" t="s">
        <v>227</v>
      </c>
      <c r="I600" s="0" t="n">
        <v>0.761583138885597</v>
      </c>
      <c r="J600" s="0" t="n">
        <v>14.7359319556727</v>
      </c>
      <c r="K600" s="0" t="n">
        <v>819.5</v>
      </c>
      <c r="L600" s="23" t="n">
        <f aca="false">IF(D600="Electrique direct")</f>
        <v>0</v>
      </c>
    </row>
    <row r="601" customFormat="false" ht="13.8" hidden="false" customHeight="false" outlineLevel="0" collapsed="false">
      <c r="A601" s="0" t="s">
        <v>15</v>
      </c>
      <c r="B601" s="0" t="s">
        <v>811</v>
      </c>
      <c r="C601" s="0" t="s">
        <v>97</v>
      </c>
      <c r="D601" s="0" t="s">
        <v>38</v>
      </c>
      <c r="E601" s="0" t="s">
        <v>39</v>
      </c>
      <c r="F601" s="0" t="s">
        <v>833</v>
      </c>
      <c r="G601" s="0" t="str">
        <f aca="false">CONCATENATE(LEFT(F601,2),RIGHT(F601,6))</f>
        <v>03662404</v>
      </c>
      <c r="H601" s="0" t="s">
        <v>227</v>
      </c>
      <c r="I601" s="0" t="n">
        <v>0.989367103465403</v>
      </c>
      <c r="J601" s="0" t="n">
        <v>10.9427703567267</v>
      </c>
      <c r="K601" s="0" t="n">
        <v>819.5</v>
      </c>
      <c r="L601" s="23" t="n">
        <f aca="false">IF(D601="Electrique direct")</f>
        <v>0</v>
      </c>
    </row>
    <row r="602" customFormat="false" ht="13.8" hidden="false" customHeight="false" outlineLevel="0" collapsed="false">
      <c r="A602" s="0" t="s">
        <v>15</v>
      </c>
      <c r="B602" s="0" t="s">
        <v>811</v>
      </c>
      <c r="C602" s="0" t="s">
        <v>97</v>
      </c>
      <c r="D602" s="0" t="s">
        <v>46</v>
      </c>
      <c r="E602" s="0" t="s">
        <v>43</v>
      </c>
      <c r="F602" s="0" t="s">
        <v>834</v>
      </c>
      <c r="G602" s="0" t="str">
        <f aca="false">CONCATENATE(LEFT(F602,2),RIGHT(F602,6))</f>
        <v>03662602</v>
      </c>
      <c r="H602" s="0" t="s">
        <v>227</v>
      </c>
      <c r="I602" s="0" t="n">
        <v>1</v>
      </c>
      <c r="J602" s="0" t="n">
        <v>12</v>
      </c>
      <c r="K602" s="0" t="n">
        <v>1031.25</v>
      </c>
      <c r="L602" s="23" t="n">
        <f aca="false">IF(D602="Electrique direct")</f>
        <v>0</v>
      </c>
    </row>
    <row r="603" customFormat="false" ht="13.8" hidden="false" customHeight="false" outlineLevel="0" collapsed="false">
      <c r="A603" s="0" t="s">
        <v>15</v>
      </c>
      <c r="B603" s="0" t="s">
        <v>811</v>
      </c>
      <c r="C603" s="0" t="s">
        <v>97</v>
      </c>
      <c r="D603" s="0" t="s">
        <v>56</v>
      </c>
      <c r="E603" s="0" t="s">
        <v>43</v>
      </c>
      <c r="F603" s="0" t="s">
        <v>835</v>
      </c>
      <c r="G603" s="0" t="str">
        <f aca="false">CONCATENATE(LEFT(F603,2),RIGHT(F603,6))</f>
        <v>03663002</v>
      </c>
      <c r="H603" s="0" t="s">
        <v>227</v>
      </c>
      <c r="I603" s="0" t="n">
        <v>3.32861023255814</v>
      </c>
      <c r="J603" s="0" t="n">
        <v>40.0907660491679</v>
      </c>
      <c r="K603" s="0" t="n">
        <v>1031.25</v>
      </c>
      <c r="L603" s="23" t="n">
        <f aca="false">IF(D603="Electrique direct")</f>
        <v>0</v>
      </c>
    </row>
    <row r="604" customFormat="false" ht="13.8" hidden="false" customHeight="false" outlineLevel="0" collapsed="false">
      <c r="A604" s="0" t="s">
        <v>15</v>
      </c>
      <c r="B604" s="0" t="s">
        <v>87</v>
      </c>
      <c r="C604" s="0" t="s">
        <v>87</v>
      </c>
      <c r="D604" s="0" t="s">
        <v>32</v>
      </c>
      <c r="E604" s="0" t="s">
        <v>33</v>
      </c>
      <c r="F604" s="0" t="s">
        <v>836</v>
      </c>
      <c r="G604" s="0" t="str">
        <f aca="false">CONCATENATE(LEFT(F604,2),RIGHT(F604,6))</f>
        <v>03120101</v>
      </c>
      <c r="H604" s="0" t="s">
        <v>227</v>
      </c>
      <c r="I604" s="0" t="n">
        <v>1.63274170068027</v>
      </c>
      <c r="J604" s="0" t="n">
        <v>22.0834046024615</v>
      </c>
      <c r="K604" s="0" t="n">
        <v>78.375</v>
      </c>
      <c r="L604" s="23" t="n">
        <f aca="false">IF(D604="Electrique direct")</f>
        <v>0</v>
      </c>
    </row>
    <row r="605" customFormat="false" ht="13.8" hidden="false" customHeight="false" outlineLevel="0" collapsed="false">
      <c r="A605" s="0" t="s">
        <v>15</v>
      </c>
      <c r="B605" s="0" t="s">
        <v>87</v>
      </c>
      <c r="C605" s="0" t="s">
        <v>87</v>
      </c>
      <c r="D605" s="0" t="s">
        <v>32</v>
      </c>
      <c r="E605" s="0" t="s">
        <v>34</v>
      </c>
      <c r="F605" s="0" t="s">
        <v>837</v>
      </c>
      <c r="G605" s="0" t="str">
        <f aca="false">CONCATENATE(LEFT(F605,2),RIGHT(F605,6))</f>
        <v>03120106</v>
      </c>
      <c r="H605" s="0" t="s">
        <v>227</v>
      </c>
      <c r="I605" s="0" t="n">
        <v>1.61960075786035</v>
      </c>
      <c r="J605" s="0" t="n">
        <v>22.3393565288501</v>
      </c>
      <c r="K605" s="0" t="n">
        <v>1631.25</v>
      </c>
      <c r="L605" s="23" t="n">
        <f aca="false">IF(D605="Electrique direct")</f>
        <v>0</v>
      </c>
    </row>
    <row r="606" customFormat="false" ht="13.8" hidden="false" customHeight="false" outlineLevel="0" collapsed="false">
      <c r="A606" s="0" t="s">
        <v>15</v>
      </c>
      <c r="B606" s="0" t="s">
        <v>87</v>
      </c>
      <c r="C606" s="0" t="s">
        <v>87</v>
      </c>
      <c r="D606" s="0" t="s">
        <v>40</v>
      </c>
      <c r="E606" s="0" t="s">
        <v>37</v>
      </c>
      <c r="F606" s="0" t="s">
        <v>838</v>
      </c>
      <c r="G606" s="0" t="str">
        <f aca="false">CONCATENATE(LEFT(F606,2),RIGHT(F606,6))</f>
        <v>03120303</v>
      </c>
      <c r="H606" s="0" t="s">
        <v>227</v>
      </c>
      <c r="I606" s="0" t="n">
        <v>0.689377907802488</v>
      </c>
      <c r="J606" s="0" t="n">
        <v>7.17394431413254</v>
      </c>
      <c r="K606" s="0" t="n">
        <v>808.5</v>
      </c>
      <c r="L606" s="23" t="n">
        <f aca="false">IF(D606="Electrique direct")</f>
        <v>0</v>
      </c>
    </row>
    <row r="607" customFormat="false" ht="13.8" hidden="false" customHeight="false" outlineLevel="0" collapsed="false">
      <c r="A607" s="0" t="s">
        <v>15</v>
      </c>
      <c r="B607" s="0" t="s">
        <v>87</v>
      </c>
      <c r="C607" s="0" t="s">
        <v>87</v>
      </c>
      <c r="D607" s="0" t="s">
        <v>41</v>
      </c>
      <c r="E607" s="0" t="s">
        <v>39</v>
      </c>
      <c r="F607" s="0" t="s">
        <v>839</v>
      </c>
      <c r="G607" s="0" t="str">
        <f aca="false">CONCATENATE(LEFT(F607,2),RIGHT(F607,6))</f>
        <v>03120404</v>
      </c>
      <c r="H607" s="0" t="s">
        <v>227</v>
      </c>
      <c r="I607" s="0" t="n">
        <v>0.780741935948798</v>
      </c>
      <c r="J607" s="0" t="n">
        <v>5.39849099106979</v>
      </c>
      <c r="K607" s="0" t="n">
        <v>808.5</v>
      </c>
      <c r="L607" s="23" t="n">
        <f aca="false">IF(D607="Electrique direct")</f>
        <v>0</v>
      </c>
    </row>
    <row r="608" customFormat="false" ht="13.8" hidden="false" customHeight="false" outlineLevel="0" collapsed="false">
      <c r="A608" s="0" t="s">
        <v>15</v>
      </c>
      <c r="B608" s="0" t="s">
        <v>87</v>
      </c>
      <c r="C608" s="0" t="s">
        <v>87</v>
      </c>
      <c r="D608" s="0" t="s">
        <v>45</v>
      </c>
      <c r="E608" s="0" t="s">
        <v>43</v>
      </c>
      <c r="F608" s="0" t="s">
        <v>840</v>
      </c>
      <c r="G608" s="0" t="str">
        <f aca="false">CONCATENATE(LEFT(F608,2),RIGHT(F608,6))</f>
        <v>03120602</v>
      </c>
      <c r="H608" s="0" t="s">
        <v>227</v>
      </c>
      <c r="I608" s="0" t="n">
        <v>0.92</v>
      </c>
      <c r="J608" s="0" t="n">
        <v>10.4</v>
      </c>
      <c r="K608" s="0" t="n">
        <v>1031.25</v>
      </c>
      <c r="L608" s="23" t="n">
        <f aca="false">IF(D608="Electrique direct")</f>
        <v>1</v>
      </c>
    </row>
    <row r="609" customFormat="false" ht="13.8" hidden="false" customHeight="false" outlineLevel="0" collapsed="false">
      <c r="A609" s="0" t="s">
        <v>15</v>
      </c>
      <c r="B609" s="0" t="s">
        <v>87</v>
      </c>
      <c r="C609" s="0" t="s">
        <v>87</v>
      </c>
      <c r="D609" s="0" t="s">
        <v>55</v>
      </c>
      <c r="E609" s="0" t="s">
        <v>43</v>
      </c>
      <c r="F609" s="0" t="s">
        <v>841</v>
      </c>
      <c r="G609" s="0" t="str">
        <f aca="false">CONCATENATE(LEFT(F609,2),RIGHT(F609,6))</f>
        <v>03121002</v>
      </c>
      <c r="H609" s="0" t="s">
        <v>227</v>
      </c>
      <c r="I609" s="0" t="n">
        <v>2.80410195348837</v>
      </c>
      <c r="J609" s="0" t="n">
        <v>25.166465004914</v>
      </c>
      <c r="K609" s="0" t="n">
        <v>1031.25</v>
      </c>
      <c r="L609" s="23" t="n">
        <f aca="false">IF(D609="Electrique direct")</f>
        <v>0</v>
      </c>
    </row>
    <row r="610" customFormat="false" ht="13.8" hidden="false" customHeight="false" outlineLevel="0" collapsed="false">
      <c r="A610" s="0" t="s">
        <v>15</v>
      </c>
      <c r="B610" s="0" t="s">
        <v>87</v>
      </c>
      <c r="C610" s="0" t="s">
        <v>87</v>
      </c>
      <c r="D610" s="0" t="s">
        <v>35</v>
      </c>
      <c r="E610" s="0" t="s">
        <v>33</v>
      </c>
      <c r="F610" s="0" t="s">
        <v>842</v>
      </c>
      <c r="G610" s="0" t="str">
        <f aca="false">CONCATENATE(LEFT(F610,2),RIGHT(F610,6))</f>
        <v>03122101</v>
      </c>
      <c r="H610" s="0" t="s">
        <v>227</v>
      </c>
      <c r="I610" s="0" t="n">
        <v>1.88393273155416</v>
      </c>
      <c r="J610" s="0" t="n">
        <v>26.2897673838828</v>
      </c>
      <c r="K610" s="0" t="n">
        <v>78.375</v>
      </c>
      <c r="L610" s="23" t="n">
        <f aca="false">IF(D610="Electrique direct")</f>
        <v>0</v>
      </c>
    </row>
    <row r="611" customFormat="false" ht="13.8" hidden="false" customHeight="false" outlineLevel="0" collapsed="false">
      <c r="A611" s="0" t="s">
        <v>15</v>
      </c>
      <c r="B611" s="0" t="s">
        <v>87</v>
      </c>
      <c r="C611" s="0" t="s">
        <v>87</v>
      </c>
      <c r="D611" s="0" t="s">
        <v>35</v>
      </c>
      <c r="E611" s="0" t="s">
        <v>34</v>
      </c>
      <c r="F611" s="0" t="s">
        <v>843</v>
      </c>
      <c r="G611" s="0" t="str">
        <f aca="false">CONCATENATE(LEFT(F611,2),RIGHT(F611,6))</f>
        <v>03122106</v>
      </c>
      <c r="H611" s="0" t="s">
        <v>227</v>
      </c>
      <c r="I611" s="0" t="n">
        <v>1.86877010522349</v>
      </c>
      <c r="J611" s="0" t="n">
        <v>26.5944720581549</v>
      </c>
      <c r="K611" s="0" t="n">
        <v>1631.25</v>
      </c>
      <c r="L611" s="23" t="n">
        <f aca="false">IF(D611="Electrique direct")</f>
        <v>0</v>
      </c>
    </row>
    <row r="612" customFormat="false" ht="13.8" hidden="false" customHeight="false" outlineLevel="0" collapsed="false">
      <c r="A612" s="0" t="s">
        <v>15</v>
      </c>
      <c r="B612" s="0" t="s">
        <v>87</v>
      </c>
      <c r="C612" s="0" t="s">
        <v>87</v>
      </c>
      <c r="D612" s="0" t="s">
        <v>36</v>
      </c>
      <c r="E612" s="0" t="s">
        <v>37</v>
      </c>
      <c r="F612" s="0" t="s">
        <v>844</v>
      </c>
      <c r="G612" s="0" t="str">
        <f aca="false">CONCATENATE(LEFT(F612,2),RIGHT(F612,6))</f>
        <v>03122303</v>
      </c>
      <c r="H612" s="0" t="s">
        <v>227</v>
      </c>
      <c r="I612" s="0" t="n">
        <v>0.761583138885597</v>
      </c>
      <c r="J612" s="0" t="n">
        <v>8.54040989777683</v>
      </c>
      <c r="K612" s="0" t="n">
        <v>808.5</v>
      </c>
      <c r="L612" s="23" t="n">
        <f aca="false">IF(D612="Electrique direct")</f>
        <v>0</v>
      </c>
    </row>
    <row r="613" customFormat="false" ht="13.8" hidden="false" customHeight="false" outlineLevel="0" collapsed="false">
      <c r="A613" s="0" t="s">
        <v>15</v>
      </c>
      <c r="B613" s="0" t="s">
        <v>87</v>
      </c>
      <c r="C613" s="0" t="s">
        <v>87</v>
      </c>
      <c r="D613" s="0" t="s">
        <v>38</v>
      </c>
      <c r="E613" s="0" t="s">
        <v>39</v>
      </c>
      <c r="F613" s="0" t="s">
        <v>845</v>
      </c>
      <c r="G613" s="0" t="str">
        <f aca="false">CONCATENATE(LEFT(F613,2),RIGHT(F613,6))</f>
        <v>03122404</v>
      </c>
      <c r="H613" s="0" t="s">
        <v>227</v>
      </c>
      <c r="I613" s="0" t="n">
        <v>0.989367103465403</v>
      </c>
      <c r="J613" s="0" t="n">
        <v>6.4267749893688</v>
      </c>
      <c r="K613" s="0" t="n">
        <v>808.5</v>
      </c>
      <c r="L613" s="23" t="n">
        <f aca="false">IF(D613="Electrique direct")</f>
        <v>0</v>
      </c>
    </row>
    <row r="614" customFormat="false" ht="13.8" hidden="false" customHeight="false" outlineLevel="0" collapsed="false">
      <c r="A614" s="0" t="s">
        <v>15</v>
      </c>
      <c r="B614" s="0" t="s">
        <v>87</v>
      </c>
      <c r="C614" s="0" t="s">
        <v>87</v>
      </c>
      <c r="D614" s="0" t="s">
        <v>46</v>
      </c>
      <c r="E614" s="0" t="s">
        <v>43</v>
      </c>
      <c r="F614" s="0" t="s">
        <v>846</v>
      </c>
      <c r="G614" s="0" t="str">
        <f aca="false">CONCATENATE(LEFT(F614,2),RIGHT(F614,6))</f>
        <v>03122602</v>
      </c>
      <c r="H614" s="0" t="s">
        <v>227</v>
      </c>
      <c r="I614" s="0" t="n">
        <v>1</v>
      </c>
      <c r="J614" s="0" t="n">
        <v>12</v>
      </c>
      <c r="K614" s="0" t="n">
        <v>1031.25</v>
      </c>
      <c r="L614" s="23" t="n">
        <f aca="false">IF(D614="Electrique direct")</f>
        <v>0</v>
      </c>
    </row>
    <row r="615" customFormat="false" ht="13.8" hidden="false" customHeight="false" outlineLevel="0" collapsed="false">
      <c r="A615" s="0" t="s">
        <v>15</v>
      </c>
      <c r="B615" s="0" t="s">
        <v>87</v>
      </c>
      <c r="C615" s="0" t="s">
        <v>87</v>
      </c>
      <c r="D615" s="0" t="s">
        <v>56</v>
      </c>
      <c r="E615" s="0" t="s">
        <v>43</v>
      </c>
      <c r="F615" s="0" t="s">
        <v>847</v>
      </c>
      <c r="G615" s="0" t="str">
        <f aca="false">CONCATENATE(LEFT(F615,2),RIGHT(F615,6))</f>
        <v>03123002</v>
      </c>
      <c r="H615" s="0" t="s">
        <v>227</v>
      </c>
      <c r="I615" s="0" t="n">
        <v>3.32861023255814</v>
      </c>
      <c r="J615" s="0" t="n">
        <v>29.9600773868024</v>
      </c>
      <c r="K615" s="0" t="n">
        <v>1031.25</v>
      </c>
      <c r="L615" s="23" t="n">
        <f aca="false">IF(D615="Electrique direct")</f>
        <v>0</v>
      </c>
    </row>
    <row r="616" customFormat="false" ht="13.8" hidden="false" customHeight="false" outlineLevel="0" collapsed="false">
      <c r="A616" s="0" t="s">
        <v>15</v>
      </c>
      <c r="B616" s="0" t="s">
        <v>848</v>
      </c>
      <c r="C616" s="0" t="s">
        <v>88</v>
      </c>
      <c r="D616" s="0" t="s">
        <v>32</v>
      </c>
      <c r="E616" s="0" t="s">
        <v>33</v>
      </c>
      <c r="F616" s="0" t="s">
        <v>849</v>
      </c>
      <c r="G616" s="0" t="str">
        <f aca="false">CONCATENATE(LEFT(F616,2),RIGHT(F616,6))</f>
        <v>03150101</v>
      </c>
      <c r="H616" s="0" t="s">
        <v>227</v>
      </c>
      <c r="I616" s="0" t="n">
        <v>1.71668418773895</v>
      </c>
      <c r="J616" s="0" t="n">
        <v>28.2082319755164</v>
      </c>
      <c r="K616" s="0" t="n">
        <v>104.5</v>
      </c>
      <c r="L616" s="23" t="n">
        <f aca="false">IF(D616="Electrique direct")</f>
        <v>0</v>
      </c>
    </row>
    <row r="617" customFormat="false" ht="13.8" hidden="false" customHeight="false" outlineLevel="0" collapsed="false">
      <c r="A617" s="0" t="s">
        <v>15</v>
      </c>
      <c r="B617" s="0" t="s">
        <v>848</v>
      </c>
      <c r="C617" s="0" t="s">
        <v>88</v>
      </c>
      <c r="D617" s="0" t="s">
        <v>32</v>
      </c>
      <c r="E617" s="0" t="s">
        <v>34</v>
      </c>
      <c r="F617" s="0" t="s">
        <v>850</v>
      </c>
      <c r="G617" s="0" t="str">
        <f aca="false">CONCATENATE(LEFT(F617,2),RIGHT(F617,6))</f>
        <v>03150106</v>
      </c>
      <c r="H617" s="0" t="s">
        <v>227</v>
      </c>
      <c r="I617" s="0" t="n">
        <v>1.7524</v>
      </c>
      <c r="J617" s="0" t="n">
        <v>27.697483529443</v>
      </c>
      <c r="K617" s="0" t="n">
        <v>1980</v>
      </c>
      <c r="L617" s="23" t="n">
        <f aca="false">IF(D617="Electrique direct")</f>
        <v>0</v>
      </c>
    </row>
    <row r="618" customFormat="false" ht="13.8" hidden="false" customHeight="false" outlineLevel="0" collapsed="false">
      <c r="A618" s="0" t="s">
        <v>15</v>
      </c>
      <c r="B618" s="0" t="s">
        <v>848</v>
      </c>
      <c r="C618" s="0" t="s">
        <v>88</v>
      </c>
      <c r="D618" s="0" t="s">
        <v>40</v>
      </c>
      <c r="E618" s="0" t="s">
        <v>37</v>
      </c>
      <c r="F618" s="0" t="s">
        <v>851</v>
      </c>
      <c r="G618" s="0" t="str">
        <f aca="false">CONCATENATE(LEFT(F618,2),RIGHT(F618,6))</f>
        <v>03150303</v>
      </c>
      <c r="H618" s="0" t="s">
        <v>227</v>
      </c>
      <c r="I618" s="0" t="n">
        <v>0.682515872379483</v>
      </c>
      <c r="J618" s="0" t="n">
        <v>15.59013425689</v>
      </c>
      <c r="K618" s="0" t="n">
        <v>823.428571428572</v>
      </c>
      <c r="L618" s="23" t="n">
        <f aca="false">IF(D618="Electrique direct")</f>
        <v>0</v>
      </c>
    </row>
    <row r="619" customFormat="false" ht="13.8" hidden="false" customHeight="false" outlineLevel="0" collapsed="false">
      <c r="A619" s="0" t="s">
        <v>15</v>
      </c>
      <c r="B619" s="0" t="s">
        <v>848</v>
      </c>
      <c r="C619" s="0" t="s">
        <v>88</v>
      </c>
      <c r="D619" s="0" t="s">
        <v>41</v>
      </c>
      <c r="E619" s="0" t="s">
        <v>39</v>
      </c>
      <c r="F619" s="0" t="s">
        <v>852</v>
      </c>
      <c r="G619" s="0" t="str">
        <f aca="false">CONCATENATE(LEFT(F619,2),RIGHT(F619,6))</f>
        <v>03150404</v>
      </c>
      <c r="H619" s="0" t="s">
        <v>227</v>
      </c>
      <c r="I619" s="0" t="n">
        <v>0.779315281590248</v>
      </c>
      <c r="J619" s="0" t="n">
        <v>11.4296730482173</v>
      </c>
      <c r="K619" s="0" t="n">
        <v>819.5</v>
      </c>
      <c r="L619" s="23" t="n">
        <f aca="false">IF(D619="Electrique direct")</f>
        <v>0</v>
      </c>
    </row>
    <row r="620" customFormat="false" ht="13.8" hidden="false" customHeight="false" outlineLevel="0" collapsed="false">
      <c r="A620" s="0" t="s">
        <v>15</v>
      </c>
      <c r="B620" s="0" t="s">
        <v>848</v>
      </c>
      <c r="C620" s="0" t="s">
        <v>88</v>
      </c>
      <c r="D620" s="0" t="s">
        <v>45</v>
      </c>
      <c r="E620" s="0" t="s">
        <v>43</v>
      </c>
      <c r="F620" s="0" t="s">
        <v>853</v>
      </c>
      <c r="G620" s="0" t="str">
        <f aca="false">CONCATENATE(LEFT(F620,2),RIGHT(F620,6))</f>
        <v>03150602</v>
      </c>
      <c r="H620" s="0" t="s">
        <v>227</v>
      </c>
      <c r="I620" s="0" t="n">
        <v>0.92</v>
      </c>
      <c r="J620" s="0" t="n">
        <v>10.4</v>
      </c>
      <c r="K620" s="0" t="n">
        <v>1037.14285714286</v>
      </c>
      <c r="L620" s="23" t="n">
        <f aca="false">IF(D620="Electrique direct")</f>
        <v>1</v>
      </c>
    </row>
    <row r="621" customFormat="false" ht="13.8" hidden="false" customHeight="false" outlineLevel="0" collapsed="false">
      <c r="A621" s="0" t="s">
        <v>15</v>
      </c>
      <c r="B621" s="0" t="s">
        <v>848</v>
      </c>
      <c r="C621" s="0" t="s">
        <v>88</v>
      </c>
      <c r="D621" s="0" t="s">
        <v>48</v>
      </c>
      <c r="E621" s="0" t="s">
        <v>43</v>
      </c>
      <c r="F621" s="0" t="s">
        <v>854</v>
      </c>
      <c r="G621" s="0" t="str">
        <f aca="false">CONCATENATE(LEFT(F621,2),RIGHT(F621,6))</f>
        <v>03150902</v>
      </c>
      <c r="H621" s="0" t="s">
        <v>227</v>
      </c>
      <c r="I621" s="0" t="n">
        <v>3.24147013953488</v>
      </c>
      <c r="J621" s="0" t="n">
        <v>78.6422562573135</v>
      </c>
      <c r="K621" s="0" t="n">
        <v>1037.14285714286</v>
      </c>
      <c r="L621" s="23" t="n">
        <f aca="false">IF(D621="Electrique direct")</f>
        <v>0</v>
      </c>
    </row>
    <row r="622" customFormat="false" ht="13.8" hidden="false" customHeight="false" outlineLevel="0" collapsed="false">
      <c r="A622" s="0" t="s">
        <v>15</v>
      </c>
      <c r="B622" s="0" t="s">
        <v>848</v>
      </c>
      <c r="C622" s="0" t="s">
        <v>88</v>
      </c>
      <c r="D622" s="0" t="s">
        <v>35</v>
      </c>
      <c r="E622" s="0" t="s">
        <v>33</v>
      </c>
      <c r="F622" s="0" t="s">
        <v>855</v>
      </c>
      <c r="G622" s="0" t="str">
        <f aca="false">CONCATENATE(LEFT(F622,2),RIGHT(F622,6))</f>
        <v>03152101</v>
      </c>
      <c r="H622" s="0" t="s">
        <v>227</v>
      </c>
      <c r="I622" s="0" t="n">
        <v>1.9807894473911</v>
      </c>
      <c r="J622" s="0" t="n">
        <v>33.5812285422815</v>
      </c>
      <c r="K622" s="0" t="n">
        <v>104.5</v>
      </c>
      <c r="L622" s="23" t="n">
        <f aca="false">IF(D622="Electrique direct")</f>
        <v>0</v>
      </c>
    </row>
    <row r="623" customFormat="false" ht="13.8" hidden="false" customHeight="false" outlineLevel="0" collapsed="false">
      <c r="A623" s="0" t="s">
        <v>15</v>
      </c>
      <c r="B623" s="0" t="s">
        <v>848</v>
      </c>
      <c r="C623" s="0" t="s">
        <v>88</v>
      </c>
      <c r="D623" s="0" t="s">
        <v>35</v>
      </c>
      <c r="E623" s="0" t="s">
        <v>34</v>
      </c>
      <c r="F623" s="0" t="s">
        <v>856</v>
      </c>
      <c r="G623" s="0" t="str">
        <f aca="false">CONCATENATE(LEFT(F623,2),RIGHT(F623,6))</f>
        <v>03152106</v>
      </c>
      <c r="H623" s="0" t="s">
        <v>227</v>
      </c>
      <c r="I623" s="0" t="n">
        <v>2.022</v>
      </c>
      <c r="J623" s="0" t="n">
        <v>32.9731946779084</v>
      </c>
      <c r="K623" s="0" t="n">
        <v>1980</v>
      </c>
      <c r="L623" s="23" t="n">
        <f aca="false">IF(D623="Electrique direct")</f>
        <v>0</v>
      </c>
    </row>
    <row r="624" customFormat="false" ht="13.8" hidden="false" customHeight="false" outlineLevel="0" collapsed="false">
      <c r="A624" s="0" t="s">
        <v>15</v>
      </c>
      <c r="B624" s="0" t="s">
        <v>848</v>
      </c>
      <c r="C624" s="0" t="s">
        <v>88</v>
      </c>
      <c r="D624" s="0" t="s">
        <v>36</v>
      </c>
      <c r="E624" s="0" t="s">
        <v>37</v>
      </c>
      <c r="F624" s="0" t="s">
        <v>857</v>
      </c>
      <c r="G624" s="0" t="str">
        <f aca="false">CONCATENATE(LEFT(F624,2),RIGHT(F624,6))</f>
        <v>03152303</v>
      </c>
      <c r="H624" s="0" t="s">
        <v>227</v>
      </c>
      <c r="I624" s="0" t="n">
        <v>0.757500176377008</v>
      </c>
      <c r="J624" s="0" t="n">
        <v>18.5596836391548</v>
      </c>
      <c r="K624" s="0" t="n">
        <v>823.428571428572</v>
      </c>
      <c r="L624" s="23" t="n">
        <f aca="false">IF(D624="Electrique direct")</f>
        <v>0</v>
      </c>
    </row>
    <row r="625" customFormat="false" ht="13.8" hidden="false" customHeight="false" outlineLevel="0" collapsed="false">
      <c r="A625" s="0" t="s">
        <v>15</v>
      </c>
      <c r="B625" s="0" t="s">
        <v>848</v>
      </c>
      <c r="C625" s="0" t="s">
        <v>88</v>
      </c>
      <c r="D625" s="0" t="s">
        <v>38</v>
      </c>
      <c r="E625" s="0" t="s">
        <v>39</v>
      </c>
      <c r="F625" s="0" t="s">
        <v>858</v>
      </c>
      <c r="G625" s="0" t="str">
        <f aca="false">CONCATENATE(LEFT(F625,2),RIGHT(F625,6))</f>
        <v>03152404</v>
      </c>
      <c r="H625" s="0" t="s">
        <v>227</v>
      </c>
      <c r="I625" s="0" t="n">
        <v>0.98678716433266</v>
      </c>
      <c r="J625" s="0" t="n">
        <v>13.6067536288301</v>
      </c>
      <c r="K625" s="0" t="n">
        <v>819.5</v>
      </c>
      <c r="L625" s="23" t="n">
        <f aca="false">IF(D625="Electrique direct")</f>
        <v>0</v>
      </c>
    </row>
    <row r="626" customFormat="false" ht="13.8" hidden="false" customHeight="false" outlineLevel="0" collapsed="false">
      <c r="A626" s="0" t="s">
        <v>15</v>
      </c>
      <c r="B626" s="0" t="s">
        <v>848</v>
      </c>
      <c r="C626" s="0" t="s">
        <v>88</v>
      </c>
      <c r="D626" s="0" t="s">
        <v>46</v>
      </c>
      <c r="E626" s="0" t="s">
        <v>43</v>
      </c>
      <c r="F626" s="0" t="s">
        <v>859</v>
      </c>
      <c r="G626" s="0" t="str">
        <f aca="false">CONCATENATE(LEFT(F626,2),RIGHT(F626,6))</f>
        <v>03152602</v>
      </c>
      <c r="H626" s="0" t="s">
        <v>227</v>
      </c>
      <c r="I626" s="0" t="n">
        <v>1</v>
      </c>
      <c r="J626" s="0" t="n">
        <v>12</v>
      </c>
      <c r="K626" s="0" t="n">
        <v>1037.14285714286</v>
      </c>
      <c r="L626" s="23" t="n">
        <f aca="false">IF(D626="Electrique direct")</f>
        <v>0</v>
      </c>
    </row>
    <row r="627" customFormat="false" ht="13.8" hidden="false" customHeight="false" outlineLevel="0" collapsed="false">
      <c r="A627" s="0" t="s">
        <v>15</v>
      </c>
      <c r="B627" s="0" t="s">
        <v>848</v>
      </c>
      <c r="C627" s="0" t="s">
        <v>88</v>
      </c>
      <c r="D627" s="0" t="s">
        <v>49</v>
      </c>
      <c r="E627" s="0" t="s">
        <v>43</v>
      </c>
      <c r="F627" s="0" t="s">
        <v>860</v>
      </c>
      <c r="G627" s="0" t="str">
        <f aca="false">CONCATENATE(LEFT(F627,2),RIGHT(F627,6))</f>
        <v>03152902</v>
      </c>
      <c r="H627" s="0" t="s">
        <v>227</v>
      </c>
      <c r="I627" s="0" t="n">
        <v>3.36378976744186</v>
      </c>
      <c r="J627" s="0" t="n">
        <v>93.6217336396589</v>
      </c>
      <c r="K627" s="0" t="n">
        <v>1037.14285714286</v>
      </c>
      <c r="L627" s="23" t="n">
        <f aca="false">IF(D627="Electrique direct")</f>
        <v>0</v>
      </c>
    </row>
    <row r="628" customFormat="false" ht="13.8" hidden="false" customHeight="false" outlineLevel="0" collapsed="false">
      <c r="A628" s="0" t="s">
        <v>15</v>
      </c>
      <c r="B628" s="0" t="s">
        <v>848</v>
      </c>
      <c r="C628" s="0" t="s">
        <v>94</v>
      </c>
      <c r="D628" s="0" t="s">
        <v>32</v>
      </c>
      <c r="E628" s="0" t="s">
        <v>33</v>
      </c>
      <c r="F628" s="0" t="s">
        <v>861</v>
      </c>
      <c r="G628" s="0" t="str">
        <f aca="false">CONCATENATE(LEFT(F628,2),RIGHT(F628,6))</f>
        <v>03410101</v>
      </c>
      <c r="H628" s="0" t="s">
        <v>227</v>
      </c>
      <c r="I628" s="0" t="n">
        <v>1.6213097932998</v>
      </c>
      <c r="J628" s="0" t="n">
        <v>33.3190780220477</v>
      </c>
      <c r="K628" s="0" t="n">
        <v>78.375</v>
      </c>
      <c r="L628" s="23" t="n">
        <f aca="false">IF(D628="Electrique direct")</f>
        <v>0</v>
      </c>
    </row>
    <row r="629" customFormat="false" ht="13.8" hidden="false" customHeight="false" outlineLevel="0" collapsed="false">
      <c r="A629" s="0" t="s">
        <v>15</v>
      </c>
      <c r="B629" s="0" t="s">
        <v>848</v>
      </c>
      <c r="C629" s="0" t="s">
        <v>94</v>
      </c>
      <c r="D629" s="0" t="s">
        <v>32</v>
      </c>
      <c r="E629" s="0" t="s">
        <v>34</v>
      </c>
      <c r="F629" s="0" t="s">
        <v>862</v>
      </c>
      <c r="G629" s="0" t="str">
        <f aca="false">CONCATENATE(LEFT(F629,2),RIGHT(F629,6))</f>
        <v>03410106</v>
      </c>
      <c r="H629" s="0" t="s">
        <v>227</v>
      </c>
      <c r="I629" s="0" t="n">
        <v>1.59826510543218</v>
      </c>
      <c r="J629" s="0" t="n">
        <v>33.90455516</v>
      </c>
      <c r="K629" s="0" t="n">
        <v>1665</v>
      </c>
      <c r="L629" s="23" t="n">
        <f aca="false">IF(D629="Electrique direct")</f>
        <v>0</v>
      </c>
    </row>
    <row r="630" customFormat="false" ht="13.8" hidden="false" customHeight="false" outlineLevel="0" collapsed="false">
      <c r="A630" s="0" t="s">
        <v>15</v>
      </c>
      <c r="B630" s="0" t="s">
        <v>848</v>
      </c>
      <c r="C630" s="0" t="s">
        <v>94</v>
      </c>
      <c r="D630" s="0" t="s">
        <v>40</v>
      </c>
      <c r="E630" s="0" t="s">
        <v>37</v>
      </c>
      <c r="F630" s="0" t="s">
        <v>863</v>
      </c>
      <c r="G630" s="0" t="str">
        <f aca="false">CONCATENATE(LEFT(F630,2),RIGHT(F630,6))</f>
        <v>03410303</v>
      </c>
      <c r="H630" s="0" t="s">
        <v>227</v>
      </c>
      <c r="I630" s="0" t="n">
        <v>0.689377907802488</v>
      </c>
      <c r="J630" s="0" t="n">
        <v>9.11291765914424</v>
      </c>
      <c r="K630" s="0" t="n">
        <v>808.5</v>
      </c>
      <c r="L630" s="23" t="n">
        <f aca="false">IF(D630="Electrique direct")</f>
        <v>0</v>
      </c>
    </row>
    <row r="631" customFormat="false" ht="13.8" hidden="false" customHeight="false" outlineLevel="0" collapsed="false">
      <c r="A631" s="0" t="s">
        <v>15</v>
      </c>
      <c r="B631" s="0" t="s">
        <v>848</v>
      </c>
      <c r="C631" s="0" t="s">
        <v>94</v>
      </c>
      <c r="D631" s="0" t="s">
        <v>41</v>
      </c>
      <c r="E631" s="0" t="s">
        <v>39</v>
      </c>
      <c r="F631" s="0" t="s">
        <v>864</v>
      </c>
      <c r="G631" s="0" t="str">
        <f aca="false">CONCATENATE(LEFT(F631,2),RIGHT(F631,6))</f>
        <v>03410404</v>
      </c>
      <c r="H631" s="0" t="s">
        <v>227</v>
      </c>
      <c r="I631" s="0" t="n">
        <v>0.780741935948798</v>
      </c>
      <c r="J631" s="0" t="n">
        <v>6.83937960630617</v>
      </c>
      <c r="K631" s="0" t="n">
        <v>808.5</v>
      </c>
      <c r="L631" s="23" t="n">
        <f aca="false">IF(D631="Electrique direct")</f>
        <v>0</v>
      </c>
    </row>
    <row r="632" customFormat="false" ht="13.8" hidden="false" customHeight="false" outlineLevel="0" collapsed="false">
      <c r="A632" s="0" t="s">
        <v>15</v>
      </c>
      <c r="B632" s="0" t="s">
        <v>848</v>
      </c>
      <c r="C632" s="0" t="s">
        <v>94</v>
      </c>
      <c r="D632" s="0" t="s">
        <v>45</v>
      </c>
      <c r="E632" s="0" t="s">
        <v>43</v>
      </c>
      <c r="F632" s="0" t="s">
        <v>865</v>
      </c>
      <c r="G632" s="0" t="str">
        <f aca="false">CONCATENATE(LEFT(F632,2),RIGHT(F632,6))</f>
        <v>03410602</v>
      </c>
      <c r="H632" s="0" t="s">
        <v>227</v>
      </c>
      <c r="I632" s="0" t="n">
        <v>0.92</v>
      </c>
      <c r="J632" s="0" t="n">
        <v>10.4</v>
      </c>
      <c r="K632" s="0" t="n">
        <v>1031.25</v>
      </c>
      <c r="L632" s="23" t="n">
        <f aca="false">IF(D632="Electrique direct")</f>
        <v>1</v>
      </c>
    </row>
    <row r="633" customFormat="false" ht="13.8" hidden="false" customHeight="false" outlineLevel="0" collapsed="false">
      <c r="A633" s="0" t="s">
        <v>15</v>
      </c>
      <c r="B633" s="0" t="s">
        <v>848</v>
      </c>
      <c r="C633" s="0" t="s">
        <v>94</v>
      </c>
      <c r="D633" s="0" t="s">
        <v>55</v>
      </c>
      <c r="E633" s="0" t="s">
        <v>43</v>
      </c>
      <c r="F633" s="0" t="s">
        <v>866</v>
      </c>
      <c r="G633" s="0" t="str">
        <f aca="false">CONCATENATE(LEFT(F633,2),RIGHT(F633,6))</f>
        <v>03411002</v>
      </c>
      <c r="H633" s="0" t="s">
        <v>227</v>
      </c>
      <c r="I633" s="0" t="n">
        <v>2.80410195348837</v>
      </c>
      <c r="J633" s="0" t="n">
        <v>37.7982980321341</v>
      </c>
      <c r="K633" s="0" t="n">
        <v>1031.25</v>
      </c>
      <c r="L633" s="23" t="n">
        <f aca="false">IF(D633="Electrique direct")</f>
        <v>0</v>
      </c>
    </row>
    <row r="634" customFormat="false" ht="13.8" hidden="false" customHeight="false" outlineLevel="0" collapsed="false">
      <c r="A634" s="0" t="s">
        <v>15</v>
      </c>
      <c r="B634" s="0" t="s">
        <v>848</v>
      </c>
      <c r="C634" s="0" t="s">
        <v>94</v>
      </c>
      <c r="D634" s="0" t="s">
        <v>35</v>
      </c>
      <c r="E634" s="0" t="s">
        <v>33</v>
      </c>
      <c r="F634" s="0" t="s">
        <v>867</v>
      </c>
      <c r="G634" s="0" t="str">
        <f aca="false">CONCATENATE(LEFT(F634,2),RIGHT(F634,6))</f>
        <v>03412101</v>
      </c>
      <c r="H634" s="0" t="s">
        <v>227</v>
      </c>
      <c r="I634" s="0" t="n">
        <v>1.87074206919208</v>
      </c>
      <c r="J634" s="0" t="n">
        <v>39.6655690738663</v>
      </c>
      <c r="K634" s="0" t="n">
        <v>78.375</v>
      </c>
      <c r="L634" s="23" t="n">
        <f aca="false">IF(D634="Electrique direct")</f>
        <v>0</v>
      </c>
    </row>
    <row r="635" customFormat="false" ht="13.8" hidden="false" customHeight="false" outlineLevel="0" collapsed="false">
      <c r="A635" s="0" t="s">
        <v>15</v>
      </c>
      <c r="B635" s="0" t="s">
        <v>848</v>
      </c>
      <c r="C635" s="0" t="s">
        <v>94</v>
      </c>
      <c r="D635" s="0" t="s">
        <v>35</v>
      </c>
      <c r="E635" s="0" t="s">
        <v>34</v>
      </c>
      <c r="F635" s="0" t="s">
        <v>868</v>
      </c>
      <c r="G635" s="0" t="str">
        <f aca="false">CONCATENATE(LEFT(F635,2),RIGHT(F635,6))</f>
        <v>03412106</v>
      </c>
      <c r="H635" s="0" t="s">
        <v>227</v>
      </c>
      <c r="I635" s="0" t="n">
        <v>1.84415204472944</v>
      </c>
      <c r="J635" s="0" t="n">
        <v>40.3625656666667</v>
      </c>
      <c r="K635" s="0" t="n">
        <v>1665</v>
      </c>
      <c r="L635" s="23" t="n">
        <f aca="false">IF(D635="Electrique direct")</f>
        <v>0</v>
      </c>
    </row>
    <row r="636" customFormat="false" ht="13.8" hidden="false" customHeight="false" outlineLevel="0" collapsed="false">
      <c r="A636" s="0" t="s">
        <v>15</v>
      </c>
      <c r="B636" s="0" t="s">
        <v>848</v>
      </c>
      <c r="C636" s="0" t="s">
        <v>94</v>
      </c>
      <c r="D636" s="0" t="s">
        <v>36</v>
      </c>
      <c r="E636" s="0" t="s">
        <v>37</v>
      </c>
      <c r="F636" s="0" t="s">
        <v>869</v>
      </c>
      <c r="G636" s="0" t="str">
        <f aca="false">CONCATENATE(LEFT(F636,2),RIGHT(F636,6))</f>
        <v>03412303</v>
      </c>
      <c r="H636" s="0" t="s">
        <v>227</v>
      </c>
      <c r="I636" s="0" t="n">
        <v>0.761583138885597</v>
      </c>
      <c r="J636" s="0" t="n">
        <v>10.8487114989812</v>
      </c>
      <c r="K636" s="0" t="n">
        <v>808.5</v>
      </c>
      <c r="L636" s="23" t="n">
        <f aca="false">IF(D636="Electrique direct")</f>
        <v>0</v>
      </c>
    </row>
    <row r="637" customFormat="false" ht="13.8" hidden="false" customHeight="false" outlineLevel="0" collapsed="false">
      <c r="A637" s="0" t="s">
        <v>15</v>
      </c>
      <c r="B637" s="0" t="s">
        <v>848</v>
      </c>
      <c r="C637" s="0" t="s">
        <v>94</v>
      </c>
      <c r="D637" s="0" t="s">
        <v>38</v>
      </c>
      <c r="E637" s="0" t="s">
        <v>39</v>
      </c>
      <c r="F637" s="0" t="s">
        <v>870</v>
      </c>
      <c r="G637" s="0" t="str">
        <f aca="false">CONCATENATE(LEFT(F637,2),RIGHT(F637,6))</f>
        <v>03412404</v>
      </c>
      <c r="H637" s="0" t="s">
        <v>227</v>
      </c>
      <c r="I637" s="0" t="n">
        <v>0.989367103465403</v>
      </c>
      <c r="J637" s="0" t="n">
        <v>8.14211857893592</v>
      </c>
      <c r="K637" s="0" t="n">
        <v>808.5</v>
      </c>
      <c r="L637" s="23" t="n">
        <f aca="false">IF(D637="Electrique direct")</f>
        <v>0</v>
      </c>
    </row>
    <row r="638" customFormat="false" ht="13.8" hidden="false" customHeight="false" outlineLevel="0" collapsed="false">
      <c r="A638" s="0" t="s">
        <v>15</v>
      </c>
      <c r="B638" s="0" t="s">
        <v>848</v>
      </c>
      <c r="C638" s="0" t="s">
        <v>94</v>
      </c>
      <c r="D638" s="0" t="s">
        <v>46</v>
      </c>
      <c r="E638" s="0" t="s">
        <v>43</v>
      </c>
      <c r="F638" s="0" t="s">
        <v>871</v>
      </c>
      <c r="G638" s="0" t="str">
        <f aca="false">CONCATENATE(LEFT(F638,2),RIGHT(F638,6))</f>
        <v>03412602</v>
      </c>
      <c r="H638" s="0" t="s">
        <v>227</v>
      </c>
      <c r="I638" s="0" t="n">
        <v>1</v>
      </c>
      <c r="J638" s="0" t="n">
        <v>12</v>
      </c>
      <c r="K638" s="0" t="n">
        <v>1031.25</v>
      </c>
      <c r="L638" s="23" t="n">
        <f aca="false">IF(D638="Electrique direct")</f>
        <v>0</v>
      </c>
    </row>
    <row r="639" customFormat="false" ht="13.8" hidden="false" customHeight="false" outlineLevel="0" collapsed="false">
      <c r="A639" s="0" t="s">
        <v>15</v>
      </c>
      <c r="B639" s="0" t="s">
        <v>848</v>
      </c>
      <c r="C639" s="0" t="s">
        <v>94</v>
      </c>
      <c r="D639" s="0" t="s">
        <v>56</v>
      </c>
      <c r="E639" s="0" t="s">
        <v>43</v>
      </c>
      <c r="F639" s="0" t="s">
        <v>872</v>
      </c>
      <c r="G639" s="0" t="str">
        <f aca="false">CONCATENATE(LEFT(F639,2),RIGHT(F639,6))</f>
        <v>03413002</v>
      </c>
      <c r="H639" s="0" t="s">
        <v>227</v>
      </c>
      <c r="I639" s="0" t="n">
        <v>3.32861023255814</v>
      </c>
      <c r="J639" s="0" t="n">
        <v>44.9979738477787</v>
      </c>
      <c r="K639" s="0" t="n">
        <v>1031.25</v>
      </c>
      <c r="L639" s="23" t="n">
        <f aca="false">IF(D639="Electrique direct")</f>
        <v>0</v>
      </c>
    </row>
    <row r="640" customFormat="false" ht="13.8" hidden="false" customHeight="false" outlineLevel="0" collapsed="false">
      <c r="A640" s="0" t="s">
        <v>15</v>
      </c>
      <c r="B640" s="0" t="s">
        <v>848</v>
      </c>
      <c r="C640" s="0" t="s">
        <v>102</v>
      </c>
      <c r="D640" s="0" t="s">
        <v>32</v>
      </c>
      <c r="E640" s="0" t="s">
        <v>33</v>
      </c>
      <c r="F640" s="0" t="s">
        <v>873</v>
      </c>
      <c r="G640" s="0" t="str">
        <f aca="false">CONCATENATE(LEFT(F640,2),RIGHT(F640,6))</f>
        <v>03920101</v>
      </c>
      <c r="H640" s="0" t="s">
        <v>227</v>
      </c>
      <c r="I640" s="0" t="n">
        <v>1.61776753908253</v>
      </c>
      <c r="J640" s="0" t="n">
        <v>35.3177186753675</v>
      </c>
      <c r="K640" s="0" t="n">
        <v>93.5</v>
      </c>
      <c r="L640" s="23" t="n">
        <f aca="false">IF(D640="Electrique direct")</f>
        <v>0</v>
      </c>
    </row>
    <row r="641" customFormat="false" ht="13.8" hidden="false" customHeight="false" outlineLevel="0" collapsed="false">
      <c r="A641" s="0" t="s">
        <v>15</v>
      </c>
      <c r="B641" s="0" t="s">
        <v>848</v>
      </c>
      <c r="C641" s="0" t="s">
        <v>102</v>
      </c>
      <c r="D641" s="0" t="s">
        <v>32</v>
      </c>
      <c r="E641" s="0" t="s">
        <v>34</v>
      </c>
      <c r="F641" s="0" t="s">
        <v>874</v>
      </c>
      <c r="G641" s="0" t="str">
        <f aca="false">CONCATENATE(LEFT(F641,2),RIGHT(F641,6))</f>
        <v>03920106</v>
      </c>
      <c r="H641" s="0" t="s">
        <v>227</v>
      </c>
      <c r="I641" s="0" t="n">
        <v>1.61287673782179</v>
      </c>
      <c r="J641" s="0" t="n">
        <v>35.2404662636747</v>
      </c>
      <c r="K641" s="0" t="n">
        <v>1631.25</v>
      </c>
      <c r="L641" s="23" t="n">
        <f aca="false">IF(D641="Electrique direct")</f>
        <v>0</v>
      </c>
    </row>
    <row r="642" customFormat="false" ht="13.8" hidden="false" customHeight="false" outlineLevel="0" collapsed="false">
      <c r="A642" s="0" t="s">
        <v>15</v>
      </c>
      <c r="B642" s="0" t="s">
        <v>848</v>
      </c>
      <c r="C642" s="0" t="s">
        <v>102</v>
      </c>
      <c r="D642" s="0" t="s">
        <v>40</v>
      </c>
      <c r="E642" s="0" t="s">
        <v>37</v>
      </c>
      <c r="F642" s="0" t="s">
        <v>875</v>
      </c>
      <c r="G642" s="0" t="str">
        <f aca="false">CONCATENATE(LEFT(F642,2),RIGHT(F642,6))</f>
        <v>03920303</v>
      </c>
      <c r="H642" s="0" t="s">
        <v>227</v>
      </c>
      <c r="I642" s="0" t="n">
        <v>0.676713726052445</v>
      </c>
      <c r="J642" s="0" t="n">
        <v>24.6515226857354</v>
      </c>
      <c r="K642" s="0" t="n">
        <v>819.5</v>
      </c>
      <c r="L642" s="23" t="n">
        <f aca="false">IF(D642="Electrique direct")</f>
        <v>0</v>
      </c>
    </row>
    <row r="643" customFormat="false" ht="13.8" hidden="false" customHeight="false" outlineLevel="0" collapsed="false">
      <c r="A643" s="0" t="s">
        <v>15</v>
      </c>
      <c r="B643" s="0" t="s">
        <v>848</v>
      </c>
      <c r="C643" s="0" t="s">
        <v>102</v>
      </c>
      <c r="D643" s="0" t="s">
        <v>41</v>
      </c>
      <c r="E643" s="0" t="s">
        <v>39</v>
      </c>
      <c r="F643" s="0" t="s">
        <v>876</v>
      </c>
      <c r="G643" s="0" t="str">
        <f aca="false">CONCATENATE(LEFT(F643,2),RIGHT(F643,6))</f>
        <v>03920404</v>
      </c>
      <c r="H643" s="0" t="s">
        <v>227</v>
      </c>
      <c r="I643" s="0" t="n">
        <v>0.768067172881546</v>
      </c>
      <c r="J643" s="0" t="n">
        <v>16.92490257188</v>
      </c>
      <c r="K643" s="0" t="n">
        <v>819.5</v>
      </c>
      <c r="L643" s="23" t="n">
        <f aca="false">IF(D643="Electrique direct")</f>
        <v>0</v>
      </c>
    </row>
    <row r="644" customFormat="false" ht="13.8" hidden="false" customHeight="false" outlineLevel="0" collapsed="false">
      <c r="A644" s="0" t="s">
        <v>15</v>
      </c>
      <c r="B644" s="0" t="s">
        <v>848</v>
      </c>
      <c r="C644" s="0" t="s">
        <v>102</v>
      </c>
      <c r="D644" s="0" t="s">
        <v>45</v>
      </c>
      <c r="E644" s="0" t="s">
        <v>43</v>
      </c>
      <c r="F644" s="0" t="s">
        <v>877</v>
      </c>
      <c r="G644" s="0" t="str">
        <f aca="false">CONCATENATE(LEFT(F644,2),RIGHT(F644,6))</f>
        <v>03920602</v>
      </c>
      <c r="H644" s="0" t="s">
        <v>227</v>
      </c>
      <c r="I644" s="0" t="n">
        <v>0.92</v>
      </c>
      <c r="J644" s="0" t="n">
        <v>10.4</v>
      </c>
      <c r="K644" s="0" t="n">
        <v>1031.25</v>
      </c>
      <c r="L644" s="23" t="n">
        <f aca="false">IF(D644="Electrique direct")</f>
        <v>1</v>
      </c>
    </row>
    <row r="645" customFormat="false" ht="13.8" hidden="false" customHeight="false" outlineLevel="0" collapsed="false">
      <c r="A645" s="0" t="s">
        <v>15</v>
      </c>
      <c r="B645" s="0" t="s">
        <v>848</v>
      </c>
      <c r="C645" s="0" t="s">
        <v>102</v>
      </c>
      <c r="D645" s="0" t="s">
        <v>48</v>
      </c>
      <c r="E645" s="0" t="s">
        <v>43</v>
      </c>
      <c r="F645" s="0" t="s">
        <v>878</v>
      </c>
      <c r="G645" s="0" t="str">
        <f aca="false">CONCATENATE(LEFT(F645,2),RIGHT(F645,6))</f>
        <v>03920902</v>
      </c>
      <c r="H645" s="0" t="s">
        <v>227</v>
      </c>
      <c r="I645" s="0" t="n">
        <v>2.94489544186046</v>
      </c>
      <c r="J645" s="0" t="n">
        <v>89.1193681043303</v>
      </c>
      <c r="K645" s="0" t="n">
        <v>1031.25</v>
      </c>
      <c r="L645" s="23" t="n">
        <f aca="false">IF(D645="Electrique direct")</f>
        <v>0</v>
      </c>
    </row>
    <row r="646" customFormat="false" ht="13.8" hidden="false" customHeight="false" outlineLevel="0" collapsed="false">
      <c r="A646" s="0" t="s">
        <v>15</v>
      </c>
      <c r="B646" s="0" t="s">
        <v>848</v>
      </c>
      <c r="C646" s="0" t="s">
        <v>102</v>
      </c>
      <c r="D646" s="0" t="s">
        <v>35</v>
      </c>
      <c r="E646" s="0" t="s">
        <v>33</v>
      </c>
      <c r="F646" s="0" t="s">
        <v>879</v>
      </c>
      <c r="G646" s="0" t="str">
        <f aca="false">CONCATENATE(LEFT(F646,2),RIGHT(F646,6))</f>
        <v>03922101</v>
      </c>
      <c r="H646" s="0" t="s">
        <v>227</v>
      </c>
      <c r="I646" s="0" t="n">
        <v>1.86665485278754</v>
      </c>
      <c r="J646" s="0" t="n">
        <v>42.0449031849613</v>
      </c>
      <c r="K646" s="0" t="n">
        <v>93.5</v>
      </c>
      <c r="L646" s="23" t="n">
        <f aca="false">IF(D646="Electrique direct")</f>
        <v>0</v>
      </c>
    </row>
    <row r="647" customFormat="false" ht="13.8" hidden="false" customHeight="false" outlineLevel="0" collapsed="false">
      <c r="A647" s="0" t="s">
        <v>15</v>
      </c>
      <c r="B647" s="0" t="s">
        <v>848</v>
      </c>
      <c r="C647" s="0" t="s">
        <v>102</v>
      </c>
      <c r="D647" s="0" t="s">
        <v>35</v>
      </c>
      <c r="E647" s="0" t="s">
        <v>34</v>
      </c>
      <c r="F647" s="0" t="s">
        <v>880</v>
      </c>
      <c r="G647" s="0" t="str">
        <f aca="false">CONCATENATE(LEFT(F647,2),RIGHT(F647,6))</f>
        <v>03922106</v>
      </c>
      <c r="H647" s="0" t="s">
        <v>227</v>
      </c>
      <c r="I647" s="0" t="n">
        <v>1.8610116205636</v>
      </c>
      <c r="J647" s="0" t="n">
        <v>41.9529360281841</v>
      </c>
      <c r="K647" s="0" t="n">
        <v>1631.25</v>
      </c>
      <c r="L647" s="23" t="n">
        <f aca="false">IF(D647="Electrique direct")</f>
        <v>0</v>
      </c>
    </row>
    <row r="648" customFormat="false" ht="13.8" hidden="false" customHeight="false" outlineLevel="0" collapsed="false">
      <c r="A648" s="0" t="s">
        <v>15</v>
      </c>
      <c r="B648" s="0" t="s">
        <v>848</v>
      </c>
      <c r="C648" s="0" t="s">
        <v>102</v>
      </c>
      <c r="D648" s="0" t="s">
        <v>36</v>
      </c>
      <c r="E648" s="0" t="s">
        <v>37</v>
      </c>
      <c r="F648" s="0" t="s">
        <v>881</v>
      </c>
      <c r="G648" s="0" t="str">
        <f aca="false">CONCATENATE(LEFT(F648,2),RIGHT(F648,6))</f>
        <v>03922303</v>
      </c>
      <c r="H648" s="0" t="s">
        <v>227</v>
      </c>
      <c r="I648" s="0" t="n">
        <v>0.752057912382312</v>
      </c>
      <c r="J648" s="0" t="n">
        <v>29.3470508163517</v>
      </c>
      <c r="K648" s="0" t="n">
        <v>819.5</v>
      </c>
      <c r="L648" s="23" t="n">
        <f aca="false">IF(D648="Electrique direct")</f>
        <v>0</v>
      </c>
    </row>
    <row r="649" customFormat="false" ht="13.8" hidden="false" customHeight="false" outlineLevel="0" collapsed="false">
      <c r="A649" s="0" t="s">
        <v>15</v>
      </c>
      <c r="B649" s="0" t="s">
        <v>848</v>
      </c>
      <c r="C649" s="0" t="s">
        <v>102</v>
      </c>
      <c r="D649" s="0" t="s">
        <v>38</v>
      </c>
      <c r="E649" s="0" t="s">
        <v>39</v>
      </c>
      <c r="F649" s="0" t="s">
        <v>882</v>
      </c>
      <c r="G649" s="0" t="str">
        <f aca="false">CONCATENATE(LEFT(F649,2),RIGHT(F649,6))</f>
        <v>03922404</v>
      </c>
      <c r="H649" s="0" t="s">
        <v>227</v>
      </c>
      <c r="I649" s="0" t="n">
        <v>0.979846856467435</v>
      </c>
      <c r="J649" s="0" t="n">
        <v>20.1486935379523</v>
      </c>
      <c r="K649" s="0" t="n">
        <v>819.5</v>
      </c>
      <c r="L649" s="23" t="n">
        <f aca="false">IF(D649="Electrique direct")</f>
        <v>0</v>
      </c>
    </row>
    <row r="650" customFormat="false" ht="13.8" hidden="false" customHeight="false" outlineLevel="0" collapsed="false">
      <c r="A650" s="0" t="s">
        <v>15</v>
      </c>
      <c r="B650" s="0" t="s">
        <v>848</v>
      </c>
      <c r="C650" s="0" t="s">
        <v>102</v>
      </c>
      <c r="D650" s="0" t="s">
        <v>46</v>
      </c>
      <c r="E650" s="0" t="s">
        <v>43</v>
      </c>
      <c r="F650" s="0" t="s">
        <v>883</v>
      </c>
      <c r="G650" s="0" t="str">
        <f aca="false">CONCATENATE(LEFT(F650,2),RIGHT(F650,6))</f>
        <v>03922602</v>
      </c>
      <c r="H650" s="0" t="s">
        <v>227</v>
      </c>
      <c r="I650" s="0" t="n">
        <v>1</v>
      </c>
      <c r="J650" s="0" t="n">
        <v>12</v>
      </c>
      <c r="K650" s="0" t="n">
        <v>1031.25</v>
      </c>
      <c r="L650" s="23" t="n">
        <f aca="false">IF(D650="Electrique direct")</f>
        <v>0</v>
      </c>
    </row>
    <row r="651" customFormat="false" ht="13.8" hidden="false" customHeight="false" outlineLevel="0" collapsed="false">
      <c r="A651" s="0" t="s">
        <v>15</v>
      </c>
      <c r="B651" s="0" t="s">
        <v>848</v>
      </c>
      <c r="C651" s="0" t="s">
        <v>102</v>
      </c>
      <c r="D651" s="0" t="s">
        <v>49</v>
      </c>
      <c r="E651" s="0" t="s">
        <v>43</v>
      </c>
      <c r="F651" s="0" t="s">
        <v>884</v>
      </c>
      <c r="G651" s="0" t="str">
        <f aca="false">CONCATENATE(LEFT(F651,2),RIGHT(F651,6))</f>
        <v>03922902</v>
      </c>
      <c r="H651" s="0" t="s">
        <v>227</v>
      </c>
      <c r="I651" s="0" t="n">
        <v>3.39795627906976</v>
      </c>
      <c r="J651" s="0" t="n">
        <v>106.094485838488</v>
      </c>
      <c r="K651" s="0" t="n">
        <v>1031.25</v>
      </c>
      <c r="L651" s="23" t="n">
        <f aca="false">IF(D651="Electrique direct")</f>
        <v>0</v>
      </c>
    </row>
    <row r="652" customFormat="false" ht="13.8" hidden="false" customHeight="false" outlineLevel="0" collapsed="false">
      <c r="A652" s="0" t="s">
        <v>15</v>
      </c>
      <c r="B652" s="0" t="s">
        <v>848</v>
      </c>
      <c r="C652" s="0" t="s">
        <v>103</v>
      </c>
      <c r="D652" s="0" t="s">
        <v>32</v>
      </c>
      <c r="E652" s="0" t="s">
        <v>33</v>
      </c>
      <c r="F652" s="0" t="s">
        <v>885</v>
      </c>
      <c r="G652" s="0" t="str">
        <f aca="false">CONCATENATE(LEFT(F652,2),RIGHT(F652,6))</f>
        <v>03930101</v>
      </c>
      <c r="H652" s="0" t="s">
        <v>227</v>
      </c>
      <c r="I652" s="0" t="n">
        <v>1.62079469882996</v>
      </c>
      <c r="J652" s="0" t="n">
        <v>31.9136632426625</v>
      </c>
      <c r="K652" s="0" t="n">
        <v>93.5</v>
      </c>
      <c r="L652" s="23" t="n">
        <f aca="false">IF(D652="Electrique direct")</f>
        <v>0</v>
      </c>
    </row>
    <row r="653" customFormat="false" ht="13.8" hidden="false" customHeight="false" outlineLevel="0" collapsed="false">
      <c r="A653" s="0" t="s">
        <v>15</v>
      </c>
      <c r="B653" s="0" t="s">
        <v>848</v>
      </c>
      <c r="C653" s="0" t="s">
        <v>103</v>
      </c>
      <c r="D653" s="0" t="s">
        <v>32</v>
      </c>
      <c r="E653" s="0" t="s">
        <v>34</v>
      </c>
      <c r="F653" s="0" t="s">
        <v>886</v>
      </c>
      <c r="G653" s="0" t="str">
        <f aca="false">CONCATENATE(LEFT(F653,2),RIGHT(F653,6))</f>
        <v>03930106</v>
      </c>
      <c r="H653" s="0" t="s">
        <v>227</v>
      </c>
      <c r="I653" s="0" t="n">
        <v>1.63422284323619</v>
      </c>
      <c r="J653" s="0" t="n">
        <v>31.687784383969</v>
      </c>
      <c r="K653" s="0" t="n">
        <v>1631.25</v>
      </c>
      <c r="L653" s="23" t="n">
        <f aca="false">IF(D653="Electrique direct")</f>
        <v>0</v>
      </c>
    </row>
    <row r="654" customFormat="false" ht="13.8" hidden="false" customHeight="false" outlineLevel="0" collapsed="false">
      <c r="A654" s="0" t="s">
        <v>15</v>
      </c>
      <c r="B654" s="0" t="s">
        <v>848</v>
      </c>
      <c r="C654" s="0" t="s">
        <v>103</v>
      </c>
      <c r="D654" s="0" t="s">
        <v>40</v>
      </c>
      <c r="E654" s="0" t="s">
        <v>37</v>
      </c>
      <c r="F654" s="0" t="s">
        <v>887</v>
      </c>
      <c r="G654" s="0" t="str">
        <f aca="false">CONCATENATE(LEFT(F654,2),RIGHT(F654,6))</f>
        <v>03930303</v>
      </c>
      <c r="H654" s="0" t="s">
        <v>227</v>
      </c>
      <c r="I654" s="0" t="n">
        <v>0.689377907802488</v>
      </c>
      <c r="J654" s="0" t="n">
        <v>13.0331464189633</v>
      </c>
      <c r="K654" s="0" t="n">
        <v>819.5</v>
      </c>
      <c r="L654" s="23" t="n">
        <f aca="false">IF(D654="Electrique direct")</f>
        <v>0</v>
      </c>
    </row>
    <row r="655" customFormat="false" ht="13.8" hidden="false" customHeight="false" outlineLevel="0" collapsed="false">
      <c r="A655" s="0" t="s">
        <v>15</v>
      </c>
      <c r="B655" s="0" t="s">
        <v>848</v>
      </c>
      <c r="C655" s="0" t="s">
        <v>103</v>
      </c>
      <c r="D655" s="0" t="s">
        <v>41</v>
      </c>
      <c r="E655" s="0" t="s">
        <v>39</v>
      </c>
      <c r="F655" s="0" t="s">
        <v>888</v>
      </c>
      <c r="G655" s="0" t="str">
        <f aca="false">CONCATENATE(LEFT(F655,2),RIGHT(F655,6))</f>
        <v>03930404</v>
      </c>
      <c r="H655" s="0" t="s">
        <v>227</v>
      </c>
      <c r="I655" s="0" t="n">
        <v>0.780741935948798</v>
      </c>
      <c r="J655" s="0" t="n">
        <v>9.68767766745757</v>
      </c>
      <c r="K655" s="0" t="n">
        <v>819.5</v>
      </c>
      <c r="L655" s="23" t="n">
        <f aca="false">IF(D655="Electrique direct")</f>
        <v>0</v>
      </c>
    </row>
    <row r="656" customFormat="false" ht="13.8" hidden="false" customHeight="false" outlineLevel="0" collapsed="false">
      <c r="A656" s="0" t="s">
        <v>15</v>
      </c>
      <c r="B656" s="0" t="s">
        <v>848</v>
      </c>
      <c r="C656" s="0" t="s">
        <v>103</v>
      </c>
      <c r="D656" s="0" t="s">
        <v>45</v>
      </c>
      <c r="E656" s="0" t="s">
        <v>43</v>
      </c>
      <c r="F656" s="0" t="s">
        <v>889</v>
      </c>
      <c r="G656" s="0" t="str">
        <f aca="false">CONCATENATE(LEFT(F656,2),RIGHT(F656,6))</f>
        <v>03930602</v>
      </c>
      <c r="H656" s="0" t="s">
        <v>227</v>
      </c>
      <c r="I656" s="0" t="n">
        <v>0.92</v>
      </c>
      <c r="J656" s="0" t="n">
        <v>10.4</v>
      </c>
      <c r="K656" s="0" t="n">
        <v>1031.25</v>
      </c>
      <c r="L656" s="23" t="n">
        <f aca="false">IF(D656="Electrique direct")</f>
        <v>1</v>
      </c>
    </row>
    <row r="657" customFormat="false" ht="13.8" hidden="false" customHeight="false" outlineLevel="0" collapsed="false">
      <c r="A657" s="0" t="s">
        <v>15</v>
      </c>
      <c r="B657" s="0" t="s">
        <v>848</v>
      </c>
      <c r="C657" s="0" t="s">
        <v>103</v>
      </c>
      <c r="D657" s="0" t="s">
        <v>55</v>
      </c>
      <c r="E657" s="0" t="s">
        <v>43</v>
      </c>
      <c r="F657" s="0" t="s">
        <v>890</v>
      </c>
      <c r="G657" s="0" t="str">
        <f aca="false">CONCATENATE(LEFT(F657,2),RIGHT(F657,6))</f>
        <v>03931002</v>
      </c>
      <c r="H657" s="0" t="s">
        <v>227</v>
      </c>
      <c r="I657" s="0" t="n">
        <v>2.80410195348837</v>
      </c>
      <c r="J657" s="0" t="n">
        <v>36.6543107607499</v>
      </c>
      <c r="K657" s="0" t="n">
        <v>1031.25</v>
      </c>
      <c r="L657" s="23" t="n">
        <f aca="false">IF(D657="Electrique direct")</f>
        <v>0</v>
      </c>
    </row>
    <row r="658" customFormat="false" ht="13.8" hidden="false" customHeight="false" outlineLevel="0" collapsed="false">
      <c r="A658" s="0" t="s">
        <v>15</v>
      </c>
      <c r="B658" s="0" t="s">
        <v>848</v>
      </c>
      <c r="C658" s="0" t="s">
        <v>103</v>
      </c>
      <c r="D658" s="0" t="s">
        <v>35</v>
      </c>
      <c r="E658" s="0" t="s">
        <v>33</v>
      </c>
      <c r="F658" s="0" t="s">
        <v>891</v>
      </c>
      <c r="G658" s="0" t="str">
        <f aca="false">CONCATENATE(LEFT(F658,2),RIGHT(F658,6))</f>
        <v>03932101</v>
      </c>
      <c r="H658" s="0" t="s">
        <v>227</v>
      </c>
      <c r="I658" s="0" t="n">
        <v>1.87014772941919</v>
      </c>
      <c r="J658" s="0" t="n">
        <v>37.9924562412649</v>
      </c>
      <c r="K658" s="0" t="n">
        <v>93.5</v>
      </c>
      <c r="L658" s="23" t="n">
        <f aca="false">IF(D658="Electrique direct")</f>
        <v>0</v>
      </c>
    </row>
    <row r="659" customFormat="false" ht="13.8" hidden="false" customHeight="false" outlineLevel="0" collapsed="false">
      <c r="A659" s="0" t="s">
        <v>15</v>
      </c>
      <c r="B659" s="0" t="s">
        <v>848</v>
      </c>
      <c r="C659" s="0" t="s">
        <v>103</v>
      </c>
      <c r="D659" s="0" t="s">
        <v>35</v>
      </c>
      <c r="E659" s="0" t="s">
        <v>34</v>
      </c>
      <c r="F659" s="0" t="s">
        <v>892</v>
      </c>
      <c r="G659" s="0" t="str">
        <f aca="false">CONCATENATE(LEFT(F659,2),RIGHT(F659,6))</f>
        <v>03932106</v>
      </c>
      <c r="H659" s="0" t="s">
        <v>227</v>
      </c>
      <c r="I659" s="0" t="n">
        <v>1.88564174219561</v>
      </c>
      <c r="J659" s="0" t="n">
        <v>37.7235528380583</v>
      </c>
      <c r="K659" s="0" t="n">
        <v>1631.25</v>
      </c>
      <c r="L659" s="23" t="n">
        <f aca="false">IF(D659="Electrique direct")</f>
        <v>0</v>
      </c>
    </row>
    <row r="660" customFormat="false" ht="13.8" hidden="false" customHeight="false" outlineLevel="0" collapsed="false">
      <c r="A660" s="0" t="s">
        <v>15</v>
      </c>
      <c r="B660" s="0" t="s">
        <v>848</v>
      </c>
      <c r="C660" s="0" t="s">
        <v>103</v>
      </c>
      <c r="D660" s="0" t="s">
        <v>36</v>
      </c>
      <c r="E660" s="0" t="s">
        <v>37</v>
      </c>
      <c r="F660" s="0" t="s">
        <v>893</v>
      </c>
      <c r="G660" s="0" t="str">
        <f aca="false">CONCATENATE(LEFT(F660,2),RIGHT(F660,6))</f>
        <v>03932303</v>
      </c>
      <c r="H660" s="0" t="s">
        <v>227</v>
      </c>
      <c r="I660" s="0" t="n">
        <v>0.761583138885597</v>
      </c>
      <c r="J660" s="0" t="n">
        <v>15.5156504987658</v>
      </c>
      <c r="K660" s="0" t="n">
        <v>819.5</v>
      </c>
      <c r="L660" s="23" t="n">
        <f aca="false">IF(D660="Electrique direct")</f>
        <v>0</v>
      </c>
    </row>
    <row r="661" customFormat="false" ht="13.8" hidden="false" customHeight="false" outlineLevel="0" collapsed="false">
      <c r="A661" s="0" t="s">
        <v>15</v>
      </c>
      <c r="B661" s="0" t="s">
        <v>848</v>
      </c>
      <c r="C661" s="0" t="s">
        <v>103</v>
      </c>
      <c r="D661" s="0" t="s">
        <v>38</v>
      </c>
      <c r="E661" s="0" t="s">
        <v>39</v>
      </c>
      <c r="F661" s="0" t="s">
        <v>894</v>
      </c>
      <c r="G661" s="0" t="str">
        <f aca="false">CONCATENATE(LEFT(F661,2),RIGHT(F661,6))</f>
        <v>03932404</v>
      </c>
      <c r="H661" s="0" t="s">
        <v>227</v>
      </c>
      <c r="I661" s="0" t="n">
        <v>0.989367103465403</v>
      </c>
      <c r="J661" s="0" t="n">
        <v>11.5329496041162</v>
      </c>
      <c r="K661" s="0" t="n">
        <v>819.5</v>
      </c>
      <c r="L661" s="23" t="n">
        <f aca="false">IF(D661="Electrique direct")</f>
        <v>0</v>
      </c>
    </row>
    <row r="662" customFormat="false" ht="13.8" hidden="false" customHeight="false" outlineLevel="0" collapsed="false">
      <c r="A662" s="0" t="s">
        <v>15</v>
      </c>
      <c r="B662" s="0" t="s">
        <v>848</v>
      </c>
      <c r="C662" s="0" t="s">
        <v>103</v>
      </c>
      <c r="D662" s="0" t="s">
        <v>46</v>
      </c>
      <c r="E662" s="0" t="s">
        <v>43</v>
      </c>
      <c r="F662" s="0" t="s">
        <v>895</v>
      </c>
      <c r="G662" s="0" t="str">
        <f aca="false">CONCATENATE(LEFT(F662,2),RIGHT(F662,6))</f>
        <v>03932602</v>
      </c>
      <c r="H662" s="0" t="s">
        <v>227</v>
      </c>
      <c r="I662" s="0" t="n">
        <v>1</v>
      </c>
      <c r="J662" s="0" t="n">
        <v>12</v>
      </c>
      <c r="K662" s="0" t="n">
        <v>1031.25</v>
      </c>
      <c r="L662" s="23" t="n">
        <f aca="false">IF(D662="Electrique direct")</f>
        <v>0</v>
      </c>
    </row>
    <row r="663" customFormat="false" ht="13.8" hidden="false" customHeight="false" outlineLevel="0" collapsed="false">
      <c r="A663" s="0" t="s">
        <v>15</v>
      </c>
      <c r="B663" s="0" t="s">
        <v>848</v>
      </c>
      <c r="C663" s="0" t="s">
        <v>103</v>
      </c>
      <c r="D663" s="0" t="s">
        <v>56</v>
      </c>
      <c r="E663" s="0" t="s">
        <v>43</v>
      </c>
      <c r="F663" s="0" t="s">
        <v>896</v>
      </c>
      <c r="G663" s="0" t="str">
        <f aca="false">CONCATENATE(LEFT(F663,2),RIGHT(F663,6))</f>
        <v>03933002</v>
      </c>
      <c r="H663" s="0" t="s">
        <v>227</v>
      </c>
      <c r="I663" s="0" t="n">
        <v>3.32861023255814</v>
      </c>
      <c r="J663" s="0" t="n">
        <v>43.636084238988</v>
      </c>
      <c r="K663" s="0" t="n">
        <v>1031.25</v>
      </c>
      <c r="L663" s="23" t="n">
        <f aca="false">IF(D663="Electrique direct")</f>
        <v>0</v>
      </c>
    </row>
    <row r="664" customFormat="false" ht="13.8" hidden="false" customHeight="false" outlineLevel="0" collapsed="false">
      <c r="A664" s="0" t="s">
        <v>15</v>
      </c>
      <c r="B664" s="0" t="s">
        <v>897</v>
      </c>
      <c r="C664" s="0" t="s">
        <v>95</v>
      </c>
      <c r="D664" s="0" t="s">
        <v>32</v>
      </c>
      <c r="E664" s="0" t="s">
        <v>33</v>
      </c>
      <c r="F664" s="0" t="s">
        <v>898</v>
      </c>
      <c r="G664" s="0" t="str">
        <f aca="false">CONCATENATE(LEFT(F664,2),RIGHT(F664,6))</f>
        <v>03630101</v>
      </c>
      <c r="H664" s="0" t="s">
        <v>227</v>
      </c>
      <c r="I664" s="0" t="n">
        <v>1.62195782246074</v>
      </c>
      <c r="J664" s="0" t="n">
        <v>51.5549415582019</v>
      </c>
      <c r="K664" s="0" t="n">
        <v>93.5</v>
      </c>
      <c r="L664" s="23" t="n">
        <f aca="false">IF(D664="Electrique direct")</f>
        <v>0</v>
      </c>
    </row>
    <row r="665" customFormat="false" ht="13.8" hidden="false" customHeight="false" outlineLevel="0" collapsed="false">
      <c r="A665" s="0" t="s">
        <v>15</v>
      </c>
      <c r="B665" s="0" t="s">
        <v>897</v>
      </c>
      <c r="C665" s="0" t="s">
        <v>95</v>
      </c>
      <c r="D665" s="0" t="s">
        <v>32</v>
      </c>
      <c r="E665" s="0" t="s">
        <v>34</v>
      </c>
      <c r="F665" s="0" t="s">
        <v>899</v>
      </c>
      <c r="G665" s="0" t="str">
        <f aca="false">CONCATENATE(LEFT(F665,2),RIGHT(F665,6))</f>
        <v>03630106</v>
      </c>
      <c r="H665" s="0" t="s">
        <v>227</v>
      </c>
      <c r="I665" s="0" t="n">
        <v>1.69923005458058</v>
      </c>
      <c r="J665" s="0" t="n">
        <v>50.9986425265591</v>
      </c>
      <c r="K665" s="0" t="n">
        <v>1722.85714285714</v>
      </c>
      <c r="L665" s="23" t="n">
        <f aca="false">IF(D665="Electrique direct")</f>
        <v>0</v>
      </c>
    </row>
    <row r="666" customFormat="false" ht="13.8" hidden="false" customHeight="false" outlineLevel="0" collapsed="false">
      <c r="A666" s="0" t="s">
        <v>15</v>
      </c>
      <c r="B666" s="0" t="s">
        <v>897</v>
      </c>
      <c r="C666" s="0" t="s">
        <v>95</v>
      </c>
      <c r="D666" s="0" t="s">
        <v>40</v>
      </c>
      <c r="E666" s="0" t="s">
        <v>37</v>
      </c>
      <c r="F666" s="0" t="s">
        <v>900</v>
      </c>
      <c r="G666" s="0" t="str">
        <f aca="false">CONCATENATE(LEFT(F666,2),RIGHT(F666,6))</f>
        <v>03630303</v>
      </c>
      <c r="H666" s="0" t="s">
        <v>227</v>
      </c>
      <c r="I666" s="0" t="n">
        <v>0.674152999277146</v>
      </c>
      <c r="J666" s="0" t="n">
        <v>34.8841172135201</v>
      </c>
      <c r="K666" s="0" t="n">
        <v>819.5</v>
      </c>
      <c r="L666" s="23" t="n">
        <f aca="false">IF(D666="Electrique direct")</f>
        <v>0</v>
      </c>
    </row>
    <row r="667" customFormat="false" ht="13.8" hidden="false" customHeight="false" outlineLevel="0" collapsed="false">
      <c r="A667" s="0" t="s">
        <v>15</v>
      </c>
      <c r="B667" s="0" t="s">
        <v>897</v>
      </c>
      <c r="C667" s="0" t="s">
        <v>95</v>
      </c>
      <c r="D667" s="0" t="s">
        <v>41</v>
      </c>
      <c r="E667" s="0" t="s">
        <v>39</v>
      </c>
      <c r="F667" s="0" t="s">
        <v>901</v>
      </c>
      <c r="G667" s="0" t="str">
        <f aca="false">CONCATENATE(LEFT(F667,2),RIGHT(F667,6))</f>
        <v>03630404</v>
      </c>
      <c r="H667" s="0" t="s">
        <v>227</v>
      </c>
      <c r="I667" s="0" t="n">
        <v>0.791148437311199</v>
      </c>
      <c r="J667" s="0" t="n">
        <v>25.9931791485509</v>
      </c>
      <c r="K667" s="0" t="n">
        <v>858</v>
      </c>
      <c r="L667" s="23" t="n">
        <f aca="false">IF(D667="Electrique direct")</f>
        <v>0</v>
      </c>
    </row>
    <row r="668" customFormat="false" ht="13.8" hidden="false" customHeight="false" outlineLevel="0" collapsed="false">
      <c r="A668" s="0" t="s">
        <v>15</v>
      </c>
      <c r="B668" s="0" t="s">
        <v>897</v>
      </c>
      <c r="C668" s="0" t="s">
        <v>95</v>
      </c>
      <c r="D668" s="0" t="s">
        <v>45</v>
      </c>
      <c r="E668" s="0" t="s">
        <v>43</v>
      </c>
      <c r="F668" s="0" t="s">
        <v>902</v>
      </c>
      <c r="G668" s="0" t="str">
        <f aca="false">CONCATENATE(LEFT(F668,2),RIGHT(F668,6))</f>
        <v>03630602</v>
      </c>
      <c r="H668" s="0" t="s">
        <v>227</v>
      </c>
      <c r="I668" s="0" t="n">
        <v>0.92</v>
      </c>
      <c r="J668" s="0" t="n">
        <v>10.4</v>
      </c>
      <c r="K668" s="0" t="n">
        <v>1031.25</v>
      </c>
      <c r="L668" s="23" t="n">
        <f aca="false">IF(D668="Electrique direct")</f>
        <v>1</v>
      </c>
    </row>
    <row r="669" customFormat="false" ht="13.8" hidden="false" customHeight="false" outlineLevel="0" collapsed="false">
      <c r="A669" s="0" t="s">
        <v>15</v>
      </c>
      <c r="B669" s="0" t="s">
        <v>897</v>
      </c>
      <c r="C669" s="0" t="s">
        <v>95</v>
      </c>
      <c r="D669" s="0" t="s">
        <v>48</v>
      </c>
      <c r="E669" s="0" t="s">
        <v>43</v>
      </c>
      <c r="F669" s="0" t="s">
        <v>903</v>
      </c>
      <c r="G669" s="0" t="str">
        <f aca="false">CONCATENATE(LEFT(F669,2),RIGHT(F669,6))</f>
        <v>03630902</v>
      </c>
      <c r="H669" s="0" t="s">
        <v>227</v>
      </c>
      <c r="I669" s="0" t="n">
        <v>3.27439423255813</v>
      </c>
      <c r="J669" s="0" t="n">
        <v>125.766090841471</v>
      </c>
      <c r="K669" s="0" t="n">
        <v>1031.25</v>
      </c>
      <c r="L669" s="23" t="n">
        <f aca="false">IF(D669="Electrique direct")</f>
        <v>0</v>
      </c>
    </row>
    <row r="670" customFormat="false" ht="13.8" hidden="false" customHeight="false" outlineLevel="0" collapsed="false">
      <c r="A670" s="0" t="s">
        <v>15</v>
      </c>
      <c r="B670" s="0" t="s">
        <v>897</v>
      </c>
      <c r="C670" s="0" t="s">
        <v>95</v>
      </c>
      <c r="D670" s="0" t="s">
        <v>35</v>
      </c>
      <c r="E670" s="0" t="s">
        <v>33</v>
      </c>
      <c r="F670" s="0" t="s">
        <v>904</v>
      </c>
      <c r="G670" s="0" t="str">
        <f aca="false">CONCATENATE(LEFT(F670,2),RIGHT(F670,6))</f>
        <v>03632101</v>
      </c>
      <c r="H670" s="0" t="s">
        <v>227</v>
      </c>
      <c r="I670" s="0" t="n">
        <v>1.87148979514701</v>
      </c>
      <c r="J670" s="0" t="n">
        <v>61.3749304264308</v>
      </c>
      <c r="K670" s="0" t="n">
        <v>93.5</v>
      </c>
      <c r="L670" s="23" t="n">
        <f aca="false">IF(D670="Electrique direct")</f>
        <v>0</v>
      </c>
    </row>
    <row r="671" customFormat="false" ht="13.8" hidden="false" customHeight="false" outlineLevel="0" collapsed="false">
      <c r="A671" s="0" t="s">
        <v>15</v>
      </c>
      <c r="B671" s="0" t="s">
        <v>897</v>
      </c>
      <c r="C671" s="0" t="s">
        <v>95</v>
      </c>
      <c r="D671" s="0" t="s">
        <v>35</v>
      </c>
      <c r="E671" s="0" t="s">
        <v>34</v>
      </c>
      <c r="F671" s="0" t="s">
        <v>905</v>
      </c>
      <c r="G671" s="0" t="str">
        <f aca="false">CONCATENATE(LEFT(F671,2),RIGHT(F671,6))</f>
        <v>03632106</v>
      </c>
      <c r="H671" s="0" t="s">
        <v>227</v>
      </c>
      <c r="I671" s="0" t="n">
        <v>1.9606500629776</v>
      </c>
      <c r="J671" s="0" t="n">
        <v>60.7126696744751</v>
      </c>
      <c r="K671" s="0" t="n">
        <v>1722.85714285714</v>
      </c>
      <c r="L671" s="23" t="n">
        <f aca="false">IF(D671="Electrique direct")</f>
        <v>0</v>
      </c>
    </row>
    <row r="672" customFormat="false" ht="13.8" hidden="false" customHeight="false" outlineLevel="0" collapsed="false">
      <c r="A672" s="0" t="s">
        <v>15</v>
      </c>
      <c r="B672" s="0" t="s">
        <v>897</v>
      </c>
      <c r="C672" s="0" t="s">
        <v>95</v>
      </c>
      <c r="D672" s="0" t="s">
        <v>36</v>
      </c>
      <c r="E672" s="0" t="s">
        <v>37</v>
      </c>
      <c r="F672" s="0" t="s">
        <v>906</v>
      </c>
      <c r="G672" s="0" t="str">
        <f aca="false">CONCATENATE(LEFT(F672,2),RIGHT(F672,6))</f>
        <v>03632303</v>
      </c>
      <c r="H672" s="0" t="s">
        <v>227</v>
      </c>
      <c r="I672" s="0" t="n">
        <v>0.751617554418763</v>
      </c>
      <c r="J672" s="0" t="n">
        <v>41.5287109684764</v>
      </c>
      <c r="K672" s="0" t="n">
        <v>819.5</v>
      </c>
      <c r="L672" s="23" t="n">
        <f aca="false">IF(D672="Electrique direct")</f>
        <v>0</v>
      </c>
    </row>
    <row r="673" customFormat="false" ht="13.8" hidden="false" customHeight="false" outlineLevel="0" collapsed="false">
      <c r="A673" s="0" t="s">
        <v>15</v>
      </c>
      <c r="B673" s="0" t="s">
        <v>897</v>
      </c>
      <c r="C673" s="0" t="s">
        <v>95</v>
      </c>
      <c r="D673" s="0" t="s">
        <v>38</v>
      </c>
      <c r="E673" s="0" t="s">
        <v>39</v>
      </c>
      <c r="F673" s="0" t="s">
        <v>907</v>
      </c>
      <c r="G673" s="0" t="str">
        <f aca="false">CONCATENATE(LEFT(F673,2),RIGHT(F673,6))</f>
        <v>03632404</v>
      </c>
      <c r="H673" s="0" t="s">
        <v>227</v>
      </c>
      <c r="I673" s="0" t="n">
        <v>0.98494919666898</v>
      </c>
      <c r="J673" s="0" t="n">
        <v>30.944260891132</v>
      </c>
      <c r="K673" s="0" t="n">
        <v>858</v>
      </c>
      <c r="L673" s="23" t="n">
        <f aca="false">IF(D673="Electrique direct")</f>
        <v>0</v>
      </c>
    </row>
    <row r="674" customFormat="false" ht="13.8" hidden="false" customHeight="false" outlineLevel="0" collapsed="false">
      <c r="A674" s="0" t="s">
        <v>15</v>
      </c>
      <c r="B674" s="0" t="s">
        <v>897</v>
      </c>
      <c r="C674" s="0" t="s">
        <v>95</v>
      </c>
      <c r="D674" s="0" t="s">
        <v>46</v>
      </c>
      <c r="E674" s="0" t="s">
        <v>43</v>
      </c>
      <c r="F674" s="0" t="s">
        <v>908</v>
      </c>
      <c r="G674" s="0" t="str">
        <f aca="false">CONCATENATE(LEFT(F674,2),RIGHT(F674,6))</f>
        <v>03632602</v>
      </c>
      <c r="H674" s="0" t="s">
        <v>227</v>
      </c>
      <c r="I674" s="0" t="n">
        <v>1</v>
      </c>
      <c r="J674" s="0" t="n">
        <v>12</v>
      </c>
      <c r="K674" s="0" t="n">
        <v>1031.25</v>
      </c>
      <c r="L674" s="23" t="n">
        <f aca="false">IF(D674="Electrique direct")</f>
        <v>0</v>
      </c>
    </row>
    <row r="675" customFormat="false" ht="13.8" hidden="false" customHeight="false" outlineLevel="0" collapsed="false">
      <c r="A675" s="0" t="s">
        <v>15</v>
      </c>
      <c r="B675" s="0" t="s">
        <v>897</v>
      </c>
      <c r="C675" s="0" t="s">
        <v>95</v>
      </c>
      <c r="D675" s="0" t="s">
        <v>49</v>
      </c>
      <c r="E675" s="0" t="s">
        <v>43</v>
      </c>
      <c r="F675" s="0" t="s">
        <v>909</v>
      </c>
      <c r="G675" s="0" t="str">
        <f aca="false">CONCATENATE(LEFT(F675,2),RIGHT(F675,6))</f>
        <v>03632902</v>
      </c>
      <c r="H675" s="0" t="s">
        <v>227</v>
      </c>
      <c r="I675" s="0" t="n">
        <v>3.39795627906976</v>
      </c>
      <c r="J675" s="0" t="n">
        <v>149.721536716037</v>
      </c>
      <c r="K675" s="0" t="n">
        <v>1031.25</v>
      </c>
      <c r="L675" s="23" t="n">
        <f aca="false">IF(D675="Electrique direct")</f>
        <v>0</v>
      </c>
    </row>
    <row r="676" customFormat="false" ht="13.8" hidden="false" customHeight="false" outlineLevel="0" collapsed="false">
      <c r="A676" s="0" t="s">
        <v>15</v>
      </c>
      <c r="B676" s="0" t="s">
        <v>897</v>
      </c>
      <c r="C676" s="0" t="s">
        <v>98</v>
      </c>
      <c r="D676" s="0" t="s">
        <v>32</v>
      </c>
      <c r="E676" s="0" t="s">
        <v>33</v>
      </c>
      <c r="F676" s="0" t="s">
        <v>910</v>
      </c>
      <c r="G676" s="0" t="str">
        <f aca="false">CONCATENATE(LEFT(F676,2),RIGHT(F676,6))</f>
        <v>03730101</v>
      </c>
      <c r="H676" s="0" t="s">
        <v>227</v>
      </c>
      <c r="I676" s="0" t="n">
        <v>1.61879381135524</v>
      </c>
      <c r="J676" s="0" t="n">
        <v>34.4313661737022</v>
      </c>
      <c r="K676" s="0" t="n">
        <v>93.5</v>
      </c>
      <c r="L676" s="23" t="n">
        <f aca="false">IF(D676="Electrique direct")</f>
        <v>0</v>
      </c>
    </row>
    <row r="677" customFormat="false" ht="13.8" hidden="false" customHeight="false" outlineLevel="0" collapsed="false">
      <c r="A677" s="0" t="s">
        <v>15</v>
      </c>
      <c r="B677" s="0" t="s">
        <v>897</v>
      </c>
      <c r="C677" s="0" t="s">
        <v>98</v>
      </c>
      <c r="D677" s="0" t="s">
        <v>32</v>
      </c>
      <c r="E677" s="0" t="s">
        <v>34</v>
      </c>
      <c r="F677" s="0" t="s">
        <v>911</v>
      </c>
      <c r="G677" s="0" t="str">
        <f aca="false">CONCATENATE(LEFT(F677,2),RIGHT(F677,6))</f>
        <v>03730106</v>
      </c>
      <c r="H677" s="0" t="s">
        <v>227</v>
      </c>
      <c r="I677" s="0" t="n">
        <v>1.69928003875704</v>
      </c>
      <c r="J677" s="0" t="n">
        <v>34.0534196546389</v>
      </c>
      <c r="K677" s="0" t="n">
        <v>1722.85714285714</v>
      </c>
      <c r="L677" s="23" t="n">
        <f aca="false">IF(D677="Electrique direct")</f>
        <v>0</v>
      </c>
    </row>
    <row r="678" customFormat="false" ht="13.8" hidden="false" customHeight="false" outlineLevel="0" collapsed="false">
      <c r="A678" s="0" t="s">
        <v>15</v>
      </c>
      <c r="B678" s="0" t="s">
        <v>897</v>
      </c>
      <c r="C678" s="0" t="s">
        <v>98</v>
      </c>
      <c r="D678" s="0" t="s">
        <v>40</v>
      </c>
      <c r="E678" s="0" t="s">
        <v>37</v>
      </c>
      <c r="F678" s="0" t="s">
        <v>912</v>
      </c>
      <c r="G678" s="0" t="str">
        <f aca="false">CONCATENATE(LEFT(F678,2),RIGHT(F678,6))</f>
        <v>03730303</v>
      </c>
      <c r="H678" s="0" t="s">
        <v>227</v>
      </c>
      <c r="I678" s="0" t="n">
        <v>0.671297449752267</v>
      </c>
      <c r="J678" s="0" t="n">
        <v>25.9464369230769</v>
      </c>
      <c r="K678" s="0" t="n">
        <v>819.5</v>
      </c>
      <c r="L678" s="23" t="n">
        <f aca="false">IF(D678="Electrique direct")</f>
        <v>0</v>
      </c>
    </row>
    <row r="679" customFormat="false" ht="13.8" hidden="false" customHeight="false" outlineLevel="0" collapsed="false">
      <c r="A679" s="0" t="s">
        <v>15</v>
      </c>
      <c r="B679" s="0" t="s">
        <v>897</v>
      </c>
      <c r="C679" s="0" t="s">
        <v>98</v>
      </c>
      <c r="D679" s="0" t="s">
        <v>41</v>
      </c>
      <c r="E679" s="0" t="s">
        <v>39</v>
      </c>
      <c r="F679" s="0" t="s">
        <v>913</v>
      </c>
      <c r="G679" s="0" t="str">
        <f aca="false">CONCATENATE(LEFT(F679,2),RIGHT(F679,6))</f>
        <v>03730404</v>
      </c>
      <c r="H679" s="0" t="s">
        <v>227</v>
      </c>
      <c r="I679" s="0" t="n">
        <v>0.788284914779536</v>
      </c>
      <c r="J679" s="0" t="n">
        <v>25.9464369230769</v>
      </c>
      <c r="K679" s="0" t="n">
        <v>858</v>
      </c>
      <c r="L679" s="23" t="n">
        <f aca="false">IF(D679="Electrique direct")</f>
        <v>0</v>
      </c>
    </row>
    <row r="680" customFormat="false" ht="13.8" hidden="false" customHeight="false" outlineLevel="0" collapsed="false">
      <c r="A680" s="0" t="s">
        <v>15</v>
      </c>
      <c r="B680" s="0" t="s">
        <v>897</v>
      </c>
      <c r="C680" s="0" t="s">
        <v>98</v>
      </c>
      <c r="D680" s="0" t="s">
        <v>45</v>
      </c>
      <c r="E680" s="0" t="s">
        <v>43</v>
      </c>
      <c r="F680" s="0" t="s">
        <v>914</v>
      </c>
      <c r="G680" s="0" t="str">
        <f aca="false">CONCATENATE(LEFT(F680,2),RIGHT(F680,6))</f>
        <v>03730602</v>
      </c>
      <c r="H680" s="0" t="s">
        <v>227</v>
      </c>
      <c r="I680" s="0" t="n">
        <v>0.92</v>
      </c>
      <c r="J680" s="0" t="n">
        <v>10.4</v>
      </c>
      <c r="K680" s="0" t="n">
        <v>1031.25</v>
      </c>
      <c r="L680" s="23" t="n">
        <f aca="false">IF(D680="Electrique direct")</f>
        <v>1</v>
      </c>
    </row>
    <row r="681" customFormat="false" ht="13.8" hidden="false" customHeight="false" outlineLevel="0" collapsed="false">
      <c r="A681" s="0" t="s">
        <v>15</v>
      </c>
      <c r="B681" s="0" t="s">
        <v>897</v>
      </c>
      <c r="C681" s="0" t="s">
        <v>98</v>
      </c>
      <c r="D681" s="0" t="s">
        <v>48</v>
      </c>
      <c r="E681" s="0" t="s">
        <v>43</v>
      </c>
      <c r="F681" s="0" t="s">
        <v>915</v>
      </c>
      <c r="G681" s="0" t="str">
        <f aca="false">CONCATENATE(LEFT(F681,2),RIGHT(F681,6))</f>
        <v>03730902</v>
      </c>
      <c r="H681" s="0" t="s">
        <v>227</v>
      </c>
      <c r="I681" s="0" t="n">
        <v>3.27439423255813</v>
      </c>
      <c r="J681" s="0" t="n">
        <v>77.2604823957965</v>
      </c>
      <c r="K681" s="0" t="n">
        <v>1031.25</v>
      </c>
      <c r="L681" s="23" t="n">
        <f aca="false">IF(D681="Electrique direct")</f>
        <v>0</v>
      </c>
    </row>
    <row r="682" customFormat="false" ht="13.8" hidden="false" customHeight="false" outlineLevel="0" collapsed="false">
      <c r="A682" s="0" t="s">
        <v>15</v>
      </c>
      <c r="B682" s="0" t="s">
        <v>897</v>
      </c>
      <c r="C682" s="0" t="s">
        <v>98</v>
      </c>
      <c r="D682" s="0" t="s">
        <v>35</v>
      </c>
      <c r="E682" s="0" t="s">
        <v>33</v>
      </c>
      <c r="F682" s="0" t="s">
        <v>916</v>
      </c>
      <c r="G682" s="0" t="str">
        <f aca="false">CONCATENATE(LEFT(F682,2),RIGHT(F682,6))</f>
        <v>03732101</v>
      </c>
      <c r="H682" s="0" t="s">
        <v>227</v>
      </c>
      <c r="I682" s="0" t="n">
        <v>1.8678390131022</v>
      </c>
      <c r="J682" s="0" t="n">
        <v>40.9897216353597</v>
      </c>
      <c r="K682" s="0" t="n">
        <v>93.5</v>
      </c>
      <c r="L682" s="23" t="n">
        <f aca="false">IF(D682="Electrique direct")</f>
        <v>0</v>
      </c>
    </row>
    <row r="683" customFormat="false" ht="13.8" hidden="false" customHeight="false" outlineLevel="0" collapsed="false">
      <c r="A683" s="0" t="s">
        <v>15</v>
      </c>
      <c r="B683" s="0" t="s">
        <v>897</v>
      </c>
      <c r="C683" s="0" t="s">
        <v>98</v>
      </c>
      <c r="D683" s="0" t="s">
        <v>35</v>
      </c>
      <c r="E683" s="0" t="s">
        <v>34</v>
      </c>
      <c r="F683" s="0" t="s">
        <v>917</v>
      </c>
      <c r="G683" s="0" t="str">
        <f aca="false">CONCATENATE(LEFT(F683,2),RIGHT(F683,6))</f>
        <v>03732106</v>
      </c>
      <c r="H683" s="0" t="s">
        <v>227</v>
      </c>
      <c r="I683" s="0" t="n">
        <v>1.96070773702736</v>
      </c>
      <c r="J683" s="0" t="n">
        <v>40.5397853031415</v>
      </c>
      <c r="K683" s="0" t="n">
        <v>1722.85714285714</v>
      </c>
      <c r="L683" s="23" t="n">
        <f aca="false">IF(D683="Electrique direct")</f>
        <v>0</v>
      </c>
    </row>
    <row r="684" customFormat="false" ht="13.8" hidden="false" customHeight="false" outlineLevel="0" collapsed="false">
      <c r="A684" s="0" t="s">
        <v>15</v>
      </c>
      <c r="B684" s="0" t="s">
        <v>897</v>
      </c>
      <c r="C684" s="0" t="s">
        <v>98</v>
      </c>
      <c r="D684" s="0" t="s">
        <v>36</v>
      </c>
      <c r="E684" s="0" t="s">
        <v>37</v>
      </c>
      <c r="F684" s="0" t="s">
        <v>918</v>
      </c>
      <c r="G684" s="0" t="str">
        <f aca="false">CONCATENATE(LEFT(F684,2),RIGHT(F684,6))</f>
        <v>03732303</v>
      </c>
      <c r="H684" s="0" t="s">
        <v>227</v>
      </c>
      <c r="I684" s="0" t="n">
        <v>0.749269485450697</v>
      </c>
      <c r="J684" s="0" t="n">
        <v>30.8886153846153</v>
      </c>
      <c r="K684" s="0" t="n">
        <v>819.5</v>
      </c>
      <c r="L684" s="23" t="n">
        <f aca="false">IF(D684="Electrique direct")</f>
        <v>0</v>
      </c>
    </row>
    <row r="685" customFormat="false" ht="13.8" hidden="false" customHeight="false" outlineLevel="0" collapsed="false">
      <c r="A685" s="0" t="s">
        <v>15</v>
      </c>
      <c r="B685" s="0" t="s">
        <v>897</v>
      </c>
      <c r="C685" s="0" t="s">
        <v>98</v>
      </c>
      <c r="D685" s="0" t="s">
        <v>38</v>
      </c>
      <c r="E685" s="0" t="s">
        <v>39</v>
      </c>
      <c r="F685" s="0" t="s">
        <v>919</v>
      </c>
      <c r="G685" s="0" t="str">
        <f aca="false">CONCATENATE(LEFT(F685,2),RIGHT(F685,6))</f>
        <v>03732404</v>
      </c>
      <c r="H685" s="0" t="s">
        <v>227</v>
      </c>
      <c r="I685" s="0" t="n">
        <v>0.98257952108682</v>
      </c>
      <c r="J685" s="0" t="n">
        <v>30.8886153846153</v>
      </c>
      <c r="K685" s="0" t="n">
        <v>858</v>
      </c>
      <c r="L685" s="23" t="n">
        <f aca="false">IF(D685="Electrique direct")</f>
        <v>0</v>
      </c>
    </row>
    <row r="686" customFormat="false" ht="13.8" hidden="false" customHeight="false" outlineLevel="0" collapsed="false">
      <c r="A686" s="0" t="s">
        <v>15</v>
      </c>
      <c r="B686" s="0" t="s">
        <v>897</v>
      </c>
      <c r="C686" s="0" t="s">
        <v>98</v>
      </c>
      <c r="D686" s="0" t="s">
        <v>46</v>
      </c>
      <c r="E686" s="0" t="s">
        <v>43</v>
      </c>
      <c r="F686" s="0" t="s">
        <v>920</v>
      </c>
      <c r="G686" s="0" t="str">
        <f aca="false">CONCATENATE(LEFT(F686,2),RIGHT(F686,6))</f>
        <v>03732602</v>
      </c>
      <c r="H686" s="0" t="s">
        <v>227</v>
      </c>
      <c r="I686" s="0" t="n">
        <v>1</v>
      </c>
      <c r="J686" s="0" t="n">
        <v>12</v>
      </c>
      <c r="K686" s="0" t="n">
        <v>1031.25</v>
      </c>
      <c r="L686" s="23" t="n">
        <f aca="false">IF(D686="Electrique direct")</f>
        <v>0</v>
      </c>
    </row>
    <row r="687" customFormat="false" ht="13.8" hidden="false" customHeight="false" outlineLevel="0" collapsed="false">
      <c r="A687" s="0" t="s">
        <v>15</v>
      </c>
      <c r="B687" s="0" t="s">
        <v>897</v>
      </c>
      <c r="C687" s="0" t="s">
        <v>98</v>
      </c>
      <c r="D687" s="0" t="s">
        <v>49</v>
      </c>
      <c r="E687" s="0" t="s">
        <v>43</v>
      </c>
      <c r="F687" s="0" t="s">
        <v>921</v>
      </c>
      <c r="G687" s="0" t="str">
        <f aca="false">CONCATENATE(LEFT(F687,2),RIGHT(F687,6))</f>
        <v>03732902</v>
      </c>
      <c r="H687" s="0" t="s">
        <v>227</v>
      </c>
      <c r="I687" s="0" t="n">
        <v>3.39795627906976</v>
      </c>
      <c r="J687" s="0" t="n">
        <v>91.9767647569005</v>
      </c>
      <c r="K687" s="0" t="n">
        <v>1031.25</v>
      </c>
      <c r="L687" s="23" t="n">
        <f aca="false">IF(D687="Electrique direct")</f>
        <v>0</v>
      </c>
    </row>
    <row r="688" customFormat="false" ht="13.8" hidden="false" customHeight="false" outlineLevel="0" collapsed="false">
      <c r="A688" s="0" t="s">
        <v>15</v>
      </c>
      <c r="B688" s="0" t="s">
        <v>897</v>
      </c>
      <c r="C688" s="0" t="s">
        <v>100</v>
      </c>
      <c r="D688" s="0" t="s">
        <v>32</v>
      </c>
      <c r="E688" s="0" t="s">
        <v>33</v>
      </c>
      <c r="F688" s="0" t="s">
        <v>922</v>
      </c>
      <c r="G688" s="0" t="str">
        <f aca="false">CONCATENATE(LEFT(F688,2),RIGHT(F688,6))</f>
        <v>03750101</v>
      </c>
      <c r="H688" s="0" t="s">
        <v>227</v>
      </c>
      <c r="I688" s="0" t="n">
        <v>1.62322417932531</v>
      </c>
      <c r="J688" s="0" t="n">
        <v>48.52474261957</v>
      </c>
      <c r="K688" s="0" t="n">
        <v>93.5</v>
      </c>
      <c r="L688" s="23" t="n">
        <f aca="false">IF(D688="Electrique direct")</f>
        <v>0</v>
      </c>
    </row>
    <row r="689" customFormat="false" ht="13.8" hidden="false" customHeight="false" outlineLevel="0" collapsed="false">
      <c r="A689" s="0" t="s">
        <v>15</v>
      </c>
      <c r="B689" s="0" t="s">
        <v>897</v>
      </c>
      <c r="C689" s="0" t="s">
        <v>100</v>
      </c>
      <c r="D689" s="0" t="s">
        <v>32</v>
      </c>
      <c r="E689" s="0" t="s">
        <v>34</v>
      </c>
      <c r="F689" s="0" t="s">
        <v>923</v>
      </c>
      <c r="G689" s="0" t="str">
        <f aca="false">CONCATENATE(LEFT(F689,2),RIGHT(F689,6))</f>
        <v>03750106</v>
      </c>
      <c r="H689" s="0" t="s">
        <v>227</v>
      </c>
      <c r="I689" s="0" t="n">
        <v>1.69238580430087</v>
      </c>
      <c r="J689" s="0" t="n">
        <v>48.0345262955093</v>
      </c>
      <c r="K689" s="0" t="n">
        <v>1722.85714285714</v>
      </c>
      <c r="L689" s="23" t="n">
        <f aca="false">IF(D689="Electrique direct")</f>
        <v>0</v>
      </c>
    </row>
    <row r="690" customFormat="false" ht="13.8" hidden="false" customHeight="false" outlineLevel="0" collapsed="false">
      <c r="A690" s="0" t="s">
        <v>15</v>
      </c>
      <c r="B690" s="0" t="s">
        <v>897</v>
      </c>
      <c r="C690" s="0" t="s">
        <v>100</v>
      </c>
      <c r="D690" s="0" t="s">
        <v>40</v>
      </c>
      <c r="E690" s="0" t="s">
        <v>37</v>
      </c>
      <c r="F690" s="0" t="s">
        <v>924</v>
      </c>
      <c r="G690" s="0" t="str">
        <f aca="false">CONCATENATE(LEFT(F690,2),RIGHT(F690,6))</f>
        <v>03750303</v>
      </c>
      <c r="H690" s="0" t="s">
        <v>227</v>
      </c>
      <c r="I690" s="0" t="n">
        <v>0.673752486723399</v>
      </c>
      <c r="J690" s="0" t="n">
        <v>32.3687445290998</v>
      </c>
      <c r="K690" s="0" t="n">
        <v>819.5</v>
      </c>
      <c r="L690" s="23" t="n">
        <f aca="false">IF(D690="Electrique direct")</f>
        <v>0</v>
      </c>
    </row>
    <row r="691" customFormat="false" ht="13.8" hidden="false" customHeight="false" outlineLevel="0" collapsed="false">
      <c r="A691" s="0" t="s">
        <v>15</v>
      </c>
      <c r="B691" s="0" t="s">
        <v>897</v>
      </c>
      <c r="C691" s="0" t="s">
        <v>100</v>
      </c>
      <c r="D691" s="0" t="s">
        <v>41</v>
      </c>
      <c r="E691" s="0" t="s">
        <v>39</v>
      </c>
      <c r="F691" s="0" t="s">
        <v>925</v>
      </c>
      <c r="G691" s="0" t="str">
        <f aca="false">CONCATENATE(LEFT(F691,2),RIGHT(F691,6))</f>
        <v>03750404</v>
      </c>
      <c r="H691" s="0" t="s">
        <v>227</v>
      </c>
      <c r="I691" s="0" t="n">
        <v>0.790734008423753</v>
      </c>
      <c r="J691" s="0" t="n">
        <v>25.9464369230769</v>
      </c>
      <c r="K691" s="0" t="n">
        <v>858</v>
      </c>
      <c r="L691" s="23" t="n">
        <f aca="false">IF(D691="Electrique direct")</f>
        <v>0</v>
      </c>
    </row>
    <row r="692" customFormat="false" ht="13.8" hidden="false" customHeight="false" outlineLevel="0" collapsed="false">
      <c r="A692" s="0" t="s">
        <v>15</v>
      </c>
      <c r="B692" s="0" t="s">
        <v>897</v>
      </c>
      <c r="C692" s="0" t="s">
        <v>100</v>
      </c>
      <c r="D692" s="0" t="s">
        <v>45</v>
      </c>
      <c r="E692" s="0" t="s">
        <v>43</v>
      </c>
      <c r="F692" s="0" t="s">
        <v>926</v>
      </c>
      <c r="G692" s="0" t="str">
        <f aca="false">CONCATENATE(LEFT(F692,2),RIGHT(F692,6))</f>
        <v>03750602</v>
      </c>
      <c r="H692" s="0" t="s">
        <v>227</v>
      </c>
      <c r="I692" s="0" t="n">
        <v>0.92</v>
      </c>
      <c r="J692" s="0" t="n">
        <v>10.4</v>
      </c>
      <c r="K692" s="0" t="n">
        <v>1031.25</v>
      </c>
      <c r="L692" s="23" t="n">
        <f aca="false">IF(D692="Electrique direct")</f>
        <v>1</v>
      </c>
    </row>
    <row r="693" customFormat="false" ht="13.8" hidden="false" customHeight="false" outlineLevel="0" collapsed="false">
      <c r="A693" s="0" t="s">
        <v>15</v>
      </c>
      <c r="B693" s="0" t="s">
        <v>897</v>
      </c>
      <c r="C693" s="0" t="s">
        <v>100</v>
      </c>
      <c r="D693" s="0" t="s">
        <v>48</v>
      </c>
      <c r="E693" s="0" t="s">
        <v>43</v>
      </c>
      <c r="F693" s="0" t="s">
        <v>927</v>
      </c>
      <c r="G693" s="0" t="str">
        <f aca="false">CONCATENATE(LEFT(F693,2),RIGHT(F693,6))</f>
        <v>03750902</v>
      </c>
      <c r="H693" s="0" t="s">
        <v>227</v>
      </c>
      <c r="I693" s="0" t="n">
        <v>3.27439423255813</v>
      </c>
      <c r="J693" s="0" t="n">
        <v>117.222994987443</v>
      </c>
      <c r="K693" s="0" t="n">
        <v>1031.25</v>
      </c>
      <c r="L693" s="23" t="n">
        <f aca="false">IF(D693="Electrique direct")</f>
        <v>0</v>
      </c>
    </row>
    <row r="694" customFormat="false" ht="13.8" hidden="false" customHeight="false" outlineLevel="0" collapsed="false">
      <c r="A694" s="0" t="s">
        <v>15</v>
      </c>
      <c r="B694" s="0" t="s">
        <v>897</v>
      </c>
      <c r="C694" s="0" t="s">
        <v>100</v>
      </c>
      <c r="D694" s="0" t="s">
        <v>35</v>
      </c>
      <c r="E694" s="0" t="s">
        <v>33</v>
      </c>
      <c r="F694" s="0" t="s">
        <v>928</v>
      </c>
      <c r="G694" s="0" t="str">
        <f aca="false">CONCATENATE(LEFT(F694,2),RIGHT(F694,6))</f>
        <v>03752101</v>
      </c>
      <c r="H694" s="0" t="s">
        <v>227</v>
      </c>
      <c r="I694" s="0" t="n">
        <v>1.87295097614459</v>
      </c>
      <c r="J694" s="0" t="n">
        <v>57.7675507375833</v>
      </c>
      <c r="K694" s="0" t="n">
        <v>93.5</v>
      </c>
      <c r="L694" s="23" t="n">
        <f aca="false">IF(D694="Electrique direct")</f>
        <v>0</v>
      </c>
    </row>
    <row r="695" customFormat="false" ht="13.8" hidden="false" customHeight="false" outlineLevel="0" collapsed="false">
      <c r="A695" s="0" t="s">
        <v>15</v>
      </c>
      <c r="B695" s="0" t="s">
        <v>897</v>
      </c>
      <c r="C695" s="0" t="s">
        <v>100</v>
      </c>
      <c r="D695" s="0" t="s">
        <v>35</v>
      </c>
      <c r="E695" s="0" t="s">
        <v>34</v>
      </c>
      <c r="F695" s="0" t="s">
        <v>929</v>
      </c>
      <c r="G695" s="0" t="str">
        <f aca="false">CONCATENATE(LEFT(F695,2),RIGHT(F695,6))</f>
        <v>03752106</v>
      </c>
      <c r="H695" s="0" t="s">
        <v>227</v>
      </c>
      <c r="I695" s="0" t="n">
        <v>1.9527528511164</v>
      </c>
      <c r="J695" s="0" t="n">
        <v>57.1839598756063</v>
      </c>
      <c r="K695" s="0" t="n">
        <v>1722.85714285714</v>
      </c>
      <c r="L695" s="23" t="n">
        <f aca="false">IF(D695="Electrique direct")</f>
        <v>0</v>
      </c>
    </row>
    <row r="696" customFormat="false" ht="13.8" hidden="false" customHeight="false" outlineLevel="0" collapsed="false">
      <c r="A696" s="0" t="s">
        <v>15</v>
      </c>
      <c r="B696" s="0" t="s">
        <v>897</v>
      </c>
      <c r="C696" s="0" t="s">
        <v>100</v>
      </c>
      <c r="D696" s="0" t="s">
        <v>36</v>
      </c>
      <c r="E696" s="0" t="s">
        <v>37</v>
      </c>
      <c r="F696" s="0" t="s">
        <v>930</v>
      </c>
      <c r="G696" s="0" t="str">
        <f aca="false">CONCATENATE(LEFT(F696,2),RIGHT(F696,6))</f>
        <v>03752303</v>
      </c>
      <c r="H696" s="0" t="s">
        <v>227</v>
      </c>
      <c r="I696" s="0" t="n">
        <v>0.751367844916462</v>
      </c>
      <c r="J696" s="0" t="n">
        <v>38.5342196774998</v>
      </c>
      <c r="K696" s="0" t="n">
        <v>819.5</v>
      </c>
      <c r="L696" s="23" t="n">
        <f aca="false">IF(D696="Electrique direct")</f>
        <v>0</v>
      </c>
    </row>
    <row r="697" customFormat="false" ht="13.8" hidden="false" customHeight="false" outlineLevel="0" collapsed="false">
      <c r="A697" s="0" t="s">
        <v>15</v>
      </c>
      <c r="B697" s="0" t="s">
        <v>897</v>
      </c>
      <c r="C697" s="0" t="s">
        <v>100</v>
      </c>
      <c r="D697" s="0" t="s">
        <v>38</v>
      </c>
      <c r="E697" s="0" t="s">
        <v>39</v>
      </c>
      <c r="F697" s="0" t="s">
        <v>931</v>
      </c>
      <c r="G697" s="0" t="str">
        <f aca="false">CONCATENATE(LEFT(F697,2),RIGHT(F697,6))</f>
        <v>03752404</v>
      </c>
      <c r="H697" s="0" t="s">
        <v>227</v>
      </c>
      <c r="I697" s="0" t="n">
        <v>0.98469085542113</v>
      </c>
      <c r="J697" s="0" t="n">
        <v>30.8886153846153</v>
      </c>
      <c r="K697" s="0" t="n">
        <v>858</v>
      </c>
      <c r="L697" s="23" t="n">
        <f aca="false">IF(D697="Electrique direct")</f>
        <v>0</v>
      </c>
    </row>
    <row r="698" customFormat="false" ht="13.8" hidden="false" customHeight="false" outlineLevel="0" collapsed="false">
      <c r="A698" s="0" t="s">
        <v>15</v>
      </c>
      <c r="B698" s="0" t="s">
        <v>897</v>
      </c>
      <c r="C698" s="0" t="s">
        <v>100</v>
      </c>
      <c r="D698" s="0" t="s">
        <v>46</v>
      </c>
      <c r="E698" s="0" t="s">
        <v>43</v>
      </c>
      <c r="F698" s="0" t="s">
        <v>932</v>
      </c>
      <c r="G698" s="0" t="str">
        <f aca="false">CONCATENATE(LEFT(F698,2),RIGHT(F698,6))</f>
        <v>03752602</v>
      </c>
      <c r="H698" s="0" t="s">
        <v>227</v>
      </c>
      <c r="I698" s="0" t="n">
        <v>1</v>
      </c>
      <c r="J698" s="0" t="n">
        <v>12</v>
      </c>
      <c r="K698" s="0" t="n">
        <v>1031.25</v>
      </c>
      <c r="L698" s="23" t="n">
        <f aca="false">IF(D698="Electrique direct")</f>
        <v>0</v>
      </c>
    </row>
    <row r="699" customFormat="false" ht="13.8" hidden="false" customHeight="false" outlineLevel="0" collapsed="false">
      <c r="A699" s="0" t="s">
        <v>15</v>
      </c>
      <c r="B699" s="0" t="s">
        <v>897</v>
      </c>
      <c r="C699" s="0" t="s">
        <v>100</v>
      </c>
      <c r="D699" s="0" t="s">
        <v>49</v>
      </c>
      <c r="E699" s="0" t="s">
        <v>43</v>
      </c>
      <c r="F699" s="0" t="s">
        <v>933</v>
      </c>
      <c r="G699" s="0" t="str">
        <f aca="false">CONCATENATE(LEFT(F699,2),RIGHT(F699,6))</f>
        <v>03752902</v>
      </c>
      <c r="H699" s="0" t="s">
        <v>227</v>
      </c>
      <c r="I699" s="0" t="n">
        <v>3.39795627906976</v>
      </c>
      <c r="J699" s="0" t="n">
        <v>139.551184508861</v>
      </c>
      <c r="K699" s="0" t="n">
        <v>1031.25</v>
      </c>
      <c r="L699" s="23" t="n">
        <f aca="false">IF(D699="Electrique direct")</f>
        <v>0</v>
      </c>
    </row>
    <row r="700" customFormat="false" ht="13.8" hidden="false" customHeight="false" outlineLevel="0" collapsed="false">
      <c r="A700" s="0" t="s">
        <v>15</v>
      </c>
      <c r="B700" s="0" t="s">
        <v>934</v>
      </c>
      <c r="C700" s="0" t="s">
        <v>91</v>
      </c>
      <c r="D700" s="0" t="s">
        <v>32</v>
      </c>
      <c r="E700" s="0" t="s">
        <v>33</v>
      </c>
      <c r="F700" s="0" t="s">
        <v>935</v>
      </c>
      <c r="G700" s="0" t="str">
        <f aca="false">CONCATENATE(LEFT(F700,2),RIGHT(F700,6))</f>
        <v>03260101</v>
      </c>
      <c r="H700" s="0" t="s">
        <v>227</v>
      </c>
      <c r="I700" s="0" t="n">
        <v>1.62199600597962</v>
      </c>
      <c r="J700" s="0" t="n">
        <v>27.6823716035233</v>
      </c>
      <c r="K700" s="0" t="n">
        <v>93.5</v>
      </c>
      <c r="L700" s="23" t="n">
        <f aca="false">IF(D700="Electrique direct")</f>
        <v>0</v>
      </c>
    </row>
    <row r="701" customFormat="false" ht="13.8" hidden="false" customHeight="false" outlineLevel="0" collapsed="false">
      <c r="A701" s="0" t="s">
        <v>15</v>
      </c>
      <c r="B701" s="0" t="s">
        <v>934</v>
      </c>
      <c r="C701" s="0" t="s">
        <v>91</v>
      </c>
      <c r="D701" s="0" t="s">
        <v>32</v>
      </c>
      <c r="E701" s="0" t="s">
        <v>34</v>
      </c>
      <c r="F701" s="0" t="s">
        <v>936</v>
      </c>
      <c r="G701" s="0" t="str">
        <f aca="false">CONCATENATE(LEFT(F701,2),RIGHT(F701,6))</f>
        <v>03260106</v>
      </c>
      <c r="H701" s="0" t="s">
        <v>227</v>
      </c>
      <c r="I701" s="0" t="n">
        <v>1.64641940289039</v>
      </c>
      <c r="J701" s="0" t="n">
        <v>27.4901382720608</v>
      </c>
      <c r="K701" s="0" t="n">
        <v>1631.25</v>
      </c>
      <c r="L701" s="23" t="n">
        <f aca="false">IF(D701="Electrique direct")</f>
        <v>0</v>
      </c>
    </row>
    <row r="702" customFormat="false" ht="13.8" hidden="false" customHeight="false" outlineLevel="0" collapsed="false">
      <c r="A702" s="0" t="s">
        <v>15</v>
      </c>
      <c r="B702" s="0" t="s">
        <v>934</v>
      </c>
      <c r="C702" s="0" t="s">
        <v>91</v>
      </c>
      <c r="D702" s="0" t="s">
        <v>40</v>
      </c>
      <c r="E702" s="0" t="s">
        <v>37</v>
      </c>
      <c r="F702" s="0" t="s">
        <v>937</v>
      </c>
      <c r="G702" s="0" t="str">
        <f aca="false">CONCATENATE(LEFT(F702,2),RIGHT(F702,6))</f>
        <v>03260303</v>
      </c>
      <c r="H702" s="0" t="s">
        <v>227</v>
      </c>
      <c r="I702" s="0" t="n">
        <v>0.687767564535792</v>
      </c>
      <c r="J702" s="0" t="n">
        <v>15.2200161443593</v>
      </c>
      <c r="K702" s="0" t="n">
        <v>819.5</v>
      </c>
      <c r="L702" s="23" t="n">
        <f aca="false">IF(D702="Electrique direct")</f>
        <v>0</v>
      </c>
    </row>
    <row r="703" customFormat="false" ht="13.8" hidden="false" customHeight="false" outlineLevel="0" collapsed="false">
      <c r="A703" s="0" t="s">
        <v>15</v>
      </c>
      <c r="B703" s="0" t="s">
        <v>934</v>
      </c>
      <c r="C703" s="0" t="s">
        <v>91</v>
      </c>
      <c r="D703" s="0" t="s">
        <v>41</v>
      </c>
      <c r="E703" s="0" t="s">
        <v>39</v>
      </c>
      <c r="F703" s="0" t="s">
        <v>938</v>
      </c>
      <c r="G703" s="0" t="str">
        <f aca="false">CONCATENATE(LEFT(F703,2),RIGHT(F703,6))</f>
        <v>03260404</v>
      </c>
      <c r="H703" s="0" t="s">
        <v>227</v>
      </c>
      <c r="I703" s="0" t="n">
        <v>0.77911129204069</v>
      </c>
      <c r="J703" s="0" t="n">
        <v>11.2008502476352</v>
      </c>
      <c r="K703" s="0" t="n">
        <v>819.5</v>
      </c>
      <c r="L703" s="23" t="n">
        <f aca="false">IF(D703="Electrique direct")</f>
        <v>0</v>
      </c>
    </row>
    <row r="704" customFormat="false" ht="13.8" hidden="false" customHeight="false" outlineLevel="0" collapsed="false">
      <c r="A704" s="0" t="s">
        <v>15</v>
      </c>
      <c r="B704" s="0" t="s">
        <v>934</v>
      </c>
      <c r="C704" s="0" t="s">
        <v>91</v>
      </c>
      <c r="D704" s="0" t="s">
        <v>45</v>
      </c>
      <c r="E704" s="0" t="s">
        <v>43</v>
      </c>
      <c r="F704" s="0" t="s">
        <v>939</v>
      </c>
      <c r="G704" s="0" t="str">
        <f aca="false">CONCATENATE(LEFT(F704,2),RIGHT(F704,6))</f>
        <v>03260602</v>
      </c>
      <c r="H704" s="0" t="s">
        <v>227</v>
      </c>
      <c r="I704" s="0" t="n">
        <v>0.92</v>
      </c>
      <c r="J704" s="0" t="n">
        <v>10.4</v>
      </c>
      <c r="K704" s="0" t="n">
        <v>1031.25</v>
      </c>
      <c r="L704" s="23" t="n">
        <f aca="false">IF(D704="Electrique direct")</f>
        <v>1</v>
      </c>
    </row>
    <row r="705" customFormat="false" ht="13.8" hidden="false" customHeight="false" outlineLevel="0" collapsed="false">
      <c r="A705" s="0" t="s">
        <v>15</v>
      </c>
      <c r="B705" s="0" t="s">
        <v>934</v>
      </c>
      <c r="C705" s="0" t="s">
        <v>91</v>
      </c>
      <c r="D705" s="0" t="s">
        <v>48</v>
      </c>
      <c r="E705" s="0" t="s">
        <v>43</v>
      </c>
      <c r="F705" s="0" t="s">
        <v>940</v>
      </c>
      <c r="G705" s="0" t="str">
        <f aca="false">CONCATENATE(LEFT(F705,2),RIGHT(F705,6))</f>
        <v>03260902</v>
      </c>
      <c r="H705" s="0" t="s">
        <v>227</v>
      </c>
      <c r="I705" s="0" t="n">
        <v>3.27439423255813</v>
      </c>
      <c r="J705" s="0" t="n">
        <v>76.3991475889676</v>
      </c>
      <c r="K705" s="0" t="n">
        <v>1031.25</v>
      </c>
      <c r="L705" s="23" t="n">
        <f aca="false">IF(D705="Electrique direct")</f>
        <v>0</v>
      </c>
    </row>
    <row r="706" customFormat="false" ht="13.8" hidden="false" customHeight="false" outlineLevel="0" collapsed="false">
      <c r="A706" s="0" t="s">
        <v>15</v>
      </c>
      <c r="B706" s="0" t="s">
        <v>934</v>
      </c>
      <c r="C706" s="0" t="s">
        <v>91</v>
      </c>
      <c r="D706" s="0" t="s">
        <v>35</v>
      </c>
      <c r="E706" s="0" t="s">
        <v>33</v>
      </c>
      <c r="F706" s="0" t="s">
        <v>941</v>
      </c>
      <c r="G706" s="0" t="str">
        <f aca="false">CONCATENATE(LEFT(F706,2),RIGHT(F706,6))</f>
        <v>03262101</v>
      </c>
      <c r="H706" s="0" t="s">
        <v>227</v>
      </c>
      <c r="I706" s="0" t="n">
        <v>1.87153385305341</v>
      </c>
      <c r="J706" s="0" t="n">
        <v>32.9552042899087</v>
      </c>
      <c r="K706" s="0" t="n">
        <v>93.5</v>
      </c>
      <c r="L706" s="23" t="n">
        <f aca="false">IF(D706="Electrique direct")</f>
        <v>0</v>
      </c>
    </row>
    <row r="707" customFormat="false" ht="13.8" hidden="false" customHeight="false" outlineLevel="0" collapsed="false">
      <c r="A707" s="0" t="s">
        <v>15</v>
      </c>
      <c r="B707" s="0" t="s">
        <v>934</v>
      </c>
      <c r="C707" s="0" t="s">
        <v>91</v>
      </c>
      <c r="D707" s="0" t="s">
        <v>35</v>
      </c>
      <c r="E707" s="0" t="s">
        <v>34</v>
      </c>
      <c r="F707" s="0" t="s">
        <v>942</v>
      </c>
      <c r="G707" s="0" t="str">
        <f aca="false">CONCATENATE(LEFT(F707,2),RIGHT(F707,6))</f>
        <v>03262106</v>
      </c>
      <c r="H707" s="0" t="s">
        <v>227</v>
      </c>
      <c r="I707" s="0" t="n">
        <v>1.89971469564275</v>
      </c>
      <c r="J707" s="0" t="n">
        <v>32.7263550857866</v>
      </c>
      <c r="K707" s="0" t="n">
        <v>1631.25</v>
      </c>
      <c r="L707" s="23" t="n">
        <f aca="false">IF(D707="Electrique direct")</f>
        <v>0</v>
      </c>
    </row>
    <row r="708" customFormat="false" ht="13.8" hidden="false" customHeight="false" outlineLevel="0" collapsed="false">
      <c r="A708" s="0" t="s">
        <v>15</v>
      </c>
      <c r="B708" s="0" t="s">
        <v>934</v>
      </c>
      <c r="C708" s="0" t="s">
        <v>91</v>
      </c>
      <c r="D708" s="0" t="s">
        <v>36</v>
      </c>
      <c r="E708" s="0" t="s">
        <v>37</v>
      </c>
      <c r="F708" s="0" t="s">
        <v>943</v>
      </c>
      <c r="G708" s="0" t="str">
        <f aca="false">CONCATENATE(LEFT(F708,2),RIGHT(F708,6))</f>
        <v>03262303</v>
      </c>
      <c r="H708" s="0" t="s">
        <v>227</v>
      </c>
      <c r="I708" s="0" t="n">
        <v>0.758869539946694</v>
      </c>
      <c r="J708" s="0" t="n">
        <v>18.119066838523</v>
      </c>
      <c r="K708" s="0" t="n">
        <v>819.5</v>
      </c>
      <c r="L708" s="23" t="n">
        <f aca="false">IF(D708="Electrique direct")</f>
        <v>0</v>
      </c>
    </row>
    <row r="709" customFormat="false" ht="13.8" hidden="false" customHeight="false" outlineLevel="0" collapsed="false">
      <c r="A709" s="0" t="s">
        <v>15</v>
      </c>
      <c r="B709" s="0" t="s">
        <v>934</v>
      </c>
      <c r="C709" s="0" t="s">
        <v>91</v>
      </c>
      <c r="D709" s="0" t="s">
        <v>38</v>
      </c>
      <c r="E709" s="0" t="s">
        <v>39</v>
      </c>
      <c r="F709" s="0" t="s">
        <v>944</v>
      </c>
      <c r="G709" s="0" t="str">
        <f aca="false">CONCATENATE(LEFT(F709,2),RIGHT(F709,6))</f>
        <v>03262404</v>
      </c>
      <c r="H709" s="0" t="s">
        <v>227</v>
      </c>
      <c r="I709" s="0" t="n">
        <v>0.986638277699066</v>
      </c>
      <c r="J709" s="0" t="n">
        <v>13.3343455328991</v>
      </c>
      <c r="K709" s="0" t="n">
        <v>819.5</v>
      </c>
      <c r="L709" s="23" t="n">
        <f aca="false">IF(D709="Electrique direct")</f>
        <v>0</v>
      </c>
    </row>
    <row r="710" customFormat="false" ht="13.8" hidden="false" customHeight="false" outlineLevel="0" collapsed="false">
      <c r="A710" s="0" t="s">
        <v>15</v>
      </c>
      <c r="B710" s="0" t="s">
        <v>934</v>
      </c>
      <c r="C710" s="0" t="s">
        <v>91</v>
      </c>
      <c r="D710" s="0" t="s">
        <v>46</v>
      </c>
      <c r="E710" s="0" t="s">
        <v>43</v>
      </c>
      <c r="F710" s="0" t="s">
        <v>945</v>
      </c>
      <c r="G710" s="0" t="str">
        <f aca="false">CONCATENATE(LEFT(F710,2),RIGHT(F710,6))</f>
        <v>03262602</v>
      </c>
      <c r="H710" s="0" t="s">
        <v>227</v>
      </c>
      <c r="I710" s="0" t="n">
        <v>1</v>
      </c>
      <c r="J710" s="0" t="n">
        <v>12</v>
      </c>
      <c r="K710" s="0" t="n">
        <v>1031.25</v>
      </c>
      <c r="L710" s="23" t="n">
        <f aca="false">IF(D710="Electrique direct")</f>
        <v>0</v>
      </c>
    </row>
    <row r="711" customFormat="false" ht="13.8" hidden="false" customHeight="false" outlineLevel="0" collapsed="false">
      <c r="A711" s="0" t="s">
        <v>15</v>
      </c>
      <c r="B711" s="0" t="s">
        <v>934</v>
      </c>
      <c r="C711" s="0" t="s">
        <v>91</v>
      </c>
      <c r="D711" s="0" t="s">
        <v>49</v>
      </c>
      <c r="E711" s="0" t="s">
        <v>43</v>
      </c>
      <c r="F711" s="0" t="s">
        <v>946</v>
      </c>
      <c r="G711" s="0" t="str">
        <f aca="false">CONCATENATE(LEFT(F711,2),RIGHT(F711,6))</f>
        <v>03262902</v>
      </c>
      <c r="H711" s="0" t="s">
        <v>227</v>
      </c>
      <c r="I711" s="0" t="n">
        <v>3.39795627906976</v>
      </c>
      <c r="J711" s="0" t="n">
        <v>90.9513661773424</v>
      </c>
      <c r="K711" s="0" t="n">
        <v>1031.25</v>
      </c>
      <c r="L711" s="23" t="n">
        <f aca="false">IF(D711="Electrique direct")</f>
        <v>0</v>
      </c>
    </row>
    <row r="712" customFormat="false" ht="13.8" hidden="false" customHeight="false" outlineLevel="0" collapsed="false">
      <c r="A712" s="0" t="s">
        <v>15</v>
      </c>
      <c r="B712" s="0" t="s">
        <v>934</v>
      </c>
      <c r="C712" s="0" t="s">
        <v>93</v>
      </c>
      <c r="D712" s="0" t="s">
        <v>32</v>
      </c>
      <c r="E712" s="0" t="s">
        <v>33</v>
      </c>
      <c r="F712" s="0" t="s">
        <v>947</v>
      </c>
      <c r="G712" s="0" t="str">
        <f aca="false">CONCATENATE(LEFT(F712,2),RIGHT(F712,6))</f>
        <v>03280101</v>
      </c>
      <c r="H712" s="0" t="s">
        <v>227</v>
      </c>
      <c r="I712" s="0" t="n">
        <v>1.61191809543671</v>
      </c>
      <c r="J712" s="0" t="n">
        <v>29.680957109443</v>
      </c>
      <c r="K712" s="0" t="n">
        <v>93.5</v>
      </c>
      <c r="L712" s="23" t="n">
        <f aca="false">IF(D712="Electrique direct")</f>
        <v>0</v>
      </c>
    </row>
    <row r="713" customFormat="false" ht="13.8" hidden="false" customHeight="false" outlineLevel="0" collapsed="false">
      <c r="A713" s="0" t="s">
        <v>15</v>
      </c>
      <c r="B713" s="0" t="s">
        <v>934</v>
      </c>
      <c r="C713" s="0" t="s">
        <v>93</v>
      </c>
      <c r="D713" s="0" t="s">
        <v>32</v>
      </c>
      <c r="E713" s="0" t="s">
        <v>34</v>
      </c>
      <c r="F713" s="0" t="s">
        <v>948</v>
      </c>
      <c r="G713" s="0" t="str">
        <f aca="false">CONCATENATE(LEFT(F713,2),RIGHT(F713,6))</f>
        <v>03280106</v>
      </c>
      <c r="H713" s="0" t="s">
        <v>227</v>
      </c>
      <c r="I713" s="0" t="n">
        <v>1.66744935005007</v>
      </c>
      <c r="J713" s="0" t="n">
        <v>29.7024376745607</v>
      </c>
      <c r="K713" s="0" t="n">
        <v>1665</v>
      </c>
      <c r="L713" s="23" t="n">
        <f aca="false">IF(D713="Electrique direct")</f>
        <v>0</v>
      </c>
    </row>
    <row r="714" customFormat="false" ht="13.8" hidden="false" customHeight="false" outlineLevel="0" collapsed="false">
      <c r="A714" s="0" t="s">
        <v>15</v>
      </c>
      <c r="B714" s="0" t="s">
        <v>934</v>
      </c>
      <c r="C714" s="0" t="s">
        <v>93</v>
      </c>
      <c r="D714" s="0" t="s">
        <v>40</v>
      </c>
      <c r="E714" s="0" t="s">
        <v>37</v>
      </c>
      <c r="F714" s="0" t="s">
        <v>949</v>
      </c>
      <c r="G714" s="0" t="str">
        <f aca="false">CONCATENATE(LEFT(F714,2),RIGHT(F714,6))</f>
        <v>03280303</v>
      </c>
      <c r="H714" s="0" t="s">
        <v>227</v>
      </c>
      <c r="I714" s="0" t="n">
        <v>0.688153757097577</v>
      </c>
      <c r="J714" s="0" t="n">
        <v>15.9422925793812</v>
      </c>
      <c r="K714" s="0" t="n">
        <v>819.5</v>
      </c>
      <c r="L714" s="23" t="n">
        <f aca="false">IF(D714="Electrique direct")</f>
        <v>0</v>
      </c>
    </row>
    <row r="715" customFormat="false" ht="13.8" hidden="false" customHeight="false" outlineLevel="0" collapsed="false">
      <c r="A715" s="0" t="s">
        <v>15</v>
      </c>
      <c r="B715" s="0" t="s">
        <v>934</v>
      </c>
      <c r="C715" s="0" t="s">
        <v>93</v>
      </c>
      <c r="D715" s="0" t="s">
        <v>41</v>
      </c>
      <c r="E715" s="0" t="s">
        <v>39</v>
      </c>
      <c r="F715" s="0" t="s">
        <v>950</v>
      </c>
      <c r="G715" s="0" t="str">
        <f aca="false">CONCATENATE(LEFT(F715,2),RIGHT(F715,6))</f>
        <v>03280404</v>
      </c>
      <c r="H715" s="0" t="s">
        <v>227</v>
      </c>
      <c r="I715" s="0" t="n">
        <v>0.779513528640993</v>
      </c>
      <c r="J715" s="0" t="n">
        <v>11.757022015217</v>
      </c>
      <c r="K715" s="0" t="n">
        <v>819.5</v>
      </c>
      <c r="L715" s="23" t="n">
        <f aca="false">IF(D715="Electrique direct")</f>
        <v>0</v>
      </c>
    </row>
    <row r="716" customFormat="false" ht="13.8" hidden="false" customHeight="false" outlineLevel="0" collapsed="false">
      <c r="A716" s="0" t="s">
        <v>15</v>
      </c>
      <c r="B716" s="0" t="s">
        <v>934</v>
      </c>
      <c r="C716" s="0" t="s">
        <v>93</v>
      </c>
      <c r="D716" s="0" t="s">
        <v>45</v>
      </c>
      <c r="E716" s="0" t="s">
        <v>43</v>
      </c>
      <c r="F716" s="0" t="s">
        <v>951</v>
      </c>
      <c r="G716" s="0" t="str">
        <f aca="false">CONCATENATE(LEFT(F716,2),RIGHT(F716,6))</f>
        <v>03280602</v>
      </c>
      <c r="H716" s="0" t="s">
        <v>227</v>
      </c>
      <c r="I716" s="0" t="n">
        <v>0.92</v>
      </c>
      <c r="J716" s="0" t="n">
        <v>10.4</v>
      </c>
      <c r="K716" s="0" t="n">
        <v>1031.25</v>
      </c>
      <c r="L716" s="23" t="n">
        <f aca="false">IF(D716="Electrique direct")</f>
        <v>1</v>
      </c>
    </row>
    <row r="717" customFormat="false" ht="13.8" hidden="false" customHeight="false" outlineLevel="0" collapsed="false">
      <c r="A717" s="0" t="s">
        <v>15</v>
      </c>
      <c r="B717" s="0" t="s">
        <v>934</v>
      </c>
      <c r="C717" s="0" t="s">
        <v>93</v>
      </c>
      <c r="D717" s="0" t="s">
        <v>48</v>
      </c>
      <c r="E717" s="0" t="s">
        <v>43</v>
      </c>
      <c r="F717" s="0" t="s">
        <v>952</v>
      </c>
      <c r="G717" s="0" t="str">
        <f aca="false">CONCATENATE(LEFT(F717,2),RIGHT(F717,6))</f>
        <v>03280902</v>
      </c>
      <c r="H717" s="0" t="s">
        <v>227</v>
      </c>
      <c r="I717" s="0" t="n">
        <v>3.27439423255813</v>
      </c>
      <c r="J717" s="0" t="n">
        <v>82.0390080679052</v>
      </c>
      <c r="K717" s="0" t="n">
        <v>1031.25</v>
      </c>
      <c r="L717" s="23" t="n">
        <f aca="false">IF(D717="Electrique direct")</f>
        <v>0</v>
      </c>
    </row>
    <row r="718" customFormat="false" ht="13.8" hidden="false" customHeight="false" outlineLevel="0" collapsed="false">
      <c r="A718" s="0" t="s">
        <v>15</v>
      </c>
      <c r="B718" s="0" t="s">
        <v>934</v>
      </c>
      <c r="C718" s="0" t="s">
        <v>93</v>
      </c>
      <c r="D718" s="0" t="s">
        <v>35</v>
      </c>
      <c r="E718" s="0" t="s">
        <v>33</v>
      </c>
      <c r="F718" s="0" t="s">
        <v>953</v>
      </c>
      <c r="G718" s="0" t="str">
        <f aca="false">CONCATENATE(LEFT(F718,2),RIGHT(F718,6))</f>
        <v>03282101</v>
      </c>
      <c r="H718" s="0" t="s">
        <v>227</v>
      </c>
      <c r="I718" s="0" t="n">
        <v>1.85990549473467</v>
      </c>
      <c r="J718" s="0" t="n">
        <v>35.3344727493369</v>
      </c>
      <c r="K718" s="0" t="n">
        <v>93.5</v>
      </c>
      <c r="L718" s="23" t="n">
        <f aca="false">IF(D718="Electrique direct")</f>
        <v>0</v>
      </c>
    </row>
    <row r="719" customFormat="false" ht="13.8" hidden="false" customHeight="false" outlineLevel="0" collapsed="false">
      <c r="A719" s="0" t="s">
        <v>15</v>
      </c>
      <c r="B719" s="0" t="s">
        <v>934</v>
      </c>
      <c r="C719" s="0" t="s">
        <v>93</v>
      </c>
      <c r="D719" s="0" t="s">
        <v>35</v>
      </c>
      <c r="E719" s="0" t="s">
        <v>34</v>
      </c>
      <c r="F719" s="0" t="s">
        <v>954</v>
      </c>
      <c r="G719" s="0" t="str">
        <f aca="false">CONCATENATE(LEFT(F719,2),RIGHT(F719,6))</f>
        <v>03282106</v>
      </c>
      <c r="H719" s="0" t="s">
        <v>227</v>
      </c>
      <c r="I719" s="0" t="n">
        <v>1.92398001928854</v>
      </c>
      <c r="J719" s="0" t="n">
        <v>35.3600448506675</v>
      </c>
      <c r="K719" s="0" t="n">
        <v>1665</v>
      </c>
      <c r="L719" s="23" t="n">
        <f aca="false">IF(D719="Electrique direct")</f>
        <v>0</v>
      </c>
    </row>
    <row r="720" customFormat="false" ht="13.8" hidden="false" customHeight="false" outlineLevel="0" collapsed="false">
      <c r="A720" s="0" t="s">
        <v>15</v>
      </c>
      <c r="B720" s="0" t="s">
        <v>934</v>
      </c>
      <c r="C720" s="0" t="s">
        <v>93</v>
      </c>
      <c r="D720" s="0" t="s">
        <v>36</v>
      </c>
      <c r="E720" s="0" t="s">
        <v>37</v>
      </c>
      <c r="F720" s="0" t="s">
        <v>955</v>
      </c>
      <c r="G720" s="0" t="str">
        <f aca="false">CONCATENATE(LEFT(F720,2),RIGHT(F720,6))</f>
        <v>03282303</v>
      </c>
      <c r="H720" s="0" t="s">
        <v>227</v>
      </c>
      <c r="I720" s="0" t="n">
        <v>0.759143863683932</v>
      </c>
      <c r="J720" s="0" t="n">
        <v>18.9789197373585</v>
      </c>
      <c r="K720" s="0" t="n">
        <v>819.5</v>
      </c>
      <c r="L720" s="23" t="n">
        <f aca="false">IF(D720="Electrique direct")</f>
        <v>0</v>
      </c>
    </row>
    <row r="721" customFormat="false" ht="13.8" hidden="false" customHeight="false" outlineLevel="0" collapsed="false">
      <c r="A721" s="0" t="s">
        <v>15</v>
      </c>
      <c r="B721" s="0" t="s">
        <v>934</v>
      </c>
      <c r="C721" s="0" t="s">
        <v>93</v>
      </c>
      <c r="D721" s="0" t="s">
        <v>38</v>
      </c>
      <c r="E721" s="0" t="s">
        <v>39</v>
      </c>
      <c r="F721" s="0" t="s">
        <v>956</v>
      </c>
      <c r="G721" s="0" t="str">
        <f aca="false">CONCATENATE(LEFT(F721,2),RIGHT(F721,6))</f>
        <v>03282404</v>
      </c>
      <c r="H721" s="0" t="s">
        <v>227</v>
      </c>
      <c r="I721" s="0" t="n">
        <v>0.986925401150152</v>
      </c>
      <c r="J721" s="0" t="n">
        <v>13.9964547800202</v>
      </c>
      <c r="K721" s="0" t="n">
        <v>819.5</v>
      </c>
      <c r="L721" s="23" t="n">
        <f aca="false">IF(D721="Electrique direct")</f>
        <v>0</v>
      </c>
    </row>
    <row r="722" customFormat="false" ht="13.8" hidden="false" customHeight="false" outlineLevel="0" collapsed="false">
      <c r="A722" s="0" t="s">
        <v>15</v>
      </c>
      <c r="B722" s="0" t="s">
        <v>934</v>
      </c>
      <c r="C722" s="0" t="s">
        <v>93</v>
      </c>
      <c r="D722" s="0" t="s">
        <v>46</v>
      </c>
      <c r="E722" s="0" t="s">
        <v>43</v>
      </c>
      <c r="F722" s="0" t="s">
        <v>957</v>
      </c>
      <c r="G722" s="0" t="str">
        <f aca="false">CONCATENATE(LEFT(F722,2),RIGHT(F722,6))</f>
        <v>03282602</v>
      </c>
      <c r="H722" s="0" t="s">
        <v>227</v>
      </c>
      <c r="I722" s="0" t="n">
        <v>1</v>
      </c>
      <c r="J722" s="0" t="n">
        <v>12</v>
      </c>
      <c r="K722" s="0" t="n">
        <v>1031.25</v>
      </c>
      <c r="L722" s="23" t="n">
        <f aca="false">IF(D722="Electrique direct")</f>
        <v>0</v>
      </c>
    </row>
    <row r="723" customFormat="false" ht="13.8" hidden="false" customHeight="false" outlineLevel="0" collapsed="false">
      <c r="A723" s="0" t="s">
        <v>15</v>
      </c>
      <c r="B723" s="0" t="s">
        <v>934</v>
      </c>
      <c r="C723" s="0" t="s">
        <v>93</v>
      </c>
      <c r="D723" s="0" t="s">
        <v>49</v>
      </c>
      <c r="E723" s="0" t="s">
        <v>43</v>
      </c>
      <c r="F723" s="0" t="s">
        <v>958</v>
      </c>
      <c r="G723" s="0" t="str">
        <f aca="false">CONCATENATE(LEFT(F723,2),RIGHT(F723,6))</f>
        <v>03282902</v>
      </c>
      <c r="H723" s="0" t="s">
        <v>227</v>
      </c>
      <c r="I723" s="0" t="n">
        <v>3.39795627906976</v>
      </c>
      <c r="J723" s="0" t="n">
        <v>97.6654857951252</v>
      </c>
      <c r="K723" s="0" t="n">
        <v>1031.25</v>
      </c>
      <c r="L723" s="23" t="n">
        <f aca="false">IF(D723="Electrique direct")</f>
        <v>0</v>
      </c>
    </row>
    <row r="724" customFormat="false" ht="13.8" hidden="false" customHeight="false" outlineLevel="0" collapsed="false">
      <c r="A724" s="0" t="s">
        <v>15</v>
      </c>
      <c r="B724" s="0" t="s">
        <v>934</v>
      </c>
      <c r="C724" s="0" t="s">
        <v>101</v>
      </c>
      <c r="D724" s="0" t="s">
        <v>32</v>
      </c>
      <c r="E724" s="0" t="s">
        <v>33</v>
      </c>
      <c r="F724" s="0" t="s">
        <v>959</v>
      </c>
      <c r="G724" s="0" t="str">
        <f aca="false">CONCATENATE(LEFT(F724,2),RIGHT(F724,6))</f>
        <v>03760101</v>
      </c>
      <c r="H724" s="0" t="s">
        <v>227</v>
      </c>
      <c r="I724" s="0" t="n">
        <v>1.61181395452336</v>
      </c>
      <c r="J724" s="0" t="n">
        <v>36.8706824682086</v>
      </c>
      <c r="K724" s="0" t="n">
        <v>93.5</v>
      </c>
      <c r="L724" s="23" t="n">
        <f aca="false">IF(D724="Electrique direct")</f>
        <v>0</v>
      </c>
    </row>
    <row r="725" customFormat="false" ht="13.8" hidden="false" customHeight="false" outlineLevel="0" collapsed="false">
      <c r="A725" s="0" t="s">
        <v>15</v>
      </c>
      <c r="B725" s="0" t="s">
        <v>934</v>
      </c>
      <c r="C725" s="0" t="s">
        <v>101</v>
      </c>
      <c r="D725" s="0" t="s">
        <v>32</v>
      </c>
      <c r="E725" s="0" t="s">
        <v>34</v>
      </c>
      <c r="F725" s="0" t="s">
        <v>960</v>
      </c>
      <c r="G725" s="0" t="str">
        <f aca="false">CONCATENATE(LEFT(F725,2),RIGHT(F725,6))</f>
        <v>03760106</v>
      </c>
      <c r="H725" s="0" t="s">
        <v>227</v>
      </c>
      <c r="I725" s="0" t="n">
        <v>1.64285237540829</v>
      </c>
      <c r="J725" s="0" t="n">
        <v>36.5438106481903</v>
      </c>
      <c r="K725" s="0" t="n">
        <v>1631.25</v>
      </c>
      <c r="L725" s="23" t="n">
        <f aca="false">IF(D725="Electrique direct")</f>
        <v>0</v>
      </c>
    </row>
    <row r="726" customFormat="false" ht="13.8" hidden="false" customHeight="false" outlineLevel="0" collapsed="false">
      <c r="A726" s="0" t="s">
        <v>15</v>
      </c>
      <c r="B726" s="0" t="s">
        <v>934</v>
      </c>
      <c r="C726" s="0" t="s">
        <v>101</v>
      </c>
      <c r="D726" s="0" t="s">
        <v>40</v>
      </c>
      <c r="E726" s="0" t="s">
        <v>37</v>
      </c>
      <c r="F726" s="0" t="s">
        <v>961</v>
      </c>
      <c r="G726" s="0" t="str">
        <f aca="false">CONCATENATE(LEFT(F726,2),RIGHT(F726,6))</f>
        <v>03760303</v>
      </c>
      <c r="H726" s="0" t="s">
        <v>227</v>
      </c>
      <c r="I726" s="0" t="n">
        <v>0.671668870182616</v>
      </c>
      <c r="J726" s="0" t="n">
        <v>25.9464369230769</v>
      </c>
      <c r="K726" s="0" t="n">
        <v>819.5</v>
      </c>
      <c r="L726" s="23" t="n">
        <f aca="false">IF(D726="Electrique direct")</f>
        <v>0</v>
      </c>
    </row>
    <row r="727" customFormat="false" ht="13.8" hidden="false" customHeight="false" outlineLevel="0" collapsed="false">
      <c r="A727" s="0" t="s">
        <v>15</v>
      </c>
      <c r="B727" s="0" t="s">
        <v>934</v>
      </c>
      <c r="C727" s="0" t="s">
        <v>101</v>
      </c>
      <c r="D727" s="0" t="s">
        <v>41</v>
      </c>
      <c r="E727" s="0" t="s">
        <v>39</v>
      </c>
      <c r="F727" s="0" t="s">
        <v>962</v>
      </c>
      <c r="G727" s="0" t="str">
        <f aca="false">CONCATENATE(LEFT(F727,2),RIGHT(F727,6))</f>
        <v>03760404</v>
      </c>
      <c r="H727" s="0" t="s">
        <v>227</v>
      </c>
      <c r="I727" s="0" t="n">
        <v>0.763039861034711</v>
      </c>
      <c r="J727" s="0" t="n">
        <v>25.9464369230769</v>
      </c>
      <c r="K727" s="0" t="n">
        <v>819.5</v>
      </c>
      <c r="L727" s="23" t="n">
        <f aca="false">IF(D727="Electrique direct")</f>
        <v>0</v>
      </c>
    </row>
    <row r="728" customFormat="false" ht="13.8" hidden="false" customHeight="false" outlineLevel="0" collapsed="false">
      <c r="A728" s="0" t="s">
        <v>15</v>
      </c>
      <c r="B728" s="0" t="s">
        <v>934</v>
      </c>
      <c r="C728" s="0" t="s">
        <v>101</v>
      </c>
      <c r="D728" s="0" t="s">
        <v>45</v>
      </c>
      <c r="E728" s="0" t="s">
        <v>43</v>
      </c>
      <c r="F728" s="0" t="s">
        <v>963</v>
      </c>
      <c r="G728" s="0" t="str">
        <f aca="false">CONCATENATE(LEFT(F728,2),RIGHT(F728,6))</f>
        <v>03760602</v>
      </c>
      <c r="H728" s="0" t="s">
        <v>227</v>
      </c>
      <c r="I728" s="0" t="n">
        <v>0.92</v>
      </c>
      <c r="J728" s="0" t="n">
        <v>10.4</v>
      </c>
      <c r="K728" s="0" t="n">
        <v>1031.25</v>
      </c>
      <c r="L728" s="23" t="n">
        <f aca="false">IF(D728="Electrique direct")</f>
        <v>1</v>
      </c>
    </row>
    <row r="729" customFormat="false" ht="13.8" hidden="false" customHeight="false" outlineLevel="0" collapsed="false">
      <c r="A729" s="0" t="s">
        <v>15</v>
      </c>
      <c r="B729" s="0" t="s">
        <v>934</v>
      </c>
      <c r="C729" s="0" t="s">
        <v>101</v>
      </c>
      <c r="D729" s="0" t="s">
        <v>48</v>
      </c>
      <c r="E729" s="0" t="s">
        <v>43</v>
      </c>
      <c r="F729" s="0" t="s">
        <v>964</v>
      </c>
      <c r="G729" s="0" t="str">
        <f aca="false">CONCATENATE(LEFT(F729,2),RIGHT(F729,6))</f>
        <v>03760902</v>
      </c>
      <c r="H729" s="0" t="s">
        <v>227</v>
      </c>
      <c r="I729" s="0" t="n">
        <v>3.27439423255813</v>
      </c>
      <c r="J729" s="0" t="n">
        <v>83.2855292570771</v>
      </c>
      <c r="K729" s="0" t="n">
        <v>1031.25</v>
      </c>
      <c r="L729" s="23" t="n">
        <f aca="false">IF(D729="Electrique direct")</f>
        <v>0</v>
      </c>
    </row>
    <row r="730" customFormat="false" ht="13.8" hidden="false" customHeight="false" outlineLevel="0" collapsed="false">
      <c r="A730" s="0" t="s">
        <v>15</v>
      </c>
      <c r="B730" s="0" t="s">
        <v>934</v>
      </c>
      <c r="C730" s="0" t="s">
        <v>101</v>
      </c>
      <c r="D730" s="0" t="s">
        <v>35</v>
      </c>
      <c r="E730" s="0" t="s">
        <v>33</v>
      </c>
      <c r="F730" s="0" t="s">
        <v>965</v>
      </c>
      <c r="G730" s="0" t="str">
        <f aca="false">CONCATENATE(LEFT(F730,2),RIGHT(F730,6))</f>
        <v>03762101</v>
      </c>
      <c r="H730" s="0" t="s">
        <v>227</v>
      </c>
      <c r="I730" s="0" t="n">
        <v>1.85978533214234</v>
      </c>
      <c r="J730" s="0" t="n">
        <v>43.8936696050102</v>
      </c>
      <c r="K730" s="0" t="n">
        <v>93.5</v>
      </c>
      <c r="L730" s="23" t="n">
        <f aca="false">IF(D730="Electrique direct")</f>
        <v>0</v>
      </c>
    </row>
    <row r="731" customFormat="false" ht="13.8" hidden="false" customHeight="false" outlineLevel="0" collapsed="false">
      <c r="A731" s="0" t="s">
        <v>15</v>
      </c>
      <c r="B731" s="0" t="s">
        <v>934</v>
      </c>
      <c r="C731" s="0" t="s">
        <v>101</v>
      </c>
      <c r="D731" s="0" t="s">
        <v>35</v>
      </c>
      <c r="E731" s="0" t="s">
        <v>34</v>
      </c>
      <c r="F731" s="0" t="s">
        <v>966</v>
      </c>
      <c r="G731" s="0" t="str">
        <f aca="false">CONCATENATE(LEFT(F731,2),RIGHT(F731,6))</f>
        <v>03762106</v>
      </c>
      <c r="H731" s="0" t="s">
        <v>227</v>
      </c>
      <c r="I731" s="0" t="n">
        <v>1.89559889470188</v>
      </c>
      <c r="J731" s="0" t="n">
        <v>43.5045364859408</v>
      </c>
      <c r="K731" s="0" t="n">
        <v>1631.25</v>
      </c>
      <c r="L731" s="23" t="n">
        <f aca="false">IF(D731="Electrique direct")</f>
        <v>0</v>
      </c>
    </row>
    <row r="732" customFormat="false" ht="13.8" hidden="false" customHeight="false" outlineLevel="0" collapsed="false">
      <c r="A732" s="0" t="s">
        <v>15</v>
      </c>
      <c r="B732" s="0" t="s">
        <v>934</v>
      </c>
      <c r="C732" s="0" t="s">
        <v>101</v>
      </c>
      <c r="D732" s="0" t="s">
        <v>36</v>
      </c>
      <c r="E732" s="0" t="s">
        <v>37</v>
      </c>
      <c r="F732" s="0" t="s">
        <v>967</v>
      </c>
      <c r="G732" s="0" t="str">
        <f aca="false">CONCATENATE(LEFT(F732,2),RIGHT(F732,6))</f>
        <v>03762303</v>
      </c>
      <c r="H732" s="0" t="s">
        <v>227</v>
      </c>
      <c r="I732" s="0" t="n">
        <v>0.74947052151688</v>
      </c>
      <c r="J732" s="0" t="n">
        <v>30.8886153846153</v>
      </c>
      <c r="K732" s="0" t="n">
        <v>819.5</v>
      </c>
      <c r="L732" s="23" t="n">
        <f aca="false">IF(D732="Electrique direct")</f>
        <v>0</v>
      </c>
    </row>
    <row r="733" customFormat="false" ht="13.8" hidden="false" customHeight="false" outlineLevel="0" collapsed="false">
      <c r="A733" s="0" t="s">
        <v>15</v>
      </c>
      <c r="B733" s="0" t="s">
        <v>934</v>
      </c>
      <c r="C733" s="0" t="s">
        <v>101</v>
      </c>
      <c r="D733" s="0" t="s">
        <v>38</v>
      </c>
      <c r="E733" s="0" t="s">
        <v>39</v>
      </c>
      <c r="F733" s="0" t="s">
        <v>968</v>
      </c>
      <c r="G733" s="0" t="str">
        <f aca="false">CONCATENATE(LEFT(F733,2),RIGHT(F733,6))</f>
        <v>03762404</v>
      </c>
      <c r="H733" s="0" t="s">
        <v>227</v>
      </c>
      <c r="I733" s="0" t="n">
        <v>0.977268354683153</v>
      </c>
      <c r="J733" s="0" t="n">
        <v>30.8886153846153</v>
      </c>
      <c r="K733" s="0" t="n">
        <v>819.5</v>
      </c>
      <c r="L733" s="23" t="n">
        <f aca="false">IF(D733="Electrique direct")</f>
        <v>0</v>
      </c>
    </row>
    <row r="734" customFormat="false" ht="13.8" hidden="false" customHeight="false" outlineLevel="0" collapsed="false">
      <c r="A734" s="0" t="s">
        <v>15</v>
      </c>
      <c r="B734" s="0" t="s">
        <v>934</v>
      </c>
      <c r="C734" s="0" t="s">
        <v>101</v>
      </c>
      <c r="D734" s="0" t="s">
        <v>46</v>
      </c>
      <c r="E734" s="0" t="s">
        <v>43</v>
      </c>
      <c r="F734" s="0" t="s">
        <v>969</v>
      </c>
      <c r="G734" s="0" t="str">
        <f aca="false">CONCATENATE(LEFT(F734,2),RIGHT(F734,6))</f>
        <v>03762602</v>
      </c>
      <c r="H734" s="0" t="s">
        <v>227</v>
      </c>
      <c r="I734" s="0" t="n">
        <v>1</v>
      </c>
      <c r="J734" s="0" t="n">
        <v>12</v>
      </c>
      <c r="K734" s="0" t="n">
        <v>1031.25</v>
      </c>
      <c r="L734" s="23" t="n">
        <f aca="false">IF(D734="Electrique direct")</f>
        <v>0</v>
      </c>
    </row>
    <row r="735" customFormat="false" ht="13.8" hidden="false" customHeight="false" outlineLevel="0" collapsed="false">
      <c r="A735" s="0" t="s">
        <v>15</v>
      </c>
      <c r="B735" s="0" t="s">
        <v>934</v>
      </c>
      <c r="C735" s="0" t="s">
        <v>101</v>
      </c>
      <c r="D735" s="0" t="s">
        <v>49</v>
      </c>
      <c r="E735" s="0" t="s">
        <v>43</v>
      </c>
      <c r="F735" s="0" t="s">
        <v>970</v>
      </c>
      <c r="G735" s="0" t="str">
        <f aca="false">CONCATENATE(LEFT(F735,2),RIGHT(F735,6))</f>
        <v>03762902</v>
      </c>
      <c r="H735" s="0" t="s">
        <v>227</v>
      </c>
      <c r="I735" s="0" t="n">
        <v>3.39795627906976</v>
      </c>
      <c r="J735" s="0" t="n">
        <v>99.1494395917585</v>
      </c>
      <c r="K735" s="0" t="n">
        <v>1031.25</v>
      </c>
      <c r="L735" s="23" t="n">
        <f aca="false">IF(D735="Electrique direct")</f>
        <v>0</v>
      </c>
    </row>
    <row r="736" customFormat="false" ht="13.8" hidden="false" customHeight="false" outlineLevel="0" collapsed="false">
      <c r="A736" s="0" t="s">
        <v>16</v>
      </c>
      <c r="B736" s="0" t="s">
        <v>971</v>
      </c>
      <c r="C736" s="0" t="s">
        <v>106</v>
      </c>
      <c r="D736" s="0" t="s">
        <v>32</v>
      </c>
      <c r="E736" s="0" t="s">
        <v>33</v>
      </c>
      <c r="F736" s="0" t="s">
        <v>972</v>
      </c>
      <c r="G736" s="0" t="str">
        <f aca="false">CONCATENATE(LEFT(F736,2),RIGHT(F736,6))</f>
        <v>04030101</v>
      </c>
      <c r="H736" s="0" t="s">
        <v>227</v>
      </c>
      <c r="I736" s="0" t="n">
        <v>0.788852099964712</v>
      </c>
      <c r="J736" s="0" t="n">
        <v>48.4172873363721</v>
      </c>
      <c r="K736" s="0" t="n">
        <v>68</v>
      </c>
      <c r="L736" s="23" t="n">
        <f aca="false">IF(D736="Electrique direct")</f>
        <v>0</v>
      </c>
    </row>
    <row r="737" customFormat="false" ht="13.8" hidden="false" customHeight="false" outlineLevel="0" collapsed="false">
      <c r="A737" s="0" t="s">
        <v>16</v>
      </c>
      <c r="B737" s="0" t="s">
        <v>971</v>
      </c>
      <c r="C737" s="0" t="s">
        <v>106</v>
      </c>
      <c r="D737" s="0" t="s">
        <v>32</v>
      </c>
      <c r="E737" s="0" t="s">
        <v>34</v>
      </c>
      <c r="F737" s="0" t="s">
        <v>973</v>
      </c>
      <c r="G737" s="0" t="str">
        <f aca="false">CONCATENATE(LEFT(F737,2),RIGHT(F737,6))</f>
        <v>04030106</v>
      </c>
      <c r="H737" s="0" t="s">
        <v>227</v>
      </c>
      <c r="I737" s="0" t="n">
        <v>0.940526734644275</v>
      </c>
      <c r="J737" s="0" t="n">
        <v>48.7913337852317</v>
      </c>
      <c r="K737" s="0" t="n">
        <v>1531.42857142857</v>
      </c>
      <c r="L737" s="23" t="n">
        <f aca="false">IF(D737="Electrique direct")</f>
        <v>0</v>
      </c>
    </row>
    <row r="738" customFormat="false" ht="13.8" hidden="false" customHeight="false" outlineLevel="0" collapsed="false">
      <c r="A738" s="0" t="s">
        <v>16</v>
      </c>
      <c r="B738" s="0" t="s">
        <v>971</v>
      </c>
      <c r="C738" s="0" t="s">
        <v>106</v>
      </c>
      <c r="D738" s="0" t="s">
        <v>40</v>
      </c>
      <c r="E738" s="0" t="s">
        <v>37</v>
      </c>
      <c r="F738" s="0" t="s">
        <v>974</v>
      </c>
      <c r="G738" s="0" t="str">
        <f aca="false">CONCATENATE(LEFT(F738,2),RIGHT(F738,6))</f>
        <v>04030303</v>
      </c>
      <c r="H738" s="0" t="s">
        <v>227</v>
      </c>
      <c r="I738" s="0" t="n">
        <v>0.599580441110708</v>
      </c>
      <c r="J738" s="0" t="n">
        <v>30.5644991525639</v>
      </c>
      <c r="K738" s="0" t="n">
        <v>596</v>
      </c>
      <c r="L738" s="23" t="n">
        <f aca="false">IF(D738="Electrique direct")</f>
        <v>0</v>
      </c>
    </row>
    <row r="739" customFormat="false" ht="13.8" hidden="false" customHeight="false" outlineLevel="0" collapsed="false">
      <c r="A739" s="0" t="s">
        <v>16</v>
      </c>
      <c r="B739" s="0" t="s">
        <v>971</v>
      </c>
      <c r="C739" s="0" t="s">
        <v>106</v>
      </c>
      <c r="D739" s="0" t="s">
        <v>41</v>
      </c>
      <c r="E739" s="0" t="s">
        <v>39</v>
      </c>
      <c r="F739" s="0" t="s">
        <v>975</v>
      </c>
      <c r="G739" s="0" t="str">
        <f aca="false">CONCATENATE(LEFT(F739,2),RIGHT(F739,6))</f>
        <v>04030404</v>
      </c>
      <c r="H739" s="0" t="s">
        <v>227</v>
      </c>
      <c r="I739" s="0" t="n">
        <v>0.897758035357945</v>
      </c>
      <c r="J739" s="0" t="n">
        <v>22.3108825844694</v>
      </c>
      <c r="K739" s="0" t="n">
        <v>596</v>
      </c>
      <c r="L739" s="23" t="n">
        <f aca="false">IF(D739="Electrique direct")</f>
        <v>0</v>
      </c>
    </row>
    <row r="740" customFormat="false" ht="13.8" hidden="false" customHeight="false" outlineLevel="0" collapsed="false">
      <c r="A740" s="0" t="s">
        <v>16</v>
      </c>
      <c r="B740" s="0" t="s">
        <v>971</v>
      </c>
      <c r="C740" s="0" t="s">
        <v>106</v>
      </c>
      <c r="D740" s="0" t="s">
        <v>45</v>
      </c>
      <c r="E740" s="0" t="s">
        <v>43</v>
      </c>
      <c r="F740" s="0" t="s">
        <v>976</v>
      </c>
      <c r="G740" s="0" t="str">
        <f aca="false">CONCATENATE(LEFT(F740,2),RIGHT(F740,6))</f>
        <v>04030602</v>
      </c>
      <c r="H740" s="0" t="s">
        <v>227</v>
      </c>
      <c r="I740" s="0" t="n">
        <v>0.92</v>
      </c>
      <c r="J740" s="0" t="n">
        <v>10.4</v>
      </c>
      <c r="K740" s="0" t="n">
        <v>750</v>
      </c>
      <c r="L740" s="23" t="n">
        <f aca="false">IF(D740="Electrique direct")</f>
        <v>1</v>
      </c>
    </row>
    <row r="741" customFormat="false" ht="13.8" hidden="false" customHeight="false" outlineLevel="0" collapsed="false">
      <c r="A741" s="0" t="s">
        <v>16</v>
      </c>
      <c r="B741" s="0" t="s">
        <v>971</v>
      </c>
      <c r="C741" s="0" t="s">
        <v>106</v>
      </c>
      <c r="D741" s="0" t="s">
        <v>48</v>
      </c>
      <c r="E741" s="0" t="s">
        <v>43</v>
      </c>
      <c r="F741" s="0" t="s">
        <v>977</v>
      </c>
      <c r="G741" s="0" t="str">
        <f aca="false">CONCATENATE(LEFT(F741,2),RIGHT(F741,6))</f>
        <v>04030902</v>
      </c>
      <c r="H741" s="0" t="s">
        <v>227</v>
      </c>
      <c r="I741" s="0" t="n">
        <v>2.89517134883721</v>
      </c>
      <c r="J741" s="0" t="n">
        <v>134.402745770786</v>
      </c>
      <c r="K741" s="0" t="n">
        <v>788.571428571429</v>
      </c>
      <c r="L741" s="23" t="n">
        <f aca="false">IF(D741="Electrique direct")</f>
        <v>0</v>
      </c>
    </row>
    <row r="742" customFormat="false" ht="13.8" hidden="false" customHeight="false" outlineLevel="0" collapsed="false">
      <c r="A742" s="0" t="s">
        <v>16</v>
      </c>
      <c r="B742" s="0" t="s">
        <v>971</v>
      </c>
      <c r="C742" s="0" t="s">
        <v>106</v>
      </c>
      <c r="D742" s="0" t="s">
        <v>35</v>
      </c>
      <c r="E742" s="0" t="s">
        <v>33</v>
      </c>
      <c r="F742" s="0" t="s">
        <v>978</v>
      </c>
      <c r="G742" s="0" t="str">
        <f aca="false">CONCATENATE(LEFT(F742,2),RIGHT(F742,6))</f>
        <v>04032101</v>
      </c>
      <c r="H742" s="0" t="s">
        <v>227</v>
      </c>
      <c r="I742" s="0" t="n">
        <v>0.910213961497744</v>
      </c>
      <c r="J742" s="0" t="n">
        <v>57.6396277813953</v>
      </c>
      <c r="K742" s="0" t="n">
        <v>68</v>
      </c>
      <c r="L742" s="23" t="n">
        <f aca="false">IF(D742="Electrique direct")</f>
        <v>0</v>
      </c>
    </row>
    <row r="743" customFormat="false" ht="13.8" hidden="false" customHeight="false" outlineLevel="0" collapsed="false">
      <c r="A743" s="0" t="s">
        <v>16</v>
      </c>
      <c r="B743" s="0" t="s">
        <v>971</v>
      </c>
      <c r="C743" s="0" t="s">
        <v>106</v>
      </c>
      <c r="D743" s="0" t="s">
        <v>35</v>
      </c>
      <c r="E743" s="0" t="s">
        <v>34</v>
      </c>
      <c r="F743" s="0" t="s">
        <v>979</v>
      </c>
      <c r="G743" s="0" t="str">
        <f aca="false">CONCATENATE(LEFT(F743,2),RIGHT(F743,6))</f>
        <v>04032106</v>
      </c>
      <c r="H743" s="0" t="s">
        <v>227</v>
      </c>
      <c r="I743" s="0" t="n">
        <v>1.08522315535878</v>
      </c>
      <c r="J743" s="0" t="n">
        <v>58.0849211728948</v>
      </c>
      <c r="K743" s="0" t="n">
        <v>1531.42857142857</v>
      </c>
      <c r="L743" s="23" t="n">
        <f aca="false">IF(D743="Electrique direct")</f>
        <v>0</v>
      </c>
    </row>
    <row r="744" customFormat="false" ht="13.8" hidden="false" customHeight="false" outlineLevel="0" collapsed="false">
      <c r="A744" s="0" t="s">
        <v>16</v>
      </c>
      <c r="B744" s="0" t="s">
        <v>971</v>
      </c>
      <c r="C744" s="0" t="s">
        <v>106</v>
      </c>
      <c r="D744" s="0" t="s">
        <v>36</v>
      </c>
      <c r="E744" s="0" t="s">
        <v>37</v>
      </c>
      <c r="F744" s="0" t="s">
        <v>980</v>
      </c>
      <c r="G744" s="0" t="str">
        <f aca="false">CONCATENATE(LEFT(F744,2),RIGHT(F744,6))</f>
        <v>04032303</v>
      </c>
      <c r="H744" s="0" t="s">
        <v>227</v>
      </c>
      <c r="I744" s="0" t="n">
        <v>0.760672811892987</v>
      </c>
      <c r="J744" s="0" t="n">
        <v>36.3863085149571</v>
      </c>
      <c r="K744" s="0" t="n">
        <v>596</v>
      </c>
      <c r="L744" s="23" t="n">
        <f aca="false">IF(D744="Electrique direct")</f>
        <v>0</v>
      </c>
    </row>
    <row r="745" customFormat="false" ht="13.8" hidden="false" customHeight="false" outlineLevel="0" collapsed="false">
      <c r="A745" s="0" t="s">
        <v>16</v>
      </c>
      <c r="B745" s="0" t="s">
        <v>971</v>
      </c>
      <c r="C745" s="0" t="s">
        <v>106</v>
      </c>
      <c r="D745" s="0" t="s">
        <v>38</v>
      </c>
      <c r="E745" s="0" t="s">
        <v>39</v>
      </c>
      <c r="F745" s="0" t="s">
        <v>981</v>
      </c>
      <c r="G745" s="0" t="str">
        <f aca="false">CONCATENATE(LEFT(F745,2),RIGHT(F745,6))</f>
        <v>04032404</v>
      </c>
      <c r="H745" s="0" t="s">
        <v>227</v>
      </c>
      <c r="I745" s="0" t="n">
        <v>0.987070626323076</v>
      </c>
      <c r="J745" s="0" t="n">
        <v>26.5605745053206</v>
      </c>
      <c r="K745" s="0" t="n">
        <v>596</v>
      </c>
      <c r="L745" s="23" t="n">
        <f aca="false">IF(D745="Electrique direct")</f>
        <v>0</v>
      </c>
    </row>
    <row r="746" customFormat="false" ht="13.8" hidden="false" customHeight="false" outlineLevel="0" collapsed="false">
      <c r="A746" s="0" t="s">
        <v>16</v>
      </c>
      <c r="B746" s="0" t="s">
        <v>971</v>
      </c>
      <c r="C746" s="0" t="s">
        <v>106</v>
      </c>
      <c r="D746" s="0" t="s">
        <v>46</v>
      </c>
      <c r="E746" s="0" t="s">
        <v>43</v>
      </c>
      <c r="F746" s="0" t="s">
        <v>982</v>
      </c>
      <c r="G746" s="0" t="str">
        <f aca="false">CONCATENATE(LEFT(F746,2),RIGHT(F746,6))</f>
        <v>04032602</v>
      </c>
      <c r="H746" s="0" t="s">
        <v>227</v>
      </c>
      <c r="I746" s="0" t="n">
        <v>1</v>
      </c>
      <c r="J746" s="0" t="n">
        <v>12</v>
      </c>
      <c r="K746" s="0" t="n">
        <v>750</v>
      </c>
      <c r="L746" s="23" t="n">
        <f aca="false">IF(D746="Electrique direct")</f>
        <v>0</v>
      </c>
    </row>
    <row r="747" customFormat="false" ht="13.8" hidden="false" customHeight="false" outlineLevel="0" collapsed="false">
      <c r="A747" s="0" t="s">
        <v>16</v>
      </c>
      <c r="B747" s="0" t="s">
        <v>971</v>
      </c>
      <c r="C747" s="0" t="s">
        <v>106</v>
      </c>
      <c r="D747" s="0" t="s">
        <v>49</v>
      </c>
      <c r="E747" s="0" t="s">
        <v>43</v>
      </c>
      <c r="F747" s="0" t="s">
        <v>983</v>
      </c>
      <c r="G747" s="0" t="str">
        <f aca="false">CONCATENATE(LEFT(F747,2),RIGHT(F747,6))</f>
        <v>04032902</v>
      </c>
      <c r="H747" s="0" t="s">
        <v>227</v>
      </c>
      <c r="I747" s="0" t="n">
        <v>3.34058232558139</v>
      </c>
      <c r="J747" s="0" t="n">
        <v>160.003268774745</v>
      </c>
      <c r="K747" s="0" t="n">
        <v>788.571428571429</v>
      </c>
      <c r="L747" s="23" t="n">
        <f aca="false">IF(D747="Electrique direct")</f>
        <v>0</v>
      </c>
    </row>
    <row r="748" customFormat="false" ht="13.8" hidden="false" customHeight="false" outlineLevel="0" collapsed="false">
      <c r="A748" s="0" t="s">
        <v>16</v>
      </c>
      <c r="B748" s="0" t="s">
        <v>971</v>
      </c>
      <c r="C748" s="0" t="s">
        <v>109</v>
      </c>
      <c r="D748" s="0" t="s">
        <v>32</v>
      </c>
      <c r="E748" s="0" t="s">
        <v>33</v>
      </c>
      <c r="F748" s="0" t="s">
        <v>984</v>
      </c>
      <c r="G748" s="0" t="str">
        <f aca="false">CONCATENATE(LEFT(F748,2),RIGHT(F748,6))</f>
        <v>04060101</v>
      </c>
      <c r="H748" s="0" t="s">
        <v>227</v>
      </c>
      <c r="I748" s="0" t="n">
        <v>0.8079765356321</v>
      </c>
      <c r="J748" s="0" t="n">
        <v>52.0639351468634</v>
      </c>
      <c r="K748" s="0" t="n">
        <v>68</v>
      </c>
      <c r="L748" s="23" t="n">
        <f aca="false">IF(D748="Electrique direct")</f>
        <v>0</v>
      </c>
    </row>
    <row r="749" customFormat="false" ht="13.8" hidden="false" customHeight="false" outlineLevel="0" collapsed="false">
      <c r="A749" s="0" t="s">
        <v>16</v>
      </c>
      <c r="B749" s="0" t="s">
        <v>971</v>
      </c>
      <c r="C749" s="0" t="s">
        <v>109</v>
      </c>
      <c r="D749" s="0" t="s">
        <v>32</v>
      </c>
      <c r="E749" s="0" t="s">
        <v>34</v>
      </c>
      <c r="F749" s="0" t="s">
        <v>985</v>
      </c>
      <c r="G749" s="0" t="str">
        <f aca="false">CONCATENATE(LEFT(F749,2),RIGHT(F749,6))</f>
        <v>04060106</v>
      </c>
      <c r="H749" s="0" t="s">
        <v>227</v>
      </c>
      <c r="I749" s="0" t="n">
        <v>0.949773873897018</v>
      </c>
      <c r="J749" s="0" t="n">
        <v>49.2901625858078</v>
      </c>
      <c r="K749" s="0" t="n">
        <v>1531.42857142857</v>
      </c>
      <c r="L749" s="23" t="n">
        <f aca="false">IF(D749="Electrique direct")</f>
        <v>0</v>
      </c>
    </row>
    <row r="750" customFormat="false" ht="13.8" hidden="false" customHeight="false" outlineLevel="0" collapsed="false">
      <c r="A750" s="0" t="s">
        <v>16</v>
      </c>
      <c r="B750" s="0" t="s">
        <v>971</v>
      </c>
      <c r="C750" s="0" t="s">
        <v>109</v>
      </c>
      <c r="D750" s="0" t="s">
        <v>40</v>
      </c>
      <c r="E750" s="0" t="s">
        <v>37</v>
      </c>
      <c r="F750" s="0" t="s">
        <v>986</v>
      </c>
      <c r="G750" s="0" t="str">
        <f aca="false">CONCATENATE(LEFT(F750,2),RIGHT(F750,6))</f>
        <v>04060303</v>
      </c>
      <c r="H750" s="0" t="s">
        <v>227</v>
      </c>
      <c r="I750" s="0" t="n">
        <v>0.599575751786102</v>
      </c>
      <c r="J750" s="0" t="n">
        <v>30.5004605637268</v>
      </c>
      <c r="K750" s="0" t="n">
        <v>596</v>
      </c>
      <c r="L750" s="23" t="n">
        <f aca="false">IF(D750="Electrique direct")</f>
        <v>0</v>
      </c>
    </row>
    <row r="751" customFormat="false" ht="13.8" hidden="false" customHeight="false" outlineLevel="0" collapsed="false">
      <c r="A751" s="0" t="s">
        <v>16</v>
      </c>
      <c r="B751" s="0" t="s">
        <v>971</v>
      </c>
      <c r="C751" s="0" t="s">
        <v>109</v>
      </c>
      <c r="D751" s="0" t="s">
        <v>41</v>
      </c>
      <c r="E751" s="0" t="s">
        <v>39</v>
      </c>
      <c r="F751" s="0" t="s">
        <v>987</v>
      </c>
      <c r="G751" s="0" t="str">
        <f aca="false">CONCATENATE(LEFT(F751,2),RIGHT(F751,6))</f>
        <v>04060404</v>
      </c>
      <c r="H751" s="0" t="s">
        <v>227</v>
      </c>
      <c r="I751" s="0" t="n">
        <v>0.89773735137878</v>
      </c>
      <c r="J751" s="0" t="n">
        <v>22.124739767207</v>
      </c>
      <c r="K751" s="0" t="n">
        <v>596</v>
      </c>
      <c r="L751" s="23" t="n">
        <f aca="false">IF(D751="Electrique direct")</f>
        <v>0</v>
      </c>
    </row>
    <row r="752" customFormat="false" ht="13.8" hidden="false" customHeight="false" outlineLevel="0" collapsed="false">
      <c r="A752" s="0" t="s">
        <v>16</v>
      </c>
      <c r="B752" s="0" t="s">
        <v>971</v>
      </c>
      <c r="C752" s="0" t="s">
        <v>109</v>
      </c>
      <c r="D752" s="0" t="s">
        <v>45</v>
      </c>
      <c r="E752" s="0" t="s">
        <v>43</v>
      </c>
      <c r="F752" s="0" t="s">
        <v>988</v>
      </c>
      <c r="G752" s="0" t="str">
        <f aca="false">CONCATENATE(LEFT(F752,2),RIGHT(F752,6))</f>
        <v>04060602</v>
      </c>
      <c r="H752" s="0" t="s">
        <v>227</v>
      </c>
      <c r="I752" s="0" t="n">
        <v>0.92</v>
      </c>
      <c r="J752" s="0" t="n">
        <v>10.4</v>
      </c>
      <c r="K752" s="0" t="n">
        <v>750</v>
      </c>
      <c r="L752" s="23" t="n">
        <f aca="false">IF(D752="Electrique direct")</f>
        <v>1</v>
      </c>
    </row>
    <row r="753" customFormat="false" ht="13.8" hidden="false" customHeight="false" outlineLevel="0" collapsed="false">
      <c r="A753" s="0" t="s">
        <v>16</v>
      </c>
      <c r="B753" s="0" t="s">
        <v>971</v>
      </c>
      <c r="C753" s="0" t="s">
        <v>109</v>
      </c>
      <c r="D753" s="0" t="s">
        <v>48</v>
      </c>
      <c r="E753" s="0" t="s">
        <v>43</v>
      </c>
      <c r="F753" s="0" t="s">
        <v>989</v>
      </c>
      <c r="G753" s="0" t="str">
        <f aca="false">CONCATENATE(LEFT(F753,2),RIGHT(F753,6))</f>
        <v>04060902</v>
      </c>
      <c r="H753" s="0" t="s">
        <v>227</v>
      </c>
      <c r="I753" s="0" t="n">
        <v>2.89517134883721</v>
      </c>
      <c r="J753" s="0" t="n">
        <v>135.092441900028</v>
      </c>
      <c r="K753" s="0" t="n">
        <v>788.571428571429</v>
      </c>
      <c r="L753" s="23" t="n">
        <f aca="false">IF(D753="Electrique direct")</f>
        <v>0</v>
      </c>
    </row>
    <row r="754" customFormat="false" ht="13.8" hidden="false" customHeight="false" outlineLevel="0" collapsed="false">
      <c r="A754" s="0" t="s">
        <v>16</v>
      </c>
      <c r="B754" s="0" t="s">
        <v>971</v>
      </c>
      <c r="C754" s="0" t="s">
        <v>109</v>
      </c>
      <c r="D754" s="0" t="s">
        <v>35</v>
      </c>
      <c r="E754" s="0" t="s">
        <v>33</v>
      </c>
      <c r="F754" s="0" t="s">
        <v>990</v>
      </c>
      <c r="G754" s="0" t="str">
        <f aca="false">CONCATENATE(LEFT(F754,2),RIGHT(F754,6))</f>
        <v>04062101</v>
      </c>
      <c r="H754" s="0" t="s">
        <v>227</v>
      </c>
      <c r="I754" s="0" t="n">
        <v>0.932280618037037</v>
      </c>
      <c r="J754" s="0" t="n">
        <v>61.9808751748374</v>
      </c>
      <c r="K754" s="0" t="n">
        <v>68</v>
      </c>
      <c r="L754" s="23" t="n">
        <f aca="false">IF(D754="Electrique direct")</f>
        <v>0</v>
      </c>
    </row>
    <row r="755" customFormat="false" ht="13.8" hidden="false" customHeight="false" outlineLevel="0" collapsed="false">
      <c r="A755" s="0" t="s">
        <v>16</v>
      </c>
      <c r="B755" s="0" t="s">
        <v>971</v>
      </c>
      <c r="C755" s="0" t="s">
        <v>109</v>
      </c>
      <c r="D755" s="0" t="s">
        <v>35</v>
      </c>
      <c r="E755" s="0" t="s">
        <v>34</v>
      </c>
      <c r="F755" s="0" t="s">
        <v>991</v>
      </c>
      <c r="G755" s="0" t="str">
        <f aca="false">CONCATENATE(LEFT(F755,2),RIGHT(F755,6))</f>
        <v>04062106</v>
      </c>
      <c r="H755" s="0" t="s">
        <v>227</v>
      </c>
      <c r="I755" s="0" t="n">
        <v>1.09589293141964</v>
      </c>
      <c r="J755" s="0" t="n">
        <v>58.6787649831045</v>
      </c>
      <c r="K755" s="0" t="n">
        <v>1531.42857142857</v>
      </c>
      <c r="L755" s="23" t="n">
        <f aca="false">IF(D755="Electrique direct")</f>
        <v>0</v>
      </c>
    </row>
    <row r="756" customFormat="false" ht="13.8" hidden="false" customHeight="false" outlineLevel="0" collapsed="false">
      <c r="A756" s="0" t="s">
        <v>16</v>
      </c>
      <c r="B756" s="0" t="s">
        <v>971</v>
      </c>
      <c r="C756" s="0" t="s">
        <v>109</v>
      </c>
      <c r="D756" s="0" t="s">
        <v>36</v>
      </c>
      <c r="E756" s="0" t="s">
        <v>37</v>
      </c>
      <c r="F756" s="0" t="s">
        <v>992</v>
      </c>
      <c r="G756" s="0" t="str">
        <f aca="false">CONCATENATE(LEFT(F756,2),RIGHT(F756,6))</f>
        <v>04062303</v>
      </c>
      <c r="H756" s="0" t="s">
        <v>227</v>
      </c>
      <c r="I756" s="0" t="n">
        <v>0.760673012465402</v>
      </c>
      <c r="J756" s="0" t="n">
        <v>36.3100720996747</v>
      </c>
      <c r="K756" s="0" t="n">
        <v>596</v>
      </c>
      <c r="L756" s="23" t="n">
        <f aca="false">IF(D756="Electrique direct")</f>
        <v>0</v>
      </c>
    </row>
    <row r="757" customFormat="false" ht="13.8" hidden="false" customHeight="false" outlineLevel="0" collapsed="false">
      <c r="A757" s="0" t="s">
        <v>16</v>
      </c>
      <c r="B757" s="0" t="s">
        <v>971</v>
      </c>
      <c r="C757" s="0" t="s">
        <v>109</v>
      </c>
      <c r="D757" s="0" t="s">
        <v>38</v>
      </c>
      <c r="E757" s="0" t="s">
        <v>39</v>
      </c>
      <c r="F757" s="0" t="s">
        <v>993</v>
      </c>
      <c r="G757" s="0" t="str">
        <f aca="false">CONCATENATE(LEFT(F757,2),RIGHT(F757,6))</f>
        <v>04062404</v>
      </c>
      <c r="H757" s="0" t="s">
        <v>227</v>
      </c>
      <c r="I757" s="0" t="n">
        <v>0.987057730570977</v>
      </c>
      <c r="J757" s="0" t="n">
        <v>26.3389759133417</v>
      </c>
      <c r="K757" s="0" t="n">
        <v>596</v>
      </c>
      <c r="L757" s="23" t="n">
        <f aca="false">IF(D757="Electrique direct")</f>
        <v>0</v>
      </c>
    </row>
    <row r="758" customFormat="false" ht="13.8" hidden="false" customHeight="false" outlineLevel="0" collapsed="false">
      <c r="A758" s="0" t="s">
        <v>16</v>
      </c>
      <c r="B758" s="0" t="s">
        <v>971</v>
      </c>
      <c r="C758" s="0" t="s">
        <v>109</v>
      </c>
      <c r="D758" s="0" t="s">
        <v>46</v>
      </c>
      <c r="E758" s="0" t="s">
        <v>43</v>
      </c>
      <c r="F758" s="0" t="s">
        <v>994</v>
      </c>
      <c r="G758" s="0" t="str">
        <f aca="false">CONCATENATE(LEFT(F758,2),RIGHT(F758,6))</f>
        <v>04062602</v>
      </c>
      <c r="H758" s="0" t="s">
        <v>227</v>
      </c>
      <c r="I758" s="0" t="n">
        <v>1</v>
      </c>
      <c r="J758" s="0" t="n">
        <v>12</v>
      </c>
      <c r="K758" s="0" t="n">
        <v>750</v>
      </c>
      <c r="L758" s="23" t="n">
        <f aca="false">IF(D758="Electrique direct")</f>
        <v>0</v>
      </c>
    </row>
    <row r="759" customFormat="false" ht="13.8" hidden="false" customHeight="false" outlineLevel="0" collapsed="false">
      <c r="A759" s="0" t="s">
        <v>16</v>
      </c>
      <c r="B759" s="0" t="s">
        <v>971</v>
      </c>
      <c r="C759" s="0" t="s">
        <v>109</v>
      </c>
      <c r="D759" s="0" t="s">
        <v>49</v>
      </c>
      <c r="E759" s="0" t="s">
        <v>43</v>
      </c>
      <c r="F759" s="0" t="s">
        <v>995</v>
      </c>
      <c r="G759" s="0" t="str">
        <f aca="false">CONCATENATE(LEFT(F759,2),RIGHT(F759,6))</f>
        <v>04062902</v>
      </c>
      <c r="H759" s="0" t="s">
        <v>227</v>
      </c>
      <c r="I759" s="0" t="n">
        <v>3.34058232558139</v>
      </c>
      <c r="J759" s="0" t="n">
        <v>160.824335595271</v>
      </c>
      <c r="K759" s="0" t="n">
        <v>788.571428571429</v>
      </c>
      <c r="L759" s="23" t="n">
        <f aca="false">IF(D759="Electrique direct")</f>
        <v>0</v>
      </c>
    </row>
    <row r="760" customFormat="false" ht="13.8" hidden="false" customHeight="false" outlineLevel="0" collapsed="false">
      <c r="A760" s="0" t="s">
        <v>16</v>
      </c>
      <c r="B760" s="0" t="s">
        <v>971</v>
      </c>
      <c r="C760" s="0" t="s">
        <v>112</v>
      </c>
      <c r="D760" s="0" t="s">
        <v>32</v>
      </c>
      <c r="E760" s="0" t="s">
        <v>33</v>
      </c>
      <c r="F760" s="0" t="s">
        <v>996</v>
      </c>
      <c r="G760" s="0" t="str">
        <f aca="false">CONCATENATE(LEFT(F760,2),RIGHT(F760,6))</f>
        <v>04110101</v>
      </c>
      <c r="H760" s="0" t="s">
        <v>227</v>
      </c>
      <c r="I760" s="0" t="n">
        <v>0.799467857675324</v>
      </c>
      <c r="J760" s="0" t="n">
        <v>23.5453999376362</v>
      </c>
      <c r="K760" s="0" t="n">
        <v>49.875</v>
      </c>
      <c r="L760" s="23" t="n">
        <f aca="false">IF(D760="Electrique direct")</f>
        <v>0</v>
      </c>
    </row>
    <row r="761" customFormat="false" ht="13.8" hidden="false" customHeight="false" outlineLevel="0" collapsed="false">
      <c r="A761" s="0" t="s">
        <v>16</v>
      </c>
      <c r="B761" s="0" t="s">
        <v>971</v>
      </c>
      <c r="C761" s="0" t="s">
        <v>112</v>
      </c>
      <c r="D761" s="0" t="s">
        <v>32</v>
      </c>
      <c r="E761" s="0" t="s">
        <v>34</v>
      </c>
      <c r="F761" s="0" t="s">
        <v>997</v>
      </c>
      <c r="G761" s="0" t="str">
        <f aca="false">CONCATENATE(LEFT(F761,2),RIGHT(F761,6))</f>
        <v>04110106</v>
      </c>
      <c r="H761" s="0" t="s">
        <v>227</v>
      </c>
      <c r="I761" s="0" t="n">
        <v>0.932040082258216</v>
      </c>
      <c r="J761" s="0" t="n">
        <v>22.1757164917644</v>
      </c>
      <c r="K761" s="0" t="n">
        <v>1531.42857142857</v>
      </c>
      <c r="L761" s="23" t="n">
        <f aca="false">IF(D761="Electrique direct")</f>
        <v>0</v>
      </c>
    </row>
    <row r="762" customFormat="false" ht="13.8" hidden="false" customHeight="false" outlineLevel="0" collapsed="false">
      <c r="A762" s="0" t="s">
        <v>16</v>
      </c>
      <c r="B762" s="0" t="s">
        <v>971</v>
      </c>
      <c r="C762" s="0" t="s">
        <v>112</v>
      </c>
      <c r="D762" s="0" t="s">
        <v>40</v>
      </c>
      <c r="E762" s="0" t="s">
        <v>37</v>
      </c>
      <c r="F762" s="0" t="s">
        <v>998</v>
      </c>
      <c r="G762" s="0" t="str">
        <f aca="false">CONCATENATE(LEFT(F762,2),RIGHT(F762,6))</f>
        <v>04110303</v>
      </c>
      <c r="H762" s="0" t="s">
        <v>227</v>
      </c>
      <c r="I762" s="0" t="n">
        <v>0.597981592581667</v>
      </c>
      <c r="J762" s="0" t="n">
        <v>12.8470308145646</v>
      </c>
      <c r="K762" s="0" t="n">
        <v>514.5</v>
      </c>
      <c r="L762" s="23" t="n">
        <f aca="false">IF(D762="Electrique direct")</f>
        <v>0</v>
      </c>
    </row>
    <row r="763" customFormat="false" ht="13.8" hidden="false" customHeight="false" outlineLevel="0" collapsed="false">
      <c r="A763" s="0" t="s">
        <v>16</v>
      </c>
      <c r="B763" s="0" t="s">
        <v>971</v>
      </c>
      <c r="C763" s="0" t="s">
        <v>112</v>
      </c>
      <c r="D763" s="0" t="s">
        <v>41</v>
      </c>
      <c r="E763" s="0" t="s">
        <v>39</v>
      </c>
      <c r="F763" s="0" t="s">
        <v>999</v>
      </c>
      <c r="G763" s="0" t="str">
        <f aca="false">CONCATENATE(LEFT(F763,2),RIGHT(F763,6))</f>
        <v>04110404</v>
      </c>
      <c r="H763" s="0" t="s">
        <v>227</v>
      </c>
      <c r="I763" s="0" t="n">
        <v>0.896030546623133</v>
      </c>
      <c r="J763" s="0" t="n">
        <v>9.45769263145368</v>
      </c>
      <c r="K763" s="0" t="n">
        <v>514.5</v>
      </c>
      <c r="L763" s="23" t="n">
        <f aca="false">IF(D763="Electrique direct")</f>
        <v>0</v>
      </c>
    </row>
    <row r="764" customFormat="false" ht="13.8" hidden="false" customHeight="false" outlineLevel="0" collapsed="false">
      <c r="A764" s="0" t="s">
        <v>16</v>
      </c>
      <c r="B764" s="0" t="s">
        <v>971</v>
      </c>
      <c r="C764" s="0" t="s">
        <v>112</v>
      </c>
      <c r="D764" s="0" t="s">
        <v>45</v>
      </c>
      <c r="E764" s="0" t="s">
        <v>43</v>
      </c>
      <c r="F764" s="0" t="s">
        <v>1000</v>
      </c>
      <c r="G764" s="0" t="str">
        <f aca="false">CONCATENATE(LEFT(F764,2),RIGHT(F764,6))</f>
        <v>04110602</v>
      </c>
      <c r="H764" s="0" t="s">
        <v>227</v>
      </c>
      <c r="I764" s="0" t="n">
        <v>0.92</v>
      </c>
      <c r="J764" s="0" t="n">
        <v>10.4</v>
      </c>
      <c r="K764" s="0" t="n">
        <v>656.25</v>
      </c>
      <c r="L764" s="23" t="n">
        <f aca="false">IF(D764="Electrique direct")</f>
        <v>1</v>
      </c>
    </row>
    <row r="765" customFormat="false" ht="13.8" hidden="false" customHeight="false" outlineLevel="0" collapsed="false">
      <c r="A765" s="0" t="s">
        <v>16</v>
      </c>
      <c r="B765" s="0" t="s">
        <v>971</v>
      </c>
      <c r="C765" s="0" t="s">
        <v>112</v>
      </c>
      <c r="D765" s="0" t="s">
        <v>48</v>
      </c>
      <c r="E765" s="0" t="s">
        <v>43</v>
      </c>
      <c r="F765" s="0" t="s">
        <v>1001</v>
      </c>
      <c r="G765" s="0" t="str">
        <f aca="false">CONCATENATE(LEFT(F765,2),RIGHT(F765,6))</f>
        <v>04110902</v>
      </c>
      <c r="H765" s="0" t="s">
        <v>227</v>
      </c>
      <c r="I765" s="0" t="n">
        <v>2.89517134883721</v>
      </c>
      <c r="J765" s="0" t="n">
        <v>65.3457194273138</v>
      </c>
      <c r="K765" s="0" t="n">
        <v>690</v>
      </c>
      <c r="L765" s="23" t="n">
        <f aca="false">IF(D765="Electrique direct")</f>
        <v>0</v>
      </c>
    </row>
    <row r="766" customFormat="false" ht="13.8" hidden="false" customHeight="false" outlineLevel="0" collapsed="false">
      <c r="A766" s="0" t="s">
        <v>16</v>
      </c>
      <c r="B766" s="0" t="s">
        <v>971</v>
      </c>
      <c r="C766" s="0" t="s">
        <v>112</v>
      </c>
      <c r="D766" s="0" t="s">
        <v>35</v>
      </c>
      <c r="E766" s="0" t="s">
        <v>33</v>
      </c>
      <c r="F766" s="0" t="s">
        <v>1002</v>
      </c>
      <c r="G766" s="0" t="str">
        <f aca="false">CONCATENATE(LEFT(F766,2),RIGHT(F766,6))</f>
        <v>04112101</v>
      </c>
      <c r="H766" s="0" t="s">
        <v>227</v>
      </c>
      <c r="I766" s="0" t="n">
        <v>0.922462912702297</v>
      </c>
      <c r="J766" s="0" t="n">
        <v>28.0302380209955</v>
      </c>
      <c r="K766" s="0" t="n">
        <v>49.875</v>
      </c>
      <c r="L766" s="23" t="n">
        <f aca="false">IF(D766="Electrique direct")</f>
        <v>0</v>
      </c>
    </row>
    <row r="767" customFormat="false" ht="13.8" hidden="false" customHeight="false" outlineLevel="0" collapsed="false">
      <c r="A767" s="0" t="s">
        <v>16</v>
      </c>
      <c r="B767" s="0" t="s">
        <v>971</v>
      </c>
      <c r="C767" s="0" t="s">
        <v>112</v>
      </c>
      <c r="D767" s="0" t="s">
        <v>35</v>
      </c>
      <c r="E767" s="0" t="s">
        <v>34</v>
      </c>
      <c r="F767" s="0" t="s">
        <v>1003</v>
      </c>
      <c r="G767" s="0" t="str">
        <f aca="false">CONCATENATE(LEFT(F767,2),RIGHT(F767,6))</f>
        <v>04112106</v>
      </c>
      <c r="H767" s="0" t="s">
        <v>227</v>
      </c>
      <c r="I767" s="0" t="n">
        <v>1.07543086414409</v>
      </c>
      <c r="J767" s="0" t="n">
        <v>26.3996624901957</v>
      </c>
      <c r="K767" s="0" t="n">
        <v>1531.42857142857</v>
      </c>
      <c r="L767" s="23" t="n">
        <f aca="false">IF(D767="Electrique direct")</f>
        <v>0</v>
      </c>
    </row>
    <row r="768" customFormat="false" ht="13.8" hidden="false" customHeight="false" outlineLevel="0" collapsed="false">
      <c r="A768" s="0" t="s">
        <v>16</v>
      </c>
      <c r="B768" s="0" t="s">
        <v>971</v>
      </c>
      <c r="C768" s="0" t="s">
        <v>112</v>
      </c>
      <c r="D768" s="0" t="s">
        <v>36</v>
      </c>
      <c r="E768" s="0" t="s">
        <v>37</v>
      </c>
      <c r="F768" s="0" t="s">
        <v>1004</v>
      </c>
      <c r="G768" s="0" t="str">
        <f aca="false">CONCATENATE(LEFT(F768,2),RIGHT(F768,6))</f>
        <v>04112303</v>
      </c>
      <c r="H768" s="0" t="s">
        <v>227</v>
      </c>
      <c r="I768" s="0" t="n">
        <v>0.76016614599945</v>
      </c>
      <c r="J768" s="0" t="n">
        <v>15.2940843030531</v>
      </c>
      <c r="K768" s="0" t="n">
        <v>514.5</v>
      </c>
      <c r="L768" s="23" t="n">
        <f aca="false">IF(D768="Electrique direct")</f>
        <v>0</v>
      </c>
    </row>
    <row r="769" customFormat="false" ht="13.8" hidden="false" customHeight="false" outlineLevel="0" collapsed="false">
      <c r="A769" s="0" t="s">
        <v>16</v>
      </c>
      <c r="B769" s="0" t="s">
        <v>971</v>
      </c>
      <c r="C769" s="0" t="s">
        <v>112</v>
      </c>
      <c r="D769" s="0" t="s">
        <v>38</v>
      </c>
      <c r="E769" s="0" t="s">
        <v>39</v>
      </c>
      <c r="F769" s="0" t="s">
        <v>1005</v>
      </c>
      <c r="G769" s="0" t="str">
        <f aca="false">CONCATENATE(LEFT(F769,2),RIGHT(F769,6))</f>
        <v>04112404</v>
      </c>
      <c r="H769" s="0" t="s">
        <v>227</v>
      </c>
      <c r="I769" s="0" t="n">
        <v>0.9864976612936</v>
      </c>
      <c r="J769" s="0" t="n">
        <v>11.2591578945877</v>
      </c>
      <c r="K769" s="0" t="n">
        <v>514.5</v>
      </c>
      <c r="L769" s="23" t="n">
        <f aca="false">IF(D769="Electrique direct")</f>
        <v>0</v>
      </c>
    </row>
    <row r="770" customFormat="false" ht="13.8" hidden="false" customHeight="false" outlineLevel="0" collapsed="false">
      <c r="A770" s="0" t="s">
        <v>16</v>
      </c>
      <c r="B770" s="0" t="s">
        <v>971</v>
      </c>
      <c r="C770" s="0" t="s">
        <v>112</v>
      </c>
      <c r="D770" s="0" t="s">
        <v>46</v>
      </c>
      <c r="E770" s="0" t="s">
        <v>43</v>
      </c>
      <c r="F770" s="0" t="s">
        <v>1006</v>
      </c>
      <c r="G770" s="0" t="str">
        <f aca="false">CONCATENATE(LEFT(F770,2),RIGHT(F770,6))</f>
        <v>04112602</v>
      </c>
      <c r="H770" s="0" t="s">
        <v>227</v>
      </c>
      <c r="I770" s="0" t="n">
        <v>1</v>
      </c>
      <c r="J770" s="0" t="n">
        <v>12</v>
      </c>
      <c r="K770" s="0" t="n">
        <v>656.25</v>
      </c>
      <c r="L770" s="23" t="n">
        <f aca="false">IF(D770="Electrique direct")</f>
        <v>0</v>
      </c>
    </row>
    <row r="771" customFormat="false" ht="13.8" hidden="false" customHeight="false" outlineLevel="0" collapsed="false">
      <c r="A771" s="0" t="s">
        <v>16</v>
      </c>
      <c r="B771" s="0" t="s">
        <v>971</v>
      </c>
      <c r="C771" s="0" t="s">
        <v>112</v>
      </c>
      <c r="D771" s="0" t="s">
        <v>49</v>
      </c>
      <c r="E771" s="0" t="s">
        <v>43</v>
      </c>
      <c r="F771" s="0" t="s">
        <v>1007</v>
      </c>
      <c r="G771" s="0" t="str">
        <f aca="false">CONCATENATE(LEFT(F771,2),RIGHT(F771,6))</f>
        <v>04112902</v>
      </c>
      <c r="H771" s="0" t="s">
        <v>227</v>
      </c>
      <c r="I771" s="0" t="n">
        <v>3.34058232558139</v>
      </c>
      <c r="J771" s="0" t="n">
        <v>77.7925231277545</v>
      </c>
      <c r="K771" s="0" t="n">
        <v>690</v>
      </c>
      <c r="L771" s="23" t="n">
        <f aca="false">IF(D771="Electrique direct")</f>
        <v>0</v>
      </c>
    </row>
    <row r="772" customFormat="false" ht="13.8" hidden="false" customHeight="false" outlineLevel="0" collapsed="false">
      <c r="A772" s="0" t="s">
        <v>16</v>
      </c>
      <c r="B772" s="0" t="s">
        <v>971</v>
      </c>
      <c r="C772" s="0" t="s">
        <v>118</v>
      </c>
      <c r="D772" s="0" t="s">
        <v>32</v>
      </c>
      <c r="E772" s="0" t="s">
        <v>33</v>
      </c>
      <c r="F772" s="0" t="s">
        <v>1008</v>
      </c>
      <c r="G772" s="0" t="str">
        <f aca="false">CONCATENATE(LEFT(F772,2),RIGHT(F772,6))</f>
        <v>04860101</v>
      </c>
      <c r="H772" s="0" t="s">
        <v>227</v>
      </c>
      <c r="I772" s="0" t="n">
        <v>0.815810059360556</v>
      </c>
      <c r="J772" s="0" t="n">
        <v>21.6325660936795</v>
      </c>
      <c r="K772" s="0" t="n">
        <v>68</v>
      </c>
      <c r="L772" s="23" t="n">
        <f aca="false">IF(D772="Electrique direct")</f>
        <v>0</v>
      </c>
    </row>
    <row r="773" customFormat="false" ht="13.8" hidden="false" customHeight="false" outlineLevel="0" collapsed="false">
      <c r="A773" s="0" t="s">
        <v>16</v>
      </c>
      <c r="B773" s="0" t="s">
        <v>971</v>
      </c>
      <c r="C773" s="0" t="s">
        <v>118</v>
      </c>
      <c r="D773" s="0" t="s">
        <v>32</v>
      </c>
      <c r="E773" s="0" t="s">
        <v>34</v>
      </c>
      <c r="F773" s="0" t="s">
        <v>1009</v>
      </c>
      <c r="G773" s="0" t="str">
        <f aca="false">CONCATENATE(LEFT(F773,2),RIGHT(F773,6))</f>
        <v>04860106</v>
      </c>
      <c r="H773" s="0" t="s">
        <v>227</v>
      </c>
      <c r="I773" s="0" t="n">
        <v>0.937435005142112</v>
      </c>
      <c r="J773" s="0" t="n">
        <v>23.9701485099541</v>
      </c>
      <c r="K773" s="0" t="n">
        <v>1531.42857142857</v>
      </c>
      <c r="L773" s="23" t="n">
        <f aca="false">IF(D773="Electrique direct")</f>
        <v>0</v>
      </c>
    </row>
    <row r="774" customFormat="false" ht="13.8" hidden="false" customHeight="false" outlineLevel="0" collapsed="false">
      <c r="A774" s="0" t="s">
        <v>16</v>
      </c>
      <c r="B774" s="0" t="s">
        <v>971</v>
      </c>
      <c r="C774" s="0" t="s">
        <v>118</v>
      </c>
      <c r="D774" s="0" t="s">
        <v>40</v>
      </c>
      <c r="E774" s="0" t="s">
        <v>37</v>
      </c>
      <c r="F774" s="0" t="s">
        <v>1010</v>
      </c>
      <c r="G774" s="0" t="str">
        <f aca="false">CONCATENATE(LEFT(F774,2),RIGHT(F774,6))</f>
        <v>04860303</v>
      </c>
      <c r="H774" s="0" t="s">
        <v>227</v>
      </c>
      <c r="I774" s="0" t="n">
        <v>0.597976795330556</v>
      </c>
      <c r="J774" s="0" t="n">
        <v>12.8075801814447</v>
      </c>
      <c r="K774" s="0" t="n">
        <v>596</v>
      </c>
      <c r="L774" s="23" t="n">
        <f aca="false">IF(D774="Electrique direct")</f>
        <v>0</v>
      </c>
    </row>
    <row r="775" customFormat="false" ht="13.8" hidden="false" customHeight="false" outlineLevel="0" collapsed="false">
      <c r="A775" s="0" t="s">
        <v>16</v>
      </c>
      <c r="B775" s="0" t="s">
        <v>971</v>
      </c>
      <c r="C775" s="0" t="s">
        <v>118</v>
      </c>
      <c r="D775" s="0" t="s">
        <v>41</v>
      </c>
      <c r="E775" s="0" t="s">
        <v>39</v>
      </c>
      <c r="F775" s="0" t="s">
        <v>1011</v>
      </c>
      <c r="G775" s="0" t="str">
        <f aca="false">CONCATENATE(LEFT(F775,2),RIGHT(F775,6))</f>
        <v>04860404</v>
      </c>
      <c r="H775" s="0" t="s">
        <v>227</v>
      </c>
      <c r="I775" s="0" t="n">
        <v>0.89604830575714</v>
      </c>
      <c r="J775" s="0" t="n">
        <v>9.52552098514948</v>
      </c>
      <c r="K775" s="0" t="n">
        <v>596</v>
      </c>
      <c r="L775" s="23" t="n">
        <f aca="false">IF(D775="Electrique direct")</f>
        <v>0</v>
      </c>
    </row>
    <row r="776" customFormat="false" ht="13.8" hidden="false" customHeight="false" outlineLevel="0" collapsed="false">
      <c r="A776" s="0" t="s">
        <v>16</v>
      </c>
      <c r="B776" s="0" t="s">
        <v>971</v>
      </c>
      <c r="C776" s="0" t="s">
        <v>118</v>
      </c>
      <c r="D776" s="0" t="s">
        <v>45</v>
      </c>
      <c r="E776" s="0" t="s">
        <v>43</v>
      </c>
      <c r="F776" s="0" t="s">
        <v>1012</v>
      </c>
      <c r="G776" s="0" t="str">
        <f aca="false">CONCATENATE(LEFT(F776,2),RIGHT(F776,6))</f>
        <v>04860602</v>
      </c>
      <c r="H776" s="0" t="s">
        <v>227</v>
      </c>
      <c r="I776" s="0" t="n">
        <v>0.92</v>
      </c>
      <c r="J776" s="0" t="n">
        <v>10.4</v>
      </c>
      <c r="K776" s="0" t="n">
        <v>750</v>
      </c>
      <c r="L776" s="23" t="n">
        <f aca="false">IF(D776="Electrique direct")</f>
        <v>1</v>
      </c>
    </row>
    <row r="777" customFormat="false" ht="13.8" hidden="false" customHeight="false" outlineLevel="0" collapsed="false">
      <c r="A777" s="0" t="s">
        <v>16</v>
      </c>
      <c r="B777" s="0" t="s">
        <v>971</v>
      </c>
      <c r="C777" s="0" t="s">
        <v>118</v>
      </c>
      <c r="D777" s="0" t="s">
        <v>48</v>
      </c>
      <c r="E777" s="0" t="s">
        <v>43</v>
      </c>
      <c r="F777" s="0" t="s">
        <v>1013</v>
      </c>
      <c r="G777" s="0" t="str">
        <f aca="false">CONCATENATE(LEFT(F777,2),RIGHT(F777,6))</f>
        <v>04860902</v>
      </c>
      <c r="H777" s="0" t="s">
        <v>227</v>
      </c>
      <c r="I777" s="0" t="n">
        <v>2.89517134883721</v>
      </c>
      <c r="J777" s="0" t="n">
        <v>62.8593532344733</v>
      </c>
      <c r="K777" s="0" t="n">
        <v>788.571428571429</v>
      </c>
      <c r="L777" s="23" t="n">
        <f aca="false">IF(D777="Electrique direct")</f>
        <v>0</v>
      </c>
    </row>
    <row r="778" customFormat="false" ht="13.8" hidden="false" customHeight="false" outlineLevel="0" collapsed="false">
      <c r="A778" s="0" t="s">
        <v>16</v>
      </c>
      <c r="B778" s="0" t="s">
        <v>971</v>
      </c>
      <c r="C778" s="0" t="s">
        <v>118</v>
      </c>
      <c r="D778" s="0" t="s">
        <v>35</v>
      </c>
      <c r="E778" s="0" t="s">
        <v>33</v>
      </c>
      <c r="F778" s="0" t="s">
        <v>1014</v>
      </c>
      <c r="G778" s="0" t="str">
        <f aca="false">CONCATENATE(LEFT(F778,2),RIGHT(F778,6))</f>
        <v>04862101</v>
      </c>
      <c r="H778" s="0" t="s">
        <v>227</v>
      </c>
      <c r="I778" s="0" t="n">
        <v>0.941319299262179</v>
      </c>
      <c r="J778" s="0" t="n">
        <v>25.753054873428</v>
      </c>
      <c r="K778" s="0" t="n">
        <v>68</v>
      </c>
      <c r="L778" s="23" t="n">
        <f aca="false">IF(D778="Electrique direct")</f>
        <v>0</v>
      </c>
    </row>
    <row r="779" customFormat="false" ht="13.8" hidden="false" customHeight="false" outlineLevel="0" collapsed="false">
      <c r="A779" s="0" t="s">
        <v>16</v>
      </c>
      <c r="B779" s="0" t="s">
        <v>971</v>
      </c>
      <c r="C779" s="0" t="s">
        <v>118</v>
      </c>
      <c r="D779" s="0" t="s">
        <v>35</v>
      </c>
      <c r="E779" s="0" t="s">
        <v>34</v>
      </c>
      <c r="F779" s="0" t="s">
        <v>1015</v>
      </c>
      <c r="G779" s="0" t="str">
        <f aca="false">CONCATENATE(LEFT(F779,2),RIGHT(F779,6))</f>
        <v>04862106</v>
      </c>
      <c r="H779" s="0" t="s">
        <v>227</v>
      </c>
      <c r="I779" s="0" t="n">
        <v>1.08165577516398</v>
      </c>
      <c r="J779" s="0" t="n">
        <v>28.5358910832787</v>
      </c>
      <c r="K779" s="0" t="n">
        <v>1531.42857142857</v>
      </c>
      <c r="L779" s="23" t="n">
        <f aca="false">IF(D779="Electrique direct")</f>
        <v>0</v>
      </c>
    </row>
    <row r="780" customFormat="false" ht="13.8" hidden="false" customHeight="false" outlineLevel="0" collapsed="false">
      <c r="A780" s="0" t="s">
        <v>16</v>
      </c>
      <c r="B780" s="0" t="s">
        <v>971</v>
      </c>
      <c r="C780" s="0" t="s">
        <v>118</v>
      </c>
      <c r="D780" s="0" t="s">
        <v>36</v>
      </c>
      <c r="E780" s="0" t="s">
        <v>37</v>
      </c>
      <c r="F780" s="0" t="s">
        <v>1016</v>
      </c>
      <c r="G780" s="0" t="str">
        <f aca="false">CONCATENATE(LEFT(F780,2),RIGHT(F780,6))</f>
        <v>04862303</v>
      </c>
      <c r="H780" s="0" t="s">
        <v>227</v>
      </c>
      <c r="I780" s="0" t="n">
        <v>0.760180594165539</v>
      </c>
      <c r="J780" s="0" t="n">
        <v>15.2471192636247</v>
      </c>
      <c r="K780" s="0" t="n">
        <v>596</v>
      </c>
      <c r="L780" s="23" t="n">
        <f aca="false">IF(D780="Electrique direct")</f>
        <v>0</v>
      </c>
    </row>
    <row r="781" customFormat="false" ht="13.8" hidden="false" customHeight="false" outlineLevel="0" collapsed="false">
      <c r="A781" s="0" t="s">
        <v>16</v>
      </c>
      <c r="B781" s="0" t="s">
        <v>971</v>
      </c>
      <c r="C781" s="0" t="s">
        <v>118</v>
      </c>
      <c r="D781" s="0" t="s">
        <v>38</v>
      </c>
      <c r="E781" s="0" t="s">
        <v>39</v>
      </c>
      <c r="F781" s="0" t="s">
        <v>1017</v>
      </c>
      <c r="G781" s="0" t="str">
        <f aca="false">CONCATENATE(LEFT(F781,2),RIGHT(F781,6))</f>
        <v>04862404</v>
      </c>
      <c r="H781" s="0" t="s">
        <v>227</v>
      </c>
      <c r="I781" s="0" t="n">
        <v>0.986495619265336</v>
      </c>
      <c r="J781" s="0" t="n">
        <v>11.3399059347018</v>
      </c>
      <c r="K781" s="0" t="n">
        <v>596</v>
      </c>
      <c r="L781" s="23" t="n">
        <f aca="false">IF(D781="Electrique direct")</f>
        <v>0</v>
      </c>
    </row>
    <row r="782" customFormat="false" ht="13.8" hidden="false" customHeight="false" outlineLevel="0" collapsed="false">
      <c r="A782" s="0" t="s">
        <v>16</v>
      </c>
      <c r="B782" s="0" t="s">
        <v>971</v>
      </c>
      <c r="C782" s="0" t="s">
        <v>118</v>
      </c>
      <c r="D782" s="0" t="s">
        <v>46</v>
      </c>
      <c r="E782" s="0" t="s">
        <v>43</v>
      </c>
      <c r="F782" s="0" t="s">
        <v>1018</v>
      </c>
      <c r="G782" s="0" t="str">
        <f aca="false">CONCATENATE(LEFT(F782,2),RIGHT(F782,6))</f>
        <v>04862602</v>
      </c>
      <c r="H782" s="0" t="s">
        <v>227</v>
      </c>
      <c r="I782" s="0" t="n">
        <v>1</v>
      </c>
      <c r="J782" s="0" t="n">
        <v>12</v>
      </c>
      <c r="K782" s="0" t="n">
        <v>750</v>
      </c>
      <c r="L782" s="23" t="n">
        <f aca="false">IF(D782="Electrique direct")</f>
        <v>0</v>
      </c>
    </row>
    <row r="783" customFormat="false" ht="13.8" hidden="false" customHeight="false" outlineLevel="0" collapsed="false">
      <c r="A783" s="0" t="s">
        <v>16</v>
      </c>
      <c r="B783" s="0" t="s">
        <v>971</v>
      </c>
      <c r="C783" s="0" t="s">
        <v>118</v>
      </c>
      <c r="D783" s="0" t="s">
        <v>49</v>
      </c>
      <c r="E783" s="0" t="s">
        <v>43</v>
      </c>
      <c r="F783" s="0" t="s">
        <v>1019</v>
      </c>
      <c r="G783" s="0" t="str">
        <f aca="false">CONCATENATE(LEFT(F783,2),RIGHT(F783,6))</f>
        <v>04862902</v>
      </c>
      <c r="H783" s="0" t="s">
        <v>227</v>
      </c>
      <c r="I783" s="0" t="n">
        <v>3.34058232558139</v>
      </c>
      <c r="J783" s="0" t="n">
        <v>74.832563374373</v>
      </c>
      <c r="K783" s="0" t="n">
        <v>788.571428571429</v>
      </c>
      <c r="L783" s="23" t="n">
        <f aca="false">IF(D783="Electrique direct")</f>
        <v>0</v>
      </c>
    </row>
    <row r="784" customFormat="false" ht="13.8" hidden="false" customHeight="false" outlineLevel="0" collapsed="false">
      <c r="A784" s="0" t="s">
        <v>16</v>
      </c>
      <c r="B784" s="0" t="s">
        <v>1020</v>
      </c>
      <c r="C784" s="0" t="s">
        <v>105</v>
      </c>
      <c r="D784" s="0" t="s">
        <v>32</v>
      </c>
      <c r="E784" s="0" t="s">
        <v>33</v>
      </c>
      <c r="F784" s="0" t="s">
        <v>1021</v>
      </c>
      <c r="G784" s="0" t="str">
        <f aca="false">CONCATENATE(LEFT(F784,2),RIGHT(F784,6))</f>
        <v>04020101</v>
      </c>
      <c r="H784" s="0" t="s">
        <v>227</v>
      </c>
      <c r="I784" s="0" t="n">
        <v>0.877991717485576</v>
      </c>
      <c r="J784" s="0" t="n">
        <v>44.6426161362648</v>
      </c>
      <c r="K784" s="0" t="n">
        <v>68</v>
      </c>
      <c r="L784" s="23" t="n">
        <f aca="false">IF(D784="Electrique direct")</f>
        <v>0</v>
      </c>
    </row>
    <row r="785" customFormat="false" ht="13.8" hidden="false" customHeight="false" outlineLevel="0" collapsed="false">
      <c r="A785" s="0" t="s">
        <v>16</v>
      </c>
      <c r="B785" s="0" t="s">
        <v>1020</v>
      </c>
      <c r="C785" s="0" t="s">
        <v>105</v>
      </c>
      <c r="D785" s="0" t="s">
        <v>32</v>
      </c>
      <c r="E785" s="0" t="s">
        <v>34</v>
      </c>
      <c r="F785" s="0" t="s">
        <v>1022</v>
      </c>
      <c r="G785" s="0" t="str">
        <f aca="false">CONCATENATE(LEFT(F785,2),RIGHT(F785,6))</f>
        <v>04020106</v>
      </c>
      <c r="H785" s="0" t="s">
        <v>227</v>
      </c>
      <c r="I785" s="0" t="n">
        <v>0.876279146061918</v>
      </c>
      <c r="J785" s="0" t="n">
        <v>44.1643831846646</v>
      </c>
      <c r="K785" s="0" t="n">
        <v>1450</v>
      </c>
      <c r="L785" s="23" t="n">
        <f aca="false">IF(D785="Electrique direct")</f>
        <v>0</v>
      </c>
    </row>
    <row r="786" customFormat="false" ht="13.8" hidden="false" customHeight="false" outlineLevel="0" collapsed="false">
      <c r="A786" s="0" t="s">
        <v>16</v>
      </c>
      <c r="B786" s="0" t="s">
        <v>1020</v>
      </c>
      <c r="C786" s="0" t="s">
        <v>105</v>
      </c>
      <c r="D786" s="0" t="s">
        <v>40</v>
      </c>
      <c r="E786" s="0" t="s">
        <v>37</v>
      </c>
      <c r="F786" s="0" t="s">
        <v>1023</v>
      </c>
      <c r="G786" s="0" t="str">
        <f aca="false">CONCATENATE(LEFT(F786,2),RIGHT(F786,6))</f>
        <v>04020303</v>
      </c>
      <c r="H786" s="0" t="s">
        <v>227</v>
      </c>
      <c r="I786" s="0" t="n">
        <v>0.737276685938635</v>
      </c>
      <c r="J786" s="0" t="n">
        <v>28.9541021331913</v>
      </c>
      <c r="K786" s="0" t="n">
        <v>596</v>
      </c>
      <c r="L786" s="23" t="n">
        <f aca="false">IF(D786="Electrique direct")</f>
        <v>0</v>
      </c>
    </row>
    <row r="787" customFormat="false" ht="13.8" hidden="false" customHeight="false" outlineLevel="0" collapsed="false">
      <c r="A787" s="0" t="s">
        <v>16</v>
      </c>
      <c r="B787" s="0" t="s">
        <v>1020</v>
      </c>
      <c r="C787" s="0" t="s">
        <v>105</v>
      </c>
      <c r="D787" s="0" t="s">
        <v>41</v>
      </c>
      <c r="E787" s="0" t="s">
        <v>39</v>
      </c>
      <c r="F787" s="0" t="s">
        <v>1024</v>
      </c>
      <c r="G787" s="0" t="str">
        <f aca="false">CONCATENATE(LEFT(F787,2),RIGHT(F787,6))</f>
        <v>04020404</v>
      </c>
      <c r="H787" s="0" t="s">
        <v>227</v>
      </c>
      <c r="I787" s="0" t="n">
        <v>0.87571995905867</v>
      </c>
      <c r="J787" s="0" t="n">
        <v>20.9088975872043</v>
      </c>
      <c r="K787" s="0" t="n">
        <v>596</v>
      </c>
      <c r="L787" s="23" t="n">
        <f aca="false">IF(D787="Electrique direct")</f>
        <v>0</v>
      </c>
    </row>
    <row r="788" customFormat="false" ht="13.8" hidden="false" customHeight="false" outlineLevel="0" collapsed="false">
      <c r="A788" s="0" t="s">
        <v>16</v>
      </c>
      <c r="B788" s="0" t="s">
        <v>1020</v>
      </c>
      <c r="C788" s="0" t="s">
        <v>105</v>
      </c>
      <c r="D788" s="0" t="s">
        <v>45</v>
      </c>
      <c r="E788" s="0" t="s">
        <v>43</v>
      </c>
      <c r="F788" s="0" t="s">
        <v>1025</v>
      </c>
      <c r="G788" s="0" t="str">
        <f aca="false">CONCATENATE(LEFT(F788,2),RIGHT(F788,6))</f>
        <v>04020602</v>
      </c>
      <c r="H788" s="0" t="s">
        <v>227</v>
      </c>
      <c r="I788" s="0" t="n">
        <v>0.92</v>
      </c>
      <c r="J788" s="0" t="n">
        <v>10.4</v>
      </c>
      <c r="K788" s="0" t="n">
        <v>750</v>
      </c>
      <c r="L788" s="23" t="n">
        <f aca="false">IF(D788="Electrique direct")</f>
        <v>1</v>
      </c>
    </row>
    <row r="789" customFormat="false" ht="13.8" hidden="false" customHeight="false" outlineLevel="0" collapsed="false">
      <c r="A789" s="0" t="s">
        <v>16</v>
      </c>
      <c r="B789" s="0" t="s">
        <v>1020</v>
      </c>
      <c r="C789" s="0" t="s">
        <v>105</v>
      </c>
      <c r="D789" s="0" t="s">
        <v>48</v>
      </c>
      <c r="E789" s="0" t="s">
        <v>43</v>
      </c>
      <c r="F789" s="0" t="s">
        <v>1026</v>
      </c>
      <c r="G789" s="0" t="str">
        <f aca="false">CONCATENATE(LEFT(F789,2),RIGHT(F789,6))</f>
        <v>04020902</v>
      </c>
      <c r="H789" s="0" t="s">
        <v>227</v>
      </c>
      <c r="I789" s="0" t="n">
        <v>2.89517134883721</v>
      </c>
      <c r="J789" s="0" t="n">
        <v>124.112232360534</v>
      </c>
      <c r="K789" s="0" t="n">
        <v>788.571428571429</v>
      </c>
      <c r="L789" s="23" t="n">
        <f aca="false">IF(D789="Electrique direct")</f>
        <v>0</v>
      </c>
    </row>
    <row r="790" customFormat="false" ht="13.8" hidden="false" customHeight="false" outlineLevel="0" collapsed="false">
      <c r="A790" s="0" t="s">
        <v>16</v>
      </c>
      <c r="B790" s="0" t="s">
        <v>1020</v>
      </c>
      <c r="C790" s="0" t="s">
        <v>105</v>
      </c>
      <c r="D790" s="0" t="s">
        <v>35</v>
      </c>
      <c r="E790" s="0" t="s">
        <v>33</v>
      </c>
      <c r="F790" s="0" t="s">
        <v>1027</v>
      </c>
      <c r="G790" s="0" t="str">
        <f aca="false">CONCATENATE(LEFT(F790,2),RIGHT(F790,6))</f>
        <v>04022101</v>
      </c>
      <c r="H790" s="0" t="s">
        <v>227</v>
      </c>
      <c r="I790" s="0" t="n">
        <v>1.01306736632951</v>
      </c>
      <c r="J790" s="0" t="n">
        <v>53.1459715907915</v>
      </c>
      <c r="K790" s="0" t="n">
        <v>68</v>
      </c>
      <c r="L790" s="23" t="n">
        <f aca="false">IF(D790="Electrique direct")</f>
        <v>0</v>
      </c>
    </row>
    <row r="791" customFormat="false" ht="13.8" hidden="false" customHeight="false" outlineLevel="0" collapsed="false">
      <c r="A791" s="0" t="s">
        <v>16</v>
      </c>
      <c r="B791" s="0" t="s">
        <v>1020</v>
      </c>
      <c r="C791" s="0" t="s">
        <v>105</v>
      </c>
      <c r="D791" s="0" t="s">
        <v>35</v>
      </c>
      <c r="E791" s="0" t="s">
        <v>34</v>
      </c>
      <c r="F791" s="0" t="s">
        <v>1028</v>
      </c>
      <c r="G791" s="0" t="str">
        <f aca="false">CONCATENATE(LEFT(F791,2),RIGHT(F791,6))</f>
        <v>04022106</v>
      </c>
      <c r="H791" s="0" t="s">
        <v>227</v>
      </c>
      <c r="I791" s="0" t="n">
        <v>1.01109132237914</v>
      </c>
      <c r="J791" s="0" t="n">
        <v>52.5766466484102</v>
      </c>
      <c r="K791" s="0" t="n">
        <v>1450</v>
      </c>
      <c r="L791" s="23" t="n">
        <f aca="false">IF(D791="Electrique direct")</f>
        <v>0</v>
      </c>
    </row>
    <row r="792" customFormat="false" ht="13.8" hidden="false" customHeight="false" outlineLevel="0" collapsed="false">
      <c r="A792" s="0" t="s">
        <v>16</v>
      </c>
      <c r="B792" s="0" t="s">
        <v>1020</v>
      </c>
      <c r="C792" s="0" t="s">
        <v>105</v>
      </c>
      <c r="D792" s="0" t="s">
        <v>36</v>
      </c>
      <c r="E792" s="0" t="s">
        <v>37</v>
      </c>
      <c r="F792" s="0" t="s">
        <v>1029</v>
      </c>
      <c r="G792" s="0" t="str">
        <f aca="false">CONCATENATE(LEFT(F792,2),RIGHT(F792,6))</f>
        <v>04022303</v>
      </c>
      <c r="H792" s="0" t="s">
        <v>227</v>
      </c>
      <c r="I792" s="0" t="n">
        <v>0.760067864745672</v>
      </c>
      <c r="J792" s="0" t="n">
        <v>34.4691692061801</v>
      </c>
      <c r="K792" s="0" t="n">
        <v>596</v>
      </c>
      <c r="L792" s="23" t="n">
        <f aca="false">IF(D792="Electrique direct")</f>
        <v>0</v>
      </c>
    </row>
    <row r="793" customFormat="false" ht="13.8" hidden="false" customHeight="false" outlineLevel="0" collapsed="false">
      <c r="A793" s="0" t="s">
        <v>16</v>
      </c>
      <c r="B793" s="0" t="s">
        <v>1020</v>
      </c>
      <c r="C793" s="0" t="s">
        <v>105</v>
      </c>
      <c r="D793" s="0" t="s">
        <v>38</v>
      </c>
      <c r="E793" s="0" t="s">
        <v>39</v>
      </c>
      <c r="F793" s="0" t="s">
        <v>1030</v>
      </c>
      <c r="G793" s="0" t="str">
        <f aca="false">CONCATENATE(LEFT(F793,2),RIGHT(F793,6))</f>
        <v>04022404</v>
      </c>
      <c r="H793" s="0" t="s">
        <v>227</v>
      </c>
      <c r="I793" s="0" t="n">
        <v>0.986470315825552</v>
      </c>
      <c r="J793" s="0" t="n">
        <v>24.8915447466718</v>
      </c>
      <c r="K793" s="0" t="n">
        <v>596</v>
      </c>
      <c r="L793" s="23" t="n">
        <f aca="false">IF(D793="Electrique direct")</f>
        <v>0</v>
      </c>
    </row>
    <row r="794" customFormat="false" ht="13.8" hidden="false" customHeight="false" outlineLevel="0" collapsed="false">
      <c r="A794" s="0" t="s">
        <v>16</v>
      </c>
      <c r="B794" s="0" t="s">
        <v>1020</v>
      </c>
      <c r="C794" s="0" t="s">
        <v>105</v>
      </c>
      <c r="D794" s="0" t="s">
        <v>46</v>
      </c>
      <c r="E794" s="0" t="s">
        <v>43</v>
      </c>
      <c r="F794" s="0" t="s">
        <v>1031</v>
      </c>
      <c r="G794" s="0" t="str">
        <f aca="false">CONCATENATE(LEFT(F794,2),RIGHT(F794,6))</f>
        <v>04022602</v>
      </c>
      <c r="H794" s="0" t="s">
        <v>227</v>
      </c>
      <c r="I794" s="0" t="n">
        <v>1</v>
      </c>
      <c r="J794" s="0" t="n">
        <v>12</v>
      </c>
      <c r="K794" s="0" t="n">
        <v>750</v>
      </c>
      <c r="L794" s="23" t="n">
        <f aca="false">IF(D794="Electrique direct")</f>
        <v>0</v>
      </c>
    </row>
    <row r="795" customFormat="false" ht="13.8" hidden="false" customHeight="false" outlineLevel="0" collapsed="false">
      <c r="A795" s="0" t="s">
        <v>16</v>
      </c>
      <c r="B795" s="0" t="s">
        <v>1020</v>
      </c>
      <c r="C795" s="0" t="s">
        <v>105</v>
      </c>
      <c r="D795" s="0" t="s">
        <v>49</v>
      </c>
      <c r="E795" s="0" t="s">
        <v>43</v>
      </c>
      <c r="F795" s="0" t="s">
        <v>1032</v>
      </c>
      <c r="G795" s="0" t="str">
        <f aca="false">CONCATENATE(LEFT(F795,2),RIGHT(F795,6))</f>
        <v>04022902</v>
      </c>
      <c r="H795" s="0" t="s">
        <v>227</v>
      </c>
      <c r="I795" s="0" t="n">
        <v>3.34058232558139</v>
      </c>
      <c r="J795" s="0" t="n">
        <v>147.752657572064</v>
      </c>
      <c r="K795" s="0" t="n">
        <v>788.571428571429</v>
      </c>
      <c r="L795" s="23" t="n">
        <f aca="false">IF(D795="Electrique direct")</f>
        <v>0</v>
      </c>
    </row>
    <row r="796" customFormat="false" ht="13.8" hidden="false" customHeight="false" outlineLevel="0" collapsed="false">
      <c r="A796" s="0" t="s">
        <v>16</v>
      </c>
      <c r="B796" s="0" t="s">
        <v>1020</v>
      </c>
      <c r="C796" s="0" t="s">
        <v>107</v>
      </c>
      <c r="D796" s="0" t="s">
        <v>32</v>
      </c>
      <c r="E796" s="0" t="s">
        <v>33</v>
      </c>
      <c r="F796" s="0" t="s">
        <v>1033</v>
      </c>
      <c r="G796" s="0" t="str">
        <f aca="false">CONCATENATE(LEFT(F796,2),RIGHT(F796,6))</f>
        <v>04040101</v>
      </c>
      <c r="H796" s="0" t="s">
        <v>227</v>
      </c>
      <c r="I796" s="0" t="n">
        <v>0.937681186216424</v>
      </c>
      <c r="J796" s="0" t="n">
        <v>48.8948036979171</v>
      </c>
      <c r="K796" s="0" t="n">
        <v>52</v>
      </c>
      <c r="L796" s="23" t="n">
        <f aca="false">IF(D796="Electrique direct")</f>
        <v>0</v>
      </c>
    </row>
    <row r="797" customFormat="false" ht="13.8" hidden="false" customHeight="false" outlineLevel="0" collapsed="false">
      <c r="A797" s="0" t="s">
        <v>16</v>
      </c>
      <c r="B797" s="0" t="s">
        <v>1020</v>
      </c>
      <c r="C797" s="0" t="s">
        <v>107</v>
      </c>
      <c r="D797" s="0" t="s">
        <v>32</v>
      </c>
      <c r="E797" s="0" t="s">
        <v>34</v>
      </c>
      <c r="F797" s="0" t="s">
        <v>1034</v>
      </c>
      <c r="G797" s="0" t="str">
        <f aca="false">CONCATENATE(LEFT(F797,2),RIGHT(F797,6))</f>
        <v>04040106</v>
      </c>
      <c r="H797" s="0" t="s">
        <v>227</v>
      </c>
      <c r="I797" s="0" t="n">
        <v>0.875354646256387</v>
      </c>
      <c r="J797" s="0" t="n">
        <v>45.9079058791695</v>
      </c>
      <c r="K797" s="0" t="n">
        <v>1450</v>
      </c>
      <c r="L797" s="23" t="n">
        <f aca="false">IF(D797="Electrique direct")</f>
        <v>0</v>
      </c>
    </row>
    <row r="798" customFormat="false" ht="13.8" hidden="false" customHeight="false" outlineLevel="0" collapsed="false">
      <c r="A798" s="0" t="s">
        <v>16</v>
      </c>
      <c r="B798" s="0" t="s">
        <v>1020</v>
      </c>
      <c r="C798" s="0" t="s">
        <v>107</v>
      </c>
      <c r="D798" s="0" t="s">
        <v>40</v>
      </c>
      <c r="E798" s="0" t="s">
        <v>37</v>
      </c>
      <c r="F798" s="0" t="s">
        <v>1035</v>
      </c>
      <c r="G798" s="0" t="str">
        <f aca="false">CONCATENATE(LEFT(F798,2),RIGHT(F798,6))</f>
        <v>04040303</v>
      </c>
      <c r="H798" s="0" t="s">
        <v>227</v>
      </c>
      <c r="I798" s="0" t="n">
        <v>0.737341489588736</v>
      </c>
      <c r="J798" s="0" t="n">
        <v>29.8812155732775</v>
      </c>
      <c r="K798" s="0" t="n">
        <v>514.5</v>
      </c>
      <c r="L798" s="23" t="n">
        <f aca="false">IF(D798="Electrique direct")</f>
        <v>0</v>
      </c>
    </row>
    <row r="799" customFormat="false" ht="13.8" hidden="false" customHeight="false" outlineLevel="0" collapsed="false">
      <c r="A799" s="0" t="s">
        <v>16</v>
      </c>
      <c r="B799" s="0" t="s">
        <v>1020</v>
      </c>
      <c r="C799" s="0" t="s">
        <v>107</v>
      </c>
      <c r="D799" s="0" t="s">
        <v>41</v>
      </c>
      <c r="E799" s="0" t="s">
        <v>39</v>
      </c>
      <c r="F799" s="0" t="s">
        <v>1036</v>
      </c>
      <c r="G799" s="0" t="str">
        <f aca="false">CONCATENATE(LEFT(F799,2),RIGHT(F799,6))</f>
        <v>04040404</v>
      </c>
      <c r="H799" s="0" t="s">
        <v>227</v>
      </c>
      <c r="I799" s="0" t="n">
        <v>0.875771612133165</v>
      </c>
      <c r="J799" s="0" t="n">
        <v>21.4263692493868</v>
      </c>
      <c r="K799" s="0" t="n">
        <v>514.5</v>
      </c>
      <c r="L799" s="23" t="n">
        <f aca="false">IF(D799="Electrique direct")</f>
        <v>0</v>
      </c>
    </row>
    <row r="800" customFormat="false" ht="13.8" hidden="false" customHeight="false" outlineLevel="0" collapsed="false">
      <c r="A800" s="0" t="s">
        <v>16</v>
      </c>
      <c r="B800" s="0" t="s">
        <v>1020</v>
      </c>
      <c r="C800" s="0" t="s">
        <v>107</v>
      </c>
      <c r="D800" s="0" t="s">
        <v>45</v>
      </c>
      <c r="E800" s="0" t="s">
        <v>43</v>
      </c>
      <c r="F800" s="0" t="s">
        <v>1037</v>
      </c>
      <c r="G800" s="0" t="str">
        <f aca="false">CONCATENATE(LEFT(F800,2),RIGHT(F800,6))</f>
        <v>04040602</v>
      </c>
      <c r="H800" s="0" t="s">
        <v>227</v>
      </c>
      <c r="I800" s="0" t="n">
        <v>0.92</v>
      </c>
      <c r="J800" s="0" t="n">
        <v>10.4</v>
      </c>
      <c r="K800" s="0" t="n">
        <v>656.25</v>
      </c>
      <c r="L800" s="23" t="n">
        <f aca="false">IF(D800="Electrique direct")</f>
        <v>1</v>
      </c>
    </row>
    <row r="801" customFormat="false" ht="13.8" hidden="false" customHeight="false" outlineLevel="0" collapsed="false">
      <c r="A801" s="0" t="s">
        <v>16</v>
      </c>
      <c r="B801" s="0" t="s">
        <v>1020</v>
      </c>
      <c r="C801" s="0" t="s">
        <v>107</v>
      </c>
      <c r="D801" s="0" t="s">
        <v>48</v>
      </c>
      <c r="E801" s="0" t="s">
        <v>43</v>
      </c>
      <c r="F801" s="0" t="s">
        <v>1038</v>
      </c>
      <c r="G801" s="0" t="str">
        <f aca="false">CONCATENATE(LEFT(F801,2),RIGHT(F801,6))</f>
        <v>04040902</v>
      </c>
      <c r="H801" s="0" t="s">
        <v>227</v>
      </c>
      <c r="I801" s="0" t="n">
        <v>2.89517134883721</v>
      </c>
      <c r="J801" s="0" t="n">
        <v>127.704482109981</v>
      </c>
      <c r="K801" s="0" t="n">
        <v>690</v>
      </c>
      <c r="L801" s="23" t="n">
        <f aca="false">IF(D801="Electrique direct")</f>
        <v>0</v>
      </c>
    </row>
    <row r="802" customFormat="false" ht="13.8" hidden="false" customHeight="false" outlineLevel="0" collapsed="false">
      <c r="A802" s="0" t="s">
        <v>16</v>
      </c>
      <c r="B802" s="0" t="s">
        <v>1020</v>
      </c>
      <c r="C802" s="0" t="s">
        <v>107</v>
      </c>
      <c r="D802" s="0" t="s">
        <v>35</v>
      </c>
      <c r="E802" s="0" t="s">
        <v>33</v>
      </c>
      <c r="F802" s="0" t="s">
        <v>1039</v>
      </c>
      <c r="G802" s="0" t="str">
        <f aca="false">CONCATENATE(LEFT(F802,2),RIGHT(F802,6))</f>
        <v>04042101</v>
      </c>
      <c r="H802" s="0" t="s">
        <v>227</v>
      </c>
      <c r="I802" s="0" t="n">
        <v>1.08193983024972</v>
      </c>
      <c r="J802" s="0" t="n">
        <v>58.2080996403775</v>
      </c>
      <c r="K802" s="0" t="n">
        <v>52</v>
      </c>
      <c r="L802" s="23" t="n">
        <f aca="false">IF(D802="Electrique direct")</f>
        <v>0</v>
      </c>
    </row>
    <row r="803" customFormat="false" ht="13.8" hidden="false" customHeight="false" outlineLevel="0" collapsed="false">
      <c r="A803" s="0" t="s">
        <v>16</v>
      </c>
      <c r="B803" s="0" t="s">
        <v>1020</v>
      </c>
      <c r="C803" s="0" t="s">
        <v>107</v>
      </c>
      <c r="D803" s="0" t="s">
        <v>35</v>
      </c>
      <c r="E803" s="0" t="s">
        <v>34</v>
      </c>
      <c r="F803" s="0" t="s">
        <v>1040</v>
      </c>
      <c r="G803" s="0" t="str">
        <f aca="false">CONCATENATE(LEFT(F803,2),RIGHT(F803,6))</f>
        <v>04042106</v>
      </c>
      <c r="H803" s="0" t="s">
        <v>227</v>
      </c>
      <c r="I803" s="0" t="n">
        <v>1.01002459183429</v>
      </c>
      <c r="J803" s="0" t="n">
        <v>54.6522689037733</v>
      </c>
      <c r="K803" s="0" t="n">
        <v>1450</v>
      </c>
      <c r="L803" s="23" t="n">
        <f aca="false">IF(D803="Electrique direct")</f>
        <v>0</v>
      </c>
    </row>
    <row r="804" customFormat="false" ht="13.8" hidden="false" customHeight="false" outlineLevel="0" collapsed="false">
      <c r="A804" s="0" t="s">
        <v>16</v>
      </c>
      <c r="B804" s="0" t="s">
        <v>1020</v>
      </c>
      <c r="C804" s="0" t="s">
        <v>107</v>
      </c>
      <c r="D804" s="0" t="s">
        <v>36</v>
      </c>
      <c r="E804" s="0" t="s">
        <v>37</v>
      </c>
      <c r="F804" s="0" t="s">
        <v>1041</v>
      </c>
      <c r="G804" s="0" t="str">
        <f aca="false">CONCATENATE(LEFT(F804,2),RIGHT(F804,6))</f>
        <v>04042303</v>
      </c>
      <c r="H804" s="0" t="s">
        <v>227</v>
      </c>
      <c r="I804" s="0" t="n">
        <v>0.760066274056417</v>
      </c>
      <c r="J804" s="0" t="n">
        <v>35.5728756824732</v>
      </c>
      <c r="K804" s="0" t="n">
        <v>514.5</v>
      </c>
      <c r="L804" s="23" t="n">
        <f aca="false">IF(D804="Electrique direct")</f>
        <v>0</v>
      </c>
    </row>
    <row r="805" customFormat="false" ht="13.8" hidden="false" customHeight="false" outlineLevel="0" collapsed="false">
      <c r="A805" s="0" t="s">
        <v>16</v>
      </c>
      <c r="B805" s="0" t="s">
        <v>1020</v>
      </c>
      <c r="C805" s="0" t="s">
        <v>107</v>
      </c>
      <c r="D805" s="0" t="s">
        <v>38</v>
      </c>
      <c r="E805" s="0" t="s">
        <v>39</v>
      </c>
      <c r="F805" s="0" t="s">
        <v>1042</v>
      </c>
      <c r="G805" s="0" t="str">
        <f aca="false">CONCATENATE(LEFT(F805,2),RIGHT(F805,6))</f>
        <v>04042404</v>
      </c>
      <c r="H805" s="0" t="s">
        <v>227</v>
      </c>
      <c r="I805" s="0" t="n">
        <v>0.986474411339795</v>
      </c>
      <c r="J805" s="0" t="n">
        <v>25.5075824397462</v>
      </c>
      <c r="K805" s="0" t="n">
        <v>514.5</v>
      </c>
      <c r="L805" s="23" t="n">
        <f aca="false">IF(D805="Electrique direct")</f>
        <v>0</v>
      </c>
    </row>
    <row r="806" customFormat="false" ht="13.8" hidden="false" customHeight="false" outlineLevel="0" collapsed="false">
      <c r="A806" s="0" t="s">
        <v>16</v>
      </c>
      <c r="B806" s="0" t="s">
        <v>1020</v>
      </c>
      <c r="C806" s="0" t="s">
        <v>107</v>
      </c>
      <c r="D806" s="0" t="s">
        <v>46</v>
      </c>
      <c r="E806" s="0" t="s">
        <v>43</v>
      </c>
      <c r="F806" s="0" t="s">
        <v>1043</v>
      </c>
      <c r="G806" s="0" t="str">
        <f aca="false">CONCATENATE(LEFT(F806,2),RIGHT(F806,6))</f>
        <v>04042602</v>
      </c>
      <c r="H806" s="0" t="s">
        <v>227</v>
      </c>
      <c r="I806" s="0" t="n">
        <v>1</v>
      </c>
      <c r="J806" s="0" t="n">
        <v>12</v>
      </c>
      <c r="K806" s="0" t="n">
        <v>656.25</v>
      </c>
      <c r="L806" s="23" t="n">
        <f aca="false">IF(D806="Electrique direct")</f>
        <v>0</v>
      </c>
    </row>
    <row r="807" customFormat="false" ht="13.8" hidden="false" customHeight="false" outlineLevel="0" collapsed="false">
      <c r="A807" s="0" t="s">
        <v>16</v>
      </c>
      <c r="B807" s="0" t="s">
        <v>1020</v>
      </c>
      <c r="C807" s="0" t="s">
        <v>107</v>
      </c>
      <c r="D807" s="0" t="s">
        <v>49</v>
      </c>
      <c r="E807" s="0" t="s">
        <v>43</v>
      </c>
      <c r="F807" s="0" t="s">
        <v>1044</v>
      </c>
      <c r="G807" s="0" t="str">
        <f aca="false">CONCATENATE(LEFT(F807,2),RIGHT(F807,6))</f>
        <v>04042902</v>
      </c>
      <c r="H807" s="0" t="s">
        <v>227</v>
      </c>
      <c r="I807" s="0" t="n">
        <v>3.34058232558139</v>
      </c>
      <c r="J807" s="0" t="n">
        <v>152.029145369025</v>
      </c>
      <c r="K807" s="0" t="n">
        <v>690</v>
      </c>
      <c r="L807" s="23" t="n">
        <f aca="false">IF(D807="Electrique direct")</f>
        <v>0</v>
      </c>
    </row>
    <row r="808" customFormat="false" ht="13.8" hidden="false" customHeight="false" outlineLevel="0" collapsed="false">
      <c r="A808" s="0" t="s">
        <v>16</v>
      </c>
      <c r="B808" s="0" t="s">
        <v>1020</v>
      </c>
      <c r="C808" s="0" t="s">
        <v>108</v>
      </c>
      <c r="D808" s="0" t="s">
        <v>32</v>
      </c>
      <c r="E808" s="0" t="s">
        <v>33</v>
      </c>
      <c r="F808" s="0" t="s">
        <v>1045</v>
      </c>
      <c r="G808" s="0" t="str">
        <f aca="false">CONCATENATE(LEFT(F808,2),RIGHT(F808,6))</f>
        <v>04050101</v>
      </c>
      <c r="H808" s="0" t="s">
        <v>227</v>
      </c>
      <c r="I808" s="0" t="n">
        <v>0.87542498545087</v>
      </c>
      <c r="J808" s="0" t="n">
        <v>45.3804454914094</v>
      </c>
      <c r="K808" s="0" t="n">
        <v>68</v>
      </c>
      <c r="L808" s="23" t="n">
        <f aca="false">IF(D808="Electrique direct")</f>
        <v>0</v>
      </c>
    </row>
    <row r="809" customFormat="false" ht="13.8" hidden="false" customHeight="false" outlineLevel="0" collapsed="false">
      <c r="A809" s="0" t="s">
        <v>16</v>
      </c>
      <c r="B809" s="0" t="s">
        <v>1020</v>
      </c>
      <c r="C809" s="0" t="s">
        <v>108</v>
      </c>
      <c r="D809" s="0" t="s">
        <v>32</v>
      </c>
      <c r="E809" s="0" t="s">
        <v>34</v>
      </c>
      <c r="F809" s="0" t="s">
        <v>1046</v>
      </c>
      <c r="G809" s="0" t="str">
        <f aca="false">CONCATENATE(LEFT(F809,2),RIGHT(F809,6))</f>
        <v>04050106</v>
      </c>
      <c r="H809" s="0" t="s">
        <v>227</v>
      </c>
      <c r="I809" s="0" t="n">
        <v>0.934331959043396</v>
      </c>
      <c r="J809" s="0" t="n">
        <v>44.5057974283682</v>
      </c>
      <c r="K809" s="0" t="n">
        <v>1531.42857142857</v>
      </c>
      <c r="L809" s="23" t="n">
        <f aca="false">IF(D809="Electrique direct")</f>
        <v>0</v>
      </c>
    </row>
    <row r="810" customFormat="false" ht="13.8" hidden="false" customHeight="false" outlineLevel="0" collapsed="false">
      <c r="A810" s="0" t="s">
        <v>16</v>
      </c>
      <c r="B810" s="0" t="s">
        <v>1020</v>
      </c>
      <c r="C810" s="0" t="s">
        <v>108</v>
      </c>
      <c r="D810" s="0" t="s">
        <v>40</v>
      </c>
      <c r="E810" s="0" t="s">
        <v>37</v>
      </c>
      <c r="F810" s="0" t="s">
        <v>1047</v>
      </c>
      <c r="G810" s="0" t="str">
        <f aca="false">CONCATENATE(LEFT(F810,2),RIGHT(F810,6))</f>
        <v>04050303</v>
      </c>
      <c r="H810" s="0" t="s">
        <v>227</v>
      </c>
      <c r="I810" s="0" t="n">
        <v>0.737271898953764</v>
      </c>
      <c r="J810" s="0" t="n">
        <v>28.8432600237663</v>
      </c>
      <c r="K810" s="0" t="n">
        <v>596</v>
      </c>
      <c r="L810" s="23" t="n">
        <f aca="false">IF(D810="Electrique direct")</f>
        <v>0</v>
      </c>
    </row>
    <row r="811" customFormat="false" ht="13.8" hidden="false" customHeight="false" outlineLevel="0" collapsed="false">
      <c r="A811" s="0" t="s">
        <v>16</v>
      </c>
      <c r="B811" s="0" t="s">
        <v>1020</v>
      </c>
      <c r="C811" s="0" t="s">
        <v>108</v>
      </c>
      <c r="D811" s="0" t="s">
        <v>41</v>
      </c>
      <c r="E811" s="0" t="s">
        <v>39</v>
      </c>
      <c r="F811" s="0" t="s">
        <v>1048</v>
      </c>
      <c r="G811" s="0" t="str">
        <f aca="false">CONCATENATE(LEFT(F811,2),RIGHT(F811,6))</f>
        <v>04050404</v>
      </c>
      <c r="H811" s="0" t="s">
        <v>227</v>
      </c>
      <c r="I811" s="0" t="n">
        <v>0.875735119344413</v>
      </c>
      <c r="J811" s="0" t="n">
        <v>21.0472612288236</v>
      </c>
      <c r="K811" s="0" t="n">
        <v>596</v>
      </c>
      <c r="L811" s="23" t="n">
        <f aca="false">IF(D811="Electrique direct")</f>
        <v>0</v>
      </c>
    </row>
    <row r="812" customFormat="false" ht="13.8" hidden="false" customHeight="false" outlineLevel="0" collapsed="false">
      <c r="A812" s="0" t="s">
        <v>16</v>
      </c>
      <c r="B812" s="0" t="s">
        <v>1020</v>
      </c>
      <c r="C812" s="0" t="s">
        <v>108</v>
      </c>
      <c r="D812" s="0" t="s">
        <v>45</v>
      </c>
      <c r="E812" s="0" t="s">
        <v>43</v>
      </c>
      <c r="F812" s="0" t="s">
        <v>1049</v>
      </c>
      <c r="G812" s="0" t="str">
        <f aca="false">CONCATENATE(LEFT(F812,2),RIGHT(F812,6))</f>
        <v>04050602</v>
      </c>
      <c r="H812" s="0" t="s">
        <v>227</v>
      </c>
      <c r="I812" s="0" t="n">
        <v>0.92</v>
      </c>
      <c r="J812" s="0" t="n">
        <v>10.4</v>
      </c>
      <c r="K812" s="0" t="n">
        <v>750</v>
      </c>
      <c r="L812" s="23" t="n">
        <f aca="false">IF(D812="Electrique direct")</f>
        <v>1</v>
      </c>
    </row>
    <row r="813" customFormat="false" ht="13.8" hidden="false" customHeight="false" outlineLevel="0" collapsed="false">
      <c r="A813" s="0" t="s">
        <v>16</v>
      </c>
      <c r="B813" s="0" t="s">
        <v>1020</v>
      </c>
      <c r="C813" s="0" t="s">
        <v>108</v>
      </c>
      <c r="D813" s="0" t="s">
        <v>48</v>
      </c>
      <c r="E813" s="0" t="s">
        <v>43</v>
      </c>
      <c r="F813" s="0" t="s">
        <v>1050</v>
      </c>
      <c r="G813" s="0" t="str">
        <f aca="false">CONCATENATE(LEFT(F813,2),RIGHT(F813,6))</f>
        <v>04050902</v>
      </c>
      <c r="H813" s="0" t="s">
        <v>227</v>
      </c>
      <c r="I813" s="0" t="n">
        <v>2.89517134883721</v>
      </c>
      <c r="J813" s="0" t="n">
        <v>121.809095138481</v>
      </c>
      <c r="K813" s="0" t="n">
        <v>788.571428571429</v>
      </c>
      <c r="L813" s="23" t="n">
        <f aca="false">IF(D813="Electrique direct")</f>
        <v>0</v>
      </c>
    </row>
    <row r="814" customFormat="false" ht="13.8" hidden="false" customHeight="false" outlineLevel="0" collapsed="false">
      <c r="A814" s="0" t="s">
        <v>16</v>
      </c>
      <c r="B814" s="0" t="s">
        <v>1020</v>
      </c>
      <c r="C814" s="0" t="s">
        <v>108</v>
      </c>
      <c r="D814" s="0" t="s">
        <v>35</v>
      </c>
      <c r="E814" s="0" t="s">
        <v>33</v>
      </c>
      <c r="F814" s="0" t="s">
        <v>1051</v>
      </c>
      <c r="G814" s="0" t="str">
        <f aca="false">CONCATENATE(LEFT(F814,2),RIGHT(F814,6))</f>
        <v>04052101</v>
      </c>
      <c r="H814" s="0" t="s">
        <v>227</v>
      </c>
      <c r="I814" s="0" t="n">
        <v>1.01010575244331</v>
      </c>
      <c r="J814" s="0" t="n">
        <v>54.0243398707255</v>
      </c>
      <c r="K814" s="0" t="n">
        <v>68</v>
      </c>
      <c r="L814" s="23" t="n">
        <f aca="false">IF(D814="Electrique direct")</f>
        <v>0</v>
      </c>
    </row>
    <row r="815" customFormat="false" ht="13.8" hidden="false" customHeight="false" outlineLevel="0" collapsed="false">
      <c r="A815" s="0" t="s">
        <v>16</v>
      </c>
      <c r="B815" s="0" t="s">
        <v>1020</v>
      </c>
      <c r="C815" s="0" t="s">
        <v>108</v>
      </c>
      <c r="D815" s="0" t="s">
        <v>35</v>
      </c>
      <c r="E815" s="0" t="s">
        <v>34</v>
      </c>
      <c r="F815" s="0" t="s">
        <v>1052</v>
      </c>
      <c r="G815" s="0" t="str">
        <f aca="false">CONCATENATE(LEFT(F815,2),RIGHT(F815,6))</f>
        <v>04052106</v>
      </c>
      <c r="H815" s="0" t="s">
        <v>227</v>
      </c>
      <c r="I815" s="0" t="n">
        <v>1.07807533735776</v>
      </c>
      <c r="J815" s="0" t="n">
        <v>52.9830921766289</v>
      </c>
      <c r="K815" s="0" t="n">
        <v>1531.42857142857</v>
      </c>
      <c r="L815" s="23" t="n">
        <f aca="false">IF(D815="Electrique direct")</f>
        <v>0</v>
      </c>
    </row>
    <row r="816" customFormat="false" ht="13.8" hidden="false" customHeight="false" outlineLevel="0" collapsed="false">
      <c r="A816" s="0" t="s">
        <v>16</v>
      </c>
      <c r="B816" s="0" t="s">
        <v>1020</v>
      </c>
      <c r="C816" s="0" t="s">
        <v>108</v>
      </c>
      <c r="D816" s="0" t="s">
        <v>36</v>
      </c>
      <c r="E816" s="0" t="s">
        <v>37</v>
      </c>
      <c r="F816" s="0" t="s">
        <v>1053</v>
      </c>
      <c r="G816" s="0" t="str">
        <f aca="false">CONCATENATE(LEFT(F816,2),RIGHT(F816,6))</f>
        <v>04052303</v>
      </c>
      <c r="H816" s="0" t="s">
        <v>227</v>
      </c>
      <c r="I816" s="0" t="n">
        <v>0.760080244820484</v>
      </c>
      <c r="J816" s="0" t="n">
        <v>34.3372143140076</v>
      </c>
      <c r="K816" s="0" t="n">
        <v>596</v>
      </c>
      <c r="L816" s="23" t="n">
        <f aca="false">IF(D816="Electrique direct")</f>
        <v>0</v>
      </c>
    </row>
    <row r="817" customFormat="false" ht="13.8" hidden="false" customHeight="false" outlineLevel="0" collapsed="false">
      <c r="A817" s="0" t="s">
        <v>16</v>
      </c>
      <c r="B817" s="0" t="s">
        <v>1020</v>
      </c>
      <c r="C817" s="0" t="s">
        <v>108</v>
      </c>
      <c r="D817" s="0" t="s">
        <v>38</v>
      </c>
      <c r="E817" s="0" t="s">
        <v>39</v>
      </c>
      <c r="F817" s="0" t="s">
        <v>1054</v>
      </c>
      <c r="G817" s="0" t="str">
        <f aca="false">CONCATENATE(LEFT(F817,2),RIGHT(F817,6))</f>
        <v>04052404</v>
      </c>
      <c r="H817" s="0" t="s">
        <v>227</v>
      </c>
      <c r="I817" s="0" t="n">
        <v>0.986473976610088</v>
      </c>
      <c r="J817" s="0" t="n">
        <v>25.0562633676471</v>
      </c>
      <c r="K817" s="0" t="n">
        <v>596</v>
      </c>
      <c r="L817" s="23" t="n">
        <f aca="false">IF(D817="Electrique direct")</f>
        <v>0</v>
      </c>
    </row>
    <row r="818" customFormat="false" ht="13.8" hidden="false" customHeight="false" outlineLevel="0" collapsed="false">
      <c r="A818" s="0" t="s">
        <v>16</v>
      </c>
      <c r="B818" s="0" t="s">
        <v>1020</v>
      </c>
      <c r="C818" s="0" t="s">
        <v>108</v>
      </c>
      <c r="D818" s="0" t="s">
        <v>46</v>
      </c>
      <c r="E818" s="0" t="s">
        <v>43</v>
      </c>
      <c r="F818" s="0" t="s">
        <v>1055</v>
      </c>
      <c r="G818" s="0" t="str">
        <f aca="false">CONCATENATE(LEFT(F818,2),RIGHT(F818,6))</f>
        <v>04052602</v>
      </c>
      <c r="H818" s="0" t="s">
        <v>227</v>
      </c>
      <c r="I818" s="0" t="n">
        <v>1</v>
      </c>
      <c r="J818" s="0" t="n">
        <v>12</v>
      </c>
      <c r="K818" s="0" t="n">
        <v>750</v>
      </c>
      <c r="L818" s="23" t="n">
        <f aca="false">IF(D818="Electrique direct")</f>
        <v>0</v>
      </c>
    </row>
    <row r="819" customFormat="false" ht="13.8" hidden="false" customHeight="false" outlineLevel="0" collapsed="false">
      <c r="A819" s="0" t="s">
        <v>16</v>
      </c>
      <c r="B819" s="0" t="s">
        <v>1020</v>
      </c>
      <c r="C819" s="0" t="s">
        <v>108</v>
      </c>
      <c r="D819" s="0" t="s">
        <v>49</v>
      </c>
      <c r="E819" s="0" t="s">
        <v>43</v>
      </c>
      <c r="F819" s="0" t="s">
        <v>1056</v>
      </c>
      <c r="G819" s="0" t="str">
        <f aca="false">CONCATENATE(LEFT(F819,2),RIGHT(F819,6))</f>
        <v>04052902</v>
      </c>
      <c r="H819" s="0" t="s">
        <v>227</v>
      </c>
      <c r="I819" s="0" t="n">
        <v>3.34058232558139</v>
      </c>
      <c r="J819" s="0" t="n">
        <v>145.01082754581</v>
      </c>
      <c r="K819" s="0" t="n">
        <v>788.571428571429</v>
      </c>
      <c r="L819" s="23" t="n">
        <f aca="false">IF(D819="Electrique direct")</f>
        <v>0</v>
      </c>
    </row>
    <row r="820" customFormat="false" ht="13.8" hidden="false" customHeight="false" outlineLevel="0" collapsed="false">
      <c r="A820" s="0" t="s">
        <v>16</v>
      </c>
      <c r="B820" s="0" t="s">
        <v>1020</v>
      </c>
      <c r="C820" s="0" t="s">
        <v>110</v>
      </c>
      <c r="D820" s="0" t="s">
        <v>32</v>
      </c>
      <c r="E820" s="0" t="s">
        <v>33</v>
      </c>
      <c r="F820" s="0" t="s">
        <v>1057</v>
      </c>
      <c r="G820" s="0" t="str">
        <f aca="false">CONCATENATE(LEFT(F820,2),RIGHT(F820,6))</f>
        <v>04080101</v>
      </c>
      <c r="H820" s="0" t="s">
        <v>227</v>
      </c>
      <c r="I820" s="0" t="n">
        <v>0.818650276152844</v>
      </c>
      <c r="J820" s="0" t="n">
        <v>18.13095538045</v>
      </c>
      <c r="K820" s="0" t="n">
        <v>49.875</v>
      </c>
      <c r="L820" s="23" t="n">
        <f aca="false">IF(D820="Electrique direct")</f>
        <v>0</v>
      </c>
    </row>
    <row r="821" customFormat="false" ht="13.8" hidden="false" customHeight="false" outlineLevel="0" collapsed="false">
      <c r="A821" s="0" t="s">
        <v>16</v>
      </c>
      <c r="B821" s="0" t="s">
        <v>1020</v>
      </c>
      <c r="C821" s="0" t="s">
        <v>110</v>
      </c>
      <c r="D821" s="0" t="s">
        <v>32</v>
      </c>
      <c r="E821" s="0" t="s">
        <v>34</v>
      </c>
      <c r="F821" s="0" t="s">
        <v>1058</v>
      </c>
      <c r="G821" s="0" t="str">
        <f aca="false">CONCATENATE(LEFT(F821,2),RIGHT(F821,6))</f>
        <v>04080106</v>
      </c>
      <c r="H821" s="0" t="s">
        <v>227</v>
      </c>
      <c r="I821" s="0" t="n">
        <v>0.852461584964472</v>
      </c>
      <c r="J821" s="0" t="n">
        <v>18.8474311274884</v>
      </c>
      <c r="K821" s="0" t="n">
        <v>1450</v>
      </c>
      <c r="L821" s="23" t="n">
        <f aca="false">IF(D821="Electrique direct")</f>
        <v>0</v>
      </c>
    </row>
    <row r="822" customFormat="false" ht="13.8" hidden="false" customHeight="false" outlineLevel="0" collapsed="false">
      <c r="A822" s="0" t="s">
        <v>16</v>
      </c>
      <c r="B822" s="0" t="s">
        <v>1020</v>
      </c>
      <c r="C822" s="0" t="s">
        <v>110</v>
      </c>
      <c r="D822" s="0" t="s">
        <v>40</v>
      </c>
      <c r="E822" s="0" t="s">
        <v>37</v>
      </c>
      <c r="F822" s="0" t="s">
        <v>1059</v>
      </c>
      <c r="G822" s="0" t="str">
        <f aca="false">CONCATENATE(LEFT(F822,2),RIGHT(F822,6))</f>
        <v>04080303</v>
      </c>
      <c r="H822" s="0" t="s">
        <v>227</v>
      </c>
      <c r="I822" s="0" t="n">
        <v>0.739063698951267</v>
      </c>
      <c r="J822" s="0" t="n">
        <v>7.90206758938025</v>
      </c>
      <c r="K822" s="0" t="n">
        <v>514.5</v>
      </c>
      <c r="L822" s="23" t="n">
        <f aca="false">IF(D822="Electrique direct")</f>
        <v>0</v>
      </c>
    </row>
    <row r="823" customFormat="false" ht="13.8" hidden="false" customHeight="false" outlineLevel="0" collapsed="false">
      <c r="A823" s="0" t="s">
        <v>16</v>
      </c>
      <c r="B823" s="0" t="s">
        <v>1020</v>
      </c>
      <c r="C823" s="0" t="s">
        <v>110</v>
      </c>
      <c r="D823" s="0" t="s">
        <v>41</v>
      </c>
      <c r="E823" s="0" t="s">
        <v>39</v>
      </c>
      <c r="F823" s="0" t="s">
        <v>1060</v>
      </c>
      <c r="G823" s="0" t="str">
        <f aca="false">CONCATENATE(LEFT(F823,2),RIGHT(F823,6))</f>
        <v>04080404</v>
      </c>
      <c r="H823" s="0" t="s">
        <v>227</v>
      </c>
      <c r="I823" s="0" t="n">
        <v>0.877514545746114</v>
      </c>
      <c r="J823" s="0" t="n">
        <v>5.8882092240766</v>
      </c>
      <c r="K823" s="0" t="n">
        <v>514.5</v>
      </c>
      <c r="L823" s="23" t="n">
        <f aca="false">IF(D823="Electrique direct")</f>
        <v>0</v>
      </c>
    </row>
    <row r="824" customFormat="false" ht="13.8" hidden="false" customHeight="false" outlineLevel="0" collapsed="false">
      <c r="A824" s="0" t="s">
        <v>16</v>
      </c>
      <c r="B824" s="0" t="s">
        <v>1020</v>
      </c>
      <c r="C824" s="0" t="s">
        <v>110</v>
      </c>
      <c r="D824" s="0" t="s">
        <v>45</v>
      </c>
      <c r="E824" s="0" t="s">
        <v>43</v>
      </c>
      <c r="F824" s="0" t="s">
        <v>1061</v>
      </c>
      <c r="G824" s="0" t="str">
        <f aca="false">CONCATENATE(LEFT(F824,2),RIGHT(F824,6))</f>
        <v>04080602</v>
      </c>
      <c r="H824" s="0" t="s">
        <v>227</v>
      </c>
      <c r="I824" s="0" t="n">
        <v>0.92</v>
      </c>
      <c r="J824" s="0" t="n">
        <v>10.4</v>
      </c>
      <c r="K824" s="0" t="n">
        <v>656.25</v>
      </c>
      <c r="L824" s="23" t="n">
        <f aca="false">IF(D824="Electrique direct")</f>
        <v>1</v>
      </c>
    </row>
    <row r="825" customFormat="false" ht="13.8" hidden="false" customHeight="false" outlineLevel="0" collapsed="false">
      <c r="A825" s="0" t="s">
        <v>16</v>
      </c>
      <c r="B825" s="0" t="s">
        <v>1020</v>
      </c>
      <c r="C825" s="0" t="s">
        <v>110</v>
      </c>
      <c r="D825" s="0" t="s">
        <v>48</v>
      </c>
      <c r="E825" s="0" t="s">
        <v>43</v>
      </c>
      <c r="F825" s="0" t="s">
        <v>1062</v>
      </c>
      <c r="G825" s="0" t="str">
        <f aca="false">CONCATENATE(LEFT(F825,2),RIGHT(F825,6))</f>
        <v>04080902</v>
      </c>
      <c r="H825" s="0" t="s">
        <v>227</v>
      </c>
      <c r="I825" s="0" t="n">
        <v>2.89517134883721</v>
      </c>
      <c r="J825" s="0" t="n">
        <v>52.0711619381939</v>
      </c>
      <c r="K825" s="0" t="n">
        <v>690</v>
      </c>
      <c r="L825" s="23" t="n">
        <f aca="false">IF(D825="Electrique direct")</f>
        <v>0</v>
      </c>
    </row>
    <row r="826" customFormat="false" ht="13.8" hidden="false" customHeight="false" outlineLevel="0" collapsed="false">
      <c r="A826" s="0" t="s">
        <v>16</v>
      </c>
      <c r="B826" s="0" t="s">
        <v>1020</v>
      </c>
      <c r="C826" s="0" t="s">
        <v>110</v>
      </c>
      <c r="D826" s="0" t="s">
        <v>35</v>
      </c>
      <c r="E826" s="0" t="s">
        <v>33</v>
      </c>
      <c r="F826" s="0" t="s">
        <v>1063</v>
      </c>
      <c r="G826" s="0" t="str">
        <f aca="false">CONCATENATE(LEFT(F826,2),RIGHT(F826,6))</f>
        <v>04082101</v>
      </c>
      <c r="H826" s="0" t="s">
        <v>227</v>
      </c>
      <c r="I826" s="0" t="n">
        <v>0.94459647248405</v>
      </c>
      <c r="J826" s="0" t="n">
        <v>21.5844706910119</v>
      </c>
      <c r="K826" s="0" t="n">
        <v>49.875</v>
      </c>
      <c r="L826" s="23" t="n">
        <f aca="false">IF(D826="Electrique direct")</f>
        <v>0</v>
      </c>
    </row>
    <row r="827" customFormat="false" ht="13.8" hidden="false" customHeight="false" outlineLevel="0" collapsed="false">
      <c r="A827" s="0" t="s">
        <v>16</v>
      </c>
      <c r="B827" s="0" t="s">
        <v>1020</v>
      </c>
      <c r="C827" s="0" t="s">
        <v>110</v>
      </c>
      <c r="D827" s="0" t="s">
        <v>35</v>
      </c>
      <c r="E827" s="0" t="s">
        <v>34</v>
      </c>
      <c r="F827" s="0" t="s">
        <v>1064</v>
      </c>
      <c r="G827" s="0" t="str">
        <f aca="false">CONCATENATE(LEFT(F827,2),RIGHT(F827,6))</f>
        <v>04082106</v>
      </c>
      <c r="H827" s="0" t="s">
        <v>227</v>
      </c>
      <c r="I827" s="0" t="n">
        <v>0.983609521112851</v>
      </c>
      <c r="J827" s="0" t="n">
        <v>22.4374180089147</v>
      </c>
      <c r="K827" s="0" t="n">
        <v>1450</v>
      </c>
      <c r="L827" s="23" t="n">
        <f aca="false">IF(D827="Electrique direct")</f>
        <v>0</v>
      </c>
    </row>
    <row r="828" customFormat="false" ht="13.8" hidden="false" customHeight="false" outlineLevel="0" collapsed="false">
      <c r="A828" s="0" t="s">
        <v>16</v>
      </c>
      <c r="B828" s="0" t="s">
        <v>1020</v>
      </c>
      <c r="C828" s="0" t="s">
        <v>110</v>
      </c>
      <c r="D828" s="0" t="s">
        <v>36</v>
      </c>
      <c r="E828" s="0" t="s">
        <v>37</v>
      </c>
      <c r="F828" s="0" t="s">
        <v>1065</v>
      </c>
      <c r="G828" s="0" t="str">
        <f aca="false">CONCATENATE(LEFT(F828,2),RIGHT(F828,6))</f>
        <v>04082303</v>
      </c>
      <c r="H828" s="0" t="s">
        <v>227</v>
      </c>
      <c r="I828" s="0" t="n">
        <v>0.764069137801932</v>
      </c>
      <c r="J828" s="0" t="n">
        <v>9.40722332069077</v>
      </c>
      <c r="K828" s="0" t="n">
        <v>514.5</v>
      </c>
      <c r="L828" s="23" t="n">
        <f aca="false">IF(D828="Electrique direct")</f>
        <v>0</v>
      </c>
    </row>
    <row r="829" customFormat="false" ht="13.8" hidden="false" customHeight="false" outlineLevel="0" collapsed="false">
      <c r="A829" s="0" t="s">
        <v>16</v>
      </c>
      <c r="B829" s="0" t="s">
        <v>1020</v>
      </c>
      <c r="C829" s="0" t="s">
        <v>110</v>
      </c>
      <c r="D829" s="0" t="s">
        <v>38</v>
      </c>
      <c r="E829" s="0" t="s">
        <v>39</v>
      </c>
      <c r="F829" s="0" t="s">
        <v>1066</v>
      </c>
      <c r="G829" s="0" t="str">
        <f aca="false">CONCATENATE(LEFT(F829,2),RIGHT(F829,6))</f>
        <v>04082404</v>
      </c>
      <c r="H829" s="0" t="s">
        <v>227</v>
      </c>
      <c r="I829" s="0" t="n">
        <v>0.990459690571957</v>
      </c>
      <c r="J829" s="0" t="n">
        <v>7.00977288580548</v>
      </c>
      <c r="K829" s="0" t="n">
        <v>514.5</v>
      </c>
      <c r="L829" s="23" t="n">
        <f aca="false">IF(D829="Electrique direct")</f>
        <v>0</v>
      </c>
    </row>
    <row r="830" customFormat="false" ht="13.8" hidden="false" customHeight="false" outlineLevel="0" collapsed="false">
      <c r="A830" s="0" t="s">
        <v>16</v>
      </c>
      <c r="B830" s="0" t="s">
        <v>1020</v>
      </c>
      <c r="C830" s="0" t="s">
        <v>110</v>
      </c>
      <c r="D830" s="0" t="s">
        <v>46</v>
      </c>
      <c r="E830" s="0" t="s">
        <v>43</v>
      </c>
      <c r="F830" s="0" t="s">
        <v>1067</v>
      </c>
      <c r="G830" s="0" t="str">
        <f aca="false">CONCATENATE(LEFT(F830,2),RIGHT(F830,6))</f>
        <v>04082602</v>
      </c>
      <c r="H830" s="0" t="s">
        <v>227</v>
      </c>
      <c r="I830" s="0" t="n">
        <v>1</v>
      </c>
      <c r="J830" s="0" t="n">
        <v>12</v>
      </c>
      <c r="K830" s="0" t="n">
        <v>656.25</v>
      </c>
      <c r="L830" s="23" t="n">
        <f aca="false">IF(D830="Electrique direct")</f>
        <v>0</v>
      </c>
    </row>
    <row r="831" customFormat="false" ht="13.8" hidden="false" customHeight="false" outlineLevel="0" collapsed="false">
      <c r="A831" s="0" t="s">
        <v>16</v>
      </c>
      <c r="B831" s="0" t="s">
        <v>1020</v>
      </c>
      <c r="C831" s="0" t="s">
        <v>110</v>
      </c>
      <c r="D831" s="0" t="s">
        <v>49</v>
      </c>
      <c r="E831" s="0" t="s">
        <v>43</v>
      </c>
      <c r="F831" s="0" t="s">
        <v>1068</v>
      </c>
      <c r="G831" s="0" t="str">
        <f aca="false">CONCATENATE(LEFT(F831,2),RIGHT(F831,6))</f>
        <v>04082902</v>
      </c>
      <c r="H831" s="0" t="s">
        <v>227</v>
      </c>
      <c r="I831" s="0" t="n">
        <v>3.34058232558139</v>
      </c>
      <c r="J831" s="0" t="n">
        <v>61.9894784978499</v>
      </c>
      <c r="K831" s="0" t="n">
        <v>690</v>
      </c>
      <c r="L831" s="23" t="n">
        <f aca="false">IF(D831="Electrique direct")</f>
        <v>0</v>
      </c>
    </row>
    <row r="832" customFormat="false" ht="13.8" hidden="false" customHeight="false" outlineLevel="0" collapsed="false">
      <c r="A832" s="0" t="s">
        <v>16</v>
      </c>
      <c r="B832" s="0" t="s">
        <v>1020</v>
      </c>
      <c r="C832" s="0" t="s">
        <v>113</v>
      </c>
      <c r="D832" s="0" t="s">
        <v>32</v>
      </c>
      <c r="E832" s="0" t="s">
        <v>33</v>
      </c>
      <c r="F832" s="0" t="s">
        <v>1069</v>
      </c>
      <c r="G832" s="0" t="str">
        <f aca="false">CONCATENATE(LEFT(F832,2),RIGHT(F832,6))</f>
        <v>04460101</v>
      </c>
      <c r="H832" s="0" t="s">
        <v>227</v>
      </c>
      <c r="I832" s="0" t="n">
        <v>0.872328555209744</v>
      </c>
      <c r="J832" s="0" t="n">
        <v>16.741088938941</v>
      </c>
      <c r="K832" s="0" t="n">
        <v>49.875</v>
      </c>
      <c r="L832" s="23" t="n">
        <f aca="false">IF(D832="Electrique direct")</f>
        <v>0</v>
      </c>
    </row>
    <row r="833" customFormat="false" ht="13.8" hidden="false" customHeight="false" outlineLevel="0" collapsed="false">
      <c r="A833" s="0" t="s">
        <v>16</v>
      </c>
      <c r="B833" s="0" t="s">
        <v>1020</v>
      </c>
      <c r="C833" s="0" t="s">
        <v>113</v>
      </c>
      <c r="D833" s="0" t="s">
        <v>32</v>
      </c>
      <c r="E833" s="0" t="s">
        <v>34</v>
      </c>
      <c r="F833" s="0" t="s">
        <v>1070</v>
      </c>
      <c r="G833" s="0" t="str">
        <f aca="false">CONCATENATE(LEFT(F833,2),RIGHT(F833,6))</f>
        <v>04460106</v>
      </c>
      <c r="H833" s="0" t="s">
        <v>227</v>
      </c>
      <c r="I833" s="0" t="n">
        <v>0.846247519130833</v>
      </c>
      <c r="J833" s="0" t="n">
        <v>14.2168994466179</v>
      </c>
      <c r="K833" s="0" t="n">
        <v>1531.42857142857</v>
      </c>
      <c r="L833" s="23" t="n">
        <f aca="false">IF(D833="Electrique direct")</f>
        <v>0</v>
      </c>
    </row>
    <row r="834" customFormat="false" ht="13.8" hidden="false" customHeight="false" outlineLevel="0" collapsed="false">
      <c r="A834" s="0" t="s">
        <v>16</v>
      </c>
      <c r="B834" s="0" t="s">
        <v>1020</v>
      </c>
      <c r="C834" s="0" t="s">
        <v>113</v>
      </c>
      <c r="D834" s="0" t="s">
        <v>40</v>
      </c>
      <c r="E834" s="0" t="s">
        <v>37</v>
      </c>
      <c r="F834" s="0" t="s">
        <v>1071</v>
      </c>
      <c r="G834" s="0" t="str">
        <f aca="false">CONCATENATE(LEFT(F834,2),RIGHT(F834,6))</f>
        <v>04460303</v>
      </c>
      <c r="H834" s="0" t="s">
        <v>227</v>
      </c>
      <c r="I834" s="0" t="n">
        <v>0.739250336619145</v>
      </c>
      <c r="J834" s="0" t="n">
        <v>6.82700246235355</v>
      </c>
      <c r="K834" s="0" t="n">
        <v>514.5</v>
      </c>
      <c r="L834" s="23" t="n">
        <f aca="false">IF(D834="Electrique direct")</f>
        <v>0</v>
      </c>
    </row>
    <row r="835" customFormat="false" ht="13.8" hidden="false" customHeight="false" outlineLevel="0" collapsed="false">
      <c r="A835" s="0" t="s">
        <v>16</v>
      </c>
      <c r="B835" s="0" t="s">
        <v>1020</v>
      </c>
      <c r="C835" s="0" t="s">
        <v>113</v>
      </c>
      <c r="D835" s="0" t="s">
        <v>41</v>
      </c>
      <c r="E835" s="0" t="s">
        <v>39</v>
      </c>
      <c r="F835" s="0" t="s">
        <v>1072</v>
      </c>
      <c r="G835" s="0" t="str">
        <f aca="false">CONCATENATE(LEFT(F835,2),RIGHT(F835,6))</f>
        <v>04460404</v>
      </c>
      <c r="H835" s="0" t="s">
        <v>227</v>
      </c>
      <c r="I835" s="0" t="n">
        <v>0.877708416498669</v>
      </c>
      <c r="J835" s="0" t="n">
        <v>4.79238947291967</v>
      </c>
      <c r="K835" s="0" t="n">
        <v>514.5</v>
      </c>
      <c r="L835" s="23" t="n">
        <f aca="false">IF(D835="Electrique direct")</f>
        <v>0</v>
      </c>
    </row>
    <row r="836" customFormat="false" ht="13.8" hidden="false" customHeight="false" outlineLevel="0" collapsed="false">
      <c r="A836" s="0" t="s">
        <v>16</v>
      </c>
      <c r="B836" s="0" t="s">
        <v>1020</v>
      </c>
      <c r="C836" s="0" t="s">
        <v>113</v>
      </c>
      <c r="D836" s="0" t="s">
        <v>45</v>
      </c>
      <c r="E836" s="0" t="s">
        <v>43</v>
      </c>
      <c r="F836" s="0" t="s">
        <v>1073</v>
      </c>
      <c r="G836" s="0" t="str">
        <f aca="false">CONCATENATE(LEFT(F836,2),RIGHT(F836,6))</f>
        <v>04460602</v>
      </c>
      <c r="H836" s="0" t="s">
        <v>227</v>
      </c>
      <c r="I836" s="0" t="n">
        <v>0.92</v>
      </c>
      <c r="J836" s="0" t="n">
        <v>10.4</v>
      </c>
      <c r="K836" s="0" t="n">
        <v>656.25</v>
      </c>
      <c r="L836" s="23" t="n">
        <f aca="false">IF(D836="Electrique direct")</f>
        <v>1</v>
      </c>
    </row>
    <row r="837" customFormat="false" ht="13.8" hidden="false" customHeight="false" outlineLevel="0" collapsed="false">
      <c r="A837" s="0" t="s">
        <v>16</v>
      </c>
      <c r="B837" s="0" t="s">
        <v>1020</v>
      </c>
      <c r="C837" s="0" t="s">
        <v>113</v>
      </c>
      <c r="D837" s="0" t="s">
        <v>48</v>
      </c>
      <c r="E837" s="0" t="s">
        <v>43</v>
      </c>
      <c r="F837" s="0" t="s">
        <v>1074</v>
      </c>
      <c r="G837" s="0" t="str">
        <f aca="false">CONCATENATE(LEFT(F837,2),RIGHT(F837,6))</f>
        <v>04460902</v>
      </c>
      <c r="H837" s="0" t="s">
        <v>227</v>
      </c>
      <c r="I837" s="0" t="n">
        <v>2.89517134883721</v>
      </c>
      <c r="J837" s="0" t="n">
        <v>47.430701495951</v>
      </c>
      <c r="K837" s="0" t="n">
        <v>690</v>
      </c>
      <c r="L837" s="23" t="n">
        <f aca="false">IF(D837="Electrique direct")</f>
        <v>0</v>
      </c>
    </row>
    <row r="838" customFormat="false" ht="13.8" hidden="false" customHeight="false" outlineLevel="0" collapsed="false">
      <c r="A838" s="0" t="s">
        <v>16</v>
      </c>
      <c r="B838" s="0" t="s">
        <v>1020</v>
      </c>
      <c r="C838" s="0" t="s">
        <v>113</v>
      </c>
      <c r="D838" s="0" t="s">
        <v>35</v>
      </c>
      <c r="E838" s="0" t="s">
        <v>33</v>
      </c>
      <c r="F838" s="0" t="s">
        <v>1075</v>
      </c>
      <c r="G838" s="0" t="str">
        <f aca="false">CONCATENATE(LEFT(F838,2),RIGHT(F838,6))</f>
        <v>04462101</v>
      </c>
      <c r="H838" s="0" t="s">
        <v>227</v>
      </c>
      <c r="I838" s="0" t="n">
        <v>1.00653294831893</v>
      </c>
      <c r="J838" s="0" t="n">
        <v>19.9298677844536</v>
      </c>
      <c r="K838" s="0" t="n">
        <v>49.875</v>
      </c>
      <c r="L838" s="23" t="n">
        <f aca="false">IF(D838="Electrique direct")</f>
        <v>0</v>
      </c>
    </row>
    <row r="839" customFormat="false" ht="13.8" hidden="false" customHeight="false" outlineLevel="0" collapsed="false">
      <c r="A839" s="0" t="s">
        <v>16</v>
      </c>
      <c r="B839" s="0" t="s">
        <v>1020</v>
      </c>
      <c r="C839" s="0" t="s">
        <v>113</v>
      </c>
      <c r="D839" s="0" t="s">
        <v>35</v>
      </c>
      <c r="E839" s="0" t="s">
        <v>34</v>
      </c>
      <c r="F839" s="0" t="s">
        <v>1076</v>
      </c>
      <c r="G839" s="0" t="str">
        <f aca="false">CONCATENATE(LEFT(F839,2),RIGHT(F839,6))</f>
        <v>04462106</v>
      </c>
      <c r="H839" s="0" t="s">
        <v>227</v>
      </c>
      <c r="I839" s="0" t="n">
        <v>0.976439445150961</v>
      </c>
      <c r="J839" s="0" t="n">
        <v>16.9248802935928</v>
      </c>
      <c r="K839" s="0" t="n">
        <v>1531.42857142857</v>
      </c>
      <c r="L839" s="23" t="n">
        <f aca="false">IF(D839="Electrique direct")</f>
        <v>0</v>
      </c>
    </row>
    <row r="840" customFormat="false" ht="13.8" hidden="false" customHeight="false" outlineLevel="0" collapsed="false">
      <c r="A840" s="0" t="s">
        <v>16</v>
      </c>
      <c r="B840" s="0" t="s">
        <v>1020</v>
      </c>
      <c r="C840" s="0" t="s">
        <v>113</v>
      </c>
      <c r="D840" s="0" t="s">
        <v>36</v>
      </c>
      <c r="E840" s="0" t="s">
        <v>37</v>
      </c>
      <c r="F840" s="0" t="s">
        <v>1077</v>
      </c>
      <c r="G840" s="0" t="str">
        <f aca="false">CONCATENATE(LEFT(F840,2),RIGHT(F840,6))</f>
        <v>04462303</v>
      </c>
      <c r="H840" s="0" t="s">
        <v>227</v>
      </c>
      <c r="I840" s="0" t="n">
        <v>0.765002326141321</v>
      </c>
      <c r="J840" s="0" t="n">
        <v>8.12738388375423</v>
      </c>
      <c r="K840" s="0" t="n">
        <v>514.5</v>
      </c>
      <c r="L840" s="23" t="n">
        <f aca="false">IF(D840="Electrique direct")</f>
        <v>0</v>
      </c>
    </row>
    <row r="841" customFormat="false" ht="13.8" hidden="false" customHeight="false" outlineLevel="0" collapsed="false">
      <c r="A841" s="0" t="s">
        <v>16</v>
      </c>
      <c r="B841" s="0" t="s">
        <v>1020</v>
      </c>
      <c r="C841" s="0" t="s">
        <v>113</v>
      </c>
      <c r="D841" s="0" t="s">
        <v>38</v>
      </c>
      <c r="E841" s="0" t="s">
        <v>39</v>
      </c>
      <c r="F841" s="0" t="s">
        <v>1078</v>
      </c>
      <c r="G841" s="0" t="str">
        <f aca="false">CONCATENATE(LEFT(F841,2),RIGHT(F841,6))</f>
        <v>04462404</v>
      </c>
      <c r="H841" s="0" t="s">
        <v>227</v>
      </c>
      <c r="I841" s="0" t="n">
        <v>0.991429044334732</v>
      </c>
      <c r="J841" s="0" t="n">
        <v>5.7052255629996</v>
      </c>
      <c r="K841" s="0" t="n">
        <v>514.5</v>
      </c>
      <c r="L841" s="23" t="n">
        <f aca="false">IF(D841="Electrique direct")</f>
        <v>0</v>
      </c>
    </row>
    <row r="842" customFormat="false" ht="13.8" hidden="false" customHeight="false" outlineLevel="0" collapsed="false">
      <c r="A842" s="0" t="s">
        <v>16</v>
      </c>
      <c r="B842" s="0" t="s">
        <v>1020</v>
      </c>
      <c r="C842" s="0" t="s">
        <v>113</v>
      </c>
      <c r="D842" s="0" t="s">
        <v>46</v>
      </c>
      <c r="E842" s="0" t="s">
        <v>43</v>
      </c>
      <c r="F842" s="0" t="s">
        <v>1079</v>
      </c>
      <c r="G842" s="0" t="str">
        <f aca="false">CONCATENATE(LEFT(F842,2),RIGHT(F842,6))</f>
        <v>04462602</v>
      </c>
      <c r="H842" s="0" t="s">
        <v>227</v>
      </c>
      <c r="I842" s="0" t="n">
        <v>1</v>
      </c>
      <c r="J842" s="0" t="n">
        <v>12</v>
      </c>
      <c r="K842" s="0" t="n">
        <v>656.25</v>
      </c>
      <c r="L842" s="23" t="n">
        <f aca="false">IF(D842="Electrique direct")</f>
        <v>0</v>
      </c>
    </row>
    <row r="843" customFormat="false" ht="13.8" hidden="false" customHeight="false" outlineLevel="0" collapsed="false">
      <c r="A843" s="0" t="s">
        <v>16</v>
      </c>
      <c r="B843" s="0" t="s">
        <v>1020</v>
      </c>
      <c r="C843" s="0" t="s">
        <v>113</v>
      </c>
      <c r="D843" s="0" t="s">
        <v>49</v>
      </c>
      <c r="E843" s="0" t="s">
        <v>43</v>
      </c>
      <c r="F843" s="0" t="s">
        <v>1080</v>
      </c>
      <c r="G843" s="0" t="str">
        <f aca="false">CONCATENATE(LEFT(F843,2),RIGHT(F843,6))</f>
        <v>04462902</v>
      </c>
      <c r="H843" s="0" t="s">
        <v>227</v>
      </c>
      <c r="I843" s="0" t="n">
        <v>3.34058232558139</v>
      </c>
      <c r="J843" s="0" t="n">
        <v>56.4651208285131</v>
      </c>
      <c r="K843" s="0" t="n">
        <v>690</v>
      </c>
      <c r="L843" s="23" t="n">
        <f aca="false">IF(D843="Electrique direct")</f>
        <v>0</v>
      </c>
    </row>
    <row r="844" customFormat="false" ht="13.8" hidden="false" customHeight="false" outlineLevel="0" collapsed="false">
      <c r="A844" s="0" t="s">
        <v>16</v>
      </c>
      <c r="B844" s="0" t="s">
        <v>1020</v>
      </c>
      <c r="C844" s="0" t="s">
        <v>114</v>
      </c>
      <c r="D844" s="0" t="s">
        <v>32</v>
      </c>
      <c r="E844" s="0" t="s">
        <v>33</v>
      </c>
      <c r="F844" s="0" t="s">
        <v>1081</v>
      </c>
      <c r="G844" s="0" t="str">
        <f aca="false">CONCATENATE(LEFT(F844,2),RIGHT(F844,6))</f>
        <v>04470101</v>
      </c>
      <c r="H844" s="0" t="s">
        <v>227</v>
      </c>
      <c r="I844" s="0" t="n">
        <v>0.859496888531144</v>
      </c>
      <c r="J844" s="0" t="n">
        <v>17.6457053426676</v>
      </c>
      <c r="K844" s="0" t="n">
        <v>49.875</v>
      </c>
      <c r="L844" s="23" t="n">
        <f aca="false">IF(D844="Electrique direct")</f>
        <v>0</v>
      </c>
    </row>
    <row r="845" customFormat="false" ht="13.8" hidden="false" customHeight="false" outlineLevel="0" collapsed="false">
      <c r="A845" s="0" t="s">
        <v>16</v>
      </c>
      <c r="B845" s="0" t="s">
        <v>1020</v>
      </c>
      <c r="C845" s="0" t="s">
        <v>114</v>
      </c>
      <c r="D845" s="0" t="s">
        <v>32</v>
      </c>
      <c r="E845" s="0" t="s">
        <v>34</v>
      </c>
      <c r="F845" s="0" t="s">
        <v>1082</v>
      </c>
      <c r="G845" s="0" t="str">
        <f aca="false">CONCATENATE(LEFT(F845,2),RIGHT(F845,6))</f>
        <v>04470106</v>
      </c>
      <c r="H845" s="0" t="s">
        <v>227</v>
      </c>
      <c r="I845" s="0" t="n">
        <v>0.930031260812643</v>
      </c>
      <c r="J845" s="0" t="n">
        <v>17.9501229502398</v>
      </c>
      <c r="K845" s="0" t="n">
        <v>1531.42857142857</v>
      </c>
      <c r="L845" s="23" t="n">
        <f aca="false">IF(D845="Electrique direct")</f>
        <v>0</v>
      </c>
    </row>
    <row r="846" customFormat="false" ht="13.8" hidden="false" customHeight="false" outlineLevel="0" collapsed="false">
      <c r="A846" s="0" t="s">
        <v>16</v>
      </c>
      <c r="B846" s="0" t="s">
        <v>1020</v>
      </c>
      <c r="C846" s="0" t="s">
        <v>114</v>
      </c>
      <c r="D846" s="0" t="s">
        <v>40</v>
      </c>
      <c r="E846" s="0" t="s">
        <v>37</v>
      </c>
      <c r="F846" s="0" t="s">
        <v>1083</v>
      </c>
      <c r="G846" s="0" t="str">
        <f aca="false">CONCATENATE(LEFT(F846,2),RIGHT(F846,6))</f>
        <v>04470303</v>
      </c>
      <c r="H846" s="0" t="s">
        <v>227</v>
      </c>
      <c r="I846" s="0" t="n">
        <v>0.739248445781441</v>
      </c>
      <c r="J846" s="0" t="n">
        <v>7.08314444138651</v>
      </c>
      <c r="K846" s="0" t="n">
        <v>514.5</v>
      </c>
      <c r="L846" s="23" t="n">
        <f aca="false">IF(D846="Electrique direct")</f>
        <v>0</v>
      </c>
    </row>
    <row r="847" customFormat="false" ht="13.8" hidden="false" customHeight="false" outlineLevel="0" collapsed="false">
      <c r="A847" s="0" t="s">
        <v>16</v>
      </c>
      <c r="B847" s="0" t="s">
        <v>1020</v>
      </c>
      <c r="C847" s="0" t="s">
        <v>114</v>
      </c>
      <c r="D847" s="0" t="s">
        <v>41</v>
      </c>
      <c r="E847" s="0" t="s">
        <v>39</v>
      </c>
      <c r="F847" s="0" t="s">
        <v>1084</v>
      </c>
      <c r="G847" s="0" t="str">
        <f aca="false">CONCATENATE(LEFT(F847,2),RIGHT(F847,6))</f>
        <v>04470404</v>
      </c>
      <c r="H847" s="0" t="s">
        <v>227</v>
      </c>
      <c r="I847" s="0" t="n">
        <v>0.877700589095048</v>
      </c>
      <c r="J847" s="0" t="n">
        <v>5.32127067228281</v>
      </c>
      <c r="K847" s="0" t="n">
        <v>514.5</v>
      </c>
      <c r="L847" s="23" t="n">
        <f aca="false">IF(D847="Electrique direct")</f>
        <v>0</v>
      </c>
    </row>
    <row r="848" customFormat="false" ht="13.8" hidden="false" customHeight="false" outlineLevel="0" collapsed="false">
      <c r="A848" s="0" t="s">
        <v>16</v>
      </c>
      <c r="B848" s="0" t="s">
        <v>1020</v>
      </c>
      <c r="C848" s="0" t="s">
        <v>114</v>
      </c>
      <c r="D848" s="0" t="s">
        <v>45</v>
      </c>
      <c r="E848" s="0" t="s">
        <v>43</v>
      </c>
      <c r="F848" s="0" t="s">
        <v>1085</v>
      </c>
      <c r="G848" s="0" t="str">
        <f aca="false">CONCATENATE(LEFT(F848,2),RIGHT(F848,6))</f>
        <v>04470602</v>
      </c>
      <c r="H848" s="0" t="s">
        <v>227</v>
      </c>
      <c r="I848" s="0" t="n">
        <v>0.92</v>
      </c>
      <c r="J848" s="0" t="n">
        <v>10.4</v>
      </c>
      <c r="K848" s="0" t="n">
        <v>656.25</v>
      </c>
      <c r="L848" s="23" t="n">
        <f aca="false">IF(D848="Electrique direct")</f>
        <v>1</v>
      </c>
    </row>
    <row r="849" customFormat="false" ht="13.8" hidden="false" customHeight="false" outlineLevel="0" collapsed="false">
      <c r="A849" s="0" t="s">
        <v>16</v>
      </c>
      <c r="B849" s="0" t="s">
        <v>1020</v>
      </c>
      <c r="C849" s="0" t="s">
        <v>114</v>
      </c>
      <c r="D849" s="0" t="s">
        <v>48</v>
      </c>
      <c r="E849" s="0" t="s">
        <v>43</v>
      </c>
      <c r="F849" s="0" t="s">
        <v>1086</v>
      </c>
      <c r="G849" s="0" t="str">
        <f aca="false">CONCATENATE(LEFT(F849,2),RIGHT(F849,6))</f>
        <v>04470902</v>
      </c>
      <c r="H849" s="0" t="s">
        <v>227</v>
      </c>
      <c r="I849" s="0" t="n">
        <v>2.89517134883721</v>
      </c>
      <c r="J849" s="0" t="n">
        <v>52.867918928596</v>
      </c>
      <c r="K849" s="0" t="n">
        <v>690</v>
      </c>
      <c r="L849" s="23" t="n">
        <f aca="false">IF(D849="Electrique direct")</f>
        <v>0</v>
      </c>
    </row>
    <row r="850" customFormat="false" ht="13.8" hidden="false" customHeight="false" outlineLevel="0" collapsed="false">
      <c r="A850" s="0" t="s">
        <v>16</v>
      </c>
      <c r="B850" s="0" t="s">
        <v>1020</v>
      </c>
      <c r="C850" s="0" t="s">
        <v>114</v>
      </c>
      <c r="D850" s="0" t="s">
        <v>35</v>
      </c>
      <c r="E850" s="0" t="s">
        <v>33</v>
      </c>
      <c r="F850" s="0" t="s">
        <v>1087</v>
      </c>
      <c r="G850" s="0" t="str">
        <f aca="false">CONCATENATE(LEFT(F850,2),RIGHT(F850,6))</f>
        <v>04472101</v>
      </c>
      <c r="H850" s="0" t="s">
        <v>227</v>
      </c>
      <c r="I850" s="0" t="n">
        <v>0.991727179074395</v>
      </c>
      <c r="J850" s="0" t="n">
        <v>21.0067920746043</v>
      </c>
      <c r="K850" s="0" t="n">
        <v>49.875</v>
      </c>
      <c r="L850" s="23" t="n">
        <f aca="false">IF(D850="Electrique direct")</f>
        <v>0</v>
      </c>
    </row>
    <row r="851" customFormat="false" ht="13.8" hidden="false" customHeight="false" outlineLevel="0" collapsed="false">
      <c r="A851" s="0" t="s">
        <v>16</v>
      </c>
      <c r="B851" s="0" t="s">
        <v>1020</v>
      </c>
      <c r="C851" s="0" t="s">
        <v>114</v>
      </c>
      <c r="D851" s="0" t="s">
        <v>35</v>
      </c>
      <c r="E851" s="0" t="s">
        <v>34</v>
      </c>
      <c r="F851" s="0" t="s">
        <v>1088</v>
      </c>
      <c r="G851" s="0" t="str">
        <f aca="false">CONCATENATE(LEFT(F851,2),RIGHT(F851,6))</f>
        <v>04472106</v>
      </c>
      <c r="H851" s="0" t="s">
        <v>227</v>
      </c>
      <c r="I851" s="0" t="n">
        <v>1.07311299324536</v>
      </c>
      <c r="J851" s="0" t="n">
        <v>21.3691939883807</v>
      </c>
      <c r="K851" s="0" t="n">
        <v>1531.42857142857</v>
      </c>
      <c r="L851" s="23" t="n">
        <f aca="false">IF(D851="Electrique direct")</f>
        <v>0</v>
      </c>
    </row>
    <row r="852" customFormat="false" ht="13.8" hidden="false" customHeight="false" outlineLevel="0" collapsed="false">
      <c r="A852" s="0" t="s">
        <v>16</v>
      </c>
      <c r="B852" s="0" t="s">
        <v>1020</v>
      </c>
      <c r="C852" s="0" t="s">
        <v>114</v>
      </c>
      <c r="D852" s="0" t="s">
        <v>36</v>
      </c>
      <c r="E852" s="0" t="s">
        <v>37</v>
      </c>
      <c r="F852" s="0" t="s">
        <v>1089</v>
      </c>
      <c r="G852" s="0" t="str">
        <f aca="false">CONCATENATE(LEFT(F852,2),RIGHT(F852,6))</f>
        <v>04472303</v>
      </c>
      <c r="H852" s="0" t="s">
        <v>227</v>
      </c>
      <c r="I852" s="0" t="n">
        <v>0.764992871952798</v>
      </c>
      <c r="J852" s="0" t="n">
        <v>8.43231481117441</v>
      </c>
      <c r="K852" s="0" t="n">
        <v>514.5</v>
      </c>
      <c r="L852" s="23" t="n">
        <f aca="false">IF(D852="Electrique direct")</f>
        <v>0</v>
      </c>
    </row>
    <row r="853" customFormat="false" ht="13.8" hidden="false" customHeight="false" outlineLevel="0" collapsed="false">
      <c r="A853" s="0" t="s">
        <v>16</v>
      </c>
      <c r="B853" s="0" t="s">
        <v>1020</v>
      </c>
      <c r="C853" s="0" t="s">
        <v>114</v>
      </c>
      <c r="D853" s="0" t="s">
        <v>38</v>
      </c>
      <c r="E853" s="0" t="s">
        <v>39</v>
      </c>
      <c r="F853" s="0" t="s">
        <v>1090</v>
      </c>
      <c r="G853" s="0" t="str">
        <f aca="false">CONCATENATE(LEFT(F853,2),RIGHT(F853,6))</f>
        <v>04472404</v>
      </c>
      <c r="H853" s="0" t="s">
        <v>227</v>
      </c>
      <c r="I853" s="0" t="n">
        <v>0.991389907316624</v>
      </c>
      <c r="J853" s="0" t="n">
        <v>6.33484603843191</v>
      </c>
      <c r="K853" s="0" t="n">
        <v>514.5</v>
      </c>
      <c r="L853" s="23" t="n">
        <f aca="false">IF(D853="Electrique direct")</f>
        <v>0</v>
      </c>
    </row>
    <row r="854" customFormat="false" ht="13.8" hidden="false" customHeight="false" outlineLevel="0" collapsed="false">
      <c r="A854" s="0" t="s">
        <v>16</v>
      </c>
      <c r="B854" s="0" t="s">
        <v>1020</v>
      </c>
      <c r="C854" s="0" t="s">
        <v>114</v>
      </c>
      <c r="D854" s="0" t="s">
        <v>46</v>
      </c>
      <c r="E854" s="0" t="s">
        <v>43</v>
      </c>
      <c r="F854" s="0" t="s">
        <v>1091</v>
      </c>
      <c r="G854" s="0" t="str">
        <f aca="false">CONCATENATE(LEFT(F854,2),RIGHT(F854,6))</f>
        <v>04472602</v>
      </c>
      <c r="H854" s="0" t="s">
        <v>227</v>
      </c>
      <c r="I854" s="0" t="n">
        <v>1</v>
      </c>
      <c r="J854" s="0" t="n">
        <v>12</v>
      </c>
      <c r="K854" s="0" t="n">
        <v>656.25</v>
      </c>
      <c r="L854" s="23" t="n">
        <f aca="false">IF(D854="Electrique direct")</f>
        <v>0</v>
      </c>
    </row>
    <row r="855" customFormat="false" ht="13.8" hidden="false" customHeight="false" outlineLevel="0" collapsed="false">
      <c r="A855" s="0" t="s">
        <v>16</v>
      </c>
      <c r="B855" s="0" t="s">
        <v>1020</v>
      </c>
      <c r="C855" s="0" t="s">
        <v>114</v>
      </c>
      <c r="D855" s="0" t="s">
        <v>49</v>
      </c>
      <c r="E855" s="0" t="s">
        <v>43</v>
      </c>
      <c r="F855" s="0" t="s">
        <v>1092</v>
      </c>
      <c r="G855" s="0" t="str">
        <f aca="false">CONCATENATE(LEFT(F855,2),RIGHT(F855,6))</f>
        <v>04472902</v>
      </c>
      <c r="H855" s="0" t="s">
        <v>227</v>
      </c>
      <c r="I855" s="0" t="n">
        <v>3.34058232558139</v>
      </c>
      <c r="J855" s="0" t="n">
        <v>62.937998724519</v>
      </c>
      <c r="K855" s="0" t="n">
        <v>690</v>
      </c>
      <c r="L855" s="23" t="n">
        <f aca="false">IF(D855="Electrique direct")</f>
        <v>0</v>
      </c>
    </row>
    <row r="856" customFormat="false" ht="13.8" hidden="false" customHeight="false" outlineLevel="0" collapsed="false">
      <c r="A856" s="0" t="s">
        <v>16</v>
      </c>
      <c r="B856" s="0" t="s">
        <v>1020</v>
      </c>
      <c r="C856" s="0" t="s">
        <v>115</v>
      </c>
      <c r="D856" s="0" t="s">
        <v>32</v>
      </c>
      <c r="E856" s="0" t="s">
        <v>33</v>
      </c>
      <c r="F856" s="0" t="s">
        <v>1093</v>
      </c>
      <c r="G856" s="0" t="str">
        <f aca="false">CONCATENATE(LEFT(F856,2),RIGHT(F856,6))</f>
        <v>04480101</v>
      </c>
      <c r="H856" s="0" t="s">
        <v>227</v>
      </c>
      <c r="I856" s="0" t="n">
        <v>0.917455412887589</v>
      </c>
      <c r="J856" s="0" t="n">
        <v>18.5496408196398</v>
      </c>
      <c r="K856" s="0" t="n">
        <v>52</v>
      </c>
      <c r="L856" s="23" t="n">
        <f aca="false">IF(D856="Electrique direct")</f>
        <v>0</v>
      </c>
    </row>
    <row r="857" customFormat="false" ht="13.8" hidden="false" customHeight="false" outlineLevel="0" collapsed="false">
      <c r="A857" s="0" t="s">
        <v>16</v>
      </c>
      <c r="B857" s="0" t="s">
        <v>1020</v>
      </c>
      <c r="C857" s="0" t="s">
        <v>115</v>
      </c>
      <c r="D857" s="0" t="s">
        <v>32</v>
      </c>
      <c r="E857" s="0" t="s">
        <v>34</v>
      </c>
      <c r="F857" s="0" t="s">
        <v>1094</v>
      </c>
      <c r="G857" s="0" t="str">
        <f aca="false">CONCATENATE(LEFT(F857,2),RIGHT(F857,6))</f>
        <v>04480106</v>
      </c>
      <c r="H857" s="0" t="s">
        <v>227</v>
      </c>
      <c r="I857" s="0" t="n">
        <v>0.903889311188939</v>
      </c>
      <c r="J857" s="0" t="n">
        <v>15.9493050298231</v>
      </c>
      <c r="K857" s="0" t="n">
        <v>1531.42857142857</v>
      </c>
      <c r="L857" s="23" t="n">
        <f aca="false">IF(D857="Electrique direct")</f>
        <v>0</v>
      </c>
    </row>
    <row r="858" customFormat="false" ht="13.8" hidden="false" customHeight="false" outlineLevel="0" collapsed="false">
      <c r="A858" s="0" t="s">
        <v>16</v>
      </c>
      <c r="B858" s="0" t="s">
        <v>1020</v>
      </c>
      <c r="C858" s="0" t="s">
        <v>115</v>
      </c>
      <c r="D858" s="0" t="s">
        <v>40</v>
      </c>
      <c r="E858" s="0" t="s">
        <v>37</v>
      </c>
      <c r="F858" s="0" t="s">
        <v>1095</v>
      </c>
      <c r="G858" s="0" t="str">
        <f aca="false">CONCATENATE(LEFT(F858,2),RIGHT(F858,6))</f>
        <v>04480303</v>
      </c>
      <c r="H858" s="0" t="s">
        <v>227</v>
      </c>
      <c r="I858" s="0" t="n">
        <v>0.735827685576311</v>
      </c>
      <c r="J858" s="0" t="n">
        <v>6.84250621690647</v>
      </c>
      <c r="K858" s="0" t="n">
        <v>516</v>
      </c>
      <c r="L858" s="23" t="n">
        <f aca="false">IF(D858="Electrique direct")</f>
        <v>0</v>
      </c>
    </row>
    <row r="859" customFormat="false" ht="13.8" hidden="false" customHeight="false" outlineLevel="0" collapsed="false">
      <c r="A859" s="0" t="s">
        <v>16</v>
      </c>
      <c r="B859" s="0" t="s">
        <v>1020</v>
      </c>
      <c r="C859" s="0" t="s">
        <v>115</v>
      </c>
      <c r="D859" s="0" t="s">
        <v>41</v>
      </c>
      <c r="E859" s="0" t="s">
        <v>39</v>
      </c>
      <c r="F859" s="0" t="s">
        <v>1096</v>
      </c>
      <c r="G859" s="0" t="str">
        <f aca="false">CONCATENATE(LEFT(F859,2),RIGHT(F859,6))</f>
        <v>04480404</v>
      </c>
      <c r="H859" s="0" t="s">
        <v>227</v>
      </c>
      <c r="I859" s="0" t="n">
        <v>0.877705264471975</v>
      </c>
      <c r="J859" s="0" t="n">
        <v>5.01285133997994</v>
      </c>
      <c r="K859" s="0" t="n">
        <v>514.5</v>
      </c>
      <c r="L859" s="23" t="n">
        <f aca="false">IF(D859="Electrique direct")</f>
        <v>0</v>
      </c>
    </row>
    <row r="860" customFormat="false" ht="13.8" hidden="false" customHeight="false" outlineLevel="0" collapsed="false">
      <c r="A860" s="0" t="s">
        <v>16</v>
      </c>
      <c r="B860" s="0" t="s">
        <v>1020</v>
      </c>
      <c r="C860" s="0" t="s">
        <v>115</v>
      </c>
      <c r="D860" s="0" t="s">
        <v>45</v>
      </c>
      <c r="E860" s="0" t="s">
        <v>43</v>
      </c>
      <c r="F860" s="0" t="s">
        <v>1097</v>
      </c>
      <c r="G860" s="0" t="str">
        <f aca="false">CONCATENATE(LEFT(F860,2),RIGHT(F860,6))</f>
        <v>04480602</v>
      </c>
      <c r="H860" s="0" t="s">
        <v>227</v>
      </c>
      <c r="I860" s="0" t="n">
        <v>0.92</v>
      </c>
      <c r="J860" s="0" t="n">
        <v>10.4</v>
      </c>
      <c r="K860" s="0" t="n">
        <v>656.25</v>
      </c>
      <c r="L860" s="23" t="n">
        <f aca="false">IF(D860="Electrique direct")</f>
        <v>1</v>
      </c>
    </row>
    <row r="861" customFormat="false" ht="13.8" hidden="false" customHeight="false" outlineLevel="0" collapsed="false">
      <c r="A861" s="0" t="s">
        <v>16</v>
      </c>
      <c r="B861" s="0" t="s">
        <v>1020</v>
      </c>
      <c r="C861" s="0" t="s">
        <v>115</v>
      </c>
      <c r="D861" s="0" t="s">
        <v>48</v>
      </c>
      <c r="E861" s="0" t="s">
        <v>43</v>
      </c>
      <c r="F861" s="0" t="s">
        <v>1098</v>
      </c>
      <c r="G861" s="0" t="str">
        <f aca="false">CONCATENATE(LEFT(F861,2),RIGHT(F861,6))</f>
        <v>04480902</v>
      </c>
      <c r="H861" s="0" t="s">
        <v>227</v>
      </c>
      <c r="I861" s="0" t="n">
        <v>2.89517134883721</v>
      </c>
      <c r="J861" s="0" t="n">
        <v>49.3715985256312</v>
      </c>
      <c r="K861" s="0" t="n">
        <v>690</v>
      </c>
      <c r="L861" s="23" t="n">
        <f aca="false">IF(D861="Electrique direct")</f>
        <v>0</v>
      </c>
    </row>
    <row r="862" customFormat="false" ht="13.8" hidden="false" customHeight="false" outlineLevel="0" collapsed="false">
      <c r="A862" s="0" t="s">
        <v>16</v>
      </c>
      <c r="B862" s="0" t="s">
        <v>1020</v>
      </c>
      <c r="C862" s="0" t="s">
        <v>115</v>
      </c>
      <c r="D862" s="0" t="s">
        <v>35</v>
      </c>
      <c r="E862" s="0" t="s">
        <v>33</v>
      </c>
      <c r="F862" s="0" t="s">
        <v>1099</v>
      </c>
      <c r="G862" s="0" t="str">
        <f aca="false">CONCATENATE(LEFT(F862,2),RIGHT(F862,6))</f>
        <v>04482101</v>
      </c>
      <c r="H862" s="0" t="s">
        <v>227</v>
      </c>
      <c r="I862" s="0" t="n">
        <v>1.05860239948568</v>
      </c>
      <c r="J862" s="0" t="n">
        <v>22.0829057376664</v>
      </c>
      <c r="K862" s="0" t="n">
        <v>52</v>
      </c>
      <c r="L862" s="23" t="n">
        <f aca="false">IF(D862="Electrique direct")</f>
        <v>0</v>
      </c>
    </row>
    <row r="863" customFormat="false" ht="13.8" hidden="false" customHeight="false" outlineLevel="0" collapsed="false">
      <c r="A863" s="0" t="s">
        <v>16</v>
      </c>
      <c r="B863" s="0" t="s">
        <v>1020</v>
      </c>
      <c r="C863" s="0" t="s">
        <v>115</v>
      </c>
      <c r="D863" s="0" t="s">
        <v>35</v>
      </c>
      <c r="E863" s="0" t="s">
        <v>34</v>
      </c>
      <c r="F863" s="0" t="s">
        <v>1100</v>
      </c>
      <c r="G863" s="0" t="str">
        <f aca="false">CONCATENATE(LEFT(F863,2),RIGHT(F863,6))</f>
        <v>04482106</v>
      </c>
      <c r="H863" s="0" t="s">
        <v>227</v>
      </c>
      <c r="I863" s="0" t="n">
        <v>1.04294920521801</v>
      </c>
      <c r="J863" s="0" t="n">
        <v>18.9872678926465</v>
      </c>
      <c r="K863" s="0" t="n">
        <v>1531.42857142857</v>
      </c>
      <c r="L863" s="23" t="n">
        <f aca="false">IF(D863="Electrique direct")</f>
        <v>0</v>
      </c>
    </row>
    <row r="864" customFormat="false" ht="13.8" hidden="false" customHeight="false" outlineLevel="0" collapsed="false">
      <c r="A864" s="0" t="s">
        <v>16</v>
      </c>
      <c r="B864" s="0" t="s">
        <v>1020</v>
      </c>
      <c r="C864" s="0" t="s">
        <v>115</v>
      </c>
      <c r="D864" s="0" t="s">
        <v>36</v>
      </c>
      <c r="E864" s="0" t="s">
        <v>37</v>
      </c>
      <c r="F864" s="0" t="s">
        <v>1101</v>
      </c>
      <c r="G864" s="0" t="str">
        <f aca="false">CONCATENATE(LEFT(F864,2),RIGHT(F864,6))</f>
        <v>04482303</v>
      </c>
      <c r="H864" s="0" t="s">
        <v>227</v>
      </c>
      <c r="I864" s="0" t="n">
        <v>0.764145481638</v>
      </c>
      <c r="J864" s="0" t="n">
        <v>8.14584073441247</v>
      </c>
      <c r="K864" s="0" t="n">
        <v>516</v>
      </c>
      <c r="L864" s="23" t="n">
        <f aca="false">IF(D864="Electrique direct")</f>
        <v>0</v>
      </c>
    </row>
    <row r="865" customFormat="false" ht="13.8" hidden="false" customHeight="false" outlineLevel="0" collapsed="false">
      <c r="A865" s="0" t="s">
        <v>16</v>
      </c>
      <c r="B865" s="0" t="s">
        <v>1020</v>
      </c>
      <c r="C865" s="0" t="s">
        <v>115</v>
      </c>
      <c r="D865" s="0" t="s">
        <v>38</v>
      </c>
      <c r="E865" s="0" t="s">
        <v>39</v>
      </c>
      <c r="F865" s="0" t="s">
        <v>1102</v>
      </c>
      <c r="G865" s="0" t="str">
        <f aca="false">CONCATENATE(LEFT(F865,2),RIGHT(F865,6))</f>
        <v>04482404</v>
      </c>
      <c r="H865" s="0" t="s">
        <v>227</v>
      </c>
      <c r="I865" s="0" t="n">
        <v>0.99141328420126</v>
      </c>
      <c r="J865" s="0" t="n">
        <v>5.96768016664279</v>
      </c>
      <c r="K865" s="0" t="n">
        <v>514.5</v>
      </c>
      <c r="L865" s="23" t="n">
        <f aca="false">IF(D865="Electrique direct")</f>
        <v>0</v>
      </c>
    </row>
    <row r="866" customFormat="false" ht="13.8" hidden="false" customHeight="false" outlineLevel="0" collapsed="false">
      <c r="A866" s="0" t="s">
        <v>16</v>
      </c>
      <c r="B866" s="0" t="s">
        <v>1020</v>
      </c>
      <c r="C866" s="0" t="s">
        <v>115</v>
      </c>
      <c r="D866" s="0" t="s">
        <v>46</v>
      </c>
      <c r="E866" s="0" t="s">
        <v>43</v>
      </c>
      <c r="F866" s="0" t="s">
        <v>1103</v>
      </c>
      <c r="G866" s="0" t="str">
        <f aca="false">CONCATENATE(LEFT(F866,2),RIGHT(F866,6))</f>
        <v>04482602</v>
      </c>
      <c r="H866" s="0" t="s">
        <v>227</v>
      </c>
      <c r="I866" s="0" t="n">
        <v>1</v>
      </c>
      <c r="J866" s="0" t="n">
        <v>12</v>
      </c>
      <c r="K866" s="0" t="n">
        <v>656.25</v>
      </c>
      <c r="L866" s="23" t="n">
        <f aca="false">IF(D866="Electrique direct")</f>
        <v>0</v>
      </c>
    </row>
    <row r="867" customFormat="false" ht="13.8" hidden="false" customHeight="false" outlineLevel="0" collapsed="false">
      <c r="A867" s="0" t="s">
        <v>16</v>
      </c>
      <c r="B867" s="0" t="s">
        <v>1020</v>
      </c>
      <c r="C867" s="0" t="s">
        <v>115</v>
      </c>
      <c r="D867" s="0" t="s">
        <v>49</v>
      </c>
      <c r="E867" s="0" t="s">
        <v>43</v>
      </c>
      <c r="F867" s="0" t="s">
        <v>1104</v>
      </c>
      <c r="G867" s="0" t="str">
        <f aca="false">CONCATENATE(LEFT(F867,2),RIGHT(F867,6))</f>
        <v>04482902</v>
      </c>
      <c r="H867" s="0" t="s">
        <v>227</v>
      </c>
      <c r="I867" s="0" t="n">
        <v>3.34058232558139</v>
      </c>
      <c r="J867" s="0" t="n">
        <v>58.7757125305134</v>
      </c>
      <c r="K867" s="0" t="n">
        <v>690</v>
      </c>
      <c r="L867" s="23" t="n">
        <f aca="false">IF(D867="Electrique direct")</f>
        <v>0</v>
      </c>
    </row>
    <row r="868" customFormat="false" ht="13.8" hidden="false" customHeight="false" outlineLevel="0" collapsed="false">
      <c r="A868" s="0" t="s">
        <v>16</v>
      </c>
      <c r="B868" s="0" t="s">
        <v>1020</v>
      </c>
      <c r="C868" s="0" t="s">
        <v>116</v>
      </c>
      <c r="D868" s="0" t="s">
        <v>32</v>
      </c>
      <c r="E868" s="0" t="s">
        <v>33</v>
      </c>
      <c r="F868" s="0" t="s">
        <v>1105</v>
      </c>
      <c r="G868" s="0" t="str">
        <f aca="false">CONCATENATE(LEFT(F868,2),RIGHT(F868,6))</f>
        <v>04490101</v>
      </c>
      <c r="H868" s="0" t="s">
        <v>227</v>
      </c>
      <c r="I868" s="0" t="n">
        <v>0.787098711901825</v>
      </c>
      <c r="J868" s="0" t="n">
        <v>20.5926776613659</v>
      </c>
      <c r="K868" s="0" t="n">
        <v>49.875</v>
      </c>
      <c r="L868" s="23" t="n">
        <f aca="false">IF(D868="Electrique direct")</f>
        <v>0</v>
      </c>
    </row>
    <row r="869" customFormat="false" ht="13.8" hidden="false" customHeight="false" outlineLevel="0" collapsed="false">
      <c r="A869" s="0" t="s">
        <v>16</v>
      </c>
      <c r="B869" s="0" t="s">
        <v>1020</v>
      </c>
      <c r="C869" s="0" t="s">
        <v>116</v>
      </c>
      <c r="D869" s="0" t="s">
        <v>32</v>
      </c>
      <c r="E869" s="0" t="s">
        <v>34</v>
      </c>
      <c r="F869" s="0" t="s">
        <v>1106</v>
      </c>
      <c r="G869" s="0" t="str">
        <f aca="false">CONCATENATE(LEFT(F869,2),RIGHT(F869,6))</f>
        <v>04490106</v>
      </c>
      <c r="H869" s="0" t="s">
        <v>227</v>
      </c>
      <c r="I869" s="0" t="n">
        <v>0.854334330479235</v>
      </c>
      <c r="J869" s="0" t="n">
        <v>20.3060236792542</v>
      </c>
      <c r="K869" s="0" t="n">
        <v>1450</v>
      </c>
      <c r="L869" s="23" t="n">
        <f aca="false">IF(D869="Electrique direct")</f>
        <v>0</v>
      </c>
    </row>
    <row r="870" customFormat="false" ht="13.8" hidden="false" customHeight="false" outlineLevel="0" collapsed="false">
      <c r="A870" s="0" t="s">
        <v>16</v>
      </c>
      <c r="B870" s="0" t="s">
        <v>1020</v>
      </c>
      <c r="C870" s="0" t="s">
        <v>116</v>
      </c>
      <c r="D870" s="0" t="s">
        <v>40</v>
      </c>
      <c r="E870" s="0" t="s">
        <v>37</v>
      </c>
      <c r="F870" s="0" t="s">
        <v>1107</v>
      </c>
      <c r="G870" s="0" t="str">
        <f aca="false">CONCATENATE(LEFT(F870,2),RIGHT(F870,6))</f>
        <v>04490303</v>
      </c>
      <c r="H870" s="0" t="s">
        <v>227</v>
      </c>
      <c r="I870" s="0" t="n">
        <v>0.739110043765106</v>
      </c>
      <c r="J870" s="0" t="n">
        <v>7.95484840193708</v>
      </c>
      <c r="K870" s="0" t="n">
        <v>514.5</v>
      </c>
      <c r="L870" s="23" t="n">
        <f aca="false">IF(D870="Electrique direct")</f>
        <v>0</v>
      </c>
    </row>
    <row r="871" customFormat="false" ht="13.8" hidden="false" customHeight="false" outlineLevel="0" collapsed="false">
      <c r="A871" s="0" t="s">
        <v>16</v>
      </c>
      <c r="B871" s="0" t="s">
        <v>1020</v>
      </c>
      <c r="C871" s="0" t="s">
        <v>116</v>
      </c>
      <c r="D871" s="0" t="s">
        <v>41</v>
      </c>
      <c r="E871" s="0" t="s">
        <v>39</v>
      </c>
      <c r="F871" s="0" t="s">
        <v>1108</v>
      </c>
      <c r="G871" s="0" t="str">
        <f aca="false">CONCATENATE(LEFT(F871,2),RIGHT(F871,6))</f>
        <v>04490404</v>
      </c>
      <c r="H871" s="0" t="s">
        <v>227</v>
      </c>
      <c r="I871" s="0" t="n">
        <v>0.877546731872816</v>
      </c>
      <c r="J871" s="0" t="n">
        <v>5.9625960117361</v>
      </c>
      <c r="K871" s="0" t="n">
        <v>514.5</v>
      </c>
      <c r="L871" s="23" t="n">
        <f aca="false">IF(D871="Electrique direct")</f>
        <v>0</v>
      </c>
    </row>
    <row r="872" customFormat="false" ht="13.8" hidden="false" customHeight="false" outlineLevel="0" collapsed="false">
      <c r="A872" s="0" t="s">
        <v>16</v>
      </c>
      <c r="B872" s="0" t="s">
        <v>1020</v>
      </c>
      <c r="C872" s="0" t="s">
        <v>116</v>
      </c>
      <c r="D872" s="0" t="s">
        <v>45</v>
      </c>
      <c r="E872" s="0" t="s">
        <v>43</v>
      </c>
      <c r="F872" s="0" t="s">
        <v>1109</v>
      </c>
      <c r="G872" s="0" t="str">
        <f aca="false">CONCATENATE(LEFT(F872,2),RIGHT(F872,6))</f>
        <v>04490602</v>
      </c>
      <c r="H872" s="0" t="s">
        <v>227</v>
      </c>
      <c r="I872" s="0" t="n">
        <v>0.92</v>
      </c>
      <c r="J872" s="0" t="n">
        <v>10.4</v>
      </c>
      <c r="K872" s="0" t="n">
        <v>656.25</v>
      </c>
      <c r="L872" s="23" t="n">
        <f aca="false">IF(D872="Electrique direct")</f>
        <v>1</v>
      </c>
    </row>
    <row r="873" customFormat="false" ht="13.8" hidden="false" customHeight="false" outlineLevel="0" collapsed="false">
      <c r="A873" s="0" t="s">
        <v>16</v>
      </c>
      <c r="B873" s="0" t="s">
        <v>1020</v>
      </c>
      <c r="C873" s="0" t="s">
        <v>116</v>
      </c>
      <c r="D873" s="0" t="s">
        <v>48</v>
      </c>
      <c r="E873" s="0" t="s">
        <v>43</v>
      </c>
      <c r="F873" s="0" t="s">
        <v>1110</v>
      </c>
      <c r="G873" s="0" t="str">
        <f aca="false">CONCATENATE(LEFT(F873,2),RIGHT(F873,6))</f>
        <v>04490902</v>
      </c>
      <c r="H873" s="0" t="s">
        <v>227</v>
      </c>
      <c r="I873" s="0" t="n">
        <v>2.89517134883721</v>
      </c>
      <c r="J873" s="0" t="n">
        <v>52.2022939581889</v>
      </c>
      <c r="K873" s="0" t="n">
        <v>690</v>
      </c>
      <c r="L873" s="23" t="n">
        <f aca="false">IF(D873="Electrique direct")</f>
        <v>0</v>
      </c>
    </row>
    <row r="874" customFormat="false" ht="13.8" hidden="false" customHeight="false" outlineLevel="0" collapsed="false">
      <c r="A874" s="0" t="s">
        <v>16</v>
      </c>
      <c r="B874" s="0" t="s">
        <v>1020</v>
      </c>
      <c r="C874" s="0" t="s">
        <v>116</v>
      </c>
      <c r="D874" s="0" t="s">
        <v>35</v>
      </c>
      <c r="E874" s="0" t="s">
        <v>33</v>
      </c>
      <c r="F874" s="0" t="s">
        <v>1111</v>
      </c>
      <c r="G874" s="0" t="str">
        <f aca="false">CONCATENATE(LEFT(F874,2),RIGHT(F874,6))</f>
        <v>04492101</v>
      </c>
      <c r="H874" s="0" t="s">
        <v>227</v>
      </c>
      <c r="I874" s="0" t="n">
        <v>0.908190821425183</v>
      </c>
      <c r="J874" s="0" t="n">
        <v>24.515092454007</v>
      </c>
      <c r="K874" s="0" t="n">
        <v>49.875</v>
      </c>
      <c r="L874" s="23" t="n">
        <f aca="false">IF(D874="Electrique direct")</f>
        <v>0</v>
      </c>
    </row>
    <row r="875" customFormat="false" ht="13.8" hidden="false" customHeight="false" outlineLevel="0" collapsed="false">
      <c r="A875" s="0" t="s">
        <v>16</v>
      </c>
      <c r="B875" s="0" t="s">
        <v>1020</v>
      </c>
      <c r="C875" s="0" t="s">
        <v>116</v>
      </c>
      <c r="D875" s="0" t="s">
        <v>35</v>
      </c>
      <c r="E875" s="0" t="s">
        <v>34</v>
      </c>
      <c r="F875" s="0" t="s">
        <v>1112</v>
      </c>
      <c r="G875" s="0" t="str">
        <f aca="false">CONCATENATE(LEFT(F875,2),RIGHT(F875,6))</f>
        <v>04492106</v>
      </c>
      <c r="H875" s="0" t="s">
        <v>227</v>
      </c>
      <c r="I875" s="0" t="n">
        <v>0.985770381322194</v>
      </c>
      <c r="J875" s="0" t="n">
        <v>24.1738377133979</v>
      </c>
      <c r="K875" s="0" t="n">
        <v>1450</v>
      </c>
      <c r="L875" s="23" t="n">
        <f aca="false">IF(D875="Electrique direct")</f>
        <v>0</v>
      </c>
    </row>
    <row r="876" customFormat="false" ht="13.8" hidden="false" customHeight="false" outlineLevel="0" collapsed="false">
      <c r="A876" s="0" t="s">
        <v>16</v>
      </c>
      <c r="B876" s="0" t="s">
        <v>1020</v>
      </c>
      <c r="C876" s="0" t="s">
        <v>116</v>
      </c>
      <c r="D876" s="0" t="s">
        <v>36</v>
      </c>
      <c r="E876" s="0" t="s">
        <v>37</v>
      </c>
      <c r="F876" s="0" t="s">
        <v>1113</v>
      </c>
      <c r="G876" s="0" t="str">
        <f aca="false">CONCATENATE(LEFT(F876,2),RIGHT(F876,6))</f>
        <v>04492303</v>
      </c>
      <c r="H876" s="0" t="s">
        <v>227</v>
      </c>
      <c r="I876" s="0" t="n">
        <v>0.764300861871125</v>
      </c>
      <c r="J876" s="0" t="n">
        <v>9.47005762135366</v>
      </c>
      <c r="K876" s="0" t="n">
        <v>514.5</v>
      </c>
      <c r="L876" s="23" t="n">
        <f aca="false">IF(D876="Electrique direct")</f>
        <v>0</v>
      </c>
    </row>
    <row r="877" customFormat="false" ht="13.8" hidden="false" customHeight="false" outlineLevel="0" collapsed="false">
      <c r="A877" s="0" t="s">
        <v>16</v>
      </c>
      <c r="B877" s="0" t="s">
        <v>1020</v>
      </c>
      <c r="C877" s="0" t="s">
        <v>116</v>
      </c>
      <c r="D877" s="0" t="s">
        <v>38</v>
      </c>
      <c r="E877" s="0" t="s">
        <v>39</v>
      </c>
      <c r="F877" s="0" t="s">
        <v>1114</v>
      </c>
      <c r="G877" s="0" t="str">
        <f aca="false">CONCATENATE(LEFT(F877,2),RIGHT(F877,6))</f>
        <v>04492404</v>
      </c>
      <c r="H877" s="0" t="s">
        <v>227</v>
      </c>
      <c r="I877" s="0" t="n">
        <v>0.990620621205464</v>
      </c>
      <c r="J877" s="0" t="n">
        <v>7.09832858540011</v>
      </c>
      <c r="K877" s="0" t="n">
        <v>514.5</v>
      </c>
      <c r="L877" s="23" t="n">
        <f aca="false">IF(D877="Electrique direct")</f>
        <v>0</v>
      </c>
    </row>
    <row r="878" customFormat="false" ht="13.8" hidden="false" customHeight="false" outlineLevel="0" collapsed="false">
      <c r="A878" s="0" t="s">
        <v>16</v>
      </c>
      <c r="B878" s="0" t="s">
        <v>1020</v>
      </c>
      <c r="C878" s="0" t="s">
        <v>116</v>
      </c>
      <c r="D878" s="0" t="s">
        <v>46</v>
      </c>
      <c r="E878" s="0" t="s">
        <v>43</v>
      </c>
      <c r="F878" s="0" t="s">
        <v>1115</v>
      </c>
      <c r="G878" s="0" t="str">
        <f aca="false">CONCATENATE(LEFT(F878,2),RIGHT(F878,6))</f>
        <v>04492602</v>
      </c>
      <c r="H878" s="0" t="s">
        <v>227</v>
      </c>
      <c r="I878" s="0" t="n">
        <v>1</v>
      </c>
      <c r="J878" s="0" t="n">
        <v>12</v>
      </c>
      <c r="K878" s="0" t="n">
        <v>656.25</v>
      </c>
      <c r="L878" s="23" t="n">
        <f aca="false">IF(D878="Electrique direct")</f>
        <v>0</v>
      </c>
    </row>
    <row r="879" customFormat="false" ht="13.8" hidden="false" customHeight="false" outlineLevel="0" collapsed="false">
      <c r="A879" s="0" t="s">
        <v>16</v>
      </c>
      <c r="B879" s="0" t="s">
        <v>1020</v>
      </c>
      <c r="C879" s="0" t="s">
        <v>116</v>
      </c>
      <c r="D879" s="0" t="s">
        <v>49</v>
      </c>
      <c r="E879" s="0" t="s">
        <v>43</v>
      </c>
      <c r="F879" s="0" t="s">
        <v>1116</v>
      </c>
      <c r="G879" s="0" t="str">
        <f aca="false">CONCATENATE(LEFT(F879,2),RIGHT(F879,6))</f>
        <v>04492902</v>
      </c>
      <c r="H879" s="0" t="s">
        <v>227</v>
      </c>
      <c r="I879" s="0" t="n">
        <v>3.34058232558139</v>
      </c>
      <c r="J879" s="0" t="n">
        <v>62.145588045463</v>
      </c>
      <c r="K879" s="0" t="n">
        <v>690</v>
      </c>
      <c r="L879" s="23" t="n">
        <f aca="false">IF(D879="Electrique direct")</f>
        <v>0</v>
      </c>
    </row>
    <row r="880" customFormat="false" ht="13.8" hidden="false" customHeight="false" outlineLevel="0" collapsed="false">
      <c r="A880" s="0" t="s">
        <v>16</v>
      </c>
      <c r="B880" s="0" t="s">
        <v>1020</v>
      </c>
      <c r="C880" s="0" t="s">
        <v>117</v>
      </c>
      <c r="D880" s="0" t="s">
        <v>32</v>
      </c>
      <c r="E880" s="0" t="s">
        <v>33</v>
      </c>
      <c r="F880" s="0" t="s">
        <v>1117</v>
      </c>
      <c r="G880" s="0" t="str">
        <f aca="false">CONCATENATE(LEFT(F880,2),RIGHT(F880,6))</f>
        <v>04500101</v>
      </c>
      <c r="H880" s="0" t="s">
        <v>227</v>
      </c>
      <c r="I880" s="0" t="n">
        <v>0.803760055669989</v>
      </c>
      <c r="J880" s="0" t="n">
        <v>19.28980053911</v>
      </c>
      <c r="K880" s="0" t="n">
        <v>49.875</v>
      </c>
      <c r="L880" s="23" t="n">
        <f aca="false">IF(D880="Electrique direct")</f>
        <v>0</v>
      </c>
    </row>
    <row r="881" customFormat="false" ht="13.8" hidden="false" customHeight="false" outlineLevel="0" collapsed="false">
      <c r="A881" s="0" t="s">
        <v>16</v>
      </c>
      <c r="B881" s="0" t="s">
        <v>1020</v>
      </c>
      <c r="C881" s="0" t="s">
        <v>117</v>
      </c>
      <c r="D881" s="0" t="s">
        <v>32</v>
      </c>
      <c r="E881" s="0" t="s">
        <v>34</v>
      </c>
      <c r="F881" s="0" t="s">
        <v>1118</v>
      </c>
      <c r="G881" s="0" t="str">
        <f aca="false">CONCATENATE(LEFT(F881,2),RIGHT(F881,6))</f>
        <v>04500106</v>
      </c>
      <c r="H881" s="0" t="s">
        <v>227</v>
      </c>
      <c r="I881" s="0" t="n">
        <v>0.834843869804583</v>
      </c>
      <c r="J881" s="0" t="n">
        <v>19.0113557126195</v>
      </c>
      <c r="K881" s="0" t="n">
        <v>1462.85714285714</v>
      </c>
      <c r="L881" s="23" t="n">
        <f aca="false">IF(D881="Electrique direct")</f>
        <v>0</v>
      </c>
    </row>
    <row r="882" customFormat="false" ht="13.8" hidden="false" customHeight="false" outlineLevel="0" collapsed="false">
      <c r="A882" s="0" t="s">
        <v>16</v>
      </c>
      <c r="B882" s="0" t="s">
        <v>1020</v>
      </c>
      <c r="C882" s="0" t="s">
        <v>117</v>
      </c>
      <c r="D882" s="0" t="s">
        <v>40</v>
      </c>
      <c r="E882" s="0" t="s">
        <v>37</v>
      </c>
      <c r="F882" s="0" t="s">
        <v>1119</v>
      </c>
      <c r="G882" s="0" t="str">
        <f aca="false">CONCATENATE(LEFT(F882,2),RIGHT(F882,6))</f>
        <v>04500303</v>
      </c>
      <c r="H882" s="0" t="s">
        <v>227</v>
      </c>
      <c r="I882" s="0" t="n">
        <v>0.73909570290468</v>
      </c>
      <c r="J882" s="0" t="n">
        <v>8.01483710810779</v>
      </c>
      <c r="K882" s="0" t="n">
        <v>514.5</v>
      </c>
      <c r="L882" s="23" t="n">
        <f aca="false">IF(D882="Electrique direct")</f>
        <v>0</v>
      </c>
    </row>
    <row r="883" customFormat="false" ht="13.8" hidden="false" customHeight="false" outlineLevel="0" collapsed="false">
      <c r="A883" s="0" t="s">
        <v>16</v>
      </c>
      <c r="B883" s="0" t="s">
        <v>1020</v>
      </c>
      <c r="C883" s="0" t="s">
        <v>117</v>
      </c>
      <c r="D883" s="0" t="s">
        <v>41</v>
      </c>
      <c r="E883" s="0" t="s">
        <v>39</v>
      </c>
      <c r="F883" s="0" t="s">
        <v>1120</v>
      </c>
      <c r="G883" s="0" t="str">
        <f aca="false">CONCATENATE(LEFT(F883,2),RIGHT(F883,6))</f>
        <v>04500404</v>
      </c>
      <c r="H883" s="0" t="s">
        <v>227</v>
      </c>
      <c r="I883" s="0" t="n">
        <v>0.877549820586025</v>
      </c>
      <c r="J883" s="0" t="n">
        <v>5.90003695639564</v>
      </c>
      <c r="K883" s="0" t="n">
        <v>514.5</v>
      </c>
      <c r="L883" s="23" t="n">
        <f aca="false">IF(D883="Electrique direct")</f>
        <v>0</v>
      </c>
    </row>
    <row r="884" customFormat="false" ht="13.8" hidden="false" customHeight="false" outlineLevel="0" collapsed="false">
      <c r="A884" s="0" t="s">
        <v>16</v>
      </c>
      <c r="B884" s="0" t="s">
        <v>1020</v>
      </c>
      <c r="C884" s="0" t="s">
        <v>117</v>
      </c>
      <c r="D884" s="0" t="s">
        <v>45</v>
      </c>
      <c r="E884" s="0" t="s">
        <v>43</v>
      </c>
      <c r="F884" s="0" t="s">
        <v>1121</v>
      </c>
      <c r="G884" s="0" t="str">
        <f aca="false">CONCATENATE(LEFT(F884,2),RIGHT(F884,6))</f>
        <v>04500602</v>
      </c>
      <c r="H884" s="0" t="s">
        <v>227</v>
      </c>
      <c r="I884" s="0" t="n">
        <v>0.92</v>
      </c>
      <c r="J884" s="0" t="n">
        <v>10.4</v>
      </c>
      <c r="K884" s="0" t="n">
        <v>656.25</v>
      </c>
      <c r="L884" s="23" t="n">
        <f aca="false">IF(D884="Electrique direct")</f>
        <v>1</v>
      </c>
    </row>
    <row r="885" customFormat="false" ht="13.8" hidden="false" customHeight="false" outlineLevel="0" collapsed="false">
      <c r="A885" s="0" t="s">
        <v>16</v>
      </c>
      <c r="B885" s="0" t="s">
        <v>1020</v>
      </c>
      <c r="C885" s="0" t="s">
        <v>117</v>
      </c>
      <c r="D885" s="0" t="s">
        <v>48</v>
      </c>
      <c r="E885" s="0" t="s">
        <v>43</v>
      </c>
      <c r="F885" s="0" t="s">
        <v>1122</v>
      </c>
      <c r="G885" s="0" t="str">
        <f aca="false">CONCATENATE(LEFT(F885,2),RIGHT(F885,6))</f>
        <v>04500902</v>
      </c>
      <c r="H885" s="0" t="s">
        <v>227</v>
      </c>
      <c r="I885" s="0" t="n">
        <v>2.89517134883721</v>
      </c>
      <c r="J885" s="0" t="n">
        <v>53.353427972919</v>
      </c>
      <c r="K885" s="0" t="n">
        <v>690</v>
      </c>
      <c r="L885" s="23" t="n">
        <f aca="false">IF(D885="Electrique direct")</f>
        <v>0</v>
      </c>
    </row>
    <row r="886" customFormat="false" ht="13.8" hidden="false" customHeight="false" outlineLevel="0" collapsed="false">
      <c r="A886" s="0" t="s">
        <v>16</v>
      </c>
      <c r="B886" s="0" t="s">
        <v>1020</v>
      </c>
      <c r="C886" s="0" t="s">
        <v>117</v>
      </c>
      <c r="D886" s="0" t="s">
        <v>35</v>
      </c>
      <c r="E886" s="0" t="s">
        <v>33</v>
      </c>
      <c r="F886" s="0" t="s">
        <v>1123</v>
      </c>
      <c r="G886" s="0" t="str">
        <f aca="false">CONCATENATE(LEFT(F886,2),RIGHT(F886,6))</f>
        <v>04502101</v>
      </c>
      <c r="H886" s="0" t="s">
        <v>227</v>
      </c>
      <c r="I886" s="0" t="n">
        <v>0.927415448849987</v>
      </c>
      <c r="J886" s="0" t="n">
        <v>22.9640482608453</v>
      </c>
      <c r="K886" s="0" t="n">
        <v>49.875</v>
      </c>
      <c r="L886" s="23" t="n">
        <f aca="false">IF(D886="Electrique direct")</f>
        <v>0</v>
      </c>
    </row>
    <row r="887" customFormat="false" ht="13.8" hidden="false" customHeight="false" outlineLevel="0" collapsed="false">
      <c r="A887" s="0" t="s">
        <v>16</v>
      </c>
      <c r="B887" s="0" t="s">
        <v>1020</v>
      </c>
      <c r="C887" s="0" t="s">
        <v>117</v>
      </c>
      <c r="D887" s="0" t="s">
        <v>35</v>
      </c>
      <c r="E887" s="0" t="s">
        <v>34</v>
      </c>
      <c r="F887" s="0" t="s">
        <v>1124</v>
      </c>
      <c r="G887" s="0" t="str">
        <f aca="false">CONCATENATE(LEFT(F887,2),RIGHT(F887,6))</f>
        <v>04502106</v>
      </c>
      <c r="H887" s="0" t="s">
        <v>227</v>
      </c>
      <c r="I887" s="0" t="n">
        <v>0.963281388236056</v>
      </c>
      <c r="J887" s="0" t="n">
        <v>22.6325663245471</v>
      </c>
      <c r="K887" s="0" t="n">
        <v>1462.85714285714</v>
      </c>
      <c r="L887" s="23" t="n">
        <f aca="false">IF(D887="Electrique direct")</f>
        <v>0</v>
      </c>
    </row>
    <row r="888" customFormat="false" ht="13.8" hidden="false" customHeight="false" outlineLevel="0" collapsed="false">
      <c r="A888" s="0" t="s">
        <v>16</v>
      </c>
      <c r="B888" s="0" t="s">
        <v>1020</v>
      </c>
      <c r="C888" s="0" t="s">
        <v>117</v>
      </c>
      <c r="D888" s="0" t="s">
        <v>36</v>
      </c>
      <c r="E888" s="0" t="s">
        <v>37</v>
      </c>
      <c r="F888" s="0" t="s">
        <v>1125</v>
      </c>
      <c r="G888" s="0" t="str">
        <f aca="false">CONCATENATE(LEFT(F888,2),RIGHT(F888,6))</f>
        <v>04502303</v>
      </c>
      <c r="H888" s="0" t="s">
        <v>227</v>
      </c>
      <c r="I888" s="0" t="n">
        <v>0.764229157568996</v>
      </c>
      <c r="J888" s="0" t="n">
        <v>9.54147274774737</v>
      </c>
      <c r="K888" s="0" t="n">
        <v>514.5</v>
      </c>
      <c r="L888" s="23" t="n">
        <f aca="false">IF(D888="Electrique direct")</f>
        <v>0</v>
      </c>
    </row>
    <row r="889" customFormat="false" ht="13.8" hidden="false" customHeight="false" outlineLevel="0" collapsed="false">
      <c r="A889" s="0" t="s">
        <v>16</v>
      </c>
      <c r="B889" s="0" t="s">
        <v>1020</v>
      </c>
      <c r="C889" s="0" t="s">
        <v>117</v>
      </c>
      <c r="D889" s="0" t="s">
        <v>38</v>
      </c>
      <c r="E889" s="0" t="s">
        <v>39</v>
      </c>
      <c r="F889" s="0" t="s">
        <v>1126</v>
      </c>
      <c r="G889" s="0" t="str">
        <f aca="false">CONCATENATE(LEFT(F889,2),RIGHT(F889,6))</f>
        <v>04502404</v>
      </c>
      <c r="H889" s="0" t="s">
        <v>227</v>
      </c>
      <c r="I889" s="0" t="n">
        <v>0.990636064771512</v>
      </c>
      <c r="J889" s="0" t="n">
        <v>7.02385351951862</v>
      </c>
      <c r="K889" s="0" t="n">
        <v>514.5</v>
      </c>
      <c r="L889" s="23" t="n">
        <f aca="false">IF(D889="Electrique direct")</f>
        <v>0</v>
      </c>
    </row>
    <row r="890" customFormat="false" ht="13.8" hidden="false" customHeight="false" outlineLevel="0" collapsed="false">
      <c r="A890" s="0" t="s">
        <v>16</v>
      </c>
      <c r="B890" s="0" t="s">
        <v>1020</v>
      </c>
      <c r="C890" s="0" t="s">
        <v>117</v>
      </c>
      <c r="D890" s="0" t="s">
        <v>46</v>
      </c>
      <c r="E890" s="0" t="s">
        <v>43</v>
      </c>
      <c r="F890" s="0" t="s">
        <v>1127</v>
      </c>
      <c r="G890" s="0" t="str">
        <f aca="false">CONCATENATE(LEFT(F890,2),RIGHT(F890,6))</f>
        <v>04502602</v>
      </c>
      <c r="H890" s="0" t="s">
        <v>227</v>
      </c>
      <c r="I890" s="0" t="n">
        <v>1</v>
      </c>
      <c r="J890" s="0" t="n">
        <v>12</v>
      </c>
      <c r="K890" s="0" t="n">
        <v>656.25</v>
      </c>
      <c r="L890" s="23" t="n">
        <f aca="false">IF(D890="Electrique direct")</f>
        <v>0</v>
      </c>
    </row>
    <row r="891" customFormat="false" ht="13.8" hidden="false" customHeight="false" outlineLevel="0" collapsed="false">
      <c r="A891" s="0" t="s">
        <v>16</v>
      </c>
      <c r="B891" s="0" t="s">
        <v>1020</v>
      </c>
      <c r="C891" s="0" t="s">
        <v>117</v>
      </c>
      <c r="D891" s="0" t="s">
        <v>49</v>
      </c>
      <c r="E891" s="0" t="s">
        <v>43</v>
      </c>
      <c r="F891" s="0" t="s">
        <v>1128</v>
      </c>
      <c r="G891" s="0" t="str">
        <f aca="false">CONCATENATE(LEFT(F891,2),RIGHT(F891,6))</f>
        <v>04502902</v>
      </c>
      <c r="H891" s="0" t="s">
        <v>227</v>
      </c>
      <c r="I891" s="0" t="n">
        <v>3.34058232558139</v>
      </c>
      <c r="J891" s="0" t="n">
        <v>63.5159856820464</v>
      </c>
      <c r="K891" s="0" t="n">
        <v>690</v>
      </c>
      <c r="L891" s="23" t="n">
        <f aca="false">IF(D891="Electrique direct")</f>
        <v>0</v>
      </c>
    </row>
    <row r="892" customFormat="false" ht="13.8" hidden="false" customHeight="false" outlineLevel="0" collapsed="false">
      <c r="A892" s="0" t="s">
        <v>16</v>
      </c>
      <c r="B892" s="0" t="s">
        <v>1129</v>
      </c>
      <c r="C892" s="0" t="s">
        <v>111</v>
      </c>
      <c r="D892" s="0" t="s">
        <v>32</v>
      </c>
      <c r="E892" s="0" t="s">
        <v>33</v>
      </c>
      <c r="F892" s="0" t="s">
        <v>1130</v>
      </c>
      <c r="G892" s="0" t="str">
        <f aca="false">CONCATENATE(LEFT(F892,2),RIGHT(F892,6))</f>
        <v>04100101</v>
      </c>
      <c r="H892" s="0" t="s">
        <v>227</v>
      </c>
      <c r="I892" s="0" t="n">
        <v>0.786146559849243</v>
      </c>
      <c r="J892" s="0" t="n">
        <v>19.3112167278389</v>
      </c>
      <c r="K892" s="0" t="n">
        <v>69.3333333333333</v>
      </c>
      <c r="L892" s="23" t="n">
        <f aca="false">IF(D892="Electrique direct")</f>
        <v>0</v>
      </c>
    </row>
    <row r="893" customFormat="false" ht="13.8" hidden="false" customHeight="false" outlineLevel="0" collapsed="false">
      <c r="A893" s="0" t="s">
        <v>16</v>
      </c>
      <c r="B893" s="0" t="s">
        <v>1129</v>
      </c>
      <c r="C893" s="0" t="s">
        <v>111</v>
      </c>
      <c r="D893" s="0" t="s">
        <v>32</v>
      </c>
      <c r="E893" s="0" t="s">
        <v>34</v>
      </c>
      <c r="F893" s="0" t="s">
        <v>1131</v>
      </c>
      <c r="G893" s="0" t="str">
        <f aca="false">CONCATENATE(LEFT(F893,2),RIGHT(F893,6))</f>
        <v>04100106</v>
      </c>
      <c r="H893" s="0" t="s">
        <v>227</v>
      </c>
      <c r="I893" s="0" t="n">
        <v>0.90206515965668</v>
      </c>
      <c r="J893" s="0" t="n">
        <v>19.1419397554619</v>
      </c>
      <c r="K893" s="0" t="n">
        <v>1531.42857142857</v>
      </c>
      <c r="L893" s="23" t="n">
        <f aca="false">IF(D893="Electrique direct")</f>
        <v>0</v>
      </c>
    </row>
    <row r="894" customFormat="false" ht="13.8" hidden="false" customHeight="false" outlineLevel="0" collapsed="false">
      <c r="A894" s="0" t="s">
        <v>16</v>
      </c>
      <c r="B894" s="0" t="s">
        <v>1129</v>
      </c>
      <c r="C894" s="0" t="s">
        <v>111</v>
      </c>
      <c r="D894" s="0" t="s">
        <v>40</v>
      </c>
      <c r="E894" s="0" t="s">
        <v>37</v>
      </c>
      <c r="F894" s="0" t="s">
        <v>1132</v>
      </c>
      <c r="G894" s="0" t="str">
        <f aca="false">CONCATENATE(LEFT(F894,2),RIGHT(F894,6))</f>
        <v>04100303</v>
      </c>
      <c r="H894" s="0" t="s">
        <v>227</v>
      </c>
      <c r="I894" s="0" t="n">
        <v>0.724986604984925</v>
      </c>
      <c r="J894" s="0" t="n">
        <v>11.647136687495</v>
      </c>
      <c r="K894" s="0" t="n">
        <v>596</v>
      </c>
      <c r="L894" s="23" t="n">
        <f aca="false">IF(D894="Electrique direct")</f>
        <v>0</v>
      </c>
    </row>
    <row r="895" customFormat="false" ht="13.8" hidden="false" customHeight="false" outlineLevel="0" collapsed="false">
      <c r="A895" s="0" t="s">
        <v>16</v>
      </c>
      <c r="B895" s="0" t="s">
        <v>1129</v>
      </c>
      <c r="C895" s="0" t="s">
        <v>111</v>
      </c>
      <c r="D895" s="0" t="s">
        <v>41</v>
      </c>
      <c r="E895" s="0" t="s">
        <v>39</v>
      </c>
      <c r="F895" s="0" t="s">
        <v>1133</v>
      </c>
      <c r="G895" s="0" t="str">
        <f aca="false">CONCATENATE(LEFT(F895,2),RIGHT(F895,6))</f>
        <v>04100404</v>
      </c>
      <c r="H895" s="0" t="s">
        <v>227</v>
      </c>
      <c r="I895" s="0" t="n">
        <v>0.783819334928058</v>
      </c>
      <c r="J895" s="0" t="n">
        <v>8.60408518976097</v>
      </c>
      <c r="K895" s="0" t="n">
        <v>596</v>
      </c>
      <c r="L895" s="23" t="n">
        <f aca="false">IF(D895="Electrique direct")</f>
        <v>0</v>
      </c>
    </row>
    <row r="896" customFormat="false" ht="13.8" hidden="false" customHeight="false" outlineLevel="0" collapsed="false">
      <c r="A896" s="0" t="s">
        <v>16</v>
      </c>
      <c r="B896" s="0" t="s">
        <v>1129</v>
      </c>
      <c r="C896" s="0" t="s">
        <v>111</v>
      </c>
      <c r="D896" s="0" t="s">
        <v>45</v>
      </c>
      <c r="E896" s="0" t="s">
        <v>43</v>
      </c>
      <c r="F896" s="0" t="s">
        <v>1134</v>
      </c>
      <c r="G896" s="0" t="str">
        <f aca="false">CONCATENATE(LEFT(F896,2),RIGHT(F896,6))</f>
        <v>04100602</v>
      </c>
      <c r="H896" s="0" t="s">
        <v>227</v>
      </c>
      <c r="I896" s="0" t="n">
        <v>0.92</v>
      </c>
      <c r="J896" s="0" t="n">
        <v>10.4</v>
      </c>
      <c r="K896" s="0" t="n">
        <v>750</v>
      </c>
      <c r="L896" s="23" t="n">
        <f aca="false">IF(D896="Electrique direct")</f>
        <v>1</v>
      </c>
    </row>
    <row r="897" customFormat="false" ht="13.8" hidden="false" customHeight="false" outlineLevel="0" collapsed="false">
      <c r="A897" s="0" t="s">
        <v>16</v>
      </c>
      <c r="B897" s="0" t="s">
        <v>1129</v>
      </c>
      <c r="C897" s="0" t="s">
        <v>111</v>
      </c>
      <c r="D897" s="0" t="s">
        <v>48</v>
      </c>
      <c r="E897" s="0" t="s">
        <v>43</v>
      </c>
      <c r="F897" s="0" t="s">
        <v>1135</v>
      </c>
      <c r="G897" s="0" t="str">
        <f aca="false">CONCATENATE(LEFT(F897,2),RIGHT(F897,6))</f>
        <v>04100902</v>
      </c>
      <c r="H897" s="0" t="s">
        <v>227</v>
      </c>
      <c r="I897" s="0" t="n">
        <v>2.77281655813953</v>
      </c>
      <c r="J897" s="0" t="n">
        <v>63.1643193045264</v>
      </c>
      <c r="K897" s="0" t="n">
        <v>880</v>
      </c>
      <c r="L897" s="23" t="n">
        <f aca="false">IF(D897="Electrique direct")</f>
        <v>0</v>
      </c>
    </row>
    <row r="898" customFormat="false" ht="13.8" hidden="false" customHeight="false" outlineLevel="0" collapsed="false">
      <c r="A898" s="0" t="s">
        <v>16</v>
      </c>
      <c r="B898" s="0" t="s">
        <v>1129</v>
      </c>
      <c r="C898" s="0" t="s">
        <v>111</v>
      </c>
      <c r="D898" s="0" t="s">
        <v>35</v>
      </c>
      <c r="E898" s="0" t="s">
        <v>33</v>
      </c>
      <c r="F898" s="0" t="s">
        <v>1136</v>
      </c>
      <c r="G898" s="0" t="str">
        <f aca="false">CONCATENATE(LEFT(F898,2),RIGHT(F898,6))</f>
        <v>04102101</v>
      </c>
      <c r="H898" s="0" t="s">
        <v>227</v>
      </c>
      <c r="I898" s="0" t="n">
        <v>0.907092184441433</v>
      </c>
      <c r="J898" s="0" t="n">
        <v>22.9895437236178</v>
      </c>
      <c r="K898" s="0" t="n">
        <v>69.3333333333333</v>
      </c>
      <c r="L898" s="23" t="n">
        <f aca="false">IF(D898="Electrique direct")</f>
        <v>0</v>
      </c>
    </row>
    <row r="899" customFormat="false" ht="13.8" hidden="false" customHeight="false" outlineLevel="0" collapsed="false">
      <c r="A899" s="0" t="s">
        <v>16</v>
      </c>
      <c r="B899" s="0" t="s">
        <v>1129</v>
      </c>
      <c r="C899" s="0" t="s">
        <v>111</v>
      </c>
      <c r="D899" s="0" t="s">
        <v>35</v>
      </c>
      <c r="E899" s="0" t="s">
        <v>34</v>
      </c>
      <c r="F899" s="0" t="s">
        <v>1137</v>
      </c>
      <c r="G899" s="0" t="str">
        <f aca="false">CONCATENATE(LEFT(F899,2),RIGHT(F899,6))</f>
        <v>04102106</v>
      </c>
      <c r="H899" s="0" t="s">
        <v>227</v>
      </c>
      <c r="I899" s="0" t="n">
        <v>1.04084441498848</v>
      </c>
      <c r="J899" s="0" t="n">
        <v>22.7880235184071</v>
      </c>
      <c r="K899" s="0" t="n">
        <v>1531.42857142857</v>
      </c>
      <c r="L899" s="23" t="n">
        <f aca="false">IF(D899="Electrique direct")</f>
        <v>0</v>
      </c>
    </row>
    <row r="900" customFormat="false" ht="13.8" hidden="false" customHeight="false" outlineLevel="0" collapsed="false">
      <c r="A900" s="0" t="s">
        <v>16</v>
      </c>
      <c r="B900" s="0" t="s">
        <v>1129</v>
      </c>
      <c r="C900" s="0" t="s">
        <v>111</v>
      </c>
      <c r="D900" s="0" t="s">
        <v>36</v>
      </c>
      <c r="E900" s="0" t="s">
        <v>37</v>
      </c>
      <c r="F900" s="0" t="s">
        <v>1138</v>
      </c>
      <c r="G900" s="0" t="str">
        <f aca="false">CONCATENATE(LEFT(F900,2),RIGHT(F900,6))</f>
        <v>04102303</v>
      </c>
      <c r="H900" s="0" t="s">
        <v>227</v>
      </c>
      <c r="I900" s="0" t="n">
        <v>0.766210595717177</v>
      </c>
      <c r="J900" s="0" t="n">
        <v>13.8656389136845</v>
      </c>
      <c r="K900" s="0" t="n">
        <v>596</v>
      </c>
      <c r="L900" s="23" t="n">
        <f aca="false">IF(D900="Electrique direct")</f>
        <v>0</v>
      </c>
    </row>
    <row r="901" customFormat="false" ht="13.8" hidden="false" customHeight="false" outlineLevel="0" collapsed="false">
      <c r="A901" s="0" t="s">
        <v>16</v>
      </c>
      <c r="B901" s="0" t="s">
        <v>1129</v>
      </c>
      <c r="C901" s="0" t="s">
        <v>111</v>
      </c>
      <c r="D901" s="0" t="s">
        <v>38</v>
      </c>
      <c r="E901" s="0" t="s">
        <v>39</v>
      </c>
      <c r="F901" s="0" t="s">
        <v>1139</v>
      </c>
      <c r="G901" s="0" t="str">
        <f aca="false">CONCATENATE(LEFT(F901,2),RIGHT(F901,6))</f>
        <v>04102404</v>
      </c>
      <c r="H901" s="0" t="s">
        <v>227</v>
      </c>
      <c r="I901" s="0" t="n">
        <v>0.992608555568395</v>
      </c>
      <c r="J901" s="0" t="n">
        <v>10.2429585592393</v>
      </c>
      <c r="K901" s="0" t="n">
        <v>596</v>
      </c>
      <c r="L901" s="23" t="n">
        <f aca="false">IF(D901="Electrique direct")</f>
        <v>0</v>
      </c>
    </row>
    <row r="902" customFormat="false" ht="13.8" hidden="false" customHeight="false" outlineLevel="0" collapsed="false">
      <c r="A902" s="0" t="s">
        <v>16</v>
      </c>
      <c r="B902" s="0" t="s">
        <v>1129</v>
      </c>
      <c r="C902" s="0" t="s">
        <v>111</v>
      </c>
      <c r="D902" s="0" t="s">
        <v>46</v>
      </c>
      <c r="E902" s="0" t="s">
        <v>43</v>
      </c>
      <c r="F902" s="0" t="s">
        <v>1140</v>
      </c>
      <c r="G902" s="0" t="str">
        <f aca="false">CONCATENATE(LEFT(F902,2),RIGHT(F902,6))</f>
        <v>04102602</v>
      </c>
      <c r="H902" s="0" t="s">
        <v>227</v>
      </c>
      <c r="I902" s="0" t="n">
        <v>1</v>
      </c>
      <c r="J902" s="0" t="n">
        <v>12</v>
      </c>
      <c r="K902" s="0" t="n">
        <v>750</v>
      </c>
      <c r="L902" s="23" t="n">
        <f aca="false">IF(D902="Electrique direct")</f>
        <v>0</v>
      </c>
    </row>
    <row r="903" customFormat="false" ht="13.8" hidden="false" customHeight="false" outlineLevel="0" collapsed="false">
      <c r="A903" s="0" t="s">
        <v>16</v>
      </c>
      <c r="B903" s="0" t="s">
        <v>1129</v>
      </c>
      <c r="C903" s="0" t="s">
        <v>111</v>
      </c>
      <c r="D903" s="0" t="s">
        <v>49</v>
      </c>
      <c r="E903" s="0" t="s">
        <v>43</v>
      </c>
      <c r="F903" s="0" t="s">
        <v>1141</v>
      </c>
      <c r="G903" s="0" t="str">
        <f aca="false">CONCATENATE(LEFT(F903,2),RIGHT(F903,6))</f>
        <v>04102902</v>
      </c>
      <c r="H903" s="0" t="s">
        <v>227</v>
      </c>
      <c r="I903" s="0" t="n">
        <v>3.19940372093023</v>
      </c>
      <c r="J903" s="0" t="n">
        <v>75.1956182196743</v>
      </c>
      <c r="K903" s="0" t="n">
        <v>880</v>
      </c>
      <c r="L903" s="23" t="n">
        <f aca="false">IF(D903="Electrique direct")</f>
        <v>0</v>
      </c>
    </row>
    <row r="904" customFormat="false" ht="13.8" hidden="false" customHeight="false" outlineLevel="0" collapsed="false">
      <c r="A904" s="0" t="s">
        <v>16</v>
      </c>
      <c r="B904" s="0" t="s">
        <v>1129</v>
      </c>
      <c r="C904" s="0" t="s">
        <v>119</v>
      </c>
      <c r="D904" s="0" t="s">
        <v>32</v>
      </c>
      <c r="E904" s="0" t="s">
        <v>33</v>
      </c>
      <c r="F904" s="0" t="s">
        <v>1142</v>
      </c>
      <c r="G904" s="0" t="str">
        <f aca="false">CONCATENATE(LEFT(F904,2),RIGHT(F904,6))</f>
        <v>04870101</v>
      </c>
      <c r="H904" s="0" t="s">
        <v>227</v>
      </c>
      <c r="I904" s="0" t="n">
        <v>0.821319232357371</v>
      </c>
      <c r="J904" s="0" t="n">
        <v>18.3882825779629</v>
      </c>
      <c r="K904" s="0" t="n">
        <v>50</v>
      </c>
      <c r="L904" s="23" t="n">
        <f aca="false">IF(D904="Electrique direct")</f>
        <v>0</v>
      </c>
    </row>
    <row r="905" customFormat="false" ht="13.8" hidden="false" customHeight="false" outlineLevel="0" collapsed="false">
      <c r="A905" s="0" t="s">
        <v>16</v>
      </c>
      <c r="B905" s="0" t="s">
        <v>1129</v>
      </c>
      <c r="C905" s="0" t="s">
        <v>119</v>
      </c>
      <c r="D905" s="0" t="s">
        <v>32</v>
      </c>
      <c r="E905" s="0" t="s">
        <v>34</v>
      </c>
      <c r="F905" s="0" t="s">
        <v>1143</v>
      </c>
      <c r="G905" s="0" t="str">
        <f aca="false">CONCATENATE(LEFT(F905,2),RIGHT(F905,6))</f>
        <v>04870106</v>
      </c>
      <c r="H905" s="0" t="s">
        <v>227</v>
      </c>
      <c r="I905" s="0" t="n">
        <v>0.952644641233162</v>
      </c>
      <c r="J905" s="0" t="n">
        <v>18.9171532524419</v>
      </c>
      <c r="K905" s="0" t="n">
        <v>1560</v>
      </c>
      <c r="L905" s="23" t="n">
        <f aca="false">IF(D905="Electrique direct")</f>
        <v>0</v>
      </c>
    </row>
    <row r="906" customFormat="false" ht="13.8" hidden="false" customHeight="false" outlineLevel="0" collapsed="false">
      <c r="A906" s="0" t="s">
        <v>16</v>
      </c>
      <c r="B906" s="0" t="s">
        <v>1129</v>
      </c>
      <c r="C906" s="0" t="s">
        <v>119</v>
      </c>
      <c r="D906" s="0" t="s">
        <v>40</v>
      </c>
      <c r="E906" s="0" t="s">
        <v>37</v>
      </c>
      <c r="F906" s="0" t="s">
        <v>1144</v>
      </c>
      <c r="G906" s="0" t="str">
        <f aca="false">CONCATENATE(LEFT(F906,2),RIGHT(F906,6))</f>
        <v>04870303</v>
      </c>
      <c r="H906" s="0" t="s">
        <v>227</v>
      </c>
      <c r="I906" s="0" t="n">
        <v>0.718588076739892</v>
      </c>
      <c r="J906" s="0" t="n">
        <v>10.8245103782116</v>
      </c>
      <c r="K906" s="0" t="n">
        <v>514.5</v>
      </c>
      <c r="L906" s="23" t="n">
        <f aca="false">IF(D906="Electrique direct")</f>
        <v>0</v>
      </c>
    </row>
    <row r="907" customFormat="false" ht="13.8" hidden="false" customHeight="false" outlineLevel="0" collapsed="false">
      <c r="A907" s="0" t="s">
        <v>16</v>
      </c>
      <c r="B907" s="0" t="s">
        <v>1129</v>
      </c>
      <c r="C907" s="0" t="s">
        <v>119</v>
      </c>
      <c r="D907" s="0" t="s">
        <v>41</v>
      </c>
      <c r="E907" s="0" t="s">
        <v>39</v>
      </c>
      <c r="F907" s="0" t="s">
        <v>1145</v>
      </c>
      <c r="G907" s="0" t="str">
        <f aca="false">CONCATENATE(LEFT(F907,2),RIGHT(F907,6))</f>
        <v>04870404</v>
      </c>
      <c r="H907" s="0" t="s">
        <v>227</v>
      </c>
      <c r="I907" s="0" t="n">
        <v>0.777784463323076</v>
      </c>
      <c r="J907" s="0" t="n">
        <v>8.28467323324911</v>
      </c>
      <c r="K907" s="0" t="n">
        <v>514.5</v>
      </c>
      <c r="L907" s="23" t="n">
        <f aca="false">IF(D907="Electrique direct")</f>
        <v>0</v>
      </c>
    </row>
    <row r="908" customFormat="false" ht="13.8" hidden="false" customHeight="false" outlineLevel="0" collapsed="false">
      <c r="A908" s="0" t="s">
        <v>16</v>
      </c>
      <c r="B908" s="0" t="s">
        <v>1129</v>
      </c>
      <c r="C908" s="0" t="s">
        <v>119</v>
      </c>
      <c r="D908" s="0" t="s">
        <v>45</v>
      </c>
      <c r="E908" s="0" t="s">
        <v>43</v>
      </c>
      <c r="F908" s="0" t="s">
        <v>1146</v>
      </c>
      <c r="G908" s="0" t="str">
        <f aca="false">CONCATENATE(LEFT(F908,2),RIGHT(F908,6))</f>
        <v>04870602</v>
      </c>
      <c r="H908" s="0" t="s">
        <v>227</v>
      </c>
      <c r="I908" s="0" t="n">
        <v>0.92</v>
      </c>
      <c r="J908" s="0" t="n">
        <v>10.4</v>
      </c>
      <c r="K908" s="0" t="n">
        <v>656.25</v>
      </c>
      <c r="L908" s="23" t="n">
        <f aca="false">IF(D908="Electrique direct")</f>
        <v>1</v>
      </c>
    </row>
    <row r="909" customFormat="false" ht="13.8" hidden="false" customHeight="false" outlineLevel="0" collapsed="false">
      <c r="A909" s="0" t="s">
        <v>16</v>
      </c>
      <c r="B909" s="0" t="s">
        <v>1129</v>
      </c>
      <c r="C909" s="0" t="s">
        <v>119</v>
      </c>
      <c r="D909" s="0" t="s">
        <v>48</v>
      </c>
      <c r="E909" s="0" t="s">
        <v>43</v>
      </c>
      <c r="F909" s="0" t="s">
        <v>1147</v>
      </c>
      <c r="G909" s="0" t="str">
        <f aca="false">CONCATENATE(LEFT(F909,2),RIGHT(F909,6))</f>
        <v>04870902</v>
      </c>
      <c r="H909" s="0" t="s">
        <v>227</v>
      </c>
      <c r="I909" s="0" t="n">
        <v>2.77281655813953</v>
      </c>
      <c r="J909" s="0" t="n">
        <v>45.9934229536503</v>
      </c>
      <c r="K909" s="0" t="n">
        <v>770</v>
      </c>
      <c r="L909" s="23" t="n">
        <f aca="false">IF(D909="Electrique direct")</f>
        <v>0</v>
      </c>
    </row>
    <row r="910" customFormat="false" ht="13.8" hidden="false" customHeight="false" outlineLevel="0" collapsed="false">
      <c r="A910" s="0" t="s">
        <v>16</v>
      </c>
      <c r="B910" s="0" t="s">
        <v>1129</v>
      </c>
      <c r="C910" s="0" t="s">
        <v>119</v>
      </c>
      <c r="D910" s="0" t="s">
        <v>35</v>
      </c>
      <c r="E910" s="0" t="s">
        <v>33</v>
      </c>
      <c r="F910" s="0" t="s">
        <v>1148</v>
      </c>
      <c r="G910" s="0" t="str">
        <f aca="false">CONCATENATE(LEFT(F910,2),RIGHT(F910,6))</f>
        <v>04872101</v>
      </c>
      <c r="H910" s="0" t="s">
        <v>227</v>
      </c>
      <c r="I910" s="0" t="n">
        <v>0.947676037335427</v>
      </c>
      <c r="J910" s="0" t="n">
        <v>21.890812592813</v>
      </c>
      <c r="K910" s="0" t="n">
        <v>50</v>
      </c>
      <c r="L910" s="23" t="n">
        <f aca="false">IF(D910="Electrique direct")</f>
        <v>0</v>
      </c>
    </row>
    <row r="911" customFormat="false" ht="13.8" hidden="false" customHeight="false" outlineLevel="0" collapsed="false">
      <c r="A911" s="0" t="s">
        <v>16</v>
      </c>
      <c r="B911" s="0" t="s">
        <v>1129</v>
      </c>
      <c r="C911" s="0" t="s">
        <v>119</v>
      </c>
      <c r="D911" s="0" t="s">
        <v>35</v>
      </c>
      <c r="E911" s="0" t="s">
        <v>34</v>
      </c>
      <c r="F911" s="0" t="s">
        <v>1149</v>
      </c>
      <c r="G911" s="0" t="str">
        <f aca="false">CONCATENATE(LEFT(F911,2),RIGHT(F911,6))</f>
        <v>04872106</v>
      </c>
      <c r="H911" s="0" t="s">
        <v>227</v>
      </c>
      <c r="I911" s="0" t="n">
        <v>1.09920535526903</v>
      </c>
      <c r="J911" s="0" t="n">
        <v>22.5204205386213</v>
      </c>
      <c r="K911" s="0" t="n">
        <v>1560</v>
      </c>
      <c r="L911" s="23" t="n">
        <f aca="false">IF(D911="Electrique direct")</f>
        <v>0</v>
      </c>
    </row>
    <row r="912" customFormat="false" ht="13.8" hidden="false" customHeight="false" outlineLevel="0" collapsed="false">
      <c r="A912" s="0" t="s">
        <v>16</v>
      </c>
      <c r="B912" s="0" t="s">
        <v>1129</v>
      </c>
      <c r="C912" s="0" t="s">
        <v>119</v>
      </c>
      <c r="D912" s="0" t="s">
        <v>36</v>
      </c>
      <c r="E912" s="0" t="s">
        <v>37</v>
      </c>
      <c r="F912" s="0" t="s">
        <v>1150</v>
      </c>
      <c r="G912" s="0" t="str">
        <f aca="false">CONCATENATE(LEFT(F912,2),RIGHT(F912,6))</f>
        <v>04872303</v>
      </c>
      <c r="H912" s="0" t="s">
        <v>227</v>
      </c>
      <c r="I912" s="0" t="n">
        <v>0.759390536863586</v>
      </c>
      <c r="J912" s="0" t="n">
        <v>12.8863218788234</v>
      </c>
      <c r="K912" s="0" t="n">
        <v>514.5</v>
      </c>
      <c r="L912" s="23" t="n">
        <f aca="false">IF(D912="Electrique direct")</f>
        <v>0</v>
      </c>
    </row>
    <row r="913" customFormat="false" ht="13.8" hidden="false" customHeight="false" outlineLevel="0" collapsed="false">
      <c r="A913" s="0" t="s">
        <v>16</v>
      </c>
      <c r="B913" s="0" t="s">
        <v>1129</v>
      </c>
      <c r="C913" s="0" t="s">
        <v>119</v>
      </c>
      <c r="D913" s="0" t="s">
        <v>38</v>
      </c>
      <c r="E913" s="0" t="s">
        <v>39</v>
      </c>
      <c r="F913" s="0" t="s">
        <v>1151</v>
      </c>
      <c r="G913" s="0" t="str">
        <f aca="false">CONCATENATE(LEFT(F913,2),RIGHT(F913,6))</f>
        <v>04872404</v>
      </c>
      <c r="H913" s="0" t="s">
        <v>227</v>
      </c>
      <c r="I913" s="0" t="n">
        <v>0.985731096462153</v>
      </c>
      <c r="J913" s="0" t="n">
        <v>9.86270623005846</v>
      </c>
      <c r="K913" s="0" t="n">
        <v>514.5</v>
      </c>
      <c r="L913" s="23" t="n">
        <f aca="false">IF(D913="Electrique direct")</f>
        <v>0</v>
      </c>
    </row>
    <row r="914" customFormat="false" ht="13.8" hidden="false" customHeight="false" outlineLevel="0" collapsed="false">
      <c r="A914" s="0" t="s">
        <v>16</v>
      </c>
      <c r="B914" s="0" t="s">
        <v>1129</v>
      </c>
      <c r="C914" s="0" t="s">
        <v>119</v>
      </c>
      <c r="D914" s="0" t="s">
        <v>46</v>
      </c>
      <c r="E914" s="0" t="s">
        <v>43</v>
      </c>
      <c r="F914" s="0" t="s">
        <v>1152</v>
      </c>
      <c r="G914" s="0" t="str">
        <f aca="false">CONCATENATE(LEFT(F914,2),RIGHT(F914,6))</f>
        <v>04872602</v>
      </c>
      <c r="H914" s="0" t="s">
        <v>227</v>
      </c>
      <c r="I914" s="0" t="n">
        <v>1</v>
      </c>
      <c r="J914" s="0" t="n">
        <v>12</v>
      </c>
      <c r="K914" s="0" t="n">
        <v>656.25</v>
      </c>
      <c r="L914" s="23" t="n">
        <f aca="false">IF(D914="Electrique direct")</f>
        <v>0</v>
      </c>
    </row>
    <row r="915" customFormat="false" ht="13.8" hidden="false" customHeight="false" outlineLevel="0" collapsed="false">
      <c r="A915" s="0" t="s">
        <v>16</v>
      </c>
      <c r="B915" s="0" t="s">
        <v>1129</v>
      </c>
      <c r="C915" s="0" t="s">
        <v>119</v>
      </c>
      <c r="D915" s="0" t="s">
        <v>49</v>
      </c>
      <c r="E915" s="0" t="s">
        <v>43</v>
      </c>
      <c r="F915" s="0" t="s">
        <v>1153</v>
      </c>
      <c r="G915" s="0" t="str">
        <f aca="false">CONCATENATE(LEFT(F915,2),RIGHT(F915,6))</f>
        <v>04872902</v>
      </c>
      <c r="H915" s="0" t="s">
        <v>227</v>
      </c>
      <c r="I915" s="0" t="n">
        <v>3.19940372093023</v>
      </c>
      <c r="J915" s="0" t="n">
        <v>54.7540749448218</v>
      </c>
      <c r="K915" s="0" t="n">
        <v>770</v>
      </c>
      <c r="L915" s="23" t="n">
        <f aca="false">IF(D915="Electrique direct")</f>
        <v>0</v>
      </c>
    </row>
    <row r="916" customFormat="false" ht="13.8" hidden="false" customHeight="false" outlineLevel="0" collapsed="false">
      <c r="A916" s="0" t="s">
        <v>16</v>
      </c>
      <c r="B916" s="0" t="s">
        <v>1129</v>
      </c>
      <c r="C916" s="0" t="s">
        <v>120</v>
      </c>
      <c r="D916" s="0" t="s">
        <v>32</v>
      </c>
      <c r="E916" s="0" t="s">
        <v>33</v>
      </c>
      <c r="F916" s="0" t="s">
        <v>1154</v>
      </c>
      <c r="G916" s="0" t="str">
        <f aca="false">CONCATENATE(LEFT(F916,2),RIGHT(F916,6))</f>
        <v>04880101</v>
      </c>
      <c r="H916" s="0" t="s">
        <v>227</v>
      </c>
      <c r="I916" s="0" t="n">
        <v>0.799042947413251</v>
      </c>
      <c r="J916" s="0" t="n">
        <v>16.9345219611318</v>
      </c>
      <c r="K916" s="0" t="n">
        <v>49.875</v>
      </c>
      <c r="L916" s="23" t="n">
        <f aca="false">IF(D916="Electrique direct")</f>
        <v>0</v>
      </c>
    </row>
    <row r="917" customFormat="false" ht="13.8" hidden="false" customHeight="false" outlineLevel="0" collapsed="false">
      <c r="A917" s="0" t="s">
        <v>16</v>
      </c>
      <c r="B917" s="0" t="s">
        <v>1129</v>
      </c>
      <c r="C917" s="0" t="s">
        <v>120</v>
      </c>
      <c r="D917" s="0" t="s">
        <v>32</v>
      </c>
      <c r="E917" s="0" t="s">
        <v>34</v>
      </c>
      <c r="F917" s="0" t="s">
        <v>1155</v>
      </c>
      <c r="G917" s="0" t="str">
        <f aca="false">CONCATENATE(LEFT(F917,2),RIGHT(F917,6))</f>
        <v>04880106</v>
      </c>
      <c r="H917" s="0" t="s">
        <v>227</v>
      </c>
      <c r="I917" s="0" t="n">
        <v>0.8738224927927</v>
      </c>
      <c r="J917" s="0" t="n">
        <v>17.7859964649052</v>
      </c>
      <c r="K917" s="0" t="n">
        <v>1450</v>
      </c>
      <c r="L917" s="23" t="n">
        <f aca="false">IF(D917="Electrique direct")</f>
        <v>0</v>
      </c>
    </row>
    <row r="918" customFormat="false" ht="13.8" hidden="false" customHeight="false" outlineLevel="0" collapsed="false">
      <c r="A918" s="0" t="s">
        <v>16</v>
      </c>
      <c r="B918" s="0" t="s">
        <v>1129</v>
      </c>
      <c r="C918" s="0" t="s">
        <v>120</v>
      </c>
      <c r="D918" s="0" t="s">
        <v>40</v>
      </c>
      <c r="E918" s="0" t="s">
        <v>37</v>
      </c>
      <c r="F918" s="0" t="s">
        <v>1156</v>
      </c>
      <c r="G918" s="0" t="str">
        <f aca="false">CONCATENATE(LEFT(F918,2),RIGHT(F918,6))</f>
        <v>04880303</v>
      </c>
      <c r="H918" s="0" t="s">
        <v>227</v>
      </c>
      <c r="I918" s="0" t="n">
        <v>0.719193480753438</v>
      </c>
      <c r="J918" s="0" t="n">
        <v>10.6376150883818</v>
      </c>
      <c r="K918" s="0" t="n">
        <v>514.5</v>
      </c>
      <c r="L918" s="23" t="n">
        <f aca="false">IF(D918="Electrique direct")</f>
        <v>0</v>
      </c>
    </row>
    <row r="919" customFormat="false" ht="13.8" hidden="false" customHeight="false" outlineLevel="0" collapsed="false">
      <c r="A919" s="0" t="s">
        <v>16</v>
      </c>
      <c r="B919" s="0" t="s">
        <v>1129</v>
      </c>
      <c r="C919" s="0" t="s">
        <v>120</v>
      </c>
      <c r="D919" s="0" t="s">
        <v>41</v>
      </c>
      <c r="E919" s="0" t="s">
        <v>39</v>
      </c>
      <c r="F919" s="0" t="s">
        <v>1157</v>
      </c>
      <c r="G919" s="0" t="str">
        <f aca="false">CONCATENATE(LEFT(F919,2),RIGHT(F919,6))</f>
        <v>04880404</v>
      </c>
      <c r="H919" s="0" t="s">
        <v>227</v>
      </c>
      <c r="I919" s="0" t="n">
        <v>0.778581143295015</v>
      </c>
      <c r="J919" s="0" t="n">
        <v>8.6755408872532</v>
      </c>
      <c r="K919" s="0" t="n">
        <v>514.5</v>
      </c>
      <c r="L919" s="23" t="n">
        <f aca="false">IF(D919="Electrique direct")</f>
        <v>0</v>
      </c>
    </row>
    <row r="920" customFormat="false" ht="13.8" hidden="false" customHeight="false" outlineLevel="0" collapsed="false">
      <c r="A920" s="0" t="s">
        <v>16</v>
      </c>
      <c r="B920" s="0" t="s">
        <v>1129</v>
      </c>
      <c r="C920" s="0" t="s">
        <v>120</v>
      </c>
      <c r="D920" s="0" t="s">
        <v>45</v>
      </c>
      <c r="E920" s="0" t="s">
        <v>43</v>
      </c>
      <c r="F920" s="0" t="s">
        <v>1158</v>
      </c>
      <c r="G920" s="0" t="str">
        <f aca="false">CONCATENATE(LEFT(F920,2),RIGHT(F920,6))</f>
        <v>04880602</v>
      </c>
      <c r="H920" s="0" t="s">
        <v>227</v>
      </c>
      <c r="I920" s="0" t="n">
        <v>0.92</v>
      </c>
      <c r="J920" s="0" t="n">
        <v>10.4</v>
      </c>
      <c r="K920" s="0" t="n">
        <v>656.25</v>
      </c>
      <c r="L920" s="23" t="n">
        <f aca="false">IF(D920="Electrique direct")</f>
        <v>1</v>
      </c>
    </row>
    <row r="921" customFormat="false" ht="13.8" hidden="false" customHeight="false" outlineLevel="0" collapsed="false">
      <c r="A921" s="0" t="s">
        <v>16</v>
      </c>
      <c r="B921" s="0" t="s">
        <v>1129</v>
      </c>
      <c r="C921" s="0" t="s">
        <v>120</v>
      </c>
      <c r="D921" s="0" t="s">
        <v>48</v>
      </c>
      <c r="E921" s="0" t="s">
        <v>43</v>
      </c>
      <c r="F921" s="0" t="s">
        <v>1159</v>
      </c>
      <c r="G921" s="0" t="str">
        <f aca="false">CONCATENATE(LEFT(F921,2),RIGHT(F921,6))</f>
        <v>04880902</v>
      </c>
      <c r="H921" s="0" t="s">
        <v>227</v>
      </c>
      <c r="I921" s="0" t="n">
        <v>2.82170260465116</v>
      </c>
      <c r="J921" s="0" t="n">
        <v>43.8283387287222</v>
      </c>
      <c r="K921" s="0" t="n">
        <v>735</v>
      </c>
      <c r="L921" s="23" t="n">
        <f aca="false">IF(D921="Electrique direct")</f>
        <v>0</v>
      </c>
    </row>
    <row r="922" customFormat="false" ht="13.8" hidden="false" customHeight="false" outlineLevel="0" collapsed="false">
      <c r="A922" s="0" t="s">
        <v>16</v>
      </c>
      <c r="B922" s="0" t="s">
        <v>1129</v>
      </c>
      <c r="C922" s="0" t="s">
        <v>120</v>
      </c>
      <c r="D922" s="0" t="s">
        <v>35</v>
      </c>
      <c r="E922" s="0" t="s">
        <v>33</v>
      </c>
      <c r="F922" s="0" t="s">
        <v>1160</v>
      </c>
      <c r="G922" s="0" t="str">
        <f aca="false">CONCATENATE(LEFT(F922,2),RIGHT(F922,6))</f>
        <v>04882101</v>
      </c>
      <c r="H922" s="0" t="s">
        <v>227</v>
      </c>
      <c r="I922" s="0" t="n">
        <v>0.921972631630673</v>
      </c>
      <c r="J922" s="0" t="n">
        <v>20.1601451918235</v>
      </c>
      <c r="K922" s="0" t="n">
        <v>49.875</v>
      </c>
      <c r="L922" s="23" t="n">
        <f aca="false">IF(D922="Electrique direct")</f>
        <v>0</v>
      </c>
    </row>
    <row r="923" customFormat="false" ht="13.8" hidden="false" customHeight="false" outlineLevel="0" collapsed="false">
      <c r="A923" s="0" t="s">
        <v>16</v>
      </c>
      <c r="B923" s="0" t="s">
        <v>1129</v>
      </c>
      <c r="C923" s="0" t="s">
        <v>120</v>
      </c>
      <c r="D923" s="0" t="s">
        <v>35</v>
      </c>
      <c r="E923" s="0" t="s">
        <v>34</v>
      </c>
      <c r="F923" s="0" t="s">
        <v>1161</v>
      </c>
      <c r="G923" s="0" t="str">
        <f aca="false">CONCATENATE(LEFT(F923,2),RIGHT(F923,6))</f>
        <v>04882106</v>
      </c>
      <c r="H923" s="0" t="s">
        <v>227</v>
      </c>
      <c r="I923" s="0" t="n">
        <v>1.00825672245311</v>
      </c>
      <c r="J923" s="0" t="n">
        <v>21.1738053153633</v>
      </c>
      <c r="K923" s="0" t="n">
        <v>1450</v>
      </c>
      <c r="L923" s="23" t="n">
        <f aca="false">IF(D923="Electrique direct")</f>
        <v>0</v>
      </c>
    </row>
    <row r="924" customFormat="false" ht="13.8" hidden="false" customHeight="false" outlineLevel="0" collapsed="false">
      <c r="A924" s="0" t="s">
        <v>16</v>
      </c>
      <c r="B924" s="0" t="s">
        <v>1129</v>
      </c>
      <c r="C924" s="0" t="s">
        <v>120</v>
      </c>
      <c r="D924" s="0" t="s">
        <v>36</v>
      </c>
      <c r="E924" s="0" t="s">
        <v>37</v>
      </c>
      <c r="F924" s="0" t="s">
        <v>1162</v>
      </c>
      <c r="G924" s="0" t="str">
        <f aca="false">CONCATENATE(LEFT(F924,2),RIGHT(F924,6))</f>
        <v>04882303</v>
      </c>
      <c r="H924" s="0" t="s">
        <v>227</v>
      </c>
      <c r="I924" s="0" t="n">
        <v>0.759604796623066</v>
      </c>
      <c r="J924" s="0" t="n">
        <v>12.6638274861688</v>
      </c>
      <c r="K924" s="0" t="n">
        <v>514.5</v>
      </c>
      <c r="L924" s="23" t="n">
        <f aca="false">IF(D924="Electrique direct")</f>
        <v>0</v>
      </c>
    </row>
    <row r="925" customFormat="false" ht="13.8" hidden="false" customHeight="false" outlineLevel="0" collapsed="false">
      <c r="A925" s="0" t="s">
        <v>16</v>
      </c>
      <c r="B925" s="0" t="s">
        <v>1129</v>
      </c>
      <c r="C925" s="0" t="s">
        <v>120</v>
      </c>
      <c r="D925" s="0" t="s">
        <v>38</v>
      </c>
      <c r="E925" s="0" t="s">
        <v>39</v>
      </c>
      <c r="F925" s="0" t="s">
        <v>1163</v>
      </c>
      <c r="G925" s="0" t="str">
        <f aca="false">CONCATENATE(LEFT(F925,2),RIGHT(F925,6))</f>
        <v>04882404</v>
      </c>
      <c r="H925" s="0" t="s">
        <v>227</v>
      </c>
      <c r="I925" s="0" t="n">
        <v>0.985838356140444</v>
      </c>
      <c r="J925" s="0" t="n">
        <v>10.3280248657776</v>
      </c>
      <c r="K925" s="0" t="n">
        <v>514.5</v>
      </c>
      <c r="L925" s="23" t="n">
        <f aca="false">IF(D925="Electrique direct")</f>
        <v>0</v>
      </c>
    </row>
    <row r="926" customFormat="false" ht="13.8" hidden="false" customHeight="false" outlineLevel="0" collapsed="false">
      <c r="A926" s="0" t="s">
        <v>16</v>
      </c>
      <c r="B926" s="0" t="s">
        <v>1129</v>
      </c>
      <c r="C926" s="0" t="s">
        <v>120</v>
      </c>
      <c r="D926" s="0" t="s">
        <v>46</v>
      </c>
      <c r="E926" s="0" t="s">
        <v>43</v>
      </c>
      <c r="F926" s="0" t="s">
        <v>1164</v>
      </c>
      <c r="G926" s="0" t="str">
        <f aca="false">CONCATENATE(LEFT(F926,2),RIGHT(F926,6))</f>
        <v>04882602</v>
      </c>
      <c r="H926" s="0" t="s">
        <v>227</v>
      </c>
      <c r="I926" s="0" t="n">
        <v>1</v>
      </c>
      <c r="J926" s="0" t="n">
        <v>12</v>
      </c>
      <c r="K926" s="0" t="n">
        <v>656.25</v>
      </c>
      <c r="L926" s="23" t="n">
        <f aca="false">IF(D926="Electrique direct")</f>
        <v>0</v>
      </c>
    </row>
    <row r="927" customFormat="false" ht="13.8" hidden="false" customHeight="false" outlineLevel="0" collapsed="false">
      <c r="A927" s="0" t="s">
        <v>16</v>
      </c>
      <c r="B927" s="0" t="s">
        <v>1129</v>
      </c>
      <c r="C927" s="0" t="s">
        <v>120</v>
      </c>
      <c r="D927" s="0" t="s">
        <v>49</v>
      </c>
      <c r="E927" s="0" t="s">
        <v>43</v>
      </c>
      <c r="F927" s="0" t="s">
        <v>1165</v>
      </c>
      <c r="G927" s="0" t="str">
        <f aca="false">CONCATENATE(LEFT(F927,2),RIGHT(F927,6))</f>
        <v>04882902</v>
      </c>
      <c r="H927" s="0" t="s">
        <v>227</v>
      </c>
      <c r="I927" s="0" t="n">
        <v>3.25581069767441</v>
      </c>
      <c r="J927" s="0" t="n">
        <v>52.1765937246693</v>
      </c>
      <c r="K927" s="0" t="n">
        <v>735</v>
      </c>
      <c r="L927" s="23" t="n">
        <f aca="false">IF(D927="Electrique direct")</f>
        <v>0</v>
      </c>
    </row>
    <row r="928" customFormat="false" ht="13.8" hidden="false" customHeight="false" outlineLevel="0" collapsed="false">
      <c r="A928" s="0" t="s">
        <v>16</v>
      </c>
      <c r="B928" s="0" t="s">
        <v>1129</v>
      </c>
      <c r="C928" s="0" t="s">
        <v>121</v>
      </c>
      <c r="D928" s="0" t="s">
        <v>32</v>
      </c>
      <c r="E928" s="0" t="s">
        <v>33</v>
      </c>
      <c r="F928" s="0" t="s">
        <v>1166</v>
      </c>
      <c r="G928" s="0" t="str">
        <f aca="false">CONCATENATE(LEFT(F928,2),RIGHT(F928,6))</f>
        <v>04940101</v>
      </c>
      <c r="H928" s="0" t="s">
        <v>227</v>
      </c>
      <c r="I928" s="0" t="n">
        <v>0.808253870714118</v>
      </c>
      <c r="J928" s="0" t="n">
        <v>20.4084406835249</v>
      </c>
      <c r="K928" s="0" t="n">
        <v>49.875</v>
      </c>
      <c r="L928" s="23" t="n">
        <f aca="false">IF(D928="Electrique direct")</f>
        <v>0</v>
      </c>
    </row>
    <row r="929" customFormat="false" ht="13.8" hidden="false" customHeight="false" outlineLevel="0" collapsed="false">
      <c r="A929" s="0" t="s">
        <v>16</v>
      </c>
      <c r="B929" s="0" t="s">
        <v>1129</v>
      </c>
      <c r="C929" s="0" t="s">
        <v>121</v>
      </c>
      <c r="D929" s="0" t="s">
        <v>32</v>
      </c>
      <c r="E929" s="0" t="s">
        <v>34</v>
      </c>
      <c r="F929" s="0" t="s">
        <v>1167</v>
      </c>
      <c r="G929" s="0" t="str">
        <f aca="false">CONCATENATE(LEFT(F929,2),RIGHT(F929,6))</f>
        <v>04940106</v>
      </c>
      <c r="H929" s="0" t="s">
        <v>227</v>
      </c>
      <c r="I929" s="0" t="n">
        <v>0.785187399708502</v>
      </c>
      <c r="J929" s="0" t="n">
        <v>18.8289946288239</v>
      </c>
      <c r="K929" s="0" t="n">
        <v>1462.85714285714</v>
      </c>
      <c r="L929" s="23" t="n">
        <f aca="false">IF(D929="Electrique direct")</f>
        <v>0</v>
      </c>
    </row>
    <row r="930" customFormat="false" ht="13.8" hidden="false" customHeight="false" outlineLevel="0" collapsed="false">
      <c r="A930" s="0" t="s">
        <v>16</v>
      </c>
      <c r="B930" s="0" t="s">
        <v>1129</v>
      </c>
      <c r="C930" s="0" t="s">
        <v>121</v>
      </c>
      <c r="D930" s="0" t="s">
        <v>40</v>
      </c>
      <c r="E930" s="0" t="s">
        <v>37</v>
      </c>
      <c r="F930" s="0" t="s">
        <v>1168</v>
      </c>
      <c r="G930" s="0" t="str">
        <f aca="false">CONCATENATE(LEFT(F930,2),RIGHT(F930,6))</f>
        <v>04940303</v>
      </c>
      <c r="H930" s="0" t="s">
        <v>227</v>
      </c>
      <c r="I930" s="0" t="n">
        <v>0.724986604984925</v>
      </c>
      <c r="J930" s="0" t="n">
        <v>5.76514053524366</v>
      </c>
      <c r="K930" s="0" t="n">
        <v>514.5</v>
      </c>
      <c r="L930" s="23" t="n">
        <f aca="false">IF(D930="Electrique direct")</f>
        <v>0</v>
      </c>
    </row>
    <row r="931" customFormat="false" ht="13.8" hidden="false" customHeight="false" outlineLevel="0" collapsed="false">
      <c r="A931" s="0" t="s">
        <v>16</v>
      </c>
      <c r="B931" s="0" t="s">
        <v>1129</v>
      </c>
      <c r="C931" s="0" t="s">
        <v>121</v>
      </c>
      <c r="D931" s="0" t="s">
        <v>41</v>
      </c>
      <c r="E931" s="0" t="s">
        <v>39</v>
      </c>
      <c r="F931" s="0" t="s">
        <v>1169</v>
      </c>
      <c r="G931" s="0" t="str">
        <f aca="false">CONCATENATE(LEFT(F931,2),RIGHT(F931,6))</f>
        <v>04940404</v>
      </c>
      <c r="H931" s="0" t="s">
        <v>227</v>
      </c>
      <c r="I931" s="0" t="n">
        <v>0.783819334928058</v>
      </c>
      <c r="J931" s="0" t="n">
        <v>4.51665504544762</v>
      </c>
      <c r="K931" s="0" t="n">
        <v>514.5</v>
      </c>
      <c r="L931" s="23" t="n">
        <f aca="false">IF(D931="Electrique direct")</f>
        <v>0</v>
      </c>
    </row>
    <row r="932" customFormat="false" ht="13.8" hidden="false" customHeight="false" outlineLevel="0" collapsed="false">
      <c r="A932" s="0" t="s">
        <v>16</v>
      </c>
      <c r="B932" s="0" t="s">
        <v>1129</v>
      </c>
      <c r="C932" s="0" t="s">
        <v>121</v>
      </c>
      <c r="D932" s="0" t="s">
        <v>45</v>
      </c>
      <c r="E932" s="0" t="s">
        <v>43</v>
      </c>
      <c r="F932" s="0" t="s">
        <v>1170</v>
      </c>
      <c r="G932" s="0" t="str">
        <f aca="false">CONCATENATE(LEFT(F932,2),RIGHT(F932,6))</f>
        <v>04940602</v>
      </c>
      <c r="H932" s="0" t="s">
        <v>227</v>
      </c>
      <c r="I932" s="0" t="n">
        <v>0.92</v>
      </c>
      <c r="J932" s="0" t="n">
        <v>10.4</v>
      </c>
      <c r="K932" s="0" t="n">
        <v>656.25</v>
      </c>
      <c r="L932" s="23" t="n">
        <f aca="false">IF(D932="Electrique direct")</f>
        <v>1</v>
      </c>
    </row>
    <row r="933" customFormat="false" ht="13.8" hidden="false" customHeight="false" outlineLevel="0" collapsed="false">
      <c r="A933" s="0" t="s">
        <v>16</v>
      </c>
      <c r="B933" s="0" t="s">
        <v>1129</v>
      </c>
      <c r="C933" s="0" t="s">
        <v>121</v>
      </c>
      <c r="D933" s="0" t="s">
        <v>48</v>
      </c>
      <c r="E933" s="0" t="s">
        <v>43</v>
      </c>
      <c r="F933" s="0" t="s">
        <v>1171</v>
      </c>
      <c r="G933" s="0" t="str">
        <f aca="false">CONCATENATE(LEFT(F933,2),RIGHT(F933,6))</f>
        <v>04940902</v>
      </c>
      <c r="H933" s="0" t="s">
        <v>227</v>
      </c>
      <c r="I933" s="0" t="n">
        <v>2.8138808372093</v>
      </c>
      <c r="J933" s="0" t="n">
        <v>67.0060323763673</v>
      </c>
      <c r="K933" s="0" t="n">
        <v>735</v>
      </c>
      <c r="L933" s="23" t="n">
        <f aca="false">IF(D933="Electrique direct")</f>
        <v>0</v>
      </c>
    </row>
    <row r="934" customFormat="false" ht="13.8" hidden="false" customHeight="false" outlineLevel="0" collapsed="false">
      <c r="A934" s="0" t="s">
        <v>16</v>
      </c>
      <c r="B934" s="0" t="s">
        <v>1129</v>
      </c>
      <c r="C934" s="0" t="s">
        <v>121</v>
      </c>
      <c r="D934" s="0" t="s">
        <v>35</v>
      </c>
      <c r="E934" s="0" t="s">
        <v>33</v>
      </c>
      <c r="F934" s="0" t="s">
        <v>1172</v>
      </c>
      <c r="G934" s="0" t="str">
        <f aca="false">CONCATENATE(LEFT(F934,2),RIGHT(F934,6))</f>
        <v>04942101</v>
      </c>
      <c r="H934" s="0" t="s">
        <v>227</v>
      </c>
      <c r="I934" s="0" t="n">
        <v>0.932600620054751</v>
      </c>
      <c r="J934" s="0" t="n">
        <v>24.295762718482</v>
      </c>
      <c r="K934" s="0" t="n">
        <v>49.875</v>
      </c>
      <c r="L934" s="23" t="n">
        <f aca="false">IF(D934="Electrique direct")</f>
        <v>0</v>
      </c>
    </row>
    <row r="935" customFormat="false" ht="13.8" hidden="false" customHeight="false" outlineLevel="0" collapsed="false">
      <c r="A935" s="0" t="s">
        <v>16</v>
      </c>
      <c r="B935" s="0" t="s">
        <v>1129</v>
      </c>
      <c r="C935" s="0" t="s">
        <v>121</v>
      </c>
      <c r="D935" s="0" t="s">
        <v>35</v>
      </c>
      <c r="E935" s="0" t="s">
        <v>34</v>
      </c>
      <c r="F935" s="0" t="s">
        <v>1173</v>
      </c>
      <c r="G935" s="0" t="str">
        <f aca="false">CONCATENATE(LEFT(F935,2),RIGHT(F935,6))</f>
        <v>04942106</v>
      </c>
      <c r="H935" s="0" t="s">
        <v>227</v>
      </c>
      <c r="I935" s="0" t="n">
        <v>0.905985461202116</v>
      </c>
      <c r="J935" s="0" t="n">
        <v>22.4154697962189</v>
      </c>
      <c r="K935" s="0" t="n">
        <v>1462.85714285714</v>
      </c>
      <c r="L935" s="23" t="n">
        <f aca="false">IF(D935="Electrique direct")</f>
        <v>0</v>
      </c>
    </row>
    <row r="936" customFormat="false" ht="13.8" hidden="false" customHeight="false" outlineLevel="0" collapsed="false">
      <c r="A936" s="0" t="s">
        <v>16</v>
      </c>
      <c r="B936" s="0" t="s">
        <v>1129</v>
      </c>
      <c r="C936" s="0" t="s">
        <v>121</v>
      </c>
      <c r="D936" s="0" t="s">
        <v>36</v>
      </c>
      <c r="E936" s="0" t="s">
        <v>37</v>
      </c>
      <c r="F936" s="0" t="s">
        <v>1174</v>
      </c>
      <c r="G936" s="0" t="str">
        <f aca="false">CONCATENATE(LEFT(F936,2),RIGHT(F936,6))</f>
        <v>04942303</v>
      </c>
      <c r="H936" s="0" t="s">
        <v>227</v>
      </c>
      <c r="I936" s="0" t="n">
        <v>0.766210595717177</v>
      </c>
      <c r="J936" s="0" t="n">
        <v>6.86326254195674</v>
      </c>
      <c r="K936" s="0" t="n">
        <v>514.5</v>
      </c>
      <c r="L936" s="23" t="n">
        <f aca="false">IF(D936="Electrique direct")</f>
        <v>0</v>
      </c>
    </row>
    <row r="937" customFormat="false" ht="13.8" hidden="false" customHeight="false" outlineLevel="0" collapsed="false">
      <c r="A937" s="0" t="s">
        <v>16</v>
      </c>
      <c r="B937" s="0" t="s">
        <v>1129</v>
      </c>
      <c r="C937" s="0" t="s">
        <v>121</v>
      </c>
      <c r="D937" s="0" t="s">
        <v>38</v>
      </c>
      <c r="E937" s="0" t="s">
        <v>39</v>
      </c>
      <c r="F937" s="0" t="s">
        <v>1175</v>
      </c>
      <c r="G937" s="0" t="str">
        <f aca="false">CONCATENATE(LEFT(F937,2),RIGHT(F937,6))</f>
        <v>04942404</v>
      </c>
      <c r="H937" s="0" t="s">
        <v>227</v>
      </c>
      <c r="I937" s="0" t="n">
        <v>0.992608555568395</v>
      </c>
      <c r="J937" s="0" t="n">
        <v>5.37697029219955</v>
      </c>
      <c r="K937" s="0" t="n">
        <v>514.5</v>
      </c>
      <c r="L937" s="23" t="n">
        <f aca="false">IF(D937="Electrique direct")</f>
        <v>0</v>
      </c>
    </row>
    <row r="938" customFormat="false" ht="13.8" hidden="false" customHeight="false" outlineLevel="0" collapsed="false">
      <c r="A938" s="0" t="s">
        <v>16</v>
      </c>
      <c r="B938" s="0" t="s">
        <v>1129</v>
      </c>
      <c r="C938" s="0" t="s">
        <v>121</v>
      </c>
      <c r="D938" s="0" t="s">
        <v>46</v>
      </c>
      <c r="E938" s="0" t="s">
        <v>43</v>
      </c>
      <c r="F938" s="0" t="s">
        <v>1176</v>
      </c>
      <c r="G938" s="0" t="str">
        <f aca="false">CONCATENATE(LEFT(F938,2),RIGHT(F938,6))</f>
        <v>04942602</v>
      </c>
      <c r="H938" s="0" t="s">
        <v>227</v>
      </c>
      <c r="I938" s="0" t="n">
        <v>1</v>
      </c>
      <c r="J938" s="0" t="n">
        <v>12</v>
      </c>
      <c r="K938" s="0" t="n">
        <v>656.25</v>
      </c>
      <c r="L938" s="23" t="n">
        <f aca="false">IF(D938="Electrique direct")</f>
        <v>0</v>
      </c>
    </row>
    <row r="939" customFormat="false" ht="13.8" hidden="false" customHeight="false" outlineLevel="0" collapsed="false">
      <c r="A939" s="0" t="s">
        <v>16</v>
      </c>
      <c r="B939" s="0" t="s">
        <v>1129</v>
      </c>
      <c r="C939" s="0" t="s">
        <v>121</v>
      </c>
      <c r="D939" s="0" t="s">
        <v>49</v>
      </c>
      <c r="E939" s="0" t="s">
        <v>43</v>
      </c>
      <c r="F939" s="0" t="s">
        <v>1177</v>
      </c>
      <c r="G939" s="0" t="str">
        <f aca="false">CONCATENATE(LEFT(F939,2),RIGHT(F939,6))</f>
        <v>04942902</v>
      </c>
      <c r="H939" s="0" t="s">
        <v>227</v>
      </c>
      <c r="I939" s="0" t="n">
        <v>3.24678558139534</v>
      </c>
      <c r="J939" s="0" t="n">
        <v>79.769086162342</v>
      </c>
      <c r="K939" s="0" t="n">
        <v>735</v>
      </c>
      <c r="L939" s="23" t="n">
        <f aca="false">IF(D939="Electrique direct")</f>
        <v>0</v>
      </c>
    </row>
    <row r="940" customFormat="false" ht="13.8" hidden="false" customHeight="false" outlineLevel="0" collapsed="false">
      <c r="A940" s="0" t="s">
        <v>17</v>
      </c>
      <c r="B940" s="0" t="s">
        <v>1178</v>
      </c>
      <c r="C940" s="0" t="s">
        <v>122</v>
      </c>
      <c r="D940" s="0" t="s">
        <v>32</v>
      </c>
      <c r="E940" s="0" t="s">
        <v>33</v>
      </c>
      <c r="F940" s="0" t="s">
        <v>1179</v>
      </c>
      <c r="G940" s="0" t="str">
        <f aca="false">CONCATENATE(LEFT(F940,2),RIGHT(F940,6))</f>
        <v>05130101</v>
      </c>
      <c r="H940" s="0" t="s">
        <v>227</v>
      </c>
      <c r="I940" s="0" t="n">
        <v>1.59109308575718</v>
      </c>
      <c r="J940" s="0" t="n">
        <v>17.0170401174242</v>
      </c>
      <c r="K940" s="0" t="n">
        <v>68</v>
      </c>
      <c r="L940" s="23" t="n">
        <f aca="false">IF(D940="Electrique direct")</f>
        <v>0</v>
      </c>
    </row>
    <row r="941" customFormat="false" ht="13.8" hidden="false" customHeight="false" outlineLevel="0" collapsed="false">
      <c r="A941" s="0" t="s">
        <v>17</v>
      </c>
      <c r="B941" s="0" t="s">
        <v>1178</v>
      </c>
      <c r="C941" s="0" t="s">
        <v>122</v>
      </c>
      <c r="D941" s="0" t="s">
        <v>32</v>
      </c>
      <c r="E941" s="0" t="s">
        <v>34</v>
      </c>
      <c r="F941" s="0" t="s">
        <v>1180</v>
      </c>
      <c r="G941" s="0" t="str">
        <f aca="false">CONCATENATE(LEFT(F941,2),RIGHT(F941,6))</f>
        <v>05130106</v>
      </c>
      <c r="H941" s="0" t="s">
        <v>227</v>
      </c>
      <c r="I941" s="0" t="n">
        <v>1.74029035435512</v>
      </c>
      <c r="J941" s="0" t="n">
        <v>17.5899529432126</v>
      </c>
      <c r="K941" s="0" t="n">
        <v>1450</v>
      </c>
      <c r="L941" s="23" t="n">
        <f aca="false">IF(D941="Electrique direct")</f>
        <v>0</v>
      </c>
    </row>
    <row r="942" customFormat="false" ht="13.8" hidden="false" customHeight="false" outlineLevel="0" collapsed="false">
      <c r="A942" s="0" t="s">
        <v>17</v>
      </c>
      <c r="B942" s="0" t="s">
        <v>1178</v>
      </c>
      <c r="C942" s="0" t="s">
        <v>122</v>
      </c>
      <c r="D942" s="0" t="s">
        <v>40</v>
      </c>
      <c r="E942" s="0" t="s">
        <v>37</v>
      </c>
      <c r="F942" s="0" t="s">
        <v>1181</v>
      </c>
      <c r="G942" s="0" t="str">
        <f aca="false">CONCATENATE(LEFT(F942,2),RIGHT(F942,6))</f>
        <v>05130303</v>
      </c>
      <c r="H942" s="0" t="s">
        <v>227</v>
      </c>
      <c r="I942" s="0" t="n">
        <v>0.623927402253678</v>
      </c>
      <c r="J942" s="0" t="n">
        <v>9.96498746338061</v>
      </c>
      <c r="K942" s="0" t="n">
        <v>596</v>
      </c>
      <c r="L942" s="23" t="n">
        <f aca="false">IF(D942="Electrique direct")</f>
        <v>0</v>
      </c>
    </row>
    <row r="943" customFormat="false" ht="13.8" hidden="false" customHeight="false" outlineLevel="0" collapsed="false">
      <c r="A943" s="0" t="s">
        <v>17</v>
      </c>
      <c r="B943" s="0" t="s">
        <v>1178</v>
      </c>
      <c r="C943" s="0" t="s">
        <v>122</v>
      </c>
      <c r="D943" s="0" t="s">
        <v>41</v>
      </c>
      <c r="E943" s="0" t="s">
        <v>39</v>
      </c>
      <c r="F943" s="0" t="s">
        <v>1182</v>
      </c>
      <c r="G943" s="0" t="str">
        <f aca="false">CONCATENATE(LEFT(F943,2),RIGHT(F943,6))</f>
        <v>05130404</v>
      </c>
      <c r="H943" s="0" t="s">
        <v>227</v>
      </c>
      <c r="I943" s="0" t="n">
        <v>0.837062896444272</v>
      </c>
      <c r="J943" s="0" t="n">
        <v>7.44588394189792</v>
      </c>
      <c r="K943" s="0" t="n">
        <v>596</v>
      </c>
      <c r="L943" s="23" t="n">
        <f aca="false">IF(D943="Electrique direct")</f>
        <v>0</v>
      </c>
    </row>
    <row r="944" customFormat="false" ht="13.8" hidden="false" customHeight="false" outlineLevel="0" collapsed="false">
      <c r="A944" s="0" t="s">
        <v>17</v>
      </c>
      <c r="B944" s="0" t="s">
        <v>1178</v>
      </c>
      <c r="C944" s="0" t="s">
        <v>122</v>
      </c>
      <c r="D944" s="0" t="s">
        <v>45</v>
      </c>
      <c r="E944" s="0" t="s">
        <v>43</v>
      </c>
      <c r="F944" s="0" t="s">
        <v>1183</v>
      </c>
      <c r="G944" s="0" t="str">
        <f aca="false">CONCATENATE(LEFT(F944,2),RIGHT(F944,6))</f>
        <v>05130602</v>
      </c>
      <c r="H944" s="0" t="s">
        <v>227</v>
      </c>
      <c r="I944" s="0" t="n">
        <v>0.92</v>
      </c>
      <c r="J944" s="0" t="n">
        <v>10.4</v>
      </c>
      <c r="K944" s="0" t="n">
        <v>750</v>
      </c>
      <c r="L944" s="23" t="n">
        <f aca="false">IF(D944="Electrique direct")</f>
        <v>1</v>
      </c>
    </row>
    <row r="945" customFormat="false" ht="13.8" hidden="false" customHeight="false" outlineLevel="0" collapsed="false">
      <c r="A945" s="0" t="s">
        <v>17</v>
      </c>
      <c r="B945" s="0" t="s">
        <v>1178</v>
      </c>
      <c r="C945" s="0" t="s">
        <v>122</v>
      </c>
      <c r="D945" s="0" t="s">
        <v>48</v>
      </c>
      <c r="E945" s="0" t="s">
        <v>43</v>
      </c>
      <c r="F945" s="0" t="s">
        <v>1184</v>
      </c>
      <c r="G945" s="0" t="str">
        <f aca="false">CONCATENATE(LEFT(F945,2),RIGHT(F945,6))</f>
        <v>05130902</v>
      </c>
      <c r="H945" s="0" t="s">
        <v>227</v>
      </c>
      <c r="I945" s="0" t="n">
        <v>2.94489544186046</v>
      </c>
      <c r="J945" s="0" t="n">
        <v>46.6369755986121</v>
      </c>
      <c r="K945" s="0" t="n">
        <v>750</v>
      </c>
      <c r="L945" s="23" t="n">
        <f aca="false">IF(D945="Electrique direct")</f>
        <v>0</v>
      </c>
    </row>
    <row r="946" customFormat="false" ht="13.8" hidden="false" customHeight="false" outlineLevel="0" collapsed="false">
      <c r="A946" s="0" t="s">
        <v>17</v>
      </c>
      <c r="B946" s="0" t="s">
        <v>1178</v>
      </c>
      <c r="C946" s="0" t="s">
        <v>122</v>
      </c>
      <c r="D946" s="0" t="s">
        <v>35</v>
      </c>
      <c r="E946" s="0" t="s">
        <v>33</v>
      </c>
      <c r="F946" s="0" t="s">
        <v>1185</v>
      </c>
      <c r="G946" s="0" t="str">
        <f aca="false">CONCATENATE(LEFT(F946,2),RIGHT(F946,6))</f>
        <v>05132101</v>
      </c>
      <c r="H946" s="0" t="s">
        <v>227</v>
      </c>
      <c r="I946" s="0" t="n">
        <v>1.83587663741213</v>
      </c>
      <c r="J946" s="0" t="n">
        <v>20.2583810921717</v>
      </c>
      <c r="K946" s="0" t="n">
        <v>68</v>
      </c>
      <c r="L946" s="23" t="n">
        <f aca="false">IF(D946="Electrique direct")</f>
        <v>0</v>
      </c>
    </row>
    <row r="947" customFormat="false" ht="13.8" hidden="false" customHeight="false" outlineLevel="0" collapsed="false">
      <c r="A947" s="0" t="s">
        <v>17</v>
      </c>
      <c r="B947" s="0" t="s">
        <v>1178</v>
      </c>
      <c r="C947" s="0" t="s">
        <v>122</v>
      </c>
      <c r="D947" s="0" t="s">
        <v>35</v>
      </c>
      <c r="E947" s="0" t="s">
        <v>34</v>
      </c>
      <c r="F947" s="0" t="s">
        <v>1186</v>
      </c>
      <c r="G947" s="0" t="str">
        <f aca="false">CONCATENATE(LEFT(F947,2),RIGHT(F947,6))</f>
        <v>05132106</v>
      </c>
      <c r="H947" s="0" t="s">
        <v>227</v>
      </c>
      <c r="I947" s="0" t="n">
        <v>2.00802733194822</v>
      </c>
      <c r="J947" s="0" t="n">
        <v>20.9404201704912</v>
      </c>
      <c r="K947" s="0" t="n">
        <v>1450</v>
      </c>
      <c r="L947" s="23" t="n">
        <f aca="false">IF(D947="Electrique direct")</f>
        <v>0</v>
      </c>
    </row>
    <row r="948" customFormat="false" ht="13.8" hidden="false" customHeight="false" outlineLevel="0" collapsed="false">
      <c r="A948" s="0" t="s">
        <v>17</v>
      </c>
      <c r="B948" s="0" t="s">
        <v>1178</v>
      </c>
      <c r="C948" s="0" t="s">
        <v>122</v>
      </c>
      <c r="D948" s="0" t="s">
        <v>36</v>
      </c>
      <c r="E948" s="0" t="s">
        <v>37</v>
      </c>
      <c r="F948" s="0" t="s">
        <v>1187</v>
      </c>
      <c r="G948" s="0" t="str">
        <f aca="false">CONCATENATE(LEFT(F948,2),RIGHT(F948,6))</f>
        <v>05132303</v>
      </c>
      <c r="H948" s="0" t="s">
        <v>227</v>
      </c>
      <c r="I948" s="0" t="n">
        <v>0.753311670237354</v>
      </c>
      <c r="J948" s="0" t="n">
        <v>11.8630803135483</v>
      </c>
      <c r="K948" s="0" t="n">
        <v>596</v>
      </c>
      <c r="L948" s="23" t="n">
        <f aca="false">IF(D948="Electrique direct")</f>
        <v>0</v>
      </c>
    </row>
    <row r="949" customFormat="false" ht="13.8" hidden="false" customHeight="false" outlineLevel="0" collapsed="false">
      <c r="A949" s="0" t="s">
        <v>17</v>
      </c>
      <c r="B949" s="0" t="s">
        <v>1178</v>
      </c>
      <c r="C949" s="0" t="s">
        <v>122</v>
      </c>
      <c r="D949" s="0" t="s">
        <v>38</v>
      </c>
      <c r="E949" s="0" t="s">
        <v>39</v>
      </c>
      <c r="F949" s="0" t="s">
        <v>1188</v>
      </c>
      <c r="G949" s="0" t="str">
        <f aca="false">CONCATENATE(LEFT(F949,2),RIGHT(F949,6))</f>
        <v>05132404</v>
      </c>
      <c r="H949" s="0" t="s">
        <v>227</v>
      </c>
      <c r="I949" s="0" t="n">
        <v>0.982019516528418</v>
      </c>
      <c r="J949" s="0" t="n">
        <v>8.86414754987847</v>
      </c>
      <c r="K949" s="0" t="n">
        <v>596</v>
      </c>
      <c r="L949" s="23" t="n">
        <f aca="false">IF(D949="Electrique direct")</f>
        <v>0</v>
      </c>
    </row>
    <row r="950" customFormat="false" ht="13.8" hidden="false" customHeight="false" outlineLevel="0" collapsed="false">
      <c r="A950" s="0" t="s">
        <v>17</v>
      </c>
      <c r="B950" s="0" t="s">
        <v>1178</v>
      </c>
      <c r="C950" s="0" t="s">
        <v>122</v>
      </c>
      <c r="D950" s="0" t="s">
        <v>46</v>
      </c>
      <c r="E950" s="0" t="s">
        <v>43</v>
      </c>
      <c r="F950" s="0" t="s">
        <v>1189</v>
      </c>
      <c r="G950" s="0" t="str">
        <f aca="false">CONCATENATE(LEFT(F950,2),RIGHT(F950,6))</f>
        <v>05132602</v>
      </c>
      <c r="H950" s="0" t="s">
        <v>227</v>
      </c>
      <c r="I950" s="0" t="n">
        <v>1</v>
      </c>
      <c r="J950" s="0" t="n">
        <v>12</v>
      </c>
      <c r="K950" s="0" t="n">
        <v>750</v>
      </c>
      <c r="L950" s="23" t="n">
        <f aca="false">IF(D950="Electrique direct")</f>
        <v>0</v>
      </c>
    </row>
    <row r="951" customFormat="false" ht="13.8" hidden="false" customHeight="false" outlineLevel="0" collapsed="false">
      <c r="A951" s="0" t="s">
        <v>17</v>
      </c>
      <c r="B951" s="0" t="s">
        <v>1178</v>
      </c>
      <c r="C951" s="0" t="s">
        <v>122</v>
      </c>
      <c r="D951" s="0" t="s">
        <v>49</v>
      </c>
      <c r="E951" s="0" t="s">
        <v>43</v>
      </c>
      <c r="F951" s="0" t="s">
        <v>1190</v>
      </c>
      <c r="G951" s="0" t="str">
        <f aca="false">CONCATENATE(LEFT(F951,2),RIGHT(F951,6))</f>
        <v>05132902</v>
      </c>
      <c r="H951" s="0" t="s">
        <v>227</v>
      </c>
      <c r="I951" s="0" t="n">
        <v>3.39795627906976</v>
      </c>
      <c r="J951" s="0" t="n">
        <v>55.5202090459668</v>
      </c>
      <c r="K951" s="0" t="n">
        <v>750</v>
      </c>
      <c r="L951" s="23" t="n">
        <f aca="false">IF(D951="Electrique direct")</f>
        <v>0</v>
      </c>
    </row>
    <row r="952" customFormat="false" ht="13.8" hidden="false" customHeight="false" outlineLevel="0" collapsed="false">
      <c r="A952" s="0" t="s">
        <v>17</v>
      </c>
      <c r="B952" s="0" t="s">
        <v>123</v>
      </c>
      <c r="C952" s="0" t="s">
        <v>123</v>
      </c>
      <c r="D952" s="0" t="s">
        <v>32</v>
      </c>
      <c r="E952" s="0" t="s">
        <v>33</v>
      </c>
      <c r="F952" s="0" t="s">
        <v>1191</v>
      </c>
      <c r="G952" s="0" t="str">
        <f aca="false">CONCATENATE(LEFT(F952,2),RIGHT(F952,6))</f>
        <v>05510101</v>
      </c>
      <c r="H952" s="0" t="s">
        <v>227</v>
      </c>
      <c r="I952" s="0" t="n">
        <v>1.63217951248333</v>
      </c>
      <c r="J952" s="0" t="n">
        <v>17.3497125473371</v>
      </c>
      <c r="K952" s="0" t="n">
        <v>68</v>
      </c>
      <c r="L952" s="23" t="n">
        <f aca="false">IF(D952="Electrique direct")</f>
        <v>0</v>
      </c>
    </row>
    <row r="953" customFormat="false" ht="13.8" hidden="false" customHeight="false" outlineLevel="0" collapsed="false">
      <c r="A953" s="0" t="s">
        <v>17</v>
      </c>
      <c r="B953" s="0" t="s">
        <v>123</v>
      </c>
      <c r="C953" s="0" t="s">
        <v>123</v>
      </c>
      <c r="D953" s="0" t="s">
        <v>32</v>
      </c>
      <c r="E953" s="0" t="s">
        <v>34</v>
      </c>
      <c r="F953" s="0" t="s">
        <v>1192</v>
      </c>
      <c r="G953" s="0" t="str">
        <f aca="false">CONCATENATE(LEFT(F953,2),RIGHT(F953,6))</f>
        <v>05510106</v>
      </c>
      <c r="H953" s="0" t="s">
        <v>227</v>
      </c>
      <c r="I953" s="0" t="n">
        <v>1.78020592557298</v>
      </c>
      <c r="J953" s="0" t="n">
        <v>16.6286145574268</v>
      </c>
      <c r="K953" s="0" t="n">
        <v>1462.85714285714</v>
      </c>
      <c r="L953" s="23" t="n">
        <f aca="false">IF(D953="Electrique direct")</f>
        <v>0</v>
      </c>
    </row>
    <row r="954" customFormat="false" ht="13.8" hidden="false" customHeight="false" outlineLevel="0" collapsed="false">
      <c r="A954" s="0" t="s">
        <v>17</v>
      </c>
      <c r="B954" s="0" t="s">
        <v>123</v>
      </c>
      <c r="C954" s="0" t="s">
        <v>123</v>
      </c>
      <c r="D954" s="0" t="s">
        <v>40</v>
      </c>
      <c r="E954" s="0" t="s">
        <v>37</v>
      </c>
      <c r="F954" s="0" t="s">
        <v>1193</v>
      </c>
      <c r="G954" s="0" t="str">
        <f aca="false">CONCATENATE(LEFT(F954,2),RIGHT(F954,6))</f>
        <v>05510303</v>
      </c>
      <c r="H954" s="0" t="s">
        <v>227</v>
      </c>
      <c r="I954" s="0" t="n">
        <v>0.61058413125682</v>
      </c>
      <c r="J954" s="0" t="n">
        <v>10.6563990453707</v>
      </c>
      <c r="K954" s="0" t="n">
        <v>596</v>
      </c>
      <c r="L954" s="23" t="n">
        <f aca="false">IF(D954="Electrique direct")</f>
        <v>0</v>
      </c>
    </row>
    <row r="955" customFormat="false" ht="13.8" hidden="false" customHeight="false" outlineLevel="0" collapsed="false">
      <c r="A955" s="0" t="s">
        <v>17</v>
      </c>
      <c r="B955" s="0" t="s">
        <v>123</v>
      </c>
      <c r="C955" s="0" t="s">
        <v>123</v>
      </c>
      <c r="D955" s="0" t="s">
        <v>41</v>
      </c>
      <c r="E955" s="0" t="s">
        <v>39</v>
      </c>
      <c r="F955" s="0" t="s">
        <v>1194</v>
      </c>
      <c r="G955" s="0" t="str">
        <f aca="false">CONCATENATE(LEFT(F955,2),RIGHT(F955,6))</f>
        <v>05510404</v>
      </c>
      <c r="H955" s="0" t="s">
        <v>227</v>
      </c>
      <c r="I955" s="0" t="n">
        <v>0.813966457480645</v>
      </c>
      <c r="J955" s="0" t="n">
        <v>7.59879454789258</v>
      </c>
      <c r="K955" s="0" t="n">
        <v>596</v>
      </c>
      <c r="L955" s="23" t="n">
        <f aca="false">IF(D955="Electrique direct")</f>
        <v>0</v>
      </c>
    </row>
    <row r="956" customFormat="false" ht="13.8" hidden="false" customHeight="false" outlineLevel="0" collapsed="false">
      <c r="A956" s="0" t="s">
        <v>17</v>
      </c>
      <c r="B956" s="0" t="s">
        <v>123</v>
      </c>
      <c r="C956" s="0" t="s">
        <v>123</v>
      </c>
      <c r="D956" s="0" t="s">
        <v>45</v>
      </c>
      <c r="E956" s="0" t="s">
        <v>43</v>
      </c>
      <c r="F956" s="0" t="s">
        <v>1195</v>
      </c>
      <c r="G956" s="0" t="str">
        <f aca="false">CONCATENATE(LEFT(F956,2),RIGHT(F956,6))</f>
        <v>05510602</v>
      </c>
      <c r="H956" s="0" t="s">
        <v>227</v>
      </c>
      <c r="I956" s="0" t="n">
        <v>0.909145407051474</v>
      </c>
      <c r="J956" s="0" t="n">
        <v>10.4</v>
      </c>
      <c r="K956" s="0" t="n">
        <v>750</v>
      </c>
      <c r="L956" s="23" t="n">
        <f aca="false">IF(D956="Electrique direct")</f>
        <v>1</v>
      </c>
    </row>
    <row r="957" customFormat="false" ht="13.8" hidden="false" customHeight="false" outlineLevel="0" collapsed="false">
      <c r="A957" s="0" t="s">
        <v>17</v>
      </c>
      <c r="B957" s="0" t="s">
        <v>123</v>
      </c>
      <c r="C957" s="0" t="s">
        <v>123</v>
      </c>
      <c r="D957" s="0" t="s">
        <v>48</v>
      </c>
      <c r="E957" s="0" t="s">
        <v>43</v>
      </c>
      <c r="F957" s="0" t="s">
        <v>1196</v>
      </c>
      <c r="G957" s="0" t="str">
        <f aca="false">CONCATENATE(LEFT(F957,2),RIGHT(F957,6))</f>
        <v>05510902</v>
      </c>
      <c r="H957" s="0" t="s">
        <v>227</v>
      </c>
      <c r="I957" s="0" t="n">
        <v>2.69257543418717</v>
      </c>
      <c r="J957" s="0" t="n">
        <v>48.7960309786358</v>
      </c>
      <c r="K957" s="0" t="n">
        <v>750</v>
      </c>
      <c r="L957" s="23" t="n">
        <f aca="false">IF(D957="Electrique direct")</f>
        <v>0</v>
      </c>
    </row>
    <row r="958" customFormat="false" ht="13.8" hidden="false" customHeight="false" outlineLevel="0" collapsed="false">
      <c r="A958" s="0" t="s">
        <v>17</v>
      </c>
      <c r="B958" s="0" t="s">
        <v>123</v>
      </c>
      <c r="C958" s="0" t="s">
        <v>123</v>
      </c>
      <c r="D958" s="0" t="s">
        <v>35</v>
      </c>
      <c r="E958" s="0" t="s">
        <v>33</v>
      </c>
      <c r="F958" s="0" t="s">
        <v>1197</v>
      </c>
      <c r="G958" s="0" t="str">
        <f aca="false">CONCATENATE(LEFT(F958,2),RIGHT(F958,6))</f>
        <v>05512101</v>
      </c>
      <c r="H958" s="0" t="s">
        <v>227</v>
      </c>
      <c r="I958" s="0" t="n">
        <v>1.88328405286538</v>
      </c>
      <c r="J958" s="0" t="n">
        <v>20.6544196992108</v>
      </c>
      <c r="K958" s="0" t="n">
        <v>68</v>
      </c>
      <c r="L958" s="23" t="n">
        <f aca="false">IF(D958="Electrique direct")</f>
        <v>0</v>
      </c>
    </row>
    <row r="959" customFormat="false" ht="13.8" hidden="false" customHeight="false" outlineLevel="0" collapsed="false">
      <c r="A959" s="0" t="s">
        <v>17</v>
      </c>
      <c r="B959" s="0" t="s">
        <v>123</v>
      </c>
      <c r="C959" s="0" t="s">
        <v>123</v>
      </c>
      <c r="D959" s="0" t="s">
        <v>35</v>
      </c>
      <c r="E959" s="0" t="s">
        <v>34</v>
      </c>
      <c r="F959" s="0" t="s">
        <v>1198</v>
      </c>
      <c r="G959" s="0" t="str">
        <f aca="false">CONCATENATE(LEFT(F959,2),RIGHT(F959,6))</f>
        <v>05512106</v>
      </c>
      <c r="H959" s="0" t="s">
        <v>227</v>
      </c>
      <c r="I959" s="0" t="n">
        <v>2.05408376027652</v>
      </c>
      <c r="J959" s="0" t="n">
        <v>19.7959697112224</v>
      </c>
      <c r="K959" s="0" t="n">
        <v>1462.85714285714</v>
      </c>
      <c r="L959" s="23" t="n">
        <f aca="false">IF(D959="Electrique direct")</f>
        <v>0</v>
      </c>
    </row>
    <row r="960" customFormat="false" ht="13.8" hidden="false" customHeight="false" outlineLevel="0" collapsed="false">
      <c r="A960" s="0" t="s">
        <v>17</v>
      </c>
      <c r="B960" s="0" t="s">
        <v>123</v>
      </c>
      <c r="C960" s="0" t="s">
        <v>123</v>
      </c>
      <c r="D960" s="0" t="s">
        <v>36</v>
      </c>
      <c r="E960" s="0" t="s">
        <v>37</v>
      </c>
      <c r="F960" s="0" t="s">
        <v>1199</v>
      </c>
      <c r="G960" s="0" t="str">
        <f aca="false">CONCATENATE(LEFT(F960,2),RIGHT(F960,6))</f>
        <v>05512303</v>
      </c>
      <c r="H960" s="0" t="s">
        <v>227</v>
      </c>
      <c r="I960" s="0" t="n">
        <v>0.708990449700104</v>
      </c>
      <c r="J960" s="0" t="n">
        <v>12.6861893397271</v>
      </c>
      <c r="K960" s="0" t="n">
        <v>596</v>
      </c>
      <c r="L960" s="23" t="n">
        <f aca="false">IF(D960="Electrique direct")</f>
        <v>0</v>
      </c>
    </row>
    <row r="961" customFormat="false" ht="13.8" hidden="false" customHeight="false" outlineLevel="0" collapsed="false">
      <c r="A961" s="0" t="s">
        <v>17</v>
      </c>
      <c r="B961" s="0" t="s">
        <v>123</v>
      </c>
      <c r="C961" s="0" t="s">
        <v>123</v>
      </c>
      <c r="D961" s="0" t="s">
        <v>38</v>
      </c>
      <c r="E961" s="0" t="s">
        <v>39</v>
      </c>
      <c r="F961" s="0" t="s">
        <v>1200</v>
      </c>
      <c r="G961" s="0" t="str">
        <f aca="false">CONCATENATE(LEFT(F961,2),RIGHT(F961,6))</f>
        <v>05512404</v>
      </c>
      <c r="H961" s="0" t="s">
        <v>227</v>
      </c>
      <c r="I961" s="0" t="n">
        <v>0.909550246678663</v>
      </c>
      <c r="J961" s="0" t="n">
        <v>9.0461839855864</v>
      </c>
      <c r="K961" s="0" t="n">
        <v>596</v>
      </c>
      <c r="L961" s="23" t="n">
        <f aca="false">IF(D961="Electrique direct")</f>
        <v>0</v>
      </c>
    </row>
    <row r="962" customFormat="false" ht="13.8" hidden="false" customHeight="false" outlineLevel="0" collapsed="false">
      <c r="A962" s="0" t="s">
        <v>17</v>
      </c>
      <c r="B962" s="0" t="s">
        <v>123</v>
      </c>
      <c r="C962" s="0" t="s">
        <v>123</v>
      </c>
      <c r="D962" s="0" t="s">
        <v>46</v>
      </c>
      <c r="E962" s="0" t="s">
        <v>43</v>
      </c>
      <c r="F962" s="0" t="s">
        <v>1201</v>
      </c>
      <c r="G962" s="0" t="str">
        <f aca="false">CONCATENATE(LEFT(F962,2),RIGHT(F962,6))</f>
        <v>05512602</v>
      </c>
      <c r="H962" s="0" t="s">
        <v>227</v>
      </c>
      <c r="I962" s="0" t="n">
        <v>1</v>
      </c>
      <c r="J962" s="0" t="n">
        <v>12</v>
      </c>
      <c r="K962" s="0" t="n">
        <v>750</v>
      </c>
      <c r="L962" s="23" t="n">
        <f aca="false">IF(D962="Electrique direct")</f>
        <v>0</v>
      </c>
    </row>
    <row r="963" customFormat="false" ht="13.8" hidden="false" customHeight="false" outlineLevel="0" collapsed="false">
      <c r="A963" s="0" t="s">
        <v>17</v>
      </c>
      <c r="B963" s="0" t="s">
        <v>123</v>
      </c>
      <c r="C963" s="0" t="s">
        <v>123</v>
      </c>
      <c r="D963" s="0" t="s">
        <v>49</v>
      </c>
      <c r="E963" s="0" t="s">
        <v>43</v>
      </c>
      <c r="F963" s="0" t="s">
        <v>1202</v>
      </c>
      <c r="G963" s="0" t="str">
        <f aca="false">CONCATENATE(LEFT(F963,2),RIGHT(F963,6))</f>
        <v>05512902</v>
      </c>
      <c r="H963" s="0" t="s">
        <v>227</v>
      </c>
      <c r="I963" s="0" t="n">
        <v>2.66865839171316</v>
      </c>
      <c r="J963" s="0" t="n">
        <v>58.0905130698045</v>
      </c>
      <c r="K963" s="0" t="n">
        <v>750</v>
      </c>
      <c r="L963" s="23" t="n">
        <f aca="false">IF(D963="Electrique direct")</f>
        <v>0</v>
      </c>
    </row>
    <row r="964" customFormat="false" ht="13.8" hidden="false" customHeight="false" outlineLevel="0" collapsed="false">
      <c r="A964" s="0" t="s">
        <v>17</v>
      </c>
      <c r="B964" s="0" t="s">
        <v>124</v>
      </c>
      <c r="C964" s="0" t="s">
        <v>124</v>
      </c>
      <c r="D964" s="0" t="s">
        <v>32</v>
      </c>
      <c r="E964" s="0" t="s">
        <v>33</v>
      </c>
      <c r="F964" s="0" t="s">
        <v>1203</v>
      </c>
      <c r="G964" s="0" t="str">
        <f aca="false">CONCATENATE(LEFT(F964,2),RIGHT(F964,6))</f>
        <v>05520101</v>
      </c>
      <c r="H964" s="0" t="s">
        <v>227</v>
      </c>
      <c r="I964" s="0" t="n">
        <v>1.5939909442182</v>
      </c>
      <c r="J964" s="0" t="n">
        <v>15.6763568832319</v>
      </c>
      <c r="K964" s="0" t="n">
        <v>68</v>
      </c>
      <c r="L964" s="23" t="n">
        <f aca="false">IF(D964="Electrique direct")</f>
        <v>0</v>
      </c>
    </row>
    <row r="965" customFormat="false" ht="13.8" hidden="false" customHeight="false" outlineLevel="0" collapsed="false">
      <c r="A965" s="0" t="s">
        <v>17</v>
      </c>
      <c r="B965" s="0" t="s">
        <v>124</v>
      </c>
      <c r="C965" s="0" t="s">
        <v>124</v>
      </c>
      <c r="D965" s="0" t="s">
        <v>32</v>
      </c>
      <c r="E965" s="0" t="s">
        <v>34</v>
      </c>
      <c r="F965" s="0" t="s">
        <v>1204</v>
      </c>
      <c r="G965" s="0" t="str">
        <f aca="false">CONCATENATE(LEFT(F965,2),RIGHT(F965,6))</f>
        <v>05520106</v>
      </c>
      <c r="H965" s="0" t="s">
        <v>227</v>
      </c>
      <c r="I965" s="0" t="n">
        <v>1.71915734662831</v>
      </c>
      <c r="J965" s="0" t="n">
        <v>14.6981359972892</v>
      </c>
      <c r="K965" s="0" t="n">
        <v>1450</v>
      </c>
      <c r="L965" s="23" t="n">
        <f aca="false">IF(D965="Electrique direct")</f>
        <v>0</v>
      </c>
    </row>
    <row r="966" customFormat="false" ht="13.8" hidden="false" customHeight="false" outlineLevel="0" collapsed="false">
      <c r="A966" s="0" t="s">
        <v>17</v>
      </c>
      <c r="B966" s="0" t="s">
        <v>124</v>
      </c>
      <c r="C966" s="0" t="s">
        <v>124</v>
      </c>
      <c r="D966" s="0" t="s">
        <v>40</v>
      </c>
      <c r="E966" s="0" t="s">
        <v>37</v>
      </c>
      <c r="F966" s="0" t="s">
        <v>1205</v>
      </c>
      <c r="G966" s="0" t="str">
        <f aca="false">CONCATENATE(LEFT(F966,2),RIGHT(F966,6))</f>
        <v>05520303</v>
      </c>
      <c r="H966" s="0" t="s">
        <v>227</v>
      </c>
      <c r="I966" s="0" t="n">
        <v>0.612273350983146</v>
      </c>
      <c r="J966" s="0" t="n">
        <v>6.99100201533417</v>
      </c>
      <c r="K966" s="0" t="n">
        <v>596</v>
      </c>
      <c r="L966" s="23" t="n">
        <f aca="false">IF(D966="Electrique direct")</f>
        <v>0</v>
      </c>
    </row>
    <row r="967" customFormat="false" ht="13.8" hidden="false" customHeight="false" outlineLevel="0" collapsed="false">
      <c r="A967" s="0" t="s">
        <v>17</v>
      </c>
      <c r="B967" s="0" t="s">
        <v>124</v>
      </c>
      <c r="C967" s="0" t="s">
        <v>124</v>
      </c>
      <c r="D967" s="0" t="s">
        <v>41</v>
      </c>
      <c r="E967" s="0" t="s">
        <v>39</v>
      </c>
      <c r="F967" s="0" t="s">
        <v>1206</v>
      </c>
      <c r="G967" s="0" t="str">
        <f aca="false">CONCATENATE(LEFT(F967,2),RIGHT(F967,6))</f>
        <v>05520404</v>
      </c>
      <c r="H967" s="0" t="s">
        <v>227</v>
      </c>
      <c r="I967" s="0" t="n">
        <v>0.813653575015383</v>
      </c>
      <c r="J967" s="0" t="n">
        <v>5.0420359391457</v>
      </c>
      <c r="K967" s="0" t="n">
        <v>596</v>
      </c>
      <c r="L967" s="23" t="n">
        <f aca="false">IF(D967="Electrique direct")</f>
        <v>0</v>
      </c>
    </row>
    <row r="968" customFormat="false" ht="13.8" hidden="false" customHeight="false" outlineLevel="0" collapsed="false">
      <c r="A968" s="0" t="s">
        <v>17</v>
      </c>
      <c r="B968" s="0" t="s">
        <v>124</v>
      </c>
      <c r="C968" s="0" t="s">
        <v>124</v>
      </c>
      <c r="D968" s="0" t="s">
        <v>45</v>
      </c>
      <c r="E968" s="0" t="s">
        <v>43</v>
      </c>
      <c r="F968" s="0" t="s">
        <v>1207</v>
      </c>
      <c r="G968" s="0" t="str">
        <f aca="false">CONCATENATE(LEFT(F968,2),RIGHT(F968,6))</f>
        <v>05520602</v>
      </c>
      <c r="H968" s="0" t="s">
        <v>227</v>
      </c>
      <c r="I968" s="0" t="n">
        <v>0.908305016401562</v>
      </c>
      <c r="J968" s="0" t="n">
        <v>10.4</v>
      </c>
      <c r="K968" s="0" t="n">
        <v>750</v>
      </c>
      <c r="L968" s="23" t="n">
        <f aca="false">IF(D968="Electrique direct")</f>
        <v>1</v>
      </c>
    </row>
    <row r="969" customFormat="false" ht="13.8" hidden="false" customHeight="false" outlineLevel="0" collapsed="false">
      <c r="A969" s="0" t="s">
        <v>17</v>
      </c>
      <c r="B969" s="0" t="s">
        <v>124</v>
      </c>
      <c r="C969" s="0" t="s">
        <v>124</v>
      </c>
      <c r="D969" s="0" t="s">
        <v>48</v>
      </c>
      <c r="E969" s="0" t="s">
        <v>43</v>
      </c>
      <c r="F969" s="0" t="s">
        <v>1208</v>
      </c>
      <c r="G969" s="0" t="str">
        <f aca="false">CONCATENATE(LEFT(F969,2),RIGHT(F969,6))</f>
        <v>05520902</v>
      </c>
      <c r="H969" s="0" t="s">
        <v>227</v>
      </c>
      <c r="I969" s="0" t="n">
        <v>2.65692340011166</v>
      </c>
      <c r="J969" s="0" t="n">
        <v>45.1600432075767</v>
      </c>
      <c r="K969" s="0" t="n">
        <v>750</v>
      </c>
      <c r="L969" s="23" t="n">
        <f aca="false">IF(D969="Electrique direct")</f>
        <v>0</v>
      </c>
    </row>
    <row r="970" customFormat="false" ht="13.8" hidden="false" customHeight="false" outlineLevel="0" collapsed="false">
      <c r="A970" s="0" t="s">
        <v>17</v>
      </c>
      <c r="B970" s="0" t="s">
        <v>124</v>
      </c>
      <c r="C970" s="0" t="s">
        <v>124</v>
      </c>
      <c r="D970" s="0" t="s">
        <v>35</v>
      </c>
      <c r="E970" s="0" t="s">
        <v>33</v>
      </c>
      <c r="F970" s="0" t="s">
        <v>1209</v>
      </c>
      <c r="G970" s="0" t="str">
        <f aca="false">CONCATENATE(LEFT(F970,2),RIGHT(F970,6))</f>
        <v>05522101</v>
      </c>
      <c r="H970" s="0" t="s">
        <v>227</v>
      </c>
      <c r="I970" s="0" t="n">
        <v>1.83922032025177</v>
      </c>
      <c r="J970" s="0" t="n">
        <v>18.6623296228952</v>
      </c>
      <c r="K970" s="0" t="n">
        <v>68</v>
      </c>
      <c r="L970" s="23" t="n">
        <f aca="false">IF(D970="Electrique direct")</f>
        <v>0</v>
      </c>
    </row>
    <row r="971" customFormat="false" ht="13.8" hidden="false" customHeight="false" outlineLevel="0" collapsed="false">
      <c r="A971" s="0" t="s">
        <v>17</v>
      </c>
      <c r="B971" s="0" t="s">
        <v>124</v>
      </c>
      <c r="C971" s="0" t="s">
        <v>124</v>
      </c>
      <c r="D971" s="0" t="s">
        <v>35</v>
      </c>
      <c r="E971" s="0" t="s">
        <v>34</v>
      </c>
      <c r="F971" s="0" t="s">
        <v>1210</v>
      </c>
      <c r="G971" s="0" t="str">
        <f aca="false">CONCATENATE(LEFT(F971,2),RIGHT(F971,6))</f>
        <v>05522106</v>
      </c>
      <c r="H971" s="0" t="s">
        <v>227</v>
      </c>
      <c r="I971" s="0" t="n">
        <v>1.98364309226343</v>
      </c>
      <c r="J971" s="0" t="n">
        <v>17.4977809491538</v>
      </c>
      <c r="K971" s="0" t="n">
        <v>1450</v>
      </c>
      <c r="L971" s="23" t="n">
        <f aca="false">IF(D971="Electrique direct")</f>
        <v>0</v>
      </c>
    </row>
    <row r="972" customFormat="false" ht="13.8" hidden="false" customHeight="false" outlineLevel="0" collapsed="false">
      <c r="A972" s="0" t="s">
        <v>17</v>
      </c>
      <c r="B972" s="0" t="s">
        <v>124</v>
      </c>
      <c r="C972" s="0" t="s">
        <v>124</v>
      </c>
      <c r="D972" s="0" t="s">
        <v>36</v>
      </c>
      <c r="E972" s="0" t="s">
        <v>37</v>
      </c>
      <c r="F972" s="0" t="s">
        <v>1211</v>
      </c>
      <c r="G972" s="0" t="str">
        <f aca="false">CONCATENATE(LEFT(F972,2),RIGHT(F972,6))</f>
        <v>05522303</v>
      </c>
      <c r="H972" s="0" t="s">
        <v>227</v>
      </c>
      <c r="I972" s="0" t="n">
        <v>0.704042145243581</v>
      </c>
      <c r="J972" s="0" t="n">
        <v>8.32262144682639</v>
      </c>
      <c r="K972" s="0" t="n">
        <v>596</v>
      </c>
      <c r="L972" s="23" t="n">
        <f aca="false">IF(D972="Electrique direct")</f>
        <v>0</v>
      </c>
    </row>
    <row r="973" customFormat="false" ht="13.8" hidden="false" customHeight="false" outlineLevel="0" collapsed="false">
      <c r="A973" s="0" t="s">
        <v>17</v>
      </c>
      <c r="B973" s="0" t="s">
        <v>124</v>
      </c>
      <c r="C973" s="0" t="s">
        <v>124</v>
      </c>
      <c r="D973" s="0" t="s">
        <v>38</v>
      </c>
      <c r="E973" s="0" t="s">
        <v>39</v>
      </c>
      <c r="F973" s="0" t="s">
        <v>1212</v>
      </c>
      <c r="G973" s="0" t="str">
        <f aca="false">CONCATENATE(LEFT(F973,2),RIGHT(F973,6))</f>
        <v>05522404</v>
      </c>
      <c r="H973" s="0" t="s">
        <v>227</v>
      </c>
      <c r="I973" s="0" t="n">
        <v>0.898122668281457</v>
      </c>
      <c r="J973" s="0" t="n">
        <v>6.00242373707821</v>
      </c>
      <c r="K973" s="0" t="n">
        <v>596</v>
      </c>
      <c r="L973" s="23" t="n">
        <f aca="false">IF(D973="Electrique direct")</f>
        <v>0</v>
      </c>
    </row>
    <row r="974" customFormat="false" ht="13.8" hidden="false" customHeight="false" outlineLevel="0" collapsed="false">
      <c r="A974" s="0" t="s">
        <v>17</v>
      </c>
      <c r="B974" s="0" t="s">
        <v>124</v>
      </c>
      <c r="C974" s="0" t="s">
        <v>124</v>
      </c>
      <c r="D974" s="0" t="s">
        <v>46</v>
      </c>
      <c r="E974" s="0" t="s">
        <v>43</v>
      </c>
      <c r="F974" s="0" t="s">
        <v>1213</v>
      </c>
      <c r="G974" s="0" t="str">
        <f aca="false">CONCATENATE(LEFT(F974,2),RIGHT(F974,6))</f>
        <v>05522602</v>
      </c>
      <c r="H974" s="0" t="s">
        <v>227</v>
      </c>
      <c r="I974" s="0" t="n">
        <v>1</v>
      </c>
      <c r="J974" s="0" t="n">
        <v>12</v>
      </c>
      <c r="K974" s="0" t="n">
        <v>750</v>
      </c>
      <c r="L974" s="23" t="n">
        <f aca="false">IF(D974="Electrique direct")</f>
        <v>0</v>
      </c>
    </row>
    <row r="975" customFormat="false" ht="13.8" hidden="false" customHeight="false" outlineLevel="0" collapsed="false">
      <c r="A975" s="0" t="s">
        <v>17</v>
      </c>
      <c r="B975" s="0" t="s">
        <v>124</v>
      </c>
      <c r="C975" s="0" t="s">
        <v>124</v>
      </c>
      <c r="D975" s="0" t="s">
        <v>49</v>
      </c>
      <c r="E975" s="0" t="s">
        <v>43</v>
      </c>
      <c r="F975" s="0" t="s">
        <v>1214</v>
      </c>
      <c r="G975" s="0" t="str">
        <f aca="false">CONCATENATE(LEFT(F975,2),RIGHT(F975,6))</f>
        <v>05522902</v>
      </c>
      <c r="H975" s="0" t="s">
        <v>227</v>
      </c>
      <c r="I975" s="0" t="n">
        <v>2.53657855675673</v>
      </c>
      <c r="J975" s="0" t="n">
        <v>53.761956199496</v>
      </c>
      <c r="K975" s="0" t="n">
        <v>750</v>
      </c>
      <c r="L975" s="23" t="n">
        <f aca="false">IF(D975="Electrique direct")</f>
        <v>0</v>
      </c>
    </row>
    <row r="976" customFormat="false" ht="13.8" hidden="false" customHeight="false" outlineLevel="0" collapsed="false">
      <c r="A976" s="0" t="s">
        <v>17</v>
      </c>
      <c r="B976" s="0" t="s">
        <v>125</v>
      </c>
      <c r="C976" s="0" t="s">
        <v>125</v>
      </c>
      <c r="D976" s="0" t="s">
        <v>32</v>
      </c>
      <c r="E976" s="0" t="s">
        <v>33</v>
      </c>
      <c r="F976" s="0" t="s">
        <v>1215</v>
      </c>
      <c r="G976" s="0" t="str">
        <f aca="false">CONCATENATE(LEFT(F976,2),RIGHT(F976,6))</f>
        <v>05890101</v>
      </c>
      <c r="H976" s="0" t="s">
        <v>227</v>
      </c>
      <c r="I976" s="0" t="n">
        <v>1.57662856907505</v>
      </c>
      <c r="J976" s="0" t="n">
        <v>15.1905719941728</v>
      </c>
      <c r="K976" s="0" t="n">
        <v>68</v>
      </c>
      <c r="L976" s="23" t="n">
        <f aca="false">IF(D976="Electrique direct")</f>
        <v>0</v>
      </c>
    </row>
    <row r="977" customFormat="false" ht="13.8" hidden="false" customHeight="false" outlineLevel="0" collapsed="false">
      <c r="A977" s="0" t="s">
        <v>17</v>
      </c>
      <c r="B977" s="0" t="s">
        <v>125</v>
      </c>
      <c r="C977" s="0" t="s">
        <v>125</v>
      </c>
      <c r="D977" s="0" t="s">
        <v>32</v>
      </c>
      <c r="E977" s="0" t="s">
        <v>34</v>
      </c>
      <c r="F977" s="0" t="s">
        <v>1216</v>
      </c>
      <c r="G977" s="0" t="str">
        <f aca="false">CONCATENATE(LEFT(F977,2),RIGHT(F977,6))</f>
        <v>05890106</v>
      </c>
      <c r="H977" s="0" t="s">
        <v>227</v>
      </c>
      <c r="I977" s="0" t="n">
        <v>1.69876961136885</v>
      </c>
      <c r="J977" s="0" t="n">
        <v>13.4314789246139</v>
      </c>
      <c r="K977" s="0" t="n">
        <v>1480</v>
      </c>
      <c r="L977" s="23" t="n">
        <f aca="false">IF(D977="Electrique direct")</f>
        <v>0</v>
      </c>
    </row>
    <row r="978" customFormat="false" ht="13.8" hidden="false" customHeight="false" outlineLevel="0" collapsed="false">
      <c r="A978" s="0" t="s">
        <v>17</v>
      </c>
      <c r="B978" s="0" t="s">
        <v>125</v>
      </c>
      <c r="C978" s="0" t="s">
        <v>125</v>
      </c>
      <c r="D978" s="0" t="s">
        <v>40</v>
      </c>
      <c r="E978" s="0" t="s">
        <v>37</v>
      </c>
      <c r="F978" s="0" t="s">
        <v>1217</v>
      </c>
      <c r="G978" s="0" t="str">
        <f aca="false">CONCATENATE(LEFT(F978,2),RIGHT(F978,6))</f>
        <v>05890303</v>
      </c>
      <c r="H978" s="0" t="s">
        <v>227</v>
      </c>
      <c r="I978" s="0" t="n">
        <v>0.627356956027899</v>
      </c>
      <c r="J978" s="0" t="n">
        <v>6.12487012376492</v>
      </c>
      <c r="K978" s="0" t="n">
        <v>596</v>
      </c>
      <c r="L978" s="23" t="n">
        <f aca="false">IF(D978="Electrique direct")</f>
        <v>0</v>
      </c>
    </row>
    <row r="979" customFormat="false" ht="13.8" hidden="false" customHeight="false" outlineLevel="0" collapsed="false">
      <c r="A979" s="0" t="s">
        <v>17</v>
      </c>
      <c r="B979" s="0" t="s">
        <v>125</v>
      </c>
      <c r="C979" s="0" t="s">
        <v>125</v>
      </c>
      <c r="D979" s="0" t="s">
        <v>41</v>
      </c>
      <c r="E979" s="0" t="s">
        <v>39</v>
      </c>
      <c r="F979" s="0" t="s">
        <v>1218</v>
      </c>
      <c r="G979" s="0" t="str">
        <f aca="false">CONCATENATE(LEFT(F979,2),RIGHT(F979,6))</f>
        <v>05890404</v>
      </c>
      <c r="H979" s="0" t="s">
        <v>227</v>
      </c>
      <c r="I979" s="0" t="n">
        <v>0.840348056075515</v>
      </c>
      <c r="J979" s="0" t="n">
        <v>4.64234574514107</v>
      </c>
      <c r="K979" s="0" t="n">
        <v>596</v>
      </c>
      <c r="L979" s="23" t="n">
        <f aca="false">IF(D979="Electrique direct")</f>
        <v>0</v>
      </c>
    </row>
    <row r="980" customFormat="false" ht="13.8" hidden="false" customHeight="false" outlineLevel="0" collapsed="false">
      <c r="A980" s="0" t="s">
        <v>17</v>
      </c>
      <c r="B980" s="0" t="s">
        <v>125</v>
      </c>
      <c r="C980" s="0" t="s">
        <v>125</v>
      </c>
      <c r="D980" s="0" t="s">
        <v>45</v>
      </c>
      <c r="E980" s="0" t="s">
        <v>43</v>
      </c>
      <c r="F980" s="0" t="s">
        <v>1219</v>
      </c>
      <c r="G980" s="0" t="str">
        <f aca="false">CONCATENATE(LEFT(F980,2),RIGHT(F980,6))</f>
        <v>05890602</v>
      </c>
      <c r="H980" s="0" t="s">
        <v>227</v>
      </c>
      <c r="I980" s="0" t="n">
        <v>0.92</v>
      </c>
      <c r="J980" s="0" t="n">
        <v>10.4</v>
      </c>
      <c r="K980" s="0" t="n">
        <v>750</v>
      </c>
      <c r="L980" s="23" t="n">
        <f aca="false">IF(D980="Electrique direct")</f>
        <v>1</v>
      </c>
    </row>
    <row r="981" customFormat="false" ht="13.8" hidden="false" customHeight="false" outlineLevel="0" collapsed="false">
      <c r="A981" s="0" t="s">
        <v>17</v>
      </c>
      <c r="B981" s="0" t="s">
        <v>125</v>
      </c>
      <c r="C981" s="0" t="s">
        <v>125</v>
      </c>
      <c r="D981" s="0" t="s">
        <v>48</v>
      </c>
      <c r="E981" s="0" t="s">
        <v>43</v>
      </c>
      <c r="F981" s="0" t="s">
        <v>1220</v>
      </c>
      <c r="G981" s="0" t="str">
        <f aca="false">CONCATENATE(LEFT(F981,2),RIGHT(F981,6))</f>
        <v>05890902</v>
      </c>
      <c r="H981" s="0" t="s">
        <v>227</v>
      </c>
      <c r="I981" s="0" t="n">
        <v>2.94489544186046</v>
      </c>
      <c r="J981" s="0" t="n">
        <v>40.4349495073334</v>
      </c>
      <c r="K981" s="0" t="n">
        <v>750</v>
      </c>
      <c r="L981" s="23" t="n">
        <f aca="false">IF(D981="Electrique direct")</f>
        <v>0</v>
      </c>
    </row>
    <row r="982" customFormat="false" ht="13.8" hidden="false" customHeight="false" outlineLevel="0" collapsed="false">
      <c r="A982" s="0" t="s">
        <v>17</v>
      </c>
      <c r="B982" s="0" t="s">
        <v>125</v>
      </c>
      <c r="C982" s="0" t="s">
        <v>125</v>
      </c>
      <c r="D982" s="0" t="s">
        <v>35</v>
      </c>
      <c r="E982" s="0" t="s">
        <v>33</v>
      </c>
      <c r="F982" s="0" t="s">
        <v>1221</v>
      </c>
      <c r="G982" s="0" t="str">
        <f aca="false">CONCATENATE(LEFT(F982,2),RIGHT(F982,6))</f>
        <v>05892101</v>
      </c>
      <c r="H982" s="0" t="s">
        <v>227</v>
      </c>
      <c r="I982" s="0" t="n">
        <v>1.81918681047121</v>
      </c>
      <c r="J982" s="0" t="n">
        <v>18.0840142787772</v>
      </c>
      <c r="K982" s="0" t="n">
        <v>68</v>
      </c>
      <c r="L982" s="23" t="n">
        <f aca="false">IF(D982="Electrique direct")</f>
        <v>0</v>
      </c>
    </row>
    <row r="983" customFormat="false" ht="13.8" hidden="false" customHeight="false" outlineLevel="0" collapsed="false">
      <c r="A983" s="0" t="s">
        <v>17</v>
      </c>
      <c r="B983" s="0" t="s">
        <v>125</v>
      </c>
      <c r="C983" s="0" t="s">
        <v>125</v>
      </c>
      <c r="D983" s="0" t="s">
        <v>35</v>
      </c>
      <c r="E983" s="0" t="s">
        <v>34</v>
      </c>
      <c r="F983" s="0" t="s">
        <v>1222</v>
      </c>
      <c r="G983" s="0" t="str">
        <f aca="false">CONCATENATE(LEFT(F983,2),RIGHT(F983,6))</f>
        <v>05892106</v>
      </c>
      <c r="H983" s="0" t="s">
        <v>227</v>
      </c>
      <c r="I983" s="0" t="n">
        <v>1.96011878234868</v>
      </c>
      <c r="J983" s="0" t="n">
        <v>15.9898558626356</v>
      </c>
      <c r="K983" s="0" t="n">
        <v>1480</v>
      </c>
      <c r="L983" s="23" t="n">
        <f aca="false">IF(D983="Electrique direct")</f>
        <v>0</v>
      </c>
    </row>
    <row r="984" customFormat="false" ht="13.8" hidden="false" customHeight="false" outlineLevel="0" collapsed="false">
      <c r="A984" s="0" t="s">
        <v>17</v>
      </c>
      <c r="B984" s="0" t="s">
        <v>125</v>
      </c>
      <c r="C984" s="0" t="s">
        <v>125</v>
      </c>
      <c r="D984" s="0" t="s">
        <v>36</v>
      </c>
      <c r="E984" s="0" t="s">
        <v>37</v>
      </c>
      <c r="F984" s="0" t="s">
        <v>1223</v>
      </c>
      <c r="G984" s="0" t="str">
        <f aca="false">CONCATENATE(LEFT(F984,2),RIGHT(F984,6))</f>
        <v>05892303</v>
      </c>
      <c r="H984" s="0" t="s">
        <v>227</v>
      </c>
      <c r="I984" s="0" t="n">
        <v>0.756422830434448</v>
      </c>
      <c r="J984" s="0" t="n">
        <v>7.2915120521011</v>
      </c>
      <c r="K984" s="0" t="n">
        <v>596</v>
      </c>
      <c r="L984" s="23" t="n">
        <f aca="false">IF(D984="Electrique direct")</f>
        <v>0</v>
      </c>
    </row>
    <row r="985" customFormat="false" ht="13.8" hidden="false" customHeight="false" outlineLevel="0" collapsed="false">
      <c r="A985" s="0" t="s">
        <v>17</v>
      </c>
      <c r="B985" s="0" t="s">
        <v>125</v>
      </c>
      <c r="C985" s="0" t="s">
        <v>125</v>
      </c>
      <c r="D985" s="0" t="s">
        <v>38</v>
      </c>
      <c r="E985" s="0" t="s">
        <v>39</v>
      </c>
      <c r="F985" s="0" t="s">
        <v>1224</v>
      </c>
      <c r="G985" s="0" t="str">
        <f aca="false">CONCATENATE(LEFT(F985,2),RIGHT(F985,6))</f>
        <v>05892404</v>
      </c>
      <c r="H985" s="0" t="s">
        <v>227</v>
      </c>
      <c r="I985" s="0" t="n">
        <v>0.985134312763207</v>
      </c>
      <c r="J985" s="0" t="n">
        <v>5.52660207754889</v>
      </c>
      <c r="K985" s="0" t="n">
        <v>596</v>
      </c>
      <c r="L985" s="23" t="n">
        <f aca="false">IF(D985="Electrique direct")</f>
        <v>0</v>
      </c>
    </row>
    <row r="986" customFormat="false" ht="13.8" hidden="false" customHeight="false" outlineLevel="0" collapsed="false">
      <c r="A986" s="0" t="s">
        <v>17</v>
      </c>
      <c r="B986" s="0" t="s">
        <v>125</v>
      </c>
      <c r="C986" s="0" t="s">
        <v>125</v>
      </c>
      <c r="D986" s="0" t="s">
        <v>46</v>
      </c>
      <c r="E986" s="0" t="s">
        <v>43</v>
      </c>
      <c r="F986" s="0" t="s">
        <v>1225</v>
      </c>
      <c r="G986" s="0" t="str">
        <f aca="false">CONCATENATE(LEFT(F986,2),RIGHT(F986,6))</f>
        <v>05892602</v>
      </c>
      <c r="H986" s="0" t="s">
        <v>227</v>
      </c>
      <c r="I986" s="0" t="n">
        <v>1</v>
      </c>
      <c r="J986" s="0" t="n">
        <v>12</v>
      </c>
      <c r="K986" s="0" t="n">
        <v>750</v>
      </c>
      <c r="L986" s="23" t="n">
        <f aca="false">IF(D986="Electrique direct")</f>
        <v>0</v>
      </c>
    </row>
    <row r="987" customFormat="false" ht="13.8" hidden="false" customHeight="false" outlineLevel="0" collapsed="false">
      <c r="A987" s="0" t="s">
        <v>17</v>
      </c>
      <c r="B987" s="0" t="s">
        <v>125</v>
      </c>
      <c r="C987" s="0" t="s">
        <v>125</v>
      </c>
      <c r="D987" s="0" t="s">
        <v>49</v>
      </c>
      <c r="E987" s="0" t="s">
        <v>43</v>
      </c>
      <c r="F987" s="0" t="s">
        <v>1226</v>
      </c>
      <c r="G987" s="0" t="str">
        <f aca="false">CONCATENATE(LEFT(F987,2),RIGHT(F987,6))</f>
        <v>05892902</v>
      </c>
      <c r="H987" s="0" t="s">
        <v>227</v>
      </c>
      <c r="I987" s="0" t="n">
        <v>3.39795627906976</v>
      </c>
      <c r="J987" s="0" t="n">
        <v>48.1368446515874</v>
      </c>
      <c r="K987" s="0" t="n">
        <v>750</v>
      </c>
      <c r="L987" s="23" t="n">
        <f aca="false">IF(D987="Electrique direct")</f>
        <v>0</v>
      </c>
    </row>
    <row r="988" customFormat="false" ht="13.8" hidden="false" customHeight="false" outlineLevel="0" collapsed="false">
      <c r="A988" s="0" t="s">
        <v>17</v>
      </c>
      <c r="B988" s="0" t="s">
        <v>1227</v>
      </c>
      <c r="C988" s="0" t="s">
        <v>126</v>
      </c>
      <c r="D988" s="0" t="s">
        <v>32</v>
      </c>
      <c r="E988" s="0" t="s">
        <v>33</v>
      </c>
      <c r="F988" s="0" t="s">
        <v>1228</v>
      </c>
      <c r="G988" s="0" t="str">
        <f aca="false">CONCATENATE(LEFT(F988,2),RIGHT(F988,6))</f>
        <v>05900101</v>
      </c>
      <c r="H988" s="0" t="s">
        <v>227</v>
      </c>
      <c r="I988" s="0" t="n">
        <v>1.64687127447792</v>
      </c>
      <c r="J988" s="0" t="n">
        <v>26.0402207528718</v>
      </c>
      <c r="K988" s="0" t="n">
        <v>68</v>
      </c>
      <c r="L988" s="23" t="n">
        <f aca="false">IF(D988="Electrique direct")</f>
        <v>0</v>
      </c>
    </row>
    <row r="989" customFormat="false" ht="13.8" hidden="false" customHeight="false" outlineLevel="0" collapsed="false">
      <c r="A989" s="0" t="s">
        <v>17</v>
      </c>
      <c r="B989" s="0" t="s">
        <v>1227</v>
      </c>
      <c r="C989" s="0" t="s">
        <v>126</v>
      </c>
      <c r="D989" s="0" t="s">
        <v>32</v>
      </c>
      <c r="E989" s="0" t="s">
        <v>34</v>
      </c>
      <c r="F989" s="0" t="s">
        <v>1229</v>
      </c>
      <c r="G989" s="0" t="str">
        <f aca="false">CONCATENATE(LEFT(F989,2),RIGHT(F989,6))</f>
        <v>05900106</v>
      </c>
      <c r="H989" s="0" t="s">
        <v>227</v>
      </c>
      <c r="I989" s="0" t="n">
        <v>1.70746776068833</v>
      </c>
      <c r="J989" s="0" t="n">
        <v>26.0322166841266</v>
      </c>
      <c r="K989" s="0" t="n">
        <v>1450</v>
      </c>
      <c r="L989" s="23" t="n">
        <f aca="false">IF(D989="Electrique direct")</f>
        <v>0</v>
      </c>
    </row>
    <row r="990" customFormat="false" ht="13.8" hidden="false" customHeight="false" outlineLevel="0" collapsed="false">
      <c r="A990" s="0" t="s">
        <v>17</v>
      </c>
      <c r="B990" s="0" t="s">
        <v>1227</v>
      </c>
      <c r="C990" s="0" t="s">
        <v>126</v>
      </c>
      <c r="D990" s="0" t="s">
        <v>40</v>
      </c>
      <c r="E990" s="0" t="s">
        <v>37</v>
      </c>
      <c r="F990" s="0" t="s">
        <v>1230</v>
      </c>
      <c r="G990" s="0" t="str">
        <f aca="false">CONCATENATE(LEFT(F990,2),RIGHT(F990,6))</f>
        <v>05900303</v>
      </c>
      <c r="H990" s="0" t="s">
        <v>227</v>
      </c>
      <c r="I990" s="0" t="n">
        <v>0.615455804812019</v>
      </c>
      <c r="J990" s="0" t="n">
        <v>28.10864</v>
      </c>
      <c r="K990" s="0" t="n">
        <v>596</v>
      </c>
      <c r="L990" s="23" t="n">
        <f aca="false">IF(D990="Electrique direct")</f>
        <v>0</v>
      </c>
    </row>
    <row r="991" customFormat="false" ht="13.8" hidden="false" customHeight="false" outlineLevel="0" collapsed="false">
      <c r="A991" s="0" t="s">
        <v>17</v>
      </c>
      <c r="B991" s="0" t="s">
        <v>1227</v>
      </c>
      <c r="C991" s="0" t="s">
        <v>126</v>
      </c>
      <c r="D991" s="0" t="s">
        <v>41</v>
      </c>
      <c r="E991" s="0" t="s">
        <v>39</v>
      </c>
      <c r="F991" s="0" t="s">
        <v>1231</v>
      </c>
      <c r="G991" s="0" t="str">
        <f aca="false">CONCATENATE(LEFT(F991,2),RIGHT(F991,6))</f>
        <v>05900404</v>
      </c>
      <c r="H991" s="0" t="s">
        <v>227</v>
      </c>
      <c r="I991" s="0" t="n">
        <v>0.828467942198617</v>
      </c>
      <c r="J991" s="0" t="n">
        <v>28.10864</v>
      </c>
      <c r="K991" s="0" t="n">
        <v>596</v>
      </c>
      <c r="L991" s="23" t="n">
        <f aca="false">IF(D991="Electrique direct")</f>
        <v>0</v>
      </c>
    </row>
    <row r="992" customFormat="false" ht="13.8" hidden="false" customHeight="false" outlineLevel="0" collapsed="false">
      <c r="A992" s="0" t="s">
        <v>17</v>
      </c>
      <c r="B992" s="0" t="s">
        <v>1227</v>
      </c>
      <c r="C992" s="0" t="s">
        <v>126</v>
      </c>
      <c r="D992" s="0" t="s">
        <v>45</v>
      </c>
      <c r="E992" s="0" t="s">
        <v>43</v>
      </c>
      <c r="F992" s="0" t="s">
        <v>1232</v>
      </c>
      <c r="G992" s="0" t="str">
        <f aca="false">CONCATENATE(LEFT(F992,2),RIGHT(F992,6))</f>
        <v>05900602</v>
      </c>
      <c r="H992" s="0" t="s">
        <v>227</v>
      </c>
      <c r="I992" s="0" t="n">
        <v>0.92</v>
      </c>
      <c r="J992" s="0" t="n">
        <v>10.4</v>
      </c>
      <c r="K992" s="0" t="n">
        <v>750</v>
      </c>
      <c r="L992" s="23" t="n">
        <f aca="false">IF(D992="Electrique direct")</f>
        <v>1</v>
      </c>
    </row>
    <row r="993" customFormat="false" ht="13.8" hidden="false" customHeight="false" outlineLevel="0" collapsed="false">
      <c r="A993" s="0" t="s">
        <v>17</v>
      </c>
      <c r="B993" s="0" t="s">
        <v>1227</v>
      </c>
      <c r="C993" s="0" t="s">
        <v>126</v>
      </c>
      <c r="D993" s="0" t="s">
        <v>48</v>
      </c>
      <c r="E993" s="0" t="s">
        <v>43</v>
      </c>
      <c r="F993" s="0" t="s">
        <v>1233</v>
      </c>
      <c r="G993" s="0" t="str">
        <f aca="false">CONCATENATE(LEFT(F993,2),RIGHT(F993,6))</f>
        <v>05900902</v>
      </c>
      <c r="H993" s="0" t="s">
        <v>227</v>
      </c>
      <c r="I993" s="0" t="n">
        <v>2.94489544186046</v>
      </c>
      <c r="J993" s="0" t="n">
        <v>44.4812052273557</v>
      </c>
      <c r="K993" s="0" t="n">
        <v>750</v>
      </c>
      <c r="L993" s="23" t="n">
        <f aca="false">IF(D993="Electrique direct")</f>
        <v>0</v>
      </c>
    </row>
    <row r="994" customFormat="false" ht="13.8" hidden="false" customHeight="false" outlineLevel="0" collapsed="false">
      <c r="A994" s="0" t="s">
        <v>17</v>
      </c>
      <c r="B994" s="0" t="s">
        <v>1227</v>
      </c>
      <c r="C994" s="0" t="s">
        <v>126</v>
      </c>
      <c r="D994" s="0" t="s">
        <v>35</v>
      </c>
      <c r="E994" s="0" t="s">
        <v>33</v>
      </c>
      <c r="F994" s="0" t="s">
        <v>1234</v>
      </c>
      <c r="G994" s="0" t="str">
        <f aca="false">CONCATENATE(LEFT(F994,2),RIGHT(F994,6))</f>
        <v>05902101</v>
      </c>
      <c r="H994" s="0" t="s">
        <v>227</v>
      </c>
      <c r="I994" s="0" t="n">
        <v>1.90023608593606</v>
      </c>
      <c r="J994" s="0" t="n">
        <v>31.0002628010379</v>
      </c>
      <c r="K994" s="0" t="n">
        <v>68</v>
      </c>
      <c r="L994" s="23" t="n">
        <f aca="false">IF(D994="Electrique direct")</f>
        <v>0</v>
      </c>
    </row>
    <row r="995" customFormat="false" ht="13.8" hidden="false" customHeight="false" outlineLevel="0" collapsed="false">
      <c r="A995" s="0" t="s">
        <v>17</v>
      </c>
      <c r="B995" s="0" t="s">
        <v>1227</v>
      </c>
      <c r="C995" s="0" t="s">
        <v>126</v>
      </c>
      <c r="D995" s="0" t="s">
        <v>35</v>
      </c>
      <c r="E995" s="0" t="s">
        <v>34</v>
      </c>
      <c r="F995" s="0" t="s">
        <v>1235</v>
      </c>
      <c r="G995" s="0" t="str">
        <f aca="false">CONCATENATE(LEFT(F995,2),RIGHT(F995,6))</f>
        <v>05902106</v>
      </c>
      <c r="H995" s="0" t="s">
        <v>227</v>
      </c>
      <c r="I995" s="0" t="n">
        <v>1.97015510848654</v>
      </c>
      <c r="J995" s="0" t="n">
        <v>30.9907341477697</v>
      </c>
      <c r="K995" s="0" t="n">
        <v>1450</v>
      </c>
      <c r="L995" s="23" t="n">
        <f aca="false">IF(D995="Electrique direct")</f>
        <v>0</v>
      </c>
    </row>
    <row r="996" customFormat="false" ht="13.8" hidden="false" customHeight="false" outlineLevel="0" collapsed="false">
      <c r="A996" s="0" t="s">
        <v>17</v>
      </c>
      <c r="B996" s="0" t="s">
        <v>1227</v>
      </c>
      <c r="C996" s="0" t="s">
        <v>126</v>
      </c>
      <c r="D996" s="0" t="s">
        <v>36</v>
      </c>
      <c r="E996" s="0" t="s">
        <v>37</v>
      </c>
      <c r="F996" s="0" t="s">
        <v>1236</v>
      </c>
      <c r="G996" s="0" t="str">
        <f aca="false">CONCATENATE(LEFT(F996,2),RIGHT(F996,6))</f>
        <v>05902303</v>
      </c>
      <c r="H996" s="0" t="s">
        <v>227</v>
      </c>
      <c r="I996" s="0" t="n">
        <v>0.751417742745563</v>
      </c>
      <c r="J996" s="0" t="n">
        <v>33.4626666666666</v>
      </c>
      <c r="K996" s="0" t="n">
        <v>596</v>
      </c>
      <c r="L996" s="23" t="n">
        <f aca="false">IF(D996="Electrique direct")</f>
        <v>0</v>
      </c>
    </row>
    <row r="997" customFormat="false" ht="13.8" hidden="false" customHeight="false" outlineLevel="0" collapsed="false">
      <c r="A997" s="0" t="s">
        <v>17</v>
      </c>
      <c r="B997" s="0" t="s">
        <v>1227</v>
      </c>
      <c r="C997" s="0" t="s">
        <v>126</v>
      </c>
      <c r="D997" s="0" t="s">
        <v>38</v>
      </c>
      <c r="E997" s="0" t="s">
        <v>39</v>
      </c>
      <c r="F997" s="0" t="s">
        <v>1237</v>
      </c>
      <c r="G997" s="0" t="str">
        <f aca="false">CONCATENATE(LEFT(F997,2),RIGHT(F997,6))</f>
        <v>05902404</v>
      </c>
      <c r="H997" s="0" t="s">
        <v>227</v>
      </c>
      <c r="I997" s="0" t="n">
        <v>0.980154421996798</v>
      </c>
      <c r="J997" s="0" t="n">
        <v>33.4626666666666</v>
      </c>
      <c r="K997" s="0" t="n">
        <v>596</v>
      </c>
      <c r="L997" s="23" t="n">
        <f aca="false">IF(D997="Electrique direct")</f>
        <v>0</v>
      </c>
    </row>
    <row r="998" customFormat="false" ht="13.8" hidden="false" customHeight="false" outlineLevel="0" collapsed="false">
      <c r="A998" s="0" t="s">
        <v>17</v>
      </c>
      <c r="B998" s="0" t="s">
        <v>1227</v>
      </c>
      <c r="C998" s="0" t="s">
        <v>126</v>
      </c>
      <c r="D998" s="0" t="s">
        <v>46</v>
      </c>
      <c r="E998" s="0" t="s">
        <v>43</v>
      </c>
      <c r="F998" s="0" t="s">
        <v>1238</v>
      </c>
      <c r="G998" s="0" t="str">
        <f aca="false">CONCATENATE(LEFT(F998,2),RIGHT(F998,6))</f>
        <v>05902602</v>
      </c>
      <c r="H998" s="0" t="s">
        <v>227</v>
      </c>
      <c r="I998" s="0" t="n">
        <v>1</v>
      </c>
      <c r="J998" s="0" t="n">
        <v>12</v>
      </c>
      <c r="K998" s="0" t="n">
        <v>750</v>
      </c>
      <c r="L998" s="23" t="n">
        <f aca="false">IF(D998="Electrique direct")</f>
        <v>0</v>
      </c>
    </row>
    <row r="999" customFormat="false" ht="13.8" hidden="false" customHeight="false" outlineLevel="0" collapsed="false">
      <c r="A999" s="0" t="s">
        <v>17</v>
      </c>
      <c r="B999" s="0" t="s">
        <v>1227</v>
      </c>
      <c r="C999" s="0" t="s">
        <v>126</v>
      </c>
      <c r="D999" s="0" t="s">
        <v>49</v>
      </c>
      <c r="E999" s="0" t="s">
        <v>43</v>
      </c>
      <c r="F999" s="0" t="s">
        <v>1239</v>
      </c>
      <c r="G999" s="0" t="str">
        <f aca="false">CONCATENATE(LEFT(F999,2),RIGHT(F999,6))</f>
        <v>05902902</v>
      </c>
      <c r="H999" s="0" t="s">
        <v>227</v>
      </c>
      <c r="I999" s="0" t="n">
        <v>3.39795627906976</v>
      </c>
      <c r="J999" s="0" t="n">
        <v>52.9538157468521</v>
      </c>
      <c r="K999" s="0" t="n">
        <v>750</v>
      </c>
      <c r="L999" s="23" t="n">
        <f aca="false">IF(D999="Electrique direct")</f>
        <v>0</v>
      </c>
    </row>
    <row r="1000" customFormat="false" ht="13.8" hidden="false" customHeight="false" outlineLevel="0" collapsed="false">
      <c r="A1000" s="0" t="s">
        <v>18</v>
      </c>
      <c r="B1000" s="0" t="s">
        <v>127</v>
      </c>
      <c r="C1000" s="0" t="s">
        <v>127</v>
      </c>
      <c r="D1000" s="0" t="s">
        <v>32</v>
      </c>
      <c r="E1000" s="0" t="s">
        <v>33</v>
      </c>
      <c r="F1000" s="0" t="s">
        <v>1240</v>
      </c>
      <c r="G1000" s="0" t="str">
        <f aca="false">CONCATENATE(LEFT(F1000,2),RIGHT(F1000,6))</f>
        <v>06010101</v>
      </c>
      <c r="H1000" s="0" t="s">
        <v>227</v>
      </c>
      <c r="I1000" s="0" t="n">
        <v>0.759298114133152</v>
      </c>
      <c r="J1000" s="0" t="n">
        <v>11.4313984811044</v>
      </c>
      <c r="K1000" s="0" t="n">
        <v>76.5</v>
      </c>
      <c r="L1000" s="23" t="n">
        <f aca="false">IF(D1000="Electrique direct")</f>
        <v>0</v>
      </c>
    </row>
    <row r="1001" customFormat="false" ht="13.8" hidden="false" customHeight="false" outlineLevel="0" collapsed="false">
      <c r="A1001" s="0" t="s">
        <v>18</v>
      </c>
      <c r="B1001" s="0" t="s">
        <v>127</v>
      </c>
      <c r="C1001" s="0" t="s">
        <v>127</v>
      </c>
      <c r="D1001" s="0" t="s">
        <v>32</v>
      </c>
      <c r="E1001" s="0" t="s">
        <v>34</v>
      </c>
      <c r="F1001" s="0" t="s">
        <v>1241</v>
      </c>
      <c r="G1001" s="0" t="str">
        <f aca="false">CONCATENATE(LEFT(F1001,2),RIGHT(F1001,6))</f>
        <v>06010106</v>
      </c>
      <c r="H1001" s="0" t="s">
        <v>227</v>
      </c>
      <c r="I1001" s="0" t="n">
        <v>0.75021093624049</v>
      </c>
      <c r="J1001" s="0" t="n">
        <v>12.5995996868832</v>
      </c>
      <c r="K1001" s="0" t="n">
        <v>2537.5</v>
      </c>
      <c r="L1001" s="23" t="n">
        <f aca="false">IF(D1001="Electrique direct")</f>
        <v>0</v>
      </c>
    </row>
    <row r="1002" customFormat="false" ht="13.8" hidden="false" customHeight="false" outlineLevel="0" collapsed="false">
      <c r="A1002" s="0" t="s">
        <v>18</v>
      </c>
      <c r="B1002" s="0" t="s">
        <v>127</v>
      </c>
      <c r="C1002" s="0" t="s">
        <v>127</v>
      </c>
      <c r="D1002" s="0" t="s">
        <v>40</v>
      </c>
      <c r="E1002" s="0" t="s">
        <v>37</v>
      </c>
      <c r="F1002" s="0" t="s">
        <v>1242</v>
      </c>
      <c r="G1002" s="0" t="str">
        <f aca="false">CONCATENATE(LEFT(F1002,2),RIGHT(F1002,6))</f>
        <v>06010303</v>
      </c>
      <c r="H1002" s="0" t="s">
        <v>227</v>
      </c>
      <c r="I1002" s="0" t="n">
        <v>0.631211300391437</v>
      </c>
      <c r="J1002" s="0" t="n">
        <v>6.74372675172192</v>
      </c>
      <c r="K1002" s="0" t="n">
        <v>670.5</v>
      </c>
      <c r="L1002" s="23" t="n">
        <f aca="false">IF(D1002="Electrique direct")</f>
        <v>0</v>
      </c>
    </row>
    <row r="1003" customFormat="false" ht="13.8" hidden="false" customHeight="false" outlineLevel="0" collapsed="false">
      <c r="A1003" s="0" t="s">
        <v>18</v>
      </c>
      <c r="B1003" s="0" t="s">
        <v>127</v>
      </c>
      <c r="C1003" s="0" t="s">
        <v>127</v>
      </c>
      <c r="D1003" s="0" t="s">
        <v>41</v>
      </c>
      <c r="E1003" s="0" t="s">
        <v>39</v>
      </c>
      <c r="F1003" s="0" t="s">
        <v>1243</v>
      </c>
      <c r="G1003" s="0" t="str">
        <f aca="false">CONCATENATE(LEFT(F1003,2),RIGHT(F1003,6))</f>
        <v>06010404</v>
      </c>
      <c r="H1003" s="0" t="s">
        <v>227</v>
      </c>
      <c r="I1003" s="0" t="n">
        <v>0.937291274480885</v>
      </c>
      <c r="J1003" s="0" t="n">
        <v>5.01875038362034</v>
      </c>
      <c r="K1003" s="0" t="n">
        <v>670.5</v>
      </c>
      <c r="L1003" s="23" t="n">
        <f aca="false">IF(D1003="Electrique direct")</f>
        <v>0</v>
      </c>
    </row>
    <row r="1004" customFormat="false" ht="13.8" hidden="false" customHeight="false" outlineLevel="0" collapsed="false">
      <c r="A1004" s="0" t="s">
        <v>18</v>
      </c>
      <c r="B1004" s="0" t="s">
        <v>127</v>
      </c>
      <c r="C1004" s="0" t="s">
        <v>127</v>
      </c>
      <c r="D1004" s="0" t="s">
        <v>45</v>
      </c>
      <c r="E1004" s="0" t="s">
        <v>43</v>
      </c>
      <c r="F1004" s="0" t="s">
        <v>1244</v>
      </c>
      <c r="G1004" s="0" t="str">
        <f aca="false">CONCATENATE(LEFT(F1004,2),RIGHT(F1004,6))</f>
        <v>06010602</v>
      </c>
      <c r="H1004" s="0" t="s">
        <v>227</v>
      </c>
      <c r="I1004" s="0" t="n">
        <v>0.92</v>
      </c>
      <c r="J1004" s="0" t="n">
        <v>10.4</v>
      </c>
      <c r="K1004" s="0" t="n">
        <v>843.75</v>
      </c>
      <c r="L1004" s="23" t="n">
        <f aca="false">IF(D1004="Electrique direct")</f>
        <v>1</v>
      </c>
    </row>
    <row r="1005" customFormat="false" ht="13.8" hidden="false" customHeight="false" outlineLevel="0" collapsed="false">
      <c r="A1005" s="0" t="s">
        <v>18</v>
      </c>
      <c r="B1005" s="0" t="s">
        <v>127</v>
      </c>
      <c r="C1005" s="0" t="s">
        <v>127</v>
      </c>
      <c r="D1005" s="0" t="s">
        <v>48</v>
      </c>
      <c r="E1005" s="0" t="s">
        <v>43</v>
      </c>
      <c r="F1005" s="0" t="s">
        <v>1245</v>
      </c>
      <c r="G1005" s="0" t="str">
        <f aca="false">CONCATENATE(LEFT(F1005,2),RIGHT(F1005,6))</f>
        <v>06010902</v>
      </c>
      <c r="H1005" s="0" t="s">
        <v>227</v>
      </c>
      <c r="I1005" s="0" t="n">
        <v>2.94489544186046</v>
      </c>
      <c r="J1005" s="0" t="n">
        <v>28.7044589208096</v>
      </c>
      <c r="K1005" s="0" t="n">
        <v>843.75</v>
      </c>
      <c r="L1005" s="23" t="n">
        <f aca="false">IF(D1005="Electrique direct")</f>
        <v>0</v>
      </c>
    </row>
    <row r="1006" customFormat="false" ht="13.8" hidden="false" customHeight="false" outlineLevel="0" collapsed="false">
      <c r="A1006" s="0" t="s">
        <v>18</v>
      </c>
      <c r="B1006" s="0" t="s">
        <v>127</v>
      </c>
      <c r="C1006" s="0" t="s">
        <v>127</v>
      </c>
      <c r="D1006" s="0" t="s">
        <v>35</v>
      </c>
      <c r="E1006" s="0" t="s">
        <v>33</v>
      </c>
      <c r="F1006" s="0" t="s">
        <v>1246</v>
      </c>
      <c r="G1006" s="0" t="str">
        <f aca="false">CONCATENATE(LEFT(F1006,2),RIGHT(F1006,6))</f>
        <v>06012101</v>
      </c>
      <c r="H1006" s="0" t="s">
        <v>227</v>
      </c>
      <c r="I1006" s="0" t="n">
        <v>0.876113208615176</v>
      </c>
      <c r="J1006" s="0" t="n">
        <v>13.6088077156005</v>
      </c>
      <c r="K1006" s="0" t="n">
        <v>76.5</v>
      </c>
      <c r="L1006" s="23" t="n">
        <f aca="false">IF(D1006="Electrique direct")</f>
        <v>0</v>
      </c>
    </row>
    <row r="1007" customFormat="false" ht="13.8" hidden="false" customHeight="false" outlineLevel="0" collapsed="false">
      <c r="A1007" s="0" t="s">
        <v>18</v>
      </c>
      <c r="B1007" s="0" t="s">
        <v>127</v>
      </c>
      <c r="C1007" s="0" t="s">
        <v>127</v>
      </c>
      <c r="D1007" s="0" t="s">
        <v>35</v>
      </c>
      <c r="E1007" s="0" t="s">
        <v>34</v>
      </c>
      <c r="F1007" s="0" t="s">
        <v>1247</v>
      </c>
      <c r="G1007" s="0" t="str">
        <f aca="false">CONCATENATE(LEFT(F1007,2),RIGHT(F1007,6))</f>
        <v>06012106</v>
      </c>
      <c r="H1007" s="0" t="s">
        <v>227</v>
      </c>
      <c r="I1007" s="0" t="n">
        <v>0.865628003354412</v>
      </c>
      <c r="J1007" s="0" t="n">
        <v>14.9995234367657</v>
      </c>
      <c r="K1007" s="0" t="n">
        <v>2537.5</v>
      </c>
      <c r="L1007" s="23" t="n">
        <f aca="false">IF(D1007="Electrique direct")</f>
        <v>0</v>
      </c>
    </row>
    <row r="1008" customFormat="false" ht="13.8" hidden="false" customHeight="false" outlineLevel="0" collapsed="false">
      <c r="A1008" s="0" t="s">
        <v>18</v>
      </c>
      <c r="B1008" s="0" t="s">
        <v>127</v>
      </c>
      <c r="C1008" s="0" t="s">
        <v>127</v>
      </c>
      <c r="D1008" s="0" t="s">
        <v>36</v>
      </c>
      <c r="E1008" s="0" t="s">
        <v>37</v>
      </c>
      <c r="F1008" s="0" t="s">
        <v>1248</v>
      </c>
      <c r="G1008" s="0" t="str">
        <f aca="false">CONCATENATE(LEFT(F1008,2),RIGHT(F1008,6))</f>
        <v>06012303</v>
      </c>
      <c r="H1008" s="0" t="s">
        <v>227</v>
      </c>
      <c r="I1008" s="0" t="n">
        <v>0.764099764471662</v>
      </c>
      <c r="J1008" s="0" t="n">
        <v>8.02824613300228</v>
      </c>
      <c r="K1008" s="0" t="n">
        <v>670.5</v>
      </c>
      <c r="L1008" s="23" t="n">
        <f aca="false">IF(D1008="Electrique direct")</f>
        <v>0</v>
      </c>
    </row>
    <row r="1009" customFormat="false" ht="13.8" hidden="false" customHeight="false" outlineLevel="0" collapsed="false">
      <c r="A1009" s="0" t="s">
        <v>18</v>
      </c>
      <c r="B1009" s="0" t="s">
        <v>127</v>
      </c>
      <c r="C1009" s="0" t="s">
        <v>127</v>
      </c>
      <c r="D1009" s="0" t="s">
        <v>38</v>
      </c>
      <c r="E1009" s="0" t="s">
        <v>39</v>
      </c>
      <c r="F1009" s="0" t="s">
        <v>1249</v>
      </c>
      <c r="G1009" s="0" t="str">
        <f aca="false">CONCATENATE(LEFT(F1009,2),RIGHT(F1009,6))</f>
        <v>06012404</v>
      </c>
      <c r="H1009" s="0" t="s">
        <v>227</v>
      </c>
      <c r="I1009" s="0" t="n">
        <v>0.989965040057115</v>
      </c>
      <c r="J1009" s="0" t="n">
        <v>5.97470283764326</v>
      </c>
      <c r="K1009" s="0" t="n">
        <v>670.5</v>
      </c>
      <c r="L1009" s="23" t="n">
        <f aca="false">IF(D1009="Electrique direct")</f>
        <v>0</v>
      </c>
    </row>
    <row r="1010" customFormat="false" ht="13.8" hidden="false" customHeight="false" outlineLevel="0" collapsed="false">
      <c r="A1010" s="0" t="s">
        <v>18</v>
      </c>
      <c r="B1010" s="0" t="s">
        <v>127</v>
      </c>
      <c r="C1010" s="0" t="s">
        <v>127</v>
      </c>
      <c r="D1010" s="0" t="s">
        <v>46</v>
      </c>
      <c r="E1010" s="0" t="s">
        <v>43</v>
      </c>
      <c r="F1010" s="0" t="s">
        <v>1250</v>
      </c>
      <c r="G1010" s="0" t="str">
        <f aca="false">CONCATENATE(LEFT(F1010,2),RIGHT(F1010,6))</f>
        <v>06012602</v>
      </c>
      <c r="H1010" s="0" t="s">
        <v>227</v>
      </c>
      <c r="I1010" s="0" t="n">
        <v>1</v>
      </c>
      <c r="J1010" s="0" t="n">
        <v>12</v>
      </c>
      <c r="K1010" s="0" t="n">
        <v>843.75</v>
      </c>
      <c r="L1010" s="23" t="n">
        <f aca="false">IF(D1010="Electrique direct")</f>
        <v>0</v>
      </c>
    </row>
    <row r="1011" customFormat="false" ht="13.8" hidden="false" customHeight="false" outlineLevel="0" collapsed="false">
      <c r="A1011" s="0" t="s">
        <v>18</v>
      </c>
      <c r="B1011" s="0" t="s">
        <v>127</v>
      </c>
      <c r="C1011" s="0" t="s">
        <v>127</v>
      </c>
      <c r="D1011" s="0" t="s">
        <v>49</v>
      </c>
      <c r="E1011" s="0" t="s">
        <v>43</v>
      </c>
      <c r="F1011" s="0" t="s">
        <v>1251</v>
      </c>
      <c r="G1011" s="0" t="str">
        <f aca="false">CONCATENATE(LEFT(F1011,2),RIGHT(F1011,6))</f>
        <v>06012902</v>
      </c>
      <c r="H1011" s="0" t="s">
        <v>227</v>
      </c>
      <c r="I1011" s="0" t="n">
        <v>3.39795627906976</v>
      </c>
      <c r="J1011" s="0" t="n">
        <v>34.1719749057257</v>
      </c>
      <c r="K1011" s="0" t="n">
        <v>843.75</v>
      </c>
      <c r="L1011" s="23" t="n">
        <f aca="false">IF(D1011="Electrique direct")</f>
        <v>0</v>
      </c>
    </row>
    <row r="1012" customFormat="false" ht="13.8" hidden="false" customHeight="false" outlineLevel="0" collapsed="false">
      <c r="A1012" s="0" t="s">
        <v>18</v>
      </c>
      <c r="B1012" s="0" t="s">
        <v>128</v>
      </c>
      <c r="C1012" s="0" t="s">
        <v>128</v>
      </c>
      <c r="D1012" s="0" t="s">
        <v>32</v>
      </c>
      <c r="E1012" s="0" t="s">
        <v>33</v>
      </c>
      <c r="F1012" s="0" t="s">
        <v>1252</v>
      </c>
      <c r="G1012" s="0" t="str">
        <f aca="false">CONCATENATE(LEFT(F1012,2),RIGHT(F1012,6))</f>
        <v>06070101</v>
      </c>
      <c r="H1012" s="0" t="s">
        <v>227</v>
      </c>
      <c r="I1012" s="0" t="n">
        <v>0.752312518289602</v>
      </c>
      <c r="J1012" s="0" t="n">
        <v>16.0994256434825</v>
      </c>
      <c r="K1012" s="0" t="n">
        <v>76.5</v>
      </c>
      <c r="L1012" s="23" t="n">
        <f aca="false">IF(D1012="Electrique direct")</f>
        <v>0</v>
      </c>
    </row>
    <row r="1013" customFormat="false" ht="13.8" hidden="false" customHeight="false" outlineLevel="0" collapsed="false">
      <c r="A1013" s="0" t="s">
        <v>18</v>
      </c>
      <c r="B1013" s="0" t="s">
        <v>128</v>
      </c>
      <c r="C1013" s="0" t="s">
        <v>128</v>
      </c>
      <c r="D1013" s="0" t="s">
        <v>32</v>
      </c>
      <c r="E1013" s="0" t="s">
        <v>34</v>
      </c>
      <c r="F1013" s="0" t="s">
        <v>1253</v>
      </c>
      <c r="G1013" s="0" t="str">
        <f aca="false">CONCATENATE(LEFT(F1013,2),RIGHT(F1013,6))</f>
        <v>06070106</v>
      </c>
      <c r="H1013" s="0" t="s">
        <v>227</v>
      </c>
      <c r="I1013" s="0" t="n">
        <v>0.742548180229624</v>
      </c>
      <c r="J1013" s="0" t="n">
        <v>16.9565560493061</v>
      </c>
      <c r="K1013" s="0" t="n">
        <v>2560</v>
      </c>
      <c r="L1013" s="23" t="n">
        <f aca="false">IF(D1013="Electrique direct")</f>
        <v>0</v>
      </c>
    </row>
    <row r="1014" customFormat="false" ht="13.8" hidden="false" customHeight="false" outlineLevel="0" collapsed="false">
      <c r="A1014" s="0" t="s">
        <v>18</v>
      </c>
      <c r="B1014" s="0" t="s">
        <v>128</v>
      </c>
      <c r="C1014" s="0" t="s">
        <v>128</v>
      </c>
      <c r="D1014" s="0" t="s">
        <v>40</v>
      </c>
      <c r="E1014" s="0" t="s">
        <v>37</v>
      </c>
      <c r="F1014" s="0" t="s">
        <v>1254</v>
      </c>
      <c r="G1014" s="0" t="str">
        <f aca="false">CONCATENATE(LEFT(F1014,2),RIGHT(F1014,6))</f>
        <v>06070303</v>
      </c>
      <c r="H1014" s="0" t="s">
        <v>227</v>
      </c>
      <c r="I1014" s="0" t="n">
        <v>0.627438531948871</v>
      </c>
      <c r="J1014" s="0" t="n">
        <v>10.0306889400166</v>
      </c>
      <c r="K1014" s="0" t="n">
        <v>670.5</v>
      </c>
      <c r="L1014" s="23" t="n">
        <f aca="false">IF(D1014="Electrique direct")</f>
        <v>0</v>
      </c>
    </row>
    <row r="1015" customFormat="false" ht="13.8" hidden="false" customHeight="false" outlineLevel="0" collapsed="false">
      <c r="A1015" s="0" t="s">
        <v>18</v>
      </c>
      <c r="B1015" s="0" t="s">
        <v>128</v>
      </c>
      <c r="C1015" s="0" t="s">
        <v>128</v>
      </c>
      <c r="D1015" s="0" t="s">
        <v>41</v>
      </c>
      <c r="E1015" s="0" t="s">
        <v>39</v>
      </c>
      <c r="F1015" s="0" t="s">
        <v>1255</v>
      </c>
      <c r="G1015" s="0" t="str">
        <f aca="false">CONCATENATE(LEFT(F1015,2),RIGHT(F1015,6))</f>
        <v>06070404</v>
      </c>
      <c r="H1015" s="0" t="s">
        <v>227</v>
      </c>
      <c r="I1015" s="0" t="n">
        <v>0.933449041232538</v>
      </c>
      <c r="J1015" s="0" t="n">
        <v>7.1186581449152</v>
      </c>
      <c r="K1015" s="0" t="n">
        <v>670.5</v>
      </c>
      <c r="L1015" s="23" t="n">
        <f aca="false">IF(D1015="Electrique direct")</f>
        <v>0</v>
      </c>
    </row>
    <row r="1016" customFormat="false" ht="13.8" hidden="false" customHeight="false" outlineLevel="0" collapsed="false">
      <c r="A1016" s="0" t="s">
        <v>18</v>
      </c>
      <c r="B1016" s="0" t="s">
        <v>128</v>
      </c>
      <c r="C1016" s="0" t="s">
        <v>128</v>
      </c>
      <c r="D1016" s="0" t="s">
        <v>45</v>
      </c>
      <c r="E1016" s="0" t="s">
        <v>43</v>
      </c>
      <c r="F1016" s="0" t="s">
        <v>1256</v>
      </c>
      <c r="G1016" s="0" t="str">
        <f aca="false">CONCATENATE(LEFT(F1016,2),RIGHT(F1016,6))</f>
        <v>06070602</v>
      </c>
      <c r="H1016" s="0" t="s">
        <v>227</v>
      </c>
      <c r="I1016" s="0" t="n">
        <v>0.92</v>
      </c>
      <c r="J1016" s="0" t="n">
        <v>10.4</v>
      </c>
      <c r="K1016" s="0" t="n">
        <v>843.75</v>
      </c>
      <c r="L1016" s="23" t="n">
        <f aca="false">IF(D1016="Electrique direct")</f>
        <v>1</v>
      </c>
    </row>
    <row r="1017" customFormat="false" ht="13.8" hidden="false" customHeight="false" outlineLevel="0" collapsed="false">
      <c r="A1017" s="0" t="s">
        <v>18</v>
      </c>
      <c r="B1017" s="0" t="s">
        <v>128</v>
      </c>
      <c r="C1017" s="0" t="s">
        <v>128</v>
      </c>
      <c r="D1017" s="0" t="s">
        <v>48</v>
      </c>
      <c r="E1017" s="0" t="s">
        <v>43</v>
      </c>
      <c r="F1017" s="0" t="s">
        <v>1257</v>
      </c>
      <c r="G1017" s="0" t="str">
        <f aca="false">CONCATENATE(LEFT(F1017,2),RIGHT(F1017,6))</f>
        <v>06070902</v>
      </c>
      <c r="H1017" s="0" t="s">
        <v>227</v>
      </c>
      <c r="I1017" s="0" t="n">
        <v>2.94489544186046</v>
      </c>
      <c r="J1017" s="0" t="n">
        <v>43.8354488617128</v>
      </c>
      <c r="K1017" s="0" t="n">
        <v>843.75</v>
      </c>
      <c r="L1017" s="23" t="n">
        <f aca="false">IF(D1017="Electrique direct")</f>
        <v>0</v>
      </c>
    </row>
    <row r="1018" customFormat="false" ht="13.8" hidden="false" customHeight="false" outlineLevel="0" collapsed="false">
      <c r="A1018" s="0" t="s">
        <v>18</v>
      </c>
      <c r="B1018" s="0" t="s">
        <v>128</v>
      </c>
      <c r="C1018" s="0" t="s">
        <v>128</v>
      </c>
      <c r="D1018" s="0" t="s">
        <v>35</v>
      </c>
      <c r="E1018" s="0" t="s">
        <v>33</v>
      </c>
      <c r="F1018" s="0" t="s">
        <v>1258</v>
      </c>
      <c r="G1018" s="0" t="str">
        <f aca="false">CONCATENATE(LEFT(F1018,2),RIGHT(F1018,6))</f>
        <v>06072101</v>
      </c>
      <c r="H1018" s="0" t="s">
        <v>227</v>
      </c>
      <c r="I1018" s="0" t="n">
        <v>0.868052905718771</v>
      </c>
      <c r="J1018" s="0" t="n">
        <v>19.1659829089077</v>
      </c>
      <c r="K1018" s="0" t="n">
        <v>76.5</v>
      </c>
      <c r="L1018" s="23" t="n">
        <f aca="false">IF(D1018="Electrique direct")</f>
        <v>0</v>
      </c>
    </row>
    <row r="1019" customFormat="false" ht="13.8" hidden="false" customHeight="false" outlineLevel="0" collapsed="false">
      <c r="A1019" s="0" t="s">
        <v>18</v>
      </c>
      <c r="B1019" s="0" t="s">
        <v>128</v>
      </c>
      <c r="C1019" s="0" t="s">
        <v>128</v>
      </c>
      <c r="D1019" s="0" t="s">
        <v>35</v>
      </c>
      <c r="E1019" s="0" t="s">
        <v>34</v>
      </c>
      <c r="F1019" s="0" t="s">
        <v>1259</v>
      </c>
      <c r="G1019" s="0" t="str">
        <f aca="false">CONCATENATE(LEFT(F1019,2),RIGHT(F1019,6))</f>
        <v>06072106</v>
      </c>
      <c r="H1019" s="0" t="s">
        <v>227</v>
      </c>
      <c r="I1019" s="0" t="n">
        <v>0.856786361803412</v>
      </c>
      <c r="J1019" s="0" t="n">
        <v>20.186376249174</v>
      </c>
      <c r="K1019" s="0" t="n">
        <v>2560</v>
      </c>
      <c r="L1019" s="23" t="n">
        <f aca="false">IF(D1019="Electrique direct")</f>
        <v>0</v>
      </c>
    </row>
    <row r="1020" customFormat="false" ht="13.8" hidden="false" customHeight="false" outlineLevel="0" collapsed="false">
      <c r="A1020" s="0" t="s">
        <v>18</v>
      </c>
      <c r="B1020" s="0" t="s">
        <v>128</v>
      </c>
      <c r="C1020" s="0" t="s">
        <v>128</v>
      </c>
      <c r="D1020" s="0" t="s">
        <v>36</v>
      </c>
      <c r="E1020" s="0" t="s">
        <v>37</v>
      </c>
      <c r="F1020" s="0" t="s">
        <v>1260</v>
      </c>
      <c r="G1020" s="0" t="str">
        <f aca="false">CONCATENATE(LEFT(F1020,2),RIGHT(F1020,6))</f>
        <v>06072303</v>
      </c>
      <c r="H1020" s="0" t="s">
        <v>227</v>
      </c>
      <c r="I1020" s="0" t="n">
        <v>0.761213749029122</v>
      </c>
      <c r="J1020" s="0" t="n">
        <v>11.9412963571626</v>
      </c>
      <c r="K1020" s="0" t="n">
        <v>670.5</v>
      </c>
      <c r="L1020" s="23" t="n">
        <f aca="false">IF(D1020="Electrique direct")</f>
        <v>0</v>
      </c>
    </row>
    <row r="1021" customFormat="false" ht="13.8" hidden="false" customHeight="false" outlineLevel="0" collapsed="false">
      <c r="A1021" s="0" t="s">
        <v>18</v>
      </c>
      <c r="B1021" s="0" t="s">
        <v>128</v>
      </c>
      <c r="C1021" s="0" t="s">
        <v>128</v>
      </c>
      <c r="D1021" s="0" t="s">
        <v>38</v>
      </c>
      <c r="E1021" s="0" t="s">
        <v>39</v>
      </c>
      <c r="F1021" s="0" t="s">
        <v>1261</v>
      </c>
      <c r="G1021" s="0" t="str">
        <f aca="false">CONCATENATE(LEFT(F1021,2),RIGHT(F1021,6))</f>
        <v>06072404</v>
      </c>
      <c r="H1021" s="0" t="s">
        <v>227</v>
      </c>
      <c r="I1021" s="0" t="n">
        <v>0.987107085656158</v>
      </c>
      <c r="J1021" s="0" t="n">
        <v>8.47459302966096</v>
      </c>
      <c r="K1021" s="0" t="n">
        <v>670.5</v>
      </c>
      <c r="L1021" s="23" t="n">
        <f aca="false">IF(D1021="Electrique direct")</f>
        <v>0</v>
      </c>
    </row>
    <row r="1022" customFormat="false" ht="13.8" hidden="false" customHeight="false" outlineLevel="0" collapsed="false">
      <c r="A1022" s="0" t="s">
        <v>18</v>
      </c>
      <c r="B1022" s="0" t="s">
        <v>128</v>
      </c>
      <c r="C1022" s="0" t="s">
        <v>128</v>
      </c>
      <c r="D1022" s="0" t="s">
        <v>46</v>
      </c>
      <c r="E1022" s="0" t="s">
        <v>43</v>
      </c>
      <c r="F1022" s="0" t="s">
        <v>1262</v>
      </c>
      <c r="G1022" s="0" t="str">
        <f aca="false">CONCATENATE(LEFT(F1022,2),RIGHT(F1022,6))</f>
        <v>06072602</v>
      </c>
      <c r="H1022" s="0" t="s">
        <v>227</v>
      </c>
      <c r="I1022" s="0" t="n">
        <v>1</v>
      </c>
      <c r="J1022" s="0" t="n">
        <v>12</v>
      </c>
      <c r="K1022" s="0" t="n">
        <v>843.75</v>
      </c>
      <c r="L1022" s="23" t="n">
        <f aca="false">IF(D1022="Electrique direct")</f>
        <v>0</v>
      </c>
    </row>
    <row r="1023" customFormat="false" ht="13.8" hidden="false" customHeight="false" outlineLevel="0" collapsed="false">
      <c r="A1023" s="0" t="s">
        <v>18</v>
      </c>
      <c r="B1023" s="0" t="s">
        <v>128</v>
      </c>
      <c r="C1023" s="0" t="s">
        <v>128</v>
      </c>
      <c r="D1023" s="0" t="s">
        <v>49</v>
      </c>
      <c r="E1023" s="0" t="s">
        <v>43</v>
      </c>
      <c r="F1023" s="0" t="s">
        <v>1263</v>
      </c>
      <c r="G1023" s="0" t="str">
        <f aca="false">CONCATENATE(LEFT(F1023,2),RIGHT(F1023,6))</f>
        <v>06072902</v>
      </c>
      <c r="H1023" s="0" t="s">
        <v>227</v>
      </c>
      <c r="I1023" s="0" t="n">
        <v>3.39795627906976</v>
      </c>
      <c r="J1023" s="0" t="n">
        <v>52.1850581687057</v>
      </c>
      <c r="K1023" s="0" t="n">
        <v>843.75</v>
      </c>
      <c r="L1023" s="23" t="n">
        <f aca="false">IF(D1023="Electrique direct")</f>
        <v>0</v>
      </c>
    </row>
    <row r="1024" customFormat="false" ht="13.8" hidden="false" customHeight="false" outlineLevel="0" collapsed="false">
      <c r="A1024" s="0" t="s">
        <v>18</v>
      </c>
      <c r="B1024" s="0" t="s">
        <v>129</v>
      </c>
      <c r="C1024" s="0" t="s">
        <v>129</v>
      </c>
      <c r="D1024" s="0" t="s">
        <v>32</v>
      </c>
      <c r="E1024" s="0" t="s">
        <v>33</v>
      </c>
      <c r="F1024" s="0" t="s">
        <v>1264</v>
      </c>
      <c r="G1024" s="0" t="str">
        <f aca="false">CONCATENATE(LEFT(F1024,2),RIGHT(F1024,6))</f>
        <v>06140101</v>
      </c>
      <c r="H1024" s="0" t="s">
        <v>227</v>
      </c>
      <c r="I1024" s="0" t="n">
        <v>0.754819736582231</v>
      </c>
      <c r="J1024" s="0" t="n">
        <v>13.5206484665701</v>
      </c>
      <c r="K1024" s="0" t="n">
        <v>76.5</v>
      </c>
      <c r="L1024" s="23" t="n">
        <f aca="false">IF(D1024="Electrique direct")</f>
        <v>0</v>
      </c>
    </row>
    <row r="1025" customFormat="false" ht="13.8" hidden="false" customHeight="false" outlineLevel="0" collapsed="false">
      <c r="A1025" s="0" t="s">
        <v>18</v>
      </c>
      <c r="B1025" s="0" t="s">
        <v>129</v>
      </c>
      <c r="C1025" s="0" t="s">
        <v>129</v>
      </c>
      <c r="D1025" s="0" t="s">
        <v>32</v>
      </c>
      <c r="E1025" s="0" t="s">
        <v>34</v>
      </c>
      <c r="F1025" s="0" t="s">
        <v>1265</v>
      </c>
      <c r="G1025" s="0" t="str">
        <f aca="false">CONCATENATE(LEFT(F1025,2),RIGHT(F1025,6))</f>
        <v>06140106</v>
      </c>
      <c r="H1025" s="0" t="s">
        <v>227</v>
      </c>
      <c r="I1025" s="0" t="n">
        <v>0.764639808225649</v>
      </c>
      <c r="J1025" s="0" t="n">
        <v>13.6351688154352</v>
      </c>
      <c r="K1025" s="0" t="n">
        <v>2590</v>
      </c>
      <c r="L1025" s="23" t="n">
        <f aca="false">IF(D1025="Electrique direct")</f>
        <v>0</v>
      </c>
    </row>
    <row r="1026" customFormat="false" ht="13.8" hidden="false" customHeight="false" outlineLevel="0" collapsed="false">
      <c r="A1026" s="0" t="s">
        <v>18</v>
      </c>
      <c r="B1026" s="0" t="s">
        <v>129</v>
      </c>
      <c r="C1026" s="0" t="s">
        <v>129</v>
      </c>
      <c r="D1026" s="0" t="s">
        <v>40</v>
      </c>
      <c r="E1026" s="0" t="s">
        <v>37</v>
      </c>
      <c r="F1026" s="0" t="s">
        <v>1266</v>
      </c>
      <c r="G1026" s="0" t="str">
        <f aca="false">CONCATENATE(LEFT(F1026,2),RIGHT(F1026,6))</f>
        <v>06140303</v>
      </c>
      <c r="H1026" s="0" t="s">
        <v>227</v>
      </c>
      <c r="I1026" s="0" t="n">
        <v>0.626946098334411</v>
      </c>
      <c r="J1026" s="0" t="n">
        <v>8.40168451111642</v>
      </c>
      <c r="K1026" s="0" t="n">
        <v>670.5</v>
      </c>
      <c r="L1026" s="23" t="n">
        <f aca="false">IF(D1026="Electrique direct")</f>
        <v>0</v>
      </c>
    </row>
    <row r="1027" customFormat="false" ht="13.8" hidden="false" customHeight="false" outlineLevel="0" collapsed="false">
      <c r="A1027" s="0" t="s">
        <v>18</v>
      </c>
      <c r="B1027" s="0" t="s">
        <v>129</v>
      </c>
      <c r="C1027" s="0" t="s">
        <v>129</v>
      </c>
      <c r="D1027" s="0" t="s">
        <v>41</v>
      </c>
      <c r="E1027" s="0" t="s">
        <v>39</v>
      </c>
      <c r="F1027" s="0" t="s">
        <v>1267</v>
      </c>
      <c r="G1027" s="0" t="str">
        <f aca="false">CONCATENATE(LEFT(F1027,2),RIGHT(F1027,6))</f>
        <v>06140404</v>
      </c>
      <c r="H1027" s="0" t="s">
        <v>227</v>
      </c>
      <c r="I1027" s="0" t="n">
        <v>0.933119231329119</v>
      </c>
      <c r="J1027" s="0" t="n">
        <v>6.02642128544</v>
      </c>
      <c r="K1027" s="0" t="n">
        <v>670.5</v>
      </c>
      <c r="L1027" s="23" t="n">
        <f aca="false">IF(D1027="Electrique direct")</f>
        <v>0</v>
      </c>
    </row>
    <row r="1028" customFormat="false" ht="13.8" hidden="false" customHeight="false" outlineLevel="0" collapsed="false">
      <c r="A1028" s="0" t="s">
        <v>18</v>
      </c>
      <c r="B1028" s="0" t="s">
        <v>129</v>
      </c>
      <c r="C1028" s="0" t="s">
        <v>129</v>
      </c>
      <c r="D1028" s="0" t="s">
        <v>45</v>
      </c>
      <c r="E1028" s="0" t="s">
        <v>43</v>
      </c>
      <c r="F1028" s="0" t="s">
        <v>1268</v>
      </c>
      <c r="G1028" s="0" t="str">
        <f aca="false">CONCATENATE(LEFT(F1028,2),RIGHT(F1028,6))</f>
        <v>06140602</v>
      </c>
      <c r="H1028" s="0" t="s">
        <v>227</v>
      </c>
      <c r="I1028" s="0" t="n">
        <v>0.92</v>
      </c>
      <c r="J1028" s="0" t="n">
        <v>10.4</v>
      </c>
      <c r="K1028" s="0" t="n">
        <v>843.75</v>
      </c>
      <c r="L1028" s="23" t="n">
        <f aca="false">IF(D1028="Electrique direct")</f>
        <v>1</v>
      </c>
    </row>
    <row r="1029" customFormat="false" ht="13.8" hidden="false" customHeight="false" outlineLevel="0" collapsed="false">
      <c r="A1029" s="0" t="s">
        <v>18</v>
      </c>
      <c r="B1029" s="0" t="s">
        <v>129</v>
      </c>
      <c r="C1029" s="0" t="s">
        <v>129</v>
      </c>
      <c r="D1029" s="0" t="s">
        <v>48</v>
      </c>
      <c r="E1029" s="0" t="s">
        <v>43</v>
      </c>
      <c r="F1029" s="0" t="s">
        <v>1269</v>
      </c>
      <c r="G1029" s="0" t="str">
        <f aca="false">CONCATENATE(LEFT(F1029,2),RIGHT(F1029,6))</f>
        <v>06140902</v>
      </c>
      <c r="H1029" s="0" t="s">
        <v>227</v>
      </c>
      <c r="I1029" s="0" t="n">
        <v>2.94489544186046</v>
      </c>
      <c r="J1029" s="0" t="n">
        <v>35.3433339581465</v>
      </c>
      <c r="K1029" s="0" t="n">
        <v>843.75</v>
      </c>
      <c r="L1029" s="23" t="n">
        <f aca="false">IF(D1029="Electrique direct")</f>
        <v>0</v>
      </c>
    </row>
    <row r="1030" customFormat="false" ht="13.8" hidden="false" customHeight="false" outlineLevel="0" collapsed="false">
      <c r="A1030" s="0" t="s">
        <v>18</v>
      </c>
      <c r="B1030" s="0" t="s">
        <v>129</v>
      </c>
      <c r="C1030" s="0" t="s">
        <v>129</v>
      </c>
      <c r="D1030" s="0" t="s">
        <v>35</v>
      </c>
      <c r="E1030" s="0" t="s">
        <v>33</v>
      </c>
      <c r="F1030" s="0" t="s">
        <v>1270</v>
      </c>
      <c r="G1030" s="0" t="str">
        <f aca="false">CONCATENATE(LEFT(F1030,2),RIGHT(F1030,6))</f>
        <v>06142101</v>
      </c>
      <c r="H1030" s="0" t="s">
        <v>227</v>
      </c>
      <c r="I1030" s="0" t="n">
        <v>0.870945849902573</v>
      </c>
      <c r="J1030" s="0" t="n">
        <v>16.0960100792501</v>
      </c>
      <c r="K1030" s="0" t="n">
        <v>76.5</v>
      </c>
      <c r="L1030" s="23" t="n">
        <f aca="false">IF(D1030="Electrique direct")</f>
        <v>0</v>
      </c>
    </row>
    <row r="1031" customFormat="false" ht="13.8" hidden="false" customHeight="false" outlineLevel="0" collapsed="false">
      <c r="A1031" s="0" t="s">
        <v>18</v>
      </c>
      <c r="B1031" s="0" t="s">
        <v>129</v>
      </c>
      <c r="C1031" s="0" t="s">
        <v>129</v>
      </c>
      <c r="D1031" s="0" t="s">
        <v>35</v>
      </c>
      <c r="E1031" s="0" t="s">
        <v>34</v>
      </c>
      <c r="F1031" s="0" t="s">
        <v>1271</v>
      </c>
      <c r="G1031" s="0" t="str">
        <f aca="false">CONCATENATE(LEFT(F1031,2),RIGHT(F1031,6))</f>
        <v>06142106</v>
      </c>
      <c r="H1031" s="0" t="s">
        <v>227</v>
      </c>
      <c r="I1031" s="0" t="n">
        <v>0.882276701798826</v>
      </c>
      <c r="J1031" s="0" t="n">
        <v>16.2323438278991</v>
      </c>
      <c r="K1031" s="0" t="n">
        <v>2590</v>
      </c>
      <c r="L1031" s="23" t="n">
        <f aca="false">IF(D1031="Electrique direct")</f>
        <v>0</v>
      </c>
    </row>
    <row r="1032" customFormat="false" ht="13.8" hidden="false" customHeight="false" outlineLevel="0" collapsed="false">
      <c r="A1032" s="0" t="s">
        <v>18</v>
      </c>
      <c r="B1032" s="0" t="s">
        <v>129</v>
      </c>
      <c r="C1032" s="0" t="s">
        <v>129</v>
      </c>
      <c r="D1032" s="0" t="s">
        <v>36</v>
      </c>
      <c r="E1032" s="0" t="s">
        <v>37</v>
      </c>
      <c r="F1032" s="0" t="s">
        <v>1272</v>
      </c>
      <c r="G1032" s="0" t="str">
        <f aca="false">CONCATENATE(LEFT(F1032,2),RIGHT(F1032,6))</f>
        <v>06142303</v>
      </c>
      <c r="H1032" s="0" t="s">
        <v>227</v>
      </c>
      <c r="I1032" s="0" t="n">
        <v>0.760956568284383</v>
      </c>
      <c r="J1032" s="0" t="n">
        <v>10.0020053703767</v>
      </c>
      <c r="K1032" s="0" t="n">
        <v>670.5</v>
      </c>
      <c r="L1032" s="23" t="n">
        <f aca="false">IF(D1032="Electrique direct")</f>
        <v>0</v>
      </c>
    </row>
    <row r="1033" customFormat="false" ht="13.8" hidden="false" customHeight="false" outlineLevel="0" collapsed="false">
      <c r="A1033" s="0" t="s">
        <v>18</v>
      </c>
      <c r="B1033" s="0" t="s">
        <v>129</v>
      </c>
      <c r="C1033" s="0" t="s">
        <v>129</v>
      </c>
      <c r="D1033" s="0" t="s">
        <v>38</v>
      </c>
      <c r="E1033" s="0" t="s">
        <v>39</v>
      </c>
      <c r="F1033" s="0" t="s">
        <v>1273</v>
      </c>
      <c r="G1033" s="0" t="str">
        <f aca="false">CONCATENATE(LEFT(F1033,2),RIGHT(F1033,6))</f>
        <v>06142404</v>
      </c>
      <c r="H1033" s="0" t="s">
        <v>227</v>
      </c>
      <c r="I1033" s="0" t="n">
        <v>0.986854796105332</v>
      </c>
      <c r="J1033" s="0" t="n">
        <v>7.17431105409524</v>
      </c>
      <c r="K1033" s="0" t="n">
        <v>670.5</v>
      </c>
      <c r="L1033" s="23" t="n">
        <f aca="false">IF(D1033="Electrique direct")</f>
        <v>0</v>
      </c>
    </row>
    <row r="1034" customFormat="false" ht="13.8" hidden="false" customHeight="false" outlineLevel="0" collapsed="false">
      <c r="A1034" s="0" t="s">
        <v>18</v>
      </c>
      <c r="B1034" s="0" t="s">
        <v>129</v>
      </c>
      <c r="C1034" s="0" t="s">
        <v>129</v>
      </c>
      <c r="D1034" s="0" t="s">
        <v>46</v>
      </c>
      <c r="E1034" s="0" t="s">
        <v>43</v>
      </c>
      <c r="F1034" s="0" t="s">
        <v>1274</v>
      </c>
      <c r="G1034" s="0" t="str">
        <f aca="false">CONCATENATE(LEFT(F1034,2),RIGHT(F1034,6))</f>
        <v>06142602</v>
      </c>
      <c r="H1034" s="0" t="s">
        <v>227</v>
      </c>
      <c r="I1034" s="0" t="n">
        <v>1</v>
      </c>
      <c r="J1034" s="0" t="n">
        <v>12</v>
      </c>
      <c r="K1034" s="0" t="n">
        <v>843.75</v>
      </c>
      <c r="L1034" s="23" t="n">
        <f aca="false">IF(D1034="Electrique direct")</f>
        <v>0</v>
      </c>
    </row>
    <row r="1035" customFormat="false" ht="13.8" hidden="false" customHeight="false" outlineLevel="0" collapsed="false">
      <c r="A1035" s="0" t="s">
        <v>18</v>
      </c>
      <c r="B1035" s="0" t="s">
        <v>129</v>
      </c>
      <c r="C1035" s="0" t="s">
        <v>129</v>
      </c>
      <c r="D1035" s="0" t="s">
        <v>49</v>
      </c>
      <c r="E1035" s="0" t="s">
        <v>43</v>
      </c>
      <c r="F1035" s="0" t="s">
        <v>1275</v>
      </c>
      <c r="G1035" s="0" t="str">
        <f aca="false">CONCATENATE(LEFT(F1035,2),RIGHT(F1035,6))</f>
        <v>06142902</v>
      </c>
      <c r="H1035" s="0" t="s">
        <v>227</v>
      </c>
      <c r="I1035" s="0" t="n">
        <v>3.39795627906976</v>
      </c>
      <c r="J1035" s="0" t="n">
        <v>42.075397569222</v>
      </c>
      <c r="K1035" s="0" t="n">
        <v>843.75</v>
      </c>
      <c r="L1035" s="23" t="n">
        <f aca="false">IF(D1035="Electrique direct")</f>
        <v>0</v>
      </c>
    </row>
    <row r="1036" customFormat="false" ht="13.8" hidden="false" customHeight="false" outlineLevel="0" collapsed="false">
      <c r="A1036" s="0" t="s">
        <v>18</v>
      </c>
      <c r="B1036" s="0" t="s">
        <v>1276</v>
      </c>
      <c r="C1036" s="0" t="s">
        <v>130</v>
      </c>
      <c r="D1036" s="0" t="s">
        <v>32</v>
      </c>
      <c r="E1036" s="0" t="s">
        <v>33</v>
      </c>
      <c r="F1036" s="0" t="s">
        <v>1277</v>
      </c>
      <c r="G1036" s="0" t="str">
        <f aca="false">CONCATENATE(LEFT(F1036,2),RIGHT(F1036,6))</f>
        <v>06340101</v>
      </c>
      <c r="H1036" s="0" t="s">
        <v>227</v>
      </c>
      <c r="I1036" s="0" t="n">
        <v>0.78940190205193</v>
      </c>
      <c r="J1036" s="0" t="n">
        <v>11.4259900505003</v>
      </c>
      <c r="K1036" s="0" t="n">
        <v>83.6</v>
      </c>
      <c r="L1036" s="23" t="n">
        <f aca="false">IF(D1036="Electrique direct")</f>
        <v>0</v>
      </c>
    </row>
    <row r="1037" customFormat="false" ht="13.8" hidden="false" customHeight="false" outlineLevel="0" collapsed="false">
      <c r="A1037" s="0" t="s">
        <v>18</v>
      </c>
      <c r="B1037" s="0" t="s">
        <v>1276</v>
      </c>
      <c r="C1037" s="0" t="s">
        <v>130</v>
      </c>
      <c r="D1037" s="0" t="s">
        <v>32</v>
      </c>
      <c r="E1037" s="0" t="s">
        <v>34</v>
      </c>
      <c r="F1037" s="0" t="s">
        <v>1278</v>
      </c>
      <c r="G1037" s="0" t="str">
        <f aca="false">CONCATENATE(LEFT(F1037,2),RIGHT(F1037,6))</f>
        <v>06340106</v>
      </c>
      <c r="H1037" s="0" t="s">
        <v>227</v>
      </c>
      <c r="I1037" s="0" t="n">
        <v>0.811382876546204</v>
      </c>
      <c r="J1037" s="0" t="n">
        <v>11.2911858192265</v>
      </c>
      <c r="K1037" s="0" t="n">
        <v>2846.66666666667</v>
      </c>
      <c r="L1037" s="23" t="n">
        <f aca="false">IF(D1037="Electrique direct")</f>
        <v>0</v>
      </c>
    </row>
    <row r="1038" customFormat="false" ht="13.8" hidden="false" customHeight="false" outlineLevel="0" collapsed="false">
      <c r="A1038" s="0" t="s">
        <v>18</v>
      </c>
      <c r="B1038" s="0" t="s">
        <v>1276</v>
      </c>
      <c r="C1038" s="0" t="s">
        <v>130</v>
      </c>
      <c r="D1038" s="0" t="s">
        <v>40</v>
      </c>
      <c r="E1038" s="0" t="s">
        <v>37</v>
      </c>
      <c r="F1038" s="0" t="s">
        <v>1279</v>
      </c>
      <c r="G1038" s="0" t="str">
        <f aca="false">CONCATENATE(LEFT(F1038,2),RIGHT(F1038,6))</f>
        <v>06340303</v>
      </c>
      <c r="H1038" s="0" t="s">
        <v>227</v>
      </c>
      <c r="I1038" s="0" t="n">
        <v>0.626230472793739</v>
      </c>
      <c r="J1038" s="0" t="n">
        <v>2.3955881220948</v>
      </c>
      <c r="K1038" s="0" t="n">
        <v>808.5</v>
      </c>
      <c r="L1038" s="23" t="n">
        <f aca="false">IF(D1038="Electrique direct")</f>
        <v>0</v>
      </c>
    </row>
    <row r="1039" customFormat="false" ht="13.8" hidden="false" customHeight="false" outlineLevel="0" collapsed="false">
      <c r="A1039" s="0" t="s">
        <v>18</v>
      </c>
      <c r="B1039" s="0" t="s">
        <v>1276</v>
      </c>
      <c r="C1039" s="0" t="s">
        <v>130</v>
      </c>
      <c r="D1039" s="0" t="s">
        <v>41</v>
      </c>
      <c r="E1039" s="0" t="s">
        <v>39</v>
      </c>
      <c r="F1039" s="0" t="s">
        <v>1280</v>
      </c>
      <c r="G1039" s="0" t="str">
        <f aca="false">CONCATENATE(LEFT(F1039,2),RIGHT(F1039,6))</f>
        <v>06340404</v>
      </c>
      <c r="H1039" s="0" t="s">
        <v>227</v>
      </c>
      <c r="I1039" s="0" t="n">
        <v>0.926356163481477</v>
      </c>
      <c r="J1039" s="0" t="n">
        <v>1.72622633241566</v>
      </c>
      <c r="K1039" s="0" t="n">
        <v>808.5</v>
      </c>
      <c r="L1039" s="23" t="n">
        <f aca="false">IF(D1039="Electrique direct")</f>
        <v>0</v>
      </c>
    </row>
    <row r="1040" customFormat="false" ht="13.8" hidden="false" customHeight="false" outlineLevel="0" collapsed="false">
      <c r="A1040" s="0" t="s">
        <v>18</v>
      </c>
      <c r="B1040" s="0" t="s">
        <v>1276</v>
      </c>
      <c r="C1040" s="0" t="s">
        <v>130</v>
      </c>
      <c r="D1040" s="0" t="s">
        <v>45</v>
      </c>
      <c r="E1040" s="0" t="s">
        <v>43</v>
      </c>
      <c r="F1040" s="0" t="s">
        <v>1281</v>
      </c>
      <c r="G1040" s="0" t="str">
        <f aca="false">CONCATENATE(LEFT(F1040,2),RIGHT(F1040,6))</f>
        <v>06340602</v>
      </c>
      <c r="H1040" s="0" t="s">
        <v>227</v>
      </c>
      <c r="I1040" s="0" t="n">
        <v>0.91601788579863</v>
      </c>
      <c r="J1040" s="0" t="n">
        <v>10.4</v>
      </c>
      <c r="K1040" s="0" t="n">
        <v>1031.25</v>
      </c>
      <c r="L1040" s="23" t="n">
        <f aca="false">IF(D1040="Electrique direct")</f>
        <v>1</v>
      </c>
    </row>
    <row r="1041" customFormat="false" ht="13.8" hidden="false" customHeight="false" outlineLevel="0" collapsed="false">
      <c r="A1041" s="0" t="s">
        <v>18</v>
      </c>
      <c r="B1041" s="0" t="s">
        <v>1276</v>
      </c>
      <c r="C1041" s="0" t="s">
        <v>130</v>
      </c>
      <c r="D1041" s="0" t="s">
        <v>48</v>
      </c>
      <c r="E1041" s="0" t="s">
        <v>43</v>
      </c>
      <c r="F1041" s="0" t="s">
        <v>1282</v>
      </c>
      <c r="G1041" s="0" t="str">
        <f aca="false">CONCATENATE(LEFT(F1041,2),RIGHT(F1041,6))</f>
        <v>06340902</v>
      </c>
      <c r="H1041" s="0" t="s">
        <v>227</v>
      </c>
      <c r="I1041" s="0" t="n">
        <v>2.81462482166341</v>
      </c>
      <c r="J1041" s="0" t="n">
        <v>32.1755807859468</v>
      </c>
      <c r="K1041" s="0" t="n">
        <v>1031.25</v>
      </c>
      <c r="L1041" s="23" t="n">
        <f aca="false">IF(D1041="Electrique direct")</f>
        <v>0</v>
      </c>
    </row>
    <row r="1042" customFormat="false" ht="13.8" hidden="false" customHeight="false" outlineLevel="0" collapsed="false">
      <c r="A1042" s="0" t="s">
        <v>18</v>
      </c>
      <c r="B1042" s="0" t="s">
        <v>1276</v>
      </c>
      <c r="C1042" s="0" t="s">
        <v>130</v>
      </c>
      <c r="D1042" s="0" t="s">
        <v>35</v>
      </c>
      <c r="E1042" s="0" t="s">
        <v>33</v>
      </c>
      <c r="F1042" s="0" t="s">
        <v>1283</v>
      </c>
      <c r="G1042" s="0" t="str">
        <f aca="false">CONCATENATE(LEFT(F1042,2),RIGHT(F1042,6))</f>
        <v>06342101</v>
      </c>
      <c r="H1042" s="0" t="s">
        <v>227</v>
      </c>
      <c r="I1042" s="0" t="n">
        <v>0.910848348521457</v>
      </c>
      <c r="J1042" s="0" t="n">
        <v>13.6023691077384</v>
      </c>
      <c r="K1042" s="0" t="n">
        <v>83.6</v>
      </c>
      <c r="L1042" s="23" t="n">
        <f aca="false">IF(D1042="Electrique direct")</f>
        <v>0</v>
      </c>
    </row>
    <row r="1043" customFormat="false" ht="13.8" hidden="false" customHeight="false" outlineLevel="0" collapsed="false">
      <c r="A1043" s="0" t="s">
        <v>18</v>
      </c>
      <c r="B1043" s="0" t="s">
        <v>1276</v>
      </c>
      <c r="C1043" s="0" t="s">
        <v>130</v>
      </c>
      <c r="D1043" s="0" t="s">
        <v>35</v>
      </c>
      <c r="E1043" s="0" t="s">
        <v>34</v>
      </c>
      <c r="F1043" s="0" t="s">
        <v>1284</v>
      </c>
      <c r="G1043" s="0" t="str">
        <f aca="false">CONCATENATE(LEFT(F1043,2),RIGHT(F1043,6))</f>
        <v>06342106</v>
      </c>
      <c r="H1043" s="0" t="s">
        <v>227</v>
      </c>
      <c r="I1043" s="0" t="n">
        <v>0.936211011399467</v>
      </c>
      <c r="J1043" s="0" t="n">
        <v>13.4418878800315</v>
      </c>
      <c r="K1043" s="0" t="n">
        <v>2846.66666666667</v>
      </c>
      <c r="L1043" s="23" t="n">
        <f aca="false">IF(D1043="Electrique direct")</f>
        <v>0</v>
      </c>
    </row>
    <row r="1044" customFormat="false" ht="13.8" hidden="false" customHeight="false" outlineLevel="0" collapsed="false">
      <c r="A1044" s="0" t="s">
        <v>18</v>
      </c>
      <c r="B1044" s="0" t="s">
        <v>1276</v>
      </c>
      <c r="C1044" s="0" t="s">
        <v>130</v>
      </c>
      <c r="D1044" s="0" t="s">
        <v>36</v>
      </c>
      <c r="E1044" s="0" t="s">
        <v>37</v>
      </c>
      <c r="F1044" s="0" t="s">
        <v>1285</v>
      </c>
      <c r="G1044" s="0" t="str">
        <f aca="false">CONCATENATE(LEFT(F1044,2),RIGHT(F1044,6))</f>
        <v>06342303</v>
      </c>
      <c r="H1044" s="0" t="s">
        <v>227</v>
      </c>
      <c r="I1044" s="0" t="n">
        <v>0.744777473286268</v>
      </c>
      <c r="J1044" s="0" t="n">
        <v>2.85189062154142</v>
      </c>
      <c r="K1044" s="0" t="n">
        <v>808.5</v>
      </c>
      <c r="L1044" s="23" t="n">
        <f aca="false">IF(D1044="Electrique direct")</f>
        <v>0</v>
      </c>
    </row>
    <row r="1045" customFormat="false" ht="13.8" hidden="false" customHeight="false" outlineLevel="0" collapsed="false">
      <c r="A1045" s="0" t="s">
        <v>18</v>
      </c>
      <c r="B1045" s="0" t="s">
        <v>1276</v>
      </c>
      <c r="C1045" s="0" t="s">
        <v>130</v>
      </c>
      <c r="D1045" s="0" t="s">
        <v>38</v>
      </c>
      <c r="E1045" s="0" t="s">
        <v>39</v>
      </c>
      <c r="F1045" s="0" t="s">
        <v>1286</v>
      </c>
      <c r="G1045" s="0" t="str">
        <f aca="false">CONCATENATE(LEFT(F1045,2),RIGHT(F1045,6))</f>
        <v>06342404</v>
      </c>
      <c r="H1045" s="0" t="s">
        <v>227</v>
      </c>
      <c r="I1045" s="0" t="n">
        <v>0.954918999982188</v>
      </c>
      <c r="J1045" s="0" t="n">
        <v>2.05503134811388</v>
      </c>
      <c r="K1045" s="0" t="n">
        <v>808.5</v>
      </c>
      <c r="L1045" s="23" t="n">
        <f aca="false">IF(D1045="Electrique direct")</f>
        <v>0</v>
      </c>
    </row>
    <row r="1046" customFormat="false" ht="13.8" hidden="false" customHeight="false" outlineLevel="0" collapsed="false">
      <c r="A1046" s="0" t="s">
        <v>18</v>
      </c>
      <c r="B1046" s="0" t="s">
        <v>1276</v>
      </c>
      <c r="C1046" s="0" t="s">
        <v>130</v>
      </c>
      <c r="D1046" s="0" t="s">
        <v>46</v>
      </c>
      <c r="E1046" s="0" t="s">
        <v>43</v>
      </c>
      <c r="F1046" s="0" t="s">
        <v>1287</v>
      </c>
      <c r="G1046" s="0" t="str">
        <f aca="false">CONCATENATE(LEFT(F1046,2),RIGHT(F1046,6))</f>
        <v>06342602</v>
      </c>
      <c r="H1046" s="0" t="s">
        <v>227</v>
      </c>
      <c r="I1046" s="0" t="n">
        <v>1</v>
      </c>
      <c r="J1046" s="0" t="n">
        <v>12</v>
      </c>
      <c r="K1046" s="0" t="n">
        <v>1031.25</v>
      </c>
      <c r="L1046" s="23" t="n">
        <f aca="false">IF(D1046="Electrique direct")</f>
        <v>0</v>
      </c>
    </row>
    <row r="1047" customFormat="false" ht="13.8" hidden="false" customHeight="false" outlineLevel="0" collapsed="false">
      <c r="A1047" s="0" t="s">
        <v>18</v>
      </c>
      <c r="B1047" s="0" t="s">
        <v>1276</v>
      </c>
      <c r="C1047" s="0" t="s">
        <v>130</v>
      </c>
      <c r="D1047" s="0" t="s">
        <v>49</v>
      </c>
      <c r="E1047" s="0" t="s">
        <v>43</v>
      </c>
      <c r="F1047" s="0" t="s">
        <v>1288</v>
      </c>
      <c r="G1047" s="0" t="str">
        <f aca="false">CONCATENATE(LEFT(F1047,2),RIGHT(F1047,6))</f>
        <v>06342902</v>
      </c>
      <c r="H1047" s="0" t="s">
        <v>227</v>
      </c>
      <c r="I1047" s="0" t="n">
        <v>2.97321354256344</v>
      </c>
      <c r="J1047" s="0" t="n">
        <v>38.3042628404128</v>
      </c>
      <c r="K1047" s="0" t="n">
        <v>1031.25</v>
      </c>
      <c r="L1047" s="23" t="n">
        <f aca="false">IF(D1047="Electrique direct")</f>
        <v>0</v>
      </c>
    </row>
    <row r="1048" customFormat="false" ht="13.8" hidden="false" customHeight="false" outlineLevel="0" collapsed="false">
      <c r="A1048" s="0" t="s">
        <v>18</v>
      </c>
      <c r="B1048" s="0" t="s">
        <v>1276</v>
      </c>
      <c r="C1048" s="0" t="s">
        <v>131</v>
      </c>
      <c r="D1048" s="0" t="s">
        <v>32</v>
      </c>
      <c r="E1048" s="0" t="s">
        <v>33</v>
      </c>
      <c r="F1048" s="0" t="s">
        <v>1289</v>
      </c>
      <c r="G1048" s="0" t="str">
        <f aca="false">CONCATENATE(LEFT(F1048,2),RIGHT(F1048,6))</f>
        <v>06350101</v>
      </c>
      <c r="H1048" s="0" t="s">
        <v>227</v>
      </c>
      <c r="I1048" s="0" t="n">
        <v>0.749409078407902</v>
      </c>
      <c r="J1048" s="0" t="n">
        <v>13.8480676648357</v>
      </c>
      <c r="K1048" s="0" t="n">
        <v>78.375</v>
      </c>
      <c r="L1048" s="23" t="n">
        <f aca="false">IF(D1048="Electrique direct")</f>
        <v>0</v>
      </c>
    </row>
    <row r="1049" customFormat="false" ht="13.8" hidden="false" customHeight="false" outlineLevel="0" collapsed="false">
      <c r="A1049" s="0" t="s">
        <v>18</v>
      </c>
      <c r="B1049" s="0" t="s">
        <v>1276</v>
      </c>
      <c r="C1049" s="0" t="s">
        <v>131</v>
      </c>
      <c r="D1049" s="0" t="s">
        <v>32</v>
      </c>
      <c r="E1049" s="0" t="s">
        <v>34</v>
      </c>
      <c r="F1049" s="0" t="s">
        <v>1290</v>
      </c>
      <c r="G1049" s="0" t="str">
        <f aca="false">CONCATENATE(LEFT(F1049,2),RIGHT(F1049,6))</f>
        <v>06350106</v>
      </c>
      <c r="H1049" s="0" t="s">
        <v>227</v>
      </c>
      <c r="I1049" s="0" t="n">
        <v>0.760587021009366</v>
      </c>
      <c r="J1049" s="0" t="n">
        <v>13.5771828269919</v>
      </c>
      <c r="K1049" s="0" t="n">
        <v>2590</v>
      </c>
      <c r="L1049" s="23" t="n">
        <f aca="false">IF(D1049="Electrique direct")</f>
        <v>0</v>
      </c>
    </row>
    <row r="1050" customFormat="false" ht="13.8" hidden="false" customHeight="false" outlineLevel="0" collapsed="false">
      <c r="A1050" s="0" t="s">
        <v>18</v>
      </c>
      <c r="B1050" s="0" t="s">
        <v>1276</v>
      </c>
      <c r="C1050" s="0" t="s">
        <v>131</v>
      </c>
      <c r="D1050" s="0" t="s">
        <v>40</v>
      </c>
      <c r="E1050" s="0" t="s">
        <v>37</v>
      </c>
      <c r="F1050" s="0" t="s">
        <v>1291</v>
      </c>
      <c r="G1050" s="0" t="str">
        <f aca="false">CONCATENATE(LEFT(F1050,2),RIGHT(F1050,6))</f>
        <v>06350303</v>
      </c>
      <c r="H1050" s="0" t="s">
        <v>227</v>
      </c>
      <c r="I1050" s="0" t="n">
        <v>0.625890359166807</v>
      </c>
      <c r="J1050" s="0" t="n">
        <v>3.03374995543664</v>
      </c>
      <c r="K1050" s="0" t="n">
        <v>808.5</v>
      </c>
      <c r="L1050" s="23" t="n">
        <f aca="false">IF(D1050="Electrique direct")</f>
        <v>0</v>
      </c>
    </row>
    <row r="1051" customFormat="false" ht="13.8" hidden="false" customHeight="false" outlineLevel="0" collapsed="false">
      <c r="A1051" s="0" t="s">
        <v>18</v>
      </c>
      <c r="B1051" s="0" t="s">
        <v>1276</v>
      </c>
      <c r="C1051" s="0" t="s">
        <v>131</v>
      </c>
      <c r="D1051" s="0" t="s">
        <v>41</v>
      </c>
      <c r="E1051" s="0" t="s">
        <v>39</v>
      </c>
      <c r="F1051" s="0" t="s">
        <v>1292</v>
      </c>
      <c r="G1051" s="0" t="str">
        <f aca="false">CONCATENATE(LEFT(F1051,2),RIGHT(F1051,6))</f>
        <v>06350404</v>
      </c>
      <c r="H1051" s="0" t="s">
        <v>227</v>
      </c>
      <c r="I1051" s="0" t="n">
        <v>0.92590483853927</v>
      </c>
      <c r="J1051" s="0" t="n">
        <v>2.29565739988806</v>
      </c>
      <c r="K1051" s="0" t="n">
        <v>808.5</v>
      </c>
      <c r="L1051" s="23" t="n">
        <f aca="false">IF(D1051="Electrique direct")</f>
        <v>0</v>
      </c>
    </row>
    <row r="1052" customFormat="false" ht="13.8" hidden="false" customHeight="false" outlineLevel="0" collapsed="false">
      <c r="A1052" s="0" t="s">
        <v>18</v>
      </c>
      <c r="B1052" s="0" t="s">
        <v>1276</v>
      </c>
      <c r="C1052" s="0" t="s">
        <v>131</v>
      </c>
      <c r="D1052" s="0" t="s">
        <v>45</v>
      </c>
      <c r="E1052" s="0" t="s">
        <v>43</v>
      </c>
      <c r="F1052" s="0" t="s">
        <v>1293</v>
      </c>
      <c r="G1052" s="0" t="str">
        <f aca="false">CONCATENATE(LEFT(F1052,2),RIGHT(F1052,6))</f>
        <v>06350602</v>
      </c>
      <c r="H1052" s="0" t="s">
        <v>227</v>
      </c>
      <c r="I1052" s="0" t="n">
        <v>0.915653920499225</v>
      </c>
      <c r="J1052" s="0" t="n">
        <v>10.4</v>
      </c>
      <c r="K1052" s="0" t="n">
        <v>1031.25</v>
      </c>
      <c r="L1052" s="23" t="n">
        <f aca="false">IF(D1052="Electrique direct")</f>
        <v>1</v>
      </c>
    </row>
    <row r="1053" customFormat="false" ht="13.8" hidden="false" customHeight="false" outlineLevel="0" collapsed="false">
      <c r="A1053" s="0" t="s">
        <v>18</v>
      </c>
      <c r="B1053" s="0" t="s">
        <v>1276</v>
      </c>
      <c r="C1053" s="0" t="s">
        <v>131</v>
      </c>
      <c r="D1053" s="0" t="s">
        <v>48</v>
      </c>
      <c r="E1053" s="0" t="s">
        <v>43</v>
      </c>
      <c r="F1053" s="0" t="s">
        <v>1294</v>
      </c>
      <c r="G1053" s="0" t="str">
        <f aca="false">CONCATENATE(LEFT(F1053,2),RIGHT(F1053,6))</f>
        <v>06350902</v>
      </c>
      <c r="H1053" s="0" t="s">
        <v>227</v>
      </c>
      <c r="I1053" s="0" t="n">
        <v>2.81310184967335</v>
      </c>
      <c r="J1053" s="0" t="n">
        <v>38.4884842065554</v>
      </c>
      <c r="K1053" s="0" t="n">
        <v>1031.25</v>
      </c>
      <c r="L1053" s="23" t="n">
        <f aca="false">IF(D1053="Electrique direct")</f>
        <v>0</v>
      </c>
    </row>
    <row r="1054" customFormat="false" ht="13.8" hidden="false" customHeight="false" outlineLevel="0" collapsed="false">
      <c r="A1054" s="0" t="s">
        <v>18</v>
      </c>
      <c r="B1054" s="0" t="s">
        <v>1276</v>
      </c>
      <c r="C1054" s="0" t="s">
        <v>131</v>
      </c>
      <c r="D1054" s="0" t="s">
        <v>35</v>
      </c>
      <c r="E1054" s="0" t="s">
        <v>33</v>
      </c>
      <c r="F1054" s="0" t="s">
        <v>1295</v>
      </c>
      <c r="G1054" s="0" t="str">
        <f aca="false">CONCATENATE(LEFT(F1054,2),RIGHT(F1054,6))</f>
        <v>06352101</v>
      </c>
      <c r="H1054" s="0" t="s">
        <v>227</v>
      </c>
      <c r="I1054" s="0" t="n">
        <v>0.864702782778348</v>
      </c>
      <c r="J1054" s="0" t="n">
        <v>16.4857948390901</v>
      </c>
      <c r="K1054" s="0" t="n">
        <v>78.375</v>
      </c>
      <c r="L1054" s="23" t="n">
        <f aca="false">IF(D1054="Electrique direct")</f>
        <v>0</v>
      </c>
    </row>
    <row r="1055" customFormat="false" ht="13.8" hidden="false" customHeight="false" outlineLevel="0" collapsed="false">
      <c r="A1055" s="0" t="s">
        <v>18</v>
      </c>
      <c r="B1055" s="0" t="s">
        <v>1276</v>
      </c>
      <c r="C1055" s="0" t="s">
        <v>131</v>
      </c>
      <c r="D1055" s="0" t="s">
        <v>35</v>
      </c>
      <c r="E1055" s="0" t="s">
        <v>34</v>
      </c>
      <c r="F1055" s="0" t="s">
        <v>1296</v>
      </c>
      <c r="G1055" s="0" t="str">
        <f aca="false">CONCATENATE(LEFT(F1055,2),RIGHT(F1055,6))</f>
        <v>06352106</v>
      </c>
      <c r="H1055" s="0" t="s">
        <v>227</v>
      </c>
      <c r="I1055" s="0" t="n">
        <v>0.87760040885696</v>
      </c>
      <c r="J1055" s="0" t="n">
        <v>16.163312889276</v>
      </c>
      <c r="K1055" s="0" t="n">
        <v>2590</v>
      </c>
      <c r="L1055" s="23" t="n">
        <f aca="false">IF(D1055="Electrique direct")</f>
        <v>0</v>
      </c>
    </row>
    <row r="1056" customFormat="false" ht="13.8" hidden="false" customHeight="false" outlineLevel="0" collapsed="false">
      <c r="A1056" s="0" t="s">
        <v>18</v>
      </c>
      <c r="B1056" s="0" t="s">
        <v>1276</v>
      </c>
      <c r="C1056" s="0" t="s">
        <v>131</v>
      </c>
      <c r="D1056" s="0" t="s">
        <v>36</v>
      </c>
      <c r="E1056" s="0" t="s">
        <v>37</v>
      </c>
      <c r="F1056" s="0" t="s">
        <v>1297</v>
      </c>
      <c r="G1056" s="0" t="str">
        <f aca="false">CONCATENATE(LEFT(F1056,2),RIGHT(F1056,6))</f>
        <v>06352303</v>
      </c>
      <c r="H1056" s="0" t="s">
        <v>227</v>
      </c>
      <c r="I1056" s="0" t="n">
        <v>0.743589258182374</v>
      </c>
      <c r="J1056" s="0" t="n">
        <v>3.61160708980552</v>
      </c>
      <c r="K1056" s="0" t="n">
        <v>808.5</v>
      </c>
      <c r="L1056" s="23" t="n">
        <f aca="false">IF(D1056="Electrique direct")</f>
        <v>0</v>
      </c>
    </row>
    <row r="1057" customFormat="false" ht="13.8" hidden="false" customHeight="false" outlineLevel="0" collapsed="false">
      <c r="A1057" s="0" t="s">
        <v>18</v>
      </c>
      <c r="B1057" s="0" t="s">
        <v>1276</v>
      </c>
      <c r="C1057" s="0" t="s">
        <v>131</v>
      </c>
      <c r="D1057" s="0" t="s">
        <v>38</v>
      </c>
      <c r="E1057" s="0" t="s">
        <v>39</v>
      </c>
      <c r="F1057" s="0" t="s">
        <v>1298</v>
      </c>
      <c r="G1057" s="0" t="str">
        <f aca="false">CONCATENATE(LEFT(F1057,2),RIGHT(F1057,6))</f>
        <v>06352404</v>
      </c>
      <c r="H1057" s="0" t="s">
        <v>227</v>
      </c>
      <c r="I1057" s="0" t="n">
        <v>0.953613609575628</v>
      </c>
      <c r="J1057" s="0" t="n">
        <v>2.73292547605722</v>
      </c>
      <c r="K1057" s="0" t="n">
        <v>808.5</v>
      </c>
      <c r="L1057" s="23" t="n">
        <f aca="false">IF(D1057="Electrique direct")</f>
        <v>0</v>
      </c>
    </row>
    <row r="1058" customFormat="false" ht="13.8" hidden="false" customHeight="false" outlineLevel="0" collapsed="false">
      <c r="A1058" s="0" t="s">
        <v>18</v>
      </c>
      <c r="B1058" s="0" t="s">
        <v>1276</v>
      </c>
      <c r="C1058" s="0" t="s">
        <v>131</v>
      </c>
      <c r="D1058" s="0" t="s">
        <v>46</v>
      </c>
      <c r="E1058" s="0" t="s">
        <v>43</v>
      </c>
      <c r="F1058" s="0" t="s">
        <v>1299</v>
      </c>
      <c r="G1058" s="0" t="str">
        <f aca="false">CONCATENATE(LEFT(F1058,2),RIGHT(F1058,6))</f>
        <v>06352602</v>
      </c>
      <c r="H1058" s="0" t="s">
        <v>227</v>
      </c>
      <c r="I1058" s="0" t="n">
        <v>1</v>
      </c>
      <c r="J1058" s="0" t="n">
        <v>12</v>
      </c>
      <c r="K1058" s="0" t="n">
        <v>1031.25</v>
      </c>
      <c r="L1058" s="23" t="n">
        <f aca="false">IF(D1058="Electrique direct")</f>
        <v>0</v>
      </c>
    </row>
    <row r="1059" customFormat="false" ht="13.8" hidden="false" customHeight="false" outlineLevel="0" collapsed="false">
      <c r="A1059" s="0" t="s">
        <v>18</v>
      </c>
      <c r="B1059" s="0" t="s">
        <v>1276</v>
      </c>
      <c r="C1059" s="0" t="s">
        <v>131</v>
      </c>
      <c r="D1059" s="0" t="s">
        <v>49</v>
      </c>
      <c r="E1059" s="0" t="s">
        <v>43</v>
      </c>
      <c r="F1059" s="0" t="s">
        <v>1300</v>
      </c>
      <c r="G1059" s="0" t="str">
        <f aca="false">CONCATENATE(LEFT(F1059,2),RIGHT(F1059,6))</f>
        <v>06352902</v>
      </c>
      <c r="H1059" s="0" t="s">
        <v>227</v>
      </c>
      <c r="I1059" s="0" t="n">
        <v>2.97064346076446</v>
      </c>
      <c r="J1059" s="0" t="n">
        <v>45.8196240554231</v>
      </c>
      <c r="K1059" s="0" t="n">
        <v>1031.25</v>
      </c>
      <c r="L1059" s="23" t="n">
        <f aca="false">IF(D1059="Electrique direct")</f>
        <v>0</v>
      </c>
    </row>
    <row r="1060" customFormat="false" ht="13.8" hidden="false" customHeight="false" outlineLevel="0" collapsed="false">
      <c r="A1060" s="0" t="s">
        <v>18</v>
      </c>
      <c r="B1060" s="0" t="s">
        <v>1276</v>
      </c>
      <c r="C1060" s="0" t="s">
        <v>132</v>
      </c>
      <c r="D1060" s="0" t="s">
        <v>32</v>
      </c>
      <c r="E1060" s="0" t="s">
        <v>33</v>
      </c>
      <c r="F1060" s="0" t="s">
        <v>1301</v>
      </c>
      <c r="G1060" s="0" t="str">
        <f aca="false">CONCATENATE(LEFT(F1060,2),RIGHT(F1060,6))</f>
        <v>06360101</v>
      </c>
      <c r="H1060" s="0" t="s">
        <v>227</v>
      </c>
      <c r="I1060" s="0" t="n">
        <v>0.764798843561673</v>
      </c>
      <c r="J1060" s="0" t="n">
        <v>19.1981177428741</v>
      </c>
      <c r="K1060" s="0" t="n">
        <v>78.375</v>
      </c>
      <c r="L1060" s="23" t="n">
        <f aca="false">IF(D1060="Electrique direct")</f>
        <v>0</v>
      </c>
    </row>
    <row r="1061" customFormat="false" ht="13.8" hidden="false" customHeight="false" outlineLevel="0" collapsed="false">
      <c r="A1061" s="0" t="s">
        <v>18</v>
      </c>
      <c r="B1061" s="0" t="s">
        <v>1276</v>
      </c>
      <c r="C1061" s="0" t="s">
        <v>132</v>
      </c>
      <c r="D1061" s="0" t="s">
        <v>32</v>
      </c>
      <c r="E1061" s="0" t="s">
        <v>34</v>
      </c>
      <c r="F1061" s="0" t="s">
        <v>1302</v>
      </c>
      <c r="G1061" s="0" t="str">
        <f aca="false">CONCATENATE(LEFT(F1061,2),RIGHT(F1061,6))</f>
        <v>06360106</v>
      </c>
      <c r="H1061" s="0" t="s">
        <v>227</v>
      </c>
      <c r="I1061" s="0" t="n">
        <v>0.776390385069699</v>
      </c>
      <c r="J1061" s="0" t="n">
        <v>19.1554915237265</v>
      </c>
      <c r="K1061" s="0" t="n">
        <v>2590</v>
      </c>
      <c r="L1061" s="23" t="n">
        <f aca="false">IF(D1061="Electrique direct")</f>
        <v>0</v>
      </c>
    </row>
    <row r="1062" customFormat="false" ht="13.8" hidden="false" customHeight="false" outlineLevel="0" collapsed="false">
      <c r="A1062" s="0" t="s">
        <v>18</v>
      </c>
      <c r="B1062" s="0" t="s">
        <v>1276</v>
      </c>
      <c r="C1062" s="0" t="s">
        <v>132</v>
      </c>
      <c r="D1062" s="0" t="s">
        <v>40</v>
      </c>
      <c r="E1062" s="0" t="s">
        <v>37</v>
      </c>
      <c r="F1062" s="0" t="s">
        <v>1303</v>
      </c>
      <c r="G1062" s="0" t="str">
        <f aca="false">CONCATENATE(LEFT(F1062,2),RIGHT(F1062,6))</f>
        <v>06360303</v>
      </c>
      <c r="H1062" s="0" t="s">
        <v>227</v>
      </c>
      <c r="I1062" s="0" t="n">
        <v>0.62712518210784</v>
      </c>
      <c r="J1062" s="0" t="n">
        <v>3.82022775656501</v>
      </c>
      <c r="K1062" s="0" t="n">
        <v>808.5</v>
      </c>
      <c r="L1062" s="23" t="n">
        <f aca="false">IF(D1062="Electrique direct")</f>
        <v>0</v>
      </c>
    </row>
    <row r="1063" customFormat="false" ht="13.8" hidden="false" customHeight="false" outlineLevel="0" collapsed="false">
      <c r="A1063" s="0" t="s">
        <v>18</v>
      </c>
      <c r="B1063" s="0" t="s">
        <v>1276</v>
      </c>
      <c r="C1063" s="0" t="s">
        <v>132</v>
      </c>
      <c r="D1063" s="0" t="s">
        <v>41</v>
      </c>
      <c r="E1063" s="0" t="s">
        <v>39</v>
      </c>
      <c r="F1063" s="0" t="s">
        <v>1304</v>
      </c>
      <c r="G1063" s="0" t="str">
        <f aca="false">CONCATENATE(LEFT(F1063,2),RIGHT(F1063,6))</f>
        <v>06360404</v>
      </c>
      <c r="H1063" s="0" t="s">
        <v>227</v>
      </c>
      <c r="I1063" s="0" t="n">
        <v>0.928458769013862</v>
      </c>
      <c r="J1063" s="0" t="n">
        <v>2.95554214818805</v>
      </c>
      <c r="K1063" s="0" t="n">
        <v>808.5</v>
      </c>
      <c r="L1063" s="23" t="n">
        <f aca="false">IF(D1063="Electrique direct")</f>
        <v>0</v>
      </c>
    </row>
    <row r="1064" customFormat="false" ht="13.8" hidden="false" customHeight="false" outlineLevel="0" collapsed="false">
      <c r="A1064" s="0" t="s">
        <v>18</v>
      </c>
      <c r="B1064" s="0" t="s">
        <v>1276</v>
      </c>
      <c r="C1064" s="0" t="s">
        <v>132</v>
      </c>
      <c r="D1064" s="0" t="s">
        <v>45</v>
      </c>
      <c r="E1064" s="0" t="s">
        <v>43</v>
      </c>
      <c r="F1064" s="0" t="s">
        <v>1305</v>
      </c>
      <c r="G1064" s="0" t="str">
        <f aca="false">CONCATENATE(LEFT(F1064,2),RIGHT(F1064,6))</f>
        <v>06360602</v>
      </c>
      <c r="H1064" s="0" t="s">
        <v>227</v>
      </c>
      <c r="I1064" s="0" t="n">
        <v>0.917133540598765</v>
      </c>
      <c r="J1064" s="0" t="n">
        <v>10.4</v>
      </c>
      <c r="K1064" s="0" t="n">
        <v>1031.25</v>
      </c>
      <c r="L1064" s="23" t="n">
        <f aca="false">IF(D1064="Electrique direct")</f>
        <v>1</v>
      </c>
    </row>
    <row r="1065" customFormat="false" ht="13.8" hidden="false" customHeight="false" outlineLevel="0" collapsed="false">
      <c r="A1065" s="0" t="s">
        <v>18</v>
      </c>
      <c r="B1065" s="0" t="s">
        <v>1276</v>
      </c>
      <c r="C1065" s="0" t="s">
        <v>132</v>
      </c>
      <c r="D1065" s="0" t="s">
        <v>48</v>
      </c>
      <c r="E1065" s="0" t="s">
        <v>43</v>
      </c>
      <c r="F1065" s="0" t="s">
        <v>1306</v>
      </c>
      <c r="G1065" s="0" t="str">
        <f aca="false">CONCATENATE(LEFT(F1065,2),RIGHT(F1065,6))</f>
        <v>06360902</v>
      </c>
      <c r="H1065" s="0" t="s">
        <v>227</v>
      </c>
      <c r="I1065" s="0" t="n">
        <v>2.83541239870046</v>
      </c>
      <c r="J1065" s="0" t="n">
        <v>50.8017691721817</v>
      </c>
      <c r="K1065" s="0" t="n">
        <v>1031.25</v>
      </c>
      <c r="L1065" s="23" t="n">
        <f aca="false">IF(D1065="Electrique direct")</f>
        <v>0</v>
      </c>
    </row>
    <row r="1066" customFormat="false" ht="13.8" hidden="false" customHeight="false" outlineLevel="0" collapsed="false">
      <c r="A1066" s="0" t="s">
        <v>18</v>
      </c>
      <c r="B1066" s="0" t="s">
        <v>1276</v>
      </c>
      <c r="C1066" s="0" t="s">
        <v>132</v>
      </c>
      <c r="D1066" s="0" t="s">
        <v>35</v>
      </c>
      <c r="E1066" s="0" t="s">
        <v>33</v>
      </c>
      <c r="F1066" s="0" t="s">
        <v>1307</v>
      </c>
      <c r="G1066" s="0" t="str">
        <f aca="false">CONCATENATE(LEFT(F1066,2),RIGHT(F1066,6))</f>
        <v>06362101</v>
      </c>
      <c r="H1066" s="0" t="s">
        <v>227</v>
      </c>
      <c r="I1066" s="0" t="n">
        <v>0.882460204109622</v>
      </c>
      <c r="J1066" s="0" t="n">
        <v>22.8549020748501</v>
      </c>
      <c r="K1066" s="0" t="n">
        <v>78.375</v>
      </c>
      <c r="L1066" s="23" t="n">
        <f aca="false">IF(D1066="Electrique direct")</f>
        <v>0</v>
      </c>
    </row>
    <row r="1067" customFormat="false" ht="13.8" hidden="false" customHeight="false" outlineLevel="0" collapsed="false">
      <c r="A1067" s="0" t="s">
        <v>18</v>
      </c>
      <c r="B1067" s="0" t="s">
        <v>1276</v>
      </c>
      <c r="C1067" s="0" t="s">
        <v>132</v>
      </c>
      <c r="D1067" s="0" t="s">
        <v>35</v>
      </c>
      <c r="E1067" s="0" t="s">
        <v>34</v>
      </c>
      <c r="F1067" s="0" t="s">
        <v>1308</v>
      </c>
      <c r="G1067" s="0" t="str">
        <f aca="false">CONCATENATE(LEFT(F1067,2),RIGHT(F1067,6))</f>
        <v>06362106</v>
      </c>
      <c r="H1067" s="0" t="s">
        <v>227</v>
      </c>
      <c r="I1067" s="0" t="n">
        <v>0.895835059695806</v>
      </c>
      <c r="J1067" s="0" t="n">
        <v>22.8041565758649</v>
      </c>
      <c r="K1067" s="0" t="n">
        <v>2590</v>
      </c>
      <c r="L1067" s="23" t="n">
        <f aca="false">IF(D1067="Electrique direct")</f>
        <v>0</v>
      </c>
    </row>
    <row r="1068" customFormat="false" ht="13.8" hidden="false" customHeight="false" outlineLevel="0" collapsed="false">
      <c r="A1068" s="0" t="s">
        <v>18</v>
      </c>
      <c r="B1068" s="0" t="s">
        <v>1276</v>
      </c>
      <c r="C1068" s="0" t="s">
        <v>132</v>
      </c>
      <c r="D1068" s="0" t="s">
        <v>36</v>
      </c>
      <c r="E1068" s="0" t="s">
        <v>37</v>
      </c>
      <c r="F1068" s="0" t="s">
        <v>1309</v>
      </c>
      <c r="G1068" s="0" t="str">
        <f aca="false">CONCATENATE(LEFT(F1068,2),RIGHT(F1068,6))</f>
        <v>06362303</v>
      </c>
      <c r="H1068" s="0" t="s">
        <v>227</v>
      </c>
      <c r="I1068" s="0" t="n">
        <v>0.746685682691834</v>
      </c>
      <c r="J1068" s="0" t="n">
        <v>4.54789018638692</v>
      </c>
      <c r="K1068" s="0" t="n">
        <v>808.5</v>
      </c>
      <c r="L1068" s="23" t="n">
        <f aca="false">IF(D1068="Electrique direct")</f>
        <v>0</v>
      </c>
    </row>
    <row r="1069" customFormat="false" ht="13.8" hidden="false" customHeight="false" outlineLevel="0" collapsed="false">
      <c r="A1069" s="0" t="s">
        <v>18</v>
      </c>
      <c r="B1069" s="0" t="s">
        <v>1276</v>
      </c>
      <c r="C1069" s="0" t="s">
        <v>132</v>
      </c>
      <c r="D1069" s="0" t="s">
        <v>38</v>
      </c>
      <c r="E1069" s="0" t="s">
        <v>39</v>
      </c>
      <c r="F1069" s="0" t="s">
        <v>1310</v>
      </c>
      <c r="G1069" s="0" t="str">
        <f aca="false">CONCATENATE(LEFT(F1069,2),RIGHT(F1069,6))</f>
        <v>06362404</v>
      </c>
      <c r="H1069" s="0" t="s">
        <v>227</v>
      </c>
      <c r="I1069" s="0" t="n">
        <v>0.958722249144943</v>
      </c>
      <c r="J1069" s="0" t="n">
        <v>3.51850255736673</v>
      </c>
      <c r="K1069" s="0" t="n">
        <v>808.5</v>
      </c>
      <c r="L1069" s="23" t="n">
        <f aca="false">IF(D1069="Electrique direct")</f>
        <v>0</v>
      </c>
    </row>
    <row r="1070" customFormat="false" ht="13.8" hidden="false" customHeight="false" outlineLevel="0" collapsed="false">
      <c r="A1070" s="0" t="s">
        <v>18</v>
      </c>
      <c r="B1070" s="0" t="s">
        <v>1276</v>
      </c>
      <c r="C1070" s="0" t="s">
        <v>132</v>
      </c>
      <c r="D1070" s="0" t="s">
        <v>46</v>
      </c>
      <c r="E1070" s="0" t="s">
        <v>43</v>
      </c>
      <c r="F1070" s="0" t="s">
        <v>1311</v>
      </c>
      <c r="G1070" s="0" t="str">
        <f aca="false">CONCATENATE(LEFT(F1070,2),RIGHT(F1070,6))</f>
        <v>06362602</v>
      </c>
      <c r="H1070" s="0" t="s">
        <v>227</v>
      </c>
      <c r="I1070" s="0" t="n">
        <v>1</v>
      </c>
      <c r="J1070" s="0" t="n">
        <v>12</v>
      </c>
      <c r="K1070" s="0" t="n">
        <v>1031.25</v>
      </c>
      <c r="L1070" s="23" t="n">
        <f aca="false">IF(D1070="Electrique direct")</f>
        <v>0</v>
      </c>
    </row>
    <row r="1071" customFormat="false" ht="13.8" hidden="false" customHeight="false" outlineLevel="0" collapsed="false">
      <c r="A1071" s="0" t="s">
        <v>18</v>
      </c>
      <c r="B1071" s="0" t="s">
        <v>1276</v>
      </c>
      <c r="C1071" s="0" t="s">
        <v>132</v>
      </c>
      <c r="D1071" s="0" t="s">
        <v>49</v>
      </c>
      <c r="E1071" s="0" t="s">
        <v>43</v>
      </c>
      <c r="F1071" s="0" t="s">
        <v>1312</v>
      </c>
      <c r="G1071" s="0" t="str">
        <f aca="false">CONCATENATE(LEFT(F1071,2),RIGHT(F1071,6))</f>
        <v>06362902</v>
      </c>
      <c r="H1071" s="0" t="s">
        <v>227</v>
      </c>
      <c r="I1071" s="0" t="n">
        <v>3.01122616213059</v>
      </c>
      <c r="J1071" s="0" t="n">
        <v>60.4782966335497</v>
      </c>
      <c r="K1071" s="0" t="n">
        <v>1031.25</v>
      </c>
      <c r="L1071" s="23" t="n">
        <f aca="false">IF(D1071="Electrique direct")</f>
        <v>0</v>
      </c>
    </row>
    <row r="1072" customFormat="false" ht="13.8" hidden="false" customHeight="false" outlineLevel="0" collapsed="false">
      <c r="A1072" s="0" t="s">
        <v>19</v>
      </c>
      <c r="B1072" s="0" t="s">
        <v>1313</v>
      </c>
      <c r="C1072" s="0" t="s">
        <v>133</v>
      </c>
      <c r="D1072" s="0" t="s">
        <v>32</v>
      </c>
      <c r="E1072" s="0" t="s">
        <v>33</v>
      </c>
      <c r="F1072" s="0" t="s">
        <v>1314</v>
      </c>
      <c r="G1072" s="0" t="str">
        <f aca="false">CONCATENATE(LEFT(F1072,2),RIGHT(F1072,6))</f>
        <v>07180101</v>
      </c>
      <c r="H1072" s="0" t="s">
        <v>227</v>
      </c>
      <c r="I1072" s="0" t="n">
        <v>2.61800024864765</v>
      </c>
      <c r="J1072" s="0" t="n">
        <v>30.1216136913547</v>
      </c>
      <c r="K1072" s="0" t="n">
        <v>80</v>
      </c>
      <c r="L1072" s="23" t="n">
        <f aca="false">IF(D1072="Electrique direct")</f>
        <v>0</v>
      </c>
    </row>
    <row r="1073" customFormat="false" ht="13.8" hidden="false" customHeight="false" outlineLevel="0" collapsed="false">
      <c r="A1073" s="0" t="s">
        <v>19</v>
      </c>
      <c r="B1073" s="0" t="s">
        <v>1313</v>
      </c>
      <c r="C1073" s="0" t="s">
        <v>133</v>
      </c>
      <c r="D1073" s="0" t="s">
        <v>32</v>
      </c>
      <c r="E1073" s="0" t="s">
        <v>34</v>
      </c>
      <c r="F1073" s="0" t="s">
        <v>1315</v>
      </c>
      <c r="G1073" s="0" t="str">
        <f aca="false">CONCATENATE(LEFT(F1073,2),RIGHT(F1073,6))</f>
        <v>07180106</v>
      </c>
      <c r="H1073" s="0" t="s">
        <v>227</v>
      </c>
      <c r="I1073" s="0" t="n">
        <v>2.20575775390292</v>
      </c>
      <c r="J1073" s="0" t="n">
        <v>26.4207251915451</v>
      </c>
      <c r="K1073" s="0" t="n">
        <v>1440</v>
      </c>
      <c r="L1073" s="23" t="n">
        <f aca="false">IF(D1073="Electrique direct")</f>
        <v>0</v>
      </c>
    </row>
    <row r="1074" customFormat="false" ht="13.8" hidden="false" customHeight="false" outlineLevel="0" collapsed="false">
      <c r="A1074" s="0" t="s">
        <v>19</v>
      </c>
      <c r="B1074" s="0" t="s">
        <v>1313</v>
      </c>
      <c r="C1074" s="0" t="s">
        <v>133</v>
      </c>
      <c r="D1074" s="0" t="s">
        <v>134</v>
      </c>
      <c r="E1074" s="0" t="s">
        <v>43</v>
      </c>
      <c r="F1074" s="0" t="s">
        <v>1316</v>
      </c>
      <c r="G1074" s="0" t="str">
        <f aca="false">CONCATENATE(LEFT(F1074,2),RIGHT(F1074,6))</f>
        <v>07180202</v>
      </c>
      <c r="H1074" s="0" t="s">
        <v>227</v>
      </c>
      <c r="I1074" s="0" t="n">
        <v>0.84</v>
      </c>
      <c r="J1074" s="0" t="n">
        <v>10.4</v>
      </c>
      <c r="K1074" s="0" t="n">
        <v>750</v>
      </c>
      <c r="L1074" s="23" t="n">
        <f aca="false">IF(D1074="Electrique direct")</f>
        <v>0</v>
      </c>
    </row>
    <row r="1075" customFormat="false" ht="13.8" hidden="false" customHeight="false" outlineLevel="0" collapsed="false">
      <c r="A1075" s="0" t="s">
        <v>19</v>
      </c>
      <c r="B1075" s="0" t="s">
        <v>1313</v>
      </c>
      <c r="C1075" s="0" t="s">
        <v>133</v>
      </c>
      <c r="D1075" s="0" t="s">
        <v>40</v>
      </c>
      <c r="E1075" s="0" t="s">
        <v>37</v>
      </c>
      <c r="F1075" s="0" t="s">
        <v>1317</v>
      </c>
      <c r="G1075" s="0" t="str">
        <f aca="false">CONCATENATE(LEFT(F1075,2),RIGHT(F1075,6))</f>
        <v>07180303</v>
      </c>
      <c r="H1075" s="0" t="s">
        <v>227</v>
      </c>
      <c r="I1075" s="0" t="n">
        <v>0.696675140363582</v>
      </c>
      <c r="J1075" s="0" t="n">
        <v>12.0073492066613</v>
      </c>
      <c r="K1075" s="0" t="n">
        <v>596</v>
      </c>
      <c r="L1075" s="23" t="n">
        <f aca="false">IF(D1075="Electrique direct")</f>
        <v>0</v>
      </c>
    </row>
    <row r="1076" customFormat="false" ht="13.8" hidden="false" customHeight="false" outlineLevel="0" collapsed="false">
      <c r="A1076" s="0" t="s">
        <v>19</v>
      </c>
      <c r="B1076" s="0" t="s">
        <v>1313</v>
      </c>
      <c r="C1076" s="0" t="s">
        <v>133</v>
      </c>
      <c r="D1076" s="0" t="s">
        <v>41</v>
      </c>
      <c r="E1076" s="0" t="s">
        <v>39</v>
      </c>
      <c r="F1076" s="0" t="s">
        <v>1318</v>
      </c>
      <c r="G1076" s="0" t="str">
        <f aca="false">CONCATENATE(LEFT(F1076,2),RIGHT(F1076,6))</f>
        <v>07180404</v>
      </c>
      <c r="H1076" s="0" t="s">
        <v>227</v>
      </c>
      <c r="I1076" s="0" t="n">
        <v>0.727269249401621</v>
      </c>
      <c r="J1076" s="0" t="n">
        <v>8.68928146132467</v>
      </c>
      <c r="K1076" s="0" t="n">
        <v>624</v>
      </c>
      <c r="L1076" s="23" t="n">
        <f aca="false">IF(D1076="Electrique direct")</f>
        <v>0</v>
      </c>
    </row>
    <row r="1077" customFormat="false" ht="13.8" hidden="false" customHeight="false" outlineLevel="0" collapsed="false">
      <c r="A1077" s="0" t="s">
        <v>19</v>
      </c>
      <c r="B1077" s="0" t="s">
        <v>1313</v>
      </c>
      <c r="C1077" s="0" t="s">
        <v>133</v>
      </c>
      <c r="D1077" s="0" t="s">
        <v>45</v>
      </c>
      <c r="E1077" s="0" t="s">
        <v>43</v>
      </c>
      <c r="F1077" s="0" t="s">
        <v>1319</v>
      </c>
      <c r="G1077" s="0" t="str">
        <f aca="false">CONCATENATE(LEFT(F1077,2),RIGHT(F1077,6))</f>
        <v>07180602</v>
      </c>
      <c r="H1077" s="0" t="s">
        <v>227</v>
      </c>
      <c r="I1077" s="0" t="n">
        <v>0.919999999999999</v>
      </c>
      <c r="J1077" s="0" t="n">
        <v>10.4</v>
      </c>
      <c r="K1077" s="0" t="n">
        <v>750</v>
      </c>
      <c r="L1077" s="23" t="n">
        <f aca="false">IF(D1077="Electrique direct")</f>
        <v>1</v>
      </c>
    </row>
    <row r="1078" customFormat="false" ht="13.8" hidden="false" customHeight="false" outlineLevel="0" collapsed="false">
      <c r="A1078" s="0" t="s">
        <v>19</v>
      </c>
      <c r="B1078" s="0" t="s">
        <v>1313</v>
      </c>
      <c r="C1078" s="0" t="s">
        <v>133</v>
      </c>
      <c r="D1078" s="0" t="s">
        <v>48</v>
      </c>
      <c r="E1078" s="0" t="s">
        <v>43</v>
      </c>
      <c r="F1078" s="0" t="s">
        <v>1320</v>
      </c>
      <c r="G1078" s="0" t="str">
        <f aca="false">CONCATENATE(LEFT(F1078,2),RIGHT(F1078,6))</f>
        <v>07180902</v>
      </c>
      <c r="H1078" s="0" t="s">
        <v>227</v>
      </c>
      <c r="I1078" s="0" t="n">
        <v>2.95662809302325</v>
      </c>
      <c r="J1078" s="0" t="n">
        <v>21.5670908823214</v>
      </c>
      <c r="K1078" s="0" t="n">
        <v>760</v>
      </c>
      <c r="L1078" s="23" t="n">
        <f aca="false">IF(D1078="Electrique direct")</f>
        <v>0</v>
      </c>
    </row>
    <row r="1079" customFormat="false" ht="13.8" hidden="false" customHeight="false" outlineLevel="0" collapsed="false">
      <c r="A1079" s="0" t="s">
        <v>19</v>
      </c>
      <c r="B1079" s="0" t="s">
        <v>1313</v>
      </c>
      <c r="C1079" s="0" t="s">
        <v>133</v>
      </c>
      <c r="D1079" s="0" t="s">
        <v>55</v>
      </c>
      <c r="E1079" s="0" t="s">
        <v>43</v>
      </c>
      <c r="F1079" s="0" t="s">
        <v>1321</v>
      </c>
      <c r="G1079" s="0" t="str">
        <f aca="false">CONCATENATE(LEFT(F1079,2),RIGHT(F1079,6))</f>
        <v>07181002</v>
      </c>
      <c r="H1079" s="0" t="s">
        <v>227</v>
      </c>
      <c r="I1079" s="0" t="n">
        <v>2.8152736744186</v>
      </c>
      <c r="J1079" s="0" t="n">
        <v>3.85922288148865</v>
      </c>
      <c r="K1079" s="0" t="n">
        <v>760</v>
      </c>
      <c r="L1079" s="23" t="n">
        <f aca="false">IF(D1079="Electrique direct")</f>
        <v>0</v>
      </c>
    </row>
    <row r="1080" customFormat="false" ht="13.8" hidden="false" customHeight="false" outlineLevel="0" collapsed="false">
      <c r="A1080" s="0" t="s">
        <v>19</v>
      </c>
      <c r="B1080" s="0" t="s">
        <v>1313</v>
      </c>
      <c r="C1080" s="0" t="s">
        <v>133</v>
      </c>
      <c r="D1080" s="0" t="s">
        <v>35</v>
      </c>
      <c r="E1080" s="0" t="s">
        <v>33</v>
      </c>
      <c r="F1080" s="0" t="s">
        <v>1322</v>
      </c>
      <c r="G1080" s="0" t="str">
        <f aca="false">CONCATENATE(LEFT(F1080,2),RIGHT(F1080,6))</f>
        <v>07182101</v>
      </c>
      <c r="H1080" s="0" t="s">
        <v>227</v>
      </c>
      <c r="I1080" s="0" t="n">
        <v>3.17705777726909</v>
      </c>
      <c r="J1080" s="0" t="n">
        <v>35.8590639182794</v>
      </c>
      <c r="K1080" s="0" t="n">
        <v>80</v>
      </c>
      <c r="L1080" s="23" t="n">
        <f aca="false">IF(D1080="Electrique direct")</f>
        <v>0</v>
      </c>
    </row>
    <row r="1081" customFormat="false" ht="13.8" hidden="false" customHeight="false" outlineLevel="0" collapsed="false">
      <c r="A1081" s="0" t="s">
        <v>19</v>
      </c>
      <c r="B1081" s="0" t="s">
        <v>1313</v>
      </c>
      <c r="C1081" s="0" t="s">
        <v>133</v>
      </c>
      <c r="D1081" s="0" t="s">
        <v>35</v>
      </c>
      <c r="E1081" s="0" t="s">
        <v>34</v>
      </c>
      <c r="F1081" s="0" t="s">
        <v>1323</v>
      </c>
      <c r="G1081" s="0" t="str">
        <f aca="false">CONCATENATE(LEFT(F1081,2),RIGHT(F1081,6))</f>
        <v>07182106</v>
      </c>
      <c r="H1081" s="0" t="s">
        <v>227</v>
      </c>
      <c r="I1081" s="0" t="n">
        <v>2.66490701053421</v>
      </c>
      <c r="J1081" s="0" t="n">
        <v>31.4532442756489</v>
      </c>
      <c r="K1081" s="0" t="n">
        <v>1440</v>
      </c>
      <c r="L1081" s="23" t="n">
        <f aca="false">IF(D1081="Electrique direct")</f>
        <v>0</v>
      </c>
    </row>
    <row r="1082" customFormat="false" ht="13.8" hidden="false" customHeight="false" outlineLevel="0" collapsed="false">
      <c r="A1082" s="0" t="s">
        <v>19</v>
      </c>
      <c r="B1082" s="0" t="s">
        <v>1313</v>
      </c>
      <c r="C1082" s="0" t="s">
        <v>133</v>
      </c>
      <c r="D1082" s="0" t="s">
        <v>135</v>
      </c>
      <c r="E1082" s="0" t="s">
        <v>43</v>
      </c>
      <c r="F1082" s="0" t="s">
        <v>1324</v>
      </c>
      <c r="G1082" s="0" t="str">
        <f aca="false">CONCATENATE(LEFT(F1082,2),RIGHT(F1082,6))</f>
        <v>07182202</v>
      </c>
      <c r="H1082" s="0" t="s">
        <v>227</v>
      </c>
      <c r="I1082" s="0" t="n">
        <v>1</v>
      </c>
      <c r="J1082" s="0" t="n">
        <v>12</v>
      </c>
      <c r="K1082" s="0" t="n">
        <v>750</v>
      </c>
      <c r="L1082" s="23" t="n">
        <f aca="false">IF(D1082="Electrique direct")</f>
        <v>0</v>
      </c>
    </row>
    <row r="1083" customFormat="false" ht="13.8" hidden="false" customHeight="false" outlineLevel="0" collapsed="false">
      <c r="A1083" s="0" t="s">
        <v>19</v>
      </c>
      <c r="B1083" s="0" t="s">
        <v>1313</v>
      </c>
      <c r="C1083" s="0" t="s">
        <v>133</v>
      </c>
      <c r="D1083" s="0" t="s">
        <v>36</v>
      </c>
      <c r="E1083" s="0" t="s">
        <v>37</v>
      </c>
      <c r="F1083" s="0" t="s">
        <v>1325</v>
      </c>
      <c r="G1083" s="0" t="str">
        <f aca="false">CONCATENATE(LEFT(F1083,2),RIGHT(F1083,6))</f>
        <v>07182303</v>
      </c>
      <c r="H1083" s="0" t="s">
        <v>227</v>
      </c>
      <c r="I1083" s="0" t="n">
        <v>0.757256696292313</v>
      </c>
      <c r="J1083" s="0" t="n">
        <v>14.2944633412635</v>
      </c>
      <c r="K1083" s="0" t="n">
        <v>596</v>
      </c>
      <c r="L1083" s="23" t="n">
        <f aca="false">IF(D1083="Electrique direct")</f>
        <v>0</v>
      </c>
    </row>
    <row r="1084" customFormat="false" ht="13.8" hidden="false" customHeight="false" outlineLevel="0" collapsed="false">
      <c r="A1084" s="0" t="s">
        <v>19</v>
      </c>
      <c r="B1084" s="0" t="s">
        <v>1313</v>
      </c>
      <c r="C1084" s="0" t="s">
        <v>133</v>
      </c>
      <c r="D1084" s="0" t="s">
        <v>38</v>
      </c>
      <c r="E1084" s="0" t="s">
        <v>39</v>
      </c>
      <c r="F1084" s="0" t="s">
        <v>1326</v>
      </c>
      <c r="G1084" s="0" t="str">
        <f aca="false">CONCATENATE(LEFT(F1084,2),RIGHT(F1084,6))</f>
        <v>07182404</v>
      </c>
      <c r="H1084" s="0" t="s">
        <v>227</v>
      </c>
      <c r="I1084" s="0" t="n">
        <v>0.981239301611903</v>
      </c>
      <c r="J1084" s="0" t="n">
        <v>10.3443826920532</v>
      </c>
      <c r="K1084" s="0" t="n">
        <v>624</v>
      </c>
      <c r="L1084" s="23" t="n">
        <f aca="false">IF(D1084="Electrique direct")</f>
        <v>0</v>
      </c>
    </row>
    <row r="1085" customFormat="false" ht="13.8" hidden="false" customHeight="false" outlineLevel="0" collapsed="false">
      <c r="A1085" s="0" t="s">
        <v>19</v>
      </c>
      <c r="B1085" s="0" t="s">
        <v>1313</v>
      </c>
      <c r="C1085" s="0" t="s">
        <v>133</v>
      </c>
      <c r="D1085" s="0" t="s">
        <v>46</v>
      </c>
      <c r="E1085" s="0" t="s">
        <v>43</v>
      </c>
      <c r="F1085" s="0" t="s">
        <v>1327</v>
      </c>
      <c r="G1085" s="0" t="str">
        <f aca="false">CONCATENATE(LEFT(F1085,2),RIGHT(F1085,6))</f>
        <v>07182602</v>
      </c>
      <c r="H1085" s="0" t="s">
        <v>227</v>
      </c>
      <c r="I1085" s="0" t="n">
        <v>1</v>
      </c>
      <c r="J1085" s="0" t="n">
        <v>12</v>
      </c>
      <c r="K1085" s="0" t="n">
        <v>750</v>
      </c>
      <c r="L1085" s="23" t="n">
        <f aca="false">IF(D1085="Electrique direct")</f>
        <v>0</v>
      </c>
    </row>
    <row r="1086" customFormat="false" ht="13.8" hidden="false" customHeight="false" outlineLevel="0" collapsed="false">
      <c r="A1086" s="0" t="s">
        <v>19</v>
      </c>
      <c r="B1086" s="0" t="s">
        <v>1313</v>
      </c>
      <c r="C1086" s="0" t="s">
        <v>133</v>
      </c>
      <c r="D1086" s="0" t="s">
        <v>49</v>
      </c>
      <c r="E1086" s="0" t="s">
        <v>43</v>
      </c>
      <c r="F1086" s="0" t="s">
        <v>1328</v>
      </c>
      <c r="G1086" s="0" t="str">
        <f aca="false">CONCATENATE(LEFT(F1086,2),RIGHT(F1086,6))</f>
        <v>07182902</v>
      </c>
      <c r="H1086" s="0" t="s">
        <v>227</v>
      </c>
      <c r="I1086" s="0" t="n">
        <v>3.41149395348837</v>
      </c>
      <c r="J1086" s="0" t="n">
        <v>25.6751081932397</v>
      </c>
      <c r="K1086" s="0" t="n">
        <v>760</v>
      </c>
      <c r="L1086" s="23" t="n">
        <f aca="false">IF(D1086="Electrique direct")</f>
        <v>0</v>
      </c>
    </row>
    <row r="1087" customFormat="false" ht="13.8" hidden="false" customHeight="false" outlineLevel="0" collapsed="false">
      <c r="A1087" s="0" t="s">
        <v>19</v>
      </c>
      <c r="B1087" s="0" t="s">
        <v>1313</v>
      </c>
      <c r="C1087" s="0" t="s">
        <v>133</v>
      </c>
      <c r="D1087" s="0" t="s">
        <v>56</v>
      </c>
      <c r="E1087" s="0" t="s">
        <v>43</v>
      </c>
      <c r="F1087" s="0" t="s">
        <v>1329</v>
      </c>
      <c r="G1087" s="0" t="str">
        <f aca="false">CONCATENATE(LEFT(F1087,2),RIGHT(F1087,6))</f>
        <v>07183002</v>
      </c>
      <c r="H1087" s="0" t="s">
        <v>227</v>
      </c>
      <c r="I1087" s="0" t="n">
        <v>3.34187162790697</v>
      </c>
      <c r="J1087" s="0" t="n">
        <v>4.59431295415316</v>
      </c>
      <c r="K1087" s="0" t="n">
        <v>760</v>
      </c>
      <c r="L1087" s="23" t="n">
        <f aca="false">IF(D1087="Electrique direct")</f>
        <v>0</v>
      </c>
    </row>
    <row r="1088" customFormat="false" ht="13.8" hidden="false" customHeight="false" outlineLevel="0" collapsed="false">
      <c r="A1088" s="0" t="s">
        <v>19</v>
      </c>
      <c r="B1088" s="0" t="s">
        <v>1313</v>
      </c>
      <c r="C1088" s="0" t="s">
        <v>136</v>
      </c>
      <c r="D1088" s="0" t="s">
        <v>32</v>
      </c>
      <c r="E1088" s="0" t="s">
        <v>33</v>
      </c>
      <c r="F1088" s="0" t="s">
        <v>1330</v>
      </c>
      <c r="G1088" s="0" t="str">
        <f aca="false">CONCATENATE(LEFT(F1088,2),RIGHT(F1088,6))</f>
        <v>07320101</v>
      </c>
      <c r="H1088" s="0" t="s">
        <v>227</v>
      </c>
      <c r="I1088" s="0" t="n">
        <v>2.92407726523866</v>
      </c>
      <c r="J1088" s="0" t="n">
        <v>36.5956184096385</v>
      </c>
      <c r="K1088" s="0" t="n">
        <v>56</v>
      </c>
      <c r="L1088" s="23" t="n">
        <f aca="false">IF(D1088="Electrique direct")</f>
        <v>0</v>
      </c>
    </row>
    <row r="1089" customFormat="false" ht="13.8" hidden="false" customHeight="false" outlineLevel="0" collapsed="false">
      <c r="A1089" s="0" t="s">
        <v>19</v>
      </c>
      <c r="B1089" s="0" t="s">
        <v>1313</v>
      </c>
      <c r="C1089" s="0" t="s">
        <v>136</v>
      </c>
      <c r="D1089" s="0" t="s">
        <v>32</v>
      </c>
      <c r="E1089" s="0" t="s">
        <v>34</v>
      </c>
      <c r="F1089" s="0" t="s">
        <v>1331</v>
      </c>
      <c r="G1089" s="0" t="str">
        <f aca="false">CONCATENATE(LEFT(F1089,2),RIGHT(F1089,6))</f>
        <v>07320106</v>
      </c>
      <c r="H1089" s="0" t="s">
        <v>227</v>
      </c>
      <c r="I1089" s="0" t="n">
        <v>2.25641242683049</v>
      </c>
      <c r="J1089" s="0" t="n">
        <v>27.9826314639788</v>
      </c>
      <c r="K1089" s="0" t="n">
        <v>1760</v>
      </c>
      <c r="L1089" s="23" t="n">
        <f aca="false">IF(D1089="Electrique direct")</f>
        <v>0</v>
      </c>
    </row>
    <row r="1090" customFormat="false" ht="13.8" hidden="false" customHeight="false" outlineLevel="0" collapsed="false">
      <c r="A1090" s="0" t="s">
        <v>19</v>
      </c>
      <c r="B1090" s="0" t="s">
        <v>1313</v>
      </c>
      <c r="C1090" s="0" t="s">
        <v>136</v>
      </c>
      <c r="D1090" s="0" t="s">
        <v>134</v>
      </c>
      <c r="E1090" s="0" t="s">
        <v>43</v>
      </c>
      <c r="F1090" s="0" t="s">
        <v>1332</v>
      </c>
      <c r="G1090" s="0" t="str">
        <f aca="false">CONCATENATE(LEFT(F1090,2),RIGHT(F1090,6))</f>
        <v>07320202</v>
      </c>
      <c r="H1090" s="0" t="s">
        <v>227</v>
      </c>
      <c r="I1090" s="0" t="n">
        <v>0.84</v>
      </c>
      <c r="J1090" s="0" t="n">
        <v>10.4</v>
      </c>
      <c r="K1090" s="0" t="n">
        <v>672</v>
      </c>
      <c r="L1090" s="23" t="n">
        <f aca="false">IF(D1090="Electrique direct")</f>
        <v>0</v>
      </c>
    </row>
    <row r="1091" customFormat="false" ht="13.8" hidden="false" customHeight="false" outlineLevel="0" collapsed="false">
      <c r="A1091" s="0" t="s">
        <v>19</v>
      </c>
      <c r="B1091" s="0" t="s">
        <v>1313</v>
      </c>
      <c r="C1091" s="0" t="s">
        <v>136</v>
      </c>
      <c r="D1091" s="0" t="s">
        <v>40</v>
      </c>
      <c r="E1091" s="0" t="s">
        <v>37</v>
      </c>
      <c r="F1091" s="0" t="s">
        <v>1333</v>
      </c>
      <c r="G1091" s="0" t="str">
        <f aca="false">CONCATENATE(LEFT(F1091,2),RIGHT(F1091,6))</f>
        <v>07320303</v>
      </c>
      <c r="H1091" s="0" t="s">
        <v>227</v>
      </c>
      <c r="I1091" s="0" t="n">
        <v>0.694728613689899</v>
      </c>
      <c r="J1091" s="0" t="n">
        <v>5.10541931964914</v>
      </c>
      <c r="K1091" s="0" t="n">
        <v>520.8</v>
      </c>
      <c r="L1091" s="23" t="n">
        <f aca="false">IF(D1091="Electrique direct")</f>
        <v>0</v>
      </c>
    </row>
    <row r="1092" customFormat="false" ht="13.8" hidden="false" customHeight="false" outlineLevel="0" collapsed="false">
      <c r="A1092" s="0" t="s">
        <v>19</v>
      </c>
      <c r="B1092" s="0" t="s">
        <v>1313</v>
      </c>
      <c r="C1092" s="0" t="s">
        <v>136</v>
      </c>
      <c r="D1092" s="0" t="s">
        <v>41</v>
      </c>
      <c r="E1092" s="0" t="s">
        <v>39</v>
      </c>
      <c r="F1092" s="0" t="s">
        <v>1334</v>
      </c>
      <c r="G1092" s="0" t="str">
        <f aca="false">CONCATENATE(LEFT(F1092,2),RIGHT(F1092,6))</f>
        <v>07320404</v>
      </c>
      <c r="H1092" s="0" t="s">
        <v>227</v>
      </c>
      <c r="I1092" s="0" t="n">
        <v>0.715089022788845</v>
      </c>
      <c r="J1092" s="0" t="n">
        <v>3.85040587633188</v>
      </c>
      <c r="K1092" s="0" t="n">
        <v>516</v>
      </c>
      <c r="L1092" s="23" t="n">
        <f aca="false">IF(D1092="Electrique direct")</f>
        <v>0</v>
      </c>
    </row>
    <row r="1093" customFormat="false" ht="13.8" hidden="false" customHeight="false" outlineLevel="0" collapsed="false">
      <c r="A1093" s="0" t="s">
        <v>19</v>
      </c>
      <c r="B1093" s="0" t="s">
        <v>1313</v>
      </c>
      <c r="C1093" s="0" t="s">
        <v>136</v>
      </c>
      <c r="D1093" s="0" t="s">
        <v>45</v>
      </c>
      <c r="E1093" s="0" t="s">
        <v>43</v>
      </c>
      <c r="F1093" s="0" t="s">
        <v>1335</v>
      </c>
      <c r="G1093" s="0" t="str">
        <f aca="false">CONCATENATE(LEFT(F1093,2),RIGHT(F1093,6))</f>
        <v>07320602</v>
      </c>
      <c r="H1093" s="0" t="s">
        <v>227</v>
      </c>
      <c r="I1093" s="0" t="n">
        <v>0.919999999999999</v>
      </c>
      <c r="J1093" s="0" t="n">
        <v>10.4</v>
      </c>
      <c r="K1093" s="0" t="n">
        <v>672</v>
      </c>
      <c r="L1093" s="23" t="n">
        <f aca="false">IF(D1093="Electrique direct")</f>
        <v>1</v>
      </c>
    </row>
    <row r="1094" customFormat="false" ht="13.8" hidden="false" customHeight="false" outlineLevel="0" collapsed="false">
      <c r="A1094" s="0" t="s">
        <v>19</v>
      </c>
      <c r="B1094" s="0" t="s">
        <v>1313</v>
      </c>
      <c r="C1094" s="0" t="s">
        <v>136</v>
      </c>
      <c r="D1094" s="0" t="s">
        <v>48</v>
      </c>
      <c r="E1094" s="0" t="s">
        <v>43</v>
      </c>
      <c r="F1094" s="0" t="s">
        <v>1336</v>
      </c>
      <c r="G1094" s="0" t="str">
        <f aca="false">CONCATENATE(LEFT(F1094,2),RIGHT(F1094,6))</f>
        <v>07320902</v>
      </c>
      <c r="H1094" s="0" t="s">
        <v>227</v>
      </c>
      <c r="I1094" s="0" t="n">
        <v>2.91360837209302</v>
      </c>
      <c r="J1094" s="0" t="n">
        <v>27.202598003166</v>
      </c>
      <c r="K1094" s="0" t="n">
        <v>682.5</v>
      </c>
      <c r="L1094" s="23" t="n">
        <f aca="false">IF(D1094="Electrique direct")</f>
        <v>0</v>
      </c>
    </row>
    <row r="1095" customFormat="false" ht="13.8" hidden="false" customHeight="false" outlineLevel="0" collapsed="false">
      <c r="A1095" s="0" t="s">
        <v>19</v>
      </c>
      <c r="B1095" s="0" t="s">
        <v>1313</v>
      </c>
      <c r="C1095" s="0" t="s">
        <v>136</v>
      </c>
      <c r="D1095" s="0" t="s">
        <v>55</v>
      </c>
      <c r="E1095" s="0" t="s">
        <v>43</v>
      </c>
      <c r="F1095" s="0" t="s">
        <v>1337</v>
      </c>
      <c r="G1095" s="0" t="str">
        <f aca="false">CONCATENATE(LEFT(F1095,2),RIGHT(F1095,6))</f>
        <v>07321002</v>
      </c>
      <c r="H1095" s="0" t="s">
        <v>227</v>
      </c>
      <c r="I1095" s="0" t="n">
        <v>2.77431069767441</v>
      </c>
      <c r="J1095" s="0" t="n">
        <v>3.74530390519355</v>
      </c>
      <c r="K1095" s="0" t="n">
        <v>682.5</v>
      </c>
      <c r="L1095" s="23" t="n">
        <f aca="false">IF(D1095="Electrique direct")</f>
        <v>0</v>
      </c>
    </row>
    <row r="1096" customFormat="false" ht="13.8" hidden="false" customHeight="false" outlineLevel="0" collapsed="false">
      <c r="A1096" s="0" t="s">
        <v>19</v>
      </c>
      <c r="B1096" s="0" t="s">
        <v>1313</v>
      </c>
      <c r="C1096" s="0" t="s">
        <v>136</v>
      </c>
      <c r="D1096" s="0" t="s">
        <v>35</v>
      </c>
      <c r="E1096" s="0" t="s">
        <v>33</v>
      </c>
      <c r="F1096" s="0" t="s">
        <v>1338</v>
      </c>
      <c r="G1096" s="0" t="str">
        <f aca="false">CONCATENATE(LEFT(F1096,2),RIGHT(F1096,6))</f>
        <v>07322101</v>
      </c>
      <c r="H1096" s="0" t="s">
        <v>227</v>
      </c>
      <c r="I1096" s="0" t="n">
        <v>3.55058718833836</v>
      </c>
      <c r="J1096" s="0" t="n">
        <v>43.5662123924268</v>
      </c>
      <c r="K1096" s="0" t="n">
        <v>56</v>
      </c>
      <c r="L1096" s="23" t="n">
        <f aca="false">IF(D1096="Electrique direct")</f>
        <v>0</v>
      </c>
    </row>
    <row r="1097" customFormat="false" ht="13.8" hidden="false" customHeight="false" outlineLevel="0" collapsed="false">
      <c r="A1097" s="0" t="s">
        <v>19</v>
      </c>
      <c r="B1097" s="0" t="s">
        <v>1313</v>
      </c>
      <c r="C1097" s="0" t="s">
        <v>136</v>
      </c>
      <c r="D1097" s="0" t="s">
        <v>35</v>
      </c>
      <c r="E1097" s="0" t="s">
        <v>34</v>
      </c>
      <c r="F1097" s="0" t="s">
        <v>1339</v>
      </c>
      <c r="G1097" s="0" t="str">
        <f aca="false">CONCATENATE(LEFT(F1097,2),RIGHT(F1097,6))</f>
        <v>07322106</v>
      </c>
      <c r="H1097" s="0" t="s">
        <v>227</v>
      </c>
      <c r="I1097" s="0" t="n">
        <v>2.74413334388332</v>
      </c>
      <c r="J1097" s="0" t="n">
        <v>33.3126565047367</v>
      </c>
      <c r="K1097" s="0" t="n">
        <v>1760</v>
      </c>
      <c r="L1097" s="23" t="n">
        <f aca="false">IF(D1097="Electrique direct")</f>
        <v>0</v>
      </c>
    </row>
    <row r="1098" customFormat="false" ht="13.8" hidden="false" customHeight="false" outlineLevel="0" collapsed="false">
      <c r="A1098" s="0" t="s">
        <v>19</v>
      </c>
      <c r="B1098" s="0" t="s">
        <v>1313</v>
      </c>
      <c r="C1098" s="0" t="s">
        <v>136</v>
      </c>
      <c r="D1098" s="0" t="s">
        <v>135</v>
      </c>
      <c r="E1098" s="0" t="s">
        <v>43</v>
      </c>
      <c r="F1098" s="0" t="s">
        <v>1340</v>
      </c>
      <c r="G1098" s="0" t="str">
        <f aca="false">CONCATENATE(LEFT(F1098,2),RIGHT(F1098,6))</f>
        <v>07322202</v>
      </c>
      <c r="H1098" s="0" t="s">
        <v>227</v>
      </c>
      <c r="I1098" s="0" t="n">
        <v>1</v>
      </c>
      <c r="J1098" s="0" t="n">
        <v>12</v>
      </c>
      <c r="K1098" s="0" t="n">
        <v>672</v>
      </c>
      <c r="L1098" s="23" t="n">
        <f aca="false">IF(D1098="Electrique direct")</f>
        <v>0</v>
      </c>
    </row>
    <row r="1099" customFormat="false" ht="13.8" hidden="false" customHeight="false" outlineLevel="0" collapsed="false">
      <c r="A1099" s="0" t="s">
        <v>19</v>
      </c>
      <c r="B1099" s="0" t="s">
        <v>1313</v>
      </c>
      <c r="C1099" s="0" t="s">
        <v>136</v>
      </c>
      <c r="D1099" s="0" t="s">
        <v>36</v>
      </c>
      <c r="E1099" s="0" t="s">
        <v>37</v>
      </c>
      <c r="F1099" s="0" t="s">
        <v>1341</v>
      </c>
      <c r="G1099" s="0" t="str">
        <f aca="false">CONCATENATE(LEFT(F1099,2),RIGHT(F1099,6))</f>
        <v>07322303</v>
      </c>
      <c r="H1099" s="0" t="s">
        <v>227</v>
      </c>
      <c r="I1099" s="0" t="n">
        <v>0.757182985212167</v>
      </c>
      <c r="J1099" s="0" t="n">
        <v>6.07788014243945</v>
      </c>
      <c r="K1099" s="0" t="n">
        <v>520.8</v>
      </c>
      <c r="L1099" s="23" t="n">
        <f aca="false">IF(D1099="Electrique direct")</f>
        <v>0</v>
      </c>
    </row>
    <row r="1100" customFormat="false" ht="13.8" hidden="false" customHeight="false" outlineLevel="0" collapsed="false">
      <c r="A1100" s="0" t="s">
        <v>19</v>
      </c>
      <c r="B1100" s="0" t="s">
        <v>1313</v>
      </c>
      <c r="C1100" s="0" t="s">
        <v>136</v>
      </c>
      <c r="D1100" s="0" t="s">
        <v>38</v>
      </c>
      <c r="E1100" s="0" t="s">
        <v>39</v>
      </c>
      <c r="F1100" s="0" t="s">
        <v>1342</v>
      </c>
      <c r="G1100" s="0" t="str">
        <f aca="false">CONCATENATE(LEFT(F1100,2),RIGHT(F1100,6))</f>
        <v>07322404</v>
      </c>
      <c r="H1100" s="0" t="s">
        <v>227</v>
      </c>
      <c r="I1100" s="0" t="n">
        <v>0.978031098188251</v>
      </c>
      <c r="J1100" s="0" t="n">
        <v>4.58381651944271</v>
      </c>
      <c r="K1100" s="0" t="n">
        <v>516</v>
      </c>
      <c r="L1100" s="23" t="n">
        <f aca="false">IF(D1100="Electrique direct")</f>
        <v>0</v>
      </c>
    </row>
    <row r="1101" customFormat="false" ht="13.8" hidden="false" customHeight="false" outlineLevel="0" collapsed="false">
      <c r="A1101" s="0" t="s">
        <v>19</v>
      </c>
      <c r="B1101" s="0" t="s">
        <v>1313</v>
      </c>
      <c r="C1101" s="0" t="s">
        <v>136</v>
      </c>
      <c r="D1101" s="0" t="s">
        <v>46</v>
      </c>
      <c r="E1101" s="0" t="s">
        <v>43</v>
      </c>
      <c r="F1101" s="0" t="s">
        <v>1343</v>
      </c>
      <c r="G1101" s="0" t="str">
        <f aca="false">CONCATENATE(LEFT(F1101,2),RIGHT(F1101,6))</f>
        <v>07322602</v>
      </c>
      <c r="H1101" s="0" t="s">
        <v>227</v>
      </c>
      <c r="I1101" s="0" t="n">
        <v>1</v>
      </c>
      <c r="J1101" s="0" t="n">
        <v>12</v>
      </c>
      <c r="K1101" s="0" t="n">
        <v>672</v>
      </c>
      <c r="L1101" s="23" t="n">
        <f aca="false">IF(D1101="Electrique direct")</f>
        <v>0</v>
      </c>
    </row>
    <row r="1102" customFormat="false" ht="13.8" hidden="false" customHeight="false" outlineLevel="0" collapsed="false">
      <c r="A1102" s="0" t="s">
        <v>19</v>
      </c>
      <c r="B1102" s="0" t="s">
        <v>1313</v>
      </c>
      <c r="C1102" s="0" t="s">
        <v>136</v>
      </c>
      <c r="D1102" s="0" t="s">
        <v>49</v>
      </c>
      <c r="E1102" s="0" t="s">
        <v>43</v>
      </c>
      <c r="F1102" s="0" t="s">
        <v>1344</v>
      </c>
      <c r="G1102" s="0" t="str">
        <f aca="false">CONCATENATE(LEFT(F1102,2),RIGHT(F1102,6))</f>
        <v>07322902</v>
      </c>
      <c r="H1102" s="0" t="s">
        <v>227</v>
      </c>
      <c r="I1102" s="0" t="n">
        <v>3.36185581395348</v>
      </c>
      <c r="J1102" s="0" t="n">
        <v>32.3840452418642</v>
      </c>
      <c r="K1102" s="0" t="n">
        <v>682.5</v>
      </c>
      <c r="L1102" s="23" t="n">
        <f aca="false">IF(D1102="Electrique direct")</f>
        <v>0</v>
      </c>
    </row>
    <row r="1103" customFormat="false" ht="13.8" hidden="false" customHeight="false" outlineLevel="0" collapsed="false">
      <c r="A1103" s="0" t="s">
        <v>19</v>
      </c>
      <c r="B1103" s="0" t="s">
        <v>1313</v>
      </c>
      <c r="C1103" s="0" t="s">
        <v>136</v>
      </c>
      <c r="D1103" s="0" t="s">
        <v>56</v>
      </c>
      <c r="E1103" s="0" t="s">
        <v>43</v>
      </c>
      <c r="F1103" s="0" t="s">
        <v>1345</v>
      </c>
      <c r="G1103" s="0" t="str">
        <f aca="false">CONCATENATE(LEFT(F1103,2),RIGHT(F1103,6))</f>
        <v>07323002</v>
      </c>
      <c r="H1103" s="0" t="s">
        <v>227</v>
      </c>
      <c r="I1103" s="0" t="n">
        <v>3.2932465116279</v>
      </c>
      <c r="J1103" s="0" t="n">
        <v>4.45869512523041</v>
      </c>
      <c r="K1103" s="0" t="n">
        <v>682.5</v>
      </c>
      <c r="L1103" s="23" t="n">
        <f aca="false">IF(D1103="Electrique direct")</f>
        <v>0</v>
      </c>
    </row>
    <row r="1104" customFormat="false" ht="13.8" hidden="false" customHeight="false" outlineLevel="0" collapsed="false">
      <c r="A1104" s="0" t="s">
        <v>19</v>
      </c>
      <c r="B1104" s="0" t="s">
        <v>1313</v>
      </c>
      <c r="C1104" s="0" t="s">
        <v>140</v>
      </c>
      <c r="D1104" s="0" t="s">
        <v>32</v>
      </c>
      <c r="E1104" s="0" t="s">
        <v>33</v>
      </c>
      <c r="F1104" s="0" t="s">
        <v>1346</v>
      </c>
      <c r="G1104" s="0" t="str">
        <f aca="false">CONCATENATE(LEFT(F1104,2),RIGHT(F1104,6))</f>
        <v>07430101</v>
      </c>
      <c r="H1104" s="0" t="s">
        <v>227</v>
      </c>
      <c r="I1104" s="0" t="n">
        <v>0.864858218975526</v>
      </c>
      <c r="J1104" s="0" t="n">
        <v>17.893509324269</v>
      </c>
      <c r="K1104" s="0" t="n">
        <v>67.2</v>
      </c>
      <c r="L1104" s="23" t="n">
        <f aca="false">IF(D1104="Electrique direct")</f>
        <v>0</v>
      </c>
    </row>
    <row r="1105" customFormat="false" ht="13.8" hidden="false" customHeight="false" outlineLevel="0" collapsed="false">
      <c r="A1105" s="0" t="s">
        <v>19</v>
      </c>
      <c r="B1105" s="0" t="s">
        <v>1313</v>
      </c>
      <c r="C1105" s="0" t="s">
        <v>140</v>
      </c>
      <c r="D1105" s="0" t="s">
        <v>32</v>
      </c>
      <c r="E1105" s="0" t="s">
        <v>34</v>
      </c>
      <c r="F1105" s="0" t="s">
        <v>1347</v>
      </c>
      <c r="G1105" s="0" t="str">
        <f aca="false">CONCATENATE(LEFT(F1105,2),RIGHT(F1105,6))</f>
        <v>07430106</v>
      </c>
      <c r="H1105" s="0" t="s">
        <v>227</v>
      </c>
      <c r="I1105" s="0" t="n">
        <v>0.885393065415578</v>
      </c>
      <c r="J1105" s="0" t="n">
        <v>16.0366137157253</v>
      </c>
      <c r="K1105" s="0" t="n">
        <v>1462.85714285714</v>
      </c>
      <c r="L1105" s="23" t="n">
        <f aca="false">IF(D1105="Electrique direct")</f>
        <v>0</v>
      </c>
    </row>
    <row r="1106" customFormat="false" ht="13.8" hidden="false" customHeight="false" outlineLevel="0" collapsed="false">
      <c r="A1106" s="0" t="s">
        <v>19</v>
      </c>
      <c r="B1106" s="0" t="s">
        <v>1313</v>
      </c>
      <c r="C1106" s="0" t="s">
        <v>140</v>
      </c>
      <c r="D1106" s="0" t="s">
        <v>40</v>
      </c>
      <c r="E1106" s="0" t="s">
        <v>37</v>
      </c>
      <c r="F1106" s="0" t="s">
        <v>1348</v>
      </c>
      <c r="G1106" s="0" t="str">
        <f aca="false">CONCATENATE(LEFT(F1106,2),RIGHT(F1106,6))</f>
        <v>07430303</v>
      </c>
      <c r="H1106" s="0" t="s">
        <v>227</v>
      </c>
      <c r="I1106" s="0" t="n">
        <v>0.551313271638097</v>
      </c>
      <c r="J1106" s="0" t="n">
        <v>9.63385949100821</v>
      </c>
      <c r="K1106" s="0" t="n">
        <v>596</v>
      </c>
      <c r="L1106" s="23" t="n">
        <f aca="false">IF(D1106="Electrique direct")</f>
        <v>0</v>
      </c>
    </row>
    <row r="1107" customFormat="false" ht="13.8" hidden="false" customHeight="false" outlineLevel="0" collapsed="false">
      <c r="A1107" s="0" t="s">
        <v>19</v>
      </c>
      <c r="B1107" s="0" t="s">
        <v>1313</v>
      </c>
      <c r="C1107" s="0" t="s">
        <v>140</v>
      </c>
      <c r="D1107" s="0" t="s">
        <v>41</v>
      </c>
      <c r="E1107" s="0" t="s">
        <v>39</v>
      </c>
      <c r="F1107" s="0" t="s">
        <v>1349</v>
      </c>
      <c r="G1107" s="0" t="str">
        <f aca="false">CONCATENATE(LEFT(F1107,2),RIGHT(F1107,6))</f>
        <v>07430404</v>
      </c>
      <c r="H1107" s="0" t="s">
        <v>227</v>
      </c>
      <c r="I1107" s="0" t="n">
        <v>0.728161707594714</v>
      </c>
      <c r="J1107" s="0" t="n">
        <v>7.15657834470628</v>
      </c>
      <c r="K1107" s="0" t="n">
        <v>596</v>
      </c>
      <c r="L1107" s="23" t="n">
        <f aca="false">IF(D1107="Electrique direct")</f>
        <v>0</v>
      </c>
    </row>
    <row r="1108" customFormat="false" ht="13.8" hidden="false" customHeight="false" outlineLevel="0" collapsed="false">
      <c r="A1108" s="0" t="s">
        <v>19</v>
      </c>
      <c r="B1108" s="0" t="s">
        <v>1313</v>
      </c>
      <c r="C1108" s="0" t="s">
        <v>140</v>
      </c>
      <c r="D1108" s="0" t="s">
        <v>42</v>
      </c>
      <c r="E1108" s="0" t="s">
        <v>43</v>
      </c>
      <c r="F1108" s="0" t="s">
        <v>1350</v>
      </c>
      <c r="G1108" s="0" t="str">
        <f aca="false">CONCATENATE(LEFT(F1108,2),RIGHT(F1108,6))</f>
        <v>07430502</v>
      </c>
      <c r="H1108" s="0" t="s">
        <v>227</v>
      </c>
      <c r="I1108" s="0" t="n">
        <v>2.45701711046511</v>
      </c>
      <c r="J1108" s="0" t="n">
        <v>11.966876642461</v>
      </c>
      <c r="K1108" s="0" t="n">
        <v>750</v>
      </c>
      <c r="L1108" s="23" t="n">
        <f aca="false">IF(D1108="Electrique direct")</f>
        <v>0</v>
      </c>
    </row>
    <row r="1109" customFormat="false" ht="13.8" hidden="false" customHeight="false" outlineLevel="0" collapsed="false">
      <c r="A1109" s="0" t="s">
        <v>19</v>
      </c>
      <c r="B1109" s="0" t="s">
        <v>1313</v>
      </c>
      <c r="C1109" s="0" t="s">
        <v>140</v>
      </c>
      <c r="D1109" s="0" t="s">
        <v>45</v>
      </c>
      <c r="E1109" s="0" t="s">
        <v>43</v>
      </c>
      <c r="F1109" s="0" t="s">
        <v>1351</v>
      </c>
      <c r="G1109" s="0" t="str">
        <f aca="false">CONCATENATE(LEFT(F1109,2),RIGHT(F1109,6))</f>
        <v>07430602</v>
      </c>
      <c r="H1109" s="0" t="s">
        <v>227</v>
      </c>
      <c r="I1109" s="0" t="n">
        <v>0.92</v>
      </c>
      <c r="J1109" s="0" t="n">
        <v>10.4</v>
      </c>
      <c r="K1109" s="0" t="n">
        <v>750</v>
      </c>
      <c r="L1109" s="23" t="n">
        <f aca="false">IF(D1109="Electrique direct")</f>
        <v>1</v>
      </c>
    </row>
    <row r="1110" customFormat="false" ht="13.8" hidden="false" customHeight="false" outlineLevel="0" collapsed="false">
      <c r="A1110" s="0" t="s">
        <v>19</v>
      </c>
      <c r="B1110" s="0" t="s">
        <v>1313</v>
      </c>
      <c r="C1110" s="0" t="s">
        <v>140</v>
      </c>
      <c r="D1110" s="0" t="s">
        <v>35</v>
      </c>
      <c r="E1110" s="0" t="s">
        <v>33</v>
      </c>
      <c r="F1110" s="0" t="s">
        <v>1352</v>
      </c>
      <c r="G1110" s="0" t="str">
        <f aca="false">CONCATENATE(LEFT(F1110,2),RIGHT(F1110,6))</f>
        <v>07432101</v>
      </c>
      <c r="H1110" s="0" t="s">
        <v>227</v>
      </c>
      <c r="I1110" s="0" t="n">
        <v>0.947579655367529</v>
      </c>
      <c r="J1110" s="0" t="n">
        <v>21.301796814606</v>
      </c>
      <c r="K1110" s="0" t="n">
        <v>67.2</v>
      </c>
      <c r="L1110" s="23" t="n">
        <f aca="false">IF(D1110="Electrique direct")</f>
        <v>0</v>
      </c>
    </row>
    <row r="1111" customFormat="false" ht="13.8" hidden="false" customHeight="false" outlineLevel="0" collapsed="false">
      <c r="A1111" s="0" t="s">
        <v>19</v>
      </c>
      <c r="B1111" s="0" t="s">
        <v>1313</v>
      </c>
      <c r="C1111" s="0" t="s">
        <v>140</v>
      </c>
      <c r="D1111" s="0" t="s">
        <v>35</v>
      </c>
      <c r="E1111" s="0" t="s">
        <v>34</v>
      </c>
      <c r="F1111" s="0" t="s">
        <v>1353</v>
      </c>
      <c r="G1111" s="0" t="str">
        <f aca="false">CONCATENATE(LEFT(F1111,2),RIGHT(F1111,6))</f>
        <v>07432106</v>
      </c>
      <c r="H1111" s="0" t="s">
        <v>227</v>
      </c>
      <c r="I1111" s="0" t="n">
        <v>0.975837612316915</v>
      </c>
      <c r="J1111" s="0" t="n">
        <v>19.0912068044349</v>
      </c>
      <c r="K1111" s="0" t="n">
        <v>1462.85714285714</v>
      </c>
      <c r="L1111" s="23" t="n">
        <f aca="false">IF(D1111="Electrique direct")</f>
        <v>0</v>
      </c>
    </row>
    <row r="1112" customFormat="false" ht="13.8" hidden="false" customHeight="false" outlineLevel="0" collapsed="false">
      <c r="A1112" s="0" t="s">
        <v>19</v>
      </c>
      <c r="B1112" s="0" t="s">
        <v>1313</v>
      </c>
      <c r="C1112" s="0" t="s">
        <v>140</v>
      </c>
      <c r="D1112" s="0" t="s">
        <v>36</v>
      </c>
      <c r="E1112" s="0" t="s">
        <v>37</v>
      </c>
      <c r="F1112" s="0" t="s">
        <v>1354</v>
      </c>
      <c r="G1112" s="0" t="str">
        <f aca="false">CONCATENATE(LEFT(F1112,2),RIGHT(F1112,6))</f>
        <v>07432303</v>
      </c>
      <c r="H1112" s="0" t="s">
        <v>227</v>
      </c>
      <c r="I1112" s="0" t="n">
        <v>0.720436081892863</v>
      </c>
      <c r="J1112" s="0" t="n">
        <v>11.4688803464383</v>
      </c>
      <c r="K1112" s="0" t="n">
        <v>596</v>
      </c>
      <c r="L1112" s="23" t="n">
        <f aca="false">IF(D1112="Electrique direct")</f>
        <v>0</v>
      </c>
    </row>
    <row r="1113" customFormat="false" ht="13.8" hidden="false" customHeight="false" outlineLevel="0" collapsed="false">
      <c r="A1113" s="0" t="s">
        <v>19</v>
      </c>
      <c r="B1113" s="0" t="s">
        <v>1313</v>
      </c>
      <c r="C1113" s="0" t="s">
        <v>140</v>
      </c>
      <c r="D1113" s="0" t="s">
        <v>38</v>
      </c>
      <c r="E1113" s="0" t="s">
        <v>39</v>
      </c>
      <c r="F1113" s="0" t="s">
        <v>1355</v>
      </c>
      <c r="G1113" s="0" t="str">
        <f aca="false">CONCATENATE(LEFT(F1113,2),RIGHT(F1113,6))</f>
        <v>07432404</v>
      </c>
      <c r="H1113" s="0" t="s">
        <v>227</v>
      </c>
      <c r="I1113" s="0" t="n">
        <v>0.951166993056355</v>
      </c>
      <c r="J1113" s="0" t="n">
        <v>8.51973612465033</v>
      </c>
      <c r="K1113" s="0" t="n">
        <v>596</v>
      </c>
      <c r="L1113" s="23" t="n">
        <f aca="false">IF(D1113="Electrique direct")</f>
        <v>0</v>
      </c>
    </row>
    <row r="1114" customFormat="false" ht="13.8" hidden="false" customHeight="false" outlineLevel="0" collapsed="false">
      <c r="A1114" s="0" t="s">
        <v>19</v>
      </c>
      <c r="B1114" s="0" t="s">
        <v>1313</v>
      </c>
      <c r="C1114" s="0" t="s">
        <v>140</v>
      </c>
      <c r="D1114" s="0" t="s">
        <v>44</v>
      </c>
      <c r="E1114" s="0" t="s">
        <v>43</v>
      </c>
      <c r="F1114" s="0" t="s">
        <v>1356</v>
      </c>
      <c r="G1114" s="0" t="str">
        <f aca="false">CONCATENATE(LEFT(F1114,2),RIGHT(F1114,6))</f>
        <v>07432502</v>
      </c>
      <c r="H1114" s="0" t="s">
        <v>227</v>
      </c>
      <c r="I1114" s="0" t="n">
        <v>3.17730976744185</v>
      </c>
      <c r="J1114" s="0" t="n">
        <v>14.2462817172154</v>
      </c>
      <c r="K1114" s="0" t="n">
        <v>750</v>
      </c>
      <c r="L1114" s="23" t="n">
        <f aca="false">IF(D1114="Electrique direct")</f>
        <v>0</v>
      </c>
    </row>
    <row r="1115" customFormat="false" ht="13.8" hidden="false" customHeight="false" outlineLevel="0" collapsed="false">
      <c r="A1115" s="0" t="s">
        <v>19</v>
      </c>
      <c r="B1115" s="0" t="s">
        <v>1313</v>
      </c>
      <c r="C1115" s="0" t="s">
        <v>140</v>
      </c>
      <c r="D1115" s="0" t="s">
        <v>46</v>
      </c>
      <c r="E1115" s="0" t="s">
        <v>43</v>
      </c>
      <c r="F1115" s="0" t="s">
        <v>1357</v>
      </c>
      <c r="G1115" s="0" t="str">
        <f aca="false">CONCATENATE(LEFT(F1115,2),RIGHT(F1115,6))</f>
        <v>07432602</v>
      </c>
      <c r="H1115" s="0" t="s">
        <v>227</v>
      </c>
      <c r="I1115" s="0" t="n">
        <v>1</v>
      </c>
      <c r="J1115" s="0" t="n">
        <v>12</v>
      </c>
      <c r="K1115" s="0" t="n">
        <v>750</v>
      </c>
      <c r="L1115" s="23" t="n">
        <f aca="false">IF(D1115="Electrique direct")</f>
        <v>0</v>
      </c>
    </row>
    <row r="1116" customFormat="false" ht="13.8" hidden="false" customHeight="false" outlineLevel="0" collapsed="false">
      <c r="A1116" s="0" t="s">
        <v>19</v>
      </c>
      <c r="B1116" s="0" t="s">
        <v>1313</v>
      </c>
      <c r="C1116" s="0" t="s">
        <v>141</v>
      </c>
      <c r="D1116" s="0" t="s">
        <v>32</v>
      </c>
      <c r="E1116" s="0" t="s">
        <v>33</v>
      </c>
      <c r="F1116" s="0" t="s">
        <v>1358</v>
      </c>
      <c r="G1116" s="0" t="str">
        <f aca="false">CONCATENATE(LEFT(F1116,2),RIGHT(F1116,6))</f>
        <v>07590101</v>
      </c>
      <c r="H1116" s="0" t="s">
        <v>227</v>
      </c>
      <c r="I1116" s="0" t="n">
        <v>2.31521102517827</v>
      </c>
      <c r="J1116" s="0" t="n">
        <v>27.4396766057567</v>
      </c>
      <c r="K1116" s="0" t="n">
        <v>69.3333333333333</v>
      </c>
      <c r="L1116" s="23" t="n">
        <f aca="false">IF(D1116="Electrique direct")</f>
        <v>0</v>
      </c>
    </row>
    <row r="1117" customFormat="false" ht="13.8" hidden="false" customHeight="false" outlineLevel="0" collapsed="false">
      <c r="A1117" s="0" t="s">
        <v>19</v>
      </c>
      <c r="B1117" s="0" t="s">
        <v>1313</v>
      </c>
      <c r="C1117" s="0" t="s">
        <v>141</v>
      </c>
      <c r="D1117" s="0" t="s">
        <v>32</v>
      </c>
      <c r="E1117" s="0" t="s">
        <v>34</v>
      </c>
      <c r="F1117" s="0" t="s">
        <v>1359</v>
      </c>
      <c r="G1117" s="0" t="str">
        <f aca="false">CONCATENATE(LEFT(F1117,2),RIGHT(F1117,6))</f>
        <v>07590106</v>
      </c>
      <c r="H1117" s="0" t="s">
        <v>227</v>
      </c>
      <c r="I1117" s="0" t="n">
        <v>2.51928830962555</v>
      </c>
      <c r="J1117" s="0" t="n">
        <v>33.3293216068473</v>
      </c>
      <c r="K1117" s="0" t="n">
        <v>1760</v>
      </c>
      <c r="L1117" s="23" t="n">
        <f aca="false">IF(D1117="Electrique direct")</f>
        <v>0</v>
      </c>
    </row>
    <row r="1118" customFormat="false" ht="13.8" hidden="false" customHeight="false" outlineLevel="0" collapsed="false">
      <c r="A1118" s="0" t="s">
        <v>19</v>
      </c>
      <c r="B1118" s="0" t="s">
        <v>1313</v>
      </c>
      <c r="C1118" s="0" t="s">
        <v>141</v>
      </c>
      <c r="D1118" s="0" t="s">
        <v>134</v>
      </c>
      <c r="E1118" s="0" t="s">
        <v>43</v>
      </c>
      <c r="F1118" s="0" t="s">
        <v>1360</v>
      </c>
      <c r="G1118" s="0" t="str">
        <f aca="false">CONCATENATE(LEFT(F1118,2),RIGHT(F1118,6))</f>
        <v>07590202</v>
      </c>
      <c r="H1118" s="0" t="s">
        <v>227</v>
      </c>
      <c r="I1118" s="0" t="n">
        <v>0.84</v>
      </c>
      <c r="J1118" s="0" t="n">
        <v>10.4</v>
      </c>
      <c r="K1118" s="0" t="n">
        <v>750</v>
      </c>
      <c r="L1118" s="23" t="n">
        <f aca="false">IF(D1118="Electrique direct")</f>
        <v>0</v>
      </c>
    </row>
    <row r="1119" customFormat="false" ht="13.8" hidden="false" customHeight="false" outlineLevel="0" collapsed="false">
      <c r="A1119" s="0" t="s">
        <v>19</v>
      </c>
      <c r="B1119" s="0" t="s">
        <v>1313</v>
      </c>
      <c r="C1119" s="0" t="s">
        <v>141</v>
      </c>
      <c r="D1119" s="0" t="s">
        <v>40</v>
      </c>
      <c r="E1119" s="0" t="s">
        <v>37</v>
      </c>
      <c r="F1119" s="0" t="s">
        <v>1361</v>
      </c>
      <c r="G1119" s="0" t="str">
        <f aca="false">CONCATENATE(LEFT(F1119,2),RIGHT(F1119,6))</f>
        <v>07590303</v>
      </c>
      <c r="H1119" s="0" t="s">
        <v>227</v>
      </c>
      <c r="I1119" s="0" t="n">
        <v>0.694113104836767</v>
      </c>
      <c r="J1119" s="0" t="n">
        <v>13.9857068279288</v>
      </c>
      <c r="K1119" s="0" t="n">
        <v>596</v>
      </c>
      <c r="L1119" s="23" t="n">
        <f aca="false">IF(D1119="Electrique direct")</f>
        <v>0</v>
      </c>
    </row>
    <row r="1120" customFormat="false" ht="13.8" hidden="false" customHeight="false" outlineLevel="0" collapsed="false">
      <c r="A1120" s="0" t="s">
        <v>19</v>
      </c>
      <c r="B1120" s="0" t="s">
        <v>1313</v>
      </c>
      <c r="C1120" s="0" t="s">
        <v>141</v>
      </c>
      <c r="D1120" s="0" t="s">
        <v>41</v>
      </c>
      <c r="E1120" s="0" t="s">
        <v>39</v>
      </c>
      <c r="F1120" s="0" t="s">
        <v>1362</v>
      </c>
      <c r="G1120" s="0" t="str">
        <f aca="false">CONCATENATE(LEFT(F1120,2),RIGHT(F1120,6))</f>
        <v>07590404</v>
      </c>
      <c r="H1120" s="0" t="s">
        <v>227</v>
      </c>
      <c r="I1120" s="0" t="n">
        <v>0.724000916796944</v>
      </c>
      <c r="J1120" s="0" t="n">
        <v>8.20883485157988</v>
      </c>
      <c r="K1120" s="0" t="n">
        <v>624</v>
      </c>
      <c r="L1120" s="23" t="n">
        <f aca="false">IF(D1120="Electrique direct")</f>
        <v>0</v>
      </c>
    </row>
    <row r="1121" customFormat="false" ht="13.8" hidden="false" customHeight="false" outlineLevel="0" collapsed="false">
      <c r="A1121" s="0" t="s">
        <v>19</v>
      </c>
      <c r="B1121" s="0" t="s">
        <v>1313</v>
      </c>
      <c r="C1121" s="0" t="s">
        <v>141</v>
      </c>
      <c r="D1121" s="0" t="s">
        <v>45</v>
      </c>
      <c r="E1121" s="0" t="s">
        <v>43</v>
      </c>
      <c r="F1121" s="0" t="s">
        <v>1363</v>
      </c>
      <c r="G1121" s="0" t="str">
        <f aca="false">CONCATENATE(LEFT(F1121,2),RIGHT(F1121,6))</f>
        <v>07590602</v>
      </c>
      <c r="H1121" s="0" t="s">
        <v>227</v>
      </c>
      <c r="I1121" s="0" t="n">
        <v>0.92</v>
      </c>
      <c r="J1121" s="0" t="n">
        <v>10.4</v>
      </c>
      <c r="K1121" s="0" t="n">
        <v>750</v>
      </c>
      <c r="L1121" s="23" t="n">
        <f aca="false">IF(D1121="Electrique direct")</f>
        <v>1</v>
      </c>
    </row>
    <row r="1122" customFormat="false" ht="13.8" hidden="false" customHeight="false" outlineLevel="0" collapsed="false">
      <c r="A1122" s="0" t="s">
        <v>19</v>
      </c>
      <c r="B1122" s="0" t="s">
        <v>1313</v>
      </c>
      <c r="C1122" s="0" t="s">
        <v>141</v>
      </c>
      <c r="D1122" s="0" t="s">
        <v>48</v>
      </c>
      <c r="E1122" s="0" t="s">
        <v>43</v>
      </c>
      <c r="F1122" s="0" t="s">
        <v>1364</v>
      </c>
      <c r="G1122" s="0" t="str">
        <f aca="false">CONCATENATE(LEFT(F1122,2),RIGHT(F1122,6))</f>
        <v>07590902</v>
      </c>
      <c r="H1122" s="0" t="s">
        <v>227</v>
      </c>
      <c r="I1122" s="0" t="n">
        <v>2.95662809302325</v>
      </c>
      <c r="J1122" s="0" t="n">
        <v>56.9170378340525</v>
      </c>
      <c r="K1122" s="0" t="n">
        <v>760</v>
      </c>
      <c r="L1122" s="23" t="n">
        <f aca="false">IF(D1122="Electrique direct")</f>
        <v>0</v>
      </c>
    </row>
    <row r="1123" customFormat="false" ht="13.8" hidden="false" customHeight="false" outlineLevel="0" collapsed="false">
      <c r="A1123" s="0" t="s">
        <v>19</v>
      </c>
      <c r="B1123" s="0" t="s">
        <v>1313</v>
      </c>
      <c r="C1123" s="0" t="s">
        <v>141</v>
      </c>
      <c r="D1123" s="0" t="s">
        <v>35</v>
      </c>
      <c r="E1123" s="0" t="s">
        <v>33</v>
      </c>
      <c r="F1123" s="0" t="s">
        <v>1365</v>
      </c>
      <c r="G1123" s="0" t="str">
        <f aca="false">CONCATENATE(LEFT(F1123,2),RIGHT(F1123,6))</f>
        <v>07592101</v>
      </c>
      <c r="H1123" s="0" t="s">
        <v>227</v>
      </c>
      <c r="I1123" s="0" t="n">
        <v>2.81170339902987</v>
      </c>
      <c r="J1123" s="0" t="n">
        <v>32.6662816735198</v>
      </c>
      <c r="K1123" s="0" t="n">
        <v>69.3333333333333</v>
      </c>
      <c r="L1123" s="23" t="n">
        <f aca="false">IF(D1123="Electrique direct")</f>
        <v>0</v>
      </c>
    </row>
    <row r="1124" customFormat="false" ht="13.8" hidden="false" customHeight="false" outlineLevel="0" collapsed="false">
      <c r="A1124" s="0" t="s">
        <v>19</v>
      </c>
      <c r="B1124" s="0" t="s">
        <v>1313</v>
      </c>
      <c r="C1124" s="0" t="s">
        <v>141</v>
      </c>
      <c r="D1124" s="0" t="s">
        <v>35</v>
      </c>
      <c r="E1124" s="0" t="s">
        <v>34</v>
      </c>
      <c r="F1124" s="0" t="s">
        <v>1366</v>
      </c>
      <c r="G1124" s="0" t="str">
        <f aca="false">CONCATENATE(LEFT(F1124,2),RIGHT(F1124,6))</f>
        <v>07592106</v>
      </c>
      <c r="H1124" s="0" t="s">
        <v>227</v>
      </c>
      <c r="I1124" s="0" t="n">
        <v>3.06361239311262</v>
      </c>
      <c r="J1124" s="0" t="n">
        <v>39.6777638176754</v>
      </c>
      <c r="K1124" s="0" t="n">
        <v>1760</v>
      </c>
      <c r="L1124" s="23" t="n">
        <f aca="false">IF(D1124="Electrique direct")</f>
        <v>0</v>
      </c>
    </row>
    <row r="1125" customFormat="false" ht="13.8" hidden="false" customHeight="false" outlineLevel="0" collapsed="false">
      <c r="A1125" s="0" t="s">
        <v>19</v>
      </c>
      <c r="B1125" s="0" t="s">
        <v>1313</v>
      </c>
      <c r="C1125" s="0" t="s">
        <v>141</v>
      </c>
      <c r="D1125" s="0" t="s">
        <v>135</v>
      </c>
      <c r="E1125" s="0" t="s">
        <v>43</v>
      </c>
      <c r="F1125" s="0" t="s">
        <v>1367</v>
      </c>
      <c r="G1125" s="0" t="str">
        <f aca="false">CONCATENATE(LEFT(F1125,2),RIGHT(F1125,6))</f>
        <v>07592202</v>
      </c>
      <c r="H1125" s="0" t="s">
        <v>227</v>
      </c>
      <c r="I1125" s="0" t="n">
        <v>1</v>
      </c>
      <c r="J1125" s="0" t="n">
        <v>12</v>
      </c>
      <c r="K1125" s="0" t="n">
        <v>750</v>
      </c>
      <c r="L1125" s="23" t="n">
        <f aca="false">IF(D1125="Electrique direct")</f>
        <v>0</v>
      </c>
    </row>
    <row r="1126" customFormat="false" ht="13.8" hidden="false" customHeight="false" outlineLevel="0" collapsed="false">
      <c r="A1126" s="0" t="s">
        <v>19</v>
      </c>
      <c r="B1126" s="0" t="s">
        <v>1313</v>
      </c>
      <c r="C1126" s="0" t="s">
        <v>141</v>
      </c>
      <c r="D1126" s="0" t="s">
        <v>36</v>
      </c>
      <c r="E1126" s="0" t="s">
        <v>37</v>
      </c>
      <c r="F1126" s="0" t="s">
        <v>1368</v>
      </c>
      <c r="G1126" s="0" t="str">
        <f aca="false">CONCATENATE(LEFT(F1126,2),RIGHT(F1126,6))</f>
        <v>07592303</v>
      </c>
      <c r="H1126" s="0" t="s">
        <v>227</v>
      </c>
      <c r="I1126" s="0" t="n">
        <v>0.751336894050124</v>
      </c>
      <c r="J1126" s="0" t="n">
        <v>16.6496509856295</v>
      </c>
      <c r="K1126" s="0" t="n">
        <v>596</v>
      </c>
      <c r="L1126" s="23" t="n">
        <f aca="false">IF(D1126="Electrique direct")</f>
        <v>0</v>
      </c>
    </row>
    <row r="1127" customFormat="false" ht="13.8" hidden="false" customHeight="false" outlineLevel="0" collapsed="false">
      <c r="A1127" s="0" t="s">
        <v>19</v>
      </c>
      <c r="B1127" s="0" t="s">
        <v>1313</v>
      </c>
      <c r="C1127" s="0" t="s">
        <v>141</v>
      </c>
      <c r="D1127" s="0" t="s">
        <v>38</v>
      </c>
      <c r="E1127" s="0" t="s">
        <v>39</v>
      </c>
      <c r="F1127" s="0" t="s">
        <v>1369</v>
      </c>
      <c r="G1127" s="0" t="str">
        <f aca="false">CONCATENATE(LEFT(F1127,2),RIGHT(F1127,6))</f>
        <v>07592404</v>
      </c>
      <c r="H1127" s="0" t="s">
        <v>227</v>
      </c>
      <c r="I1127" s="0" t="n">
        <v>0.97577250642482</v>
      </c>
      <c r="J1127" s="0" t="n">
        <v>9.772422442357</v>
      </c>
      <c r="K1127" s="0" t="n">
        <v>624</v>
      </c>
      <c r="L1127" s="23" t="n">
        <f aca="false">IF(D1127="Electrique direct")</f>
        <v>0</v>
      </c>
    </row>
    <row r="1128" customFormat="false" ht="13.8" hidden="false" customHeight="false" outlineLevel="0" collapsed="false">
      <c r="A1128" s="0" t="s">
        <v>19</v>
      </c>
      <c r="B1128" s="0" t="s">
        <v>1313</v>
      </c>
      <c r="C1128" s="0" t="s">
        <v>141</v>
      </c>
      <c r="D1128" s="0" t="s">
        <v>46</v>
      </c>
      <c r="E1128" s="0" t="s">
        <v>43</v>
      </c>
      <c r="F1128" s="0" t="s">
        <v>1370</v>
      </c>
      <c r="G1128" s="0" t="str">
        <f aca="false">CONCATENATE(LEFT(F1128,2),RIGHT(F1128,6))</f>
        <v>07592602</v>
      </c>
      <c r="H1128" s="0" t="s">
        <v>227</v>
      </c>
      <c r="I1128" s="0" t="n">
        <v>1</v>
      </c>
      <c r="J1128" s="0" t="n">
        <v>12</v>
      </c>
      <c r="K1128" s="0" t="n">
        <v>750</v>
      </c>
      <c r="L1128" s="23" t="n">
        <f aca="false">IF(D1128="Electrique direct")</f>
        <v>0</v>
      </c>
    </row>
    <row r="1129" customFormat="false" ht="13.8" hidden="false" customHeight="false" outlineLevel="0" collapsed="false">
      <c r="A1129" s="0" t="s">
        <v>19</v>
      </c>
      <c r="B1129" s="0" t="s">
        <v>1313</v>
      </c>
      <c r="C1129" s="0" t="s">
        <v>141</v>
      </c>
      <c r="D1129" s="0" t="s">
        <v>49</v>
      </c>
      <c r="E1129" s="0" t="s">
        <v>43</v>
      </c>
      <c r="F1129" s="0" t="s">
        <v>1371</v>
      </c>
      <c r="G1129" s="0" t="str">
        <f aca="false">CONCATENATE(LEFT(F1129,2),RIGHT(F1129,6))</f>
        <v>07592902</v>
      </c>
      <c r="H1129" s="0" t="s">
        <v>227</v>
      </c>
      <c r="I1129" s="0" t="n">
        <v>3.41149395348837</v>
      </c>
      <c r="J1129" s="0" t="n">
        <v>67.758378373872</v>
      </c>
      <c r="K1129" s="0" t="n">
        <v>760</v>
      </c>
      <c r="L1129" s="23" t="n">
        <f aca="false">IF(D1129="Electrique direct")</f>
        <v>0</v>
      </c>
    </row>
    <row r="1130" customFormat="false" ht="13.8" hidden="false" customHeight="false" outlineLevel="0" collapsed="false">
      <c r="A1130" s="0" t="s">
        <v>19</v>
      </c>
      <c r="B1130" s="0" t="s">
        <v>1313</v>
      </c>
      <c r="C1130" s="0" t="s">
        <v>143</v>
      </c>
      <c r="D1130" s="0" t="s">
        <v>32</v>
      </c>
      <c r="E1130" s="0" t="s">
        <v>33</v>
      </c>
      <c r="F1130" s="0" t="s">
        <v>1372</v>
      </c>
      <c r="G1130" s="0" t="str">
        <f aca="false">CONCATENATE(LEFT(F1130,2),RIGHT(F1130,6))</f>
        <v>07650101</v>
      </c>
      <c r="H1130" s="0" t="s">
        <v>227</v>
      </c>
      <c r="I1130" s="0" t="n">
        <v>2.07438054703529</v>
      </c>
      <c r="J1130" s="0" t="n">
        <v>50.4803047703639</v>
      </c>
      <c r="K1130" s="0" t="n">
        <v>67.2</v>
      </c>
      <c r="L1130" s="23" t="n">
        <f aca="false">IF(D1130="Electrique direct")</f>
        <v>0</v>
      </c>
    </row>
    <row r="1131" customFormat="false" ht="13.8" hidden="false" customHeight="false" outlineLevel="0" collapsed="false">
      <c r="A1131" s="0" t="s">
        <v>19</v>
      </c>
      <c r="B1131" s="0" t="s">
        <v>1313</v>
      </c>
      <c r="C1131" s="0" t="s">
        <v>143</v>
      </c>
      <c r="D1131" s="0" t="s">
        <v>32</v>
      </c>
      <c r="E1131" s="0" t="s">
        <v>34</v>
      </c>
      <c r="F1131" s="0" t="s">
        <v>1373</v>
      </c>
      <c r="G1131" s="0" t="str">
        <f aca="false">CONCATENATE(LEFT(F1131,2),RIGHT(F1131,6))</f>
        <v>07650106</v>
      </c>
      <c r="H1131" s="0" t="s">
        <v>227</v>
      </c>
      <c r="I1131" s="0" t="n">
        <v>2.12550354447638</v>
      </c>
      <c r="J1131" s="0" t="n">
        <v>52.6864584612685</v>
      </c>
      <c r="K1131" s="0" t="n">
        <v>1480</v>
      </c>
      <c r="L1131" s="23" t="n">
        <f aca="false">IF(D1131="Electrique direct")</f>
        <v>0</v>
      </c>
    </row>
    <row r="1132" customFormat="false" ht="13.8" hidden="false" customHeight="false" outlineLevel="0" collapsed="false">
      <c r="A1132" s="0" t="s">
        <v>19</v>
      </c>
      <c r="B1132" s="0" t="s">
        <v>1313</v>
      </c>
      <c r="C1132" s="0" t="s">
        <v>143</v>
      </c>
      <c r="D1132" s="0" t="s">
        <v>134</v>
      </c>
      <c r="E1132" s="0" t="s">
        <v>43</v>
      </c>
      <c r="F1132" s="0" t="s">
        <v>1374</v>
      </c>
      <c r="G1132" s="0" t="str">
        <f aca="false">CONCATENATE(LEFT(F1132,2),RIGHT(F1132,6))</f>
        <v>07650202</v>
      </c>
      <c r="H1132" s="0" t="s">
        <v>227</v>
      </c>
      <c r="I1132" s="0" t="n">
        <v>0.84</v>
      </c>
      <c r="J1132" s="0" t="n">
        <v>10.4</v>
      </c>
      <c r="K1132" s="0" t="n">
        <v>750</v>
      </c>
      <c r="L1132" s="23" t="n">
        <f aca="false">IF(D1132="Electrique direct")</f>
        <v>0</v>
      </c>
    </row>
    <row r="1133" customFormat="false" ht="13.8" hidden="false" customHeight="false" outlineLevel="0" collapsed="false">
      <c r="A1133" s="0" t="s">
        <v>19</v>
      </c>
      <c r="B1133" s="0" t="s">
        <v>1313</v>
      </c>
      <c r="C1133" s="0" t="s">
        <v>143</v>
      </c>
      <c r="D1133" s="0" t="s">
        <v>40</v>
      </c>
      <c r="E1133" s="0" t="s">
        <v>37</v>
      </c>
      <c r="F1133" s="0" t="s">
        <v>1375</v>
      </c>
      <c r="G1133" s="0" t="str">
        <f aca="false">CONCATENATE(LEFT(F1133,2),RIGHT(F1133,6))</f>
        <v>07650303</v>
      </c>
      <c r="H1133" s="0" t="s">
        <v>227</v>
      </c>
      <c r="I1133" s="0" t="n">
        <v>0.692146111666082</v>
      </c>
      <c r="J1133" s="0" t="n">
        <v>25.6890912104124</v>
      </c>
      <c r="K1133" s="0" t="n">
        <v>596</v>
      </c>
      <c r="L1133" s="23" t="n">
        <f aca="false">IF(D1133="Electrique direct")</f>
        <v>0</v>
      </c>
    </row>
    <row r="1134" customFormat="false" ht="13.8" hidden="false" customHeight="false" outlineLevel="0" collapsed="false">
      <c r="A1134" s="0" t="s">
        <v>19</v>
      </c>
      <c r="B1134" s="0" t="s">
        <v>1313</v>
      </c>
      <c r="C1134" s="0" t="s">
        <v>143</v>
      </c>
      <c r="D1134" s="0" t="s">
        <v>41</v>
      </c>
      <c r="E1134" s="0" t="s">
        <v>39</v>
      </c>
      <c r="F1134" s="0" t="s">
        <v>1376</v>
      </c>
      <c r="G1134" s="0" t="str">
        <f aca="false">CONCATENATE(LEFT(F1134,2),RIGHT(F1134,6))</f>
        <v>07650404</v>
      </c>
      <c r="H1134" s="0" t="s">
        <v>227</v>
      </c>
      <c r="I1134" s="0" t="n">
        <v>0.706388400388766</v>
      </c>
      <c r="J1134" s="0" t="n">
        <v>17.420463039178</v>
      </c>
      <c r="K1134" s="0" t="n">
        <v>596</v>
      </c>
      <c r="L1134" s="23" t="n">
        <f aca="false">IF(D1134="Electrique direct")</f>
        <v>0</v>
      </c>
    </row>
    <row r="1135" customFormat="false" ht="13.8" hidden="false" customHeight="false" outlineLevel="0" collapsed="false">
      <c r="A1135" s="0" t="s">
        <v>19</v>
      </c>
      <c r="B1135" s="0" t="s">
        <v>1313</v>
      </c>
      <c r="C1135" s="0" t="s">
        <v>143</v>
      </c>
      <c r="D1135" s="0" t="s">
        <v>45</v>
      </c>
      <c r="E1135" s="0" t="s">
        <v>43</v>
      </c>
      <c r="F1135" s="0" t="s">
        <v>1377</v>
      </c>
      <c r="G1135" s="0" t="str">
        <f aca="false">CONCATENATE(LEFT(F1135,2),RIGHT(F1135,6))</f>
        <v>07650602</v>
      </c>
      <c r="H1135" s="0" t="s">
        <v>227</v>
      </c>
      <c r="I1135" s="0" t="n">
        <v>0.92</v>
      </c>
      <c r="J1135" s="0" t="n">
        <v>10.4</v>
      </c>
      <c r="K1135" s="0" t="n">
        <v>750</v>
      </c>
      <c r="L1135" s="23" t="n">
        <f aca="false">IF(D1135="Electrique direct")</f>
        <v>1</v>
      </c>
    </row>
    <row r="1136" customFormat="false" ht="13.8" hidden="false" customHeight="false" outlineLevel="0" collapsed="false">
      <c r="A1136" s="0" t="s">
        <v>19</v>
      </c>
      <c r="B1136" s="0" t="s">
        <v>1313</v>
      </c>
      <c r="C1136" s="0" t="s">
        <v>143</v>
      </c>
      <c r="D1136" s="0" t="s">
        <v>48</v>
      </c>
      <c r="E1136" s="0" t="s">
        <v>43</v>
      </c>
      <c r="F1136" s="0" t="s">
        <v>1378</v>
      </c>
      <c r="G1136" s="0" t="str">
        <f aca="false">CONCATENATE(LEFT(F1136,2),RIGHT(F1136,6))</f>
        <v>07650902</v>
      </c>
      <c r="H1136" s="0" t="s">
        <v>227</v>
      </c>
      <c r="I1136" s="0" t="n">
        <v>2.95662809302325</v>
      </c>
      <c r="J1136" s="0" t="n">
        <v>34.8902684676754</v>
      </c>
      <c r="K1136" s="0" t="n">
        <v>760</v>
      </c>
      <c r="L1136" s="23" t="n">
        <f aca="false">IF(D1136="Electrique direct")</f>
        <v>0</v>
      </c>
    </row>
    <row r="1137" customFormat="false" ht="13.8" hidden="false" customHeight="false" outlineLevel="0" collapsed="false">
      <c r="A1137" s="0" t="s">
        <v>19</v>
      </c>
      <c r="B1137" s="0" t="s">
        <v>1313</v>
      </c>
      <c r="C1137" s="0" t="s">
        <v>143</v>
      </c>
      <c r="D1137" s="0" t="s">
        <v>55</v>
      </c>
      <c r="E1137" s="0" t="s">
        <v>43</v>
      </c>
      <c r="F1137" s="0" t="s">
        <v>1379</v>
      </c>
      <c r="G1137" s="0" t="str">
        <f aca="false">CONCATENATE(LEFT(F1137,2),RIGHT(F1137,6))</f>
        <v>07651002</v>
      </c>
      <c r="H1137" s="0" t="s">
        <v>227</v>
      </c>
      <c r="I1137" s="0" t="n">
        <v>2.72589990697674</v>
      </c>
      <c r="J1137" s="0" t="n">
        <v>9.60155699352696</v>
      </c>
      <c r="K1137" s="0" t="n">
        <v>880</v>
      </c>
      <c r="L1137" s="23" t="n">
        <f aca="false">IF(D1137="Electrique direct")</f>
        <v>0</v>
      </c>
    </row>
    <row r="1138" customFormat="false" ht="13.8" hidden="false" customHeight="false" outlineLevel="0" collapsed="false">
      <c r="A1138" s="0" t="s">
        <v>19</v>
      </c>
      <c r="B1138" s="0" t="s">
        <v>1313</v>
      </c>
      <c r="C1138" s="0" t="s">
        <v>143</v>
      </c>
      <c r="D1138" s="0" t="s">
        <v>35</v>
      </c>
      <c r="E1138" s="0" t="s">
        <v>33</v>
      </c>
      <c r="F1138" s="0" t="s">
        <v>1380</v>
      </c>
      <c r="G1138" s="0" t="str">
        <f aca="false">CONCATENATE(LEFT(F1138,2),RIGHT(F1138,6))</f>
        <v>07652101</v>
      </c>
      <c r="H1138" s="0" t="s">
        <v>227</v>
      </c>
      <c r="I1138" s="0" t="n">
        <v>2.50724073931768</v>
      </c>
      <c r="J1138" s="0" t="n">
        <v>60.0956009170999</v>
      </c>
      <c r="K1138" s="0" t="n">
        <v>67.2</v>
      </c>
      <c r="L1138" s="23" t="n">
        <f aca="false">IF(D1138="Electrique direct")</f>
        <v>0</v>
      </c>
    </row>
    <row r="1139" customFormat="false" ht="13.8" hidden="false" customHeight="false" outlineLevel="0" collapsed="false">
      <c r="A1139" s="0" t="s">
        <v>19</v>
      </c>
      <c r="B1139" s="0" t="s">
        <v>1313</v>
      </c>
      <c r="C1139" s="0" t="s">
        <v>143</v>
      </c>
      <c r="D1139" s="0" t="s">
        <v>35</v>
      </c>
      <c r="E1139" s="0" t="s">
        <v>34</v>
      </c>
      <c r="F1139" s="0" t="s">
        <v>1381</v>
      </c>
      <c r="G1139" s="0" t="str">
        <f aca="false">CONCATENATE(LEFT(F1139,2),RIGHT(F1139,6))</f>
        <v>07652106</v>
      </c>
      <c r="H1139" s="0" t="s">
        <v>227</v>
      </c>
      <c r="I1139" s="0" t="n">
        <v>2.57348655604679</v>
      </c>
      <c r="J1139" s="0" t="n">
        <v>62.721974358653</v>
      </c>
      <c r="K1139" s="0" t="n">
        <v>1480</v>
      </c>
      <c r="L1139" s="23" t="n">
        <f aca="false">IF(D1139="Electrique direct")</f>
        <v>0</v>
      </c>
    </row>
    <row r="1140" customFormat="false" ht="13.8" hidden="false" customHeight="false" outlineLevel="0" collapsed="false">
      <c r="A1140" s="0" t="s">
        <v>19</v>
      </c>
      <c r="B1140" s="0" t="s">
        <v>1313</v>
      </c>
      <c r="C1140" s="0" t="s">
        <v>143</v>
      </c>
      <c r="D1140" s="0" t="s">
        <v>135</v>
      </c>
      <c r="E1140" s="0" t="s">
        <v>43</v>
      </c>
      <c r="F1140" s="0" t="s">
        <v>1382</v>
      </c>
      <c r="G1140" s="0" t="str">
        <f aca="false">CONCATENATE(LEFT(F1140,2),RIGHT(F1140,6))</f>
        <v>07652202</v>
      </c>
      <c r="H1140" s="0" t="s">
        <v>227</v>
      </c>
      <c r="I1140" s="0" t="n">
        <v>1</v>
      </c>
      <c r="J1140" s="0" t="n">
        <v>12</v>
      </c>
      <c r="K1140" s="0" t="n">
        <v>750</v>
      </c>
      <c r="L1140" s="23" t="n">
        <f aca="false">IF(D1140="Electrique direct")</f>
        <v>0</v>
      </c>
    </row>
    <row r="1141" customFormat="false" ht="13.8" hidden="false" customHeight="false" outlineLevel="0" collapsed="false">
      <c r="A1141" s="0" t="s">
        <v>19</v>
      </c>
      <c r="B1141" s="0" t="s">
        <v>1313</v>
      </c>
      <c r="C1141" s="0" t="s">
        <v>143</v>
      </c>
      <c r="D1141" s="0" t="s">
        <v>36</v>
      </c>
      <c r="E1141" s="0" t="s">
        <v>37</v>
      </c>
      <c r="F1141" s="0" t="s">
        <v>1383</v>
      </c>
      <c r="G1141" s="0" t="str">
        <f aca="false">CONCATENATE(LEFT(F1141,2),RIGHT(F1141,6))</f>
        <v>07652303</v>
      </c>
      <c r="H1141" s="0" t="s">
        <v>227</v>
      </c>
      <c r="I1141" s="0" t="n">
        <v>0.750812573529875</v>
      </c>
      <c r="J1141" s="0" t="n">
        <v>30.5822514409672</v>
      </c>
      <c r="K1141" s="0" t="n">
        <v>596</v>
      </c>
      <c r="L1141" s="23" t="n">
        <f aca="false">IF(D1141="Electrique direct")</f>
        <v>0</v>
      </c>
    </row>
    <row r="1142" customFormat="false" ht="13.8" hidden="false" customHeight="false" outlineLevel="0" collapsed="false">
      <c r="A1142" s="0" t="s">
        <v>19</v>
      </c>
      <c r="B1142" s="0" t="s">
        <v>1313</v>
      </c>
      <c r="C1142" s="0" t="s">
        <v>143</v>
      </c>
      <c r="D1142" s="0" t="s">
        <v>38</v>
      </c>
      <c r="E1142" s="0" t="s">
        <v>39</v>
      </c>
      <c r="F1142" s="0" t="s">
        <v>1384</v>
      </c>
      <c r="G1142" s="0" t="str">
        <f aca="false">CONCATENATE(LEFT(F1142,2),RIGHT(F1142,6))</f>
        <v>07652404</v>
      </c>
      <c r="H1142" s="0" t="s">
        <v>227</v>
      </c>
      <c r="I1142" s="0" t="n">
        <v>0.971104954503384</v>
      </c>
      <c r="J1142" s="0" t="n">
        <v>20.7386464752119</v>
      </c>
      <c r="K1142" s="0" t="n">
        <v>596</v>
      </c>
      <c r="L1142" s="23" t="n">
        <f aca="false">IF(D1142="Electrique direct")</f>
        <v>0</v>
      </c>
    </row>
    <row r="1143" customFormat="false" ht="13.8" hidden="false" customHeight="false" outlineLevel="0" collapsed="false">
      <c r="A1143" s="0" t="s">
        <v>19</v>
      </c>
      <c r="B1143" s="0" t="s">
        <v>1313</v>
      </c>
      <c r="C1143" s="0" t="s">
        <v>143</v>
      </c>
      <c r="D1143" s="0" t="s">
        <v>46</v>
      </c>
      <c r="E1143" s="0" t="s">
        <v>43</v>
      </c>
      <c r="F1143" s="0" t="s">
        <v>1385</v>
      </c>
      <c r="G1143" s="0" t="str">
        <f aca="false">CONCATENATE(LEFT(F1143,2),RIGHT(F1143,6))</f>
        <v>07652602</v>
      </c>
      <c r="H1143" s="0" t="s">
        <v>227</v>
      </c>
      <c r="I1143" s="0" t="n">
        <v>1</v>
      </c>
      <c r="J1143" s="0" t="n">
        <v>12</v>
      </c>
      <c r="K1143" s="0" t="n">
        <v>750</v>
      </c>
      <c r="L1143" s="23" t="n">
        <f aca="false">IF(D1143="Electrique direct")</f>
        <v>0</v>
      </c>
    </row>
    <row r="1144" customFormat="false" ht="13.8" hidden="false" customHeight="false" outlineLevel="0" collapsed="false">
      <c r="A1144" s="0" t="s">
        <v>19</v>
      </c>
      <c r="B1144" s="0" t="s">
        <v>1313</v>
      </c>
      <c r="C1144" s="0" t="s">
        <v>143</v>
      </c>
      <c r="D1144" s="0" t="s">
        <v>49</v>
      </c>
      <c r="E1144" s="0" t="s">
        <v>43</v>
      </c>
      <c r="F1144" s="0" t="s">
        <v>1386</v>
      </c>
      <c r="G1144" s="0" t="str">
        <f aca="false">CONCATENATE(LEFT(F1144,2),RIGHT(F1144,6))</f>
        <v>07652902</v>
      </c>
      <c r="H1144" s="0" t="s">
        <v>227</v>
      </c>
      <c r="I1144" s="0" t="n">
        <v>3.41149395348837</v>
      </c>
      <c r="J1144" s="0" t="n">
        <v>41.5360338900898</v>
      </c>
      <c r="K1144" s="0" t="n">
        <v>760</v>
      </c>
      <c r="L1144" s="23" t="n">
        <f aca="false">IF(D1144="Electrique direct")</f>
        <v>0</v>
      </c>
    </row>
    <row r="1145" customFormat="false" ht="13.8" hidden="false" customHeight="false" outlineLevel="0" collapsed="false">
      <c r="A1145" s="0" t="s">
        <v>19</v>
      </c>
      <c r="B1145" s="0" t="s">
        <v>1313</v>
      </c>
      <c r="C1145" s="0" t="s">
        <v>143</v>
      </c>
      <c r="D1145" s="0" t="s">
        <v>56</v>
      </c>
      <c r="E1145" s="0" t="s">
        <v>43</v>
      </c>
      <c r="F1145" s="0" t="s">
        <v>1387</v>
      </c>
      <c r="G1145" s="0" t="str">
        <f aca="false">CONCATENATE(LEFT(F1145,2),RIGHT(F1145,6))</f>
        <v>07653002</v>
      </c>
      <c r="H1145" s="0" t="s">
        <v>227</v>
      </c>
      <c r="I1145" s="0" t="n">
        <v>3.23578046511627</v>
      </c>
      <c r="J1145" s="0" t="n">
        <v>11.430424992294</v>
      </c>
      <c r="K1145" s="0" t="n">
        <v>880</v>
      </c>
      <c r="L1145" s="23" t="n">
        <f aca="false">IF(D1145="Electrique direct")</f>
        <v>0</v>
      </c>
    </row>
    <row r="1146" customFormat="false" ht="13.8" hidden="false" customHeight="false" outlineLevel="0" collapsed="false">
      <c r="A1146" s="0" t="s">
        <v>19</v>
      </c>
      <c r="B1146" s="0" t="s">
        <v>1313</v>
      </c>
      <c r="C1146" s="0" t="s">
        <v>144</v>
      </c>
      <c r="D1146" s="0" t="s">
        <v>32</v>
      </c>
      <c r="E1146" s="0" t="s">
        <v>33</v>
      </c>
      <c r="F1146" s="0" t="s">
        <v>1388</v>
      </c>
      <c r="G1146" s="0" t="str">
        <f aca="false">CONCATENATE(LEFT(F1146,2),RIGHT(F1146,6))</f>
        <v>07800101</v>
      </c>
      <c r="H1146" s="0" t="s">
        <v>227</v>
      </c>
      <c r="I1146" s="0" t="n">
        <v>2.08070524564634</v>
      </c>
      <c r="J1146" s="0" t="n">
        <v>53.4994895917058</v>
      </c>
      <c r="K1146" s="0" t="n">
        <v>70.4</v>
      </c>
      <c r="L1146" s="23" t="n">
        <f aca="false">IF(D1146="Electrique direct")</f>
        <v>0</v>
      </c>
    </row>
    <row r="1147" customFormat="false" ht="13.8" hidden="false" customHeight="false" outlineLevel="0" collapsed="false">
      <c r="A1147" s="0" t="s">
        <v>19</v>
      </c>
      <c r="B1147" s="0" t="s">
        <v>1313</v>
      </c>
      <c r="C1147" s="0" t="s">
        <v>144</v>
      </c>
      <c r="D1147" s="0" t="s">
        <v>32</v>
      </c>
      <c r="E1147" s="0" t="s">
        <v>34</v>
      </c>
      <c r="F1147" s="0" t="s">
        <v>1389</v>
      </c>
      <c r="G1147" s="0" t="str">
        <f aca="false">CONCATENATE(LEFT(F1147,2),RIGHT(F1147,6))</f>
        <v>07800106</v>
      </c>
      <c r="H1147" s="0" t="s">
        <v>227</v>
      </c>
      <c r="I1147" s="0" t="n">
        <v>2.11289794313849</v>
      </c>
      <c r="J1147" s="0" t="n">
        <v>60.107403083373</v>
      </c>
      <c r="K1147" s="0" t="n">
        <v>1480</v>
      </c>
      <c r="L1147" s="23" t="n">
        <f aca="false">IF(D1147="Electrique direct")</f>
        <v>0</v>
      </c>
    </row>
    <row r="1148" customFormat="false" ht="13.8" hidden="false" customHeight="false" outlineLevel="0" collapsed="false">
      <c r="A1148" s="0" t="s">
        <v>19</v>
      </c>
      <c r="B1148" s="0" t="s">
        <v>1313</v>
      </c>
      <c r="C1148" s="0" t="s">
        <v>144</v>
      </c>
      <c r="D1148" s="0" t="s">
        <v>134</v>
      </c>
      <c r="E1148" s="0" t="s">
        <v>43</v>
      </c>
      <c r="F1148" s="0" t="s">
        <v>1390</v>
      </c>
      <c r="G1148" s="0" t="str">
        <f aca="false">CONCATENATE(LEFT(F1148,2),RIGHT(F1148,6))</f>
        <v>07800202</v>
      </c>
      <c r="H1148" s="0" t="s">
        <v>227</v>
      </c>
      <c r="I1148" s="0" t="n">
        <v>0.84</v>
      </c>
      <c r="J1148" s="0" t="n">
        <v>10.4</v>
      </c>
      <c r="K1148" s="0" t="n">
        <v>750</v>
      </c>
      <c r="L1148" s="23" t="n">
        <f aca="false">IF(D1148="Electrique direct")</f>
        <v>0</v>
      </c>
    </row>
    <row r="1149" customFormat="false" ht="13.8" hidden="false" customHeight="false" outlineLevel="0" collapsed="false">
      <c r="A1149" s="0" t="s">
        <v>19</v>
      </c>
      <c r="B1149" s="0" t="s">
        <v>1313</v>
      </c>
      <c r="C1149" s="0" t="s">
        <v>144</v>
      </c>
      <c r="D1149" s="0" t="s">
        <v>40</v>
      </c>
      <c r="E1149" s="0" t="s">
        <v>37</v>
      </c>
      <c r="F1149" s="0" t="s">
        <v>1391</v>
      </c>
      <c r="G1149" s="0" t="str">
        <f aca="false">CONCATENATE(LEFT(F1149,2),RIGHT(F1149,6))</f>
        <v>07800303</v>
      </c>
      <c r="H1149" s="0" t="s">
        <v>227</v>
      </c>
      <c r="I1149" s="0" t="n">
        <v>0.693864727433634</v>
      </c>
      <c r="J1149" s="0" t="n">
        <v>25.8195931722229</v>
      </c>
      <c r="K1149" s="0" t="n">
        <v>596</v>
      </c>
      <c r="L1149" s="23" t="n">
        <f aca="false">IF(D1149="Electrique direct")</f>
        <v>0</v>
      </c>
    </row>
    <row r="1150" customFormat="false" ht="13.8" hidden="false" customHeight="false" outlineLevel="0" collapsed="false">
      <c r="A1150" s="0" t="s">
        <v>19</v>
      </c>
      <c r="B1150" s="0" t="s">
        <v>1313</v>
      </c>
      <c r="C1150" s="0" t="s">
        <v>144</v>
      </c>
      <c r="D1150" s="0" t="s">
        <v>41</v>
      </c>
      <c r="E1150" s="0" t="s">
        <v>39</v>
      </c>
      <c r="F1150" s="0" t="s">
        <v>1392</v>
      </c>
      <c r="G1150" s="0" t="str">
        <f aca="false">CONCATENATE(LEFT(F1150,2),RIGHT(F1150,6))</f>
        <v>07800404</v>
      </c>
      <c r="H1150" s="0" t="s">
        <v>227</v>
      </c>
      <c r="I1150" s="0" t="n">
        <v>0.707679396954448</v>
      </c>
      <c r="J1150" s="0" t="n">
        <v>17.0950026655679</v>
      </c>
      <c r="K1150" s="0" t="n">
        <v>596</v>
      </c>
      <c r="L1150" s="23" t="n">
        <f aca="false">IF(D1150="Electrique direct")</f>
        <v>0</v>
      </c>
    </row>
    <row r="1151" customFormat="false" ht="13.8" hidden="false" customHeight="false" outlineLevel="0" collapsed="false">
      <c r="A1151" s="0" t="s">
        <v>19</v>
      </c>
      <c r="B1151" s="0" t="s">
        <v>1313</v>
      </c>
      <c r="C1151" s="0" t="s">
        <v>144</v>
      </c>
      <c r="D1151" s="0" t="s">
        <v>45</v>
      </c>
      <c r="E1151" s="0" t="s">
        <v>43</v>
      </c>
      <c r="F1151" s="0" t="s">
        <v>1393</v>
      </c>
      <c r="G1151" s="0" t="str">
        <f aca="false">CONCATENATE(LEFT(F1151,2),RIGHT(F1151,6))</f>
        <v>07800602</v>
      </c>
      <c r="H1151" s="0" t="s">
        <v>227</v>
      </c>
      <c r="I1151" s="0" t="n">
        <v>0.92</v>
      </c>
      <c r="J1151" s="0" t="n">
        <v>10.4</v>
      </c>
      <c r="K1151" s="0" t="n">
        <v>750</v>
      </c>
      <c r="L1151" s="23" t="n">
        <f aca="false">IF(D1151="Electrique direct")</f>
        <v>1</v>
      </c>
    </row>
    <row r="1152" customFormat="false" ht="13.8" hidden="false" customHeight="false" outlineLevel="0" collapsed="false">
      <c r="A1152" s="0" t="s">
        <v>19</v>
      </c>
      <c r="B1152" s="0" t="s">
        <v>1313</v>
      </c>
      <c r="C1152" s="0" t="s">
        <v>144</v>
      </c>
      <c r="D1152" s="0" t="s">
        <v>48</v>
      </c>
      <c r="E1152" s="0" t="s">
        <v>43</v>
      </c>
      <c r="F1152" s="0" t="s">
        <v>1394</v>
      </c>
      <c r="G1152" s="0" t="str">
        <f aca="false">CONCATENATE(LEFT(F1152,2),RIGHT(F1152,6))</f>
        <v>07800902</v>
      </c>
      <c r="H1152" s="0" t="s">
        <v>227</v>
      </c>
      <c r="I1152" s="0" t="n">
        <v>2.95662809302325</v>
      </c>
      <c r="J1152" s="0" t="n">
        <v>68.6231971060135</v>
      </c>
      <c r="K1152" s="0" t="n">
        <v>760</v>
      </c>
      <c r="L1152" s="23" t="n">
        <f aca="false">IF(D1152="Electrique direct")</f>
        <v>0</v>
      </c>
    </row>
    <row r="1153" customFormat="false" ht="13.8" hidden="false" customHeight="false" outlineLevel="0" collapsed="false">
      <c r="A1153" s="0" t="s">
        <v>19</v>
      </c>
      <c r="B1153" s="0" t="s">
        <v>1313</v>
      </c>
      <c r="C1153" s="0" t="s">
        <v>144</v>
      </c>
      <c r="D1153" s="0" t="s">
        <v>55</v>
      </c>
      <c r="E1153" s="0" t="s">
        <v>43</v>
      </c>
      <c r="F1153" s="0" t="s">
        <v>1395</v>
      </c>
      <c r="G1153" s="0" t="str">
        <f aca="false">CONCATENATE(LEFT(F1153,2),RIGHT(F1153,6))</f>
        <v>07801002</v>
      </c>
      <c r="H1153" s="0" t="s">
        <v>227</v>
      </c>
      <c r="I1153" s="0" t="n">
        <v>2.72589990697674</v>
      </c>
      <c r="J1153" s="0" t="n">
        <v>10.4007506708781</v>
      </c>
      <c r="K1153" s="0" t="n">
        <v>880</v>
      </c>
      <c r="L1153" s="23" t="n">
        <f aca="false">IF(D1153="Electrique direct")</f>
        <v>0</v>
      </c>
    </row>
    <row r="1154" customFormat="false" ht="13.8" hidden="false" customHeight="false" outlineLevel="0" collapsed="false">
      <c r="A1154" s="0" t="s">
        <v>19</v>
      </c>
      <c r="B1154" s="0" t="s">
        <v>1313</v>
      </c>
      <c r="C1154" s="0" t="s">
        <v>144</v>
      </c>
      <c r="D1154" s="0" t="s">
        <v>45</v>
      </c>
      <c r="E1154" s="0" t="s">
        <v>43</v>
      </c>
      <c r="F1154" s="0" t="s">
        <v>1396</v>
      </c>
      <c r="G1154" s="0" t="str">
        <f aca="false">CONCATENATE(LEFT(F1154,2),RIGHT(F1154,6))</f>
        <v>07802101</v>
      </c>
      <c r="H1154" s="0" t="s">
        <v>227</v>
      </c>
      <c r="I1154" s="0" t="n">
        <v>2.52167109770355</v>
      </c>
      <c r="J1154" s="0" t="n">
        <v>63.6898685615545</v>
      </c>
      <c r="K1154" s="0" t="n">
        <v>750</v>
      </c>
      <c r="L1154" s="23" t="n">
        <f aca="false">IF(D1154="Electrique direct")</f>
        <v>1</v>
      </c>
    </row>
    <row r="1155" customFormat="false" ht="13.8" hidden="false" customHeight="false" outlineLevel="0" collapsed="false">
      <c r="A1155" s="0" t="s">
        <v>19</v>
      </c>
      <c r="B1155" s="0" t="s">
        <v>1313</v>
      </c>
      <c r="C1155" s="0" t="s">
        <v>144</v>
      </c>
      <c r="D1155" s="0" t="s">
        <v>45</v>
      </c>
      <c r="E1155" s="0" t="s">
        <v>43</v>
      </c>
      <c r="F1155" s="0" t="s">
        <v>1397</v>
      </c>
      <c r="G1155" s="0" t="str">
        <f aca="false">CONCATENATE(LEFT(F1155,2),RIGHT(F1155,6))</f>
        <v>07802106</v>
      </c>
      <c r="H1155" s="0" t="s">
        <v>227</v>
      </c>
      <c r="I1155" s="0" t="n">
        <v>2.55932923625959</v>
      </c>
      <c r="J1155" s="0" t="n">
        <v>71.5564322421107</v>
      </c>
      <c r="K1155" s="0" t="n">
        <v>750</v>
      </c>
      <c r="L1155" s="23" t="n">
        <f aca="false">IF(D1155="Electrique direct")</f>
        <v>1</v>
      </c>
    </row>
    <row r="1156" customFormat="false" ht="13.8" hidden="false" customHeight="false" outlineLevel="0" collapsed="false">
      <c r="A1156" s="0" t="s">
        <v>19</v>
      </c>
      <c r="B1156" s="0" t="s">
        <v>1313</v>
      </c>
      <c r="C1156" s="0" t="s">
        <v>144</v>
      </c>
      <c r="D1156" s="0" t="s">
        <v>135</v>
      </c>
      <c r="E1156" s="0" t="s">
        <v>43</v>
      </c>
      <c r="F1156" s="0" t="s">
        <v>1398</v>
      </c>
      <c r="G1156" s="0" t="str">
        <f aca="false">CONCATENATE(LEFT(F1156,2),RIGHT(F1156,6))</f>
        <v>07802202</v>
      </c>
      <c r="H1156" s="0" t="s">
        <v>227</v>
      </c>
      <c r="I1156" s="0" t="n">
        <v>1</v>
      </c>
      <c r="J1156" s="0" t="n">
        <v>12</v>
      </c>
      <c r="K1156" s="0" t="n">
        <v>750</v>
      </c>
      <c r="L1156" s="23" t="n">
        <f aca="false">IF(D1156="Electrique direct")</f>
        <v>0</v>
      </c>
    </row>
    <row r="1157" customFormat="false" ht="13.8" hidden="false" customHeight="false" outlineLevel="0" collapsed="false">
      <c r="A1157" s="0" t="s">
        <v>19</v>
      </c>
      <c r="B1157" s="0" t="s">
        <v>1313</v>
      </c>
      <c r="C1157" s="0" t="s">
        <v>144</v>
      </c>
      <c r="D1157" s="0" t="s">
        <v>36</v>
      </c>
      <c r="E1157" s="0" t="s">
        <v>37</v>
      </c>
      <c r="F1157" s="0" t="s">
        <v>1399</v>
      </c>
      <c r="G1157" s="0" t="str">
        <f aca="false">CONCATENATE(LEFT(F1157,2),RIGHT(F1157,6))</f>
        <v>07802303</v>
      </c>
      <c r="H1157" s="0" t="s">
        <v>227</v>
      </c>
      <c r="I1157" s="0" t="n">
        <v>0.752453017495824</v>
      </c>
      <c r="J1157" s="0" t="n">
        <v>30.737610919313</v>
      </c>
      <c r="K1157" s="0" t="n">
        <v>596</v>
      </c>
      <c r="L1157" s="23" t="n">
        <f aca="false">IF(D1157="Electrique direct")</f>
        <v>0</v>
      </c>
    </row>
    <row r="1158" customFormat="false" ht="13.8" hidden="false" customHeight="false" outlineLevel="0" collapsed="false">
      <c r="A1158" s="0" t="s">
        <v>19</v>
      </c>
      <c r="B1158" s="0" t="s">
        <v>1313</v>
      </c>
      <c r="C1158" s="0" t="s">
        <v>144</v>
      </c>
      <c r="D1158" s="0" t="s">
        <v>38</v>
      </c>
      <c r="E1158" s="0" t="s">
        <v>39</v>
      </c>
      <c r="F1158" s="0" t="s">
        <v>1400</v>
      </c>
      <c r="G1158" s="0" t="str">
        <f aca="false">CONCATENATE(LEFT(F1158,2),RIGHT(F1158,6))</f>
        <v>07802404</v>
      </c>
      <c r="H1158" s="0" t="s">
        <v>227</v>
      </c>
      <c r="I1158" s="0" t="n">
        <v>0.972516551409787</v>
      </c>
      <c r="J1158" s="0" t="n">
        <v>20.3511936494855</v>
      </c>
      <c r="K1158" s="0" t="n">
        <v>596</v>
      </c>
      <c r="L1158" s="23" t="n">
        <f aca="false">IF(D1158="Electrique direct")</f>
        <v>0</v>
      </c>
    </row>
    <row r="1159" customFormat="false" ht="13.8" hidden="false" customHeight="false" outlineLevel="0" collapsed="false">
      <c r="A1159" s="0" t="s">
        <v>19</v>
      </c>
      <c r="B1159" s="0" t="s">
        <v>1313</v>
      </c>
      <c r="C1159" s="0" t="s">
        <v>144</v>
      </c>
      <c r="D1159" s="0" t="s">
        <v>46</v>
      </c>
      <c r="E1159" s="0" t="s">
        <v>43</v>
      </c>
      <c r="F1159" s="0" t="s">
        <v>1401</v>
      </c>
      <c r="G1159" s="0" t="str">
        <f aca="false">CONCATENATE(LEFT(F1159,2),RIGHT(F1159,6))</f>
        <v>07802602</v>
      </c>
      <c r="H1159" s="0" t="s">
        <v>227</v>
      </c>
      <c r="I1159" s="0" t="n">
        <v>1</v>
      </c>
      <c r="J1159" s="0" t="n">
        <v>12</v>
      </c>
      <c r="K1159" s="0" t="n">
        <v>750</v>
      </c>
      <c r="L1159" s="23" t="n">
        <f aca="false">IF(D1159="Electrique direct")</f>
        <v>0</v>
      </c>
    </row>
    <row r="1160" customFormat="false" ht="13.8" hidden="false" customHeight="false" outlineLevel="0" collapsed="false">
      <c r="A1160" s="0" t="s">
        <v>19</v>
      </c>
      <c r="B1160" s="0" t="s">
        <v>1313</v>
      </c>
      <c r="C1160" s="0" t="s">
        <v>144</v>
      </c>
      <c r="D1160" s="0" t="s">
        <v>46</v>
      </c>
      <c r="E1160" s="0" t="s">
        <v>43</v>
      </c>
      <c r="F1160" s="0" t="s">
        <v>1402</v>
      </c>
      <c r="G1160" s="0" t="str">
        <f aca="false">CONCATENATE(LEFT(F1160,2),RIGHT(F1160,6))</f>
        <v>07802902</v>
      </c>
      <c r="H1160" s="0" t="s">
        <v>227</v>
      </c>
      <c r="I1160" s="0" t="n">
        <v>3.41149395348837</v>
      </c>
      <c r="J1160" s="0" t="n">
        <v>81.6942822690637</v>
      </c>
      <c r="K1160" s="0" t="n">
        <v>750</v>
      </c>
      <c r="L1160" s="23" t="n">
        <f aca="false">IF(D1160="Electrique direct")</f>
        <v>0</v>
      </c>
    </row>
    <row r="1161" customFormat="false" ht="13.8" hidden="false" customHeight="false" outlineLevel="0" collapsed="false">
      <c r="A1161" s="0" t="s">
        <v>19</v>
      </c>
      <c r="B1161" s="0" t="s">
        <v>1313</v>
      </c>
      <c r="C1161" s="0" t="s">
        <v>144</v>
      </c>
      <c r="D1161" s="0" t="s">
        <v>46</v>
      </c>
      <c r="E1161" s="0" t="s">
        <v>43</v>
      </c>
      <c r="F1161" s="0" t="s">
        <v>1403</v>
      </c>
      <c r="G1161" s="0" t="str">
        <f aca="false">CONCATENATE(LEFT(F1161,2),RIGHT(F1161,6))</f>
        <v>07803002</v>
      </c>
      <c r="H1161" s="0" t="s">
        <v>227</v>
      </c>
      <c r="I1161" s="0" t="n">
        <v>3.23578046511627</v>
      </c>
      <c r="J1161" s="0" t="n">
        <v>12.3818460367597</v>
      </c>
      <c r="K1161" s="0" t="n">
        <v>750</v>
      </c>
      <c r="L1161" s="23" t="n">
        <f aca="false">IF(D1161="Electrique direct")</f>
        <v>0</v>
      </c>
    </row>
    <row r="1162" customFormat="false" ht="13.8" hidden="false" customHeight="false" outlineLevel="0" collapsed="false">
      <c r="A1162" s="0" t="s">
        <v>19</v>
      </c>
      <c r="B1162" s="0" t="s">
        <v>1313</v>
      </c>
      <c r="C1162" s="0" t="s">
        <v>144</v>
      </c>
      <c r="D1162" s="0" t="s">
        <v>46</v>
      </c>
      <c r="E1162" s="0" t="s">
        <v>43</v>
      </c>
      <c r="F1162" s="0" t="s">
        <v>1404</v>
      </c>
      <c r="G1162" s="0" t="str">
        <f aca="false">CONCATENATE(LEFT(F1162,2),RIGHT(F1162,6))</f>
        <v>07430101</v>
      </c>
      <c r="H1162" s="0" t="s">
        <v>227</v>
      </c>
      <c r="I1162" s="0" t="n">
        <v>0.878349576636749</v>
      </c>
      <c r="J1162" s="0" t="n">
        <v>17.3635220166504</v>
      </c>
      <c r="K1162" s="0" t="n">
        <v>750</v>
      </c>
      <c r="L1162" s="23" t="n">
        <f aca="false">IF(D1162="Electrique direct")</f>
        <v>0</v>
      </c>
    </row>
    <row r="1163" customFormat="false" ht="13.8" hidden="false" customHeight="false" outlineLevel="0" collapsed="false">
      <c r="A1163" s="0" t="s">
        <v>19</v>
      </c>
      <c r="B1163" s="0" t="s">
        <v>1405</v>
      </c>
      <c r="C1163" s="0" t="s">
        <v>140</v>
      </c>
      <c r="D1163" s="0" t="s">
        <v>32</v>
      </c>
      <c r="E1163" s="0" t="s">
        <v>34</v>
      </c>
      <c r="F1163" s="0" t="s">
        <v>1406</v>
      </c>
      <c r="G1163" s="0" t="str">
        <f aca="false">CONCATENATE(LEFT(F1163,2),RIGHT(F1163,6))</f>
        <v>07430106</v>
      </c>
      <c r="H1163" s="0" t="s">
        <v>227</v>
      </c>
      <c r="I1163" s="0" t="n">
        <v>0.877514855905315</v>
      </c>
      <c r="J1163" s="0" t="n">
        <v>15.0994710828881</v>
      </c>
      <c r="K1163" s="0" t="n">
        <v>1462.85714285714</v>
      </c>
      <c r="L1163" s="23" t="n">
        <f aca="false">IF(D1163="Electrique direct")</f>
        <v>0</v>
      </c>
    </row>
    <row r="1164" customFormat="false" ht="13.8" hidden="false" customHeight="false" outlineLevel="0" collapsed="false">
      <c r="A1164" s="0" t="s">
        <v>19</v>
      </c>
      <c r="B1164" s="0" t="s">
        <v>1405</v>
      </c>
      <c r="C1164" s="0" t="s">
        <v>140</v>
      </c>
      <c r="D1164" s="0" t="s">
        <v>40</v>
      </c>
      <c r="E1164" s="0" t="s">
        <v>37</v>
      </c>
      <c r="F1164" s="0" t="s">
        <v>1407</v>
      </c>
      <c r="G1164" s="0" t="str">
        <f aca="false">CONCATENATE(LEFT(F1164,2),RIGHT(F1164,6))</f>
        <v>07430303</v>
      </c>
      <c r="H1164" s="0" t="s">
        <v>227</v>
      </c>
      <c r="I1164" s="0" t="n">
        <v>0.551231739879985</v>
      </c>
      <c r="J1164" s="0" t="n">
        <v>10.5898966014297</v>
      </c>
      <c r="K1164" s="0" t="n">
        <v>596</v>
      </c>
      <c r="L1164" s="23" t="n">
        <f aca="false">IF(D1164="Electrique direct")</f>
        <v>0</v>
      </c>
    </row>
    <row r="1165" customFormat="false" ht="13.8" hidden="false" customHeight="false" outlineLevel="0" collapsed="false">
      <c r="A1165" s="0" t="s">
        <v>19</v>
      </c>
      <c r="B1165" s="0" t="s">
        <v>1405</v>
      </c>
      <c r="C1165" s="0" t="s">
        <v>140</v>
      </c>
      <c r="D1165" s="0" t="s">
        <v>41</v>
      </c>
      <c r="E1165" s="0" t="s">
        <v>39</v>
      </c>
      <c r="F1165" s="0" t="s">
        <v>1408</v>
      </c>
      <c r="G1165" s="0" t="str">
        <f aca="false">CONCATENATE(LEFT(F1165,2),RIGHT(F1165,6))</f>
        <v>07430404</v>
      </c>
      <c r="H1165" s="0" t="s">
        <v>227</v>
      </c>
      <c r="I1165" s="0" t="n">
        <v>0.728018804985793</v>
      </c>
      <c r="J1165" s="0" t="n">
        <v>7.0674626841827</v>
      </c>
      <c r="K1165" s="0" t="n">
        <v>596</v>
      </c>
      <c r="L1165" s="23" t="n">
        <f aca="false">IF(D1165="Electrique direct")</f>
        <v>0</v>
      </c>
    </row>
    <row r="1166" customFormat="false" ht="13.8" hidden="false" customHeight="false" outlineLevel="0" collapsed="false">
      <c r="A1166" s="0" t="s">
        <v>19</v>
      </c>
      <c r="B1166" s="0" t="s">
        <v>1405</v>
      </c>
      <c r="C1166" s="0" t="s">
        <v>140</v>
      </c>
      <c r="D1166" s="0" t="s">
        <v>42</v>
      </c>
      <c r="E1166" s="0" t="s">
        <v>43</v>
      </c>
      <c r="F1166" s="0" t="s">
        <v>1409</v>
      </c>
      <c r="G1166" s="0" t="str">
        <f aca="false">CONCATENATE(LEFT(F1166,2),RIGHT(F1166,6))</f>
        <v>07430502</v>
      </c>
      <c r="H1166" s="0" t="s">
        <v>227</v>
      </c>
      <c r="I1166" s="0" t="n">
        <v>2.45701711046511</v>
      </c>
      <c r="J1166" s="0" t="n">
        <v>14.6470576119579</v>
      </c>
      <c r="K1166" s="0" t="n">
        <v>750</v>
      </c>
      <c r="L1166" s="23" t="n">
        <f aca="false">IF(D1166="Electrique direct")</f>
        <v>0</v>
      </c>
    </row>
    <row r="1167" customFormat="false" ht="13.8" hidden="false" customHeight="false" outlineLevel="0" collapsed="false">
      <c r="A1167" s="0" t="s">
        <v>19</v>
      </c>
      <c r="B1167" s="0" t="s">
        <v>1405</v>
      </c>
      <c r="C1167" s="0" t="s">
        <v>140</v>
      </c>
      <c r="D1167" s="0" t="s">
        <v>45</v>
      </c>
      <c r="E1167" s="0" t="s">
        <v>43</v>
      </c>
      <c r="F1167" s="0" t="s">
        <v>1410</v>
      </c>
      <c r="G1167" s="0" t="str">
        <f aca="false">CONCATENATE(LEFT(F1167,2),RIGHT(F1167,6))</f>
        <v>07430602</v>
      </c>
      <c r="H1167" s="0" t="s">
        <v>227</v>
      </c>
      <c r="I1167" s="0" t="n">
        <v>0.92</v>
      </c>
      <c r="J1167" s="0" t="n">
        <v>10.4</v>
      </c>
      <c r="K1167" s="0" t="n">
        <v>750</v>
      </c>
      <c r="L1167" s="23" t="n">
        <f aca="false">IF(D1167="Electrique direct")</f>
        <v>1</v>
      </c>
    </row>
    <row r="1168" customFormat="false" ht="13.8" hidden="false" customHeight="false" outlineLevel="0" collapsed="false">
      <c r="A1168" s="0" t="s">
        <v>19</v>
      </c>
      <c r="B1168" s="0" t="s">
        <v>1405</v>
      </c>
      <c r="C1168" s="0" t="s">
        <v>140</v>
      </c>
      <c r="D1168" s="0" t="s">
        <v>45</v>
      </c>
      <c r="E1168" s="0" t="s">
        <v>43</v>
      </c>
      <c r="F1168" s="0" t="s">
        <v>1411</v>
      </c>
      <c r="G1168" s="0" t="str">
        <f aca="false">CONCATENATE(LEFT(F1168,2),RIGHT(F1168,6))</f>
        <v>07432101</v>
      </c>
      <c r="H1168" s="0" t="s">
        <v>227</v>
      </c>
      <c r="I1168" s="0" t="n">
        <v>0.963556788327052</v>
      </c>
      <c r="J1168" s="0" t="n">
        <v>20.6708595436314</v>
      </c>
      <c r="K1168" s="0" t="n">
        <v>750</v>
      </c>
      <c r="L1168" s="23" t="n">
        <f aca="false">IF(D1168="Electrique direct")</f>
        <v>1</v>
      </c>
    </row>
    <row r="1169" customFormat="false" ht="13.8" hidden="false" customHeight="false" outlineLevel="0" collapsed="false">
      <c r="A1169" s="0" t="s">
        <v>19</v>
      </c>
      <c r="B1169" s="0" t="s">
        <v>1405</v>
      </c>
      <c r="C1169" s="0" t="s">
        <v>140</v>
      </c>
      <c r="D1169" s="0" t="s">
        <v>35</v>
      </c>
      <c r="E1169" s="0" t="s">
        <v>34</v>
      </c>
      <c r="F1169" s="0" t="s">
        <v>1412</v>
      </c>
      <c r="G1169" s="0" t="str">
        <f aca="false">CONCATENATE(LEFT(F1169,2),RIGHT(F1169,6))</f>
        <v>07432106</v>
      </c>
      <c r="H1169" s="0" t="s">
        <v>227</v>
      </c>
      <c r="I1169" s="0" t="n">
        <v>0.967132911704346</v>
      </c>
      <c r="J1169" s="0" t="n">
        <v>17.9755608129621</v>
      </c>
      <c r="K1169" s="0" t="n">
        <v>1462.85714285714</v>
      </c>
      <c r="L1169" s="23" t="n">
        <f aca="false">IF(D1169="Electrique direct")</f>
        <v>0</v>
      </c>
    </row>
    <row r="1170" customFormat="false" ht="13.8" hidden="false" customHeight="false" outlineLevel="0" collapsed="false">
      <c r="A1170" s="0" t="s">
        <v>19</v>
      </c>
      <c r="B1170" s="0" t="s">
        <v>1405</v>
      </c>
      <c r="C1170" s="0" t="s">
        <v>140</v>
      </c>
      <c r="D1170" s="0" t="s">
        <v>36</v>
      </c>
      <c r="E1170" s="0" t="s">
        <v>37</v>
      </c>
      <c r="F1170" s="0" t="s">
        <v>1413</v>
      </c>
      <c r="G1170" s="0" t="str">
        <f aca="false">CONCATENATE(LEFT(F1170,2),RIGHT(F1170,6))</f>
        <v>07432303</v>
      </c>
      <c r="H1170" s="0" t="s">
        <v>227</v>
      </c>
      <c r="I1170" s="0" t="n">
        <v>0.72027490724507</v>
      </c>
      <c r="J1170" s="0" t="n">
        <v>12.6070197636068</v>
      </c>
      <c r="K1170" s="0" t="n">
        <v>596</v>
      </c>
      <c r="L1170" s="23" t="n">
        <f aca="false">IF(D1170="Electrique direct")</f>
        <v>0</v>
      </c>
    </row>
    <row r="1171" customFormat="false" ht="13.8" hidden="false" customHeight="false" outlineLevel="0" collapsed="false">
      <c r="A1171" s="0" t="s">
        <v>19</v>
      </c>
      <c r="B1171" s="0" t="s">
        <v>1405</v>
      </c>
      <c r="C1171" s="0" t="s">
        <v>140</v>
      </c>
      <c r="D1171" s="0" t="s">
        <v>38</v>
      </c>
      <c r="E1171" s="0" t="s">
        <v>39</v>
      </c>
      <c r="F1171" s="0" t="s">
        <v>1414</v>
      </c>
      <c r="G1171" s="0" t="str">
        <f aca="false">CONCATENATE(LEFT(F1171,2),RIGHT(F1171,6))</f>
        <v>07432404</v>
      </c>
      <c r="H1171" s="0" t="s">
        <v>227</v>
      </c>
      <c r="I1171" s="0" t="n">
        <v>0.951104573478664</v>
      </c>
      <c r="J1171" s="0" t="n">
        <v>8.41364605259845</v>
      </c>
      <c r="K1171" s="0" t="n">
        <v>596</v>
      </c>
      <c r="L1171" s="23" t="n">
        <f aca="false">IF(D1171="Electrique direct")</f>
        <v>0</v>
      </c>
    </row>
    <row r="1172" customFormat="false" ht="13.8" hidden="false" customHeight="false" outlineLevel="0" collapsed="false">
      <c r="A1172" s="0" t="s">
        <v>19</v>
      </c>
      <c r="B1172" s="0" t="s">
        <v>1405</v>
      </c>
      <c r="C1172" s="0" t="s">
        <v>140</v>
      </c>
      <c r="D1172" s="0" t="s">
        <v>44</v>
      </c>
      <c r="E1172" s="0" t="s">
        <v>43</v>
      </c>
      <c r="F1172" s="0" t="s">
        <v>1415</v>
      </c>
      <c r="G1172" s="0" t="str">
        <f aca="false">CONCATENATE(LEFT(F1172,2),RIGHT(F1172,6))</f>
        <v>07432502</v>
      </c>
      <c r="H1172" s="0" t="s">
        <v>227</v>
      </c>
      <c r="I1172" s="0" t="n">
        <v>3.17730976744185</v>
      </c>
      <c r="J1172" s="0" t="n">
        <v>17.4369733475689</v>
      </c>
      <c r="K1172" s="0" t="n">
        <v>750</v>
      </c>
      <c r="L1172" s="23" t="n">
        <f aca="false">IF(D1172="Electrique direct")</f>
        <v>0</v>
      </c>
    </row>
    <row r="1173" customFormat="false" ht="13.8" hidden="false" customHeight="false" outlineLevel="0" collapsed="false">
      <c r="A1173" s="0" t="s">
        <v>19</v>
      </c>
      <c r="B1173" s="0" t="s">
        <v>1405</v>
      </c>
      <c r="C1173" s="0" t="s">
        <v>140</v>
      </c>
      <c r="D1173" s="0" t="s">
        <v>46</v>
      </c>
      <c r="E1173" s="0" t="s">
        <v>43</v>
      </c>
      <c r="F1173" s="0" t="s">
        <v>1416</v>
      </c>
      <c r="G1173" s="0" t="str">
        <f aca="false">CONCATENATE(LEFT(F1173,2),RIGHT(F1173,6))</f>
        <v>07432602</v>
      </c>
      <c r="H1173" s="0" t="s">
        <v>227</v>
      </c>
      <c r="I1173" s="0" t="n">
        <v>1</v>
      </c>
      <c r="J1173" s="0" t="n">
        <v>12</v>
      </c>
      <c r="K1173" s="0" t="n">
        <v>750</v>
      </c>
      <c r="L1173" s="23" t="n">
        <f aca="false">IF(D1173="Electrique direct")</f>
        <v>0</v>
      </c>
    </row>
    <row r="1174" customFormat="false" ht="13.8" hidden="false" customHeight="false" outlineLevel="0" collapsed="false">
      <c r="A1174" s="0" t="s">
        <v>19</v>
      </c>
      <c r="B1174" s="0" t="s">
        <v>1417</v>
      </c>
      <c r="C1174" s="0" t="s">
        <v>54</v>
      </c>
      <c r="D1174" s="0" t="s">
        <v>32</v>
      </c>
      <c r="E1174" s="0" t="s">
        <v>33</v>
      </c>
      <c r="F1174" s="0" t="s">
        <v>1418</v>
      </c>
      <c r="G1174" s="0" t="str">
        <f aca="false">CONCATENATE(LEFT(F1174,2),RIGHT(F1174,6))</f>
        <v>07160101</v>
      </c>
      <c r="H1174" s="0" t="s">
        <v>227</v>
      </c>
      <c r="I1174" s="0" t="n">
        <v>1.00891079020047</v>
      </c>
      <c r="J1174" s="0" t="n">
        <v>20.7250683233236</v>
      </c>
      <c r="K1174" s="0" t="n">
        <v>67.2</v>
      </c>
      <c r="L1174" s="23" t="n">
        <f aca="false">IF(D1174="Electrique direct")</f>
        <v>0</v>
      </c>
    </row>
    <row r="1175" customFormat="false" ht="13.8" hidden="false" customHeight="false" outlineLevel="0" collapsed="false">
      <c r="A1175" s="0" t="s">
        <v>19</v>
      </c>
      <c r="B1175" s="0" t="s">
        <v>1417</v>
      </c>
      <c r="C1175" s="0" t="s">
        <v>54</v>
      </c>
      <c r="D1175" s="0" t="s">
        <v>32</v>
      </c>
      <c r="E1175" s="0" t="s">
        <v>33</v>
      </c>
      <c r="F1175" s="0" t="s">
        <v>1419</v>
      </c>
      <c r="G1175" s="0" t="str">
        <f aca="false">CONCATENATE(LEFT(F1175,2),RIGHT(F1175,6))</f>
        <v>07160106</v>
      </c>
      <c r="H1175" s="0" t="s">
        <v>227</v>
      </c>
      <c r="I1175" s="0" t="n">
        <v>1.00110273086107</v>
      </c>
      <c r="J1175" s="0" t="n">
        <v>21.9497466363502</v>
      </c>
      <c r="K1175" s="0" t="n">
        <v>67.2</v>
      </c>
      <c r="L1175" s="23" t="n">
        <f aca="false">IF(D1175="Electrique direct")</f>
        <v>0</v>
      </c>
    </row>
    <row r="1176" customFormat="false" ht="13.8" hidden="false" customHeight="false" outlineLevel="0" collapsed="false">
      <c r="A1176" s="0" t="s">
        <v>19</v>
      </c>
      <c r="B1176" s="0" t="s">
        <v>1417</v>
      </c>
      <c r="C1176" s="0" t="s">
        <v>54</v>
      </c>
      <c r="D1176" s="0" t="s">
        <v>40</v>
      </c>
      <c r="E1176" s="0" t="s">
        <v>37</v>
      </c>
      <c r="F1176" s="0" t="s">
        <v>1420</v>
      </c>
      <c r="G1176" s="0" t="str">
        <f aca="false">CONCATENATE(LEFT(F1176,2),RIGHT(F1176,6))</f>
        <v>07160303</v>
      </c>
      <c r="H1176" s="0" t="s">
        <v>227</v>
      </c>
      <c r="I1176" s="0" t="n">
        <v>0.570451197875086</v>
      </c>
      <c r="J1176" s="0" t="n">
        <v>15.8737778921821</v>
      </c>
      <c r="K1176" s="0" t="n">
        <v>596</v>
      </c>
      <c r="L1176" s="23" t="n">
        <f aca="false">IF(D1176="Electrique direct")</f>
        <v>0</v>
      </c>
    </row>
    <row r="1177" customFormat="false" ht="13.8" hidden="false" customHeight="false" outlineLevel="0" collapsed="false">
      <c r="A1177" s="0" t="s">
        <v>19</v>
      </c>
      <c r="B1177" s="0" t="s">
        <v>1417</v>
      </c>
      <c r="C1177" s="0" t="s">
        <v>54</v>
      </c>
      <c r="D1177" s="0" t="s">
        <v>41</v>
      </c>
      <c r="E1177" s="0" t="s">
        <v>39</v>
      </c>
      <c r="F1177" s="0" t="s">
        <v>1421</v>
      </c>
      <c r="G1177" s="0" t="str">
        <f aca="false">CONCATENATE(LEFT(F1177,2),RIGHT(F1177,6))</f>
        <v>07160404</v>
      </c>
      <c r="H1177" s="0" t="s">
        <v>227</v>
      </c>
      <c r="I1177" s="0" t="n">
        <v>0.686257261640995</v>
      </c>
      <c r="J1177" s="0" t="n">
        <v>11.198698487678</v>
      </c>
      <c r="K1177" s="0" t="n">
        <v>596</v>
      </c>
      <c r="L1177" s="23" t="n">
        <f aca="false">IF(D1177="Electrique direct")</f>
        <v>0</v>
      </c>
    </row>
    <row r="1178" customFormat="false" ht="13.8" hidden="false" customHeight="false" outlineLevel="0" collapsed="false">
      <c r="A1178" s="0" t="s">
        <v>19</v>
      </c>
      <c r="B1178" s="0" t="s">
        <v>1417</v>
      </c>
      <c r="C1178" s="0" t="s">
        <v>54</v>
      </c>
      <c r="D1178" s="0" t="s">
        <v>45</v>
      </c>
      <c r="E1178" s="0" t="s">
        <v>43</v>
      </c>
      <c r="F1178" s="0" t="s">
        <v>1422</v>
      </c>
      <c r="G1178" s="0" t="str">
        <f aca="false">CONCATENATE(LEFT(F1178,2),RIGHT(F1178,6))</f>
        <v>07160602</v>
      </c>
      <c r="H1178" s="0" t="s">
        <v>227</v>
      </c>
      <c r="I1178" s="0" t="n">
        <v>0.92</v>
      </c>
      <c r="J1178" s="0" t="n">
        <v>10.4</v>
      </c>
      <c r="K1178" s="0" t="n">
        <v>750</v>
      </c>
      <c r="L1178" s="23" t="n">
        <f aca="false">IF(D1178="Electrique direct")</f>
        <v>1</v>
      </c>
    </row>
    <row r="1179" customFormat="false" ht="13.8" hidden="false" customHeight="false" outlineLevel="0" collapsed="false">
      <c r="A1179" s="0" t="s">
        <v>19</v>
      </c>
      <c r="B1179" s="0" t="s">
        <v>1417</v>
      </c>
      <c r="C1179" s="0" t="s">
        <v>54</v>
      </c>
      <c r="D1179" s="0" t="s">
        <v>45</v>
      </c>
      <c r="E1179" s="0" t="s">
        <v>43</v>
      </c>
      <c r="F1179" s="0" t="s">
        <v>1423</v>
      </c>
      <c r="G1179" s="0" t="str">
        <f aca="false">CONCATENATE(LEFT(F1179,2),RIGHT(F1179,6))</f>
        <v>07160902</v>
      </c>
      <c r="H1179" s="0" t="s">
        <v>227</v>
      </c>
      <c r="I1179" s="0" t="n">
        <v>2.9521585116279</v>
      </c>
      <c r="J1179" s="0" t="n">
        <v>12.3135941990836</v>
      </c>
      <c r="K1179" s="0" t="n">
        <v>750</v>
      </c>
      <c r="L1179" s="23" t="n">
        <f aca="false">IF(D1179="Electrique direct")</f>
        <v>1</v>
      </c>
    </row>
    <row r="1180" customFormat="false" ht="13.8" hidden="false" customHeight="false" outlineLevel="0" collapsed="false">
      <c r="A1180" s="0" t="s">
        <v>19</v>
      </c>
      <c r="B1180" s="0" t="s">
        <v>1417</v>
      </c>
      <c r="C1180" s="0" t="s">
        <v>54</v>
      </c>
      <c r="D1180" s="0" t="s">
        <v>45</v>
      </c>
      <c r="E1180" s="0" t="s">
        <v>43</v>
      </c>
      <c r="F1180" s="0" t="s">
        <v>1424</v>
      </c>
      <c r="G1180" s="0" t="str">
        <f aca="false">CONCATENATE(LEFT(F1180,2),RIGHT(F1180,6))</f>
        <v>07161002</v>
      </c>
      <c r="H1180" s="0" t="s">
        <v>227</v>
      </c>
      <c r="I1180" s="0" t="n">
        <v>2.81101778073089</v>
      </c>
      <c r="J1180" s="0" t="n">
        <v>11.1768216</v>
      </c>
      <c r="K1180" s="0" t="n">
        <v>750</v>
      </c>
      <c r="L1180" s="23" t="n">
        <f aca="false">IF(D1180="Electrique direct")</f>
        <v>1</v>
      </c>
    </row>
    <row r="1181" customFormat="false" ht="13.8" hidden="false" customHeight="false" outlineLevel="0" collapsed="false">
      <c r="A1181" s="0" t="s">
        <v>19</v>
      </c>
      <c r="B1181" s="0" t="s">
        <v>1417</v>
      </c>
      <c r="C1181" s="0" t="s">
        <v>54</v>
      </c>
      <c r="D1181" s="0" t="s">
        <v>35</v>
      </c>
      <c r="E1181" s="0" t="s">
        <v>33</v>
      </c>
      <c r="F1181" s="0" t="s">
        <v>1425</v>
      </c>
      <c r="G1181" s="0" t="str">
        <f aca="false">CONCATENATE(LEFT(F1181,2),RIGHT(F1181,6))</f>
        <v>07162101</v>
      </c>
      <c r="H1181" s="0" t="s">
        <v>227</v>
      </c>
      <c r="I1181" s="0" t="n">
        <v>1.10733777662764</v>
      </c>
      <c r="J1181" s="0" t="n">
        <v>24.672700384909</v>
      </c>
      <c r="K1181" s="0" t="n">
        <v>67.2</v>
      </c>
      <c r="L1181" s="23" t="n">
        <f aca="false">IF(D1181="Electrique direct")</f>
        <v>0</v>
      </c>
    </row>
    <row r="1182" customFormat="false" ht="13.8" hidden="false" customHeight="false" outlineLevel="0" collapsed="false">
      <c r="A1182" s="0" t="s">
        <v>19</v>
      </c>
      <c r="B1182" s="0" t="s">
        <v>1417</v>
      </c>
      <c r="C1182" s="0" t="s">
        <v>54</v>
      </c>
      <c r="D1182" s="0" t="s">
        <v>35</v>
      </c>
      <c r="E1182" s="0" t="s">
        <v>33</v>
      </c>
      <c r="F1182" s="0" t="s">
        <v>1426</v>
      </c>
      <c r="G1182" s="0" t="str">
        <f aca="false">CONCATENATE(LEFT(F1182,2),RIGHT(F1182,6))</f>
        <v>07162106</v>
      </c>
      <c r="H1182" s="0" t="s">
        <v>227</v>
      </c>
      <c r="I1182" s="0" t="n">
        <v>1.10220815006447</v>
      </c>
      <c r="J1182" s="0" t="n">
        <v>26.1306507575597</v>
      </c>
      <c r="K1182" s="0" t="n">
        <v>67.2</v>
      </c>
      <c r="L1182" s="23" t="n">
        <f aca="false">IF(D1182="Electrique direct")</f>
        <v>0</v>
      </c>
    </row>
    <row r="1183" customFormat="false" ht="13.8" hidden="false" customHeight="false" outlineLevel="0" collapsed="false">
      <c r="A1183" s="0" t="s">
        <v>19</v>
      </c>
      <c r="B1183" s="0" t="s">
        <v>1417</v>
      </c>
      <c r="C1183" s="0" t="s">
        <v>54</v>
      </c>
      <c r="D1183" s="0" t="s">
        <v>36</v>
      </c>
      <c r="E1183" s="0" t="s">
        <v>37</v>
      </c>
      <c r="F1183" s="0" t="s">
        <v>1427</v>
      </c>
      <c r="G1183" s="0" t="str">
        <f aca="false">CONCATENATE(LEFT(F1183,2),RIGHT(F1183,6))</f>
        <v>07162303</v>
      </c>
      <c r="H1183" s="0" t="s">
        <v>227</v>
      </c>
      <c r="I1183" s="0" t="n">
        <v>0.754143289010858</v>
      </c>
      <c r="J1183" s="0" t="n">
        <v>18.8973546335501</v>
      </c>
      <c r="K1183" s="0" t="n">
        <v>596</v>
      </c>
      <c r="L1183" s="23" t="n">
        <f aca="false">IF(D1183="Electrique direct")</f>
        <v>0</v>
      </c>
    </row>
    <row r="1184" customFormat="false" ht="13.8" hidden="false" customHeight="false" outlineLevel="0" collapsed="false">
      <c r="A1184" s="0" t="s">
        <v>19</v>
      </c>
      <c r="B1184" s="0" t="s">
        <v>1417</v>
      </c>
      <c r="C1184" s="0" t="s">
        <v>54</v>
      </c>
      <c r="D1184" s="0" t="s">
        <v>38</v>
      </c>
      <c r="E1184" s="0" t="s">
        <v>39</v>
      </c>
      <c r="F1184" s="0" t="s">
        <v>1428</v>
      </c>
      <c r="G1184" s="0" t="str">
        <f aca="false">CONCATENATE(LEFT(F1184,2),RIGHT(F1184,6))</f>
        <v>07162404</v>
      </c>
      <c r="H1184" s="0" t="s">
        <v>227</v>
      </c>
      <c r="I1184" s="0" t="n">
        <v>0.981730360534115</v>
      </c>
      <c r="J1184" s="0" t="n">
        <v>13.3317839139023</v>
      </c>
      <c r="K1184" s="0" t="n">
        <v>596</v>
      </c>
      <c r="L1184" s="23" t="n">
        <f aca="false">IF(D1184="Electrique direct")</f>
        <v>0</v>
      </c>
    </row>
    <row r="1185" customFormat="false" ht="13.8" hidden="false" customHeight="false" outlineLevel="0" collapsed="false">
      <c r="A1185" s="0" t="s">
        <v>19</v>
      </c>
      <c r="B1185" s="0" t="s">
        <v>1417</v>
      </c>
      <c r="C1185" s="0" t="s">
        <v>54</v>
      </c>
      <c r="D1185" s="0" t="s">
        <v>46</v>
      </c>
      <c r="E1185" s="0" t="s">
        <v>43</v>
      </c>
      <c r="F1185" s="0" t="s">
        <v>1429</v>
      </c>
      <c r="G1185" s="0" t="str">
        <f aca="false">CONCATENATE(LEFT(F1185,2),RIGHT(F1185,6))</f>
        <v>07162602</v>
      </c>
      <c r="H1185" s="0" t="s">
        <v>227</v>
      </c>
      <c r="I1185" s="0" t="n">
        <v>1</v>
      </c>
      <c r="J1185" s="0" t="n">
        <v>12</v>
      </c>
      <c r="K1185" s="0" t="n">
        <v>750</v>
      </c>
      <c r="L1185" s="23" t="n">
        <f aca="false">IF(D1185="Electrique direct")</f>
        <v>0</v>
      </c>
    </row>
    <row r="1186" customFormat="false" ht="13.8" hidden="false" customHeight="false" outlineLevel="0" collapsed="false">
      <c r="A1186" s="0" t="s">
        <v>19</v>
      </c>
      <c r="B1186" s="0" t="s">
        <v>1417</v>
      </c>
      <c r="C1186" s="0" t="s">
        <v>54</v>
      </c>
      <c r="D1186" s="0" t="s">
        <v>46</v>
      </c>
      <c r="E1186" s="0" t="s">
        <v>43</v>
      </c>
      <c r="F1186" s="0" t="s">
        <v>1430</v>
      </c>
      <c r="G1186" s="0" t="str">
        <f aca="false">CONCATENATE(LEFT(F1186,2),RIGHT(F1186,6))</f>
        <v>07162902</v>
      </c>
      <c r="H1186" s="0" t="s">
        <v>227</v>
      </c>
      <c r="I1186" s="0" t="n">
        <v>3.40633674418604</v>
      </c>
      <c r="J1186" s="0" t="n">
        <v>14.6590407131947</v>
      </c>
      <c r="K1186" s="0" t="n">
        <v>750</v>
      </c>
      <c r="L1186" s="23" t="n">
        <f aca="false">IF(D1186="Electrique direct")</f>
        <v>0</v>
      </c>
    </row>
    <row r="1187" customFormat="false" ht="13.8" hidden="false" customHeight="false" outlineLevel="0" collapsed="false">
      <c r="A1187" s="0" t="s">
        <v>19</v>
      </c>
      <c r="B1187" s="0" t="s">
        <v>1417</v>
      </c>
      <c r="C1187" s="0" t="s">
        <v>54</v>
      </c>
      <c r="D1187" s="0" t="s">
        <v>46</v>
      </c>
      <c r="E1187" s="0" t="s">
        <v>43</v>
      </c>
      <c r="F1187" s="0" t="s">
        <v>1431</v>
      </c>
      <c r="G1187" s="0" t="str">
        <f aca="false">CONCATENATE(LEFT(F1187,2),RIGHT(F1187,6))</f>
        <v>07163002</v>
      </c>
      <c r="H1187" s="0" t="s">
        <v>227</v>
      </c>
      <c r="I1187" s="0" t="n">
        <v>3.33681966777408</v>
      </c>
      <c r="J1187" s="0" t="n">
        <v>13.30574</v>
      </c>
      <c r="K1187" s="0" t="n">
        <v>750</v>
      </c>
      <c r="L1187" s="23" t="n">
        <f aca="false">IF(D1187="Electrique direct")</f>
        <v>0</v>
      </c>
    </row>
    <row r="1188" customFormat="false" ht="13.8" hidden="false" customHeight="false" outlineLevel="0" collapsed="false">
      <c r="A1188" s="0" t="s">
        <v>19</v>
      </c>
      <c r="B1188" s="0" t="s">
        <v>1417</v>
      </c>
      <c r="C1188" s="0" t="s">
        <v>147</v>
      </c>
      <c r="D1188" s="0" t="s">
        <v>32</v>
      </c>
      <c r="E1188" s="0" t="s">
        <v>33</v>
      </c>
      <c r="F1188" s="0" t="s">
        <v>1432</v>
      </c>
      <c r="G1188" s="0" t="str">
        <f aca="false">CONCATENATE(LEFT(F1188,2),RIGHT(F1188,6))</f>
        <v>07910101</v>
      </c>
      <c r="H1188" s="0" t="s">
        <v>227</v>
      </c>
      <c r="I1188" s="0" t="n">
        <v>1.67702499869232</v>
      </c>
      <c r="J1188" s="0" t="n">
        <v>60.6701541513848</v>
      </c>
      <c r="K1188" s="0" t="n">
        <v>68</v>
      </c>
      <c r="L1188" s="23" t="n">
        <f aca="false">IF(D1188="Electrique direct")</f>
        <v>0</v>
      </c>
    </row>
    <row r="1189" customFormat="false" ht="13.8" hidden="false" customHeight="false" outlineLevel="0" collapsed="false">
      <c r="A1189" s="0" t="s">
        <v>19</v>
      </c>
      <c r="B1189" s="0" t="s">
        <v>1417</v>
      </c>
      <c r="C1189" s="0" t="s">
        <v>147</v>
      </c>
      <c r="D1189" s="0" t="s">
        <v>32</v>
      </c>
      <c r="E1189" s="0" t="s">
        <v>33</v>
      </c>
      <c r="F1189" s="0" t="s">
        <v>1433</v>
      </c>
      <c r="G1189" s="0" t="str">
        <f aca="false">CONCATENATE(LEFT(F1189,2),RIGHT(F1189,6))</f>
        <v>07910106</v>
      </c>
      <c r="H1189" s="0" t="s">
        <v>227</v>
      </c>
      <c r="I1189" s="0" t="n">
        <v>2.16992316987818</v>
      </c>
      <c r="J1189" s="0" t="n">
        <v>66.0933375594102</v>
      </c>
      <c r="K1189" s="0" t="n">
        <v>68</v>
      </c>
      <c r="L1189" s="23" t="n">
        <f aca="false">IF(D1189="Electrique direct")</f>
        <v>0</v>
      </c>
    </row>
    <row r="1190" customFormat="false" ht="13.8" hidden="false" customHeight="false" outlineLevel="0" collapsed="false">
      <c r="A1190" s="0" t="s">
        <v>19</v>
      </c>
      <c r="B1190" s="0" t="s">
        <v>1417</v>
      </c>
      <c r="C1190" s="0" t="s">
        <v>147</v>
      </c>
      <c r="D1190" s="0" t="s">
        <v>134</v>
      </c>
      <c r="E1190" s="0" t="s">
        <v>43</v>
      </c>
      <c r="F1190" s="0" t="s">
        <v>1434</v>
      </c>
      <c r="G1190" s="0" t="str">
        <f aca="false">CONCATENATE(LEFT(F1190,2),RIGHT(F1190,6))</f>
        <v>07910202</v>
      </c>
      <c r="H1190" s="0" t="s">
        <v>227</v>
      </c>
      <c r="I1190" s="0" t="n">
        <v>0.84</v>
      </c>
      <c r="J1190" s="0" t="n">
        <v>10.4</v>
      </c>
      <c r="K1190" s="0" t="n">
        <v>750</v>
      </c>
      <c r="L1190" s="23" t="n">
        <f aca="false">IF(D1190="Electrique direct")</f>
        <v>0</v>
      </c>
    </row>
    <row r="1191" customFormat="false" ht="13.8" hidden="false" customHeight="false" outlineLevel="0" collapsed="false">
      <c r="A1191" s="0" t="s">
        <v>19</v>
      </c>
      <c r="B1191" s="0" t="s">
        <v>1417</v>
      </c>
      <c r="C1191" s="0" t="s">
        <v>147</v>
      </c>
      <c r="D1191" s="0" t="s">
        <v>40</v>
      </c>
      <c r="E1191" s="0" t="s">
        <v>37</v>
      </c>
      <c r="F1191" s="0" t="s">
        <v>1435</v>
      </c>
      <c r="G1191" s="0" t="str">
        <f aca="false">CONCATENATE(LEFT(F1191,2),RIGHT(F1191,6))</f>
        <v>07910303</v>
      </c>
      <c r="H1191" s="0" t="s">
        <v>227</v>
      </c>
      <c r="I1191" s="0" t="n">
        <v>0.68738289000846</v>
      </c>
      <c r="J1191" s="0" t="n">
        <v>40.042248102364</v>
      </c>
      <c r="K1191" s="0" t="n">
        <v>596</v>
      </c>
      <c r="L1191" s="23" t="n">
        <f aca="false">IF(D1191="Electrique direct")</f>
        <v>0</v>
      </c>
    </row>
    <row r="1192" customFormat="false" ht="13.8" hidden="false" customHeight="false" outlineLevel="0" collapsed="false">
      <c r="A1192" s="0" t="s">
        <v>19</v>
      </c>
      <c r="B1192" s="0" t="s">
        <v>1417</v>
      </c>
      <c r="C1192" s="0" t="s">
        <v>147</v>
      </c>
      <c r="D1192" s="0" t="s">
        <v>41</v>
      </c>
      <c r="E1192" s="0" t="s">
        <v>39</v>
      </c>
      <c r="F1192" s="0" t="s">
        <v>1436</v>
      </c>
      <c r="G1192" s="0" t="str">
        <f aca="false">CONCATENATE(LEFT(F1192,2),RIGHT(F1192,6))</f>
        <v>07910404</v>
      </c>
      <c r="H1192" s="0" t="s">
        <v>227</v>
      </c>
      <c r="I1192" s="0" t="n">
        <v>0.696607819670608</v>
      </c>
      <c r="J1192" s="0" t="n">
        <v>26.4029772089747</v>
      </c>
      <c r="K1192" s="0" t="n">
        <v>598.857142857143</v>
      </c>
      <c r="L1192" s="23" t="n">
        <f aca="false">IF(D1192="Electrique direct")</f>
        <v>0</v>
      </c>
    </row>
    <row r="1193" customFormat="false" ht="13.8" hidden="false" customHeight="false" outlineLevel="0" collapsed="false">
      <c r="A1193" s="0" t="s">
        <v>19</v>
      </c>
      <c r="B1193" s="0" t="s">
        <v>1417</v>
      </c>
      <c r="C1193" s="0" t="s">
        <v>147</v>
      </c>
      <c r="D1193" s="0" t="s">
        <v>45</v>
      </c>
      <c r="E1193" s="0" t="s">
        <v>43</v>
      </c>
      <c r="F1193" s="0" t="s">
        <v>1437</v>
      </c>
      <c r="G1193" s="0" t="str">
        <f aca="false">CONCATENATE(LEFT(F1193,2),RIGHT(F1193,6))</f>
        <v>07910602</v>
      </c>
      <c r="H1193" s="0" t="s">
        <v>227</v>
      </c>
      <c r="I1193" s="0" t="n">
        <v>0.92</v>
      </c>
      <c r="J1193" s="0" t="n">
        <v>10.4</v>
      </c>
      <c r="K1193" s="0" t="n">
        <v>750</v>
      </c>
      <c r="L1193" s="23" t="n">
        <f aca="false">IF(D1193="Electrique direct")</f>
        <v>1</v>
      </c>
    </row>
    <row r="1194" customFormat="false" ht="13.8" hidden="false" customHeight="false" outlineLevel="0" collapsed="false">
      <c r="A1194" s="0" t="s">
        <v>19</v>
      </c>
      <c r="B1194" s="0" t="s">
        <v>1417</v>
      </c>
      <c r="C1194" s="0" t="s">
        <v>147</v>
      </c>
      <c r="D1194" s="0" t="s">
        <v>45</v>
      </c>
      <c r="E1194" s="0" t="s">
        <v>43</v>
      </c>
      <c r="F1194" s="0" t="s">
        <v>1438</v>
      </c>
      <c r="G1194" s="0" t="str">
        <f aca="false">CONCATENATE(LEFT(F1194,2),RIGHT(F1194,6))</f>
        <v>07910902</v>
      </c>
      <c r="H1194" s="0" t="s">
        <v>227</v>
      </c>
      <c r="I1194" s="0" t="n">
        <v>2.9521585116279</v>
      </c>
      <c r="J1194" s="0" t="n">
        <v>69.2331785108834</v>
      </c>
      <c r="K1194" s="0" t="n">
        <v>750</v>
      </c>
      <c r="L1194" s="23" t="n">
        <f aca="false">IF(D1194="Electrique direct")</f>
        <v>1</v>
      </c>
    </row>
    <row r="1195" customFormat="false" ht="13.8" hidden="false" customHeight="false" outlineLevel="0" collapsed="false">
      <c r="A1195" s="0" t="s">
        <v>19</v>
      </c>
      <c r="B1195" s="0" t="s">
        <v>1417</v>
      </c>
      <c r="C1195" s="0" t="s">
        <v>147</v>
      </c>
      <c r="D1195" s="0" t="s">
        <v>137</v>
      </c>
      <c r="E1195" s="0" t="s">
        <v>39</v>
      </c>
      <c r="F1195" s="0" t="s">
        <v>1439</v>
      </c>
      <c r="G1195" s="0" t="str">
        <f aca="false">CONCATENATE(LEFT(F1195,2),RIGHT(F1195,6))</f>
        <v>07911104</v>
      </c>
      <c r="H1195" s="0" t="s">
        <v>227</v>
      </c>
      <c r="I1195" s="0" t="n">
        <v>0.84</v>
      </c>
      <c r="J1195" s="0" t="n">
        <v>10.4</v>
      </c>
      <c r="K1195" s="0" t="n">
        <v>632</v>
      </c>
      <c r="L1195" s="23" t="n">
        <f aca="false">IF(D1195="Electrique direct")</f>
        <v>0</v>
      </c>
    </row>
    <row r="1196" customFormat="false" ht="13.8" hidden="false" customHeight="false" outlineLevel="0" collapsed="false">
      <c r="A1196" s="0" t="s">
        <v>19</v>
      </c>
      <c r="B1196" s="0" t="s">
        <v>1417</v>
      </c>
      <c r="C1196" s="0" t="s">
        <v>147</v>
      </c>
      <c r="D1196" s="0" t="s">
        <v>35</v>
      </c>
      <c r="E1196" s="0" t="s">
        <v>33</v>
      </c>
      <c r="F1196" s="0" t="s">
        <v>1440</v>
      </c>
      <c r="G1196" s="0" t="str">
        <f aca="false">CONCATENATE(LEFT(F1196,2),RIGHT(F1196,6))</f>
        <v>07912101</v>
      </c>
      <c r="H1196" s="0" t="s">
        <v>227</v>
      </c>
      <c r="I1196" s="0" t="n">
        <v>2.04368153516503</v>
      </c>
      <c r="J1196" s="0" t="n">
        <v>72.2263739897439</v>
      </c>
      <c r="K1196" s="0" t="n">
        <v>68</v>
      </c>
      <c r="L1196" s="23" t="n">
        <f aca="false">IF(D1196="Electrique direct")</f>
        <v>0</v>
      </c>
    </row>
    <row r="1197" customFormat="false" ht="13.8" hidden="false" customHeight="false" outlineLevel="0" collapsed="false">
      <c r="A1197" s="0" t="s">
        <v>19</v>
      </c>
      <c r="B1197" s="0" t="s">
        <v>1417</v>
      </c>
      <c r="C1197" s="0" t="s">
        <v>147</v>
      </c>
      <c r="D1197" s="0" t="s">
        <v>35</v>
      </c>
      <c r="E1197" s="0" t="s">
        <v>33</v>
      </c>
      <c r="F1197" s="0" t="s">
        <v>1441</v>
      </c>
      <c r="G1197" s="0" t="str">
        <f aca="false">CONCATENATE(LEFT(F1197,2),RIGHT(F1197,6))</f>
        <v>07912106</v>
      </c>
      <c r="H1197" s="0" t="s">
        <v>227</v>
      </c>
      <c r="I1197" s="0" t="n">
        <v>2.63439864460724</v>
      </c>
      <c r="J1197" s="0" t="n">
        <v>78.6825447135836</v>
      </c>
      <c r="K1197" s="0" t="n">
        <v>68</v>
      </c>
      <c r="L1197" s="23" t="n">
        <f aca="false">IF(D1197="Electrique direct")</f>
        <v>0</v>
      </c>
    </row>
    <row r="1198" customFormat="false" ht="13.8" hidden="false" customHeight="false" outlineLevel="0" collapsed="false">
      <c r="A1198" s="0" t="s">
        <v>19</v>
      </c>
      <c r="B1198" s="0" t="s">
        <v>1417</v>
      </c>
      <c r="C1198" s="0" t="s">
        <v>147</v>
      </c>
      <c r="D1198" s="0" t="s">
        <v>135</v>
      </c>
      <c r="E1198" s="0" t="s">
        <v>43</v>
      </c>
      <c r="F1198" s="0" t="s">
        <v>1442</v>
      </c>
      <c r="G1198" s="0" t="str">
        <f aca="false">CONCATENATE(LEFT(F1198,2),RIGHT(F1198,6))</f>
        <v>07912202</v>
      </c>
      <c r="H1198" s="0" t="s">
        <v>227</v>
      </c>
      <c r="I1198" s="0" t="n">
        <v>1</v>
      </c>
      <c r="J1198" s="0" t="n">
        <v>12</v>
      </c>
      <c r="K1198" s="0" t="n">
        <v>750</v>
      </c>
      <c r="L1198" s="23" t="n">
        <f aca="false">IF(D1198="Electrique direct")</f>
        <v>0</v>
      </c>
    </row>
    <row r="1199" customFormat="false" ht="13.8" hidden="false" customHeight="false" outlineLevel="0" collapsed="false">
      <c r="A1199" s="0" t="s">
        <v>19</v>
      </c>
      <c r="B1199" s="0" t="s">
        <v>1417</v>
      </c>
      <c r="C1199" s="0" t="s">
        <v>147</v>
      </c>
      <c r="D1199" s="0" t="s">
        <v>36</v>
      </c>
      <c r="E1199" s="0" t="s">
        <v>37</v>
      </c>
      <c r="F1199" s="0" t="s">
        <v>1443</v>
      </c>
      <c r="G1199" s="0" t="str">
        <f aca="false">CONCATENATE(LEFT(F1199,2),RIGHT(F1199,6))</f>
        <v>07912303</v>
      </c>
      <c r="H1199" s="0" t="s">
        <v>227</v>
      </c>
      <c r="I1199" s="0" t="n">
        <v>0.749201687257152</v>
      </c>
      <c r="J1199" s="0" t="n">
        <v>47.6693429790048</v>
      </c>
      <c r="K1199" s="0" t="n">
        <v>596</v>
      </c>
      <c r="L1199" s="23" t="n">
        <f aca="false">IF(D1199="Electrique direct")</f>
        <v>0</v>
      </c>
    </row>
    <row r="1200" customFormat="false" ht="13.8" hidden="false" customHeight="false" outlineLevel="0" collapsed="false">
      <c r="A1200" s="0" t="s">
        <v>19</v>
      </c>
      <c r="B1200" s="0" t="s">
        <v>1417</v>
      </c>
      <c r="C1200" s="0" t="s">
        <v>147</v>
      </c>
      <c r="D1200" s="0" t="s">
        <v>38</v>
      </c>
      <c r="E1200" s="0" t="s">
        <v>39</v>
      </c>
      <c r="F1200" s="0" t="s">
        <v>1444</v>
      </c>
      <c r="G1200" s="0" t="str">
        <f aca="false">CONCATENATE(LEFT(F1200,2),RIGHT(F1200,6))</f>
        <v>07912404</v>
      </c>
      <c r="H1200" s="0" t="s">
        <v>227</v>
      </c>
      <c r="I1200" s="0" t="n">
        <v>0.967821087083037</v>
      </c>
      <c r="J1200" s="0" t="n">
        <v>31.4321157249699</v>
      </c>
      <c r="K1200" s="0" t="n">
        <v>598.857142857143</v>
      </c>
      <c r="L1200" s="23" t="n">
        <f aca="false">IF(D1200="Electrique direct")</f>
        <v>0</v>
      </c>
    </row>
    <row r="1201" customFormat="false" ht="13.8" hidden="false" customHeight="false" outlineLevel="0" collapsed="false">
      <c r="A1201" s="0" t="s">
        <v>19</v>
      </c>
      <c r="B1201" s="0" t="s">
        <v>1417</v>
      </c>
      <c r="C1201" s="0" t="s">
        <v>147</v>
      </c>
      <c r="D1201" s="0" t="s">
        <v>46</v>
      </c>
      <c r="E1201" s="0" t="s">
        <v>43</v>
      </c>
      <c r="F1201" s="0" t="s">
        <v>1445</v>
      </c>
      <c r="G1201" s="0" t="str">
        <f aca="false">CONCATENATE(LEFT(F1201,2),RIGHT(F1201,6))</f>
        <v>07912602</v>
      </c>
      <c r="H1201" s="0" t="s">
        <v>227</v>
      </c>
      <c r="I1201" s="0" t="n">
        <v>1</v>
      </c>
      <c r="J1201" s="0" t="n">
        <v>12</v>
      </c>
      <c r="K1201" s="0" t="n">
        <v>750</v>
      </c>
      <c r="L1201" s="23" t="n">
        <f aca="false">IF(D1201="Electrique direct")</f>
        <v>0</v>
      </c>
    </row>
    <row r="1202" customFormat="false" ht="13.8" hidden="false" customHeight="false" outlineLevel="0" collapsed="false">
      <c r="A1202" s="0" t="s">
        <v>19</v>
      </c>
      <c r="B1202" s="0" t="s">
        <v>1417</v>
      </c>
      <c r="C1202" s="0" t="s">
        <v>147</v>
      </c>
      <c r="D1202" s="0" t="s">
        <v>46</v>
      </c>
      <c r="E1202" s="0" t="s">
        <v>43</v>
      </c>
      <c r="F1202" s="0" t="s">
        <v>1446</v>
      </c>
      <c r="G1202" s="0" t="str">
        <f aca="false">CONCATENATE(LEFT(F1202,2),RIGHT(F1202,6))</f>
        <v>07912902</v>
      </c>
      <c r="H1202" s="0" t="s">
        <v>227</v>
      </c>
      <c r="I1202" s="0" t="n">
        <v>3.40633674418604</v>
      </c>
      <c r="J1202" s="0" t="n">
        <v>82.4204506081945</v>
      </c>
      <c r="K1202" s="0" t="n">
        <v>750</v>
      </c>
      <c r="L1202" s="23" t="n">
        <f aca="false">IF(D1202="Electrique direct")</f>
        <v>0</v>
      </c>
    </row>
    <row r="1203" customFormat="false" ht="13.8" hidden="false" customHeight="false" outlineLevel="0" collapsed="false">
      <c r="A1203" s="0" t="s">
        <v>19</v>
      </c>
      <c r="B1203" s="0" t="s">
        <v>1417</v>
      </c>
      <c r="C1203" s="0" t="s">
        <v>147</v>
      </c>
      <c r="D1203" s="0" t="s">
        <v>138</v>
      </c>
      <c r="E1203" s="0" t="s">
        <v>39</v>
      </c>
      <c r="F1203" s="0" t="s">
        <v>1447</v>
      </c>
      <c r="G1203" s="0" t="str">
        <f aca="false">CONCATENATE(LEFT(F1203,2),RIGHT(F1203,6))</f>
        <v>07913104</v>
      </c>
      <c r="H1203" s="0" t="s">
        <v>227</v>
      </c>
      <c r="I1203" s="0" t="n">
        <v>1</v>
      </c>
      <c r="J1203" s="0" t="n">
        <v>12</v>
      </c>
      <c r="K1203" s="0" t="n">
        <v>632</v>
      </c>
      <c r="L1203" s="23" t="n">
        <f aca="false">IF(D1203="Electrique direct")</f>
        <v>0</v>
      </c>
    </row>
    <row r="1204" customFormat="false" ht="13.8" hidden="false" customHeight="false" outlineLevel="0" collapsed="false">
      <c r="A1204" s="0" t="s">
        <v>19</v>
      </c>
      <c r="B1204" s="0" t="s">
        <v>1417</v>
      </c>
      <c r="C1204" s="0" t="s">
        <v>148</v>
      </c>
      <c r="D1204" s="0" t="s">
        <v>32</v>
      </c>
      <c r="E1204" s="0" t="s">
        <v>33</v>
      </c>
      <c r="F1204" s="0" t="s">
        <v>1448</v>
      </c>
      <c r="G1204" s="0" t="str">
        <f aca="false">CONCATENATE(LEFT(F1204,2),RIGHT(F1204,6))</f>
        <v>07950101</v>
      </c>
      <c r="H1204" s="0" t="s">
        <v>227</v>
      </c>
      <c r="I1204" s="0" t="n">
        <v>2.09014958784305</v>
      </c>
      <c r="J1204" s="0" t="n">
        <v>85.6869454988482</v>
      </c>
      <c r="K1204" s="0" t="n">
        <v>67.2</v>
      </c>
      <c r="L1204" s="23" t="n">
        <f aca="false">IF(D1204="Electrique direct")</f>
        <v>0</v>
      </c>
    </row>
    <row r="1205" customFormat="false" ht="13.8" hidden="false" customHeight="false" outlineLevel="0" collapsed="false">
      <c r="A1205" s="0" t="s">
        <v>19</v>
      </c>
      <c r="B1205" s="0" t="s">
        <v>1417</v>
      </c>
      <c r="C1205" s="0" t="s">
        <v>148</v>
      </c>
      <c r="D1205" s="0" t="s">
        <v>32</v>
      </c>
      <c r="E1205" s="0" t="s">
        <v>33</v>
      </c>
      <c r="F1205" s="0" t="s">
        <v>1449</v>
      </c>
      <c r="G1205" s="0" t="str">
        <f aca="false">CONCATENATE(LEFT(F1205,2),RIGHT(F1205,6))</f>
        <v>07950106</v>
      </c>
      <c r="H1205" s="0" t="s">
        <v>227</v>
      </c>
      <c r="I1205" s="0" t="n">
        <v>2.05516399602207</v>
      </c>
      <c r="J1205" s="0" t="n">
        <v>86.2321028441361</v>
      </c>
      <c r="K1205" s="0" t="n">
        <v>67.2</v>
      </c>
      <c r="L1205" s="23" t="n">
        <f aca="false">IF(D1205="Electrique direct")</f>
        <v>0</v>
      </c>
    </row>
    <row r="1206" customFormat="false" ht="13.8" hidden="false" customHeight="false" outlineLevel="0" collapsed="false">
      <c r="A1206" s="0" t="s">
        <v>19</v>
      </c>
      <c r="B1206" s="0" t="s">
        <v>1417</v>
      </c>
      <c r="C1206" s="0" t="s">
        <v>148</v>
      </c>
      <c r="D1206" s="0" t="s">
        <v>134</v>
      </c>
      <c r="E1206" s="0" t="s">
        <v>43</v>
      </c>
      <c r="F1206" s="0" t="s">
        <v>1450</v>
      </c>
      <c r="G1206" s="0" t="str">
        <f aca="false">CONCATENATE(LEFT(F1206,2),RIGHT(F1206,6))</f>
        <v>07950202</v>
      </c>
      <c r="H1206" s="0" t="s">
        <v>227</v>
      </c>
      <c r="I1206" s="0" t="n">
        <v>0.84</v>
      </c>
      <c r="J1206" s="0" t="n">
        <v>10.4</v>
      </c>
      <c r="K1206" s="0" t="n">
        <v>750</v>
      </c>
      <c r="L1206" s="23" t="n">
        <f aca="false">IF(D1206="Electrique direct")</f>
        <v>0</v>
      </c>
    </row>
    <row r="1207" customFormat="false" ht="13.8" hidden="false" customHeight="false" outlineLevel="0" collapsed="false">
      <c r="A1207" s="0" t="s">
        <v>19</v>
      </c>
      <c r="B1207" s="0" t="s">
        <v>1417</v>
      </c>
      <c r="C1207" s="0" t="s">
        <v>148</v>
      </c>
      <c r="D1207" s="0" t="s">
        <v>40</v>
      </c>
      <c r="E1207" s="0" t="s">
        <v>37</v>
      </c>
      <c r="F1207" s="0" t="s">
        <v>1451</v>
      </c>
      <c r="G1207" s="0" t="str">
        <f aca="false">CONCATENATE(LEFT(F1207,2),RIGHT(F1207,6))</f>
        <v>07950303</v>
      </c>
      <c r="H1207" s="0" t="s">
        <v>227</v>
      </c>
      <c r="I1207" s="0" t="n">
        <v>0.6751212776325</v>
      </c>
      <c r="J1207" s="0" t="n">
        <v>65.5769035477539</v>
      </c>
      <c r="K1207" s="0" t="n">
        <v>596</v>
      </c>
      <c r="L1207" s="23" t="n">
        <f aca="false">IF(D1207="Electrique direct")</f>
        <v>0</v>
      </c>
    </row>
    <row r="1208" customFormat="false" ht="13.8" hidden="false" customHeight="false" outlineLevel="0" collapsed="false">
      <c r="A1208" s="0" t="s">
        <v>19</v>
      </c>
      <c r="B1208" s="0" t="s">
        <v>1417</v>
      </c>
      <c r="C1208" s="0" t="s">
        <v>148</v>
      </c>
      <c r="D1208" s="0" t="s">
        <v>41</v>
      </c>
      <c r="E1208" s="0" t="s">
        <v>39</v>
      </c>
      <c r="F1208" s="0" t="s">
        <v>1452</v>
      </c>
      <c r="G1208" s="0" t="str">
        <f aca="false">CONCATENATE(LEFT(F1208,2),RIGHT(F1208,6))</f>
        <v>07950404</v>
      </c>
      <c r="H1208" s="0" t="s">
        <v>227</v>
      </c>
      <c r="I1208" s="0" t="n">
        <v>0.684788667349835</v>
      </c>
      <c r="J1208" s="0" t="n">
        <v>52.0324030209529</v>
      </c>
      <c r="K1208" s="0" t="n">
        <v>598.857142857143</v>
      </c>
      <c r="L1208" s="23" t="n">
        <f aca="false">IF(D1208="Electrique direct")</f>
        <v>0</v>
      </c>
    </row>
    <row r="1209" customFormat="false" ht="13.8" hidden="false" customHeight="false" outlineLevel="0" collapsed="false">
      <c r="A1209" s="0" t="s">
        <v>19</v>
      </c>
      <c r="B1209" s="0" t="s">
        <v>1417</v>
      </c>
      <c r="C1209" s="0" t="s">
        <v>148</v>
      </c>
      <c r="D1209" s="0" t="s">
        <v>45</v>
      </c>
      <c r="E1209" s="0" t="s">
        <v>43</v>
      </c>
      <c r="F1209" s="0" t="s">
        <v>1453</v>
      </c>
      <c r="G1209" s="0" t="str">
        <f aca="false">CONCATENATE(LEFT(F1209,2),RIGHT(F1209,6))</f>
        <v>07950602</v>
      </c>
      <c r="H1209" s="0" t="s">
        <v>227</v>
      </c>
      <c r="I1209" s="0" t="n">
        <v>0.92</v>
      </c>
      <c r="J1209" s="0" t="n">
        <v>10.4</v>
      </c>
      <c r="K1209" s="0" t="n">
        <v>750</v>
      </c>
      <c r="L1209" s="23" t="n">
        <f aca="false">IF(D1209="Electrique direct")</f>
        <v>1</v>
      </c>
    </row>
    <row r="1210" customFormat="false" ht="13.8" hidden="false" customHeight="false" outlineLevel="0" collapsed="false">
      <c r="A1210" s="0" t="s">
        <v>19</v>
      </c>
      <c r="B1210" s="0" t="s">
        <v>1417</v>
      </c>
      <c r="C1210" s="0" t="s">
        <v>148</v>
      </c>
      <c r="D1210" s="0" t="s">
        <v>48</v>
      </c>
      <c r="E1210" s="0" t="s">
        <v>43</v>
      </c>
      <c r="F1210" s="0" t="s">
        <v>1454</v>
      </c>
      <c r="G1210" s="0" t="str">
        <f aca="false">CONCATENATE(LEFT(F1210,2),RIGHT(F1210,6))</f>
        <v>07950902</v>
      </c>
      <c r="H1210" s="0" t="s">
        <v>227</v>
      </c>
      <c r="I1210" s="0" t="n">
        <v>2.95662809302325</v>
      </c>
      <c r="J1210" s="0" t="n">
        <v>57.9672560654796</v>
      </c>
      <c r="K1210" s="0" t="n">
        <v>760</v>
      </c>
      <c r="L1210" s="23" t="n">
        <f aca="false">IF(D1210="Electrique direct")</f>
        <v>0</v>
      </c>
    </row>
    <row r="1211" customFormat="false" ht="13.8" hidden="false" customHeight="false" outlineLevel="0" collapsed="false">
      <c r="A1211" s="0" t="s">
        <v>19</v>
      </c>
      <c r="B1211" s="0" t="s">
        <v>1417</v>
      </c>
      <c r="C1211" s="0" t="s">
        <v>148</v>
      </c>
      <c r="D1211" s="0" t="s">
        <v>48</v>
      </c>
      <c r="E1211" s="0" t="s">
        <v>43</v>
      </c>
      <c r="F1211" s="0" t="s">
        <v>1455</v>
      </c>
      <c r="G1211" s="0" t="str">
        <f aca="false">CONCATENATE(LEFT(F1211,2),RIGHT(F1211,6))</f>
        <v>07951104</v>
      </c>
      <c r="H1211" s="0" t="s">
        <v>227</v>
      </c>
      <c r="I1211" s="0" t="n">
        <v>0.84</v>
      </c>
      <c r="J1211" s="0" t="n">
        <v>10.4</v>
      </c>
      <c r="K1211" s="0" t="n">
        <v>760</v>
      </c>
      <c r="L1211" s="23" t="n">
        <f aca="false">IF(D1211="Electrique direct")</f>
        <v>0</v>
      </c>
    </row>
    <row r="1212" customFormat="false" ht="13.8" hidden="false" customHeight="false" outlineLevel="0" collapsed="false">
      <c r="A1212" s="0" t="s">
        <v>19</v>
      </c>
      <c r="B1212" s="0" t="s">
        <v>1417</v>
      </c>
      <c r="C1212" s="0" t="s">
        <v>148</v>
      </c>
      <c r="D1212" s="0" t="s">
        <v>35</v>
      </c>
      <c r="E1212" s="0" t="s">
        <v>33</v>
      </c>
      <c r="F1212" s="0" t="s">
        <v>1456</v>
      </c>
      <c r="G1212" s="0" t="str">
        <f aca="false">CONCATENATE(LEFT(F1212,2),RIGHT(F1212,6))</f>
        <v>07952101</v>
      </c>
      <c r="H1212" s="0" t="s">
        <v>227</v>
      </c>
      <c r="I1212" s="0" t="n">
        <v>2.52443483217545</v>
      </c>
      <c r="J1212" s="0" t="n">
        <v>102.00826845101</v>
      </c>
      <c r="K1212" s="0" t="n">
        <v>67.2</v>
      </c>
      <c r="L1212" s="23" t="n">
        <f aca="false">IF(D1212="Electrique direct")</f>
        <v>0</v>
      </c>
    </row>
    <row r="1213" customFormat="false" ht="13.8" hidden="false" customHeight="false" outlineLevel="0" collapsed="false">
      <c r="A1213" s="0" t="s">
        <v>19</v>
      </c>
      <c r="B1213" s="0" t="s">
        <v>1417</v>
      </c>
      <c r="C1213" s="0" t="s">
        <v>148</v>
      </c>
      <c r="D1213" s="0" t="s">
        <v>35</v>
      </c>
      <c r="E1213" s="0" t="s">
        <v>34</v>
      </c>
      <c r="F1213" s="0" t="s">
        <v>1457</v>
      </c>
      <c r="G1213" s="0" t="str">
        <f aca="false">CONCATENATE(LEFT(F1213,2),RIGHT(F1213,6))</f>
        <v>07952106</v>
      </c>
      <c r="H1213" s="0" t="s">
        <v>227</v>
      </c>
      <c r="I1213" s="0" t="n">
        <v>2.49332711064539</v>
      </c>
      <c r="J1213" s="0" t="n">
        <v>102.657265290638</v>
      </c>
      <c r="K1213" s="0" t="n">
        <v>1462.85714285714</v>
      </c>
      <c r="L1213" s="23" t="n">
        <f aca="false">IF(D1213="Electrique direct")</f>
        <v>0</v>
      </c>
    </row>
    <row r="1214" customFormat="false" ht="13.8" hidden="false" customHeight="false" outlineLevel="0" collapsed="false">
      <c r="A1214" s="0" t="s">
        <v>19</v>
      </c>
      <c r="B1214" s="0" t="s">
        <v>1417</v>
      </c>
      <c r="C1214" s="0" t="s">
        <v>148</v>
      </c>
      <c r="D1214" s="0" t="s">
        <v>135</v>
      </c>
      <c r="E1214" s="0" t="s">
        <v>43</v>
      </c>
      <c r="F1214" s="0" t="s">
        <v>1458</v>
      </c>
      <c r="G1214" s="0" t="str">
        <f aca="false">CONCATENATE(LEFT(F1214,2),RIGHT(F1214,6))</f>
        <v>07952202</v>
      </c>
      <c r="H1214" s="0" t="s">
        <v>227</v>
      </c>
      <c r="I1214" s="0" t="n">
        <v>1</v>
      </c>
      <c r="J1214" s="0" t="n">
        <v>12</v>
      </c>
      <c r="K1214" s="0" t="n">
        <v>750</v>
      </c>
      <c r="L1214" s="23" t="n">
        <f aca="false">IF(D1214="Electrique direct")</f>
        <v>0</v>
      </c>
    </row>
    <row r="1215" customFormat="false" ht="13.8" hidden="false" customHeight="false" outlineLevel="0" collapsed="false">
      <c r="A1215" s="0" t="s">
        <v>19</v>
      </c>
      <c r="B1215" s="0" t="s">
        <v>1417</v>
      </c>
      <c r="C1215" s="0" t="s">
        <v>148</v>
      </c>
      <c r="D1215" s="0" t="s">
        <v>36</v>
      </c>
      <c r="E1215" s="0" t="s">
        <v>37</v>
      </c>
      <c r="F1215" s="0" t="s">
        <v>1459</v>
      </c>
      <c r="G1215" s="0" t="str">
        <f aca="false">CONCATENATE(LEFT(F1215,2),RIGHT(F1215,6))</f>
        <v>07952303</v>
      </c>
      <c r="H1215" s="0" t="s">
        <v>227</v>
      </c>
      <c r="I1215" s="0" t="n">
        <v>0.7420238310277</v>
      </c>
      <c r="J1215" s="0" t="n">
        <v>78.0677423187547</v>
      </c>
      <c r="K1215" s="0" t="n">
        <v>596</v>
      </c>
      <c r="L1215" s="23" t="n">
        <f aca="false">IF(D1215="Electrique direct")</f>
        <v>0</v>
      </c>
    </row>
    <row r="1216" customFormat="false" ht="13.8" hidden="false" customHeight="false" outlineLevel="0" collapsed="false">
      <c r="A1216" s="0" t="s">
        <v>19</v>
      </c>
      <c r="B1216" s="0" t="s">
        <v>1417</v>
      </c>
      <c r="C1216" s="0" t="s">
        <v>148</v>
      </c>
      <c r="D1216" s="0" t="s">
        <v>38</v>
      </c>
      <c r="E1216" s="0" t="s">
        <v>39</v>
      </c>
      <c r="F1216" s="0" t="s">
        <v>1460</v>
      </c>
      <c r="G1216" s="0" t="str">
        <f aca="false">CONCATENATE(LEFT(F1216,2),RIGHT(F1216,6))</f>
        <v>07952404</v>
      </c>
      <c r="H1216" s="0" t="s">
        <v>227</v>
      </c>
      <c r="I1216" s="0" t="n">
        <v>0.960868502280211</v>
      </c>
      <c r="J1216" s="0" t="n">
        <v>61.9433369297058</v>
      </c>
      <c r="K1216" s="0" t="n">
        <v>598.857142857143</v>
      </c>
      <c r="L1216" s="23" t="n">
        <f aca="false">IF(D1216="Electrique direct")</f>
        <v>0</v>
      </c>
    </row>
    <row r="1217" customFormat="false" ht="13.8" hidden="false" customHeight="false" outlineLevel="0" collapsed="false">
      <c r="A1217" s="0" t="s">
        <v>19</v>
      </c>
      <c r="B1217" s="0" t="s">
        <v>1417</v>
      </c>
      <c r="C1217" s="0" t="s">
        <v>148</v>
      </c>
      <c r="D1217" s="0" t="s">
        <v>46</v>
      </c>
      <c r="E1217" s="0" t="s">
        <v>43</v>
      </c>
      <c r="F1217" s="0" t="s">
        <v>1461</v>
      </c>
      <c r="G1217" s="0" t="str">
        <f aca="false">CONCATENATE(LEFT(F1217,2),RIGHT(F1217,6))</f>
        <v>07952602</v>
      </c>
      <c r="H1217" s="0" t="s">
        <v>227</v>
      </c>
      <c r="I1217" s="0" t="n">
        <v>1</v>
      </c>
      <c r="J1217" s="0" t="n">
        <v>12</v>
      </c>
      <c r="K1217" s="0" t="n">
        <v>750</v>
      </c>
      <c r="L1217" s="23" t="n">
        <f aca="false">IF(D1217="Electrique direct")</f>
        <v>0</v>
      </c>
    </row>
    <row r="1218" customFormat="false" ht="13.8" hidden="false" customHeight="false" outlineLevel="0" collapsed="false">
      <c r="A1218" s="0" t="s">
        <v>19</v>
      </c>
      <c r="B1218" s="0" t="s">
        <v>1417</v>
      </c>
      <c r="C1218" s="0" t="s">
        <v>148</v>
      </c>
      <c r="D1218" s="0" t="s">
        <v>49</v>
      </c>
      <c r="E1218" s="0" t="s">
        <v>43</v>
      </c>
      <c r="F1218" s="0" t="s">
        <v>1462</v>
      </c>
      <c r="G1218" s="0" t="str">
        <f aca="false">CONCATENATE(LEFT(F1218,2),RIGHT(F1218,6))</f>
        <v>07952902</v>
      </c>
      <c r="H1218" s="0" t="s">
        <v>227</v>
      </c>
      <c r="I1218" s="0" t="n">
        <v>3.41149395348837</v>
      </c>
      <c r="J1218" s="0" t="n">
        <v>69.00863817319</v>
      </c>
      <c r="K1218" s="0" t="n">
        <v>760</v>
      </c>
      <c r="L1218" s="23" t="n">
        <f aca="false">IF(D1218="Electrique direct")</f>
        <v>0</v>
      </c>
    </row>
    <row r="1219" customFormat="false" ht="13.8" hidden="false" customHeight="false" outlineLevel="0" collapsed="false">
      <c r="A1219" s="0" t="s">
        <v>19</v>
      </c>
      <c r="B1219" s="0" t="s">
        <v>1417</v>
      </c>
      <c r="C1219" s="0" t="s">
        <v>148</v>
      </c>
      <c r="D1219" s="0" t="s">
        <v>49</v>
      </c>
      <c r="E1219" s="0" t="s">
        <v>43</v>
      </c>
      <c r="F1219" s="0" t="s">
        <v>1463</v>
      </c>
      <c r="G1219" s="0" t="str">
        <f aca="false">CONCATENATE(LEFT(F1219,2),RIGHT(F1219,6))</f>
        <v>07953104</v>
      </c>
      <c r="H1219" s="0" t="s">
        <v>227</v>
      </c>
      <c r="I1219" s="0" t="n">
        <v>1</v>
      </c>
      <c r="J1219" s="0" t="n">
        <v>12</v>
      </c>
      <c r="K1219" s="0" t="n">
        <v>760</v>
      </c>
      <c r="L1219" s="23" t="n">
        <f aca="false">IF(D1219="Electrique direct")</f>
        <v>0</v>
      </c>
    </row>
    <row r="1220" customFormat="false" ht="13.8" hidden="false" customHeight="false" outlineLevel="0" collapsed="false">
      <c r="A1220" s="0" t="s">
        <v>19</v>
      </c>
      <c r="B1220" s="0" t="s">
        <v>1464</v>
      </c>
      <c r="C1220" s="0" t="s">
        <v>54</v>
      </c>
      <c r="D1220" s="0" t="s">
        <v>32</v>
      </c>
      <c r="E1220" s="0" t="s">
        <v>33</v>
      </c>
      <c r="F1220" s="0" t="s">
        <v>1465</v>
      </c>
      <c r="G1220" s="0" t="str">
        <f aca="false">CONCATENATE(LEFT(F1220,2),RIGHT(F1220,6))</f>
        <v>07160101</v>
      </c>
      <c r="H1220" s="0" t="s">
        <v>227</v>
      </c>
      <c r="I1220" s="0" t="n">
        <v>0.859710520716844</v>
      </c>
      <c r="J1220" s="0" t="n">
        <v>21.8744328198858</v>
      </c>
      <c r="K1220" s="0" t="n">
        <v>68.5714285714286</v>
      </c>
      <c r="L1220" s="23" t="n">
        <f aca="false">IF(D1220="Electrique direct")</f>
        <v>0</v>
      </c>
    </row>
    <row r="1221" customFormat="false" ht="13.8" hidden="false" customHeight="false" outlineLevel="0" collapsed="false">
      <c r="A1221" s="0" t="s">
        <v>19</v>
      </c>
      <c r="B1221" s="0" t="s">
        <v>1464</v>
      </c>
      <c r="C1221" s="0" t="s">
        <v>54</v>
      </c>
      <c r="D1221" s="0" t="s">
        <v>32</v>
      </c>
      <c r="E1221" s="0" t="s">
        <v>33</v>
      </c>
      <c r="F1221" s="0" t="s">
        <v>1466</v>
      </c>
      <c r="G1221" s="0" t="str">
        <f aca="false">CONCATENATE(LEFT(F1221,2),RIGHT(F1221,6))</f>
        <v>07160106</v>
      </c>
      <c r="H1221" s="0" t="s">
        <v>227</v>
      </c>
      <c r="I1221" s="0" t="n">
        <v>0.996250598526978</v>
      </c>
      <c r="J1221" s="0" t="n">
        <v>21.1279793999175</v>
      </c>
      <c r="K1221" s="0" t="n">
        <v>68.5714285714286</v>
      </c>
      <c r="L1221" s="23" t="n">
        <f aca="false">IF(D1221="Electrique direct")</f>
        <v>0</v>
      </c>
    </row>
    <row r="1222" customFormat="false" ht="13.8" hidden="false" customHeight="false" outlineLevel="0" collapsed="false">
      <c r="A1222" s="0" t="s">
        <v>19</v>
      </c>
      <c r="B1222" s="0" t="s">
        <v>1464</v>
      </c>
      <c r="C1222" s="0" t="s">
        <v>54</v>
      </c>
      <c r="D1222" s="0" t="s">
        <v>40</v>
      </c>
      <c r="E1222" s="0" t="s">
        <v>37</v>
      </c>
      <c r="F1222" s="0" t="s">
        <v>1467</v>
      </c>
      <c r="G1222" s="0" t="str">
        <f aca="false">CONCATENATE(LEFT(F1222,2),RIGHT(F1222,6))</f>
        <v>07160303</v>
      </c>
      <c r="H1222" s="0" t="s">
        <v>227</v>
      </c>
      <c r="I1222" s="0" t="n">
        <v>0.570451411535735</v>
      </c>
      <c r="J1222" s="0" t="n">
        <v>15.5082889673934</v>
      </c>
      <c r="K1222" s="0" t="n">
        <v>596</v>
      </c>
      <c r="L1222" s="23" t="n">
        <f aca="false">IF(D1222="Electrique direct")</f>
        <v>0</v>
      </c>
    </row>
    <row r="1223" customFormat="false" ht="13.8" hidden="false" customHeight="false" outlineLevel="0" collapsed="false">
      <c r="A1223" s="0" t="s">
        <v>19</v>
      </c>
      <c r="B1223" s="0" t="s">
        <v>1464</v>
      </c>
      <c r="C1223" s="0" t="s">
        <v>54</v>
      </c>
      <c r="D1223" s="0" t="s">
        <v>41</v>
      </c>
      <c r="E1223" s="0" t="s">
        <v>39</v>
      </c>
      <c r="F1223" s="0" t="s">
        <v>1468</v>
      </c>
      <c r="G1223" s="0" t="str">
        <f aca="false">CONCATENATE(LEFT(F1223,2),RIGHT(F1223,6))</f>
        <v>07160404</v>
      </c>
      <c r="H1223" s="0" t="s">
        <v>227</v>
      </c>
      <c r="I1223" s="0" t="n">
        <v>0.686279255534833</v>
      </c>
      <c r="J1223" s="0" t="n">
        <v>11.1575907489099</v>
      </c>
      <c r="K1223" s="0" t="n">
        <v>596</v>
      </c>
      <c r="L1223" s="23" t="n">
        <f aca="false">IF(D1223="Electrique direct")</f>
        <v>0</v>
      </c>
    </row>
    <row r="1224" customFormat="false" ht="13.8" hidden="false" customHeight="false" outlineLevel="0" collapsed="false">
      <c r="A1224" s="0" t="s">
        <v>19</v>
      </c>
      <c r="B1224" s="0" t="s">
        <v>1464</v>
      </c>
      <c r="C1224" s="0" t="s">
        <v>54</v>
      </c>
      <c r="D1224" s="0" t="s">
        <v>45</v>
      </c>
      <c r="E1224" s="0" t="s">
        <v>43</v>
      </c>
      <c r="F1224" s="0" t="s">
        <v>1469</v>
      </c>
      <c r="G1224" s="0" t="str">
        <f aca="false">CONCATENATE(LEFT(F1224,2),RIGHT(F1224,6))</f>
        <v>07160602</v>
      </c>
      <c r="H1224" s="0" t="s">
        <v>227</v>
      </c>
      <c r="I1224" s="0" t="n">
        <v>0.92</v>
      </c>
      <c r="J1224" s="0" t="n">
        <v>10.4</v>
      </c>
      <c r="K1224" s="0" t="n">
        <v>750</v>
      </c>
      <c r="L1224" s="23" t="n">
        <f aca="false">IF(D1224="Electrique direct")</f>
        <v>1</v>
      </c>
    </row>
    <row r="1225" customFormat="false" ht="13.8" hidden="false" customHeight="false" outlineLevel="0" collapsed="false">
      <c r="A1225" s="0" t="s">
        <v>19</v>
      </c>
      <c r="B1225" s="0" t="s">
        <v>1464</v>
      </c>
      <c r="C1225" s="0" t="s">
        <v>54</v>
      </c>
      <c r="D1225" s="0" t="s">
        <v>48</v>
      </c>
      <c r="E1225" s="0" t="s">
        <v>43</v>
      </c>
      <c r="F1225" s="0" t="s">
        <v>1470</v>
      </c>
      <c r="G1225" s="0" t="str">
        <f aca="false">CONCATENATE(LEFT(F1225,2),RIGHT(F1225,6))</f>
        <v>07160902</v>
      </c>
      <c r="H1225" s="0" t="s">
        <v>227</v>
      </c>
      <c r="I1225" s="0" t="n">
        <v>2.9521585116279</v>
      </c>
      <c r="J1225" s="0" t="n">
        <v>11.6810056439421</v>
      </c>
      <c r="K1225" s="0" t="n">
        <v>754.285714285714</v>
      </c>
      <c r="L1225" s="23" t="n">
        <f aca="false">IF(D1225="Electrique direct")</f>
        <v>0</v>
      </c>
    </row>
    <row r="1226" customFormat="false" ht="13.8" hidden="false" customHeight="false" outlineLevel="0" collapsed="false">
      <c r="A1226" s="0" t="s">
        <v>19</v>
      </c>
      <c r="B1226" s="0" t="s">
        <v>1464</v>
      </c>
      <c r="C1226" s="0" t="s">
        <v>54</v>
      </c>
      <c r="D1226" s="0" t="s">
        <v>55</v>
      </c>
      <c r="E1226" s="0" t="s">
        <v>43</v>
      </c>
      <c r="F1226" s="0" t="s">
        <v>1471</v>
      </c>
      <c r="G1226" s="0" t="str">
        <f aca="false">CONCATENATE(LEFT(F1226,2),RIGHT(F1226,6))</f>
        <v>07161002</v>
      </c>
      <c r="H1226" s="0" t="s">
        <v>227</v>
      </c>
      <c r="I1226" s="0" t="n">
        <v>2.81101778073089</v>
      </c>
      <c r="J1226" s="0" t="n">
        <v>11.1768216</v>
      </c>
      <c r="K1226" s="0" t="n">
        <v>754.285714285714</v>
      </c>
      <c r="L1226" s="23" t="n">
        <f aca="false">IF(D1226="Electrique direct")</f>
        <v>0</v>
      </c>
    </row>
    <row r="1227" customFormat="false" ht="13.8" hidden="false" customHeight="false" outlineLevel="0" collapsed="false">
      <c r="A1227" s="0" t="s">
        <v>19</v>
      </c>
      <c r="B1227" s="0" t="s">
        <v>1464</v>
      </c>
      <c r="C1227" s="0" t="s">
        <v>54</v>
      </c>
      <c r="D1227" s="0" t="s">
        <v>35</v>
      </c>
      <c r="E1227" s="0" t="s">
        <v>33</v>
      </c>
      <c r="F1227" s="0" t="s">
        <v>1472</v>
      </c>
      <c r="G1227" s="0" t="str">
        <f aca="false">CONCATENATE(LEFT(F1227,2),RIGHT(F1227,6))</f>
        <v>07162101</v>
      </c>
      <c r="H1227" s="0" t="s">
        <v>227</v>
      </c>
      <c r="I1227" s="0" t="n">
        <v>0.947875899605418</v>
      </c>
      <c r="J1227" s="0" t="n">
        <v>26.0409914522451</v>
      </c>
      <c r="K1227" s="0" t="n">
        <v>68.5714285714286</v>
      </c>
      <c r="L1227" s="23" t="n">
        <f aca="false">IF(D1227="Electrique direct")</f>
        <v>0</v>
      </c>
    </row>
    <row r="1228" customFormat="false" ht="13.8" hidden="false" customHeight="false" outlineLevel="0" collapsed="false">
      <c r="A1228" s="0" t="s">
        <v>19</v>
      </c>
      <c r="B1228" s="0" t="s">
        <v>1464</v>
      </c>
      <c r="C1228" s="0" t="s">
        <v>54</v>
      </c>
      <c r="D1228" s="0" t="s">
        <v>35</v>
      </c>
      <c r="E1228" s="0" t="s">
        <v>33</v>
      </c>
      <c r="F1228" s="0" t="s">
        <v>1473</v>
      </c>
      <c r="G1228" s="0" t="str">
        <f aca="false">CONCATENATE(LEFT(F1228,2),RIGHT(F1228,6))</f>
        <v>07162106</v>
      </c>
      <c r="H1228" s="0" t="s">
        <v>227</v>
      </c>
      <c r="I1228" s="0" t="n">
        <v>1.09753635480448</v>
      </c>
      <c r="J1228" s="0" t="n">
        <v>25.1523564284732</v>
      </c>
      <c r="K1228" s="0" t="n">
        <v>68.5714285714286</v>
      </c>
      <c r="L1228" s="23" t="n">
        <f aca="false">IF(D1228="Electrique direct")</f>
        <v>0</v>
      </c>
    </row>
    <row r="1229" customFormat="false" ht="13.8" hidden="false" customHeight="false" outlineLevel="0" collapsed="false">
      <c r="A1229" s="0" t="s">
        <v>19</v>
      </c>
      <c r="B1229" s="0" t="s">
        <v>1464</v>
      </c>
      <c r="C1229" s="0" t="s">
        <v>54</v>
      </c>
      <c r="D1229" s="0" t="s">
        <v>36</v>
      </c>
      <c r="E1229" s="0" t="s">
        <v>37</v>
      </c>
      <c r="F1229" s="0" t="s">
        <v>1474</v>
      </c>
      <c r="G1229" s="0" t="str">
        <f aca="false">CONCATENATE(LEFT(F1229,2),RIGHT(F1229,6))</f>
        <v>07162303</v>
      </c>
      <c r="H1229" s="0" t="s">
        <v>227</v>
      </c>
      <c r="I1229" s="0" t="n">
        <v>0.754144357314103</v>
      </c>
      <c r="J1229" s="0" t="n">
        <v>18.4622487707064</v>
      </c>
      <c r="K1229" s="0" t="n">
        <v>596</v>
      </c>
      <c r="L1229" s="23" t="n">
        <f aca="false">IF(D1229="Electrique direct")</f>
        <v>0</v>
      </c>
    </row>
    <row r="1230" customFormat="false" ht="13.8" hidden="false" customHeight="false" outlineLevel="0" collapsed="false">
      <c r="A1230" s="0" t="s">
        <v>19</v>
      </c>
      <c r="B1230" s="0" t="s">
        <v>1464</v>
      </c>
      <c r="C1230" s="0" t="s">
        <v>54</v>
      </c>
      <c r="D1230" s="0" t="s">
        <v>38</v>
      </c>
      <c r="E1230" s="0" t="s">
        <v>39</v>
      </c>
      <c r="F1230" s="0" t="s">
        <v>1475</v>
      </c>
      <c r="G1230" s="0" t="str">
        <f aca="false">CONCATENATE(LEFT(F1230,2),RIGHT(F1230,6))</f>
        <v>07162404</v>
      </c>
      <c r="H1230" s="0" t="s">
        <v>227</v>
      </c>
      <c r="I1230" s="0" t="n">
        <v>0.981729664724299</v>
      </c>
      <c r="J1230" s="0" t="n">
        <v>13.2828461296546</v>
      </c>
      <c r="K1230" s="0" t="n">
        <v>596</v>
      </c>
      <c r="L1230" s="23" t="n">
        <f aca="false">IF(D1230="Electrique direct")</f>
        <v>0</v>
      </c>
    </row>
    <row r="1231" customFormat="false" ht="13.8" hidden="false" customHeight="false" outlineLevel="0" collapsed="false">
      <c r="A1231" s="0" t="s">
        <v>19</v>
      </c>
      <c r="B1231" s="0" t="s">
        <v>1464</v>
      </c>
      <c r="C1231" s="0" t="s">
        <v>54</v>
      </c>
      <c r="D1231" s="0" t="s">
        <v>46</v>
      </c>
      <c r="E1231" s="0" t="s">
        <v>43</v>
      </c>
      <c r="F1231" s="0" t="s">
        <v>1476</v>
      </c>
      <c r="G1231" s="0" t="str">
        <f aca="false">CONCATENATE(LEFT(F1231,2),RIGHT(F1231,6))</f>
        <v>07162602</v>
      </c>
      <c r="H1231" s="0" t="s">
        <v>227</v>
      </c>
      <c r="I1231" s="0" t="n">
        <v>1</v>
      </c>
      <c r="J1231" s="0" t="n">
        <v>12</v>
      </c>
      <c r="K1231" s="0" t="n">
        <v>750</v>
      </c>
      <c r="L1231" s="23" t="n">
        <f aca="false">IF(D1231="Electrique direct")</f>
        <v>0</v>
      </c>
    </row>
    <row r="1232" customFormat="false" ht="13.8" hidden="false" customHeight="false" outlineLevel="0" collapsed="false">
      <c r="A1232" s="0" t="s">
        <v>19</v>
      </c>
      <c r="B1232" s="0" t="s">
        <v>1464</v>
      </c>
      <c r="C1232" s="0" t="s">
        <v>54</v>
      </c>
      <c r="D1232" s="0" t="s">
        <v>49</v>
      </c>
      <c r="E1232" s="0" t="s">
        <v>43</v>
      </c>
      <c r="F1232" s="0" t="s">
        <v>1477</v>
      </c>
      <c r="G1232" s="0" t="str">
        <f aca="false">CONCATENATE(LEFT(F1232,2),RIGHT(F1232,6))</f>
        <v>07162902</v>
      </c>
      <c r="H1232" s="0" t="s">
        <v>227</v>
      </c>
      <c r="I1232" s="0" t="n">
        <v>3.40633674418604</v>
      </c>
      <c r="J1232" s="0" t="n">
        <v>13.905959099931</v>
      </c>
      <c r="K1232" s="0" t="n">
        <v>754.285714285714</v>
      </c>
      <c r="L1232" s="23" t="n">
        <f aca="false">IF(D1232="Electrique direct")</f>
        <v>0</v>
      </c>
    </row>
    <row r="1233" customFormat="false" ht="13.8" hidden="false" customHeight="false" outlineLevel="0" collapsed="false">
      <c r="A1233" s="0" t="s">
        <v>19</v>
      </c>
      <c r="B1233" s="0" t="s">
        <v>1464</v>
      </c>
      <c r="C1233" s="0" t="s">
        <v>54</v>
      </c>
      <c r="D1233" s="0" t="s">
        <v>56</v>
      </c>
      <c r="E1233" s="0" t="s">
        <v>43</v>
      </c>
      <c r="F1233" s="0" t="s">
        <v>1478</v>
      </c>
      <c r="G1233" s="0" t="str">
        <f aca="false">CONCATENATE(LEFT(F1233,2),RIGHT(F1233,6))</f>
        <v>07163002</v>
      </c>
      <c r="H1233" s="0" t="s">
        <v>227</v>
      </c>
      <c r="I1233" s="0" t="n">
        <v>3.33681966777408</v>
      </c>
      <c r="J1233" s="0" t="n">
        <v>13.30574</v>
      </c>
      <c r="K1233" s="0" t="n">
        <v>754.285714285714</v>
      </c>
      <c r="L1233" s="23" t="n">
        <f aca="false">IF(D1233="Electrique direct")</f>
        <v>0</v>
      </c>
    </row>
    <row r="1234" customFormat="false" ht="13.8" hidden="false" customHeight="false" outlineLevel="0" collapsed="false">
      <c r="A1234" s="0" t="s">
        <v>19</v>
      </c>
      <c r="B1234" s="0" t="s">
        <v>1464</v>
      </c>
      <c r="C1234" s="0" t="s">
        <v>139</v>
      </c>
      <c r="D1234" s="0" t="s">
        <v>32</v>
      </c>
      <c r="E1234" s="0" t="s">
        <v>33</v>
      </c>
      <c r="F1234" s="0" t="s">
        <v>1479</v>
      </c>
      <c r="G1234" s="0" t="str">
        <f aca="false">CONCATENATE(LEFT(F1234,2),RIGHT(F1234,6))</f>
        <v>07330101</v>
      </c>
      <c r="H1234" s="0" t="s">
        <v>227</v>
      </c>
      <c r="I1234" s="0" t="n">
        <v>1.74889108000953</v>
      </c>
      <c r="J1234" s="0" t="n">
        <v>20.7286906730026</v>
      </c>
      <c r="K1234" s="0" t="n">
        <v>68</v>
      </c>
      <c r="L1234" s="23" t="n">
        <f aca="false">IF(D1234="Electrique direct")</f>
        <v>0</v>
      </c>
    </row>
    <row r="1235" customFormat="false" ht="13.8" hidden="false" customHeight="false" outlineLevel="0" collapsed="false">
      <c r="A1235" s="0" t="s">
        <v>19</v>
      </c>
      <c r="B1235" s="0" t="s">
        <v>1464</v>
      </c>
      <c r="C1235" s="0" t="s">
        <v>139</v>
      </c>
      <c r="D1235" s="0" t="s">
        <v>32</v>
      </c>
      <c r="E1235" s="0" t="s">
        <v>33</v>
      </c>
      <c r="F1235" s="0" t="s">
        <v>1480</v>
      </c>
      <c r="G1235" s="0" t="str">
        <f aca="false">CONCATENATE(LEFT(F1235,2),RIGHT(F1235,6))</f>
        <v>07330106</v>
      </c>
      <c r="H1235" s="0" t="s">
        <v>227</v>
      </c>
      <c r="I1235" s="0" t="n">
        <v>2.46237458366197</v>
      </c>
      <c r="J1235" s="0" t="n">
        <v>19.1961918111609</v>
      </c>
      <c r="K1235" s="0" t="n">
        <v>68</v>
      </c>
      <c r="L1235" s="23" t="n">
        <f aca="false">IF(D1235="Electrique direct")</f>
        <v>0</v>
      </c>
    </row>
    <row r="1236" customFormat="false" ht="13.8" hidden="false" customHeight="false" outlineLevel="0" collapsed="false">
      <c r="A1236" s="0" t="s">
        <v>19</v>
      </c>
      <c r="B1236" s="0" t="s">
        <v>1464</v>
      </c>
      <c r="C1236" s="0" t="s">
        <v>139</v>
      </c>
      <c r="D1236" s="0" t="s">
        <v>134</v>
      </c>
      <c r="E1236" s="0" t="s">
        <v>43</v>
      </c>
      <c r="F1236" s="0" t="s">
        <v>1481</v>
      </c>
      <c r="G1236" s="0" t="str">
        <f aca="false">CONCATENATE(LEFT(F1236,2),RIGHT(F1236,6))</f>
        <v>07330202</v>
      </c>
      <c r="H1236" s="0" t="s">
        <v>227</v>
      </c>
      <c r="I1236" s="0" t="n">
        <v>0.839999999999999</v>
      </c>
      <c r="J1236" s="0" t="n">
        <v>10.4</v>
      </c>
      <c r="K1236" s="0" t="n">
        <v>750</v>
      </c>
      <c r="L1236" s="23" t="n">
        <f aca="false">IF(D1236="Electrique direct")</f>
        <v>0</v>
      </c>
    </row>
    <row r="1237" customFormat="false" ht="13.8" hidden="false" customHeight="false" outlineLevel="0" collapsed="false">
      <c r="A1237" s="0" t="s">
        <v>19</v>
      </c>
      <c r="B1237" s="0" t="s">
        <v>1464</v>
      </c>
      <c r="C1237" s="0" t="s">
        <v>139</v>
      </c>
      <c r="D1237" s="0" t="s">
        <v>40</v>
      </c>
      <c r="E1237" s="0" t="s">
        <v>37</v>
      </c>
      <c r="F1237" s="0" t="s">
        <v>1482</v>
      </c>
      <c r="G1237" s="0" t="str">
        <f aca="false">CONCATENATE(LEFT(F1237,2),RIGHT(F1237,6))</f>
        <v>07330303</v>
      </c>
      <c r="H1237" s="0" t="s">
        <v>227</v>
      </c>
      <c r="I1237" s="0" t="n">
        <v>0.696135611352945</v>
      </c>
      <c r="J1237" s="0" t="n">
        <v>9.35636140105971</v>
      </c>
      <c r="K1237" s="0" t="n">
        <v>596</v>
      </c>
      <c r="L1237" s="23" t="n">
        <f aca="false">IF(D1237="Electrique direct")</f>
        <v>0</v>
      </c>
    </row>
    <row r="1238" customFormat="false" ht="13.8" hidden="false" customHeight="false" outlineLevel="0" collapsed="false">
      <c r="A1238" s="0" t="s">
        <v>19</v>
      </c>
      <c r="B1238" s="0" t="s">
        <v>1464</v>
      </c>
      <c r="C1238" s="0" t="s">
        <v>139</v>
      </c>
      <c r="D1238" s="0" t="s">
        <v>41</v>
      </c>
      <c r="E1238" s="0" t="s">
        <v>39</v>
      </c>
      <c r="F1238" s="0" t="s">
        <v>1483</v>
      </c>
      <c r="G1238" s="0" t="str">
        <f aca="false">CONCATENATE(LEFT(F1238,2),RIGHT(F1238,6))</f>
        <v>07330404</v>
      </c>
      <c r="H1238" s="0" t="s">
        <v>227</v>
      </c>
      <c r="I1238" s="0" t="n">
        <v>0.710908566922091</v>
      </c>
      <c r="J1238" s="0" t="n">
        <v>5.56830613164382</v>
      </c>
      <c r="K1238" s="0" t="n">
        <v>596</v>
      </c>
      <c r="L1238" s="23" t="n">
        <f aca="false">IF(D1238="Electrique direct")</f>
        <v>0</v>
      </c>
    </row>
    <row r="1239" customFormat="false" ht="13.8" hidden="false" customHeight="false" outlineLevel="0" collapsed="false">
      <c r="A1239" s="0" t="s">
        <v>19</v>
      </c>
      <c r="B1239" s="0" t="s">
        <v>1464</v>
      </c>
      <c r="C1239" s="0" t="s">
        <v>139</v>
      </c>
      <c r="D1239" s="0" t="s">
        <v>45</v>
      </c>
      <c r="E1239" s="0" t="s">
        <v>43</v>
      </c>
      <c r="F1239" s="0" t="s">
        <v>1484</v>
      </c>
      <c r="G1239" s="0" t="str">
        <f aca="false">CONCATENATE(LEFT(F1239,2),RIGHT(F1239,6))</f>
        <v>07330602</v>
      </c>
      <c r="H1239" s="0" t="s">
        <v>227</v>
      </c>
      <c r="I1239" s="0" t="n">
        <v>0.92</v>
      </c>
      <c r="J1239" s="0" t="n">
        <v>10.4</v>
      </c>
      <c r="K1239" s="0" t="n">
        <v>750</v>
      </c>
      <c r="L1239" s="23" t="n">
        <f aca="false">IF(D1239="Electrique direct")</f>
        <v>1</v>
      </c>
    </row>
    <row r="1240" customFormat="false" ht="13.8" hidden="false" customHeight="false" outlineLevel="0" collapsed="false">
      <c r="A1240" s="0" t="s">
        <v>19</v>
      </c>
      <c r="B1240" s="0" t="s">
        <v>1464</v>
      </c>
      <c r="C1240" s="0" t="s">
        <v>139</v>
      </c>
      <c r="D1240" s="0" t="s">
        <v>48</v>
      </c>
      <c r="E1240" s="0" t="s">
        <v>43</v>
      </c>
      <c r="F1240" s="0" t="s">
        <v>1485</v>
      </c>
      <c r="G1240" s="0" t="str">
        <f aca="false">CONCATENATE(LEFT(F1240,2),RIGHT(F1240,6))</f>
        <v>07330902</v>
      </c>
      <c r="H1240" s="0" t="s">
        <v>227</v>
      </c>
      <c r="I1240" s="0" t="n">
        <v>2.9521585116279</v>
      </c>
      <c r="J1240" s="0" t="n">
        <v>13.1697737924731</v>
      </c>
      <c r="K1240" s="0" t="n">
        <v>754.285714285714</v>
      </c>
      <c r="L1240" s="23" t="n">
        <f aca="false">IF(D1240="Electrique direct")</f>
        <v>0</v>
      </c>
    </row>
    <row r="1241" customFormat="false" ht="13.8" hidden="false" customHeight="false" outlineLevel="0" collapsed="false">
      <c r="A1241" s="0" t="s">
        <v>19</v>
      </c>
      <c r="B1241" s="0" t="s">
        <v>1464</v>
      </c>
      <c r="C1241" s="0" t="s">
        <v>139</v>
      </c>
      <c r="D1241" s="0" t="s">
        <v>55</v>
      </c>
      <c r="E1241" s="0" t="s">
        <v>43</v>
      </c>
      <c r="F1241" s="0" t="s">
        <v>1486</v>
      </c>
      <c r="G1241" s="0" t="str">
        <f aca="false">CONCATENATE(LEFT(F1241,2),RIGHT(F1241,6))</f>
        <v>07331002</v>
      </c>
      <c r="H1241" s="0" t="s">
        <v>227</v>
      </c>
      <c r="I1241" s="0" t="n">
        <v>2.81101778073089</v>
      </c>
      <c r="J1241" s="0" t="n">
        <v>2.75048086817173</v>
      </c>
      <c r="K1241" s="0" t="n">
        <v>754.285714285714</v>
      </c>
      <c r="L1241" s="23" t="n">
        <f aca="false">IF(D1241="Electrique direct")</f>
        <v>0</v>
      </c>
    </row>
    <row r="1242" customFormat="false" ht="13.8" hidden="false" customHeight="false" outlineLevel="0" collapsed="false">
      <c r="A1242" s="0" t="s">
        <v>19</v>
      </c>
      <c r="B1242" s="0" t="s">
        <v>1464</v>
      </c>
      <c r="C1242" s="0" t="s">
        <v>139</v>
      </c>
      <c r="D1242" s="0" t="s">
        <v>55</v>
      </c>
      <c r="E1242" s="0" t="s">
        <v>43</v>
      </c>
      <c r="F1242" s="0" t="s">
        <v>1487</v>
      </c>
      <c r="G1242" s="0" t="str">
        <f aca="false">CONCATENATE(LEFT(F1242,2),RIGHT(F1242,6))</f>
        <v>07331104</v>
      </c>
      <c r="H1242" s="0" t="s">
        <v>227</v>
      </c>
      <c r="I1242" s="0" t="n">
        <v>0.839999999999999</v>
      </c>
      <c r="J1242" s="0" t="n">
        <v>10.4</v>
      </c>
      <c r="K1242" s="0" t="n">
        <v>754.285714285714</v>
      </c>
      <c r="L1242" s="23" t="n">
        <f aca="false">IF(D1242="Electrique direct")</f>
        <v>0</v>
      </c>
    </row>
    <row r="1243" customFormat="false" ht="13.8" hidden="false" customHeight="false" outlineLevel="0" collapsed="false">
      <c r="A1243" s="0" t="s">
        <v>19</v>
      </c>
      <c r="B1243" s="0" t="s">
        <v>1464</v>
      </c>
      <c r="C1243" s="0" t="s">
        <v>139</v>
      </c>
      <c r="D1243" s="0" t="s">
        <v>35</v>
      </c>
      <c r="E1243" s="0" t="s">
        <v>33</v>
      </c>
      <c r="F1243" s="0" t="s">
        <v>1488</v>
      </c>
      <c r="G1243" s="0" t="str">
        <f aca="false">CONCATENATE(LEFT(F1243,2),RIGHT(F1243,6))</f>
        <v>07332101</v>
      </c>
      <c r="H1243" s="0" t="s">
        <v>227</v>
      </c>
      <c r="I1243" s="0" t="n">
        <v>2.12951600830458</v>
      </c>
      <c r="J1243" s="0" t="n">
        <v>24.6770127059554</v>
      </c>
      <c r="K1243" s="0" t="n">
        <v>68</v>
      </c>
      <c r="L1243" s="23" t="n">
        <f aca="false">IF(D1243="Electrique direct")</f>
        <v>0</v>
      </c>
    </row>
    <row r="1244" customFormat="false" ht="13.8" hidden="false" customHeight="false" outlineLevel="0" collapsed="false">
      <c r="A1244" s="0" t="s">
        <v>19</v>
      </c>
      <c r="B1244" s="0" t="s">
        <v>1464</v>
      </c>
      <c r="C1244" s="0" t="s">
        <v>139</v>
      </c>
      <c r="D1244" s="0" t="s">
        <v>35</v>
      </c>
      <c r="E1244" s="0" t="s">
        <v>33</v>
      </c>
      <c r="F1244" s="0" t="s">
        <v>1489</v>
      </c>
      <c r="G1244" s="0" t="str">
        <f aca="false">CONCATENATE(LEFT(F1244,2),RIGHT(F1244,6))</f>
        <v>07332106</v>
      </c>
      <c r="H1244" s="0" t="s">
        <v>227</v>
      </c>
      <c r="I1244" s="0" t="n">
        <v>2.97446122458009</v>
      </c>
      <c r="J1244" s="0" t="n">
        <v>22.8526092990011</v>
      </c>
      <c r="K1244" s="0" t="n">
        <v>68</v>
      </c>
      <c r="L1244" s="23" t="n">
        <f aca="false">IF(D1244="Electrique direct")</f>
        <v>0</v>
      </c>
    </row>
    <row r="1245" customFormat="false" ht="13.8" hidden="false" customHeight="false" outlineLevel="0" collapsed="false">
      <c r="A1245" s="0" t="s">
        <v>19</v>
      </c>
      <c r="B1245" s="0" t="s">
        <v>1464</v>
      </c>
      <c r="C1245" s="0" t="s">
        <v>139</v>
      </c>
      <c r="D1245" s="0" t="s">
        <v>135</v>
      </c>
      <c r="E1245" s="0" t="s">
        <v>43</v>
      </c>
      <c r="F1245" s="0" t="s">
        <v>1490</v>
      </c>
      <c r="G1245" s="0" t="str">
        <f aca="false">CONCATENATE(LEFT(F1245,2),RIGHT(F1245,6))</f>
        <v>07332202</v>
      </c>
      <c r="H1245" s="0" t="s">
        <v>227</v>
      </c>
      <c r="I1245" s="0" t="n">
        <v>1</v>
      </c>
      <c r="J1245" s="0" t="n">
        <v>12</v>
      </c>
      <c r="K1245" s="0" t="n">
        <v>750</v>
      </c>
      <c r="L1245" s="23" t="n">
        <f aca="false">IF(D1245="Electrique direct")</f>
        <v>0</v>
      </c>
    </row>
    <row r="1246" customFormat="false" ht="13.8" hidden="false" customHeight="false" outlineLevel="0" collapsed="false">
      <c r="A1246" s="0" t="s">
        <v>19</v>
      </c>
      <c r="B1246" s="0" t="s">
        <v>1464</v>
      </c>
      <c r="C1246" s="0" t="s">
        <v>139</v>
      </c>
      <c r="D1246" s="0" t="s">
        <v>36</v>
      </c>
      <c r="E1246" s="0" t="s">
        <v>37</v>
      </c>
      <c r="F1246" s="0" t="s">
        <v>1491</v>
      </c>
      <c r="G1246" s="0" t="str">
        <f aca="false">CONCATENATE(LEFT(F1246,2),RIGHT(F1246,6))</f>
        <v>07332303</v>
      </c>
      <c r="H1246" s="0" t="s">
        <v>227</v>
      </c>
      <c r="I1246" s="0" t="n">
        <v>0.755633718659397</v>
      </c>
      <c r="J1246" s="0" t="n">
        <v>11.138525477452</v>
      </c>
      <c r="K1246" s="0" t="n">
        <v>596</v>
      </c>
      <c r="L1246" s="23" t="n">
        <f aca="false">IF(D1246="Electrique direct")</f>
        <v>0</v>
      </c>
    </row>
    <row r="1247" customFormat="false" ht="13.8" hidden="false" customHeight="false" outlineLevel="0" collapsed="false">
      <c r="A1247" s="0" t="s">
        <v>19</v>
      </c>
      <c r="B1247" s="0" t="s">
        <v>1464</v>
      </c>
      <c r="C1247" s="0" t="s">
        <v>139</v>
      </c>
      <c r="D1247" s="0" t="s">
        <v>38</v>
      </c>
      <c r="E1247" s="0" t="s">
        <v>39</v>
      </c>
      <c r="F1247" s="0" t="s">
        <v>1492</v>
      </c>
      <c r="G1247" s="0" t="str">
        <f aca="false">CONCATENATE(LEFT(F1247,2),RIGHT(F1247,6))</f>
        <v>07332404</v>
      </c>
      <c r="H1247" s="0" t="s">
        <v>227</v>
      </c>
      <c r="I1247" s="0" t="n">
        <v>0.975085112468256</v>
      </c>
      <c r="J1247" s="0" t="n">
        <v>6.62893587100455</v>
      </c>
      <c r="K1247" s="0" t="n">
        <v>596</v>
      </c>
      <c r="L1247" s="23" t="n">
        <f aca="false">IF(D1247="Electrique direct")</f>
        <v>0</v>
      </c>
    </row>
    <row r="1248" customFormat="false" ht="13.8" hidden="false" customHeight="false" outlineLevel="0" collapsed="false">
      <c r="A1248" s="0" t="s">
        <v>19</v>
      </c>
      <c r="B1248" s="0" t="s">
        <v>1464</v>
      </c>
      <c r="C1248" s="0" t="s">
        <v>139</v>
      </c>
      <c r="D1248" s="0" t="s">
        <v>46</v>
      </c>
      <c r="E1248" s="0" t="s">
        <v>43</v>
      </c>
      <c r="F1248" s="0" t="s">
        <v>1493</v>
      </c>
      <c r="G1248" s="0" t="str">
        <f aca="false">CONCATENATE(LEFT(F1248,2),RIGHT(F1248,6))</f>
        <v>07332602</v>
      </c>
      <c r="H1248" s="0" t="s">
        <v>227</v>
      </c>
      <c r="I1248" s="0" t="n">
        <v>1</v>
      </c>
      <c r="J1248" s="0" t="n">
        <v>12</v>
      </c>
      <c r="K1248" s="0" t="n">
        <v>750</v>
      </c>
      <c r="L1248" s="23" t="n">
        <f aca="false">IF(D1248="Electrique direct")</f>
        <v>0</v>
      </c>
    </row>
    <row r="1249" customFormat="false" ht="13.8" hidden="false" customHeight="false" outlineLevel="0" collapsed="false">
      <c r="A1249" s="0" t="s">
        <v>19</v>
      </c>
      <c r="B1249" s="0" t="s">
        <v>1464</v>
      </c>
      <c r="C1249" s="0" t="s">
        <v>139</v>
      </c>
      <c r="D1249" s="0" t="s">
        <v>49</v>
      </c>
      <c r="E1249" s="0" t="s">
        <v>43</v>
      </c>
      <c r="F1249" s="0" t="s">
        <v>1494</v>
      </c>
      <c r="G1249" s="0" t="str">
        <f aca="false">CONCATENATE(LEFT(F1249,2),RIGHT(F1249,6))</f>
        <v>07332902</v>
      </c>
      <c r="H1249" s="0" t="s">
        <v>227</v>
      </c>
      <c r="I1249" s="0" t="n">
        <v>3.40633674418604</v>
      </c>
      <c r="J1249" s="0" t="n">
        <v>15.6783021338966</v>
      </c>
      <c r="K1249" s="0" t="n">
        <v>754.285714285714</v>
      </c>
      <c r="L1249" s="23" t="n">
        <f aca="false">IF(D1249="Electrique direct")</f>
        <v>0</v>
      </c>
    </row>
    <row r="1250" customFormat="false" ht="13.8" hidden="false" customHeight="false" outlineLevel="0" collapsed="false">
      <c r="A1250" s="0" t="s">
        <v>19</v>
      </c>
      <c r="B1250" s="0" t="s">
        <v>1464</v>
      </c>
      <c r="C1250" s="0" t="s">
        <v>139</v>
      </c>
      <c r="D1250" s="0" t="s">
        <v>56</v>
      </c>
      <c r="E1250" s="0" t="s">
        <v>43</v>
      </c>
      <c r="F1250" s="0" t="s">
        <v>1495</v>
      </c>
      <c r="G1250" s="0" t="str">
        <f aca="false">CONCATENATE(LEFT(F1250,2),RIGHT(F1250,6))</f>
        <v>07333002</v>
      </c>
      <c r="H1250" s="0" t="s">
        <v>227</v>
      </c>
      <c r="I1250" s="0" t="n">
        <v>3.33681966777408</v>
      </c>
      <c r="J1250" s="0" t="n">
        <v>3.27438198591872</v>
      </c>
      <c r="K1250" s="0" t="n">
        <v>754.285714285714</v>
      </c>
      <c r="L1250" s="23" t="n">
        <f aca="false">IF(D1250="Electrique direct")</f>
        <v>0</v>
      </c>
    </row>
    <row r="1251" customFormat="false" ht="13.8" hidden="false" customHeight="false" outlineLevel="0" collapsed="false">
      <c r="A1251" s="0" t="s">
        <v>19</v>
      </c>
      <c r="B1251" s="0" t="s">
        <v>1464</v>
      </c>
      <c r="C1251" s="0" t="s">
        <v>139</v>
      </c>
      <c r="D1251" s="0" t="s">
        <v>56</v>
      </c>
      <c r="E1251" s="0" t="s">
        <v>43</v>
      </c>
      <c r="F1251" s="0" t="s">
        <v>1496</v>
      </c>
      <c r="G1251" s="0" t="str">
        <f aca="false">CONCATENATE(LEFT(F1251,2),RIGHT(F1251,6))</f>
        <v>07333104</v>
      </c>
      <c r="H1251" s="0" t="s">
        <v>227</v>
      </c>
      <c r="I1251" s="0" t="n">
        <v>1</v>
      </c>
      <c r="J1251" s="0" t="n">
        <v>12</v>
      </c>
      <c r="K1251" s="0" t="n">
        <v>754.285714285714</v>
      </c>
      <c r="L1251" s="23" t="n">
        <f aca="false">IF(D1251="Electrique direct")</f>
        <v>0</v>
      </c>
    </row>
    <row r="1252" customFormat="false" ht="13.8" hidden="false" customHeight="false" outlineLevel="0" collapsed="false">
      <c r="A1252" s="0" t="s">
        <v>19</v>
      </c>
      <c r="B1252" s="0" t="s">
        <v>1464</v>
      </c>
      <c r="C1252" s="0" t="s">
        <v>142</v>
      </c>
      <c r="D1252" s="0" t="s">
        <v>32</v>
      </c>
      <c r="E1252" s="0" t="s">
        <v>33</v>
      </c>
      <c r="F1252" s="0" t="s">
        <v>1497</v>
      </c>
      <c r="G1252" s="0" t="str">
        <f aca="false">CONCATENATE(LEFT(F1252,2),RIGHT(F1252,6))</f>
        <v>07610101</v>
      </c>
      <c r="H1252" s="0" t="s">
        <v>227</v>
      </c>
      <c r="I1252" s="0" t="n">
        <v>1.77351870780882</v>
      </c>
      <c r="J1252" s="0" t="n">
        <v>35.3863600670605</v>
      </c>
      <c r="K1252" s="0" t="n">
        <v>68.5714285714286</v>
      </c>
      <c r="L1252" s="23" t="n">
        <f aca="false">IF(D1252="Electrique direct")</f>
        <v>0</v>
      </c>
    </row>
    <row r="1253" customFormat="false" ht="13.8" hidden="false" customHeight="false" outlineLevel="0" collapsed="false">
      <c r="A1253" s="0" t="s">
        <v>19</v>
      </c>
      <c r="B1253" s="0" t="s">
        <v>1464</v>
      </c>
      <c r="C1253" s="0" t="s">
        <v>142</v>
      </c>
      <c r="D1253" s="0" t="s">
        <v>32</v>
      </c>
      <c r="E1253" s="0" t="s">
        <v>33</v>
      </c>
      <c r="F1253" s="0" t="s">
        <v>1498</v>
      </c>
      <c r="G1253" s="0" t="str">
        <f aca="false">CONCATENATE(LEFT(F1253,2),RIGHT(F1253,6))</f>
        <v>07610106</v>
      </c>
      <c r="H1253" s="0" t="s">
        <v>227</v>
      </c>
      <c r="I1253" s="0" t="n">
        <v>2.10828694591579</v>
      </c>
      <c r="J1253" s="0" t="n">
        <v>48.4952677218914</v>
      </c>
      <c r="K1253" s="0" t="n">
        <v>68.5714285714286</v>
      </c>
      <c r="L1253" s="23" t="n">
        <f aca="false">IF(D1253="Electrique direct")</f>
        <v>0</v>
      </c>
    </row>
    <row r="1254" customFormat="false" ht="13.8" hidden="false" customHeight="false" outlineLevel="0" collapsed="false">
      <c r="A1254" s="0" t="s">
        <v>19</v>
      </c>
      <c r="B1254" s="0" t="s">
        <v>1464</v>
      </c>
      <c r="C1254" s="0" t="s">
        <v>142</v>
      </c>
      <c r="D1254" s="0" t="s">
        <v>134</v>
      </c>
      <c r="E1254" s="0" t="s">
        <v>43</v>
      </c>
      <c r="F1254" s="0" t="s">
        <v>1499</v>
      </c>
      <c r="G1254" s="0" t="str">
        <f aca="false">CONCATENATE(LEFT(F1254,2),RIGHT(F1254,6))</f>
        <v>07610202</v>
      </c>
      <c r="H1254" s="0" t="s">
        <v>227</v>
      </c>
      <c r="I1254" s="0" t="n">
        <v>0.84</v>
      </c>
      <c r="J1254" s="0" t="n">
        <v>10.4</v>
      </c>
      <c r="K1254" s="0" t="n">
        <v>731.428571428571</v>
      </c>
      <c r="L1254" s="23" t="n">
        <f aca="false">IF(D1254="Electrique direct")</f>
        <v>0</v>
      </c>
    </row>
    <row r="1255" customFormat="false" ht="13.8" hidden="false" customHeight="false" outlineLevel="0" collapsed="false">
      <c r="A1255" s="0" t="s">
        <v>19</v>
      </c>
      <c r="B1255" s="0" t="s">
        <v>1464</v>
      </c>
      <c r="C1255" s="0" t="s">
        <v>142</v>
      </c>
      <c r="D1255" s="0" t="s">
        <v>134</v>
      </c>
      <c r="E1255" s="0" t="s">
        <v>43</v>
      </c>
      <c r="F1255" s="0" t="s">
        <v>1500</v>
      </c>
      <c r="G1255" s="0" t="str">
        <f aca="false">CONCATENATE(LEFT(F1255,2),RIGHT(F1255,6))</f>
        <v>07610303</v>
      </c>
      <c r="H1255" s="0" t="s">
        <v>227</v>
      </c>
      <c r="I1255" s="0" t="n">
        <v>0.70948886649987</v>
      </c>
      <c r="J1255" s="0" t="n">
        <v>13.0124778406362</v>
      </c>
      <c r="K1255" s="0" t="n">
        <v>731.428571428571</v>
      </c>
      <c r="L1255" s="23" t="n">
        <f aca="false">IF(D1255="Electrique direct")</f>
        <v>0</v>
      </c>
    </row>
    <row r="1256" customFormat="false" ht="13.8" hidden="false" customHeight="false" outlineLevel="0" collapsed="false">
      <c r="A1256" s="0" t="s">
        <v>19</v>
      </c>
      <c r="B1256" s="0" t="s">
        <v>1464</v>
      </c>
      <c r="C1256" s="0" t="s">
        <v>142</v>
      </c>
      <c r="D1256" s="0" t="s">
        <v>41</v>
      </c>
      <c r="E1256" s="0" t="s">
        <v>39</v>
      </c>
      <c r="F1256" s="0" t="s">
        <v>1501</v>
      </c>
      <c r="G1256" s="0" t="str">
        <f aca="false">CONCATENATE(LEFT(F1256,2),RIGHT(F1256,6))</f>
        <v>07610404</v>
      </c>
      <c r="H1256" s="0" t="s">
        <v>227</v>
      </c>
      <c r="I1256" s="0" t="n">
        <v>0.71034941077014</v>
      </c>
      <c r="J1256" s="0" t="n">
        <v>8.95817033689438</v>
      </c>
      <c r="K1256" s="0" t="n">
        <v>596</v>
      </c>
      <c r="L1256" s="23" t="n">
        <f aca="false">IF(D1256="Electrique direct")</f>
        <v>0</v>
      </c>
    </row>
    <row r="1257" customFormat="false" ht="13.8" hidden="false" customHeight="false" outlineLevel="0" collapsed="false">
      <c r="A1257" s="0" t="s">
        <v>19</v>
      </c>
      <c r="B1257" s="0" t="s">
        <v>1464</v>
      </c>
      <c r="C1257" s="0" t="s">
        <v>142</v>
      </c>
      <c r="D1257" s="0" t="s">
        <v>45</v>
      </c>
      <c r="E1257" s="0" t="s">
        <v>43</v>
      </c>
      <c r="F1257" s="0" t="s">
        <v>1502</v>
      </c>
      <c r="G1257" s="0" t="str">
        <f aca="false">CONCATENATE(LEFT(F1257,2),RIGHT(F1257,6))</f>
        <v>07610602</v>
      </c>
      <c r="H1257" s="0" t="s">
        <v>227</v>
      </c>
      <c r="I1257" s="0" t="n">
        <v>0.92</v>
      </c>
      <c r="J1257" s="0" t="n">
        <v>10.4</v>
      </c>
      <c r="K1257" s="0" t="n">
        <v>750</v>
      </c>
      <c r="L1257" s="23" t="n">
        <f aca="false">IF(D1257="Electrique direct")</f>
        <v>1</v>
      </c>
    </row>
    <row r="1258" customFormat="false" ht="13.8" hidden="false" customHeight="false" outlineLevel="0" collapsed="false">
      <c r="A1258" s="0" t="s">
        <v>19</v>
      </c>
      <c r="B1258" s="0" t="s">
        <v>1464</v>
      </c>
      <c r="C1258" s="0" t="s">
        <v>142</v>
      </c>
      <c r="D1258" s="0" t="s">
        <v>48</v>
      </c>
      <c r="E1258" s="0" t="s">
        <v>43</v>
      </c>
      <c r="F1258" s="0" t="s">
        <v>1503</v>
      </c>
      <c r="G1258" s="0" t="str">
        <f aca="false">CONCATENATE(LEFT(F1258,2),RIGHT(F1258,6))</f>
        <v>07610902</v>
      </c>
      <c r="H1258" s="0" t="s">
        <v>227</v>
      </c>
      <c r="I1258" s="0" t="n">
        <v>2.9521585116279</v>
      </c>
      <c r="J1258" s="0" t="n">
        <v>24.2545799733049</v>
      </c>
      <c r="K1258" s="0" t="n">
        <v>754.285714285714</v>
      </c>
      <c r="L1258" s="23" t="n">
        <f aca="false">IF(D1258="Electrique direct")</f>
        <v>0</v>
      </c>
    </row>
    <row r="1259" customFormat="false" ht="13.8" hidden="false" customHeight="false" outlineLevel="0" collapsed="false">
      <c r="A1259" s="0" t="s">
        <v>19</v>
      </c>
      <c r="B1259" s="0" t="s">
        <v>1464</v>
      </c>
      <c r="C1259" s="0" t="s">
        <v>142</v>
      </c>
      <c r="D1259" s="0" t="s">
        <v>55</v>
      </c>
      <c r="E1259" s="0" t="s">
        <v>43</v>
      </c>
      <c r="F1259" s="0" t="s">
        <v>1504</v>
      </c>
      <c r="G1259" s="0" t="str">
        <f aca="false">CONCATENATE(LEFT(F1259,2),RIGHT(F1259,6))</f>
        <v>07611002</v>
      </c>
      <c r="H1259" s="0" t="s">
        <v>227</v>
      </c>
      <c r="I1259" s="0" t="n">
        <v>2.81101778073089</v>
      </c>
      <c r="J1259" s="0" t="n">
        <v>7.1138822984337</v>
      </c>
      <c r="K1259" s="0" t="n">
        <v>754.285714285714</v>
      </c>
      <c r="L1259" s="23" t="n">
        <f aca="false">IF(D1259="Electrique direct")</f>
        <v>0</v>
      </c>
    </row>
    <row r="1260" customFormat="false" ht="13.8" hidden="false" customHeight="false" outlineLevel="0" collapsed="false">
      <c r="A1260" s="0" t="s">
        <v>19</v>
      </c>
      <c r="B1260" s="0" t="s">
        <v>1464</v>
      </c>
      <c r="C1260" s="0" t="s">
        <v>142</v>
      </c>
      <c r="D1260" s="0" t="s">
        <v>35</v>
      </c>
      <c r="E1260" s="0" t="s">
        <v>33</v>
      </c>
      <c r="F1260" s="0" t="s">
        <v>1505</v>
      </c>
      <c r="G1260" s="0" t="str">
        <f aca="false">CONCATENATE(LEFT(F1260,2),RIGHT(F1260,6))</f>
        <v>07612101</v>
      </c>
      <c r="H1260" s="0" t="s">
        <v>227</v>
      </c>
      <c r="I1260" s="0" t="n">
        <v>2.14977513845574</v>
      </c>
      <c r="J1260" s="0" t="n">
        <v>42.126619127453</v>
      </c>
      <c r="K1260" s="0" t="n">
        <v>68.5714285714286</v>
      </c>
      <c r="L1260" s="23" t="n">
        <f aca="false">IF(D1260="Electrique direct")</f>
        <v>0</v>
      </c>
    </row>
    <row r="1261" customFormat="false" ht="13.8" hidden="false" customHeight="false" outlineLevel="0" collapsed="false">
      <c r="A1261" s="0" t="s">
        <v>19</v>
      </c>
      <c r="B1261" s="0" t="s">
        <v>1464</v>
      </c>
      <c r="C1261" s="0" t="s">
        <v>142</v>
      </c>
      <c r="D1261" s="0" t="s">
        <v>35</v>
      </c>
      <c r="E1261" s="0" t="s">
        <v>33</v>
      </c>
      <c r="F1261" s="0" t="s">
        <v>1506</v>
      </c>
      <c r="G1261" s="0" t="str">
        <f aca="false">CONCATENATE(LEFT(F1261,2),RIGHT(F1261,6))</f>
        <v>07612106</v>
      </c>
      <c r="H1261" s="0" t="s">
        <v>227</v>
      </c>
      <c r="I1261" s="0" t="n">
        <v>2.55969883566744</v>
      </c>
      <c r="J1261" s="0" t="n">
        <v>57.7324615736803</v>
      </c>
      <c r="K1261" s="0" t="n">
        <v>68.5714285714286</v>
      </c>
      <c r="L1261" s="23" t="n">
        <f aca="false">IF(D1261="Electrique direct")</f>
        <v>0</v>
      </c>
    </row>
    <row r="1262" customFormat="false" ht="13.8" hidden="false" customHeight="false" outlineLevel="0" collapsed="false">
      <c r="A1262" s="0" t="s">
        <v>19</v>
      </c>
      <c r="B1262" s="0" t="s">
        <v>1464</v>
      </c>
      <c r="C1262" s="0" t="s">
        <v>142</v>
      </c>
      <c r="D1262" s="0" t="s">
        <v>135</v>
      </c>
      <c r="E1262" s="0" t="s">
        <v>43</v>
      </c>
      <c r="F1262" s="0" t="s">
        <v>1507</v>
      </c>
      <c r="G1262" s="0" t="str">
        <f aca="false">CONCATENATE(LEFT(F1262,2),RIGHT(F1262,6))</f>
        <v>07612202</v>
      </c>
      <c r="H1262" s="0" t="s">
        <v>227</v>
      </c>
      <c r="I1262" s="0" t="n">
        <v>1</v>
      </c>
      <c r="J1262" s="0" t="n">
        <v>12</v>
      </c>
      <c r="K1262" s="0" t="n">
        <v>731.428571428571</v>
      </c>
      <c r="L1262" s="23" t="n">
        <f aca="false">IF(D1262="Electrique direct")</f>
        <v>0</v>
      </c>
    </row>
    <row r="1263" customFormat="false" ht="13.8" hidden="false" customHeight="false" outlineLevel="0" collapsed="false">
      <c r="A1263" s="0" t="s">
        <v>19</v>
      </c>
      <c r="B1263" s="0" t="s">
        <v>1464</v>
      </c>
      <c r="C1263" s="0" t="s">
        <v>142</v>
      </c>
      <c r="D1263" s="0" t="s">
        <v>135</v>
      </c>
      <c r="E1263" s="0" t="s">
        <v>43</v>
      </c>
      <c r="F1263" s="0" t="s">
        <v>1508</v>
      </c>
      <c r="G1263" s="0" t="str">
        <f aca="false">CONCATENATE(LEFT(F1263,2),RIGHT(F1263,6))</f>
        <v>07612303</v>
      </c>
      <c r="H1263" s="0" t="s">
        <v>227</v>
      </c>
      <c r="I1263" s="0" t="n">
        <v>0.755852757534958</v>
      </c>
      <c r="J1263" s="0" t="n">
        <v>15.4910450483764</v>
      </c>
      <c r="K1263" s="0" t="n">
        <v>731.428571428571</v>
      </c>
      <c r="L1263" s="23" t="n">
        <f aca="false">IF(D1263="Electrique direct")</f>
        <v>0</v>
      </c>
    </row>
    <row r="1264" customFormat="false" ht="13.8" hidden="false" customHeight="false" outlineLevel="0" collapsed="false">
      <c r="A1264" s="0" t="s">
        <v>19</v>
      </c>
      <c r="B1264" s="0" t="s">
        <v>1464</v>
      </c>
      <c r="C1264" s="0" t="s">
        <v>142</v>
      </c>
      <c r="D1264" s="0" t="s">
        <v>38</v>
      </c>
      <c r="E1264" s="0" t="s">
        <v>39</v>
      </c>
      <c r="F1264" s="0" t="s">
        <v>1509</v>
      </c>
      <c r="G1264" s="0" t="str">
        <f aca="false">CONCATENATE(LEFT(F1264,2),RIGHT(F1264,6))</f>
        <v>07612404</v>
      </c>
      <c r="H1264" s="0" t="s">
        <v>227</v>
      </c>
      <c r="I1264" s="0" t="n">
        <v>0.974680009068992</v>
      </c>
      <c r="J1264" s="0" t="n">
        <v>10.6644884963028</v>
      </c>
      <c r="K1264" s="0" t="n">
        <v>596</v>
      </c>
      <c r="L1264" s="23" t="n">
        <f aca="false">IF(D1264="Electrique direct")</f>
        <v>0</v>
      </c>
    </row>
    <row r="1265" customFormat="false" ht="13.8" hidden="false" customHeight="false" outlineLevel="0" collapsed="false">
      <c r="A1265" s="0" t="s">
        <v>19</v>
      </c>
      <c r="B1265" s="0" t="s">
        <v>1464</v>
      </c>
      <c r="C1265" s="0" t="s">
        <v>142</v>
      </c>
      <c r="D1265" s="0" t="s">
        <v>46</v>
      </c>
      <c r="E1265" s="0" t="s">
        <v>43</v>
      </c>
      <c r="F1265" s="0" t="s">
        <v>1510</v>
      </c>
      <c r="G1265" s="0" t="str">
        <f aca="false">CONCATENATE(LEFT(F1265,2),RIGHT(F1265,6))</f>
        <v>07612602</v>
      </c>
      <c r="H1265" s="0" t="s">
        <v>227</v>
      </c>
      <c r="I1265" s="0" t="n">
        <v>1</v>
      </c>
      <c r="J1265" s="0" t="n">
        <v>12</v>
      </c>
      <c r="K1265" s="0" t="n">
        <v>750</v>
      </c>
      <c r="L1265" s="23" t="n">
        <f aca="false">IF(D1265="Electrique direct")</f>
        <v>0</v>
      </c>
    </row>
    <row r="1266" customFormat="false" ht="13.8" hidden="false" customHeight="false" outlineLevel="0" collapsed="false">
      <c r="A1266" s="0" t="s">
        <v>19</v>
      </c>
      <c r="B1266" s="0" t="s">
        <v>1464</v>
      </c>
      <c r="C1266" s="0" t="s">
        <v>142</v>
      </c>
      <c r="D1266" s="0" t="s">
        <v>49</v>
      </c>
      <c r="E1266" s="0" t="s">
        <v>43</v>
      </c>
      <c r="F1266" s="0" t="s">
        <v>1511</v>
      </c>
      <c r="G1266" s="0" t="str">
        <f aca="false">CONCATENATE(LEFT(F1266,2),RIGHT(F1266,6))</f>
        <v>07612902</v>
      </c>
      <c r="H1266" s="0" t="s">
        <v>227</v>
      </c>
      <c r="I1266" s="0" t="n">
        <v>3.40633674418604</v>
      </c>
      <c r="J1266" s="0" t="n">
        <v>28.8744999682202</v>
      </c>
      <c r="K1266" s="0" t="n">
        <v>754.285714285714</v>
      </c>
      <c r="L1266" s="23" t="n">
        <f aca="false">IF(D1266="Electrique direct")</f>
        <v>0</v>
      </c>
    </row>
    <row r="1267" customFormat="false" ht="13.8" hidden="false" customHeight="false" outlineLevel="0" collapsed="false">
      <c r="A1267" s="0" t="s">
        <v>19</v>
      </c>
      <c r="B1267" s="0" t="s">
        <v>1464</v>
      </c>
      <c r="C1267" s="0" t="s">
        <v>142</v>
      </c>
      <c r="D1267" s="0" t="s">
        <v>56</v>
      </c>
      <c r="E1267" s="0" t="s">
        <v>43</v>
      </c>
      <c r="F1267" s="0" t="s">
        <v>1512</v>
      </c>
      <c r="G1267" s="0" t="str">
        <f aca="false">CONCATENATE(LEFT(F1267,2),RIGHT(F1267,6))</f>
        <v>07613002</v>
      </c>
      <c r="H1267" s="0" t="s">
        <v>227</v>
      </c>
      <c r="I1267" s="0" t="n">
        <v>3.33681966777408</v>
      </c>
      <c r="J1267" s="0" t="n">
        <v>8.46890749813536</v>
      </c>
      <c r="K1267" s="0" t="n">
        <v>754.285714285714</v>
      </c>
      <c r="L1267" s="23" t="n">
        <f aca="false">IF(D1267="Electrique direct")</f>
        <v>0</v>
      </c>
    </row>
    <row r="1268" customFormat="false" ht="13.8" hidden="false" customHeight="false" outlineLevel="0" collapsed="false">
      <c r="A1268" s="0" t="s">
        <v>19</v>
      </c>
      <c r="B1268" s="0" t="s">
        <v>1464</v>
      </c>
      <c r="C1268" s="0" t="s">
        <v>145</v>
      </c>
      <c r="D1268" s="0" t="s">
        <v>32</v>
      </c>
      <c r="E1268" s="0" t="s">
        <v>33</v>
      </c>
      <c r="F1268" s="0" t="s">
        <v>1513</v>
      </c>
      <c r="G1268" s="0" t="str">
        <f aca="false">CONCATENATE(LEFT(F1268,2),RIGHT(F1268,6))</f>
        <v>07810101</v>
      </c>
      <c r="H1268" s="0" t="s">
        <v>227</v>
      </c>
      <c r="I1268" s="0" t="n">
        <v>1.73574052623796</v>
      </c>
      <c r="J1268" s="0" t="n">
        <v>62.2574549423981</v>
      </c>
      <c r="K1268" s="0" t="n">
        <v>68</v>
      </c>
      <c r="L1268" s="23" t="n">
        <f aca="false">IF(D1268="Electrique direct")</f>
        <v>0</v>
      </c>
    </row>
    <row r="1269" customFormat="false" ht="13.8" hidden="false" customHeight="false" outlineLevel="0" collapsed="false">
      <c r="A1269" s="0" t="s">
        <v>19</v>
      </c>
      <c r="B1269" s="0" t="s">
        <v>1464</v>
      </c>
      <c r="C1269" s="0" t="s">
        <v>145</v>
      </c>
      <c r="D1269" s="0" t="s">
        <v>32</v>
      </c>
      <c r="E1269" s="0" t="s">
        <v>34</v>
      </c>
      <c r="F1269" s="0" t="s">
        <v>1514</v>
      </c>
      <c r="G1269" s="0" t="str">
        <f aca="false">CONCATENATE(LEFT(F1269,2),RIGHT(F1269,6))</f>
        <v>07810106</v>
      </c>
      <c r="H1269" s="0" t="s">
        <v>227</v>
      </c>
      <c r="I1269" s="0" t="n">
        <v>2.07971482777351</v>
      </c>
      <c r="J1269" s="0" t="n">
        <v>64.271894744214</v>
      </c>
      <c r="K1269" s="0" t="n">
        <v>1462.85714285714</v>
      </c>
      <c r="L1269" s="23" t="n">
        <f aca="false">IF(D1269="Electrique direct")</f>
        <v>0</v>
      </c>
    </row>
    <row r="1270" customFormat="false" ht="13.8" hidden="false" customHeight="false" outlineLevel="0" collapsed="false">
      <c r="A1270" s="0" t="s">
        <v>19</v>
      </c>
      <c r="B1270" s="0" t="s">
        <v>1464</v>
      </c>
      <c r="C1270" s="0" t="s">
        <v>145</v>
      </c>
      <c r="D1270" s="0" t="s">
        <v>134</v>
      </c>
      <c r="E1270" s="0" t="s">
        <v>43</v>
      </c>
      <c r="F1270" s="0" t="s">
        <v>1515</v>
      </c>
      <c r="G1270" s="0" t="str">
        <f aca="false">CONCATENATE(LEFT(F1270,2),RIGHT(F1270,6))</f>
        <v>07810202</v>
      </c>
      <c r="H1270" s="0" t="s">
        <v>227</v>
      </c>
      <c r="I1270" s="0" t="n">
        <v>0.84</v>
      </c>
      <c r="J1270" s="0" t="n">
        <v>10.4</v>
      </c>
      <c r="K1270" s="0" t="n">
        <v>750</v>
      </c>
      <c r="L1270" s="23" t="n">
        <f aca="false">IF(D1270="Electrique direct")</f>
        <v>0</v>
      </c>
    </row>
    <row r="1271" customFormat="false" ht="13.8" hidden="false" customHeight="false" outlineLevel="0" collapsed="false">
      <c r="A1271" s="0" t="s">
        <v>19</v>
      </c>
      <c r="B1271" s="0" t="s">
        <v>1464</v>
      </c>
      <c r="C1271" s="0" t="s">
        <v>145</v>
      </c>
      <c r="D1271" s="0" t="s">
        <v>40</v>
      </c>
      <c r="E1271" s="0" t="s">
        <v>37</v>
      </c>
      <c r="F1271" s="0" t="s">
        <v>1516</v>
      </c>
      <c r="G1271" s="0" t="str">
        <f aca="false">CONCATENATE(LEFT(F1271,2),RIGHT(F1271,6))</f>
        <v>07810303</v>
      </c>
      <c r="H1271" s="0" t="s">
        <v>227</v>
      </c>
      <c r="I1271" s="0" t="n">
        <v>0.693333569576277</v>
      </c>
      <c r="J1271" s="0" t="n">
        <v>30.9631416183033</v>
      </c>
      <c r="K1271" s="0" t="n">
        <v>596</v>
      </c>
      <c r="L1271" s="23" t="n">
        <f aca="false">IF(D1271="Electrique direct")</f>
        <v>0</v>
      </c>
    </row>
    <row r="1272" customFormat="false" ht="13.8" hidden="false" customHeight="false" outlineLevel="0" collapsed="false">
      <c r="A1272" s="0" t="s">
        <v>19</v>
      </c>
      <c r="B1272" s="0" t="s">
        <v>1464</v>
      </c>
      <c r="C1272" s="0" t="s">
        <v>145</v>
      </c>
      <c r="D1272" s="0" t="s">
        <v>41</v>
      </c>
      <c r="E1272" s="0" t="s">
        <v>39</v>
      </c>
      <c r="F1272" s="0" t="s">
        <v>1517</v>
      </c>
      <c r="G1272" s="0" t="str">
        <f aca="false">CONCATENATE(LEFT(F1272,2),RIGHT(F1272,6))</f>
        <v>07810404</v>
      </c>
      <c r="H1272" s="0" t="s">
        <v>227</v>
      </c>
      <c r="I1272" s="0" t="n">
        <v>0.707631132170284</v>
      </c>
      <c r="J1272" s="0" t="n">
        <v>18.927922456511</v>
      </c>
      <c r="K1272" s="0" t="n">
        <v>596</v>
      </c>
      <c r="L1272" s="23" t="n">
        <f aca="false">IF(D1272="Electrique direct")</f>
        <v>0</v>
      </c>
    </row>
    <row r="1273" customFormat="false" ht="13.8" hidden="false" customHeight="false" outlineLevel="0" collapsed="false">
      <c r="A1273" s="0" t="s">
        <v>19</v>
      </c>
      <c r="B1273" s="0" t="s">
        <v>1464</v>
      </c>
      <c r="C1273" s="0" t="s">
        <v>145</v>
      </c>
      <c r="D1273" s="0" t="s">
        <v>45</v>
      </c>
      <c r="E1273" s="0" t="s">
        <v>43</v>
      </c>
      <c r="F1273" s="0" t="s">
        <v>1518</v>
      </c>
      <c r="G1273" s="0" t="str">
        <f aca="false">CONCATENATE(LEFT(F1273,2),RIGHT(F1273,6))</f>
        <v>07810602</v>
      </c>
      <c r="H1273" s="0" t="s">
        <v>227</v>
      </c>
      <c r="I1273" s="0" t="n">
        <v>0.92</v>
      </c>
      <c r="J1273" s="0" t="n">
        <v>10.4</v>
      </c>
      <c r="K1273" s="0" t="n">
        <v>750</v>
      </c>
      <c r="L1273" s="23" t="n">
        <f aca="false">IF(D1273="Electrique direct")</f>
        <v>1</v>
      </c>
    </row>
    <row r="1274" customFormat="false" ht="13.8" hidden="false" customHeight="false" outlineLevel="0" collapsed="false">
      <c r="A1274" s="0" t="s">
        <v>19</v>
      </c>
      <c r="B1274" s="0" t="s">
        <v>1464</v>
      </c>
      <c r="C1274" s="0" t="s">
        <v>145</v>
      </c>
      <c r="D1274" s="0" t="s">
        <v>48</v>
      </c>
      <c r="E1274" s="0" t="s">
        <v>43</v>
      </c>
      <c r="F1274" s="0" t="s">
        <v>1519</v>
      </c>
      <c r="G1274" s="0" t="str">
        <f aca="false">CONCATENATE(LEFT(F1274,2),RIGHT(F1274,6))</f>
        <v>07810902</v>
      </c>
      <c r="H1274" s="0" t="s">
        <v>227</v>
      </c>
      <c r="I1274" s="0" t="n">
        <v>2.9521585116279</v>
      </c>
      <c r="J1274" s="0" t="n">
        <v>45.0329905833291</v>
      </c>
      <c r="K1274" s="0" t="n">
        <v>754.285714285714</v>
      </c>
      <c r="L1274" s="23" t="n">
        <f aca="false">IF(D1274="Electrique direct")</f>
        <v>0</v>
      </c>
    </row>
    <row r="1275" customFormat="false" ht="13.8" hidden="false" customHeight="false" outlineLevel="0" collapsed="false">
      <c r="A1275" s="0" t="s">
        <v>19</v>
      </c>
      <c r="B1275" s="0" t="s">
        <v>1464</v>
      </c>
      <c r="C1275" s="0" t="s">
        <v>145</v>
      </c>
      <c r="D1275" s="0" t="s">
        <v>48</v>
      </c>
      <c r="E1275" s="0" t="s">
        <v>43</v>
      </c>
      <c r="F1275" s="0" t="s">
        <v>1520</v>
      </c>
      <c r="G1275" s="0" t="str">
        <f aca="false">CONCATENATE(LEFT(F1275,2),RIGHT(F1275,6))</f>
        <v>07811002</v>
      </c>
      <c r="H1275" s="0" t="s">
        <v>227</v>
      </c>
      <c r="I1275" s="0" t="n">
        <v>2.72589990697674</v>
      </c>
      <c r="J1275" s="0" t="n">
        <v>9.19667561526</v>
      </c>
      <c r="K1275" s="0" t="n">
        <v>754.285714285714</v>
      </c>
      <c r="L1275" s="23" t="n">
        <f aca="false">IF(D1275="Electrique direct")</f>
        <v>0</v>
      </c>
    </row>
    <row r="1276" customFormat="false" ht="13.8" hidden="false" customHeight="false" outlineLevel="0" collapsed="false">
      <c r="A1276" s="0" t="s">
        <v>19</v>
      </c>
      <c r="B1276" s="0" t="s">
        <v>1464</v>
      </c>
      <c r="C1276" s="0" t="s">
        <v>145</v>
      </c>
      <c r="D1276" s="0" t="s">
        <v>48</v>
      </c>
      <c r="E1276" s="0" t="s">
        <v>43</v>
      </c>
      <c r="F1276" s="0" t="s">
        <v>1521</v>
      </c>
      <c r="G1276" s="0" t="str">
        <f aca="false">CONCATENATE(LEFT(F1276,2),RIGHT(F1276,6))</f>
        <v>07811104</v>
      </c>
      <c r="H1276" s="0" t="s">
        <v>227</v>
      </c>
      <c r="I1276" s="0" t="n">
        <v>0.84</v>
      </c>
      <c r="J1276" s="0" t="n">
        <v>10.4</v>
      </c>
      <c r="K1276" s="0" t="n">
        <v>754.285714285714</v>
      </c>
      <c r="L1276" s="23" t="n">
        <f aca="false">IF(D1276="Electrique direct")</f>
        <v>0</v>
      </c>
    </row>
    <row r="1277" customFormat="false" ht="13.8" hidden="false" customHeight="false" outlineLevel="0" collapsed="false">
      <c r="A1277" s="0" t="s">
        <v>19</v>
      </c>
      <c r="B1277" s="0" t="s">
        <v>1464</v>
      </c>
      <c r="C1277" s="0" t="s">
        <v>145</v>
      </c>
      <c r="D1277" s="0" t="s">
        <v>35</v>
      </c>
      <c r="E1277" s="0" t="s">
        <v>33</v>
      </c>
      <c r="F1277" s="0" t="s">
        <v>1522</v>
      </c>
      <c r="G1277" s="0" t="str">
        <f aca="false">CONCATENATE(LEFT(F1277,2),RIGHT(F1277,6))</f>
        <v>07812101</v>
      </c>
      <c r="H1277" s="0" t="s">
        <v>227</v>
      </c>
      <c r="I1277" s="0" t="n">
        <v>2.11430636241852</v>
      </c>
      <c r="J1277" s="0" t="n">
        <v>74.1160177885691</v>
      </c>
      <c r="K1277" s="0" t="n">
        <v>68</v>
      </c>
      <c r="L1277" s="23" t="n">
        <f aca="false">IF(D1277="Electrique direct")</f>
        <v>0</v>
      </c>
    </row>
    <row r="1278" customFormat="false" ht="13.8" hidden="false" customHeight="false" outlineLevel="0" collapsed="false">
      <c r="A1278" s="0" t="s">
        <v>19</v>
      </c>
      <c r="B1278" s="0" t="s">
        <v>1464</v>
      </c>
      <c r="C1278" s="0" t="s">
        <v>145</v>
      </c>
      <c r="D1278" s="0" t="s">
        <v>35</v>
      </c>
      <c r="E1278" s="0" t="s">
        <v>34</v>
      </c>
      <c r="F1278" s="0" t="s">
        <v>1523</v>
      </c>
      <c r="G1278" s="0" t="str">
        <f aca="false">CONCATENATE(LEFT(F1278,2),RIGHT(F1278,6))</f>
        <v>07812106</v>
      </c>
      <c r="H1278" s="0" t="s">
        <v>227</v>
      </c>
      <c r="I1278" s="0" t="n">
        <v>2.52235649075005</v>
      </c>
      <c r="J1278" s="0" t="n">
        <v>76.5141604097786</v>
      </c>
      <c r="K1278" s="0" t="n">
        <v>1462.85714285714</v>
      </c>
      <c r="L1278" s="23" t="n">
        <f aca="false">IF(D1278="Electrique direct")</f>
        <v>0</v>
      </c>
    </row>
    <row r="1279" customFormat="false" ht="13.8" hidden="false" customHeight="false" outlineLevel="0" collapsed="false">
      <c r="A1279" s="0" t="s">
        <v>19</v>
      </c>
      <c r="B1279" s="0" t="s">
        <v>1464</v>
      </c>
      <c r="C1279" s="0" t="s">
        <v>145</v>
      </c>
      <c r="D1279" s="0" t="s">
        <v>135</v>
      </c>
      <c r="E1279" s="0" t="s">
        <v>43</v>
      </c>
      <c r="F1279" s="0" t="s">
        <v>1524</v>
      </c>
      <c r="G1279" s="0" t="str">
        <f aca="false">CONCATENATE(LEFT(F1279,2),RIGHT(F1279,6))</f>
        <v>07812202</v>
      </c>
      <c r="H1279" s="0" t="s">
        <v>227</v>
      </c>
      <c r="I1279" s="0" t="n">
        <v>1</v>
      </c>
      <c r="J1279" s="0" t="n">
        <v>12</v>
      </c>
      <c r="K1279" s="0" t="n">
        <v>750</v>
      </c>
      <c r="L1279" s="23" t="n">
        <f aca="false">IF(D1279="Electrique direct")</f>
        <v>0</v>
      </c>
    </row>
    <row r="1280" customFormat="false" ht="13.8" hidden="false" customHeight="false" outlineLevel="0" collapsed="false">
      <c r="A1280" s="0" t="s">
        <v>19</v>
      </c>
      <c r="B1280" s="0" t="s">
        <v>1464</v>
      </c>
      <c r="C1280" s="0" t="s">
        <v>145</v>
      </c>
      <c r="D1280" s="0" t="s">
        <v>36</v>
      </c>
      <c r="E1280" s="0" t="s">
        <v>37</v>
      </c>
      <c r="F1280" s="0" t="s">
        <v>1525</v>
      </c>
      <c r="G1280" s="0" t="str">
        <f aca="false">CONCATENATE(LEFT(F1280,2),RIGHT(F1280,6))</f>
        <v>07812303</v>
      </c>
      <c r="H1280" s="0" t="s">
        <v>227</v>
      </c>
      <c r="I1280" s="0" t="n">
        <v>0.752372056806437</v>
      </c>
      <c r="J1280" s="0" t="n">
        <v>36.8608828789325</v>
      </c>
      <c r="K1280" s="0" t="n">
        <v>596</v>
      </c>
      <c r="L1280" s="23" t="n">
        <f aca="false">IF(D1280="Electrique direct")</f>
        <v>0</v>
      </c>
    </row>
    <row r="1281" customFormat="false" ht="13.8" hidden="false" customHeight="false" outlineLevel="0" collapsed="false">
      <c r="A1281" s="0" t="s">
        <v>19</v>
      </c>
      <c r="B1281" s="0" t="s">
        <v>1464</v>
      </c>
      <c r="C1281" s="0" t="s">
        <v>145</v>
      </c>
      <c r="D1281" s="0" t="s">
        <v>38</v>
      </c>
      <c r="E1281" s="0" t="s">
        <v>39</v>
      </c>
      <c r="F1281" s="0" t="s">
        <v>1526</v>
      </c>
      <c r="G1281" s="0" t="str">
        <f aca="false">CONCATENATE(LEFT(F1281,2),RIGHT(F1281,6))</f>
        <v>07812404</v>
      </c>
      <c r="H1281" s="0" t="s">
        <v>227</v>
      </c>
      <c r="I1281" s="0" t="n">
        <v>0.972147213610622</v>
      </c>
      <c r="J1281" s="0" t="n">
        <v>22.533241019656</v>
      </c>
      <c r="K1281" s="0" t="n">
        <v>596</v>
      </c>
      <c r="L1281" s="23" t="n">
        <f aca="false">IF(D1281="Electrique direct")</f>
        <v>0</v>
      </c>
    </row>
    <row r="1282" customFormat="false" ht="13.8" hidden="false" customHeight="false" outlineLevel="0" collapsed="false">
      <c r="A1282" s="0" t="s">
        <v>19</v>
      </c>
      <c r="B1282" s="0" t="s">
        <v>1464</v>
      </c>
      <c r="C1282" s="0" t="s">
        <v>145</v>
      </c>
      <c r="D1282" s="0" t="s">
        <v>46</v>
      </c>
      <c r="E1282" s="0" t="s">
        <v>43</v>
      </c>
      <c r="F1282" s="0" t="s">
        <v>1527</v>
      </c>
      <c r="G1282" s="0" t="str">
        <f aca="false">CONCATENATE(LEFT(F1282,2),RIGHT(F1282,6))</f>
        <v>07812602</v>
      </c>
      <c r="H1282" s="0" t="s">
        <v>227</v>
      </c>
      <c r="I1282" s="0" t="n">
        <v>1</v>
      </c>
      <c r="J1282" s="0" t="n">
        <v>12</v>
      </c>
      <c r="K1282" s="0" t="n">
        <v>750</v>
      </c>
      <c r="L1282" s="23" t="n">
        <f aca="false">IF(D1282="Electrique direct")</f>
        <v>0</v>
      </c>
    </row>
    <row r="1283" customFormat="false" ht="13.8" hidden="false" customHeight="false" outlineLevel="0" collapsed="false">
      <c r="A1283" s="0" t="s">
        <v>19</v>
      </c>
      <c r="B1283" s="0" t="s">
        <v>1464</v>
      </c>
      <c r="C1283" s="0" t="s">
        <v>145</v>
      </c>
      <c r="D1283" s="0" t="s">
        <v>49</v>
      </c>
      <c r="E1283" s="0" t="s">
        <v>43</v>
      </c>
      <c r="F1283" s="0" t="s">
        <v>1528</v>
      </c>
      <c r="G1283" s="0" t="str">
        <f aca="false">CONCATENATE(LEFT(F1283,2),RIGHT(F1283,6))</f>
        <v>07812902</v>
      </c>
      <c r="H1283" s="0" t="s">
        <v>227</v>
      </c>
      <c r="I1283" s="0" t="n">
        <v>3.40633674418604</v>
      </c>
      <c r="J1283" s="0" t="n">
        <v>53.6107030753918</v>
      </c>
      <c r="K1283" s="0" t="n">
        <v>754.285714285714</v>
      </c>
      <c r="L1283" s="23" t="n">
        <f aca="false">IF(D1283="Electrique direct")</f>
        <v>0</v>
      </c>
    </row>
    <row r="1284" customFormat="false" ht="13.8" hidden="false" customHeight="false" outlineLevel="0" collapsed="false">
      <c r="A1284" s="0" t="s">
        <v>19</v>
      </c>
      <c r="B1284" s="0" t="s">
        <v>1464</v>
      </c>
      <c r="C1284" s="0" t="s">
        <v>145</v>
      </c>
      <c r="D1284" s="0" t="s">
        <v>49</v>
      </c>
      <c r="E1284" s="0" t="s">
        <v>43</v>
      </c>
      <c r="F1284" s="0" t="s">
        <v>1529</v>
      </c>
      <c r="G1284" s="0" t="str">
        <f aca="false">CONCATENATE(LEFT(F1284,2),RIGHT(F1284,6))</f>
        <v>07813002</v>
      </c>
      <c r="H1284" s="0" t="s">
        <v>227</v>
      </c>
      <c r="I1284" s="0" t="n">
        <v>3.23578046511627</v>
      </c>
      <c r="J1284" s="0" t="n">
        <v>10.9484233515</v>
      </c>
      <c r="K1284" s="0" t="n">
        <v>754.285714285714</v>
      </c>
      <c r="L1284" s="23" t="n">
        <f aca="false">IF(D1284="Electrique direct")</f>
        <v>0</v>
      </c>
    </row>
    <row r="1285" customFormat="false" ht="13.8" hidden="false" customHeight="false" outlineLevel="0" collapsed="false">
      <c r="A1285" s="0" t="s">
        <v>19</v>
      </c>
      <c r="B1285" s="0" t="s">
        <v>1464</v>
      </c>
      <c r="C1285" s="0" t="s">
        <v>145</v>
      </c>
      <c r="D1285" s="0" t="s">
        <v>49</v>
      </c>
      <c r="E1285" s="0" t="s">
        <v>43</v>
      </c>
      <c r="F1285" s="0" t="s">
        <v>1530</v>
      </c>
      <c r="G1285" s="0" t="str">
        <f aca="false">CONCATENATE(LEFT(F1285,2),RIGHT(F1285,6))</f>
        <v>07813104</v>
      </c>
      <c r="H1285" s="0" t="s">
        <v>227</v>
      </c>
      <c r="I1285" s="0" t="n">
        <v>1</v>
      </c>
      <c r="J1285" s="0" t="n">
        <v>12</v>
      </c>
      <c r="K1285" s="0" t="n">
        <v>754.285714285714</v>
      </c>
      <c r="L1285" s="23" t="n">
        <f aca="false">IF(D1285="Electrique direct")</f>
        <v>0</v>
      </c>
    </row>
    <row r="1286" customFormat="false" ht="13.8" hidden="false" customHeight="false" outlineLevel="0" collapsed="false">
      <c r="A1286" s="0" t="s">
        <v>19</v>
      </c>
      <c r="B1286" s="0" t="s">
        <v>1464</v>
      </c>
      <c r="C1286" s="0" t="s">
        <v>146</v>
      </c>
      <c r="D1286" s="0" t="s">
        <v>32</v>
      </c>
      <c r="E1286" s="0" t="s">
        <v>33</v>
      </c>
      <c r="F1286" s="0" t="s">
        <v>1531</v>
      </c>
      <c r="G1286" s="0" t="str">
        <f aca="false">CONCATENATE(LEFT(F1286,2),RIGHT(F1286,6))</f>
        <v>07820101</v>
      </c>
      <c r="H1286" s="0" t="s">
        <v>227</v>
      </c>
      <c r="I1286" s="0" t="n">
        <v>1.76243743575946</v>
      </c>
      <c r="J1286" s="0" t="n">
        <v>37.7321481601999</v>
      </c>
      <c r="K1286" s="0" t="n">
        <v>68</v>
      </c>
      <c r="L1286" s="23" t="n">
        <f aca="false">IF(D1286="Electrique direct")</f>
        <v>0</v>
      </c>
    </row>
    <row r="1287" customFormat="false" ht="13.8" hidden="false" customHeight="false" outlineLevel="0" collapsed="false">
      <c r="A1287" s="0" t="s">
        <v>19</v>
      </c>
      <c r="B1287" s="0" t="s">
        <v>1464</v>
      </c>
      <c r="C1287" s="0" t="s">
        <v>146</v>
      </c>
      <c r="D1287" s="0" t="s">
        <v>32</v>
      </c>
      <c r="E1287" s="0" t="s">
        <v>34</v>
      </c>
      <c r="F1287" s="0" t="s">
        <v>1532</v>
      </c>
      <c r="G1287" s="0" t="str">
        <f aca="false">CONCATENATE(LEFT(F1287,2),RIGHT(F1287,6))</f>
        <v>07820106</v>
      </c>
      <c r="H1287" s="0" t="s">
        <v>227</v>
      </c>
      <c r="I1287" s="0" t="n">
        <v>2.08478818572393</v>
      </c>
      <c r="J1287" s="0" t="n">
        <v>43.7585442958137</v>
      </c>
      <c r="K1287" s="0" t="n">
        <v>1462.85714285714</v>
      </c>
      <c r="L1287" s="23" t="n">
        <f aca="false">IF(D1287="Electrique direct")</f>
        <v>0</v>
      </c>
    </row>
    <row r="1288" customFormat="false" ht="13.8" hidden="false" customHeight="false" outlineLevel="0" collapsed="false">
      <c r="A1288" s="0" t="s">
        <v>19</v>
      </c>
      <c r="B1288" s="0" t="s">
        <v>1464</v>
      </c>
      <c r="C1288" s="0" t="s">
        <v>146</v>
      </c>
      <c r="D1288" s="0" t="s">
        <v>134</v>
      </c>
      <c r="E1288" s="0" t="s">
        <v>43</v>
      </c>
      <c r="F1288" s="0" t="s">
        <v>1533</v>
      </c>
      <c r="G1288" s="0" t="str">
        <f aca="false">CONCATENATE(LEFT(F1288,2),RIGHT(F1288,6))</f>
        <v>07820202</v>
      </c>
      <c r="H1288" s="0" t="s">
        <v>227</v>
      </c>
      <c r="I1288" s="0" t="n">
        <v>0.84</v>
      </c>
      <c r="J1288" s="0" t="n">
        <v>10.4</v>
      </c>
      <c r="K1288" s="0" t="n">
        <v>750</v>
      </c>
      <c r="L1288" s="23" t="n">
        <f aca="false">IF(D1288="Electrique direct")</f>
        <v>0</v>
      </c>
    </row>
    <row r="1289" customFormat="false" ht="13.8" hidden="false" customHeight="false" outlineLevel="0" collapsed="false">
      <c r="A1289" s="0" t="s">
        <v>19</v>
      </c>
      <c r="B1289" s="0" t="s">
        <v>1464</v>
      </c>
      <c r="C1289" s="0" t="s">
        <v>146</v>
      </c>
      <c r="D1289" s="0" t="s">
        <v>40</v>
      </c>
      <c r="E1289" s="0" t="s">
        <v>37</v>
      </c>
      <c r="F1289" s="0" t="s">
        <v>1534</v>
      </c>
      <c r="G1289" s="0" t="str">
        <f aca="false">CONCATENATE(LEFT(F1289,2),RIGHT(F1289,6))</f>
        <v>07820303</v>
      </c>
      <c r="H1289" s="0" t="s">
        <v>227</v>
      </c>
      <c r="I1289" s="0" t="n">
        <v>0.695855422467042</v>
      </c>
      <c r="J1289" s="0" t="n">
        <v>14.0693957069401</v>
      </c>
      <c r="K1289" s="0" t="n">
        <v>596</v>
      </c>
      <c r="L1289" s="23" t="n">
        <f aca="false">IF(D1289="Electrique direct")</f>
        <v>0</v>
      </c>
    </row>
    <row r="1290" customFormat="false" ht="13.8" hidden="false" customHeight="false" outlineLevel="0" collapsed="false">
      <c r="A1290" s="0" t="s">
        <v>19</v>
      </c>
      <c r="B1290" s="0" t="s">
        <v>1464</v>
      </c>
      <c r="C1290" s="0" t="s">
        <v>146</v>
      </c>
      <c r="D1290" s="0" t="s">
        <v>41</v>
      </c>
      <c r="E1290" s="0" t="s">
        <v>39</v>
      </c>
      <c r="F1290" s="0" t="s">
        <v>1535</v>
      </c>
      <c r="G1290" s="0" t="str">
        <f aca="false">CONCATENATE(LEFT(F1290,2),RIGHT(F1290,6))</f>
        <v>07820404</v>
      </c>
      <c r="H1290" s="0" t="s">
        <v>227</v>
      </c>
      <c r="I1290" s="0" t="n">
        <v>0.710566064481193</v>
      </c>
      <c r="J1290" s="0" t="n">
        <v>9.85611386858213</v>
      </c>
      <c r="K1290" s="0" t="n">
        <v>596</v>
      </c>
      <c r="L1290" s="23" t="n">
        <f aca="false">IF(D1290="Electrique direct")</f>
        <v>0</v>
      </c>
    </row>
    <row r="1291" customFormat="false" ht="13.8" hidden="false" customHeight="false" outlineLevel="0" collapsed="false">
      <c r="A1291" s="0" t="s">
        <v>19</v>
      </c>
      <c r="B1291" s="0" t="s">
        <v>1464</v>
      </c>
      <c r="C1291" s="0" t="s">
        <v>146</v>
      </c>
      <c r="D1291" s="0" t="s">
        <v>45</v>
      </c>
      <c r="E1291" s="0" t="s">
        <v>43</v>
      </c>
      <c r="F1291" s="0" t="s">
        <v>1536</v>
      </c>
      <c r="G1291" s="0" t="str">
        <f aca="false">CONCATENATE(LEFT(F1291,2),RIGHT(F1291,6))</f>
        <v>07820602</v>
      </c>
      <c r="H1291" s="0" t="s">
        <v>227</v>
      </c>
      <c r="I1291" s="0" t="n">
        <v>0.92</v>
      </c>
      <c r="J1291" s="0" t="n">
        <v>10.4</v>
      </c>
      <c r="K1291" s="0" t="n">
        <v>750</v>
      </c>
      <c r="L1291" s="23" t="n">
        <f aca="false">IF(D1291="Electrique direct")</f>
        <v>1</v>
      </c>
    </row>
    <row r="1292" customFormat="false" ht="13.8" hidden="false" customHeight="false" outlineLevel="0" collapsed="false">
      <c r="A1292" s="0" t="s">
        <v>19</v>
      </c>
      <c r="B1292" s="0" t="s">
        <v>1464</v>
      </c>
      <c r="C1292" s="0" t="s">
        <v>146</v>
      </c>
      <c r="D1292" s="0" t="s">
        <v>48</v>
      </c>
      <c r="E1292" s="0" t="s">
        <v>43</v>
      </c>
      <c r="F1292" s="0" t="s">
        <v>1537</v>
      </c>
      <c r="G1292" s="0" t="str">
        <f aca="false">CONCATENATE(LEFT(F1292,2),RIGHT(F1292,6))</f>
        <v>07820902</v>
      </c>
      <c r="H1292" s="0" t="s">
        <v>227</v>
      </c>
      <c r="I1292" s="0" t="n">
        <v>2.9521585116279</v>
      </c>
      <c r="J1292" s="0" t="n">
        <v>26.6902396830824</v>
      </c>
      <c r="K1292" s="0" t="n">
        <v>754.285714285714</v>
      </c>
      <c r="L1292" s="23" t="n">
        <f aca="false">IF(D1292="Electrique direct")</f>
        <v>0</v>
      </c>
    </row>
    <row r="1293" customFormat="false" ht="13.8" hidden="false" customHeight="false" outlineLevel="0" collapsed="false">
      <c r="A1293" s="0" t="s">
        <v>19</v>
      </c>
      <c r="B1293" s="0" t="s">
        <v>1464</v>
      </c>
      <c r="C1293" s="0" t="s">
        <v>146</v>
      </c>
      <c r="D1293" s="0" t="s">
        <v>55</v>
      </c>
      <c r="E1293" s="0" t="s">
        <v>43</v>
      </c>
      <c r="F1293" s="0" t="s">
        <v>1538</v>
      </c>
      <c r="G1293" s="0" t="str">
        <f aca="false">CONCATENATE(LEFT(F1293,2),RIGHT(F1293,6))</f>
        <v>07821002</v>
      </c>
      <c r="H1293" s="0" t="s">
        <v>227</v>
      </c>
      <c r="I1293" s="0" t="n">
        <v>2.88602790697674</v>
      </c>
      <c r="J1293" s="0" t="n">
        <v>6.36189974245659</v>
      </c>
      <c r="K1293" s="0" t="n">
        <v>740</v>
      </c>
      <c r="L1293" s="23" t="n">
        <f aca="false">IF(D1293="Electrique direct")</f>
        <v>0</v>
      </c>
    </row>
    <row r="1294" customFormat="false" ht="13.8" hidden="false" customHeight="false" outlineLevel="0" collapsed="false">
      <c r="A1294" s="0" t="s">
        <v>19</v>
      </c>
      <c r="B1294" s="0" t="s">
        <v>1464</v>
      </c>
      <c r="C1294" s="0" t="s">
        <v>146</v>
      </c>
      <c r="D1294" s="0" t="s">
        <v>35</v>
      </c>
      <c r="E1294" s="0" t="s">
        <v>33</v>
      </c>
      <c r="F1294" s="0" t="s">
        <v>1539</v>
      </c>
      <c r="G1294" s="0" t="str">
        <f aca="false">CONCATENATE(LEFT(F1294,2),RIGHT(F1294,6))</f>
        <v>07822101</v>
      </c>
      <c r="H1294" s="0" t="s">
        <v>227</v>
      </c>
      <c r="I1294" s="0" t="n">
        <v>2.14669403295609</v>
      </c>
      <c r="J1294" s="0" t="n">
        <v>44.9192240002379</v>
      </c>
      <c r="K1294" s="0" t="n">
        <v>68</v>
      </c>
      <c r="L1294" s="23" t="n">
        <f aca="false">IF(D1294="Electrique direct")</f>
        <v>0</v>
      </c>
    </row>
    <row r="1295" customFormat="false" ht="13.8" hidden="false" customHeight="false" outlineLevel="0" collapsed="false">
      <c r="A1295" s="0" t="s">
        <v>19</v>
      </c>
      <c r="B1295" s="0" t="s">
        <v>1464</v>
      </c>
      <c r="C1295" s="0" t="s">
        <v>146</v>
      </c>
      <c r="D1295" s="0" t="s">
        <v>35</v>
      </c>
      <c r="E1295" s="0" t="s">
        <v>34</v>
      </c>
      <c r="F1295" s="0" t="s">
        <v>1540</v>
      </c>
      <c r="G1295" s="0" t="str">
        <f aca="false">CONCATENATE(LEFT(F1295,2),RIGHT(F1295,6))</f>
        <v>07822106</v>
      </c>
      <c r="H1295" s="0" t="s">
        <v>227</v>
      </c>
      <c r="I1295" s="0" t="n">
        <v>2.52679179068719</v>
      </c>
      <c r="J1295" s="0" t="n">
        <v>52.093505114064</v>
      </c>
      <c r="K1295" s="0" t="n">
        <v>1462.85714285714</v>
      </c>
      <c r="L1295" s="23" t="n">
        <f aca="false">IF(D1295="Electrique direct")</f>
        <v>0</v>
      </c>
    </row>
    <row r="1296" customFormat="false" ht="13.8" hidden="false" customHeight="false" outlineLevel="0" collapsed="false">
      <c r="A1296" s="0" t="s">
        <v>19</v>
      </c>
      <c r="B1296" s="0" t="s">
        <v>1464</v>
      </c>
      <c r="C1296" s="0" t="s">
        <v>146</v>
      </c>
      <c r="D1296" s="0" t="s">
        <v>135</v>
      </c>
      <c r="E1296" s="0" t="s">
        <v>43</v>
      </c>
      <c r="F1296" s="0" t="s">
        <v>1541</v>
      </c>
      <c r="G1296" s="0" t="str">
        <f aca="false">CONCATENATE(LEFT(F1296,2),RIGHT(F1296,6))</f>
        <v>07822202</v>
      </c>
      <c r="H1296" s="0" t="s">
        <v>227</v>
      </c>
      <c r="I1296" s="0" t="n">
        <v>1</v>
      </c>
      <c r="J1296" s="0" t="n">
        <v>12</v>
      </c>
      <c r="K1296" s="0" t="n">
        <v>750</v>
      </c>
      <c r="L1296" s="23" t="n">
        <f aca="false">IF(D1296="Electrique direct")</f>
        <v>0</v>
      </c>
    </row>
    <row r="1297" customFormat="false" ht="13.8" hidden="false" customHeight="false" outlineLevel="0" collapsed="false">
      <c r="A1297" s="0" t="s">
        <v>19</v>
      </c>
      <c r="B1297" s="0" t="s">
        <v>1464</v>
      </c>
      <c r="C1297" s="0" t="s">
        <v>146</v>
      </c>
      <c r="D1297" s="0" t="s">
        <v>36</v>
      </c>
      <c r="E1297" s="0" t="s">
        <v>37</v>
      </c>
      <c r="F1297" s="0" t="s">
        <v>1542</v>
      </c>
      <c r="G1297" s="0" t="str">
        <f aca="false">CONCATENATE(LEFT(F1297,2),RIGHT(F1297,6))</f>
        <v>07822303</v>
      </c>
      <c r="H1297" s="0" t="s">
        <v>227</v>
      </c>
      <c r="I1297" s="0" t="n">
        <v>0.755216071715872</v>
      </c>
      <c r="J1297" s="0" t="n">
        <v>16.7492806035001</v>
      </c>
      <c r="K1297" s="0" t="n">
        <v>596</v>
      </c>
      <c r="L1297" s="23" t="n">
        <f aca="false">IF(D1297="Electrique direct")</f>
        <v>0</v>
      </c>
    </row>
    <row r="1298" customFormat="false" ht="13.8" hidden="false" customHeight="false" outlineLevel="0" collapsed="false">
      <c r="A1298" s="0" t="s">
        <v>19</v>
      </c>
      <c r="B1298" s="0" t="s">
        <v>1464</v>
      </c>
      <c r="C1298" s="0" t="s">
        <v>146</v>
      </c>
      <c r="D1298" s="0" t="s">
        <v>38</v>
      </c>
      <c r="E1298" s="0" t="s">
        <v>39</v>
      </c>
      <c r="F1298" s="0" t="s">
        <v>1543</v>
      </c>
      <c r="G1298" s="0" t="str">
        <f aca="false">CONCATENATE(LEFT(F1298,2),RIGHT(F1298,6))</f>
        <v>07822404</v>
      </c>
      <c r="H1298" s="0" t="s">
        <v>227</v>
      </c>
      <c r="I1298" s="0" t="n">
        <v>0.975044637592735</v>
      </c>
      <c r="J1298" s="0" t="n">
        <v>11.7334688911692</v>
      </c>
      <c r="K1298" s="0" t="n">
        <v>596</v>
      </c>
      <c r="L1298" s="23" t="n">
        <f aca="false">IF(D1298="Electrique direct")</f>
        <v>0</v>
      </c>
    </row>
    <row r="1299" customFormat="false" ht="13.8" hidden="false" customHeight="false" outlineLevel="0" collapsed="false">
      <c r="A1299" s="0" t="s">
        <v>19</v>
      </c>
      <c r="B1299" s="0" t="s">
        <v>1464</v>
      </c>
      <c r="C1299" s="0" t="s">
        <v>146</v>
      </c>
      <c r="D1299" s="0" t="s">
        <v>46</v>
      </c>
      <c r="E1299" s="0" t="s">
        <v>43</v>
      </c>
      <c r="F1299" s="0" t="s">
        <v>1544</v>
      </c>
      <c r="G1299" s="0" t="str">
        <f aca="false">CONCATENATE(LEFT(F1299,2),RIGHT(F1299,6))</f>
        <v>07822602</v>
      </c>
      <c r="H1299" s="0" t="s">
        <v>227</v>
      </c>
      <c r="I1299" s="0" t="n">
        <v>1</v>
      </c>
      <c r="J1299" s="0" t="n">
        <v>12</v>
      </c>
      <c r="K1299" s="0" t="n">
        <v>750</v>
      </c>
      <c r="L1299" s="23" t="n">
        <f aca="false">IF(D1299="Electrique direct")</f>
        <v>0</v>
      </c>
    </row>
    <row r="1300" customFormat="false" ht="13.8" hidden="false" customHeight="false" outlineLevel="0" collapsed="false">
      <c r="A1300" s="0" t="s">
        <v>19</v>
      </c>
      <c r="B1300" s="0" t="s">
        <v>1464</v>
      </c>
      <c r="C1300" s="0" t="s">
        <v>146</v>
      </c>
      <c r="D1300" s="0" t="s">
        <v>49</v>
      </c>
      <c r="E1300" s="0" t="s">
        <v>43</v>
      </c>
      <c r="F1300" s="0" t="s">
        <v>1545</v>
      </c>
      <c r="G1300" s="0" t="str">
        <f aca="false">CONCATENATE(LEFT(F1300,2),RIGHT(F1300,6))</f>
        <v>07822902</v>
      </c>
      <c r="H1300" s="0" t="s">
        <v>227</v>
      </c>
      <c r="I1300" s="0" t="n">
        <v>3.40633674418604</v>
      </c>
      <c r="J1300" s="0" t="n">
        <v>31.7740948608124</v>
      </c>
      <c r="K1300" s="0" t="n">
        <v>754.285714285714</v>
      </c>
      <c r="L1300" s="23" t="n">
        <f aca="false">IF(D1300="Electrique direct")</f>
        <v>0</v>
      </c>
    </row>
    <row r="1301" customFormat="false" ht="13.8" hidden="false" customHeight="false" outlineLevel="0" collapsed="false">
      <c r="A1301" s="0" t="s">
        <v>19</v>
      </c>
      <c r="B1301" s="0" t="s">
        <v>1464</v>
      </c>
      <c r="C1301" s="0" t="s">
        <v>146</v>
      </c>
      <c r="D1301" s="0" t="s">
        <v>56</v>
      </c>
      <c r="E1301" s="0" t="s">
        <v>43</v>
      </c>
      <c r="F1301" s="0" t="s">
        <v>1546</v>
      </c>
      <c r="G1301" s="0" t="str">
        <f aca="false">CONCATENATE(LEFT(F1301,2),RIGHT(F1301,6))</f>
        <v>07823002</v>
      </c>
      <c r="H1301" s="0" t="s">
        <v>227</v>
      </c>
      <c r="I1301" s="0" t="n">
        <v>3.42586046511627</v>
      </c>
      <c r="J1301" s="0" t="n">
        <v>7.57369016959118</v>
      </c>
      <c r="K1301" s="0" t="n">
        <v>740</v>
      </c>
      <c r="L1301" s="23" t="n">
        <f aca="false">IF(D1301="Electrique direct")</f>
        <v>0</v>
      </c>
    </row>
    <row r="1302" customFormat="false" ht="13.8" hidden="false" customHeight="false" outlineLevel="0" collapsed="false">
      <c r="A1302" s="0" t="s">
        <v>19</v>
      </c>
      <c r="B1302" s="0" t="s">
        <v>1464</v>
      </c>
      <c r="C1302" s="0" t="s">
        <v>147</v>
      </c>
      <c r="D1302" s="0" t="s">
        <v>32</v>
      </c>
      <c r="E1302" s="0" t="s">
        <v>33</v>
      </c>
      <c r="F1302" s="0" t="s">
        <v>1547</v>
      </c>
      <c r="G1302" s="0" t="str">
        <f aca="false">CONCATENATE(LEFT(F1302,2),RIGHT(F1302,6))</f>
        <v>07910101</v>
      </c>
      <c r="H1302" s="0" t="s">
        <v>227</v>
      </c>
      <c r="I1302" s="0" t="n">
        <v>1.73306802646138</v>
      </c>
      <c r="J1302" s="0" t="n">
        <v>52.9578476213962</v>
      </c>
      <c r="K1302" s="0" t="n">
        <v>68</v>
      </c>
      <c r="L1302" s="23" t="n">
        <f aca="false">IF(D1302="Electrique direct")</f>
        <v>0</v>
      </c>
    </row>
    <row r="1303" customFormat="false" ht="13.8" hidden="false" customHeight="false" outlineLevel="0" collapsed="false">
      <c r="A1303" s="0" t="s">
        <v>19</v>
      </c>
      <c r="B1303" s="0" t="s">
        <v>1464</v>
      </c>
      <c r="C1303" s="0" t="s">
        <v>147</v>
      </c>
      <c r="D1303" s="0" t="s">
        <v>32</v>
      </c>
      <c r="E1303" s="0" t="s">
        <v>34</v>
      </c>
      <c r="F1303" s="0" t="s">
        <v>1548</v>
      </c>
      <c r="G1303" s="0" t="str">
        <f aca="false">CONCATENATE(LEFT(F1303,2),RIGHT(F1303,6))</f>
        <v>07910106</v>
      </c>
      <c r="H1303" s="0" t="s">
        <v>227</v>
      </c>
      <c r="I1303" s="0" t="n">
        <v>2.06594488246752</v>
      </c>
      <c r="J1303" s="0" t="n">
        <v>47.3342804688904</v>
      </c>
      <c r="K1303" s="0" t="n">
        <v>1462.85714285714</v>
      </c>
      <c r="L1303" s="23" t="n">
        <f aca="false">IF(D1303="Electrique direct")</f>
        <v>0</v>
      </c>
    </row>
    <row r="1304" customFormat="false" ht="13.8" hidden="false" customHeight="false" outlineLevel="0" collapsed="false">
      <c r="A1304" s="0" t="s">
        <v>19</v>
      </c>
      <c r="B1304" s="0" t="s">
        <v>1464</v>
      </c>
      <c r="C1304" s="0" t="s">
        <v>147</v>
      </c>
      <c r="D1304" s="0" t="s">
        <v>134</v>
      </c>
      <c r="E1304" s="0" t="s">
        <v>43</v>
      </c>
      <c r="F1304" s="0" t="s">
        <v>1549</v>
      </c>
      <c r="G1304" s="0" t="str">
        <f aca="false">CONCATENATE(LEFT(F1304,2),RIGHT(F1304,6))</f>
        <v>07910202</v>
      </c>
      <c r="H1304" s="0" t="s">
        <v>227</v>
      </c>
      <c r="I1304" s="0" t="n">
        <v>0.84</v>
      </c>
      <c r="J1304" s="0" t="n">
        <v>10.4</v>
      </c>
      <c r="K1304" s="0" t="n">
        <v>750</v>
      </c>
      <c r="L1304" s="23" t="n">
        <f aca="false">IF(D1304="Electrique direct")</f>
        <v>0</v>
      </c>
    </row>
    <row r="1305" customFormat="false" ht="13.8" hidden="false" customHeight="false" outlineLevel="0" collapsed="false">
      <c r="A1305" s="0" t="s">
        <v>19</v>
      </c>
      <c r="B1305" s="0" t="s">
        <v>1464</v>
      </c>
      <c r="C1305" s="0" t="s">
        <v>147</v>
      </c>
      <c r="D1305" s="0" t="s">
        <v>40</v>
      </c>
      <c r="E1305" s="0" t="s">
        <v>37</v>
      </c>
      <c r="F1305" s="0" t="s">
        <v>1550</v>
      </c>
      <c r="G1305" s="0" t="str">
        <f aca="false">CONCATENATE(LEFT(F1305,2),RIGHT(F1305,6))</f>
        <v>07910303</v>
      </c>
      <c r="H1305" s="0" t="s">
        <v>227</v>
      </c>
      <c r="I1305" s="0" t="n">
        <v>0.686279657493055</v>
      </c>
      <c r="J1305" s="0" t="n">
        <v>35.0391242733229</v>
      </c>
      <c r="K1305" s="0" t="n">
        <v>596</v>
      </c>
      <c r="L1305" s="23" t="n">
        <f aca="false">IF(D1305="Electrique direct")</f>
        <v>0</v>
      </c>
    </row>
    <row r="1306" customFormat="false" ht="13.8" hidden="false" customHeight="false" outlineLevel="0" collapsed="false">
      <c r="A1306" s="0" t="s">
        <v>19</v>
      </c>
      <c r="B1306" s="0" t="s">
        <v>1464</v>
      </c>
      <c r="C1306" s="0" t="s">
        <v>147</v>
      </c>
      <c r="D1306" s="0" t="s">
        <v>41</v>
      </c>
      <c r="E1306" s="0" t="s">
        <v>39</v>
      </c>
      <c r="F1306" s="0" t="s">
        <v>1551</v>
      </c>
      <c r="G1306" s="0" t="str">
        <f aca="false">CONCATENATE(LEFT(F1306,2),RIGHT(F1306,6))</f>
        <v>07910404</v>
      </c>
      <c r="H1306" s="0" t="s">
        <v>227</v>
      </c>
      <c r="I1306" s="0" t="n">
        <v>0.695664115261651</v>
      </c>
      <c r="J1306" s="0" t="n">
        <v>23.6891130488741</v>
      </c>
      <c r="K1306" s="0" t="n">
        <v>598.857142857143</v>
      </c>
      <c r="L1306" s="23" t="n">
        <f aca="false">IF(D1306="Electrique direct")</f>
        <v>0</v>
      </c>
    </row>
    <row r="1307" customFormat="false" ht="13.8" hidden="false" customHeight="false" outlineLevel="0" collapsed="false">
      <c r="A1307" s="0" t="s">
        <v>19</v>
      </c>
      <c r="B1307" s="0" t="s">
        <v>1464</v>
      </c>
      <c r="C1307" s="0" t="s">
        <v>147</v>
      </c>
      <c r="D1307" s="0" t="s">
        <v>45</v>
      </c>
      <c r="E1307" s="0" t="s">
        <v>43</v>
      </c>
      <c r="F1307" s="0" t="s">
        <v>1552</v>
      </c>
      <c r="G1307" s="0" t="str">
        <f aca="false">CONCATENATE(LEFT(F1307,2),RIGHT(F1307,6))</f>
        <v>07910602</v>
      </c>
      <c r="H1307" s="0" t="s">
        <v>227</v>
      </c>
      <c r="I1307" s="0" t="n">
        <v>0.92</v>
      </c>
      <c r="J1307" s="0" t="n">
        <v>10.4</v>
      </c>
      <c r="K1307" s="0" t="n">
        <v>750</v>
      </c>
      <c r="L1307" s="23" t="n">
        <f aca="false">IF(D1307="Electrique direct")</f>
        <v>1</v>
      </c>
    </row>
    <row r="1308" customFormat="false" ht="13.8" hidden="false" customHeight="false" outlineLevel="0" collapsed="false">
      <c r="A1308" s="0" t="s">
        <v>19</v>
      </c>
      <c r="B1308" s="0" t="s">
        <v>1464</v>
      </c>
      <c r="C1308" s="0" t="s">
        <v>147</v>
      </c>
      <c r="D1308" s="0" t="s">
        <v>48</v>
      </c>
      <c r="E1308" s="0" t="s">
        <v>43</v>
      </c>
      <c r="F1308" s="0" t="s">
        <v>1553</v>
      </c>
      <c r="G1308" s="0" t="str">
        <f aca="false">CONCATENATE(LEFT(F1308,2),RIGHT(F1308,6))</f>
        <v>07910902</v>
      </c>
      <c r="H1308" s="0" t="s">
        <v>227</v>
      </c>
      <c r="I1308" s="0" t="n">
        <v>2.9521585116279</v>
      </c>
      <c r="J1308" s="0" t="n">
        <v>55.4819821397358</v>
      </c>
      <c r="K1308" s="0" t="n">
        <v>754.285714285714</v>
      </c>
      <c r="L1308" s="23" t="n">
        <f aca="false">IF(D1308="Electrique direct")</f>
        <v>0</v>
      </c>
    </row>
    <row r="1309" customFormat="false" ht="13.8" hidden="false" customHeight="false" outlineLevel="0" collapsed="false">
      <c r="A1309" s="0" t="s">
        <v>19</v>
      </c>
      <c r="B1309" s="0" t="s">
        <v>1464</v>
      </c>
      <c r="C1309" s="0" t="s">
        <v>147</v>
      </c>
      <c r="D1309" s="0" t="s">
        <v>48</v>
      </c>
      <c r="E1309" s="0" t="s">
        <v>43</v>
      </c>
      <c r="F1309" s="0" t="s">
        <v>1554</v>
      </c>
      <c r="G1309" s="0" t="str">
        <f aca="false">CONCATENATE(LEFT(F1309,2),RIGHT(F1309,6))</f>
        <v>07911104</v>
      </c>
      <c r="H1309" s="0" t="s">
        <v>227</v>
      </c>
      <c r="I1309" s="0" t="n">
        <v>0.84</v>
      </c>
      <c r="J1309" s="0" t="n">
        <v>10.4</v>
      </c>
      <c r="K1309" s="0" t="n">
        <v>754.285714285714</v>
      </c>
      <c r="L1309" s="23" t="n">
        <f aca="false">IF(D1309="Electrique direct")</f>
        <v>0</v>
      </c>
    </row>
    <row r="1310" customFormat="false" ht="13.8" hidden="false" customHeight="false" outlineLevel="0" collapsed="false">
      <c r="A1310" s="0" t="s">
        <v>19</v>
      </c>
      <c r="B1310" s="0" t="s">
        <v>1464</v>
      </c>
      <c r="C1310" s="0" t="s">
        <v>147</v>
      </c>
      <c r="D1310" s="0" t="s">
        <v>35</v>
      </c>
      <c r="E1310" s="0" t="s">
        <v>33</v>
      </c>
      <c r="F1310" s="0" t="s">
        <v>1555</v>
      </c>
      <c r="G1310" s="0" t="str">
        <f aca="false">CONCATENATE(LEFT(F1310,2),RIGHT(F1310,6))</f>
        <v>07912101</v>
      </c>
      <c r="H1310" s="0" t="s">
        <v>227</v>
      </c>
      <c r="I1310" s="0" t="n">
        <v>2.10998700100511</v>
      </c>
      <c r="J1310" s="0" t="n">
        <v>63.0450566921383</v>
      </c>
      <c r="K1310" s="0" t="n">
        <v>68</v>
      </c>
      <c r="L1310" s="23" t="n">
        <f aca="false">IF(D1310="Electrique direct")</f>
        <v>0</v>
      </c>
    </row>
    <row r="1311" customFormat="false" ht="13.8" hidden="false" customHeight="false" outlineLevel="0" collapsed="false">
      <c r="A1311" s="0" t="s">
        <v>19</v>
      </c>
      <c r="B1311" s="0" t="s">
        <v>1464</v>
      </c>
      <c r="C1311" s="0" t="s">
        <v>147</v>
      </c>
      <c r="D1311" s="0" t="s">
        <v>35</v>
      </c>
      <c r="E1311" s="0" t="s">
        <v>34</v>
      </c>
      <c r="F1311" s="0" t="s">
        <v>1556</v>
      </c>
      <c r="G1311" s="0" t="str">
        <f aca="false">CONCATENATE(LEFT(F1311,2),RIGHT(F1311,6))</f>
        <v>07912106</v>
      </c>
      <c r="H1311" s="0" t="s">
        <v>227</v>
      </c>
      <c r="I1311" s="0" t="n">
        <v>2.503327005169</v>
      </c>
      <c r="J1311" s="0" t="n">
        <v>56.3503338915362</v>
      </c>
      <c r="K1311" s="0" t="n">
        <v>1462.85714285714</v>
      </c>
      <c r="L1311" s="23" t="n">
        <f aca="false">IF(D1311="Electrique direct")</f>
        <v>0</v>
      </c>
    </row>
    <row r="1312" customFormat="false" ht="13.8" hidden="false" customHeight="false" outlineLevel="0" collapsed="false">
      <c r="A1312" s="0" t="s">
        <v>19</v>
      </c>
      <c r="B1312" s="0" t="s">
        <v>1464</v>
      </c>
      <c r="C1312" s="0" t="s">
        <v>147</v>
      </c>
      <c r="D1312" s="0" t="s">
        <v>135</v>
      </c>
      <c r="E1312" s="0" t="s">
        <v>43</v>
      </c>
      <c r="F1312" s="0" t="s">
        <v>1557</v>
      </c>
      <c r="G1312" s="0" t="str">
        <f aca="false">CONCATENATE(LEFT(F1312,2),RIGHT(F1312,6))</f>
        <v>07912202</v>
      </c>
      <c r="H1312" s="0" t="s">
        <v>227</v>
      </c>
      <c r="I1312" s="0" t="n">
        <v>1</v>
      </c>
      <c r="J1312" s="0" t="n">
        <v>12</v>
      </c>
      <c r="K1312" s="0" t="n">
        <v>750</v>
      </c>
      <c r="L1312" s="23" t="n">
        <f aca="false">IF(D1312="Electrique direct")</f>
        <v>0</v>
      </c>
    </row>
    <row r="1313" customFormat="false" ht="13.8" hidden="false" customHeight="false" outlineLevel="0" collapsed="false">
      <c r="A1313" s="0" t="s">
        <v>19</v>
      </c>
      <c r="B1313" s="0" t="s">
        <v>1464</v>
      </c>
      <c r="C1313" s="0" t="s">
        <v>147</v>
      </c>
      <c r="D1313" s="0" t="s">
        <v>36</v>
      </c>
      <c r="E1313" s="0" t="s">
        <v>37</v>
      </c>
      <c r="F1313" s="0" t="s">
        <v>1558</v>
      </c>
      <c r="G1313" s="0" t="str">
        <f aca="false">CONCATENATE(LEFT(F1313,2),RIGHT(F1313,6))</f>
        <v>07912303</v>
      </c>
      <c r="H1313" s="0" t="s">
        <v>227</v>
      </c>
      <c r="I1313" s="0" t="n">
        <v>0.748850430715849</v>
      </c>
      <c r="J1313" s="0" t="n">
        <v>41.7132431825273</v>
      </c>
      <c r="K1313" s="0" t="n">
        <v>596</v>
      </c>
      <c r="L1313" s="23" t="n">
        <f aca="false">IF(D1313="Electrique direct")</f>
        <v>0</v>
      </c>
    </row>
    <row r="1314" customFormat="false" ht="13.8" hidden="false" customHeight="false" outlineLevel="0" collapsed="false">
      <c r="A1314" s="0" t="s">
        <v>19</v>
      </c>
      <c r="B1314" s="0" t="s">
        <v>1464</v>
      </c>
      <c r="C1314" s="0" t="s">
        <v>147</v>
      </c>
      <c r="D1314" s="0" t="s">
        <v>38</v>
      </c>
      <c r="E1314" s="0" t="s">
        <v>39</v>
      </c>
      <c r="F1314" s="0" t="s">
        <v>1559</v>
      </c>
      <c r="G1314" s="0" t="str">
        <f aca="false">CONCATENATE(LEFT(F1314,2),RIGHT(F1314,6))</f>
        <v>07912404</v>
      </c>
      <c r="H1314" s="0" t="s">
        <v>227</v>
      </c>
      <c r="I1314" s="0" t="n">
        <v>0.967520825803874</v>
      </c>
      <c r="J1314" s="0" t="n">
        <v>28.2013250581835</v>
      </c>
      <c r="K1314" s="0" t="n">
        <v>598.857142857143</v>
      </c>
      <c r="L1314" s="23" t="n">
        <f aca="false">IF(D1314="Electrique direct")</f>
        <v>0</v>
      </c>
    </row>
    <row r="1315" customFormat="false" ht="13.8" hidden="false" customHeight="false" outlineLevel="0" collapsed="false">
      <c r="A1315" s="0" t="s">
        <v>19</v>
      </c>
      <c r="B1315" s="0" t="s">
        <v>1464</v>
      </c>
      <c r="C1315" s="0" t="s">
        <v>147</v>
      </c>
      <c r="D1315" s="0" t="s">
        <v>46</v>
      </c>
      <c r="E1315" s="0" t="s">
        <v>43</v>
      </c>
      <c r="F1315" s="0" t="s">
        <v>1560</v>
      </c>
      <c r="G1315" s="0" t="str">
        <f aca="false">CONCATENATE(LEFT(F1315,2),RIGHT(F1315,6))</f>
        <v>07912602</v>
      </c>
      <c r="H1315" s="0" t="s">
        <v>227</v>
      </c>
      <c r="I1315" s="0" t="n">
        <v>1</v>
      </c>
      <c r="J1315" s="0" t="n">
        <v>12</v>
      </c>
      <c r="K1315" s="0" t="n">
        <v>750</v>
      </c>
      <c r="L1315" s="23" t="n">
        <f aca="false">IF(D1315="Electrique direct")</f>
        <v>0</v>
      </c>
    </row>
    <row r="1316" customFormat="false" ht="13.8" hidden="false" customHeight="false" outlineLevel="0" collapsed="false">
      <c r="A1316" s="0" t="s">
        <v>19</v>
      </c>
      <c r="B1316" s="0" t="s">
        <v>1464</v>
      </c>
      <c r="C1316" s="0" t="s">
        <v>147</v>
      </c>
      <c r="D1316" s="0" t="s">
        <v>49</v>
      </c>
      <c r="E1316" s="0" t="s">
        <v>43</v>
      </c>
      <c r="F1316" s="0" t="s">
        <v>1561</v>
      </c>
      <c r="G1316" s="0" t="str">
        <f aca="false">CONCATENATE(LEFT(F1316,2),RIGHT(F1316,6))</f>
        <v>07912902</v>
      </c>
      <c r="H1316" s="0" t="s">
        <v>227</v>
      </c>
      <c r="I1316" s="0" t="n">
        <v>3.40633674418604</v>
      </c>
      <c r="J1316" s="0" t="n">
        <v>66.0499787377807</v>
      </c>
      <c r="K1316" s="0" t="n">
        <v>754.285714285714</v>
      </c>
      <c r="L1316" s="23" t="n">
        <f aca="false">IF(D1316="Electrique direct")</f>
        <v>0</v>
      </c>
    </row>
    <row r="1317" customFormat="false" ht="13.8" hidden="false" customHeight="false" outlineLevel="0" collapsed="false">
      <c r="A1317" s="0" t="s">
        <v>19</v>
      </c>
      <c r="B1317" s="0" t="s">
        <v>1464</v>
      </c>
      <c r="C1317" s="0" t="s">
        <v>147</v>
      </c>
      <c r="D1317" s="0" t="s">
        <v>49</v>
      </c>
      <c r="E1317" s="0" t="s">
        <v>43</v>
      </c>
      <c r="F1317" s="0" t="s">
        <v>1562</v>
      </c>
      <c r="G1317" s="0" t="str">
        <f aca="false">CONCATENATE(LEFT(F1317,2),RIGHT(F1317,6))</f>
        <v>07913104</v>
      </c>
      <c r="H1317" s="0" t="s">
        <v>227</v>
      </c>
      <c r="I1317" s="0" t="n">
        <v>1</v>
      </c>
      <c r="J1317" s="0" t="n">
        <v>12</v>
      </c>
      <c r="K1317" s="0" t="n">
        <v>754.285714285714</v>
      </c>
      <c r="L1317" s="23" t="n">
        <f aca="false">IF(D1317="Electrique direct")</f>
        <v>0</v>
      </c>
    </row>
    <row r="1318" customFormat="false" ht="13.8" hidden="false" customHeight="false" outlineLevel="0" collapsed="false">
      <c r="A1318" s="0" t="s">
        <v>19</v>
      </c>
      <c r="B1318" s="0" t="s">
        <v>1464</v>
      </c>
      <c r="C1318" s="0" t="s">
        <v>148</v>
      </c>
      <c r="D1318" s="0" t="s">
        <v>32</v>
      </c>
      <c r="E1318" s="0" t="s">
        <v>33</v>
      </c>
      <c r="F1318" s="0" t="s">
        <v>1563</v>
      </c>
      <c r="G1318" s="0" t="str">
        <f aca="false">CONCATENATE(LEFT(F1318,2),RIGHT(F1318,6))</f>
        <v>07950101</v>
      </c>
      <c r="H1318" s="0" t="s">
        <v>227</v>
      </c>
      <c r="I1318" s="0" t="n">
        <v>1.77000073679037</v>
      </c>
      <c r="J1318" s="0" t="n">
        <v>84.4376879273335</v>
      </c>
      <c r="K1318" s="0" t="n">
        <v>68</v>
      </c>
      <c r="L1318" s="23" t="n">
        <f aca="false">IF(D1318="Electrique direct")</f>
        <v>0</v>
      </c>
    </row>
    <row r="1319" customFormat="false" ht="13.8" hidden="false" customHeight="false" outlineLevel="0" collapsed="false">
      <c r="A1319" s="0" t="s">
        <v>19</v>
      </c>
      <c r="B1319" s="0" t="s">
        <v>1464</v>
      </c>
      <c r="C1319" s="0" t="s">
        <v>148</v>
      </c>
      <c r="D1319" s="0" t="s">
        <v>32</v>
      </c>
      <c r="E1319" s="0" t="s">
        <v>34</v>
      </c>
      <c r="F1319" s="0" t="s">
        <v>1564</v>
      </c>
      <c r="G1319" s="0" t="str">
        <f aca="false">CONCATENATE(LEFT(F1319,2),RIGHT(F1319,6))</f>
        <v>07950106</v>
      </c>
      <c r="H1319" s="0" t="s">
        <v>227</v>
      </c>
      <c r="I1319" s="0" t="n">
        <v>2.0492763015603</v>
      </c>
      <c r="J1319" s="0" t="n">
        <v>92.7086953353555</v>
      </c>
      <c r="K1319" s="0" t="n">
        <v>1462.85714285714</v>
      </c>
      <c r="L1319" s="23" t="n">
        <f aca="false">IF(D1319="Electrique direct")</f>
        <v>0</v>
      </c>
    </row>
    <row r="1320" customFormat="false" ht="13.8" hidden="false" customHeight="false" outlineLevel="0" collapsed="false">
      <c r="A1320" s="0" t="s">
        <v>19</v>
      </c>
      <c r="B1320" s="0" t="s">
        <v>1464</v>
      </c>
      <c r="C1320" s="0" t="s">
        <v>148</v>
      </c>
      <c r="D1320" s="0" t="s">
        <v>134</v>
      </c>
      <c r="E1320" s="0" t="s">
        <v>43</v>
      </c>
      <c r="F1320" s="0" t="s">
        <v>1565</v>
      </c>
      <c r="G1320" s="0" t="str">
        <f aca="false">CONCATENATE(LEFT(F1320,2),RIGHT(F1320,6))</f>
        <v>07950202</v>
      </c>
      <c r="H1320" s="0" t="s">
        <v>227</v>
      </c>
      <c r="I1320" s="0" t="n">
        <v>0.84</v>
      </c>
      <c r="J1320" s="0" t="n">
        <v>10.4</v>
      </c>
      <c r="K1320" s="0" t="n">
        <v>750</v>
      </c>
      <c r="L1320" s="23" t="n">
        <f aca="false">IF(D1320="Electrique direct")</f>
        <v>0</v>
      </c>
    </row>
    <row r="1321" customFormat="false" ht="13.8" hidden="false" customHeight="false" outlineLevel="0" collapsed="false">
      <c r="A1321" s="0" t="s">
        <v>19</v>
      </c>
      <c r="B1321" s="0" t="s">
        <v>1464</v>
      </c>
      <c r="C1321" s="0" t="s">
        <v>148</v>
      </c>
      <c r="D1321" s="0" t="s">
        <v>40</v>
      </c>
      <c r="E1321" s="0" t="s">
        <v>37</v>
      </c>
      <c r="F1321" s="0" t="s">
        <v>1566</v>
      </c>
      <c r="G1321" s="0" t="str">
        <f aca="false">CONCATENATE(LEFT(F1321,2),RIGHT(F1321,6))</f>
        <v>07950303</v>
      </c>
      <c r="H1321" s="0" t="s">
        <v>227</v>
      </c>
      <c r="I1321" s="0" t="n">
        <v>0.675763186679944</v>
      </c>
      <c r="J1321" s="0" t="n">
        <v>69.3618477921276</v>
      </c>
      <c r="K1321" s="0" t="n">
        <v>596</v>
      </c>
      <c r="L1321" s="23" t="n">
        <f aca="false">IF(D1321="Electrique direct")</f>
        <v>0</v>
      </c>
    </row>
    <row r="1322" customFormat="false" ht="13.8" hidden="false" customHeight="false" outlineLevel="0" collapsed="false">
      <c r="A1322" s="0" t="s">
        <v>19</v>
      </c>
      <c r="B1322" s="0" t="s">
        <v>1464</v>
      </c>
      <c r="C1322" s="0" t="s">
        <v>148</v>
      </c>
      <c r="D1322" s="0" t="s">
        <v>41</v>
      </c>
      <c r="E1322" s="0" t="s">
        <v>39</v>
      </c>
      <c r="F1322" s="0" t="s">
        <v>1567</v>
      </c>
      <c r="G1322" s="0" t="str">
        <f aca="false">CONCATENATE(LEFT(F1322,2),RIGHT(F1322,6))</f>
        <v>07950404</v>
      </c>
      <c r="H1322" s="0" t="s">
        <v>227</v>
      </c>
      <c r="I1322" s="0" t="n">
        <v>0.685038715670178</v>
      </c>
      <c r="J1322" s="0" t="n">
        <v>52.4556739816316</v>
      </c>
      <c r="K1322" s="0" t="n">
        <v>598.857142857143</v>
      </c>
      <c r="L1322" s="23" t="n">
        <f aca="false">IF(D1322="Electrique direct")</f>
        <v>0</v>
      </c>
    </row>
    <row r="1323" customFormat="false" ht="13.8" hidden="false" customHeight="false" outlineLevel="0" collapsed="false">
      <c r="A1323" s="0" t="s">
        <v>19</v>
      </c>
      <c r="B1323" s="0" t="s">
        <v>1464</v>
      </c>
      <c r="C1323" s="0" t="s">
        <v>148</v>
      </c>
      <c r="D1323" s="0" t="s">
        <v>45</v>
      </c>
      <c r="E1323" s="0" t="s">
        <v>43</v>
      </c>
      <c r="F1323" s="0" t="s">
        <v>1568</v>
      </c>
      <c r="G1323" s="0" t="str">
        <f aca="false">CONCATENATE(LEFT(F1323,2),RIGHT(F1323,6))</f>
        <v>07950602</v>
      </c>
      <c r="H1323" s="0" t="s">
        <v>227</v>
      </c>
      <c r="I1323" s="0" t="n">
        <v>0.92</v>
      </c>
      <c r="J1323" s="0" t="n">
        <v>10.4</v>
      </c>
      <c r="K1323" s="0" t="n">
        <v>750</v>
      </c>
      <c r="L1323" s="23" t="n">
        <f aca="false">IF(D1323="Electrique direct")</f>
        <v>1</v>
      </c>
    </row>
    <row r="1324" customFormat="false" ht="13.8" hidden="false" customHeight="false" outlineLevel="0" collapsed="false">
      <c r="A1324" s="0" t="s">
        <v>19</v>
      </c>
      <c r="B1324" s="0" t="s">
        <v>1464</v>
      </c>
      <c r="C1324" s="0" t="s">
        <v>148</v>
      </c>
      <c r="D1324" s="0" t="s">
        <v>48</v>
      </c>
      <c r="E1324" s="0" t="s">
        <v>43</v>
      </c>
      <c r="F1324" s="0" t="s">
        <v>1569</v>
      </c>
      <c r="G1324" s="0" t="str">
        <f aca="false">CONCATENATE(LEFT(F1324,2),RIGHT(F1324,6))</f>
        <v>07950902</v>
      </c>
      <c r="H1324" s="0" t="s">
        <v>227</v>
      </c>
      <c r="I1324" s="0" t="n">
        <v>2.95662809302325</v>
      </c>
      <c r="J1324" s="0" t="n">
        <v>49.8245836406918</v>
      </c>
      <c r="K1324" s="0" t="n">
        <v>760</v>
      </c>
      <c r="L1324" s="23" t="n">
        <f aca="false">IF(D1324="Electrique direct")</f>
        <v>0</v>
      </c>
    </row>
    <row r="1325" customFormat="false" ht="13.8" hidden="false" customHeight="false" outlineLevel="0" collapsed="false">
      <c r="A1325" s="0" t="s">
        <v>19</v>
      </c>
      <c r="B1325" s="0" t="s">
        <v>1464</v>
      </c>
      <c r="C1325" s="0" t="s">
        <v>148</v>
      </c>
      <c r="D1325" s="0" t="s">
        <v>48</v>
      </c>
      <c r="E1325" s="0" t="s">
        <v>43</v>
      </c>
      <c r="F1325" s="0" t="s">
        <v>1570</v>
      </c>
      <c r="G1325" s="0" t="str">
        <f aca="false">CONCATENATE(LEFT(F1325,2),RIGHT(F1325,6))</f>
        <v>07951104</v>
      </c>
      <c r="H1325" s="0" t="s">
        <v>227</v>
      </c>
      <c r="I1325" s="0" t="n">
        <v>0.84</v>
      </c>
      <c r="J1325" s="0" t="n">
        <v>10.4</v>
      </c>
      <c r="K1325" s="0" t="n">
        <v>760</v>
      </c>
      <c r="L1325" s="23" t="n">
        <f aca="false">IF(D1325="Electrique direct")</f>
        <v>0</v>
      </c>
    </row>
    <row r="1326" customFormat="false" ht="13.8" hidden="false" customHeight="false" outlineLevel="0" collapsed="false">
      <c r="A1326" s="0" t="s">
        <v>19</v>
      </c>
      <c r="B1326" s="0" t="s">
        <v>1464</v>
      </c>
      <c r="C1326" s="0" t="s">
        <v>148</v>
      </c>
      <c r="D1326" s="0" t="s">
        <v>35</v>
      </c>
      <c r="E1326" s="0" t="s">
        <v>33</v>
      </c>
      <c r="F1326" s="0" t="s">
        <v>1571</v>
      </c>
      <c r="G1326" s="0" t="str">
        <f aca="false">CONCATENATE(LEFT(F1326,2),RIGHT(F1326,6))</f>
        <v>07952101</v>
      </c>
      <c r="H1326" s="0" t="s">
        <v>227</v>
      </c>
      <c r="I1326" s="0" t="n">
        <v>2.15118488632096</v>
      </c>
      <c r="J1326" s="0" t="n">
        <v>100.521057056349</v>
      </c>
      <c r="K1326" s="0" t="n">
        <v>68</v>
      </c>
      <c r="L1326" s="23" t="n">
        <f aca="false">IF(D1326="Electrique direct")</f>
        <v>0</v>
      </c>
    </row>
    <row r="1327" customFormat="false" ht="13.8" hidden="false" customHeight="false" outlineLevel="0" collapsed="false">
      <c r="A1327" s="0" t="s">
        <v>19</v>
      </c>
      <c r="B1327" s="0" t="s">
        <v>1464</v>
      </c>
      <c r="C1327" s="0" t="s">
        <v>148</v>
      </c>
      <c r="D1327" s="0" t="s">
        <v>35</v>
      </c>
      <c r="E1327" s="0" t="s">
        <v>34</v>
      </c>
      <c r="F1327" s="0" t="s">
        <v>1572</v>
      </c>
      <c r="G1327" s="0" t="str">
        <f aca="false">CONCATENATE(LEFT(F1327,2),RIGHT(F1327,6))</f>
        <v>07952106</v>
      </c>
      <c r="H1327" s="0" t="s">
        <v>227</v>
      </c>
      <c r="I1327" s="0" t="n">
        <v>2.48431820109282</v>
      </c>
      <c r="J1327" s="0" t="n">
        <v>110.367494446852</v>
      </c>
      <c r="K1327" s="0" t="n">
        <v>1462.85714285714</v>
      </c>
      <c r="L1327" s="23" t="n">
        <f aca="false">IF(D1327="Electrique direct")</f>
        <v>0</v>
      </c>
    </row>
    <row r="1328" customFormat="false" ht="13.8" hidden="false" customHeight="false" outlineLevel="0" collapsed="false">
      <c r="A1328" s="0" t="s">
        <v>19</v>
      </c>
      <c r="B1328" s="0" t="s">
        <v>1464</v>
      </c>
      <c r="C1328" s="0" t="s">
        <v>148</v>
      </c>
      <c r="D1328" s="0" t="s">
        <v>135</v>
      </c>
      <c r="E1328" s="0" t="s">
        <v>43</v>
      </c>
      <c r="F1328" s="0" t="s">
        <v>1573</v>
      </c>
      <c r="G1328" s="0" t="str">
        <f aca="false">CONCATENATE(LEFT(F1328,2),RIGHT(F1328,6))</f>
        <v>07952202</v>
      </c>
      <c r="H1328" s="0" t="s">
        <v>227</v>
      </c>
      <c r="I1328" s="0" t="n">
        <v>1</v>
      </c>
      <c r="J1328" s="0" t="n">
        <v>12</v>
      </c>
      <c r="K1328" s="0" t="n">
        <v>750</v>
      </c>
      <c r="L1328" s="23" t="n">
        <f aca="false">IF(D1328="Electrique direct")</f>
        <v>0</v>
      </c>
    </row>
    <row r="1329" customFormat="false" ht="13.8" hidden="false" customHeight="false" outlineLevel="0" collapsed="false">
      <c r="A1329" s="0" t="s">
        <v>19</v>
      </c>
      <c r="B1329" s="0" t="s">
        <v>1464</v>
      </c>
      <c r="C1329" s="0" t="s">
        <v>148</v>
      </c>
      <c r="D1329" s="0" t="s">
        <v>36</v>
      </c>
      <c r="E1329" s="0" t="s">
        <v>37</v>
      </c>
      <c r="F1329" s="0" t="s">
        <v>1574</v>
      </c>
      <c r="G1329" s="0" t="str">
        <f aca="false">CONCATENATE(LEFT(F1329,2),RIGHT(F1329,6))</f>
        <v>07952303</v>
      </c>
      <c r="H1329" s="0" t="s">
        <v>227</v>
      </c>
      <c r="I1329" s="0" t="n">
        <v>0.742255465604814</v>
      </c>
      <c r="J1329" s="0" t="n">
        <v>82.5736283239614</v>
      </c>
      <c r="K1329" s="0" t="n">
        <v>596</v>
      </c>
      <c r="L1329" s="23" t="n">
        <f aca="false">IF(D1329="Electrique direct")</f>
        <v>0</v>
      </c>
    </row>
    <row r="1330" customFormat="false" ht="13.8" hidden="false" customHeight="false" outlineLevel="0" collapsed="false">
      <c r="A1330" s="0" t="s">
        <v>19</v>
      </c>
      <c r="B1330" s="0" t="s">
        <v>1464</v>
      </c>
      <c r="C1330" s="0" t="s">
        <v>148</v>
      </c>
      <c r="D1330" s="0" t="s">
        <v>38</v>
      </c>
      <c r="E1330" s="0" t="s">
        <v>39</v>
      </c>
      <c r="F1330" s="0" t="s">
        <v>1575</v>
      </c>
      <c r="G1330" s="0" t="str">
        <f aca="false">CONCATENATE(LEFT(F1330,2),RIGHT(F1330,6))</f>
        <v>07952404</v>
      </c>
      <c r="H1330" s="0" t="s">
        <v>227</v>
      </c>
      <c r="I1330" s="0" t="n">
        <v>0.960960244317974</v>
      </c>
      <c r="J1330" s="0" t="n">
        <v>62.4472309305138</v>
      </c>
      <c r="K1330" s="0" t="n">
        <v>598.857142857143</v>
      </c>
      <c r="L1330" s="23" t="n">
        <f aca="false">IF(D1330="Electrique direct")</f>
        <v>0</v>
      </c>
    </row>
    <row r="1331" customFormat="false" ht="13.8" hidden="false" customHeight="false" outlineLevel="0" collapsed="false">
      <c r="A1331" s="0" t="s">
        <v>19</v>
      </c>
      <c r="B1331" s="0" t="s">
        <v>1464</v>
      </c>
      <c r="C1331" s="0" t="s">
        <v>148</v>
      </c>
      <c r="D1331" s="0" t="s">
        <v>46</v>
      </c>
      <c r="E1331" s="0" t="s">
        <v>43</v>
      </c>
      <c r="F1331" s="0" t="s">
        <v>1576</v>
      </c>
      <c r="G1331" s="0" t="str">
        <f aca="false">CONCATENATE(LEFT(F1331,2),RIGHT(F1331,6))</f>
        <v>07952602</v>
      </c>
      <c r="H1331" s="0" t="s">
        <v>227</v>
      </c>
      <c r="I1331" s="0" t="n">
        <v>1</v>
      </c>
      <c r="J1331" s="0" t="n">
        <v>12</v>
      </c>
      <c r="K1331" s="0" t="n">
        <v>750</v>
      </c>
      <c r="L1331" s="23" t="n">
        <f aca="false">IF(D1331="Electrique direct")</f>
        <v>0</v>
      </c>
    </row>
    <row r="1332" customFormat="false" ht="13.8" hidden="false" customHeight="false" outlineLevel="0" collapsed="false">
      <c r="A1332" s="0" t="s">
        <v>19</v>
      </c>
      <c r="B1332" s="0" t="s">
        <v>1464</v>
      </c>
      <c r="C1332" s="0" t="s">
        <v>148</v>
      </c>
      <c r="D1332" s="0" t="s">
        <v>49</v>
      </c>
      <c r="E1332" s="0" t="s">
        <v>43</v>
      </c>
      <c r="F1332" s="0" t="s">
        <v>1577</v>
      </c>
      <c r="G1332" s="0" t="str">
        <f aca="false">CONCATENATE(LEFT(F1332,2),RIGHT(F1332,6))</f>
        <v>07952902</v>
      </c>
      <c r="H1332" s="0" t="s">
        <v>227</v>
      </c>
      <c r="I1332" s="0" t="n">
        <v>3.41149395348837</v>
      </c>
      <c r="J1332" s="0" t="n">
        <v>59.3149805246331</v>
      </c>
      <c r="K1332" s="0" t="n">
        <v>760</v>
      </c>
      <c r="L1332" s="23" t="n">
        <f aca="false">IF(D1332="Electrique direct")</f>
        <v>0</v>
      </c>
    </row>
    <row r="1333" customFormat="false" ht="13.8" hidden="false" customHeight="false" outlineLevel="0" collapsed="false">
      <c r="A1333" s="0" t="s">
        <v>19</v>
      </c>
      <c r="B1333" s="0" t="s">
        <v>1464</v>
      </c>
      <c r="C1333" s="0" t="s">
        <v>148</v>
      </c>
      <c r="D1333" s="0" t="s">
        <v>49</v>
      </c>
      <c r="E1333" s="0" t="s">
        <v>43</v>
      </c>
      <c r="F1333" s="0" t="s">
        <v>1578</v>
      </c>
      <c r="G1333" s="0" t="str">
        <f aca="false">CONCATENATE(LEFT(F1333,2),RIGHT(F1333,6))</f>
        <v>07953104</v>
      </c>
      <c r="H1333" s="0" t="s">
        <v>227</v>
      </c>
      <c r="I1333" s="0" t="n">
        <v>1</v>
      </c>
      <c r="J1333" s="0" t="n">
        <v>12</v>
      </c>
      <c r="K1333" s="0" t="n">
        <v>760</v>
      </c>
      <c r="L1333" s="23" t="n">
        <f aca="false">IF(D1333="Electrique direct")</f>
        <v>0</v>
      </c>
    </row>
    <row r="1334" customFormat="false" ht="13.8" hidden="false" customHeight="false" outlineLevel="0" collapsed="false">
      <c r="A1334" s="0" t="s">
        <v>14</v>
      </c>
      <c r="B1334" s="0" t="s">
        <v>542</v>
      </c>
      <c r="C1334" s="0" t="s">
        <v>68</v>
      </c>
      <c r="D1334" s="0" t="s">
        <v>32</v>
      </c>
      <c r="E1334" s="0" t="s">
        <v>34</v>
      </c>
      <c r="F1334" s="0" t="s">
        <v>1579</v>
      </c>
      <c r="G1334" s="0" t="str">
        <f aca="false">CONCATENATE(LEFT(F1334,2),RIGHT(F1334,6))</f>
        <v>02390303</v>
      </c>
      <c r="H1334" s="0" t="s">
        <v>227</v>
      </c>
      <c r="I1334" s="0" t="n">
        <v>0.567069587922382</v>
      </c>
      <c r="J1334" s="0" t="n">
        <v>14.4661686454213</v>
      </c>
      <c r="K1334" s="0" t="n">
        <v>2420</v>
      </c>
      <c r="L1334" s="23" t="n">
        <f aca="false">IF(D1334="Electrique direct")</f>
        <v>0</v>
      </c>
    </row>
    <row r="1335" customFormat="false" ht="13.8" hidden="false" customHeight="false" outlineLevel="0" collapsed="false">
      <c r="A1335" s="0" t="s">
        <v>14</v>
      </c>
      <c r="B1335" s="0" t="s">
        <v>542</v>
      </c>
      <c r="C1335" s="0" t="s">
        <v>68</v>
      </c>
      <c r="D1335" s="0" t="s">
        <v>41</v>
      </c>
      <c r="E1335" s="0" t="s">
        <v>39</v>
      </c>
      <c r="F1335" s="0" t="s">
        <v>1580</v>
      </c>
      <c r="G1335" s="0" t="str">
        <f aca="false">CONCATENATE(LEFT(F1335,2),RIGHT(F1335,6))</f>
        <v>02390602</v>
      </c>
      <c r="H1335" s="0" t="s">
        <v>227</v>
      </c>
      <c r="I1335" s="0" t="n">
        <v>0.92</v>
      </c>
      <c r="J1335" s="0" t="n">
        <v>10.4</v>
      </c>
      <c r="K1335" s="0" t="n">
        <v>1204</v>
      </c>
      <c r="L1335" s="23" t="n">
        <f aca="false">IF(D1335="Electrique direct")</f>
        <v>0</v>
      </c>
    </row>
    <row r="1336" customFormat="false" ht="13.8" hidden="false" customHeight="false" outlineLevel="0" collapsed="false">
      <c r="A1336" s="0" t="s">
        <v>14</v>
      </c>
      <c r="B1336" s="0" t="s">
        <v>542</v>
      </c>
      <c r="C1336" s="0" t="s">
        <v>68</v>
      </c>
      <c r="D1336" s="0" t="s">
        <v>41</v>
      </c>
      <c r="E1336" s="0" t="s">
        <v>39</v>
      </c>
      <c r="F1336" s="0" t="s">
        <v>1581</v>
      </c>
      <c r="G1336" s="0" t="str">
        <f aca="false">CONCATENATE(LEFT(F1336,2),RIGHT(F1336,6))</f>
        <v>02390902</v>
      </c>
      <c r="H1336" s="0" t="s">
        <v>227</v>
      </c>
      <c r="I1336" s="0" t="n">
        <v>2.93120734883721</v>
      </c>
      <c r="J1336" s="0" t="n">
        <v>74.7386572739389</v>
      </c>
      <c r="K1336" s="0" t="n">
        <v>1204</v>
      </c>
      <c r="L1336" s="23" t="n">
        <f aca="false">IF(D1336="Electrique direct")</f>
        <v>0</v>
      </c>
    </row>
    <row r="1337" customFormat="false" ht="13.8" hidden="false" customHeight="false" outlineLevel="0" collapsed="false">
      <c r="A1337" s="0" t="s">
        <v>14</v>
      </c>
      <c r="B1337" s="0" t="s">
        <v>542</v>
      </c>
      <c r="C1337" s="0" t="s">
        <v>68</v>
      </c>
      <c r="D1337" s="0" t="s">
        <v>41</v>
      </c>
      <c r="E1337" s="0" t="s">
        <v>39</v>
      </c>
      <c r="F1337" s="0" t="s">
        <v>1582</v>
      </c>
      <c r="G1337" s="0" t="str">
        <f aca="false">CONCATENATE(LEFT(F1337,2),RIGHT(F1337,6))</f>
        <v>02391002</v>
      </c>
      <c r="H1337" s="0" t="s">
        <v>227</v>
      </c>
      <c r="I1337" s="0" t="n">
        <v>2.79106827906976</v>
      </c>
      <c r="J1337" s="0" t="n">
        <v>32.1407920024921</v>
      </c>
      <c r="K1337" s="0" t="n">
        <v>1204</v>
      </c>
      <c r="L1337" s="23" t="n">
        <f aca="false">IF(D1337="Electrique direct")</f>
        <v>0</v>
      </c>
    </row>
    <row r="1338" customFormat="false" ht="13.8" hidden="false" customHeight="false" outlineLevel="0" collapsed="false">
      <c r="A1338" s="0" t="s">
        <v>14</v>
      </c>
      <c r="B1338" s="0" t="s">
        <v>542</v>
      </c>
      <c r="C1338" s="0" t="s">
        <v>68</v>
      </c>
      <c r="D1338" s="0" t="s">
        <v>35</v>
      </c>
      <c r="E1338" s="0" t="s">
        <v>34</v>
      </c>
      <c r="F1338" s="0" t="s">
        <v>1583</v>
      </c>
      <c r="G1338" s="0" t="str">
        <f aca="false">CONCATENATE(LEFT(F1338,2),RIGHT(F1338,6))</f>
        <v>02392303</v>
      </c>
      <c r="H1338" s="0" t="s">
        <v>227</v>
      </c>
      <c r="I1338" s="0" t="n">
        <v>0.754640940200166</v>
      </c>
      <c r="J1338" s="0" t="n">
        <v>17.2216293397872</v>
      </c>
      <c r="K1338" s="0" t="n">
        <v>2420</v>
      </c>
      <c r="L1338" s="23" t="n">
        <f aca="false">IF(D1338="Electrique direct")</f>
        <v>0</v>
      </c>
    </row>
    <row r="1339" customFormat="false" ht="13.8" hidden="false" customHeight="false" outlineLevel="0" collapsed="false">
      <c r="A1339" s="0" t="s">
        <v>14</v>
      </c>
      <c r="B1339" s="0" t="s">
        <v>542</v>
      </c>
      <c r="C1339" s="0" t="s">
        <v>68</v>
      </c>
      <c r="D1339" s="0" t="s">
        <v>38</v>
      </c>
      <c r="E1339" s="0" t="s">
        <v>39</v>
      </c>
      <c r="F1339" s="0" t="s">
        <v>1584</v>
      </c>
      <c r="G1339" s="0" t="str">
        <f aca="false">CONCATENATE(LEFT(F1339,2),RIGHT(F1339,6))</f>
        <v>02392602</v>
      </c>
      <c r="H1339" s="0" t="s">
        <v>227</v>
      </c>
      <c r="I1339" s="0" t="n">
        <v>1</v>
      </c>
      <c r="J1339" s="0" t="n">
        <v>12</v>
      </c>
      <c r="K1339" s="0" t="n">
        <v>1204</v>
      </c>
      <c r="L1339" s="23" t="n">
        <f aca="false">IF(D1339="Electrique direct")</f>
        <v>0</v>
      </c>
    </row>
    <row r="1340" customFormat="false" ht="13.8" hidden="false" customHeight="false" outlineLevel="0" collapsed="false">
      <c r="A1340" s="0" t="s">
        <v>14</v>
      </c>
      <c r="B1340" s="0" t="s">
        <v>542</v>
      </c>
      <c r="C1340" s="0" t="s">
        <v>68</v>
      </c>
      <c r="D1340" s="0" t="s">
        <v>38</v>
      </c>
      <c r="E1340" s="0" t="s">
        <v>39</v>
      </c>
      <c r="F1340" s="0" t="s">
        <v>1585</v>
      </c>
      <c r="G1340" s="0" t="str">
        <f aca="false">CONCATENATE(LEFT(F1340,2),RIGHT(F1340,6))</f>
        <v>02392902</v>
      </c>
      <c r="H1340" s="0" t="s">
        <v>227</v>
      </c>
      <c r="I1340" s="0" t="n">
        <v>3.38216232558139</v>
      </c>
      <c r="J1340" s="0" t="n">
        <v>88.9745919927844</v>
      </c>
      <c r="K1340" s="0" t="n">
        <v>1204</v>
      </c>
      <c r="L1340" s="23" t="n">
        <f aca="false">IF(D1340="Electrique direct")</f>
        <v>0</v>
      </c>
    </row>
    <row r="1341" customFormat="false" ht="13.8" hidden="false" customHeight="false" outlineLevel="0" collapsed="false">
      <c r="A1341" s="0" t="s">
        <v>14</v>
      </c>
      <c r="B1341" s="0" t="s">
        <v>542</v>
      </c>
      <c r="C1341" s="0" t="s">
        <v>68</v>
      </c>
      <c r="D1341" s="0" t="s">
        <v>38</v>
      </c>
      <c r="E1341" s="0" t="s">
        <v>39</v>
      </c>
      <c r="F1341" s="0" t="s">
        <v>1586</v>
      </c>
      <c r="G1341" s="0" t="str">
        <f aca="false">CONCATENATE(LEFT(F1341,2),RIGHT(F1341,6))</f>
        <v>02393002</v>
      </c>
      <c r="H1341" s="0" t="s">
        <v>227</v>
      </c>
      <c r="I1341" s="0" t="n">
        <v>3.31313860465116</v>
      </c>
      <c r="J1341" s="0" t="n">
        <v>38.2628476220144</v>
      </c>
      <c r="K1341" s="0" t="n">
        <v>1204</v>
      </c>
      <c r="L1341" s="23" t="n">
        <f aca="false">IF(D1341="Electrique direct")</f>
        <v>0</v>
      </c>
    </row>
    <row r="1342" customFormat="false" ht="13.8" hidden="false" customHeight="false" outlineLevel="0" collapsed="false">
      <c r="A1342" s="0" t="s">
        <v>14</v>
      </c>
      <c r="B1342" s="0" t="s">
        <v>542</v>
      </c>
      <c r="C1342" s="0" t="s">
        <v>73</v>
      </c>
      <c r="D1342" s="0" t="s">
        <v>56</v>
      </c>
      <c r="E1342" s="0" t="s">
        <v>43</v>
      </c>
      <c r="F1342" s="0" t="s">
        <v>1587</v>
      </c>
      <c r="G1342" s="0" t="str">
        <f aca="false">CONCATENATE(LEFT(F1342,2),RIGHT(F1342,6))</f>
        <v>02570101</v>
      </c>
      <c r="H1342" s="0" t="s">
        <v>227</v>
      </c>
      <c r="I1342" s="0" t="n">
        <v>0.690863770061427</v>
      </c>
      <c r="J1342" s="0" t="n">
        <v>30.1624505234191</v>
      </c>
      <c r="K1342" s="0" t="n">
        <v>1312.5</v>
      </c>
      <c r="L1342" s="23" t="n">
        <f aca="false">IF(D1342="Electrique direct")</f>
        <v>0</v>
      </c>
    </row>
    <row r="1343" customFormat="false" ht="13.8" hidden="false" customHeight="false" outlineLevel="0" collapsed="false">
      <c r="A1343" s="0" t="s">
        <v>14</v>
      </c>
      <c r="B1343" s="0" t="s">
        <v>542</v>
      </c>
      <c r="C1343" s="0" t="s">
        <v>74</v>
      </c>
      <c r="D1343" s="0" t="s">
        <v>55</v>
      </c>
      <c r="E1343" s="0" t="s">
        <v>43</v>
      </c>
      <c r="F1343" s="0" t="s">
        <v>1588</v>
      </c>
      <c r="G1343" s="0" t="str">
        <f aca="false">CONCATENATE(LEFT(F1343,2),RIGHT(F1343,6))</f>
        <v>02572101</v>
      </c>
      <c r="H1343" s="0" t="s">
        <v>227</v>
      </c>
      <c r="I1343" s="0" t="n">
        <v>0.797150503917031</v>
      </c>
      <c r="J1343" s="0" t="n">
        <v>35.9076791945465</v>
      </c>
      <c r="K1343" s="0" t="n">
        <v>1312.5</v>
      </c>
      <c r="L1343" s="23" t="n">
        <f aca="false">IF(D1343="Electrique direct")</f>
        <v>0</v>
      </c>
    </row>
    <row r="1344" customFormat="false" ht="13.8" hidden="false" customHeight="false" outlineLevel="0" collapsed="false">
      <c r="A1344" s="0" t="s">
        <v>14</v>
      </c>
      <c r="B1344" s="0" t="s">
        <v>542</v>
      </c>
      <c r="C1344" s="0" t="s">
        <v>80</v>
      </c>
      <c r="D1344" s="0" t="s">
        <v>56</v>
      </c>
      <c r="E1344" s="0" t="s">
        <v>43</v>
      </c>
      <c r="F1344" s="0" t="s">
        <v>1589</v>
      </c>
      <c r="G1344" s="0" t="str">
        <f aca="false">CONCATENATE(LEFT(F1344,2),RIGHT(F1344,6))</f>
        <v>02710101</v>
      </c>
      <c r="H1344" s="0" t="s">
        <v>227</v>
      </c>
      <c r="I1344" s="0" t="n">
        <v>0.770345728879022</v>
      </c>
      <c r="J1344" s="0" t="n">
        <v>42.9178868973354</v>
      </c>
      <c r="K1344" s="0" t="n">
        <v>1312.5</v>
      </c>
      <c r="L1344" s="23" t="n">
        <f aca="false">IF(D1344="Electrique direct")</f>
        <v>0</v>
      </c>
    </row>
    <row r="1345" customFormat="false" ht="13.8" hidden="false" customHeight="false" outlineLevel="0" collapsed="false">
      <c r="A1345" s="0" t="s">
        <v>14</v>
      </c>
      <c r="B1345" s="0" t="s">
        <v>542</v>
      </c>
      <c r="C1345" s="0" t="s">
        <v>81</v>
      </c>
      <c r="D1345" s="0" t="s">
        <v>55</v>
      </c>
      <c r="E1345" s="0" t="s">
        <v>43</v>
      </c>
      <c r="F1345" s="0" t="s">
        <v>1590</v>
      </c>
      <c r="G1345" s="0" t="str">
        <f aca="false">CONCATENATE(LEFT(F1345,2),RIGHT(F1345,6))</f>
        <v>02712101</v>
      </c>
      <c r="H1345" s="0" t="s">
        <v>227</v>
      </c>
      <c r="I1345" s="0" t="n">
        <v>0.888860456398872</v>
      </c>
      <c r="J1345" s="0" t="n">
        <v>51.0927224968279</v>
      </c>
      <c r="K1345" s="0" t="n">
        <v>1312.5</v>
      </c>
      <c r="L1345" s="23" t="n">
        <f aca="false">IF(D1345="Electrique direct")</f>
        <v>0</v>
      </c>
    </row>
    <row r="1346" customFormat="false" ht="13.8" hidden="false" customHeight="false" outlineLevel="0" collapsed="false">
      <c r="A1346" s="0" t="s">
        <v>19</v>
      </c>
      <c r="B1346" s="0" t="s">
        <v>1313</v>
      </c>
      <c r="C1346" s="0" t="s">
        <v>136</v>
      </c>
      <c r="D1346" s="0" t="s">
        <v>55</v>
      </c>
      <c r="E1346" s="0" t="s">
        <v>43</v>
      </c>
      <c r="F1346" s="0" t="s">
        <v>1591</v>
      </c>
      <c r="G1346" s="0" t="str">
        <f aca="false">CONCATENATE(LEFT(F1346,2),RIGHT(F1346,6))</f>
        <v>07321104</v>
      </c>
      <c r="H1346" s="0" t="s">
        <v>227</v>
      </c>
      <c r="I1346" s="0" t="n">
        <v>0.84</v>
      </c>
      <c r="J1346" s="0" t="n">
        <v>10.4</v>
      </c>
      <c r="K1346" s="0" t="n">
        <v>682.5</v>
      </c>
      <c r="L1346" s="23" t="n">
        <f aca="false">IF(D1346="Electrique direct")</f>
        <v>0</v>
      </c>
    </row>
    <row r="1347" customFormat="false" ht="13.8" hidden="false" customHeight="false" outlineLevel="0" collapsed="false">
      <c r="A1347" s="0" t="s">
        <v>19</v>
      </c>
      <c r="B1347" s="0" t="s">
        <v>1313</v>
      </c>
      <c r="C1347" s="0" t="s">
        <v>136</v>
      </c>
      <c r="D1347" s="0" t="s">
        <v>56</v>
      </c>
      <c r="E1347" s="0" t="s">
        <v>43</v>
      </c>
      <c r="F1347" s="0" t="s">
        <v>1592</v>
      </c>
      <c r="G1347" s="0" t="str">
        <f aca="false">CONCATENATE(LEFT(F1347,2),RIGHT(F1347,6))</f>
        <v>07323104</v>
      </c>
      <c r="H1347" s="0" t="s">
        <v>227</v>
      </c>
      <c r="I1347" s="0" t="n">
        <v>1</v>
      </c>
      <c r="J1347" s="0" t="n">
        <v>12</v>
      </c>
      <c r="K1347" s="0" t="n">
        <v>682.5</v>
      </c>
      <c r="L1347" s="23" t="n">
        <f aca="false">IF(D1347="Electrique direct")</f>
        <v>0</v>
      </c>
    </row>
    <row r="1348" customFormat="false" ht="13.8" hidden="false" customHeight="false" outlineLevel="0" collapsed="false">
      <c r="A1348" s="0" t="s">
        <v>19</v>
      </c>
      <c r="B1348" s="0" t="s">
        <v>1313</v>
      </c>
      <c r="C1348" s="0" t="s">
        <v>144</v>
      </c>
      <c r="D1348" s="0" t="s">
        <v>137</v>
      </c>
      <c r="E1348" s="0" t="s">
        <v>39</v>
      </c>
      <c r="F1348" s="0" t="s">
        <v>1593</v>
      </c>
      <c r="G1348" s="0" t="str">
        <f aca="false">CONCATENATE(LEFT(F1348,2),RIGHT(F1348,6))</f>
        <v>07801104</v>
      </c>
      <c r="H1348" s="0" t="s">
        <v>227</v>
      </c>
      <c r="I1348" s="0" t="n">
        <v>0.84</v>
      </c>
      <c r="J1348" s="0" t="n">
        <v>10.4</v>
      </c>
      <c r="K1348" s="0" t="n">
        <v>688</v>
      </c>
      <c r="L1348" s="23" t="n">
        <f aca="false">IF(D1348="Electrique direct")</f>
        <v>0</v>
      </c>
    </row>
    <row r="1349" customFormat="false" ht="13.8" hidden="false" customHeight="false" outlineLevel="0" collapsed="false">
      <c r="A1349" s="0" t="s">
        <v>19</v>
      </c>
      <c r="B1349" s="0" t="s">
        <v>1313</v>
      </c>
      <c r="C1349" s="0" t="s">
        <v>144</v>
      </c>
      <c r="D1349" s="0" t="s">
        <v>46</v>
      </c>
      <c r="E1349" s="0" t="s">
        <v>43</v>
      </c>
      <c r="F1349" s="0" t="s">
        <v>1594</v>
      </c>
      <c r="G1349" s="0" t="str">
        <f aca="false">CONCATENATE(LEFT(F1349,2),RIGHT(F1349,6))</f>
        <v>07803104</v>
      </c>
      <c r="H1349" s="0" t="s">
        <v>227</v>
      </c>
      <c r="I1349" s="0" t="n">
        <v>1</v>
      </c>
      <c r="J1349" s="0" t="n">
        <v>12</v>
      </c>
      <c r="K1349" s="0" t="n">
        <v>750</v>
      </c>
      <c r="L1349" s="23" t="n">
        <f aca="false">IF(D1349="Electrique direct")</f>
        <v>0</v>
      </c>
    </row>
    <row r="1350" customFormat="false" ht="13.8" hidden="false" customHeight="false" outlineLevel="0" collapsed="false">
      <c r="A1350" s="0" t="s">
        <v>19</v>
      </c>
      <c r="B1350" s="0" t="s">
        <v>1464</v>
      </c>
      <c r="C1350" s="0" t="s">
        <v>142</v>
      </c>
      <c r="D1350" s="0" t="s">
        <v>55</v>
      </c>
      <c r="E1350" s="0" t="s">
        <v>43</v>
      </c>
      <c r="F1350" s="0" t="s">
        <v>1595</v>
      </c>
      <c r="G1350" s="0" t="str">
        <f aca="false">CONCATENATE(LEFT(F1350,2),RIGHT(F1350,6))</f>
        <v>07611104</v>
      </c>
      <c r="H1350" s="0" t="s">
        <v>227</v>
      </c>
      <c r="I1350" s="0" t="n">
        <v>0.839999999999999</v>
      </c>
      <c r="J1350" s="0" t="n">
        <v>10.4</v>
      </c>
      <c r="K1350" s="0" t="n">
        <v>754.285714285714</v>
      </c>
      <c r="L1350" s="23" t="n">
        <f aca="false">IF(D1350="Electrique direct")</f>
        <v>0</v>
      </c>
    </row>
    <row r="1351" customFormat="false" ht="13.8" hidden="false" customHeight="false" outlineLevel="0" collapsed="false">
      <c r="A1351" s="0" t="s">
        <v>19</v>
      </c>
      <c r="B1351" s="0" t="s">
        <v>1464</v>
      </c>
      <c r="C1351" s="0" t="s">
        <v>142</v>
      </c>
      <c r="D1351" s="0" t="s">
        <v>56</v>
      </c>
      <c r="E1351" s="0" t="s">
        <v>43</v>
      </c>
      <c r="F1351" s="0" t="s">
        <v>1596</v>
      </c>
      <c r="G1351" s="0" t="str">
        <f aca="false">CONCATENATE(LEFT(F1351,2),RIGHT(F1351,6))</f>
        <v>07613104</v>
      </c>
      <c r="H1351" s="0" t="s">
        <v>227</v>
      </c>
      <c r="I1351" s="0" t="n">
        <v>1</v>
      </c>
      <c r="J1351" s="0" t="n">
        <v>12</v>
      </c>
      <c r="K1351" s="0" t="n">
        <v>754.285714285714</v>
      </c>
      <c r="L1351" s="23" t="n">
        <f aca="false">IF(D1351="Electrique direct")</f>
        <v>0</v>
      </c>
    </row>
    <row r="1352" customFormat="false" ht="13.8" hidden="false" customHeight="false" outlineLevel="0" collapsed="false">
      <c r="A1352" s="0" t="s">
        <v>19</v>
      </c>
      <c r="B1352" s="0" t="s">
        <v>1464</v>
      </c>
      <c r="C1352" s="0" t="s">
        <v>146</v>
      </c>
      <c r="D1352" s="0" t="s">
        <v>55</v>
      </c>
      <c r="E1352" s="0" t="s">
        <v>43</v>
      </c>
      <c r="F1352" s="0" t="s">
        <v>1597</v>
      </c>
      <c r="G1352" s="0" t="str">
        <f aca="false">CONCATENATE(LEFT(F1352,2),RIGHT(F1352,6))</f>
        <v>07821104</v>
      </c>
      <c r="H1352" s="0" t="s">
        <v>227</v>
      </c>
      <c r="I1352" s="0" t="n">
        <v>0.84</v>
      </c>
      <c r="J1352" s="0" t="n">
        <v>10.4</v>
      </c>
      <c r="K1352" s="0" t="n">
        <v>740</v>
      </c>
      <c r="L1352" s="23" t="n">
        <f aca="false">IF(D1352="Electrique direct")</f>
        <v>0</v>
      </c>
    </row>
    <row r="1353" customFormat="false" ht="13.8" hidden="false" customHeight="false" outlineLevel="0" collapsed="false">
      <c r="A1353" s="0" t="s">
        <v>19</v>
      </c>
      <c r="B1353" s="0" t="s">
        <v>1464</v>
      </c>
      <c r="C1353" s="0" t="s">
        <v>146</v>
      </c>
      <c r="D1353" s="0" t="s">
        <v>56</v>
      </c>
      <c r="E1353" s="0" t="s">
        <v>43</v>
      </c>
      <c r="F1353" s="0" t="s">
        <v>1598</v>
      </c>
      <c r="G1353" s="0" t="str">
        <f aca="false">CONCATENATE(LEFT(F1353,2),RIGHT(F1353,6))</f>
        <v>07823104</v>
      </c>
      <c r="H1353" s="0" t="s">
        <v>227</v>
      </c>
      <c r="I1353" s="0" t="n">
        <v>1</v>
      </c>
      <c r="J1353" s="0" t="n">
        <v>12</v>
      </c>
      <c r="K1353" s="0" t="n">
        <v>740</v>
      </c>
      <c r="L1353" s="23" t="n">
        <f aca="false">IF(D1353="Electrique direct")</f>
        <v>0</v>
      </c>
    </row>
    <row r="1354" customFormat="false" ht="13.8" hidden="false" customHeight="false" outlineLevel="0" collapsed="false">
      <c r="A1354" s="0" t="s">
        <v>14</v>
      </c>
      <c r="B1354" s="0" t="s">
        <v>391</v>
      </c>
      <c r="C1354" s="0" t="s">
        <v>78</v>
      </c>
      <c r="D1354" s="0" t="s">
        <v>56</v>
      </c>
      <c r="E1354" s="0" t="s">
        <v>43</v>
      </c>
      <c r="F1354" s="0" t="s">
        <v>1599</v>
      </c>
      <c r="G1354" s="0" t="str">
        <f aca="false">CONCATENATE(LEFT(F1354,2),RIGHT(F1354,6))</f>
        <v>02690101</v>
      </c>
      <c r="H1354" s="0" t="s">
        <v>227</v>
      </c>
      <c r="I1354" s="0" t="n">
        <v>0.63856</v>
      </c>
      <c r="J1354" s="0" t="n">
        <v>39.021985156579</v>
      </c>
      <c r="K1354" s="0" t="n">
        <v>1312.5</v>
      </c>
      <c r="L1354" s="23" t="n">
        <f aca="false">IF(D1354="Electrique direct")</f>
        <v>0</v>
      </c>
    </row>
    <row r="1355" customFormat="false" ht="13.8" hidden="false" customHeight="false" outlineLevel="0" collapsed="false">
      <c r="A1355" s="0" t="s">
        <v>14</v>
      </c>
      <c r="B1355" s="0" t="s">
        <v>391</v>
      </c>
      <c r="C1355" s="0" t="s">
        <v>79</v>
      </c>
      <c r="D1355" s="0" t="s">
        <v>55</v>
      </c>
      <c r="E1355" s="0" t="s">
        <v>43</v>
      </c>
      <c r="F1355" s="0" t="s">
        <v>1600</v>
      </c>
      <c r="G1355" s="0" t="str">
        <f aca="false">CONCATENATE(LEFT(F1355,2),RIGHT(F1355,6))</f>
        <v>02692101</v>
      </c>
      <c r="H1355" s="0" t="s">
        <v>227</v>
      </c>
      <c r="I1355" s="0" t="n">
        <v>0.7368</v>
      </c>
      <c r="J1355" s="0" t="n">
        <v>46.4547442340226</v>
      </c>
      <c r="K1355" s="0" t="n">
        <v>1312.5</v>
      </c>
      <c r="L1355" s="23" t="n">
        <f aca="false">IF(D1355="Electrique direct")</f>
        <v>0</v>
      </c>
    </row>
    <row r="1356" customFormat="false" ht="13.8" hidden="false" customHeight="false" outlineLevel="0" collapsed="false">
      <c r="A1356" s="0" t="s">
        <v>14</v>
      </c>
      <c r="B1356" s="0" t="s">
        <v>542</v>
      </c>
      <c r="C1356" s="0" t="s">
        <v>81</v>
      </c>
      <c r="D1356" s="0" t="s">
        <v>56</v>
      </c>
      <c r="E1356" s="0" t="s">
        <v>43</v>
      </c>
      <c r="F1356" s="0" t="s">
        <v>1601</v>
      </c>
      <c r="G1356" s="0" t="str">
        <f aca="false">CONCATENATE(LEFT(F1356,2),RIGHT(F1356,6))</f>
        <v>02720101</v>
      </c>
      <c r="H1356" s="0" t="s">
        <v>227</v>
      </c>
      <c r="I1356" s="0" t="n">
        <v>0.748838805970149</v>
      </c>
      <c r="J1356" s="0" t="n">
        <v>39.6590833815566</v>
      </c>
      <c r="K1356" s="0" t="n">
        <v>1312.5</v>
      </c>
      <c r="L1356" s="23" t="n">
        <f aca="false">IF(D1356="Electrique direct")</f>
        <v>0</v>
      </c>
    </row>
    <row r="1357" customFormat="false" ht="13.8" hidden="false" customHeight="false" outlineLevel="0" collapsed="false">
      <c r="A1357" s="0" t="s">
        <v>14</v>
      </c>
      <c r="B1357" s="0" t="s">
        <v>542</v>
      </c>
      <c r="C1357" s="0" t="s">
        <v>81</v>
      </c>
      <c r="D1357" s="0" t="s">
        <v>56</v>
      </c>
      <c r="E1357" s="0" t="s">
        <v>43</v>
      </c>
      <c r="F1357" s="0" t="s">
        <v>1602</v>
      </c>
      <c r="G1357" s="0" t="str">
        <f aca="false">CONCATENATE(LEFT(F1357,2),RIGHT(F1357,6))</f>
        <v>02720303</v>
      </c>
      <c r="H1357" s="0" t="s">
        <v>227</v>
      </c>
      <c r="I1357" s="0" t="n">
        <v>0.601156082447874</v>
      </c>
      <c r="J1357" s="0" t="n">
        <v>26.4555432567443</v>
      </c>
      <c r="K1357" s="0" t="n">
        <v>1312.5</v>
      </c>
      <c r="L1357" s="23" t="n">
        <f aca="false">IF(D1357="Electrique direct")</f>
        <v>0</v>
      </c>
    </row>
    <row r="1358" customFormat="false" ht="13.8" hidden="false" customHeight="false" outlineLevel="0" collapsed="false">
      <c r="A1358" s="0" t="s">
        <v>14</v>
      </c>
      <c r="B1358" s="0" t="s">
        <v>542</v>
      </c>
      <c r="C1358" s="0" t="s">
        <v>82</v>
      </c>
      <c r="D1358" s="0" t="s">
        <v>55</v>
      </c>
      <c r="E1358" s="0" t="s">
        <v>43</v>
      </c>
      <c r="F1358" s="0" t="s">
        <v>1603</v>
      </c>
      <c r="G1358" s="0" t="str">
        <f aca="false">CONCATENATE(LEFT(F1358,2),RIGHT(F1358,6))</f>
        <v>02722101</v>
      </c>
      <c r="H1358" s="0" t="s">
        <v>227</v>
      </c>
      <c r="I1358" s="0" t="n">
        <v>0.864044776119403</v>
      </c>
      <c r="J1358" s="0" t="n">
        <v>47.2131945018532</v>
      </c>
      <c r="K1358" s="0" t="n">
        <v>1280</v>
      </c>
      <c r="L1358" s="23" t="n">
        <f aca="false">IF(D1358="Electrique direct")</f>
        <v>0</v>
      </c>
    </row>
    <row r="1359" customFormat="false" ht="13.8" hidden="false" customHeight="false" outlineLevel="0" collapsed="false">
      <c r="A1359" s="0" t="s">
        <v>14</v>
      </c>
      <c r="B1359" s="0" t="s">
        <v>542</v>
      </c>
      <c r="C1359" s="0" t="s">
        <v>82</v>
      </c>
      <c r="D1359" s="0" t="s">
        <v>55</v>
      </c>
      <c r="E1359" s="0" t="s">
        <v>43</v>
      </c>
      <c r="F1359" s="0" t="s">
        <v>1604</v>
      </c>
      <c r="G1359" s="0" t="str">
        <f aca="false">CONCATENATE(LEFT(F1359,2),RIGHT(F1359,6))</f>
        <v>02722303</v>
      </c>
      <c r="H1359" s="0" t="s">
        <v>227</v>
      </c>
      <c r="I1359" s="0" t="n">
        <v>0.767832329983296</v>
      </c>
      <c r="J1359" s="0" t="n">
        <v>31.4946943532671</v>
      </c>
      <c r="K1359" s="0" t="n">
        <v>1280</v>
      </c>
      <c r="L1359" s="23" t="n">
        <f aca="false">IF(D1359="Electrique direct")</f>
        <v>0</v>
      </c>
    </row>
    <row r="1360" customFormat="false" ht="13.8" hidden="false" customHeight="false" outlineLevel="0" collapsed="false">
      <c r="A1360" s="0" t="s">
        <v>14</v>
      </c>
      <c r="B1360" s="0" t="s">
        <v>542</v>
      </c>
      <c r="C1360" s="0" t="s">
        <v>74</v>
      </c>
      <c r="D1360" s="0" t="s">
        <v>56</v>
      </c>
      <c r="E1360" s="0" t="s">
        <v>43</v>
      </c>
      <c r="F1360" s="0" t="s">
        <v>1605</v>
      </c>
      <c r="G1360" s="0" t="str">
        <f aca="false">CONCATENATE(LEFT(F1360,2),RIGHT(F1360,6))</f>
        <v>02580101</v>
      </c>
      <c r="H1360" s="0" t="s">
        <v>227</v>
      </c>
      <c r="I1360" s="0" t="n">
        <v>0.8736</v>
      </c>
      <c r="J1360" s="0" t="n">
        <v>27.4235861958144</v>
      </c>
      <c r="K1360" s="0" t="n">
        <v>1312.5</v>
      </c>
      <c r="L1360" s="23" t="n">
        <f aca="false">IF(D1360="Electrique direct")</f>
        <v>0</v>
      </c>
    </row>
    <row r="1361" customFormat="false" ht="13.8" hidden="false" customHeight="false" outlineLevel="0" collapsed="false">
      <c r="A1361" s="0" t="s">
        <v>14</v>
      </c>
      <c r="B1361" s="0" t="s">
        <v>542</v>
      </c>
      <c r="C1361" s="0" t="s">
        <v>75</v>
      </c>
      <c r="D1361" s="0" t="s">
        <v>55</v>
      </c>
      <c r="E1361" s="0" t="s">
        <v>43</v>
      </c>
      <c r="F1361" s="0" t="s">
        <v>1606</v>
      </c>
      <c r="G1361" s="0" t="str">
        <f aca="false">CONCATENATE(LEFT(F1361,2),RIGHT(F1361,6))</f>
        <v>02582101</v>
      </c>
      <c r="H1361" s="0" t="s">
        <v>227</v>
      </c>
      <c r="I1361" s="0" t="n">
        <v>1.008</v>
      </c>
      <c r="J1361" s="0" t="n">
        <v>32.6471264235886</v>
      </c>
      <c r="K1361" s="0" t="n">
        <v>1320</v>
      </c>
      <c r="L1361" s="23" t="n">
        <f aca="false">IF(D1361="Electrique direct")</f>
        <v>0</v>
      </c>
    </row>
    <row r="1362" customFormat="false" ht="13.8" hidden="false" customHeight="false" outlineLevel="0" collapsed="false">
      <c r="A1362" s="0" t="s">
        <v>14</v>
      </c>
      <c r="B1362" s="0" t="s">
        <v>542</v>
      </c>
      <c r="C1362" s="0" t="s">
        <v>62</v>
      </c>
      <c r="D1362" s="0" t="s">
        <v>32</v>
      </c>
      <c r="E1362" s="0" t="s">
        <v>34</v>
      </c>
      <c r="F1362" s="0" t="s">
        <v>1607</v>
      </c>
      <c r="G1362" s="0" t="str">
        <f aca="false">CONCATENATE(LEFT(F1362,2),RIGHT(F1362,6))</f>
        <v>02250303</v>
      </c>
      <c r="H1362" s="0" t="s">
        <v>227</v>
      </c>
      <c r="I1362" s="0" t="n">
        <v>0.472635496700769</v>
      </c>
      <c r="J1362" s="0" t="n">
        <v>11.2149895283746</v>
      </c>
      <c r="K1362" s="0" t="n">
        <v>2420</v>
      </c>
      <c r="L1362" s="23" t="n">
        <f aca="false">IF(D1362="Electrique direct")</f>
        <v>0</v>
      </c>
    </row>
    <row r="1363" customFormat="false" ht="13.8" hidden="false" customHeight="false" outlineLevel="0" collapsed="false">
      <c r="A1363" s="0" t="s">
        <v>14</v>
      </c>
      <c r="B1363" s="0" t="s">
        <v>542</v>
      </c>
      <c r="C1363" s="0" t="s">
        <v>62</v>
      </c>
      <c r="D1363" s="0" t="s">
        <v>35</v>
      </c>
      <c r="E1363" s="0" t="s">
        <v>34</v>
      </c>
      <c r="F1363" s="0" t="s">
        <v>1608</v>
      </c>
      <c r="G1363" s="0" t="str">
        <f aca="false">CONCATENATE(LEFT(F1363,2),RIGHT(F1363,6))</f>
        <v>02252303</v>
      </c>
      <c r="H1363" s="0" t="s">
        <v>227</v>
      </c>
      <c r="I1363" s="0" t="n">
        <v>0.73690396322077</v>
      </c>
      <c r="J1363" s="0" t="n">
        <v>13.3511780099698</v>
      </c>
      <c r="K1363" s="0" t="n">
        <v>2420</v>
      </c>
      <c r="L1363" s="23" t="n">
        <f aca="false">IF(D1363="Electrique direct")</f>
        <v>0</v>
      </c>
    </row>
    <row r="1364" customFormat="false" ht="13.8" hidden="false" customHeight="false" outlineLevel="0" collapsed="false">
      <c r="A1364" s="0" t="s">
        <v>20</v>
      </c>
      <c r="B1364" s="0" t="s">
        <v>1609</v>
      </c>
      <c r="C1364" s="0" t="s">
        <v>149</v>
      </c>
      <c r="D1364" s="0" t="s">
        <v>149</v>
      </c>
      <c r="E1364" s="0" t="s">
        <v>43</v>
      </c>
      <c r="F1364" s="0" t="s">
        <v>1610</v>
      </c>
      <c r="G1364" s="0" t="str">
        <f aca="false">CONCATENATE(LEFT(F1364,2),RIGHT(F1364,6))</f>
        <v>08600802</v>
      </c>
      <c r="H1364" s="0" t="s">
        <v>227</v>
      </c>
      <c r="I1364" s="0" t="n">
        <v>1.05</v>
      </c>
      <c r="J1364" s="0" t="n">
        <v>45.7866597510231</v>
      </c>
      <c r="K1364" s="0" t="n">
        <v>779.786563941844</v>
      </c>
      <c r="L1364" s="23" t="n">
        <f aca="false">IF(D1364="Electrique direct")</f>
        <v>0</v>
      </c>
    </row>
    <row r="1365" customFormat="false" ht="13.8" hidden="false" customHeight="false" outlineLevel="0" collapsed="false">
      <c r="A1365" s="0" t="s">
        <v>20</v>
      </c>
      <c r="B1365" s="0" t="s">
        <v>1611</v>
      </c>
      <c r="C1365" s="0" t="s">
        <v>149</v>
      </c>
      <c r="D1365" s="0" t="s">
        <v>149</v>
      </c>
      <c r="E1365" s="0" t="s">
        <v>33</v>
      </c>
      <c r="F1365" s="0" t="s">
        <v>1612</v>
      </c>
      <c r="G1365" s="0" t="str">
        <f aca="false">CONCATENATE(LEFT(F1365,2),RIGHT(F1365,6))</f>
        <v>08600801</v>
      </c>
      <c r="H1365" s="0" t="s">
        <v>227</v>
      </c>
      <c r="I1365" s="0" t="n">
        <v>1.05</v>
      </c>
      <c r="J1365" s="0" t="n">
        <v>35.7587415700673</v>
      </c>
      <c r="K1365" s="0" t="n">
        <v>84.6017023809525</v>
      </c>
      <c r="L1365" s="23" t="n">
        <f aca="false">IF(D1365="Electrique direct")</f>
        <v>0</v>
      </c>
    </row>
    <row r="1366" customFormat="false" ht="13.8" hidden="false" customHeight="false" outlineLevel="0" collapsed="false">
      <c r="A1366" s="0" t="s">
        <v>20</v>
      </c>
      <c r="B1366" s="0" t="s">
        <v>1609</v>
      </c>
      <c r="C1366" s="0" t="s">
        <v>149</v>
      </c>
      <c r="D1366" s="0" t="s">
        <v>149</v>
      </c>
      <c r="E1366" s="0" t="s">
        <v>34</v>
      </c>
      <c r="F1366" s="0" t="s">
        <v>1613</v>
      </c>
      <c r="G1366" s="0" t="str">
        <f aca="false">CONCATENATE(LEFT(F1366,2),RIGHT(F1366,6))</f>
        <v>08600806</v>
      </c>
      <c r="H1366" s="0" t="s">
        <v>227</v>
      </c>
      <c r="I1366" s="0" t="n">
        <v>1.05</v>
      </c>
      <c r="J1366" s="0" t="n">
        <v>31.3342165536017</v>
      </c>
      <c r="K1366" s="0" t="n">
        <v>1641.10169755338</v>
      </c>
      <c r="L1366" s="23" t="n">
        <f aca="false">IF(D1366="Electrique direct")</f>
        <v>0</v>
      </c>
    </row>
    <row r="1367" customFormat="false" ht="13.8" hidden="false" customHeight="false" outlineLevel="0" collapsed="false">
      <c r="A1367" s="0" t="s">
        <v>20</v>
      </c>
      <c r="B1367" s="0" t="s">
        <v>1614</v>
      </c>
      <c r="C1367" s="0" t="s">
        <v>149</v>
      </c>
      <c r="D1367" s="0" t="s">
        <v>149</v>
      </c>
      <c r="E1367" s="0" t="s">
        <v>33</v>
      </c>
      <c r="F1367" s="0" t="s">
        <v>1615</v>
      </c>
      <c r="G1367" s="0" t="str">
        <f aca="false">CONCATENATE(LEFT(F1367,2),RIGHT(F1367,6))</f>
        <v>08600801</v>
      </c>
      <c r="H1367" s="0" t="s">
        <v>227</v>
      </c>
      <c r="I1367" s="0" t="n">
        <v>1.05</v>
      </c>
      <c r="J1367" s="0" t="n">
        <v>35.7587415700673</v>
      </c>
      <c r="K1367" s="0" t="n">
        <v>84.6017023809525</v>
      </c>
      <c r="L1367" s="23" t="n">
        <f aca="false">IF(D1367="Electrique direct")</f>
        <v>0</v>
      </c>
    </row>
    <row r="1368" customFormat="false" ht="13.8" hidden="false" customHeight="false" outlineLevel="0" collapsed="false">
      <c r="A1368" s="0" t="s">
        <v>20</v>
      </c>
      <c r="B1368" s="0" t="s">
        <v>1611</v>
      </c>
      <c r="C1368" s="0" t="s">
        <v>149</v>
      </c>
      <c r="D1368" s="0" t="s">
        <v>149</v>
      </c>
      <c r="E1368" s="0" t="s">
        <v>39</v>
      </c>
      <c r="F1368" s="0" t="s">
        <v>1616</v>
      </c>
      <c r="G1368" s="0" t="str">
        <f aca="false">CONCATENATE(LEFT(F1368,2),RIGHT(F1368,6))</f>
        <v>08600804</v>
      </c>
      <c r="H1368" s="0" t="s">
        <v>227</v>
      </c>
      <c r="I1368" s="0" t="n">
        <v>1.05</v>
      </c>
      <c r="J1368" s="0" t="n">
        <v>15.4120070686871</v>
      </c>
      <c r="K1368" s="0" t="n">
        <v>924.329815177213</v>
      </c>
      <c r="L1368" s="23" t="n">
        <f aca="false">IF(D1368="Electrique direct")</f>
        <v>0</v>
      </c>
    </row>
    <row r="1369" customFormat="false" ht="13.8" hidden="false" customHeight="false" outlineLevel="0" collapsed="false">
      <c r="A1369" s="0" t="s">
        <v>20</v>
      </c>
      <c r="B1369" s="0" t="s">
        <v>1617</v>
      </c>
      <c r="C1369" s="0" t="s">
        <v>149</v>
      </c>
      <c r="D1369" s="0" t="s">
        <v>149</v>
      </c>
      <c r="E1369" s="0" t="s">
        <v>43</v>
      </c>
      <c r="F1369" s="0" t="s">
        <v>1618</v>
      </c>
      <c r="G1369" s="0" t="str">
        <f aca="false">CONCATENATE(LEFT(F1369,2),RIGHT(F1369,6))</f>
        <v>08600802</v>
      </c>
      <c r="H1369" s="0" t="s">
        <v>227</v>
      </c>
      <c r="I1369" s="0" t="n">
        <v>1.05</v>
      </c>
      <c r="J1369" s="0" t="n">
        <v>45.7866597510231</v>
      </c>
      <c r="K1369" s="0" t="n">
        <v>779.786563941844</v>
      </c>
      <c r="L1369" s="23" t="n">
        <f aca="false">IF(D1369="Electrique direct")</f>
        <v>0</v>
      </c>
    </row>
    <row r="1370" customFormat="false" ht="13.8" hidden="false" customHeight="false" outlineLevel="0" collapsed="false">
      <c r="A1370" s="0" t="s">
        <v>20</v>
      </c>
      <c r="B1370" s="0" t="s">
        <v>1614</v>
      </c>
      <c r="C1370" s="0" t="s">
        <v>149</v>
      </c>
      <c r="D1370" s="0" t="s">
        <v>149</v>
      </c>
      <c r="E1370" s="0" t="s">
        <v>37</v>
      </c>
      <c r="F1370" s="0" t="s">
        <v>1619</v>
      </c>
      <c r="G1370" s="0" t="str">
        <f aca="false">CONCATENATE(LEFT(F1370,2),RIGHT(F1370,6))</f>
        <v>08600803</v>
      </c>
      <c r="H1370" s="0" t="s">
        <v>227</v>
      </c>
      <c r="I1370" s="0" t="n">
        <v>1.05</v>
      </c>
      <c r="J1370" s="0" t="n">
        <v>20.3444004805829</v>
      </c>
      <c r="K1370" s="0" t="n">
        <v>788.915152380953</v>
      </c>
      <c r="L1370" s="23" t="n">
        <f aca="false">IF(D1370="Electrique direct")</f>
        <v>0</v>
      </c>
    </row>
    <row r="1371" customFormat="false" ht="13.8" hidden="false" customHeight="false" outlineLevel="0" collapsed="false">
      <c r="A1371" s="0" t="s">
        <v>20</v>
      </c>
      <c r="B1371" s="0" t="s">
        <v>1617</v>
      </c>
      <c r="C1371" s="0" t="s">
        <v>149</v>
      </c>
      <c r="D1371" s="0" t="s">
        <v>149</v>
      </c>
      <c r="E1371" s="0" t="s">
        <v>37</v>
      </c>
      <c r="F1371" s="0" t="s">
        <v>1620</v>
      </c>
      <c r="G1371" s="0" t="str">
        <f aca="false">CONCATENATE(LEFT(F1371,2),RIGHT(F1371,6))</f>
        <v>08600803</v>
      </c>
      <c r="H1371" s="0" t="s">
        <v>227</v>
      </c>
      <c r="I1371" s="0" t="n">
        <v>1.05</v>
      </c>
      <c r="J1371" s="0" t="n">
        <v>20.3444004805829</v>
      </c>
      <c r="K1371" s="0" t="n">
        <v>788.915152380953</v>
      </c>
      <c r="L1371" s="23" t="n">
        <f aca="false">IF(D1371="Electrique direct")</f>
        <v>0</v>
      </c>
    </row>
    <row r="1372" customFormat="false" ht="13.8" hidden="false" customHeight="false" outlineLevel="0" collapsed="false">
      <c r="A1372" s="0" t="s">
        <v>20</v>
      </c>
      <c r="B1372" s="0" t="s">
        <v>1614</v>
      </c>
      <c r="C1372" s="0" t="s">
        <v>149</v>
      </c>
      <c r="D1372" s="0" t="s">
        <v>149</v>
      </c>
      <c r="E1372" s="0" t="s">
        <v>43</v>
      </c>
      <c r="F1372" s="0" t="s">
        <v>1621</v>
      </c>
      <c r="G1372" s="0" t="str">
        <f aca="false">CONCATENATE(LEFT(F1372,2),RIGHT(F1372,6))</f>
        <v>08600802</v>
      </c>
      <c r="H1372" s="0" t="s">
        <v>227</v>
      </c>
      <c r="I1372" s="0" t="n">
        <v>1.05</v>
      </c>
      <c r="J1372" s="0" t="n">
        <v>45.7866597510231</v>
      </c>
      <c r="K1372" s="0" t="n">
        <v>779.786563941844</v>
      </c>
      <c r="L1372" s="23" t="n">
        <f aca="false">IF(D1372="Electrique direct")</f>
        <v>0</v>
      </c>
    </row>
    <row r="1373" customFormat="false" ht="13.8" hidden="false" customHeight="false" outlineLevel="0" collapsed="false">
      <c r="A1373" s="0" t="s">
        <v>20</v>
      </c>
      <c r="B1373" s="0" t="s">
        <v>1614</v>
      </c>
      <c r="C1373" s="0" t="s">
        <v>149</v>
      </c>
      <c r="D1373" s="0" t="s">
        <v>149</v>
      </c>
      <c r="E1373" s="0" t="s">
        <v>39</v>
      </c>
      <c r="F1373" s="0" t="s">
        <v>1622</v>
      </c>
      <c r="G1373" s="0" t="str">
        <f aca="false">CONCATENATE(LEFT(F1373,2),RIGHT(F1373,6))</f>
        <v>08600804</v>
      </c>
      <c r="H1373" s="0" t="s">
        <v>227</v>
      </c>
      <c r="I1373" s="0" t="n">
        <v>1.05</v>
      </c>
      <c r="J1373" s="0" t="n">
        <v>15.4120070686871</v>
      </c>
      <c r="K1373" s="0" t="n">
        <v>924.329815177213</v>
      </c>
      <c r="L1373" s="23" t="n">
        <f aca="false">IF(D1373="Electrique direct")</f>
        <v>0</v>
      </c>
    </row>
    <row r="1374" customFormat="false" ht="13.8" hidden="false" customHeight="false" outlineLevel="0" collapsed="false">
      <c r="A1374" s="0" t="s">
        <v>20</v>
      </c>
      <c r="B1374" s="0" t="s">
        <v>1611</v>
      </c>
      <c r="C1374" s="0" t="s">
        <v>149</v>
      </c>
      <c r="D1374" s="0" t="s">
        <v>149</v>
      </c>
      <c r="E1374" s="0" t="s">
        <v>37</v>
      </c>
      <c r="F1374" s="0" t="s">
        <v>1623</v>
      </c>
      <c r="G1374" s="0" t="str">
        <f aca="false">CONCATENATE(LEFT(F1374,2),RIGHT(F1374,6))</f>
        <v>08600803</v>
      </c>
      <c r="H1374" s="0" t="s">
        <v>227</v>
      </c>
      <c r="I1374" s="0" t="n">
        <v>1.05</v>
      </c>
      <c r="J1374" s="0" t="n">
        <v>20.3444004805829</v>
      </c>
      <c r="K1374" s="0" t="n">
        <v>788.915152380953</v>
      </c>
      <c r="L1374" s="23" t="n">
        <f aca="false">IF(D1374="Electrique direct")</f>
        <v>0</v>
      </c>
    </row>
    <row r="1375" customFormat="false" ht="13.8" hidden="false" customHeight="false" outlineLevel="0" collapsed="false">
      <c r="A1375" s="0" t="s">
        <v>20</v>
      </c>
      <c r="B1375" s="0" t="s">
        <v>1624</v>
      </c>
      <c r="C1375" s="0" t="s">
        <v>149</v>
      </c>
      <c r="D1375" s="0" t="s">
        <v>149</v>
      </c>
      <c r="E1375" s="0" t="s">
        <v>37</v>
      </c>
      <c r="F1375" s="0" t="s">
        <v>1625</v>
      </c>
      <c r="G1375" s="0" t="str">
        <f aca="false">CONCATENATE(LEFT(F1375,2),RIGHT(F1375,6))</f>
        <v>08600803</v>
      </c>
      <c r="H1375" s="0" t="s">
        <v>227</v>
      </c>
      <c r="I1375" s="0" t="n">
        <v>1.05</v>
      </c>
      <c r="J1375" s="0" t="n">
        <v>20.3444004805829</v>
      </c>
      <c r="K1375" s="0" t="n">
        <v>788.915152380953</v>
      </c>
      <c r="L1375" s="23" t="n">
        <f aca="false">IF(D1375="Electrique direct")</f>
        <v>0</v>
      </c>
    </row>
    <row r="1376" customFormat="false" ht="13.8" hidden="false" customHeight="false" outlineLevel="0" collapsed="false">
      <c r="A1376" s="0" t="s">
        <v>20</v>
      </c>
      <c r="B1376" s="0" t="s">
        <v>1609</v>
      </c>
      <c r="C1376" s="0" t="s">
        <v>149</v>
      </c>
      <c r="D1376" s="0" t="s">
        <v>149</v>
      </c>
      <c r="E1376" s="0" t="s">
        <v>33</v>
      </c>
      <c r="F1376" s="0" t="s">
        <v>1626</v>
      </c>
      <c r="G1376" s="0" t="str">
        <f aca="false">CONCATENATE(LEFT(F1376,2),RIGHT(F1376,6))</f>
        <v>08600801</v>
      </c>
      <c r="H1376" s="0" t="s">
        <v>227</v>
      </c>
      <c r="I1376" s="0" t="n">
        <v>1.05</v>
      </c>
      <c r="J1376" s="0" t="n">
        <v>35.7587415700673</v>
      </c>
      <c r="K1376" s="0" t="n">
        <v>84.6017023809525</v>
      </c>
      <c r="L1376" s="23" t="n">
        <f aca="false">IF(D1376="Electrique direct")</f>
        <v>0</v>
      </c>
    </row>
    <row r="1377" customFormat="false" ht="13.8" hidden="false" customHeight="false" outlineLevel="0" collapsed="false">
      <c r="A1377" s="0" t="s">
        <v>20</v>
      </c>
      <c r="B1377" s="0" t="s">
        <v>1609</v>
      </c>
      <c r="C1377" s="0" t="s">
        <v>149</v>
      </c>
      <c r="D1377" s="0" t="s">
        <v>149</v>
      </c>
      <c r="E1377" s="0" t="s">
        <v>39</v>
      </c>
      <c r="F1377" s="0" t="s">
        <v>1627</v>
      </c>
      <c r="G1377" s="0" t="str">
        <f aca="false">CONCATENATE(LEFT(F1377,2),RIGHT(F1377,6))</f>
        <v>08600804</v>
      </c>
      <c r="H1377" s="0" t="s">
        <v>227</v>
      </c>
      <c r="I1377" s="0" t="n">
        <v>1.05</v>
      </c>
      <c r="J1377" s="0" t="n">
        <v>15.4120070686871</v>
      </c>
      <c r="K1377" s="0" t="n">
        <v>924.329815177213</v>
      </c>
      <c r="L1377" s="23" t="n">
        <f aca="false">IF(D1377="Electrique direct")</f>
        <v>0</v>
      </c>
    </row>
    <row r="1378" customFormat="false" ht="13.8" hidden="false" customHeight="false" outlineLevel="0" collapsed="false">
      <c r="A1378" s="0" t="s">
        <v>20</v>
      </c>
      <c r="B1378" s="0" t="s">
        <v>1611</v>
      </c>
      <c r="C1378" s="0" t="s">
        <v>149</v>
      </c>
      <c r="D1378" s="0" t="s">
        <v>149</v>
      </c>
      <c r="E1378" s="0" t="s">
        <v>34</v>
      </c>
      <c r="F1378" s="0" t="s">
        <v>1628</v>
      </c>
      <c r="G1378" s="0" t="str">
        <f aca="false">CONCATENATE(LEFT(F1378,2),RIGHT(F1378,6))</f>
        <v>08600806</v>
      </c>
      <c r="H1378" s="0" t="s">
        <v>227</v>
      </c>
      <c r="I1378" s="0" t="n">
        <v>1.05</v>
      </c>
      <c r="J1378" s="0" t="n">
        <v>31.3342165536017</v>
      </c>
      <c r="K1378" s="0" t="n">
        <v>1641.10169755338</v>
      </c>
      <c r="L1378" s="23" t="n">
        <f aca="false">IF(D1378="Electrique direct")</f>
        <v>0</v>
      </c>
    </row>
    <row r="1379" customFormat="false" ht="13.8" hidden="false" customHeight="false" outlineLevel="0" collapsed="false">
      <c r="A1379" s="0" t="s">
        <v>20</v>
      </c>
      <c r="B1379" s="0" t="s">
        <v>1617</v>
      </c>
      <c r="C1379" s="0" t="s">
        <v>149</v>
      </c>
      <c r="D1379" s="0" t="s">
        <v>149</v>
      </c>
      <c r="E1379" s="0" t="s">
        <v>34</v>
      </c>
      <c r="F1379" s="0" t="s">
        <v>1629</v>
      </c>
      <c r="G1379" s="0" t="str">
        <f aca="false">CONCATENATE(LEFT(F1379,2),RIGHT(F1379,6))</f>
        <v>08600806</v>
      </c>
      <c r="H1379" s="0" t="s">
        <v>227</v>
      </c>
      <c r="I1379" s="0" t="n">
        <v>1.05</v>
      </c>
      <c r="J1379" s="0" t="n">
        <v>31.3342165536017</v>
      </c>
      <c r="K1379" s="0" t="n">
        <v>1641.10169755338</v>
      </c>
      <c r="L1379" s="23" t="n">
        <f aca="false">IF(D1379="Electrique direct")</f>
        <v>0</v>
      </c>
    </row>
    <row r="1380" customFormat="false" ht="13.8" hidden="false" customHeight="false" outlineLevel="0" collapsed="false">
      <c r="A1380" s="0" t="s">
        <v>20</v>
      </c>
      <c r="B1380" s="0" t="s">
        <v>1624</v>
      </c>
      <c r="C1380" s="0" t="s">
        <v>149</v>
      </c>
      <c r="D1380" s="0" t="s">
        <v>149</v>
      </c>
      <c r="E1380" s="0" t="s">
        <v>39</v>
      </c>
      <c r="F1380" s="0" t="s">
        <v>1630</v>
      </c>
      <c r="G1380" s="0" t="str">
        <f aca="false">CONCATENATE(LEFT(F1380,2),RIGHT(F1380,6))</f>
        <v>08600804</v>
      </c>
      <c r="H1380" s="0" t="s">
        <v>227</v>
      </c>
      <c r="I1380" s="0" t="n">
        <v>1.05</v>
      </c>
      <c r="J1380" s="0" t="n">
        <v>15.4120070686871</v>
      </c>
      <c r="K1380" s="0" t="n">
        <v>924.329815177213</v>
      </c>
      <c r="L1380" s="23" t="n">
        <f aca="false">IF(D1380="Electrique direct")</f>
        <v>0</v>
      </c>
    </row>
    <row r="1381" customFormat="false" ht="13.8" hidden="false" customHeight="false" outlineLevel="0" collapsed="false">
      <c r="A1381" s="0" t="s">
        <v>20</v>
      </c>
      <c r="B1381" s="0" t="s">
        <v>1617</v>
      </c>
      <c r="C1381" s="0" t="s">
        <v>149</v>
      </c>
      <c r="D1381" s="0" t="s">
        <v>149</v>
      </c>
      <c r="E1381" s="0" t="s">
        <v>39</v>
      </c>
      <c r="F1381" s="0" t="s">
        <v>1631</v>
      </c>
      <c r="G1381" s="0" t="str">
        <f aca="false">CONCATENATE(LEFT(F1381,2),RIGHT(F1381,6))</f>
        <v>08600804</v>
      </c>
      <c r="H1381" s="0" t="s">
        <v>227</v>
      </c>
      <c r="I1381" s="0" t="n">
        <v>1.05</v>
      </c>
      <c r="J1381" s="0" t="n">
        <v>15.4120070686871</v>
      </c>
      <c r="K1381" s="0" t="n">
        <v>924.329815177213</v>
      </c>
      <c r="L1381" s="23" t="n">
        <f aca="false">IF(D1381="Electrique direct")</f>
        <v>0</v>
      </c>
    </row>
    <row r="1382" customFormat="false" ht="13.8" hidden="false" customHeight="false" outlineLevel="0" collapsed="false">
      <c r="A1382" s="0" t="s">
        <v>20</v>
      </c>
      <c r="B1382" s="0" t="s">
        <v>1609</v>
      </c>
      <c r="C1382" s="0" t="s">
        <v>149</v>
      </c>
      <c r="D1382" s="0" t="s">
        <v>149</v>
      </c>
      <c r="E1382" s="0" t="s">
        <v>37</v>
      </c>
      <c r="F1382" s="0" t="s">
        <v>1632</v>
      </c>
      <c r="G1382" s="0" t="str">
        <f aca="false">CONCATENATE(LEFT(F1382,2),RIGHT(F1382,6))</f>
        <v>08600803</v>
      </c>
      <c r="H1382" s="0" t="s">
        <v>227</v>
      </c>
      <c r="I1382" s="0" t="n">
        <v>1.05</v>
      </c>
      <c r="J1382" s="0" t="n">
        <v>20.3444004805829</v>
      </c>
      <c r="K1382" s="0" t="n">
        <v>788.915152380953</v>
      </c>
      <c r="L1382" s="23" t="n">
        <f aca="false">IF(D1382="Electrique direct")</f>
        <v>0</v>
      </c>
    </row>
    <row r="1383" customFormat="false" ht="13.8" hidden="false" customHeight="false" outlineLevel="0" collapsed="false">
      <c r="A1383" s="0" t="s">
        <v>20</v>
      </c>
      <c r="B1383" s="0" t="s">
        <v>1611</v>
      </c>
      <c r="C1383" s="0" t="s">
        <v>149</v>
      </c>
      <c r="D1383" s="0" t="s">
        <v>149</v>
      </c>
      <c r="E1383" s="0" t="s">
        <v>43</v>
      </c>
      <c r="F1383" s="0" t="s">
        <v>1633</v>
      </c>
      <c r="G1383" s="0" t="str">
        <f aca="false">CONCATENATE(LEFT(F1383,2),RIGHT(F1383,6))</f>
        <v>08600802</v>
      </c>
      <c r="H1383" s="0" t="s">
        <v>227</v>
      </c>
      <c r="I1383" s="0" t="n">
        <v>1.05</v>
      </c>
      <c r="J1383" s="0" t="n">
        <v>45.7866597510231</v>
      </c>
      <c r="K1383" s="0" t="n">
        <v>779.786563941844</v>
      </c>
      <c r="L1383" s="23" t="n">
        <f aca="false">IF(D1383="Electrique direct")</f>
        <v>0</v>
      </c>
    </row>
    <row r="1384" customFormat="false" ht="13.8" hidden="false" customHeight="false" outlineLevel="0" collapsed="false">
      <c r="A1384" s="0" t="s">
        <v>20</v>
      </c>
      <c r="B1384" s="0" t="s">
        <v>1634</v>
      </c>
      <c r="C1384" s="0" t="s">
        <v>149</v>
      </c>
      <c r="D1384" s="0" t="s">
        <v>149</v>
      </c>
      <c r="E1384" s="0" t="s">
        <v>34</v>
      </c>
      <c r="F1384" s="0" t="s">
        <v>1635</v>
      </c>
      <c r="G1384" s="0" t="str">
        <f aca="false">CONCATENATE(LEFT(F1384,2),RIGHT(F1384,6))</f>
        <v>08600806</v>
      </c>
      <c r="H1384" s="0" t="s">
        <v>227</v>
      </c>
      <c r="I1384" s="0" t="n">
        <v>1.05</v>
      </c>
      <c r="J1384" s="0" t="n">
        <v>31.3342165536017</v>
      </c>
      <c r="K1384" s="0" t="n">
        <v>1641.10169755338</v>
      </c>
      <c r="L1384" s="23" t="n">
        <f aca="false">IF(D1384="Electrique direct")</f>
        <v>0</v>
      </c>
    </row>
    <row r="1385" customFormat="false" ht="13.8" hidden="false" customHeight="false" outlineLevel="0" collapsed="false">
      <c r="A1385" s="0" t="s">
        <v>20</v>
      </c>
      <c r="B1385" s="0" t="s">
        <v>1636</v>
      </c>
      <c r="C1385" s="0" t="s">
        <v>149</v>
      </c>
      <c r="D1385" s="0" t="s">
        <v>149</v>
      </c>
      <c r="E1385" s="0" t="s">
        <v>39</v>
      </c>
      <c r="F1385" s="0" t="s">
        <v>1637</v>
      </c>
      <c r="G1385" s="0" t="str">
        <f aca="false">CONCATENATE(LEFT(F1385,2),RIGHT(F1385,6))</f>
        <v>08600804</v>
      </c>
      <c r="H1385" s="0" t="s">
        <v>227</v>
      </c>
      <c r="I1385" s="0" t="n">
        <v>1.05</v>
      </c>
      <c r="J1385" s="0" t="n">
        <v>15.4120070686871</v>
      </c>
      <c r="K1385" s="0" t="n">
        <v>924.329815177213</v>
      </c>
      <c r="L1385" s="23" t="n">
        <f aca="false">IF(D1385="Electrique direct")</f>
        <v>0</v>
      </c>
    </row>
    <row r="1386" customFormat="false" ht="13.8" hidden="false" customHeight="false" outlineLevel="0" collapsed="false">
      <c r="A1386" s="0" t="s">
        <v>20</v>
      </c>
      <c r="B1386" s="0" t="s">
        <v>1636</v>
      </c>
      <c r="C1386" s="0" t="s">
        <v>149</v>
      </c>
      <c r="D1386" s="0" t="s">
        <v>149</v>
      </c>
      <c r="E1386" s="0" t="s">
        <v>37</v>
      </c>
      <c r="F1386" s="0" t="s">
        <v>1638</v>
      </c>
      <c r="G1386" s="0" t="str">
        <f aca="false">CONCATENATE(LEFT(F1386,2),RIGHT(F1386,6))</f>
        <v>08600803</v>
      </c>
      <c r="H1386" s="0" t="s">
        <v>227</v>
      </c>
      <c r="I1386" s="0" t="n">
        <v>1.05</v>
      </c>
      <c r="J1386" s="0" t="n">
        <v>20.3444004805829</v>
      </c>
      <c r="K1386" s="0" t="n">
        <v>788.915152380953</v>
      </c>
      <c r="L1386" s="23" t="n">
        <f aca="false">IF(D1386="Electrique direct")</f>
        <v>0</v>
      </c>
    </row>
    <row r="1387" customFormat="false" ht="13.8" hidden="false" customHeight="false" outlineLevel="0" collapsed="false">
      <c r="A1387" s="0" t="s">
        <v>20</v>
      </c>
      <c r="B1387" s="0" t="s">
        <v>1634</v>
      </c>
      <c r="C1387" s="0" t="s">
        <v>149</v>
      </c>
      <c r="D1387" s="0" t="s">
        <v>149</v>
      </c>
      <c r="E1387" s="0" t="s">
        <v>33</v>
      </c>
      <c r="F1387" s="0" t="s">
        <v>1639</v>
      </c>
      <c r="G1387" s="0" t="str">
        <f aca="false">CONCATENATE(LEFT(F1387,2),RIGHT(F1387,6))</f>
        <v>08600801</v>
      </c>
      <c r="H1387" s="0" t="s">
        <v>227</v>
      </c>
      <c r="I1387" s="0" t="n">
        <v>1.05</v>
      </c>
      <c r="J1387" s="0" t="n">
        <v>35.7587415700673</v>
      </c>
      <c r="K1387" s="0" t="n">
        <v>84.6017023809525</v>
      </c>
      <c r="L1387" s="23" t="n">
        <f aca="false">IF(D1387="Electrique direct")</f>
        <v>0</v>
      </c>
    </row>
    <row r="1388" customFormat="false" ht="13.8" hidden="false" customHeight="false" outlineLevel="0" collapsed="false">
      <c r="A1388" s="0" t="s">
        <v>20</v>
      </c>
      <c r="B1388" s="0" t="s">
        <v>1636</v>
      </c>
      <c r="C1388" s="0" t="s">
        <v>149</v>
      </c>
      <c r="D1388" s="0" t="s">
        <v>149</v>
      </c>
      <c r="E1388" s="0" t="s">
        <v>43</v>
      </c>
      <c r="F1388" s="0" t="s">
        <v>1640</v>
      </c>
      <c r="G1388" s="0" t="str">
        <f aca="false">CONCATENATE(LEFT(F1388,2),RIGHT(F1388,6))</f>
        <v>08600802</v>
      </c>
      <c r="H1388" s="0" t="s">
        <v>227</v>
      </c>
      <c r="I1388" s="0" t="n">
        <v>1.05</v>
      </c>
      <c r="J1388" s="0" t="n">
        <v>45.7866597510231</v>
      </c>
      <c r="K1388" s="0" t="n">
        <v>779.786563941844</v>
      </c>
      <c r="L1388" s="23" t="n">
        <f aca="false">IF(D1388="Electrique direct")</f>
        <v>0</v>
      </c>
    </row>
    <row r="1389" customFormat="false" ht="13.8" hidden="false" customHeight="false" outlineLevel="0" collapsed="false">
      <c r="A1389" s="0" t="s">
        <v>20</v>
      </c>
      <c r="B1389" s="0" t="s">
        <v>1634</v>
      </c>
      <c r="C1389" s="0" t="s">
        <v>149</v>
      </c>
      <c r="D1389" s="0" t="s">
        <v>149</v>
      </c>
      <c r="E1389" s="0" t="s">
        <v>43</v>
      </c>
      <c r="F1389" s="0" t="s">
        <v>1641</v>
      </c>
      <c r="G1389" s="0" t="str">
        <f aca="false">CONCATENATE(LEFT(F1389,2),RIGHT(F1389,6))</f>
        <v>08600802</v>
      </c>
      <c r="H1389" s="0" t="s">
        <v>227</v>
      </c>
      <c r="I1389" s="0" t="n">
        <v>1.05</v>
      </c>
      <c r="J1389" s="0" t="n">
        <v>45.7866597510231</v>
      </c>
      <c r="K1389" s="0" t="n">
        <v>779.786563941844</v>
      </c>
      <c r="L1389" s="23" t="n">
        <f aca="false">IF(D1389="Electrique direct")</f>
        <v>0</v>
      </c>
    </row>
    <row r="1390" customFormat="false" ht="13.8" hidden="false" customHeight="false" outlineLevel="0" collapsed="false">
      <c r="A1390" s="0" t="s">
        <v>20</v>
      </c>
      <c r="B1390" s="0" t="s">
        <v>1634</v>
      </c>
      <c r="C1390" s="0" t="s">
        <v>149</v>
      </c>
      <c r="D1390" s="0" t="s">
        <v>149</v>
      </c>
      <c r="E1390" s="0" t="s">
        <v>39</v>
      </c>
      <c r="F1390" s="0" t="s">
        <v>1642</v>
      </c>
      <c r="G1390" s="0" t="str">
        <f aca="false">CONCATENATE(LEFT(F1390,2),RIGHT(F1390,6))</f>
        <v>08600804</v>
      </c>
      <c r="H1390" s="0" t="s">
        <v>227</v>
      </c>
      <c r="I1390" s="0" t="n">
        <v>1.05</v>
      </c>
      <c r="J1390" s="0" t="n">
        <v>15.4120070686871</v>
      </c>
      <c r="K1390" s="0" t="n">
        <v>924.329815177213</v>
      </c>
      <c r="L1390" s="23" t="n">
        <f aca="false">IF(D1390="Electrique direct")</f>
        <v>0</v>
      </c>
    </row>
    <row r="1391" customFormat="false" ht="13.8" hidden="false" customHeight="false" outlineLevel="0" collapsed="false">
      <c r="A1391" s="0" t="s">
        <v>20</v>
      </c>
      <c r="B1391" s="0" t="s">
        <v>1636</v>
      </c>
      <c r="C1391" s="0" t="s">
        <v>149</v>
      </c>
      <c r="D1391" s="0" t="s">
        <v>149</v>
      </c>
      <c r="E1391" s="0" t="s">
        <v>33</v>
      </c>
      <c r="F1391" s="0" t="s">
        <v>1643</v>
      </c>
      <c r="G1391" s="0" t="str">
        <f aca="false">CONCATENATE(LEFT(F1391,2),RIGHT(F1391,6))</f>
        <v>08600801</v>
      </c>
      <c r="H1391" s="0" t="s">
        <v>227</v>
      </c>
      <c r="I1391" s="0" t="n">
        <v>1.05</v>
      </c>
      <c r="J1391" s="0" t="n">
        <v>35.7587415700673</v>
      </c>
      <c r="K1391" s="0" t="n">
        <v>84.6017023809525</v>
      </c>
      <c r="L1391" s="23" t="n">
        <f aca="false">IF(D1391="Electrique direct")</f>
        <v>0</v>
      </c>
    </row>
    <row r="1392" customFormat="false" ht="13.8" hidden="false" customHeight="false" outlineLevel="0" collapsed="false">
      <c r="A1392" s="0" t="s">
        <v>20</v>
      </c>
      <c r="B1392" s="0" t="s">
        <v>1617</v>
      </c>
      <c r="C1392" s="0" t="s">
        <v>149</v>
      </c>
      <c r="D1392" s="0" t="s">
        <v>149</v>
      </c>
      <c r="E1392" s="0" t="s">
        <v>33</v>
      </c>
      <c r="F1392" s="0" t="s">
        <v>1644</v>
      </c>
      <c r="G1392" s="0" t="str">
        <f aca="false">CONCATENATE(LEFT(F1392,2),RIGHT(F1392,6))</f>
        <v>08600801</v>
      </c>
      <c r="H1392" s="0" t="s">
        <v>227</v>
      </c>
      <c r="I1392" s="0" t="n">
        <v>1.05</v>
      </c>
      <c r="J1392" s="0" t="n">
        <v>35.7587415700673</v>
      </c>
      <c r="K1392" s="0" t="n">
        <v>84.6017023809525</v>
      </c>
      <c r="L1392" s="23" t="n">
        <f aca="false">IF(D1392="Electrique direct")</f>
        <v>0</v>
      </c>
    </row>
    <row r="1393" customFormat="false" ht="13.8" hidden="false" customHeight="false" outlineLevel="0" collapsed="false">
      <c r="A1393" s="0" t="s">
        <v>20</v>
      </c>
      <c r="B1393" s="0" t="s">
        <v>1634</v>
      </c>
      <c r="C1393" s="0" t="s">
        <v>149</v>
      </c>
      <c r="D1393" s="0" t="s">
        <v>149</v>
      </c>
      <c r="E1393" s="0" t="s">
        <v>37</v>
      </c>
      <c r="F1393" s="0" t="s">
        <v>1645</v>
      </c>
      <c r="G1393" s="0" t="str">
        <f aca="false">CONCATENATE(LEFT(F1393,2),RIGHT(F1393,6))</f>
        <v>08600803</v>
      </c>
      <c r="H1393" s="0" t="s">
        <v>227</v>
      </c>
      <c r="I1393" s="0" t="n">
        <v>1.05</v>
      </c>
      <c r="J1393" s="0" t="n">
        <v>20.3444004805829</v>
      </c>
      <c r="K1393" s="0" t="n">
        <v>788.915152380953</v>
      </c>
      <c r="L1393" s="23" t="n">
        <f aca="false">IF(D1393="Electrique direct")</f>
        <v>0</v>
      </c>
    </row>
    <row r="1394" customFormat="false" ht="13.8" hidden="false" customHeight="false" outlineLevel="0" collapsed="false">
      <c r="A1394" s="0" t="s">
        <v>20</v>
      </c>
      <c r="B1394" s="0" t="s">
        <v>1624</v>
      </c>
      <c r="C1394" s="0" t="s">
        <v>149</v>
      </c>
      <c r="D1394" s="0" t="s">
        <v>149</v>
      </c>
      <c r="E1394" s="0" t="s">
        <v>43</v>
      </c>
      <c r="F1394" s="0" t="s">
        <v>1646</v>
      </c>
      <c r="G1394" s="0" t="str">
        <f aca="false">CONCATENATE(LEFT(F1394,2),RIGHT(F1394,6))</f>
        <v>08600802</v>
      </c>
      <c r="H1394" s="0" t="s">
        <v>227</v>
      </c>
      <c r="I1394" s="0" t="n">
        <v>1.05</v>
      </c>
      <c r="J1394" s="0" t="n">
        <v>45.7866597510231</v>
      </c>
      <c r="K1394" s="0" t="n">
        <v>779.786563941844</v>
      </c>
      <c r="L1394" s="23" t="n">
        <f aca="false">IF(D1394="Electrique direct")</f>
        <v>0</v>
      </c>
    </row>
    <row r="1395" customFormat="false" ht="13.8" hidden="false" customHeight="false" outlineLevel="0" collapsed="false">
      <c r="A1395" s="0" t="s">
        <v>20</v>
      </c>
      <c r="B1395" s="0" t="s">
        <v>1624</v>
      </c>
      <c r="C1395" s="0" t="s">
        <v>149</v>
      </c>
      <c r="D1395" s="0" t="s">
        <v>149</v>
      </c>
      <c r="E1395" s="0" t="s">
        <v>33</v>
      </c>
      <c r="F1395" s="0" t="s">
        <v>1647</v>
      </c>
      <c r="G1395" s="0" t="str">
        <f aca="false">CONCATENATE(LEFT(F1395,2),RIGHT(F1395,6))</f>
        <v>08600801</v>
      </c>
      <c r="H1395" s="0" t="s">
        <v>227</v>
      </c>
      <c r="I1395" s="0" t="n">
        <v>1.05</v>
      </c>
      <c r="J1395" s="0" t="n">
        <v>35.7587415700673</v>
      </c>
      <c r="K1395" s="0" t="n">
        <v>84.6017023809525</v>
      </c>
      <c r="L1395" s="23" t="n">
        <f aca="false">IF(D1395="Electrique direct")</f>
        <v>0</v>
      </c>
    </row>
    <row r="1396" customFormat="false" ht="13.8" hidden="false" customHeight="false" outlineLevel="0" collapsed="false">
      <c r="A1396" s="0" t="s">
        <v>20</v>
      </c>
      <c r="B1396" s="0" t="s">
        <v>1636</v>
      </c>
      <c r="C1396" s="0" t="s">
        <v>149</v>
      </c>
      <c r="D1396" s="0" t="s">
        <v>149</v>
      </c>
      <c r="E1396" s="0" t="s">
        <v>34</v>
      </c>
      <c r="F1396" s="0" t="s">
        <v>1648</v>
      </c>
      <c r="G1396" s="0" t="str">
        <f aca="false">CONCATENATE(LEFT(F1396,2),RIGHT(F1396,6))</f>
        <v>08600806</v>
      </c>
      <c r="H1396" s="0" t="s">
        <v>227</v>
      </c>
      <c r="I1396" s="0" t="n">
        <v>1.05</v>
      </c>
      <c r="J1396" s="0" t="n">
        <v>31.3342165536017</v>
      </c>
      <c r="K1396" s="0" t="n">
        <v>1641.10169755338</v>
      </c>
      <c r="L1396" s="23" t="n">
        <f aca="false">IF(D1396="Electrique direct")</f>
        <v>0</v>
      </c>
    </row>
    <row r="1397" customFormat="false" ht="13.8" hidden="false" customHeight="false" outlineLevel="0" collapsed="false">
      <c r="A1397" s="0" t="s">
        <v>20</v>
      </c>
      <c r="B1397" s="0" t="s">
        <v>1614</v>
      </c>
      <c r="C1397" s="0" t="s">
        <v>149</v>
      </c>
      <c r="D1397" s="0" t="s">
        <v>149</v>
      </c>
      <c r="E1397" s="0" t="s">
        <v>34</v>
      </c>
      <c r="F1397" s="0" t="s">
        <v>1649</v>
      </c>
      <c r="G1397" s="0" t="str">
        <f aca="false">CONCATENATE(LEFT(F1397,2),RIGHT(F1397,6))</f>
        <v>08600806</v>
      </c>
      <c r="H1397" s="0" t="s">
        <v>227</v>
      </c>
      <c r="I1397" s="0" t="n">
        <v>1.05</v>
      </c>
      <c r="J1397" s="0" t="n">
        <v>31.3342165536017</v>
      </c>
      <c r="K1397" s="0" t="n">
        <v>1641.10169755338</v>
      </c>
      <c r="L1397" s="23" t="n">
        <f aca="false">IF(D1397="Electrique direct")</f>
        <v>0</v>
      </c>
    </row>
    <row r="1398" customFormat="false" ht="13.8" hidden="false" customHeight="false" outlineLevel="0" collapsed="false">
      <c r="A1398" s="0" t="s">
        <v>20</v>
      </c>
      <c r="B1398" s="0" t="s">
        <v>1624</v>
      </c>
      <c r="C1398" s="0" t="s">
        <v>149</v>
      </c>
      <c r="D1398" s="0" t="s">
        <v>149</v>
      </c>
      <c r="E1398" s="0" t="s">
        <v>34</v>
      </c>
      <c r="F1398" s="0" t="s">
        <v>1650</v>
      </c>
      <c r="G1398" s="0" t="str">
        <f aca="false">CONCATENATE(LEFT(F1398,2),RIGHT(F1398,6))</f>
        <v>08600806</v>
      </c>
      <c r="H1398" s="0" t="s">
        <v>227</v>
      </c>
      <c r="I1398" s="0" t="n">
        <v>1.05</v>
      </c>
      <c r="J1398" s="0" t="n">
        <v>31.3342165536017</v>
      </c>
      <c r="K1398" s="0" t="n">
        <v>1641.10169755338</v>
      </c>
      <c r="L1398" s="23" t="n">
        <f aca="false">IF(D1398="Electrique direct")</f>
        <v>0</v>
      </c>
    </row>
  </sheetData>
  <autoFilter ref="A1:K1398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Q97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B26" activeCellId="0" sqref="B26"/>
    </sheetView>
  </sheetViews>
  <sheetFormatPr defaultRowHeight="15.8"/>
  <cols>
    <col collapsed="false" hidden="false" max="11" min="1" style="0" width="26.6989795918367"/>
    <col collapsed="false" hidden="false" max="12" min="12" style="0" width="31.030612244898"/>
    <col collapsed="false" hidden="false" max="13" min="13" style="0" width="34.7397959183673"/>
    <col collapsed="false" hidden="false" max="1025" min="14" style="0" width="26.6989795918367"/>
  </cols>
  <sheetData>
    <row r="1" customFormat="false" ht="15.8" hidden="false" customHeight="false" outlineLevel="0" collapsed="false">
      <c r="A1" s="0" t="s">
        <v>1651</v>
      </c>
      <c r="B1" s="0" t="s">
        <v>1652</v>
      </c>
      <c r="D1" s="0" t="s">
        <v>0</v>
      </c>
      <c r="E1" s="0" t="s">
        <v>1652</v>
      </c>
      <c r="F1" s="0" t="s">
        <v>0</v>
      </c>
      <c r="G1" s="0" t="s">
        <v>221</v>
      </c>
      <c r="H1" s="0" t="s">
        <v>1652</v>
      </c>
      <c r="J1" s="0" t="s">
        <v>23</v>
      </c>
      <c r="K1" s="0" t="s">
        <v>1652</v>
      </c>
      <c r="L1" s="0" t="s">
        <v>23</v>
      </c>
      <c r="M1" s="0" t="s">
        <v>1653</v>
      </c>
      <c r="N1" s="0" t="s">
        <v>1652</v>
      </c>
      <c r="O1" s="0" t="s">
        <v>1654</v>
      </c>
      <c r="P1" s="0" t="s">
        <v>1652</v>
      </c>
    </row>
    <row r="2" customFormat="false" ht="15.8" hidden="false" customHeight="false" outlineLevel="0" collapsed="false">
      <c r="A2" s="0" t="s">
        <v>1655</v>
      </c>
      <c r="B2" s="1" t="str">
        <f aca="false">CONCATENATE("01")</f>
        <v>01</v>
      </c>
      <c r="D2" s="0" t="s">
        <v>7</v>
      </c>
      <c r="E2" s="1" t="str">
        <f aca="false">CONCATENATE("01")</f>
        <v>01</v>
      </c>
      <c r="F2" s="0" t="s">
        <v>7</v>
      </c>
      <c r="G2" s="0" t="s">
        <v>225</v>
      </c>
      <c r="H2" s="1" t="str">
        <f aca="false">CONCATENATE("01")</f>
        <v>01</v>
      </c>
      <c r="J2" s="0" t="s">
        <v>127</v>
      </c>
      <c r="K2" s="1" t="str">
        <f aca="false">CONCATENATE("01")</f>
        <v>01</v>
      </c>
      <c r="L2" s="0" t="s">
        <v>127</v>
      </c>
      <c r="M2" s="0" t="s">
        <v>32</v>
      </c>
      <c r="N2" s="1" t="s">
        <v>1656</v>
      </c>
      <c r="O2" s="0" t="s">
        <v>1657</v>
      </c>
      <c r="P2" s="1" t="str">
        <f aca="false">CONCATENATE("01")</f>
        <v>01</v>
      </c>
    </row>
    <row r="3" customFormat="false" ht="15.8" hidden="false" customHeight="false" outlineLevel="0" collapsed="false">
      <c r="A3" s="0" t="s">
        <v>1658</v>
      </c>
      <c r="B3" s="0" t="str">
        <f aca="false">CONCATENATE("02")</f>
        <v>02</v>
      </c>
      <c r="D3" s="0" t="s">
        <v>14</v>
      </c>
      <c r="E3" s="0" t="str">
        <f aca="false">CONCATENATE("02")</f>
        <v>02</v>
      </c>
      <c r="F3" s="0" t="s">
        <v>14</v>
      </c>
      <c r="G3" s="0" t="s">
        <v>263</v>
      </c>
      <c r="H3" s="0" t="str">
        <f aca="false">CONCATENATE("02")</f>
        <v>02</v>
      </c>
      <c r="J3" s="0" t="s">
        <v>105</v>
      </c>
      <c r="K3" s="0" t="str">
        <f aca="false">CONCATENATE("02")</f>
        <v>02</v>
      </c>
      <c r="L3" s="0" t="s">
        <v>105</v>
      </c>
      <c r="M3" s="0" t="s">
        <v>134</v>
      </c>
      <c r="N3" s="0" t="s">
        <v>1659</v>
      </c>
      <c r="O3" s="0" t="s">
        <v>1660</v>
      </c>
      <c r="P3" s="0" t="str">
        <f aca="false">CONCATENATE("02")</f>
        <v>02</v>
      </c>
    </row>
    <row r="4" customFormat="false" ht="15.8" hidden="false" customHeight="false" outlineLevel="0" collapsed="false">
      <c r="A4" s="0" t="s">
        <v>1661</v>
      </c>
      <c r="B4" s="0" t="str">
        <f aca="false">CONCATENATE("03")</f>
        <v>03</v>
      </c>
      <c r="D4" s="0" t="s">
        <v>15</v>
      </c>
      <c r="E4" s="0" t="str">
        <f aca="false">CONCATENATE("03")</f>
        <v>03</v>
      </c>
      <c r="F4" s="0" t="s">
        <v>15</v>
      </c>
      <c r="G4" s="0" t="s">
        <v>127</v>
      </c>
      <c r="H4" s="0" t="str">
        <f aca="false">CONCATENATE("03")</f>
        <v>03</v>
      </c>
      <c r="J4" s="0" t="s">
        <v>106</v>
      </c>
      <c r="K4" s="0" t="str">
        <f aca="false">CONCATENATE("03")</f>
        <v>03</v>
      </c>
      <c r="L4" s="0" t="s">
        <v>106</v>
      </c>
      <c r="M4" s="0" t="s">
        <v>40</v>
      </c>
      <c r="N4" s="0" t="s">
        <v>1662</v>
      </c>
      <c r="O4" s="0" t="s">
        <v>1663</v>
      </c>
      <c r="P4" s="0" t="str">
        <f aca="false">CONCATENATE("03")</f>
        <v>03</v>
      </c>
    </row>
    <row r="5" customFormat="false" ht="15.8" hidden="false" customHeight="false" outlineLevel="0" collapsed="false">
      <c r="A5" s="0" t="s">
        <v>1664</v>
      </c>
      <c r="B5" s="0" t="str">
        <f aca="false">CONCATENATE("04")</f>
        <v>04</v>
      </c>
      <c r="D5" s="0" t="s">
        <v>16</v>
      </c>
      <c r="E5" s="0" t="str">
        <f aca="false">CONCATENATE("04")</f>
        <v>04</v>
      </c>
      <c r="F5" s="0" t="s">
        <v>16</v>
      </c>
      <c r="G5" s="0" t="s">
        <v>334</v>
      </c>
      <c r="H5" s="0" t="str">
        <f aca="false">CONCATENATE("04")</f>
        <v>04</v>
      </c>
      <c r="J5" s="0" t="s">
        <v>107</v>
      </c>
      <c r="K5" s="0" t="str">
        <f aca="false">CONCATENATE("04")</f>
        <v>04</v>
      </c>
      <c r="L5" s="0" t="s">
        <v>107</v>
      </c>
      <c r="M5" s="0" t="s">
        <v>41</v>
      </c>
      <c r="N5" s="0" t="s">
        <v>1665</v>
      </c>
      <c r="O5" s="0" t="s">
        <v>1666</v>
      </c>
      <c r="P5" s="0" t="str">
        <f aca="false">CONCATENATE("04")</f>
        <v>04</v>
      </c>
    </row>
    <row r="6" customFormat="false" ht="15.8" hidden="false" customHeight="false" outlineLevel="0" collapsed="false">
      <c r="A6" s="0" t="s">
        <v>1667</v>
      </c>
      <c r="B6" s="0" t="str">
        <f aca="false">CONCATENATE("05")</f>
        <v>05</v>
      </c>
      <c r="D6" s="0" t="s">
        <v>17</v>
      </c>
      <c r="E6" s="0" t="str">
        <f aca="false">CONCATENATE("05")</f>
        <v>05</v>
      </c>
      <c r="F6" s="0" t="s">
        <v>17</v>
      </c>
      <c r="G6" s="0" t="s">
        <v>128</v>
      </c>
      <c r="H6" s="0" t="str">
        <f aca="false">CONCATENATE("05")</f>
        <v>05</v>
      </c>
      <c r="J6" s="0" t="s">
        <v>108</v>
      </c>
      <c r="K6" s="0" t="str">
        <f aca="false">CONCATENATE("05")</f>
        <v>05</v>
      </c>
      <c r="L6" s="0" t="s">
        <v>108</v>
      </c>
      <c r="M6" s="0" t="s">
        <v>42</v>
      </c>
      <c r="N6" s="0" t="s">
        <v>1668</v>
      </c>
      <c r="O6" s="0" t="s">
        <v>1669</v>
      </c>
      <c r="P6" s="0" t="str">
        <f aca="false">CONCATENATE("05")</f>
        <v>05</v>
      </c>
    </row>
    <row r="7" customFormat="false" ht="15.8" hidden="false" customHeight="false" outlineLevel="0" collapsed="false">
      <c r="A7" s="0" t="s">
        <v>1670</v>
      </c>
      <c r="B7" s="0" t="str">
        <f aca="false">CONCATENATE("06")</f>
        <v>06</v>
      </c>
      <c r="D7" s="0" t="s">
        <v>18</v>
      </c>
      <c r="E7" s="0" t="str">
        <f aca="false">CONCATENATE("06")</f>
        <v>06</v>
      </c>
      <c r="F7" s="0" t="s">
        <v>18</v>
      </c>
      <c r="G7" s="0" t="s">
        <v>714</v>
      </c>
      <c r="H7" s="0" t="str">
        <f aca="false">CONCATENATE("06")</f>
        <v>06</v>
      </c>
      <c r="J7" s="0" t="s">
        <v>109</v>
      </c>
      <c r="K7" s="0" t="str">
        <f aca="false">CONCATENATE("06")</f>
        <v>06</v>
      </c>
      <c r="L7" s="0" t="s">
        <v>109</v>
      </c>
      <c r="M7" s="0" t="s">
        <v>45</v>
      </c>
      <c r="N7" s="0" t="s">
        <v>1671</v>
      </c>
      <c r="O7" s="0" t="s">
        <v>1672</v>
      </c>
      <c r="P7" s="0" t="str">
        <f aca="false">CONCATENATE("06")</f>
        <v>06</v>
      </c>
    </row>
    <row r="8" customFormat="false" ht="15.8" hidden="false" customHeight="false" outlineLevel="0" collapsed="false">
      <c r="A8" s="0" t="s">
        <v>1673</v>
      </c>
      <c r="B8" s="0" t="str">
        <f aca="false">CONCATENATE("07")</f>
        <v>07</v>
      </c>
      <c r="D8" s="0" t="s">
        <v>19</v>
      </c>
      <c r="E8" s="0" t="str">
        <f aca="false">CONCATENATE("07")</f>
        <v>07</v>
      </c>
      <c r="F8" s="0" t="s">
        <v>19</v>
      </c>
      <c r="G8" s="0" t="s">
        <v>811</v>
      </c>
      <c r="H8" s="0" t="str">
        <f aca="false">CONCATENATE("07")</f>
        <v>07</v>
      </c>
      <c r="J8" s="0" t="s">
        <v>128</v>
      </c>
      <c r="K8" s="0" t="str">
        <f aca="false">CONCATENATE("07")</f>
        <v>07</v>
      </c>
      <c r="L8" s="0" t="s">
        <v>128</v>
      </c>
      <c r="M8" s="0" t="s">
        <v>1674</v>
      </c>
      <c r="N8" s="0" t="s">
        <v>1675</v>
      </c>
      <c r="O8" s="0" t="s">
        <v>1676</v>
      </c>
      <c r="P8" s="0" t="str">
        <f aca="false">CONCATENATE("07")</f>
        <v>07</v>
      </c>
    </row>
    <row r="9" customFormat="false" ht="15.8" hidden="false" customHeight="false" outlineLevel="0" collapsed="false">
      <c r="A9" s="0" t="s">
        <v>1677</v>
      </c>
      <c r="B9" s="0" t="str">
        <f aca="false">CONCATENATE("08")</f>
        <v>08</v>
      </c>
      <c r="D9" s="0" t="s">
        <v>20</v>
      </c>
      <c r="E9" s="0" t="str">
        <f aca="false">CONCATENATE("08")</f>
        <v>08</v>
      </c>
      <c r="F9" s="0" t="s">
        <v>20</v>
      </c>
      <c r="G9" s="0" t="s">
        <v>1313</v>
      </c>
      <c r="H9" s="0" t="str">
        <f aca="false">CONCATENATE("08")</f>
        <v>08</v>
      </c>
      <c r="J9" s="0" t="s">
        <v>110</v>
      </c>
      <c r="K9" s="0" t="str">
        <f aca="false">CONCATENATE("08")</f>
        <v>08</v>
      </c>
      <c r="L9" s="0" t="s">
        <v>110</v>
      </c>
      <c r="M9" s="0" t="s">
        <v>149</v>
      </c>
      <c r="N9" s="0" t="s">
        <v>1678</v>
      </c>
      <c r="O9" s="0" t="s">
        <v>1679</v>
      </c>
      <c r="P9" s="0" t="str">
        <f aca="false">CONCATENATE("08")</f>
        <v>08</v>
      </c>
    </row>
    <row r="10" customFormat="false" ht="15.8" hidden="false" customHeight="false" outlineLevel="0" collapsed="false">
      <c r="B10" s="0" t="str">
        <f aca="false">CONCATENATE("09")</f>
        <v>09</v>
      </c>
      <c r="G10" s="0" t="s">
        <v>971</v>
      </c>
      <c r="H10" s="0" t="str">
        <f aca="false">CONCATENATE("09")</f>
        <v>09</v>
      </c>
      <c r="J10" s="0" t="s">
        <v>86</v>
      </c>
      <c r="K10" s="0" t="str">
        <f aca="false">CONCATENATE("09")</f>
        <v>09</v>
      </c>
      <c r="L10" s="0" t="s">
        <v>86</v>
      </c>
      <c r="M10" s="0" t="s">
        <v>48</v>
      </c>
      <c r="N10" s="0" t="s">
        <v>1680</v>
      </c>
      <c r="O10" s="0" t="s">
        <v>1681</v>
      </c>
      <c r="P10" s="0" t="str">
        <f aca="false">CONCATENATE("09")</f>
        <v>09</v>
      </c>
    </row>
    <row r="11" customFormat="false" ht="15.8" hidden="false" customHeight="false" outlineLevel="0" collapsed="false">
      <c r="G11" s="0" t="s">
        <v>1020</v>
      </c>
      <c r="H11" s="0" t="s">
        <v>1682</v>
      </c>
      <c r="J11" s="0" t="s">
        <v>111</v>
      </c>
      <c r="K11" s="0" t="s">
        <v>1682</v>
      </c>
      <c r="L11" s="0" t="s">
        <v>111</v>
      </c>
      <c r="M11" s="0" t="s">
        <v>55</v>
      </c>
      <c r="N11" s="0" t="s">
        <v>1682</v>
      </c>
      <c r="O11" s="0" t="s">
        <v>1683</v>
      </c>
      <c r="P11" s="0" t="s">
        <v>1682</v>
      </c>
    </row>
    <row r="12" customFormat="false" ht="15.8" hidden="false" customHeight="false" outlineLevel="0" collapsed="false">
      <c r="G12" s="0" t="s">
        <v>1129</v>
      </c>
      <c r="H12" s="0" t="s">
        <v>1684</v>
      </c>
      <c r="J12" s="0" t="s">
        <v>112</v>
      </c>
      <c r="K12" s="0" t="s">
        <v>1684</v>
      </c>
      <c r="L12" s="0" t="s">
        <v>112</v>
      </c>
      <c r="M12" s="0" t="s">
        <v>137</v>
      </c>
      <c r="N12" s="0" t="s">
        <v>1684</v>
      </c>
      <c r="O12" s="0" t="s">
        <v>934</v>
      </c>
      <c r="P12" s="0" t="s">
        <v>1684</v>
      </c>
    </row>
    <row r="13" customFormat="false" ht="15.8" hidden="false" customHeight="false" outlineLevel="0" collapsed="false">
      <c r="A13" s="0" t="s">
        <v>1685</v>
      </c>
      <c r="B13" s="0" t="s">
        <v>1652</v>
      </c>
      <c r="D13" s="0" t="s">
        <v>1686</v>
      </c>
      <c r="E13" s="0" t="s">
        <v>1652</v>
      </c>
      <c r="G13" s="0" t="s">
        <v>87</v>
      </c>
      <c r="H13" s="0" t="s">
        <v>1687</v>
      </c>
      <c r="J13" s="0" t="s">
        <v>87</v>
      </c>
      <c r="K13" s="0" t="s">
        <v>1687</v>
      </c>
      <c r="L13" s="0" t="s">
        <v>87</v>
      </c>
      <c r="M13" s="0" t="s">
        <v>35</v>
      </c>
      <c r="N13" s="0" t="s">
        <v>1688</v>
      </c>
      <c r="O13" s="0" t="s">
        <v>1689</v>
      </c>
      <c r="P13" s="0" t="s">
        <v>1687</v>
      </c>
    </row>
    <row r="14" customFormat="false" ht="15.8" hidden="false" customHeight="false" outlineLevel="0" collapsed="false">
      <c r="A14" s="0" t="s">
        <v>1690</v>
      </c>
      <c r="B14" s="1" t="str">
        <f aca="false">CONCATENATE("01")</f>
        <v>01</v>
      </c>
      <c r="D14" s="0" t="s">
        <v>1691</v>
      </c>
      <c r="E14" s="1" t="str">
        <f aca="false">CONCATENATE("01")</f>
        <v>01</v>
      </c>
      <c r="G14" s="0" t="s">
        <v>1405</v>
      </c>
      <c r="H14" s="0" t="s">
        <v>1692</v>
      </c>
      <c r="J14" s="0" t="s">
        <v>122</v>
      </c>
      <c r="K14" s="0" t="s">
        <v>1692</v>
      </c>
      <c r="L14" s="0" t="s">
        <v>122</v>
      </c>
      <c r="M14" s="0" t="s">
        <v>135</v>
      </c>
      <c r="N14" s="0" t="s">
        <v>1693</v>
      </c>
    </row>
    <row r="15" customFormat="false" ht="15.8" hidden="false" customHeight="false" outlineLevel="0" collapsed="false">
      <c r="A15" s="0" t="s">
        <v>1694</v>
      </c>
      <c r="B15" s="0" t="str">
        <f aca="false">CONCATENATE("02")</f>
        <v>02</v>
      </c>
      <c r="D15" s="0" t="s">
        <v>1695</v>
      </c>
      <c r="E15" s="0" t="str">
        <f aca="false">CONCATENATE("02")</f>
        <v>02</v>
      </c>
      <c r="G15" s="0" t="s">
        <v>1178</v>
      </c>
      <c r="H15" s="0" t="s">
        <v>1696</v>
      </c>
      <c r="J15" s="0" t="s">
        <v>129</v>
      </c>
      <c r="K15" s="0" t="s">
        <v>1696</v>
      </c>
      <c r="L15" s="0" t="s">
        <v>129</v>
      </c>
      <c r="M15" s="0" t="s">
        <v>36</v>
      </c>
      <c r="N15" s="0" t="s">
        <v>1697</v>
      </c>
      <c r="O15" s="0" t="s">
        <v>1698</v>
      </c>
      <c r="P15" s="0" t="s">
        <v>1652</v>
      </c>
    </row>
    <row r="16" customFormat="false" ht="15.8" hidden="false" customHeight="false" outlineLevel="0" collapsed="false">
      <c r="A16" s="0" t="s">
        <v>1699</v>
      </c>
      <c r="B16" s="0" t="str">
        <f aca="false">CONCATENATE("03")</f>
        <v>03</v>
      </c>
      <c r="D16" s="0" t="s">
        <v>1700</v>
      </c>
      <c r="E16" s="0" t="str">
        <f aca="false">CONCATENATE("03")</f>
        <v>03</v>
      </c>
      <c r="G16" s="0" t="s">
        <v>129</v>
      </c>
      <c r="H16" s="0" t="s">
        <v>1701</v>
      </c>
      <c r="J16" s="0" t="s">
        <v>88</v>
      </c>
      <c r="K16" s="0" t="s">
        <v>1701</v>
      </c>
      <c r="L16" s="0" t="s">
        <v>88</v>
      </c>
      <c r="M16" s="0" t="s">
        <v>38</v>
      </c>
      <c r="N16" s="0" t="s">
        <v>1702</v>
      </c>
      <c r="O16" s="0" t="s">
        <v>1703</v>
      </c>
      <c r="P16" s="1" t="str">
        <f aca="false">CONCATENATE("01")</f>
        <v>01</v>
      </c>
    </row>
    <row r="17" customFormat="false" ht="15.8" hidden="false" customHeight="false" outlineLevel="0" collapsed="false">
      <c r="A17" s="0" t="s">
        <v>1704</v>
      </c>
      <c r="B17" s="0" t="str">
        <f aca="false">CONCATENATE("04")</f>
        <v>04</v>
      </c>
      <c r="D17" s="0" t="s">
        <v>1705</v>
      </c>
      <c r="E17" s="0" t="str">
        <f aca="false">CONCATENATE("04")</f>
        <v>04</v>
      </c>
      <c r="G17" s="0" t="s">
        <v>848</v>
      </c>
      <c r="H17" s="0" t="s">
        <v>1706</v>
      </c>
      <c r="J17" s="0" t="s">
        <v>54</v>
      </c>
      <c r="K17" s="0" t="s">
        <v>1706</v>
      </c>
      <c r="L17" s="0" t="s">
        <v>54</v>
      </c>
      <c r="M17" s="0" t="s">
        <v>44</v>
      </c>
      <c r="N17" s="0" t="s">
        <v>1707</v>
      </c>
      <c r="O17" s="0" t="s">
        <v>42</v>
      </c>
      <c r="P17" s="0" t="str">
        <f aca="false">CONCATENATE("02")</f>
        <v>02</v>
      </c>
    </row>
    <row r="18" customFormat="false" ht="15.8" hidden="false" customHeight="false" outlineLevel="0" collapsed="false">
      <c r="A18" s="0" t="s">
        <v>1708</v>
      </c>
      <c r="B18" s="0" t="str">
        <f aca="false">CONCATENATE("05")</f>
        <v>05</v>
      </c>
      <c r="D18" s="0" t="s">
        <v>1709</v>
      </c>
      <c r="E18" s="0" t="str">
        <f aca="false">CONCATENATE("05")</f>
        <v>05</v>
      </c>
      <c r="G18" s="0" t="s">
        <v>1276</v>
      </c>
      <c r="H18" s="0" t="s">
        <v>1710</v>
      </c>
      <c r="J18" s="0" t="s">
        <v>89</v>
      </c>
      <c r="K18" s="0" t="s">
        <v>1710</v>
      </c>
      <c r="L18" s="0" t="s">
        <v>89</v>
      </c>
      <c r="M18" s="0" t="s">
        <v>46</v>
      </c>
      <c r="N18" s="0" t="s">
        <v>1711</v>
      </c>
      <c r="O18" s="0" t="s">
        <v>1712</v>
      </c>
      <c r="P18" s="0" t="str">
        <f aca="false">CONCATENATE("03")</f>
        <v>03</v>
      </c>
      <c r="Q18" s="0" t="s">
        <v>35</v>
      </c>
    </row>
    <row r="19" customFormat="false" ht="15.8" hidden="false" customHeight="false" outlineLevel="0" collapsed="false">
      <c r="A19" s="0" t="s">
        <v>1713</v>
      </c>
      <c r="B19" s="0" t="str">
        <f aca="false">CONCATENATE("06")</f>
        <v>06</v>
      </c>
      <c r="D19" s="0" t="s">
        <v>1714</v>
      </c>
      <c r="E19" s="0" t="str">
        <f aca="false">CONCATENATE("06")</f>
        <v>06</v>
      </c>
      <c r="G19" s="0" t="s">
        <v>391</v>
      </c>
      <c r="H19" s="0" t="s">
        <v>1715</v>
      </c>
      <c r="J19" s="0" t="s">
        <v>133</v>
      </c>
      <c r="K19" s="0" t="s">
        <v>1715</v>
      </c>
      <c r="L19" s="0" t="s">
        <v>133</v>
      </c>
      <c r="M19" s="0" t="s">
        <v>49</v>
      </c>
      <c r="N19" s="0" t="s">
        <v>1716</v>
      </c>
      <c r="O19" s="0" t="s">
        <v>1674</v>
      </c>
      <c r="P19" s="0" t="str">
        <f aca="false">CONCATENATE("04")</f>
        <v>04</v>
      </c>
      <c r="Q19" s="0" t="s">
        <v>36</v>
      </c>
    </row>
    <row r="20" customFormat="false" ht="15.8" hidden="false" customHeight="false" outlineLevel="0" collapsed="false">
      <c r="D20" s="0" t="s">
        <v>1717</v>
      </c>
      <c r="E20" s="0" t="str">
        <f aca="false">CONCATENATE("07")</f>
        <v>07</v>
      </c>
      <c r="G20" s="0" t="s">
        <v>542</v>
      </c>
      <c r="H20" s="0" t="s">
        <v>1718</v>
      </c>
      <c r="J20" s="0" t="s">
        <v>90</v>
      </c>
      <c r="K20" s="0" t="s">
        <v>1718</v>
      </c>
      <c r="L20" s="0" t="s">
        <v>90</v>
      </c>
      <c r="M20" s="0" t="s">
        <v>56</v>
      </c>
      <c r="N20" s="0" t="s">
        <v>1719</v>
      </c>
      <c r="O20" s="0" t="s">
        <v>149</v>
      </c>
      <c r="P20" s="0" t="str">
        <f aca="false">CONCATENATE("05")</f>
        <v>05</v>
      </c>
      <c r="Q20" s="0" t="s">
        <v>38</v>
      </c>
    </row>
    <row r="21" customFormat="false" ht="15.8" hidden="false" customHeight="false" outlineLevel="0" collapsed="false">
      <c r="D21" s="0" t="s">
        <v>1720</v>
      </c>
      <c r="E21" s="0" t="str">
        <f aca="false">CONCATENATE("08")</f>
        <v>08</v>
      </c>
      <c r="G21" s="0" t="s">
        <v>1417</v>
      </c>
      <c r="H21" s="0" t="s">
        <v>1721</v>
      </c>
      <c r="J21" s="0" t="s">
        <v>57</v>
      </c>
      <c r="K21" s="0" t="s">
        <v>1721</v>
      </c>
      <c r="L21" s="0" t="s">
        <v>57</v>
      </c>
      <c r="M21" s="0" t="s">
        <v>138</v>
      </c>
      <c r="N21" s="0" t="s">
        <v>1722</v>
      </c>
      <c r="O21" s="0" t="s">
        <v>48</v>
      </c>
      <c r="P21" s="0" t="str">
        <f aca="false">CONCATENATE("06")</f>
        <v>06</v>
      </c>
      <c r="Q21" s="0" t="s">
        <v>44</v>
      </c>
    </row>
    <row r="22" customFormat="false" ht="15.8" hidden="false" customHeight="false" outlineLevel="0" collapsed="false">
      <c r="A22" s="0" t="s">
        <v>1723</v>
      </c>
      <c r="B22" s="0" t="s">
        <v>1652</v>
      </c>
      <c r="D22" s="0" t="s">
        <v>1724</v>
      </c>
      <c r="E22" s="0" t="str">
        <f aca="false">CONCATENATE("09")</f>
        <v>09</v>
      </c>
      <c r="G22" s="0" t="s">
        <v>123</v>
      </c>
      <c r="H22" s="0" t="s">
        <v>1688</v>
      </c>
      <c r="J22" s="0" t="s">
        <v>58</v>
      </c>
      <c r="K22" s="0" t="s">
        <v>1688</v>
      </c>
      <c r="L22" s="0" t="s">
        <v>58</v>
      </c>
      <c r="O22" s="0" t="s">
        <v>55</v>
      </c>
      <c r="P22" s="0" t="str">
        <f aca="false">CONCATENATE("07")</f>
        <v>07</v>
      </c>
      <c r="Q22" s="0" t="s">
        <v>46</v>
      </c>
    </row>
    <row r="23" customFormat="false" ht="15.8" hidden="false" customHeight="false" outlineLevel="0" collapsed="false">
      <c r="A23" s="0" t="s">
        <v>1717</v>
      </c>
      <c r="B23" s="1" t="str">
        <f aca="false">CONCATENATE("01")</f>
        <v>01</v>
      </c>
      <c r="D23" s="0" t="s">
        <v>1725</v>
      </c>
      <c r="E23" s="0" t="s">
        <v>1682</v>
      </c>
      <c r="G23" s="0" t="s">
        <v>124</v>
      </c>
      <c r="H23" s="0" t="s">
        <v>1693</v>
      </c>
      <c r="J23" s="0" t="s">
        <v>59</v>
      </c>
      <c r="K23" s="0" t="s">
        <v>1693</v>
      </c>
      <c r="L23" s="0" t="s">
        <v>59</v>
      </c>
      <c r="Q23" s="0" t="s">
        <v>49</v>
      </c>
    </row>
    <row r="24" customFormat="false" ht="15.8" hidden="false" customHeight="false" outlineLevel="0" collapsed="false">
      <c r="A24" s="0" t="s">
        <v>1726</v>
      </c>
      <c r="B24" s="0" t="str">
        <f aca="false">CONCATENATE("02")</f>
        <v>02</v>
      </c>
      <c r="D24" s="0" t="s">
        <v>1726</v>
      </c>
      <c r="E24" s="0" t="s">
        <v>1684</v>
      </c>
      <c r="G24" s="0" t="s">
        <v>897</v>
      </c>
      <c r="H24" s="0" t="s">
        <v>1697</v>
      </c>
      <c r="J24" s="0" t="s">
        <v>60</v>
      </c>
      <c r="K24" s="0" t="s">
        <v>1697</v>
      </c>
      <c r="L24" s="0" t="s">
        <v>60</v>
      </c>
      <c r="Q24" s="0" t="s">
        <v>56</v>
      </c>
    </row>
    <row r="25" customFormat="false" ht="15.8" hidden="false" customHeight="false" outlineLevel="0" collapsed="false">
      <c r="A25" s="0" t="s">
        <v>1727</v>
      </c>
      <c r="B25" s="0" t="str">
        <f aca="false">CONCATENATE("03")</f>
        <v>03</v>
      </c>
      <c r="D25" s="0" t="s">
        <v>1728</v>
      </c>
      <c r="E25" s="0" t="s">
        <v>1687</v>
      </c>
      <c r="G25" s="0" t="s">
        <v>934</v>
      </c>
      <c r="H25" s="0" t="s">
        <v>1702</v>
      </c>
      <c r="J25" s="0" t="s">
        <v>61</v>
      </c>
      <c r="K25" s="0" t="s">
        <v>1702</v>
      </c>
      <c r="L25" s="0" t="s">
        <v>61</v>
      </c>
      <c r="O25" s="0" t="s">
        <v>25</v>
      </c>
      <c r="P25" s="0" t="s">
        <v>1652</v>
      </c>
      <c r="Q25" s="0" t="s">
        <v>135</v>
      </c>
    </row>
    <row r="26" customFormat="false" ht="15.8" hidden="false" customHeight="false" outlineLevel="0" collapsed="false">
      <c r="A26" s="0" t="s">
        <v>1729</v>
      </c>
      <c r="B26" s="0" t="str">
        <f aca="false">CONCATENATE("04")</f>
        <v>04</v>
      </c>
      <c r="D26" s="0" t="s">
        <v>1730</v>
      </c>
      <c r="E26" s="0" t="s">
        <v>1692</v>
      </c>
      <c r="G26" s="0" t="s">
        <v>125</v>
      </c>
      <c r="H26" s="0" t="s">
        <v>1707</v>
      </c>
      <c r="J26" s="0" t="s">
        <v>62</v>
      </c>
      <c r="K26" s="0" t="s">
        <v>1707</v>
      </c>
      <c r="L26" s="0" t="s">
        <v>62</v>
      </c>
      <c r="O26" s="0" t="s">
        <v>33</v>
      </c>
      <c r="P26" s="1" t="str">
        <f aca="false">CONCATENATE("01")</f>
        <v>01</v>
      </c>
      <c r="Q26" s="0" t="s">
        <v>138</v>
      </c>
    </row>
    <row r="27" customFormat="false" ht="15.8" hidden="false" customHeight="false" outlineLevel="0" collapsed="false">
      <c r="A27" s="0" t="s">
        <v>1731</v>
      </c>
      <c r="B27" s="0" t="str">
        <f aca="false">CONCATENATE("05")</f>
        <v>05</v>
      </c>
      <c r="D27" s="0" t="s">
        <v>1732</v>
      </c>
      <c r="E27" s="0" t="s">
        <v>1696</v>
      </c>
      <c r="G27" s="0" t="s">
        <v>657</v>
      </c>
      <c r="H27" s="0" t="s">
        <v>1711</v>
      </c>
      <c r="J27" s="0" t="s">
        <v>91</v>
      </c>
      <c r="K27" s="0" t="s">
        <v>1711</v>
      </c>
      <c r="L27" s="0" t="s">
        <v>91</v>
      </c>
      <c r="O27" s="0" t="s">
        <v>43</v>
      </c>
      <c r="P27" s="0" t="str">
        <f aca="false">CONCATENATE("02")</f>
        <v>02</v>
      </c>
    </row>
    <row r="28" customFormat="false" ht="15.8" hidden="false" customHeight="false" outlineLevel="0" collapsed="false">
      <c r="A28" s="0" t="s">
        <v>1733</v>
      </c>
      <c r="B28" s="0" t="str">
        <f aca="false">CONCATENATE("06")</f>
        <v>06</v>
      </c>
      <c r="D28" s="0" t="s">
        <v>1734</v>
      </c>
      <c r="E28" s="0" t="s">
        <v>1701</v>
      </c>
      <c r="G28" s="0" t="s">
        <v>1611</v>
      </c>
      <c r="H28" s="0" t="s">
        <v>1735</v>
      </c>
      <c r="J28" s="0" t="s">
        <v>92</v>
      </c>
      <c r="K28" s="0" t="s">
        <v>1735</v>
      </c>
      <c r="L28" s="0" t="s">
        <v>92</v>
      </c>
      <c r="O28" s="0" t="s">
        <v>37</v>
      </c>
      <c r="P28" s="0" t="str">
        <f aca="false">CONCATENATE("03")</f>
        <v>03</v>
      </c>
    </row>
    <row r="29" customFormat="false" ht="15.8" hidden="false" customHeight="false" outlineLevel="0" collapsed="false">
      <c r="A29" s="0" t="s">
        <v>1736</v>
      </c>
      <c r="B29" s="0" t="str">
        <f aca="false">CONCATENATE("07")</f>
        <v>07</v>
      </c>
      <c r="D29" s="0" t="s">
        <v>1737</v>
      </c>
      <c r="E29" s="0" t="s">
        <v>1706</v>
      </c>
      <c r="G29" s="0" t="s">
        <v>1227</v>
      </c>
      <c r="H29" s="0" t="s">
        <v>1738</v>
      </c>
      <c r="J29" s="0" t="s">
        <v>93</v>
      </c>
      <c r="K29" s="0" t="s">
        <v>1738</v>
      </c>
      <c r="L29" s="0" t="s">
        <v>93</v>
      </c>
      <c r="O29" s="0" t="s">
        <v>39</v>
      </c>
      <c r="P29" s="0" t="str">
        <f aca="false">CONCATENATE("04")</f>
        <v>04</v>
      </c>
    </row>
    <row r="30" customFormat="false" ht="15.8" hidden="false" customHeight="false" outlineLevel="0" collapsed="false">
      <c r="A30" s="0" t="s">
        <v>1739</v>
      </c>
      <c r="B30" s="0" t="str">
        <f aca="false">CONCATENATE("08")</f>
        <v>08</v>
      </c>
      <c r="D30" s="0" t="s">
        <v>1727</v>
      </c>
      <c r="E30" s="0" t="s">
        <v>1710</v>
      </c>
      <c r="G30" s="0" t="s">
        <v>1464</v>
      </c>
      <c r="H30" s="0" t="s">
        <v>1716</v>
      </c>
      <c r="J30" s="0" t="s">
        <v>63</v>
      </c>
      <c r="K30" s="0" t="s">
        <v>1716</v>
      </c>
      <c r="L30" s="0" t="s">
        <v>63</v>
      </c>
      <c r="O30" s="0" t="s">
        <v>1674</v>
      </c>
      <c r="P30" s="0" t="str">
        <f aca="false">CONCATENATE("05")</f>
        <v>05</v>
      </c>
    </row>
    <row r="31" customFormat="false" ht="15.8" hidden="false" customHeight="false" outlineLevel="0" collapsed="false">
      <c r="D31" s="0" t="s">
        <v>1740</v>
      </c>
      <c r="E31" s="0" t="s">
        <v>1715</v>
      </c>
      <c r="G31" s="0" t="s">
        <v>1636</v>
      </c>
      <c r="H31" s="0" t="s">
        <v>1719</v>
      </c>
      <c r="J31" s="0" t="s">
        <v>64</v>
      </c>
      <c r="K31" s="0" t="s">
        <v>1719</v>
      </c>
      <c r="L31" s="0" t="s">
        <v>64</v>
      </c>
      <c r="O31" s="0" t="s">
        <v>34</v>
      </c>
      <c r="P31" s="0" t="str">
        <f aca="false">CONCATENATE("06")</f>
        <v>06</v>
      </c>
    </row>
    <row r="32" customFormat="false" ht="15.8" hidden="false" customHeight="false" outlineLevel="0" collapsed="false">
      <c r="G32" s="0" t="s">
        <v>1624</v>
      </c>
      <c r="H32" s="0" t="s">
        <v>1722</v>
      </c>
      <c r="J32" s="0" t="s">
        <v>65</v>
      </c>
      <c r="K32" s="0" t="s">
        <v>1722</v>
      </c>
      <c r="L32" s="0" t="s">
        <v>65</v>
      </c>
    </row>
    <row r="33" customFormat="false" ht="15.8" hidden="false" customHeight="false" outlineLevel="0" collapsed="false">
      <c r="G33" s="0" t="s">
        <v>1617</v>
      </c>
      <c r="H33" s="0" t="s">
        <v>1741</v>
      </c>
      <c r="J33" s="0" t="s">
        <v>136</v>
      </c>
      <c r="K33" s="0" t="s">
        <v>1741</v>
      </c>
      <c r="L33" s="0" t="s">
        <v>136</v>
      </c>
    </row>
    <row r="34" customFormat="false" ht="15.8" hidden="false" customHeight="false" outlineLevel="0" collapsed="false">
      <c r="G34" s="0" t="s">
        <v>1634</v>
      </c>
      <c r="H34" s="0" t="s">
        <v>1742</v>
      </c>
      <c r="J34" s="0" t="s">
        <v>139</v>
      </c>
      <c r="K34" s="0" t="s">
        <v>1742</v>
      </c>
      <c r="L34" s="0" t="s">
        <v>139</v>
      </c>
    </row>
    <row r="35" customFormat="false" ht="15.8" hidden="false" customHeight="false" outlineLevel="0" collapsed="false">
      <c r="G35" s="0" t="s">
        <v>1609</v>
      </c>
      <c r="H35" s="0" t="s">
        <v>1743</v>
      </c>
      <c r="J35" s="0" t="s">
        <v>130</v>
      </c>
      <c r="K35" s="0" t="s">
        <v>1743</v>
      </c>
      <c r="L35" s="0" t="s">
        <v>130</v>
      </c>
    </row>
    <row r="36" customFormat="false" ht="15.8" hidden="false" customHeight="false" outlineLevel="0" collapsed="false">
      <c r="G36" s="0" t="s">
        <v>1614</v>
      </c>
      <c r="H36" s="0" t="s">
        <v>1744</v>
      </c>
      <c r="J36" s="0" t="s">
        <v>131</v>
      </c>
      <c r="K36" s="0" t="s">
        <v>1744</v>
      </c>
      <c r="L36" s="0" t="s">
        <v>131</v>
      </c>
    </row>
    <row r="37" customFormat="false" ht="15.8" hidden="false" customHeight="false" outlineLevel="0" collapsed="false">
      <c r="J37" s="0" t="s">
        <v>132</v>
      </c>
      <c r="K37" s="0" t="s">
        <v>1745</v>
      </c>
      <c r="L37" s="0" t="s">
        <v>132</v>
      </c>
    </row>
    <row r="38" customFormat="false" ht="15.8" hidden="false" customHeight="false" outlineLevel="0" collapsed="false">
      <c r="J38" s="0" t="s">
        <v>66</v>
      </c>
      <c r="K38" s="0" t="s">
        <v>1746</v>
      </c>
      <c r="L38" s="0" t="s">
        <v>66</v>
      </c>
    </row>
    <row r="39" customFormat="false" ht="15.8" hidden="false" customHeight="false" outlineLevel="0" collapsed="false">
      <c r="J39" s="0" t="s">
        <v>67</v>
      </c>
      <c r="K39" s="0" t="s">
        <v>1747</v>
      </c>
      <c r="L39" s="0" t="s">
        <v>67</v>
      </c>
    </row>
    <row r="40" customFormat="false" ht="15.8" hidden="false" customHeight="false" outlineLevel="0" collapsed="false">
      <c r="J40" s="0" t="s">
        <v>68</v>
      </c>
      <c r="K40" s="0" t="s">
        <v>1748</v>
      </c>
      <c r="L40" s="0" t="s">
        <v>68</v>
      </c>
    </row>
    <row r="41" customFormat="false" ht="15.8" hidden="false" customHeight="false" outlineLevel="0" collapsed="false">
      <c r="J41" s="0" t="s">
        <v>69</v>
      </c>
      <c r="K41" s="0" t="s">
        <v>1749</v>
      </c>
      <c r="L41" s="0" t="s">
        <v>69</v>
      </c>
    </row>
    <row r="42" customFormat="false" ht="15.8" hidden="false" customHeight="false" outlineLevel="0" collapsed="false">
      <c r="J42" s="0" t="s">
        <v>94</v>
      </c>
      <c r="K42" s="0" t="s">
        <v>1750</v>
      </c>
      <c r="L42" s="0" t="s">
        <v>94</v>
      </c>
    </row>
    <row r="43" customFormat="false" ht="15.8" hidden="false" customHeight="false" outlineLevel="0" collapsed="false">
      <c r="J43" s="0" t="s">
        <v>31</v>
      </c>
      <c r="K43" s="0" t="s">
        <v>1751</v>
      </c>
      <c r="L43" s="0" t="s">
        <v>31</v>
      </c>
    </row>
    <row r="44" customFormat="false" ht="15.8" hidden="false" customHeight="false" outlineLevel="0" collapsed="false">
      <c r="J44" s="0" t="s">
        <v>140</v>
      </c>
      <c r="K44" s="0" t="s">
        <v>1752</v>
      </c>
      <c r="L44" s="0" t="s">
        <v>140</v>
      </c>
    </row>
    <row r="45" customFormat="false" ht="15.8" hidden="false" customHeight="false" outlineLevel="0" collapsed="false">
      <c r="J45" s="0" t="s">
        <v>47</v>
      </c>
      <c r="K45" s="0" t="s">
        <v>1753</v>
      </c>
      <c r="L45" s="0" t="s">
        <v>47</v>
      </c>
    </row>
    <row r="46" customFormat="false" ht="15.8" hidden="false" customHeight="false" outlineLevel="0" collapsed="false">
      <c r="J46" s="0" t="s">
        <v>50</v>
      </c>
      <c r="K46" s="0" t="s">
        <v>1754</v>
      </c>
      <c r="L46" s="0" t="s">
        <v>50</v>
      </c>
    </row>
    <row r="47" customFormat="false" ht="15.8" hidden="false" customHeight="false" outlineLevel="0" collapsed="false">
      <c r="J47" s="0" t="s">
        <v>113</v>
      </c>
      <c r="K47" s="0" t="s">
        <v>1755</v>
      </c>
      <c r="L47" s="0" t="s">
        <v>113</v>
      </c>
    </row>
    <row r="48" customFormat="false" ht="15.8" hidden="false" customHeight="false" outlineLevel="0" collapsed="false">
      <c r="J48" s="0" t="s">
        <v>114</v>
      </c>
      <c r="K48" s="0" t="s">
        <v>1756</v>
      </c>
      <c r="L48" s="0" t="s">
        <v>114</v>
      </c>
    </row>
    <row r="49" customFormat="false" ht="15.8" hidden="false" customHeight="false" outlineLevel="0" collapsed="false">
      <c r="J49" s="0" t="s">
        <v>115</v>
      </c>
      <c r="K49" s="0" t="s">
        <v>1757</v>
      </c>
      <c r="L49" s="0" t="s">
        <v>115</v>
      </c>
    </row>
    <row r="50" customFormat="false" ht="15.8" hidden="false" customHeight="false" outlineLevel="0" collapsed="false">
      <c r="J50" s="0" t="s">
        <v>116</v>
      </c>
      <c r="K50" s="0" t="s">
        <v>1758</v>
      </c>
      <c r="L50" s="0" t="s">
        <v>116</v>
      </c>
    </row>
    <row r="51" customFormat="false" ht="15.8" hidden="false" customHeight="false" outlineLevel="0" collapsed="false">
      <c r="J51" s="0" t="s">
        <v>117</v>
      </c>
      <c r="K51" s="0" t="s">
        <v>1759</v>
      </c>
      <c r="L51" s="0" t="s">
        <v>117</v>
      </c>
    </row>
    <row r="52" customFormat="false" ht="15.8" hidden="false" customHeight="false" outlineLevel="0" collapsed="false">
      <c r="J52" s="0" t="s">
        <v>123</v>
      </c>
      <c r="K52" s="0" t="s">
        <v>1760</v>
      </c>
      <c r="L52" s="0" t="s">
        <v>123</v>
      </c>
    </row>
    <row r="53" customFormat="false" ht="15.8" hidden="false" customHeight="false" outlineLevel="0" collapsed="false">
      <c r="J53" s="0" t="s">
        <v>124</v>
      </c>
      <c r="K53" s="0" t="s">
        <v>1761</v>
      </c>
      <c r="L53" s="0" t="s">
        <v>124</v>
      </c>
    </row>
    <row r="54" customFormat="false" ht="15.8" hidden="false" customHeight="false" outlineLevel="0" collapsed="false">
      <c r="J54" s="0" t="s">
        <v>70</v>
      </c>
      <c r="K54" s="0" t="s">
        <v>1762</v>
      </c>
      <c r="L54" s="0" t="s">
        <v>70</v>
      </c>
    </row>
    <row r="55" customFormat="false" ht="15.8" hidden="false" customHeight="false" outlineLevel="0" collapsed="false">
      <c r="J55" s="0" t="s">
        <v>71</v>
      </c>
      <c r="K55" s="0" t="s">
        <v>1763</v>
      </c>
      <c r="L55" s="0" t="s">
        <v>71</v>
      </c>
    </row>
    <row r="56" customFormat="false" ht="15.8" hidden="false" customHeight="false" outlineLevel="0" collapsed="false">
      <c r="J56" s="0" t="s">
        <v>72</v>
      </c>
      <c r="K56" s="0" t="s">
        <v>1764</v>
      </c>
      <c r="L56" s="0" t="s">
        <v>72</v>
      </c>
    </row>
    <row r="57" customFormat="false" ht="15.8" hidden="false" customHeight="false" outlineLevel="0" collapsed="false">
      <c r="J57" s="0" t="s">
        <v>73</v>
      </c>
      <c r="K57" s="0" t="s">
        <v>1765</v>
      </c>
      <c r="L57" s="0" t="s">
        <v>73</v>
      </c>
    </row>
    <row r="58" customFormat="false" ht="15.8" hidden="false" customHeight="false" outlineLevel="0" collapsed="false">
      <c r="J58" s="0" t="s">
        <v>74</v>
      </c>
      <c r="K58" s="0" t="s">
        <v>1766</v>
      </c>
      <c r="L58" s="0" t="s">
        <v>74</v>
      </c>
    </row>
    <row r="59" customFormat="false" ht="15.8" hidden="false" customHeight="false" outlineLevel="0" collapsed="false">
      <c r="J59" s="0" t="s">
        <v>75</v>
      </c>
      <c r="K59" s="0" t="s">
        <v>1767</v>
      </c>
      <c r="L59" s="0" t="s">
        <v>75</v>
      </c>
    </row>
    <row r="60" customFormat="false" ht="15.8" hidden="false" customHeight="false" outlineLevel="0" collapsed="false">
      <c r="J60" s="0" t="s">
        <v>141</v>
      </c>
      <c r="K60" s="0" t="s">
        <v>1768</v>
      </c>
      <c r="L60" s="0" t="s">
        <v>141</v>
      </c>
    </row>
    <row r="61" customFormat="false" ht="15.8" hidden="false" customHeight="false" outlineLevel="0" collapsed="false">
      <c r="J61" s="0" t="s">
        <v>149</v>
      </c>
      <c r="K61" s="0" t="s">
        <v>1769</v>
      </c>
      <c r="L61" s="0" t="s">
        <v>149</v>
      </c>
    </row>
    <row r="62" customFormat="false" ht="15.8" hidden="false" customHeight="false" outlineLevel="0" collapsed="false">
      <c r="J62" s="0" t="s">
        <v>142</v>
      </c>
      <c r="K62" s="0" t="s">
        <v>1770</v>
      </c>
      <c r="L62" s="0" t="s">
        <v>142</v>
      </c>
    </row>
    <row r="63" customFormat="false" ht="15.8" hidden="false" customHeight="false" outlineLevel="0" collapsed="false">
      <c r="J63" s="0" t="s">
        <v>76</v>
      </c>
      <c r="K63" s="0" t="s">
        <v>1771</v>
      </c>
      <c r="L63" s="0" t="s">
        <v>76</v>
      </c>
    </row>
    <row r="64" customFormat="false" ht="15.8" hidden="false" customHeight="false" outlineLevel="0" collapsed="false">
      <c r="J64" s="0" t="s">
        <v>95</v>
      </c>
      <c r="K64" s="0" t="s">
        <v>1772</v>
      </c>
      <c r="L64" s="0" t="s">
        <v>95</v>
      </c>
    </row>
    <row r="65" customFormat="false" ht="15.8" hidden="false" customHeight="false" outlineLevel="0" collapsed="false">
      <c r="J65" s="0" t="s">
        <v>96</v>
      </c>
      <c r="K65" s="0" t="s">
        <v>1773</v>
      </c>
      <c r="L65" s="0" t="s">
        <v>96</v>
      </c>
    </row>
    <row r="66" customFormat="false" ht="15.8" hidden="false" customHeight="false" outlineLevel="0" collapsed="false">
      <c r="J66" s="0" t="s">
        <v>143</v>
      </c>
      <c r="K66" s="0" t="s">
        <v>1774</v>
      </c>
      <c r="L66" s="0" t="s">
        <v>143</v>
      </c>
    </row>
    <row r="67" customFormat="false" ht="15.8" hidden="false" customHeight="false" outlineLevel="0" collapsed="false">
      <c r="J67" s="0" t="s">
        <v>97</v>
      </c>
      <c r="K67" s="0" t="s">
        <v>1775</v>
      </c>
      <c r="L67" s="0" t="s">
        <v>97</v>
      </c>
    </row>
    <row r="68" customFormat="false" ht="15.8" hidden="false" customHeight="false" outlineLevel="0" collapsed="false">
      <c r="J68" s="0" t="s">
        <v>77</v>
      </c>
      <c r="K68" s="0" t="s">
        <v>1776</v>
      </c>
      <c r="L68" s="0" t="s">
        <v>77</v>
      </c>
    </row>
    <row r="69" customFormat="false" ht="15.8" hidden="false" customHeight="false" outlineLevel="0" collapsed="false">
      <c r="J69" s="0" t="s">
        <v>78</v>
      </c>
      <c r="K69" s="0" t="s">
        <v>1777</v>
      </c>
      <c r="L69" s="0" t="s">
        <v>78</v>
      </c>
    </row>
    <row r="70" customFormat="false" ht="15.8" hidden="false" customHeight="false" outlineLevel="0" collapsed="false">
      <c r="J70" s="0" t="s">
        <v>79</v>
      </c>
      <c r="K70" s="0" t="s">
        <v>1778</v>
      </c>
      <c r="L70" s="0" t="s">
        <v>79</v>
      </c>
    </row>
    <row r="71" customFormat="false" ht="15.8" hidden="false" customHeight="false" outlineLevel="0" collapsed="false">
      <c r="J71" s="0" t="s">
        <v>80</v>
      </c>
      <c r="K71" s="0" t="s">
        <v>1779</v>
      </c>
      <c r="L71" s="0" t="s">
        <v>80</v>
      </c>
    </row>
    <row r="72" customFormat="false" ht="15.8" hidden="false" customHeight="false" outlineLevel="0" collapsed="false">
      <c r="J72" s="0" t="s">
        <v>81</v>
      </c>
      <c r="K72" s="0" t="s">
        <v>1780</v>
      </c>
      <c r="L72" s="0" t="s">
        <v>81</v>
      </c>
    </row>
    <row r="73" customFormat="false" ht="15.8" hidden="false" customHeight="false" outlineLevel="0" collapsed="false">
      <c r="J73" s="0" t="s">
        <v>82</v>
      </c>
      <c r="K73" s="0" t="s">
        <v>1781</v>
      </c>
      <c r="L73" s="0" t="s">
        <v>82</v>
      </c>
    </row>
    <row r="74" customFormat="false" ht="15.8" hidden="false" customHeight="false" outlineLevel="0" collapsed="false">
      <c r="J74" s="0" t="s">
        <v>98</v>
      </c>
      <c r="K74" s="0" t="s">
        <v>1782</v>
      </c>
      <c r="L74" s="0" t="s">
        <v>98</v>
      </c>
    </row>
    <row r="75" customFormat="false" ht="15.8" hidden="false" customHeight="false" outlineLevel="0" collapsed="false">
      <c r="J75" s="0" t="s">
        <v>99</v>
      </c>
      <c r="K75" s="0" t="s">
        <v>1783</v>
      </c>
      <c r="L75" s="0" t="s">
        <v>99</v>
      </c>
    </row>
    <row r="76" customFormat="false" ht="15.8" hidden="false" customHeight="false" outlineLevel="0" collapsed="false">
      <c r="J76" s="0" t="s">
        <v>100</v>
      </c>
      <c r="K76" s="0" t="s">
        <v>1784</v>
      </c>
      <c r="L76" s="0" t="s">
        <v>100</v>
      </c>
    </row>
    <row r="77" customFormat="false" ht="15.8" hidden="false" customHeight="false" outlineLevel="0" collapsed="false">
      <c r="J77" s="0" t="s">
        <v>101</v>
      </c>
      <c r="K77" s="0" t="s">
        <v>1785</v>
      </c>
      <c r="L77" s="0" t="s">
        <v>101</v>
      </c>
    </row>
    <row r="78" customFormat="false" ht="15.8" hidden="false" customHeight="false" outlineLevel="0" collapsed="false">
      <c r="J78" s="0" t="s">
        <v>83</v>
      </c>
      <c r="K78" s="0" t="s">
        <v>1786</v>
      </c>
      <c r="L78" s="0" t="s">
        <v>83</v>
      </c>
    </row>
    <row r="79" customFormat="false" ht="15.8" hidden="false" customHeight="false" outlineLevel="0" collapsed="false">
      <c r="J79" s="0" t="s">
        <v>84</v>
      </c>
      <c r="K79" s="0" t="s">
        <v>1787</v>
      </c>
      <c r="L79" s="0" t="s">
        <v>84</v>
      </c>
    </row>
    <row r="80" customFormat="false" ht="15.8" hidden="false" customHeight="false" outlineLevel="0" collapsed="false">
      <c r="J80" s="0" t="s">
        <v>85</v>
      </c>
      <c r="K80" s="0" t="s">
        <v>1788</v>
      </c>
      <c r="L80" s="0" t="s">
        <v>85</v>
      </c>
    </row>
    <row r="81" customFormat="false" ht="15.8" hidden="false" customHeight="false" outlineLevel="0" collapsed="false">
      <c r="J81" s="0" t="s">
        <v>144</v>
      </c>
      <c r="K81" s="0" t="s">
        <v>1789</v>
      </c>
      <c r="L81" s="0" t="s">
        <v>144</v>
      </c>
    </row>
    <row r="82" customFormat="false" ht="15.8" hidden="false" customHeight="false" outlineLevel="0" collapsed="false">
      <c r="J82" s="0" t="s">
        <v>145</v>
      </c>
      <c r="K82" s="0" t="s">
        <v>1790</v>
      </c>
      <c r="L82" s="0" t="s">
        <v>145</v>
      </c>
    </row>
    <row r="83" customFormat="false" ht="15.8" hidden="false" customHeight="false" outlineLevel="0" collapsed="false">
      <c r="J83" s="0" t="s">
        <v>146</v>
      </c>
      <c r="K83" s="0" t="s">
        <v>1791</v>
      </c>
      <c r="L83" s="0" t="s">
        <v>146</v>
      </c>
    </row>
    <row r="84" customFormat="false" ht="15.8" hidden="false" customHeight="false" outlineLevel="0" collapsed="false">
      <c r="J84" s="0" t="s">
        <v>51</v>
      </c>
      <c r="K84" s="0" t="s">
        <v>1792</v>
      </c>
      <c r="L84" s="0" t="s">
        <v>51</v>
      </c>
    </row>
    <row r="85" customFormat="false" ht="15.8" hidden="false" customHeight="false" outlineLevel="0" collapsed="false">
      <c r="J85" s="0" t="s">
        <v>52</v>
      </c>
      <c r="K85" s="0" t="s">
        <v>1793</v>
      </c>
      <c r="L85" s="0" t="s">
        <v>52</v>
      </c>
    </row>
    <row r="86" customFormat="false" ht="15.8" hidden="false" customHeight="false" outlineLevel="0" collapsed="false">
      <c r="J86" s="0" t="s">
        <v>53</v>
      </c>
      <c r="K86" s="0" t="s">
        <v>1794</v>
      </c>
      <c r="L86" s="0" t="s">
        <v>53</v>
      </c>
    </row>
    <row r="87" customFormat="false" ht="15.8" hidden="false" customHeight="false" outlineLevel="0" collapsed="false">
      <c r="J87" s="0" t="s">
        <v>118</v>
      </c>
      <c r="K87" s="0" t="s">
        <v>1795</v>
      </c>
      <c r="L87" s="0" t="s">
        <v>118</v>
      </c>
    </row>
    <row r="88" customFormat="false" ht="15.8" hidden="false" customHeight="false" outlineLevel="0" collapsed="false">
      <c r="J88" s="0" t="s">
        <v>119</v>
      </c>
      <c r="K88" s="0" t="s">
        <v>1796</v>
      </c>
      <c r="L88" s="0" t="s">
        <v>119</v>
      </c>
    </row>
    <row r="89" customFormat="false" ht="15.8" hidden="false" customHeight="false" outlineLevel="0" collapsed="false">
      <c r="J89" s="0" t="s">
        <v>120</v>
      </c>
      <c r="K89" s="0" t="s">
        <v>1797</v>
      </c>
      <c r="L89" s="0" t="s">
        <v>120</v>
      </c>
    </row>
    <row r="90" customFormat="false" ht="15.8" hidden="false" customHeight="false" outlineLevel="0" collapsed="false">
      <c r="J90" s="0" t="s">
        <v>125</v>
      </c>
      <c r="K90" s="0" t="s">
        <v>1798</v>
      </c>
      <c r="L90" s="0" t="s">
        <v>125</v>
      </c>
    </row>
    <row r="91" customFormat="false" ht="15.8" hidden="false" customHeight="false" outlineLevel="0" collapsed="false">
      <c r="J91" s="0" t="s">
        <v>126</v>
      </c>
      <c r="K91" s="0" t="s">
        <v>1799</v>
      </c>
      <c r="L91" s="0" t="s">
        <v>126</v>
      </c>
    </row>
    <row r="92" customFormat="false" ht="15.8" hidden="false" customHeight="false" outlineLevel="0" collapsed="false">
      <c r="J92" s="0" t="s">
        <v>147</v>
      </c>
      <c r="K92" s="0" t="s">
        <v>1800</v>
      </c>
      <c r="L92" s="0" t="s">
        <v>147</v>
      </c>
    </row>
    <row r="93" customFormat="false" ht="15.8" hidden="false" customHeight="false" outlineLevel="0" collapsed="false">
      <c r="J93" s="0" t="s">
        <v>102</v>
      </c>
      <c r="K93" s="0" t="s">
        <v>1801</v>
      </c>
      <c r="L93" s="0" t="s">
        <v>102</v>
      </c>
    </row>
    <row r="94" customFormat="false" ht="15.8" hidden="false" customHeight="false" outlineLevel="0" collapsed="false">
      <c r="J94" s="0" t="s">
        <v>103</v>
      </c>
      <c r="K94" s="0" t="s">
        <v>1802</v>
      </c>
      <c r="L94" s="0" t="s">
        <v>103</v>
      </c>
    </row>
    <row r="95" customFormat="false" ht="15.8" hidden="false" customHeight="false" outlineLevel="0" collapsed="false">
      <c r="J95" s="0" t="s">
        <v>121</v>
      </c>
      <c r="K95" s="0" t="s">
        <v>1803</v>
      </c>
      <c r="L95" s="0" t="s">
        <v>121</v>
      </c>
    </row>
    <row r="96" customFormat="false" ht="15.8" hidden="false" customHeight="false" outlineLevel="0" collapsed="false">
      <c r="J96" s="0" t="s">
        <v>148</v>
      </c>
      <c r="K96" s="0" t="s">
        <v>1804</v>
      </c>
      <c r="L96" s="0" t="s">
        <v>148</v>
      </c>
    </row>
    <row r="97" customFormat="false" ht="15.8" hidden="false" customHeight="false" outlineLevel="0" collapsed="false">
      <c r="J97" s="0" t="s">
        <v>104</v>
      </c>
      <c r="K97" s="0" t="s">
        <v>1805</v>
      </c>
      <c r="L97" s="0" t="s">
        <v>104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N1079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F2" activeCellId="0" sqref="F2"/>
    </sheetView>
  </sheetViews>
  <sheetFormatPr defaultRowHeight="15.8"/>
  <cols>
    <col collapsed="false" hidden="false" max="1" min="1" style="0" width="37.0408163265306"/>
    <col collapsed="false" hidden="false" max="2" min="2" style="0" width="48.515306122449"/>
    <col collapsed="false" hidden="false" max="3" min="3" style="0" width="24.6326530612245"/>
    <col collapsed="false" hidden="false" max="4" min="4" style="0" width="17.2959183673469"/>
    <col collapsed="false" hidden="false" max="5" min="5" style="0" width="14.2908163265306"/>
    <col collapsed="false" hidden="false" max="6" min="6" style="0" width="11.5204081632653"/>
    <col collapsed="false" hidden="false" max="7" min="7" style="0" width="41.9387755102041"/>
    <col collapsed="false" hidden="false" max="8" min="8" style="0" width="15.6071428571429"/>
    <col collapsed="false" hidden="false" max="12" min="9" style="0" width="13.3469387755102"/>
    <col collapsed="false" hidden="false" max="1025" min="13" style="0" width="11.5204081632653"/>
  </cols>
  <sheetData>
    <row r="1" customFormat="false" ht="15.8" hidden="false" customHeight="false" outlineLevel="0" collapsed="false">
      <c r="A1" s="24" t="s">
        <v>0</v>
      </c>
      <c r="B1" s="24" t="s">
        <v>23</v>
      </c>
      <c r="C1" s="24" t="s">
        <v>1654</v>
      </c>
      <c r="D1" s="0" t="s">
        <v>150</v>
      </c>
      <c r="E1" s="0" t="s">
        <v>151</v>
      </c>
      <c r="F1" s="0" t="s">
        <v>155</v>
      </c>
      <c r="G1" s="25" t="s">
        <v>1806</v>
      </c>
      <c r="H1" s="26" t="s">
        <v>1807</v>
      </c>
      <c r="I1" s="26" t="s">
        <v>1808</v>
      </c>
      <c r="J1" s="26" t="s">
        <v>1809</v>
      </c>
      <c r="K1" s="26" t="s">
        <v>1810</v>
      </c>
      <c r="L1" s="26" t="s">
        <v>1811</v>
      </c>
    </row>
    <row r="2" customFormat="false" ht="15.8" hidden="false" customHeight="false" outlineLevel="0" collapsed="false">
      <c r="A2" s="27" t="s">
        <v>7</v>
      </c>
      <c r="B2" s="27" t="s">
        <v>31</v>
      </c>
      <c r="C2" s="27" t="s">
        <v>1666</v>
      </c>
      <c r="D2" s="0" t="str">
        <f aca="false">VLOOKUP(A2,Nomenclature!$D$1:$E$9,2,0)</f>
        <v>01</v>
      </c>
      <c r="E2" s="0" t="str">
        <f aca="false">VLOOKUP(B2,Nomenclature!$J$1:$K$97,2,0)</f>
        <v>42</v>
      </c>
      <c r="F2" s="0" t="str">
        <f aca="false">CONCATENATE(D2,E2)</f>
        <v>0142</v>
      </c>
      <c r="G2" s="28" t="n">
        <v>44.2336907640432</v>
      </c>
      <c r="H2" s="28" t="n">
        <v>30.9635835348302</v>
      </c>
      <c r="I2" s="28" t="n">
        <v>15.4817917674151</v>
      </c>
      <c r="J2" s="28" t="n">
        <v>15.4817917674151</v>
      </c>
      <c r="K2" s="28" t="n">
        <v>15.4817917674151</v>
      </c>
      <c r="L2" s="28" t="n">
        <v>15.4817917674151</v>
      </c>
      <c r="M2" s="29" t="n">
        <f aca="false">H2/G2</f>
        <v>0.699999999999999</v>
      </c>
      <c r="N2" s="0" t="n">
        <f aca="false">I2/G2</f>
        <v>0.35</v>
      </c>
    </row>
    <row r="3" customFormat="false" ht="15.8" hidden="false" customHeight="false" outlineLevel="0" collapsed="false">
      <c r="A3" s="24" t="s">
        <v>7</v>
      </c>
      <c r="B3" s="24" t="s">
        <v>47</v>
      </c>
      <c r="C3" s="24" t="s">
        <v>1666</v>
      </c>
      <c r="D3" s="0" t="str">
        <f aca="false">VLOOKUP(A3,Nomenclature!$D$1:$E$9,2,0)</f>
        <v>01</v>
      </c>
      <c r="E3" s="0" t="str">
        <f aca="false">VLOOKUP(B3,Nomenclature!$J$1:$K$97,2,0)</f>
        <v>44</v>
      </c>
      <c r="F3" s="0" t="str">
        <f aca="false">CONCATENATE(D3,E3)</f>
        <v>0144</v>
      </c>
      <c r="G3" s="30" t="n">
        <v>24.748950104141</v>
      </c>
      <c r="H3" s="28" t="n">
        <v>17.3242650728987</v>
      </c>
      <c r="I3" s="28" t="n">
        <v>8.66213253644934</v>
      </c>
      <c r="J3" s="28" t="n">
        <v>8.66213253644934</v>
      </c>
      <c r="K3" s="28" t="n">
        <v>8.66213253644934</v>
      </c>
      <c r="L3" s="28" t="n">
        <v>8.66213253644934</v>
      </c>
      <c r="M3" s="29" t="n">
        <f aca="false">H3/G3</f>
        <v>0.7</v>
      </c>
      <c r="N3" s="0" t="n">
        <f aca="false">I3/G3</f>
        <v>0.35</v>
      </c>
    </row>
    <row r="4" customFormat="false" ht="15.8" hidden="false" customHeight="false" outlineLevel="0" collapsed="false">
      <c r="A4" s="24" t="s">
        <v>7</v>
      </c>
      <c r="B4" s="24" t="s">
        <v>50</v>
      </c>
      <c r="C4" s="24" t="s">
        <v>1666</v>
      </c>
      <c r="D4" s="0" t="str">
        <f aca="false">VLOOKUP(A4,Nomenclature!$D$1:$E$9,2,0)</f>
        <v>01</v>
      </c>
      <c r="E4" s="0" t="str">
        <f aca="false">VLOOKUP(B4,Nomenclature!$J$1:$K$97,2,0)</f>
        <v>45</v>
      </c>
      <c r="F4" s="0" t="str">
        <f aca="false">CONCATENATE(D4,E4)</f>
        <v>0145</v>
      </c>
      <c r="G4" s="30" t="n">
        <v>155.939358560412</v>
      </c>
      <c r="H4" s="28" t="n">
        <v>109.157550992288</v>
      </c>
      <c r="I4" s="28" t="n">
        <v>54.5787754961442</v>
      </c>
      <c r="J4" s="28" t="n">
        <v>54.5787754961442</v>
      </c>
      <c r="K4" s="28" t="n">
        <v>54.5787754961442</v>
      </c>
      <c r="L4" s="28" t="n">
        <v>54.5787754961442</v>
      </c>
      <c r="M4" s="29" t="n">
        <f aca="false">H4/G4</f>
        <v>0.699999999999997</v>
      </c>
      <c r="N4" s="0" t="n">
        <f aca="false">I4/G4</f>
        <v>0.35</v>
      </c>
    </row>
    <row r="5" customFormat="false" ht="15.8" hidden="false" customHeight="false" outlineLevel="0" collapsed="false">
      <c r="A5" s="24" t="s">
        <v>7</v>
      </c>
      <c r="B5" s="24" t="s">
        <v>51</v>
      </c>
      <c r="C5" s="24" t="s">
        <v>1666</v>
      </c>
      <c r="D5" s="0" t="str">
        <f aca="false">VLOOKUP(A5,Nomenclature!$D$1:$E$9,2,0)</f>
        <v>01</v>
      </c>
      <c r="E5" s="0" t="str">
        <f aca="false">VLOOKUP(B5,Nomenclature!$J$1:$K$97,2,0)</f>
        <v>83</v>
      </c>
      <c r="F5" s="0" t="str">
        <f aca="false">CONCATENATE(D5,E5)</f>
        <v>0183</v>
      </c>
      <c r="G5" s="30" t="n">
        <v>44.0102733761907</v>
      </c>
      <c r="H5" s="28" t="n">
        <v>30.8071913633335</v>
      </c>
      <c r="I5" s="28" t="n">
        <v>15.4035956816667</v>
      </c>
      <c r="J5" s="28" t="n">
        <v>15.4035956816667</v>
      </c>
      <c r="K5" s="28" t="n">
        <v>15.4035956816667</v>
      </c>
      <c r="L5" s="28" t="n">
        <v>15.4035956816667</v>
      </c>
      <c r="M5" s="29" t="n">
        <f aca="false">H5/G5</f>
        <v>0.7</v>
      </c>
      <c r="N5" s="0" t="n">
        <f aca="false">I5/G5</f>
        <v>0.349999999999999</v>
      </c>
    </row>
    <row r="6" customFormat="false" ht="15.8" hidden="false" customHeight="false" outlineLevel="0" collapsed="false">
      <c r="A6" s="24" t="s">
        <v>7</v>
      </c>
      <c r="B6" s="24" t="s">
        <v>52</v>
      </c>
      <c r="C6" s="24" t="s">
        <v>1666</v>
      </c>
      <c r="D6" s="0" t="str">
        <f aca="false">VLOOKUP(A6,Nomenclature!$D$1:$E$9,2,0)</f>
        <v>01</v>
      </c>
      <c r="E6" s="0" t="str">
        <f aca="false">VLOOKUP(B6,Nomenclature!$J$1:$K$97,2,0)</f>
        <v>84</v>
      </c>
      <c r="F6" s="0" t="str">
        <f aca="false">CONCATENATE(D6,E6)</f>
        <v>0184</v>
      </c>
      <c r="G6" s="30" t="n">
        <v>57.9258295201911</v>
      </c>
      <c r="H6" s="28" t="n">
        <v>40.5480806641338</v>
      </c>
      <c r="I6" s="28" t="n">
        <v>20.2740403320669</v>
      </c>
      <c r="J6" s="28" t="n">
        <v>20.2740403320669</v>
      </c>
      <c r="K6" s="28" t="n">
        <v>20.2740403320669</v>
      </c>
      <c r="L6" s="28" t="n">
        <v>20.2740403320669</v>
      </c>
      <c r="M6" s="29" t="n">
        <f aca="false">H6/G6</f>
        <v>0.7</v>
      </c>
      <c r="N6" s="0" t="n">
        <f aca="false">I6/G6</f>
        <v>0.35</v>
      </c>
    </row>
    <row r="7" customFormat="false" ht="15.8" hidden="false" customHeight="false" outlineLevel="0" collapsed="false">
      <c r="A7" s="24" t="s">
        <v>7</v>
      </c>
      <c r="B7" s="24" t="s">
        <v>53</v>
      </c>
      <c r="C7" s="24" t="s">
        <v>1666</v>
      </c>
      <c r="D7" s="0" t="str">
        <f aca="false">VLOOKUP(A7,Nomenclature!$D$1:$E$9,2,0)</f>
        <v>01</v>
      </c>
      <c r="E7" s="0" t="str">
        <f aca="false">VLOOKUP(B7,Nomenclature!$J$1:$K$97,2,0)</f>
        <v>85</v>
      </c>
      <c r="F7" s="0" t="str">
        <f aca="false">CONCATENATE(D7,E7)</f>
        <v>0185</v>
      </c>
      <c r="G7" s="30" t="n">
        <v>75.4748859436234</v>
      </c>
      <c r="H7" s="28" t="n">
        <v>52.8324201605364</v>
      </c>
      <c r="I7" s="28" t="n">
        <v>26.4162100802682</v>
      </c>
      <c r="J7" s="28" t="n">
        <v>26.4162100802682</v>
      </c>
      <c r="K7" s="28" t="n">
        <v>26.4162100802682</v>
      </c>
      <c r="L7" s="28" t="n">
        <v>26.4162100802682</v>
      </c>
      <c r="M7" s="29" t="n">
        <f aca="false">H7/G7</f>
        <v>0.7</v>
      </c>
      <c r="N7" s="0" t="n">
        <f aca="false">I7/G7</f>
        <v>0.35</v>
      </c>
    </row>
    <row r="8" customFormat="false" ht="15.8" hidden="false" customHeight="false" outlineLevel="0" collapsed="false">
      <c r="A8" s="24" t="s">
        <v>14</v>
      </c>
      <c r="B8" s="24" t="s">
        <v>54</v>
      </c>
      <c r="C8" s="24" t="s">
        <v>1666</v>
      </c>
      <c r="D8" s="0" t="str">
        <f aca="false">VLOOKUP(A8,Nomenclature!$D$1:$E$9,2,0)</f>
        <v>02</v>
      </c>
      <c r="E8" s="0" t="str">
        <f aca="false">VLOOKUP(B8,Nomenclature!$J$1:$K$97,2,0)</f>
        <v>16</v>
      </c>
      <c r="F8" s="0" t="str">
        <f aca="false">CONCATENATE(D8,E8)</f>
        <v>0216</v>
      </c>
      <c r="G8" s="30" t="n">
        <v>87.2114882905106</v>
      </c>
      <c r="H8" s="28" t="n">
        <v>61.0480418033574</v>
      </c>
      <c r="I8" s="28" t="n">
        <v>30.5240209016787</v>
      </c>
      <c r="J8" s="28" t="n">
        <v>30.5240209016787</v>
      </c>
      <c r="K8" s="28" t="n">
        <v>30.5240209016787</v>
      </c>
      <c r="L8" s="28" t="n">
        <v>30.5240209016787</v>
      </c>
      <c r="M8" s="29" t="n">
        <f aca="false">H8/G8</f>
        <v>0.7</v>
      </c>
      <c r="N8" s="0" t="n">
        <f aca="false">I8/G8</f>
        <v>0.35</v>
      </c>
    </row>
    <row r="9" customFormat="false" ht="15.8" hidden="false" customHeight="false" outlineLevel="0" collapsed="false">
      <c r="A9" s="24" t="s">
        <v>14</v>
      </c>
      <c r="B9" s="24" t="s">
        <v>57</v>
      </c>
      <c r="C9" s="24" t="s">
        <v>1666</v>
      </c>
      <c r="D9" s="0" t="str">
        <f aca="false">VLOOKUP(A9,Nomenclature!$D$1:$E$9,2,0)</f>
        <v>02</v>
      </c>
      <c r="E9" s="0" t="str">
        <f aca="false">VLOOKUP(B9,Nomenclature!$J$1:$K$97,2,0)</f>
        <v>20</v>
      </c>
      <c r="F9" s="0" t="str">
        <f aca="false">CONCATENATE(D9,E9)</f>
        <v>0220</v>
      </c>
      <c r="G9" s="30" t="n">
        <v>63.9363162681479</v>
      </c>
      <c r="H9" s="28" t="n">
        <v>44.7554213877035</v>
      </c>
      <c r="I9" s="28" t="n">
        <v>22.3777106938518</v>
      </c>
      <c r="J9" s="28" t="n">
        <v>22.3777106938518</v>
      </c>
      <c r="K9" s="28" t="n">
        <v>22.3777106938518</v>
      </c>
      <c r="L9" s="28" t="n">
        <v>22.3777106938518</v>
      </c>
      <c r="M9" s="29" t="n">
        <f aca="false">H9/G9</f>
        <v>0.7</v>
      </c>
      <c r="N9" s="0" t="n">
        <f aca="false">I9/G9</f>
        <v>0.350000000000001</v>
      </c>
    </row>
    <row r="10" customFormat="false" ht="15.8" hidden="false" customHeight="false" outlineLevel="0" collapsed="false">
      <c r="A10" s="24" t="s">
        <v>14</v>
      </c>
      <c r="B10" s="24" t="s">
        <v>58</v>
      </c>
      <c r="C10" s="24" t="s">
        <v>1666</v>
      </c>
      <c r="D10" s="0" t="str">
        <f aca="false">VLOOKUP(A10,Nomenclature!$D$1:$E$9,2,0)</f>
        <v>02</v>
      </c>
      <c r="E10" s="0" t="str">
        <f aca="false">VLOOKUP(B10,Nomenclature!$J$1:$K$97,2,0)</f>
        <v>21</v>
      </c>
      <c r="F10" s="0" t="str">
        <f aca="false">CONCATENATE(D10,E10)</f>
        <v>0221</v>
      </c>
      <c r="G10" s="30" t="n">
        <v>76.7308084263741</v>
      </c>
      <c r="H10" s="28" t="n">
        <v>53.7115658984619</v>
      </c>
      <c r="I10" s="28" t="n">
        <v>26.8557829492309</v>
      </c>
      <c r="J10" s="28" t="n">
        <v>26.8557829492309</v>
      </c>
      <c r="K10" s="28" t="n">
        <v>26.8557829492309</v>
      </c>
      <c r="L10" s="28" t="n">
        <v>26.8557829492309</v>
      </c>
      <c r="M10" s="29" t="n">
        <f aca="false">H10/G10</f>
        <v>0.7</v>
      </c>
      <c r="N10" s="0" t="n">
        <f aca="false">I10/G10</f>
        <v>0.35</v>
      </c>
    </row>
    <row r="11" customFormat="false" ht="15.8" hidden="false" customHeight="false" outlineLevel="0" collapsed="false">
      <c r="A11" s="24" t="s">
        <v>14</v>
      </c>
      <c r="B11" s="24" t="s">
        <v>59</v>
      </c>
      <c r="C11" s="24" t="s">
        <v>1666</v>
      </c>
      <c r="D11" s="0" t="str">
        <f aca="false">VLOOKUP(A11,Nomenclature!$D$1:$E$9,2,0)</f>
        <v>02</v>
      </c>
      <c r="E11" s="0" t="str">
        <f aca="false">VLOOKUP(B11,Nomenclature!$J$1:$K$97,2,0)</f>
        <v>22</v>
      </c>
      <c r="F11" s="0" t="str">
        <f aca="false">CONCATENATE(D11,E11)</f>
        <v>0222</v>
      </c>
      <c r="G11" s="30" t="n">
        <v>91.4718691989803</v>
      </c>
      <c r="H11" s="28" t="n">
        <v>64.0303084392862</v>
      </c>
      <c r="I11" s="28" t="n">
        <v>32.0151542196431</v>
      </c>
      <c r="J11" s="28" t="n">
        <v>32.0151542196431</v>
      </c>
      <c r="K11" s="28" t="n">
        <v>32.0151542196431</v>
      </c>
      <c r="L11" s="28" t="n">
        <v>32.0151542196431</v>
      </c>
      <c r="M11" s="29" t="n">
        <f aca="false">H11/G11</f>
        <v>0.7</v>
      </c>
      <c r="N11" s="0" t="n">
        <f aca="false">I11/G11</f>
        <v>0.35</v>
      </c>
    </row>
    <row r="12" customFormat="false" ht="15.8" hidden="false" customHeight="false" outlineLevel="0" collapsed="false">
      <c r="A12" s="24" t="s">
        <v>14</v>
      </c>
      <c r="B12" s="24" t="s">
        <v>60</v>
      </c>
      <c r="C12" s="24" t="s">
        <v>1666</v>
      </c>
      <c r="D12" s="0" t="str">
        <f aca="false">VLOOKUP(A12,Nomenclature!$D$1:$E$9,2,0)</f>
        <v>02</v>
      </c>
      <c r="E12" s="0" t="str">
        <f aca="false">VLOOKUP(B12,Nomenclature!$J$1:$K$97,2,0)</f>
        <v>23</v>
      </c>
      <c r="F12" s="0" t="str">
        <f aca="false">CONCATENATE(D12,E12)</f>
        <v>0223</v>
      </c>
      <c r="G12" s="30" t="n">
        <v>74.6241210525143</v>
      </c>
      <c r="H12" s="28" t="n">
        <v>52.23688473676</v>
      </c>
      <c r="I12" s="28" t="n">
        <v>26.11844236838</v>
      </c>
      <c r="J12" s="28" t="n">
        <v>26.11844236838</v>
      </c>
      <c r="K12" s="28" t="n">
        <v>26.11844236838</v>
      </c>
      <c r="L12" s="28" t="n">
        <v>26.11844236838</v>
      </c>
      <c r="M12" s="29" t="n">
        <f aca="false">H12/G12</f>
        <v>0.7</v>
      </c>
      <c r="N12" s="0" t="n">
        <f aca="false">I12/G12</f>
        <v>0.35</v>
      </c>
    </row>
    <row r="13" customFormat="false" ht="15.8" hidden="false" customHeight="false" outlineLevel="0" collapsed="false">
      <c r="A13" s="24" t="s">
        <v>14</v>
      </c>
      <c r="B13" s="24" t="s">
        <v>61</v>
      </c>
      <c r="C13" s="24" t="s">
        <v>1666</v>
      </c>
      <c r="D13" s="0" t="str">
        <f aca="false">VLOOKUP(A13,Nomenclature!$D$1:$E$9,2,0)</f>
        <v>02</v>
      </c>
      <c r="E13" s="0" t="str">
        <f aca="false">VLOOKUP(B13,Nomenclature!$J$1:$K$97,2,0)</f>
        <v>24</v>
      </c>
      <c r="F13" s="0" t="str">
        <f aca="false">CONCATENATE(D13,E13)</f>
        <v>0224</v>
      </c>
      <c r="G13" s="30" t="n">
        <v>79.6169502550848</v>
      </c>
      <c r="H13" s="28" t="n">
        <v>55.7318651785593</v>
      </c>
      <c r="I13" s="28" t="n">
        <v>27.8659325892797</v>
      </c>
      <c r="J13" s="28" t="n">
        <v>27.8659325892797</v>
      </c>
      <c r="K13" s="28" t="n">
        <v>27.8659325892797</v>
      </c>
      <c r="L13" s="28" t="n">
        <v>27.8659325892797</v>
      </c>
      <c r="M13" s="29" t="n">
        <f aca="false">H13/G13</f>
        <v>0.699999999999999</v>
      </c>
      <c r="N13" s="0" t="n">
        <f aca="false">I13/G13</f>
        <v>0.35</v>
      </c>
    </row>
    <row r="14" customFormat="false" ht="15.8" hidden="false" customHeight="false" outlineLevel="0" collapsed="false">
      <c r="A14" s="24" t="s">
        <v>14</v>
      </c>
      <c r="B14" s="24" t="s">
        <v>62</v>
      </c>
      <c r="C14" s="24" t="s">
        <v>1666</v>
      </c>
      <c r="D14" s="0" t="str">
        <f aca="false">VLOOKUP(A14,Nomenclature!$D$1:$E$9,2,0)</f>
        <v>02</v>
      </c>
      <c r="E14" s="0" t="str">
        <f aca="false">VLOOKUP(B14,Nomenclature!$J$1:$K$97,2,0)</f>
        <v>25</v>
      </c>
      <c r="F14" s="0" t="str">
        <f aca="false">CONCATENATE(D14,E14)</f>
        <v>0225</v>
      </c>
      <c r="G14" s="30" t="n">
        <v>117.03437743695</v>
      </c>
      <c r="H14" s="28" t="n">
        <v>81.9240642058651</v>
      </c>
      <c r="I14" s="28" t="n">
        <v>40.9620321029326</v>
      </c>
      <c r="J14" s="28" t="n">
        <v>40.9620321029326</v>
      </c>
      <c r="K14" s="28" t="n">
        <v>40.9620321029326</v>
      </c>
      <c r="L14" s="28" t="n">
        <v>40.9620321029326</v>
      </c>
      <c r="M14" s="29" t="n">
        <f aca="false">H14/G14</f>
        <v>0.700000000000001</v>
      </c>
      <c r="N14" s="0" t="n">
        <f aca="false">I14/G14</f>
        <v>0.350000000000001</v>
      </c>
    </row>
    <row r="15" customFormat="false" ht="15.8" hidden="false" customHeight="false" outlineLevel="0" collapsed="false">
      <c r="A15" s="24" t="s">
        <v>14</v>
      </c>
      <c r="B15" s="24" t="s">
        <v>63</v>
      </c>
      <c r="C15" s="24" t="s">
        <v>1666</v>
      </c>
      <c r="D15" s="0" t="str">
        <f aca="false">VLOOKUP(A15,Nomenclature!$D$1:$E$9,2,0)</f>
        <v>02</v>
      </c>
      <c r="E15" s="0" t="str">
        <f aca="false">VLOOKUP(B15,Nomenclature!$J$1:$K$97,2,0)</f>
        <v>29</v>
      </c>
      <c r="F15" s="0" t="str">
        <f aca="false">CONCATENATE(D15,E15)</f>
        <v>0229</v>
      </c>
      <c r="G15" s="30" t="n">
        <v>152.923158736859</v>
      </c>
      <c r="H15" s="28" t="n">
        <v>107.046211115801</v>
      </c>
      <c r="I15" s="28" t="n">
        <v>53.5231055579007</v>
      </c>
      <c r="J15" s="28" t="n">
        <v>53.5231055579007</v>
      </c>
      <c r="K15" s="28" t="n">
        <v>53.5231055579007</v>
      </c>
      <c r="L15" s="28" t="n">
        <v>53.5231055579007</v>
      </c>
      <c r="M15" s="29" t="n">
        <f aca="false">H15/G15</f>
        <v>0.699999999999998</v>
      </c>
      <c r="N15" s="0" t="n">
        <f aca="false">I15/G15</f>
        <v>0.35</v>
      </c>
    </row>
    <row r="16" customFormat="false" ht="15.8" hidden="false" customHeight="false" outlineLevel="0" collapsed="false">
      <c r="A16" s="24" t="s">
        <v>14</v>
      </c>
      <c r="B16" s="24" t="s">
        <v>64</v>
      </c>
      <c r="C16" s="24" t="s">
        <v>1666</v>
      </c>
      <c r="D16" s="0" t="str">
        <f aca="false">VLOOKUP(A16,Nomenclature!$D$1:$E$9,2,0)</f>
        <v>02</v>
      </c>
      <c r="E16" s="0" t="str">
        <f aca="false">VLOOKUP(B16,Nomenclature!$J$1:$K$97,2,0)</f>
        <v>30</v>
      </c>
      <c r="F16" s="0" t="str">
        <f aca="false">CONCATENATE(D16,E16)</f>
        <v>0230</v>
      </c>
      <c r="G16" s="30" t="n">
        <v>95.9566859059004</v>
      </c>
      <c r="H16" s="28" t="n">
        <v>67.1696801341303</v>
      </c>
      <c r="I16" s="28" t="n">
        <v>33.5848400670651</v>
      </c>
      <c r="J16" s="28" t="n">
        <v>33.5848400670651</v>
      </c>
      <c r="K16" s="28" t="n">
        <v>33.5848400670651</v>
      </c>
      <c r="L16" s="28" t="n">
        <v>33.5848400670651</v>
      </c>
      <c r="M16" s="29" t="n">
        <f aca="false">H16/G16</f>
        <v>0.7</v>
      </c>
      <c r="N16" s="0" t="n">
        <f aca="false">I16/G16</f>
        <v>0.35</v>
      </c>
    </row>
    <row r="17" customFormat="false" ht="15.8" hidden="false" customHeight="false" outlineLevel="0" collapsed="false">
      <c r="A17" s="24" t="s">
        <v>14</v>
      </c>
      <c r="B17" s="24" t="s">
        <v>65</v>
      </c>
      <c r="C17" s="24" t="s">
        <v>1666</v>
      </c>
      <c r="D17" s="0" t="str">
        <f aca="false">VLOOKUP(A17,Nomenclature!$D$1:$E$9,2,0)</f>
        <v>02</v>
      </c>
      <c r="E17" s="0" t="str">
        <f aca="false">VLOOKUP(B17,Nomenclature!$J$1:$K$97,2,0)</f>
        <v>31</v>
      </c>
      <c r="F17" s="0" t="str">
        <f aca="false">CONCATENATE(D17,E17)</f>
        <v>0231</v>
      </c>
      <c r="G17" s="30" t="n">
        <v>80.6684935480084</v>
      </c>
      <c r="H17" s="28" t="n">
        <v>56.4679454836059</v>
      </c>
      <c r="I17" s="28" t="n">
        <v>28.2339727418029</v>
      </c>
      <c r="J17" s="28" t="n">
        <v>28.2339727418029</v>
      </c>
      <c r="K17" s="28" t="n">
        <v>28.2339727418029</v>
      </c>
      <c r="L17" s="28" t="n">
        <v>28.2339727418029</v>
      </c>
      <c r="M17" s="29" t="n">
        <f aca="false">H17/G17</f>
        <v>0.7</v>
      </c>
      <c r="N17" s="0" t="n">
        <f aca="false">I17/G17</f>
        <v>0.35</v>
      </c>
    </row>
    <row r="18" customFormat="false" ht="15.8" hidden="false" customHeight="false" outlineLevel="0" collapsed="false">
      <c r="A18" s="24" t="s">
        <v>14</v>
      </c>
      <c r="B18" s="24" t="s">
        <v>66</v>
      </c>
      <c r="C18" s="24" t="s">
        <v>1666</v>
      </c>
      <c r="D18" s="0" t="str">
        <f aca="false">VLOOKUP(A18,Nomenclature!$D$1:$E$9,2,0)</f>
        <v>02</v>
      </c>
      <c r="E18" s="0" t="str">
        <f aca="false">VLOOKUP(B18,Nomenclature!$J$1:$K$97,2,0)</f>
        <v>37</v>
      </c>
      <c r="F18" s="0" t="str">
        <f aca="false">CONCATENATE(D18,E18)</f>
        <v>0237</v>
      </c>
      <c r="G18" s="30" t="n">
        <v>117.03437743695</v>
      </c>
      <c r="H18" s="28" t="n">
        <v>81.9240642058651</v>
      </c>
      <c r="I18" s="28" t="n">
        <v>40.9620321029326</v>
      </c>
      <c r="J18" s="28" t="n">
        <v>40.9620321029326</v>
      </c>
      <c r="K18" s="28" t="n">
        <v>40.9620321029326</v>
      </c>
      <c r="L18" s="28" t="n">
        <v>40.9620321029326</v>
      </c>
      <c r="M18" s="29" t="n">
        <f aca="false">H18/G18</f>
        <v>0.700000000000001</v>
      </c>
      <c r="N18" s="0" t="n">
        <f aca="false">I18/G18</f>
        <v>0.350000000000001</v>
      </c>
    </row>
    <row r="19" customFormat="false" ht="15.8" hidden="false" customHeight="false" outlineLevel="0" collapsed="false">
      <c r="A19" s="24" t="s">
        <v>14</v>
      </c>
      <c r="B19" s="24" t="s">
        <v>67</v>
      </c>
      <c r="C19" s="24" t="s">
        <v>1666</v>
      </c>
      <c r="D19" s="0" t="str">
        <f aca="false">VLOOKUP(A19,Nomenclature!$D$1:$E$9,2,0)</f>
        <v>02</v>
      </c>
      <c r="E19" s="0" t="str">
        <f aca="false">VLOOKUP(B19,Nomenclature!$J$1:$K$97,2,0)</f>
        <v>38</v>
      </c>
      <c r="F19" s="0" t="str">
        <f aca="false">CONCATENATE(D19,E19)</f>
        <v>0238</v>
      </c>
      <c r="G19" s="30" t="n">
        <v>74.7849871339456</v>
      </c>
      <c r="H19" s="28" t="n">
        <v>52.3494909937619</v>
      </c>
      <c r="I19" s="28" t="n">
        <v>26.174745496881</v>
      </c>
      <c r="J19" s="28" t="n">
        <v>26.174745496881</v>
      </c>
      <c r="K19" s="28" t="n">
        <v>26.174745496881</v>
      </c>
      <c r="L19" s="28" t="n">
        <v>26.174745496881</v>
      </c>
      <c r="M19" s="29" t="n">
        <f aca="false">H19/G19</f>
        <v>0.7</v>
      </c>
      <c r="N19" s="0" t="n">
        <f aca="false">I19/G19</f>
        <v>0.35</v>
      </c>
    </row>
    <row r="20" customFormat="false" ht="15.8" hidden="false" customHeight="false" outlineLevel="0" collapsed="false">
      <c r="A20" s="24" t="s">
        <v>14</v>
      </c>
      <c r="B20" s="24" t="s">
        <v>68</v>
      </c>
      <c r="C20" s="24" t="s">
        <v>1666</v>
      </c>
      <c r="D20" s="0" t="str">
        <f aca="false">VLOOKUP(A20,Nomenclature!$D$1:$E$9,2,0)</f>
        <v>02</v>
      </c>
      <c r="E20" s="0" t="str">
        <f aca="false">VLOOKUP(B20,Nomenclature!$J$1:$K$97,2,0)</f>
        <v>39</v>
      </c>
      <c r="F20" s="0" t="str">
        <f aca="false">CONCATENATE(D20,E20)</f>
        <v>0239</v>
      </c>
      <c r="G20" s="30" t="n">
        <v>117.03437743695</v>
      </c>
      <c r="H20" s="28" t="n">
        <v>81.9240642058651</v>
      </c>
      <c r="I20" s="28" t="n">
        <v>40.9620321029326</v>
      </c>
      <c r="J20" s="28" t="n">
        <v>40.9620321029326</v>
      </c>
      <c r="K20" s="28" t="n">
        <v>40.9620321029326</v>
      </c>
      <c r="L20" s="28" t="n">
        <v>40.9620321029326</v>
      </c>
      <c r="M20" s="29" t="n">
        <f aca="false">H20/G20</f>
        <v>0.700000000000001</v>
      </c>
      <c r="N20" s="0" t="n">
        <f aca="false">I20/G20</f>
        <v>0.350000000000001</v>
      </c>
    </row>
    <row r="21" customFormat="false" ht="15.8" hidden="false" customHeight="false" outlineLevel="0" collapsed="false">
      <c r="A21" s="24" t="s">
        <v>14</v>
      </c>
      <c r="B21" s="24" t="s">
        <v>69</v>
      </c>
      <c r="C21" s="24" t="s">
        <v>1666</v>
      </c>
      <c r="D21" s="0" t="str">
        <f aca="false">VLOOKUP(A21,Nomenclature!$D$1:$E$9,2,0)</f>
        <v>02</v>
      </c>
      <c r="E21" s="0" t="str">
        <f aca="false">VLOOKUP(B21,Nomenclature!$J$1:$K$97,2,0)</f>
        <v>40</v>
      </c>
      <c r="F21" s="0" t="str">
        <f aca="false">CONCATENATE(D21,E21)</f>
        <v>0240</v>
      </c>
      <c r="G21" s="30" t="n">
        <v>117.03437743695</v>
      </c>
      <c r="H21" s="28" t="n">
        <v>81.9240642058651</v>
      </c>
      <c r="I21" s="28" t="n">
        <v>40.9620321029326</v>
      </c>
      <c r="J21" s="28" t="n">
        <v>40.9620321029326</v>
      </c>
      <c r="K21" s="28" t="n">
        <v>40.9620321029326</v>
      </c>
      <c r="L21" s="28" t="n">
        <v>40.9620321029326</v>
      </c>
      <c r="M21" s="29" t="n">
        <f aca="false">H21/G21</f>
        <v>0.700000000000001</v>
      </c>
      <c r="N21" s="0" t="n">
        <f aca="false">I21/G21</f>
        <v>0.350000000000001</v>
      </c>
    </row>
    <row r="22" customFormat="false" ht="15.8" hidden="false" customHeight="false" outlineLevel="0" collapsed="false">
      <c r="A22" s="24" t="s">
        <v>14</v>
      </c>
      <c r="B22" s="24" t="s">
        <v>70</v>
      </c>
      <c r="C22" s="24" t="s">
        <v>1666</v>
      </c>
      <c r="D22" s="0" t="str">
        <f aca="false">VLOOKUP(A22,Nomenclature!$D$1:$E$9,2,0)</f>
        <v>02</v>
      </c>
      <c r="E22" s="0" t="str">
        <f aca="false">VLOOKUP(B22,Nomenclature!$J$1:$K$97,2,0)</f>
        <v>53</v>
      </c>
      <c r="F22" s="0" t="str">
        <f aca="false">CONCATENATE(D22,E22)</f>
        <v>0253</v>
      </c>
      <c r="G22" s="30" t="n">
        <v>129.567202935312</v>
      </c>
      <c r="H22" s="28" t="n">
        <v>90.6970420547183</v>
      </c>
      <c r="I22" s="28" t="n">
        <v>45.3485210273592</v>
      </c>
      <c r="J22" s="28" t="n">
        <v>45.3485210273592</v>
      </c>
      <c r="K22" s="28" t="n">
        <v>45.3485210273592</v>
      </c>
      <c r="L22" s="28" t="n">
        <v>45.3485210273592</v>
      </c>
      <c r="M22" s="29" t="n">
        <f aca="false">H22/G22</f>
        <v>0.699999999999999</v>
      </c>
      <c r="N22" s="0" t="n">
        <f aca="false">I22/G22</f>
        <v>0.35</v>
      </c>
    </row>
    <row r="23" customFormat="false" ht="15.8" hidden="false" customHeight="false" outlineLevel="0" collapsed="false">
      <c r="A23" s="24" t="s">
        <v>14</v>
      </c>
      <c r="B23" s="24" t="s">
        <v>71</v>
      </c>
      <c r="C23" s="24" t="s">
        <v>1666</v>
      </c>
      <c r="D23" s="0" t="str">
        <f aca="false">VLOOKUP(A23,Nomenclature!$D$1:$E$9,2,0)</f>
        <v>02</v>
      </c>
      <c r="E23" s="0" t="str">
        <f aca="false">VLOOKUP(B23,Nomenclature!$J$1:$K$97,2,0)</f>
        <v>54</v>
      </c>
      <c r="F23" s="0" t="str">
        <f aca="false">CONCATENATE(D23,E23)</f>
        <v>0254</v>
      </c>
      <c r="G23" s="30" t="n">
        <v>119.578415775043</v>
      </c>
      <c r="H23" s="28" t="n">
        <v>83.70489104253</v>
      </c>
      <c r="I23" s="28" t="n">
        <v>41.852445521265</v>
      </c>
      <c r="J23" s="28" t="n">
        <v>41.852445521265</v>
      </c>
      <c r="K23" s="28" t="n">
        <v>41.852445521265</v>
      </c>
      <c r="L23" s="28" t="n">
        <v>41.852445521265</v>
      </c>
      <c r="M23" s="29" t="n">
        <f aca="false">H23/G23</f>
        <v>0.699999999999999</v>
      </c>
      <c r="N23" s="0" t="n">
        <f aca="false">I23/G23</f>
        <v>0.35</v>
      </c>
    </row>
    <row r="24" customFormat="false" ht="15.8" hidden="false" customHeight="false" outlineLevel="0" collapsed="false">
      <c r="A24" s="24" t="s">
        <v>14</v>
      </c>
      <c r="B24" s="24" t="s">
        <v>72</v>
      </c>
      <c r="C24" s="24" t="s">
        <v>1666</v>
      </c>
      <c r="D24" s="0" t="str">
        <f aca="false">VLOOKUP(A24,Nomenclature!$D$1:$E$9,2,0)</f>
        <v>02</v>
      </c>
      <c r="E24" s="0" t="str">
        <f aca="false">VLOOKUP(B24,Nomenclature!$J$1:$K$97,2,0)</f>
        <v>55</v>
      </c>
      <c r="F24" s="0" t="str">
        <f aca="false">CONCATENATE(D24,E24)</f>
        <v>0255</v>
      </c>
      <c r="G24" s="30" t="n">
        <v>106.753616480286</v>
      </c>
      <c r="H24" s="28" t="n">
        <v>74.7275315362003</v>
      </c>
      <c r="I24" s="28" t="n">
        <v>37.3637657681002</v>
      </c>
      <c r="J24" s="28" t="n">
        <v>37.3637657681002</v>
      </c>
      <c r="K24" s="28" t="n">
        <v>37.3637657681002</v>
      </c>
      <c r="L24" s="28" t="n">
        <v>37.3637657681002</v>
      </c>
      <c r="M24" s="29" t="n">
        <f aca="false">H24/G24</f>
        <v>0.700000000000001</v>
      </c>
      <c r="N24" s="0" t="n">
        <f aca="false">I24/G24</f>
        <v>0.350000000000001</v>
      </c>
    </row>
    <row r="25" customFormat="false" ht="15.8" hidden="false" customHeight="false" outlineLevel="0" collapsed="false">
      <c r="A25" s="24" t="s">
        <v>14</v>
      </c>
      <c r="B25" s="24" t="s">
        <v>73</v>
      </c>
      <c r="C25" s="24" t="s">
        <v>1666</v>
      </c>
      <c r="D25" s="0" t="str">
        <f aca="false">VLOOKUP(A25,Nomenclature!$D$1:$E$9,2,0)</f>
        <v>02</v>
      </c>
      <c r="E25" s="0" t="str">
        <f aca="false">VLOOKUP(B25,Nomenclature!$J$1:$K$97,2,0)</f>
        <v>56</v>
      </c>
      <c r="F25" s="0" t="str">
        <f aca="false">CONCATENATE(D25,E25)</f>
        <v>0256</v>
      </c>
      <c r="G25" s="30" t="n">
        <v>125.692933785435</v>
      </c>
      <c r="H25" s="28" t="n">
        <v>87.9850536498042</v>
      </c>
      <c r="I25" s="28" t="n">
        <v>43.9925268249021</v>
      </c>
      <c r="J25" s="28" t="n">
        <v>43.9925268249021</v>
      </c>
      <c r="K25" s="28" t="n">
        <v>43.9925268249021</v>
      </c>
      <c r="L25" s="28" t="n">
        <v>43.9925268249021</v>
      </c>
      <c r="M25" s="29" t="n">
        <f aca="false">H25/G25</f>
        <v>0.699999999999998</v>
      </c>
      <c r="N25" s="0" t="n">
        <f aca="false">I25/G25</f>
        <v>0.349999999999999</v>
      </c>
    </row>
    <row r="26" customFormat="false" ht="15.8" hidden="false" customHeight="false" outlineLevel="0" collapsed="false">
      <c r="A26" s="24" t="s">
        <v>14</v>
      </c>
      <c r="B26" s="24" t="s">
        <v>74</v>
      </c>
      <c r="C26" s="24" t="s">
        <v>1666</v>
      </c>
      <c r="D26" s="0" t="str">
        <f aca="false">VLOOKUP(A26,Nomenclature!$D$1:$E$9,2,0)</f>
        <v>02</v>
      </c>
      <c r="E26" s="0" t="str">
        <f aca="false">VLOOKUP(B26,Nomenclature!$J$1:$K$97,2,0)</f>
        <v>57</v>
      </c>
      <c r="F26" s="0" t="str">
        <f aca="false">CONCATENATE(D26,E26)</f>
        <v>0257</v>
      </c>
      <c r="G26" s="30" t="n">
        <v>115.987281882276</v>
      </c>
      <c r="H26" s="28" t="n">
        <v>81.191097317593</v>
      </c>
      <c r="I26" s="28" t="n">
        <v>40.5955486587965</v>
      </c>
      <c r="J26" s="28" t="n">
        <v>40.5955486587965</v>
      </c>
      <c r="K26" s="28" t="n">
        <v>40.5955486587965</v>
      </c>
      <c r="L26" s="28" t="n">
        <v>40.5955486587965</v>
      </c>
      <c r="M26" s="29" t="n">
        <f aca="false">H26/G26</f>
        <v>0.699999999999998</v>
      </c>
      <c r="N26" s="0" t="n">
        <f aca="false">I26/G26</f>
        <v>0.349999999999999</v>
      </c>
    </row>
    <row r="27" customFormat="false" ht="15.8" hidden="false" customHeight="false" outlineLevel="0" collapsed="false">
      <c r="A27" s="24" t="s">
        <v>14</v>
      </c>
      <c r="B27" s="24" t="s">
        <v>75</v>
      </c>
      <c r="C27" s="24" t="s">
        <v>1666</v>
      </c>
      <c r="D27" s="0" t="str">
        <f aca="false">VLOOKUP(A27,Nomenclature!$D$1:$E$9,2,0)</f>
        <v>02</v>
      </c>
      <c r="E27" s="0" t="str">
        <f aca="false">VLOOKUP(B27,Nomenclature!$J$1:$K$97,2,0)</f>
        <v>58</v>
      </c>
      <c r="F27" s="0" t="str">
        <f aca="false">CONCATENATE(D27,E27)</f>
        <v>0258</v>
      </c>
      <c r="G27" s="30" t="n">
        <v>108.599714773324</v>
      </c>
      <c r="H27" s="28" t="n">
        <v>76.0198003413271</v>
      </c>
      <c r="I27" s="28" t="n">
        <v>38.0099001706635</v>
      </c>
      <c r="J27" s="28" t="n">
        <v>38.0099001706635</v>
      </c>
      <c r="K27" s="28" t="n">
        <v>38.0099001706635</v>
      </c>
      <c r="L27" s="28" t="n">
        <v>38.0099001706635</v>
      </c>
      <c r="M27" s="29" t="n">
        <f aca="false">H27/G27</f>
        <v>0.700000000000003</v>
      </c>
      <c r="N27" s="0" t="n">
        <f aca="false">I27/G27</f>
        <v>0.350000000000001</v>
      </c>
    </row>
    <row r="28" customFormat="false" ht="15.8" hidden="false" customHeight="false" outlineLevel="0" collapsed="false">
      <c r="A28" s="24" t="s">
        <v>14</v>
      </c>
      <c r="B28" s="24" t="s">
        <v>76</v>
      </c>
      <c r="C28" s="24" t="s">
        <v>1666</v>
      </c>
      <c r="D28" s="0" t="str">
        <f aca="false">VLOOKUP(A28,Nomenclature!$D$1:$E$9,2,0)</f>
        <v>02</v>
      </c>
      <c r="E28" s="0" t="str">
        <f aca="false">VLOOKUP(B28,Nomenclature!$J$1:$K$97,2,0)</f>
        <v>62</v>
      </c>
      <c r="F28" s="0" t="str">
        <f aca="false">CONCATENATE(D28,E28)</f>
        <v>0262</v>
      </c>
      <c r="G28" s="30" t="n">
        <v>124.746187524861</v>
      </c>
      <c r="H28" s="28" t="n">
        <v>87.3223312674024</v>
      </c>
      <c r="I28" s="28" t="n">
        <v>43.6611656337012</v>
      </c>
      <c r="J28" s="28" t="n">
        <v>43.6611656337012</v>
      </c>
      <c r="K28" s="28" t="n">
        <v>43.6611656337012</v>
      </c>
      <c r="L28" s="28" t="n">
        <v>43.6611656337012</v>
      </c>
      <c r="M28" s="29" t="n">
        <f aca="false">H28/G28</f>
        <v>0.699999999999998</v>
      </c>
      <c r="N28" s="0" t="n">
        <f aca="false">I28/G28</f>
        <v>0.349999999999999</v>
      </c>
    </row>
    <row r="29" customFormat="false" ht="15.8" hidden="false" customHeight="false" outlineLevel="0" collapsed="false">
      <c r="A29" s="24" t="s">
        <v>14</v>
      </c>
      <c r="B29" s="24" t="s">
        <v>77</v>
      </c>
      <c r="C29" s="24" t="s">
        <v>1666</v>
      </c>
      <c r="D29" s="0" t="str">
        <f aca="false">VLOOKUP(A29,Nomenclature!$D$1:$E$9,2,0)</f>
        <v>02</v>
      </c>
      <c r="E29" s="0" t="str">
        <f aca="false">VLOOKUP(B29,Nomenclature!$J$1:$K$97,2,0)</f>
        <v>67</v>
      </c>
      <c r="F29" s="0" t="str">
        <f aca="false">CONCATENATE(D29,E29)</f>
        <v>0267</v>
      </c>
      <c r="G29" s="30" t="n">
        <v>185.928222651179</v>
      </c>
      <c r="H29" s="28" t="n">
        <v>130.149755855825</v>
      </c>
      <c r="I29" s="28" t="n">
        <v>65.0748779279125</v>
      </c>
      <c r="J29" s="28" t="n">
        <v>65.0748779279125</v>
      </c>
      <c r="K29" s="28" t="n">
        <v>65.0748779279125</v>
      </c>
      <c r="L29" s="28" t="n">
        <v>65.0748779279125</v>
      </c>
      <c r="M29" s="29" t="n">
        <f aca="false">H29/G29</f>
        <v>0.699999999999998</v>
      </c>
      <c r="N29" s="0" t="n">
        <f aca="false">I29/G29</f>
        <v>0.349999999999999</v>
      </c>
    </row>
    <row r="30" customFormat="false" ht="15.8" hidden="false" customHeight="false" outlineLevel="0" collapsed="false">
      <c r="A30" s="24" t="s">
        <v>14</v>
      </c>
      <c r="B30" s="24" t="s">
        <v>78</v>
      </c>
      <c r="C30" s="24" t="s">
        <v>1666</v>
      </c>
      <c r="D30" s="0" t="str">
        <f aca="false">VLOOKUP(A30,Nomenclature!$D$1:$E$9,2,0)</f>
        <v>02</v>
      </c>
      <c r="E30" s="0" t="str">
        <f aca="false">VLOOKUP(B30,Nomenclature!$J$1:$K$97,2,0)</f>
        <v>68</v>
      </c>
      <c r="F30" s="0" t="str">
        <f aca="false">CONCATENATE(D30,E30)</f>
        <v>0268</v>
      </c>
      <c r="G30" s="30" t="n">
        <v>169.58113761255</v>
      </c>
      <c r="H30" s="28" t="n">
        <v>118.706796328785</v>
      </c>
      <c r="I30" s="28" t="n">
        <v>59.3533981643926</v>
      </c>
      <c r="J30" s="28" t="n">
        <v>59.3533981643926</v>
      </c>
      <c r="K30" s="28" t="n">
        <v>59.3533981643926</v>
      </c>
      <c r="L30" s="28" t="n">
        <v>59.3533981643926</v>
      </c>
      <c r="M30" s="29" t="n">
        <f aca="false">H30/G30</f>
        <v>0.7</v>
      </c>
      <c r="N30" s="0" t="n">
        <f aca="false">I30/G30</f>
        <v>0.350000000000001</v>
      </c>
    </row>
    <row r="31" customFormat="false" ht="15.8" hidden="false" customHeight="false" outlineLevel="0" collapsed="false">
      <c r="A31" s="24" t="s">
        <v>14</v>
      </c>
      <c r="B31" s="24" t="s">
        <v>79</v>
      </c>
      <c r="C31" s="24" t="s">
        <v>1666</v>
      </c>
      <c r="D31" s="0" t="str">
        <f aca="false">VLOOKUP(A31,Nomenclature!$D$1:$E$9,2,0)</f>
        <v>02</v>
      </c>
      <c r="E31" s="0" t="str">
        <f aca="false">VLOOKUP(B31,Nomenclature!$J$1:$K$97,2,0)</f>
        <v>69</v>
      </c>
      <c r="F31" s="0" t="str">
        <f aca="false">CONCATENATE(D31,E31)</f>
        <v>0269</v>
      </c>
      <c r="G31" s="30" t="n">
        <v>156.200274850597</v>
      </c>
      <c r="H31" s="28" t="n">
        <v>109.340192395418</v>
      </c>
      <c r="I31" s="28" t="n">
        <v>54.6700961977091</v>
      </c>
      <c r="J31" s="28" t="n">
        <v>54.6700961977091</v>
      </c>
      <c r="K31" s="28" t="n">
        <v>54.6700961977091</v>
      </c>
      <c r="L31" s="28" t="n">
        <v>54.6700961977091</v>
      </c>
      <c r="M31" s="29" t="n">
        <f aca="false">H31/G31</f>
        <v>0.700000000000001</v>
      </c>
      <c r="N31" s="0" t="n">
        <f aca="false">I31/G31</f>
        <v>0.350000000000001</v>
      </c>
    </row>
    <row r="32" customFormat="false" ht="15.8" hidden="false" customHeight="false" outlineLevel="0" collapsed="false">
      <c r="A32" s="24" t="s">
        <v>14</v>
      </c>
      <c r="B32" s="24" t="s">
        <v>80</v>
      </c>
      <c r="C32" s="24" t="s">
        <v>1666</v>
      </c>
      <c r="D32" s="0" t="str">
        <f aca="false">VLOOKUP(A32,Nomenclature!$D$1:$E$9,2,0)</f>
        <v>02</v>
      </c>
      <c r="E32" s="0" t="str">
        <f aca="false">VLOOKUP(B32,Nomenclature!$J$1:$K$97,2,0)</f>
        <v>70</v>
      </c>
      <c r="F32" s="0" t="str">
        <f aca="false">CONCATENATE(D32,E32)</f>
        <v>0270</v>
      </c>
      <c r="G32" s="30" t="n">
        <v>184.689908792934</v>
      </c>
      <c r="H32" s="28" t="n">
        <v>129.282936155054</v>
      </c>
      <c r="I32" s="28" t="n">
        <v>64.6414680775269</v>
      </c>
      <c r="J32" s="28" t="n">
        <v>64.6414680775269</v>
      </c>
      <c r="K32" s="28" t="n">
        <v>64.6414680775269</v>
      </c>
      <c r="L32" s="28" t="n">
        <v>64.6414680775269</v>
      </c>
      <c r="M32" s="29" t="n">
        <f aca="false">H32/G32</f>
        <v>0.700000000000001</v>
      </c>
      <c r="N32" s="0" t="n">
        <f aca="false">I32/G32</f>
        <v>0.35</v>
      </c>
    </row>
    <row r="33" customFormat="false" ht="15.8" hidden="false" customHeight="false" outlineLevel="0" collapsed="false">
      <c r="A33" s="24" t="s">
        <v>14</v>
      </c>
      <c r="B33" s="24" t="s">
        <v>81</v>
      </c>
      <c r="C33" s="24" t="s">
        <v>1666</v>
      </c>
      <c r="D33" s="0" t="str">
        <f aca="false">VLOOKUP(A33,Nomenclature!$D$1:$E$9,2,0)</f>
        <v>02</v>
      </c>
      <c r="E33" s="0" t="str">
        <f aca="false">VLOOKUP(B33,Nomenclature!$J$1:$K$97,2,0)</f>
        <v>71</v>
      </c>
      <c r="F33" s="0" t="str">
        <f aca="false">CONCATENATE(D33,E33)</f>
        <v>0271</v>
      </c>
      <c r="G33" s="30" t="n">
        <v>165.520901008231</v>
      </c>
      <c r="H33" s="28" t="n">
        <v>115.864630705762</v>
      </c>
      <c r="I33" s="28" t="n">
        <v>57.932315352881</v>
      </c>
      <c r="J33" s="28" t="n">
        <v>57.932315352881</v>
      </c>
      <c r="K33" s="28" t="n">
        <v>57.932315352881</v>
      </c>
      <c r="L33" s="28" t="n">
        <v>57.932315352881</v>
      </c>
      <c r="M33" s="29" t="n">
        <f aca="false">H33/G33</f>
        <v>0.700000000000002</v>
      </c>
      <c r="N33" s="0" t="n">
        <f aca="false">I33/G33</f>
        <v>0.350000000000001</v>
      </c>
    </row>
    <row r="34" customFormat="false" ht="15.8" hidden="false" customHeight="false" outlineLevel="0" collapsed="false">
      <c r="A34" s="24" t="s">
        <v>14</v>
      </c>
      <c r="B34" s="24" t="s">
        <v>82</v>
      </c>
      <c r="C34" s="24" t="s">
        <v>1666</v>
      </c>
      <c r="D34" s="0" t="str">
        <f aca="false">VLOOKUP(A34,Nomenclature!$D$1:$E$9,2,0)</f>
        <v>02</v>
      </c>
      <c r="E34" s="0" t="str">
        <f aca="false">VLOOKUP(B34,Nomenclature!$J$1:$K$97,2,0)</f>
        <v>72</v>
      </c>
      <c r="F34" s="0" t="str">
        <f aca="false">CONCATENATE(D34,E34)</f>
        <v>0272</v>
      </c>
      <c r="G34" s="30" t="n">
        <v>117.03437743695</v>
      </c>
      <c r="H34" s="28" t="n">
        <v>81.9240642058651</v>
      </c>
      <c r="I34" s="28" t="n">
        <v>40.9620321029326</v>
      </c>
      <c r="J34" s="28" t="n">
        <v>40.9620321029326</v>
      </c>
      <c r="K34" s="28" t="n">
        <v>40.9620321029326</v>
      </c>
      <c r="L34" s="28" t="n">
        <v>40.9620321029326</v>
      </c>
      <c r="M34" s="29" t="n">
        <f aca="false">H34/G34</f>
        <v>0.700000000000001</v>
      </c>
      <c r="N34" s="0" t="n">
        <f aca="false">I34/G34</f>
        <v>0.350000000000001</v>
      </c>
    </row>
    <row r="35" customFormat="false" ht="15.8" hidden="false" customHeight="false" outlineLevel="0" collapsed="false">
      <c r="A35" s="24" t="s">
        <v>14</v>
      </c>
      <c r="B35" s="24" t="s">
        <v>83</v>
      </c>
      <c r="C35" s="24" t="s">
        <v>1666</v>
      </c>
      <c r="D35" s="0" t="str">
        <f aca="false">VLOOKUP(A35,Nomenclature!$D$1:$E$9,2,0)</f>
        <v>02</v>
      </c>
      <c r="E35" s="0" t="str">
        <f aca="false">VLOOKUP(B35,Nomenclature!$J$1:$K$97,2,0)</f>
        <v>77</v>
      </c>
      <c r="F35" s="0" t="str">
        <f aca="false">CONCATENATE(D35,E35)</f>
        <v>0277</v>
      </c>
      <c r="G35" s="30" t="n">
        <v>120.774602151927</v>
      </c>
      <c r="H35" s="28" t="n">
        <v>84.5422215063491</v>
      </c>
      <c r="I35" s="28" t="n">
        <v>42.2711107531745</v>
      </c>
      <c r="J35" s="28" t="n">
        <v>42.2711107531745</v>
      </c>
      <c r="K35" s="28" t="n">
        <v>42.2711107531745</v>
      </c>
      <c r="L35" s="28" t="n">
        <v>42.2711107531745</v>
      </c>
      <c r="M35" s="29" t="n">
        <f aca="false">H35/G35</f>
        <v>0.700000000000002</v>
      </c>
      <c r="N35" s="0" t="n">
        <f aca="false">I35/G35</f>
        <v>0.35</v>
      </c>
    </row>
    <row r="36" customFormat="false" ht="15.8" hidden="false" customHeight="false" outlineLevel="0" collapsed="false">
      <c r="A36" s="24" t="s">
        <v>14</v>
      </c>
      <c r="B36" s="24" t="s">
        <v>84</v>
      </c>
      <c r="C36" s="24" t="s">
        <v>1666</v>
      </c>
      <c r="D36" s="0" t="str">
        <f aca="false">VLOOKUP(A36,Nomenclature!$D$1:$E$9,2,0)</f>
        <v>02</v>
      </c>
      <c r="E36" s="0" t="str">
        <f aca="false">VLOOKUP(B36,Nomenclature!$J$1:$K$97,2,0)</f>
        <v>78</v>
      </c>
      <c r="F36" s="0" t="str">
        <f aca="false">CONCATENATE(D36,E36)</f>
        <v>0278</v>
      </c>
      <c r="G36" s="30" t="n">
        <v>119.140713352527</v>
      </c>
      <c r="H36" s="28" t="n">
        <v>83.3984993467685</v>
      </c>
      <c r="I36" s="28" t="n">
        <v>41.6992496733843</v>
      </c>
      <c r="J36" s="28" t="n">
        <v>41.6992496733843</v>
      </c>
      <c r="K36" s="28" t="n">
        <v>41.6992496733843</v>
      </c>
      <c r="L36" s="28" t="n">
        <v>41.6992496733843</v>
      </c>
      <c r="M36" s="29" t="n">
        <f aca="false">H36/G36</f>
        <v>0.699999999999997</v>
      </c>
      <c r="N36" s="0" t="n">
        <f aca="false">I36/G36</f>
        <v>0.349999999999999</v>
      </c>
    </row>
    <row r="37" customFormat="false" ht="15.8" hidden="false" customHeight="false" outlineLevel="0" collapsed="false">
      <c r="A37" s="24" t="s">
        <v>14</v>
      </c>
      <c r="B37" s="24" t="s">
        <v>85</v>
      </c>
      <c r="C37" s="24" t="s">
        <v>1666</v>
      </c>
      <c r="D37" s="0" t="str">
        <f aca="false">VLOOKUP(A37,Nomenclature!$D$1:$E$9,2,0)</f>
        <v>02</v>
      </c>
      <c r="E37" s="0" t="str">
        <f aca="false">VLOOKUP(B37,Nomenclature!$J$1:$K$97,2,0)</f>
        <v>79</v>
      </c>
      <c r="F37" s="0" t="str">
        <f aca="false">CONCATENATE(D37,E37)</f>
        <v>0279</v>
      </c>
      <c r="G37" s="30" t="n">
        <v>115.173443530951</v>
      </c>
      <c r="H37" s="28" t="n">
        <v>80.6214104716656</v>
      </c>
      <c r="I37" s="28" t="n">
        <v>40.3107052358328</v>
      </c>
      <c r="J37" s="28" t="n">
        <v>40.3107052358328</v>
      </c>
      <c r="K37" s="28" t="n">
        <v>40.3107052358328</v>
      </c>
      <c r="L37" s="28" t="n">
        <v>40.3107052358328</v>
      </c>
      <c r="M37" s="29" t="n">
        <f aca="false">H37/G37</f>
        <v>0.699999999999999</v>
      </c>
      <c r="N37" s="0" t="n">
        <f aca="false">I37/G37</f>
        <v>0.35</v>
      </c>
    </row>
    <row r="38" customFormat="false" ht="15.8" hidden="false" customHeight="false" outlineLevel="0" collapsed="false">
      <c r="A38" s="24" t="s">
        <v>15</v>
      </c>
      <c r="B38" s="24" t="s">
        <v>86</v>
      </c>
      <c r="C38" s="24" t="s">
        <v>1666</v>
      </c>
      <c r="D38" s="0" t="str">
        <f aca="false">VLOOKUP(A38,Nomenclature!$D$1:$E$9,2,0)</f>
        <v>03</v>
      </c>
      <c r="E38" s="0" t="str">
        <f aca="false">VLOOKUP(B38,Nomenclature!$J$1:$K$97,2,0)</f>
        <v>09</v>
      </c>
      <c r="F38" s="0" t="str">
        <f aca="false">CONCATENATE(D38,E38)</f>
        <v>0309</v>
      </c>
      <c r="G38" s="30" t="n">
        <v>50.9904950549706</v>
      </c>
      <c r="H38" s="28" t="n">
        <v>35.6933465384794</v>
      </c>
      <c r="I38" s="28" t="n">
        <v>17.8466732692397</v>
      </c>
      <c r="J38" s="28" t="n">
        <v>17.8466732692397</v>
      </c>
      <c r="K38" s="28" t="n">
        <v>17.8466732692397</v>
      </c>
      <c r="L38" s="28" t="n">
        <v>17.8466732692397</v>
      </c>
      <c r="M38" s="29" t="n">
        <f aca="false">H38/G38</f>
        <v>0.7</v>
      </c>
      <c r="N38" s="0" t="n">
        <f aca="false">I38/G38</f>
        <v>0.35</v>
      </c>
    </row>
    <row r="39" customFormat="false" ht="15.8" hidden="false" customHeight="false" outlineLevel="0" collapsed="false">
      <c r="A39" s="24" t="s">
        <v>15</v>
      </c>
      <c r="B39" s="24" t="s">
        <v>87</v>
      </c>
      <c r="C39" s="24" t="s">
        <v>1666</v>
      </c>
      <c r="D39" s="0" t="str">
        <f aca="false">VLOOKUP(A39,Nomenclature!$D$1:$E$9,2,0)</f>
        <v>03</v>
      </c>
      <c r="E39" s="0" t="str">
        <f aca="false">VLOOKUP(B39,Nomenclature!$J$1:$K$97,2,0)</f>
        <v>12</v>
      </c>
      <c r="F39" s="0" t="str">
        <f aca="false">CONCATENATE(D39,E39)</f>
        <v>0312</v>
      </c>
      <c r="G39" s="30" t="n">
        <v>55.2314650885671</v>
      </c>
      <c r="H39" s="28" t="n">
        <v>38.662025561997</v>
      </c>
      <c r="I39" s="28" t="n">
        <v>19.3310127809985</v>
      </c>
      <c r="J39" s="28" t="n">
        <v>19.3310127809985</v>
      </c>
      <c r="K39" s="28" t="n">
        <v>19.3310127809985</v>
      </c>
      <c r="L39" s="28" t="n">
        <v>19.3310127809985</v>
      </c>
      <c r="M39" s="29" t="n">
        <f aca="false">H39/G39</f>
        <v>0.7</v>
      </c>
      <c r="N39" s="0" t="n">
        <f aca="false">I39/G39</f>
        <v>0.35</v>
      </c>
    </row>
    <row r="40" customFormat="false" ht="15.8" hidden="false" customHeight="false" outlineLevel="0" collapsed="false">
      <c r="A40" s="24" t="s">
        <v>15</v>
      </c>
      <c r="B40" s="24" t="s">
        <v>88</v>
      </c>
      <c r="C40" s="24" t="s">
        <v>1666</v>
      </c>
      <c r="D40" s="0" t="str">
        <f aca="false">VLOOKUP(A40,Nomenclature!$D$1:$E$9,2,0)</f>
        <v>03</v>
      </c>
      <c r="E40" s="0" t="str">
        <f aca="false">VLOOKUP(B40,Nomenclature!$J$1:$K$97,2,0)</f>
        <v>15</v>
      </c>
      <c r="F40" s="0" t="str">
        <f aca="false">CONCATENATE(D40,E40)</f>
        <v>0315</v>
      </c>
      <c r="G40" s="30" t="n">
        <v>81.6261398889668</v>
      </c>
      <c r="H40" s="28" t="n">
        <v>57.1382979222768</v>
      </c>
      <c r="I40" s="28" t="n">
        <v>28.5691489611384</v>
      </c>
      <c r="J40" s="28" t="n">
        <v>28.5691489611384</v>
      </c>
      <c r="K40" s="28" t="n">
        <v>28.5691489611384</v>
      </c>
      <c r="L40" s="28" t="n">
        <v>28.5691489611384</v>
      </c>
      <c r="M40" s="29" t="n">
        <f aca="false">H40/G40</f>
        <v>0.7</v>
      </c>
      <c r="N40" s="0" t="n">
        <f aca="false">I40/G40</f>
        <v>0.35</v>
      </c>
    </row>
    <row r="41" customFormat="false" ht="15.8" hidden="false" customHeight="false" outlineLevel="0" collapsed="false">
      <c r="A41" s="24" t="s">
        <v>15</v>
      </c>
      <c r="B41" s="24" t="s">
        <v>89</v>
      </c>
      <c r="C41" s="24" t="s">
        <v>1666</v>
      </c>
      <c r="D41" s="0" t="str">
        <f aca="false">VLOOKUP(A41,Nomenclature!$D$1:$E$9,2,0)</f>
        <v>03</v>
      </c>
      <c r="E41" s="0" t="str">
        <f aca="false">VLOOKUP(B41,Nomenclature!$J$1:$K$97,2,0)</f>
        <v>17</v>
      </c>
      <c r="F41" s="0" t="str">
        <f aca="false">CONCATENATE(D41,E41)</f>
        <v>0317</v>
      </c>
      <c r="G41" s="30" t="n">
        <v>101.875426071571</v>
      </c>
      <c r="H41" s="28" t="n">
        <v>71.3127982500998</v>
      </c>
      <c r="I41" s="28" t="n">
        <v>35.6563991250499</v>
      </c>
      <c r="J41" s="28" t="n">
        <v>35.6563991250499</v>
      </c>
      <c r="K41" s="28" t="n">
        <v>35.6563991250499</v>
      </c>
      <c r="L41" s="28" t="n">
        <v>35.6563991250499</v>
      </c>
      <c r="M41" s="29" t="n">
        <f aca="false">H41/G41</f>
        <v>0.700000000000001</v>
      </c>
      <c r="N41" s="0" t="n">
        <f aca="false">I41/G41</f>
        <v>0.350000000000001</v>
      </c>
    </row>
    <row r="42" customFormat="false" ht="15.8" hidden="false" customHeight="false" outlineLevel="0" collapsed="false">
      <c r="A42" s="24" t="s">
        <v>15</v>
      </c>
      <c r="B42" s="24" t="s">
        <v>90</v>
      </c>
      <c r="C42" s="24" t="s">
        <v>1666</v>
      </c>
      <c r="D42" s="0" t="str">
        <f aca="false">VLOOKUP(A42,Nomenclature!$D$1:$E$9,2,0)</f>
        <v>03</v>
      </c>
      <c r="E42" s="0" t="str">
        <f aca="false">VLOOKUP(B42,Nomenclature!$J$1:$K$97,2,0)</f>
        <v>19</v>
      </c>
      <c r="F42" s="0" t="str">
        <f aca="false">CONCATENATE(D42,E42)</f>
        <v>0319</v>
      </c>
      <c r="G42" s="30" t="n">
        <v>72.5678763609232</v>
      </c>
      <c r="H42" s="28" t="n">
        <v>50.7975134526462</v>
      </c>
      <c r="I42" s="28" t="n">
        <v>25.3987567263231</v>
      </c>
      <c r="J42" s="28" t="n">
        <v>25.3987567263231</v>
      </c>
      <c r="K42" s="28" t="n">
        <v>25.3987567263231</v>
      </c>
      <c r="L42" s="28" t="n">
        <v>25.3987567263231</v>
      </c>
      <c r="M42" s="29" t="n">
        <f aca="false">H42/G42</f>
        <v>0.7</v>
      </c>
      <c r="N42" s="0" t="n">
        <f aca="false">I42/G42</f>
        <v>0.35</v>
      </c>
    </row>
    <row r="43" customFormat="false" ht="15.8" hidden="false" customHeight="false" outlineLevel="0" collapsed="false">
      <c r="A43" s="24" t="s">
        <v>15</v>
      </c>
      <c r="B43" s="24" t="s">
        <v>91</v>
      </c>
      <c r="C43" s="24" t="s">
        <v>1666</v>
      </c>
      <c r="D43" s="0" t="str">
        <f aca="false">VLOOKUP(A43,Nomenclature!$D$1:$E$9,2,0)</f>
        <v>03</v>
      </c>
      <c r="E43" s="0" t="str">
        <f aca="false">VLOOKUP(B43,Nomenclature!$J$1:$K$97,2,0)</f>
        <v>26</v>
      </c>
      <c r="F43" s="0" t="str">
        <f aca="false">CONCATENATE(D43,E43)</f>
        <v>0326</v>
      </c>
      <c r="G43" s="30" t="n">
        <v>65.1254556305895</v>
      </c>
      <c r="H43" s="28" t="n">
        <v>45.5878189414127</v>
      </c>
      <c r="I43" s="28" t="n">
        <v>22.7939094707063</v>
      </c>
      <c r="J43" s="28" t="n">
        <v>22.7939094707063</v>
      </c>
      <c r="K43" s="28" t="n">
        <v>22.7939094707063</v>
      </c>
      <c r="L43" s="28" t="n">
        <v>22.7939094707063</v>
      </c>
      <c r="M43" s="29" t="n">
        <f aca="false">H43/G43</f>
        <v>0.700000000000001</v>
      </c>
      <c r="N43" s="0" t="n">
        <f aca="false">I43/G43</f>
        <v>0.35</v>
      </c>
    </row>
    <row r="44" customFormat="false" ht="15.8" hidden="false" customHeight="false" outlineLevel="0" collapsed="false">
      <c r="A44" s="24" t="s">
        <v>15</v>
      </c>
      <c r="B44" s="24" t="s">
        <v>92</v>
      </c>
      <c r="C44" s="24" t="s">
        <v>1666</v>
      </c>
      <c r="D44" s="0" t="str">
        <f aca="false">VLOOKUP(A44,Nomenclature!$D$1:$E$9,2,0)</f>
        <v>03</v>
      </c>
      <c r="E44" s="0" t="str">
        <f aca="false">VLOOKUP(B44,Nomenclature!$J$1:$K$97,2,0)</f>
        <v>27</v>
      </c>
      <c r="F44" s="0" t="str">
        <f aca="false">CONCATENATE(D44,E44)</f>
        <v>0327</v>
      </c>
      <c r="G44" s="30" t="n">
        <v>64.9929017601263</v>
      </c>
      <c r="H44" s="28" t="n">
        <v>45.4950312320884</v>
      </c>
      <c r="I44" s="28" t="n">
        <v>22.7475156160442</v>
      </c>
      <c r="J44" s="28" t="n">
        <v>22.7475156160442</v>
      </c>
      <c r="K44" s="28" t="n">
        <v>22.7475156160442</v>
      </c>
      <c r="L44" s="28" t="n">
        <v>22.7475156160442</v>
      </c>
      <c r="M44" s="29" t="n">
        <f aca="false">H44/G44</f>
        <v>0.7</v>
      </c>
      <c r="N44" s="0" t="n">
        <f aca="false">I44/G44</f>
        <v>0.35</v>
      </c>
    </row>
    <row r="45" customFormat="false" ht="15.8" hidden="false" customHeight="false" outlineLevel="0" collapsed="false">
      <c r="A45" s="24" t="s">
        <v>15</v>
      </c>
      <c r="B45" s="24" t="s">
        <v>93</v>
      </c>
      <c r="C45" s="24" t="s">
        <v>1666</v>
      </c>
      <c r="D45" s="0" t="str">
        <f aca="false">VLOOKUP(A45,Nomenclature!$D$1:$E$9,2,0)</f>
        <v>03</v>
      </c>
      <c r="E45" s="0" t="str">
        <f aca="false">VLOOKUP(B45,Nomenclature!$J$1:$K$97,2,0)</f>
        <v>28</v>
      </c>
      <c r="F45" s="0" t="str">
        <f aca="false">CONCATENATE(D45,E45)</f>
        <v>0328</v>
      </c>
      <c r="G45" s="30" t="n">
        <v>89.0705403850622</v>
      </c>
      <c r="H45" s="28" t="n">
        <v>62.3493782695436</v>
      </c>
      <c r="I45" s="28" t="n">
        <v>31.1746891347718</v>
      </c>
      <c r="J45" s="28" t="n">
        <v>31.1746891347718</v>
      </c>
      <c r="K45" s="28" t="n">
        <v>31.1746891347718</v>
      </c>
      <c r="L45" s="28" t="n">
        <v>31.1746891347718</v>
      </c>
      <c r="M45" s="29" t="n">
        <f aca="false">H45/G45</f>
        <v>0.700000000000001</v>
      </c>
      <c r="N45" s="0" t="n">
        <f aca="false">I45/G45</f>
        <v>0.35</v>
      </c>
    </row>
    <row r="46" customFormat="false" ht="15.8" hidden="false" customHeight="false" outlineLevel="0" collapsed="false">
      <c r="A46" s="24" t="s">
        <v>15</v>
      </c>
      <c r="B46" s="24" t="s">
        <v>94</v>
      </c>
      <c r="C46" s="24" t="s">
        <v>1666</v>
      </c>
      <c r="D46" s="0" t="str">
        <f aca="false">VLOOKUP(A46,Nomenclature!$D$1:$E$9,2,0)</f>
        <v>03</v>
      </c>
      <c r="E46" s="0" t="str">
        <f aca="false">VLOOKUP(B46,Nomenclature!$J$1:$K$97,2,0)</f>
        <v>41</v>
      </c>
      <c r="F46" s="0" t="str">
        <f aca="false">CONCATENATE(D46,E46)</f>
        <v>0341</v>
      </c>
      <c r="G46" s="30" t="n">
        <v>104.639540213458</v>
      </c>
      <c r="H46" s="28" t="n">
        <v>73.2476781494208</v>
      </c>
      <c r="I46" s="28" t="n">
        <v>36.6238390747104</v>
      </c>
      <c r="J46" s="28" t="n">
        <v>36.6238390747104</v>
      </c>
      <c r="K46" s="28" t="n">
        <v>36.6238390747104</v>
      </c>
      <c r="L46" s="28" t="n">
        <v>36.6238390747104</v>
      </c>
      <c r="M46" s="29" t="n">
        <f aca="false">H46/G46</f>
        <v>0.700000000000002</v>
      </c>
      <c r="N46" s="0" t="n">
        <f aca="false">I46/G46</f>
        <v>0.350000000000001</v>
      </c>
    </row>
    <row r="47" customFormat="false" ht="15.8" hidden="false" customHeight="false" outlineLevel="0" collapsed="false">
      <c r="A47" s="24" t="s">
        <v>15</v>
      </c>
      <c r="B47" s="24" t="s">
        <v>95</v>
      </c>
      <c r="C47" s="24" t="s">
        <v>1666</v>
      </c>
      <c r="D47" s="0" t="str">
        <f aca="false">VLOOKUP(A47,Nomenclature!$D$1:$E$9,2,0)</f>
        <v>03</v>
      </c>
      <c r="E47" s="0" t="str">
        <f aca="false">VLOOKUP(B47,Nomenclature!$J$1:$K$97,2,0)</f>
        <v>63</v>
      </c>
      <c r="F47" s="0" t="str">
        <f aca="false">CONCATENATE(D47,E47)</f>
        <v>0363</v>
      </c>
      <c r="G47" s="30" t="n">
        <v>123.312713414133</v>
      </c>
      <c r="H47" s="28" t="n">
        <v>86.3188993898931</v>
      </c>
      <c r="I47" s="28" t="n">
        <v>43.1594496949465</v>
      </c>
      <c r="J47" s="28" t="n">
        <v>43.1594496949465</v>
      </c>
      <c r="K47" s="28" t="n">
        <v>43.1594496949465</v>
      </c>
      <c r="L47" s="28" t="n">
        <v>43.1594496949465</v>
      </c>
      <c r="M47" s="29" t="n">
        <f aca="false">H47/G47</f>
        <v>0.7</v>
      </c>
      <c r="N47" s="0" t="n">
        <f aca="false">I47/G47</f>
        <v>0.35</v>
      </c>
    </row>
    <row r="48" customFormat="false" ht="15.8" hidden="false" customHeight="false" outlineLevel="0" collapsed="false">
      <c r="A48" s="24" t="s">
        <v>15</v>
      </c>
      <c r="B48" s="24" t="s">
        <v>96</v>
      </c>
      <c r="C48" s="24" t="s">
        <v>1666</v>
      </c>
      <c r="D48" s="0" t="str">
        <f aca="false">VLOOKUP(A48,Nomenclature!$D$1:$E$9,2,0)</f>
        <v>03</v>
      </c>
      <c r="E48" s="0" t="str">
        <f aca="false">VLOOKUP(B48,Nomenclature!$J$1:$K$97,2,0)</f>
        <v>64</v>
      </c>
      <c r="F48" s="0" t="str">
        <f aca="false">CONCATENATE(D48,E48)</f>
        <v>0364</v>
      </c>
      <c r="G48" s="30" t="n">
        <v>76.7285250851273</v>
      </c>
      <c r="H48" s="28" t="n">
        <v>53.7099675595891</v>
      </c>
      <c r="I48" s="28" t="n">
        <v>26.8549837797945</v>
      </c>
      <c r="J48" s="28" t="n">
        <v>26.8549837797945</v>
      </c>
      <c r="K48" s="28" t="n">
        <v>26.8549837797945</v>
      </c>
      <c r="L48" s="28" t="n">
        <v>26.8549837797945</v>
      </c>
      <c r="M48" s="29" t="n">
        <f aca="false">H48/G48</f>
        <v>0.7</v>
      </c>
      <c r="N48" s="0" t="n">
        <f aca="false">I48/G48</f>
        <v>0.349999999999999</v>
      </c>
    </row>
    <row r="49" customFormat="false" ht="15.8" hidden="false" customHeight="false" outlineLevel="0" collapsed="false">
      <c r="A49" s="24" t="s">
        <v>15</v>
      </c>
      <c r="B49" s="24" t="s">
        <v>97</v>
      </c>
      <c r="C49" s="24" t="s">
        <v>1666</v>
      </c>
      <c r="D49" s="0" t="str">
        <f aca="false">VLOOKUP(A49,Nomenclature!$D$1:$E$9,2,0)</f>
        <v>03</v>
      </c>
      <c r="E49" s="0" t="str">
        <f aca="false">VLOOKUP(B49,Nomenclature!$J$1:$K$97,2,0)</f>
        <v>66</v>
      </c>
      <c r="F49" s="0" t="str">
        <f aca="false">CONCATENATE(D49,E49)</f>
        <v>0366</v>
      </c>
      <c r="G49" s="30" t="n">
        <v>77.337266292483</v>
      </c>
      <c r="H49" s="28" t="n">
        <v>54.1360864047381</v>
      </c>
      <c r="I49" s="28" t="n">
        <v>27.068043202369</v>
      </c>
      <c r="J49" s="28" t="n">
        <v>27.068043202369</v>
      </c>
      <c r="K49" s="28" t="n">
        <v>27.068043202369</v>
      </c>
      <c r="L49" s="28" t="n">
        <v>27.068043202369</v>
      </c>
      <c r="M49" s="29" t="n">
        <f aca="false">H49/G49</f>
        <v>0.7</v>
      </c>
      <c r="N49" s="0" t="n">
        <f aca="false">I49/G49</f>
        <v>0.349999999999999</v>
      </c>
    </row>
    <row r="50" customFormat="false" ht="15.8" hidden="false" customHeight="false" outlineLevel="0" collapsed="false">
      <c r="A50" s="24" t="s">
        <v>15</v>
      </c>
      <c r="B50" s="24" t="s">
        <v>98</v>
      </c>
      <c r="C50" s="24" t="s">
        <v>1666</v>
      </c>
      <c r="D50" s="0" t="str">
        <f aca="false">VLOOKUP(A50,Nomenclature!$D$1:$E$9,2,0)</f>
        <v>03</v>
      </c>
      <c r="E50" s="0" t="str">
        <f aca="false">VLOOKUP(B50,Nomenclature!$J$1:$K$97,2,0)</f>
        <v>73</v>
      </c>
      <c r="F50" s="0" t="str">
        <f aca="false">CONCATENATE(D50,E50)</f>
        <v>0373</v>
      </c>
      <c r="G50" s="30" t="n">
        <v>77.5596097990109</v>
      </c>
      <c r="H50" s="28" t="n">
        <v>54.2917268593076</v>
      </c>
      <c r="I50" s="28" t="n">
        <v>27.1458634296538</v>
      </c>
      <c r="J50" s="28" t="n">
        <v>27.1458634296538</v>
      </c>
      <c r="K50" s="28" t="n">
        <v>27.1458634296538</v>
      </c>
      <c r="L50" s="28" t="n">
        <v>27.1458634296538</v>
      </c>
      <c r="M50" s="29" t="n">
        <f aca="false">H50/G50</f>
        <v>0.7</v>
      </c>
      <c r="N50" s="0" t="n">
        <f aca="false">I50/G50</f>
        <v>0.35</v>
      </c>
    </row>
    <row r="51" customFormat="false" ht="15.8" hidden="false" customHeight="false" outlineLevel="0" collapsed="false">
      <c r="A51" s="24" t="s">
        <v>15</v>
      </c>
      <c r="B51" s="24" t="s">
        <v>99</v>
      </c>
      <c r="C51" s="24" t="s">
        <v>1666</v>
      </c>
      <c r="D51" s="0" t="str">
        <f aca="false">VLOOKUP(A51,Nomenclature!$D$1:$E$9,2,0)</f>
        <v>03</v>
      </c>
      <c r="E51" s="0" t="str">
        <f aca="false">VLOOKUP(B51,Nomenclature!$J$1:$K$97,2,0)</f>
        <v>74</v>
      </c>
      <c r="F51" s="0" t="str">
        <f aca="false">CONCATENATE(D51,E51)</f>
        <v>0374</v>
      </c>
      <c r="G51" s="30" t="n">
        <v>77.1844886225523</v>
      </c>
      <c r="H51" s="28" t="n">
        <v>54.0291420357866</v>
      </c>
      <c r="I51" s="28" t="n">
        <v>27.0145710178933</v>
      </c>
      <c r="J51" s="28" t="n">
        <v>27.0145710178933</v>
      </c>
      <c r="K51" s="28" t="n">
        <v>27.0145710178933</v>
      </c>
      <c r="L51" s="28" t="n">
        <v>27.0145710178933</v>
      </c>
      <c r="M51" s="29" t="n">
        <f aca="false">H51/G51</f>
        <v>0.7</v>
      </c>
      <c r="N51" s="0" t="n">
        <f aca="false">I51/G51</f>
        <v>0.35</v>
      </c>
    </row>
    <row r="52" customFormat="false" ht="15.8" hidden="false" customHeight="false" outlineLevel="0" collapsed="false">
      <c r="A52" s="24" t="s">
        <v>15</v>
      </c>
      <c r="B52" s="24" t="s">
        <v>100</v>
      </c>
      <c r="C52" s="24" t="s">
        <v>1666</v>
      </c>
      <c r="D52" s="0" t="str">
        <f aca="false">VLOOKUP(A52,Nomenclature!$D$1:$E$9,2,0)</f>
        <v>03</v>
      </c>
      <c r="E52" s="0" t="str">
        <f aca="false">VLOOKUP(B52,Nomenclature!$J$1:$K$97,2,0)</f>
        <v>75</v>
      </c>
      <c r="F52" s="0" t="str">
        <f aca="false">CONCATENATE(D52,E52)</f>
        <v>0375</v>
      </c>
      <c r="G52" s="30" t="n">
        <v>120.248355470222</v>
      </c>
      <c r="H52" s="28" t="n">
        <v>84.1738488291551</v>
      </c>
      <c r="I52" s="28" t="n">
        <v>42.0869244145776</v>
      </c>
      <c r="J52" s="28" t="n">
        <v>42.0869244145776</v>
      </c>
      <c r="K52" s="28" t="n">
        <v>42.0869244145776</v>
      </c>
      <c r="L52" s="28" t="n">
        <v>42.0869244145776</v>
      </c>
      <c r="M52" s="29" t="n">
        <f aca="false">H52/G52</f>
        <v>0.699999999999998</v>
      </c>
      <c r="N52" s="0" t="n">
        <f aca="false">I52/G52</f>
        <v>0.349999999999999</v>
      </c>
    </row>
    <row r="53" customFormat="false" ht="15.8" hidden="false" customHeight="false" outlineLevel="0" collapsed="false">
      <c r="A53" s="24" t="s">
        <v>15</v>
      </c>
      <c r="B53" s="24" t="s">
        <v>101</v>
      </c>
      <c r="C53" s="24" t="s">
        <v>1666</v>
      </c>
      <c r="D53" s="0" t="str">
        <f aca="false">VLOOKUP(A53,Nomenclature!$D$1:$E$9,2,0)</f>
        <v>03</v>
      </c>
      <c r="E53" s="0" t="str">
        <f aca="false">VLOOKUP(B53,Nomenclature!$J$1:$K$97,2,0)</f>
        <v>76</v>
      </c>
      <c r="F53" s="0" t="str">
        <f aca="false">CONCATENATE(D53,E53)</f>
        <v>0376</v>
      </c>
      <c r="G53" s="30" t="n">
        <v>105.320600144365</v>
      </c>
      <c r="H53" s="28" t="n">
        <v>73.7244201010553</v>
      </c>
      <c r="I53" s="28" t="n">
        <v>36.8622100505276</v>
      </c>
      <c r="J53" s="28" t="n">
        <v>36.8622100505276</v>
      </c>
      <c r="K53" s="28" t="n">
        <v>36.8622100505276</v>
      </c>
      <c r="L53" s="28" t="n">
        <v>36.8622100505276</v>
      </c>
      <c r="M53" s="29" t="n">
        <f aca="false">H53/G53</f>
        <v>0.699999999999998</v>
      </c>
      <c r="N53" s="0" t="n">
        <f aca="false">I53/G53</f>
        <v>0.349999999999999</v>
      </c>
    </row>
    <row r="54" customFormat="false" ht="15.8" hidden="false" customHeight="false" outlineLevel="0" collapsed="false">
      <c r="A54" s="24" t="s">
        <v>15</v>
      </c>
      <c r="B54" s="24" t="s">
        <v>102</v>
      </c>
      <c r="C54" s="24" t="s">
        <v>1666</v>
      </c>
      <c r="D54" s="0" t="str">
        <f aca="false">VLOOKUP(A54,Nomenclature!$D$1:$E$9,2,0)</f>
        <v>03</v>
      </c>
      <c r="E54" s="0" t="str">
        <f aca="false">VLOOKUP(B54,Nomenclature!$J$1:$K$97,2,0)</f>
        <v>92</v>
      </c>
      <c r="F54" s="0" t="str">
        <f aca="false">CONCATENATE(D54,E54)</f>
        <v>0392</v>
      </c>
      <c r="G54" s="30" t="n">
        <v>92.6196304998972</v>
      </c>
      <c r="H54" s="28" t="n">
        <v>64.8337413499281</v>
      </c>
      <c r="I54" s="28" t="n">
        <v>32.416870674964</v>
      </c>
      <c r="J54" s="28" t="n">
        <v>32.416870674964</v>
      </c>
      <c r="K54" s="28" t="n">
        <v>32.416870674964</v>
      </c>
      <c r="L54" s="28" t="n">
        <v>32.416870674964</v>
      </c>
      <c r="M54" s="29" t="n">
        <f aca="false">H54/G54</f>
        <v>0.700000000000001</v>
      </c>
      <c r="N54" s="0" t="n">
        <f aca="false">I54/G54</f>
        <v>0.35</v>
      </c>
    </row>
    <row r="55" customFormat="false" ht="15.8" hidden="false" customHeight="false" outlineLevel="0" collapsed="false">
      <c r="A55" s="24" t="s">
        <v>15</v>
      </c>
      <c r="B55" s="24" t="s">
        <v>103</v>
      </c>
      <c r="C55" s="24" t="s">
        <v>1666</v>
      </c>
      <c r="D55" s="0" t="str">
        <f aca="false">VLOOKUP(A55,Nomenclature!$D$1:$E$9,2,0)</f>
        <v>03</v>
      </c>
      <c r="E55" s="0" t="str">
        <f aca="false">VLOOKUP(B55,Nomenclature!$J$1:$K$97,2,0)</f>
        <v>93</v>
      </c>
      <c r="F55" s="0" t="str">
        <f aca="false">CONCATENATE(D55,E55)</f>
        <v>0393</v>
      </c>
      <c r="G55" s="30" t="n">
        <v>94.1803232727797</v>
      </c>
      <c r="H55" s="28" t="n">
        <v>65.9262262909458</v>
      </c>
      <c r="I55" s="28" t="n">
        <v>32.9631131454729</v>
      </c>
      <c r="J55" s="28" t="n">
        <v>32.9631131454729</v>
      </c>
      <c r="K55" s="28" t="n">
        <v>32.9631131454729</v>
      </c>
      <c r="L55" s="28" t="n">
        <v>32.9631131454729</v>
      </c>
      <c r="M55" s="29" t="n">
        <f aca="false">H55/G55</f>
        <v>0.7</v>
      </c>
      <c r="N55" s="0" t="n">
        <f aca="false">I55/G55</f>
        <v>0.35</v>
      </c>
    </row>
    <row r="56" customFormat="false" ht="15.8" hidden="false" customHeight="false" outlineLevel="0" collapsed="false">
      <c r="A56" s="24" t="s">
        <v>15</v>
      </c>
      <c r="B56" s="24" t="s">
        <v>104</v>
      </c>
      <c r="C56" s="24" t="s">
        <v>1666</v>
      </c>
      <c r="D56" s="0" t="str">
        <f aca="false">VLOOKUP(A56,Nomenclature!$D$1:$E$9,2,0)</f>
        <v>03</v>
      </c>
      <c r="E56" s="0" t="str">
        <f aca="false">VLOOKUP(B56,Nomenclature!$J$1:$K$97,2,0)</f>
        <v>96</v>
      </c>
      <c r="F56" s="0" t="str">
        <f aca="false">CONCATENATE(D56,E56)</f>
        <v>0396</v>
      </c>
      <c r="G56" s="30" t="n">
        <v>93.7304441078898</v>
      </c>
      <c r="H56" s="28" t="n">
        <v>65.6113108755229</v>
      </c>
      <c r="I56" s="28" t="n">
        <v>32.8056554377614</v>
      </c>
      <c r="J56" s="28" t="n">
        <v>32.8056554377614</v>
      </c>
      <c r="K56" s="28" t="n">
        <v>32.8056554377614</v>
      </c>
      <c r="L56" s="28" t="n">
        <v>32.8056554377614</v>
      </c>
      <c r="M56" s="29" t="n">
        <f aca="false">H56/G56</f>
        <v>0.7</v>
      </c>
      <c r="N56" s="0" t="n">
        <f aca="false">I56/G56</f>
        <v>0.35</v>
      </c>
    </row>
    <row r="57" customFormat="false" ht="15.8" hidden="false" customHeight="false" outlineLevel="0" collapsed="false">
      <c r="A57" s="24" t="s">
        <v>16</v>
      </c>
      <c r="B57" s="24" t="s">
        <v>105</v>
      </c>
      <c r="C57" s="24" t="s">
        <v>1666</v>
      </c>
      <c r="D57" s="0" t="str">
        <f aca="false">VLOOKUP(A57,Nomenclature!$D$1:$E$9,2,0)</f>
        <v>04</v>
      </c>
      <c r="E57" s="0" t="str">
        <f aca="false">VLOOKUP(B57,Nomenclature!$J$1:$K$97,2,0)</f>
        <v>02</v>
      </c>
      <c r="F57" s="0" t="str">
        <f aca="false">CONCATENATE(D57,E57)</f>
        <v>0402</v>
      </c>
      <c r="G57" s="30" t="n">
        <v>216.980136341614</v>
      </c>
      <c r="H57" s="28" t="n">
        <v>151.88609543913</v>
      </c>
      <c r="I57" s="28" t="n">
        <v>75.9430477195649</v>
      </c>
      <c r="J57" s="28" t="n">
        <v>75.9430477195649</v>
      </c>
      <c r="K57" s="28" t="n">
        <v>75.9430477195649</v>
      </c>
      <c r="L57" s="28" t="n">
        <v>75.9430477195649</v>
      </c>
      <c r="M57" s="29" t="n">
        <f aca="false">H57/G57</f>
        <v>0.700000000000001</v>
      </c>
      <c r="N57" s="0" t="n">
        <f aca="false">I57/G57</f>
        <v>0.35</v>
      </c>
    </row>
    <row r="58" customFormat="false" ht="15.8" hidden="false" customHeight="false" outlineLevel="0" collapsed="false">
      <c r="A58" s="24" t="s">
        <v>16</v>
      </c>
      <c r="B58" s="24" t="s">
        <v>106</v>
      </c>
      <c r="C58" s="24" t="s">
        <v>1666</v>
      </c>
      <c r="D58" s="0" t="str">
        <f aca="false">VLOOKUP(A58,Nomenclature!$D$1:$E$9,2,0)</f>
        <v>04</v>
      </c>
      <c r="E58" s="0" t="str">
        <f aca="false">VLOOKUP(B58,Nomenclature!$J$1:$K$97,2,0)</f>
        <v>03</v>
      </c>
      <c r="F58" s="0" t="str">
        <f aca="false">CONCATENATE(D58,E58)</f>
        <v>0403</v>
      </c>
      <c r="G58" s="30" t="n">
        <v>185.864316481809</v>
      </c>
      <c r="H58" s="28" t="n">
        <v>130.105021537267</v>
      </c>
      <c r="I58" s="28" t="n">
        <v>65.0525107686333</v>
      </c>
      <c r="J58" s="28" t="n">
        <v>65.0525107686333</v>
      </c>
      <c r="K58" s="28" t="n">
        <v>65.0525107686333</v>
      </c>
      <c r="L58" s="28" t="n">
        <v>65.0525107686333</v>
      </c>
      <c r="M58" s="29" t="n">
        <f aca="false">H58/G58</f>
        <v>0.700000000000004</v>
      </c>
      <c r="N58" s="0" t="n">
        <f aca="false">I58/G58</f>
        <v>0.350000000000001</v>
      </c>
    </row>
    <row r="59" customFormat="false" ht="15.8" hidden="false" customHeight="false" outlineLevel="0" collapsed="false">
      <c r="A59" s="24" t="s">
        <v>16</v>
      </c>
      <c r="B59" s="24" t="s">
        <v>107</v>
      </c>
      <c r="C59" s="24" t="s">
        <v>1666</v>
      </c>
      <c r="D59" s="0" t="str">
        <f aca="false">VLOOKUP(A59,Nomenclature!$D$1:$E$9,2,0)</f>
        <v>04</v>
      </c>
      <c r="E59" s="0" t="str">
        <f aca="false">VLOOKUP(B59,Nomenclature!$J$1:$K$97,2,0)</f>
        <v>04</v>
      </c>
      <c r="F59" s="0" t="str">
        <f aca="false">CONCATENATE(D59,E59)</f>
        <v>0404</v>
      </c>
      <c r="G59" s="30" t="n">
        <v>216.599942802866</v>
      </c>
      <c r="H59" s="28" t="n">
        <v>151.619959962006</v>
      </c>
      <c r="I59" s="28" t="n">
        <v>75.8099799810032</v>
      </c>
      <c r="J59" s="28" t="n">
        <v>75.8099799810032</v>
      </c>
      <c r="K59" s="28" t="n">
        <v>75.8099799810032</v>
      </c>
      <c r="L59" s="28" t="n">
        <v>75.8099799810032</v>
      </c>
      <c r="M59" s="29" t="n">
        <f aca="false">H59/G59</f>
        <v>0.699999999999999</v>
      </c>
      <c r="N59" s="0" t="n">
        <f aca="false">I59/G59</f>
        <v>0.35</v>
      </c>
    </row>
    <row r="60" customFormat="false" ht="15.8" hidden="false" customHeight="false" outlineLevel="0" collapsed="false">
      <c r="A60" s="24" t="s">
        <v>16</v>
      </c>
      <c r="B60" s="24" t="s">
        <v>108</v>
      </c>
      <c r="C60" s="24" t="s">
        <v>1666</v>
      </c>
      <c r="D60" s="0" t="str">
        <f aca="false">VLOOKUP(A60,Nomenclature!$D$1:$E$9,2,0)</f>
        <v>04</v>
      </c>
      <c r="E60" s="0" t="str">
        <f aca="false">VLOOKUP(B60,Nomenclature!$J$1:$K$97,2,0)</f>
        <v>05</v>
      </c>
      <c r="F60" s="0" t="str">
        <f aca="false">CONCATENATE(D60,E60)</f>
        <v>0405</v>
      </c>
      <c r="G60" s="30" t="n">
        <v>215.724923287213</v>
      </c>
      <c r="H60" s="28" t="n">
        <v>151.007446301049</v>
      </c>
      <c r="I60" s="28" t="n">
        <v>75.5037231505246</v>
      </c>
      <c r="J60" s="28" t="n">
        <v>75.5037231505246</v>
      </c>
      <c r="K60" s="28" t="n">
        <v>75.5037231505246</v>
      </c>
      <c r="L60" s="28" t="n">
        <v>75.5037231505246</v>
      </c>
      <c r="M60" s="29" t="n">
        <f aca="false">H60/G60</f>
        <v>0.7</v>
      </c>
      <c r="N60" s="0" t="n">
        <f aca="false">I60/G60</f>
        <v>0.35</v>
      </c>
    </row>
    <row r="61" customFormat="false" ht="15.8" hidden="false" customHeight="false" outlineLevel="0" collapsed="false">
      <c r="A61" s="24" t="s">
        <v>16</v>
      </c>
      <c r="B61" s="24" t="s">
        <v>109</v>
      </c>
      <c r="C61" s="24" t="s">
        <v>1666</v>
      </c>
      <c r="D61" s="0" t="str">
        <f aca="false">VLOOKUP(A61,Nomenclature!$D$1:$E$9,2,0)</f>
        <v>04</v>
      </c>
      <c r="E61" s="0" t="str">
        <f aca="false">VLOOKUP(B61,Nomenclature!$J$1:$K$97,2,0)</f>
        <v>06</v>
      </c>
      <c r="F61" s="0" t="str">
        <f aca="false">CONCATENATE(D61,E61)</f>
        <v>0406</v>
      </c>
      <c r="G61" s="30" t="n">
        <v>185.932786131544</v>
      </c>
      <c r="H61" s="28" t="n">
        <v>130.152950292081</v>
      </c>
      <c r="I61" s="28" t="n">
        <v>65.0764751460403</v>
      </c>
      <c r="J61" s="28" t="n">
        <v>65.0764751460403</v>
      </c>
      <c r="K61" s="28" t="n">
        <v>65.0764751460403</v>
      </c>
      <c r="L61" s="28" t="n">
        <v>65.0764751460403</v>
      </c>
      <c r="M61" s="29" t="n">
        <f aca="false">H61/G61</f>
        <v>0.700000000000001</v>
      </c>
      <c r="N61" s="0" t="n">
        <f aca="false">I61/G61</f>
        <v>0.349999999999999</v>
      </c>
    </row>
    <row r="62" customFormat="false" ht="15.8" hidden="false" customHeight="false" outlineLevel="0" collapsed="false">
      <c r="A62" s="24" t="s">
        <v>16</v>
      </c>
      <c r="B62" s="24" t="s">
        <v>110</v>
      </c>
      <c r="C62" s="24" t="s">
        <v>1666</v>
      </c>
      <c r="D62" s="0" t="str">
        <f aca="false">VLOOKUP(A62,Nomenclature!$D$1:$E$9,2,0)</f>
        <v>04</v>
      </c>
      <c r="E62" s="0" t="str">
        <f aca="false">VLOOKUP(B62,Nomenclature!$J$1:$K$97,2,0)</f>
        <v>08</v>
      </c>
      <c r="F62" s="0" t="str">
        <f aca="false">CONCATENATE(D62,E62)</f>
        <v>0408</v>
      </c>
      <c r="G62" s="30" t="n">
        <v>34.1805070468311</v>
      </c>
      <c r="H62" s="28" t="n">
        <v>23.9263549327817</v>
      </c>
      <c r="I62" s="28" t="n">
        <v>11.9631774663909</v>
      </c>
      <c r="J62" s="28" t="n">
        <v>11.9631774663909</v>
      </c>
      <c r="K62" s="28" t="n">
        <v>11.9631774663909</v>
      </c>
      <c r="L62" s="28" t="n">
        <v>11.9631774663909</v>
      </c>
      <c r="M62" s="29" t="n">
        <f aca="false">H62/G62</f>
        <v>0.699999999999998</v>
      </c>
      <c r="N62" s="0" t="n">
        <f aca="false">I62/G62</f>
        <v>0.35</v>
      </c>
    </row>
    <row r="63" customFormat="false" ht="15.8" hidden="false" customHeight="false" outlineLevel="0" collapsed="false">
      <c r="A63" s="24" t="s">
        <v>16</v>
      </c>
      <c r="B63" s="24" t="s">
        <v>111</v>
      </c>
      <c r="C63" s="24" t="s">
        <v>1666</v>
      </c>
      <c r="D63" s="0" t="str">
        <f aca="false">VLOOKUP(A63,Nomenclature!$D$1:$E$9,2,0)</f>
        <v>04</v>
      </c>
      <c r="E63" s="0" t="str">
        <f aca="false">VLOOKUP(B63,Nomenclature!$J$1:$K$97,2,0)</f>
        <v>10</v>
      </c>
      <c r="F63" s="0" t="str">
        <f aca="false">CONCATENATE(D63,E63)</f>
        <v>0410</v>
      </c>
      <c r="G63" s="30" t="n">
        <v>41.9927795114646</v>
      </c>
      <c r="H63" s="28" t="n">
        <v>29.3949456580252</v>
      </c>
      <c r="I63" s="28" t="n">
        <v>14.6974728290126</v>
      </c>
      <c r="J63" s="28" t="n">
        <v>14.6974728290126</v>
      </c>
      <c r="K63" s="28" t="n">
        <v>14.6974728290126</v>
      </c>
      <c r="L63" s="28" t="n">
        <v>14.6974728290126</v>
      </c>
      <c r="M63" s="29" t="n">
        <f aca="false">H63/G63</f>
        <v>0.7</v>
      </c>
      <c r="N63" s="0" t="n">
        <f aca="false">I63/G63</f>
        <v>0.35</v>
      </c>
    </row>
    <row r="64" customFormat="false" ht="15.8" hidden="false" customHeight="false" outlineLevel="0" collapsed="false">
      <c r="A64" s="24" t="s">
        <v>16</v>
      </c>
      <c r="B64" s="24" t="s">
        <v>112</v>
      </c>
      <c r="C64" s="24" t="s">
        <v>1666</v>
      </c>
      <c r="D64" s="0" t="str">
        <f aca="false">VLOOKUP(A64,Nomenclature!$D$1:$E$9,2,0)</f>
        <v>04</v>
      </c>
      <c r="E64" s="0" t="str">
        <f aca="false">VLOOKUP(B64,Nomenclature!$J$1:$K$97,2,0)</f>
        <v>11</v>
      </c>
      <c r="F64" s="0" t="str">
        <f aca="false">CONCATENATE(D64,E64)</f>
        <v>0411</v>
      </c>
      <c r="G64" s="30" t="n">
        <v>36.4835661209142</v>
      </c>
      <c r="H64" s="28" t="n">
        <v>25.5384962846399</v>
      </c>
      <c r="I64" s="28" t="n">
        <v>12.76924814232</v>
      </c>
      <c r="J64" s="28" t="n">
        <v>12.76924814232</v>
      </c>
      <c r="K64" s="28" t="n">
        <v>12.76924814232</v>
      </c>
      <c r="L64" s="28" t="n">
        <v>12.76924814232</v>
      </c>
      <c r="M64" s="29" t="n">
        <f aca="false">H64/G64</f>
        <v>0.699999999999999</v>
      </c>
      <c r="N64" s="0" t="n">
        <f aca="false">I64/G64</f>
        <v>0.350000000000001</v>
      </c>
    </row>
    <row r="65" customFormat="false" ht="15.8" hidden="false" customHeight="false" outlineLevel="0" collapsed="false">
      <c r="A65" s="24" t="s">
        <v>16</v>
      </c>
      <c r="B65" s="24" t="s">
        <v>113</v>
      </c>
      <c r="C65" s="24" t="s">
        <v>1666</v>
      </c>
      <c r="D65" s="0" t="str">
        <f aca="false">VLOOKUP(A65,Nomenclature!$D$1:$E$9,2,0)</f>
        <v>04</v>
      </c>
      <c r="E65" s="0" t="str">
        <f aca="false">VLOOKUP(B65,Nomenclature!$J$1:$K$97,2,0)</f>
        <v>46</v>
      </c>
      <c r="F65" s="0" t="str">
        <f aca="false">CONCATENATE(D65,E65)</f>
        <v>0446</v>
      </c>
      <c r="G65" s="30" t="n">
        <v>85.2249183452055</v>
      </c>
      <c r="H65" s="28" t="n">
        <v>59.6574428416438</v>
      </c>
      <c r="I65" s="28" t="n">
        <v>29.8287214208219</v>
      </c>
      <c r="J65" s="28" t="n">
        <v>29.8287214208219</v>
      </c>
      <c r="K65" s="28" t="n">
        <v>29.8287214208219</v>
      </c>
      <c r="L65" s="28" t="n">
        <v>29.8287214208219</v>
      </c>
      <c r="M65" s="29" t="n">
        <f aca="false">H65/G65</f>
        <v>0.7</v>
      </c>
      <c r="N65" s="0" t="n">
        <f aca="false">I65/G65</f>
        <v>0.35</v>
      </c>
    </row>
    <row r="66" customFormat="false" ht="15.8" hidden="false" customHeight="false" outlineLevel="0" collapsed="false">
      <c r="A66" s="24" t="s">
        <v>16</v>
      </c>
      <c r="B66" s="24" t="s">
        <v>114</v>
      </c>
      <c r="C66" s="24" t="s">
        <v>1666</v>
      </c>
      <c r="D66" s="0" t="str">
        <f aca="false">VLOOKUP(A66,Nomenclature!$D$1:$E$9,2,0)</f>
        <v>04</v>
      </c>
      <c r="E66" s="0" t="str">
        <f aca="false">VLOOKUP(B66,Nomenclature!$J$1:$K$97,2,0)</f>
        <v>47</v>
      </c>
      <c r="F66" s="0" t="str">
        <f aca="false">CONCATENATE(D66,E66)</f>
        <v>0447</v>
      </c>
      <c r="G66" s="30" t="n">
        <v>85.4985793631941</v>
      </c>
      <c r="H66" s="28" t="n">
        <v>59.8490055542359</v>
      </c>
      <c r="I66" s="28" t="n">
        <v>29.9245027771179</v>
      </c>
      <c r="J66" s="28" t="n">
        <v>29.9245027771179</v>
      </c>
      <c r="K66" s="28" t="n">
        <v>29.9245027771179</v>
      </c>
      <c r="L66" s="28" t="n">
        <v>29.9245027771179</v>
      </c>
      <c r="M66" s="29" t="n">
        <f aca="false">H66/G66</f>
        <v>0.7</v>
      </c>
      <c r="N66" s="0" t="n">
        <f aca="false">I66/G66</f>
        <v>0.35</v>
      </c>
    </row>
    <row r="67" customFormat="false" ht="15.8" hidden="false" customHeight="false" outlineLevel="0" collapsed="false">
      <c r="A67" s="24" t="s">
        <v>16</v>
      </c>
      <c r="B67" s="24" t="s">
        <v>115</v>
      </c>
      <c r="C67" s="24" t="s">
        <v>1666</v>
      </c>
      <c r="D67" s="0" t="str">
        <f aca="false">VLOOKUP(A67,Nomenclature!$D$1:$E$9,2,0)</f>
        <v>04</v>
      </c>
      <c r="E67" s="0" t="str">
        <f aca="false">VLOOKUP(B67,Nomenclature!$J$1:$K$97,2,0)</f>
        <v>48</v>
      </c>
      <c r="F67" s="0" t="str">
        <f aca="false">CONCATENATE(D67,E67)</f>
        <v>0448</v>
      </c>
      <c r="G67" s="30" t="n">
        <v>85.6551051286301</v>
      </c>
      <c r="H67" s="28" t="n">
        <v>59.958573590041</v>
      </c>
      <c r="I67" s="28" t="n">
        <v>29.9792867950205</v>
      </c>
      <c r="J67" s="28" t="n">
        <v>29.9792867950205</v>
      </c>
      <c r="K67" s="28" t="n">
        <v>29.9792867950205</v>
      </c>
      <c r="L67" s="28" t="n">
        <v>29.9792867950205</v>
      </c>
      <c r="M67" s="29" t="n">
        <f aca="false">H67/G67</f>
        <v>0.699999999999999</v>
      </c>
      <c r="N67" s="0" t="n">
        <f aca="false">I67/G67</f>
        <v>0.35</v>
      </c>
    </row>
    <row r="68" customFormat="false" ht="15.8" hidden="false" customHeight="false" outlineLevel="0" collapsed="false">
      <c r="A68" s="24" t="s">
        <v>16</v>
      </c>
      <c r="B68" s="24" t="s">
        <v>116</v>
      </c>
      <c r="C68" s="24" t="s">
        <v>1666</v>
      </c>
      <c r="D68" s="0" t="str">
        <f aca="false">VLOOKUP(A68,Nomenclature!$D$1:$E$9,2,0)</f>
        <v>04</v>
      </c>
      <c r="E68" s="0" t="str">
        <f aca="false">VLOOKUP(B68,Nomenclature!$J$1:$K$97,2,0)</f>
        <v>49</v>
      </c>
      <c r="F68" s="0" t="str">
        <f aca="false">CONCATENATE(D68,E68)</f>
        <v>0449</v>
      </c>
      <c r="G68" s="30" t="n">
        <v>32.402469997419</v>
      </c>
      <c r="H68" s="28" t="n">
        <v>22.6817289981933</v>
      </c>
      <c r="I68" s="28" t="n">
        <v>11.3408644990967</v>
      </c>
      <c r="J68" s="28" t="n">
        <v>11.3408644990967</v>
      </c>
      <c r="K68" s="28" t="n">
        <v>11.3408644990967</v>
      </c>
      <c r="L68" s="28" t="n">
        <v>11.3408644990967</v>
      </c>
      <c r="M68" s="29" t="n">
        <f aca="false">H68/G68</f>
        <v>0.7</v>
      </c>
      <c r="N68" s="0" t="n">
        <f aca="false">I68/G68</f>
        <v>0.350000000000002</v>
      </c>
    </row>
    <row r="69" customFormat="false" ht="15.8" hidden="false" customHeight="false" outlineLevel="0" collapsed="false">
      <c r="A69" s="24" t="s">
        <v>16</v>
      </c>
      <c r="B69" s="24" t="s">
        <v>117</v>
      </c>
      <c r="C69" s="24" t="s">
        <v>1666</v>
      </c>
      <c r="D69" s="0" t="str">
        <f aca="false">VLOOKUP(A69,Nomenclature!$D$1:$E$9,2,0)</f>
        <v>04</v>
      </c>
      <c r="E69" s="0" t="str">
        <f aca="false">VLOOKUP(B69,Nomenclature!$J$1:$K$97,2,0)</f>
        <v>50</v>
      </c>
      <c r="F69" s="0" t="str">
        <f aca="false">CONCATENATE(D69,E69)</f>
        <v>0450</v>
      </c>
      <c r="G69" s="30" t="n">
        <v>33.7786010005143</v>
      </c>
      <c r="H69" s="28" t="n">
        <v>23.64502070036</v>
      </c>
      <c r="I69" s="28" t="n">
        <v>11.82251035018</v>
      </c>
      <c r="J69" s="28" t="n">
        <v>11.82251035018</v>
      </c>
      <c r="K69" s="28" t="n">
        <v>11.82251035018</v>
      </c>
      <c r="L69" s="28" t="n">
        <v>11.82251035018</v>
      </c>
      <c r="M69" s="29" t="n">
        <f aca="false">H69/G69</f>
        <v>0.7</v>
      </c>
      <c r="N69" s="0" t="n">
        <f aca="false">I69/G69</f>
        <v>0.35</v>
      </c>
    </row>
    <row r="70" customFormat="false" ht="15.8" hidden="false" customHeight="false" outlineLevel="0" collapsed="false">
      <c r="A70" s="24" t="s">
        <v>16</v>
      </c>
      <c r="B70" s="24" t="s">
        <v>118</v>
      </c>
      <c r="C70" s="24" t="s">
        <v>1666</v>
      </c>
      <c r="D70" s="0" t="str">
        <f aca="false">VLOOKUP(A70,Nomenclature!$D$1:$E$9,2,0)</f>
        <v>04</v>
      </c>
      <c r="E70" s="0" t="str">
        <f aca="false">VLOOKUP(B70,Nomenclature!$J$1:$K$97,2,0)</f>
        <v>86</v>
      </c>
      <c r="F70" s="0" t="str">
        <f aca="false">CONCATENATE(D70,E70)</f>
        <v>0486</v>
      </c>
      <c r="G70" s="30" t="n">
        <v>36.392136731751</v>
      </c>
      <c r="H70" s="28" t="n">
        <v>25.4744957122257</v>
      </c>
      <c r="I70" s="28" t="n">
        <v>12.7372478561129</v>
      </c>
      <c r="J70" s="28" t="n">
        <v>12.7372478561129</v>
      </c>
      <c r="K70" s="28" t="n">
        <v>12.7372478561129</v>
      </c>
      <c r="L70" s="28" t="n">
        <v>12.7372478561129</v>
      </c>
      <c r="M70" s="29" t="n">
        <f aca="false">H70/G70</f>
        <v>0.7</v>
      </c>
      <c r="N70" s="0" t="n">
        <f aca="false">I70/G70</f>
        <v>0.350000000000001</v>
      </c>
    </row>
    <row r="71" customFormat="false" ht="15.8" hidden="false" customHeight="false" outlineLevel="0" collapsed="false">
      <c r="A71" s="24" t="s">
        <v>16</v>
      </c>
      <c r="B71" s="24" t="s">
        <v>119</v>
      </c>
      <c r="C71" s="24" t="s">
        <v>1666</v>
      </c>
      <c r="D71" s="0" t="str">
        <f aca="false">VLOOKUP(A71,Nomenclature!$D$1:$E$9,2,0)</f>
        <v>04</v>
      </c>
      <c r="E71" s="0" t="str">
        <f aca="false">VLOOKUP(B71,Nomenclature!$J$1:$K$97,2,0)</f>
        <v>87</v>
      </c>
      <c r="F71" s="0" t="str">
        <f aca="false">CONCATENATE(D71,E71)</f>
        <v>0487</v>
      </c>
      <c r="G71" s="30" t="n">
        <v>40.8869717301998</v>
      </c>
      <c r="H71" s="28" t="n">
        <v>28.6208802111398</v>
      </c>
      <c r="I71" s="28" t="n">
        <v>14.3104401055699</v>
      </c>
      <c r="J71" s="28" t="n">
        <v>14.3104401055699</v>
      </c>
      <c r="K71" s="28" t="n">
        <v>14.3104401055699</v>
      </c>
      <c r="L71" s="28" t="n">
        <v>14.3104401055699</v>
      </c>
      <c r="M71" s="29" t="n">
        <f aca="false">H71/G71</f>
        <v>0.699999999999999</v>
      </c>
      <c r="N71" s="0" t="n">
        <f aca="false">I71/G71</f>
        <v>0.349999999999999</v>
      </c>
    </row>
    <row r="72" customFormat="false" ht="15.8" hidden="false" customHeight="false" outlineLevel="0" collapsed="false">
      <c r="A72" s="24" t="s">
        <v>16</v>
      </c>
      <c r="B72" s="24" t="s">
        <v>120</v>
      </c>
      <c r="C72" s="24" t="s">
        <v>1666</v>
      </c>
      <c r="D72" s="0" t="str">
        <f aca="false">VLOOKUP(A72,Nomenclature!$D$1:$E$9,2,0)</f>
        <v>04</v>
      </c>
      <c r="E72" s="0" t="str">
        <f aca="false">VLOOKUP(B72,Nomenclature!$J$1:$K$97,2,0)</f>
        <v>88</v>
      </c>
      <c r="F72" s="0" t="str">
        <f aca="false">CONCATENATE(D72,E72)</f>
        <v>0488</v>
      </c>
      <c r="G72" s="30" t="n">
        <v>40.4343185707726</v>
      </c>
      <c r="H72" s="28" t="n">
        <v>28.3040229995408</v>
      </c>
      <c r="I72" s="28" t="n">
        <v>14.1520114997704</v>
      </c>
      <c r="J72" s="28" t="n">
        <v>14.1520114997704</v>
      </c>
      <c r="K72" s="28" t="n">
        <v>14.1520114997704</v>
      </c>
      <c r="L72" s="28" t="n">
        <v>14.1520114997704</v>
      </c>
      <c r="M72" s="29" t="n">
        <f aca="false">H72/G72</f>
        <v>0.7</v>
      </c>
      <c r="N72" s="0" t="n">
        <f aca="false">I72/G72</f>
        <v>0.35</v>
      </c>
    </row>
    <row r="73" customFormat="false" ht="15.8" hidden="false" customHeight="false" outlineLevel="0" collapsed="false">
      <c r="A73" s="24" t="s">
        <v>16</v>
      </c>
      <c r="B73" s="24" t="s">
        <v>121</v>
      </c>
      <c r="C73" s="24" t="s">
        <v>1666</v>
      </c>
      <c r="D73" s="0" t="str">
        <f aca="false">VLOOKUP(A73,Nomenclature!$D$1:$E$9,2,0)</f>
        <v>04</v>
      </c>
      <c r="E73" s="0" t="str">
        <f aca="false">VLOOKUP(B73,Nomenclature!$J$1:$K$97,2,0)</f>
        <v>94</v>
      </c>
      <c r="F73" s="0" t="str">
        <f aca="false">CONCATENATE(D73,E73)</f>
        <v>0494</v>
      </c>
      <c r="G73" s="30" t="n">
        <v>41.9516151279133</v>
      </c>
      <c r="H73" s="28" t="n">
        <v>29.3661305895393</v>
      </c>
      <c r="I73" s="28" t="n">
        <v>14.6830652947697</v>
      </c>
      <c r="J73" s="28" t="n">
        <v>14.6830652947697</v>
      </c>
      <c r="K73" s="28" t="n">
        <v>14.6830652947697</v>
      </c>
      <c r="L73" s="28" t="n">
        <v>14.6830652947697</v>
      </c>
      <c r="M73" s="29" t="n">
        <f aca="false">H73/G73</f>
        <v>0.7</v>
      </c>
      <c r="N73" s="0" t="n">
        <f aca="false">I73/G73</f>
        <v>0.350000000000001</v>
      </c>
    </row>
    <row r="74" customFormat="false" ht="15.8" hidden="false" customHeight="false" outlineLevel="0" collapsed="false">
      <c r="A74" s="24" t="s">
        <v>17</v>
      </c>
      <c r="B74" s="24" t="s">
        <v>122</v>
      </c>
      <c r="C74" s="24" t="s">
        <v>1666</v>
      </c>
      <c r="D74" s="0" t="str">
        <f aca="false">VLOOKUP(A74,Nomenclature!$D$1:$E$9,2,0)</f>
        <v>05</v>
      </c>
      <c r="E74" s="0" t="str">
        <f aca="false">VLOOKUP(B74,Nomenclature!$J$1:$K$97,2,0)</f>
        <v>13</v>
      </c>
      <c r="F74" s="0" t="str">
        <f aca="false">CONCATENATE(D74,E74)</f>
        <v>0513</v>
      </c>
      <c r="G74" s="30" t="n">
        <v>57.2601156992722</v>
      </c>
      <c r="H74" s="28" t="n">
        <v>40.0820809894906</v>
      </c>
      <c r="I74" s="28" t="n">
        <v>20.0410404947453</v>
      </c>
      <c r="J74" s="28" t="n">
        <v>20.0410404947453</v>
      </c>
      <c r="K74" s="28" t="n">
        <v>20.0410404947453</v>
      </c>
      <c r="L74" s="28" t="n">
        <v>20.0410404947453</v>
      </c>
      <c r="M74" s="29" t="n">
        <f aca="false">H74/G74</f>
        <v>0.700000000000001</v>
      </c>
      <c r="N74" s="0" t="n">
        <f aca="false">I74/G74</f>
        <v>0.350000000000001</v>
      </c>
    </row>
    <row r="75" customFormat="false" ht="15.8" hidden="false" customHeight="false" outlineLevel="0" collapsed="false">
      <c r="A75" s="24" t="s">
        <v>17</v>
      </c>
      <c r="B75" s="24" t="s">
        <v>123</v>
      </c>
      <c r="C75" s="24" t="s">
        <v>1666</v>
      </c>
      <c r="D75" s="0" t="str">
        <f aca="false">VLOOKUP(A75,Nomenclature!$D$1:$E$9,2,0)</f>
        <v>05</v>
      </c>
      <c r="E75" s="0" t="str">
        <f aca="false">VLOOKUP(B75,Nomenclature!$J$1:$K$97,2,0)</f>
        <v>51</v>
      </c>
      <c r="F75" s="0" t="str">
        <f aca="false">CONCATENATE(D75,E75)</f>
        <v>0551</v>
      </c>
      <c r="G75" s="30" t="n">
        <v>40.5052908041521</v>
      </c>
      <c r="H75" s="28" t="n">
        <v>28.3537035629065</v>
      </c>
      <c r="I75" s="28" t="n">
        <v>14.1768517814533</v>
      </c>
      <c r="J75" s="28" t="n">
        <v>14.1768517814533</v>
      </c>
      <c r="K75" s="28" t="n">
        <v>14.1768517814533</v>
      </c>
      <c r="L75" s="28" t="n">
        <v>14.1768517814533</v>
      </c>
      <c r="M75" s="29" t="n">
        <f aca="false">H75/G75</f>
        <v>0.700000000000001</v>
      </c>
      <c r="N75" s="0" t="n">
        <f aca="false">I75/G75</f>
        <v>0.350000000000002</v>
      </c>
    </row>
    <row r="76" customFormat="false" ht="15.8" hidden="false" customHeight="false" outlineLevel="0" collapsed="false">
      <c r="A76" s="24" t="s">
        <v>17</v>
      </c>
      <c r="B76" s="24" t="s">
        <v>124</v>
      </c>
      <c r="C76" s="24" t="s">
        <v>1666</v>
      </c>
      <c r="D76" s="0" t="str">
        <f aca="false">VLOOKUP(A76,Nomenclature!$D$1:$E$9,2,0)</f>
        <v>05</v>
      </c>
      <c r="E76" s="0" t="str">
        <f aca="false">VLOOKUP(B76,Nomenclature!$J$1:$K$97,2,0)</f>
        <v>52</v>
      </c>
      <c r="F76" s="0" t="str">
        <f aca="false">CONCATENATE(D76,E76)</f>
        <v>0552</v>
      </c>
      <c r="G76" s="30" t="n">
        <v>42.8897850966794</v>
      </c>
      <c r="H76" s="28" t="n">
        <v>30.0228495676756</v>
      </c>
      <c r="I76" s="28" t="n">
        <v>15.0114247838378</v>
      </c>
      <c r="J76" s="28" t="n">
        <v>15.0114247838378</v>
      </c>
      <c r="K76" s="28" t="n">
        <v>15.0114247838378</v>
      </c>
      <c r="L76" s="28" t="n">
        <v>15.0114247838378</v>
      </c>
      <c r="M76" s="29" t="n">
        <f aca="false">H76/G76</f>
        <v>0.7</v>
      </c>
      <c r="N76" s="0" t="n">
        <f aca="false">I76/G76</f>
        <v>0.35</v>
      </c>
    </row>
    <row r="77" customFormat="false" ht="15.8" hidden="false" customHeight="false" outlineLevel="0" collapsed="false">
      <c r="A77" s="24" t="s">
        <v>17</v>
      </c>
      <c r="B77" s="24" t="s">
        <v>125</v>
      </c>
      <c r="C77" s="24" t="s">
        <v>1666</v>
      </c>
      <c r="D77" s="0" t="str">
        <f aca="false">VLOOKUP(A77,Nomenclature!$D$1:$E$9,2,0)</f>
        <v>05</v>
      </c>
      <c r="E77" s="0" t="str">
        <f aca="false">VLOOKUP(B77,Nomenclature!$J$1:$K$97,2,0)</f>
        <v>89</v>
      </c>
      <c r="F77" s="0" t="str">
        <f aca="false">CONCATENATE(D77,E77)</f>
        <v>0589</v>
      </c>
      <c r="G77" s="30" t="n">
        <v>52.1138284157088</v>
      </c>
      <c r="H77" s="28" t="n">
        <v>36.4796798909961</v>
      </c>
      <c r="I77" s="28" t="n">
        <v>18.2398399454981</v>
      </c>
      <c r="J77" s="28" t="n">
        <v>18.2398399454981</v>
      </c>
      <c r="K77" s="28" t="n">
        <v>18.2398399454981</v>
      </c>
      <c r="L77" s="28" t="n">
        <v>18.2398399454981</v>
      </c>
      <c r="M77" s="29" t="n">
        <f aca="false">H77/G77</f>
        <v>0.699999999999999</v>
      </c>
      <c r="N77" s="0" t="n">
        <f aca="false">I77/G77</f>
        <v>0.35</v>
      </c>
    </row>
    <row r="78" customFormat="false" ht="15.8" hidden="false" customHeight="false" outlineLevel="0" collapsed="false">
      <c r="A78" s="24" t="s">
        <v>17</v>
      </c>
      <c r="B78" s="24" t="s">
        <v>126</v>
      </c>
      <c r="C78" s="24" t="s">
        <v>1666</v>
      </c>
      <c r="D78" s="0" t="str">
        <f aca="false">VLOOKUP(A78,Nomenclature!$D$1:$E$9,2,0)</f>
        <v>05</v>
      </c>
      <c r="E78" s="0" t="str">
        <f aca="false">VLOOKUP(B78,Nomenclature!$J$1:$K$97,2,0)</f>
        <v>90</v>
      </c>
      <c r="F78" s="0" t="str">
        <f aca="false">CONCATENATE(D78,E78)</f>
        <v>0590</v>
      </c>
      <c r="G78" s="30" t="n">
        <v>84.0198930974527</v>
      </c>
      <c r="H78" s="28" t="n">
        <v>58.8139251682169</v>
      </c>
      <c r="I78" s="28" t="n">
        <v>29.4069625841085</v>
      </c>
      <c r="J78" s="28" t="n">
        <v>29.4069625841085</v>
      </c>
      <c r="K78" s="28" t="n">
        <v>29.4069625841085</v>
      </c>
      <c r="L78" s="28" t="n">
        <v>29.4069625841085</v>
      </c>
      <c r="M78" s="29" t="n">
        <f aca="false">H78/G78</f>
        <v>0.7</v>
      </c>
      <c r="N78" s="0" t="n">
        <f aca="false">I78/G78</f>
        <v>0.350000000000001</v>
      </c>
    </row>
    <row r="79" customFormat="false" ht="15.8" hidden="false" customHeight="false" outlineLevel="0" collapsed="false">
      <c r="A79" s="24" t="s">
        <v>18</v>
      </c>
      <c r="B79" s="24" t="s">
        <v>127</v>
      </c>
      <c r="C79" s="24" t="s">
        <v>1666</v>
      </c>
      <c r="D79" s="0" t="str">
        <f aca="false">VLOOKUP(A79,Nomenclature!$D$1:$E$9,2,0)</f>
        <v>06</v>
      </c>
      <c r="E79" s="0" t="str">
        <f aca="false">VLOOKUP(B79,Nomenclature!$J$1:$K$97,2,0)</f>
        <v>01</v>
      </c>
      <c r="F79" s="0" t="str">
        <f aca="false">CONCATENATE(D79,E79)</f>
        <v>0601</v>
      </c>
      <c r="G79" s="30" t="n">
        <v>32.4024805931145</v>
      </c>
      <c r="H79" s="28" t="n">
        <v>22.6817364151801</v>
      </c>
      <c r="I79" s="28" t="n">
        <v>11.3408682075901</v>
      </c>
      <c r="J79" s="28" t="n">
        <v>11.3408682075901</v>
      </c>
      <c r="K79" s="28" t="n">
        <v>11.3408682075901</v>
      </c>
      <c r="L79" s="28" t="n">
        <v>11.3408682075901</v>
      </c>
      <c r="M79" s="29" t="n">
        <f aca="false">H79/G79</f>
        <v>0.699999999999999</v>
      </c>
      <c r="N79" s="0" t="n">
        <f aca="false">I79/G79</f>
        <v>0.350000000000001</v>
      </c>
    </row>
    <row r="80" customFormat="false" ht="15.8" hidden="false" customHeight="false" outlineLevel="0" collapsed="false">
      <c r="A80" s="24" t="s">
        <v>18</v>
      </c>
      <c r="B80" s="24" t="s">
        <v>128</v>
      </c>
      <c r="C80" s="24" t="s">
        <v>1666</v>
      </c>
      <c r="D80" s="0" t="str">
        <f aca="false">VLOOKUP(A80,Nomenclature!$D$1:$E$9,2,0)</f>
        <v>06</v>
      </c>
      <c r="E80" s="0" t="str">
        <f aca="false">VLOOKUP(B80,Nomenclature!$J$1:$K$97,2,0)</f>
        <v>07</v>
      </c>
      <c r="F80" s="0" t="str">
        <f aca="false">CONCATENATE(D80,E80)</f>
        <v>0607</v>
      </c>
      <c r="G80" s="30" t="n">
        <v>48.4514703953759</v>
      </c>
      <c r="H80" s="28" t="n">
        <v>33.9160292767631</v>
      </c>
      <c r="I80" s="28" t="n">
        <v>16.9580146383816</v>
      </c>
      <c r="J80" s="28" t="n">
        <v>16.9580146383816</v>
      </c>
      <c r="K80" s="28" t="n">
        <v>16.9580146383816</v>
      </c>
      <c r="L80" s="28" t="n">
        <v>16.9580146383816</v>
      </c>
      <c r="M80" s="29" t="n">
        <f aca="false">H80/G80</f>
        <v>0.699999999999999</v>
      </c>
      <c r="N80" s="0" t="n">
        <f aca="false">I80/G80</f>
        <v>0.350000000000001</v>
      </c>
    </row>
    <row r="81" customFormat="false" ht="15.8" hidden="false" customHeight="false" outlineLevel="0" collapsed="false">
      <c r="A81" s="24" t="s">
        <v>18</v>
      </c>
      <c r="B81" s="24" t="s">
        <v>129</v>
      </c>
      <c r="C81" s="24" t="s">
        <v>1666</v>
      </c>
      <c r="D81" s="0" t="str">
        <f aca="false">VLOOKUP(A81,Nomenclature!$D$1:$E$9,2,0)</f>
        <v>06</v>
      </c>
      <c r="E81" s="0" t="str">
        <f aca="false">VLOOKUP(B81,Nomenclature!$J$1:$K$97,2,0)</f>
        <v>14</v>
      </c>
      <c r="F81" s="0" t="str">
        <f aca="false">CONCATENATE(D81,E81)</f>
        <v>0614</v>
      </c>
      <c r="G81" s="30" t="n">
        <v>67.231366308518</v>
      </c>
      <c r="H81" s="28" t="n">
        <v>47.0619564159626</v>
      </c>
      <c r="I81" s="28" t="n">
        <v>23.5309782079813</v>
      </c>
      <c r="J81" s="28" t="n">
        <v>23.5309782079813</v>
      </c>
      <c r="K81" s="28" t="n">
        <v>23.5309782079813</v>
      </c>
      <c r="L81" s="28" t="n">
        <v>23.5309782079813</v>
      </c>
      <c r="M81" s="29" t="n">
        <f aca="false">H81/G81</f>
        <v>0.7</v>
      </c>
      <c r="N81" s="0" t="n">
        <f aca="false">I81/G81</f>
        <v>0.35</v>
      </c>
    </row>
    <row r="82" customFormat="false" ht="15.8" hidden="false" customHeight="false" outlineLevel="0" collapsed="false">
      <c r="A82" s="24" t="s">
        <v>18</v>
      </c>
      <c r="B82" s="24" t="s">
        <v>130</v>
      </c>
      <c r="C82" s="24" t="s">
        <v>1666</v>
      </c>
      <c r="D82" s="0" t="str">
        <f aca="false">VLOOKUP(A82,Nomenclature!$D$1:$E$9,2,0)</f>
        <v>06</v>
      </c>
      <c r="E82" s="0" t="str">
        <f aca="false">VLOOKUP(B82,Nomenclature!$J$1:$K$97,2,0)</f>
        <v>34</v>
      </c>
      <c r="F82" s="0" t="str">
        <f aca="false">CONCATENATE(D82,E82)</f>
        <v>0634</v>
      </c>
      <c r="G82" s="30" t="n">
        <v>61.3121538898049</v>
      </c>
      <c r="H82" s="28" t="n">
        <v>42.9185077228634</v>
      </c>
      <c r="I82" s="28" t="n">
        <v>21.4592538614317</v>
      </c>
      <c r="J82" s="28" t="n">
        <v>21.4592538614317</v>
      </c>
      <c r="K82" s="28" t="n">
        <v>21.4592538614317</v>
      </c>
      <c r="L82" s="28" t="n">
        <v>21.4592538614317</v>
      </c>
      <c r="M82" s="29" t="n">
        <f aca="false">H82/G82</f>
        <v>0.7</v>
      </c>
      <c r="N82" s="0" t="n">
        <f aca="false">I82/G82</f>
        <v>0.35</v>
      </c>
    </row>
    <row r="83" customFormat="false" ht="15.8" hidden="false" customHeight="false" outlineLevel="0" collapsed="false">
      <c r="A83" s="24" t="s">
        <v>18</v>
      </c>
      <c r="B83" s="24" t="s">
        <v>131</v>
      </c>
      <c r="C83" s="24" t="s">
        <v>1666</v>
      </c>
      <c r="D83" s="0" t="str">
        <f aca="false">VLOOKUP(A83,Nomenclature!$D$1:$E$9,2,0)</f>
        <v>06</v>
      </c>
      <c r="E83" s="0" t="str">
        <f aca="false">VLOOKUP(B83,Nomenclature!$J$1:$K$97,2,0)</f>
        <v>35</v>
      </c>
      <c r="F83" s="0" t="str">
        <f aca="false">CONCATENATE(D83,E83)</f>
        <v>0635</v>
      </c>
      <c r="G83" s="30" t="n">
        <v>97.1632982622112</v>
      </c>
      <c r="H83" s="28" t="n">
        <v>68.0143087835479</v>
      </c>
      <c r="I83" s="28" t="n">
        <v>34.0071543917739</v>
      </c>
      <c r="J83" s="28" t="n">
        <v>34.0071543917739</v>
      </c>
      <c r="K83" s="28" t="n">
        <v>34.0071543917739</v>
      </c>
      <c r="L83" s="28" t="n">
        <v>34.0071543917739</v>
      </c>
      <c r="M83" s="29" t="n">
        <f aca="false">H83/G83</f>
        <v>0.700000000000001</v>
      </c>
      <c r="N83" s="0" t="n">
        <f aca="false">I83/G83</f>
        <v>0.35</v>
      </c>
    </row>
    <row r="84" customFormat="false" ht="15.8" hidden="false" customHeight="false" outlineLevel="0" collapsed="false">
      <c r="A84" s="24" t="s">
        <v>18</v>
      </c>
      <c r="B84" s="24" t="s">
        <v>132</v>
      </c>
      <c r="C84" s="24" t="s">
        <v>1666</v>
      </c>
      <c r="D84" s="0" t="str">
        <f aca="false">VLOOKUP(A84,Nomenclature!$D$1:$E$9,2,0)</f>
        <v>06</v>
      </c>
      <c r="E84" s="0" t="str">
        <f aca="false">VLOOKUP(B84,Nomenclature!$J$1:$K$97,2,0)</f>
        <v>36</v>
      </c>
      <c r="F84" s="0" t="str">
        <f aca="false">CONCATENATE(D84,E84)</f>
        <v>0636</v>
      </c>
      <c r="G84" s="30" t="n">
        <v>61.3121538898049</v>
      </c>
      <c r="H84" s="28" t="n">
        <v>42.9185077228634</v>
      </c>
      <c r="I84" s="28" t="n">
        <v>21.4592538614317</v>
      </c>
      <c r="J84" s="28" t="n">
        <v>21.4592538614317</v>
      </c>
      <c r="K84" s="28" t="n">
        <v>21.4592538614317</v>
      </c>
      <c r="L84" s="28" t="n">
        <v>21.4592538614317</v>
      </c>
      <c r="M84" s="29" t="n">
        <f aca="false">H84/G84</f>
        <v>0.7</v>
      </c>
      <c r="N84" s="0" t="n">
        <f aca="false">I84/G84</f>
        <v>0.35</v>
      </c>
    </row>
    <row r="85" customFormat="false" ht="15.8" hidden="false" customHeight="false" outlineLevel="0" collapsed="false">
      <c r="A85" s="24" t="s">
        <v>19</v>
      </c>
      <c r="B85" s="24" t="s">
        <v>54</v>
      </c>
      <c r="C85" s="24" t="s">
        <v>1666</v>
      </c>
      <c r="D85" s="0" t="str">
        <f aca="false">VLOOKUP(A85,Nomenclature!$D$1:$E$9,2,0)</f>
        <v>07</v>
      </c>
      <c r="E85" s="0" t="str">
        <f aca="false">VLOOKUP(B85,Nomenclature!$J$1:$K$97,2,0)</f>
        <v>16</v>
      </c>
      <c r="F85" s="0" t="str">
        <f aca="false">CONCATENATE(D85,E85)</f>
        <v>0716</v>
      </c>
      <c r="G85" s="30" t="n">
        <v>95.4590950443778</v>
      </c>
      <c r="H85" s="28" t="n">
        <v>66.8213665310645</v>
      </c>
      <c r="I85" s="28" t="n">
        <v>33.4106832655322</v>
      </c>
      <c r="J85" s="28" t="n">
        <v>33.4106832655322</v>
      </c>
      <c r="K85" s="28" t="n">
        <v>33.4106832655322</v>
      </c>
      <c r="L85" s="28" t="n">
        <v>33.4106832655322</v>
      </c>
      <c r="M85" s="29" t="n">
        <f aca="false">H85/G85</f>
        <v>0.7</v>
      </c>
      <c r="N85" s="0" t="n">
        <f aca="false">I85/G85</f>
        <v>0.35</v>
      </c>
    </row>
    <row r="86" customFormat="false" ht="15.8" hidden="false" customHeight="false" outlineLevel="0" collapsed="false">
      <c r="A86" s="24" t="s">
        <v>19</v>
      </c>
      <c r="B86" s="24" t="s">
        <v>133</v>
      </c>
      <c r="C86" s="24" t="s">
        <v>1666</v>
      </c>
      <c r="D86" s="0" t="str">
        <f aca="false">VLOOKUP(A86,Nomenclature!$D$1:$E$9,2,0)</f>
        <v>07</v>
      </c>
      <c r="E86" s="0" t="str">
        <f aca="false">VLOOKUP(B86,Nomenclature!$J$1:$K$97,2,0)</f>
        <v>18</v>
      </c>
      <c r="F86" s="0" t="str">
        <f aca="false">CONCATENATE(D86,E86)</f>
        <v>0718</v>
      </c>
      <c r="G86" s="30" t="n">
        <v>60.3902419140026</v>
      </c>
      <c r="H86" s="28" t="n">
        <v>42.2731693398018</v>
      </c>
      <c r="I86" s="28" t="n">
        <v>21.1365846699009</v>
      </c>
      <c r="J86" s="28" t="n">
        <v>21.1365846699009</v>
      </c>
      <c r="K86" s="28" t="n">
        <v>21.1365846699009</v>
      </c>
      <c r="L86" s="28" t="n">
        <v>21.1365846699009</v>
      </c>
      <c r="M86" s="29" t="n">
        <f aca="false">H86/G86</f>
        <v>0.7</v>
      </c>
      <c r="N86" s="0" t="n">
        <f aca="false">I86/G86</f>
        <v>0.35</v>
      </c>
    </row>
    <row r="87" customFormat="false" ht="15.8" hidden="false" customHeight="false" outlineLevel="0" collapsed="false">
      <c r="A87" s="24" t="s">
        <v>19</v>
      </c>
      <c r="B87" s="24" t="s">
        <v>136</v>
      </c>
      <c r="C87" s="24" t="s">
        <v>1666</v>
      </c>
      <c r="D87" s="0" t="str">
        <f aca="false">VLOOKUP(A87,Nomenclature!$D$1:$E$9,2,0)</f>
        <v>07</v>
      </c>
      <c r="E87" s="0" t="str">
        <f aca="false">VLOOKUP(B87,Nomenclature!$J$1:$K$97,2,0)</f>
        <v>32</v>
      </c>
      <c r="F87" s="0" t="str">
        <f aca="false">CONCATENATE(D87,E87)</f>
        <v>0732</v>
      </c>
      <c r="G87" s="30" t="n">
        <v>41.6892998286402</v>
      </c>
      <c r="H87" s="28" t="n">
        <v>29.1825098800481</v>
      </c>
      <c r="I87" s="28" t="n">
        <v>14.5912549400241</v>
      </c>
      <c r="J87" s="28" t="n">
        <v>14.5912549400241</v>
      </c>
      <c r="K87" s="28" t="n">
        <v>14.5912549400241</v>
      </c>
      <c r="L87" s="28" t="n">
        <v>14.5912549400241</v>
      </c>
      <c r="M87" s="29" t="n">
        <f aca="false">H87/G87</f>
        <v>0.699999999999999</v>
      </c>
      <c r="N87" s="0" t="n">
        <f aca="false">I87/G87</f>
        <v>0.350000000000001</v>
      </c>
    </row>
    <row r="88" customFormat="false" ht="15.8" hidden="false" customHeight="false" outlineLevel="0" collapsed="false">
      <c r="A88" s="24" t="s">
        <v>19</v>
      </c>
      <c r="B88" s="24" t="s">
        <v>139</v>
      </c>
      <c r="C88" s="24" t="s">
        <v>1666</v>
      </c>
      <c r="D88" s="0" t="str">
        <f aca="false">VLOOKUP(A88,Nomenclature!$D$1:$E$9,2,0)</f>
        <v>07</v>
      </c>
      <c r="E88" s="0" t="str">
        <f aca="false">VLOOKUP(B88,Nomenclature!$J$1:$K$97,2,0)</f>
        <v>33</v>
      </c>
      <c r="F88" s="0" t="str">
        <f aca="false">CONCATENATE(D88,E88)</f>
        <v>0733</v>
      </c>
      <c r="G88" s="30" t="n">
        <v>10.0906477320331</v>
      </c>
      <c r="H88" s="28" t="n">
        <v>7.06345341242315</v>
      </c>
      <c r="I88" s="28" t="n">
        <v>3.53172670621158</v>
      </c>
      <c r="J88" s="28" t="n">
        <v>3.53172670621158</v>
      </c>
      <c r="K88" s="28" t="n">
        <v>3.53172670621158</v>
      </c>
      <c r="L88" s="28" t="n">
        <v>3.53172670621158</v>
      </c>
      <c r="M88" s="29" t="n">
        <f aca="false">H88/G88</f>
        <v>0.699999999999998</v>
      </c>
      <c r="N88" s="0" t="n">
        <f aca="false">I88/G88</f>
        <v>0.349999999999999</v>
      </c>
    </row>
    <row r="89" customFormat="false" ht="15.8" hidden="false" customHeight="false" outlineLevel="0" collapsed="false">
      <c r="A89" s="24" t="s">
        <v>19</v>
      </c>
      <c r="B89" s="24" t="s">
        <v>140</v>
      </c>
      <c r="C89" s="24" t="s">
        <v>1666</v>
      </c>
      <c r="D89" s="0" t="str">
        <f aca="false">VLOOKUP(A89,Nomenclature!$D$1:$E$9,2,0)</f>
        <v>07</v>
      </c>
      <c r="E89" s="0" t="str">
        <f aca="false">VLOOKUP(B89,Nomenclature!$J$1:$K$97,2,0)</f>
        <v>43</v>
      </c>
      <c r="F89" s="0" t="str">
        <f aca="false">CONCATENATE(D89,E89)</f>
        <v>0743</v>
      </c>
      <c r="G89" s="30" t="n">
        <v>40.2068727647534</v>
      </c>
      <c r="H89" s="28" t="n">
        <v>28.1448109353274</v>
      </c>
      <c r="I89" s="28" t="n">
        <v>14.0724054676637</v>
      </c>
      <c r="J89" s="28" t="n">
        <v>14.0724054676637</v>
      </c>
      <c r="K89" s="28" t="n">
        <v>14.0724054676637</v>
      </c>
      <c r="L89" s="28" t="n">
        <v>14.0724054676637</v>
      </c>
      <c r="M89" s="29" t="n">
        <f aca="false">H89/G89</f>
        <v>0.7</v>
      </c>
      <c r="N89" s="0" t="n">
        <f aca="false">I89/G89</f>
        <v>0.35</v>
      </c>
    </row>
    <row r="90" customFormat="false" ht="15.8" hidden="false" customHeight="false" outlineLevel="0" collapsed="false">
      <c r="A90" s="24" t="s">
        <v>19</v>
      </c>
      <c r="B90" s="24" t="s">
        <v>141</v>
      </c>
      <c r="C90" s="24" t="s">
        <v>1666</v>
      </c>
      <c r="D90" s="0" t="str">
        <f aca="false">VLOOKUP(A90,Nomenclature!$D$1:$E$9,2,0)</f>
        <v>07</v>
      </c>
      <c r="E90" s="0" t="str">
        <f aca="false">VLOOKUP(B90,Nomenclature!$J$1:$K$97,2,0)</f>
        <v>59</v>
      </c>
      <c r="F90" s="0" t="str">
        <f aca="false">CONCATENATE(D90,E90)</f>
        <v>0759</v>
      </c>
      <c r="G90" s="30" t="n">
        <v>25.5563295322874</v>
      </c>
      <c r="H90" s="28" t="n">
        <v>17.8894306726012</v>
      </c>
      <c r="I90" s="28" t="n">
        <v>8.94471533630058</v>
      </c>
      <c r="J90" s="28" t="n">
        <v>8.94471533630058</v>
      </c>
      <c r="K90" s="28" t="n">
        <v>8.94471533630058</v>
      </c>
      <c r="L90" s="28" t="n">
        <v>8.94471533630058</v>
      </c>
      <c r="M90" s="29" t="n">
        <f aca="false">H90/G90</f>
        <v>0.700000000000001</v>
      </c>
      <c r="N90" s="0" t="n">
        <f aca="false">I90/G90</f>
        <v>0.35</v>
      </c>
    </row>
    <row r="91" customFormat="false" ht="15.8" hidden="false" customHeight="false" outlineLevel="0" collapsed="false">
      <c r="A91" s="24" t="s">
        <v>19</v>
      </c>
      <c r="B91" s="24" t="s">
        <v>149</v>
      </c>
      <c r="C91" s="24" t="s">
        <v>1666</v>
      </c>
      <c r="D91" s="0" t="str">
        <f aca="false">VLOOKUP(A91,Nomenclature!$D$1:$E$9,2,0)</f>
        <v>07</v>
      </c>
      <c r="E91" s="0" t="str">
        <f aca="false">VLOOKUP(B91,Nomenclature!$J$1:$K$97,2,0)</f>
        <v>60</v>
      </c>
      <c r="F91" s="0" t="str">
        <f aca="false">CONCATENATE(D91,E91)</f>
        <v>0760</v>
      </c>
      <c r="G91" s="30" t="n">
        <v>0</v>
      </c>
      <c r="H91" s="28" t="n">
        <v>0</v>
      </c>
      <c r="I91" s="28" t="n">
        <v>0</v>
      </c>
      <c r="J91" s="28" t="n">
        <v>0</v>
      </c>
      <c r="K91" s="28" t="n">
        <v>0</v>
      </c>
      <c r="L91" s="28" t="n">
        <v>0</v>
      </c>
      <c r="M91" s="29" t="e">
        <f aca="false">H91/G91</f>
        <v>#DIV/0!</v>
      </c>
      <c r="N91" s="0" t="e">
        <f aca="false">I91/G91</f>
        <v>#DIV/0!</v>
      </c>
    </row>
    <row r="92" customFormat="false" ht="15.8" hidden="false" customHeight="false" outlineLevel="0" collapsed="false">
      <c r="A92" s="24" t="s">
        <v>19</v>
      </c>
      <c r="B92" s="24" t="s">
        <v>142</v>
      </c>
      <c r="C92" s="24" t="s">
        <v>1666</v>
      </c>
      <c r="D92" s="0" t="str">
        <f aca="false">VLOOKUP(A92,Nomenclature!$D$1:$E$9,2,0)</f>
        <v>07</v>
      </c>
      <c r="E92" s="0" t="str">
        <f aca="false">VLOOKUP(B92,Nomenclature!$J$1:$K$97,2,0)</f>
        <v>61</v>
      </c>
      <c r="F92" s="0" t="str">
        <f aca="false">CONCATENATE(D92,E92)</f>
        <v>0761</v>
      </c>
      <c r="G92" s="30" t="n">
        <v>15.727219414283</v>
      </c>
      <c r="H92" s="28" t="n">
        <v>11.0090535899981</v>
      </c>
      <c r="I92" s="28" t="n">
        <v>5.50452679499904</v>
      </c>
      <c r="J92" s="28" t="n">
        <v>5.50452679499904</v>
      </c>
      <c r="K92" s="28" t="n">
        <v>5.50452679499904</v>
      </c>
      <c r="L92" s="28" t="n">
        <v>5.50452679499904</v>
      </c>
      <c r="M92" s="29" t="n">
        <f aca="false">H92/G92</f>
        <v>0.7</v>
      </c>
      <c r="N92" s="0" t="n">
        <f aca="false">I92/G92</f>
        <v>0.349999999999999</v>
      </c>
    </row>
    <row r="93" customFormat="false" ht="15.8" hidden="false" customHeight="false" outlineLevel="0" collapsed="false">
      <c r="A93" s="24" t="s">
        <v>19</v>
      </c>
      <c r="B93" s="24" t="s">
        <v>143</v>
      </c>
      <c r="C93" s="24" t="s">
        <v>1666</v>
      </c>
      <c r="D93" s="0" t="str">
        <f aca="false">VLOOKUP(A93,Nomenclature!$D$1:$E$9,2,0)</f>
        <v>07</v>
      </c>
      <c r="E93" s="0" t="str">
        <f aca="false">VLOOKUP(B93,Nomenclature!$J$1:$K$97,2,0)</f>
        <v>65</v>
      </c>
      <c r="F93" s="0" t="str">
        <f aca="false">CONCATENATE(D93,E93)</f>
        <v>0765</v>
      </c>
      <c r="G93" s="30" t="n">
        <v>38.0317365267212</v>
      </c>
      <c r="H93" s="28" t="n">
        <v>26.6222155687049</v>
      </c>
      <c r="I93" s="28" t="n">
        <v>13.3111077843524</v>
      </c>
      <c r="J93" s="28" t="n">
        <v>13.3111077843524</v>
      </c>
      <c r="K93" s="28" t="n">
        <v>13.3111077843524</v>
      </c>
      <c r="L93" s="28" t="n">
        <v>13.3111077843524</v>
      </c>
      <c r="M93" s="29" t="n">
        <f aca="false">H93/G93</f>
        <v>0.700000000000002</v>
      </c>
      <c r="N93" s="0" t="n">
        <f aca="false">I93/G93</f>
        <v>0.349999999999999</v>
      </c>
    </row>
    <row r="94" customFormat="false" ht="15.8" hidden="false" customHeight="false" outlineLevel="0" collapsed="false">
      <c r="A94" s="24" t="s">
        <v>19</v>
      </c>
      <c r="B94" s="24" t="s">
        <v>144</v>
      </c>
      <c r="C94" s="24" t="s">
        <v>1666</v>
      </c>
      <c r="D94" s="0" t="str">
        <f aca="false">VLOOKUP(A94,Nomenclature!$D$1:$E$9,2,0)</f>
        <v>07</v>
      </c>
      <c r="E94" s="0" t="str">
        <f aca="false">VLOOKUP(B94,Nomenclature!$J$1:$K$97,2,0)</f>
        <v>80</v>
      </c>
      <c r="F94" s="0" t="str">
        <f aca="false">CONCATENATE(D94,E94)</f>
        <v>0780</v>
      </c>
      <c r="G94" s="30" t="n">
        <v>42.5779517270168</v>
      </c>
      <c r="H94" s="28" t="n">
        <v>29.8045662089118</v>
      </c>
      <c r="I94" s="28" t="n">
        <v>14.9022831044559</v>
      </c>
      <c r="J94" s="28" t="n">
        <v>14.9022831044559</v>
      </c>
      <c r="K94" s="28" t="n">
        <v>14.9022831044559</v>
      </c>
      <c r="L94" s="28" t="n">
        <v>14.9022831044559</v>
      </c>
      <c r="M94" s="29" t="n">
        <f aca="false">H94/G94</f>
        <v>0.700000000000001</v>
      </c>
      <c r="N94" s="0" t="n">
        <f aca="false">I94/G94</f>
        <v>0.35</v>
      </c>
    </row>
    <row r="95" customFormat="false" ht="15.8" hidden="false" customHeight="false" outlineLevel="0" collapsed="false">
      <c r="A95" s="24" t="s">
        <v>19</v>
      </c>
      <c r="B95" s="24" t="s">
        <v>145</v>
      </c>
      <c r="C95" s="24" t="s">
        <v>1666</v>
      </c>
      <c r="D95" s="0" t="str">
        <f aca="false">VLOOKUP(A95,Nomenclature!$D$1:$E$9,2,0)</f>
        <v>07</v>
      </c>
      <c r="E95" s="0" t="str">
        <f aca="false">VLOOKUP(B95,Nomenclature!$J$1:$K$97,2,0)</f>
        <v>81</v>
      </c>
      <c r="F95" s="0" t="str">
        <f aca="false">CONCATENATE(D95,E95)</f>
        <v>0781</v>
      </c>
      <c r="G95" s="30" t="n">
        <v>60.3847950234113</v>
      </c>
      <c r="H95" s="28" t="n">
        <v>42.2693565163879</v>
      </c>
      <c r="I95" s="28" t="n">
        <v>21.134678258194</v>
      </c>
      <c r="J95" s="28" t="n">
        <v>21.134678258194</v>
      </c>
      <c r="K95" s="28" t="n">
        <v>21.134678258194</v>
      </c>
      <c r="L95" s="28" t="n">
        <v>21.134678258194</v>
      </c>
      <c r="M95" s="29" t="n">
        <f aca="false">H95/G95</f>
        <v>0.7</v>
      </c>
      <c r="N95" s="0" t="n">
        <f aca="false">I95/G95</f>
        <v>0.350000000000001</v>
      </c>
    </row>
    <row r="96" customFormat="false" ht="15.8" hidden="false" customHeight="false" outlineLevel="0" collapsed="false">
      <c r="A96" s="24" t="s">
        <v>19</v>
      </c>
      <c r="B96" s="24" t="s">
        <v>146</v>
      </c>
      <c r="C96" s="24" t="s">
        <v>1666</v>
      </c>
      <c r="D96" s="0" t="str">
        <f aca="false">VLOOKUP(A96,Nomenclature!$D$1:$E$9,2,0)</f>
        <v>07</v>
      </c>
      <c r="E96" s="0" t="str">
        <f aca="false">VLOOKUP(B96,Nomenclature!$J$1:$K$97,2,0)</f>
        <v>82</v>
      </c>
      <c r="F96" s="0" t="str">
        <f aca="false">CONCATENATE(D96,E96)</f>
        <v>0782</v>
      </c>
      <c r="G96" s="30" t="n">
        <v>11.7850683310715</v>
      </c>
      <c r="H96" s="28" t="n">
        <v>8.24954783175002</v>
      </c>
      <c r="I96" s="28" t="n">
        <v>4.12477391587501</v>
      </c>
      <c r="J96" s="28" t="n">
        <v>4.12477391587501</v>
      </c>
      <c r="K96" s="28" t="n">
        <v>4.12477391587501</v>
      </c>
      <c r="L96" s="28" t="n">
        <v>4.12477391587501</v>
      </c>
      <c r="M96" s="29" t="n">
        <f aca="false">H96/G96</f>
        <v>0.699999999999997</v>
      </c>
      <c r="N96" s="0" t="n">
        <f aca="false">I96/G96</f>
        <v>0.349999999999999</v>
      </c>
    </row>
    <row r="97" customFormat="false" ht="15.8" hidden="false" customHeight="false" outlineLevel="0" collapsed="false">
      <c r="A97" s="24" t="s">
        <v>19</v>
      </c>
      <c r="B97" s="24" t="s">
        <v>147</v>
      </c>
      <c r="C97" s="24" t="s">
        <v>1666</v>
      </c>
      <c r="D97" s="0" t="str">
        <f aca="false">VLOOKUP(A97,Nomenclature!$D$1:$E$9,2,0)</f>
        <v>07</v>
      </c>
      <c r="E97" s="0" t="str">
        <f aca="false">VLOOKUP(B97,Nomenclature!$J$1:$K$97,2,0)</f>
        <v>91</v>
      </c>
      <c r="F97" s="0" t="str">
        <f aca="false">CONCATENATE(D97,E97)</f>
        <v>0791</v>
      </c>
      <c r="G97" s="30" t="n">
        <v>44.7215870909369</v>
      </c>
      <c r="H97" s="28" t="n">
        <v>31.3051109636558</v>
      </c>
      <c r="I97" s="28" t="n">
        <v>15.6525554818279</v>
      </c>
      <c r="J97" s="28" t="n">
        <v>15.6525554818279</v>
      </c>
      <c r="K97" s="28" t="n">
        <v>15.6525554818279</v>
      </c>
      <c r="L97" s="28" t="n">
        <v>15.6525554818279</v>
      </c>
      <c r="M97" s="29" t="n">
        <f aca="false">H97/G97</f>
        <v>0.699999999999999</v>
      </c>
      <c r="N97" s="0" t="n">
        <f aca="false">I97/G97</f>
        <v>0.35</v>
      </c>
    </row>
    <row r="98" customFormat="false" ht="15.8" hidden="false" customHeight="false" outlineLevel="0" collapsed="false">
      <c r="A98" s="24" t="s">
        <v>19</v>
      </c>
      <c r="B98" s="24" t="s">
        <v>148</v>
      </c>
      <c r="C98" s="24" t="s">
        <v>1666</v>
      </c>
      <c r="D98" s="0" t="str">
        <f aca="false">VLOOKUP(A98,Nomenclature!$D$1:$E$9,2,0)</f>
        <v>07</v>
      </c>
      <c r="E98" s="0" t="str">
        <f aca="false">VLOOKUP(B98,Nomenclature!$J$1:$K$97,2,0)</f>
        <v>95</v>
      </c>
      <c r="F98" s="0" t="str">
        <f aca="false">CONCATENATE(D98,E98)</f>
        <v>0795</v>
      </c>
      <c r="G98" s="30" t="n">
        <v>66.3153538633738</v>
      </c>
      <c r="H98" s="28" t="n">
        <v>46.4207477043617</v>
      </c>
      <c r="I98" s="28" t="n">
        <v>23.2103738521808</v>
      </c>
      <c r="J98" s="28" t="n">
        <v>23.2103738521808</v>
      </c>
      <c r="K98" s="28" t="n">
        <v>23.2103738521808</v>
      </c>
      <c r="L98" s="28" t="n">
        <v>23.2103738521808</v>
      </c>
      <c r="M98" s="29" t="n">
        <f aca="false">H98/G98</f>
        <v>0.700000000000001</v>
      </c>
      <c r="N98" s="0" t="n">
        <f aca="false">I98/G98</f>
        <v>0.35</v>
      </c>
    </row>
    <row r="99" customFormat="false" ht="15.8" hidden="false" customHeight="false" outlineLevel="0" collapsed="false">
      <c r="A99" s="24" t="s">
        <v>20</v>
      </c>
      <c r="B99" s="24" t="s">
        <v>149</v>
      </c>
      <c r="C99" s="24" t="s">
        <v>1666</v>
      </c>
      <c r="D99" s="0" t="str">
        <f aca="false">VLOOKUP(A99,Nomenclature!$D$1:$E$9,2,0)</f>
        <v>08</v>
      </c>
      <c r="E99" s="0" t="str">
        <f aca="false">VLOOKUP(B99,Nomenclature!$J$1:$K$97,2,0)</f>
        <v>60</v>
      </c>
      <c r="F99" s="0" t="str">
        <f aca="false">CONCATENATE(D99,E99)</f>
        <v>0860</v>
      </c>
      <c r="G99" s="30" t="n">
        <v>140.862650006912</v>
      </c>
      <c r="H99" s="28" t="n">
        <v>98.6038550048384</v>
      </c>
      <c r="I99" s="28" t="n">
        <v>49.3019275024192</v>
      </c>
      <c r="J99" s="28" t="n">
        <v>49.3019275024192</v>
      </c>
      <c r="K99" s="28" t="n">
        <v>49.3019275024192</v>
      </c>
      <c r="L99" s="28" t="n">
        <v>49.3019275024192</v>
      </c>
      <c r="M99" s="29" t="n">
        <f aca="false">H99/G99</f>
        <v>0.7</v>
      </c>
      <c r="N99" s="0" t="n">
        <f aca="false">I99/G99</f>
        <v>0.35</v>
      </c>
    </row>
    <row r="100" customFormat="false" ht="15.8" hidden="false" customHeight="false" outlineLevel="0" collapsed="false">
      <c r="A100" s="24" t="s">
        <v>7</v>
      </c>
      <c r="B100" s="24" t="s">
        <v>31</v>
      </c>
      <c r="C100" s="24" t="s">
        <v>1669</v>
      </c>
      <c r="D100" s="0" t="str">
        <f aca="false">VLOOKUP(A100,Nomenclature!$D$1:$E$9,2,0)</f>
        <v>01</v>
      </c>
      <c r="E100" s="0" t="str">
        <f aca="false">VLOOKUP(B100,Nomenclature!$J$1:$K$97,2,0)</f>
        <v>42</v>
      </c>
      <c r="F100" s="0" t="str">
        <f aca="false">CONCATENATE(D100,E100)</f>
        <v>0142</v>
      </c>
      <c r="G100" s="30" t="n">
        <v>73.3016748614392</v>
      </c>
      <c r="H100" s="28" t="n">
        <v>51.3111724030074</v>
      </c>
      <c r="I100" s="28" t="n">
        <v>41.0489379224059</v>
      </c>
      <c r="J100" s="28" t="n">
        <v>41.0489379224059</v>
      </c>
      <c r="K100" s="28" t="n">
        <v>41.0489379224059</v>
      </c>
      <c r="L100" s="28" t="n">
        <v>41.0489379224059</v>
      </c>
      <c r="M100" s="29" t="n">
        <f aca="false">H100/G100</f>
        <v>0.7</v>
      </c>
      <c r="N100" s="0" t="n">
        <f aca="false">I100/G100</f>
        <v>0.559999999999999</v>
      </c>
    </row>
    <row r="101" customFormat="false" ht="15.8" hidden="false" customHeight="false" outlineLevel="0" collapsed="false">
      <c r="A101" s="24" t="s">
        <v>7</v>
      </c>
      <c r="B101" s="24" t="s">
        <v>47</v>
      </c>
      <c r="C101" s="24" t="s">
        <v>1669</v>
      </c>
      <c r="D101" s="0" t="str">
        <f aca="false">VLOOKUP(A101,Nomenclature!$D$1:$E$9,2,0)</f>
        <v>01</v>
      </c>
      <c r="E101" s="0" t="str">
        <f aca="false">VLOOKUP(B101,Nomenclature!$J$1:$K$97,2,0)</f>
        <v>44</v>
      </c>
      <c r="F101" s="0" t="str">
        <f aca="false">CONCATENATE(D101,E101)</f>
        <v>0144</v>
      </c>
      <c r="G101" s="30" t="n">
        <v>64.4308401245416</v>
      </c>
      <c r="H101" s="28" t="n">
        <v>45.1015880871791</v>
      </c>
      <c r="I101" s="28" t="n">
        <v>36.0812704697433</v>
      </c>
      <c r="J101" s="28" t="n">
        <v>36.0812704697433</v>
      </c>
      <c r="K101" s="28" t="n">
        <v>36.0812704697433</v>
      </c>
      <c r="L101" s="28" t="n">
        <v>36.0812704697433</v>
      </c>
      <c r="M101" s="29" t="n">
        <f aca="false">H101/G101</f>
        <v>0.7</v>
      </c>
      <c r="N101" s="0" t="n">
        <f aca="false">I101/G101</f>
        <v>0.56</v>
      </c>
    </row>
    <row r="102" customFormat="false" ht="15.8" hidden="false" customHeight="false" outlineLevel="0" collapsed="false">
      <c r="A102" s="24" t="s">
        <v>7</v>
      </c>
      <c r="B102" s="24" t="s">
        <v>50</v>
      </c>
      <c r="C102" s="24" t="s">
        <v>1669</v>
      </c>
      <c r="D102" s="0" t="str">
        <f aca="false">VLOOKUP(A102,Nomenclature!$D$1:$E$9,2,0)</f>
        <v>01</v>
      </c>
      <c r="E102" s="0" t="str">
        <f aca="false">VLOOKUP(B102,Nomenclature!$J$1:$K$97,2,0)</f>
        <v>45</v>
      </c>
      <c r="F102" s="0" t="str">
        <f aca="false">CONCATENATE(D102,E102)</f>
        <v>0145</v>
      </c>
      <c r="G102" s="30" t="n">
        <v>60.861808591514</v>
      </c>
      <c r="H102" s="28" t="n">
        <v>42.6032660140598</v>
      </c>
      <c r="I102" s="28" t="n">
        <v>34.0826128112479</v>
      </c>
      <c r="J102" s="28" t="n">
        <v>34.0826128112479</v>
      </c>
      <c r="K102" s="28" t="n">
        <v>34.0826128112479</v>
      </c>
      <c r="L102" s="28" t="n">
        <v>34.0826128112479</v>
      </c>
      <c r="M102" s="29" t="n">
        <f aca="false">H102/G102</f>
        <v>0.7</v>
      </c>
      <c r="N102" s="0" t="n">
        <f aca="false">I102/G102</f>
        <v>0.560000000000001</v>
      </c>
    </row>
    <row r="103" customFormat="false" ht="15.8" hidden="false" customHeight="false" outlineLevel="0" collapsed="false">
      <c r="A103" s="24" t="s">
        <v>7</v>
      </c>
      <c r="B103" s="24" t="s">
        <v>51</v>
      </c>
      <c r="C103" s="24" t="s">
        <v>1669</v>
      </c>
      <c r="D103" s="0" t="str">
        <f aca="false">VLOOKUP(A103,Nomenclature!$D$1:$E$9,2,0)</f>
        <v>01</v>
      </c>
      <c r="E103" s="0" t="str">
        <f aca="false">VLOOKUP(B103,Nomenclature!$J$1:$K$97,2,0)</f>
        <v>83</v>
      </c>
      <c r="F103" s="0" t="str">
        <f aca="false">CONCATENATE(D103,E103)</f>
        <v>0183</v>
      </c>
      <c r="G103" s="30" t="n">
        <v>128.874581662253</v>
      </c>
      <c r="H103" s="28" t="n">
        <v>90.2122071635769</v>
      </c>
      <c r="I103" s="28" t="n">
        <v>72.1697657308615</v>
      </c>
      <c r="J103" s="28" t="n">
        <v>72.1697657308615</v>
      </c>
      <c r="K103" s="28" t="n">
        <v>72.1697657308615</v>
      </c>
      <c r="L103" s="28" t="n">
        <v>72.1697657308615</v>
      </c>
      <c r="M103" s="29" t="n">
        <f aca="false">H103/G103</f>
        <v>0.699999999999998</v>
      </c>
      <c r="N103" s="0" t="n">
        <f aca="false">I103/G103</f>
        <v>0.559999999999999</v>
      </c>
    </row>
    <row r="104" customFormat="false" ht="15.8" hidden="false" customHeight="false" outlineLevel="0" collapsed="false">
      <c r="A104" s="24" t="s">
        <v>7</v>
      </c>
      <c r="B104" s="24" t="s">
        <v>52</v>
      </c>
      <c r="C104" s="24" t="s">
        <v>1669</v>
      </c>
      <c r="D104" s="0" t="str">
        <f aca="false">VLOOKUP(A104,Nomenclature!$D$1:$E$9,2,0)</f>
        <v>01</v>
      </c>
      <c r="E104" s="0" t="str">
        <f aca="false">VLOOKUP(B104,Nomenclature!$J$1:$K$97,2,0)</f>
        <v>84</v>
      </c>
      <c r="F104" s="0" t="str">
        <f aca="false">CONCATENATE(D104,E104)</f>
        <v>0184</v>
      </c>
      <c r="G104" s="30" t="n">
        <v>101.176571030791</v>
      </c>
      <c r="H104" s="28" t="n">
        <v>70.8235997215535</v>
      </c>
      <c r="I104" s="28" t="n">
        <v>56.6588797772428</v>
      </c>
      <c r="J104" s="28" t="n">
        <v>56.6588797772428</v>
      </c>
      <c r="K104" s="28" t="n">
        <v>56.6588797772428</v>
      </c>
      <c r="L104" s="28" t="n">
        <v>56.6588797772428</v>
      </c>
      <c r="M104" s="29" t="n">
        <f aca="false">H104/G104</f>
        <v>0.699999999999998</v>
      </c>
      <c r="N104" s="0" t="n">
        <f aca="false">I104/G104</f>
        <v>0.559999999999998</v>
      </c>
    </row>
    <row r="105" customFormat="false" ht="15.8" hidden="false" customHeight="false" outlineLevel="0" collapsed="false">
      <c r="A105" s="24" t="s">
        <v>7</v>
      </c>
      <c r="B105" s="24" t="s">
        <v>53</v>
      </c>
      <c r="C105" s="24" t="s">
        <v>1669</v>
      </c>
      <c r="D105" s="0" t="str">
        <f aca="false">VLOOKUP(A105,Nomenclature!$D$1:$E$9,2,0)</f>
        <v>01</v>
      </c>
      <c r="E105" s="0" t="str">
        <f aca="false">VLOOKUP(B105,Nomenclature!$J$1:$K$97,2,0)</f>
        <v>85</v>
      </c>
      <c r="F105" s="0" t="str">
        <f aca="false">CONCATENATE(D105,E105)</f>
        <v>0185</v>
      </c>
      <c r="G105" s="30" t="n">
        <v>139.398070583593</v>
      </c>
      <c r="H105" s="28" t="n">
        <v>97.5786494085149</v>
      </c>
      <c r="I105" s="28" t="n">
        <v>78.0629195268119</v>
      </c>
      <c r="J105" s="28" t="n">
        <v>78.0629195268119</v>
      </c>
      <c r="K105" s="28" t="n">
        <v>78.0629195268119</v>
      </c>
      <c r="L105" s="28" t="n">
        <v>78.0629195268119</v>
      </c>
      <c r="M105" s="29" t="n">
        <f aca="false">H105/G105</f>
        <v>0.699999999999999</v>
      </c>
      <c r="N105" s="0" t="n">
        <f aca="false">I105/G105</f>
        <v>0.559999999999999</v>
      </c>
    </row>
    <row r="106" customFormat="false" ht="15.8" hidden="false" customHeight="false" outlineLevel="0" collapsed="false">
      <c r="A106" s="24" t="s">
        <v>14</v>
      </c>
      <c r="B106" s="24" t="s">
        <v>54</v>
      </c>
      <c r="C106" s="24" t="s">
        <v>1669</v>
      </c>
      <c r="D106" s="0" t="str">
        <f aca="false">VLOOKUP(A106,Nomenclature!$D$1:$E$9,2,0)</f>
        <v>02</v>
      </c>
      <c r="E106" s="0" t="str">
        <f aca="false">VLOOKUP(B106,Nomenclature!$J$1:$K$97,2,0)</f>
        <v>16</v>
      </c>
      <c r="F106" s="0" t="str">
        <f aca="false">CONCATENATE(D106,E106)</f>
        <v>0216</v>
      </c>
      <c r="G106" s="30" t="n">
        <v>74.9361723652072</v>
      </c>
      <c r="H106" s="28" t="n">
        <v>52.4553206556451</v>
      </c>
      <c r="I106" s="28" t="n">
        <v>41.964256524516</v>
      </c>
      <c r="J106" s="28" t="n">
        <v>41.964256524516</v>
      </c>
      <c r="K106" s="28" t="n">
        <v>41.964256524516</v>
      </c>
      <c r="L106" s="28" t="n">
        <v>41.964256524516</v>
      </c>
      <c r="M106" s="29" t="n">
        <f aca="false">H106/G106</f>
        <v>0.700000000000001</v>
      </c>
      <c r="N106" s="0" t="n">
        <f aca="false">I106/G106</f>
        <v>0.56</v>
      </c>
    </row>
    <row r="107" customFormat="false" ht="15.8" hidden="false" customHeight="false" outlineLevel="0" collapsed="false">
      <c r="A107" s="24" t="s">
        <v>14</v>
      </c>
      <c r="B107" s="24" t="s">
        <v>57</v>
      </c>
      <c r="C107" s="24" t="s">
        <v>1669</v>
      </c>
      <c r="D107" s="0" t="str">
        <f aca="false">VLOOKUP(A107,Nomenclature!$D$1:$E$9,2,0)</f>
        <v>02</v>
      </c>
      <c r="E107" s="0" t="str">
        <f aca="false">VLOOKUP(B107,Nomenclature!$J$1:$K$97,2,0)</f>
        <v>20</v>
      </c>
      <c r="F107" s="0" t="str">
        <f aca="false">CONCATENATE(D107,E107)</f>
        <v>0220</v>
      </c>
      <c r="G107" s="30" t="n">
        <v>70.6063817263416</v>
      </c>
      <c r="H107" s="28" t="n">
        <v>49.4244672084391</v>
      </c>
      <c r="I107" s="28" t="n">
        <v>39.5395737667513</v>
      </c>
      <c r="J107" s="28" t="n">
        <v>39.5395737667513</v>
      </c>
      <c r="K107" s="28" t="n">
        <v>39.5395737667513</v>
      </c>
      <c r="L107" s="28" t="n">
        <v>39.5395737667513</v>
      </c>
      <c r="M107" s="29" t="n">
        <f aca="false">H107/G107</f>
        <v>0.7</v>
      </c>
      <c r="N107" s="0" t="n">
        <f aca="false">I107/G107</f>
        <v>0.56</v>
      </c>
    </row>
    <row r="108" customFormat="false" ht="15.8" hidden="false" customHeight="false" outlineLevel="0" collapsed="false">
      <c r="A108" s="24" t="s">
        <v>14</v>
      </c>
      <c r="B108" s="24" t="s">
        <v>58</v>
      </c>
      <c r="C108" s="24" t="s">
        <v>1669</v>
      </c>
      <c r="D108" s="0" t="str">
        <f aca="false">VLOOKUP(A108,Nomenclature!$D$1:$E$9,2,0)</f>
        <v>02</v>
      </c>
      <c r="E108" s="0" t="str">
        <f aca="false">VLOOKUP(B108,Nomenclature!$J$1:$K$97,2,0)</f>
        <v>21</v>
      </c>
      <c r="F108" s="0" t="str">
        <f aca="false">CONCATENATE(D108,E108)</f>
        <v>0221</v>
      </c>
      <c r="G108" s="30" t="n">
        <v>68.0775648614283</v>
      </c>
      <c r="H108" s="28" t="n">
        <v>47.6542954029998</v>
      </c>
      <c r="I108" s="28" t="n">
        <v>38.1234363223998</v>
      </c>
      <c r="J108" s="28" t="n">
        <v>38.1234363223998</v>
      </c>
      <c r="K108" s="28" t="n">
        <v>38.1234363223998</v>
      </c>
      <c r="L108" s="28" t="n">
        <v>38.1234363223998</v>
      </c>
      <c r="M108" s="29" t="n">
        <f aca="false">H108/G108</f>
        <v>0.7</v>
      </c>
      <c r="N108" s="0" t="n">
        <f aca="false">I108/G108</f>
        <v>0.559999999999999</v>
      </c>
    </row>
    <row r="109" customFormat="false" ht="15.8" hidden="false" customHeight="false" outlineLevel="0" collapsed="false">
      <c r="A109" s="24" t="s">
        <v>14</v>
      </c>
      <c r="B109" s="24" t="s">
        <v>59</v>
      </c>
      <c r="C109" s="24" t="s">
        <v>1669</v>
      </c>
      <c r="D109" s="0" t="str">
        <f aca="false">VLOOKUP(A109,Nomenclature!$D$1:$E$9,2,0)</f>
        <v>02</v>
      </c>
      <c r="E109" s="0" t="str">
        <f aca="false">VLOOKUP(B109,Nomenclature!$J$1:$K$97,2,0)</f>
        <v>22</v>
      </c>
      <c r="F109" s="0" t="str">
        <f aca="false">CONCATENATE(D109,E109)</f>
        <v>0222</v>
      </c>
      <c r="G109" s="30" t="n">
        <v>56.0708734913061</v>
      </c>
      <c r="H109" s="28" t="n">
        <v>39.2496114439142</v>
      </c>
      <c r="I109" s="28" t="n">
        <v>31.3996891551314</v>
      </c>
      <c r="J109" s="28" t="n">
        <v>31.3996891551314</v>
      </c>
      <c r="K109" s="28" t="n">
        <v>31.3996891551314</v>
      </c>
      <c r="L109" s="28" t="n">
        <v>31.3996891551314</v>
      </c>
      <c r="M109" s="29" t="n">
        <f aca="false">H109/G109</f>
        <v>0.699999999999999</v>
      </c>
      <c r="N109" s="0" t="n">
        <f aca="false">I109/G109</f>
        <v>0.56</v>
      </c>
    </row>
    <row r="110" customFormat="false" ht="15.8" hidden="false" customHeight="false" outlineLevel="0" collapsed="false">
      <c r="A110" s="24" t="s">
        <v>14</v>
      </c>
      <c r="B110" s="24" t="s">
        <v>60</v>
      </c>
      <c r="C110" s="24" t="s">
        <v>1669</v>
      </c>
      <c r="D110" s="0" t="str">
        <f aca="false">VLOOKUP(A110,Nomenclature!$D$1:$E$9,2,0)</f>
        <v>02</v>
      </c>
      <c r="E110" s="0" t="str">
        <f aca="false">VLOOKUP(B110,Nomenclature!$J$1:$K$97,2,0)</f>
        <v>23</v>
      </c>
      <c r="F110" s="0" t="str">
        <f aca="false">CONCATENATE(D110,E110)</f>
        <v>0223</v>
      </c>
      <c r="G110" s="30" t="n">
        <v>70.0960444358943</v>
      </c>
      <c r="H110" s="28" t="n">
        <v>49.067231105126</v>
      </c>
      <c r="I110" s="28" t="n">
        <v>39.2537848841008</v>
      </c>
      <c r="J110" s="28" t="n">
        <v>39.2537848841008</v>
      </c>
      <c r="K110" s="28" t="n">
        <v>39.2537848841008</v>
      </c>
      <c r="L110" s="28" t="n">
        <v>39.2537848841008</v>
      </c>
      <c r="M110" s="29" t="n">
        <f aca="false">H110/G110</f>
        <v>0.7</v>
      </c>
      <c r="N110" s="0" t="n">
        <f aca="false">I110/G110</f>
        <v>0.56</v>
      </c>
    </row>
    <row r="111" customFormat="false" ht="15.8" hidden="false" customHeight="false" outlineLevel="0" collapsed="false">
      <c r="A111" s="24" t="s">
        <v>14</v>
      </c>
      <c r="B111" s="24" t="s">
        <v>61</v>
      </c>
      <c r="C111" s="24" t="s">
        <v>1669</v>
      </c>
      <c r="D111" s="0" t="str">
        <f aca="false">VLOOKUP(A111,Nomenclature!$D$1:$E$9,2,0)</f>
        <v>02</v>
      </c>
      <c r="E111" s="0" t="str">
        <f aca="false">VLOOKUP(B111,Nomenclature!$J$1:$K$97,2,0)</f>
        <v>24</v>
      </c>
      <c r="F111" s="0" t="str">
        <f aca="false">CONCATENATE(D111,E111)</f>
        <v>0224</v>
      </c>
      <c r="G111" s="30" t="n">
        <v>67.5450241412506</v>
      </c>
      <c r="H111" s="28" t="n">
        <v>47.2815168988755</v>
      </c>
      <c r="I111" s="28" t="n">
        <v>37.8252135191004</v>
      </c>
      <c r="J111" s="28" t="n">
        <v>37.8252135191004</v>
      </c>
      <c r="K111" s="28" t="n">
        <v>37.8252135191004</v>
      </c>
      <c r="L111" s="28" t="n">
        <v>37.8252135191004</v>
      </c>
      <c r="M111" s="29" t="n">
        <f aca="false">H111/G111</f>
        <v>0.700000000000001</v>
      </c>
      <c r="N111" s="0" t="n">
        <f aca="false">I111/G111</f>
        <v>0.560000000000001</v>
      </c>
    </row>
    <row r="112" customFormat="false" ht="15.8" hidden="false" customHeight="false" outlineLevel="0" collapsed="false">
      <c r="A112" s="24" t="s">
        <v>14</v>
      </c>
      <c r="B112" s="24" t="s">
        <v>62</v>
      </c>
      <c r="C112" s="24" t="s">
        <v>1669</v>
      </c>
      <c r="D112" s="0" t="str">
        <f aca="false">VLOOKUP(A112,Nomenclature!$D$1:$E$9,2,0)</f>
        <v>02</v>
      </c>
      <c r="E112" s="0" t="str">
        <f aca="false">VLOOKUP(B112,Nomenclature!$J$1:$K$97,2,0)</f>
        <v>25</v>
      </c>
      <c r="F112" s="0" t="str">
        <f aca="false">CONCATENATE(D112,E112)</f>
        <v>0225</v>
      </c>
      <c r="G112" s="30" t="n">
        <v>52.0398924687397</v>
      </c>
      <c r="H112" s="28" t="n">
        <v>36.4279247281178</v>
      </c>
      <c r="I112" s="28" t="n">
        <v>29.1423397824942</v>
      </c>
      <c r="J112" s="28" t="n">
        <v>29.1423397824942</v>
      </c>
      <c r="K112" s="28" t="n">
        <v>29.1423397824942</v>
      </c>
      <c r="L112" s="28" t="n">
        <v>29.1423397824942</v>
      </c>
      <c r="M112" s="29" t="n">
        <f aca="false">H112/G112</f>
        <v>0.7</v>
      </c>
      <c r="N112" s="0" t="n">
        <f aca="false">I112/G112</f>
        <v>0.559999999999999</v>
      </c>
    </row>
    <row r="113" customFormat="false" ht="15.8" hidden="false" customHeight="false" outlineLevel="0" collapsed="false">
      <c r="A113" s="24" t="s">
        <v>14</v>
      </c>
      <c r="B113" s="24" t="s">
        <v>63</v>
      </c>
      <c r="C113" s="24" t="s">
        <v>1669</v>
      </c>
      <c r="D113" s="0" t="str">
        <f aca="false">VLOOKUP(A113,Nomenclature!$D$1:$E$9,2,0)</f>
        <v>02</v>
      </c>
      <c r="E113" s="0" t="str">
        <f aca="false">VLOOKUP(B113,Nomenclature!$J$1:$K$97,2,0)</f>
        <v>29</v>
      </c>
      <c r="F113" s="0" t="str">
        <f aca="false">CONCATENATE(D113,E113)</f>
        <v>0229</v>
      </c>
      <c r="G113" s="30" t="n">
        <v>68.9685333048574</v>
      </c>
      <c r="H113" s="28" t="n">
        <v>48.2779733134001</v>
      </c>
      <c r="I113" s="28" t="n">
        <v>38.6223786507201</v>
      </c>
      <c r="J113" s="28" t="n">
        <v>38.6223786507201</v>
      </c>
      <c r="K113" s="28" t="n">
        <v>38.6223786507201</v>
      </c>
      <c r="L113" s="28" t="n">
        <v>38.6223786507201</v>
      </c>
      <c r="M113" s="29" t="n">
        <f aca="false">H113/G113</f>
        <v>0.699999999999999</v>
      </c>
      <c r="N113" s="0" t="n">
        <f aca="false">I113/G113</f>
        <v>0.559999999999999</v>
      </c>
    </row>
    <row r="114" customFormat="false" ht="15.8" hidden="false" customHeight="false" outlineLevel="0" collapsed="false">
      <c r="A114" s="24" t="s">
        <v>14</v>
      </c>
      <c r="B114" s="24" t="s">
        <v>64</v>
      </c>
      <c r="C114" s="24" t="s">
        <v>1669</v>
      </c>
      <c r="D114" s="0" t="str">
        <f aca="false">VLOOKUP(A114,Nomenclature!$D$1:$E$9,2,0)</f>
        <v>02</v>
      </c>
      <c r="E114" s="0" t="str">
        <f aca="false">VLOOKUP(B114,Nomenclature!$J$1:$K$97,2,0)</f>
        <v>30</v>
      </c>
      <c r="F114" s="0" t="str">
        <f aca="false">CONCATENATE(D114,E114)</f>
        <v>0230</v>
      </c>
      <c r="G114" s="30" t="n">
        <v>66.2270064571872</v>
      </c>
      <c r="H114" s="28" t="n">
        <v>46.358904520031</v>
      </c>
      <c r="I114" s="28" t="n">
        <v>37.0871236160248</v>
      </c>
      <c r="J114" s="28" t="n">
        <v>37.0871236160248</v>
      </c>
      <c r="K114" s="28" t="n">
        <v>37.0871236160248</v>
      </c>
      <c r="L114" s="28" t="n">
        <v>37.0871236160248</v>
      </c>
      <c r="M114" s="29" t="n">
        <f aca="false">H114/G114</f>
        <v>0.699999999999999</v>
      </c>
      <c r="N114" s="0" t="n">
        <f aca="false">I114/G114</f>
        <v>0.559999999999999</v>
      </c>
    </row>
    <row r="115" customFormat="false" ht="15.8" hidden="false" customHeight="false" outlineLevel="0" collapsed="false">
      <c r="A115" s="24" t="s">
        <v>14</v>
      </c>
      <c r="B115" s="24" t="s">
        <v>65</v>
      </c>
      <c r="C115" s="24" t="s">
        <v>1669</v>
      </c>
      <c r="D115" s="0" t="str">
        <f aca="false">VLOOKUP(A115,Nomenclature!$D$1:$E$9,2,0)</f>
        <v>02</v>
      </c>
      <c r="E115" s="0" t="str">
        <f aca="false">VLOOKUP(B115,Nomenclature!$J$1:$K$97,2,0)</f>
        <v>31</v>
      </c>
      <c r="F115" s="0" t="str">
        <f aca="false">CONCATENATE(D115,E115)</f>
        <v>0231</v>
      </c>
      <c r="G115" s="30" t="n">
        <v>40.3975713735065</v>
      </c>
      <c r="H115" s="28" t="n">
        <v>28.2782999614545</v>
      </c>
      <c r="I115" s="28" t="n">
        <v>22.6226399691636</v>
      </c>
      <c r="J115" s="28" t="n">
        <v>22.6226399691636</v>
      </c>
      <c r="K115" s="28" t="n">
        <v>22.6226399691636</v>
      </c>
      <c r="L115" s="28" t="n">
        <v>22.6226399691636</v>
      </c>
      <c r="M115" s="29" t="n">
        <f aca="false">H115/G115</f>
        <v>0.699999999999999</v>
      </c>
      <c r="N115" s="0" t="n">
        <f aca="false">I115/G115</f>
        <v>0.559999999999999</v>
      </c>
    </row>
    <row r="116" customFormat="false" ht="15.8" hidden="false" customHeight="false" outlineLevel="0" collapsed="false">
      <c r="A116" s="24" t="s">
        <v>14</v>
      </c>
      <c r="B116" s="24" t="s">
        <v>66</v>
      </c>
      <c r="C116" s="24" t="s">
        <v>1669</v>
      </c>
      <c r="D116" s="0" t="str">
        <f aca="false">VLOOKUP(A116,Nomenclature!$D$1:$E$9,2,0)</f>
        <v>02</v>
      </c>
      <c r="E116" s="0" t="str">
        <f aca="false">VLOOKUP(B116,Nomenclature!$J$1:$K$97,2,0)</f>
        <v>37</v>
      </c>
      <c r="F116" s="0" t="str">
        <f aca="false">CONCATENATE(D116,E116)</f>
        <v>0237</v>
      </c>
      <c r="G116" s="30" t="n">
        <v>90.5680024346834</v>
      </c>
      <c r="H116" s="28" t="n">
        <v>63.3976017042784</v>
      </c>
      <c r="I116" s="28" t="n">
        <v>50.7180813634227</v>
      </c>
      <c r="J116" s="28" t="n">
        <v>50.7180813634227</v>
      </c>
      <c r="K116" s="28" t="n">
        <v>50.7180813634227</v>
      </c>
      <c r="L116" s="28" t="n">
        <v>50.7180813634227</v>
      </c>
      <c r="M116" s="29" t="n">
        <f aca="false">H116/G116</f>
        <v>0.7</v>
      </c>
      <c r="N116" s="0" t="n">
        <f aca="false">I116/G116</f>
        <v>0.56</v>
      </c>
    </row>
    <row r="117" customFormat="false" ht="15.8" hidden="false" customHeight="false" outlineLevel="0" collapsed="false">
      <c r="A117" s="24" t="s">
        <v>14</v>
      </c>
      <c r="B117" s="24" t="s">
        <v>67</v>
      </c>
      <c r="C117" s="24" t="s">
        <v>1669</v>
      </c>
      <c r="D117" s="0" t="str">
        <f aca="false">VLOOKUP(A117,Nomenclature!$D$1:$E$9,2,0)</f>
        <v>02</v>
      </c>
      <c r="E117" s="0" t="str">
        <f aca="false">VLOOKUP(B117,Nomenclature!$J$1:$K$97,2,0)</f>
        <v>38</v>
      </c>
      <c r="F117" s="0" t="str">
        <f aca="false">CONCATENATE(D117,E117)</f>
        <v>0238</v>
      </c>
      <c r="G117" s="30" t="n">
        <v>109.61868364182</v>
      </c>
      <c r="H117" s="28" t="n">
        <v>76.733078549274</v>
      </c>
      <c r="I117" s="28" t="n">
        <v>61.3864628394192</v>
      </c>
      <c r="J117" s="28" t="n">
        <v>61.3864628394192</v>
      </c>
      <c r="K117" s="28" t="n">
        <v>61.3864628394192</v>
      </c>
      <c r="L117" s="28" t="n">
        <v>61.3864628394192</v>
      </c>
      <c r="M117" s="29" t="n">
        <f aca="false">H117/G117</f>
        <v>0.7</v>
      </c>
      <c r="N117" s="0" t="n">
        <f aca="false">I117/G117</f>
        <v>0.56</v>
      </c>
    </row>
    <row r="118" customFormat="false" ht="15.8" hidden="false" customHeight="false" outlineLevel="0" collapsed="false">
      <c r="A118" s="24" t="s">
        <v>14</v>
      </c>
      <c r="B118" s="24" t="s">
        <v>68</v>
      </c>
      <c r="C118" s="24" t="s">
        <v>1669</v>
      </c>
      <c r="D118" s="0" t="str">
        <f aca="false">VLOOKUP(A118,Nomenclature!$D$1:$E$9,2,0)</f>
        <v>02</v>
      </c>
      <c r="E118" s="0" t="str">
        <f aca="false">VLOOKUP(B118,Nomenclature!$J$1:$K$97,2,0)</f>
        <v>39</v>
      </c>
      <c r="F118" s="0" t="str">
        <f aca="false">CONCATENATE(D118,E118)</f>
        <v>0239</v>
      </c>
      <c r="G118" s="30" t="n">
        <v>90.058863279687</v>
      </c>
      <c r="H118" s="28" t="n">
        <v>63.0412042957809</v>
      </c>
      <c r="I118" s="28" t="n">
        <v>50.4329634366247</v>
      </c>
      <c r="J118" s="28" t="n">
        <v>50.4329634366247</v>
      </c>
      <c r="K118" s="28" t="n">
        <v>50.4329634366247</v>
      </c>
      <c r="L118" s="28" t="n">
        <v>50.4329634366247</v>
      </c>
      <c r="M118" s="29" t="n">
        <f aca="false">H118/G118</f>
        <v>0.7</v>
      </c>
      <c r="N118" s="0" t="n">
        <f aca="false">I118/G118</f>
        <v>0.56</v>
      </c>
    </row>
    <row r="119" customFormat="false" ht="15.8" hidden="false" customHeight="false" outlineLevel="0" collapsed="false">
      <c r="A119" s="24" t="s">
        <v>14</v>
      </c>
      <c r="B119" s="24" t="s">
        <v>69</v>
      </c>
      <c r="C119" s="24" t="s">
        <v>1669</v>
      </c>
      <c r="D119" s="0" t="str">
        <f aca="false">VLOOKUP(A119,Nomenclature!$D$1:$E$9,2,0)</f>
        <v>02</v>
      </c>
      <c r="E119" s="0" t="str">
        <f aca="false">VLOOKUP(B119,Nomenclature!$J$1:$K$97,2,0)</f>
        <v>40</v>
      </c>
      <c r="F119" s="0" t="str">
        <f aca="false">CONCATENATE(D119,E119)</f>
        <v>0240</v>
      </c>
      <c r="G119" s="30" t="n">
        <v>49.3479660920379</v>
      </c>
      <c r="H119" s="28" t="n">
        <v>34.5435762644265</v>
      </c>
      <c r="I119" s="28" t="n">
        <v>27.6348610115412</v>
      </c>
      <c r="J119" s="28" t="n">
        <v>27.6348610115412</v>
      </c>
      <c r="K119" s="28" t="n">
        <v>27.6348610115412</v>
      </c>
      <c r="L119" s="28" t="n">
        <v>27.6348610115412</v>
      </c>
      <c r="M119" s="29" t="n">
        <f aca="false">H119/G119</f>
        <v>0.7</v>
      </c>
      <c r="N119" s="0" t="n">
        <f aca="false">I119/G119</f>
        <v>0.559999999999999</v>
      </c>
    </row>
    <row r="120" customFormat="false" ht="15.8" hidden="false" customHeight="false" outlineLevel="0" collapsed="false">
      <c r="A120" s="24" t="s">
        <v>14</v>
      </c>
      <c r="B120" s="24" t="s">
        <v>70</v>
      </c>
      <c r="C120" s="24" t="s">
        <v>1669</v>
      </c>
      <c r="D120" s="0" t="str">
        <f aca="false">VLOOKUP(A120,Nomenclature!$D$1:$E$9,2,0)</f>
        <v>02</v>
      </c>
      <c r="E120" s="0" t="str">
        <f aca="false">VLOOKUP(B120,Nomenclature!$J$1:$K$97,2,0)</f>
        <v>53</v>
      </c>
      <c r="F120" s="0" t="str">
        <f aca="false">CONCATENATE(D120,E120)</f>
        <v>0253</v>
      </c>
      <c r="G120" s="30" t="n">
        <v>70.1673645518918</v>
      </c>
      <c r="H120" s="28" t="n">
        <v>49.1171551863242</v>
      </c>
      <c r="I120" s="28" t="n">
        <v>39.2937241490594</v>
      </c>
      <c r="J120" s="28" t="n">
        <v>39.2937241490594</v>
      </c>
      <c r="K120" s="28" t="n">
        <v>39.2937241490594</v>
      </c>
      <c r="L120" s="28" t="n">
        <v>39.2937241490594</v>
      </c>
      <c r="M120" s="29" t="n">
        <f aca="false">H120/G120</f>
        <v>0.699999999999999</v>
      </c>
      <c r="N120" s="0" t="n">
        <f aca="false">I120/G120</f>
        <v>0.56</v>
      </c>
    </row>
    <row r="121" customFormat="false" ht="15.8" hidden="false" customHeight="false" outlineLevel="0" collapsed="false">
      <c r="A121" s="24" t="s">
        <v>14</v>
      </c>
      <c r="B121" s="24" t="s">
        <v>71</v>
      </c>
      <c r="C121" s="24" t="s">
        <v>1669</v>
      </c>
      <c r="D121" s="0" t="str">
        <f aca="false">VLOOKUP(A121,Nomenclature!$D$1:$E$9,2,0)</f>
        <v>02</v>
      </c>
      <c r="E121" s="0" t="str">
        <f aca="false">VLOOKUP(B121,Nomenclature!$J$1:$K$97,2,0)</f>
        <v>54</v>
      </c>
      <c r="F121" s="0" t="str">
        <f aca="false">CONCATENATE(D121,E121)</f>
        <v>0254</v>
      </c>
      <c r="G121" s="30" t="n">
        <v>66.3477955516294</v>
      </c>
      <c r="H121" s="28" t="n">
        <v>46.4434568861406</v>
      </c>
      <c r="I121" s="28" t="n">
        <v>37.1547655089125</v>
      </c>
      <c r="J121" s="28" t="n">
        <v>37.1547655089125</v>
      </c>
      <c r="K121" s="28" t="n">
        <v>37.1547655089125</v>
      </c>
      <c r="L121" s="28" t="n">
        <v>37.1547655089125</v>
      </c>
      <c r="M121" s="29" t="n">
        <f aca="false">H121/G121</f>
        <v>0.7</v>
      </c>
      <c r="N121" s="0" t="n">
        <f aca="false">I121/G121</f>
        <v>0.560000000000001</v>
      </c>
    </row>
    <row r="122" customFormat="false" ht="15.8" hidden="false" customHeight="false" outlineLevel="0" collapsed="false">
      <c r="A122" s="24" t="s">
        <v>14</v>
      </c>
      <c r="B122" s="24" t="s">
        <v>72</v>
      </c>
      <c r="C122" s="24" t="s">
        <v>1669</v>
      </c>
      <c r="D122" s="0" t="str">
        <f aca="false">VLOOKUP(A122,Nomenclature!$D$1:$E$9,2,0)</f>
        <v>02</v>
      </c>
      <c r="E122" s="0" t="str">
        <f aca="false">VLOOKUP(B122,Nomenclature!$J$1:$K$97,2,0)</f>
        <v>55</v>
      </c>
      <c r="F122" s="0" t="str">
        <f aca="false">CONCATENATE(D122,E122)</f>
        <v>0255</v>
      </c>
      <c r="G122" s="30" t="n">
        <v>58.4312729809604</v>
      </c>
      <c r="H122" s="28" t="n">
        <v>40.9018910866723</v>
      </c>
      <c r="I122" s="28" t="n">
        <v>32.7215128693378</v>
      </c>
      <c r="J122" s="28" t="n">
        <v>32.7215128693378</v>
      </c>
      <c r="K122" s="28" t="n">
        <v>32.7215128693378</v>
      </c>
      <c r="L122" s="28" t="n">
        <v>32.7215128693378</v>
      </c>
      <c r="M122" s="29" t="n">
        <f aca="false">H122/G122</f>
        <v>0.7</v>
      </c>
      <c r="N122" s="0" t="n">
        <f aca="false">I122/G122</f>
        <v>0.56</v>
      </c>
    </row>
    <row r="123" customFormat="false" ht="15.8" hidden="false" customHeight="false" outlineLevel="0" collapsed="false">
      <c r="A123" s="24" t="s">
        <v>14</v>
      </c>
      <c r="B123" s="24" t="s">
        <v>73</v>
      </c>
      <c r="C123" s="24" t="s">
        <v>1669</v>
      </c>
      <c r="D123" s="0" t="str">
        <f aca="false">VLOOKUP(A123,Nomenclature!$D$1:$E$9,2,0)</f>
        <v>02</v>
      </c>
      <c r="E123" s="0" t="str">
        <f aca="false">VLOOKUP(B123,Nomenclature!$J$1:$K$97,2,0)</f>
        <v>56</v>
      </c>
      <c r="F123" s="0" t="str">
        <f aca="false">CONCATENATE(D123,E123)</f>
        <v>0256</v>
      </c>
      <c r="G123" s="30" t="n">
        <v>69.8555075975507</v>
      </c>
      <c r="H123" s="28" t="n">
        <v>48.8988553182855</v>
      </c>
      <c r="I123" s="28" t="n">
        <v>39.1190842546284</v>
      </c>
      <c r="J123" s="28" t="n">
        <v>39.1190842546284</v>
      </c>
      <c r="K123" s="28" t="n">
        <v>39.1190842546284</v>
      </c>
      <c r="L123" s="28" t="n">
        <v>39.1190842546284</v>
      </c>
      <c r="M123" s="29" t="n">
        <f aca="false">H123/G123</f>
        <v>0.7</v>
      </c>
      <c r="N123" s="0" t="n">
        <f aca="false">I123/G123</f>
        <v>0.56</v>
      </c>
    </row>
    <row r="124" customFormat="false" ht="15.8" hidden="false" customHeight="false" outlineLevel="0" collapsed="false">
      <c r="A124" s="24" t="s">
        <v>14</v>
      </c>
      <c r="B124" s="24" t="s">
        <v>74</v>
      </c>
      <c r="C124" s="24" t="s">
        <v>1669</v>
      </c>
      <c r="D124" s="0" t="str">
        <f aca="false">VLOOKUP(A124,Nomenclature!$D$1:$E$9,2,0)</f>
        <v>02</v>
      </c>
      <c r="E124" s="0" t="str">
        <f aca="false">VLOOKUP(B124,Nomenclature!$J$1:$K$97,2,0)</f>
        <v>57</v>
      </c>
      <c r="F124" s="0" t="str">
        <f aca="false">CONCATENATE(D124,E124)</f>
        <v>0257</v>
      </c>
      <c r="G124" s="30" t="n">
        <v>66.0198582571366</v>
      </c>
      <c r="H124" s="28" t="n">
        <v>46.2139007799956</v>
      </c>
      <c r="I124" s="28" t="n">
        <v>36.9711206239965</v>
      </c>
      <c r="J124" s="28" t="n">
        <v>36.9711206239965</v>
      </c>
      <c r="K124" s="28" t="n">
        <v>36.9711206239965</v>
      </c>
      <c r="L124" s="28" t="n">
        <v>36.9711206239965</v>
      </c>
      <c r="M124" s="29" t="n">
        <f aca="false">H124/G124</f>
        <v>0.7</v>
      </c>
      <c r="N124" s="0" t="n">
        <f aca="false">I124/G124</f>
        <v>0.56</v>
      </c>
    </row>
    <row r="125" customFormat="false" ht="15.8" hidden="false" customHeight="false" outlineLevel="0" collapsed="false">
      <c r="A125" s="24" t="s">
        <v>14</v>
      </c>
      <c r="B125" s="24" t="s">
        <v>75</v>
      </c>
      <c r="C125" s="24" t="s">
        <v>1669</v>
      </c>
      <c r="D125" s="0" t="str">
        <f aca="false">VLOOKUP(A125,Nomenclature!$D$1:$E$9,2,0)</f>
        <v>02</v>
      </c>
      <c r="E125" s="0" t="str">
        <f aca="false">VLOOKUP(B125,Nomenclature!$J$1:$K$97,2,0)</f>
        <v>58</v>
      </c>
      <c r="F125" s="0" t="str">
        <f aca="false">CONCATENATE(D125,E125)</f>
        <v>0258</v>
      </c>
      <c r="G125" s="30" t="n">
        <v>58.2860361060206</v>
      </c>
      <c r="H125" s="28" t="n">
        <v>40.8002252742144</v>
      </c>
      <c r="I125" s="28" t="n">
        <v>32.6401802193715</v>
      </c>
      <c r="J125" s="28" t="n">
        <v>32.6401802193715</v>
      </c>
      <c r="K125" s="28" t="n">
        <v>32.6401802193715</v>
      </c>
      <c r="L125" s="28" t="n">
        <v>32.6401802193715</v>
      </c>
      <c r="M125" s="29" t="n">
        <f aca="false">H125/G125</f>
        <v>0.7</v>
      </c>
      <c r="N125" s="0" t="n">
        <f aca="false">I125/G125</f>
        <v>0.559999999999999</v>
      </c>
    </row>
    <row r="126" customFormat="false" ht="15.8" hidden="false" customHeight="false" outlineLevel="0" collapsed="false">
      <c r="A126" s="24" t="s">
        <v>14</v>
      </c>
      <c r="B126" s="24" t="s">
        <v>76</v>
      </c>
      <c r="C126" s="24" t="s">
        <v>1669</v>
      </c>
      <c r="D126" s="0" t="str">
        <f aca="false">VLOOKUP(A126,Nomenclature!$D$1:$E$9,2,0)</f>
        <v>02</v>
      </c>
      <c r="E126" s="0" t="str">
        <f aca="false">VLOOKUP(B126,Nomenclature!$J$1:$K$97,2,0)</f>
        <v>62</v>
      </c>
      <c r="F126" s="0" t="str">
        <f aca="false">CONCATENATE(D126,E126)</f>
        <v>0262</v>
      </c>
      <c r="G126" s="30" t="n">
        <v>88.5464030916517</v>
      </c>
      <c r="H126" s="28" t="n">
        <v>61.9824821641562</v>
      </c>
      <c r="I126" s="28" t="n">
        <v>49.5859857313249</v>
      </c>
      <c r="J126" s="28" t="n">
        <v>49.5859857313249</v>
      </c>
      <c r="K126" s="28" t="n">
        <v>49.5859857313249</v>
      </c>
      <c r="L126" s="28" t="n">
        <v>49.5859857313249</v>
      </c>
      <c r="M126" s="29" t="n">
        <f aca="false">H126/G126</f>
        <v>0.7</v>
      </c>
      <c r="N126" s="0" t="n">
        <f aca="false">I126/G126</f>
        <v>0.559999999999999</v>
      </c>
    </row>
    <row r="127" customFormat="false" ht="15.8" hidden="false" customHeight="false" outlineLevel="0" collapsed="false">
      <c r="A127" s="24" t="s">
        <v>14</v>
      </c>
      <c r="B127" s="24" t="s">
        <v>77</v>
      </c>
      <c r="C127" s="24" t="s">
        <v>1669</v>
      </c>
      <c r="D127" s="0" t="str">
        <f aca="false">VLOOKUP(A127,Nomenclature!$D$1:$E$9,2,0)</f>
        <v>02</v>
      </c>
      <c r="E127" s="0" t="str">
        <f aca="false">VLOOKUP(B127,Nomenclature!$J$1:$K$97,2,0)</f>
        <v>67</v>
      </c>
      <c r="F127" s="0" t="str">
        <f aca="false">CONCATENATE(D127,E127)</f>
        <v>0267</v>
      </c>
      <c r="G127" s="30" t="n">
        <v>104.052448983085</v>
      </c>
      <c r="H127" s="28" t="n">
        <v>72.8367142881597</v>
      </c>
      <c r="I127" s="28" t="n">
        <v>58.2693714305277</v>
      </c>
      <c r="J127" s="28" t="n">
        <v>58.2693714305277</v>
      </c>
      <c r="K127" s="28" t="n">
        <v>58.2693714305277</v>
      </c>
      <c r="L127" s="28" t="n">
        <v>58.2693714305277</v>
      </c>
      <c r="M127" s="29" t="n">
        <f aca="false">H127/G127</f>
        <v>0.700000000000002</v>
      </c>
      <c r="N127" s="0" t="n">
        <f aca="false">I127/G127</f>
        <v>0.560000000000001</v>
      </c>
    </row>
    <row r="128" customFormat="false" ht="15.8" hidden="false" customHeight="false" outlineLevel="0" collapsed="false">
      <c r="A128" s="24" t="s">
        <v>14</v>
      </c>
      <c r="B128" s="24" t="s">
        <v>78</v>
      </c>
      <c r="C128" s="24" t="s">
        <v>1669</v>
      </c>
      <c r="D128" s="0" t="str">
        <f aca="false">VLOOKUP(A128,Nomenclature!$D$1:$E$9,2,0)</f>
        <v>02</v>
      </c>
      <c r="E128" s="0" t="str">
        <f aca="false">VLOOKUP(B128,Nomenclature!$J$1:$K$97,2,0)</f>
        <v>68</v>
      </c>
      <c r="F128" s="0" t="str">
        <f aca="false">CONCATENATE(D128,E128)</f>
        <v>0268</v>
      </c>
      <c r="G128" s="30" t="n">
        <v>95.2533264299741</v>
      </c>
      <c r="H128" s="28" t="n">
        <v>66.6773285009819</v>
      </c>
      <c r="I128" s="28" t="n">
        <v>53.3418628007855</v>
      </c>
      <c r="J128" s="28" t="n">
        <v>53.3418628007855</v>
      </c>
      <c r="K128" s="28" t="n">
        <v>53.3418628007855</v>
      </c>
      <c r="L128" s="28" t="n">
        <v>53.3418628007855</v>
      </c>
      <c r="M128" s="29" t="n">
        <f aca="false">H128/G128</f>
        <v>0.7</v>
      </c>
      <c r="N128" s="0" t="n">
        <f aca="false">I128/G128</f>
        <v>0.56</v>
      </c>
    </row>
    <row r="129" customFormat="false" ht="15.8" hidden="false" customHeight="false" outlineLevel="0" collapsed="false">
      <c r="A129" s="24" t="s">
        <v>14</v>
      </c>
      <c r="B129" s="24" t="s">
        <v>79</v>
      </c>
      <c r="C129" s="24" t="s">
        <v>1669</v>
      </c>
      <c r="D129" s="0" t="str">
        <f aca="false">VLOOKUP(A129,Nomenclature!$D$1:$E$9,2,0)</f>
        <v>02</v>
      </c>
      <c r="E129" s="0" t="str">
        <f aca="false">VLOOKUP(B129,Nomenclature!$J$1:$K$97,2,0)</f>
        <v>69</v>
      </c>
      <c r="F129" s="0" t="str">
        <f aca="false">CONCATENATE(D129,E129)</f>
        <v>0269</v>
      </c>
      <c r="G129" s="30" t="n">
        <v>79.1251114186014</v>
      </c>
      <c r="H129" s="28" t="n">
        <v>55.387577993021</v>
      </c>
      <c r="I129" s="28" t="n">
        <v>44.3100623944168</v>
      </c>
      <c r="J129" s="28" t="n">
        <v>44.3100623944168</v>
      </c>
      <c r="K129" s="28" t="n">
        <v>44.3100623944168</v>
      </c>
      <c r="L129" s="28" t="n">
        <v>44.3100623944168</v>
      </c>
      <c r="M129" s="29" t="n">
        <f aca="false">H129/G129</f>
        <v>0.7</v>
      </c>
      <c r="N129" s="0" t="n">
        <f aca="false">I129/G129</f>
        <v>0.56</v>
      </c>
    </row>
    <row r="130" customFormat="false" ht="15.8" hidden="false" customHeight="false" outlineLevel="0" collapsed="false">
      <c r="A130" s="24" t="s">
        <v>14</v>
      </c>
      <c r="B130" s="24" t="s">
        <v>80</v>
      </c>
      <c r="C130" s="24" t="s">
        <v>1669</v>
      </c>
      <c r="D130" s="0" t="str">
        <f aca="false">VLOOKUP(A130,Nomenclature!$D$1:$E$9,2,0)</f>
        <v>02</v>
      </c>
      <c r="E130" s="0" t="str">
        <f aca="false">VLOOKUP(B130,Nomenclature!$J$1:$K$97,2,0)</f>
        <v>70</v>
      </c>
      <c r="F130" s="0" t="str">
        <f aca="false">CONCATENATE(D130,E130)</f>
        <v>0270</v>
      </c>
      <c r="G130" s="30" t="n">
        <v>102.892936880751</v>
      </c>
      <c r="H130" s="28" t="n">
        <v>72.0250558165259</v>
      </c>
      <c r="I130" s="28" t="n">
        <v>57.6200446532207</v>
      </c>
      <c r="J130" s="28" t="n">
        <v>57.6200446532207</v>
      </c>
      <c r="K130" s="28" t="n">
        <v>57.6200446532207</v>
      </c>
      <c r="L130" s="28" t="n">
        <v>57.6200446532207</v>
      </c>
      <c r="M130" s="29" t="n">
        <f aca="false">H130/G130</f>
        <v>0.700000000000002</v>
      </c>
      <c r="N130" s="0" t="n">
        <f aca="false">I130/G130</f>
        <v>0.560000000000001</v>
      </c>
    </row>
    <row r="131" customFormat="false" ht="15.8" hidden="false" customHeight="false" outlineLevel="0" collapsed="false">
      <c r="A131" s="24" t="s">
        <v>14</v>
      </c>
      <c r="B131" s="24" t="s">
        <v>81</v>
      </c>
      <c r="C131" s="24" t="s">
        <v>1669</v>
      </c>
      <c r="D131" s="0" t="str">
        <f aca="false">VLOOKUP(A131,Nomenclature!$D$1:$E$9,2,0)</f>
        <v>02</v>
      </c>
      <c r="E131" s="0" t="str">
        <f aca="false">VLOOKUP(B131,Nomenclature!$J$1:$K$97,2,0)</f>
        <v>71</v>
      </c>
      <c r="F131" s="0" t="str">
        <f aca="false">CONCATENATE(D131,E131)</f>
        <v>0271</v>
      </c>
      <c r="G131" s="30" t="n">
        <v>94.1902352206676</v>
      </c>
      <c r="H131" s="28" t="n">
        <v>65.9331646544673</v>
      </c>
      <c r="I131" s="28" t="n">
        <v>52.7465317235738</v>
      </c>
      <c r="J131" s="28" t="n">
        <v>52.7465317235738</v>
      </c>
      <c r="K131" s="28" t="n">
        <v>52.7465317235738</v>
      </c>
      <c r="L131" s="28" t="n">
        <v>52.7465317235738</v>
      </c>
      <c r="M131" s="29" t="n">
        <f aca="false">H131/G131</f>
        <v>0.7</v>
      </c>
      <c r="N131" s="0" t="n">
        <f aca="false">I131/G131</f>
        <v>0.559999999999999</v>
      </c>
    </row>
    <row r="132" customFormat="false" ht="15.8" hidden="false" customHeight="false" outlineLevel="0" collapsed="false">
      <c r="A132" s="24" t="s">
        <v>14</v>
      </c>
      <c r="B132" s="24" t="s">
        <v>82</v>
      </c>
      <c r="C132" s="24" t="s">
        <v>1669</v>
      </c>
      <c r="D132" s="0" t="str">
        <f aca="false">VLOOKUP(A132,Nomenclature!$D$1:$E$9,2,0)</f>
        <v>02</v>
      </c>
      <c r="E132" s="0" t="str">
        <f aca="false">VLOOKUP(B132,Nomenclature!$J$1:$K$97,2,0)</f>
        <v>72</v>
      </c>
      <c r="F132" s="0" t="str">
        <f aca="false">CONCATENATE(D132,E132)</f>
        <v>0272</v>
      </c>
      <c r="G132" s="30" t="n">
        <v>78.8133578246935</v>
      </c>
      <c r="H132" s="28" t="n">
        <v>55.1693504772854</v>
      </c>
      <c r="I132" s="28" t="n">
        <v>44.1354803818284</v>
      </c>
      <c r="J132" s="28" t="n">
        <v>44.1354803818284</v>
      </c>
      <c r="K132" s="28" t="n">
        <v>44.1354803818284</v>
      </c>
      <c r="L132" s="28" t="n">
        <v>44.1354803818284</v>
      </c>
      <c r="M132" s="29" t="n">
        <f aca="false">H132/G132</f>
        <v>0.7</v>
      </c>
      <c r="N132" s="0" t="n">
        <f aca="false">I132/G132</f>
        <v>0.560000000000001</v>
      </c>
    </row>
    <row r="133" customFormat="false" ht="15.8" hidden="false" customHeight="false" outlineLevel="0" collapsed="false">
      <c r="A133" s="24" t="s">
        <v>14</v>
      </c>
      <c r="B133" s="24" t="s">
        <v>83</v>
      </c>
      <c r="C133" s="24" t="s">
        <v>1669</v>
      </c>
      <c r="D133" s="0" t="str">
        <f aca="false">VLOOKUP(A133,Nomenclature!$D$1:$E$9,2,0)</f>
        <v>02</v>
      </c>
      <c r="E133" s="0" t="str">
        <f aca="false">VLOOKUP(B133,Nomenclature!$J$1:$K$97,2,0)</f>
        <v>77</v>
      </c>
      <c r="F133" s="0" t="str">
        <f aca="false">CONCATENATE(D133,E133)</f>
        <v>0277</v>
      </c>
      <c r="G133" s="30" t="n">
        <v>74.0951435222961</v>
      </c>
      <c r="H133" s="28" t="n">
        <v>51.8666004656072</v>
      </c>
      <c r="I133" s="28" t="n">
        <v>41.4932803724858</v>
      </c>
      <c r="J133" s="28" t="n">
        <v>41.4932803724858</v>
      </c>
      <c r="K133" s="28" t="n">
        <v>41.4932803724858</v>
      </c>
      <c r="L133" s="28" t="n">
        <v>41.4932803724858</v>
      </c>
      <c r="M133" s="29" t="n">
        <f aca="false">H133/G133</f>
        <v>0.699999999999999</v>
      </c>
      <c r="N133" s="0" t="n">
        <f aca="false">I133/G133</f>
        <v>0.56</v>
      </c>
    </row>
    <row r="134" customFormat="false" ht="15.8" hidden="false" customHeight="false" outlineLevel="0" collapsed="false">
      <c r="A134" s="24" t="s">
        <v>14</v>
      </c>
      <c r="B134" s="24" t="s">
        <v>84</v>
      </c>
      <c r="C134" s="24" t="s">
        <v>1669</v>
      </c>
      <c r="D134" s="0" t="str">
        <f aca="false">VLOOKUP(A134,Nomenclature!$D$1:$E$9,2,0)</f>
        <v>02</v>
      </c>
      <c r="E134" s="0" t="str">
        <f aca="false">VLOOKUP(B134,Nomenclature!$J$1:$K$97,2,0)</f>
        <v>78</v>
      </c>
      <c r="F134" s="0" t="str">
        <f aca="false">CONCATENATE(D134,E134)</f>
        <v>0278</v>
      </c>
      <c r="G134" s="30" t="n">
        <v>74.0976695743389</v>
      </c>
      <c r="H134" s="28" t="n">
        <v>51.8683687020372</v>
      </c>
      <c r="I134" s="28" t="n">
        <v>41.4946949616298</v>
      </c>
      <c r="J134" s="28" t="n">
        <v>41.4946949616298</v>
      </c>
      <c r="K134" s="28" t="n">
        <v>41.4946949616298</v>
      </c>
      <c r="L134" s="28" t="n">
        <v>41.4946949616298</v>
      </c>
      <c r="M134" s="29" t="n">
        <f aca="false">H134/G134</f>
        <v>0.7</v>
      </c>
      <c r="N134" s="0" t="n">
        <f aca="false">I134/G134</f>
        <v>0.56</v>
      </c>
    </row>
    <row r="135" customFormat="false" ht="15.8" hidden="false" customHeight="false" outlineLevel="0" collapsed="false">
      <c r="A135" s="24" t="s">
        <v>14</v>
      </c>
      <c r="B135" s="24" t="s">
        <v>85</v>
      </c>
      <c r="C135" s="24" t="s">
        <v>1669</v>
      </c>
      <c r="D135" s="0" t="str">
        <f aca="false">VLOOKUP(A135,Nomenclature!$D$1:$E$9,2,0)</f>
        <v>02</v>
      </c>
      <c r="E135" s="0" t="str">
        <f aca="false">VLOOKUP(B135,Nomenclature!$J$1:$K$97,2,0)</f>
        <v>79</v>
      </c>
      <c r="F135" s="0" t="str">
        <f aca="false">CONCATENATE(D135,E135)</f>
        <v>0279</v>
      </c>
      <c r="G135" s="30" t="n">
        <v>48.2526630884424</v>
      </c>
      <c r="H135" s="28" t="n">
        <v>33.7768641619097</v>
      </c>
      <c r="I135" s="28" t="n">
        <v>27.0214913295278</v>
      </c>
      <c r="J135" s="28" t="n">
        <v>27.0214913295278</v>
      </c>
      <c r="K135" s="28" t="n">
        <v>27.0214913295278</v>
      </c>
      <c r="L135" s="28" t="n">
        <v>27.0214913295278</v>
      </c>
      <c r="M135" s="29" t="n">
        <f aca="false">H135/G135</f>
        <v>0.7</v>
      </c>
      <c r="N135" s="0" t="n">
        <f aca="false">I135/G135</f>
        <v>0.560000000000001</v>
      </c>
    </row>
    <row r="136" customFormat="false" ht="15.8" hidden="false" customHeight="false" outlineLevel="0" collapsed="false">
      <c r="A136" s="24" t="s">
        <v>15</v>
      </c>
      <c r="B136" s="24" t="s">
        <v>86</v>
      </c>
      <c r="C136" s="24" t="s">
        <v>1669</v>
      </c>
      <c r="D136" s="0" t="str">
        <f aca="false">VLOOKUP(A136,Nomenclature!$D$1:$E$9,2,0)</f>
        <v>03</v>
      </c>
      <c r="E136" s="0" t="str">
        <f aca="false">VLOOKUP(B136,Nomenclature!$J$1:$K$97,2,0)</f>
        <v>09</v>
      </c>
      <c r="F136" s="0" t="str">
        <f aca="false">CONCATENATE(D136,E136)</f>
        <v>0309</v>
      </c>
      <c r="G136" s="30" t="n">
        <v>51.3853213061546</v>
      </c>
      <c r="H136" s="28" t="n">
        <v>35.9697249143082</v>
      </c>
      <c r="I136" s="28" t="n">
        <v>28.7757799314466</v>
      </c>
      <c r="J136" s="28" t="n">
        <v>28.7757799314466</v>
      </c>
      <c r="K136" s="28" t="n">
        <v>28.7757799314466</v>
      </c>
      <c r="L136" s="28" t="n">
        <v>28.7757799314466</v>
      </c>
      <c r="M136" s="29" t="n">
        <f aca="false">H136/G136</f>
        <v>0.7</v>
      </c>
      <c r="N136" s="0" t="n">
        <f aca="false">I136/G136</f>
        <v>0.560000000000001</v>
      </c>
    </row>
    <row r="137" customFormat="false" ht="15.8" hidden="false" customHeight="false" outlineLevel="0" collapsed="false">
      <c r="A137" s="24" t="s">
        <v>15</v>
      </c>
      <c r="B137" s="24" t="s">
        <v>87</v>
      </c>
      <c r="C137" s="24" t="s">
        <v>1669</v>
      </c>
      <c r="D137" s="0" t="str">
        <f aca="false">VLOOKUP(A137,Nomenclature!$D$1:$E$9,2,0)</f>
        <v>03</v>
      </c>
      <c r="E137" s="0" t="str">
        <f aca="false">VLOOKUP(B137,Nomenclature!$J$1:$K$97,2,0)</f>
        <v>12</v>
      </c>
      <c r="F137" s="0" t="str">
        <f aca="false">CONCATENATE(D137,E137)</f>
        <v>0312</v>
      </c>
      <c r="G137" s="30" t="n">
        <v>35.7896793640592</v>
      </c>
      <c r="H137" s="28" t="n">
        <v>25.0527755548415</v>
      </c>
      <c r="I137" s="28" t="n">
        <v>20.0422204438732</v>
      </c>
      <c r="J137" s="28" t="n">
        <v>20.0422204438732</v>
      </c>
      <c r="K137" s="28" t="n">
        <v>20.0422204438732</v>
      </c>
      <c r="L137" s="28" t="n">
        <v>20.0422204438732</v>
      </c>
      <c r="M137" s="29" t="n">
        <f aca="false">H137/G137</f>
        <v>0.700000000000002</v>
      </c>
      <c r="N137" s="0" t="n">
        <f aca="false">I137/G137</f>
        <v>0.560000000000002</v>
      </c>
    </row>
    <row r="138" customFormat="false" ht="15.8" hidden="false" customHeight="false" outlineLevel="0" collapsed="false">
      <c r="A138" s="24" t="s">
        <v>15</v>
      </c>
      <c r="B138" s="24" t="s">
        <v>88</v>
      </c>
      <c r="C138" s="24" t="s">
        <v>1669</v>
      </c>
      <c r="D138" s="0" t="str">
        <f aca="false">VLOOKUP(A138,Nomenclature!$D$1:$E$9,2,0)</f>
        <v>03</v>
      </c>
      <c r="E138" s="0" t="str">
        <f aca="false">VLOOKUP(B138,Nomenclature!$J$1:$K$97,2,0)</f>
        <v>15</v>
      </c>
      <c r="F138" s="0" t="str">
        <f aca="false">CONCATENATE(D138,E138)</f>
        <v>0315</v>
      </c>
      <c r="G138" s="30" t="n">
        <v>63.8094949003994</v>
      </c>
      <c r="H138" s="28" t="n">
        <v>44.6666464302795</v>
      </c>
      <c r="I138" s="28" t="n">
        <v>35.7333171442236</v>
      </c>
      <c r="J138" s="28" t="n">
        <v>35.7333171442236</v>
      </c>
      <c r="K138" s="28" t="n">
        <v>35.7333171442236</v>
      </c>
      <c r="L138" s="28" t="n">
        <v>35.7333171442236</v>
      </c>
      <c r="M138" s="29" t="n">
        <f aca="false">H138/G138</f>
        <v>0.699999999999999</v>
      </c>
      <c r="N138" s="0" t="n">
        <f aca="false">I138/G138</f>
        <v>0.559999999999999</v>
      </c>
    </row>
    <row r="139" customFormat="false" ht="15.8" hidden="false" customHeight="false" outlineLevel="0" collapsed="false">
      <c r="A139" s="24" t="s">
        <v>15</v>
      </c>
      <c r="B139" s="24" t="s">
        <v>89</v>
      </c>
      <c r="C139" s="24" t="s">
        <v>1669</v>
      </c>
      <c r="D139" s="0" t="str">
        <f aca="false">VLOOKUP(A139,Nomenclature!$D$1:$E$9,2,0)</f>
        <v>03</v>
      </c>
      <c r="E139" s="0" t="str">
        <f aca="false">VLOOKUP(B139,Nomenclature!$J$1:$K$97,2,0)</f>
        <v>17</v>
      </c>
      <c r="F139" s="0" t="str">
        <f aca="false">CONCATENATE(D139,E139)</f>
        <v>0317</v>
      </c>
      <c r="G139" s="30" t="n">
        <v>45.5352977638268</v>
      </c>
      <c r="H139" s="28" t="n">
        <v>31.8747084346787</v>
      </c>
      <c r="I139" s="28" t="n">
        <v>25.499766747743</v>
      </c>
      <c r="J139" s="28" t="n">
        <v>25.499766747743</v>
      </c>
      <c r="K139" s="28" t="n">
        <v>25.499766747743</v>
      </c>
      <c r="L139" s="28" t="n">
        <v>25.499766747743</v>
      </c>
      <c r="M139" s="29" t="n">
        <f aca="false">H139/G139</f>
        <v>0.699999999999999</v>
      </c>
      <c r="N139" s="0" t="n">
        <f aca="false">I139/G139</f>
        <v>0.56</v>
      </c>
    </row>
    <row r="140" customFormat="false" ht="15.8" hidden="false" customHeight="false" outlineLevel="0" collapsed="false">
      <c r="A140" s="24" t="s">
        <v>15</v>
      </c>
      <c r="B140" s="24" t="s">
        <v>90</v>
      </c>
      <c r="C140" s="24" t="s">
        <v>1669</v>
      </c>
      <c r="D140" s="0" t="str">
        <f aca="false">VLOOKUP(A140,Nomenclature!$D$1:$E$9,2,0)</f>
        <v>03</v>
      </c>
      <c r="E140" s="0" t="str">
        <f aca="false">VLOOKUP(B140,Nomenclature!$J$1:$K$97,2,0)</f>
        <v>19</v>
      </c>
      <c r="F140" s="0" t="str">
        <f aca="false">CONCATENATE(D140,E140)</f>
        <v>0319</v>
      </c>
      <c r="G140" s="30" t="n">
        <v>45.2236833200302</v>
      </c>
      <c r="H140" s="28" t="n">
        <v>31.6565783240211</v>
      </c>
      <c r="I140" s="28" t="n">
        <v>25.3252626592169</v>
      </c>
      <c r="J140" s="28" t="n">
        <v>25.3252626592169</v>
      </c>
      <c r="K140" s="28" t="n">
        <v>25.3252626592169</v>
      </c>
      <c r="L140" s="28" t="n">
        <v>25.3252626592169</v>
      </c>
      <c r="M140" s="29" t="n">
        <f aca="false">H140/G140</f>
        <v>0.699999999999999</v>
      </c>
      <c r="N140" s="0" t="n">
        <f aca="false">I140/G140</f>
        <v>0.56</v>
      </c>
    </row>
    <row r="141" customFormat="false" ht="15.8" hidden="false" customHeight="false" outlineLevel="0" collapsed="false">
      <c r="A141" s="24" t="s">
        <v>15</v>
      </c>
      <c r="B141" s="24" t="s">
        <v>91</v>
      </c>
      <c r="C141" s="24" t="s">
        <v>1669</v>
      </c>
      <c r="D141" s="0" t="str">
        <f aca="false">VLOOKUP(A141,Nomenclature!$D$1:$E$9,2,0)</f>
        <v>03</v>
      </c>
      <c r="E141" s="0" t="str">
        <f aca="false">VLOOKUP(B141,Nomenclature!$J$1:$K$97,2,0)</f>
        <v>26</v>
      </c>
      <c r="F141" s="0" t="str">
        <f aca="false">CONCATENATE(D141,E141)</f>
        <v>0326</v>
      </c>
      <c r="G141" s="30" t="n">
        <v>65.4857964514685</v>
      </c>
      <c r="H141" s="28" t="n">
        <v>45.840057516028</v>
      </c>
      <c r="I141" s="28" t="n">
        <v>36.6720460128224</v>
      </c>
      <c r="J141" s="28" t="n">
        <v>36.6720460128224</v>
      </c>
      <c r="K141" s="28" t="n">
        <v>36.6720460128224</v>
      </c>
      <c r="L141" s="28" t="n">
        <v>36.6720460128224</v>
      </c>
      <c r="M141" s="29" t="n">
        <f aca="false">H141/G141</f>
        <v>0.700000000000001</v>
      </c>
      <c r="N141" s="0" t="n">
        <f aca="false">I141/G141</f>
        <v>0.560000000000001</v>
      </c>
    </row>
    <row r="142" customFormat="false" ht="15.8" hidden="false" customHeight="false" outlineLevel="0" collapsed="false">
      <c r="A142" s="24" t="s">
        <v>15</v>
      </c>
      <c r="B142" s="24" t="s">
        <v>92</v>
      </c>
      <c r="C142" s="24" t="s">
        <v>1669</v>
      </c>
      <c r="D142" s="0" t="str">
        <f aca="false">VLOOKUP(A142,Nomenclature!$D$1:$E$9,2,0)</f>
        <v>03</v>
      </c>
      <c r="E142" s="0" t="str">
        <f aca="false">VLOOKUP(B142,Nomenclature!$J$1:$K$97,2,0)</f>
        <v>27</v>
      </c>
      <c r="F142" s="0" t="str">
        <f aca="false">CONCATENATE(D142,E142)</f>
        <v>0327</v>
      </c>
      <c r="G142" s="30" t="n">
        <v>65.485276477179</v>
      </c>
      <c r="H142" s="28" t="n">
        <v>45.8396935340253</v>
      </c>
      <c r="I142" s="28" t="n">
        <v>36.6717548272203</v>
      </c>
      <c r="J142" s="28" t="n">
        <v>36.6717548272203</v>
      </c>
      <c r="K142" s="28" t="n">
        <v>36.6717548272203</v>
      </c>
      <c r="L142" s="28" t="n">
        <v>36.6717548272203</v>
      </c>
      <c r="M142" s="29" t="n">
        <f aca="false">H142/G142</f>
        <v>0.7</v>
      </c>
      <c r="N142" s="0" t="n">
        <f aca="false">I142/G142</f>
        <v>0.560000000000001</v>
      </c>
    </row>
    <row r="143" customFormat="false" ht="15.8" hidden="false" customHeight="false" outlineLevel="0" collapsed="false">
      <c r="A143" s="24" t="s">
        <v>15</v>
      </c>
      <c r="B143" s="24" t="s">
        <v>93</v>
      </c>
      <c r="C143" s="24" t="s">
        <v>1669</v>
      </c>
      <c r="D143" s="0" t="str">
        <f aca="false">VLOOKUP(A143,Nomenclature!$D$1:$E$9,2,0)</f>
        <v>03</v>
      </c>
      <c r="E143" s="0" t="str">
        <f aca="false">VLOOKUP(B143,Nomenclature!$J$1:$K$97,2,0)</f>
        <v>28</v>
      </c>
      <c r="F143" s="0" t="str">
        <f aca="false">CONCATENATE(D143,E143)</f>
        <v>0328</v>
      </c>
      <c r="G143" s="30" t="n">
        <v>65.4837261130879</v>
      </c>
      <c r="H143" s="28" t="n">
        <v>45.8386082791615</v>
      </c>
      <c r="I143" s="28" t="n">
        <v>36.6708866233292</v>
      </c>
      <c r="J143" s="28" t="n">
        <v>36.6708866233292</v>
      </c>
      <c r="K143" s="28" t="n">
        <v>36.6708866233292</v>
      </c>
      <c r="L143" s="28" t="n">
        <v>36.6708866233292</v>
      </c>
      <c r="M143" s="29" t="n">
        <f aca="false">H143/G143</f>
        <v>0.7</v>
      </c>
      <c r="N143" s="0" t="n">
        <f aca="false">I143/G143</f>
        <v>0.56</v>
      </c>
    </row>
    <row r="144" customFormat="false" ht="15.8" hidden="false" customHeight="false" outlineLevel="0" collapsed="false">
      <c r="A144" s="24" t="s">
        <v>15</v>
      </c>
      <c r="B144" s="24" t="s">
        <v>94</v>
      </c>
      <c r="C144" s="24" t="s">
        <v>1669</v>
      </c>
      <c r="D144" s="0" t="str">
        <f aca="false">VLOOKUP(A144,Nomenclature!$D$1:$E$9,2,0)</f>
        <v>03</v>
      </c>
      <c r="E144" s="0" t="str">
        <f aca="false">VLOOKUP(B144,Nomenclature!$J$1:$K$97,2,0)</f>
        <v>41</v>
      </c>
      <c r="F144" s="0" t="str">
        <f aca="false">CONCATENATE(D144,E144)</f>
        <v>0341</v>
      </c>
      <c r="G144" s="30" t="n">
        <v>55.8077915200377</v>
      </c>
      <c r="H144" s="28" t="n">
        <v>39.0654540640264</v>
      </c>
      <c r="I144" s="28" t="n">
        <v>31.2523632512211</v>
      </c>
      <c r="J144" s="28" t="n">
        <v>31.2523632512211</v>
      </c>
      <c r="K144" s="28" t="n">
        <v>31.2523632512211</v>
      </c>
      <c r="L144" s="28" t="n">
        <v>31.2523632512211</v>
      </c>
      <c r="M144" s="29" t="n">
        <f aca="false">H144/G144</f>
        <v>0.7</v>
      </c>
      <c r="N144" s="0" t="n">
        <f aca="false">I144/G144</f>
        <v>0.56</v>
      </c>
    </row>
    <row r="145" customFormat="false" ht="15.8" hidden="false" customHeight="false" outlineLevel="0" collapsed="false">
      <c r="A145" s="24" t="s">
        <v>15</v>
      </c>
      <c r="B145" s="24" t="s">
        <v>95</v>
      </c>
      <c r="C145" s="24" t="s">
        <v>1669</v>
      </c>
      <c r="D145" s="0" t="str">
        <f aca="false">VLOOKUP(A145,Nomenclature!$D$1:$E$9,2,0)</f>
        <v>03</v>
      </c>
      <c r="E145" s="0" t="str">
        <f aca="false">VLOOKUP(B145,Nomenclature!$J$1:$K$97,2,0)</f>
        <v>63</v>
      </c>
      <c r="F145" s="0" t="str">
        <f aca="false">CONCATENATE(D145,E145)</f>
        <v>0363</v>
      </c>
      <c r="G145" s="30" t="n">
        <v>89.537773751318</v>
      </c>
      <c r="H145" s="28" t="n">
        <v>62.6764416259226</v>
      </c>
      <c r="I145" s="28" t="n">
        <v>50.1411533007381</v>
      </c>
      <c r="J145" s="28" t="n">
        <v>50.1411533007381</v>
      </c>
      <c r="K145" s="28" t="n">
        <v>50.1411533007381</v>
      </c>
      <c r="L145" s="28" t="n">
        <v>50.1411533007381</v>
      </c>
      <c r="M145" s="29" t="n">
        <f aca="false">H145/G145</f>
        <v>0.7</v>
      </c>
      <c r="N145" s="0" t="n">
        <f aca="false">I145/G145</f>
        <v>0.56</v>
      </c>
    </row>
    <row r="146" customFormat="false" ht="15.8" hidden="false" customHeight="false" outlineLevel="0" collapsed="false">
      <c r="A146" s="24" t="s">
        <v>15</v>
      </c>
      <c r="B146" s="24" t="s">
        <v>96</v>
      </c>
      <c r="C146" s="24" t="s">
        <v>1669</v>
      </c>
      <c r="D146" s="0" t="str">
        <f aca="false">VLOOKUP(A146,Nomenclature!$D$1:$E$9,2,0)</f>
        <v>03</v>
      </c>
      <c r="E146" s="0" t="str">
        <f aca="false">VLOOKUP(B146,Nomenclature!$J$1:$K$97,2,0)</f>
        <v>64</v>
      </c>
      <c r="F146" s="0" t="str">
        <f aca="false">CONCATENATE(D146,E146)</f>
        <v>0364</v>
      </c>
      <c r="G146" s="30" t="n">
        <v>60.6990620973628</v>
      </c>
      <c r="H146" s="28" t="n">
        <v>42.489343468154</v>
      </c>
      <c r="I146" s="28" t="n">
        <v>33.9914747745232</v>
      </c>
      <c r="J146" s="28" t="n">
        <v>33.9914747745232</v>
      </c>
      <c r="K146" s="28" t="n">
        <v>33.9914747745232</v>
      </c>
      <c r="L146" s="28" t="n">
        <v>33.9914747745232</v>
      </c>
      <c r="M146" s="29" t="n">
        <f aca="false">H146/G146</f>
        <v>0.700000000000001</v>
      </c>
      <c r="N146" s="0" t="n">
        <f aca="false">I146/G146</f>
        <v>0.560000000000001</v>
      </c>
    </row>
    <row r="147" customFormat="false" ht="15.8" hidden="false" customHeight="false" outlineLevel="0" collapsed="false">
      <c r="A147" s="24" t="s">
        <v>15</v>
      </c>
      <c r="B147" s="24" t="s">
        <v>97</v>
      </c>
      <c r="C147" s="24" t="s">
        <v>1669</v>
      </c>
      <c r="D147" s="0" t="str">
        <f aca="false">VLOOKUP(A147,Nomenclature!$D$1:$E$9,2,0)</f>
        <v>03</v>
      </c>
      <c r="E147" s="0" t="str">
        <f aca="false">VLOOKUP(B147,Nomenclature!$J$1:$K$97,2,0)</f>
        <v>66</v>
      </c>
      <c r="F147" s="0" t="str">
        <f aca="false">CONCATENATE(D147,E147)</f>
        <v>0366</v>
      </c>
      <c r="G147" s="30" t="n">
        <v>45.0619747867419</v>
      </c>
      <c r="H147" s="28" t="n">
        <v>31.5433823507193</v>
      </c>
      <c r="I147" s="28" t="n">
        <v>25.2347058805755</v>
      </c>
      <c r="J147" s="28" t="n">
        <v>25.2347058805755</v>
      </c>
      <c r="K147" s="28" t="n">
        <v>25.2347058805755</v>
      </c>
      <c r="L147" s="28" t="n">
        <v>25.2347058805755</v>
      </c>
      <c r="M147" s="29" t="n">
        <f aca="false">H147/G147</f>
        <v>0.699999999999999</v>
      </c>
      <c r="N147" s="0" t="n">
        <f aca="false">I147/G147</f>
        <v>0.560000000000001</v>
      </c>
    </row>
    <row r="148" customFormat="false" ht="15.8" hidden="false" customHeight="false" outlineLevel="0" collapsed="false">
      <c r="A148" s="24" t="s">
        <v>15</v>
      </c>
      <c r="B148" s="24" t="s">
        <v>98</v>
      </c>
      <c r="C148" s="24" t="s">
        <v>1669</v>
      </c>
      <c r="D148" s="0" t="str">
        <f aca="false">VLOOKUP(A148,Nomenclature!$D$1:$E$9,2,0)</f>
        <v>03</v>
      </c>
      <c r="E148" s="0" t="str">
        <f aca="false">VLOOKUP(B148,Nomenclature!$J$1:$K$97,2,0)</f>
        <v>73</v>
      </c>
      <c r="F148" s="0" t="str">
        <f aca="false">CONCATENATE(D148,E148)</f>
        <v>0373</v>
      </c>
      <c r="G148" s="30" t="n">
        <v>60.6978237682397</v>
      </c>
      <c r="H148" s="28" t="n">
        <v>42.4884766377678</v>
      </c>
      <c r="I148" s="28" t="n">
        <v>33.9907813102142</v>
      </c>
      <c r="J148" s="28" t="n">
        <v>33.9907813102142</v>
      </c>
      <c r="K148" s="28" t="n">
        <v>33.9907813102142</v>
      </c>
      <c r="L148" s="28" t="n">
        <v>33.9907813102142</v>
      </c>
      <c r="M148" s="29" t="n">
        <f aca="false">H148/G148</f>
        <v>0.7</v>
      </c>
      <c r="N148" s="0" t="n">
        <f aca="false">I148/G148</f>
        <v>0.559999999999999</v>
      </c>
    </row>
    <row r="149" customFormat="false" ht="15.8" hidden="false" customHeight="false" outlineLevel="0" collapsed="false">
      <c r="A149" s="24" t="s">
        <v>15</v>
      </c>
      <c r="B149" s="24" t="s">
        <v>99</v>
      </c>
      <c r="C149" s="24" t="s">
        <v>1669</v>
      </c>
      <c r="D149" s="0" t="str">
        <f aca="false">VLOOKUP(A149,Nomenclature!$D$1:$E$9,2,0)</f>
        <v>03</v>
      </c>
      <c r="E149" s="0" t="str">
        <f aca="false">VLOOKUP(B149,Nomenclature!$J$1:$K$97,2,0)</f>
        <v>74</v>
      </c>
      <c r="F149" s="0" t="str">
        <f aca="false">CONCATENATE(D149,E149)</f>
        <v>0374</v>
      </c>
      <c r="G149" s="30" t="n">
        <v>60.6982282825818</v>
      </c>
      <c r="H149" s="28" t="n">
        <v>42.4887597978072</v>
      </c>
      <c r="I149" s="28" t="n">
        <v>33.9910078382458</v>
      </c>
      <c r="J149" s="28" t="n">
        <v>33.9910078382458</v>
      </c>
      <c r="K149" s="28" t="n">
        <v>33.9910078382458</v>
      </c>
      <c r="L149" s="28" t="n">
        <v>33.9910078382458</v>
      </c>
      <c r="M149" s="29" t="n">
        <f aca="false">H149/G149</f>
        <v>0.699999999999999</v>
      </c>
      <c r="N149" s="0" t="n">
        <f aca="false">I149/G149</f>
        <v>0.56</v>
      </c>
    </row>
    <row r="150" customFormat="false" ht="15.8" hidden="false" customHeight="false" outlineLevel="0" collapsed="false">
      <c r="A150" s="24" t="s">
        <v>15</v>
      </c>
      <c r="B150" s="24" t="s">
        <v>100</v>
      </c>
      <c r="C150" s="24" t="s">
        <v>1669</v>
      </c>
      <c r="D150" s="0" t="str">
        <f aca="false">VLOOKUP(A150,Nomenclature!$D$1:$E$9,2,0)</f>
        <v>03</v>
      </c>
      <c r="E150" s="0" t="str">
        <f aca="false">VLOOKUP(B150,Nomenclature!$J$1:$K$97,2,0)</f>
        <v>75</v>
      </c>
      <c r="F150" s="0" t="str">
        <f aca="false">CONCATENATE(D150,E150)</f>
        <v>0375</v>
      </c>
      <c r="G150" s="30" t="n">
        <v>42.3972875274459</v>
      </c>
      <c r="H150" s="28" t="n">
        <v>29.6781012692121</v>
      </c>
      <c r="I150" s="28" t="n">
        <v>23.7424810153697</v>
      </c>
      <c r="J150" s="28" t="n">
        <v>23.7424810153697</v>
      </c>
      <c r="K150" s="28" t="n">
        <v>23.7424810153697</v>
      </c>
      <c r="L150" s="28" t="n">
        <v>23.7424810153697</v>
      </c>
      <c r="M150" s="29" t="n">
        <f aca="false">H150/G150</f>
        <v>0.699999999999999</v>
      </c>
      <c r="N150" s="0" t="n">
        <f aca="false">I150/G150</f>
        <v>0.56</v>
      </c>
    </row>
    <row r="151" customFormat="false" ht="15.8" hidden="false" customHeight="false" outlineLevel="0" collapsed="false">
      <c r="A151" s="24" t="s">
        <v>15</v>
      </c>
      <c r="B151" s="24" t="s">
        <v>101</v>
      </c>
      <c r="C151" s="24" t="s">
        <v>1669</v>
      </c>
      <c r="D151" s="0" t="str">
        <f aca="false">VLOOKUP(A151,Nomenclature!$D$1:$E$9,2,0)</f>
        <v>03</v>
      </c>
      <c r="E151" s="0" t="str">
        <f aca="false">VLOOKUP(B151,Nomenclature!$J$1:$K$97,2,0)</f>
        <v>76</v>
      </c>
      <c r="F151" s="0" t="str">
        <f aca="false">CONCATENATE(D151,E151)</f>
        <v>0376</v>
      </c>
      <c r="G151" s="30" t="n">
        <v>60.6972890967237</v>
      </c>
      <c r="H151" s="28" t="n">
        <v>42.4881023677066</v>
      </c>
      <c r="I151" s="28" t="n">
        <v>33.9904818941653</v>
      </c>
      <c r="J151" s="28" t="n">
        <v>33.9904818941653</v>
      </c>
      <c r="K151" s="28" t="n">
        <v>33.9904818941653</v>
      </c>
      <c r="L151" s="28" t="n">
        <v>33.9904818941653</v>
      </c>
      <c r="M151" s="29" t="n">
        <f aca="false">H151/G151</f>
        <v>0.7</v>
      </c>
      <c r="N151" s="0" t="n">
        <f aca="false">I151/G151</f>
        <v>0.56</v>
      </c>
    </row>
    <row r="152" customFormat="false" ht="15.8" hidden="false" customHeight="false" outlineLevel="0" collapsed="false">
      <c r="A152" s="24" t="s">
        <v>15</v>
      </c>
      <c r="B152" s="24" t="s">
        <v>102</v>
      </c>
      <c r="C152" s="24" t="s">
        <v>1669</v>
      </c>
      <c r="D152" s="0" t="str">
        <f aca="false">VLOOKUP(A152,Nomenclature!$D$1:$E$9,2,0)</f>
        <v>03</v>
      </c>
      <c r="E152" s="0" t="str">
        <f aca="false">VLOOKUP(B152,Nomenclature!$J$1:$K$97,2,0)</f>
        <v>92</v>
      </c>
      <c r="F152" s="0" t="str">
        <f aca="false">CONCATENATE(D152,E152)</f>
        <v>0392</v>
      </c>
      <c r="G152" s="30" t="n">
        <v>73.7042704376306</v>
      </c>
      <c r="H152" s="28" t="n">
        <v>51.5929893063414</v>
      </c>
      <c r="I152" s="28" t="n">
        <v>41.2743914450731</v>
      </c>
      <c r="J152" s="28" t="n">
        <v>41.2743914450731</v>
      </c>
      <c r="K152" s="28" t="n">
        <v>41.2743914450731</v>
      </c>
      <c r="L152" s="28" t="n">
        <v>41.2743914450731</v>
      </c>
      <c r="M152" s="29" t="n">
        <f aca="false">H152/G152</f>
        <v>0.7</v>
      </c>
      <c r="N152" s="0" t="n">
        <f aca="false">I152/G152</f>
        <v>0.559999999999999</v>
      </c>
    </row>
    <row r="153" customFormat="false" ht="15.8" hidden="false" customHeight="false" outlineLevel="0" collapsed="false">
      <c r="A153" s="24" t="s">
        <v>15</v>
      </c>
      <c r="B153" s="24" t="s">
        <v>103</v>
      </c>
      <c r="C153" s="24" t="s">
        <v>1669</v>
      </c>
      <c r="D153" s="0" t="str">
        <f aca="false">VLOOKUP(A153,Nomenclature!$D$1:$E$9,2,0)</f>
        <v>03</v>
      </c>
      <c r="E153" s="0" t="str">
        <f aca="false">VLOOKUP(B153,Nomenclature!$J$1:$K$97,2,0)</f>
        <v>93</v>
      </c>
      <c r="F153" s="0" t="str">
        <f aca="false">CONCATENATE(D153,E153)</f>
        <v>0393</v>
      </c>
      <c r="G153" s="30" t="n">
        <v>60.9525868126805</v>
      </c>
      <c r="H153" s="28" t="n">
        <v>42.6668107688764</v>
      </c>
      <c r="I153" s="28" t="n">
        <v>34.1334486151011</v>
      </c>
      <c r="J153" s="28" t="n">
        <v>34.1334486151011</v>
      </c>
      <c r="K153" s="28" t="n">
        <v>34.1334486151011</v>
      </c>
      <c r="L153" s="28" t="n">
        <v>34.1334486151011</v>
      </c>
      <c r="M153" s="29" t="n">
        <f aca="false">H153/G153</f>
        <v>0.700000000000001</v>
      </c>
      <c r="N153" s="0" t="n">
        <f aca="false">I153/G153</f>
        <v>0.56</v>
      </c>
    </row>
    <row r="154" customFormat="false" ht="15.8" hidden="false" customHeight="false" outlineLevel="0" collapsed="false">
      <c r="A154" s="24" t="s">
        <v>15</v>
      </c>
      <c r="B154" s="24" t="s">
        <v>104</v>
      </c>
      <c r="C154" s="24" t="s">
        <v>1669</v>
      </c>
      <c r="D154" s="0" t="str">
        <f aca="false">VLOOKUP(A154,Nomenclature!$D$1:$E$9,2,0)</f>
        <v>03</v>
      </c>
      <c r="E154" s="0" t="str">
        <f aca="false">VLOOKUP(B154,Nomenclature!$J$1:$K$97,2,0)</f>
        <v>96</v>
      </c>
      <c r="F154" s="0" t="str">
        <f aca="false">CONCATENATE(D154,E154)</f>
        <v>0396</v>
      </c>
      <c r="G154" s="30" t="n">
        <v>61.0276965088688</v>
      </c>
      <c r="H154" s="28" t="n">
        <v>42.7193875562082</v>
      </c>
      <c r="I154" s="28" t="n">
        <v>34.1755100449665</v>
      </c>
      <c r="J154" s="28" t="n">
        <v>34.1755100449665</v>
      </c>
      <c r="K154" s="28" t="n">
        <v>34.1755100449665</v>
      </c>
      <c r="L154" s="28" t="n">
        <v>34.1755100449665</v>
      </c>
      <c r="M154" s="29" t="n">
        <f aca="false">H154/G154</f>
        <v>0.700000000000001</v>
      </c>
      <c r="N154" s="0" t="n">
        <f aca="false">I154/G154</f>
        <v>0.559999999999999</v>
      </c>
    </row>
    <row r="155" customFormat="false" ht="15.8" hidden="false" customHeight="false" outlineLevel="0" collapsed="false">
      <c r="A155" s="24" t="s">
        <v>16</v>
      </c>
      <c r="B155" s="24" t="s">
        <v>105</v>
      </c>
      <c r="C155" s="24" t="s">
        <v>1669</v>
      </c>
      <c r="D155" s="0" t="str">
        <f aca="false">VLOOKUP(A155,Nomenclature!$D$1:$E$9,2,0)</f>
        <v>04</v>
      </c>
      <c r="E155" s="0" t="str">
        <f aca="false">VLOOKUP(B155,Nomenclature!$J$1:$K$97,2,0)</f>
        <v>02</v>
      </c>
      <c r="F155" s="0" t="str">
        <f aca="false">CONCATENATE(D155,E155)</f>
        <v>0402</v>
      </c>
      <c r="G155" s="30" t="n">
        <v>17.4076296513765</v>
      </c>
      <c r="H155" s="28" t="n">
        <v>12.1853407559635</v>
      </c>
      <c r="I155" s="28" t="n">
        <v>9.74827260477083</v>
      </c>
      <c r="J155" s="28" t="n">
        <v>9.74827260477083</v>
      </c>
      <c r="K155" s="28" t="n">
        <v>9.74827260477083</v>
      </c>
      <c r="L155" s="28" t="n">
        <v>9.74827260477083</v>
      </c>
      <c r="M155" s="29" t="n">
        <f aca="false">H155/G155</f>
        <v>0.699999999999997</v>
      </c>
      <c r="N155" s="0" t="n">
        <f aca="false">I155/G155</f>
        <v>0.559999999999999</v>
      </c>
    </row>
    <row r="156" customFormat="false" ht="15.8" hidden="false" customHeight="false" outlineLevel="0" collapsed="false">
      <c r="A156" s="24" t="s">
        <v>16</v>
      </c>
      <c r="B156" s="24" t="s">
        <v>106</v>
      </c>
      <c r="C156" s="24" t="s">
        <v>1669</v>
      </c>
      <c r="D156" s="0" t="str">
        <f aca="false">VLOOKUP(A156,Nomenclature!$D$1:$E$9,2,0)</f>
        <v>04</v>
      </c>
      <c r="E156" s="0" t="str">
        <f aca="false">VLOOKUP(B156,Nomenclature!$J$1:$K$97,2,0)</f>
        <v>03</v>
      </c>
      <c r="F156" s="0" t="str">
        <f aca="false">CONCATENATE(D156,E156)</f>
        <v>0403</v>
      </c>
      <c r="G156" s="30" t="n">
        <v>17.4076296513765</v>
      </c>
      <c r="H156" s="28" t="n">
        <v>12.1853407559635</v>
      </c>
      <c r="I156" s="28" t="n">
        <v>9.74827260477083</v>
      </c>
      <c r="J156" s="28" t="n">
        <v>9.74827260477083</v>
      </c>
      <c r="K156" s="28" t="n">
        <v>9.74827260477083</v>
      </c>
      <c r="L156" s="28" t="n">
        <v>9.74827260477083</v>
      </c>
      <c r="M156" s="29" t="n">
        <f aca="false">H156/G156</f>
        <v>0.699999999999997</v>
      </c>
      <c r="N156" s="0" t="n">
        <f aca="false">I156/G156</f>
        <v>0.559999999999999</v>
      </c>
    </row>
    <row r="157" customFormat="false" ht="15.8" hidden="false" customHeight="false" outlineLevel="0" collapsed="false">
      <c r="A157" s="24" t="s">
        <v>16</v>
      </c>
      <c r="B157" s="24" t="s">
        <v>107</v>
      </c>
      <c r="C157" s="24" t="s">
        <v>1669</v>
      </c>
      <c r="D157" s="0" t="str">
        <f aca="false">VLOOKUP(A157,Nomenclature!$D$1:$E$9,2,0)</f>
        <v>04</v>
      </c>
      <c r="E157" s="0" t="str">
        <f aca="false">VLOOKUP(B157,Nomenclature!$J$1:$K$97,2,0)</f>
        <v>04</v>
      </c>
      <c r="F157" s="0" t="str">
        <f aca="false">CONCATENATE(D157,E157)</f>
        <v>0404</v>
      </c>
      <c r="G157" s="30" t="n">
        <v>17.4076296513765</v>
      </c>
      <c r="H157" s="28" t="n">
        <v>12.1853407559635</v>
      </c>
      <c r="I157" s="28" t="n">
        <v>9.74827260477083</v>
      </c>
      <c r="J157" s="28" t="n">
        <v>9.74827260477083</v>
      </c>
      <c r="K157" s="28" t="n">
        <v>9.74827260477083</v>
      </c>
      <c r="L157" s="28" t="n">
        <v>9.74827260477083</v>
      </c>
      <c r="M157" s="29" t="n">
        <f aca="false">H157/G157</f>
        <v>0.699999999999997</v>
      </c>
      <c r="N157" s="0" t="n">
        <f aca="false">I157/G157</f>
        <v>0.559999999999999</v>
      </c>
    </row>
    <row r="158" customFormat="false" ht="15.8" hidden="false" customHeight="false" outlineLevel="0" collapsed="false">
      <c r="A158" s="24" t="s">
        <v>16</v>
      </c>
      <c r="B158" s="24" t="s">
        <v>108</v>
      </c>
      <c r="C158" s="24" t="s">
        <v>1669</v>
      </c>
      <c r="D158" s="0" t="str">
        <f aca="false">VLOOKUP(A158,Nomenclature!$D$1:$E$9,2,0)</f>
        <v>04</v>
      </c>
      <c r="E158" s="0" t="str">
        <f aca="false">VLOOKUP(B158,Nomenclature!$J$1:$K$97,2,0)</f>
        <v>05</v>
      </c>
      <c r="F158" s="0" t="str">
        <f aca="false">CONCATENATE(D158,E158)</f>
        <v>0405</v>
      </c>
      <c r="G158" s="30" t="n">
        <v>17.4076296513765</v>
      </c>
      <c r="H158" s="28" t="n">
        <v>12.1853407559635</v>
      </c>
      <c r="I158" s="28" t="n">
        <v>9.74827260477083</v>
      </c>
      <c r="J158" s="28" t="n">
        <v>9.74827260477083</v>
      </c>
      <c r="K158" s="28" t="n">
        <v>9.74827260477083</v>
      </c>
      <c r="L158" s="28" t="n">
        <v>9.74827260477083</v>
      </c>
      <c r="M158" s="29" t="n">
        <f aca="false">H158/G158</f>
        <v>0.699999999999997</v>
      </c>
      <c r="N158" s="0" t="n">
        <f aca="false">I158/G158</f>
        <v>0.559999999999999</v>
      </c>
    </row>
    <row r="159" customFormat="false" ht="15.8" hidden="false" customHeight="false" outlineLevel="0" collapsed="false">
      <c r="A159" s="24" t="s">
        <v>16</v>
      </c>
      <c r="B159" s="24" t="s">
        <v>109</v>
      </c>
      <c r="C159" s="24" t="s">
        <v>1669</v>
      </c>
      <c r="D159" s="0" t="str">
        <f aca="false">VLOOKUP(A159,Nomenclature!$D$1:$E$9,2,0)</f>
        <v>04</v>
      </c>
      <c r="E159" s="0" t="str">
        <f aca="false">VLOOKUP(B159,Nomenclature!$J$1:$K$97,2,0)</f>
        <v>06</v>
      </c>
      <c r="F159" s="0" t="str">
        <f aca="false">CONCATENATE(D159,E159)</f>
        <v>0406</v>
      </c>
      <c r="G159" s="30" t="n">
        <v>17.4076296513765</v>
      </c>
      <c r="H159" s="28" t="n">
        <v>12.1853407559635</v>
      </c>
      <c r="I159" s="28" t="n">
        <v>9.74827260477083</v>
      </c>
      <c r="J159" s="28" t="n">
        <v>9.74827260477083</v>
      </c>
      <c r="K159" s="28" t="n">
        <v>9.74827260477083</v>
      </c>
      <c r="L159" s="28" t="n">
        <v>9.74827260477083</v>
      </c>
      <c r="M159" s="29" t="n">
        <f aca="false">H159/G159</f>
        <v>0.699999999999997</v>
      </c>
      <c r="N159" s="0" t="n">
        <f aca="false">I159/G159</f>
        <v>0.559999999999999</v>
      </c>
    </row>
    <row r="160" customFormat="false" ht="15.8" hidden="false" customHeight="false" outlineLevel="0" collapsed="false">
      <c r="A160" s="24" t="s">
        <v>16</v>
      </c>
      <c r="B160" s="24" t="s">
        <v>110</v>
      </c>
      <c r="C160" s="24" t="s">
        <v>1669</v>
      </c>
      <c r="D160" s="0" t="str">
        <f aca="false">VLOOKUP(A160,Nomenclature!$D$1:$E$9,2,0)</f>
        <v>04</v>
      </c>
      <c r="E160" s="0" t="str">
        <f aca="false">VLOOKUP(B160,Nomenclature!$J$1:$K$97,2,0)</f>
        <v>08</v>
      </c>
      <c r="F160" s="0" t="str">
        <f aca="false">CONCATENATE(D160,E160)</f>
        <v>0408</v>
      </c>
      <c r="G160" s="30" t="n">
        <v>17.4076296513765</v>
      </c>
      <c r="H160" s="28" t="n">
        <v>12.1853407559635</v>
      </c>
      <c r="I160" s="28" t="n">
        <v>9.74827260477083</v>
      </c>
      <c r="J160" s="28" t="n">
        <v>9.74827260477083</v>
      </c>
      <c r="K160" s="28" t="n">
        <v>9.74827260477083</v>
      </c>
      <c r="L160" s="28" t="n">
        <v>9.74827260477083</v>
      </c>
      <c r="M160" s="29" t="n">
        <f aca="false">H160/G160</f>
        <v>0.699999999999997</v>
      </c>
      <c r="N160" s="0" t="n">
        <f aca="false">I160/G160</f>
        <v>0.559999999999999</v>
      </c>
    </row>
    <row r="161" customFormat="false" ht="15.8" hidden="false" customHeight="false" outlineLevel="0" collapsed="false">
      <c r="A161" s="24" t="s">
        <v>16</v>
      </c>
      <c r="B161" s="24" t="s">
        <v>111</v>
      </c>
      <c r="C161" s="24" t="s">
        <v>1669</v>
      </c>
      <c r="D161" s="0" t="str">
        <f aca="false">VLOOKUP(A161,Nomenclature!$D$1:$E$9,2,0)</f>
        <v>04</v>
      </c>
      <c r="E161" s="0" t="str">
        <f aca="false">VLOOKUP(B161,Nomenclature!$J$1:$K$97,2,0)</f>
        <v>10</v>
      </c>
      <c r="F161" s="0" t="str">
        <f aca="false">CONCATENATE(D161,E161)</f>
        <v>0410</v>
      </c>
      <c r="G161" s="30" t="n">
        <v>4.51581244475198</v>
      </c>
      <c r="H161" s="28" t="n">
        <v>3.16106871132639</v>
      </c>
      <c r="I161" s="28" t="n">
        <v>2.52885496906111</v>
      </c>
      <c r="J161" s="28" t="n">
        <v>2.52885496906111</v>
      </c>
      <c r="K161" s="28" t="n">
        <v>2.52885496906111</v>
      </c>
      <c r="L161" s="28" t="n">
        <v>2.52885496906111</v>
      </c>
      <c r="M161" s="29" t="n">
        <f aca="false">H161/G161</f>
        <v>0.700000000000001</v>
      </c>
      <c r="N161" s="0" t="n">
        <f aca="false">I161/G161</f>
        <v>0.56</v>
      </c>
    </row>
    <row r="162" customFormat="false" ht="15.8" hidden="false" customHeight="false" outlineLevel="0" collapsed="false">
      <c r="A162" s="24" t="s">
        <v>16</v>
      </c>
      <c r="B162" s="24" t="s">
        <v>112</v>
      </c>
      <c r="C162" s="24" t="s">
        <v>1669</v>
      </c>
      <c r="D162" s="0" t="str">
        <f aca="false">VLOOKUP(A162,Nomenclature!$D$1:$E$9,2,0)</f>
        <v>04</v>
      </c>
      <c r="E162" s="0" t="str">
        <f aca="false">VLOOKUP(B162,Nomenclature!$J$1:$K$97,2,0)</f>
        <v>11</v>
      </c>
      <c r="F162" s="0" t="str">
        <f aca="false">CONCATENATE(D162,E162)</f>
        <v>0411</v>
      </c>
      <c r="G162" s="30" t="n">
        <v>17.4076296513765</v>
      </c>
      <c r="H162" s="28" t="n">
        <v>12.1853407559635</v>
      </c>
      <c r="I162" s="28" t="n">
        <v>9.74827260477083</v>
      </c>
      <c r="J162" s="28" t="n">
        <v>9.74827260477083</v>
      </c>
      <c r="K162" s="28" t="n">
        <v>9.74827260477083</v>
      </c>
      <c r="L162" s="28" t="n">
        <v>9.74827260477083</v>
      </c>
      <c r="M162" s="29" t="n">
        <f aca="false">H162/G162</f>
        <v>0.699999999999997</v>
      </c>
      <c r="N162" s="0" t="n">
        <f aca="false">I162/G162</f>
        <v>0.559999999999999</v>
      </c>
    </row>
    <row r="163" customFormat="false" ht="15.8" hidden="false" customHeight="false" outlineLevel="0" collapsed="false">
      <c r="A163" s="24" t="s">
        <v>16</v>
      </c>
      <c r="B163" s="24" t="s">
        <v>113</v>
      </c>
      <c r="C163" s="24" t="s">
        <v>1669</v>
      </c>
      <c r="D163" s="0" t="str">
        <f aca="false">VLOOKUP(A163,Nomenclature!$D$1:$E$9,2,0)</f>
        <v>04</v>
      </c>
      <c r="E163" s="0" t="str">
        <f aca="false">VLOOKUP(B163,Nomenclature!$J$1:$K$97,2,0)</f>
        <v>46</v>
      </c>
      <c r="F163" s="0" t="str">
        <f aca="false">CONCATENATE(D163,E163)</f>
        <v>0446</v>
      </c>
      <c r="G163" s="30" t="n">
        <v>17.4076296513765</v>
      </c>
      <c r="H163" s="28" t="n">
        <v>12.1853407559635</v>
      </c>
      <c r="I163" s="28" t="n">
        <v>9.74827260477083</v>
      </c>
      <c r="J163" s="28" t="n">
        <v>9.74827260477083</v>
      </c>
      <c r="K163" s="28" t="n">
        <v>9.74827260477083</v>
      </c>
      <c r="L163" s="28" t="n">
        <v>9.74827260477083</v>
      </c>
      <c r="M163" s="29" t="n">
        <f aca="false">H163/G163</f>
        <v>0.699999999999997</v>
      </c>
      <c r="N163" s="0" t="n">
        <f aca="false">I163/G163</f>
        <v>0.559999999999999</v>
      </c>
    </row>
    <row r="164" customFormat="false" ht="15.8" hidden="false" customHeight="false" outlineLevel="0" collapsed="false">
      <c r="A164" s="24" t="s">
        <v>16</v>
      </c>
      <c r="B164" s="24" t="s">
        <v>114</v>
      </c>
      <c r="C164" s="24" t="s">
        <v>1669</v>
      </c>
      <c r="D164" s="0" t="str">
        <f aca="false">VLOOKUP(A164,Nomenclature!$D$1:$E$9,2,0)</f>
        <v>04</v>
      </c>
      <c r="E164" s="0" t="str">
        <f aca="false">VLOOKUP(B164,Nomenclature!$J$1:$K$97,2,0)</f>
        <v>47</v>
      </c>
      <c r="F164" s="0" t="str">
        <f aca="false">CONCATENATE(D164,E164)</f>
        <v>0447</v>
      </c>
      <c r="G164" s="30" t="n">
        <v>17.4076296513765</v>
      </c>
      <c r="H164" s="28" t="n">
        <v>12.1853407559635</v>
      </c>
      <c r="I164" s="28" t="n">
        <v>9.74827260477083</v>
      </c>
      <c r="J164" s="28" t="n">
        <v>9.74827260477083</v>
      </c>
      <c r="K164" s="28" t="n">
        <v>9.74827260477083</v>
      </c>
      <c r="L164" s="28" t="n">
        <v>9.74827260477083</v>
      </c>
      <c r="M164" s="29" t="n">
        <f aca="false">H164/G164</f>
        <v>0.699999999999997</v>
      </c>
      <c r="N164" s="0" t="n">
        <f aca="false">I164/G164</f>
        <v>0.559999999999999</v>
      </c>
    </row>
    <row r="165" customFormat="false" ht="15.8" hidden="false" customHeight="false" outlineLevel="0" collapsed="false">
      <c r="A165" s="24" t="s">
        <v>16</v>
      </c>
      <c r="B165" s="24" t="s">
        <v>115</v>
      </c>
      <c r="C165" s="24" t="s">
        <v>1669</v>
      </c>
      <c r="D165" s="0" t="str">
        <f aca="false">VLOOKUP(A165,Nomenclature!$D$1:$E$9,2,0)</f>
        <v>04</v>
      </c>
      <c r="E165" s="0" t="str">
        <f aca="false">VLOOKUP(B165,Nomenclature!$J$1:$K$97,2,0)</f>
        <v>48</v>
      </c>
      <c r="F165" s="0" t="str">
        <f aca="false">CONCATENATE(D165,E165)</f>
        <v>0448</v>
      </c>
      <c r="G165" s="30" t="n">
        <v>17.4076296513765</v>
      </c>
      <c r="H165" s="28" t="n">
        <v>12.1853407559635</v>
      </c>
      <c r="I165" s="28" t="n">
        <v>9.74827260477083</v>
      </c>
      <c r="J165" s="28" t="n">
        <v>9.74827260477083</v>
      </c>
      <c r="K165" s="28" t="n">
        <v>9.74827260477083</v>
      </c>
      <c r="L165" s="28" t="n">
        <v>9.74827260477083</v>
      </c>
      <c r="M165" s="29" t="n">
        <f aca="false">H165/G165</f>
        <v>0.699999999999997</v>
      </c>
      <c r="N165" s="0" t="n">
        <f aca="false">I165/G165</f>
        <v>0.559999999999999</v>
      </c>
    </row>
    <row r="166" customFormat="false" ht="15.8" hidden="false" customHeight="false" outlineLevel="0" collapsed="false">
      <c r="A166" s="24" t="s">
        <v>16</v>
      </c>
      <c r="B166" s="24" t="s">
        <v>116</v>
      </c>
      <c r="C166" s="24" t="s">
        <v>1669</v>
      </c>
      <c r="D166" s="0" t="str">
        <f aca="false">VLOOKUP(A166,Nomenclature!$D$1:$E$9,2,0)</f>
        <v>04</v>
      </c>
      <c r="E166" s="0" t="str">
        <f aca="false">VLOOKUP(B166,Nomenclature!$J$1:$K$97,2,0)</f>
        <v>49</v>
      </c>
      <c r="F166" s="0" t="str">
        <f aca="false">CONCATENATE(D166,E166)</f>
        <v>0449</v>
      </c>
      <c r="G166" s="30" t="n">
        <v>17.4076296513765</v>
      </c>
      <c r="H166" s="28" t="n">
        <v>12.1853407559635</v>
      </c>
      <c r="I166" s="28" t="n">
        <v>9.74827260477083</v>
      </c>
      <c r="J166" s="28" t="n">
        <v>9.74827260477083</v>
      </c>
      <c r="K166" s="28" t="n">
        <v>9.74827260477083</v>
      </c>
      <c r="L166" s="28" t="n">
        <v>9.74827260477083</v>
      </c>
      <c r="M166" s="29" t="n">
        <f aca="false">H166/G166</f>
        <v>0.699999999999997</v>
      </c>
      <c r="N166" s="0" t="n">
        <f aca="false">I166/G166</f>
        <v>0.559999999999999</v>
      </c>
    </row>
    <row r="167" customFormat="false" ht="15.8" hidden="false" customHeight="false" outlineLevel="0" collapsed="false">
      <c r="A167" s="24" t="s">
        <v>16</v>
      </c>
      <c r="B167" s="24" t="s">
        <v>117</v>
      </c>
      <c r="C167" s="24" t="s">
        <v>1669</v>
      </c>
      <c r="D167" s="0" t="str">
        <f aca="false">VLOOKUP(A167,Nomenclature!$D$1:$E$9,2,0)</f>
        <v>04</v>
      </c>
      <c r="E167" s="0" t="str">
        <f aca="false">VLOOKUP(B167,Nomenclature!$J$1:$K$97,2,0)</f>
        <v>50</v>
      </c>
      <c r="F167" s="0" t="str">
        <f aca="false">CONCATENATE(D167,E167)</f>
        <v>0450</v>
      </c>
      <c r="G167" s="30" t="n">
        <v>17.4076296513765</v>
      </c>
      <c r="H167" s="28" t="n">
        <v>12.1853407559635</v>
      </c>
      <c r="I167" s="28" t="n">
        <v>9.74827260477083</v>
      </c>
      <c r="J167" s="28" t="n">
        <v>9.74827260477083</v>
      </c>
      <c r="K167" s="28" t="n">
        <v>9.74827260477083</v>
      </c>
      <c r="L167" s="28" t="n">
        <v>9.74827260477083</v>
      </c>
      <c r="M167" s="29" t="n">
        <f aca="false">H167/G167</f>
        <v>0.699999999999997</v>
      </c>
      <c r="N167" s="0" t="n">
        <f aca="false">I167/G167</f>
        <v>0.559999999999999</v>
      </c>
    </row>
    <row r="168" customFormat="false" ht="15.8" hidden="false" customHeight="false" outlineLevel="0" collapsed="false">
      <c r="A168" s="24" t="s">
        <v>16</v>
      </c>
      <c r="B168" s="24" t="s">
        <v>118</v>
      </c>
      <c r="C168" s="24" t="s">
        <v>1669</v>
      </c>
      <c r="D168" s="0" t="str">
        <f aca="false">VLOOKUP(A168,Nomenclature!$D$1:$E$9,2,0)</f>
        <v>04</v>
      </c>
      <c r="E168" s="0" t="str">
        <f aca="false">VLOOKUP(B168,Nomenclature!$J$1:$K$97,2,0)</f>
        <v>86</v>
      </c>
      <c r="F168" s="0" t="str">
        <f aca="false">CONCATENATE(D168,E168)</f>
        <v>0486</v>
      </c>
      <c r="G168" s="30" t="n">
        <v>17.4076296513765</v>
      </c>
      <c r="H168" s="28" t="n">
        <v>12.1853407559635</v>
      </c>
      <c r="I168" s="28" t="n">
        <v>9.74827260477083</v>
      </c>
      <c r="J168" s="28" t="n">
        <v>9.74827260477083</v>
      </c>
      <c r="K168" s="28" t="n">
        <v>9.74827260477083</v>
      </c>
      <c r="L168" s="28" t="n">
        <v>9.74827260477083</v>
      </c>
      <c r="M168" s="29" t="n">
        <f aca="false">H168/G168</f>
        <v>0.699999999999997</v>
      </c>
      <c r="N168" s="0" t="n">
        <f aca="false">I168/G168</f>
        <v>0.559999999999999</v>
      </c>
    </row>
    <row r="169" customFormat="false" ht="15.8" hidden="false" customHeight="false" outlineLevel="0" collapsed="false">
      <c r="A169" s="24" t="s">
        <v>16</v>
      </c>
      <c r="B169" s="24" t="s">
        <v>119</v>
      </c>
      <c r="C169" s="24" t="s">
        <v>1669</v>
      </c>
      <c r="D169" s="0" t="str">
        <f aca="false">VLOOKUP(A169,Nomenclature!$D$1:$E$9,2,0)</f>
        <v>04</v>
      </c>
      <c r="E169" s="0" t="str">
        <f aca="false">VLOOKUP(B169,Nomenclature!$J$1:$K$97,2,0)</f>
        <v>87</v>
      </c>
      <c r="F169" s="0" t="str">
        <f aca="false">CONCATENATE(D169,E169)</f>
        <v>0487</v>
      </c>
      <c r="G169" s="30" t="n">
        <v>53.8504098199071</v>
      </c>
      <c r="H169" s="28" t="n">
        <v>37.695286873935</v>
      </c>
      <c r="I169" s="28" t="n">
        <v>30.156229499148</v>
      </c>
      <c r="J169" s="28" t="n">
        <v>30.156229499148</v>
      </c>
      <c r="K169" s="28" t="n">
        <v>30.156229499148</v>
      </c>
      <c r="L169" s="28" t="n">
        <v>30.156229499148</v>
      </c>
      <c r="M169" s="29" t="n">
        <f aca="false">H169/G169</f>
        <v>0.7</v>
      </c>
      <c r="N169" s="0" t="n">
        <f aca="false">I169/G169</f>
        <v>0.560000000000001</v>
      </c>
    </row>
    <row r="170" customFormat="false" ht="15.8" hidden="false" customHeight="false" outlineLevel="0" collapsed="false">
      <c r="A170" s="24" t="s">
        <v>16</v>
      </c>
      <c r="B170" s="24" t="s">
        <v>120</v>
      </c>
      <c r="C170" s="24" t="s">
        <v>1669</v>
      </c>
      <c r="D170" s="0" t="str">
        <f aca="false">VLOOKUP(A170,Nomenclature!$D$1:$E$9,2,0)</f>
        <v>04</v>
      </c>
      <c r="E170" s="0" t="str">
        <f aca="false">VLOOKUP(B170,Nomenclature!$J$1:$K$97,2,0)</f>
        <v>88</v>
      </c>
      <c r="F170" s="0" t="str">
        <f aca="false">CONCATENATE(D170,E170)</f>
        <v>0488</v>
      </c>
      <c r="G170" s="30" t="n">
        <v>53.1279519117536</v>
      </c>
      <c r="H170" s="28" t="n">
        <v>37.1895663382275</v>
      </c>
      <c r="I170" s="28" t="n">
        <v>29.751653070582</v>
      </c>
      <c r="J170" s="28" t="n">
        <v>29.751653070582</v>
      </c>
      <c r="K170" s="28" t="n">
        <v>29.751653070582</v>
      </c>
      <c r="L170" s="28" t="n">
        <v>29.751653070582</v>
      </c>
      <c r="M170" s="29" t="n">
        <f aca="false">H170/G170</f>
        <v>0.7</v>
      </c>
      <c r="N170" s="0" t="n">
        <f aca="false">I170/G170</f>
        <v>0.56</v>
      </c>
    </row>
    <row r="171" customFormat="false" ht="15.8" hidden="false" customHeight="false" outlineLevel="0" collapsed="false">
      <c r="A171" s="24" t="s">
        <v>16</v>
      </c>
      <c r="B171" s="24" t="s">
        <v>121</v>
      </c>
      <c r="C171" s="24" t="s">
        <v>1669</v>
      </c>
      <c r="D171" s="0" t="str">
        <f aca="false">VLOOKUP(A171,Nomenclature!$D$1:$E$9,2,0)</f>
        <v>04</v>
      </c>
      <c r="E171" s="0" t="str">
        <f aca="false">VLOOKUP(B171,Nomenclature!$J$1:$K$97,2,0)</f>
        <v>94</v>
      </c>
      <c r="F171" s="0" t="str">
        <f aca="false">CONCATENATE(D171,E171)</f>
        <v>0494</v>
      </c>
      <c r="G171" s="30" t="n">
        <v>4.55669016609719</v>
      </c>
      <c r="H171" s="28" t="n">
        <v>3.18968311626803</v>
      </c>
      <c r="I171" s="28" t="n">
        <v>2.55174649301443</v>
      </c>
      <c r="J171" s="28" t="n">
        <v>2.55174649301443</v>
      </c>
      <c r="K171" s="28" t="n">
        <v>2.55174649301443</v>
      </c>
      <c r="L171" s="28" t="n">
        <v>2.55174649301443</v>
      </c>
      <c r="M171" s="29" t="n">
        <f aca="false">H171/G171</f>
        <v>0.699999999999999</v>
      </c>
      <c r="N171" s="0" t="n">
        <f aca="false">I171/G171</f>
        <v>0.560000000000001</v>
      </c>
    </row>
    <row r="172" customFormat="false" ht="15.8" hidden="false" customHeight="false" outlineLevel="0" collapsed="false">
      <c r="A172" s="24" t="s">
        <v>17</v>
      </c>
      <c r="B172" s="24" t="s">
        <v>122</v>
      </c>
      <c r="C172" s="24" t="s">
        <v>1669</v>
      </c>
      <c r="D172" s="0" t="str">
        <f aca="false">VLOOKUP(A172,Nomenclature!$D$1:$E$9,2,0)</f>
        <v>05</v>
      </c>
      <c r="E172" s="0" t="str">
        <f aca="false">VLOOKUP(B172,Nomenclature!$J$1:$K$97,2,0)</f>
        <v>13</v>
      </c>
      <c r="F172" s="0" t="str">
        <f aca="false">CONCATENATE(D172,E172)</f>
        <v>0513</v>
      </c>
      <c r="G172" s="30" t="n">
        <v>39.2226217291792</v>
      </c>
      <c r="H172" s="28" t="n">
        <v>27.4558352104255</v>
      </c>
      <c r="I172" s="28" t="n">
        <v>21.9646681683404</v>
      </c>
      <c r="J172" s="28" t="n">
        <v>21.9646681683404</v>
      </c>
      <c r="K172" s="28" t="n">
        <v>21.9646681683404</v>
      </c>
      <c r="L172" s="28" t="n">
        <v>21.9646681683404</v>
      </c>
      <c r="M172" s="29" t="n">
        <f aca="false">H172/G172</f>
        <v>0.700000000000002</v>
      </c>
      <c r="N172" s="0" t="n">
        <f aca="false">I172/G172</f>
        <v>0.560000000000001</v>
      </c>
    </row>
    <row r="173" customFormat="false" ht="15.8" hidden="false" customHeight="false" outlineLevel="0" collapsed="false">
      <c r="A173" s="24" t="s">
        <v>17</v>
      </c>
      <c r="B173" s="24" t="s">
        <v>123</v>
      </c>
      <c r="C173" s="24" t="s">
        <v>1669</v>
      </c>
      <c r="D173" s="0" t="str">
        <f aca="false">VLOOKUP(A173,Nomenclature!$D$1:$E$9,2,0)</f>
        <v>05</v>
      </c>
      <c r="E173" s="0" t="str">
        <f aca="false">VLOOKUP(B173,Nomenclature!$J$1:$K$97,2,0)</f>
        <v>51</v>
      </c>
      <c r="F173" s="0" t="str">
        <f aca="false">CONCATENATE(D173,E173)</f>
        <v>0551</v>
      </c>
      <c r="G173" s="30" t="n">
        <v>65.335552894527</v>
      </c>
      <c r="H173" s="28" t="n">
        <v>45.7348870261689</v>
      </c>
      <c r="I173" s="28" t="n">
        <v>36.5879096209351</v>
      </c>
      <c r="J173" s="28" t="n">
        <v>36.5879096209351</v>
      </c>
      <c r="K173" s="28" t="n">
        <v>36.5879096209351</v>
      </c>
      <c r="L173" s="28" t="n">
        <v>36.5879096209351</v>
      </c>
      <c r="M173" s="29" t="n">
        <f aca="false">H173/G173</f>
        <v>0.7</v>
      </c>
      <c r="N173" s="0" t="n">
        <f aca="false">I173/G173</f>
        <v>0.56</v>
      </c>
    </row>
    <row r="174" customFormat="false" ht="15.8" hidden="false" customHeight="false" outlineLevel="0" collapsed="false">
      <c r="A174" s="24" t="s">
        <v>17</v>
      </c>
      <c r="B174" s="24" t="s">
        <v>124</v>
      </c>
      <c r="C174" s="24" t="s">
        <v>1669</v>
      </c>
      <c r="D174" s="0" t="str">
        <f aca="false">VLOOKUP(A174,Nomenclature!$D$1:$E$9,2,0)</f>
        <v>05</v>
      </c>
      <c r="E174" s="0" t="str">
        <f aca="false">VLOOKUP(B174,Nomenclature!$J$1:$K$97,2,0)</f>
        <v>52</v>
      </c>
      <c r="F174" s="0" t="str">
        <f aca="false">CONCATENATE(D174,E174)</f>
        <v>0552</v>
      </c>
      <c r="G174" s="30" t="n">
        <v>65.4065195360706</v>
      </c>
      <c r="H174" s="28" t="n">
        <v>45.7845636752494</v>
      </c>
      <c r="I174" s="28" t="n">
        <v>36.6276509401995</v>
      </c>
      <c r="J174" s="28" t="n">
        <v>36.6276509401995</v>
      </c>
      <c r="K174" s="28" t="n">
        <v>36.6276509401995</v>
      </c>
      <c r="L174" s="28" t="n">
        <v>36.6276509401995</v>
      </c>
      <c r="M174" s="29" t="n">
        <f aca="false">H174/G174</f>
        <v>0.7</v>
      </c>
      <c r="N174" s="0" t="n">
        <f aca="false">I174/G174</f>
        <v>0.559999999999999</v>
      </c>
    </row>
    <row r="175" customFormat="false" ht="15.8" hidden="false" customHeight="false" outlineLevel="0" collapsed="false">
      <c r="A175" s="24" t="s">
        <v>17</v>
      </c>
      <c r="B175" s="24" t="s">
        <v>125</v>
      </c>
      <c r="C175" s="24" t="s">
        <v>1669</v>
      </c>
      <c r="D175" s="0" t="str">
        <f aca="false">VLOOKUP(A175,Nomenclature!$D$1:$E$9,2,0)</f>
        <v>05</v>
      </c>
      <c r="E175" s="0" t="str">
        <f aca="false">VLOOKUP(B175,Nomenclature!$J$1:$K$97,2,0)</f>
        <v>89</v>
      </c>
      <c r="F175" s="0" t="str">
        <f aca="false">CONCATENATE(D175,E175)</f>
        <v>0589</v>
      </c>
      <c r="G175" s="30" t="n">
        <v>39.2226217291792</v>
      </c>
      <c r="H175" s="28" t="n">
        <v>27.4558352104255</v>
      </c>
      <c r="I175" s="28" t="n">
        <v>21.9646681683404</v>
      </c>
      <c r="J175" s="28" t="n">
        <v>21.9646681683404</v>
      </c>
      <c r="K175" s="28" t="n">
        <v>21.9646681683404</v>
      </c>
      <c r="L175" s="28" t="n">
        <v>21.9646681683404</v>
      </c>
      <c r="M175" s="29" t="n">
        <f aca="false">H175/G175</f>
        <v>0.700000000000002</v>
      </c>
      <c r="N175" s="0" t="n">
        <f aca="false">I175/G175</f>
        <v>0.560000000000001</v>
      </c>
    </row>
    <row r="176" customFormat="false" ht="15.8" hidden="false" customHeight="false" outlineLevel="0" collapsed="false">
      <c r="A176" s="24" t="s">
        <v>17</v>
      </c>
      <c r="B176" s="24" t="s">
        <v>126</v>
      </c>
      <c r="C176" s="24" t="s">
        <v>1669</v>
      </c>
      <c r="D176" s="0" t="str">
        <f aca="false">VLOOKUP(A176,Nomenclature!$D$1:$E$9,2,0)</f>
        <v>05</v>
      </c>
      <c r="E176" s="0" t="str">
        <f aca="false">VLOOKUP(B176,Nomenclature!$J$1:$K$97,2,0)</f>
        <v>90</v>
      </c>
      <c r="F176" s="0" t="str">
        <f aca="false">CONCATENATE(D176,E176)</f>
        <v>0590</v>
      </c>
      <c r="G176" s="30" t="n">
        <v>39.2226217291792</v>
      </c>
      <c r="H176" s="28" t="n">
        <v>27.4558352104255</v>
      </c>
      <c r="I176" s="28" t="n">
        <v>21.9646681683404</v>
      </c>
      <c r="J176" s="28" t="n">
        <v>21.9646681683404</v>
      </c>
      <c r="K176" s="28" t="n">
        <v>21.9646681683404</v>
      </c>
      <c r="L176" s="28" t="n">
        <v>21.9646681683404</v>
      </c>
      <c r="M176" s="29" t="n">
        <f aca="false">H176/G176</f>
        <v>0.700000000000002</v>
      </c>
      <c r="N176" s="0" t="n">
        <f aca="false">I176/G176</f>
        <v>0.560000000000001</v>
      </c>
    </row>
    <row r="177" customFormat="false" ht="15.8" hidden="false" customHeight="false" outlineLevel="0" collapsed="false">
      <c r="A177" s="24" t="s">
        <v>18</v>
      </c>
      <c r="B177" s="24" t="s">
        <v>127</v>
      </c>
      <c r="C177" s="24" t="s">
        <v>1669</v>
      </c>
      <c r="D177" s="0" t="str">
        <f aca="false">VLOOKUP(A177,Nomenclature!$D$1:$E$9,2,0)</f>
        <v>06</v>
      </c>
      <c r="E177" s="0" t="str">
        <f aca="false">VLOOKUP(B177,Nomenclature!$J$1:$K$97,2,0)</f>
        <v>01</v>
      </c>
      <c r="F177" s="0" t="str">
        <f aca="false">CONCATENATE(D177,E177)</f>
        <v>0601</v>
      </c>
      <c r="G177" s="30" t="n">
        <v>31.9117878742491</v>
      </c>
      <c r="H177" s="28" t="n">
        <v>22.3382515119744</v>
      </c>
      <c r="I177" s="28" t="n">
        <v>17.8706012095795</v>
      </c>
      <c r="J177" s="28" t="n">
        <v>17.8706012095795</v>
      </c>
      <c r="K177" s="28" t="n">
        <v>17.8706012095795</v>
      </c>
      <c r="L177" s="28" t="n">
        <v>17.8706012095795</v>
      </c>
      <c r="M177" s="29" t="n">
        <f aca="false">H177/G177</f>
        <v>0.700000000000001</v>
      </c>
      <c r="N177" s="0" t="n">
        <f aca="false">I177/G177</f>
        <v>0.56</v>
      </c>
    </row>
    <row r="178" customFormat="false" ht="15.8" hidden="false" customHeight="false" outlineLevel="0" collapsed="false">
      <c r="A178" s="24" t="s">
        <v>18</v>
      </c>
      <c r="B178" s="24" t="s">
        <v>128</v>
      </c>
      <c r="C178" s="24" t="s">
        <v>1669</v>
      </c>
      <c r="D178" s="0" t="str">
        <f aca="false">VLOOKUP(A178,Nomenclature!$D$1:$E$9,2,0)</f>
        <v>06</v>
      </c>
      <c r="E178" s="0" t="str">
        <f aca="false">VLOOKUP(B178,Nomenclature!$J$1:$K$97,2,0)</f>
        <v>07</v>
      </c>
      <c r="F178" s="0" t="str">
        <f aca="false">CONCATENATE(D178,E178)</f>
        <v>0607</v>
      </c>
      <c r="G178" s="30" t="n">
        <v>31.9117878742491</v>
      </c>
      <c r="H178" s="28" t="n">
        <v>22.3382515119744</v>
      </c>
      <c r="I178" s="28" t="n">
        <v>17.8706012095795</v>
      </c>
      <c r="J178" s="28" t="n">
        <v>17.8706012095795</v>
      </c>
      <c r="K178" s="28" t="n">
        <v>17.8706012095795</v>
      </c>
      <c r="L178" s="28" t="n">
        <v>17.8706012095795</v>
      </c>
      <c r="M178" s="29" t="n">
        <f aca="false">H178/G178</f>
        <v>0.700000000000001</v>
      </c>
      <c r="N178" s="0" t="n">
        <f aca="false">I178/G178</f>
        <v>0.56</v>
      </c>
    </row>
    <row r="179" customFormat="false" ht="15.8" hidden="false" customHeight="false" outlineLevel="0" collapsed="false">
      <c r="A179" s="24" t="s">
        <v>18</v>
      </c>
      <c r="B179" s="24" t="s">
        <v>129</v>
      </c>
      <c r="C179" s="24" t="s">
        <v>1669</v>
      </c>
      <c r="D179" s="0" t="str">
        <f aca="false">VLOOKUP(A179,Nomenclature!$D$1:$E$9,2,0)</f>
        <v>06</v>
      </c>
      <c r="E179" s="0" t="str">
        <f aca="false">VLOOKUP(B179,Nomenclature!$J$1:$K$97,2,0)</f>
        <v>14</v>
      </c>
      <c r="F179" s="0" t="str">
        <f aca="false">CONCATENATE(D179,E179)</f>
        <v>0614</v>
      </c>
      <c r="G179" s="30" t="n">
        <v>31.9117878742491</v>
      </c>
      <c r="H179" s="28" t="n">
        <v>22.3382515119744</v>
      </c>
      <c r="I179" s="28" t="n">
        <v>17.8706012095795</v>
      </c>
      <c r="J179" s="28" t="n">
        <v>17.8706012095795</v>
      </c>
      <c r="K179" s="28" t="n">
        <v>17.8706012095795</v>
      </c>
      <c r="L179" s="28" t="n">
        <v>17.8706012095795</v>
      </c>
      <c r="M179" s="29" t="n">
        <f aca="false">H179/G179</f>
        <v>0.700000000000001</v>
      </c>
      <c r="N179" s="0" t="n">
        <f aca="false">I179/G179</f>
        <v>0.56</v>
      </c>
    </row>
    <row r="180" customFormat="false" ht="15.8" hidden="false" customHeight="false" outlineLevel="0" collapsed="false">
      <c r="A180" s="24" t="s">
        <v>18</v>
      </c>
      <c r="B180" s="24" t="s">
        <v>130</v>
      </c>
      <c r="C180" s="24" t="s">
        <v>1669</v>
      </c>
      <c r="D180" s="0" t="str">
        <f aca="false">VLOOKUP(A180,Nomenclature!$D$1:$E$9,2,0)</f>
        <v>06</v>
      </c>
      <c r="E180" s="0" t="str">
        <f aca="false">VLOOKUP(B180,Nomenclature!$J$1:$K$97,2,0)</f>
        <v>34</v>
      </c>
      <c r="F180" s="0" t="str">
        <f aca="false">CONCATENATE(D180,E180)</f>
        <v>0634</v>
      </c>
      <c r="G180" s="30" t="n">
        <v>55.8803710642774</v>
      </c>
      <c r="H180" s="28" t="n">
        <v>39.1162597449942</v>
      </c>
      <c r="I180" s="28" t="n">
        <v>31.2930077959953</v>
      </c>
      <c r="J180" s="28" t="n">
        <v>31.2930077959953</v>
      </c>
      <c r="K180" s="28" t="n">
        <v>31.2930077959953</v>
      </c>
      <c r="L180" s="28" t="n">
        <v>31.2930077959953</v>
      </c>
      <c r="M180" s="29" t="n">
        <f aca="false">H180/G180</f>
        <v>0.7</v>
      </c>
      <c r="N180" s="0" t="n">
        <f aca="false">I180/G180</f>
        <v>0.559999999999999</v>
      </c>
    </row>
    <row r="181" customFormat="false" ht="15.8" hidden="false" customHeight="false" outlineLevel="0" collapsed="false">
      <c r="A181" s="24" t="s">
        <v>18</v>
      </c>
      <c r="B181" s="24" t="s">
        <v>131</v>
      </c>
      <c r="C181" s="24" t="s">
        <v>1669</v>
      </c>
      <c r="D181" s="0" t="str">
        <f aca="false">VLOOKUP(A181,Nomenclature!$D$1:$E$9,2,0)</f>
        <v>06</v>
      </c>
      <c r="E181" s="0" t="str">
        <f aca="false">VLOOKUP(B181,Nomenclature!$J$1:$K$97,2,0)</f>
        <v>35</v>
      </c>
      <c r="F181" s="0" t="str">
        <f aca="false">CONCATENATE(D181,E181)</f>
        <v>0635</v>
      </c>
      <c r="G181" s="30" t="n">
        <v>50.1370219731167</v>
      </c>
      <c r="H181" s="28" t="n">
        <v>35.0959153811817</v>
      </c>
      <c r="I181" s="28" t="n">
        <v>28.0767323049453</v>
      </c>
      <c r="J181" s="28" t="n">
        <v>28.0767323049453</v>
      </c>
      <c r="K181" s="28" t="n">
        <v>28.0767323049453</v>
      </c>
      <c r="L181" s="28" t="n">
        <v>28.0767323049453</v>
      </c>
      <c r="M181" s="29" t="n">
        <f aca="false">H181/G181</f>
        <v>0.7</v>
      </c>
      <c r="N181" s="0" t="n">
        <f aca="false">I181/G181</f>
        <v>0.559999999999999</v>
      </c>
    </row>
    <row r="182" customFormat="false" ht="15.8" hidden="false" customHeight="false" outlineLevel="0" collapsed="false">
      <c r="A182" s="24" t="s">
        <v>18</v>
      </c>
      <c r="B182" s="24" t="s">
        <v>132</v>
      </c>
      <c r="C182" s="24" t="s">
        <v>1669</v>
      </c>
      <c r="D182" s="0" t="str">
        <f aca="false">VLOOKUP(A182,Nomenclature!$D$1:$E$9,2,0)</f>
        <v>06</v>
      </c>
      <c r="E182" s="0" t="str">
        <f aca="false">VLOOKUP(B182,Nomenclature!$J$1:$K$97,2,0)</f>
        <v>36</v>
      </c>
      <c r="F182" s="0" t="str">
        <f aca="false">CONCATENATE(D182,E182)</f>
        <v>0636</v>
      </c>
      <c r="G182" s="30" t="n">
        <v>53.5415463338517</v>
      </c>
      <c r="H182" s="28" t="n">
        <v>37.4790824336962</v>
      </c>
      <c r="I182" s="28" t="n">
        <v>29.983265946957</v>
      </c>
      <c r="J182" s="28" t="n">
        <v>29.983265946957</v>
      </c>
      <c r="K182" s="28" t="n">
        <v>29.983265946957</v>
      </c>
      <c r="L182" s="28" t="n">
        <v>29.983265946957</v>
      </c>
      <c r="M182" s="29" t="n">
        <f aca="false">H182/G182</f>
        <v>0.7</v>
      </c>
      <c r="N182" s="0" t="n">
        <f aca="false">I182/G182</f>
        <v>0.560000000000001</v>
      </c>
    </row>
    <row r="183" customFormat="false" ht="15.8" hidden="false" customHeight="false" outlineLevel="0" collapsed="false">
      <c r="A183" s="24" t="s">
        <v>19</v>
      </c>
      <c r="B183" s="24" t="s">
        <v>54</v>
      </c>
      <c r="C183" s="24" t="s">
        <v>1669</v>
      </c>
      <c r="D183" s="0" t="str">
        <f aca="false">VLOOKUP(A183,Nomenclature!$D$1:$E$9,2,0)</f>
        <v>07</v>
      </c>
      <c r="E183" s="0" t="str">
        <f aca="false">VLOOKUP(B183,Nomenclature!$J$1:$K$97,2,0)</f>
        <v>16</v>
      </c>
      <c r="F183" s="0" t="str">
        <f aca="false">CONCATENATE(D183,E183)</f>
        <v>0716</v>
      </c>
      <c r="G183" s="30" t="n">
        <v>80.9340215816681</v>
      </c>
      <c r="H183" s="28" t="n">
        <v>56.6538151071677</v>
      </c>
      <c r="I183" s="28" t="n">
        <v>45.3230520857341</v>
      </c>
      <c r="J183" s="28" t="n">
        <v>45.3230520857341</v>
      </c>
      <c r="K183" s="28" t="n">
        <v>45.3230520857341</v>
      </c>
      <c r="L183" s="28" t="n">
        <v>45.3230520857341</v>
      </c>
      <c r="M183" s="29" t="n">
        <f aca="false">H183/G183</f>
        <v>0.7</v>
      </c>
      <c r="N183" s="0" t="n">
        <f aca="false">I183/G183</f>
        <v>0.559999999999999</v>
      </c>
    </row>
    <row r="184" customFormat="false" ht="15.8" hidden="false" customHeight="false" outlineLevel="0" collapsed="false">
      <c r="A184" s="24" t="s">
        <v>19</v>
      </c>
      <c r="B184" s="24" t="s">
        <v>133</v>
      </c>
      <c r="C184" s="24" t="s">
        <v>1669</v>
      </c>
      <c r="D184" s="0" t="str">
        <f aca="false">VLOOKUP(A184,Nomenclature!$D$1:$E$9,2,0)</f>
        <v>07</v>
      </c>
      <c r="E184" s="0" t="str">
        <f aca="false">VLOOKUP(B184,Nomenclature!$J$1:$K$97,2,0)</f>
        <v>18</v>
      </c>
      <c r="F184" s="0" t="str">
        <f aca="false">CONCATENATE(D184,E184)</f>
        <v>0718</v>
      </c>
      <c r="G184" s="30" t="n">
        <v>191.085884943948</v>
      </c>
      <c r="H184" s="28" t="n">
        <v>133.760119460764</v>
      </c>
      <c r="I184" s="28" t="n">
        <v>107.008095568611</v>
      </c>
      <c r="J184" s="28" t="n">
        <v>107.008095568611</v>
      </c>
      <c r="K184" s="28" t="n">
        <v>107.008095568611</v>
      </c>
      <c r="L184" s="28" t="n">
        <v>107.008095568611</v>
      </c>
      <c r="M184" s="29" t="n">
        <f aca="false">H184/G184</f>
        <v>0.700000000000002</v>
      </c>
      <c r="N184" s="0" t="n">
        <f aca="false">I184/G184</f>
        <v>0.560000000000001</v>
      </c>
    </row>
    <row r="185" customFormat="false" ht="15.8" hidden="false" customHeight="false" outlineLevel="0" collapsed="false">
      <c r="A185" s="24" t="s">
        <v>19</v>
      </c>
      <c r="B185" s="24" t="s">
        <v>136</v>
      </c>
      <c r="C185" s="24" t="s">
        <v>1669</v>
      </c>
      <c r="D185" s="0" t="str">
        <f aca="false">VLOOKUP(A185,Nomenclature!$D$1:$E$9,2,0)</f>
        <v>07</v>
      </c>
      <c r="E185" s="0" t="str">
        <f aca="false">VLOOKUP(B185,Nomenclature!$J$1:$K$97,2,0)</f>
        <v>32</v>
      </c>
      <c r="F185" s="0" t="str">
        <f aca="false">CONCATENATE(D185,E185)</f>
        <v>0732</v>
      </c>
      <c r="G185" s="30" t="n">
        <v>170.264155251607</v>
      </c>
      <c r="H185" s="28" t="n">
        <v>119.184908676125</v>
      </c>
      <c r="I185" s="28" t="n">
        <v>95.3479269408997</v>
      </c>
      <c r="J185" s="28" t="n">
        <v>95.3479269408997</v>
      </c>
      <c r="K185" s="28" t="n">
        <v>95.3479269408997</v>
      </c>
      <c r="L185" s="28" t="n">
        <v>95.3479269408997</v>
      </c>
      <c r="M185" s="29" t="n">
        <f aca="false">H185/G185</f>
        <v>0.700000000000001</v>
      </c>
      <c r="N185" s="0" t="n">
        <f aca="false">I185/G185</f>
        <v>0.559999999999999</v>
      </c>
    </row>
    <row r="186" customFormat="false" ht="15.8" hidden="false" customHeight="false" outlineLevel="0" collapsed="false">
      <c r="A186" s="24" t="s">
        <v>19</v>
      </c>
      <c r="B186" s="24" t="s">
        <v>139</v>
      </c>
      <c r="C186" s="24" t="s">
        <v>1669</v>
      </c>
      <c r="D186" s="0" t="str">
        <f aca="false">VLOOKUP(A186,Nomenclature!$D$1:$E$9,2,0)</f>
        <v>07</v>
      </c>
      <c r="E186" s="0" t="str">
        <f aca="false">VLOOKUP(B186,Nomenclature!$J$1:$K$97,2,0)</f>
        <v>33</v>
      </c>
      <c r="F186" s="0" t="str">
        <f aca="false">CONCATENATE(D186,E186)</f>
        <v>0733</v>
      </c>
      <c r="G186" s="30" t="n">
        <v>397.950673994056</v>
      </c>
      <c r="H186" s="28" t="n">
        <v>278.565471795839</v>
      </c>
      <c r="I186" s="28" t="n">
        <v>222.852377436672</v>
      </c>
      <c r="J186" s="28" t="n">
        <v>222.852377436672</v>
      </c>
      <c r="K186" s="28" t="n">
        <v>222.852377436672</v>
      </c>
      <c r="L186" s="28" t="n">
        <v>222.852377436672</v>
      </c>
      <c r="M186" s="29" t="n">
        <f aca="false">H186/G186</f>
        <v>0.7</v>
      </c>
      <c r="N186" s="0" t="n">
        <f aca="false">I186/G186</f>
        <v>0.560000000000002</v>
      </c>
    </row>
    <row r="187" customFormat="false" ht="15.8" hidden="false" customHeight="false" outlineLevel="0" collapsed="false">
      <c r="A187" s="24" t="s">
        <v>19</v>
      </c>
      <c r="B187" s="24" t="s">
        <v>140</v>
      </c>
      <c r="C187" s="24" t="s">
        <v>1669</v>
      </c>
      <c r="D187" s="0" t="str">
        <f aca="false">VLOOKUP(A187,Nomenclature!$D$1:$E$9,2,0)</f>
        <v>07</v>
      </c>
      <c r="E187" s="0" t="str">
        <f aca="false">VLOOKUP(B187,Nomenclature!$J$1:$K$97,2,0)</f>
        <v>43</v>
      </c>
      <c r="F187" s="0" t="str">
        <f aca="false">CONCATENATE(D187,E187)</f>
        <v>0743</v>
      </c>
      <c r="G187" s="30" t="n">
        <v>76.2621959082857</v>
      </c>
      <c r="H187" s="28" t="n">
        <v>53.3835371358</v>
      </c>
      <c r="I187" s="28" t="n">
        <v>42.70682970864</v>
      </c>
      <c r="J187" s="28" t="n">
        <v>42.70682970864</v>
      </c>
      <c r="K187" s="28" t="n">
        <v>42.70682970864</v>
      </c>
      <c r="L187" s="28" t="n">
        <v>42.70682970864</v>
      </c>
      <c r="M187" s="29" t="n">
        <f aca="false">H187/G187</f>
        <v>0.7</v>
      </c>
      <c r="N187" s="0" t="n">
        <f aca="false">I187/G187</f>
        <v>0.56</v>
      </c>
    </row>
    <row r="188" customFormat="false" ht="15.8" hidden="false" customHeight="false" outlineLevel="0" collapsed="false">
      <c r="A188" s="24" t="s">
        <v>19</v>
      </c>
      <c r="B188" s="24" t="s">
        <v>141</v>
      </c>
      <c r="C188" s="24" t="s">
        <v>1669</v>
      </c>
      <c r="D188" s="0" t="str">
        <f aca="false">VLOOKUP(A188,Nomenclature!$D$1:$E$9,2,0)</f>
        <v>07</v>
      </c>
      <c r="E188" s="0" t="str">
        <f aca="false">VLOOKUP(B188,Nomenclature!$J$1:$K$97,2,0)</f>
        <v>59</v>
      </c>
      <c r="F188" s="0" t="str">
        <f aca="false">CONCATENATE(D188,E188)</f>
        <v>0759</v>
      </c>
      <c r="G188" s="30" t="n">
        <v>155.885256618588</v>
      </c>
      <c r="H188" s="28" t="n">
        <v>109.119679633012</v>
      </c>
      <c r="I188" s="28" t="n">
        <v>87.2957437064093</v>
      </c>
      <c r="J188" s="28" t="n">
        <v>87.2957437064093</v>
      </c>
      <c r="K188" s="28" t="n">
        <v>87.2957437064093</v>
      </c>
      <c r="L188" s="28" t="n">
        <v>87.2957437064093</v>
      </c>
      <c r="M188" s="29" t="n">
        <f aca="false">H188/G188</f>
        <v>0.700000000000003</v>
      </c>
      <c r="N188" s="0" t="n">
        <f aca="false">I188/G188</f>
        <v>0.56</v>
      </c>
    </row>
    <row r="189" customFormat="false" ht="15.8" hidden="false" customHeight="false" outlineLevel="0" collapsed="false">
      <c r="A189" s="24" t="s">
        <v>19</v>
      </c>
      <c r="B189" s="24" t="s">
        <v>149</v>
      </c>
      <c r="C189" s="24" t="s">
        <v>1669</v>
      </c>
      <c r="D189" s="0" t="str">
        <f aca="false">VLOOKUP(A189,Nomenclature!$D$1:$E$9,2,0)</f>
        <v>07</v>
      </c>
      <c r="E189" s="0" t="str">
        <f aca="false">VLOOKUP(B189,Nomenclature!$J$1:$K$97,2,0)</f>
        <v>60</v>
      </c>
      <c r="F189" s="0" t="str">
        <f aca="false">CONCATENATE(D189,E189)</f>
        <v>0760</v>
      </c>
      <c r="G189" s="30" t="n">
        <v>0</v>
      </c>
      <c r="H189" s="28" t="n">
        <v>0</v>
      </c>
      <c r="I189" s="28" t="n">
        <v>0</v>
      </c>
      <c r="J189" s="28" t="n">
        <v>0</v>
      </c>
      <c r="K189" s="28" t="n">
        <v>0</v>
      </c>
      <c r="L189" s="28" t="n">
        <v>0</v>
      </c>
      <c r="M189" s="29" t="e">
        <f aca="false">H189/G189</f>
        <v>#DIV/0!</v>
      </c>
      <c r="N189" s="0" t="e">
        <f aca="false">I189/G189</f>
        <v>#DIV/0!</v>
      </c>
    </row>
    <row r="190" customFormat="false" ht="15.8" hidden="false" customHeight="false" outlineLevel="0" collapsed="false">
      <c r="A190" s="24" t="s">
        <v>19</v>
      </c>
      <c r="B190" s="24" t="s">
        <v>142</v>
      </c>
      <c r="C190" s="24" t="s">
        <v>1669</v>
      </c>
      <c r="D190" s="0" t="str">
        <f aca="false">VLOOKUP(A190,Nomenclature!$D$1:$E$9,2,0)</f>
        <v>07</v>
      </c>
      <c r="E190" s="0" t="str">
        <f aca="false">VLOOKUP(B190,Nomenclature!$J$1:$K$97,2,0)</f>
        <v>61</v>
      </c>
      <c r="F190" s="0" t="str">
        <f aca="false">CONCATENATE(D190,E190)</f>
        <v>0761</v>
      </c>
      <c r="G190" s="30" t="n">
        <v>341.323058662089</v>
      </c>
      <c r="H190" s="28" t="n">
        <v>238.926141063462</v>
      </c>
      <c r="I190" s="28" t="n">
        <v>191.14091285077</v>
      </c>
      <c r="J190" s="28" t="n">
        <v>191.14091285077</v>
      </c>
      <c r="K190" s="28" t="n">
        <v>191.14091285077</v>
      </c>
      <c r="L190" s="28" t="n">
        <v>191.14091285077</v>
      </c>
      <c r="M190" s="29" t="n">
        <f aca="false">H190/G190</f>
        <v>0.699999999999999</v>
      </c>
      <c r="N190" s="0" t="n">
        <f aca="false">I190/G190</f>
        <v>0.560000000000001</v>
      </c>
    </row>
    <row r="191" customFormat="false" ht="15.8" hidden="false" customHeight="false" outlineLevel="0" collapsed="false">
      <c r="A191" s="24" t="s">
        <v>19</v>
      </c>
      <c r="B191" s="24" t="s">
        <v>143</v>
      </c>
      <c r="C191" s="24" t="s">
        <v>1669</v>
      </c>
      <c r="D191" s="0" t="str">
        <f aca="false">VLOOKUP(A191,Nomenclature!$D$1:$E$9,2,0)</f>
        <v>07</v>
      </c>
      <c r="E191" s="0" t="str">
        <f aca="false">VLOOKUP(B191,Nomenclature!$J$1:$K$97,2,0)</f>
        <v>65</v>
      </c>
      <c r="F191" s="0" t="str">
        <f aca="false">CONCATENATE(D191,E191)</f>
        <v>0765</v>
      </c>
      <c r="G191" s="30" t="n">
        <v>173.226403804647</v>
      </c>
      <c r="H191" s="28" t="n">
        <v>121.258482663253</v>
      </c>
      <c r="I191" s="28" t="n">
        <v>97.0067861306021</v>
      </c>
      <c r="J191" s="28" t="n">
        <v>97.0067861306021</v>
      </c>
      <c r="K191" s="28" t="n">
        <v>97.0067861306021</v>
      </c>
      <c r="L191" s="28" t="n">
        <v>97.0067861306021</v>
      </c>
      <c r="M191" s="29" t="n">
        <f aca="false">H191/G191</f>
        <v>0.700000000000001</v>
      </c>
      <c r="N191" s="0" t="n">
        <f aca="false">I191/G191</f>
        <v>0.559999999999999</v>
      </c>
    </row>
    <row r="192" customFormat="false" ht="15.8" hidden="false" customHeight="false" outlineLevel="0" collapsed="false">
      <c r="A192" s="24" t="s">
        <v>19</v>
      </c>
      <c r="B192" s="24" t="s">
        <v>144</v>
      </c>
      <c r="C192" s="24" t="s">
        <v>1669</v>
      </c>
      <c r="D192" s="0" t="str">
        <f aca="false">VLOOKUP(A192,Nomenclature!$D$1:$E$9,2,0)</f>
        <v>07</v>
      </c>
      <c r="E192" s="0" t="str">
        <f aca="false">VLOOKUP(B192,Nomenclature!$J$1:$K$97,2,0)</f>
        <v>80</v>
      </c>
      <c r="F192" s="0" t="str">
        <f aca="false">CONCATENATE(D192,E192)</f>
        <v>0780</v>
      </c>
      <c r="G192" s="30" t="n">
        <v>131.692911408413</v>
      </c>
      <c r="H192" s="28" t="n">
        <v>92.1850379858889</v>
      </c>
      <c r="I192" s="28" t="n">
        <v>73.7480303887111</v>
      </c>
      <c r="J192" s="28" t="n">
        <v>73.7480303887111</v>
      </c>
      <c r="K192" s="28" t="n">
        <v>73.7480303887111</v>
      </c>
      <c r="L192" s="28" t="n">
        <v>73.7480303887111</v>
      </c>
      <c r="M192" s="29" t="n">
        <f aca="false">H192/G192</f>
        <v>0.699999999999998</v>
      </c>
      <c r="N192" s="0" t="n">
        <f aca="false">I192/G192</f>
        <v>0.559999999999999</v>
      </c>
    </row>
    <row r="193" customFormat="false" ht="15.8" hidden="false" customHeight="false" outlineLevel="0" collapsed="false">
      <c r="A193" s="24" t="s">
        <v>19</v>
      </c>
      <c r="B193" s="24" t="s">
        <v>145</v>
      </c>
      <c r="C193" s="24" t="s">
        <v>1669</v>
      </c>
      <c r="D193" s="0" t="str">
        <f aca="false">VLOOKUP(A193,Nomenclature!$D$1:$E$9,2,0)</f>
        <v>07</v>
      </c>
      <c r="E193" s="0" t="str">
        <f aca="false">VLOOKUP(B193,Nomenclature!$J$1:$K$97,2,0)</f>
        <v>81</v>
      </c>
      <c r="F193" s="0" t="str">
        <f aca="false">CONCATENATE(D193,E193)</f>
        <v>0781</v>
      </c>
      <c r="G193" s="30" t="n">
        <v>281.148289978415</v>
      </c>
      <c r="H193" s="28" t="n">
        <v>196.80380298489</v>
      </c>
      <c r="I193" s="28" t="n">
        <v>157.443042387912</v>
      </c>
      <c r="J193" s="28" t="n">
        <v>157.443042387912</v>
      </c>
      <c r="K193" s="28" t="n">
        <v>157.443042387912</v>
      </c>
      <c r="L193" s="28" t="n">
        <v>157.443042387912</v>
      </c>
      <c r="M193" s="29" t="n">
        <f aca="false">H193/G193</f>
        <v>0.699999999999998</v>
      </c>
      <c r="N193" s="0" t="n">
        <f aca="false">I193/G193</f>
        <v>0.559999999999998</v>
      </c>
    </row>
    <row r="194" customFormat="false" ht="15.8" hidden="false" customHeight="false" outlineLevel="0" collapsed="false">
      <c r="A194" s="24" t="s">
        <v>19</v>
      </c>
      <c r="B194" s="24" t="s">
        <v>146</v>
      </c>
      <c r="C194" s="24" t="s">
        <v>1669</v>
      </c>
      <c r="D194" s="0" t="str">
        <f aca="false">VLOOKUP(A194,Nomenclature!$D$1:$E$9,2,0)</f>
        <v>07</v>
      </c>
      <c r="E194" s="0" t="str">
        <f aca="false">VLOOKUP(B194,Nomenclature!$J$1:$K$97,2,0)</f>
        <v>82</v>
      </c>
      <c r="F194" s="0" t="str">
        <f aca="false">CONCATENATE(D194,E194)</f>
        <v>0782</v>
      </c>
      <c r="G194" s="30" t="n">
        <v>346.29875214589</v>
      </c>
      <c r="H194" s="28" t="n">
        <v>242.409126502123</v>
      </c>
      <c r="I194" s="28" t="n">
        <v>193.927301201698</v>
      </c>
      <c r="J194" s="28" t="n">
        <v>193.927301201698</v>
      </c>
      <c r="K194" s="28" t="n">
        <v>193.927301201698</v>
      </c>
      <c r="L194" s="28" t="n">
        <v>193.927301201698</v>
      </c>
      <c r="M194" s="29" t="n">
        <f aca="false">H194/G194</f>
        <v>0.7</v>
      </c>
      <c r="N194" s="0" t="n">
        <f aca="false">I194/G194</f>
        <v>0.559999999999999</v>
      </c>
    </row>
    <row r="195" customFormat="false" ht="15.8" hidden="false" customHeight="false" outlineLevel="0" collapsed="false">
      <c r="A195" s="24" t="s">
        <v>19</v>
      </c>
      <c r="B195" s="24" t="s">
        <v>147</v>
      </c>
      <c r="C195" s="24" t="s">
        <v>1669</v>
      </c>
      <c r="D195" s="0" t="str">
        <f aca="false">VLOOKUP(A195,Nomenclature!$D$1:$E$9,2,0)</f>
        <v>07</v>
      </c>
      <c r="E195" s="0" t="str">
        <f aca="false">VLOOKUP(B195,Nomenclature!$J$1:$K$97,2,0)</f>
        <v>91</v>
      </c>
      <c r="F195" s="0" t="str">
        <f aca="false">CONCATENATE(D195,E195)</f>
        <v>0791</v>
      </c>
      <c r="G195" s="30" t="n">
        <v>95.5348424592764</v>
      </c>
      <c r="H195" s="28" t="n">
        <v>66.8743897214935</v>
      </c>
      <c r="I195" s="28" t="n">
        <v>53.4995117771948</v>
      </c>
      <c r="J195" s="28" t="n">
        <v>53.4995117771948</v>
      </c>
      <c r="K195" s="28" t="n">
        <v>53.4995117771948</v>
      </c>
      <c r="L195" s="28" t="n">
        <v>53.4995117771948</v>
      </c>
      <c r="M195" s="29" t="n">
        <f aca="false">H195/G195</f>
        <v>0.7</v>
      </c>
      <c r="N195" s="0" t="n">
        <f aca="false">I195/G195</f>
        <v>0.56</v>
      </c>
    </row>
    <row r="196" customFormat="false" ht="15.8" hidden="false" customHeight="false" outlineLevel="0" collapsed="false">
      <c r="A196" s="24" t="s">
        <v>19</v>
      </c>
      <c r="B196" s="24" t="s">
        <v>148</v>
      </c>
      <c r="C196" s="24" t="s">
        <v>1669</v>
      </c>
      <c r="D196" s="0" t="str">
        <f aca="false">VLOOKUP(A196,Nomenclature!$D$1:$E$9,2,0)</f>
        <v>07</v>
      </c>
      <c r="E196" s="0" t="str">
        <f aca="false">VLOOKUP(B196,Nomenclature!$J$1:$K$97,2,0)</f>
        <v>95</v>
      </c>
      <c r="F196" s="0" t="str">
        <f aca="false">CONCATENATE(D196,E196)</f>
        <v>0795</v>
      </c>
      <c r="G196" s="30" t="n">
        <v>123.625642873766</v>
      </c>
      <c r="H196" s="28" t="n">
        <v>86.5379500116363</v>
      </c>
      <c r="I196" s="28" t="n">
        <v>69.2303600093091</v>
      </c>
      <c r="J196" s="28" t="n">
        <v>69.2303600093091</v>
      </c>
      <c r="K196" s="28" t="n">
        <v>69.2303600093091</v>
      </c>
      <c r="L196" s="28" t="n">
        <v>69.2303600093091</v>
      </c>
      <c r="M196" s="29" t="n">
        <f aca="false">H196/G196</f>
        <v>0.700000000000001</v>
      </c>
      <c r="N196" s="0" t="n">
        <f aca="false">I196/G196</f>
        <v>0.560000000000001</v>
      </c>
    </row>
    <row r="197" customFormat="false" ht="15.8" hidden="false" customHeight="false" outlineLevel="0" collapsed="false">
      <c r="A197" s="24" t="s">
        <v>20</v>
      </c>
      <c r="B197" s="24" t="s">
        <v>149</v>
      </c>
      <c r="C197" s="24" t="s">
        <v>1669</v>
      </c>
      <c r="D197" s="0" t="str">
        <f aca="false">VLOOKUP(A197,Nomenclature!$D$1:$E$9,2,0)</f>
        <v>08</v>
      </c>
      <c r="E197" s="0" t="str">
        <f aca="false">VLOOKUP(B197,Nomenclature!$J$1:$K$97,2,0)</f>
        <v>60</v>
      </c>
      <c r="F197" s="0" t="str">
        <f aca="false">CONCATENATE(D197,E197)</f>
        <v>0860</v>
      </c>
      <c r="G197" s="30" t="n">
        <v>6</v>
      </c>
      <c r="H197" s="28" t="n">
        <v>4.2</v>
      </c>
      <c r="I197" s="28" t="n">
        <v>3.36</v>
      </c>
      <c r="J197" s="28" t="n">
        <v>3.36</v>
      </c>
      <c r="K197" s="28" t="n">
        <v>3.36</v>
      </c>
      <c r="L197" s="28" t="n">
        <v>3.36</v>
      </c>
      <c r="M197" s="29" t="n">
        <f aca="false">H197/G197</f>
        <v>0.7</v>
      </c>
      <c r="N197" s="0" t="n">
        <f aca="false">I197/G197</f>
        <v>0.56</v>
      </c>
    </row>
    <row r="198" customFormat="false" ht="15.8" hidden="false" customHeight="false" outlineLevel="0" collapsed="false">
      <c r="A198" s="24" t="s">
        <v>7</v>
      </c>
      <c r="B198" s="24" t="s">
        <v>31</v>
      </c>
      <c r="C198" s="24" t="s">
        <v>1660</v>
      </c>
      <c r="D198" s="0" t="str">
        <f aca="false">VLOOKUP(A198,Nomenclature!$D$1:$E$9,2,0)</f>
        <v>01</v>
      </c>
      <c r="E198" s="0" t="str">
        <f aca="false">VLOOKUP(B198,Nomenclature!$J$1:$K$97,2,0)</f>
        <v>42</v>
      </c>
      <c r="F198" s="0" t="str">
        <f aca="false">CONCATENATE(D198,E198)</f>
        <v>0142</v>
      </c>
      <c r="G198" s="30" t="n">
        <v>1.22949689609381</v>
      </c>
      <c r="H198" s="28" t="n">
        <v>0.860647827265669</v>
      </c>
      <c r="I198" s="28" t="n">
        <v>0.430323913632834</v>
      </c>
      <c r="J198" s="28" t="n">
        <v>0.430323913632834</v>
      </c>
      <c r="K198" s="28" t="n">
        <v>0.430323913632834</v>
      </c>
      <c r="L198" s="28" t="n">
        <v>0.430323913632834</v>
      </c>
      <c r="M198" s="29" t="n">
        <f aca="false">H198/G198</f>
        <v>0.700000000000002</v>
      </c>
      <c r="N198" s="0" t="n">
        <f aca="false">I198/G198</f>
        <v>0.35</v>
      </c>
    </row>
    <row r="199" customFormat="false" ht="15.8" hidden="false" customHeight="false" outlineLevel="0" collapsed="false">
      <c r="A199" s="24" t="s">
        <v>7</v>
      </c>
      <c r="B199" s="24" t="s">
        <v>47</v>
      </c>
      <c r="C199" s="24" t="s">
        <v>1660</v>
      </c>
      <c r="D199" s="0" t="str">
        <f aca="false">VLOOKUP(A199,Nomenclature!$D$1:$E$9,2,0)</f>
        <v>01</v>
      </c>
      <c r="E199" s="0" t="str">
        <f aca="false">VLOOKUP(B199,Nomenclature!$J$1:$K$97,2,0)</f>
        <v>44</v>
      </c>
      <c r="F199" s="0" t="str">
        <f aca="false">CONCATENATE(D199,E199)</f>
        <v>0144</v>
      </c>
      <c r="G199" s="30" t="n">
        <v>8.99934397268447</v>
      </c>
      <c r="H199" s="28" t="n">
        <v>6.29954078087913</v>
      </c>
      <c r="I199" s="28" t="n">
        <v>3.14977039043957</v>
      </c>
      <c r="J199" s="28" t="n">
        <v>3.14977039043957</v>
      </c>
      <c r="K199" s="28" t="n">
        <v>3.14977039043957</v>
      </c>
      <c r="L199" s="28" t="n">
        <v>3.14977039043957</v>
      </c>
      <c r="M199" s="29" t="n">
        <f aca="false">H199/G199</f>
        <v>0.7</v>
      </c>
      <c r="N199" s="0" t="n">
        <f aca="false">I199/G199</f>
        <v>0.350000000000001</v>
      </c>
    </row>
    <row r="200" customFormat="false" ht="15.8" hidden="false" customHeight="false" outlineLevel="0" collapsed="false">
      <c r="A200" s="24" t="s">
        <v>7</v>
      </c>
      <c r="B200" s="24" t="s">
        <v>50</v>
      </c>
      <c r="C200" s="24" t="s">
        <v>1660</v>
      </c>
      <c r="D200" s="0" t="str">
        <f aca="false">VLOOKUP(A200,Nomenclature!$D$1:$E$9,2,0)</f>
        <v>01</v>
      </c>
      <c r="E200" s="0" t="str">
        <f aca="false">VLOOKUP(B200,Nomenclature!$J$1:$K$97,2,0)</f>
        <v>45</v>
      </c>
      <c r="F200" s="0" t="str">
        <f aca="false">CONCATENATE(D200,E200)</f>
        <v>0145</v>
      </c>
      <c r="G200" s="30" t="n">
        <v>0.452020419828113</v>
      </c>
      <c r="H200" s="28" t="n">
        <v>0.316414293879679</v>
      </c>
      <c r="I200" s="28" t="n">
        <v>0.158207146939839</v>
      </c>
      <c r="J200" s="28" t="n">
        <v>0.158207146939839</v>
      </c>
      <c r="K200" s="28" t="n">
        <v>0.158207146939839</v>
      </c>
      <c r="L200" s="28" t="n">
        <v>0.158207146939839</v>
      </c>
      <c r="M200" s="29" t="n">
        <f aca="false">H200/G200</f>
        <v>0.7</v>
      </c>
      <c r="N200" s="0" t="n">
        <f aca="false">I200/G200</f>
        <v>0.349999999999999</v>
      </c>
    </row>
    <row r="201" customFormat="false" ht="15.8" hidden="false" customHeight="false" outlineLevel="0" collapsed="false">
      <c r="A201" s="24" t="s">
        <v>7</v>
      </c>
      <c r="B201" s="24" t="s">
        <v>51</v>
      </c>
      <c r="C201" s="24" t="s">
        <v>1660</v>
      </c>
      <c r="D201" s="0" t="str">
        <f aca="false">VLOOKUP(A201,Nomenclature!$D$1:$E$9,2,0)</f>
        <v>01</v>
      </c>
      <c r="E201" s="0" t="str">
        <f aca="false">VLOOKUP(B201,Nomenclature!$J$1:$K$97,2,0)</f>
        <v>83</v>
      </c>
      <c r="F201" s="0" t="str">
        <f aca="false">CONCATENATE(D201,E201)</f>
        <v>0183</v>
      </c>
      <c r="G201" s="30" t="n">
        <v>4.40647259271928</v>
      </c>
      <c r="H201" s="28" t="n">
        <v>3.0845308149035</v>
      </c>
      <c r="I201" s="28" t="n">
        <v>1.54226540745175</v>
      </c>
      <c r="J201" s="28" t="n">
        <v>1.54226540745175</v>
      </c>
      <c r="K201" s="28" t="n">
        <v>1.54226540745175</v>
      </c>
      <c r="L201" s="28" t="n">
        <v>1.54226540745175</v>
      </c>
      <c r="M201" s="29" t="n">
        <f aca="false">H201/G201</f>
        <v>0.700000000000001</v>
      </c>
      <c r="N201" s="0" t="n">
        <f aca="false">I201/G201</f>
        <v>0.35</v>
      </c>
    </row>
    <row r="202" customFormat="false" ht="15.8" hidden="false" customHeight="false" outlineLevel="0" collapsed="false">
      <c r="A202" s="24" t="s">
        <v>7</v>
      </c>
      <c r="B202" s="24" t="s">
        <v>52</v>
      </c>
      <c r="C202" s="24" t="s">
        <v>1660</v>
      </c>
      <c r="D202" s="0" t="str">
        <f aca="false">VLOOKUP(A202,Nomenclature!$D$1:$E$9,2,0)</f>
        <v>01</v>
      </c>
      <c r="E202" s="0" t="str">
        <f aca="false">VLOOKUP(B202,Nomenclature!$J$1:$K$97,2,0)</f>
        <v>84</v>
      </c>
      <c r="F202" s="0" t="str">
        <f aca="false">CONCATENATE(D202,E202)</f>
        <v>0184</v>
      </c>
      <c r="G202" s="30" t="n">
        <v>5.00828513987637</v>
      </c>
      <c r="H202" s="28" t="n">
        <v>3.50579959791346</v>
      </c>
      <c r="I202" s="28" t="n">
        <v>1.75289979895673</v>
      </c>
      <c r="J202" s="28" t="n">
        <v>1.75289979895673</v>
      </c>
      <c r="K202" s="28" t="n">
        <v>1.75289979895673</v>
      </c>
      <c r="L202" s="28" t="n">
        <v>1.75289979895673</v>
      </c>
      <c r="M202" s="29" t="n">
        <f aca="false">H202/G202</f>
        <v>0.7</v>
      </c>
      <c r="N202" s="0" t="n">
        <f aca="false">I202/G202</f>
        <v>0.35</v>
      </c>
    </row>
    <row r="203" customFormat="false" ht="15.8" hidden="false" customHeight="false" outlineLevel="0" collapsed="false">
      <c r="A203" s="24" t="s">
        <v>7</v>
      </c>
      <c r="B203" s="24" t="s">
        <v>53</v>
      </c>
      <c r="C203" s="24" t="s">
        <v>1660</v>
      </c>
      <c r="D203" s="0" t="str">
        <f aca="false">VLOOKUP(A203,Nomenclature!$D$1:$E$9,2,0)</f>
        <v>01</v>
      </c>
      <c r="E203" s="0" t="str">
        <f aca="false">VLOOKUP(B203,Nomenclature!$J$1:$K$97,2,0)</f>
        <v>85</v>
      </c>
      <c r="F203" s="0" t="str">
        <f aca="false">CONCATENATE(D203,E203)</f>
        <v>0185</v>
      </c>
      <c r="G203" s="30" t="n">
        <v>5.95915366744389</v>
      </c>
      <c r="H203" s="28" t="n">
        <v>4.17140756721072</v>
      </c>
      <c r="I203" s="28" t="n">
        <v>2.08570378360536</v>
      </c>
      <c r="J203" s="28" t="n">
        <v>2.08570378360536</v>
      </c>
      <c r="K203" s="28" t="n">
        <v>2.08570378360536</v>
      </c>
      <c r="L203" s="28" t="n">
        <v>2.08570378360536</v>
      </c>
      <c r="M203" s="29" t="n">
        <f aca="false">H203/G203</f>
        <v>0.7</v>
      </c>
      <c r="N203" s="0" t="n">
        <f aca="false">I203/G203</f>
        <v>0.35</v>
      </c>
    </row>
    <row r="204" customFormat="false" ht="15.8" hidden="false" customHeight="false" outlineLevel="0" collapsed="false">
      <c r="A204" s="24" t="s">
        <v>14</v>
      </c>
      <c r="B204" s="24" t="s">
        <v>54</v>
      </c>
      <c r="C204" s="24" t="s">
        <v>1660</v>
      </c>
      <c r="D204" s="0" t="str">
        <f aca="false">VLOOKUP(A204,Nomenclature!$D$1:$E$9,2,0)</f>
        <v>02</v>
      </c>
      <c r="E204" s="0" t="str">
        <f aca="false">VLOOKUP(B204,Nomenclature!$J$1:$K$97,2,0)</f>
        <v>16</v>
      </c>
      <c r="F204" s="0" t="str">
        <f aca="false">CONCATENATE(D204,E204)</f>
        <v>0216</v>
      </c>
      <c r="G204" s="30" t="n">
        <v>18.1721476255432</v>
      </c>
      <c r="H204" s="28" t="n">
        <v>12.7205033378802</v>
      </c>
      <c r="I204" s="28" t="n">
        <v>6.3602516689401</v>
      </c>
      <c r="J204" s="28" t="n">
        <v>6.3602516689401</v>
      </c>
      <c r="K204" s="28" t="n">
        <v>6.3602516689401</v>
      </c>
      <c r="L204" s="28" t="n">
        <v>6.3602516689401</v>
      </c>
      <c r="M204" s="29" t="n">
        <f aca="false">H204/G204</f>
        <v>0.699999999999998</v>
      </c>
      <c r="N204" s="0" t="n">
        <f aca="false">I204/G204</f>
        <v>0.349999999999999</v>
      </c>
    </row>
    <row r="205" customFormat="false" ht="15.8" hidden="false" customHeight="false" outlineLevel="0" collapsed="false">
      <c r="A205" s="24" t="s">
        <v>14</v>
      </c>
      <c r="B205" s="24" t="s">
        <v>57</v>
      </c>
      <c r="C205" s="24" t="s">
        <v>1660</v>
      </c>
      <c r="D205" s="0" t="str">
        <f aca="false">VLOOKUP(A205,Nomenclature!$D$1:$E$9,2,0)</f>
        <v>02</v>
      </c>
      <c r="E205" s="0" t="str">
        <f aca="false">VLOOKUP(B205,Nomenclature!$J$1:$K$97,2,0)</f>
        <v>20</v>
      </c>
      <c r="F205" s="0" t="str">
        <f aca="false">CONCATENATE(D205,E205)</f>
        <v>0220</v>
      </c>
      <c r="G205" s="30" t="n">
        <v>14.6119543746629</v>
      </c>
      <c r="H205" s="28" t="n">
        <v>10.228368062264</v>
      </c>
      <c r="I205" s="28" t="n">
        <v>5.11418403113201</v>
      </c>
      <c r="J205" s="28" t="n">
        <v>5.11418403113201</v>
      </c>
      <c r="K205" s="28" t="n">
        <v>5.11418403113201</v>
      </c>
      <c r="L205" s="28" t="n">
        <v>5.11418403113201</v>
      </c>
      <c r="M205" s="29" t="n">
        <f aca="false">H205/G205</f>
        <v>0.699999999999998</v>
      </c>
      <c r="N205" s="0" t="n">
        <f aca="false">I205/G205</f>
        <v>0.35</v>
      </c>
    </row>
    <row r="206" customFormat="false" ht="15.8" hidden="false" customHeight="false" outlineLevel="0" collapsed="false">
      <c r="A206" s="24" t="s">
        <v>14</v>
      </c>
      <c r="B206" s="24" t="s">
        <v>58</v>
      </c>
      <c r="C206" s="24" t="s">
        <v>1660</v>
      </c>
      <c r="D206" s="0" t="str">
        <f aca="false">VLOOKUP(A206,Nomenclature!$D$1:$E$9,2,0)</f>
        <v>02</v>
      </c>
      <c r="E206" s="0" t="str">
        <f aca="false">VLOOKUP(B206,Nomenclature!$J$1:$K$97,2,0)</f>
        <v>21</v>
      </c>
      <c r="F206" s="0" t="str">
        <f aca="false">CONCATENATE(D206,E206)</f>
        <v>0221</v>
      </c>
      <c r="G206" s="30" t="n">
        <v>14.6805016053201</v>
      </c>
      <c r="H206" s="28" t="n">
        <v>10.2763511237241</v>
      </c>
      <c r="I206" s="28" t="n">
        <v>5.13817556186204</v>
      </c>
      <c r="J206" s="28" t="n">
        <v>5.13817556186204</v>
      </c>
      <c r="K206" s="28" t="n">
        <v>5.13817556186204</v>
      </c>
      <c r="L206" s="28" t="n">
        <v>5.13817556186204</v>
      </c>
      <c r="M206" s="29" t="n">
        <f aca="false">H206/G206</f>
        <v>0.700000000000002</v>
      </c>
      <c r="N206" s="0" t="n">
        <f aca="false">I206/G206</f>
        <v>0.35</v>
      </c>
    </row>
    <row r="207" customFormat="false" ht="15.8" hidden="false" customHeight="false" outlineLevel="0" collapsed="false">
      <c r="A207" s="24" t="s">
        <v>14</v>
      </c>
      <c r="B207" s="24" t="s">
        <v>59</v>
      </c>
      <c r="C207" s="24" t="s">
        <v>1660</v>
      </c>
      <c r="D207" s="0" t="str">
        <f aca="false">VLOOKUP(A207,Nomenclature!$D$1:$E$9,2,0)</f>
        <v>02</v>
      </c>
      <c r="E207" s="0" t="str">
        <f aca="false">VLOOKUP(B207,Nomenclature!$J$1:$K$97,2,0)</f>
        <v>22</v>
      </c>
      <c r="F207" s="0" t="str">
        <f aca="false">CONCATENATE(D207,E207)</f>
        <v>0222</v>
      </c>
      <c r="G207" s="30" t="n">
        <v>15.7517775085648</v>
      </c>
      <c r="H207" s="28" t="n">
        <v>11.0262442559954</v>
      </c>
      <c r="I207" s="28" t="n">
        <v>5.51312212799768</v>
      </c>
      <c r="J207" s="28" t="n">
        <v>5.51312212799768</v>
      </c>
      <c r="K207" s="28" t="n">
        <v>5.51312212799768</v>
      </c>
      <c r="L207" s="28" t="n">
        <v>5.51312212799768</v>
      </c>
      <c r="M207" s="29" t="n">
        <f aca="false">H207/G207</f>
        <v>0.700000000000003</v>
      </c>
      <c r="N207" s="0" t="n">
        <f aca="false">I207/G207</f>
        <v>0.35</v>
      </c>
    </row>
    <row r="208" customFormat="false" ht="15.8" hidden="false" customHeight="false" outlineLevel="0" collapsed="false">
      <c r="A208" s="24" t="s">
        <v>14</v>
      </c>
      <c r="B208" s="24" t="s">
        <v>60</v>
      </c>
      <c r="C208" s="24" t="s">
        <v>1660</v>
      </c>
      <c r="D208" s="0" t="str">
        <f aca="false">VLOOKUP(A208,Nomenclature!$D$1:$E$9,2,0)</f>
        <v>02</v>
      </c>
      <c r="E208" s="0" t="str">
        <f aca="false">VLOOKUP(B208,Nomenclature!$J$1:$K$97,2,0)</f>
        <v>23</v>
      </c>
      <c r="F208" s="0" t="str">
        <f aca="false">CONCATENATE(D208,E208)</f>
        <v>0223</v>
      </c>
      <c r="G208" s="30" t="n">
        <v>13.8374048716214</v>
      </c>
      <c r="H208" s="28" t="n">
        <v>9.68618341013499</v>
      </c>
      <c r="I208" s="28" t="n">
        <v>4.8430917050675</v>
      </c>
      <c r="J208" s="28" t="n">
        <v>4.8430917050675</v>
      </c>
      <c r="K208" s="28" t="n">
        <v>4.8430917050675</v>
      </c>
      <c r="L208" s="28" t="n">
        <v>4.8430917050675</v>
      </c>
      <c r="M208" s="29" t="n">
        <f aca="false">H208/G208</f>
        <v>0.700000000000001</v>
      </c>
      <c r="N208" s="0" t="n">
        <f aca="false">I208/G208</f>
        <v>0.350000000000001</v>
      </c>
    </row>
    <row r="209" customFormat="false" ht="15.8" hidden="false" customHeight="false" outlineLevel="0" collapsed="false">
      <c r="A209" s="24" t="s">
        <v>14</v>
      </c>
      <c r="B209" s="24" t="s">
        <v>61</v>
      </c>
      <c r="C209" s="24" t="s">
        <v>1660</v>
      </c>
      <c r="D209" s="0" t="str">
        <f aca="false">VLOOKUP(A209,Nomenclature!$D$1:$E$9,2,0)</f>
        <v>02</v>
      </c>
      <c r="E209" s="0" t="str">
        <f aca="false">VLOOKUP(B209,Nomenclature!$J$1:$K$97,2,0)</f>
        <v>24</v>
      </c>
      <c r="F209" s="0" t="str">
        <f aca="false">CONCATENATE(D209,E209)</f>
        <v>0224</v>
      </c>
      <c r="G209" s="30" t="n">
        <v>12.1137495431927</v>
      </c>
      <c r="H209" s="28" t="n">
        <v>8.47962468023489</v>
      </c>
      <c r="I209" s="28" t="n">
        <v>4.23981234011745</v>
      </c>
      <c r="J209" s="28" t="n">
        <v>4.23981234011745</v>
      </c>
      <c r="K209" s="28" t="n">
        <v>4.23981234011745</v>
      </c>
      <c r="L209" s="28" t="n">
        <v>4.23981234011745</v>
      </c>
      <c r="M209" s="29" t="n">
        <f aca="false">H209/G209</f>
        <v>0.7</v>
      </c>
      <c r="N209" s="0" t="n">
        <f aca="false">I209/G209</f>
        <v>0.35</v>
      </c>
    </row>
    <row r="210" customFormat="false" ht="15.8" hidden="false" customHeight="false" outlineLevel="0" collapsed="false">
      <c r="A210" s="24" t="s">
        <v>14</v>
      </c>
      <c r="B210" s="24" t="s">
        <v>62</v>
      </c>
      <c r="C210" s="24" t="s">
        <v>1660</v>
      </c>
      <c r="D210" s="0" t="str">
        <f aca="false">VLOOKUP(A210,Nomenclature!$D$1:$E$9,2,0)</f>
        <v>02</v>
      </c>
      <c r="E210" s="0" t="str">
        <f aca="false">VLOOKUP(B210,Nomenclature!$J$1:$K$97,2,0)</f>
        <v>25</v>
      </c>
      <c r="F210" s="0" t="str">
        <f aca="false">CONCATENATE(D210,E210)</f>
        <v>0225</v>
      </c>
      <c r="G210" s="30" t="n">
        <v>19.963818501849</v>
      </c>
      <c r="H210" s="28" t="n">
        <v>13.9746729512943</v>
      </c>
      <c r="I210" s="28" t="n">
        <v>6.98733647564717</v>
      </c>
      <c r="J210" s="28" t="n">
        <v>6.98733647564717</v>
      </c>
      <c r="K210" s="28" t="n">
        <v>6.98733647564717</v>
      </c>
      <c r="L210" s="28" t="n">
        <v>6.98733647564717</v>
      </c>
      <c r="M210" s="29" t="n">
        <f aca="false">H210/G210</f>
        <v>0.7</v>
      </c>
      <c r="N210" s="0" t="n">
        <f aca="false">I210/G210</f>
        <v>0.350000000000001</v>
      </c>
    </row>
    <row r="211" customFormat="false" ht="15.8" hidden="false" customHeight="false" outlineLevel="0" collapsed="false">
      <c r="A211" s="24" t="s">
        <v>14</v>
      </c>
      <c r="B211" s="24" t="s">
        <v>63</v>
      </c>
      <c r="C211" s="24" t="s">
        <v>1660</v>
      </c>
      <c r="D211" s="0" t="str">
        <f aca="false">VLOOKUP(A211,Nomenclature!$D$1:$E$9,2,0)</f>
        <v>02</v>
      </c>
      <c r="E211" s="0" t="str">
        <f aca="false">VLOOKUP(B211,Nomenclature!$J$1:$K$97,2,0)</f>
        <v>29</v>
      </c>
      <c r="F211" s="0" t="str">
        <f aca="false">CONCATENATE(D211,E211)</f>
        <v>0229</v>
      </c>
      <c r="G211" s="30" t="n">
        <v>22.1130119672648</v>
      </c>
      <c r="H211" s="28" t="n">
        <v>15.4791083770853</v>
      </c>
      <c r="I211" s="28" t="n">
        <v>7.73955418854266</v>
      </c>
      <c r="J211" s="28" t="n">
        <v>7.73955418854266</v>
      </c>
      <c r="K211" s="28" t="n">
        <v>7.73955418854266</v>
      </c>
      <c r="L211" s="28" t="n">
        <v>7.73955418854266</v>
      </c>
      <c r="M211" s="29" t="n">
        <f aca="false">H211/G211</f>
        <v>0.699999999999997</v>
      </c>
      <c r="N211" s="0" t="n">
        <f aca="false">I211/G211</f>
        <v>0.349999999999999</v>
      </c>
    </row>
    <row r="212" customFormat="false" ht="15.8" hidden="false" customHeight="false" outlineLevel="0" collapsed="false">
      <c r="A212" s="24" t="s">
        <v>14</v>
      </c>
      <c r="B212" s="24" t="s">
        <v>64</v>
      </c>
      <c r="C212" s="24" t="s">
        <v>1660</v>
      </c>
      <c r="D212" s="0" t="str">
        <f aca="false">VLOOKUP(A212,Nomenclature!$D$1:$E$9,2,0)</f>
        <v>02</v>
      </c>
      <c r="E212" s="0" t="str">
        <f aca="false">VLOOKUP(B212,Nomenclature!$J$1:$K$97,2,0)</f>
        <v>30</v>
      </c>
      <c r="F212" s="0" t="str">
        <f aca="false">CONCATENATE(D212,E212)</f>
        <v>0230</v>
      </c>
      <c r="G212" s="30" t="n">
        <v>16.4138810455436</v>
      </c>
      <c r="H212" s="28" t="n">
        <v>11.4897167318805</v>
      </c>
      <c r="I212" s="28" t="n">
        <v>5.74485836594025</v>
      </c>
      <c r="J212" s="28" t="n">
        <v>5.74485836594025</v>
      </c>
      <c r="K212" s="28" t="n">
        <v>5.74485836594025</v>
      </c>
      <c r="L212" s="28" t="n">
        <v>5.74485836594025</v>
      </c>
      <c r="M212" s="29" t="n">
        <f aca="false">H212/G212</f>
        <v>0.699999999999999</v>
      </c>
      <c r="N212" s="0" t="n">
        <f aca="false">I212/G212</f>
        <v>0.349999999999999</v>
      </c>
    </row>
    <row r="213" customFormat="false" ht="15.8" hidden="false" customHeight="false" outlineLevel="0" collapsed="false">
      <c r="A213" s="24" t="s">
        <v>14</v>
      </c>
      <c r="B213" s="24" t="s">
        <v>65</v>
      </c>
      <c r="C213" s="24" t="s">
        <v>1660</v>
      </c>
      <c r="D213" s="0" t="str">
        <f aca="false">VLOOKUP(A213,Nomenclature!$D$1:$E$9,2,0)</f>
        <v>02</v>
      </c>
      <c r="E213" s="0" t="str">
        <f aca="false">VLOOKUP(B213,Nomenclature!$J$1:$K$97,2,0)</f>
        <v>31</v>
      </c>
      <c r="F213" s="0" t="str">
        <f aca="false">CONCATENATE(D213,E213)</f>
        <v>0231</v>
      </c>
      <c r="G213" s="30" t="n">
        <v>13.1706330810609</v>
      </c>
      <c r="H213" s="28" t="n">
        <v>9.21944315674264</v>
      </c>
      <c r="I213" s="28" t="n">
        <v>4.60972157837132</v>
      </c>
      <c r="J213" s="28" t="n">
        <v>4.60972157837132</v>
      </c>
      <c r="K213" s="28" t="n">
        <v>4.60972157837132</v>
      </c>
      <c r="L213" s="28" t="n">
        <v>4.60972157837132</v>
      </c>
      <c r="M213" s="29" t="n">
        <f aca="false">H213/G213</f>
        <v>0.700000000000001</v>
      </c>
      <c r="N213" s="0" t="n">
        <f aca="false">I213/G213</f>
        <v>0.35</v>
      </c>
    </row>
    <row r="214" customFormat="false" ht="15.8" hidden="false" customHeight="false" outlineLevel="0" collapsed="false">
      <c r="A214" s="24" t="s">
        <v>14</v>
      </c>
      <c r="B214" s="24" t="s">
        <v>66</v>
      </c>
      <c r="C214" s="24" t="s">
        <v>1660</v>
      </c>
      <c r="D214" s="0" t="str">
        <f aca="false">VLOOKUP(A214,Nomenclature!$D$1:$E$9,2,0)</f>
        <v>02</v>
      </c>
      <c r="E214" s="0" t="str">
        <f aca="false">VLOOKUP(B214,Nomenclature!$J$1:$K$97,2,0)</f>
        <v>37</v>
      </c>
      <c r="F214" s="0" t="str">
        <f aca="false">CONCATENATE(D214,E214)</f>
        <v>0237</v>
      </c>
      <c r="G214" s="30" t="n">
        <v>19.963818501849</v>
      </c>
      <c r="H214" s="28" t="n">
        <v>13.9746729512943</v>
      </c>
      <c r="I214" s="28" t="n">
        <v>6.98733647564717</v>
      </c>
      <c r="J214" s="28" t="n">
        <v>6.98733647564717</v>
      </c>
      <c r="K214" s="28" t="n">
        <v>6.98733647564717</v>
      </c>
      <c r="L214" s="28" t="n">
        <v>6.98733647564717</v>
      </c>
      <c r="M214" s="29" t="n">
        <f aca="false">H214/G214</f>
        <v>0.7</v>
      </c>
      <c r="N214" s="0" t="n">
        <f aca="false">I214/G214</f>
        <v>0.350000000000001</v>
      </c>
    </row>
    <row r="215" customFormat="false" ht="15.8" hidden="false" customHeight="false" outlineLevel="0" collapsed="false">
      <c r="A215" s="24" t="s">
        <v>14</v>
      </c>
      <c r="B215" s="24" t="s">
        <v>67</v>
      </c>
      <c r="C215" s="24" t="s">
        <v>1660</v>
      </c>
      <c r="D215" s="0" t="str">
        <f aca="false">VLOOKUP(A215,Nomenclature!$D$1:$E$9,2,0)</f>
        <v>02</v>
      </c>
      <c r="E215" s="0" t="str">
        <f aca="false">VLOOKUP(B215,Nomenclature!$J$1:$K$97,2,0)</f>
        <v>38</v>
      </c>
      <c r="F215" s="0" t="str">
        <f aca="false">CONCATENATE(D215,E215)</f>
        <v>0238</v>
      </c>
      <c r="G215" s="30" t="n">
        <v>16.8794140191948</v>
      </c>
      <c r="H215" s="28" t="n">
        <v>11.8155898134364</v>
      </c>
      <c r="I215" s="28" t="n">
        <v>5.90779490671819</v>
      </c>
      <c r="J215" s="28" t="n">
        <v>5.90779490671819</v>
      </c>
      <c r="K215" s="28" t="n">
        <v>5.90779490671819</v>
      </c>
      <c r="L215" s="28" t="n">
        <v>5.90779490671819</v>
      </c>
      <c r="M215" s="29" t="n">
        <f aca="false">H215/G215</f>
        <v>0.700000000000002</v>
      </c>
      <c r="N215" s="0" t="n">
        <f aca="false">I215/G215</f>
        <v>0.350000000000001</v>
      </c>
    </row>
    <row r="216" customFormat="false" ht="15.8" hidden="false" customHeight="false" outlineLevel="0" collapsed="false">
      <c r="A216" s="24" t="s">
        <v>14</v>
      </c>
      <c r="B216" s="24" t="s">
        <v>68</v>
      </c>
      <c r="C216" s="24" t="s">
        <v>1660</v>
      </c>
      <c r="D216" s="0" t="str">
        <f aca="false">VLOOKUP(A216,Nomenclature!$D$1:$E$9,2,0)</f>
        <v>02</v>
      </c>
      <c r="E216" s="0" t="str">
        <f aca="false">VLOOKUP(B216,Nomenclature!$J$1:$K$97,2,0)</f>
        <v>39</v>
      </c>
      <c r="F216" s="0" t="str">
        <f aca="false">CONCATENATE(D216,E216)</f>
        <v>0239</v>
      </c>
      <c r="G216" s="30" t="n">
        <v>19.963818501849</v>
      </c>
      <c r="H216" s="28" t="n">
        <v>13.9746729512943</v>
      </c>
      <c r="I216" s="28" t="n">
        <v>6.98733647564717</v>
      </c>
      <c r="J216" s="28" t="n">
        <v>6.98733647564717</v>
      </c>
      <c r="K216" s="28" t="n">
        <v>6.98733647564717</v>
      </c>
      <c r="L216" s="28" t="n">
        <v>6.98733647564717</v>
      </c>
      <c r="M216" s="29" t="n">
        <f aca="false">H216/G216</f>
        <v>0.7</v>
      </c>
      <c r="N216" s="0" t="n">
        <f aca="false">I216/G216</f>
        <v>0.350000000000001</v>
      </c>
    </row>
    <row r="217" customFormat="false" ht="15.8" hidden="false" customHeight="false" outlineLevel="0" collapsed="false">
      <c r="A217" s="24" t="s">
        <v>14</v>
      </c>
      <c r="B217" s="24" t="s">
        <v>69</v>
      </c>
      <c r="C217" s="24" t="s">
        <v>1660</v>
      </c>
      <c r="D217" s="0" t="str">
        <f aca="false">VLOOKUP(A217,Nomenclature!$D$1:$E$9,2,0)</f>
        <v>02</v>
      </c>
      <c r="E217" s="0" t="str">
        <f aca="false">VLOOKUP(B217,Nomenclature!$J$1:$K$97,2,0)</f>
        <v>40</v>
      </c>
      <c r="F217" s="0" t="str">
        <f aca="false">CONCATENATE(D217,E217)</f>
        <v>0240</v>
      </c>
      <c r="G217" s="30" t="n">
        <v>19.963818501849</v>
      </c>
      <c r="H217" s="28" t="n">
        <v>13.9746729512943</v>
      </c>
      <c r="I217" s="28" t="n">
        <v>6.98733647564717</v>
      </c>
      <c r="J217" s="28" t="n">
        <v>6.98733647564717</v>
      </c>
      <c r="K217" s="28" t="n">
        <v>6.98733647564717</v>
      </c>
      <c r="L217" s="28" t="n">
        <v>6.98733647564717</v>
      </c>
      <c r="M217" s="29" t="n">
        <f aca="false">H217/G217</f>
        <v>0.7</v>
      </c>
      <c r="N217" s="0" t="n">
        <f aca="false">I217/G217</f>
        <v>0.350000000000001</v>
      </c>
    </row>
    <row r="218" customFormat="false" ht="15.8" hidden="false" customHeight="false" outlineLevel="0" collapsed="false">
      <c r="A218" s="24" t="s">
        <v>14</v>
      </c>
      <c r="B218" s="24" t="s">
        <v>70</v>
      </c>
      <c r="C218" s="24" t="s">
        <v>1660</v>
      </c>
      <c r="D218" s="0" t="str">
        <f aca="false">VLOOKUP(A218,Nomenclature!$D$1:$E$9,2,0)</f>
        <v>02</v>
      </c>
      <c r="E218" s="0" t="str">
        <f aca="false">VLOOKUP(B218,Nomenclature!$J$1:$K$97,2,0)</f>
        <v>53</v>
      </c>
      <c r="F218" s="0" t="str">
        <f aca="false">CONCATENATE(D218,E218)</f>
        <v>0253</v>
      </c>
      <c r="G218" s="30" t="n">
        <v>23.1000865345003</v>
      </c>
      <c r="H218" s="28" t="n">
        <v>16.1700605741502</v>
      </c>
      <c r="I218" s="28" t="n">
        <v>8.08503028707511</v>
      </c>
      <c r="J218" s="28" t="n">
        <v>8.08503028707511</v>
      </c>
      <c r="K218" s="28" t="n">
        <v>8.08503028707511</v>
      </c>
      <c r="L218" s="28" t="n">
        <v>8.08503028707511</v>
      </c>
      <c r="M218" s="29" t="n">
        <f aca="false">H218/G218</f>
        <v>0.7</v>
      </c>
      <c r="N218" s="0" t="n">
        <f aca="false">I218/G218</f>
        <v>0.35</v>
      </c>
    </row>
    <row r="219" customFormat="false" ht="15.8" hidden="false" customHeight="false" outlineLevel="0" collapsed="false">
      <c r="A219" s="24" t="s">
        <v>14</v>
      </c>
      <c r="B219" s="24" t="s">
        <v>71</v>
      </c>
      <c r="C219" s="24" t="s">
        <v>1660</v>
      </c>
      <c r="D219" s="0" t="str">
        <f aca="false">VLOOKUP(A219,Nomenclature!$D$1:$E$9,2,0)</f>
        <v>02</v>
      </c>
      <c r="E219" s="0" t="str">
        <f aca="false">VLOOKUP(B219,Nomenclature!$J$1:$K$97,2,0)</f>
        <v>54</v>
      </c>
      <c r="F219" s="0" t="str">
        <f aca="false">CONCATENATE(D219,E219)</f>
        <v>0254</v>
      </c>
      <c r="G219" s="30" t="n">
        <v>20.4340212839453</v>
      </c>
      <c r="H219" s="28" t="n">
        <v>14.3038148987617</v>
      </c>
      <c r="I219" s="28" t="n">
        <v>7.15190744938086</v>
      </c>
      <c r="J219" s="28" t="n">
        <v>7.15190744938086</v>
      </c>
      <c r="K219" s="28" t="n">
        <v>7.15190744938086</v>
      </c>
      <c r="L219" s="28" t="n">
        <v>7.15190744938086</v>
      </c>
      <c r="M219" s="29" t="n">
        <f aca="false">H219/G219</f>
        <v>0.7</v>
      </c>
      <c r="N219" s="0" t="n">
        <f aca="false">I219/G219</f>
        <v>0.35</v>
      </c>
    </row>
    <row r="220" customFormat="false" ht="15.8" hidden="false" customHeight="false" outlineLevel="0" collapsed="false">
      <c r="A220" s="24" t="s">
        <v>14</v>
      </c>
      <c r="B220" s="24" t="s">
        <v>72</v>
      </c>
      <c r="C220" s="24" t="s">
        <v>1660</v>
      </c>
      <c r="D220" s="0" t="str">
        <f aca="false">VLOOKUP(A220,Nomenclature!$D$1:$E$9,2,0)</f>
        <v>02</v>
      </c>
      <c r="E220" s="0" t="str">
        <f aca="false">VLOOKUP(B220,Nomenclature!$J$1:$K$97,2,0)</f>
        <v>55</v>
      </c>
      <c r="F220" s="0" t="str">
        <f aca="false">CONCATENATE(D220,E220)</f>
        <v>0255</v>
      </c>
      <c r="G220" s="30" t="n">
        <v>17.8824061608621</v>
      </c>
      <c r="H220" s="28" t="n">
        <v>12.5176843126035</v>
      </c>
      <c r="I220" s="28" t="n">
        <v>6.25884215630173</v>
      </c>
      <c r="J220" s="28" t="n">
        <v>6.25884215630173</v>
      </c>
      <c r="K220" s="28" t="n">
        <v>6.25884215630173</v>
      </c>
      <c r="L220" s="28" t="n">
        <v>6.25884215630173</v>
      </c>
      <c r="M220" s="29" t="n">
        <f aca="false">H220/G220</f>
        <v>0.700000000000002</v>
      </c>
      <c r="N220" s="0" t="n">
        <f aca="false">I220/G220</f>
        <v>0.35</v>
      </c>
    </row>
    <row r="221" customFormat="false" ht="15.8" hidden="false" customHeight="false" outlineLevel="0" collapsed="false">
      <c r="A221" s="24" t="s">
        <v>14</v>
      </c>
      <c r="B221" s="24" t="s">
        <v>73</v>
      </c>
      <c r="C221" s="24" t="s">
        <v>1660</v>
      </c>
      <c r="D221" s="0" t="str">
        <f aca="false">VLOOKUP(A221,Nomenclature!$D$1:$E$9,2,0)</f>
        <v>02</v>
      </c>
      <c r="E221" s="0" t="str">
        <f aca="false">VLOOKUP(B221,Nomenclature!$J$1:$K$97,2,0)</f>
        <v>56</v>
      </c>
      <c r="F221" s="0" t="str">
        <f aca="false">CONCATENATE(D221,E221)</f>
        <v>0256</v>
      </c>
      <c r="G221" s="30" t="n">
        <v>20.8066262269407</v>
      </c>
      <c r="H221" s="28" t="n">
        <v>14.5646383588585</v>
      </c>
      <c r="I221" s="28" t="n">
        <v>7.28231917942925</v>
      </c>
      <c r="J221" s="28" t="n">
        <v>7.28231917942925</v>
      </c>
      <c r="K221" s="28" t="n">
        <v>7.28231917942925</v>
      </c>
      <c r="L221" s="28" t="n">
        <v>7.28231917942925</v>
      </c>
      <c r="M221" s="29" t="n">
        <f aca="false">H221/G221</f>
        <v>0.7</v>
      </c>
      <c r="N221" s="0" t="n">
        <f aca="false">I221/G221</f>
        <v>0.35</v>
      </c>
    </row>
    <row r="222" customFormat="false" ht="15.8" hidden="false" customHeight="false" outlineLevel="0" collapsed="false">
      <c r="A222" s="24" t="s">
        <v>14</v>
      </c>
      <c r="B222" s="24" t="s">
        <v>74</v>
      </c>
      <c r="C222" s="24" t="s">
        <v>1660</v>
      </c>
      <c r="D222" s="0" t="str">
        <f aca="false">VLOOKUP(A222,Nomenclature!$D$1:$E$9,2,0)</f>
        <v>02</v>
      </c>
      <c r="E222" s="0" t="str">
        <f aca="false">VLOOKUP(B222,Nomenclature!$J$1:$K$97,2,0)</f>
        <v>57</v>
      </c>
      <c r="F222" s="0" t="str">
        <f aca="false">CONCATENATE(D222,E222)</f>
        <v>0257</v>
      </c>
      <c r="G222" s="30" t="n">
        <v>19.3699572521918</v>
      </c>
      <c r="H222" s="28" t="n">
        <v>13.5589700765342</v>
      </c>
      <c r="I222" s="28" t="n">
        <v>6.77948503826712</v>
      </c>
      <c r="J222" s="28" t="n">
        <v>6.77948503826712</v>
      </c>
      <c r="K222" s="28" t="n">
        <v>6.77948503826712</v>
      </c>
      <c r="L222" s="28" t="n">
        <v>6.77948503826712</v>
      </c>
      <c r="M222" s="29" t="n">
        <f aca="false">H222/G222</f>
        <v>0.699999999999997</v>
      </c>
      <c r="N222" s="0" t="n">
        <f aca="false">I222/G222</f>
        <v>0.35</v>
      </c>
    </row>
    <row r="223" customFormat="false" ht="15.8" hidden="false" customHeight="false" outlineLevel="0" collapsed="false">
      <c r="A223" s="24" t="s">
        <v>14</v>
      </c>
      <c r="B223" s="24" t="s">
        <v>75</v>
      </c>
      <c r="C223" s="24" t="s">
        <v>1660</v>
      </c>
      <c r="D223" s="0" t="str">
        <f aca="false">VLOOKUP(A223,Nomenclature!$D$1:$E$9,2,0)</f>
        <v>02</v>
      </c>
      <c r="E223" s="0" t="str">
        <f aca="false">VLOOKUP(B223,Nomenclature!$J$1:$K$97,2,0)</f>
        <v>58</v>
      </c>
      <c r="F223" s="0" t="str">
        <f aca="false">CONCATENATE(D223,E223)</f>
        <v>0258</v>
      </c>
      <c r="G223" s="30" t="n">
        <v>17.3930115591892</v>
      </c>
      <c r="H223" s="28" t="n">
        <v>12.1751080914324</v>
      </c>
      <c r="I223" s="28" t="n">
        <v>6.08755404571622</v>
      </c>
      <c r="J223" s="28" t="n">
        <v>6.08755404571622</v>
      </c>
      <c r="K223" s="28" t="n">
        <v>6.08755404571622</v>
      </c>
      <c r="L223" s="28" t="n">
        <v>6.08755404571622</v>
      </c>
      <c r="M223" s="29" t="n">
        <f aca="false">H223/G223</f>
        <v>0.699999999999998</v>
      </c>
      <c r="N223" s="0" t="n">
        <f aca="false">I223/G223</f>
        <v>0.35</v>
      </c>
    </row>
    <row r="224" customFormat="false" ht="15.8" hidden="false" customHeight="false" outlineLevel="0" collapsed="false">
      <c r="A224" s="24" t="s">
        <v>14</v>
      </c>
      <c r="B224" s="24" t="s">
        <v>76</v>
      </c>
      <c r="C224" s="24" t="s">
        <v>1660</v>
      </c>
      <c r="D224" s="0" t="str">
        <f aca="false">VLOOKUP(A224,Nomenclature!$D$1:$E$9,2,0)</f>
        <v>02</v>
      </c>
      <c r="E224" s="0" t="str">
        <f aca="false">VLOOKUP(B224,Nomenclature!$J$1:$K$97,2,0)</f>
        <v>62</v>
      </c>
      <c r="F224" s="0" t="str">
        <f aca="false">CONCATENATE(D224,E224)</f>
        <v>0262</v>
      </c>
      <c r="G224" s="30" t="n">
        <v>22.0254996418235</v>
      </c>
      <c r="H224" s="28" t="n">
        <v>15.4178497492764</v>
      </c>
      <c r="I224" s="28" t="n">
        <v>7.70892487463822</v>
      </c>
      <c r="J224" s="28" t="n">
        <v>7.70892487463822</v>
      </c>
      <c r="K224" s="28" t="n">
        <v>7.70892487463822</v>
      </c>
      <c r="L224" s="28" t="n">
        <v>7.70892487463822</v>
      </c>
      <c r="M224" s="29" t="n">
        <f aca="false">H224/G224</f>
        <v>0.699999999999998</v>
      </c>
      <c r="N224" s="0" t="n">
        <f aca="false">I224/G224</f>
        <v>0.35</v>
      </c>
    </row>
    <row r="225" customFormat="false" ht="15.8" hidden="false" customHeight="false" outlineLevel="0" collapsed="false">
      <c r="A225" s="24" t="s">
        <v>14</v>
      </c>
      <c r="B225" s="24" t="s">
        <v>77</v>
      </c>
      <c r="C225" s="24" t="s">
        <v>1660</v>
      </c>
      <c r="D225" s="0" t="str">
        <f aca="false">VLOOKUP(A225,Nomenclature!$D$1:$E$9,2,0)</f>
        <v>02</v>
      </c>
      <c r="E225" s="0" t="str">
        <f aca="false">VLOOKUP(B225,Nomenclature!$J$1:$K$97,2,0)</f>
        <v>67</v>
      </c>
      <c r="F225" s="0" t="str">
        <f aca="false">CONCATENATE(D225,E225)</f>
        <v>0267</v>
      </c>
      <c r="G225" s="30" t="n">
        <v>31.2232935974973</v>
      </c>
      <c r="H225" s="28" t="n">
        <v>21.8563055182481</v>
      </c>
      <c r="I225" s="28" t="n">
        <v>10.9281527591241</v>
      </c>
      <c r="J225" s="28" t="n">
        <v>10.9281527591241</v>
      </c>
      <c r="K225" s="28" t="n">
        <v>10.9281527591241</v>
      </c>
      <c r="L225" s="28" t="n">
        <v>10.9281527591241</v>
      </c>
      <c r="M225" s="29" t="n">
        <f aca="false">H225/G225</f>
        <v>0.7</v>
      </c>
      <c r="N225" s="0" t="n">
        <f aca="false">I225/G225</f>
        <v>0.350000000000001</v>
      </c>
    </row>
    <row r="226" customFormat="false" ht="15.8" hidden="false" customHeight="false" outlineLevel="0" collapsed="false">
      <c r="A226" s="24" t="s">
        <v>14</v>
      </c>
      <c r="B226" s="24" t="s">
        <v>78</v>
      </c>
      <c r="C226" s="24" t="s">
        <v>1660</v>
      </c>
      <c r="D226" s="0" t="str">
        <f aca="false">VLOOKUP(A226,Nomenclature!$D$1:$E$9,2,0)</f>
        <v>02</v>
      </c>
      <c r="E226" s="0" t="str">
        <f aca="false">VLOOKUP(B226,Nomenclature!$J$1:$K$97,2,0)</f>
        <v>68</v>
      </c>
      <c r="F226" s="0" t="str">
        <f aca="false">CONCATENATE(D226,E226)</f>
        <v>0268</v>
      </c>
      <c r="G226" s="30" t="n">
        <v>29.6149330163379</v>
      </c>
      <c r="H226" s="28" t="n">
        <v>20.7304531114365</v>
      </c>
      <c r="I226" s="28" t="n">
        <v>10.3652265557183</v>
      </c>
      <c r="J226" s="28" t="n">
        <v>10.3652265557183</v>
      </c>
      <c r="K226" s="28" t="n">
        <v>10.3652265557183</v>
      </c>
      <c r="L226" s="28" t="n">
        <v>10.3652265557183</v>
      </c>
      <c r="M226" s="29" t="n">
        <f aca="false">H226/G226</f>
        <v>0.699999999999999</v>
      </c>
      <c r="N226" s="0" t="n">
        <f aca="false">I226/G226</f>
        <v>0.350000000000001</v>
      </c>
    </row>
    <row r="227" customFormat="false" ht="15.8" hidden="false" customHeight="false" outlineLevel="0" collapsed="false">
      <c r="A227" s="24" t="s">
        <v>14</v>
      </c>
      <c r="B227" s="24" t="s">
        <v>79</v>
      </c>
      <c r="C227" s="24" t="s">
        <v>1660</v>
      </c>
      <c r="D227" s="0" t="str">
        <f aca="false">VLOOKUP(A227,Nomenclature!$D$1:$E$9,2,0)</f>
        <v>02</v>
      </c>
      <c r="E227" s="0" t="str">
        <f aca="false">VLOOKUP(B227,Nomenclature!$J$1:$K$97,2,0)</f>
        <v>69</v>
      </c>
      <c r="F227" s="0" t="str">
        <f aca="false">CONCATENATE(D227,E227)</f>
        <v>0269</v>
      </c>
      <c r="G227" s="30" t="n">
        <v>26.9015138176167</v>
      </c>
      <c r="H227" s="28" t="n">
        <v>18.8310596723317</v>
      </c>
      <c r="I227" s="28" t="n">
        <v>9.41552983616584</v>
      </c>
      <c r="J227" s="28" t="n">
        <v>9.41552983616584</v>
      </c>
      <c r="K227" s="28" t="n">
        <v>9.41552983616584</v>
      </c>
      <c r="L227" s="28" t="n">
        <v>9.41552983616584</v>
      </c>
      <c r="M227" s="29" t="n">
        <f aca="false">H227/G227</f>
        <v>0.7</v>
      </c>
      <c r="N227" s="0" t="n">
        <f aca="false">I227/G227</f>
        <v>0.35</v>
      </c>
    </row>
    <row r="228" customFormat="false" ht="15.8" hidden="false" customHeight="false" outlineLevel="0" collapsed="false">
      <c r="A228" s="24" t="s">
        <v>14</v>
      </c>
      <c r="B228" s="24" t="s">
        <v>80</v>
      </c>
      <c r="C228" s="24" t="s">
        <v>1660</v>
      </c>
      <c r="D228" s="0" t="str">
        <f aca="false">VLOOKUP(A228,Nomenclature!$D$1:$E$9,2,0)</f>
        <v>02</v>
      </c>
      <c r="E228" s="0" t="str">
        <f aca="false">VLOOKUP(B228,Nomenclature!$J$1:$K$97,2,0)</f>
        <v>70</v>
      </c>
      <c r="F228" s="0" t="str">
        <f aca="false">CONCATENATE(D228,E228)</f>
        <v>0270</v>
      </c>
      <c r="G228" s="30" t="n">
        <v>30.1763111942376</v>
      </c>
      <c r="H228" s="28" t="n">
        <v>21.1234178359663</v>
      </c>
      <c r="I228" s="28" t="n">
        <v>10.5617089179832</v>
      </c>
      <c r="J228" s="28" t="n">
        <v>10.5617089179832</v>
      </c>
      <c r="K228" s="28" t="n">
        <v>10.5617089179832</v>
      </c>
      <c r="L228" s="28" t="n">
        <v>10.5617089179832</v>
      </c>
      <c r="M228" s="29" t="n">
        <f aca="false">H228/G228</f>
        <v>0.7</v>
      </c>
      <c r="N228" s="0" t="n">
        <f aca="false">I228/G228</f>
        <v>0.350000000000001</v>
      </c>
    </row>
    <row r="229" customFormat="false" ht="15.8" hidden="false" customHeight="false" outlineLevel="0" collapsed="false">
      <c r="A229" s="24" t="s">
        <v>14</v>
      </c>
      <c r="B229" s="24" t="s">
        <v>81</v>
      </c>
      <c r="C229" s="24" t="s">
        <v>1660</v>
      </c>
      <c r="D229" s="0" t="str">
        <f aca="false">VLOOKUP(A229,Nomenclature!$D$1:$E$9,2,0)</f>
        <v>02</v>
      </c>
      <c r="E229" s="0" t="str">
        <f aca="false">VLOOKUP(B229,Nomenclature!$J$1:$K$97,2,0)</f>
        <v>71</v>
      </c>
      <c r="F229" s="0" t="str">
        <f aca="false">CONCATENATE(D229,E229)</f>
        <v>0271</v>
      </c>
      <c r="G229" s="30" t="n">
        <v>27.6421771471822</v>
      </c>
      <c r="H229" s="28" t="n">
        <v>19.3495240030276</v>
      </c>
      <c r="I229" s="28" t="n">
        <v>9.67476200151378</v>
      </c>
      <c r="J229" s="28" t="n">
        <v>9.67476200151378</v>
      </c>
      <c r="K229" s="28" t="n">
        <v>9.67476200151378</v>
      </c>
      <c r="L229" s="28" t="n">
        <v>9.67476200151378</v>
      </c>
      <c r="M229" s="29" t="n">
        <f aca="false">H229/G229</f>
        <v>0.700000000000002</v>
      </c>
      <c r="N229" s="0" t="n">
        <f aca="false">I229/G229</f>
        <v>0.35</v>
      </c>
    </row>
    <row r="230" customFormat="false" ht="15.8" hidden="false" customHeight="false" outlineLevel="0" collapsed="false">
      <c r="A230" s="24" t="s">
        <v>14</v>
      </c>
      <c r="B230" s="24" t="s">
        <v>82</v>
      </c>
      <c r="C230" s="24" t="s">
        <v>1660</v>
      </c>
      <c r="D230" s="0" t="str">
        <f aca="false">VLOOKUP(A230,Nomenclature!$D$1:$E$9,2,0)</f>
        <v>02</v>
      </c>
      <c r="E230" s="0" t="str">
        <f aca="false">VLOOKUP(B230,Nomenclature!$J$1:$K$97,2,0)</f>
        <v>72</v>
      </c>
      <c r="F230" s="0" t="str">
        <f aca="false">CONCATENATE(D230,E230)</f>
        <v>0272</v>
      </c>
      <c r="G230" s="30" t="n">
        <v>19.963818501849</v>
      </c>
      <c r="H230" s="28" t="n">
        <v>13.9746729512943</v>
      </c>
      <c r="I230" s="28" t="n">
        <v>6.98733647564717</v>
      </c>
      <c r="J230" s="28" t="n">
        <v>6.98733647564717</v>
      </c>
      <c r="K230" s="28" t="n">
        <v>6.98733647564717</v>
      </c>
      <c r="L230" s="28" t="n">
        <v>6.98733647564717</v>
      </c>
      <c r="M230" s="29" t="n">
        <f aca="false">H230/G230</f>
        <v>0.7</v>
      </c>
      <c r="N230" s="0" t="n">
        <f aca="false">I230/G230</f>
        <v>0.350000000000001</v>
      </c>
    </row>
    <row r="231" customFormat="false" ht="15.8" hidden="false" customHeight="false" outlineLevel="0" collapsed="false">
      <c r="A231" s="24" t="s">
        <v>14</v>
      </c>
      <c r="B231" s="24" t="s">
        <v>83</v>
      </c>
      <c r="C231" s="24" t="s">
        <v>1660</v>
      </c>
      <c r="D231" s="0" t="str">
        <f aca="false">VLOOKUP(A231,Nomenclature!$D$1:$E$9,2,0)</f>
        <v>02</v>
      </c>
      <c r="E231" s="0" t="str">
        <f aca="false">VLOOKUP(B231,Nomenclature!$J$1:$K$97,2,0)</f>
        <v>77</v>
      </c>
      <c r="F231" s="0" t="str">
        <f aca="false">CONCATENATE(D231,E231)</f>
        <v>0277</v>
      </c>
      <c r="G231" s="30" t="n">
        <v>18.8912057977031</v>
      </c>
      <c r="H231" s="28" t="n">
        <v>13.2238440583922</v>
      </c>
      <c r="I231" s="28" t="n">
        <v>6.6119220291961</v>
      </c>
      <c r="J231" s="28" t="n">
        <v>6.6119220291961</v>
      </c>
      <c r="K231" s="28" t="n">
        <v>6.6119220291961</v>
      </c>
      <c r="L231" s="28" t="n">
        <v>6.6119220291961</v>
      </c>
      <c r="M231" s="29" t="n">
        <f aca="false">H231/G231</f>
        <v>0.700000000000002</v>
      </c>
      <c r="N231" s="0" t="n">
        <f aca="false">I231/G231</f>
        <v>0.350000000000001</v>
      </c>
    </row>
    <row r="232" customFormat="false" ht="15.8" hidden="false" customHeight="false" outlineLevel="0" collapsed="false">
      <c r="A232" s="24" t="s">
        <v>14</v>
      </c>
      <c r="B232" s="24" t="s">
        <v>84</v>
      </c>
      <c r="C232" s="24" t="s">
        <v>1660</v>
      </c>
      <c r="D232" s="0" t="str">
        <f aca="false">VLOOKUP(A232,Nomenclature!$D$1:$E$9,2,0)</f>
        <v>02</v>
      </c>
      <c r="E232" s="0" t="str">
        <f aca="false">VLOOKUP(B232,Nomenclature!$J$1:$K$97,2,0)</f>
        <v>78</v>
      </c>
      <c r="F232" s="0" t="str">
        <f aca="false">CONCATENATE(D232,E232)</f>
        <v>0278</v>
      </c>
      <c r="G232" s="30" t="n">
        <v>18.3701607991338</v>
      </c>
      <c r="H232" s="28" t="n">
        <v>12.8591125593937</v>
      </c>
      <c r="I232" s="28" t="n">
        <v>6.42955627969684</v>
      </c>
      <c r="J232" s="28" t="n">
        <v>6.42955627969684</v>
      </c>
      <c r="K232" s="28" t="n">
        <v>6.42955627969684</v>
      </c>
      <c r="L232" s="28" t="n">
        <v>6.42955627969684</v>
      </c>
      <c r="M232" s="29" t="n">
        <f aca="false">H232/G232</f>
        <v>0.700000000000002</v>
      </c>
      <c r="N232" s="0" t="n">
        <f aca="false">I232/G232</f>
        <v>0.350000000000001</v>
      </c>
    </row>
    <row r="233" customFormat="false" ht="15.8" hidden="false" customHeight="false" outlineLevel="0" collapsed="false">
      <c r="A233" s="24" t="s">
        <v>14</v>
      </c>
      <c r="B233" s="24" t="s">
        <v>85</v>
      </c>
      <c r="C233" s="24" t="s">
        <v>1660</v>
      </c>
      <c r="D233" s="0" t="str">
        <f aca="false">VLOOKUP(A233,Nomenclature!$D$1:$E$9,2,0)</f>
        <v>02</v>
      </c>
      <c r="E233" s="0" t="str">
        <f aca="false">VLOOKUP(B233,Nomenclature!$J$1:$K$97,2,0)</f>
        <v>79</v>
      </c>
      <c r="F233" s="0" t="str">
        <f aca="false">CONCATENATE(D233,E233)</f>
        <v>0279</v>
      </c>
      <c r="G233" s="30" t="n">
        <v>17.5197828750953</v>
      </c>
      <c r="H233" s="28" t="n">
        <v>12.2638480125667</v>
      </c>
      <c r="I233" s="28" t="n">
        <v>6.13192400628335</v>
      </c>
      <c r="J233" s="28" t="n">
        <v>6.13192400628335</v>
      </c>
      <c r="K233" s="28" t="n">
        <v>6.13192400628335</v>
      </c>
      <c r="L233" s="28" t="n">
        <v>6.13192400628335</v>
      </c>
      <c r="M233" s="29" t="n">
        <f aca="false">H233/G233</f>
        <v>0.7</v>
      </c>
      <c r="N233" s="0" t="n">
        <f aca="false">I233/G233</f>
        <v>0.35</v>
      </c>
    </row>
    <row r="234" customFormat="false" ht="15.8" hidden="false" customHeight="false" outlineLevel="0" collapsed="false">
      <c r="A234" s="24" t="s">
        <v>15</v>
      </c>
      <c r="B234" s="24" t="s">
        <v>86</v>
      </c>
      <c r="C234" s="24" t="s">
        <v>1660</v>
      </c>
      <c r="D234" s="0" t="str">
        <f aca="false">VLOOKUP(A234,Nomenclature!$D$1:$E$9,2,0)</f>
        <v>03</v>
      </c>
      <c r="E234" s="0" t="str">
        <f aca="false">VLOOKUP(B234,Nomenclature!$J$1:$K$97,2,0)</f>
        <v>09</v>
      </c>
      <c r="F234" s="0" t="str">
        <f aca="false">CONCATENATE(D234,E234)</f>
        <v>0309</v>
      </c>
      <c r="G234" s="30" t="n">
        <v>28.6676174312599</v>
      </c>
      <c r="H234" s="28" t="n">
        <v>20.0673322018819</v>
      </c>
      <c r="I234" s="28" t="n">
        <v>10.033666100941</v>
      </c>
      <c r="J234" s="28" t="n">
        <v>10.033666100941</v>
      </c>
      <c r="K234" s="28" t="n">
        <v>10.033666100941</v>
      </c>
      <c r="L234" s="28" t="n">
        <v>10.033666100941</v>
      </c>
      <c r="M234" s="29" t="n">
        <f aca="false">H234/G234</f>
        <v>0.699999999999999</v>
      </c>
      <c r="N234" s="0" t="n">
        <f aca="false">I234/G234</f>
        <v>0.350000000000001</v>
      </c>
    </row>
    <row r="235" customFormat="false" ht="15.8" hidden="false" customHeight="false" outlineLevel="0" collapsed="false">
      <c r="A235" s="24" t="s">
        <v>15</v>
      </c>
      <c r="B235" s="24" t="s">
        <v>87</v>
      </c>
      <c r="C235" s="24" t="s">
        <v>1660</v>
      </c>
      <c r="D235" s="0" t="str">
        <f aca="false">VLOOKUP(A235,Nomenclature!$D$1:$E$9,2,0)</f>
        <v>03</v>
      </c>
      <c r="E235" s="0" t="str">
        <f aca="false">VLOOKUP(B235,Nomenclature!$J$1:$K$97,2,0)</f>
        <v>12</v>
      </c>
      <c r="F235" s="0" t="str">
        <f aca="false">CONCATENATE(D235,E235)</f>
        <v>0312</v>
      </c>
      <c r="G235" s="30" t="n">
        <v>16.0193563469047</v>
      </c>
      <c r="H235" s="28" t="n">
        <v>11.2135494428333</v>
      </c>
      <c r="I235" s="28" t="n">
        <v>5.60677472141666</v>
      </c>
      <c r="J235" s="28" t="n">
        <v>5.60677472141666</v>
      </c>
      <c r="K235" s="28" t="n">
        <v>5.60677472141666</v>
      </c>
      <c r="L235" s="28" t="n">
        <v>5.60677472141666</v>
      </c>
      <c r="M235" s="29" t="n">
        <f aca="false">H235/G235</f>
        <v>0.7</v>
      </c>
      <c r="N235" s="0" t="n">
        <f aca="false">I235/G235</f>
        <v>0.350000000000001</v>
      </c>
    </row>
    <row r="236" customFormat="false" ht="15.8" hidden="false" customHeight="false" outlineLevel="0" collapsed="false">
      <c r="A236" s="24" t="s">
        <v>15</v>
      </c>
      <c r="B236" s="24" t="s">
        <v>88</v>
      </c>
      <c r="C236" s="24" t="s">
        <v>1660</v>
      </c>
      <c r="D236" s="0" t="str">
        <f aca="false">VLOOKUP(A236,Nomenclature!$D$1:$E$9,2,0)</f>
        <v>03</v>
      </c>
      <c r="E236" s="0" t="str">
        <f aca="false">VLOOKUP(B236,Nomenclature!$J$1:$K$97,2,0)</f>
        <v>15</v>
      </c>
      <c r="F236" s="0" t="str">
        <f aca="false">CONCATENATE(D236,E236)</f>
        <v>0315</v>
      </c>
      <c r="G236" s="30" t="n">
        <v>3.96893487149607</v>
      </c>
      <c r="H236" s="28" t="n">
        <v>2.77825441004725</v>
      </c>
      <c r="I236" s="28" t="n">
        <v>1.38912720502362</v>
      </c>
      <c r="J236" s="28" t="n">
        <v>1.38912720502362</v>
      </c>
      <c r="K236" s="28" t="n">
        <v>1.38912720502362</v>
      </c>
      <c r="L236" s="28" t="n">
        <v>1.38912720502362</v>
      </c>
      <c r="M236" s="29" t="n">
        <f aca="false">H236/G236</f>
        <v>0.7</v>
      </c>
      <c r="N236" s="0" t="n">
        <f aca="false">I236/G236</f>
        <v>0.349999999999999</v>
      </c>
    </row>
    <row r="237" customFormat="false" ht="15.8" hidden="false" customHeight="false" outlineLevel="0" collapsed="false">
      <c r="A237" s="24" t="s">
        <v>15</v>
      </c>
      <c r="B237" s="24" t="s">
        <v>89</v>
      </c>
      <c r="C237" s="24" t="s">
        <v>1660</v>
      </c>
      <c r="D237" s="0" t="str">
        <f aca="false">VLOOKUP(A237,Nomenclature!$D$1:$E$9,2,0)</f>
        <v>03</v>
      </c>
      <c r="E237" s="0" t="str">
        <f aca="false">VLOOKUP(B237,Nomenclature!$J$1:$K$97,2,0)</f>
        <v>17</v>
      </c>
      <c r="F237" s="0" t="str">
        <f aca="false">CONCATENATE(D237,E237)</f>
        <v>0317</v>
      </c>
      <c r="G237" s="30" t="n">
        <v>41.8885789716072</v>
      </c>
      <c r="H237" s="28" t="n">
        <v>29.322005280125</v>
      </c>
      <c r="I237" s="28" t="n">
        <v>14.6610026400625</v>
      </c>
      <c r="J237" s="28" t="n">
        <v>14.6610026400625</v>
      </c>
      <c r="K237" s="28" t="n">
        <v>14.6610026400625</v>
      </c>
      <c r="L237" s="28" t="n">
        <v>14.6610026400625</v>
      </c>
      <c r="M237" s="29" t="n">
        <f aca="false">H237/G237</f>
        <v>0.699999999999999</v>
      </c>
      <c r="N237" s="0" t="n">
        <f aca="false">I237/G237</f>
        <v>0.35</v>
      </c>
    </row>
    <row r="238" customFormat="false" ht="15.8" hidden="false" customHeight="false" outlineLevel="0" collapsed="false">
      <c r="A238" s="24" t="s">
        <v>15</v>
      </c>
      <c r="B238" s="24" t="s">
        <v>90</v>
      </c>
      <c r="C238" s="24" t="s">
        <v>1660</v>
      </c>
      <c r="D238" s="0" t="str">
        <f aca="false">VLOOKUP(A238,Nomenclature!$D$1:$E$9,2,0)</f>
        <v>03</v>
      </c>
      <c r="E238" s="0" t="str">
        <f aca="false">VLOOKUP(B238,Nomenclature!$J$1:$K$97,2,0)</f>
        <v>19</v>
      </c>
      <c r="F238" s="0" t="str">
        <f aca="false">CONCATENATE(D238,E238)</f>
        <v>0319</v>
      </c>
      <c r="G238" s="30" t="n">
        <v>28.4942431998416</v>
      </c>
      <c r="H238" s="28" t="n">
        <v>19.9459702398891</v>
      </c>
      <c r="I238" s="28" t="n">
        <v>9.97298511994456</v>
      </c>
      <c r="J238" s="28" t="n">
        <v>9.97298511994456</v>
      </c>
      <c r="K238" s="28" t="n">
        <v>9.97298511994456</v>
      </c>
      <c r="L238" s="28" t="n">
        <v>9.97298511994456</v>
      </c>
      <c r="M238" s="29" t="n">
        <f aca="false">H238/G238</f>
        <v>0.699999999999999</v>
      </c>
      <c r="N238" s="0" t="n">
        <f aca="false">I238/G238</f>
        <v>0.35</v>
      </c>
    </row>
    <row r="239" customFormat="false" ht="15.8" hidden="false" customHeight="false" outlineLevel="0" collapsed="false">
      <c r="A239" s="24" t="s">
        <v>15</v>
      </c>
      <c r="B239" s="24" t="s">
        <v>91</v>
      </c>
      <c r="C239" s="24" t="s">
        <v>1660</v>
      </c>
      <c r="D239" s="0" t="str">
        <f aca="false">VLOOKUP(A239,Nomenclature!$D$1:$E$9,2,0)</f>
        <v>03</v>
      </c>
      <c r="E239" s="0" t="str">
        <f aca="false">VLOOKUP(B239,Nomenclature!$J$1:$K$97,2,0)</f>
        <v>26</v>
      </c>
      <c r="F239" s="0" t="str">
        <f aca="false">CONCATENATE(D239,E239)</f>
        <v>0326</v>
      </c>
      <c r="G239" s="30" t="n">
        <v>1.59838709982075</v>
      </c>
      <c r="H239" s="28" t="n">
        <v>1.11887096987452</v>
      </c>
      <c r="I239" s="28" t="n">
        <v>0.559435484937261</v>
      </c>
      <c r="J239" s="28" t="n">
        <v>0.559435484937261</v>
      </c>
      <c r="K239" s="28" t="n">
        <v>0.559435484937261</v>
      </c>
      <c r="L239" s="28" t="n">
        <v>0.559435484937261</v>
      </c>
      <c r="M239" s="29" t="n">
        <f aca="false">H239/G239</f>
        <v>0.699999999999997</v>
      </c>
      <c r="N239" s="0" t="n">
        <f aca="false">I239/G239</f>
        <v>0.349999999999999</v>
      </c>
    </row>
    <row r="240" customFormat="false" ht="15.8" hidden="false" customHeight="false" outlineLevel="0" collapsed="false">
      <c r="A240" s="24" t="s">
        <v>15</v>
      </c>
      <c r="B240" s="24" t="s">
        <v>92</v>
      </c>
      <c r="C240" s="24" t="s">
        <v>1660</v>
      </c>
      <c r="D240" s="0" t="str">
        <f aca="false">VLOOKUP(A240,Nomenclature!$D$1:$E$9,2,0)</f>
        <v>03</v>
      </c>
      <c r="E240" s="0" t="str">
        <f aca="false">VLOOKUP(B240,Nomenclature!$J$1:$K$97,2,0)</f>
        <v>27</v>
      </c>
      <c r="F240" s="0" t="str">
        <f aca="false">CONCATENATE(D240,E240)</f>
        <v>0327</v>
      </c>
      <c r="G240" s="30" t="n">
        <v>1.59809207103714</v>
      </c>
      <c r="H240" s="28" t="n">
        <v>1.118664449726</v>
      </c>
      <c r="I240" s="28" t="n">
        <v>0.559332224862998</v>
      </c>
      <c r="J240" s="28" t="n">
        <v>0.559332224862998</v>
      </c>
      <c r="K240" s="28" t="n">
        <v>0.559332224862998</v>
      </c>
      <c r="L240" s="28" t="n">
        <v>0.559332224862998</v>
      </c>
      <c r="M240" s="29" t="n">
        <f aca="false">H240/G240</f>
        <v>0.700000000000001</v>
      </c>
      <c r="N240" s="0" t="n">
        <f aca="false">I240/G240</f>
        <v>0.349999999999999</v>
      </c>
    </row>
    <row r="241" customFormat="false" ht="15.8" hidden="false" customHeight="false" outlineLevel="0" collapsed="false">
      <c r="A241" s="24" t="s">
        <v>15</v>
      </c>
      <c r="B241" s="24" t="s">
        <v>93</v>
      </c>
      <c r="C241" s="24" t="s">
        <v>1660</v>
      </c>
      <c r="D241" s="0" t="str">
        <f aca="false">VLOOKUP(A241,Nomenclature!$D$1:$E$9,2,0)</f>
        <v>03</v>
      </c>
      <c r="E241" s="0" t="str">
        <f aca="false">VLOOKUP(B241,Nomenclature!$J$1:$K$97,2,0)</f>
        <v>28</v>
      </c>
      <c r="F241" s="0" t="str">
        <f aca="false">CONCATENATE(D241,E241)</f>
        <v>0328</v>
      </c>
      <c r="G241" s="30" t="n">
        <v>0.84945686697377</v>
      </c>
      <c r="H241" s="28" t="n">
        <v>0.594619806881639</v>
      </c>
      <c r="I241" s="28" t="n">
        <v>0.29730990344082</v>
      </c>
      <c r="J241" s="28" t="n">
        <v>0.29730990344082</v>
      </c>
      <c r="K241" s="28" t="n">
        <v>0.29730990344082</v>
      </c>
      <c r="L241" s="28" t="n">
        <v>0.29730990344082</v>
      </c>
      <c r="M241" s="29" t="n">
        <f aca="false">H241/G241</f>
        <v>0.7</v>
      </c>
      <c r="N241" s="0" t="n">
        <f aca="false">I241/G241</f>
        <v>0.350000000000001</v>
      </c>
    </row>
    <row r="242" customFormat="false" ht="15.8" hidden="false" customHeight="false" outlineLevel="0" collapsed="false">
      <c r="A242" s="24" t="s">
        <v>15</v>
      </c>
      <c r="B242" s="24" t="s">
        <v>94</v>
      </c>
      <c r="C242" s="24" t="s">
        <v>1660</v>
      </c>
      <c r="D242" s="0" t="str">
        <f aca="false">VLOOKUP(A242,Nomenclature!$D$1:$E$9,2,0)</f>
        <v>03</v>
      </c>
      <c r="E242" s="0" t="str">
        <f aca="false">VLOOKUP(B242,Nomenclature!$J$1:$K$97,2,0)</f>
        <v>41</v>
      </c>
      <c r="F242" s="0" t="str">
        <f aca="false">CONCATENATE(D242,E242)</f>
        <v>0341</v>
      </c>
      <c r="G242" s="30" t="n">
        <v>55.4897927619523</v>
      </c>
      <c r="H242" s="28" t="n">
        <v>38.8428549333666</v>
      </c>
      <c r="I242" s="28" t="n">
        <v>19.4214274666833</v>
      </c>
      <c r="J242" s="28" t="n">
        <v>19.4214274666833</v>
      </c>
      <c r="K242" s="28" t="n">
        <v>19.4214274666833</v>
      </c>
      <c r="L242" s="28" t="n">
        <v>19.4214274666833</v>
      </c>
      <c r="M242" s="29" t="n">
        <f aca="false">H242/G242</f>
        <v>0.7</v>
      </c>
      <c r="N242" s="0" t="n">
        <f aca="false">I242/G242</f>
        <v>0.35</v>
      </c>
    </row>
    <row r="243" customFormat="false" ht="15.8" hidden="false" customHeight="false" outlineLevel="0" collapsed="false">
      <c r="A243" s="24" t="s">
        <v>15</v>
      </c>
      <c r="B243" s="24" t="s">
        <v>95</v>
      </c>
      <c r="C243" s="24" t="s">
        <v>1660</v>
      </c>
      <c r="D243" s="0" t="str">
        <f aca="false">VLOOKUP(A243,Nomenclature!$D$1:$E$9,2,0)</f>
        <v>03</v>
      </c>
      <c r="E243" s="0" t="str">
        <f aca="false">VLOOKUP(B243,Nomenclature!$J$1:$K$97,2,0)</f>
        <v>63</v>
      </c>
      <c r="F243" s="0" t="str">
        <f aca="false">CONCATENATE(D243,E243)</f>
        <v>0363</v>
      </c>
      <c r="G243" s="30" t="n">
        <v>1.87655117528798</v>
      </c>
      <c r="H243" s="28" t="n">
        <v>1.31358582270159</v>
      </c>
      <c r="I243" s="28" t="n">
        <v>0.656792911350794</v>
      </c>
      <c r="J243" s="28" t="n">
        <v>0.656792911350794</v>
      </c>
      <c r="K243" s="28" t="n">
        <v>0.656792911350794</v>
      </c>
      <c r="L243" s="28" t="n">
        <v>0.656792911350794</v>
      </c>
      <c r="M243" s="29" t="n">
        <f aca="false">H243/G243</f>
        <v>0.700000000000002</v>
      </c>
      <c r="N243" s="0" t="n">
        <f aca="false">I243/G243</f>
        <v>0.350000000000001</v>
      </c>
    </row>
    <row r="244" customFormat="false" ht="15.8" hidden="false" customHeight="false" outlineLevel="0" collapsed="false">
      <c r="A244" s="24" t="s">
        <v>15</v>
      </c>
      <c r="B244" s="24" t="s">
        <v>96</v>
      </c>
      <c r="C244" s="24" t="s">
        <v>1660</v>
      </c>
      <c r="D244" s="0" t="str">
        <f aca="false">VLOOKUP(A244,Nomenclature!$D$1:$E$9,2,0)</f>
        <v>03</v>
      </c>
      <c r="E244" s="0" t="str">
        <f aca="false">VLOOKUP(B244,Nomenclature!$J$1:$K$97,2,0)</f>
        <v>64</v>
      </c>
      <c r="F244" s="0" t="str">
        <f aca="false">CONCATENATE(D244,E244)</f>
        <v>0364</v>
      </c>
      <c r="G244" s="30" t="n">
        <v>1.46342664678951</v>
      </c>
      <c r="H244" s="28" t="n">
        <v>1.02439865275266</v>
      </c>
      <c r="I244" s="28" t="n">
        <v>0.512199326376328</v>
      </c>
      <c r="J244" s="28" t="n">
        <v>0.512199326376328</v>
      </c>
      <c r="K244" s="28" t="n">
        <v>0.512199326376328</v>
      </c>
      <c r="L244" s="28" t="n">
        <v>0.512199326376328</v>
      </c>
      <c r="M244" s="29" t="n">
        <f aca="false">H244/G244</f>
        <v>0.700000000000002</v>
      </c>
      <c r="N244" s="0" t="n">
        <f aca="false">I244/G244</f>
        <v>0.35</v>
      </c>
    </row>
    <row r="245" customFormat="false" ht="15.8" hidden="false" customHeight="false" outlineLevel="0" collapsed="false">
      <c r="A245" s="24" t="s">
        <v>15</v>
      </c>
      <c r="B245" s="24" t="s">
        <v>97</v>
      </c>
      <c r="C245" s="24" t="s">
        <v>1660</v>
      </c>
      <c r="D245" s="0" t="str">
        <f aca="false">VLOOKUP(A245,Nomenclature!$D$1:$E$9,2,0)</f>
        <v>03</v>
      </c>
      <c r="E245" s="0" t="str">
        <f aca="false">VLOOKUP(B245,Nomenclature!$J$1:$K$97,2,0)</f>
        <v>66</v>
      </c>
      <c r="F245" s="0" t="str">
        <f aca="false">CONCATENATE(D245,E245)</f>
        <v>0366</v>
      </c>
      <c r="G245" s="30" t="n">
        <v>27.0886761964614</v>
      </c>
      <c r="H245" s="28" t="n">
        <v>18.962073337523</v>
      </c>
      <c r="I245" s="28" t="n">
        <v>9.4810366687615</v>
      </c>
      <c r="J245" s="28" t="n">
        <v>9.4810366687615</v>
      </c>
      <c r="K245" s="28" t="n">
        <v>9.4810366687615</v>
      </c>
      <c r="L245" s="28" t="n">
        <v>9.4810366687615</v>
      </c>
      <c r="M245" s="29" t="n">
        <f aca="false">H245/G245</f>
        <v>0.700000000000001</v>
      </c>
      <c r="N245" s="0" t="n">
        <f aca="false">I245/G245</f>
        <v>0.35</v>
      </c>
    </row>
    <row r="246" customFormat="false" ht="15.8" hidden="false" customHeight="false" outlineLevel="0" collapsed="false">
      <c r="A246" s="24" t="s">
        <v>15</v>
      </c>
      <c r="B246" s="24" t="s">
        <v>98</v>
      </c>
      <c r="C246" s="24" t="s">
        <v>1660</v>
      </c>
      <c r="D246" s="0" t="str">
        <f aca="false">VLOOKUP(A246,Nomenclature!$D$1:$E$9,2,0)</f>
        <v>03</v>
      </c>
      <c r="E246" s="0" t="str">
        <f aca="false">VLOOKUP(B246,Nomenclature!$J$1:$K$97,2,0)</f>
        <v>73</v>
      </c>
      <c r="F246" s="0" t="str">
        <f aca="false">CONCATENATE(D246,E246)</f>
        <v>0373</v>
      </c>
      <c r="G246" s="30" t="n">
        <v>1.22417323485698</v>
      </c>
      <c r="H246" s="28" t="n">
        <v>0.856921264399885</v>
      </c>
      <c r="I246" s="28" t="n">
        <v>0.428460632199943</v>
      </c>
      <c r="J246" s="28" t="n">
        <v>0.428460632199943</v>
      </c>
      <c r="K246" s="28" t="n">
        <v>0.428460632199943</v>
      </c>
      <c r="L246" s="28" t="n">
        <v>0.428460632199943</v>
      </c>
      <c r="M246" s="29" t="n">
        <f aca="false">H246/G246</f>
        <v>0.699999999999999</v>
      </c>
      <c r="N246" s="0" t="n">
        <f aca="false">I246/G246</f>
        <v>0.35</v>
      </c>
    </row>
    <row r="247" customFormat="false" ht="15.8" hidden="false" customHeight="false" outlineLevel="0" collapsed="false">
      <c r="A247" s="24" t="s">
        <v>15</v>
      </c>
      <c r="B247" s="24" t="s">
        <v>99</v>
      </c>
      <c r="C247" s="24" t="s">
        <v>1660</v>
      </c>
      <c r="D247" s="0" t="str">
        <f aca="false">VLOOKUP(A247,Nomenclature!$D$1:$E$9,2,0)</f>
        <v>03</v>
      </c>
      <c r="E247" s="0" t="str">
        <f aca="false">VLOOKUP(B247,Nomenclature!$J$1:$K$97,2,0)</f>
        <v>74</v>
      </c>
      <c r="F247" s="0" t="str">
        <f aca="false">CONCATENATE(D247,E247)</f>
        <v>0374</v>
      </c>
      <c r="G247" s="30" t="n">
        <v>1.49482749095484</v>
      </c>
      <c r="H247" s="28" t="n">
        <v>1.04637924366839</v>
      </c>
      <c r="I247" s="28" t="n">
        <v>0.523189621834193</v>
      </c>
      <c r="J247" s="28" t="n">
        <v>0.523189621834193</v>
      </c>
      <c r="K247" s="28" t="n">
        <v>0.523189621834193</v>
      </c>
      <c r="L247" s="28" t="n">
        <v>0.523189621834193</v>
      </c>
      <c r="M247" s="29" t="n">
        <f aca="false">H247/G247</f>
        <v>0.700000000000001</v>
      </c>
      <c r="N247" s="0" t="n">
        <f aca="false">I247/G247</f>
        <v>0.349999999999999</v>
      </c>
    </row>
    <row r="248" customFormat="false" ht="15.8" hidden="false" customHeight="false" outlineLevel="0" collapsed="false">
      <c r="A248" s="24" t="s">
        <v>15</v>
      </c>
      <c r="B248" s="24" t="s">
        <v>100</v>
      </c>
      <c r="C248" s="24" t="s">
        <v>1660</v>
      </c>
      <c r="D248" s="0" t="str">
        <f aca="false">VLOOKUP(A248,Nomenclature!$D$1:$E$9,2,0)</f>
        <v>03</v>
      </c>
      <c r="E248" s="0" t="str">
        <f aca="false">VLOOKUP(B248,Nomenclature!$J$1:$K$97,2,0)</f>
        <v>75</v>
      </c>
      <c r="F248" s="0" t="str">
        <f aca="false">CONCATENATE(D248,E248)</f>
        <v>0375</v>
      </c>
      <c r="G248" s="30" t="n">
        <v>1.30225427392428</v>
      </c>
      <c r="H248" s="28" t="n">
        <v>0.911577991746994</v>
      </c>
      <c r="I248" s="28" t="n">
        <v>0.455788995873497</v>
      </c>
      <c r="J248" s="28" t="n">
        <v>0.455788995873497</v>
      </c>
      <c r="K248" s="28" t="n">
        <v>0.455788995873497</v>
      </c>
      <c r="L248" s="28" t="n">
        <v>0.455788995873497</v>
      </c>
      <c r="M248" s="29" t="n">
        <f aca="false">H248/G248</f>
        <v>0.699999999999999</v>
      </c>
      <c r="N248" s="0" t="n">
        <f aca="false">I248/G248</f>
        <v>0.349999999999999</v>
      </c>
    </row>
    <row r="249" customFormat="false" ht="15.8" hidden="false" customHeight="false" outlineLevel="0" collapsed="false">
      <c r="A249" s="24" t="s">
        <v>15</v>
      </c>
      <c r="B249" s="24" t="s">
        <v>101</v>
      </c>
      <c r="C249" s="24" t="s">
        <v>1660</v>
      </c>
      <c r="D249" s="0" t="str">
        <f aca="false">VLOOKUP(A249,Nomenclature!$D$1:$E$9,2,0)</f>
        <v>03</v>
      </c>
      <c r="E249" s="0" t="str">
        <f aca="false">VLOOKUP(B249,Nomenclature!$J$1:$K$97,2,0)</f>
        <v>76</v>
      </c>
      <c r="F249" s="0" t="str">
        <f aca="false">CONCATENATE(D249,E249)</f>
        <v>0376</v>
      </c>
      <c r="G249" s="30" t="n">
        <v>0.819173792630898</v>
      </c>
      <c r="H249" s="28" t="n">
        <v>0.573421654841629</v>
      </c>
      <c r="I249" s="28" t="n">
        <v>0.286710827420814</v>
      </c>
      <c r="J249" s="28" t="n">
        <v>0.286710827420814</v>
      </c>
      <c r="K249" s="28" t="n">
        <v>0.286710827420814</v>
      </c>
      <c r="L249" s="28" t="n">
        <v>0.286710827420814</v>
      </c>
      <c r="M249" s="29" t="n">
        <f aca="false">H249/G249</f>
        <v>0.7</v>
      </c>
      <c r="N249" s="0" t="n">
        <f aca="false">I249/G249</f>
        <v>0.35</v>
      </c>
    </row>
    <row r="250" customFormat="false" ht="15.8" hidden="false" customHeight="false" outlineLevel="0" collapsed="false">
      <c r="A250" s="24" t="s">
        <v>15</v>
      </c>
      <c r="B250" s="24" t="s">
        <v>102</v>
      </c>
      <c r="C250" s="24" t="s">
        <v>1660</v>
      </c>
      <c r="D250" s="0" t="str">
        <f aca="false">VLOOKUP(A250,Nomenclature!$D$1:$E$9,2,0)</f>
        <v>03</v>
      </c>
      <c r="E250" s="0" t="str">
        <f aca="false">VLOOKUP(B250,Nomenclature!$J$1:$K$97,2,0)</f>
        <v>92</v>
      </c>
      <c r="F250" s="0" t="str">
        <f aca="false">CONCATENATE(D250,E250)</f>
        <v>0392</v>
      </c>
      <c r="G250" s="30" t="n">
        <v>2.85253241782996</v>
      </c>
      <c r="H250" s="28" t="n">
        <v>1.99677269248097</v>
      </c>
      <c r="I250" s="28" t="n">
        <v>0.998386346240486</v>
      </c>
      <c r="J250" s="28" t="n">
        <v>0.998386346240486</v>
      </c>
      <c r="K250" s="28" t="n">
        <v>0.998386346240486</v>
      </c>
      <c r="L250" s="28" t="n">
        <v>0.998386346240486</v>
      </c>
      <c r="M250" s="29" t="n">
        <f aca="false">H250/G250</f>
        <v>0.699999999999999</v>
      </c>
      <c r="N250" s="0" t="n">
        <f aca="false">I250/G250</f>
        <v>0.35</v>
      </c>
    </row>
    <row r="251" customFormat="false" ht="15.8" hidden="false" customHeight="false" outlineLevel="0" collapsed="false">
      <c r="A251" s="24" t="s">
        <v>15</v>
      </c>
      <c r="B251" s="24" t="s">
        <v>103</v>
      </c>
      <c r="C251" s="24" t="s">
        <v>1660</v>
      </c>
      <c r="D251" s="0" t="str">
        <f aca="false">VLOOKUP(A251,Nomenclature!$D$1:$E$9,2,0)</f>
        <v>03</v>
      </c>
      <c r="E251" s="0" t="str">
        <f aca="false">VLOOKUP(B251,Nomenclature!$J$1:$K$97,2,0)</f>
        <v>93</v>
      </c>
      <c r="F251" s="0" t="str">
        <f aca="false">CONCATENATE(D251,E251)</f>
        <v>0393</v>
      </c>
      <c r="G251" s="30" t="n">
        <v>56.5111042296363</v>
      </c>
      <c r="H251" s="28" t="n">
        <v>39.5577729607454</v>
      </c>
      <c r="I251" s="28" t="n">
        <v>19.7788864803727</v>
      </c>
      <c r="J251" s="28" t="n">
        <v>19.7788864803727</v>
      </c>
      <c r="K251" s="28" t="n">
        <v>19.7788864803727</v>
      </c>
      <c r="L251" s="28" t="n">
        <v>19.7788864803727</v>
      </c>
      <c r="M251" s="29" t="n">
        <f aca="false">H251/G251</f>
        <v>0.7</v>
      </c>
      <c r="N251" s="0" t="n">
        <f aca="false">I251/G251</f>
        <v>0.35</v>
      </c>
    </row>
    <row r="252" customFormat="false" ht="15.8" hidden="false" customHeight="false" outlineLevel="0" collapsed="false">
      <c r="A252" s="24" t="s">
        <v>15</v>
      </c>
      <c r="B252" s="24" t="s">
        <v>104</v>
      </c>
      <c r="C252" s="24" t="s">
        <v>1660</v>
      </c>
      <c r="D252" s="0" t="str">
        <f aca="false">VLOOKUP(A252,Nomenclature!$D$1:$E$9,2,0)</f>
        <v>03</v>
      </c>
      <c r="E252" s="0" t="str">
        <f aca="false">VLOOKUP(B252,Nomenclature!$J$1:$K$97,2,0)</f>
        <v>96</v>
      </c>
      <c r="F252" s="0" t="str">
        <f aca="false">CONCATENATE(D252,E252)</f>
        <v>0396</v>
      </c>
      <c r="G252" s="30" t="n">
        <v>46.5027315860038</v>
      </c>
      <c r="H252" s="28" t="n">
        <v>32.5519121102026</v>
      </c>
      <c r="I252" s="28" t="n">
        <v>16.2759560551013</v>
      </c>
      <c r="J252" s="28" t="n">
        <v>16.2759560551013</v>
      </c>
      <c r="K252" s="28" t="n">
        <v>16.2759560551013</v>
      </c>
      <c r="L252" s="28" t="n">
        <v>16.2759560551013</v>
      </c>
      <c r="M252" s="29" t="n">
        <f aca="false">H252/G252</f>
        <v>0.699999999999999</v>
      </c>
      <c r="N252" s="0" t="n">
        <f aca="false">I252/G252</f>
        <v>0.349999999999999</v>
      </c>
    </row>
    <row r="253" customFormat="false" ht="15.8" hidden="false" customHeight="false" outlineLevel="0" collapsed="false">
      <c r="A253" s="24" t="s">
        <v>16</v>
      </c>
      <c r="B253" s="24" t="s">
        <v>105</v>
      </c>
      <c r="C253" s="24" t="s">
        <v>1660</v>
      </c>
      <c r="D253" s="0" t="str">
        <f aca="false">VLOOKUP(A253,Nomenclature!$D$1:$E$9,2,0)</f>
        <v>04</v>
      </c>
      <c r="E253" s="0" t="str">
        <f aca="false">VLOOKUP(B253,Nomenclature!$J$1:$K$97,2,0)</f>
        <v>02</v>
      </c>
      <c r="F253" s="0" t="str">
        <f aca="false">CONCATENATE(D253,E253)</f>
        <v>0402</v>
      </c>
      <c r="G253" s="30" t="n">
        <v>1.18365670827921</v>
      </c>
      <c r="H253" s="28" t="n">
        <v>0.82855969579545</v>
      </c>
      <c r="I253" s="28" t="n">
        <v>0.414279847897725</v>
      </c>
      <c r="J253" s="28" t="n">
        <v>0.414279847897725</v>
      </c>
      <c r="K253" s="28" t="n">
        <v>0.414279847897725</v>
      </c>
      <c r="L253" s="28" t="n">
        <v>0.414279847897725</v>
      </c>
      <c r="M253" s="29" t="n">
        <f aca="false">H253/G253</f>
        <v>0.700000000000003</v>
      </c>
      <c r="N253" s="0" t="n">
        <f aca="false">I253/G253</f>
        <v>0.350000000000001</v>
      </c>
    </row>
    <row r="254" customFormat="false" ht="15.8" hidden="false" customHeight="false" outlineLevel="0" collapsed="false">
      <c r="A254" s="24" t="s">
        <v>16</v>
      </c>
      <c r="B254" s="24" t="s">
        <v>106</v>
      </c>
      <c r="C254" s="24" t="s">
        <v>1660</v>
      </c>
      <c r="D254" s="0" t="str">
        <f aca="false">VLOOKUP(A254,Nomenclature!$D$1:$E$9,2,0)</f>
        <v>04</v>
      </c>
      <c r="E254" s="0" t="str">
        <f aca="false">VLOOKUP(B254,Nomenclature!$J$1:$K$97,2,0)</f>
        <v>03</v>
      </c>
      <c r="F254" s="0" t="str">
        <f aca="false">CONCATENATE(D254,E254)</f>
        <v>0403</v>
      </c>
      <c r="G254" s="30" t="n">
        <v>1.06527641109908</v>
      </c>
      <c r="H254" s="28" t="n">
        <v>0.745693487769358</v>
      </c>
      <c r="I254" s="28" t="n">
        <v>0.372846743884679</v>
      </c>
      <c r="J254" s="28" t="n">
        <v>0.372846743884679</v>
      </c>
      <c r="K254" s="28" t="n">
        <v>0.372846743884679</v>
      </c>
      <c r="L254" s="28" t="n">
        <v>0.372846743884679</v>
      </c>
      <c r="M254" s="29" t="n">
        <f aca="false">H254/G254</f>
        <v>0.700000000000002</v>
      </c>
      <c r="N254" s="0" t="n">
        <f aca="false">I254/G254</f>
        <v>0.350000000000001</v>
      </c>
    </row>
    <row r="255" customFormat="false" ht="15.8" hidden="false" customHeight="false" outlineLevel="0" collapsed="false">
      <c r="A255" s="24" t="s">
        <v>16</v>
      </c>
      <c r="B255" s="24" t="s">
        <v>107</v>
      </c>
      <c r="C255" s="24" t="s">
        <v>1660</v>
      </c>
      <c r="D255" s="0" t="str">
        <f aca="false">VLOOKUP(A255,Nomenclature!$D$1:$E$9,2,0)</f>
        <v>04</v>
      </c>
      <c r="E255" s="0" t="str">
        <f aca="false">VLOOKUP(B255,Nomenclature!$J$1:$K$97,2,0)</f>
        <v>04</v>
      </c>
      <c r="F255" s="0" t="str">
        <f aca="false">CONCATENATE(D255,E255)</f>
        <v>0404</v>
      </c>
      <c r="G255" s="30" t="n">
        <v>1.25222172102672</v>
      </c>
      <c r="H255" s="28" t="n">
        <v>0.876555204718702</v>
      </c>
      <c r="I255" s="28" t="n">
        <v>0.438277602359351</v>
      </c>
      <c r="J255" s="28" t="n">
        <v>0.438277602359351</v>
      </c>
      <c r="K255" s="28" t="n">
        <v>0.438277602359351</v>
      </c>
      <c r="L255" s="28" t="n">
        <v>0.438277602359351</v>
      </c>
      <c r="M255" s="29" t="n">
        <f aca="false">H255/G255</f>
        <v>0.699999999999998</v>
      </c>
      <c r="N255" s="0" t="n">
        <f aca="false">I255/G255</f>
        <v>0.349999999999999</v>
      </c>
    </row>
    <row r="256" customFormat="false" ht="15.8" hidden="false" customHeight="false" outlineLevel="0" collapsed="false">
      <c r="A256" s="24" t="s">
        <v>16</v>
      </c>
      <c r="B256" s="24" t="s">
        <v>108</v>
      </c>
      <c r="C256" s="24" t="s">
        <v>1660</v>
      </c>
      <c r="D256" s="0" t="str">
        <f aca="false">VLOOKUP(A256,Nomenclature!$D$1:$E$9,2,0)</f>
        <v>04</v>
      </c>
      <c r="E256" s="0" t="str">
        <f aca="false">VLOOKUP(B256,Nomenclature!$J$1:$K$97,2,0)</f>
        <v>05</v>
      </c>
      <c r="F256" s="0" t="str">
        <f aca="false">CONCATENATE(D256,E256)</f>
        <v>0405</v>
      </c>
      <c r="G256" s="30" t="n">
        <v>1.19023590333175</v>
      </c>
      <c r="H256" s="28" t="n">
        <v>0.833165132332225</v>
      </c>
      <c r="I256" s="28" t="n">
        <v>0.416582566166112</v>
      </c>
      <c r="J256" s="28" t="n">
        <v>0.416582566166112</v>
      </c>
      <c r="K256" s="28" t="n">
        <v>0.416582566166112</v>
      </c>
      <c r="L256" s="28" t="n">
        <v>0.416582566166112</v>
      </c>
      <c r="M256" s="29" t="n">
        <f aca="false">H256/G256</f>
        <v>0.7</v>
      </c>
      <c r="N256" s="0" t="n">
        <f aca="false">I256/G256</f>
        <v>0.35</v>
      </c>
    </row>
    <row r="257" customFormat="false" ht="15.8" hidden="false" customHeight="false" outlineLevel="0" collapsed="false">
      <c r="A257" s="24" t="s">
        <v>16</v>
      </c>
      <c r="B257" s="24" t="s">
        <v>109</v>
      </c>
      <c r="C257" s="24" t="s">
        <v>1660</v>
      </c>
      <c r="D257" s="0" t="str">
        <f aca="false">VLOOKUP(A257,Nomenclature!$D$1:$E$9,2,0)</f>
        <v>04</v>
      </c>
      <c r="E257" s="0" t="str">
        <f aca="false">VLOOKUP(B257,Nomenclature!$J$1:$K$97,2,0)</f>
        <v>06</v>
      </c>
      <c r="F257" s="0" t="str">
        <f aca="false">CONCATENATE(D257,E257)</f>
        <v>0406</v>
      </c>
      <c r="G257" s="30" t="n">
        <v>1.06363520853492</v>
      </c>
      <c r="H257" s="28" t="n">
        <v>0.744544645974444</v>
      </c>
      <c r="I257" s="28" t="n">
        <v>0.372272322987222</v>
      </c>
      <c r="J257" s="28" t="n">
        <v>0.372272322987222</v>
      </c>
      <c r="K257" s="28" t="n">
        <v>0.372272322987222</v>
      </c>
      <c r="L257" s="28" t="n">
        <v>0.372272322987222</v>
      </c>
      <c r="M257" s="29" t="n">
        <f aca="false">H257/G257</f>
        <v>0.7</v>
      </c>
      <c r="N257" s="0" t="n">
        <f aca="false">I257/G257</f>
        <v>0.35</v>
      </c>
    </row>
    <row r="258" customFormat="false" ht="15.8" hidden="false" customHeight="false" outlineLevel="0" collapsed="false">
      <c r="A258" s="24" t="s">
        <v>16</v>
      </c>
      <c r="B258" s="24" t="s">
        <v>110</v>
      </c>
      <c r="C258" s="24" t="s">
        <v>1660</v>
      </c>
      <c r="D258" s="0" t="str">
        <f aca="false">VLOOKUP(A258,Nomenclature!$D$1:$E$9,2,0)</f>
        <v>04</v>
      </c>
      <c r="E258" s="0" t="str">
        <f aca="false">VLOOKUP(B258,Nomenclature!$J$1:$K$97,2,0)</f>
        <v>08</v>
      </c>
      <c r="F258" s="0" t="str">
        <f aca="false">CONCATENATE(D258,E258)</f>
        <v>0408</v>
      </c>
      <c r="G258" s="30" t="n">
        <v>0.154841608695946</v>
      </c>
      <c r="H258" s="28" t="n">
        <v>0.108389126087162</v>
      </c>
      <c r="I258" s="28" t="n">
        <v>0.0541945630435811</v>
      </c>
      <c r="J258" s="28" t="n">
        <v>0.0541945630435811</v>
      </c>
      <c r="K258" s="28" t="n">
        <v>0.0541945630435811</v>
      </c>
      <c r="L258" s="28" t="n">
        <v>0.0541945630435811</v>
      </c>
      <c r="M258" s="29" t="n">
        <f aca="false">H258/G258</f>
        <v>0.699999999999999</v>
      </c>
      <c r="N258" s="0" t="n">
        <f aca="false">I258/G258</f>
        <v>0.35</v>
      </c>
    </row>
    <row r="259" customFormat="false" ht="15.8" hidden="false" customHeight="false" outlineLevel="0" collapsed="false">
      <c r="A259" s="24" t="s">
        <v>16</v>
      </c>
      <c r="B259" s="24" t="s">
        <v>111</v>
      </c>
      <c r="C259" s="24" t="s">
        <v>1660</v>
      </c>
      <c r="D259" s="0" t="str">
        <f aca="false">VLOOKUP(A259,Nomenclature!$D$1:$E$9,2,0)</f>
        <v>04</v>
      </c>
      <c r="E259" s="0" t="str">
        <f aca="false">VLOOKUP(B259,Nomenclature!$J$1:$K$97,2,0)</f>
        <v>10</v>
      </c>
      <c r="F259" s="0" t="str">
        <f aca="false">CONCATENATE(D259,E259)</f>
        <v>0410</v>
      </c>
      <c r="G259" s="30" t="n">
        <v>0.523250452518285</v>
      </c>
      <c r="H259" s="28" t="n">
        <v>0.366275316762799</v>
      </c>
      <c r="I259" s="28" t="n">
        <v>0.1831376583814</v>
      </c>
      <c r="J259" s="28" t="n">
        <v>0.1831376583814</v>
      </c>
      <c r="K259" s="28" t="n">
        <v>0.1831376583814</v>
      </c>
      <c r="L259" s="28" t="n">
        <v>0.1831376583814</v>
      </c>
      <c r="M259" s="29" t="n">
        <f aca="false">H259/G259</f>
        <v>0.699999999999999</v>
      </c>
      <c r="N259" s="0" t="n">
        <f aca="false">I259/G259</f>
        <v>0.35</v>
      </c>
    </row>
    <row r="260" customFormat="false" ht="15.8" hidden="false" customHeight="false" outlineLevel="0" collapsed="false">
      <c r="A260" s="24" t="s">
        <v>16</v>
      </c>
      <c r="B260" s="24" t="s">
        <v>112</v>
      </c>
      <c r="C260" s="24" t="s">
        <v>1660</v>
      </c>
      <c r="D260" s="0" t="str">
        <f aca="false">VLOOKUP(A260,Nomenclature!$D$1:$E$9,2,0)</f>
        <v>04</v>
      </c>
      <c r="E260" s="0" t="str">
        <f aca="false">VLOOKUP(B260,Nomenclature!$J$1:$K$97,2,0)</f>
        <v>11</v>
      </c>
      <c r="F260" s="0" t="str">
        <f aca="false">CONCATENATE(D260,E260)</f>
        <v>0411</v>
      </c>
      <c r="G260" s="30" t="n">
        <v>0.0547728396305762</v>
      </c>
      <c r="H260" s="28" t="n">
        <v>0.0383409877414033</v>
      </c>
      <c r="I260" s="28" t="n">
        <v>0.0191704938707017</v>
      </c>
      <c r="J260" s="28" t="n">
        <v>0.0191704938707017</v>
      </c>
      <c r="K260" s="28" t="n">
        <v>0.0191704938707017</v>
      </c>
      <c r="L260" s="28" t="n">
        <v>0.0191704938707017</v>
      </c>
      <c r="M260" s="29" t="n">
        <f aca="false">H260/G260</f>
        <v>0.699999999999999</v>
      </c>
      <c r="N260" s="0" t="n">
        <f aca="false">I260/G260</f>
        <v>0.350000000000001</v>
      </c>
    </row>
    <row r="261" customFormat="false" ht="15.8" hidden="false" customHeight="false" outlineLevel="0" collapsed="false">
      <c r="A261" s="24" t="s">
        <v>16</v>
      </c>
      <c r="B261" s="24" t="s">
        <v>113</v>
      </c>
      <c r="C261" s="24" t="s">
        <v>1660</v>
      </c>
      <c r="D261" s="0" t="str">
        <f aca="false">VLOOKUP(A261,Nomenclature!$D$1:$E$9,2,0)</f>
        <v>04</v>
      </c>
      <c r="E261" s="0" t="str">
        <f aca="false">VLOOKUP(B261,Nomenclature!$J$1:$K$97,2,0)</f>
        <v>46</v>
      </c>
      <c r="F261" s="0" t="str">
        <f aca="false">CONCATENATE(D261,E261)</f>
        <v>0446</v>
      </c>
      <c r="G261" s="30" t="n">
        <v>0.475795370596233</v>
      </c>
      <c r="H261" s="28" t="n">
        <v>0.333056759417363</v>
      </c>
      <c r="I261" s="28" t="n">
        <v>0.166528379708681</v>
      </c>
      <c r="J261" s="28" t="n">
        <v>0.166528379708681</v>
      </c>
      <c r="K261" s="28" t="n">
        <v>0.166528379708681</v>
      </c>
      <c r="L261" s="28" t="n">
        <v>0.166528379708681</v>
      </c>
      <c r="M261" s="29" t="n">
        <f aca="false">H261/G261</f>
        <v>0.7</v>
      </c>
      <c r="N261" s="0" t="n">
        <f aca="false">I261/G261</f>
        <v>0.349999999999999</v>
      </c>
    </row>
    <row r="262" customFormat="false" ht="15.8" hidden="false" customHeight="false" outlineLevel="0" collapsed="false">
      <c r="A262" s="24" t="s">
        <v>16</v>
      </c>
      <c r="B262" s="24" t="s">
        <v>114</v>
      </c>
      <c r="C262" s="24" t="s">
        <v>1660</v>
      </c>
      <c r="D262" s="0" t="str">
        <f aca="false">VLOOKUP(A262,Nomenclature!$D$1:$E$9,2,0)</f>
        <v>04</v>
      </c>
      <c r="E262" s="0" t="str">
        <f aca="false">VLOOKUP(B262,Nomenclature!$J$1:$K$97,2,0)</f>
        <v>47</v>
      </c>
      <c r="F262" s="0" t="str">
        <f aca="false">CONCATENATE(D262,E262)</f>
        <v>0447</v>
      </c>
      <c r="G262" s="30" t="n">
        <v>0.484552834263513</v>
      </c>
      <c r="H262" s="28" t="n">
        <v>0.339186983984459</v>
      </c>
      <c r="I262" s="28" t="n">
        <v>0.169593491992229</v>
      </c>
      <c r="J262" s="28" t="n">
        <v>0.169593491992229</v>
      </c>
      <c r="K262" s="28" t="n">
        <v>0.169593491992229</v>
      </c>
      <c r="L262" s="28" t="n">
        <v>0.169593491992229</v>
      </c>
      <c r="M262" s="29" t="n">
        <f aca="false">H262/G262</f>
        <v>0.7</v>
      </c>
      <c r="N262" s="0" t="n">
        <f aca="false">I262/G262</f>
        <v>0.349999999999999</v>
      </c>
    </row>
    <row r="263" customFormat="false" ht="15.8" hidden="false" customHeight="false" outlineLevel="0" collapsed="false">
      <c r="A263" s="24" t="s">
        <v>16</v>
      </c>
      <c r="B263" s="24" t="s">
        <v>115</v>
      </c>
      <c r="C263" s="24" t="s">
        <v>1660</v>
      </c>
      <c r="D263" s="0" t="str">
        <f aca="false">VLOOKUP(A263,Nomenclature!$D$1:$E$9,2,0)</f>
        <v>04</v>
      </c>
      <c r="E263" s="0" t="str">
        <f aca="false">VLOOKUP(B263,Nomenclature!$J$1:$K$97,2,0)</f>
        <v>48</v>
      </c>
      <c r="F263" s="0" t="str">
        <f aca="false">CONCATENATE(D263,E263)</f>
        <v>0448</v>
      </c>
      <c r="G263" s="30" t="n">
        <v>0.496175153332792</v>
      </c>
      <c r="H263" s="28" t="n">
        <v>0.347322607332954</v>
      </c>
      <c r="I263" s="28" t="n">
        <v>0.173661303666477</v>
      </c>
      <c r="J263" s="28" t="n">
        <v>0.173661303666477</v>
      </c>
      <c r="K263" s="28" t="n">
        <v>0.173661303666477</v>
      </c>
      <c r="L263" s="28" t="n">
        <v>0.173661303666477</v>
      </c>
      <c r="M263" s="29" t="n">
        <f aca="false">H263/G263</f>
        <v>0.699999999999999</v>
      </c>
      <c r="N263" s="0" t="n">
        <f aca="false">I263/G263</f>
        <v>0.35</v>
      </c>
    </row>
    <row r="264" customFormat="false" ht="15.8" hidden="false" customHeight="false" outlineLevel="0" collapsed="false">
      <c r="A264" s="24" t="s">
        <v>16</v>
      </c>
      <c r="B264" s="24" t="s">
        <v>116</v>
      </c>
      <c r="C264" s="24" t="s">
        <v>1660</v>
      </c>
      <c r="D264" s="0" t="str">
        <f aca="false">VLOOKUP(A264,Nomenclature!$D$1:$E$9,2,0)</f>
        <v>04</v>
      </c>
      <c r="E264" s="0" t="str">
        <f aca="false">VLOOKUP(B264,Nomenclature!$J$1:$K$97,2,0)</f>
        <v>49</v>
      </c>
      <c r="F264" s="0" t="str">
        <f aca="false">CONCATENATE(D264,E264)</f>
        <v>0449</v>
      </c>
      <c r="G264" s="30" t="n">
        <v>0.166156739370229</v>
      </c>
      <c r="H264" s="28" t="n">
        <v>0.11630971755916</v>
      </c>
      <c r="I264" s="28" t="n">
        <v>0.05815485877958</v>
      </c>
      <c r="J264" s="28" t="n">
        <v>0.05815485877958</v>
      </c>
      <c r="K264" s="28" t="n">
        <v>0.05815485877958</v>
      </c>
      <c r="L264" s="28" t="n">
        <v>0.05815485877958</v>
      </c>
      <c r="M264" s="29" t="n">
        <f aca="false">H264/G264</f>
        <v>0.699999999999998</v>
      </c>
      <c r="N264" s="0" t="n">
        <f aca="false">I264/G264</f>
        <v>0.349999999999999</v>
      </c>
    </row>
    <row r="265" customFormat="false" ht="15.8" hidden="false" customHeight="false" outlineLevel="0" collapsed="false">
      <c r="A265" s="24" t="s">
        <v>16</v>
      </c>
      <c r="B265" s="24" t="s">
        <v>117</v>
      </c>
      <c r="C265" s="24" t="s">
        <v>1660</v>
      </c>
      <c r="D265" s="0" t="str">
        <f aca="false">VLOOKUP(A265,Nomenclature!$D$1:$E$9,2,0)</f>
        <v>04</v>
      </c>
      <c r="E265" s="0" t="str">
        <f aca="false">VLOOKUP(B265,Nomenclature!$J$1:$K$97,2,0)</f>
        <v>50</v>
      </c>
      <c r="F265" s="0" t="str">
        <f aca="false">CONCATENATE(D265,E265)</f>
        <v>0450</v>
      </c>
      <c r="G265" s="30" t="n">
        <v>0.159894648366265</v>
      </c>
      <c r="H265" s="28" t="n">
        <v>0.111926253856385</v>
      </c>
      <c r="I265" s="28" t="n">
        <v>0.0559631269281926</v>
      </c>
      <c r="J265" s="28" t="n">
        <v>0.0559631269281926</v>
      </c>
      <c r="K265" s="28" t="n">
        <v>0.0559631269281926</v>
      </c>
      <c r="L265" s="28" t="n">
        <v>0.0559631269281926</v>
      </c>
      <c r="M265" s="29" t="n">
        <f aca="false">H265/G265</f>
        <v>0.699999999999997</v>
      </c>
      <c r="N265" s="0" t="n">
        <f aca="false">I265/G265</f>
        <v>0.349999999999999</v>
      </c>
    </row>
    <row r="266" customFormat="false" ht="15.8" hidden="false" customHeight="false" outlineLevel="0" collapsed="false">
      <c r="A266" s="24" t="s">
        <v>16</v>
      </c>
      <c r="B266" s="24" t="s">
        <v>118</v>
      </c>
      <c r="C266" s="24" t="s">
        <v>1660</v>
      </c>
      <c r="D266" s="0" t="str">
        <f aca="false">VLOOKUP(A266,Nomenclature!$D$1:$E$9,2,0)</f>
        <v>04</v>
      </c>
      <c r="E266" s="0" t="str">
        <f aca="false">VLOOKUP(B266,Nomenclature!$J$1:$K$97,2,0)</f>
        <v>86</v>
      </c>
      <c r="F266" s="0" t="str">
        <f aca="false">CONCATENATE(D266,E266)</f>
        <v>0486</v>
      </c>
      <c r="G266" s="30" t="n">
        <v>0.0544907337617684</v>
      </c>
      <c r="H266" s="28" t="n">
        <v>0.0381435136332379</v>
      </c>
      <c r="I266" s="28" t="n">
        <v>0.0190717568166189</v>
      </c>
      <c r="J266" s="28" t="n">
        <v>0.0190717568166189</v>
      </c>
      <c r="K266" s="28" t="n">
        <v>0.0190717568166189</v>
      </c>
      <c r="L266" s="28" t="n">
        <v>0.0190717568166189</v>
      </c>
      <c r="M266" s="29" t="n">
        <f aca="false">H266/G266</f>
        <v>0.7</v>
      </c>
      <c r="N266" s="0" t="n">
        <f aca="false">I266/G266</f>
        <v>0.349999999999999</v>
      </c>
    </row>
    <row r="267" customFormat="false" ht="15.8" hidden="false" customHeight="false" outlineLevel="0" collapsed="false">
      <c r="A267" s="24" t="s">
        <v>16</v>
      </c>
      <c r="B267" s="24" t="s">
        <v>119</v>
      </c>
      <c r="C267" s="24" t="s">
        <v>1660</v>
      </c>
      <c r="D267" s="0" t="str">
        <f aca="false">VLOOKUP(A267,Nomenclature!$D$1:$E$9,2,0)</f>
        <v>04</v>
      </c>
      <c r="E267" s="0" t="str">
        <f aca="false">VLOOKUP(B267,Nomenclature!$J$1:$K$97,2,0)</f>
        <v>87</v>
      </c>
      <c r="F267" s="0" t="str">
        <f aca="false">CONCATENATE(D267,E267)</f>
        <v>0487</v>
      </c>
      <c r="G267" s="30" t="n">
        <v>2.05716113898851</v>
      </c>
      <c r="H267" s="28" t="n">
        <v>1.44001279729196</v>
      </c>
      <c r="I267" s="28" t="n">
        <v>0.72000639864598</v>
      </c>
      <c r="J267" s="28" t="n">
        <v>0.72000639864598</v>
      </c>
      <c r="K267" s="28" t="n">
        <v>0.72000639864598</v>
      </c>
      <c r="L267" s="28" t="n">
        <v>0.72000639864598</v>
      </c>
      <c r="M267" s="29" t="n">
        <f aca="false">H267/G267</f>
        <v>0.700000000000002</v>
      </c>
      <c r="N267" s="0" t="n">
        <f aca="false">I267/G267</f>
        <v>0.350000000000001</v>
      </c>
    </row>
    <row r="268" customFormat="false" ht="15.8" hidden="false" customHeight="false" outlineLevel="0" collapsed="false">
      <c r="A268" s="24" t="s">
        <v>16</v>
      </c>
      <c r="B268" s="24" t="s">
        <v>120</v>
      </c>
      <c r="C268" s="24" t="s">
        <v>1660</v>
      </c>
      <c r="D268" s="0" t="str">
        <f aca="false">VLOOKUP(A268,Nomenclature!$D$1:$E$9,2,0)</f>
        <v>04</v>
      </c>
      <c r="E268" s="0" t="str">
        <f aca="false">VLOOKUP(B268,Nomenclature!$J$1:$K$97,2,0)</f>
        <v>88</v>
      </c>
      <c r="F268" s="0" t="str">
        <f aca="false">CONCATENATE(D268,E268)</f>
        <v>0488</v>
      </c>
      <c r="G268" s="30" t="n">
        <v>2.33881135325658</v>
      </c>
      <c r="H268" s="28" t="n">
        <v>1.63716794727961</v>
      </c>
      <c r="I268" s="28" t="n">
        <v>0.818583973639803</v>
      </c>
      <c r="J268" s="28" t="n">
        <v>0.818583973639803</v>
      </c>
      <c r="K268" s="28" t="n">
        <v>0.818583973639803</v>
      </c>
      <c r="L268" s="28" t="n">
        <v>0.818583973639803</v>
      </c>
      <c r="M268" s="29" t="n">
        <f aca="false">H268/G268</f>
        <v>0.700000000000002</v>
      </c>
      <c r="N268" s="0" t="n">
        <f aca="false">I268/G268</f>
        <v>0.35</v>
      </c>
    </row>
    <row r="269" customFormat="false" ht="15.8" hidden="false" customHeight="false" outlineLevel="0" collapsed="false">
      <c r="A269" s="24" t="s">
        <v>16</v>
      </c>
      <c r="B269" s="24" t="s">
        <v>121</v>
      </c>
      <c r="C269" s="24" t="s">
        <v>1660</v>
      </c>
      <c r="D269" s="0" t="str">
        <f aca="false">VLOOKUP(A269,Nomenclature!$D$1:$E$9,2,0)</f>
        <v>04</v>
      </c>
      <c r="E269" s="0" t="str">
        <f aca="false">VLOOKUP(B269,Nomenclature!$J$1:$K$97,2,0)</f>
        <v>94</v>
      </c>
      <c r="F269" s="0" t="str">
        <f aca="false">CONCATENATE(D269,E269)</f>
        <v>0494</v>
      </c>
      <c r="G269" s="30" t="n">
        <v>0.521139195230286</v>
      </c>
      <c r="H269" s="28" t="n">
        <v>0.3647974366612</v>
      </c>
      <c r="I269" s="28" t="n">
        <v>0.1823987183306</v>
      </c>
      <c r="J269" s="28" t="n">
        <v>0.1823987183306</v>
      </c>
      <c r="K269" s="28" t="n">
        <v>0.1823987183306</v>
      </c>
      <c r="L269" s="28" t="n">
        <v>0.1823987183306</v>
      </c>
      <c r="M269" s="29" t="n">
        <f aca="false">H269/G269</f>
        <v>0.7</v>
      </c>
      <c r="N269" s="0" t="n">
        <f aca="false">I269/G269</f>
        <v>0.35</v>
      </c>
    </row>
    <row r="270" customFormat="false" ht="15.8" hidden="false" customHeight="false" outlineLevel="0" collapsed="false">
      <c r="A270" s="24" t="s">
        <v>17</v>
      </c>
      <c r="B270" s="24" t="s">
        <v>122</v>
      </c>
      <c r="C270" s="24" t="s">
        <v>1660</v>
      </c>
      <c r="D270" s="0" t="str">
        <f aca="false">VLOOKUP(A270,Nomenclature!$D$1:$E$9,2,0)</f>
        <v>05</v>
      </c>
      <c r="E270" s="0" t="str">
        <f aca="false">VLOOKUP(B270,Nomenclature!$J$1:$K$97,2,0)</f>
        <v>13</v>
      </c>
      <c r="F270" s="0" t="str">
        <f aca="false">CONCATENATE(D270,E270)</f>
        <v>0513</v>
      </c>
      <c r="G270" s="30" t="n">
        <v>0.0688656310268868</v>
      </c>
      <c r="H270" s="28" t="n">
        <v>0.0482059417188207</v>
      </c>
      <c r="I270" s="28" t="n">
        <v>0.0241029708594104</v>
      </c>
      <c r="J270" s="28" t="n">
        <v>0.0241029708594104</v>
      </c>
      <c r="K270" s="28" t="n">
        <v>0.0241029708594104</v>
      </c>
      <c r="L270" s="28" t="n">
        <v>0.0241029708594104</v>
      </c>
      <c r="M270" s="29" t="n">
        <f aca="false">H270/G270</f>
        <v>0.699999999999999</v>
      </c>
      <c r="N270" s="0" t="n">
        <f aca="false">I270/G270</f>
        <v>0.35</v>
      </c>
    </row>
    <row r="271" customFormat="false" ht="15.8" hidden="false" customHeight="false" outlineLevel="0" collapsed="false">
      <c r="A271" s="24" t="s">
        <v>17</v>
      </c>
      <c r="B271" s="24" t="s">
        <v>123</v>
      </c>
      <c r="C271" s="24" t="s">
        <v>1660</v>
      </c>
      <c r="D271" s="0" t="str">
        <f aca="false">VLOOKUP(A271,Nomenclature!$D$1:$E$9,2,0)</f>
        <v>05</v>
      </c>
      <c r="E271" s="0" t="str">
        <f aca="false">VLOOKUP(B271,Nomenclature!$J$1:$K$97,2,0)</f>
        <v>51</v>
      </c>
      <c r="F271" s="0" t="str">
        <f aca="false">CONCATENATE(D271,E271)</f>
        <v>0551</v>
      </c>
      <c r="G271" s="30" t="n">
        <v>0.660206681524205</v>
      </c>
      <c r="H271" s="28" t="n">
        <v>0.462144677066943</v>
      </c>
      <c r="I271" s="28" t="n">
        <v>0.231072338533472</v>
      </c>
      <c r="J271" s="28" t="n">
        <v>0.231072338533472</v>
      </c>
      <c r="K271" s="28" t="n">
        <v>0.231072338533472</v>
      </c>
      <c r="L271" s="28" t="n">
        <v>0.231072338533472</v>
      </c>
      <c r="M271" s="29" t="n">
        <f aca="false">H271/G271</f>
        <v>0.699999999999999</v>
      </c>
      <c r="N271" s="0" t="n">
        <f aca="false">I271/G271</f>
        <v>0.35</v>
      </c>
    </row>
    <row r="272" customFormat="false" ht="15.8" hidden="false" customHeight="false" outlineLevel="0" collapsed="false">
      <c r="A272" s="24" t="s">
        <v>17</v>
      </c>
      <c r="B272" s="24" t="s">
        <v>124</v>
      </c>
      <c r="C272" s="24" t="s">
        <v>1660</v>
      </c>
      <c r="D272" s="0" t="str">
        <f aca="false">VLOOKUP(A272,Nomenclature!$D$1:$E$9,2,0)</f>
        <v>05</v>
      </c>
      <c r="E272" s="0" t="str">
        <f aca="false">VLOOKUP(B272,Nomenclature!$J$1:$K$97,2,0)</f>
        <v>52</v>
      </c>
      <c r="F272" s="0" t="str">
        <f aca="false">CONCATENATE(D272,E272)</f>
        <v>0552</v>
      </c>
      <c r="G272" s="30" t="n">
        <v>0.898338939680352</v>
      </c>
      <c r="H272" s="28" t="n">
        <v>0.628837257776246</v>
      </c>
      <c r="I272" s="28" t="n">
        <v>0.314418628888123</v>
      </c>
      <c r="J272" s="28" t="n">
        <v>0.314418628888123</v>
      </c>
      <c r="K272" s="28" t="n">
        <v>0.314418628888123</v>
      </c>
      <c r="L272" s="28" t="n">
        <v>0.314418628888123</v>
      </c>
      <c r="M272" s="29" t="n">
        <f aca="false">H272/G272</f>
        <v>0.7</v>
      </c>
      <c r="N272" s="0" t="n">
        <f aca="false">I272/G272</f>
        <v>0.35</v>
      </c>
    </row>
    <row r="273" customFormat="false" ht="15.8" hidden="false" customHeight="false" outlineLevel="0" collapsed="false">
      <c r="A273" s="24" t="s">
        <v>17</v>
      </c>
      <c r="B273" s="24" t="s">
        <v>125</v>
      </c>
      <c r="C273" s="24" t="s">
        <v>1660</v>
      </c>
      <c r="D273" s="0" t="str">
        <f aca="false">VLOOKUP(A273,Nomenclature!$D$1:$E$9,2,0)</f>
        <v>05</v>
      </c>
      <c r="E273" s="0" t="str">
        <f aca="false">VLOOKUP(B273,Nomenclature!$J$1:$K$97,2,0)</f>
        <v>89</v>
      </c>
      <c r="F273" s="0" t="str">
        <f aca="false">CONCATENATE(D273,E273)</f>
        <v>0589</v>
      </c>
      <c r="G273" s="30" t="n">
        <v>0.149690762000284</v>
      </c>
      <c r="H273" s="28" t="n">
        <v>0.104783533400199</v>
      </c>
      <c r="I273" s="28" t="n">
        <v>0.0523917667000993</v>
      </c>
      <c r="J273" s="28" t="n">
        <v>0.0523917667000993</v>
      </c>
      <c r="K273" s="28" t="n">
        <v>0.0523917667000993</v>
      </c>
      <c r="L273" s="28" t="n">
        <v>0.0523917667000993</v>
      </c>
      <c r="M273" s="29" t="n">
        <f aca="false">H273/G273</f>
        <v>0.700000000000001</v>
      </c>
      <c r="N273" s="0" t="n">
        <f aca="false">I273/G273</f>
        <v>0.349999999999999</v>
      </c>
    </row>
    <row r="274" customFormat="false" ht="15.8" hidden="false" customHeight="false" outlineLevel="0" collapsed="false">
      <c r="A274" s="24" t="s">
        <v>17</v>
      </c>
      <c r="B274" s="24" t="s">
        <v>126</v>
      </c>
      <c r="C274" s="24" t="s">
        <v>1660</v>
      </c>
      <c r="D274" s="0" t="str">
        <f aca="false">VLOOKUP(A274,Nomenclature!$D$1:$E$9,2,0)</f>
        <v>05</v>
      </c>
      <c r="E274" s="0" t="str">
        <f aca="false">VLOOKUP(B274,Nomenclature!$J$1:$K$97,2,0)</f>
        <v>90</v>
      </c>
      <c r="F274" s="0" t="str">
        <f aca="false">CONCATENATE(D274,E274)</f>
        <v>0590</v>
      </c>
      <c r="G274" s="30" t="n">
        <v>0.0570834321801112</v>
      </c>
      <c r="H274" s="28" t="n">
        <v>0.0399584025260778</v>
      </c>
      <c r="I274" s="28" t="n">
        <v>0.0199792012630389</v>
      </c>
      <c r="J274" s="28" t="n">
        <v>0.0199792012630389</v>
      </c>
      <c r="K274" s="28" t="n">
        <v>0.0199792012630389</v>
      </c>
      <c r="L274" s="28" t="n">
        <v>0.0199792012630389</v>
      </c>
      <c r="M274" s="29" t="n">
        <f aca="false">H274/G274</f>
        <v>0.699999999999999</v>
      </c>
      <c r="N274" s="0" t="n">
        <f aca="false">I274/G274</f>
        <v>0.35</v>
      </c>
    </row>
    <row r="275" customFormat="false" ht="15.8" hidden="false" customHeight="false" outlineLevel="0" collapsed="false">
      <c r="A275" s="24" t="s">
        <v>18</v>
      </c>
      <c r="B275" s="24" t="s">
        <v>127</v>
      </c>
      <c r="C275" s="24" t="s">
        <v>1660</v>
      </c>
      <c r="D275" s="0" t="str">
        <f aca="false">VLOOKUP(A275,Nomenclature!$D$1:$E$9,2,0)</f>
        <v>06</v>
      </c>
      <c r="E275" s="0" t="str">
        <f aca="false">VLOOKUP(B275,Nomenclature!$J$1:$K$97,2,0)</f>
        <v>01</v>
      </c>
      <c r="F275" s="0" t="str">
        <f aca="false">CONCATENATE(D275,E275)</f>
        <v>0601</v>
      </c>
      <c r="G275" s="30" t="n">
        <v>0.116818039280575</v>
      </c>
      <c r="H275" s="28" t="n">
        <v>0.0817726274964024</v>
      </c>
      <c r="I275" s="28" t="n">
        <v>0.0408863137482012</v>
      </c>
      <c r="J275" s="28" t="n">
        <v>0.0408863137482012</v>
      </c>
      <c r="K275" s="28" t="n">
        <v>0.0408863137482012</v>
      </c>
      <c r="L275" s="28" t="n">
        <v>0.0408863137482012</v>
      </c>
      <c r="M275" s="29" t="n">
        <f aca="false">H275/G275</f>
        <v>0.699999999999999</v>
      </c>
      <c r="N275" s="0" t="n">
        <f aca="false">I275/G275</f>
        <v>0.35</v>
      </c>
    </row>
    <row r="276" customFormat="false" ht="15.8" hidden="false" customHeight="false" outlineLevel="0" collapsed="false">
      <c r="A276" s="24" t="s">
        <v>18</v>
      </c>
      <c r="B276" s="24" t="s">
        <v>128</v>
      </c>
      <c r="C276" s="24" t="s">
        <v>1660</v>
      </c>
      <c r="D276" s="0" t="str">
        <f aca="false">VLOOKUP(A276,Nomenclature!$D$1:$E$9,2,0)</f>
        <v>06</v>
      </c>
      <c r="E276" s="0" t="str">
        <f aca="false">VLOOKUP(B276,Nomenclature!$J$1:$K$97,2,0)</f>
        <v>07</v>
      </c>
      <c r="F276" s="0" t="str">
        <f aca="false">CONCATENATE(D276,E276)</f>
        <v>0607</v>
      </c>
      <c r="G276" s="30" t="n">
        <v>0.0576582454386156</v>
      </c>
      <c r="H276" s="28" t="n">
        <v>0.0403607718070309</v>
      </c>
      <c r="I276" s="28" t="n">
        <v>0.0201803859035155</v>
      </c>
      <c r="J276" s="28" t="n">
        <v>0.0201803859035155</v>
      </c>
      <c r="K276" s="28" t="n">
        <v>0.0201803859035155</v>
      </c>
      <c r="L276" s="28" t="n">
        <v>0.0201803859035155</v>
      </c>
      <c r="M276" s="29" t="n">
        <f aca="false">H276/G276</f>
        <v>0.7</v>
      </c>
      <c r="N276" s="0" t="n">
        <f aca="false">I276/G276</f>
        <v>0.350000000000001</v>
      </c>
    </row>
    <row r="277" customFormat="false" ht="15.8" hidden="false" customHeight="false" outlineLevel="0" collapsed="false">
      <c r="A277" s="24" t="s">
        <v>18</v>
      </c>
      <c r="B277" s="24" t="s">
        <v>129</v>
      </c>
      <c r="C277" s="24" t="s">
        <v>1660</v>
      </c>
      <c r="D277" s="0" t="str">
        <f aca="false">VLOOKUP(A277,Nomenclature!$D$1:$E$9,2,0)</f>
        <v>06</v>
      </c>
      <c r="E277" s="0" t="str">
        <f aca="false">VLOOKUP(B277,Nomenclature!$J$1:$K$97,2,0)</f>
        <v>14</v>
      </c>
      <c r="F277" s="0" t="str">
        <f aca="false">CONCATENATE(D277,E277)</f>
        <v>0614</v>
      </c>
      <c r="G277" s="30" t="n">
        <v>0.10581404453594</v>
      </c>
      <c r="H277" s="28" t="n">
        <v>0.0740698311751582</v>
      </c>
      <c r="I277" s="28" t="n">
        <v>0.0370349155875791</v>
      </c>
      <c r="J277" s="28" t="n">
        <v>0.0370349155875791</v>
      </c>
      <c r="K277" s="28" t="n">
        <v>0.0370349155875791</v>
      </c>
      <c r="L277" s="28" t="n">
        <v>0.0370349155875791</v>
      </c>
      <c r="M277" s="29" t="n">
        <f aca="false">H277/G277</f>
        <v>0.700000000000002</v>
      </c>
      <c r="N277" s="0" t="n">
        <f aca="false">I277/G277</f>
        <v>0.350000000000001</v>
      </c>
    </row>
    <row r="278" customFormat="false" ht="15.8" hidden="false" customHeight="false" outlineLevel="0" collapsed="false">
      <c r="A278" s="24" t="s">
        <v>18</v>
      </c>
      <c r="B278" s="24" t="s">
        <v>130</v>
      </c>
      <c r="C278" s="24" t="s">
        <v>1660</v>
      </c>
      <c r="D278" s="0" t="str">
        <f aca="false">VLOOKUP(A278,Nomenclature!$D$1:$E$9,2,0)</f>
        <v>06</v>
      </c>
      <c r="E278" s="0" t="str">
        <f aca="false">VLOOKUP(B278,Nomenclature!$J$1:$K$97,2,0)</f>
        <v>34</v>
      </c>
      <c r="F278" s="0" t="str">
        <f aca="false">CONCATENATE(D278,E278)</f>
        <v>0634</v>
      </c>
      <c r="G278" s="30" t="n">
        <v>1.58939569645074</v>
      </c>
      <c r="H278" s="28" t="n">
        <v>1.11257698751552</v>
      </c>
      <c r="I278" s="28" t="n">
        <v>0.55628849375776</v>
      </c>
      <c r="J278" s="28" t="n">
        <v>0.55628849375776</v>
      </c>
      <c r="K278" s="28" t="n">
        <v>0.55628849375776</v>
      </c>
      <c r="L278" s="28" t="n">
        <v>0.55628849375776</v>
      </c>
      <c r="M278" s="29" t="n">
        <f aca="false">H278/G278</f>
        <v>0.700000000000001</v>
      </c>
      <c r="N278" s="0" t="n">
        <f aca="false">I278/G278</f>
        <v>0.350000000000001</v>
      </c>
    </row>
    <row r="279" customFormat="false" ht="15.8" hidden="false" customHeight="false" outlineLevel="0" collapsed="false">
      <c r="A279" s="24" t="s">
        <v>18</v>
      </c>
      <c r="B279" s="24" t="s">
        <v>131</v>
      </c>
      <c r="C279" s="24" t="s">
        <v>1660</v>
      </c>
      <c r="D279" s="0" t="str">
        <f aca="false">VLOOKUP(A279,Nomenclature!$D$1:$E$9,2,0)</f>
        <v>06</v>
      </c>
      <c r="E279" s="0" t="str">
        <f aca="false">VLOOKUP(B279,Nomenclature!$J$1:$K$97,2,0)</f>
        <v>35</v>
      </c>
      <c r="F279" s="0" t="str">
        <f aca="false">CONCATENATE(D279,E279)</f>
        <v>0635</v>
      </c>
      <c r="G279" s="30" t="n">
        <v>6.07729245654783</v>
      </c>
      <c r="H279" s="28" t="n">
        <v>4.25410471958348</v>
      </c>
      <c r="I279" s="28" t="n">
        <v>2.12705235979174</v>
      </c>
      <c r="J279" s="28" t="n">
        <v>2.12705235979174</v>
      </c>
      <c r="K279" s="28" t="n">
        <v>2.12705235979174</v>
      </c>
      <c r="L279" s="28" t="n">
        <v>2.12705235979174</v>
      </c>
      <c r="M279" s="29" t="n">
        <f aca="false">H279/G279</f>
        <v>0.7</v>
      </c>
      <c r="N279" s="0" t="n">
        <f aca="false">I279/G279</f>
        <v>0.35</v>
      </c>
    </row>
    <row r="280" customFormat="false" ht="15.8" hidden="false" customHeight="false" outlineLevel="0" collapsed="false">
      <c r="A280" s="24" t="s">
        <v>18</v>
      </c>
      <c r="B280" s="24" t="s">
        <v>132</v>
      </c>
      <c r="C280" s="24" t="s">
        <v>1660</v>
      </c>
      <c r="D280" s="0" t="str">
        <f aca="false">VLOOKUP(A280,Nomenclature!$D$1:$E$9,2,0)</f>
        <v>06</v>
      </c>
      <c r="E280" s="0" t="str">
        <f aca="false">VLOOKUP(B280,Nomenclature!$J$1:$K$97,2,0)</f>
        <v>36</v>
      </c>
      <c r="F280" s="0" t="str">
        <f aca="false">CONCATENATE(D280,E280)</f>
        <v>0636</v>
      </c>
      <c r="G280" s="30" t="n">
        <v>1.58939569645074</v>
      </c>
      <c r="H280" s="28" t="n">
        <v>1.11257698751552</v>
      </c>
      <c r="I280" s="28" t="n">
        <v>0.55628849375776</v>
      </c>
      <c r="J280" s="28" t="n">
        <v>0.55628849375776</v>
      </c>
      <c r="K280" s="28" t="n">
        <v>0.55628849375776</v>
      </c>
      <c r="L280" s="28" t="n">
        <v>0.55628849375776</v>
      </c>
      <c r="M280" s="29" t="n">
        <f aca="false">H280/G280</f>
        <v>0.700000000000001</v>
      </c>
      <c r="N280" s="0" t="n">
        <f aca="false">I280/G280</f>
        <v>0.350000000000001</v>
      </c>
    </row>
    <row r="281" customFormat="false" ht="15.8" hidden="false" customHeight="false" outlineLevel="0" collapsed="false">
      <c r="A281" s="24" t="s">
        <v>19</v>
      </c>
      <c r="B281" s="24" t="s">
        <v>54</v>
      </c>
      <c r="C281" s="24" t="s">
        <v>1660</v>
      </c>
      <c r="D281" s="0" t="str">
        <f aca="false">VLOOKUP(A281,Nomenclature!$D$1:$E$9,2,0)</f>
        <v>07</v>
      </c>
      <c r="E281" s="0" t="str">
        <f aca="false">VLOOKUP(B281,Nomenclature!$J$1:$K$97,2,0)</f>
        <v>16</v>
      </c>
      <c r="F281" s="0" t="str">
        <f aca="false">CONCATENATE(D281,E281)</f>
        <v>0716</v>
      </c>
      <c r="G281" s="30" t="n">
        <v>8.22375639368049</v>
      </c>
      <c r="H281" s="28" t="n">
        <v>5.75662947557634</v>
      </c>
      <c r="I281" s="28" t="n">
        <v>2.87831473778817</v>
      </c>
      <c r="J281" s="28" t="n">
        <v>2.87831473778817</v>
      </c>
      <c r="K281" s="28" t="n">
        <v>2.87831473778817</v>
      </c>
      <c r="L281" s="28" t="n">
        <v>2.87831473778817</v>
      </c>
      <c r="M281" s="29" t="n">
        <f aca="false">H281/G281</f>
        <v>0.7</v>
      </c>
      <c r="N281" s="0" t="n">
        <f aca="false">I281/G281</f>
        <v>0.35</v>
      </c>
    </row>
    <row r="282" customFormat="false" ht="15.8" hidden="false" customHeight="false" outlineLevel="0" collapsed="false">
      <c r="A282" s="24" t="s">
        <v>19</v>
      </c>
      <c r="B282" s="24" t="s">
        <v>133</v>
      </c>
      <c r="C282" s="24" t="s">
        <v>1660</v>
      </c>
      <c r="D282" s="0" t="str">
        <f aca="false">VLOOKUP(A282,Nomenclature!$D$1:$E$9,2,0)</f>
        <v>07</v>
      </c>
      <c r="E282" s="0" t="str">
        <f aca="false">VLOOKUP(B282,Nomenclature!$J$1:$K$97,2,0)</f>
        <v>18</v>
      </c>
      <c r="F282" s="0" t="str">
        <f aca="false">CONCATENATE(D282,E282)</f>
        <v>0718</v>
      </c>
      <c r="G282" s="30" t="n">
        <v>18.4999141913579</v>
      </c>
      <c r="H282" s="28" t="n">
        <v>12.9499399339505</v>
      </c>
      <c r="I282" s="28" t="n">
        <v>6.47496996697527</v>
      </c>
      <c r="J282" s="28" t="n">
        <v>6.47496996697527</v>
      </c>
      <c r="K282" s="28" t="n">
        <v>6.47496996697527</v>
      </c>
      <c r="L282" s="28" t="n">
        <v>6.47496996697527</v>
      </c>
      <c r="M282" s="29" t="n">
        <f aca="false">H282/G282</f>
        <v>0.699999999999998</v>
      </c>
      <c r="N282" s="0" t="n">
        <f aca="false">I282/G282</f>
        <v>0.35</v>
      </c>
    </row>
    <row r="283" customFormat="false" ht="15.8" hidden="false" customHeight="false" outlineLevel="0" collapsed="false">
      <c r="A283" s="24" t="s">
        <v>19</v>
      </c>
      <c r="B283" s="24" t="s">
        <v>136</v>
      </c>
      <c r="C283" s="24" t="s">
        <v>1660</v>
      </c>
      <c r="D283" s="0" t="str">
        <f aca="false">VLOOKUP(A283,Nomenclature!$D$1:$E$9,2,0)</f>
        <v>07</v>
      </c>
      <c r="E283" s="0" t="str">
        <f aca="false">VLOOKUP(B283,Nomenclature!$J$1:$K$97,2,0)</f>
        <v>32</v>
      </c>
      <c r="F283" s="0" t="str">
        <f aca="false">CONCATENATE(D283,E283)</f>
        <v>0732</v>
      </c>
      <c r="G283" s="30" t="n">
        <v>23.484943112118</v>
      </c>
      <c r="H283" s="28" t="n">
        <v>16.4394601784826</v>
      </c>
      <c r="I283" s="28" t="n">
        <v>8.21973008924129</v>
      </c>
      <c r="J283" s="28" t="n">
        <v>8.21973008924129</v>
      </c>
      <c r="K283" s="28" t="n">
        <v>8.21973008924129</v>
      </c>
      <c r="L283" s="28" t="n">
        <v>8.21973008924129</v>
      </c>
      <c r="M283" s="29" t="n">
        <f aca="false">H283/G283</f>
        <v>0.7</v>
      </c>
      <c r="N283" s="0" t="n">
        <f aca="false">I283/G283</f>
        <v>0.35</v>
      </c>
    </row>
    <row r="284" customFormat="false" ht="15.8" hidden="false" customHeight="false" outlineLevel="0" collapsed="false">
      <c r="A284" s="24" t="s">
        <v>19</v>
      </c>
      <c r="B284" s="24" t="s">
        <v>139</v>
      </c>
      <c r="C284" s="24" t="s">
        <v>1660</v>
      </c>
      <c r="D284" s="0" t="str">
        <f aca="false">VLOOKUP(A284,Nomenclature!$D$1:$E$9,2,0)</f>
        <v>07</v>
      </c>
      <c r="E284" s="0" t="str">
        <f aca="false">VLOOKUP(B284,Nomenclature!$J$1:$K$97,2,0)</f>
        <v>33</v>
      </c>
      <c r="F284" s="0" t="str">
        <f aca="false">CONCATENATE(D284,E284)</f>
        <v>0733</v>
      </c>
      <c r="G284" s="30" t="n">
        <v>1.98238818364245</v>
      </c>
      <c r="H284" s="28" t="n">
        <v>1.38767172854971</v>
      </c>
      <c r="I284" s="28" t="n">
        <v>0.693835864274856</v>
      </c>
      <c r="J284" s="28" t="n">
        <v>0.693835864274856</v>
      </c>
      <c r="K284" s="28" t="n">
        <v>0.693835864274856</v>
      </c>
      <c r="L284" s="28" t="n">
        <v>0.693835864274856</v>
      </c>
    </row>
    <row r="285" customFormat="false" ht="15.8" hidden="false" customHeight="false" outlineLevel="0" collapsed="false">
      <c r="A285" s="24" t="s">
        <v>19</v>
      </c>
      <c r="B285" s="24" t="s">
        <v>140</v>
      </c>
      <c r="C285" s="24" t="s">
        <v>1660</v>
      </c>
      <c r="D285" s="0" t="str">
        <f aca="false">VLOOKUP(A285,Nomenclature!$D$1:$E$9,2,0)</f>
        <v>07</v>
      </c>
      <c r="E285" s="0" t="str">
        <f aca="false">VLOOKUP(B285,Nomenclature!$J$1:$K$97,2,0)</f>
        <v>43</v>
      </c>
      <c r="F285" s="0" t="str">
        <f aca="false">CONCATENATE(D285,E285)</f>
        <v>0743</v>
      </c>
      <c r="G285" s="30" t="n">
        <v>0.890492467743868</v>
      </c>
      <c r="H285" s="28" t="n">
        <v>0.623344727420707</v>
      </c>
      <c r="I285" s="28" t="n">
        <v>0.311672363710354</v>
      </c>
      <c r="J285" s="28" t="n">
        <v>0.311672363710354</v>
      </c>
      <c r="K285" s="28" t="n">
        <v>0.311672363710354</v>
      </c>
      <c r="L285" s="28" t="n">
        <v>0.311672363710354</v>
      </c>
    </row>
    <row r="286" customFormat="false" ht="15.8" hidden="false" customHeight="false" outlineLevel="0" collapsed="false">
      <c r="A286" s="24" t="s">
        <v>19</v>
      </c>
      <c r="B286" s="24" t="s">
        <v>141</v>
      </c>
      <c r="C286" s="24" t="s">
        <v>1660</v>
      </c>
      <c r="D286" s="0" t="str">
        <f aca="false">VLOOKUP(A286,Nomenclature!$D$1:$E$9,2,0)</f>
        <v>07</v>
      </c>
      <c r="E286" s="0" t="str">
        <f aca="false">VLOOKUP(B286,Nomenclature!$J$1:$K$97,2,0)</f>
        <v>59</v>
      </c>
      <c r="F286" s="0" t="str">
        <f aca="false">CONCATENATE(D286,E286)</f>
        <v>0759</v>
      </c>
      <c r="G286" s="30" t="n">
        <v>11.1338952428414</v>
      </c>
      <c r="H286" s="28" t="n">
        <v>7.79372666998897</v>
      </c>
      <c r="I286" s="28" t="n">
        <v>3.89686333499449</v>
      </c>
      <c r="J286" s="28" t="n">
        <v>3.89686333499449</v>
      </c>
      <c r="K286" s="28" t="n">
        <v>3.89686333499449</v>
      </c>
      <c r="L286" s="28" t="n">
        <v>3.89686333499449</v>
      </c>
    </row>
    <row r="287" customFormat="false" ht="15.8" hidden="false" customHeight="false" outlineLevel="0" collapsed="false">
      <c r="A287" s="24" t="s">
        <v>19</v>
      </c>
      <c r="B287" s="24" t="s">
        <v>149</v>
      </c>
      <c r="C287" s="24" t="s">
        <v>1660</v>
      </c>
      <c r="D287" s="0" t="str">
        <f aca="false">VLOOKUP(A287,Nomenclature!$D$1:$E$9,2,0)</f>
        <v>07</v>
      </c>
      <c r="E287" s="0" t="str">
        <f aca="false">VLOOKUP(B287,Nomenclature!$J$1:$K$97,2,0)</f>
        <v>60</v>
      </c>
      <c r="F287" s="0" t="str">
        <f aca="false">CONCATENATE(D287,E287)</f>
        <v>0760</v>
      </c>
      <c r="G287" s="30" t="n">
        <v>0</v>
      </c>
      <c r="H287" s="28" t="n">
        <v>0</v>
      </c>
      <c r="I287" s="28" t="n">
        <v>0</v>
      </c>
      <c r="J287" s="28" t="n">
        <v>0</v>
      </c>
      <c r="K287" s="28" t="n">
        <v>0</v>
      </c>
      <c r="L287" s="28" t="n">
        <v>0</v>
      </c>
    </row>
    <row r="288" customFormat="false" ht="15.8" hidden="false" customHeight="false" outlineLevel="0" collapsed="false">
      <c r="A288" s="24" t="s">
        <v>19</v>
      </c>
      <c r="B288" s="24" t="s">
        <v>142</v>
      </c>
      <c r="C288" s="24" t="s">
        <v>1660</v>
      </c>
      <c r="D288" s="0" t="str">
        <f aca="false">VLOOKUP(A288,Nomenclature!$D$1:$E$9,2,0)</f>
        <v>07</v>
      </c>
      <c r="E288" s="0" t="str">
        <f aca="false">VLOOKUP(B288,Nomenclature!$J$1:$K$97,2,0)</f>
        <v>61</v>
      </c>
      <c r="F288" s="0" t="str">
        <f aca="false">CONCATENATE(D288,E288)</f>
        <v>0761</v>
      </c>
      <c r="G288" s="30" t="n">
        <v>7.67872160272438</v>
      </c>
      <c r="H288" s="28" t="n">
        <v>5.37510512190707</v>
      </c>
      <c r="I288" s="28" t="n">
        <v>2.68755256095353</v>
      </c>
      <c r="J288" s="28" t="n">
        <v>2.68755256095353</v>
      </c>
      <c r="K288" s="28" t="n">
        <v>2.68755256095353</v>
      </c>
      <c r="L288" s="28" t="n">
        <v>2.68755256095353</v>
      </c>
    </row>
    <row r="289" customFormat="false" ht="15.8" hidden="false" customHeight="false" outlineLevel="0" collapsed="false">
      <c r="A289" s="24" t="s">
        <v>19</v>
      </c>
      <c r="B289" s="24" t="s">
        <v>143</v>
      </c>
      <c r="C289" s="24" t="s">
        <v>1660</v>
      </c>
      <c r="D289" s="0" t="str">
        <f aca="false">VLOOKUP(A289,Nomenclature!$D$1:$E$9,2,0)</f>
        <v>07</v>
      </c>
      <c r="E289" s="0" t="str">
        <f aca="false">VLOOKUP(B289,Nomenclature!$J$1:$K$97,2,0)</f>
        <v>65</v>
      </c>
      <c r="F289" s="0" t="str">
        <f aca="false">CONCATENATE(D289,E289)</f>
        <v>0765</v>
      </c>
      <c r="G289" s="30" t="n">
        <v>14.1264910833705</v>
      </c>
      <c r="H289" s="28" t="n">
        <v>9.88854375835936</v>
      </c>
      <c r="I289" s="28" t="n">
        <v>4.94427187917968</v>
      </c>
      <c r="J289" s="28" t="n">
        <v>4.94427187917968</v>
      </c>
      <c r="K289" s="28" t="n">
        <v>4.94427187917968</v>
      </c>
      <c r="L289" s="28" t="n">
        <v>4.94427187917968</v>
      </c>
    </row>
    <row r="290" customFormat="false" ht="15.8" hidden="false" customHeight="false" outlineLevel="0" collapsed="false">
      <c r="A290" s="24" t="s">
        <v>19</v>
      </c>
      <c r="B290" s="24" t="s">
        <v>144</v>
      </c>
      <c r="C290" s="24" t="s">
        <v>1660</v>
      </c>
      <c r="D290" s="0" t="str">
        <f aca="false">VLOOKUP(A290,Nomenclature!$D$1:$E$9,2,0)</f>
        <v>07</v>
      </c>
      <c r="E290" s="0" t="str">
        <f aca="false">VLOOKUP(B290,Nomenclature!$J$1:$K$97,2,0)</f>
        <v>80</v>
      </c>
      <c r="F290" s="0" t="str">
        <f aca="false">CONCATENATE(D290,E290)</f>
        <v>0780</v>
      </c>
      <c r="G290" s="30" t="n">
        <v>15.408126781156</v>
      </c>
      <c r="H290" s="28" t="n">
        <v>10.7856887468092</v>
      </c>
      <c r="I290" s="28" t="n">
        <v>5.3928443734046</v>
      </c>
      <c r="J290" s="28" t="n">
        <v>5.3928443734046</v>
      </c>
      <c r="K290" s="28" t="n">
        <v>5.3928443734046</v>
      </c>
      <c r="L290" s="28" t="n">
        <v>5.3928443734046</v>
      </c>
    </row>
    <row r="291" customFormat="false" ht="15.8" hidden="false" customHeight="false" outlineLevel="0" collapsed="false">
      <c r="A291" s="24" t="s">
        <v>19</v>
      </c>
      <c r="B291" s="24" t="s">
        <v>145</v>
      </c>
      <c r="C291" s="24" t="s">
        <v>1660</v>
      </c>
      <c r="D291" s="0" t="str">
        <f aca="false">VLOOKUP(A291,Nomenclature!$D$1:$E$9,2,0)</f>
        <v>07</v>
      </c>
      <c r="E291" s="0" t="str">
        <f aca="false">VLOOKUP(B291,Nomenclature!$J$1:$K$97,2,0)</f>
        <v>81</v>
      </c>
      <c r="F291" s="0" t="str">
        <f aca="false">CONCATENATE(D291,E291)</f>
        <v>0781</v>
      </c>
      <c r="G291" s="30" t="n">
        <v>3.14070645463593</v>
      </c>
      <c r="H291" s="28" t="n">
        <v>2.19849451824515</v>
      </c>
      <c r="I291" s="28" t="n">
        <v>1.09924725912258</v>
      </c>
      <c r="J291" s="28" t="n">
        <v>1.09924725912258</v>
      </c>
      <c r="K291" s="28" t="n">
        <v>1.09924725912258</v>
      </c>
      <c r="L291" s="28" t="n">
        <v>1.09924725912258</v>
      </c>
    </row>
    <row r="292" customFormat="false" ht="15.8" hidden="false" customHeight="false" outlineLevel="0" collapsed="false">
      <c r="A292" s="24" t="s">
        <v>19</v>
      </c>
      <c r="B292" s="24" t="s">
        <v>146</v>
      </c>
      <c r="C292" s="24" t="s">
        <v>1660</v>
      </c>
      <c r="D292" s="0" t="str">
        <f aca="false">VLOOKUP(A292,Nomenclature!$D$1:$E$9,2,0)</f>
        <v>07</v>
      </c>
      <c r="E292" s="0" t="str">
        <f aca="false">VLOOKUP(B292,Nomenclature!$J$1:$K$97,2,0)</f>
        <v>82</v>
      </c>
      <c r="F292" s="0" t="str">
        <f aca="false">CONCATENATE(D292,E292)</f>
        <v>0782</v>
      </c>
      <c r="G292" s="30" t="n">
        <v>5.37424948608859</v>
      </c>
      <c r="H292" s="28" t="n">
        <v>3.76197464026201</v>
      </c>
      <c r="I292" s="28" t="n">
        <v>1.88098732013101</v>
      </c>
      <c r="J292" s="28" t="n">
        <v>1.88098732013101</v>
      </c>
      <c r="K292" s="28" t="n">
        <v>1.88098732013101</v>
      </c>
      <c r="L292" s="28" t="n">
        <v>1.88098732013101</v>
      </c>
    </row>
    <row r="293" customFormat="false" ht="15.8" hidden="false" customHeight="false" outlineLevel="0" collapsed="false">
      <c r="A293" s="24" t="s">
        <v>19</v>
      </c>
      <c r="B293" s="24" t="s">
        <v>147</v>
      </c>
      <c r="C293" s="24" t="s">
        <v>1660</v>
      </c>
      <c r="D293" s="0" t="str">
        <f aca="false">VLOOKUP(A293,Nomenclature!$D$1:$E$9,2,0)</f>
        <v>07</v>
      </c>
      <c r="E293" s="0" t="str">
        <f aca="false">VLOOKUP(B293,Nomenclature!$J$1:$K$97,2,0)</f>
        <v>91</v>
      </c>
      <c r="F293" s="0" t="str">
        <f aca="false">CONCATENATE(D293,E293)</f>
        <v>0791</v>
      </c>
      <c r="G293" s="30" t="n">
        <v>3.09855278264014</v>
      </c>
      <c r="H293" s="28" t="n">
        <v>2.1689869478481</v>
      </c>
      <c r="I293" s="28" t="n">
        <v>1.08449347392405</v>
      </c>
      <c r="J293" s="28" t="n">
        <v>1.08449347392405</v>
      </c>
      <c r="K293" s="28" t="n">
        <v>1.08449347392405</v>
      </c>
      <c r="L293" s="28" t="n">
        <v>1.08449347392405</v>
      </c>
    </row>
    <row r="294" customFormat="false" ht="15.8" hidden="false" customHeight="false" outlineLevel="0" collapsed="false">
      <c r="A294" s="24" t="s">
        <v>19</v>
      </c>
      <c r="B294" s="24" t="s">
        <v>148</v>
      </c>
      <c r="C294" s="24" t="s">
        <v>1660</v>
      </c>
      <c r="D294" s="0" t="str">
        <f aca="false">VLOOKUP(A294,Nomenclature!$D$1:$E$9,2,0)</f>
        <v>07</v>
      </c>
      <c r="E294" s="0" t="str">
        <f aca="false">VLOOKUP(B294,Nomenclature!$J$1:$K$97,2,0)</f>
        <v>95</v>
      </c>
      <c r="F294" s="0" t="str">
        <f aca="false">CONCATENATE(D294,E294)</f>
        <v>0795</v>
      </c>
      <c r="G294" s="30" t="n">
        <v>2.77435000307575</v>
      </c>
      <c r="H294" s="28" t="n">
        <v>1.94204500215302</v>
      </c>
      <c r="I294" s="28" t="n">
        <v>0.971022501076511</v>
      </c>
      <c r="J294" s="28" t="n">
        <v>0.971022501076511</v>
      </c>
      <c r="K294" s="28" t="n">
        <v>0.971022501076511</v>
      </c>
      <c r="L294" s="28" t="n">
        <v>0.971022501076511</v>
      </c>
    </row>
    <row r="295" customFormat="false" ht="15.8" hidden="false" customHeight="false" outlineLevel="0" collapsed="false">
      <c r="A295" s="24" t="s">
        <v>20</v>
      </c>
      <c r="B295" s="24" t="s">
        <v>149</v>
      </c>
      <c r="C295" s="24" t="s">
        <v>1660</v>
      </c>
      <c r="D295" s="0" t="str">
        <f aca="false">VLOOKUP(A295,Nomenclature!$D$1:$E$9,2,0)</f>
        <v>08</v>
      </c>
      <c r="E295" s="0" t="str">
        <f aca="false">VLOOKUP(B295,Nomenclature!$J$1:$K$97,2,0)</f>
        <v>60</v>
      </c>
      <c r="F295" s="0" t="str">
        <f aca="false">CONCATENATE(D295,E295)</f>
        <v>0860</v>
      </c>
      <c r="G295" s="30" t="n">
        <v>0</v>
      </c>
      <c r="H295" s="28" t="n">
        <v>0</v>
      </c>
      <c r="I295" s="28" t="n">
        <v>0</v>
      </c>
      <c r="J295" s="28" t="n">
        <v>0</v>
      </c>
      <c r="K295" s="28" t="n">
        <v>0</v>
      </c>
      <c r="L295" s="28" t="n">
        <v>0</v>
      </c>
    </row>
    <row r="296" customFormat="false" ht="15.8" hidden="false" customHeight="false" outlineLevel="0" collapsed="false">
      <c r="A296" s="24" t="s">
        <v>7</v>
      </c>
      <c r="B296" s="24" t="s">
        <v>31</v>
      </c>
      <c r="C296" s="24" t="s">
        <v>1689</v>
      </c>
      <c r="D296" s="0" t="str">
        <f aca="false">VLOOKUP(A296,Nomenclature!$D$1:$E$9,2,0)</f>
        <v>01</v>
      </c>
      <c r="E296" s="0" t="str">
        <f aca="false">VLOOKUP(B296,Nomenclature!$J$1:$K$97,2,0)</f>
        <v>42</v>
      </c>
      <c r="F296" s="0" t="str">
        <f aca="false">CONCATENATE(D296,E296)</f>
        <v>0142</v>
      </c>
      <c r="G296" s="30" t="n">
        <v>2.90054421389105</v>
      </c>
      <c r="H296" s="28" t="n">
        <v>2.90054421389105</v>
      </c>
      <c r="I296" s="28" t="n">
        <v>2.90054421389105</v>
      </c>
      <c r="J296" s="28" t="n">
        <v>2.90054421389105</v>
      </c>
      <c r="K296" s="28" t="n">
        <v>2.90054421389105</v>
      </c>
      <c r="L296" s="28" t="n">
        <v>2.90054421389105</v>
      </c>
    </row>
    <row r="297" customFormat="false" ht="15.8" hidden="false" customHeight="false" outlineLevel="0" collapsed="false">
      <c r="A297" s="24" t="s">
        <v>7</v>
      </c>
      <c r="B297" s="24" t="s">
        <v>47</v>
      </c>
      <c r="C297" s="24" t="s">
        <v>1689</v>
      </c>
      <c r="D297" s="0" t="str">
        <f aca="false">VLOOKUP(A297,Nomenclature!$D$1:$E$9,2,0)</f>
        <v>01</v>
      </c>
      <c r="E297" s="0" t="str">
        <f aca="false">VLOOKUP(B297,Nomenclature!$J$1:$K$97,2,0)</f>
        <v>44</v>
      </c>
      <c r="F297" s="0" t="str">
        <f aca="false">CONCATENATE(D297,E297)</f>
        <v>0144</v>
      </c>
      <c r="G297" s="30" t="n">
        <v>3.54949434595384</v>
      </c>
      <c r="H297" s="28" t="n">
        <v>3.54949434595384</v>
      </c>
      <c r="I297" s="28" t="n">
        <v>3.54949434595384</v>
      </c>
      <c r="J297" s="28" t="n">
        <v>3.54949434595384</v>
      </c>
      <c r="K297" s="28" t="n">
        <v>3.54949434595384</v>
      </c>
      <c r="L297" s="28" t="n">
        <v>3.54949434595384</v>
      </c>
    </row>
    <row r="298" customFormat="false" ht="15.8" hidden="false" customHeight="false" outlineLevel="0" collapsed="false">
      <c r="A298" s="24" t="s">
        <v>7</v>
      </c>
      <c r="B298" s="24" t="s">
        <v>50</v>
      </c>
      <c r="C298" s="24" t="s">
        <v>1689</v>
      </c>
      <c r="D298" s="0" t="str">
        <f aca="false">VLOOKUP(A298,Nomenclature!$D$1:$E$9,2,0)</f>
        <v>01</v>
      </c>
      <c r="E298" s="0" t="str">
        <f aca="false">VLOOKUP(B298,Nomenclature!$J$1:$K$97,2,0)</f>
        <v>45</v>
      </c>
      <c r="F298" s="0" t="str">
        <f aca="false">CONCATENATE(D298,E298)</f>
        <v>0145</v>
      </c>
      <c r="G298" s="30" t="n">
        <v>1.5514625</v>
      </c>
      <c r="H298" s="28" t="n">
        <v>1.5514625</v>
      </c>
      <c r="I298" s="28" t="n">
        <v>1.5514625</v>
      </c>
      <c r="J298" s="28" t="n">
        <v>1.5514625</v>
      </c>
      <c r="K298" s="28" t="n">
        <v>1.5514625</v>
      </c>
      <c r="L298" s="28" t="n">
        <v>1.5514625</v>
      </c>
    </row>
    <row r="299" customFormat="false" ht="15.8" hidden="false" customHeight="false" outlineLevel="0" collapsed="false">
      <c r="A299" s="24" t="s">
        <v>7</v>
      </c>
      <c r="B299" s="24" t="s">
        <v>51</v>
      </c>
      <c r="C299" s="24" t="s">
        <v>1689</v>
      </c>
      <c r="D299" s="0" t="str">
        <f aca="false">VLOOKUP(A299,Nomenclature!$D$1:$E$9,2,0)</f>
        <v>01</v>
      </c>
      <c r="E299" s="0" t="str">
        <f aca="false">VLOOKUP(B299,Nomenclature!$J$1:$K$97,2,0)</f>
        <v>83</v>
      </c>
      <c r="F299" s="0" t="str">
        <f aca="false">CONCATENATE(D299,E299)</f>
        <v>0183</v>
      </c>
      <c r="G299" s="30" t="n">
        <v>8.13450725630688</v>
      </c>
      <c r="H299" s="28" t="n">
        <v>8.13450725630688</v>
      </c>
      <c r="I299" s="28" t="n">
        <v>8.13450725630688</v>
      </c>
      <c r="J299" s="28" t="n">
        <v>8.13450725630688</v>
      </c>
      <c r="K299" s="28" t="n">
        <v>8.13450725630688</v>
      </c>
      <c r="L299" s="28" t="n">
        <v>8.13450725630688</v>
      </c>
    </row>
    <row r="300" customFormat="false" ht="15.8" hidden="false" customHeight="false" outlineLevel="0" collapsed="false">
      <c r="A300" s="24" t="s">
        <v>7</v>
      </c>
      <c r="B300" s="24" t="s">
        <v>52</v>
      </c>
      <c r="C300" s="24" t="s">
        <v>1689</v>
      </c>
      <c r="D300" s="0" t="str">
        <f aca="false">VLOOKUP(A300,Nomenclature!$D$1:$E$9,2,0)</f>
        <v>01</v>
      </c>
      <c r="E300" s="0" t="str">
        <f aca="false">VLOOKUP(B300,Nomenclature!$J$1:$K$97,2,0)</f>
        <v>84</v>
      </c>
      <c r="F300" s="0" t="str">
        <f aca="false">CONCATENATE(D300,E300)</f>
        <v>0184</v>
      </c>
      <c r="G300" s="30" t="n">
        <v>3.9079990976005</v>
      </c>
      <c r="H300" s="28" t="n">
        <v>3.9079990976005</v>
      </c>
      <c r="I300" s="28" t="n">
        <v>3.9079990976005</v>
      </c>
      <c r="J300" s="28" t="n">
        <v>3.9079990976005</v>
      </c>
      <c r="K300" s="28" t="n">
        <v>3.9079990976005</v>
      </c>
      <c r="L300" s="28" t="n">
        <v>3.9079990976005</v>
      </c>
    </row>
    <row r="301" customFormat="false" ht="15.8" hidden="false" customHeight="false" outlineLevel="0" collapsed="false">
      <c r="A301" s="24" t="s">
        <v>7</v>
      </c>
      <c r="B301" s="24" t="s">
        <v>53</v>
      </c>
      <c r="C301" s="24" t="s">
        <v>1689</v>
      </c>
      <c r="D301" s="0" t="str">
        <f aca="false">VLOOKUP(A301,Nomenclature!$D$1:$E$9,2,0)</f>
        <v>01</v>
      </c>
      <c r="E301" s="0" t="str">
        <f aca="false">VLOOKUP(B301,Nomenclature!$J$1:$K$97,2,0)</f>
        <v>85</v>
      </c>
      <c r="F301" s="0" t="str">
        <f aca="false">CONCATENATE(D301,E301)</f>
        <v>0185</v>
      </c>
      <c r="G301" s="30" t="n">
        <v>10.9459588968101</v>
      </c>
      <c r="H301" s="28" t="n">
        <v>10.9459588968101</v>
      </c>
      <c r="I301" s="28" t="n">
        <v>10.9459588968101</v>
      </c>
      <c r="J301" s="28" t="n">
        <v>10.9459588968101</v>
      </c>
      <c r="K301" s="28" t="n">
        <v>10.9459588968101</v>
      </c>
      <c r="L301" s="28" t="n">
        <v>10.9459588968101</v>
      </c>
    </row>
    <row r="302" customFormat="false" ht="15.8" hidden="false" customHeight="false" outlineLevel="0" collapsed="false">
      <c r="A302" s="24" t="s">
        <v>14</v>
      </c>
      <c r="B302" s="24" t="s">
        <v>54</v>
      </c>
      <c r="C302" s="24" t="s">
        <v>1689</v>
      </c>
      <c r="D302" s="0" t="str">
        <f aca="false">VLOOKUP(A302,Nomenclature!$D$1:$E$9,2,0)</f>
        <v>02</v>
      </c>
      <c r="E302" s="0" t="str">
        <f aca="false">VLOOKUP(B302,Nomenclature!$J$1:$K$97,2,0)</f>
        <v>16</v>
      </c>
      <c r="F302" s="0" t="str">
        <f aca="false">CONCATENATE(D302,E302)</f>
        <v>0216</v>
      </c>
      <c r="G302" s="30" t="n">
        <v>11.789423515783</v>
      </c>
      <c r="H302" s="28" t="n">
        <v>11.789423515783</v>
      </c>
      <c r="I302" s="28" t="n">
        <v>11.789423515783</v>
      </c>
      <c r="J302" s="28" t="n">
        <v>11.789423515783</v>
      </c>
      <c r="K302" s="28" t="n">
        <v>11.789423515783</v>
      </c>
      <c r="L302" s="28" t="n">
        <v>11.789423515783</v>
      </c>
    </row>
    <row r="303" customFormat="false" ht="15.8" hidden="false" customHeight="false" outlineLevel="0" collapsed="false">
      <c r="A303" s="24" t="s">
        <v>14</v>
      </c>
      <c r="B303" s="24" t="s">
        <v>57</v>
      </c>
      <c r="C303" s="24" t="s">
        <v>1689</v>
      </c>
      <c r="D303" s="0" t="str">
        <f aca="false">VLOOKUP(A303,Nomenclature!$D$1:$E$9,2,0)</f>
        <v>02</v>
      </c>
      <c r="E303" s="0" t="str">
        <f aca="false">VLOOKUP(B303,Nomenclature!$J$1:$K$97,2,0)</f>
        <v>20</v>
      </c>
      <c r="F303" s="0" t="str">
        <f aca="false">CONCATENATE(D303,E303)</f>
        <v>0220</v>
      </c>
      <c r="G303" s="30" t="n">
        <v>8.99632624598906</v>
      </c>
      <c r="H303" s="28" t="n">
        <v>8.99632624598906</v>
      </c>
      <c r="I303" s="28" t="n">
        <v>8.99632624598906</v>
      </c>
      <c r="J303" s="28" t="n">
        <v>8.99632624598906</v>
      </c>
      <c r="K303" s="28" t="n">
        <v>8.99632624598906</v>
      </c>
      <c r="L303" s="28" t="n">
        <v>8.99632624598906</v>
      </c>
    </row>
    <row r="304" customFormat="false" ht="15.8" hidden="false" customHeight="false" outlineLevel="0" collapsed="false">
      <c r="A304" s="24" t="s">
        <v>14</v>
      </c>
      <c r="B304" s="24" t="s">
        <v>58</v>
      </c>
      <c r="C304" s="24" t="s">
        <v>1689</v>
      </c>
      <c r="D304" s="0" t="str">
        <f aca="false">VLOOKUP(A304,Nomenclature!$D$1:$E$9,2,0)</f>
        <v>02</v>
      </c>
      <c r="E304" s="0" t="str">
        <f aca="false">VLOOKUP(B304,Nomenclature!$J$1:$K$97,2,0)</f>
        <v>21</v>
      </c>
      <c r="F304" s="0" t="str">
        <f aca="false">CONCATENATE(D304,E304)</f>
        <v>0221</v>
      </c>
      <c r="G304" s="30" t="n">
        <v>8.98423124281757</v>
      </c>
      <c r="H304" s="28" t="n">
        <v>8.98423124281757</v>
      </c>
      <c r="I304" s="28" t="n">
        <v>8.98423124281757</v>
      </c>
      <c r="J304" s="28" t="n">
        <v>8.98423124281757</v>
      </c>
      <c r="K304" s="28" t="n">
        <v>8.98423124281757</v>
      </c>
      <c r="L304" s="28" t="n">
        <v>8.98423124281757</v>
      </c>
    </row>
    <row r="305" customFormat="false" ht="15.8" hidden="false" customHeight="false" outlineLevel="0" collapsed="false">
      <c r="A305" s="24" t="s">
        <v>14</v>
      </c>
      <c r="B305" s="24" t="s">
        <v>59</v>
      </c>
      <c r="C305" s="24" t="s">
        <v>1689</v>
      </c>
      <c r="D305" s="0" t="str">
        <f aca="false">VLOOKUP(A305,Nomenclature!$D$1:$E$9,2,0)</f>
        <v>02</v>
      </c>
      <c r="E305" s="0" t="str">
        <f aca="false">VLOOKUP(B305,Nomenclature!$J$1:$K$97,2,0)</f>
        <v>22</v>
      </c>
      <c r="F305" s="0" t="str">
        <f aca="false">CONCATENATE(D305,E305)</f>
        <v>0222</v>
      </c>
      <c r="G305" s="30" t="n">
        <v>7.86181772531739</v>
      </c>
      <c r="H305" s="28" t="n">
        <v>7.86181772531739</v>
      </c>
      <c r="I305" s="28" t="n">
        <v>7.86181772531739</v>
      </c>
      <c r="J305" s="28" t="n">
        <v>7.86181772531739</v>
      </c>
      <c r="K305" s="28" t="n">
        <v>7.86181772531739</v>
      </c>
      <c r="L305" s="28" t="n">
        <v>7.86181772531739</v>
      </c>
    </row>
    <row r="306" customFormat="false" ht="15.8" hidden="false" customHeight="false" outlineLevel="0" collapsed="false">
      <c r="A306" s="24" t="s">
        <v>14</v>
      </c>
      <c r="B306" s="24" t="s">
        <v>60</v>
      </c>
      <c r="C306" s="24" t="s">
        <v>1689</v>
      </c>
      <c r="D306" s="0" t="str">
        <f aca="false">VLOOKUP(A306,Nomenclature!$D$1:$E$9,2,0)</f>
        <v>02</v>
      </c>
      <c r="E306" s="0" t="str">
        <f aca="false">VLOOKUP(B306,Nomenclature!$J$1:$K$97,2,0)</f>
        <v>23</v>
      </c>
      <c r="F306" s="0" t="str">
        <f aca="false">CONCATENATE(D306,E306)</f>
        <v>0223</v>
      </c>
      <c r="G306" s="30" t="n">
        <v>10.6195188613739</v>
      </c>
      <c r="H306" s="28" t="n">
        <v>10.6195188613739</v>
      </c>
      <c r="I306" s="28" t="n">
        <v>10.6195188613739</v>
      </c>
      <c r="J306" s="28" t="n">
        <v>10.6195188613739</v>
      </c>
      <c r="K306" s="28" t="n">
        <v>10.6195188613739</v>
      </c>
      <c r="L306" s="28" t="n">
        <v>10.6195188613739</v>
      </c>
    </row>
    <row r="307" customFormat="false" ht="15.8" hidden="false" customHeight="false" outlineLevel="0" collapsed="false">
      <c r="A307" s="24" t="s">
        <v>14</v>
      </c>
      <c r="B307" s="24" t="s">
        <v>61</v>
      </c>
      <c r="C307" s="24" t="s">
        <v>1689</v>
      </c>
      <c r="D307" s="0" t="str">
        <f aca="false">VLOOKUP(A307,Nomenclature!$D$1:$E$9,2,0)</f>
        <v>02</v>
      </c>
      <c r="E307" s="0" t="str">
        <f aca="false">VLOOKUP(B307,Nomenclature!$J$1:$K$97,2,0)</f>
        <v>24</v>
      </c>
      <c r="F307" s="0" t="str">
        <f aca="false">CONCATENATE(D307,E307)</f>
        <v>0224</v>
      </c>
      <c r="G307" s="30" t="n">
        <v>10.2466042561228</v>
      </c>
      <c r="H307" s="28" t="n">
        <v>10.2466042561228</v>
      </c>
      <c r="I307" s="28" t="n">
        <v>10.2466042561228</v>
      </c>
      <c r="J307" s="28" t="n">
        <v>10.2466042561228</v>
      </c>
      <c r="K307" s="28" t="n">
        <v>10.2466042561228</v>
      </c>
      <c r="L307" s="28" t="n">
        <v>10.2466042561228</v>
      </c>
    </row>
    <row r="308" customFormat="false" ht="15.8" hidden="false" customHeight="false" outlineLevel="0" collapsed="false">
      <c r="A308" s="24" t="s">
        <v>14</v>
      </c>
      <c r="B308" s="24" t="s">
        <v>62</v>
      </c>
      <c r="C308" s="24" t="s">
        <v>1689</v>
      </c>
      <c r="D308" s="0" t="str">
        <f aca="false">VLOOKUP(A308,Nomenclature!$D$1:$E$9,2,0)</f>
        <v>02</v>
      </c>
      <c r="E308" s="0" t="str">
        <f aca="false">VLOOKUP(B308,Nomenclature!$J$1:$K$97,2,0)</f>
        <v>25</v>
      </c>
      <c r="F308" s="0" t="str">
        <f aca="false">CONCATENATE(D308,E308)</f>
        <v>0225</v>
      </c>
      <c r="G308" s="30" t="n">
        <v>10.0754676703378</v>
      </c>
      <c r="H308" s="28" t="n">
        <v>10.0754676703378</v>
      </c>
      <c r="I308" s="28" t="n">
        <v>10.0754676703378</v>
      </c>
      <c r="J308" s="28" t="n">
        <v>10.0754676703378</v>
      </c>
      <c r="K308" s="28" t="n">
        <v>10.0754676703378</v>
      </c>
      <c r="L308" s="28" t="n">
        <v>10.0754676703378</v>
      </c>
    </row>
    <row r="309" customFormat="false" ht="15.8" hidden="false" customHeight="false" outlineLevel="0" collapsed="false">
      <c r="A309" s="24" t="s">
        <v>14</v>
      </c>
      <c r="B309" s="24" t="s">
        <v>63</v>
      </c>
      <c r="C309" s="24" t="s">
        <v>1689</v>
      </c>
      <c r="D309" s="0" t="str">
        <f aca="false">VLOOKUP(A309,Nomenclature!$D$1:$E$9,2,0)</f>
        <v>02</v>
      </c>
      <c r="E309" s="0" t="str">
        <f aca="false">VLOOKUP(B309,Nomenclature!$J$1:$K$97,2,0)</f>
        <v>29</v>
      </c>
      <c r="F309" s="0" t="str">
        <f aca="false">CONCATENATE(D309,E309)</f>
        <v>0229</v>
      </c>
      <c r="G309" s="30" t="n">
        <v>12.223306632491</v>
      </c>
      <c r="H309" s="28" t="n">
        <v>12.223306632491</v>
      </c>
      <c r="I309" s="28" t="n">
        <v>12.223306632491</v>
      </c>
      <c r="J309" s="28" t="n">
        <v>12.223306632491</v>
      </c>
      <c r="K309" s="28" t="n">
        <v>12.223306632491</v>
      </c>
      <c r="L309" s="28" t="n">
        <v>12.223306632491</v>
      </c>
    </row>
    <row r="310" customFormat="false" ht="15.8" hidden="false" customHeight="false" outlineLevel="0" collapsed="false">
      <c r="A310" s="24" t="s">
        <v>14</v>
      </c>
      <c r="B310" s="24" t="s">
        <v>64</v>
      </c>
      <c r="C310" s="24" t="s">
        <v>1689</v>
      </c>
      <c r="D310" s="0" t="str">
        <f aca="false">VLOOKUP(A310,Nomenclature!$D$1:$E$9,2,0)</f>
        <v>02</v>
      </c>
      <c r="E310" s="0" t="str">
        <f aca="false">VLOOKUP(B310,Nomenclature!$J$1:$K$97,2,0)</f>
        <v>30</v>
      </c>
      <c r="F310" s="0" t="str">
        <f aca="false">CONCATENATE(D310,E310)</f>
        <v>0230</v>
      </c>
      <c r="G310" s="30" t="n">
        <v>12.0002720863379</v>
      </c>
      <c r="H310" s="28" t="n">
        <v>12.0002720863379</v>
      </c>
      <c r="I310" s="28" t="n">
        <v>12.0002720863379</v>
      </c>
      <c r="J310" s="28" t="n">
        <v>12.0002720863379</v>
      </c>
      <c r="K310" s="28" t="n">
        <v>12.0002720863379</v>
      </c>
      <c r="L310" s="28" t="n">
        <v>12.0002720863379</v>
      </c>
    </row>
    <row r="311" customFormat="false" ht="15.8" hidden="false" customHeight="false" outlineLevel="0" collapsed="false">
      <c r="A311" s="24" t="s">
        <v>14</v>
      </c>
      <c r="B311" s="24" t="s">
        <v>65</v>
      </c>
      <c r="C311" s="24" t="s">
        <v>1689</v>
      </c>
      <c r="D311" s="0" t="str">
        <f aca="false">VLOOKUP(A311,Nomenclature!$D$1:$E$9,2,0)</f>
        <v>02</v>
      </c>
      <c r="E311" s="0" t="str">
        <f aca="false">VLOOKUP(B311,Nomenclature!$J$1:$K$97,2,0)</f>
        <v>31</v>
      </c>
      <c r="F311" s="0" t="str">
        <f aca="false">CONCATENATE(D311,E311)</f>
        <v>0231</v>
      </c>
      <c r="G311" s="30" t="n">
        <v>6.25943207422859</v>
      </c>
      <c r="H311" s="28" t="n">
        <v>6.25943207422859</v>
      </c>
      <c r="I311" s="28" t="n">
        <v>6.25943207422859</v>
      </c>
      <c r="J311" s="28" t="n">
        <v>6.25943207422859</v>
      </c>
      <c r="K311" s="28" t="n">
        <v>6.25943207422859</v>
      </c>
      <c r="L311" s="28" t="n">
        <v>6.25943207422859</v>
      </c>
    </row>
    <row r="312" customFormat="false" ht="15.8" hidden="false" customHeight="false" outlineLevel="0" collapsed="false">
      <c r="A312" s="24" t="s">
        <v>14</v>
      </c>
      <c r="B312" s="24" t="s">
        <v>66</v>
      </c>
      <c r="C312" s="24" t="s">
        <v>1689</v>
      </c>
      <c r="D312" s="0" t="str">
        <f aca="false">VLOOKUP(A312,Nomenclature!$D$1:$E$9,2,0)</f>
        <v>02</v>
      </c>
      <c r="E312" s="0" t="str">
        <f aca="false">VLOOKUP(B312,Nomenclature!$J$1:$K$97,2,0)</f>
        <v>37</v>
      </c>
      <c r="F312" s="0" t="str">
        <f aca="false">CONCATENATE(D312,E312)</f>
        <v>0237</v>
      </c>
      <c r="G312" s="30" t="n">
        <v>10.0754676703378</v>
      </c>
      <c r="H312" s="28" t="n">
        <v>10.0754676703378</v>
      </c>
      <c r="I312" s="28" t="n">
        <v>10.0754676703378</v>
      </c>
      <c r="J312" s="28" t="n">
        <v>10.0754676703378</v>
      </c>
      <c r="K312" s="28" t="n">
        <v>10.0754676703378</v>
      </c>
      <c r="L312" s="28" t="n">
        <v>10.0754676703378</v>
      </c>
    </row>
    <row r="313" customFormat="false" ht="15.8" hidden="false" customHeight="false" outlineLevel="0" collapsed="false">
      <c r="A313" s="24" t="s">
        <v>14</v>
      </c>
      <c r="B313" s="24" t="s">
        <v>67</v>
      </c>
      <c r="C313" s="24" t="s">
        <v>1689</v>
      </c>
      <c r="D313" s="0" t="str">
        <f aca="false">VLOOKUP(A313,Nomenclature!$D$1:$E$9,2,0)</f>
        <v>02</v>
      </c>
      <c r="E313" s="0" t="str">
        <f aca="false">VLOOKUP(B313,Nomenclature!$J$1:$K$97,2,0)</f>
        <v>38</v>
      </c>
      <c r="F313" s="0" t="str">
        <f aca="false">CONCATENATE(D313,E313)</f>
        <v>0238</v>
      </c>
      <c r="G313" s="30" t="n">
        <v>8.41017170888445</v>
      </c>
      <c r="H313" s="28" t="n">
        <v>8.41017170888445</v>
      </c>
      <c r="I313" s="28" t="n">
        <v>8.41017170888445</v>
      </c>
      <c r="J313" s="28" t="n">
        <v>8.41017170888445</v>
      </c>
      <c r="K313" s="28" t="n">
        <v>8.41017170888445</v>
      </c>
      <c r="L313" s="28" t="n">
        <v>8.41017170888445</v>
      </c>
    </row>
    <row r="314" customFormat="false" ht="15.8" hidden="false" customHeight="false" outlineLevel="0" collapsed="false">
      <c r="A314" s="24" t="s">
        <v>14</v>
      </c>
      <c r="B314" s="24" t="s">
        <v>68</v>
      </c>
      <c r="C314" s="24" t="s">
        <v>1689</v>
      </c>
      <c r="D314" s="0" t="str">
        <f aca="false">VLOOKUP(A314,Nomenclature!$D$1:$E$9,2,0)</f>
        <v>02</v>
      </c>
      <c r="E314" s="0" t="str">
        <f aca="false">VLOOKUP(B314,Nomenclature!$J$1:$K$97,2,0)</f>
        <v>39</v>
      </c>
      <c r="F314" s="0" t="str">
        <f aca="false">CONCATENATE(D314,E314)</f>
        <v>0239</v>
      </c>
      <c r="G314" s="30" t="n">
        <v>10.0754676703378</v>
      </c>
      <c r="H314" s="28" t="n">
        <v>10.0754676703378</v>
      </c>
      <c r="I314" s="28" t="n">
        <v>10.0754676703378</v>
      </c>
      <c r="J314" s="28" t="n">
        <v>10.0754676703378</v>
      </c>
      <c r="K314" s="28" t="n">
        <v>10.0754676703378</v>
      </c>
      <c r="L314" s="28" t="n">
        <v>10.0754676703378</v>
      </c>
    </row>
    <row r="315" customFormat="false" ht="15.8" hidden="false" customHeight="false" outlineLevel="0" collapsed="false">
      <c r="A315" s="24" t="s">
        <v>14</v>
      </c>
      <c r="B315" s="24" t="s">
        <v>69</v>
      </c>
      <c r="C315" s="24" t="s">
        <v>1689</v>
      </c>
      <c r="D315" s="0" t="str">
        <f aca="false">VLOOKUP(A315,Nomenclature!$D$1:$E$9,2,0)</f>
        <v>02</v>
      </c>
      <c r="E315" s="0" t="str">
        <f aca="false">VLOOKUP(B315,Nomenclature!$J$1:$K$97,2,0)</f>
        <v>40</v>
      </c>
      <c r="F315" s="0" t="str">
        <f aca="false">CONCATENATE(D315,E315)</f>
        <v>0240</v>
      </c>
      <c r="G315" s="30" t="n">
        <v>10.0754676703378</v>
      </c>
      <c r="H315" s="28" t="n">
        <v>10.0754676703378</v>
      </c>
      <c r="I315" s="28" t="n">
        <v>10.0754676703378</v>
      </c>
      <c r="J315" s="28" t="n">
        <v>10.0754676703378</v>
      </c>
      <c r="K315" s="28" t="n">
        <v>10.0754676703378</v>
      </c>
      <c r="L315" s="28" t="n">
        <v>10.0754676703378</v>
      </c>
    </row>
    <row r="316" customFormat="false" ht="15.8" hidden="false" customHeight="false" outlineLevel="0" collapsed="false">
      <c r="A316" s="24" t="s">
        <v>14</v>
      </c>
      <c r="B316" s="24" t="s">
        <v>70</v>
      </c>
      <c r="C316" s="24" t="s">
        <v>1689</v>
      </c>
      <c r="D316" s="0" t="str">
        <f aca="false">VLOOKUP(A316,Nomenclature!$D$1:$E$9,2,0)</f>
        <v>02</v>
      </c>
      <c r="E316" s="0" t="str">
        <f aca="false">VLOOKUP(B316,Nomenclature!$J$1:$K$97,2,0)</f>
        <v>53</v>
      </c>
      <c r="F316" s="0" t="str">
        <f aca="false">CONCATENATE(D316,E316)</f>
        <v>0253</v>
      </c>
      <c r="G316" s="30" t="n">
        <v>9.06777835918731</v>
      </c>
      <c r="H316" s="28" t="n">
        <v>9.06777835918731</v>
      </c>
      <c r="I316" s="28" t="n">
        <v>9.06777835918731</v>
      </c>
      <c r="J316" s="28" t="n">
        <v>9.06777835918731</v>
      </c>
      <c r="K316" s="28" t="n">
        <v>9.06777835918731</v>
      </c>
      <c r="L316" s="28" t="n">
        <v>9.06777835918731</v>
      </c>
    </row>
    <row r="317" customFormat="false" ht="15.8" hidden="false" customHeight="false" outlineLevel="0" collapsed="false">
      <c r="A317" s="24" t="s">
        <v>14</v>
      </c>
      <c r="B317" s="24" t="s">
        <v>71</v>
      </c>
      <c r="C317" s="24" t="s">
        <v>1689</v>
      </c>
      <c r="D317" s="0" t="str">
        <f aca="false">VLOOKUP(A317,Nomenclature!$D$1:$E$9,2,0)</f>
        <v>02</v>
      </c>
      <c r="E317" s="0" t="str">
        <f aca="false">VLOOKUP(B317,Nomenclature!$J$1:$K$97,2,0)</f>
        <v>54</v>
      </c>
      <c r="F317" s="0" t="str">
        <f aca="false">CONCATENATE(D317,E317)</f>
        <v>0254</v>
      </c>
      <c r="G317" s="30" t="n">
        <v>8.82289515552352</v>
      </c>
      <c r="H317" s="28" t="n">
        <v>8.82289515552352</v>
      </c>
      <c r="I317" s="28" t="n">
        <v>8.82289515552352</v>
      </c>
      <c r="J317" s="28" t="n">
        <v>8.82289515552352</v>
      </c>
      <c r="K317" s="28" t="n">
        <v>8.82289515552352</v>
      </c>
      <c r="L317" s="28" t="n">
        <v>8.82289515552352</v>
      </c>
    </row>
    <row r="318" customFormat="false" ht="15.8" hidden="false" customHeight="false" outlineLevel="0" collapsed="false">
      <c r="A318" s="24" t="s">
        <v>14</v>
      </c>
      <c r="B318" s="24" t="s">
        <v>72</v>
      </c>
      <c r="C318" s="24" t="s">
        <v>1689</v>
      </c>
      <c r="D318" s="0" t="str">
        <f aca="false">VLOOKUP(A318,Nomenclature!$D$1:$E$9,2,0)</f>
        <v>02</v>
      </c>
      <c r="E318" s="0" t="str">
        <f aca="false">VLOOKUP(B318,Nomenclature!$J$1:$K$97,2,0)</f>
        <v>55</v>
      </c>
      <c r="F318" s="0" t="str">
        <f aca="false">CONCATENATE(D318,E318)</f>
        <v>0255</v>
      </c>
      <c r="G318" s="30" t="n">
        <v>7.87692334652198</v>
      </c>
      <c r="H318" s="28" t="n">
        <v>7.87692334652198</v>
      </c>
      <c r="I318" s="28" t="n">
        <v>7.87692334652198</v>
      </c>
      <c r="J318" s="28" t="n">
        <v>7.87692334652198</v>
      </c>
      <c r="K318" s="28" t="n">
        <v>7.87692334652198</v>
      </c>
      <c r="L318" s="28" t="n">
        <v>7.87692334652198</v>
      </c>
    </row>
    <row r="319" customFormat="false" ht="15.8" hidden="false" customHeight="false" outlineLevel="0" collapsed="false">
      <c r="A319" s="24" t="s">
        <v>14</v>
      </c>
      <c r="B319" s="24" t="s">
        <v>73</v>
      </c>
      <c r="C319" s="24" t="s">
        <v>1689</v>
      </c>
      <c r="D319" s="0" t="str">
        <f aca="false">VLOOKUP(A319,Nomenclature!$D$1:$E$9,2,0)</f>
        <v>02</v>
      </c>
      <c r="E319" s="0" t="str">
        <f aca="false">VLOOKUP(B319,Nomenclature!$J$1:$K$97,2,0)</f>
        <v>56</v>
      </c>
      <c r="F319" s="0" t="str">
        <f aca="false">CONCATENATE(D319,E319)</f>
        <v>0256</v>
      </c>
      <c r="G319" s="30" t="n">
        <v>10.6505083346063</v>
      </c>
      <c r="H319" s="28" t="n">
        <v>10.6505083346063</v>
      </c>
      <c r="I319" s="28" t="n">
        <v>10.6505083346063</v>
      </c>
      <c r="J319" s="28" t="n">
        <v>10.6505083346063</v>
      </c>
      <c r="K319" s="28" t="n">
        <v>10.6505083346063</v>
      </c>
      <c r="L319" s="28" t="n">
        <v>10.6505083346063</v>
      </c>
    </row>
    <row r="320" customFormat="false" ht="15.8" hidden="false" customHeight="false" outlineLevel="0" collapsed="false">
      <c r="A320" s="24" t="s">
        <v>14</v>
      </c>
      <c r="B320" s="24" t="s">
        <v>74</v>
      </c>
      <c r="C320" s="24" t="s">
        <v>1689</v>
      </c>
      <c r="D320" s="0" t="str">
        <f aca="false">VLOOKUP(A320,Nomenclature!$D$1:$E$9,2,0)</f>
        <v>02</v>
      </c>
      <c r="E320" s="0" t="str">
        <f aca="false">VLOOKUP(B320,Nomenclature!$J$1:$K$97,2,0)</f>
        <v>57</v>
      </c>
      <c r="F320" s="0" t="str">
        <f aca="false">CONCATENATE(D320,E320)</f>
        <v>0257</v>
      </c>
      <c r="G320" s="30" t="n">
        <v>10.4684078237448</v>
      </c>
      <c r="H320" s="28" t="n">
        <v>10.4684078237448</v>
      </c>
      <c r="I320" s="28" t="n">
        <v>10.4684078237448</v>
      </c>
      <c r="J320" s="28" t="n">
        <v>10.4684078237448</v>
      </c>
      <c r="K320" s="28" t="n">
        <v>10.4684078237448</v>
      </c>
      <c r="L320" s="28" t="n">
        <v>10.4684078237448</v>
      </c>
    </row>
    <row r="321" customFormat="false" ht="15.8" hidden="false" customHeight="false" outlineLevel="0" collapsed="false">
      <c r="A321" s="24" t="s">
        <v>14</v>
      </c>
      <c r="B321" s="24" t="s">
        <v>75</v>
      </c>
      <c r="C321" s="24" t="s">
        <v>1689</v>
      </c>
      <c r="D321" s="0" t="str">
        <f aca="false">VLOOKUP(A321,Nomenclature!$D$1:$E$9,2,0)</f>
        <v>02</v>
      </c>
      <c r="E321" s="0" t="str">
        <f aca="false">VLOOKUP(B321,Nomenclature!$J$1:$K$97,2,0)</f>
        <v>58</v>
      </c>
      <c r="F321" s="0" t="str">
        <f aca="false">CONCATENATE(D321,E321)</f>
        <v>0258</v>
      </c>
      <c r="G321" s="30" t="n">
        <v>9.16619983432248</v>
      </c>
      <c r="H321" s="28" t="n">
        <v>9.16619983432248</v>
      </c>
      <c r="I321" s="28" t="n">
        <v>9.16619983432248</v>
      </c>
      <c r="J321" s="28" t="n">
        <v>9.16619983432248</v>
      </c>
      <c r="K321" s="28" t="n">
        <v>9.16619983432248</v>
      </c>
      <c r="L321" s="28" t="n">
        <v>9.16619983432248</v>
      </c>
    </row>
    <row r="322" customFormat="false" ht="15.8" hidden="false" customHeight="false" outlineLevel="0" collapsed="false">
      <c r="A322" s="24" t="s">
        <v>14</v>
      </c>
      <c r="B322" s="24" t="s">
        <v>76</v>
      </c>
      <c r="C322" s="24" t="s">
        <v>1689</v>
      </c>
      <c r="D322" s="0" t="str">
        <f aca="false">VLOOKUP(A322,Nomenclature!$D$1:$E$9,2,0)</f>
        <v>02</v>
      </c>
      <c r="E322" s="0" t="str">
        <f aca="false">VLOOKUP(B322,Nomenclature!$J$1:$K$97,2,0)</f>
        <v>62</v>
      </c>
      <c r="F322" s="0" t="str">
        <f aca="false">CONCATENATE(D322,E322)</f>
        <v>0262</v>
      </c>
      <c r="G322" s="30" t="n">
        <v>12.1271988956559</v>
      </c>
      <c r="H322" s="28" t="n">
        <v>12.1271988956559</v>
      </c>
      <c r="I322" s="28" t="n">
        <v>12.1271988956559</v>
      </c>
      <c r="J322" s="28" t="n">
        <v>12.1271988956559</v>
      </c>
      <c r="K322" s="28" t="n">
        <v>12.1271988956559</v>
      </c>
      <c r="L322" s="28" t="n">
        <v>12.1271988956559</v>
      </c>
    </row>
    <row r="323" customFormat="false" ht="15.8" hidden="false" customHeight="false" outlineLevel="0" collapsed="false">
      <c r="A323" s="24" t="s">
        <v>14</v>
      </c>
      <c r="B323" s="24" t="s">
        <v>77</v>
      </c>
      <c r="C323" s="24" t="s">
        <v>1689</v>
      </c>
      <c r="D323" s="0" t="str">
        <f aca="false">VLOOKUP(A323,Nomenclature!$D$1:$E$9,2,0)</f>
        <v>02</v>
      </c>
      <c r="E323" s="0" t="str">
        <f aca="false">VLOOKUP(B323,Nomenclature!$J$1:$K$97,2,0)</f>
        <v>67</v>
      </c>
      <c r="F323" s="0" t="str">
        <f aca="false">CONCATENATE(D323,E323)</f>
        <v>0267</v>
      </c>
      <c r="G323" s="30" t="n">
        <v>8.21670816185287</v>
      </c>
      <c r="H323" s="28" t="n">
        <v>8.21670816185287</v>
      </c>
      <c r="I323" s="28" t="n">
        <v>8.21670816185287</v>
      </c>
      <c r="J323" s="28" t="n">
        <v>8.21670816185287</v>
      </c>
      <c r="K323" s="28" t="n">
        <v>8.21670816185287</v>
      </c>
      <c r="L323" s="28" t="n">
        <v>8.21670816185287</v>
      </c>
    </row>
    <row r="324" customFormat="false" ht="15.8" hidden="false" customHeight="false" outlineLevel="0" collapsed="false">
      <c r="A324" s="24" t="s">
        <v>14</v>
      </c>
      <c r="B324" s="24" t="s">
        <v>78</v>
      </c>
      <c r="C324" s="24" t="s">
        <v>1689</v>
      </c>
      <c r="D324" s="0" t="str">
        <f aca="false">VLOOKUP(A324,Nomenclature!$D$1:$E$9,2,0)</f>
        <v>02</v>
      </c>
      <c r="E324" s="0" t="str">
        <f aca="false">VLOOKUP(B324,Nomenclature!$J$1:$K$97,2,0)</f>
        <v>68</v>
      </c>
      <c r="F324" s="0" t="str">
        <f aca="false">CONCATENATE(D324,E324)</f>
        <v>0268</v>
      </c>
      <c r="G324" s="30" t="n">
        <v>8.15247918126709</v>
      </c>
      <c r="H324" s="28" t="n">
        <v>8.15247918126709</v>
      </c>
      <c r="I324" s="28" t="n">
        <v>8.15247918126709</v>
      </c>
      <c r="J324" s="28" t="n">
        <v>8.15247918126709</v>
      </c>
      <c r="K324" s="28" t="n">
        <v>8.15247918126709</v>
      </c>
      <c r="L324" s="28" t="n">
        <v>8.15247918126709</v>
      </c>
    </row>
    <row r="325" customFormat="false" ht="15.8" hidden="false" customHeight="false" outlineLevel="0" collapsed="false">
      <c r="A325" s="24" t="s">
        <v>14</v>
      </c>
      <c r="B325" s="24" t="s">
        <v>79</v>
      </c>
      <c r="C325" s="24" t="s">
        <v>1689</v>
      </c>
      <c r="D325" s="0" t="str">
        <f aca="false">VLOOKUP(A325,Nomenclature!$D$1:$E$9,2,0)</f>
        <v>02</v>
      </c>
      <c r="E325" s="0" t="str">
        <f aca="false">VLOOKUP(B325,Nomenclature!$J$1:$K$97,2,0)</f>
        <v>69</v>
      </c>
      <c r="F325" s="0" t="str">
        <f aca="false">CONCATENATE(D325,E325)</f>
        <v>0269</v>
      </c>
      <c r="G325" s="30" t="n">
        <v>8.20320210753294</v>
      </c>
      <c r="H325" s="28" t="n">
        <v>8.20320210753294</v>
      </c>
      <c r="I325" s="28" t="n">
        <v>8.20320210753294</v>
      </c>
      <c r="J325" s="28" t="n">
        <v>8.20320210753294</v>
      </c>
      <c r="K325" s="28" t="n">
        <v>8.20320210753294</v>
      </c>
      <c r="L325" s="28" t="n">
        <v>8.20320210753294</v>
      </c>
    </row>
    <row r="326" customFormat="false" ht="15.8" hidden="false" customHeight="false" outlineLevel="0" collapsed="false">
      <c r="A326" s="24" t="s">
        <v>14</v>
      </c>
      <c r="B326" s="24" t="s">
        <v>80</v>
      </c>
      <c r="C326" s="24" t="s">
        <v>1689</v>
      </c>
      <c r="D326" s="0" t="str">
        <f aca="false">VLOOKUP(A326,Nomenclature!$D$1:$E$9,2,0)</f>
        <v>02</v>
      </c>
      <c r="E326" s="0" t="str">
        <f aca="false">VLOOKUP(B326,Nomenclature!$J$1:$K$97,2,0)</f>
        <v>70</v>
      </c>
      <c r="F326" s="0" t="str">
        <f aca="false">CONCATENATE(D326,E326)</f>
        <v>0270</v>
      </c>
      <c r="G326" s="30" t="n">
        <v>10.524526443573</v>
      </c>
      <c r="H326" s="28" t="n">
        <v>10.524526443573</v>
      </c>
      <c r="I326" s="28" t="n">
        <v>10.524526443573</v>
      </c>
      <c r="J326" s="28" t="n">
        <v>10.524526443573</v>
      </c>
      <c r="K326" s="28" t="n">
        <v>10.524526443573</v>
      </c>
      <c r="L326" s="28" t="n">
        <v>10.524526443573</v>
      </c>
    </row>
    <row r="327" customFormat="false" ht="15.8" hidden="false" customHeight="false" outlineLevel="0" collapsed="false">
      <c r="A327" s="24" t="s">
        <v>14</v>
      </c>
      <c r="B327" s="24" t="s">
        <v>81</v>
      </c>
      <c r="C327" s="24" t="s">
        <v>1689</v>
      </c>
      <c r="D327" s="0" t="str">
        <f aca="false">VLOOKUP(A327,Nomenclature!$D$1:$E$9,2,0)</f>
        <v>02</v>
      </c>
      <c r="E327" s="0" t="str">
        <f aca="false">VLOOKUP(B327,Nomenclature!$J$1:$K$97,2,0)</f>
        <v>71</v>
      </c>
      <c r="F327" s="0" t="str">
        <f aca="false">CONCATENATE(D327,E327)</f>
        <v>0271</v>
      </c>
      <c r="G327" s="30" t="n">
        <v>10.8072991811318</v>
      </c>
      <c r="H327" s="28" t="n">
        <v>10.8072991811318</v>
      </c>
      <c r="I327" s="28" t="n">
        <v>10.8072991811318</v>
      </c>
      <c r="J327" s="28" t="n">
        <v>10.8072991811318</v>
      </c>
      <c r="K327" s="28" t="n">
        <v>10.8072991811318</v>
      </c>
      <c r="L327" s="28" t="n">
        <v>10.8072991811318</v>
      </c>
    </row>
    <row r="328" customFormat="false" ht="15.8" hidden="false" customHeight="false" outlineLevel="0" collapsed="false">
      <c r="A328" s="24" t="s">
        <v>14</v>
      </c>
      <c r="B328" s="24" t="s">
        <v>82</v>
      </c>
      <c r="C328" s="24" t="s">
        <v>1689</v>
      </c>
      <c r="D328" s="0" t="str">
        <f aca="false">VLOOKUP(A328,Nomenclature!$D$1:$E$9,2,0)</f>
        <v>02</v>
      </c>
      <c r="E328" s="0" t="str">
        <f aca="false">VLOOKUP(B328,Nomenclature!$J$1:$K$97,2,0)</f>
        <v>72</v>
      </c>
      <c r="F328" s="0" t="str">
        <f aca="false">CONCATENATE(D328,E328)</f>
        <v>0272</v>
      </c>
      <c r="G328" s="30" t="n">
        <v>10.0754676703378</v>
      </c>
      <c r="H328" s="28" t="n">
        <v>10.0754676703378</v>
      </c>
      <c r="I328" s="28" t="n">
        <v>10.0754676703378</v>
      </c>
      <c r="J328" s="28" t="n">
        <v>10.0754676703378</v>
      </c>
      <c r="K328" s="28" t="n">
        <v>10.0754676703378</v>
      </c>
      <c r="L328" s="28" t="n">
        <v>10.0754676703378</v>
      </c>
    </row>
    <row r="329" customFormat="false" ht="15.8" hidden="false" customHeight="false" outlineLevel="0" collapsed="false">
      <c r="A329" s="24" t="s">
        <v>14</v>
      </c>
      <c r="B329" s="24" t="s">
        <v>83</v>
      </c>
      <c r="C329" s="24" t="s">
        <v>1689</v>
      </c>
      <c r="D329" s="0" t="str">
        <f aca="false">VLOOKUP(A329,Nomenclature!$D$1:$E$9,2,0)</f>
        <v>02</v>
      </c>
      <c r="E329" s="0" t="str">
        <f aca="false">VLOOKUP(B329,Nomenclature!$J$1:$K$97,2,0)</f>
        <v>77</v>
      </c>
      <c r="F329" s="0" t="str">
        <f aca="false">CONCATENATE(D329,E329)</f>
        <v>0277</v>
      </c>
      <c r="G329" s="30" t="n">
        <v>15.3802857764229</v>
      </c>
      <c r="H329" s="28" t="n">
        <v>15.3802857764229</v>
      </c>
      <c r="I329" s="28" t="n">
        <v>15.3802857764229</v>
      </c>
      <c r="J329" s="28" t="n">
        <v>15.3802857764229</v>
      </c>
      <c r="K329" s="28" t="n">
        <v>15.3802857764229</v>
      </c>
      <c r="L329" s="28" t="n">
        <v>15.3802857764229</v>
      </c>
    </row>
    <row r="330" customFormat="false" ht="15.8" hidden="false" customHeight="false" outlineLevel="0" collapsed="false">
      <c r="A330" s="24" t="s">
        <v>14</v>
      </c>
      <c r="B330" s="24" t="s">
        <v>84</v>
      </c>
      <c r="C330" s="24" t="s">
        <v>1689</v>
      </c>
      <c r="D330" s="0" t="str">
        <f aca="false">VLOOKUP(A330,Nomenclature!$D$1:$E$9,2,0)</f>
        <v>02</v>
      </c>
      <c r="E330" s="0" t="str">
        <f aca="false">VLOOKUP(B330,Nomenclature!$J$1:$K$97,2,0)</f>
        <v>78</v>
      </c>
      <c r="F330" s="0" t="str">
        <f aca="false">CONCATENATE(D330,E330)</f>
        <v>0278</v>
      </c>
      <c r="G330" s="30" t="n">
        <v>15.3311998581432</v>
      </c>
      <c r="H330" s="28" t="n">
        <v>15.3311998581432</v>
      </c>
      <c r="I330" s="28" t="n">
        <v>15.3311998581432</v>
      </c>
      <c r="J330" s="28" t="n">
        <v>15.3311998581432</v>
      </c>
      <c r="K330" s="28" t="n">
        <v>15.3311998581432</v>
      </c>
      <c r="L330" s="28" t="n">
        <v>15.3311998581432</v>
      </c>
    </row>
    <row r="331" customFormat="false" ht="15.8" hidden="false" customHeight="false" outlineLevel="0" collapsed="false">
      <c r="A331" s="24" t="s">
        <v>14</v>
      </c>
      <c r="B331" s="24" t="s">
        <v>85</v>
      </c>
      <c r="C331" s="24" t="s">
        <v>1689</v>
      </c>
      <c r="D331" s="0" t="str">
        <f aca="false">VLOOKUP(A331,Nomenclature!$D$1:$E$9,2,0)</f>
        <v>02</v>
      </c>
      <c r="E331" s="0" t="str">
        <f aca="false">VLOOKUP(B331,Nomenclature!$J$1:$K$97,2,0)</f>
        <v>79</v>
      </c>
      <c r="F331" s="0" t="str">
        <f aca="false">CONCATENATE(D331,E331)</f>
        <v>0279</v>
      </c>
      <c r="G331" s="30" t="n">
        <v>9.69997494961381</v>
      </c>
      <c r="H331" s="28" t="n">
        <v>9.69997494961381</v>
      </c>
      <c r="I331" s="28" t="n">
        <v>9.69997494961381</v>
      </c>
      <c r="J331" s="28" t="n">
        <v>9.69997494961381</v>
      </c>
      <c r="K331" s="28" t="n">
        <v>9.69997494961381</v>
      </c>
      <c r="L331" s="28" t="n">
        <v>9.69997494961381</v>
      </c>
    </row>
    <row r="332" customFormat="false" ht="15.8" hidden="false" customHeight="false" outlineLevel="0" collapsed="false">
      <c r="A332" s="24" t="s">
        <v>15</v>
      </c>
      <c r="B332" s="24" t="s">
        <v>86</v>
      </c>
      <c r="C332" s="24" t="s">
        <v>1689</v>
      </c>
      <c r="D332" s="0" t="str">
        <f aca="false">VLOOKUP(A332,Nomenclature!$D$1:$E$9,2,0)</f>
        <v>03</v>
      </c>
      <c r="E332" s="0" t="str">
        <f aca="false">VLOOKUP(B332,Nomenclature!$J$1:$K$97,2,0)</f>
        <v>09</v>
      </c>
      <c r="F332" s="0" t="str">
        <f aca="false">CONCATENATE(D332,E332)</f>
        <v>0309</v>
      </c>
      <c r="G332" s="30" t="n">
        <v>2.81549207519202</v>
      </c>
      <c r="H332" s="28" t="n">
        <v>2.81549207519202</v>
      </c>
      <c r="I332" s="28" t="n">
        <v>2.81549207519202</v>
      </c>
      <c r="J332" s="28" t="n">
        <v>2.81549207519202</v>
      </c>
      <c r="K332" s="28" t="n">
        <v>2.81549207519202</v>
      </c>
      <c r="L332" s="28" t="n">
        <v>2.81549207519202</v>
      </c>
    </row>
    <row r="333" customFormat="false" ht="15.8" hidden="false" customHeight="false" outlineLevel="0" collapsed="false">
      <c r="A333" s="24" t="s">
        <v>15</v>
      </c>
      <c r="B333" s="24" t="s">
        <v>87</v>
      </c>
      <c r="C333" s="24" t="s">
        <v>1689</v>
      </c>
      <c r="D333" s="0" t="str">
        <f aca="false">VLOOKUP(A333,Nomenclature!$D$1:$E$9,2,0)</f>
        <v>03</v>
      </c>
      <c r="E333" s="0" t="str">
        <f aca="false">VLOOKUP(B333,Nomenclature!$J$1:$K$97,2,0)</f>
        <v>12</v>
      </c>
      <c r="F333" s="0" t="str">
        <f aca="false">CONCATENATE(D333,E333)</f>
        <v>0312</v>
      </c>
      <c r="G333" s="30" t="n">
        <v>0</v>
      </c>
      <c r="H333" s="28" t="n">
        <v>0</v>
      </c>
      <c r="I333" s="28" t="n">
        <v>0</v>
      </c>
      <c r="J333" s="28" t="n">
        <v>0</v>
      </c>
      <c r="K333" s="28" t="n">
        <v>0</v>
      </c>
      <c r="L333" s="28" t="n">
        <v>0</v>
      </c>
    </row>
    <row r="334" customFormat="false" ht="15.8" hidden="false" customHeight="false" outlineLevel="0" collapsed="false">
      <c r="A334" s="24" t="s">
        <v>15</v>
      </c>
      <c r="B334" s="24" t="s">
        <v>88</v>
      </c>
      <c r="C334" s="24" t="s">
        <v>1689</v>
      </c>
      <c r="D334" s="0" t="str">
        <f aca="false">VLOOKUP(A334,Nomenclature!$D$1:$E$9,2,0)</f>
        <v>03</v>
      </c>
      <c r="E334" s="0" t="str">
        <f aca="false">VLOOKUP(B334,Nomenclature!$J$1:$K$97,2,0)</f>
        <v>15</v>
      </c>
      <c r="F334" s="0" t="str">
        <f aca="false">CONCATENATE(D334,E334)</f>
        <v>0315</v>
      </c>
      <c r="G334" s="30" t="n">
        <v>3.32502797621392</v>
      </c>
      <c r="H334" s="28" t="n">
        <v>3.32502797621392</v>
      </c>
      <c r="I334" s="28" t="n">
        <v>3.32502797621392</v>
      </c>
      <c r="J334" s="28" t="n">
        <v>3.32502797621392</v>
      </c>
      <c r="K334" s="28" t="n">
        <v>3.32502797621392</v>
      </c>
      <c r="L334" s="28" t="n">
        <v>3.32502797621392</v>
      </c>
    </row>
    <row r="335" customFormat="false" ht="15.8" hidden="false" customHeight="false" outlineLevel="0" collapsed="false">
      <c r="A335" s="24" t="s">
        <v>15</v>
      </c>
      <c r="B335" s="24" t="s">
        <v>89</v>
      </c>
      <c r="C335" s="24" t="s">
        <v>1689</v>
      </c>
      <c r="D335" s="0" t="str">
        <f aca="false">VLOOKUP(A335,Nomenclature!$D$1:$E$9,2,0)</f>
        <v>03</v>
      </c>
      <c r="E335" s="0" t="str">
        <f aca="false">VLOOKUP(B335,Nomenclature!$J$1:$K$97,2,0)</f>
        <v>17</v>
      </c>
      <c r="F335" s="0" t="str">
        <f aca="false">CONCATENATE(D335,E335)</f>
        <v>0317</v>
      </c>
      <c r="G335" s="30" t="n">
        <v>2.80762547811607</v>
      </c>
      <c r="H335" s="28" t="n">
        <v>2.80762547811607</v>
      </c>
      <c r="I335" s="28" t="n">
        <v>2.80762547811607</v>
      </c>
      <c r="J335" s="28" t="n">
        <v>2.80762547811607</v>
      </c>
      <c r="K335" s="28" t="n">
        <v>2.80762547811607</v>
      </c>
      <c r="L335" s="28" t="n">
        <v>2.80762547811607</v>
      </c>
    </row>
    <row r="336" customFormat="false" ht="15.8" hidden="false" customHeight="false" outlineLevel="0" collapsed="false">
      <c r="A336" s="24" t="s">
        <v>15</v>
      </c>
      <c r="B336" s="24" t="s">
        <v>90</v>
      </c>
      <c r="C336" s="24" t="s">
        <v>1689</v>
      </c>
      <c r="D336" s="0" t="str">
        <f aca="false">VLOOKUP(A336,Nomenclature!$D$1:$E$9,2,0)</f>
        <v>03</v>
      </c>
      <c r="E336" s="0" t="str">
        <f aca="false">VLOOKUP(B336,Nomenclature!$J$1:$K$97,2,0)</f>
        <v>19</v>
      </c>
      <c r="F336" s="0" t="str">
        <f aca="false">CONCATENATE(D336,E336)</f>
        <v>0319</v>
      </c>
      <c r="G336" s="30" t="n">
        <v>3.46105503956445</v>
      </c>
      <c r="H336" s="28" t="n">
        <v>3.46105503956445</v>
      </c>
      <c r="I336" s="28" t="n">
        <v>3.46105503956445</v>
      </c>
      <c r="J336" s="28" t="n">
        <v>3.46105503956445</v>
      </c>
      <c r="K336" s="28" t="n">
        <v>3.46105503956445</v>
      </c>
      <c r="L336" s="28" t="n">
        <v>3.46105503956445</v>
      </c>
    </row>
    <row r="337" customFormat="false" ht="15.8" hidden="false" customHeight="false" outlineLevel="0" collapsed="false">
      <c r="A337" s="24" t="s">
        <v>15</v>
      </c>
      <c r="B337" s="24" t="s">
        <v>91</v>
      </c>
      <c r="C337" s="24" t="s">
        <v>1689</v>
      </c>
      <c r="D337" s="0" t="str">
        <f aca="false">VLOOKUP(A337,Nomenclature!$D$1:$E$9,2,0)</f>
        <v>03</v>
      </c>
      <c r="E337" s="0" t="str">
        <f aca="false">VLOOKUP(B337,Nomenclature!$J$1:$K$97,2,0)</f>
        <v>26</v>
      </c>
      <c r="F337" s="0" t="str">
        <f aca="false">CONCATENATE(D337,E337)</f>
        <v>0326</v>
      </c>
      <c r="G337" s="30" t="n">
        <v>3.35624480679863</v>
      </c>
      <c r="H337" s="28" t="n">
        <v>3.35624480679863</v>
      </c>
      <c r="I337" s="28" t="n">
        <v>3.35624480679863</v>
      </c>
      <c r="J337" s="28" t="n">
        <v>3.35624480679863</v>
      </c>
      <c r="K337" s="28" t="n">
        <v>3.35624480679863</v>
      </c>
      <c r="L337" s="28" t="n">
        <v>3.35624480679863</v>
      </c>
    </row>
    <row r="338" customFormat="false" ht="15.8" hidden="false" customHeight="false" outlineLevel="0" collapsed="false">
      <c r="A338" s="24" t="s">
        <v>15</v>
      </c>
      <c r="B338" s="24" t="s">
        <v>92</v>
      </c>
      <c r="C338" s="24" t="s">
        <v>1689</v>
      </c>
      <c r="D338" s="0" t="str">
        <f aca="false">VLOOKUP(A338,Nomenclature!$D$1:$E$9,2,0)</f>
        <v>03</v>
      </c>
      <c r="E338" s="0" t="str">
        <f aca="false">VLOOKUP(B338,Nomenclature!$J$1:$K$97,2,0)</f>
        <v>27</v>
      </c>
      <c r="F338" s="0" t="str">
        <f aca="false">CONCATENATE(D338,E338)</f>
        <v>0327</v>
      </c>
      <c r="G338" s="30" t="n">
        <v>3.35860721901502</v>
      </c>
      <c r="H338" s="28" t="n">
        <v>3.35860721901502</v>
      </c>
      <c r="I338" s="28" t="n">
        <v>3.35860721901502</v>
      </c>
      <c r="J338" s="28" t="n">
        <v>3.35860721901502</v>
      </c>
      <c r="K338" s="28" t="n">
        <v>3.35860721901502</v>
      </c>
      <c r="L338" s="28" t="n">
        <v>3.35860721901502</v>
      </c>
    </row>
    <row r="339" customFormat="false" ht="15.8" hidden="false" customHeight="false" outlineLevel="0" collapsed="false">
      <c r="A339" s="24" t="s">
        <v>15</v>
      </c>
      <c r="B339" s="24" t="s">
        <v>93</v>
      </c>
      <c r="C339" s="24" t="s">
        <v>1689</v>
      </c>
      <c r="D339" s="0" t="str">
        <f aca="false">VLOOKUP(A339,Nomenclature!$D$1:$E$9,2,0)</f>
        <v>03</v>
      </c>
      <c r="E339" s="0" t="str">
        <f aca="false">VLOOKUP(B339,Nomenclature!$J$1:$K$97,2,0)</f>
        <v>28</v>
      </c>
      <c r="F339" s="0" t="str">
        <f aca="false">CONCATENATE(D339,E339)</f>
        <v>0328</v>
      </c>
      <c r="G339" s="30" t="n">
        <v>3.34031414348691</v>
      </c>
      <c r="H339" s="28" t="n">
        <v>3.34031414348691</v>
      </c>
      <c r="I339" s="28" t="n">
        <v>3.34031414348691</v>
      </c>
      <c r="J339" s="28" t="n">
        <v>3.34031414348691</v>
      </c>
      <c r="K339" s="28" t="n">
        <v>3.34031414348691</v>
      </c>
      <c r="L339" s="28" t="n">
        <v>3.34031414348691</v>
      </c>
    </row>
    <row r="340" customFormat="false" ht="15.8" hidden="false" customHeight="false" outlineLevel="0" collapsed="false">
      <c r="A340" s="24" t="s">
        <v>15</v>
      </c>
      <c r="B340" s="24" t="s">
        <v>94</v>
      </c>
      <c r="C340" s="24" t="s">
        <v>1689</v>
      </c>
      <c r="D340" s="0" t="str">
        <f aca="false">VLOOKUP(A340,Nomenclature!$D$1:$E$9,2,0)</f>
        <v>03</v>
      </c>
      <c r="E340" s="0" t="str">
        <f aca="false">VLOOKUP(B340,Nomenclature!$J$1:$K$97,2,0)</f>
        <v>41</v>
      </c>
      <c r="F340" s="0" t="str">
        <f aca="false">CONCATENATE(D340,E340)</f>
        <v>0341</v>
      </c>
      <c r="G340" s="30" t="n">
        <v>2.88034657568009</v>
      </c>
      <c r="H340" s="28" t="n">
        <v>2.88034657568009</v>
      </c>
      <c r="I340" s="28" t="n">
        <v>2.88034657568009</v>
      </c>
      <c r="J340" s="28" t="n">
        <v>2.88034657568009</v>
      </c>
      <c r="K340" s="28" t="n">
        <v>2.88034657568009</v>
      </c>
      <c r="L340" s="28" t="n">
        <v>2.88034657568009</v>
      </c>
    </row>
    <row r="341" customFormat="false" ht="15.8" hidden="false" customHeight="false" outlineLevel="0" collapsed="false">
      <c r="A341" s="24" t="s">
        <v>15</v>
      </c>
      <c r="B341" s="24" t="s">
        <v>95</v>
      </c>
      <c r="C341" s="24" t="s">
        <v>1689</v>
      </c>
      <c r="D341" s="0" t="str">
        <f aca="false">VLOOKUP(A341,Nomenclature!$D$1:$E$9,2,0)</f>
        <v>03</v>
      </c>
      <c r="E341" s="0" t="str">
        <f aca="false">VLOOKUP(B341,Nomenclature!$J$1:$K$97,2,0)</f>
        <v>63</v>
      </c>
      <c r="F341" s="0" t="str">
        <f aca="false">CONCATENATE(D341,E341)</f>
        <v>0363</v>
      </c>
      <c r="G341" s="30" t="n">
        <v>3.57440376699188</v>
      </c>
      <c r="H341" s="28" t="n">
        <v>3.57440376699188</v>
      </c>
      <c r="I341" s="28" t="n">
        <v>3.57440376699188</v>
      </c>
      <c r="J341" s="28" t="n">
        <v>3.57440376699188</v>
      </c>
      <c r="K341" s="28" t="n">
        <v>3.57440376699188</v>
      </c>
      <c r="L341" s="28" t="n">
        <v>3.57440376699188</v>
      </c>
    </row>
    <row r="342" customFormat="false" ht="15.8" hidden="false" customHeight="false" outlineLevel="0" collapsed="false">
      <c r="A342" s="24" t="s">
        <v>15</v>
      </c>
      <c r="B342" s="24" t="s">
        <v>96</v>
      </c>
      <c r="C342" s="24" t="s">
        <v>1689</v>
      </c>
      <c r="D342" s="0" t="str">
        <f aca="false">VLOOKUP(A342,Nomenclature!$D$1:$E$9,2,0)</f>
        <v>03</v>
      </c>
      <c r="E342" s="0" t="str">
        <f aca="false">VLOOKUP(B342,Nomenclature!$J$1:$K$97,2,0)</f>
        <v>64</v>
      </c>
      <c r="F342" s="0" t="str">
        <f aca="false">CONCATENATE(D342,E342)</f>
        <v>0364</v>
      </c>
      <c r="G342" s="30" t="n">
        <v>3.25996328959339</v>
      </c>
      <c r="H342" s="28" t="n">
        <v>3.25996328959339</v>
      </c>
      <c r="I342" s="28" t="n">
        <v>3.25996328959339</v>
      </c>
      <c r="J342" s="28" t="n">
        <v>3.25996328959339</v>
      </c>
      <c r="K342" s="28" t="n">
        <v>3.25996328959339</v>
      </c>
      <c r="L342" s="28" t="n">
        <v>3.25996328959339</v>
      </c>
    </row>
    <row r="343" customFormat="false" ht="15.8" hidden="false" customHeight="false" outlineLevel="0" collapsed="false">
      <c r="A343" s="24" t="s">
        <v>15</v>
      </c>
      <c r="B343" s="24" t="s">
        <v>97</v>
      </c>
      <c r="C343" s="24" t="s">
        <v>1689</v>
      </c>
      <c r="D343" s="0" t="str">
        <f aca="false">VLOOKUP(A343,Nomenclature!$D$1:$E$9,2,0)</f>
        <v>03</v>
      </c>
      <c r="E343" s="0" t="str">
        <f aca="false">VLOOKUP(B343,Nomenclature!$J$1:$K$97,2,0)</f>
        <v>66</v>
      </c>
      <c r="F343" s="0" t="str">
        <f aca="false">CONCATENATE(D343,E343)</f>
        <v>0366</v>
      </c>
      <c r="G343" s="30" t="n">
        <v>3.31586900142617</v>
      </c>
      <c r="H343" s="28" t="n">
        <v>3.31586900142617</v>
      </c>
      <c r="I343" s="28" t="n">
        <v>3.31586900142617</v>
      </c>
      <c r="J343" s="28" t="n">
        <v>3.31586900142617</v>
      </c>
      <c r="K343" s="28" t="n">
        <v>3.31586900142617</v>
      </c>
      <c r="L343" s="28" t="n">
        <v>3.31586900142617</v>
      </c>
    </row>
    <row r="344" customFormat="false" ht="15.8" hidden="false" customHeight="false" outlineLevel="0" collapsed="false">
      <c r="A344" s="24" t="s">
        <v>15</v>
      </c>
      <c r="B344" s="24" t="s">
        <v>98</v>
      </c>
      <c r="C344" s="24" t="s">
        <v>1689</v>
      </c>
      <c r="D344" s="0" t="str">
        <f aca="false">VLOOKUP(A344,Nomenclature!$D$1:$E$9,2,0)</f>
        <v>03</v>
      </c>
      <c r="E344" s="0" t="str">
        <f aca="false">VLOOKUP(B344,Nomenclature!$J$1:$K$97,2,0)</f>
        <v>73</v>
      </c>
      <c r="F344" s="0" t="str">
        <f aca="false">CONCATENATE(D344,E344)</f>
        <v>0373</v>
      </c>
      <c r="G344" s="30" t="n">
        <v>3.32635135826382</v>
      </c>
      <c r="H344" s="28" t="n">
        <v>3.32635135826382</v>
      </c>
      <c r="I344" s="28" t="n">
        <v>3.32635135826382</v>
      </c>
      <c r="J344" s="28" t="n">
        <v>3.32635135826382</v>
      </c>
      <c r="K344" s="28" t="n">
        <v>3.32635135826382</v>
      </c>
      <c r="L344" s="28" t="n">
        <v>3.32635135826382</v>
      </c>
    </row>
    <row r="345" customFormat="false" ht="15.8" hidden="false" customHeight="false" outlineLevel="0" collapsed="false">
      <c r="A345" s="24" t="s">
        <v>15</v>
      </c>
      <c r="B345" s="24" t="s">
        <v>99</v>
      </c>
      <c r="C345" s="24" t="s">
        <v>1689</v>
      </c>
      <c r="D345" s="0" t="str">
        <f aca="false">VLOOKUP(A345,Nomenclature!$D$1:$E$9,2,0)</f>
        <v>03</v>
      </c>
      <c r="E345" s="0" t="str">
        <f aca="false">VLOOKUP(B345,Nomenclature!$J$1:$K$97,2,0)</f>
        <v>74</v>
      </c>
      <c r="F345" s="0" t="str">
        <f aca="false">CONCATENATE(D345,E345)</f>
        <v>0374</v>
      </c>
      <c r="G345" s="30" t="n">
        <v>3.32245166400497</v>
      </c>
      <c r="H345" s="28" t="n">
        <v>3.32245166400497</v>
      </c>
      <c r="I345" s="28" t="n">
        <v>3.32245166400497</v>
      </c>
      <c r="J345" s="28" t="n">
        <v>3.32245166400497</v>
      </c>
      <c r="K345" s="28" t="n">
        <v>3.32245166400497</v>
      </c>
      <c r="L345" s="28" t="n">
        <v>3.32245166400497</v>
      </c>
    </row>
    <row r="346" customFormat="false" ht="15.8" hidden="false" customHeight="false" outlineLevel="0" collapsed="false">
      <c r="A346" s="24" t="s">
        <v>15</v>
      </c>
      <c r="B346" s="24" t="s">
        <v>100</v>
      </c>
      <c r="C346" s="24" t="s">
        <v>1689</v>
      </c>
      <c r="D346" s="0" t="str">
        <f aca="false">VLOOKUP(A346,Nomenclature!$D$1:$E$9,2,0)</f>
        <v>03</v>
      </c>
      <c r="E346" s="0" t="str">
        <f aca="false">VLOOKUP(B346,Nomenclature!$J$1:$K$97,2,0)</f>
        <v>75</v>
      </c>
      <c r="F346" s="0" t="str">
        <f aca="false">CONCATENATE(D346,E346)</f>
        <v>0375</v>
      </c>
      <c r="G346" s="30" t="n">
        <v>3.29094695873286</v>
      </c>
      <c r="H346" s="28" t="n">
        <v>3.29094695873286</v>
      </c>
      <c r="I346" s="28" t="n">
        <v>3.29094695873286</v>
      </c>
      <c r="J346" s="28" t="n">
        <v>3.29094695873286</v>
      </c>
      <c r="K346" s="28" t="n">
        <v>3.29094695873286</v>
      </c>
      <c r="L346" s="28" t="n">
        <v>3.29094695873286</v>
      </c>
    </row>
    <row r="347" customFormat="false" ht="15.8" hidden="false" customHeight="false" outlineLevel="0" collapsed="false">
      <c r="A347" s="24" t="s">
        <v>15</v>
      </c>
      <c r="B347" s="24" t="s">
        <v>101</v>
      </c>
      <c r="C347" s="24" t="s">
        <v>1689</v>
      </c>
      <c r="D347" s="0" t="str">
        <f aca="false">VLOOKUP(A347,Nomenclature!$D$1:$E$9,2,0)</f>
        <v>03</v>
      </c>
      <c r="E347" s="0" t="str">
        <f aca="false">VLOOKUP(B347,Nomenclature!$J$1:$K$97,2,0)</f>
        <v>76</v>
      </c>
      <c r="F347" s="0" t="str">
        <f aca="false">CONCATENATE(D347,E347)</f>
        <v>0376</v>
      </c>
      <c r="G347" s="30" t="n">
        <v>3.26846557296205</v>
      </c>
      <c r="H347" s="28" t="n">
        <v>3.26846557296205</v>
      </c>
      <c r="I347" s="28" t="n">
        <v>3.26846557296205</v>
      </c>
      <c r="J347" s="28" t="n">
        <v>3.26846557296205</v>
      </c>
      <c r="K347" s="28" t="n">
        <v>3.26846557296205</v>
      </c>
      <c r="L347" s="28" t="n">
        <v>3.26846557296205</v>
      </c>
    </row>
    <row r="348" customFormat="false" ht="15.8" hidden="false" customHeight="false" outlineLevel="0" collapsed="false">
      <c r="A348" s="24" t="s">
        <v>15</v>
      </c>
      <c r="B348" s="24" t="s">
        <v>102</v>
      </c>
      <c r="C348" s="24" t="s">
        <v>1689</v>
      </c>
      <c r="D348" s="0" t="str">
        <f aca="false">VLOOKUP(A348,Nomenclature!$D$1:$E$9,2,0)</f>
        <v>03</v>
      </c>
      <c r="E348" s="0" t="str">
        <f aca="false">VLOOKUP(B348,Nomenclature!$J$1:$K$97,2,0)</f>
        <v>92</v>
      </c>
      <c r="F348" s="0" t="str">
        <f aca="false">CONCATENATE(D348,E348)</f>
        <v>0392</v>
      </c>
      <c r="G348" s="30" t="n">
        <v>2.88590446427097</v>
      </c>
      <c r="H348" s="28" t="n">
        <v>2.88590446427097</v>
      </c>
      <c r="I348" s="28" t="n">
        <v>2.88590446427097</v>
      </c>
      <c r="J348" s="28" t="n">
        <v>2.88590446427097</v>
      </c>
      <c r="K348" s="28" t="n">
        <v>2.88590446427097</v>
      </c>
      <c r="L348" s="28" t="n">
        <v>2.88590446427097</v>
      </c>
    </row>
    <row r="349" customFormat="false" ht="15.8" hidden="false" customHeight="false" outlineLevel="0" collapsed="false">
      <c r="A349" s="24" t="s">
        <v>15</v>
      </c>
      <c r="B349" s="24" t="s">
        <v>103</v>
      </c>
      <c r="C349" s="24" t="s">
        <v>1689</v>
      </c>
      <c r="D349" s="0" t="str">
        <f aca="false">VLOOKUP(A349,Nomenclature!$D$1:$E$9,2,0)</f>
        <v>03</v>
      </c>
      <c r="E349" s="0" t="str">
        <f aca="false">VLOOKUP(B349,Nomenclature!$J$1:$K$97,2,0)</f>
        <v>93</v>
      </c>
      <c r="F349" s="0" t="str">
        <f aca="false">CONCATENATE(D349,E349)</f>
        <v>0393</v>
      </c>
      <c r="G349" s="30" t="n">
        <v>2.94308483134889</v>
      </c>
      <c r="H349" s="28" t="n">
        <v>2.94308483134889</v>
      </c>
      <c r="I349" s="28" t="n">
        <v>2.94308483134889</v>
      </c>
      <c r="J349" s="28" t="n">
        <v>2.94308483134889</v>
      </c>
      <c r="K349" s="28" t="n">
        <v>2.94308483134889</v>
      </c>
      <c r="L349" s="28" t="n">
        <v>2.94308483134889</v>
      </c>
    </row>
    <row r="350" customFormat="false" ht="15.8" hidden="false" customHeight="false" outlineLevel="0" collapsed="false">
      <c r="A350" s="24" t="s">
        <v>15</v>
      </c>
      <c r="B350" s="24" t="s">
        <v>104</v>
      </c>
      <c r="C350" s="24" t="s">
        <v>1689</v>
      </c>
      <c r="D350" s="0" t="str">
        <f aca="false">VLOOKUP(A350,Nomenclature!$D$1:$E$9,2,0)</f>
        <v>03</v>
      </c>
      <c r="E350" s="0" t="str">
        <f aca="false">VLOOKUP(B350,Nomenclature!$J$1:$K$97,2,0)</f>
        <v>96</v>
      </c>
      <c r="F350" s="0" t="str">
        <f aca="false">CONCATENATE(D350,E350)</f>
        <v>0396</v>
      </c>
      <c r="G350" s="30" t="n">
        <v>2.84834791456198</v>
      </c>
      <c r="H350" s="28" t="n">
        <v>2.84834791456198</v>
      </c>
      <c r="I350" s="28" t="n">
        <v>2.84834791456198</v>
      </c>
      <c r="J350" s="28" t="n">
        <v>2.84834791456198</v>
      </c>
      <c r="K350" s="28" t="n">
        <v>2.84834791456198</v>
      </c>
      <c r="L350" s="28" t="n">
        <v>2.84834791456198</v>
      </c>
    </row>
    <row r="351" customFormat="false" ht="15.8" hidden="false" customHeight="false" outlineLevel="0" collapsed="false">
      <c r="A351" s="24" t="s">
        <v>16</v>
      </c>
      <c r="B351" s="24" t="s">
        <v>105</v>
      </c>
      <c r="C351" s="24" t="s">
        <v>1689</v>
      </c>
      <c r="D351" s="0" t="str">
        <f aca="false">VLOOKUP(A351,Nomenclature!$D$1:$E$9,2,0)</f>
        <v>04</v>
      </c>
      <c r="E351" s="0" t="str">
        <f aca="false">VLOOKUP(B351,Nomenclature!$J$1:$K$97,2,0)</f>
        <v>02</v>
      </c>
      <c r="F351" s="0" t="str">
        <f aca="false">CONCATENATE(D351,E351)</f>
        <v>0402</v>
      </c>
      <c r="G351" s="30" t="n">
        <v>6.46380828308965</v>
      </c>
      <c r="H351" s="28" t="n">
        <v>6.46380828308965</v>
      </c>
      <c r="I351" s="28" t="n">
        <v>6.46380828308965</v>
      </c>
      <c r="J351" s="28" t="n">
        <v>6.46380828308965</v>
      </c>
      <c r="K351" s="28" t="n">
        <v>6.46380828308965</v>
      </c>
      <c r="L351" s="28" t="n">
        <v>6.46380828308965</v>
      </c>
    </row>
    <row r="352" customFormat="false" ht="15.8" hidden="false" customHeight="false" outlineLevel="0" collapsed="false">
      <c r="A352" s="24" t="s">
        <v>16</v>
      </c>
      <c r="B352" s="24" t="s">
        <v>106</v>
      </c>
      <c r="C352" s="24" t="s">
        <v>1689</v>
      </c>
      <c r="D352" s="0" t="str">
        <f aca="false">VLOOKUP(A352,Nomenclature!$D$1:$E$9,2,0)</f>
        <v>04</v>
      </c>
      <c r="E352" s="0" t="str">
        <f aca="false">VLOOKUP(B352,Nomenclature!$J$1:$K$97,2,0)</f>
        <v>03</v>
      </c>
      <c r="F352" s="0" t="str">
        <f aca="false">CONCATENATE(D352,E352)</f>
        <v>0403</v>
      </c>
      <c r="G352" s="30" t="n">
        <v>5.12495035771029</v>
      </c>
      <c r="H352" s="28" t="n">
        <v>5.12495035771029</v>
      </c>
      <c r="I352" s="28" t="n">
        <v>5.12495035771029</v>
      </c>
      <c r="J352" s="28" t="n">
        <v>5.12495035771029</v>
      </c>
      <c r="K352" s="28" t="n">
        <v>5.12495035771029</v>
      </c>
      <c r="L352" s="28" t="n">
        <v>5.12495035771029</v>
      </c>
    </row>
    <row r="353" customFormat="false" ht="15.8" hidden="false" customHeight="false" outlineLevel="0" collapsed="false">
      <c r="A353" s="24" t="s">
        <v>16</v>
      </c>
      <c r="B353" s="24" t="s">
        <v>107</v>
      </c>
      <c r="C353" s="24" t="s">
        <v>1689</v>
      </c>
      <c r="D353" s="0" t="str">
        <f aca="false">VLOOKUP(A353,Nomenclature!$D$1:$E$9,2,0)</f>
        <v>04</v>
      </c>
      <c r="E353" s="0" t="str">
        <f aca="false">VLOOKUP(B353,Nomenclature!$J$1:$K$97,2,0)</f>
        <v>04</v>
      </c>
      <c r="F353" s="0" t="str">
        <f aca="false">CONCATENATE(D353,E353)</f>
        <v>0404</v>
      </c>
      <c r="G353" s="30" t="n">
        <v>6.47999156169555</v>
      </c>
      <c r="H353" s="28" t="n">
        <v>6.47999156169555</v>
      </c>
      <c r="I353" s="28" t="n">
        <v>6.47999156169555</v>
      </c>
      <c r="J353" s="28" t="n">
        <v>6.47999156169555</v>
      </c>
      <c r="K353" s="28" t="n">
        <v>6.47999156169555</v>
      </c>
      <c r="L353" s="28" t="n">
        <v>6.47999156169555</v>
      </c>
    </row>
    <row r="354" customFormat="false" ht="15.8" hidden="false" customHeight="false" outlineLevel="0" collapsed="false">
      <c r="A354" s="24" t="s">
        <v>16</v>
      </c>
      <c r="B354" s="24" t="s">
        <v>108</v>
      </c>
      <c r="C354" s="24" t="s">
        <v>1689</v>
      </c>
      <c r="D354" s="0" t="str">
        <f aca="false">VLOOKUP(A354,Nomenclature!$D$1:$E$9,2,0)</f>
        <v>04</v>
      </c>
      <c r="E354" s="0" t="str">
        <f aca="false">VLOOKUP(B354,Nomenclature!$J$1:$K$97,2,0)</f>
        <v>05</v>
      </c>
      <c r="F354" s="0" t="str">
        <f aca="false">CONCATENATE(D354,E354)</f>
        <v>0405</v>
      </c>
      <c r="G354" s="30" t="n">
        <v>7.04289584992701</v>
      </c>
      <c r="H354" s="28" t="n">
        <v>7.04289584992701</v>
      </c>
      <c r="I354" s="28" t="n">
        <v>7.04289584992701</v>
      </c>
      <c r="J354" s="28" t="n">
        <v>7.04289584992701</v>
      </c>
      <c r="K354" s="28" t="n">
        <v>7.04289584992701</v>
      </c>
      <c r="L354" s="28" t="n">
        <v>7.04289584992701</v>
      </c>
    </row>
    <row r="355" customFormat="false" ht="15.8" hidden="false" customHeight="false" outlineLevel="0" collapsed="false">
      <c r="A355" s="24" t="s">
        <v>16</v>
      </c>
      <c r="B355" s="24" t="s">
        <v>109</v>
      </c>
      <c r="C355" s="24" t="s">
        <v>1689</v>
      </c>
      <c r="D355" s="0" t="str">
        <f aca="false">VLOOKUP(A355,Nomenclature!$D$1:$E$9,2,0)</f>
        <v>04</v>
      </c>
      <c r="E355" s="0" t="str">
        <f aca="false">VLOOKUP(B355,Nomenclature!$J$1:$K$97,2,0)</f>
        <v>06</v>
      </c>
      <c r="F355" s="0" t="str">
        <f aca="false">CONCATENATE(D355,E355)</f>
        <v>0406</v>
      </c>
      <c r="G355" s="30" t="n">
        <v>5.0655564750501</v>
      </c>
      <c r="H355" s="28" t="n">
        <v>5.0655564750501</v>
      </c>
      <c r="I355" s="28" t="n">
        <v>5.0655564750501</v>
      </c>
      <c r="J355" s="28" t="n">
        <v>5.0655564750501</v>
      </c>
      <c r="K355" s="28" t="n">
        <v>5.0655564750501</v>
      </c>
      <c r="L355" s="28" t="n">
        <v>5.0655564750501</v>
      </c>
    </row>
    <row r="356" customFormat="false" ht="15.8" hidden="false" customHeight="false" outlineLevel="0" collapsed="false">
      <c r="A356" s="24" t="s">
        <v>16</v>
      </c>
      <c r="B356" s="24" t="s">
        <v>110</v>
      </c>
      <c r="C356" s="24" t="s">
        <v>1689</v>
      </c>
      <c r="D356" s="0" t="str">
        <f aca="false">VLOOKUP(A356,Nomenclature!$D$1:$E$9,2,0)</f>
        <v>04</v>
      </c>
      <c r="E356" s="0" t="str">
        <f aca="false">VLOOKUP(B356,Nomenclature!$J$1:$K$97,2,0)</f>
        <v>08</v>
      </c>
      <c r="F356" s="0" t="str">
        <f aca="false">CONCATENATE(D356,E356)</f>
        <v>0408</v>
      </c>
      <c r="G356" s="30" t="n">
        <v>0.949897102198338</v>
      </c>
      <c r="H356" s="28" t="n">
        <v>0.949897102198338</v>
      </c>
      <c r="I356" s="28" t="n">
        <v>0.949897102198338</v>
      </c>
      <c r="J356" s="28" t="n">
        <v>0.949897102198338</v>
      </c>
      <c r="K356" s="28" t="n">
        <v>0.949897102198338</v>
      </c>
      <c r="L356" s="28" t="n">
        <v>0.949897102198338</v>
      </c>
    </row>
    <row r="357" customFormat="false" ht="15.8" hidden="false" customHeight="false" outlineLevel="0" collapsed="false">
      <c r="A357" s="24" t="s">
        <v>16</v>
      </c>
      <c r="B357" s="24" t="s">
        <v>111</v>
      </c>
      <c r="C357" s="24" t="s">
        <v>1689</v>
      </c>
      <c r="D357" s="0" t="str">
        <f aca="false">VLOOKUP(A357,Nomenclature!$D$1:$E$9,2,0)</f>
        <v>04</v>
      </c>
      <c r="E357" s="0" t="str">
        <f aca="false">VLOOKUP(B357,Nomenclature!$J$1:$K$97,2,0)</f>
        <v>10</v>
      </c>
      <c r="F357" s="0" t="str">
        <f aca="false">CONCATENATE(D357,E357)</f>
        <v>0410</v>
      </c>
      <c r="G357" s="30" t="n">
        <v>2.33899996438205</v>
      </c>
      <c r="H357" s="28" t="n">
        <v>2.33899996438205</v>
      </c>
      <c r="I357" s="28" t="n">
        <v>2.33899996438205</v>
      </c>
      <c r="J357" s="28" t="n">
        <v>2.33899996438205</v>
      </c>
      <c r="K357" s="28" t="n">
        <v>2.33899996438205</v>
      </c>
      <c r="L357" s="28" t="n">
        <v>2.33899996438205</v>
      </c>
    </row>
    <row r="358" customFormat="false" ht="15.8" hidden="false" customHeight="false" outlineLevel="0" collapsed="false">
      <c r="A358" s="24" t="s">
        <v>16</v>
      </c>
      <c r="B358" s="24" t="s">
        <v>112</v>
      </c>
      <c r="C358" s="24" t="s">
        <v>1689</v>
      </c>
      <c r="D358" s="0" t="str">
        <f aca="false">VLOOKUP(A358,Nomenclature!$D$1:$E$9,2,0)</f>
        <v>04</v>
      </c>
      <c r="E358" s="0" t="str">
        <f aca="false">VLOOKUP(B358,Nomenclature!$J$1:$K$97,2,0)</f>
        <v>11</v>
      </c>
      <c r="F358" s="0" t="str">
        <f aca="false">CONCATENATE(D358,E358)</f>
        <v>0411</v>
      </c>
      <c r="G358" s="30" t="n">
        <v>0.519289259519617</v>
      </c>
      <c r="H358" s="28" t="n">
        <v>0.519289259519617</v>
      </c>
      <c r="I358" s="28" t="n">
        <v>0.519289259519617</v>
      </c>
      <c r="J358" s="28" t="n">
        <v>0.519289259519617</v>
      </c>
      <c r="K358" s="28" t="n">
        <v>0.519289259519617</v>
      </c>
      <c r="L358" s="28" t="n">
        <v>0.519289259519617</v>
      </c>
    </row>
    <row r="359" customFormat="false" ht="15.8" hidden="false" customHeight="false" outlineLevel="0" collapsed="false">
      <c r="A359" s="24" t="s">
        <v>16</v>
      </c>
      <c r="B359" s="24" t="s">
        <v>113</v>
      </c>
      <c r="C359" s="24" t="s">
        <v>1689</v>
      </c>
      <c r="D359" s="0" t="str">
        <f aca="false">VLOOKUP(A359,Nomenclature!$D$1:$E$9,2,0)</f>
        <v>04</v>
      </c>
      <c r="E359" s="0" t="str">
        <f aca="false">VLOOKUP(B359,Nomenclature!$J$1:$K$97,2,0)</f>
        <v>46</v>
      </c>
      <c r="F359" s="0" t="str">
        <f aca="false">CONCATENATE(D359,E359)</f>
        <v>0446</v>
      </c>
      <c r="G359" s="30" t="n">
        <v>3.5652107393992</v>
      </c>
      <c r="H359" s="28" t="n">
        <v>3.5652107393992</v>
      </c>
      <c r="I359" s="28" t="n">
        <v>3.5652107393992</v>
      </c>
      <c r="J359" s="28" t="n">
        <v>3.5652107393992</v>
      </c>
      <c r="K359" s="28" t="n">
        <v>3.5652107393992</v>
      </c>
      <c r="L359" s="28" t="n">
        <v>3.5652107393992</v>
      </c>
    </row>
    <row r="360" customFormat="false" ht="15.8" hidden="false" customHeight="false" outlineLevel="0" collapsed="false">
      <c r="A360" s="24" t="s">
        <v>16</v>
      </c>
      <c r="B360" s="24" t="s">
        <v>114</v>
      </c>
      <c r="C360" s="24" t="s">
        <v>1689</v>
      </c>
      <c r="D360" s="0" t="str">
        <f aca="false">VLOOKUP(A360,Nomenclature!$D$1:$E$9,2,0)</f>
        <v>04</v>
      </c>
      <c r="E360" s="0" t="str">
        <f aca="false">VLOOKUP(B360,Nomenclature!$J$1:$K$97,2,0)</f>
        <v>47</v>
      </c>
      <c r="F360" s="0" t="str">
        <f aca="false">CONCATENATE(D360,E360)</f>
        <v>0447</v>
      </c>
      <c r="G360" s="30" t="n">
        <v>3.45172400841011</v>
      </c>
      <c r="H360" s="28" t="n">
        <v>3.45172400841011</v>
      </c>
      <c r="I360" s="28" t="n">
        <v>3.45172400841011</v>
      </c>
      <c r="J360" s="28" t="n">
        <v>3.45172400841011</v>
      </c>
      <c r="K360" s="28" t="n">
        <v>3.45172400841011</v>
      </c>
      <c r="L360" s="28" t="n">
        <v>3.45172400841011</v>
      </c>
    </row>
    <row r="361" customFormat="false" ht="15.8" hidden="false" customHeight="false" outlineLevel="0" collapsed="false">
      <c r="A361" s="24" t="s">
        <v>16</v>
      </c>
      <c r="B361" s="24" t="s">
        <v>115</v>
      </c>
      <c r="C361" s="24" t="s">
        <v>1689</v>
      </c>
      <c r="D361" s="0" t="str">
        <f aca="false">VLOOKUP(A361,Nomenclature!$D$1:$E$9,2,0)</f>
        <v>04</v>
      </c>
      <c r="E361" s="0" t="str">
        <f aca="false">VLOOKUP(B361,Nomenclature!$J$1:$K$97,2,0)</f>
        <v>48</v>
      </c>
      <c r="F361" s="0" t="str">
        <f aca="false">CONCATENATE(D361,E361)</f>
        <v>0448</v>
      </c>
      <c r="G361" s="30" t="n">
        <v>3.39724502677956</v>
      </c>
      <c r="H361" s="28" t="n">
        <v>3.39724502677956</v>
      </c>
      <c r="I361" s="28" t="n">
        <v>3.39724502677956</v>
      </c>
      <c r="J361" s="28" t="n">
        <v>3.39724502677956</v>
      </c>
      <c r="K361" s="28" t="n">
        <v>3.39724502677956</v>
      </c>
      <c r="L361" s="28" t="n">
        <v>3.39724502677956</v>
      </c>
    </row>
    <row r="362" customFormat="false" ht="15.8" hidden="false" customHeight="false" outlineLevel="0" collapsed="false">
      <c r="A362" s="24" t="s">
        <v>16</v>
      </c>
      <c r="B362" s="24" t="s">
        <v>116</v>
      </c>
      <c r="C362" s="24" t="s">
        <v>1689</v>
      </c>
      <c r="D362" s="0" t="str">
        <f aca="false">VLOOKUP(A362,Nomenclature!$D$1:$E$9,2,0)</f>
        <v>04</v>
      </c>
      <c r="E362" s="0" t="str">
        <f aca="false">VLOOKUP(B362,Nomenclature!$J$1:$K$97,2,0)</f>
        <v>49</v>
      </c>
      <c r="F362" s="0" t="str">
        <f aca="false">CONCATENATE(D362,E362)</f>
        <v>0449</v>
      </c>
      <c r="G362" s="30" t="n">
        <v>0.964626719851155</v>
      </c>
      <c r="H362" s="28" t="n">
        <v>0.964626719851155</v>
      </c>
      <c r="I362" s="28" t="n">
        <v>0.964626719851155</v>
      </c>
      <c r="J362" s="28" t="n">
        <v>0.964626719851155</v>
      </c>
      <c r="K362" s="28" t="n">
        <v>0.964626719851155</v>
      </c>
      <c r="L362" s="28" t="n">
        <v>0.964626719851155</v>
      </c>
    </row>
    <row r="363" customFormat="false" ht="15.8" hidden="false" customHeight="false" outlineLevel="0" collapsed="false">
      <c r="A363" s="24" t="s">
        <v>16</v>
      </c>
      <c r="B363" s="24" t="s">
        <v>117</v>
      </c>
      <c r="C363" s="24" t="s">
        <v>1689</v>
      </c>
      <c r="D363" s="0" t="str">
        <f aca="false">VLOOKUP(A363,Nomenclature!$D$1:$E$9,2,0)</f>
        <v>04</v>
      </c>
      <c r="E363" s="0" t="str">
        <f aca="false">VLOOKUP(B363,Nomenclature!$J$1:$K$97,2,0)</f>
        <v>50</v>
      </c>
      <c r="F363" s="0" t="str">
        <f aca="false">CONCATENATE(D363,E363)</f>
        <v>0450</v>
      </c>
      <c r="G363" s="30" t="n">
        <v>0.96208755083014</v>
      </c>
      <c r="H363" s="28" t="n">
        <v>0.96208755083014</v>
      </c>
      <c r="I363" s="28" t="n">
        <v>0.96208755083014</v>
      </c>
      <c r="J363" s="28" t="n">
        <v>0.96208755083014</v>
      </c>
      <c r="K363" s="28" t="n">
        <v>0.96208755083014</v>
      </c>
      <c r="L363" s="28" t="n">
        <v>0.96208755083014</v>
      </c>
    </row>
    <row r="364" customFormat="false" ht="15.8" hidden="false" customHeight="false" outlineLevel="0" collapsed="false">
      <c r="A364" s="24" t="s">
        <v>16</v>
      </c>
      <c r="B364" s="24" t="s">
        <v>118</v>
      </c>
      <c r="C364" s="24" t="s">
        <v>1689</v>
      </c>
      <c r="D364" s="0" t="str">
        <f aca="false">VLOOKUP(A364,Nomenclature!$D$1:$E$9,2,0)</f>
        <v>04</v>
      </c>
      <c r="E364" s="0" t="str">
        <f aca="false">VLOOKUP(B364,Nomenclature!$J$1:$K$97,2,0)</f>
        <v>86</v>
      </c>
      <c r="F364" s="0" t="str">
        <f aca="false">CONCATENATE(D364,E364)</f>
        <v>0486</v>
      </c>
      <c r="G364" s="30" t="n">
        <v>0.519423477173668</v>
      </c>
      <c r="H364" s="28" t="n">
        <v>0.519423477173668</v>
      </c>
      <c r="I364" s="28" t="n">
        <v>0.519423477173668</v>
      </c>
      <c r="J364" s="28" t="n">
        <v>0.519423477173668</v>
      </c>
      <c r="K364" s="28" t="n">
        <v>0.519423477173668</v>
      </c>
      <c r="L364" s="28" t="n">
        <v>0.519423477173668</v>
      </c>
    </row>
    <row r="365" customFormat="false" ht="15.8" hidden="false" customHeight="false" outlineLevel="0" collapsed="false">
      <c r="A365" s="24" t="s">
        <v>16</v>
      </c>
      <c r="B365" s="24" t="s">
        <v>119</v>
      </c>
      <c r="C365" s="24" t="s">
        <v>1689</v>
      </c>
      <c r="D365" s="0" t="str">
        <f aca="false">VLOOKUP(A365,Nomenclature!$D$1:$E$9,2,0)</f>
        <v>04</v>
      </c>
      <c r="E365" s="0" t="str">
        <f aca="false">VLOOKUP(B365,Nomenclature!$J$1:$K$97,2,0)</f>
        <v>87</v>
      </c>
      <c r="F365" s="0" t="str">
        <f aca="false">CONCATENATE(D365,E365)</f>
        <v>0487</v>
      </c>
      <c r="G365" s="30" t="n">
        <v>1.58089418372605</v>
      </c>
      <c r="H365" s="28" t="n">
        <v>1.58089418372605</v>
      </c>
      <c r="I365" s="28" t="n">
        <v>1.58089418372605</v>
      </c>
      <c r="J365" s="28" t="n">
        <v>1.58089418372605</v>
      </c>
      <c r="K365" s="28" t="n">
        <v>1.58089418372605</v>
      </c>
      <c r="L365" s="28" t="n">
        <v>1.58089418372605</v>
      </c>
    </row>
    <row r="366" customFormat="false" ht="15.8" hidden="false" customHeight="false" outlineLevel="0" collapsed="false">
      <c r="A366" s="24" t="s">
        <v>16</v>
      </c>
      <c r="B366" s="24" t="s">
        <v>120</v>
      </c>
      <c r="C366" s="24" t="s">
        <v>1689</v>
      </c>
      <c r="D366" s="0" t="str">
        <f aca="false">VLOOKUP(A366,Nomenclature!$D$1:$E$9,2,0)</f>
        <v>04</v>
      </c>
      <c r="E366" s="0" t="str">
        <f aca="false">VLOOKUP(B366,Nomenclature!$J$1:$K$97,2,0)</f>
        <v>88</v>
      </c>
      <c r="F366" s="0" t="str">
        <f aca="false">CONCATENATE(D366,E366)</f>
        <v>0488</v>
      </c>
      <c r="G366" s="30" t="n">
        <v>1.63455364038704</v>
      </c>
      <c r="H366" s="28" t="n">
        <v>1.63455364038704</v>
      </c>
      <c r="I366" s="28" t="n">
        <v>1.63455364038704</v>
      </c>
      <c r="J366" s="28" t="n">
        <v>1.63455364038704</v>
      </c>
      <c r="K366" s="28" t="n">
        <v>1.63455364038704</v>
      </c>
      <c r="L366" s="28" t="n">
        <v>1.63455364038704</v>
      </c>
    </row>
    <row r="367" customFormat="false" ht="15.8" hidden="false" customHeight="false" outlineLevel="0" collapsed="false">
      <c r="A367" s="24" t="s">
        <v>16</v>
      </c>
      <c r="B367" s="24" t="s">
        <v>121</v>
      </c>
      <c r="C367" s="24" t="s">
        <v>1689</v>
      </c>
      <c r="D367" s="0" t="str">
        <f aca="false">VLOOKUP(A367,Nomenclature!$D$1:$E$9,2,0)</f>
        <v>04</v>
      </c>
      <c r="E367" s="0" t="str">
        <f aca="false">VLOOKUP(B367,Nomenclature!$J$1:$K$97,2,0)</f>
        <v>94</v>
      </c>
      <c r="F367" s="0" t="str">
        <f aca="false">CONCATENATE(D367,E367)</f>
        <v>0494</v>
      </c>
      <c r="G367" s="30" t="n">
        <v>2.30569646267833</v>
      </c>
      <c r="H367" s="28" t="n">
        <v>2.30569646267833</v>
      </c>
      <c r="I367" s="28" t="n">
        <v>2.30569646267833</v>
      </c>
      <c r="J367" s="28" t="n">
        <v>2.30569646267833</v>
      </c>
      <c r="K367" s="28" t="n">
        <v>2.30569646267833</v>
      </c>
      <c r="L367" s="28" t="n">
        <v>2.30569646267833</v>
      </c>
    </row>
    <row r="368" customFormat="false" ht="15.8" hidden="false" customHeight="false" outlineLevel="0" collapsed="false">
      <c r="A368" s="24" t="s">
        <v>17</v>
      </c>
      <c r="B368" s="24" t="s">
        <v>122</v>
      </c>
      <c r="C368" s="24" t="s">
        <v>1689</v>
      </c>
      <c r="D368" s="0" t="str">
        <f aca="false">VLOOKUP(A368,Nomenclature!$D$1:$E$9,2,0)</f>
        <v>05</v>
      </c>
      <c r="E368" s="0" t="str">
        <f aca="false">VLOOKUP(B368,Nomenclature!$J$1:$K$97,2,0)</f>
        <v>13</v>
      </c>
      <c r="F368" s="0" t="str">
        <f aca="false">CONCATENATE(D368,E368)</f>
        <v>0513</v>
      </c>
      <c r="G368" s="30" t="n">
        <v>9.15365337002125</v>
      </c>
      <c r="H368" s="28" t="n">
        <v>9.15365337002125</v>
      </c>
      <c r="I368" s="28" t="n">
        <v>9.15365337002125</v>
      </c>
      <c r="J368" s="28" t="n">
        <v>9.15365337002125</v>
      </c>
      <c r="K368" s="28" t="n">
        <v>9.15365337002125</v>
      </c>
      <c r="L368" s="28" t="n">
        <v>9.15365337002125</v>
      </c>
    </row>
    <row r="369" customFormat="false" ht="15.8" hidden="false" customHeight="false" outlineLevel="0" collapsed="false">
      <c r="A369" s="24" t="s">
        <v>17</v>
      </c>
      <c r="B369" s="24" t="s">
        <v>123</v>
      </c>
      <c r="C369" s="24" t="s">
        <v>1689</v>
      </c>
      <c r="D369" s="0" t="str">
        <f aca="false">VLOOKUP(A369,Nomenclature!$D$1:$E$9,2,0)</f>
        <v>05</v>
      </c>
      <c r="E369" s="0" t="str">
        <f aca="false">VLOOKUP(B369,Nomenclature!$J$1:$K$97,2,0)</f>
        <v>51</v>
      </c>
      <c r="F369" s="0" t="str">
        <f aca="false">CONCATENATE(D369,E369)</f>
        <v>0551</v>
      </c>
      <c r="G369" s="30" t="n">
        <v>3.84426270046678</v>
      </c>
      <c r="H369" s="28" t="n">
        <v>3.84426270046678</v>
      </c>
      <c r="I369" s="28" t="n">
        <v>3.84426270046678</v>
      </c>
      <c r="J369" s="28" t="n">
        <v>3.84426270046678</v>
      </c>
      <c r="K369" s="28" t="n">
        <v>3.84426270046678</v>
      </c>
      <c r="L369" s="28" t="n">
        <v>3.84426270046678</v>
      </c>
    </row>
    <row r="370" customFormat="false" ht="15.8" hidden="false" customHeight="false" outlineLevel="0" collapsed="false">
      <c r="A370" s="24" t="s">
        <v>17</v>
      </c>
      <c r="B370" s="24" t="s">
        <v>124</v>
      </c>
      <c r="C370" s="24" t="s">
        <v>1689</v>
      </c>
      <c r="D370" s="0" t="str">
        <f aca="false">VLOOKUP(A370,Nomenclature!$D$1:$E$9,2,0)</f>
        <v>05</v>
      </c>
      <c r="E370" s="0" t="str">
        <f aca="false">VLOOKUP(B370,Nomenclature!$J$1:$K$97,2,0)</f>
        <v>52</v>
      </c>
      <c r="F370" s="0" t="str">
        <f aca="false">CONCATENATE(D370,E370)</f>
        <v>0552</v>
      </c>
      <c r="G370" s="30" t="n">
        <v>5.81713504541076</v>
      </c>
      <c r="H370" s="28" t="n">
        <v>5.81713504541076</v>
      </c>
      <c r="I370" s="28" t="n">
        <v>5.81713504541076</v>
      </c>
      <c r="J370" s="28" t="n">
        <v>5.81713504541076</v>
      </c>
      <c r="K370" s="28" t="n">
        <v>5.81713504541076</v>
      </c>
      <c r="L370" s="28" t="n">
        <v>5.81713504541076</v>
      </c>
    </row>
    <row r="371" customFormat="false" ht="15.8" hidden="false" customHeight="false" outlineLevel="0" collapsed="false">
      <c r="A371" s="24" t="s">
        <v>17</v>
      </c>
      <c r="B371" s="24" t="s">
        <v>125</v>
      </c>
      <c r="C371" s="24" t="s">
        <v>1689</v>
      </c>
      <c r="D371" s="0" t="str">
        <f aca="false">VLOOKUP(A371,Nomenclature!$D$1:$E$9,2,0)</f>
        <v>05</v>
      </c>
      <c r="E371" s="0" t="str">
        <f aca="false">VLOOKUP(B371,Nomenclature!$J$1:$K$97,2,0)</f>
        <v>89</v>
      </c>
      <c r="F371" s="0" t="str">
        <f aca="false">CONCATENATE(D371,E371)</f>
        <v>0589</v>
      </c>
      <c r="G371" s="30" t="n">
        <v>8.5125131302521</v>
      </c>
      <c r="H371" s="28" t="n">
        <v>8.5125131302521</v>
      </c>
      <c r="I371" s="28" t="n">
        <v>8.5125131302521</v>
      </c>
      <c r="J371" s="28" t="n">
        <v>8.5125131302521</v>
      </c>
      <c r="K371" s="28" t="n">
        <v>8.5125131302521</v>
      </c>
      <c r="L371" s="28" t="n">
        <v>8.5125131302521</v>
      </c>
    </row>
    <row r="372" customFormat="false" ht="15.8" hidden="false" customHeight="false" outlineLevel="0" collapsed="false">
      <c r="A372" s="24" t="s">
        <v>17</v>
      </c>
      <c r="B372" s="24" t="s">
        <v>126</v>
      </c>
      <c r="C372" s="24" t="s">
        <v>1689</v>
      </c>
      <c r="D372" s="0" t="str">
        <f aca="false">VLOOKUP(A372,Nomenclature!$D$1:$E$9,2,0)</f>
        <v>05</v>
      </c>
      <c r="E372" s="0" t="str">
        <f aca="false">VLOOKUP(B372,Nomenclature!$J$1:$K$97,2,0)</f>
        <v>90</v>
      </c>
      <c r="F372" s="0" t="str">
        <f aca="false">CONCATENATE(D372,E372)</f>
        <v>0590</v>
      </c>
      <c r="G372" s="30" t="n">
        <v>3.87295416666667</v>
      </c>
      <c r="H372" s="28" t="n">
        <v>3.87295416666667</v>
      </c>
      <c r="I372" s="28" t="n">
        <v>3.87295416666667</v>
      </c>
      <c r="J372" s="28" t="n">
        <v>3.87295416666667</v>
      </c>
      <c r="K372" s="28" t="n">
        <v>3.87295416666667</v>
      </c>
      <c r="L372" s="28" t="n">
        <v>3.87295416666667</v>
      </c>
    </row>
    <row r="373" customFormat="false" ht="15.8" hidden="false" customHeight="false" outlineLevel="0" collapsed="false">
      <c r="A373" s="24" t="s">
        <v>18</v>
      </c>
      <c r="B373" s="24" t="s">
        <v>127</v>
      </c>
      <c r="C373" s="24" t="s">
        <v>1689</v>
      </c>
      <c r="D373" s="0" t="str">
        <f aca="false">VLOOKUP(A373,Nomenclature!$D$1:$E$9,2,0)</f>
        <v>06</v>
      </c>
      <c r="E373" s="0" t="str">
        <f aca="false">VLOOKUP(B373,Nomenclature!$J$1:$K$97,2,0)</f>
        <v>01</v>
      </c>
      <c r="F373" s="0" t="str">
        <f aca="false">CONCATENATE(D373,E373)</f>
        <v>0601</v>
      </c>
      <c r="G373" s="30" t="n">
        <v>5.31002407110608</v>
      </c>
      <c r="H373" s="28" t="n">
        <v>5.31002407110608</v>
      </c>
      <c r="I373" s="28" t="n">
        <v>5.31002407110608</v>
      </c>
      <c r="J373" s="28" t="n">
        <v>5.31002407110608</v>
      </c>
      <c r="K373" s="28" t="n">
        <v>5.31002407110608</v>
      </c>
      <c r="L373" s="28" t="n">
        <v>5.31002407110608</v>
      </c>
    </row>
    <row r="374" customFormat="false" ht="15.8" hidden="false" customHeight="false" outlineLevel="0" collapsed="false">
      <c r="A374" s="24" t="s">
        <v>18</v>
      </c>
      <c r="B374" s="24" t="s">
        <v>128</v>
      </c>
      <c r="C374" s="24" t="s">
        <v>1689</v>
      </c>
      <c r="D374" s="0" t="str">
        <f aca="false">VLOOKUP(A374,Nomenclature!$D$1:$E$9,2,0)</f>
        <v>06</v>
      </c>
      <c r="E374" s="0" t="str">
        <f aca="false">VLOOKUP(B374,Nomenclature!$J$1:$K$97,2,0)</f>
        <v>07</v>
      </c>
      <c r="F374" s="0" t="str">
        <f aca="false">CONCATENATE(D374,E374)</f>
        <v>0607</v>
      </c>
      <c r="G374" s="30" t="n">
        <v>5.47837002795845</v>
      </c>
      <c r="H374" s="28" t="n">
        <v>5.47837002795845</v>
      </c>
      <c r="I374" s="28" t="n">
        <v>5.47837002795845</v>
      </c>
      <c r="J374" s="28" t="n">
        <v>5.47837002795845</v>
      </c>
      <c r="K374" s="28" t="n">
        <v>5.47837002795845</v>
      </c>
      <c r="L374" s="28" t="n">
        <v>5.47837002795845</v>
      </c>
    </row>
    <row r="375" customFormat="false" ht="15.8" hidden="false" customHeight="false" outlineLevel="0" collapsed="false">
      <c r="A375" s="24" t="s">
        <v>18</v>
      </c>
      <c r="B375" s="24" t="s">
        <v>129</v>
      </c>
      <c r="C375" s="24" t="s">
        <v>1689</v>
      </c>
      <c r="D375" s="0" t="str">
        <f aca="false">VLOOKUP(A375,Nomenclature!$D$1:$E$9,2,0)</f>
        <v>06</v>
      </c>
      <c r="E375" s="0" t="str">
        <f aca="false">VLOOKUP(B375,Nomenclature!$J$1:$K$97,2,0)</f>
        <v>14</v>
      </c>
      <c r="F375" s="0" t="str">
        <f aca="false">CONCATENATE(D375,E375)</f>
        <v>0614</v>
      </c>
      <c r="G375" s="30" t="n">
        <v>7.17640744343038</v>
      </c>
      <c r="H375" s="28" t="n">
        <v>7.17640744343038</v>
      </c>
      <c r="I375" s="28" t="n">
        <v>7.17640744343038</v>
      </c>
      <c r="J375" s="28" t="n">
        <v>7.17640744343038</v>
      </c>
      <c r="K375" s="28" t="n">
        <v>7.17640744343038</v>
      </c>
      <c r="L375" s="28" t="n">
        <v>7.17640744343038</v>
      </c>
    </row>
    <row r="376" customFormat="false" ht="15.8" hidden="false" customHeight="false" outlineLevel="0" collapsed="false">
      <c r="A376" s="24" t="s">
        <v>18</v>
      </c>
      <c r="B376" s="24" t="s">
        <v>130</v>
      </c>
      <c r="C376" s="24" t="s">
        <v>1689</v>
      </c>
      <c r="D376" s="0" t="str">
        <f aca="false">VLOOKUP(A376,Nomenclature!$D$1:$E$9,2,0)</f>
        <v>06</v>
      </c>
      <c r="E376" s="0" t="str">
        <f aca="false">VLOOKUP(B376,Nomenclature!$J$1:$K$97,2,0)</f>
        <v>34</v>
      </c>
      <c r="F376" s="0" t="str">
        <f aca="false">CONCATENATE(D376,E376)</f>
        <v>0634</v>
      </c>
      <c r="G376" s="30" t="n">
        <v>15.8396246828939</v>
      </c>
      <c r="H376" s="28" t="n">
        <v>15.8396246828939</v>
      </c>
      <c r="I376" s="28" t="n">
        <v>15.8396246828939</v>
      </c>
      <c r="J376" s="28" t="n">
        <v>15.8396246828939</v>
      </c>
      <c r="K376" s="28" t="n">
        <v>15.8396246828939</v>
      </c>
      <c r="L376" s="28" t="n">
        <v>15.8396246828939</v>
      </c>
    </row>
    <row r="377" customFormat="false" ht="15.8" hidden="false" customHeight="false" outlineLevel="0" collapsed="false">
      <c r="A377" s="24" t="s">
        <v>18</v>
      </c>
      <c r="B377" s="24" t="s">
        <v>131</v>
      </c>
      <c r="C377" s="24" t="s">
        <v>1689</v>
      </c>
      <c r="D377" s="0" t="str">
        <f aca="false">VLOOKUP(A377,Nomenclature!$D$1:$E$9,2,0)</f>
        <v>06</v>
      </c>
      <c r="E377" s="0" t="str">
        <f aca="false">VLOOKUP(B377,Nomenclature!$J$1:$K$97,2,0)</f>
        <v>35</v>
      </c>
      <c r="F377" s="0" t="str">
        <f aca="false">CONCATENATE(D377,E377)</f>
        <v>0635</v>
      </c>
      <c r="G377" s="30" t="n">
        <v>45.3936971890805</v>
      </c>
      <c r="H377" s="28" t="n">
        <v>45.3936971890805</v>
      </c>
      <c r="I377" s="28" t="n">
        <v>45.3936971890805</v>
      </c>
      <c r="J377" s="28" t="n">
        <v>45.3936971890805</v>
      </c>
      <c r="K377" s="28" t="n">
        <v>45.3936971890805</v>
      </c>
      <c r="L377" s="28" t="n">
        <v>45.3936971890805</v>
      </c>
    </row>
    <row r="378" customFormat="false" ht="15.8" hidden="false" customHeight="false" outlineLevel="0" collapsed="false">
      <c r="A378" s="24" t="s">
        <v>18</v>
      </c>
      <c r="B378" s="24" t="s">
        <v>132</v>
      </c>
      <c r="C378" s="24" t="s">
        <v>1689</v>
      </c>
      <c r="D378" s="0" t="str">
        <f aca="false">VLOOKUP(A378,Nomenclature!$D$1:$E$9,2,0)</f>
        <v>06</v>
      </c>
      <c r="E378" s="0" t="str">
        <f aca="false">VLOOKUP(B378,Nomenclature!$J$1:$K$97,2,0)</f>
        <v>36</v>
      </c>
      <c r="F378" s="0" t="str">
        <f aca="false">CONCATENATE(D378,E378)</f>
        <v>0636</v>
      </c>
      <c r="G378" s="30" t="n">
        <v>15.8396246828939</v>
      </c>
      <c r="H378" s="28" t="n">
        <v>15.8396246828939</v>
      </c>
      <c r="I378" s="28" t="n">
        <v>15.8396246828939</v>
      </c>
      <c r="J378" s="28" t="n">
        <v>15.8396246828939</v>
      </c>
      <c r="K378" s="28" t="n">
        <v>15.8396246828939</v>
      </c>
      <c r="L378" s="28" t="n">
        <v>15.8396246828939</v>
      </c>
    </row>
    <row r="379" customFormat="false" ht="15.8" hidden="false" customHeight="false" outlineLevel="0" collapsed="false">
      <c r="A379" s="24" t="s">
        <v>19</v>
      </c>
      <c r="B379" s="24" t="s">
        <v>54</v>
      </c>
      <c r="C379" s="24" t="s">
        <v>1689</v>
      </c>
      <c r="D379" s="0" t="str">
        <f aca="false">VLOOKUP(A379,Nomenclature!$D$1:$E$9,2,0)</f>
        <v>07</v>
      </c>
      <c r="E379" s="0" t="str">
        <f aca="false">VLOOKUP(B379,Nomenclature!$J$1:$K$97,2,0)</f>
        <v>16</v>
      </c>
      <c r="F379" s="0" t="str">
        <f aca="false">CONCATENATE(D379,E379)</f>
        <v>0716</v>
      </c>
      <c r="G379" s="30" t="n">
        <v>12.3946323492184</v>
      </c>
      <c r="H379" s="28" t="n">
        <v>12.3946323492184</v>
      </c>
      <c r="I379" s="28" t="n">
        <v>12.3946323492184</v>
      </c>
      <c r="J379" s="28" t="n">
        <v>12.3946323492184</v>
      </c>
      <c r="K379" s="28" t="n">
        <v>12.3946323492184</v>
      </c>
      <c r="L379" s="28" t="n">
        <v>12.3946323492184</v>
      </c>
    </row>
    <row r="380" customFormat="false" ht="15.8" hidden="false" customHeight="false" outlineLevel="0" collapsed="false">
      <c r="A380" s="24" t="s">
        <v>19</v>
      </c>
      <c r="B380" s="24" t="s">
        <v>133</v>
      </c>
      <c r="C380" s="24" t="s">
        <v>1689</v>
      </c>
      <c r="D380" s="0" t="str">
        <f aca="false">VLOOKUP(A380,Nomenclature!$D$1:$E$9,2,0)</f>
        <v>07</v>
      </c>
      <c r="E380" s="0" t="str">
        <f aca="false">VLOOKUP(B380,Nomenclature!$J$1:$K$97,2,0)</f>
        <v>18</v>
      </c>
      <c r="F380" s="0" t="str">
        <f aca="false">CONCATENATE(D380,E380)</f>
        <v>0718</v>
      </c>
      <c r="G380" s="30" t="n">
        <v>7.40512438557359</v>
      </c>
      <c r="H380" s="28" t="n">
        <v>7.40512438557359</v>
      </c>
      <c r="I380" s="28" t="n">
        <v>7.40512438557359</v>
      </c>
      <c r="J380" s="28" t="n">
        <v>7.40512438557359</v>
      </c>
      <c r="K380" s="28" t="n">
        <v>7.40512438557359</v>
      </c>
      <c r="L380" s="28" t="n">
        <v>7.40512438557359</v>
      </c>
    </row>
    <row r="381" customFormat="false" ht="15.8" hidden="false" customHeight="false" outlineLevel="0" collapsed="false">
      <c r="A381" s="24" t="s">
        <v>19</v>
      </c>
      <c r="B381" s="24" t="s">
        <v>136</v>
      </c>
      <c r="C381" s="24" t="s">
        <v>1689</v>
      </c>
      <c r="D381" s="0" t="str">
        <f aca="false">VLOOKUP(A381,Nomenclature!$D$1:$E$9,2,0)</f>
        <v>07</v>
      </c>
      <c r="E381" s="0" t="str">
        <f aca="false">VLOOKUP(B381,Nomenclature!$J$1:$K$97,2,0)</f>
        <v>32</v>
      </c>
      <c r="F381" s="0" t="str">
        <f aca="false">CONCATENATE(D381,E381)</f>
        <v>0732</v>
      </c>
      <c r="G381" s="30" t="n">
        <v>9.14215480591246</v>
      </c>
      <c r="H381" s="28" t="n">
        <v>9.14215480591246</v>
      </c>
      <c r="I381" s="28" t="n">
        <v>9.14215480591246</v>
      </c>
      <c r="J381" s="28" t="n">
        <v>9.14215480591246</v>
      </c>
      <c r="K381" s="28" t="n">
        <v>9.14215480591246</v>
      </c>
      <c r="L381" s="28" t="n">
        <v>9.14215480591246</v>
      </c>
    </row>
    <row r="382" customFormat="false" ht="15.8" hidden="false" customHeight="false" outlineLevel="0" collapsed="false">
      <c r="A382" s="24" t="s">
        <v>19</v>
      </c>
      <c r="B382" s="24" t="s">
        <v>139</v>
      </c>
      <c r="C382" s="24" t="s">
        <v>1689</v>
      </c>
      <c r="D382" s="0" t="str">
        <f aca="false">VLOOKUP(A382,Nomenclature!$D$1:$E$9,2,0)</f>
        <v>07</v>
      </c>
      <c r="E382" s="0" t="str">
        <f aca="false">VLOOKUP(B382,Nomenclature!$J$1:$K$97,2,0)</f>
        <v>33</v>
      </c>
      <c r="F382" s="0" t="str">
        <f aca="false">CONCATENATE(D382,E382)</f>
        <v>0733</v>
      </c>
      <c r="G382" s="30" t="n">
        <v>4.2457478836988</v>
      </c>
      <c r="H382" s="28" t="n">
        <v>4.2457478836988</v>
      </c>
      <c r="I382" s="28" t="n">
        <v>4.2457478836988</v>
      </c>
      <c r="J382" s="28" t="n">
        <v>4.2457478836988</v>
      </c>
      <c r="K382" s="28" t="n">
        <v>4.2457478836988</v>
      </c>
      <c r="L382" s="28" t="n">
        <v>4.2457478836988</v>
      </c>
    </row>
    <row r="383" customFormat="false" ht="15.8" hidden="false" customHeight="false" outlineLevel="0" collapsed="false">
      <c r="A383" s="24" t="s">
        <v>19</v>
      </c>
      <c r="B383" s="24" t="s">
        <v>140</v>
      </c>
      <c r="C383" s="24" t="s">
        <v>1689</v>
      </c>
      <c r="D383" s="0" t="str">
        <f aca="false">VLOOKUP(A383,Nomenclature!$D$1:$E$9,2,0)</f>
        <v>07</v>
      </c>
      <c r="E383" s="0" t="str">
        <f aca="false">VLOOKUP(B383,Nomenclature!$J$1:$K$97,2,0)</f>
        <v>43</v>
      </c>
      <c r="F383" s="0" t="str">
        <f aca="false">CONCATENATE(D383,E383)</f>
        <v>0743</v>
      </c>
      <c r="G383" s="30" t="n">
        <v>3.22893099127086</v>
      </c>
      <c r="H383" s="28" t="n">
        <v>3.22893099127086</v>
      </c>
      <c r="I383" s="28" t="n">
        <v>3.22893099127086</v>
      </c>
      <c r="J383" s="28" t="n">
        <v>3.22893099127086</v>
      </c>
      <c r="K383" s="28" t="n">
        <v>3.22893099127086</v>
      </c>
      <c r="L383" s="28" t="n">
        <v>3.22893099127086</v>
      </c>
    </row>
    <row r="384" customFormat="false" ht="15.8" hidden="false" customHeight="false" outlineLevel="0" collapsed="false">
      <c r="A384" s="24" t="s">
        <v>19</v>
      </c>
      <c r="B384" s="24" t="s">
        <v>141</v>
      </c>
      <c r="C384" s="24" t="s">
        <v>1689</v>
      </c>
      <c r="D384" s="0" t="str">
        <f aca="false">VLOOKUP(A384,Nomenclature!$D$1:$E$9,2,0)</f>
        <v>07</v>
      </c>
      <c r="E384" s="0" t="str">
        <f aca="false">VLOOKUP(B384,Nomenclature!$J$1:$K$97,2,0)</f>
        <v>59</v>
      </c>
      <c r="F384" s="0" t="str">
        <f aca="false">CONCATENATE(D384,E384)</f>
        <v>0759</v>
      </c>
      <c r="G384" s="30" t="n">
        <v>3.08729856274069</v>
      </c>
      <c r="H384" s="28" t="n">
        <v>3.08729856274069</v>
      </c>
      <c r="I384" s="28" t="n">
        <v>3.08729856274069</v>
      </c>
      <c r="J384" s="28" t="n">
        <v>3.08729856274069</v>
      </c>
      <c r="K384" s="28" t="n">
        <v>3.08729856274069</v>
      </c>
      <c r="L384" s="28" t="n">
        <v>3.08729856274069</v>
      </c>
    </row>
    <row r="385" customFormat="false" ht="15.8" hidden="false" customHeight="false" outlineLevel="0" collapsed="false">
      <c r="A385" s="24" t="s">
        <v>19</v>
      </c>
      <c r="B385" s="24" t="s">
        <v>149</v>
      </c>
      <c r="C385" s="24" t="s">
        <v>1689</v>
      </c>
      <c r="D385" s="0" t="str">
        <f aca="false">VLOOKUP(A385,Nomenclature!$D$1:$E$9,2,0)</f>
        <v>07</v>
      </c>
      <c r="E385" s="0" t="str">
        <f aca="false">VLOOKUP(B385,Nomenclature!$J$1:$K$97,2,0)</f>
        <v>60</v>
      </c>
      <c r="F385" s="0" t="str">
        <f aca="false">CONCATENATE(D385,E385)</f>
        <v>0760</v>
      </c>
      <c r="G385" s="30" t="n">
        <v>0</v>
      </c>
      <c r="H385" s="28" t="n">
        <v>0</v>
      </c>
      <c r="I385" s="28" t="n">
        <v>0</v>
      </c>
      <c r="J385" s="28" t="n">
        <v>0</v>
      </c>
      <c r="K385" s="28" t="n">
        <v>0</v>
      </c>
      <c r="L385" s="28" t="n">
        <v>0</v>
      </c>
    </row>
    <row r="386" customFormat="false" ht="15.8" hidden="false" customHeight="false" outlineLevel="0" collapsed="false">
      <c r="A386" s="24" t="s">
        <v>19</v>
      </c>
      <c r="B386" s="24" t="s">
        <v>142</v>
      </c>
      <c r="C386" s="24" t="s">
        <v>1689</v>
      </c>
      <c r="D386" s="0" t="str">
        <f aca="false">VLOOKUP(A386,Nomenclature!$D$1:$E$9,2,0)</f>
        <v>07</v>
      </c>
      <c r="E386" s="0" t="str">
        <f aca="false">VLOOKUP(B386,Nomenclature!$J$1:$K$97,2,0)</f>
        <v>61</v>
      </c>
      <c r="F386" s="0" t="str">
        <f aca="false">CONCATENATE(D386,E386)</f>
        <v>0761</v>
      </c>
      <c r="G386" s="30" t="n">
        <v>10.3350092379209</v>
      </c>
      <c r="H386" s="28" t="n">
        <v>10.3350092379209</v>
      </c>
      <c r="I386" s="28" t="n">
        <v>10.3350092379209</v>
      </c>
      <c r="J386" s="28" t="n">
        <v>10.3350092379209</v>
      </c>
      <c r="K386" s="28" t="n">
        <v>10.3350092379209</v>
      </c>
      <c r="L386" s="28" t="n">
        <v>10.3350092379209</v>
      </c>
    </row>
    <row r="387" customFormat="false" ht="15.8" hidden="false" customHeight="false" outlineLevel="0" collapsed="false">
      <c r="A387" s="24" t="s">
        <v>19</v>
      </c>
      <c r="B387" s="24" t="s">
        <v>143</v>
      </c>
      <c r="C387" s="24" t="s">
        <v>1689</v>
      </c>
      <c r="D387" s="0" t="str">
        <f aca="false">VLOOKUP(A387,Nomenclature!$D$1:$E$9,2,0)</f>
        <v>07</v>
      </c>
      <c r="E387" s="0" t="str">
        <f aca="false">VLOOKUP(B387,Nomenclature!$J$1:$K$97,2,0)</f>
        <v>65</v>
      </c>
      <c r="F387" s="0" t="str">
        <f aca="false">CONCATENATE(D387,E387)</f>
        <v>0765</v>
      </c>
      <c r="G387" s="30" t="n">
        <v>5.72547370401218</v>
      </c>
      <c r="H387" s="28" t="n">
        <v>5.72547370401218</v>
      </c>
      <c r="I387" s="28" t="n">
        <v>5.72547370401218</v>
      </c>
      <c r="J387" s="28" t="n">
        <v>5.72547370401218</v>
      </c>
      <c r="K387" s="28" t="n">
        <v>5.72547370401218</v>
      </c>
      <c r="L387" s="28" t="n">
        <v>5.72547370401218</v>
      </c>
    </row>
    <row r="388" customFormat="false" ht="15.8" hidden="false" customHeight="false" outlineLevel="0" collapsed="false">
      <c r="A388" s="24" t="s">
        <v>19</v>
      </c>
      <c r="B388" s="24" t="s">
        <v>144</v>
      </c>
      <c r="C388" s="24" t="s">
        <v>1689</v>
      </c>
      <c r="D388" s="0" t="str">
        <f aca="false">VLOOKUP(A388,Nomenclature!$D$1:$E$9,2,0)</f>
        <v>07</v>
      </c>
      <c r="E388" s="0" t="str">
        <f aca="false">VLOOKUP(B388,Nomenclature!$J$1:$K$97,2,0)</f>
        <v>80</v>
      </c>
      <c r="F388" s="0" t="str">
        <f aca="false">CONCATENATE(D388,E388)</f>
        <v>0780</v>
      </c>
      <c r="G388" s="30" t="n">
        <v>2.68999365962818</v>
      </c>
      <c r="H388" s="28" t="n">
        <v>2.68999365962818</v>
      </c>
      <c r="I388" s="28" t="n">
        <v>2.68999365962818</v>
      </c>
      <c r="J388" s="28" t="n">
        <v>2.68999365962818</v>
      </c>
      <c r="K388" s="28" t="n">
        <v>2.68999365962818</v>
      </c>
      <c r="L388" s="28" t="n">
        <v>2.68999365962818</v>
      </c>
    </row>
    <row r="389" customFormat="false" ht="15.8" hidden="false" customHeight="false" outlineLevel="0" collapsed="false">
      <c r="A389" s="24" t="s">
        <v>19</v>
      </c>
      <c r="B389" s="24" t="s">
        <v>145</v>
      </c>
      <c r="C389" s="24" t="s">
        <v>1689</v>
      </c>
      <c r="D389" s="0" t="str">
        <f aca="false">VLOOKUP(A389,Nomenclature!$D$1:$E$9,2,0)</f>
        <v>07</v>
      </c>
      <c r="E389" s="0" t="str">
        <f aca="false">VLOOKUP(B389,Nomenclature!$J$1:$K$97,2,0)</f>
        <v>81</v>
      </c>
      <c r="F389" s="0" t="str">
        <f aca="false">CONCATENATE(D389,E389)</f>
        <v>0781</v>
      </c>
      <c r="G389" s="30" t="n">
        <v>6.2799459717151</v>
      </c>
      <c r="H389" s="28" t="n">
        <v>6.2799459717151</v>
      </c>
      <c r="I389" s="28" t="n">
        <v>6.2799459717151</v>
      </c>
      <c r="J389" s="28" t="n">
        <v>6.2799459717151</v>
      </c>
      <c r="K389" s="28" t="n">
        <v>6.2799459717151</v>
      </c>
      <c r="L389" s="28" t="n">
        <v>6.2799459717151</v>
      </c>
    </row>
    <row r="390" customFormat="false" ht="15.8" hidden="false" customHeight="false" outlineLevel="0" collapsed="false">
      <c r="A390" s="24" t="s">
        <v>19</v>
      </c>
      <c r="B390" s="24" t="s">
        <v>146</v>
      </c>
      <c r="C390" s="24" t="s">
        <v>1689</v>
      </c>
      <c r="D390" s="0" t="str">
        <f aca="false">VLOOKUP(A390,Nomenclature!$D$1:$E$9,2,0)</f>
        <v>07</v>
      </c>
      <c r="E390" s="0" t="str">
        <f aca="false">VLOOKUP(B390,Nomenclature!$J$1:$K$97,2,0)</f>
        <v>82</v>
      </c>
      <c r="F390" s="0" t="str">
        <f aca="false">CONCATENATE(D390,E390)</f>
        <v>0782</v>
      </c>
      <c r="G390" s="30" t="n">
        <v>7.35094970317688</v>
      </c>
      <c r="H390" s="28" t="n">
        <v>7.35094970317688</v>
      </c>
      <c r="I390" s="28" t="n">
        <v>7.35094970317688</v>
      </c>
      <c r="J390" s="28" t="n">
        <v>7.35094970317688</v>
      </c>
      <c r="K390" s="28" t="n">
        <v>7.35094970317688</v>
      </c>
      <c r="L390" s="28" t="n">
        <v>7.35094970317688</v>
      </c>
    </row>
    <row r="391" customFormat="false" ht="15.8" hidden="false" customHeight="false" outlineLevel="0" collapsed="false">
      <c r="A391" s="24" t="s">
        <v>19</v>
      </c>
      <c r="B391" s="24" t="s">
        <v>147</v>
      </c>
      <c r="C391" s="24" t="s">
        <v>1689</v>
      </c>
      <c r="D391" s="0" t="str">
        <f aca="false">VLOOKUP(A391,Nomenclature!$D$1:$E$9,2,0)</f>
        <v>07</v>
      </c>
      <c r="E391" s="0" t="str">
        <f aca="false">VLOOKUP(B391,Nomenclature!$J$1:$K$97,2,0)</f>
        <v>91</v>
      </c>
      <c r="F391" s="0" t="str">
        <f aca="false">CONCATENATE(D391,E391)</f>
        <v>0791</v>
      </c>
      <c r="G391" s="30" t="n">
        <v>1.15400938448465</v>
      </c>
      <c r="H391" s="28" t="n">
        <v>1.15400938448465</v>
      </c>
      <c r="I391" s="28" t="n">
        <v>1.15400938448465</v>
      </c>
      <c r="J391" s="28" t="n">
        <v>1.15400938448465</v>
      </c>
      <c r="K391" s="28" t="n">
        <v>1.15400938448465</v>
      </c>
      <c r="L391" s="28" t="n">
        <v>1.15400938448465</v>
      </c>
    </row>
    <row r="392" customFormat="false" ht="15.8" hidden="false" customHeight="false" outlineLevel="0" collapsed="false">
      <c r="A392" s="24" t="s">
        <v>19</v>
      </c>
      <c r="B392" s="24" t="s">
        <v>148</v>
      </c>
      <c r="C392" s="24" t="s">
        <v>1689</v>
      </c>
      <c r="D392" s="0" t="str">
        <f aca="false">VLOOKUP(A392,Nomenclature!$D$1:$E$9,2,0)</f>
        <v>07</v>
      </c>
      <c r="E392" s="0" t="str">
        <f aca="false">VLOOKUP(B392,Nomenclature!$J$1:$K$97,2,0)</f>
        <v>95</v>
      </c>
      <c r="F392" s="0" t="str">
        <f aca="false">CONCATENATE(D392,E392)</f>
        <v>0795</v>
      </c>
      <c r="G392" s="30" t="n">
        <v>2.09887848628664</v>
      </c>
      <c r="H392" s="28" t="n">
        <v>2.09887848628664</v>
      </c>
      <c r="I392" s="28" t="n">
        <v>2.09887848628664</v>
      </c>
      <c r="J392" s="28" t="n">
        <v>2.09887848628664</v>
      </c>
      <c r="K392" s="28" t="n">
        <v>2.09887848628664</v>
      </c>
      <c r="L392" s="28" t="n">
        <v>2.09887848628664</v>
      </c>
    </row>
    <row r="393" customFormat="false" ht="15.8" hidden="false" customHeight="false" outlineLevel="0" collapsed="false">
      <c r="A393" s="24" t="s">
        <v>20</v>
      </c>
      <c r="B393" s="24" t="s">
        <v>149</v>
      </c>
      <c r="C393" s="24" t="s">
        <v>1689</v>
      </c>
      <c r="D393" s="0" t="str">
        <f aca="false">VLOOKUP(A393,Nomenclature!$D$1:$E$9,2,0)</f>
        <v>08</v>
      </c>
      <c r="E393" s="0" t="str">
        <f aca="false">VLOOKUP(B393,Nomenclature!$J$1:$K$97,2,0)</f>
        <v>60</v>
      </c>
      <c r="F393" s="0" t="str">
        <f aca="false">CONCATENATE(D393,E393)</f>
        <v>0860</v>
      </c>
      <c r="G393" s="30" t="n">
        <v>15</v>
      </c>
      <c r="H393" s="28" t="n">
        <v>15</v>
      </c>
      <c r="I393" s="28" t="n">
        <v>15</v>
      </c>
      <c r="J393" s="28" t="n">
        <v>15</v>
      </c>
      <c r="K393" s="28" t="n">
        <v>15</v>
      </c>
      <c r="L393" s="28" t="n">
        <v>15</v>
      </c>
    </row>
    <row r="394" customFormat="false" ht="15.8" hidden="false" customHeight="false" outlineLevel="0" collapsed="false">
      <c r="A394" s="24" t="s">
        <v>7</v>
      </c>
      <c r="B394" s="24" t="s">
        <v>31</v>
      </c>
      <c r="C394" s="24" t="s">
        <v>1679</v>
      </c>
      <c r="D394" s="0" t="str">
        <f aca="false">VLOOKUP(A394,Nomenclature!$D$1:$E$9,2,0)</f>
        <v>01</v>
      </c>
      <c r="E394" s="0" t="str">
        <f aca="false">VLOOKUP(B394,Nomenclature!$J$1:$K$97,2,0)</f>
        <v>42</v>
      </c>
      <c r="F394" s="0" t="str">
        <f aca="false">CONCATENATE(D394,E394)</f>
        <v>0142</v>
      </c>
      <c r="G394" s="30" t="n">
        <v>5.53732695</v>
      </c>
      <c r="H394" s="28" t="n">
        <v>5.53732695</v>
      </c>
      <c r="I394" s="28" t="n">
        <v>5.53732695</v>
      </c>
      <c r="J394" s="28" t="n">
        <v>5.53732695</v>
      </c>
      <c r="K394" s="28" t="n">
        <v>5.53732695</v>
      </c>
      <c r="L394" s="28" t="n">
        <v>5.53732695</v>
      </c>
    </row>
    <row r="395" customFormat="false" ht="15.8" hidden="false" customHeight="false" outlineLevel="0" collapsed="false">
      <c r="A395" s="24" t="s">
        <v>7</v>
      </c>
      <c r="B395" s="24" t="s">
        <v>47</v>
      </c>
      <c r="C395" s="24" t="s">
        <v>1679</v>
      </c>
      <c r="D395" s="0" t="str">
        <f aca="false">VLOOKUP(A395,Nomenclature!$D$1:$E$9,2,0)</f>
        <v>01</v>
      </c>
      <c r="E395" s="0" t="str">
        <f aca="false">VLOOKUP(B395,Nomenclature!$J$1:$K$97,2,0)</f>
        <v>44</v>
      </c>
      <c r="F395" s="0" t="str">
        <f aca="false">CONCATENATE(D395,E395)</f>
        <v>0144</v>
      </c>
      <c r="G395" s="30" t="n">
        <v>5.53732695</v>
      </c>
      <c r="H395" s="28" t="n">
        <v>5.53732695</v>
      </c>
      <c r="I395" s="28" t="n">
        <v>5.53732695</v>
      </c>
      <c r="J395" s="28" t="n">
        <v>5.53732695</v>
      </c>
      <c r="K395" s="28" t="n">
        <v>5.53732695</v>
      </c>
      <c r="L395" s="28" t="n">
        <v>5.53732695</v>
      </c>
    </row>
    <row r="396" customFormat="false" ht="15.8" hidden="false" customHeight="false" outlineLevel="0" collapsed="false">
      <c r="A396" s="24" t="s">
        <v>7</v>
      </c>
      <c r="B396" s="24" t="s">
        <v>50</v>
      </c>
      <c r="C396" s="24" t="s">
        <v>1679</v>
      </c>
      <c r="D396" s="0" t="str">
        <f aca="false">VLOOKUP(A396,Nomenclature!$D$1:$E$9,2,0)</f>
        <v>01</v>
      </c>
      <c r="E396" s="0" t="str">
        <f aca="false">VLOOKUP(B396,Nomenclature!$J$1:$K$97,2,0)</f>
        <v>45</v>
      </c>
      <c r="F396" s="0" t="str">
        <f aca="false">CONCATENATE(D396,E396)</f>
        <v>0145</v>
      </c>
      <c r="G396" s="30" t="n">
        <v>5.53732695</v>
      </c>
      <c r="H396" s="28" t="n">
        <v>5.53732695</v>
      </c>
      <c r="I396" s="28" t="n">
        <v>5.53732695</v>
      </c>
      <c r="J396" s="28" t="n">
        <v>5.53732695</v>
      </c>
      <c r="K396" s="28" t="n">
        <v>5.53732695</v>
      </c>
      <c r="L396" s="28" t="n">
        <v>5.53732695</v>
      </c>
    </row>
    <row r="397" customFormat="false" ht="15.8" hidden="false" customHeight="false" outlineLevel="0" collapsed="false">
      <c r="A397" s="24" t="s">
        <v>7</v>
      </c>
      <c r="B397" s="24" t="s">
        <v>51</v>
      </c>
      <c r="C397" s="24" t="s">
        <v>1679</v>
      </c>
      <c r="D397" s="0" t="str">
        <f aca="false">VLOOKUP(A397,Nomenclature!$D$1:$E$9,2,0)</f>
        <v>01</v>
      </c>
      <c r="E397" s="0" t="str">
        <f aca="false">VLOOKUP(B397,Nomenclature!$J$1:$K$97,2,0)</f>
        <v>83</v>
      </c>
      <c r="F397" s="0" t="str">
        <f aca="false">CONCATENATE(D397,E397)</f>
        <v>0183</v>
      </c>
      <c r="G397" s="30" t="n">
        <v>5.53732695</v>
      </c>
      <c r="H397" s="28" t="n">
        <v>5.53732695</v>
      </c>
      <c r="I397" s="28" t="n">
        <v>5.53732695</v>
      </c>
      <c r="J397" s="28" t="n">
        <v>5.53732695</v>
      </c>
      <c r="K397" s="28" t="n">
        <v>5.53732695</v>
      </c>
      <c r="L397" s="28" t="n">
        <v>5.53732695</v>
      </c>
    </row>
    <row r="398" customFormat="false" ht="15.8" hidden="false" customHeight="false" outlineLevel="0" collapsed="false">
      <c r="A398" s="24" t="s">
        <v>7</v>
      </c>
      <c r="B398" s="24" t="s">
        <v>52</v>
      </c>
      <c r="C398" s="24" t="s">
        <v>1679</v>
      </c>
      <c r="D398" s="0" t="str">
        <f aca="false">VLOOKUP(A398,Nomenclature!$D$1:$E$9,2,0)</f>
        <v>01</v>
      </c>
      <c r="E398" s="0" t="str">
        <f aca="false">VLOOKUP(B398,Nomenclature!$J$1:$K$97,2,0)</f>
        <v>84</v>
      </c>
      <c r="F398" s="0" t="str">
        <f aca="false">CONCATENATE(D398,E398)</f>
        <v>0184</v>
      </c>
      <c r="G398" s="30" t="n">
        <v>5.53732695</v>
      </c>
      <c r="H398" s="28" t="n">
        <v>5.53732695</v>
      </c>
      <c r="I398" s="28" t="n">
        <v>5.53732695</v>
      </c>
      <c r="J398" s="28" t="n">
        <v>5.53732695</v>
      </c>
      <c r="K398" s="28" t="n">
        <v>5.53732695</v>
      </c>
      <c r="L398" s="28" t="n">
        <v>5.53732695</v>
      </c>
    </row>
    <row r="399" customFormat="false" ht="15.8" hidden="false" customHeight="false" outlineLevel="0" collapsed="false">
      <c r="A399" s="24" t="s">
        <v>7</v>
      </c>
      <c r="B399" s="24" t="s">
        <v>53</v>
      </c>
      <c r="C399" s="24" t="s">
        <v>1679</v>
      </c>
      <c r="D399" s="0" t="str">
        <f aca="false">VLOOKUP(A399,Nomenclature!$D$1:$E$9,2,0)</f>
        <v>01</v>
      </c>
      <c r="E399" s="0" t="str">
        <f aca="false">VLOOKUP(B399,Nomenclature!$J$1:$K$97,2,0)</f>
        <v>85</v>
      </c>
      <c r="F399" s="0" t="str">
        <f aca="false">CONCATENATE(D399,E399)</f>
        <v>0185</v>
      </c>
      <c r="G399" s="30" t="n">
        <v>5.53732695</v>
      </c>
      <c r="H399" s="28" t="n">
        <v>5.53732695</v>
      </c>
      <c r="I399" s="28" t="n">
        <v>5.53732695</v>
      </c>
      <c r="J399" s="28" t="n">
        <v>5.53732695</v>
      </c>
      <c r="K399" s="28" t="n">
        <v>5.53732695</v>
      </c>
      <c r="L399" s="28" t="n">
        <v>5.53732695</v>
      </c>
    </row>
    <row r="400" customFormat="false" ht="15.8" hidden="false" customHeight="false" outlineLevel="0" collapsed="false">
      <c r="A400" s="24" t="s">
        <v>14</v>
      </c>
      <c r="B400" s="24" t="s">
        <v>54</v>
      </c>
      <c r="C400" s="24" t="s">
        <v>1679</v>
      </c>
      <c r="D400" s="0" t="str">
        <f aca="false">VLOOKUP(A400,Nomenclature!$D$1:$E$9,2,0)</f>
        <v>02</v>
      </c>
      <c r="E400" s="0" t="str">
        <f aca="false">VLOOKUP(B400,Nomenclature!$J$1:$K$97,2,0)</f>
        <v>16</v>
      </c>
      <c r="F400" s="0" t="str">
        <f aca="false">CONCATENATE(D400,E400)</f>
        <v>0216</v>
      </c>
      <c r="G400" s="30" t="n">
        <v>24.6</v>
      </c>
      <c r="H400" s="28" t="n">
        <v>24.6</v>
      </c>
      <c r="I400" s="28" t="n">
        <v>24.6</v>
      </c>
      <c r="J400" s="28" t="n">
        <v>24.6</v>
      </c>
      <c r="K400" s="28" t="n">
        <v>24.6</v>
      </c>
      <c r="L400" s="28" t="n">
        <v>24.6</v>
      </c>
    </row>
    <row r="401" customFormat="false" ht="15.8" hidden="false" customHeight="false" outlineLevel="0" collapsed="false">
      <c r="A401" s="24" t="s">
        <v>14</v>
      </c>
      <c r="B401" s="24" t="s">
        <v>57</v>
      </c>
      <c r="C401" s="24" t="s">
        <v>1679</v>
      </c>
      <c r="D401" s="0" t="str">
        <f aca="false">VLOOKUP(A401,Nomenclature!$D$1:$E$9,2,0)</f>
        <v>02</v>
      </c>
      <c r="E401" s="0" t="str">
        <f aca="false">VLOOKUP(B401,Nomenclature!$J$1:$K$97,2,0)</f>
        <v>20</v>
      </c>
      <c r="F401" s="0" t="str">
        <f aca="false">CONCATENATE(D401,E401)</f>
        <v>0220</v>
      </c>
      <c r="G401" s="30" t="n">
        <v>35.85560347</v>
      </c>
      <c r="H401" s="28" t="n">
        <v>35.85560347</v>
      </c>
      <c r="I401" s="28" t="n">
        <v>35.85560347</v>
      </c>
      <c r="J401" s="28" t="n">
        <v>35.85560347</v>
      </c>
      <c r="K401" s="28" t="n">
        <v>35.85560347</v>
      </c>
      <c r="L401" s="28" t="n">
        <v>35.85560347</v>
      </c>
    </row>
    <row r="402" customFormat="false" ht="15.8" hidden="false" customHeight="false" outlineLevel="0" collapsed="false">
      <c r="A402" s="24" t="s">
        <v>14</v>
      </c>
      <c r="B402" s="24" t="s">
        <v>58</v>
      </c>
      <c r="C402" s="24" t="s">
        <v>1679</v>
      </c>
      <c r="D402" s="0" t="str">
        <f aca="false">VLOOKUP(A402,Nomenclature!$D$1:$E$9,2,0)</f>
        <v>02</v>
      </c>
      <c r="E402" s="0" t="str">
        <f aca="false">VLOOKUP(B402,Nomenclature!$J$1:$K$97,2,0)</f>
        <v>21</v>
      </c>
      <c r="F402" s="0" t="str">
        <f aca="false">CONCATENATE(D402,E402)</f>
        <v>0221</v>
      </c>
      <c r="G402" s="30" t="n">
        <v>50.6854124941842</v>
      </c>
      <c r="H402" s="28" t="n">
        <v>50.6854124941842</v>
      </c>
      <c r="I402" s="28" t="n">
        <v>50.6854124941842</v>
      </c>
      <c r="J402" s="28" t="n">
        <v>50.6854124941842</v>
      </c>
      <c r="K402" s="28" t="n">
        <v>50.6854124941842</v>
      </c>
      <c r="L402" s="28" t="n">
        <v>50.6854124941842</v>
      </c>
    </row>
    <row r="403" customFormat="false" ht="15.8" hidden="false" customHeight="false" outlineLevel="0" collapsed="false">
      <c r="A403" s="24" t="s">
        <v>14</v>
      </c>
      <c r="B403" s="24" t="s">
        <v>59</v>
      </c>
      <c r="C403" s="24" t="s">
        <v>1679</v>
      </c>
      <c r="D403" s="0" t="str">
        <f aca="false">VLOOKUP(A403,Nomenclature!$D$1:$E$9,2,0)</f>
        <v>02</v>
      </c>
      <c r="E403" s="0" t="str">
        <f aca="false">VLOOKUP(B403,Nomenclature!$J$1:$K$97,2,0)</f>
        <v>22</v>
      </c>
      <c r="F403" s="0" t="str">
        <f aca="false">CONCATENATE(D403,E403)</f>
        <v>0222</v>
      </c>
      <c r="G403" s="30" t="n">
        <v>33.77740006</v>
      </c>
      <c r="H403" s="28" t="n">
        <v>33.77740006</v>
      </c>
      <c r="I403" s="28" t="n">
        <v>33.77740006</v>
      </c>
      <c r="J403" s="28" t="n">
        <v>33.77740006</v>
      </c>
      <c r="K403" s="28" t="n">
        <v>33.77740006</v>
      </c>
      <c r="L403" s="28" t="n">
        <v>33.77740006</v>
      </c>
    </row>
    <row r="404" customFormat="false" ht="15.8" hidden="false" customHeight="false" outlineLevel="0" collapsed="false">
      <c r="A404" s="24" t="s">
        <v>14</v>
      </c>
      <c r="B404" s="24" t="s">
        <v>60</v>
      </c>
      <c r="C404" s="24" t="s">
        <v>1679</v>
      </c>
      <c r="D404" s="0" t="str">
        <f aca="false">VLOOKUP(A404,Nomenclature!$D$1:$E$9,2,0)</f>
        <v>02</v>
      </c>
      <c r="E404" s="0" t="str">
        <f aca="false">VLOOKUP(B404,Nomenclature!$J$1:$K$97,2,0)</f>
        <v>23</v>
      </c>
      <c r="F404" s="0" t="str">
        <f aca="false">CONCATENATE(D404,E404)</f>
        <v>0223</v>
      </c>
      <c r="G404" s="30" t="n">
        <v>39.7918222020921</v>
      </c>
      <c r="H404" s="28" t="n">
        <v>39.7918222020921</v>
      </c>
      <c r="I404" s="28" t="n">
        <v>39.7918222020921</v>
      </c>
      <c r="J404" s="28" t="n">
        <v>39.7918222020921</v>
      </c>
      <c r="K404" s="28" t="n">
        <v>39.7918222020921</v>
      </c>
      <c r="L404" s="28" t="n">
        <v>39.7918222020921</v>
      </c>
    </row>
    <row r="405" customFormat="false" ht="15.8" hidden="false" customHeight="false" outlineLevel="0" collapsed="false">
      <c r="A405" s="24" t="s">
        <v>14</v>
      </c>
      <c r="B405" s="24" t="s">
        <v>61</v>
      </c>
      <c r="C405" s="24" t="s">
        <v>1679</v>
      </c>
      <c r="D405" s="0" t="str">
        <f aca="false">VLOOKUP(A405,Nomenclature!$D$1:$E$9,2,0)</f>
        <v>02</v>
      </c>
      <c r="E405" s="0" t="str">
        <f aca="false">VLOOKUP(B405,Nomenclature!$J$1:$K$97,2,0)</f>
        <v>24</v>
      </c>
      <c r="F405" s="0" t="str">
        <f aca="false">CONCATENATE(D405,E405)</f>
        <v>0224</v>
      </c>
      <c r="G405" s="30" t="n">
        <v>52.9078389691842</v>
      </c>
      <c r="H405" s="28" t="n">
        <v>52.9078389691842</v>
      </c>
      <c r="I405" s="28" t="n">
        <v>52.9078389691842</v>
      </c>
      <c r="J405" s="28" t="n">
        <v>52.9078389691842</v>
      </c>
      <c r="K405" s="28" t="n">
        <v>52.9078389691842</v>
      </c>
      <c r="L405" s="28" t="n">
        <v>52.9078389691842</v>
      </c>
    </row>
    <row r="406" customFormat="false" ht="15.8" hidden="false" customHeight="false" outlineLevel="0" collapsed="false">
      <c r="A406" s="24" t="s">
        <v>14</v>
      </c>
      <c r="B406" s="24" t="s">
        <v>62</v>
      </c>
      <c r="C406" s="24" t="s">
        <v>1679</v>
      </c>
      <c r="D406" s="0" t="str">
        <f aca="false">VLOOKUP(A406,Nomenclature!$D$1:$E$9,2,0)</f>
        <v>02</v>
      </c>
      <c r="E406" s="0" t="str">
        <f aca="false">VLOOKUP(B406,Nomenclature!$J$1:$K$97,2,0)</f>
        <v>25</v>
      </c>
      <c r="F406" s="0" t="str">
        <f aca="false">CONCATENATE(D406,E406)</f>
        <v>0225</v>
      </c>
      <c r="G406" s="30" t="n">
        <v>35.9384503867369</v>
      </c>
      <c r="H406" s="28" t="n">
        <v>35.9384503867369</v>
      </c>
      <c r="I406" s="28" t="n">
        <v>35.9384503867369</v>
      </c>
      <c r="J406" s="28" t="n">
        <v>35.9384503867369</v>
      </c>
      <c r="K406" s="28" t="n">
        <v>35.9384503867369</v>
      </c>
      <c r="L406" s="28" t="n">
        <v>35.9384503867369</v>
      </c>
    </row>
    <row r="407" customFormat="false" ht="15.8" hidden="false" customHeight="false" outlineLevel="0" collapsed="false">
      <c r="A407" s="24" t="s">
        <v>14</v>
      </c>
      <c r="B407" s="24" t="s">
        <v>63</v>
      </c>
      <c r="C407" s="24" t="s">
        <v>1679</v>
      </c>
      <c r="D407" s="0" t="str">
        <f aca="false">VLOOKUP(A407,Nomenclature!$D$1:$E$9,2,0)</f>
        <v>02</v>
      </c>
      <c r="E407" s="0" t="str">
        <f aca="false">VLOOKUP(B407,Nomenclature!$J$1:$K$97,2,0)</f>
        <v>29</v>
      </c>
      <c r="F407" s="0" t="str">
        <f aca="false">CONCATENATE(D407,E407)</f>
        <v>0229</v>
      </c>
      <c r="G407" s="30" t="n">
        <v>24.6</v>
      </c>
      <c r="H407" s="28" t="n">
        <v>24.6</v>
      </c>
      <c r="I407" s="28" t="n">
        <v>24.6</v>
      </c>
      <c r="J407" s="28" t="n">
        <v>24.6</v>
      </c>
      <c r="K407" s="28" t="n">
        <v>24.6</v>
      </c>
      <c r="L407" s="28" t="n">
        <v>24.6</v>
      </c>
    </row>
    <row r="408" customFormat="false" ht="15.8" hidden="false" customHeight="false" outlineLevel="0" collapsed="false">
      <c r="A408" s="24" t="s">
        <v>14</v>
      </c>
      <c r="B408" s="24" t="s">
        <v>64</v>
      </c>
      <c r="C408" s="24" t="s">
        <v>1679</v>
      </c>
      <c r="D408" s="0" t="str">
        <f aca="false">VLOOKUP(A408,Nomenclature!$D$1:$E$9,2,0)</f>
        <v>02</v>
      </c>
      <c r="E408" s="0" t="str">
        <f aca="false">VLOOKUP(B408,Nomenclature!$J$1:$K$97,2,0)</f>
        <v>30</v>
      </c>
      <c r="F408" s="0" t="str">
        <f aca="false">CONCATENATE(D408,E408)</f>
        <v>0230</v>
      </c>
      <c r="G408" s="30" t="n">
        <v>24.6</v>
      </c>
      <c r="H408" s="28" t="n">
        <v>24.6</v>
      </c>
      <c r="I408" s="28" t="n">
        <v>24.6</v>
      </c>
      <c r="J408" s="28" t="n">
        <v>24.6</v>
      </c>
      <c r="K408" s="28" t="n">
        <v>24.6</v>
      </c>
      <c r="L408" s="28" t="n">
        <v>24.6</v>
      </c>
    </row>
    <row r="409" customFormat="false" ht="15.8" hidden="false" customHeight="false" outlineLevel="0" collapsed="false">
      <c r="A409" s="24" t="s">
        <v>14</v>
      </c>
      <c r="B409" s="24" t="s">
        <v>65</v>
      </c>
      <c r="C409" s="24" t="s">
        <v>1679</v>
      </c>
      <c r="D409" s="0" t="str">
        <f aca="false">VLOOKUP(A409,Nomenclature!$D$1:$E$9,2,0)</f>
        <v>02</v>
      </c>
      <c r="E409" s="0" t="str">
        <f aca="false">VLOOKUP(B409,Nomenclature!$J$1:$K$97,2,0)</f>
        <v>31</v>
      </c>
      <c r="F409" s="0" t="str">
        <f aca="false">CONCATENATE(D409,E409)</f>
        <v>0231</v>
      </c>
      <c r="G409" s="30" t="n">
        <v>24.6</v>
      </c>
      <c r="H409" s="28" t="n">
        <v>24.6</v>
      </c>
      <c r="I409" s="28" t="n">
        <v>24.6</v>
      </c>
      <c r="J409" s="28" t="n">
        <v>24.6</v>
      </c>
      <c r="K409" s="28" t="n">
        <v>24.6</v>
      </c>
      <c r="L409" s="28" t="n">
        <v>24.6</v>
      </c>
    </row>
    <row r="410" customFormat="false" ht="15.8" hidden="false" customHeight="false" outlineLevel="0" collapsed="false">
      <c r="A410" s="24" t="s">
        <v>14</v>
      </c>
      <c r="B410" s="24" t="s">
        <v>66</v>
      </c>
      <c r="C410" s="24" t="s">
        <v>1679</v>
      </c>
      <c r="D410" s="0" t="str">
        <f aca="false">VLOOKUP(A410,Nomenclature!$D$1:$E$9,2,0)</f>
        <v>02</v>
      </c>
      <c r="E410" s="0" t="str">
        <f aca="false">VLOOKUP(B410,Nomenclature!$J$1:$K$97,2,0)</f>
        <v>37</v>
      </c>
      <c r="F410" s="0" t="str">
        <f aca="false">CONCATENATE(D410,E410)</f>
        <v>0237</v>
      </c>
      <c r="G410" s="30" t="n">
        <v>35.9384503867369</v>
      </c>
      <c r="H410" s="28" t="n">
        <v>35.9384503867369</v>
      </c>
      <c r="I410" s="28" t="n">
        <v>35.9384503867369</v>
      </c>
      <c r="J410" s="28" t="n">
        <v>35.9384503867369</v>
      </c>
      <c r="K410" s="28" t="n">
        <v>35.9384503867369</v>
      </c>
      <c r="L410" s="28" t="n">
        <v>35.9384503867369</v>
      </c>
    </row>
    <row r="411" customFormat="false" ht="15.8" hidden="false" customHeight="false" outlineLevel="0" collapsed="false">
      <c r="A411" s="24" t="s">
        <v>14</v>
      </c>
      <c r="B411" s="24" t="s">
        <v>67</v>
      </c>
      <c r="C411" s="24" t="s">
        <v>1679</v>
      </c>
      <c r="D411" s="0" t="str">
        <f aca="false">VLOOKUP(A411,Nomenclature!$D$1:$E$9,2,0)</f>
        <v>02</v>
      </c>
      <c r="E411" s="0" t="str">
        <f aca="false">VLOOKUP(B411,Nomenclature!$J$1:$K$97,2,0)</f>
        <v>38</v>
      </c>
      <c r="F411" s="0" t="str">
        <f aca="false">CONCATENATE(D411,E411)</f>
        <v>0238</v>
      </c>
      <c r="G411" s="30" t="n">
        <v>34.3176626416842</v>
      </c>
      <c r="H411" s="28" t="n">
        <v>34.3176626416842</v>
      </c>
      <c r="I411" s="28" t="n">
        <v>34.3176626416842</v>
      </c>
      <c r="J411" s="28" t="n">
        <v>34.3176626416842</v>
      </c>
      <c r="K411" s="28" t="n">
        <v>34.3176626416842</v>
      </c>
      <c r="L411" s="28" t="n">
        <v>34.3176626416842</v>
      </c>
    </row>
    <row r="412" customFormat="false" ht="15.8" hidden="false" customHeight="false" outlineLevel="0" collapsed="false">
      <c r="A412" s="24" t="s">
        <v>14</v>
      </c>
      <c r="B412" s="24" t="s">
        <v>68</v>
      </c>
      <c r="C412" s="24" t="s">
        <v>1679</v>
      </c>
      <c r="D412" s="0" t="str">
        <f aca="false">VLOOKUP(A412,Nomenclature!$D$1:$E$9,2,0)</f>
        <v>02</v>
      </c>
      <c r="E412" s="0" t="str">
        <f aca="false">VLOOKUP(B412,Nomenclature!$J$1:$K$97,2,0)</f>
        <v>39</v>
      </c>
      <c r="F412" s="0" t="str">
        <f aca="false">CONCATENATE(D412,E412)</f>
        <v>0239</v>
      </c>
      <c r="G412" s="30" t="n">
        <v>35.9384503867369</v>
      </c>
      <c r="H412" s="28" t="n">
        <v>35.9384503867369</v>
      </c>
      <c r="I412" s="28" t="n">
        <v>35.9384503867369</v>
      </c>
      <c r="J412" s="28" t="n">
        <v>35.9384503867369</v>
      </c>
      <c r="K412" s="28" t="n">
        <v>35.9384503867369</v>
      </c>
      <c r="L412" s="28" t="n">
        <v>35.9384503867369</v>
      </c>
    </row>
    <row r="413" customFormat="false" ht="15.8" hidden="false" customHeight="false" outlineLevel="0" collapsed="false">
      <c r="A413" s="24" t="s">
        <v>14</v>
      </c>
      <c r="B413" s="24" t="s">
        <v>69</v>
      </c>
      <c r="C413" s="24" t="s">
        <v>1679</v>
      </c>
      <c r="D413" s="0" t="str">
        <f aca="false">VLOOKUP(A413,Nomenclature!$D$1:$E$9,2,0)</f>
        <v>02</v>
      </c>
      <c r="E413" s="0" t="str">
        <f aca="false">VLOOKUP(B413,Nomenclature!$J$1:$K$97,2,0)</f>
        <v>40</v>
      </c>
      <c r="F413" s="0" t="str">
        <f aca="false">CONCATENATE(D413,E413)</f>
        <v>0240</v>
      </c>
      <c r="G413" s="30" t="n">
        <v>35.9384503867369</v>
      </c>
      <c r="H413" s="28" t="n">
        <v>35.9384503867369</v>
      </c>
      <c r="I413" s="28" t="n">
        <v>35.9384503867369</v>
      </c>
      <c r="J413" s="28" t="n">
        <v>35.9384503867369</v>
      </c>
      <c r="K413" s="28" t="n">
        <v>35.9384503867369</v>
      </c>
      <c r="L413" s="28" t="n">
        <v>35.9384503867369</v>
      </c>
    </row>
    <row r="414" customFormat="false" ht="15.8" hidden="false" customHeight="false" outlineLevel="0" collapsed="false">
      <c r="A414" s="24" t="s">
        <v>14</v>
      </c>
      <c r="B414" s="24" t="s">
        <v>70</v>
      </c>
      <c r="C414" s="24" t="s">
        <v>1679</v>
      </c>
      <c r="D414" s="0" t="str">
        <f aca="false">VLOOKUP(A414,Nomenclature!$D$1:$E$9,2,0)</f>
        <v>02</v>
      </c>
      <c r="E414" s="0" t="str">
        <f aca="false">VLOOKUP(B414,Nomenclature!$J$1:$K$97,2,0)</f>
        <v>53</v>
      </c>
      <c r="F414" s="0" t="str">
        <f aca="false">CONCATENATE(D414,E414)</f>
        <v>0253</v>
      </c>
      <c r="G414" s="30" t="n">
        <v>35.23819445</v>
      </c>
      <c r="H414" s="28" t="n">
        <v>35.23819445</v>
      </c>
      <c r="I414" s="28" t="n">
        <v>35.23819445</v>
      </c>
      <c r="J414" s="28" t="n">
        <v>35.23819445</v>
      </c>
      <c r="K414" s="28" t="n">
        <v>35.23819445</v>
      </c>
      <c r="L414" s="28" t="n">
        <v>35.23819445</v>
      </c>
    </row>
    <row r="415" customFormat="false" ht="15.8" hidden="false" customHeight="false" outlineLevel="0" collapsed="false">
      <c r="A415" s="24" t="s">
        <v>14</v>
      </c>
      <c r="B415" s="24" t="s">
        <v>71</v>
      </c>
      <c r="C415" s="24" t="s">
        <v>1679</v>
      </c>
      <c r="D415" s="0" t="str">
        <f aca="false">VLOOKUP(A415,Nomenclature!$D$1:$E$9,2,0)</f>
        <v>02</v>
      </c>
      <c r="E415" s="0" t="str">
        <f aca="false">VLOOKUP(B415,Nomenclature!$J$1:$K$97,2,0)</f>
        <v>54</v>
      </c>
      <c r="F415" s="0" t="str">
        <f aca="false">CONCATENATE(D415,E415)</f>
        <v>0254</v>
      </c>
      <c r="G415" s="30" t="n">
        <v>56.12031522</v>
      </c>
      <c r="H415" s="28" t="n">
        <v>56.12031522</v>
      </c>
      <c r="I415" s="28" t="n">
        <v>56.12031522</v>
      </c>
      <c r="J415" s="28" t="n">
        <v>56.12031522</v>
      </c>
      <c r="K415" s="28" t="n">
        <v>56.12031522</v>
      </c>
      <c r="L415" s="28" t="n">
        <v>56.12031522</v>
      </c>
    </row>
    <row r="416" customFormat="false" ht="15.8" hidden="false" customHeight="false" outlineLevel="0" collapsed="false">
      <c r="A416" s="24" t="s">
        <v>14</v>
      </c>
      <c r="B416" s="24" t="s">
        <v>72</v>
      </c>
      <c r="C416" s="24" t="s">
        <v>1679</v>
      </c>
      <c r="D416" s="0" t="str">
        <f aca="false">VLOOKUP(A416,Nomenclature!$D$1:$E$9,2,0)</f>
        <v>02</v>
      </c>
      <c r="E416" s="0" t="str">
        <f aca="false">VLOOKUP(B416,Nomenclature!$J$1:$K$97,2,0)</f>
        <v>55</v>
      </c>
      <c r="F416" s="0" t="str">
        <f aca="false">CONCATENATE(D416,E416)</f>
        <v>0255</v>
      </c>
      <c r="G416" s="30" t="n">
        <v>33.77740006</v>
      </c>
      <c r="H416" s="28" t="n">
        <v>33.77740006</v>
      </c>
      <c r="I416" s="28" t="n">
        <v>33.77740006</v>
      </c>
      <c r="J416" s="28" t="n">
        <v>33.77740006</v>
      </c>
      <c r="K416" s="28" t="n">
        <v>33.77740006</v>
      </c>
      <c r="L416" s="28" t="n">
        <v>33.77740006</v>
      </c>
    </row>
    <row r="417" customFormat="false" ht="15.8" hidden="false" customHeight="false" outlineLevel="0" collapsed="false">
      <c r="A417" s="24" t="s">
        <v>14</v>
      </c>
      <c r="B417" s="24" t="s">
        <v>73</v>
      </c>
      <c r="C417" s="24" t="s">
        <v>1679</v>
      </c>
      <c r="D417" s="0" t="str">
        <f aca="false">VLOOKUP(A417,Nomenclature!$D$1:$E$9,2,0)</f>
        <v>02</v>
      </c>
      <c r="E417" s="0" t="str">
        <f aca="false">VLOOKUP(B417,Nomenclature!$J$1:$K$97,2,0)</f>
        <v>56</v>
      </c>
      <c r="F417" s="0" t="str">
        <f aca="false">CONCATENATE(D417,E417)</f>
        <v>0256</v>
      </c>
      <c r="G417" s="30" t="n">
        <v>38.98108285</v>
      </c>
      <c r="H417" s="28" t="n">
        <v>38.98108285</v>
      </c>
      <c r="I417" s="28" t="n">
        <v>38.98108285</v>
      </c>
      <c r="J417" s="28" t="n">
        <v>38.98108285</v>
      </c>
      <c r="K417" s="28" t="n">
        <v>38.98108285</v>
      </c>
      <c r="L417" s="28" t="n">
        <v>38.98108285</v>
      </c>
    </row>
    <row r="418" customFormat="false" ht="15.8" hidden="false" customHeight="false" outlineLevel="0" collapsed="false">
      <c r="A418" s="24" t="s">
        <v>14</v>
      </c>
      <c r="B418" s="24" t="s">
        <v>74</v>
      </c>
      <c r="C418" s="24" t="s">
        <v>1679</v>
      </c>
      <c r="D418" s="0" t="str">
        <f aca="false">VLOOKUP(A418,Nomenclature!$D$1:$E$9,2,0)</f>
        <v>02</v>
      </c>
      <c r="E418" s="0" t="str">
        <f aca="false">VLOOKUP(B418,Nomenclature!$J$1:$K$97,2,0)</f>
        <v>57</v>
      </c>
      <c r="F418" s="0" t="str">
        <f aca="false">CONCATENATE(D418,E418)</f>
        <v>0257</v>
      </c>
      <c r="G418" s="30" t="n">
        <v>61.22219048</v>
      </c>
      <c r="H418" s="28" t="n">
        <v>61.22219048</v>
      </c>
      <c r="I418" s="28" t="n">
        <v>61.22219048</v>
      </c>
      <c r="J418" s="28" t="n">
        <v>61.22219048</v>
      </c>
      <c r="K418" s="28" t="n">
        <v>61.22219048</v>
      </c>
      <c r="L418" s="28" t="n">
        <v>61.22219048</v>
      </c>
    </row>
    <row r="419" customFormat="false" ht="15.8" hidden="false" customHeight="false" outlineLevel="0" collapsed="false">
      <c r="A419" s="24" t="s">
        <v>14</v>
      </c>
      <c r="B419" s="24" t="s">
        <v>75</v>
      </c>
      <c r="C419" s="24" t="s">
        <v>1679</v>
      </c>
      <c r="D419" s="0" t="str">
        <f aca="false">VLOOKUP(A419,Nomenclature!$D$1:$E$9,2,0)</f>
        <v>02</v>
      </c>
      <c r="E419" s="0" t="str">
        <f aca="false">VLOOKUP(B419,Nomenclature!$J$1:$K$97,2,0)</f>
        <v>58</v>
      </c>
      <c r="F419" s="0" t="str">
        <f aca="false">CONCATENATE(D419,E419)</f>
        <v>0258</v>
      </c>
      <c r="G419" s="30" t="n">
        <v>37.0101884512763</v>
      </c>
      <c r="H419" s="28" t="n">
        <v>37.0101884512763</v>
      </c>
      <c r="I419" s="28" t="n">
        <v>37.0101884512763</v>
      </c>
      <c r="J419" s="28" t="n">
        <v>37.0101884512763</v>
      </c>
      <c r="K419" s="28" t="n">
        <v>37.0101884512763</v>
      </c>
      <c r="L419" s="28" t="n">
        <v>37.0101884512763</v>
      </c>
    </row>
    <row r="420" customFormat="false" ht="15.8" hidden="false" customHeight="false" outlineLevel="0" collapsed="false">
      <c r="A420" s="24" t="s">
        <v>14</v>
      </c>
      <c r="B420" s="24" t="s">
        <v>76</v>
      </c>
      <c r="C420" s="24" t="s">
        <v>1679</v>
      </c>
      <c r="D420" s="0" t="str">
        <f aca="false">VLOOKUP(A420,Nomenclature!$D$1:$E$9,2,0)</f>
        <v>02</v>
      </c>
      <c r="E420" s="0" t="str">
        <f aca="false">VLOOKUP(B420,Nomenclature!$J$1:$K$97,2,0)</f>
        <v>62</v>
      </c>
      <c r="F420" s="0" t="str">
        <f aca="false">CONCATENATE(D420,E420)</f>
        <v>0262</v>
      </c>
      <c r="G420" s="30" t="n">
        <v>24.6</v>
      </c>
      <c r="H420" s="28" t="n">
        <v>24.6</v>
      </c>
      <c r="I420" s="28" t="n">
        <v>24.6</v>
      </c>
      <c r="J420" s="28" t="n">
        <v>24.6</v>
      </c>
      <c r="K420" s="28" t="n">
        <v>24.6</v>
      </c>
      <c r="L420" s="28" t="n">
        <v>24.6</v>
      </c>
    </row>
    <row r="421" customFormat="false" ht="15.8" hidden="false" customHeight="false" outlineLevel="0" collapsed="false">
      <c r="A421" s="24" t="s">
        <v>14</v>
      </c>
      <c r="B421" s="24" t="s">
        <v>77</v>
      </c>
      <c r="C421" s="24" t="s">
        <v>1679</v>
      </c>
      <c r="D421" s="0" t="str">
        <f aca="false">VLOOKUP(A421,Nomenclature!$D$1:$E$9,2,0)</f>
        <v>02</v>
      </c>
      <c r="E421" s="0" t="str">
        <f aca="false">VLOOKUP(B421,Nomenclature!$J$1:$K$97,2,0)</f>
        <v>67</v>
      </c>
      <c r="F421" s="0" t="str">
        <f aca="false">CONCATENATE(D421,E421)</f>
        <v>0267</v>
      </c>
      <c r="G421" s="30" t="n">
        <v>30.30262531</v>
      </c>
      <c r="H421" s="28" t="n">
        <v>30.30262531</v>
      </c>
      <c r="I421" s="28" t="n">
        <v>30.30262531</v>
      </c>
      <c r="J421" s="28" t="n">
        <v>30.30262531</v>
      </c>
      <c r="K421" s="28" t="n">
        <v>30.30262531</v>
      </c>
      <c r="L421" s="28" t="n">
        <v>30.30262531</v>
      </c>
    </row>
    <row r="422" customFormat="false" ht="15.8" hidden="false" customHeight="false" outlineLevel="0" collapsed="false">
      <c r="A422" s="24" t="s">
        <v>14</v>
      </c>
      <c r="B422" s="24" t="s">
        <v>78</v>
      </c>
      <c r="C422" s="24" t="s">
        <v>1679</v>
      </c>
      <c r="D422" s="0" t="str">
        <f aca="false">VLOOKUP(A422,Nomenclature!$D$1:$E$9,2,0)</f>
        <v>02</v>
      </c>
      <c r="E422" s="0" t="str">
        <f aca="false">VLOOKUP(B422,Nomenclature!$J$1:$K$97,2,0)</f>
        <v>68</v>
      </c>
      <c r="F422" s="0" t="str">
        <f aca="false">CONCATENATE(D422,E422)</f>
        <v>0268</v>
      </c>
      <c r="G422" s="30" t="n">
        <v>46.44836659</v>
      </c>
      <c r="H422" s="28" t="n">
        <v>46.44836659</v>
      </c>
      <c r="I422" s="28" t="n">
        <v>46.44836659</v>
      </c>
      <c r="J422" s="28" t="n">
        <v>46.44836659</v>
      </c>
      <c r="K422" s="28" t="n">
        <v>46.44836659</v>
      </c>
      <c r="L422" s="28" t="n">
        <v>46.44836659</v>
      </c>
    </row>
    <row r="423" customFormat="false" ht="15.8" hidden="false" customHeight="false" outlineLevel="0" collapsed="false">
      <c r="A423" s="24" t="s">
        <v>14</v>
      </c>
      <c r="B423" s="24" t="s">
        <v>79</v>
      </c>
      <c r="C423" s="24" t="s">
        <v>1679</v>
      </c>
      <c r="D423" s="0" t="str">
        <f aca="false">VLOOKUP(A423,Nomenclature!$D$1:$E$9,2,0)</f>
        <v>02</v>
      </c>
      <c r="E423" s="0" t="str">
        <f aca="false">VLOOKUP(B423,Nomenclature!$J$1:$K$97,2,0)</f>
        <v>69</v>
      </c>
      <c r="F423" s="0" t="str">
        <f aca="false">CONCATENATE(D423,E423)</f>
        <v>0269</v>
      </c>
      <c r="G423" s="30" t="n">
        <v>32.42630406</v>
      </c>
      <c r="H423" s="28" t="n">
        <v>32.42630406</v>
      </c>
      <c r="I423" s="28" t="n">
        <v>32.42630406</v>
      </c>
      <c r="J423" s="28" t="n">
        <v>32.42630406</v>
      </c>
      <c r="K423" s="28" t="n">
        <v>32.42630406</v>
      </c>
      <c r="L423" s="28" t="n">
        <v>32.42630406</v>
      </c>
    </row>
    <row r="424" customFormat="false" ht="15.8" hidden="false" customHeight="false" outlineLevel="0" collapsed="false">
      <c r="A424" s="24" t="s">
        <v>14</v>
      </c>
      <c r="B424" s="24" t="s">
        <v>80</v>
      </c>
      <c r="C424" s="24" t="s">
        <v>1679</v>
      </c>
      <c r="D424" s="0" t="str">
        <f aca="false">VLOOKUP(A424,Nomenclature!$D$1:$E$9,2,0)</f>
        <v>02</v>
      </c>
      <c r="E424" s="0" t="str">
        <f aca="false">VLOOKUP(B424,Nomenclature!$J$1:$K$97,2,0)</f>
        <v>70</v>
      </c>
      <c r="F424" s="0" t="str">
        <f aca="false">CONCATENATE(D424,E424)</f>
        <v>0270</v>
      </c>
      <c r="G424" s="30" t="n">
        <v>32.73049064</v>
      </c>
      <c r="H424" s="28" t="n">
        <v>32.73049064</v>
      </c>
      <c r="I424" s="28" t="n">
        <v>32.73049064</v>
      </c>
      <c r="J424" s="28" t="n">
        <v>32.73049064</v>
      </c>
      <c r="K424" s="28" t="n">
        <v>32.73049064</v>
      </c>
      <c r="L424" s="28" t="n">
        <v>32.73049064</v>
      </c>
    </row>
    <row r="425" customFormat="false" ht="15.8" hidden="false" customHeight="false" outlineLevel="0" collapsed="false">
      <c r="A425" s="24" t="s">
        <v>14</v>
      </c>
      <c r="B425" s="24" t="s">
        <v>81</v>
      </c>
      <c r="C425" s="24" t="s">
        <v>1679</v>
      </c>
      <c r="D425" s="0" t="str">
        <f aca="false">VLOOKUP(A425,Nomenclature!$D$1:$E$9,2,0)</f>
        <v>02</v>
      </c>
      <c r="E425" s="0" t="str">
        <f aca="false">VLOOKUP(B425,Nomenclature!$J$1:$K$97,2,0)</f>
        <v>71</v>
      </c>
      <c r="F425" s="0" t="str">
        <f aca="false">CONCATENATE(D425,E425)</f>
        <v>0271</v>
      </c>
      <c r="G425" s="30" t="n">
        <v>50.06836172</v>
      </c>
      <c r="H425" s="28" t="n">
        <v>50.06836172</v>
      </c>
      <c r="I425" s="28" t="n">
        <v>50.06836172</v>
      </c>
      <c r="J425" s="28" t="n">
        <v>50.06836172</v>
      </c>
      <c r="K425" s="28" t="n">
        <v>50.06836172</v>
      </c>
      <c r="L425" s="28" t="n">
        <v>50.06836172</v>
      </c>
    </row>
    <row r="426" customFormat="false" ht="15.8" hidden="false" customHeight="false" outlineLevel="0" collapsed="false">
      <c r="A426" s="24" t="s">
        <v>14</v>
      </c>
      <c r="B426" s="24" t="s">
        <v>82</v>
      </c>
      <c r="C426" s="24" t="s">
        <v>1679</v>
      </c>
      <c r="D426" s="0" t="str">
        <f aca="false">VLOOKUP(A426,Nomenclature!$D$1:$E$9,2,0)</f>
        <v>02</v>
      </c>
      <c r="E426" s="0" t="str">
        <f aca="false">VLOOKUP(B426,Nomenclature!$J$1:$K$97,2,0)</f>
        <v>72</v>
      </c>
      <c r="F426" s="0" t="str">
        <f aca="false">CONCATENATE(D426,E426)</f>
        <v>0272</v>
      </c>
      <c r="G426" s="30" t="n">
        <v>35.9384503867369</v>
      </c>
      <c r="H426" s="28" t="n">
        <v>35.9384503867369</v>
      </c>
      <c r="I426" s="28" t="n">
        <v>35.9384503867369</v>
      </c>
      <c r="J426" s="28" t="n">
        <v>35.9384503867369</v>
      </c>
      <c r="K426" s="28" t="n">
        <v>35.9384503867369</v>
      </c>
      <c r="L426" s="28" t="n">
        <v>35.9384503867369</v>
      </c>
    </row>
    <row r="427" customFormat="false" ht="15.8" hidden="false" customHeight="false" outlineLevel="0" collapsed="false">
      <c r="A427" s="24" t="s">
        <v>14</v>
      </c>
      <c r="B427" s="24" t="s">
        <v>83</v>
      </c>
      <c r="C427" s="24" t="s">
        <v>1679</v>
      </c>
      <c r="D427" s="0" t="str">
        <f aca="false">VLOOKUP(A427,Nomenclature!$D$1:$E$9,2,0)</f>
        <v>02</v>
      </c>
      <c r="E427" s="0" t="str">
        <f aca="false">VLOOKUP(B427,Nomenclature!$J$1:$K$97,2,0)</f>
        <v>77</v>
      </c>
      <c r="F427" s="0" t="str">
        <f aca="false">CONCATENATE(D427,E427)</f>
        <v>0277</v>
      </c>
      <c r="G427" s="30" t="n">
        <v>24.6</v>
      </c>
      <c r="H427" s="28" t="n">
        <v>24.6</v>
      </c>
      <c r="I427" s="28" t="n">
        <v>24.6</v>
      </c>
      <c r="J427" s="28" t="n">
        <v>24.6</v>
      </c>
      <c r="K427" s="28" t="n">
        <v>24.6</v>
      </c>
      <c r="L427" s="28" t="n">
        <v>24.6</v>
      </c>
    </row>
    <row r="428" customFormat="false" ht="15.8" hidden="false" customHeight="false" outlineLevel="0" collapsed="false">
      <c r="A428" s="24" t="s">
        <v>14</v>
      </c>
      <c r="B428" s="24" t="s">
        <v>84</v>
      </c>
      <c r="C428" s="24" t="s">
        <v>1679</v>
      </c>
      <c r="D428" s="0" t="str">
        <f aca="false">VLOOKUP(A428,Nomenclature!$D$1:$E$9,2,0)</f>
        <v>02</v>
      </c>
      <c r="E428" s="0" t="str">
        <f aca="false">VLOOKUP(B428,Nomenclature!$J$1:$K$97,2,0)</f>
        <v>78</v>
      </c>
      <c r="F428" s="0" t="str">
        <f aca="false">CONCATENATE(D428,E428)</f>
        <v>0278</v>
      </c>
      <c r="G428" s="30" t="n">
        <v>24.6</v>
      </c>
      <c r="H428" s="28" t="n">
        <v>24.6</v>
      </c>
      <c r="I428" s="28" t="n">
        <v>24.6</v>
      </c>
      <c r="J428" s="28" t="n">
        <v>24.6</v>
      </c>
      <c r="K428" s="28" t="n">
        <v>24.6</v>
      </c>
      <c r="L428" s="28" t="n">
        <v>24.6</v>
      </c>
    </row>
    <row r="429" customFormat="false" ht="15.8" hidden="false" customHeight="false" outlineLevel="0" collapsed="false">
      <c r="A429" s="24" t="s">
        <v>14</v>
      </c>
      <c r="B429" s="24" t="s">
        <v>85</v>
      </c>
      <c r="C429" s="24" t="s">
        <v>1679</v>
      </c>
      <c r="D429" s="0" t="str">
        <f aca="false">VLOOKUP(A429,Nomenclature!$D$1:$E$9,2,0)</f>
        <v>02</v>
      </c>
      <c r="E429" s="0" t="str">
        <f aca="false">VLOOKUP(B429,Nomenclature!$J$1:$K$97,2,0)</f>
        <v>79</v>
      </c>
      <c r="F429" s="0" t="str">
        <f aca="false">CONCATENATE(D429,E429)</f>
        <v>0279</v>
      </c>
      <c r="G429" s="30" t="n">
        <v>24.6</v>
      </c>
      <c r="H429" s="28" t="n">
        <v>24.6</v>
      </c>
      <c r="I429" s="28" t="n">
        <v>24.6</v>
      </c>
      <c r="J429" s="28" t="n">
        <v>24.6</v>
      </c>
      <c r="K429" s="28" t="n">
        <v>24.6</v>
      </c>
      <c r="L429" s="28" t="n">
        <v>24.6</v>
      </c>
    </row>
    <row r="430" customFormat="false" ht="15.8" hidden="false" customHeight="false" outlineLevel="0" collapsed="false">
      <c r="A430" s="24" t="s">
        <v>15</v>
      </c>
      <c r="B430" s="24" t="s">
        <v>86</v>
      </c>
      <c r="C430" s="24" t="s">
        <v>1679</v>
      </c>
      <c r="D430" s="0" t="str">
        <f aca="false">VLOOKUP(A430,Nomenclature!$D$1:$E$9,2,0)</f>
        <v>03</v>
      </c>
      <c r="E430" s="0" t="str">
        <f aca="false">VLOOKUP(B430,Nomenclature!$J$1:$K$97,2,0)</f>
        <v>09</v>
      </c>
      <c r="F430" s="0" t="str">
        <f aca="false">CONCATENATE(D430,E430)</f>
        <v>0309</v>
      </c>
      <c r="G430" s="30" t="n">
        <v>9.938349499</v>
      </c>
      <c r="H430" s="28" t="n">
        <v>9.938349499</v>
      </c>
      <c r="I430" s="28" t="n">
        <v>9.938349499</v>
      </c>
      <c r="J430" s="28" t="n">
        <v>9.938349499</v>
      </c>
      <c r="K430" s="28" t="n">
        <v>9.938349499</v>
      </c>
      <c r="L430" s="28" t="n">
        <v>9.938349499</v>
      </c>
    </row>
    <row r="431" customFormat="false" ht="15.8" hidden="false" customHeight="false" outlineLevel="0" collapsed="false">
      <c r="A431" s="24" t="s">
        <v>15</v>
      </c>
      <c r="B431" s="24" t="s">
        <v>87</v>
      </c>
      <c r="C431" s="24" t="s">
        <v>1679</v>
      </c>
      <c r="D431" s="0" t="str">
        <f aca="false">VLOOKUP(A431,Nomenclature!$D$1:$E$9,2,0)</f>
        <v>03</v>
      </c>
      <c r="E431" s="0" t="str">
        <f aca="false">VLOOKUP(B431,Nomenclature!$J$1:$K$97,2,0)</f>
        <v>12</v>
      </c>
      <c r="F431" s="0" t="str">
        <f aca="false">CONCATENATE(D431,E431)</f>
        <v>0312</v>
      </c>
      <c r="G431" s="30" t="n">
        <v>0</v>
      </c>
      <c r="H431" s="28" t="n">
        <v>0</v>
      </c>
      <c r="I431" s="28" t="n">
        <v>0</v>
      </c>
      <c r="J431" s="28" t="n">
        <v>0</v>
      </c>
      <c r="K431" s="28" t="n">
        <v>0</v>
      </c>
      <c r="L431" s="28" t="n">
        <v>0</v>
      </c>
    </row>
    <row r="432" customFormat="false" ht="15.8" hidden="false" customHeight="false" outlineLevel="0" collapsed="false">
      <c r="A432" s="24" t="s">
        <v>15</v>
      </c>
      <c r="B432" s="24" t="s">
        <v>88</v>
      </c>
      <c r="C432" s="24" t="s">
        <v>1679</v>
      </c>
      <c r="D432" s="0" t="str">
        <f aca="false">VLOOKUP(A432,Nomenclature!$D$1:$E$9,2,0)</f>
        <v>03</v>
      </c>
      <c r="E432" s="0" t="str">
        <f aca="false">VLOOKUP(B432,Nomenclature!$J$1:$K$97,2,0)</f>
        <v>15</v>
      </c>
      <c r="F432" s="0" t="str">
        <f aca="false">CONCATENATE(D432,E432)</f>
        <v>0315</v>
      </c>
      <c r="G432" s="30" t="n">
        <v>12.4303318247219</v>
      </c>
      <c r="H432" s="28" t="n">
        <v>12.4303318247219</v>
      </c>
      <c r="I432" s="28" t="n">
        <v>12.4303318247219</v>
      </c>
      <c r="J432" s="28" t="n">
        <v>12.4303318247219</v>
      </c>
      <c r="K432" s="28" t="n">
        <v>12.4303318247219</v>
      </c>
      <c r="L432" s="28" t="n">
        <v>12.4303318247219</v>
      </c>
    </row>
    <row r="433" customFormat="false" ht="15.8" hidden="false" customHeight="false" outlineLevel="0" collapsed="false">
      <c r="A433" s="24" t="s">
        <v>15</v>
      </c>
      <c r="B433" s="24" t="s">
        <v>89</v>
      </c>
      <c r="C433" s="24" t="s">
        <v>1679</v>
      </c>
      <c r="D433" s="0" t="str">
        <f aca="false">VLOOKUP(A433,Nomenclature!$D$1:$E$9,2,0)</f>
        <v>03</v>
      </c>
      <c r="E433" s="0" t="str">
        <f aca="false">VLOOKUP(B433,Nomenclature!$J$1:$K$97,2,0)</f>
        <v>17</v>
      </c>
      <c r="F433" s="0" t="str">
        <f aca="false">CONCATENATE(D433,E433)</f>
        <v>0317</v>
      </c>
      <c r="G433" s="30" t="n">
        <v>9.938349499</v>
      </c>
      <c r="H433" s="28" t="n">
        <v>9.938349499</v>
      </c>
      <c r="I433" s="28" t="n">
        <v>9.938349499</v>
      </c>
      <c r="J433" s="28" t="n">
        <v>9.938349499</v>
      </c>
      <c r="K433" s="28" t="n">
        <v>9.938349499</v>
      </c>
      <c r="L433" s="28" t="n">
        <v>9.938349499</v>
      </c>
    </row>
    <row r="434" customFormat="false" ht="15.8" hidden="false" customHeight="false" outlineLevel="0" collapsed="false">
      <c r="A434" s="24" t="s">
        <v>15</v>
      </c>
      <c r="B434" s="24" t="s">
        <v>90</v>
      </c>
      <c r="C434" s="24" t="s">
        <v>1679</v>
      </c>
      <c r="D434" s="0" t="str">
        <f aca="false">VLOOKUP(A434,Nomenclature!$D$1:$E$9,2,0)</f>
        <v>03</v>
      </c>
      <c r="E434" s="0" t="str">
        <f aca="false">VLOOKUP(B434,Nomenclature!$J$1:$K$97,2,0)</f>
        <v>19</v>
      </c>
      <c r="F434" s="0" t="str">
        <f aca="false">CONCATENATE(D434,E434)</f>
        <v>0319</v>
      </c>
      <c r="G434" s="30" t="n">
        <v>10.02928113</v>
      </c>
      <c r="H434" s="28" t="n">
        <v>10.02928113</v>
      </c>
      <c r="I434" s="28" t="n">
        <v>10.02928113</v>
      </c>
      <c r="J434" s="28" t="n">
        <v>10.02928113</v>
      </c>
      <c r="K434" s="28" t="n">
        <v>10.02928113</v>
      </c>
      <c r="L434" s="28" t="n">
        <v>10.02928113</v>
      </c>
    </row>
    <row r="435" customFormat="false" ht="15.8" hidden="false" customHeight="false" outlineLevel="0" collapsed="false">
      <c r="A435" s="24" t="s">
        <v>15</v>
      </c>
      <c r="B435" s="24" t="s">
        <v>91</v>
      </c>
      <c r="C435" s="24" t="s">
        <v>1679</v>
      </c>
      <c r="D435" s="0" t="str">
        <f aca="false">VLOOKUP(A435,Nomenclature!$D$1:$E$9,2,0)</f>
        <v>03</v>
      </c>
      <c r="E435" s="0" t="str">
        <f aca="false">VLOOKUP(B435,Nomenclature!$J$1:$K$97,2,0)</f>
        <v>26</v>
      </c>
      <c r="F435" s="0" t="str">
        <f aca="false">CONCATENATE(D435,E435)</f>
        <v>0326</v>
      </c>
      <c r="G435" s="30" t="n">
        <v>9.938349499</v>
      </c>
      <c r="H435" s="28" t="n">
        <v>9.938349499</v>
      </c>
      <c r="I435" s="28" t="n">
        <v>9.938349499</v>
      </c>
      <c r="J435" s="28" t="n">
        <v>9.938349499</v>
      </c>
      <c r="K435" s="28" t="n">
        <v>9.938349499</v>
      </c>
      <c r="L435" s="28" t="n">
        <v>9.938349499</v>
      </c>
    </row>
    <row r="436" customFormat="false" ht="15.8" hidden="false" customHeight="false" outlineLevel="0" collapsed="false">
      <c r="A436" s="24" t="s">
        <v>15</v>
      </c>
      <c r="B436" s="24" t="s">
        <v>92</v>
      </c>
      <c r="C436" s="24" t="s">
        <v>1679</v>
      </c>
      <c r="D436" s="0" t="str">
        <f aca="false">VLOOKUP(A436,Nomenclature!$D$1:$E$9,2,0)</f>
        <v>03</v>
      </c>
      <c r="E436" s="0" t="str">
        <f aca="false">VLOOKUP(B436,Nomenclature!$J$1:$K$97,2,0)</f>
        <v>27</v>
      </c>
      <c r="F436" s="0" t="str">
        <f aca="false">CONCATENATE(D436,E436)</f>
        <v>0327</v>
      </c>
      <c r="G436" s="30" t="n">
        <v>9.938349499</v>
      </c>
      <c r="H436" s="28" t="n">
        <v>9.938349499</v>
      </c>
      <c r="I436" s="28" t="n">
        <v>9.938349499</v>
      </c>
      <c r="J436" s="28" t="n">
        <v>9.938349499</v>
      </c>
      <c r="K436" s="28" t="n">
        <v>9.938349499</v>
      </c>
      <c r="L436" s="28" t="n">
        <v>9.938349499</v>
      </c>
    </row>
    <row r="437" customFormat="false" ht="15.8" hidden="false" customHeight="false" outlineLevel="0" collapsed="false">
      <c r="A437" s="24" t="s">
        <v>15</v>
      </c>
      <c r="B437" s="24" t="s">
        <v>93</v>
      </c>
      <c r="C437" s="24" t="s">
        <v>1679</v>
      </c>
      <c r="D437" s="0" t="str">
        <f aca="false">VLOOKUP(A437,Nomenclature!$D$1:$E$9,2,0)</f>
        <v>03</v>
      </c>
      <c r="E437" s="0" t="str">
        <f aca="false">VLOOKUP(B437,Nomenclature!$J$1:$K$97,2,0)</f>
        <v>28</v>
      </c>
      <c r="F437" s="0" t="str">
        <f aca="false">CONCATENATE(D437,E437)</f>
        <v>0328</v>
      </c>
      <c r="G437" s="30" t="n">
        <v>26.30688953</v>
      </c>
      <c r="H437" s="28" t="n">
        <v>26.30688953</v>
      </c>
      <c r="I437" s="28" t="n">
        <v>26.30688953</v>
      </c>
      <c r="J437" s="28" t="n">
        <v>26.30688953</v>
      </c>
      <c r="K437" s="28" t="n">
        <v>26.30688953</v>
      </c>
      <c r="L437" s="28" t="n">
        <v>26.30688953</v>
      </c>
    </row>
    <row r="438" customFormat="false" ht="15.8" hidden="false" customHeight="false" outlineLevel="0" collapsed="false">
      <c r="A438" s="24" t="s">
        <v>15</v>
      </c>
      <c r="B438" s="24" t="s">
        <v>94</v>
      </c>
      <c r="C438" s="24" t="s">
        <v>1679</v>
      </c>
      <c r="D438" s="0" t="str">
        <f aca="false">VLOOKUP(A438,Nomenclature!$D$1:$E$9,2,0)</f>
        <v>03</v>
      </c>
      <c r="E438" s="0" t="str">
        <f aca="false">VLOOKUP(B438,Nomenclature!$J$1:$K$97,2,0)</f>
        <v>41</v>
      </c>
      <c r="F438" s="0" t="str">
        <f aca="false">CONCATENATE(D438,E438)</f>
        <v>0341</v>
      </c>
      <c r="G438" s="30" t="n">
        <v>12.65555718</v>
      </c>
      <c r="H438" s="28" t="n">
        <v>12.65555718</v>
      </c>
      <c r="I438" s="28" t="n">
        <v>12.65555718</v>
      </c>
      <c r="J438" s="28" t="n">
        <v>12.65555718</v>
      </c>
      <c r="K438" s="28" t="n">
        <v>12.65555718</v>
      </c>
      <c r="L438" s="28" t="n">
        <v>12.65555718</v>
      </c>
    </row>
    <row r="439" customFormat="false" ht="15.8" hidden="false" customHeight="false" outlineLevel="0" collapsed="false">
      <c r="A439" s="24" t="s">
        <v>15</v>
      </c>
      <c r="B439" s="24" t="s">
        <v>95</v>
      </c>
      <c r="C439" s="24" t="s">
        <v>1679</v>
      </c>
      <c r="D439" s="0" t="str">
        <f aca="false">VLOOKUP(A439,Nomenclature!$D$1:$E$9,2,0)</f>
        <v>03</v>
      </c>
      <c r="E439" s="0" t="str">
        <f aca="false">VLOOKUP(B439,Nomenclature!$J$1:$K$97,2,0)</f>
        <v>63</v>
      </c>
      <c r="F439" s="0" t="str">
        <f aca="false">CONCATENATE(D439,E439)</f>
        <v>0363</v>
      </c>
      <c r="G439" s="30" t="n">
        <v>12.4749414</v>
      </c>
      <c r="H439" s="28" t="n">
        <v>12.4749414</v>
      </c>
      <c r="I439" s="28" t="n">
        <v>12.4749414</v>
      </c>
      <c r="J439" s="28" t="n">
        <v>12.4749414</v>
      </c>
      <c r="K439" s="28" t="n">
        <v>12.4749414</v>
      </c>
      <c r="L439" s="28" t="n">
        <v>12.4749414</v>
      </c>
    </row>
    <row r="440" customFormat="false" ht="15.8" hidden="false" customHeight="false" outlineLevel="0" collapsed="false">
      <c r="A440" s="24" t="s">
        <v>15</v>
      </c>
      <c r="B440" s="24" t="s">
        <v>96</v>
      </c>
      <c r="C440" s="24" t="s">
        <v>1679</v>
      </c>
      <c r="D440" s="0" t="str">
        <f aca="false">VLOOKUP(A440,Nomenclature!$D$1:$E$9,2,0)</f>
        <v>03</v>
      </c>
      <c r="E440" s="0" t="str">
        <f aca="false">VLOOKUP(B440,Nomenclature!$J$1:$K$97,2,0)</f>
        <v>64</v>
      </c>
      <c r="F440" s="0" t="str">
        <f aca="false">CONCATENATE(D440,E440)</f>
        <v>0364</v>
      </c>
      <c r="G440" s="30" t="n">
        <v>9.938349499</v>
      </c>
      <c r="H440" s="28" t="n">
        <v>9.938349499</v>
      </c>
      <c r="I440" s="28" t="n">
        <v>9.938349499</v>
      </c>
      <c r="J440" s="28" t="n">
        <v>9.938349499</v>
      </c>
      <c r="K440" s="28" t="n">
        <v>9.938349499</v>
      </c>
      <c r="L440" s="28" t="n">
        <v>9.938349499</v>
      </c>
    </row>
    <row r="441" customFormat="false" ht="15.8" hidden="false" customHeight="false" outlineLevel="0" collapsed="false">
      <c r="A441" s="24" t="s">
        <v>15</v>
      </c>
      <c r="B441" s="24" t="s">
        <v>97</v>
      </c>
      <c r="C441" s="24" t="s">
        <v>1679</v>
      </c>
      <c r="D441" s="0" t="str">
        <f aca="false">VLOOKUP(A441,Nomenclature!$D$1:$E$9,2,0)</f>
        <v>03</v>
      </c>
      <c r="E441" s="0" t="str">
        <f aca="false">VLOOKUP(B441,Nomenclature!$J$1:$K$97,2,0)</f>
        <v>66</v>
      </c>
      <c r="F441" s="0" t="str">
        <f aca="false">CONCATENATE(D441,E441)</f>
        <v>0366</v>
      </c>
      <c r="G441" s="30" t="n">
        <v>10.02928113</v>
      </c>
      <c r="H441" s="28" t="n">
        <v>10.02928113</v>
      </c>
      <c r="I441" s="28" t="n">
        <v>10.02928113</v>
      </c>
      <c r="J441" s="28" t="n">
        <v>10.02928113</v>
      </c>
      <c r="K441" s="28" t="n">
        <v>10.02928113</v>
      </c>
      <c r="L441" s="28" t="n">
        <v>10.02928113</v>
      </c>
    </row>
    <row r="442" customFormat="false" ht="15.8" hidden="false" customHeight="false" outlineLevel="0" collapsed="false">
      <c r="A442" s="24" t="s">
        <v>15</v>
      </c>
      <c r="B442" s="24" t="s">
        <v>98</v>
      </c>
      <c r="C442" s="24" t="s">
        <v>1679</v>
      </c>
      <c r="D442" s="0" t="str">
        <f aca="false">VLOOKUP(A442,Nomenclature!$D$1:$E$9,2,0)</f>
        <v>03</v>
      </c>
      <c r="E442" s="0" t="str">
        <f aca="false">VLOOKUP(B442,Nomenclature!$J$1:$K$97,2,0)</f>
        <v>73</v>
      </c>
      <c r="F442" s="0" t="str">
        <f aca="false">CONCATENATE(D442,E442)</f>
        <v>0373</v>
      </c>
      <c r="G442" s="30" t="n">
        <v>9.938349499</v>
      </c>
      <c r="H442" s="28" t="n">
        <v>9.938349499</v>
      </c>
      <c r="I442" s="28" t="n">
        <v>9.938349499</v>
      </c>
      <c r="J442" s="28" t="n">
        <v>9.938349499</v>
      </c>
      <c r="K442" s="28" t="n">
        <v>9.938349499</v>
      </c>
      <c r="L442" s="28" t="n">
        <v>9.938349499</v>
      </c>
    </row>
    <row r="443" customFormat="false" ht="15.8" hidden="false" customHeight="false" outlineLevel="0" collapsed="false">
      <c r="A443" s="24" t="s">
        <v>15</v>
      </c>
      <c r="B443" s="24" t="s">
        <v>99</v>
      </c>
      <c r="C443" s="24" t="s">
        <v>1679</v>
      </c>
      <c r="D443" s="0" t="str">
        <f aca="false">VLOOKUP(A443,Nomenclature!$D$1:$E$9,2,0)</f>
        <v>03</v>
      </c>
      <c r="E443" s="0" t="str">
        <f aca="false">VLOOKUP(B443,Nomenclature!$J$1:$K$97,2,0)</f>
        <v>74</v>
      </c>
      <c r="F443" s="0" t="str">
        <f aca="false">CONCATENATE(D443,E443)</f>
        <v>0374</v>
      </c>
      <c r="G443" s="30" t="n">
        <v>9.93834949900001</v>
      </c>
      <c r="H443" s="28" t="n">
        <v>9.93834949900001</v>
      </c>
      <c r="I443" s="28" t="n">
        <v>9.93834949900001</v>
      </c>
      <c r="J443" s="28" t="n">
        <v>9.93834949900001</v>
      </c>
      <c r="K443" s="28" t="n">
        <v>9.93834949900001</v>
      </c>
      <c r="L443" s="28" t="n">
        <v>9.93834949900001</v>
      </c>
    </row>
    <row r="444" customFormat="false" ht="15.8" hidden="false" customHeight="false" outlineLevel="0" collapsed="false">
      <c r="A444" s="24" t="s">
        <v>15</v>
      </c>
      <c r="B444" s="24" t="s">
        <v>100</v>
      </c>
      <c r="C444" s="24" t="s">
        <v>1679</v>
      </c>
      <c r="D444" s="0" t="str">
        <f aca="false">VLOOKUP(A444,Nomenclature!$D$1:$E$9,2,0)</f>
        <v>03</v>
      </c>
      <c r="E444" s="0" t="str">
        <f aca="false">VLOOKUP(B444,Nomenclature!$J$1:$K$97,2,0)</f>
        <v>75</v>
      </c>
      <c r="F444" s="0" t="str">
        <f aca="false">CONCATENATE(D444,E444)</f>
        <v>0375</v>
      </c>
      <c r="G444" s="30" t="n">
        <v>12.4749414</v>
      </c>
      <c r="H444" s="28" t="n">
        <v>12.4749414</v>
      </c>
      <c r="I444" s="28" t="n">
        <v>12.4749414</v>
      </c>
      <c r="J444" s="28" t="n">
        <v>12.4749414</v>
      </c>
      <c r="K444" s="28" t="n">
        <v>12.4749414</v>
      </c>
      <c r="L444" s="28" t="n">
        <v>12.4749414</v>
      </c>
    </row>
    <row r="445" customFormat="false" ht="15.8" hidden="false" customHeight="false" outlineLevel="0" collapsed="false">
      <c r="A445" s="24" t="s">
        <v>15</v>
      </c>
      <c r="B445" s="24" t="s">
        <v>101</v>
      </c>
      <c r="C445" s="24" t="s">
        <v>1679</v>
      </c>
      <c r="D445" s="0" t="str">
        <f aca="false">VLOOKUP(A445,Nomenclature!$D$1:$E$9,2,0)</f>
        <v>03</v>
      </c>
      <c r="E445" s="0" t="str">
        <f aca="false">VLOOKUP(B445,Nomenclature!$J$1:$K$97,2,0)</f>
        <v>76</v>
      </c>
      <c r="F445" s="0" t="str">
        <f aca="false">CONCATENATE(D445,E445)</f>
        <v>0376</v>
      </c>
      <c r="G445" s="30" t="n">
        <v>26.30688953</v>
      </c>
      <c r="H445" s="28" t="n">
        <v>26.30688953</v>
      </c>
      <c r="I445" s="28" t="n">
        <v>26.30688953</v>
      </c>
      <c r="J445" s="28" t="n">
        <v>26.30688953</v>
      </c>
      <c r="K445" s="28" t="n">
        <v>26.30688953</v>
      </c>
      <c r="L445" s="28" t="n">
        <v>26.30688953</v>
      </c>
    </row>
    <row r="446" customFormat="false" ht="15.8" hidden="false" customHeight="false" outlineLevel="0" collapsed="false">
      <c r="A446" s="24" t="s">
        <v>15</v>
      </c>
      <c r="B446" s="24" t="s">
        <v>102</v>
      </c>
      <c r="C446" s="24" t="s">
        <v>1679</v>
      </c>
      <c r="D446" s="0" t="str">
        <f aca="false">VLOOKUP(A446,Nomenclature!$D$1:$E$9,2,0)</f>
        <v>03</v>
      </c>
      <c r="E446" s="0" t="str">
        <f aca="false">VLOOKUP(B446,Nomenclature!$J$1:$K$97,2,0)</f>
        <v>92</v>
      </c>
      <c r="F446" s="0" t="str">
        <f aca="false">CONCATENATE(D446,E446)</f>
        <v>0392</v>
      </c>
      <c r="G446" s="30" t="n">
        <v>12.65555718</v>
      </c>
      <c r="H446" s="28" t="n">
        <v>12.65555718</v>
      </c>
      <c r="I446" s="28" t="n">
        <v>12.65555718</v>
      </c>
      <c r="J446" s="28" t="n">
        <v>12.65555718</v>
      </c>
      <c r="K446" s="28" t="n">
        <v>12.65555718</v>
      </c>
      <c r="L446" s="28" t="n">
        <v>12.65555718</v>
      </c>
    </row>
    <row r="447" customFormat="false" ht="15.8" hidden="false" customHeight="false" outlineLevel="0" collapsed="false">
      <c r="A447" s="24" t="s">
        <v>15</v>
      </c>
      <c r="B447" s="24" t="s">
        <v>103</v>
      </c>
      <c r="C447" s="24" t="s">
        <v>1679</v>
      </c>
      <c r="D447" s="0" t="str">
        <f aca="false">VLOOKUP(A447,Nomenclature!$D$1:$E$9,2,0)</f>
        <v>03</v>
      </c>
      <c r="E447" s="0" t="str">
        <f aca="false">VLOOKUP(B447,Nomenclature!$J$1:$K$97,2,0)</f>
        <v>93</v>
      </c>
      <c r="F447" s="0" t="str">
        <f aca="false">CONCATENATE(D447,E447)</f>
        <v>0393</v>
      </c>
      <c r="G447" s="30" t="n">
        <v>12.65555718</v>
      </c>
      <c r="H447" s="28" t="n">
        <v>12.65555718</v>
      </c>
      <c r="I447" s="28" t="n">
        <v>12.65555718</v>
      </c>
      <c r="J447" s="28" t="n">
        <v>12.65555718</v>
      </c>
      <c r="K447" s="28" t="n">
        <v>12.65555718</v>
      </c>
      <c r="L447" s="28" t="n">
        <v>12.65555718</v>
      </c>
    </row>
    <row r="448" customFormat="false" ht="15.8" hidden="false" customHeight="false" outlineLevel="0" collapsed="false">
      <c r="A448" s="24" t="s">
        <v>15</v>
      </c>
      <c r="B448" s="24" t="s">
        <v>104</v>
      </c>
      <c r="C448" s="24" t="s">
        <v>1679</v>
      </c>
      <c r="D448" s="0" t="str">
        <f aca="false">VLOOKUP(A448,Nomenclature!$D$1:$E$9,2,0)</f>
        <v>03</v>
      </c>
      <c r="E448" s="0" t="str">
        <f aca="false">VLOOKUP(B448,Nomenclature!$J$1:$K$97,2,0)</f>
        <v>96</v>
      </c>
      <c r="F448" s="0" t="str">
        <f aca="false">CONCATENATE(D448,E448)</f>
        <v>0396</v>
      </c>
      <c r="G448" s="30" t="n">
        <v>12.65555718</v>
      </c>
      <c r="H448" s="28" t="n">
        <v>12.65555718</v>
      </c>
      <c r="I448" s="28" t="n">
        <v>12.65555718</v>
      </c>
      <c r="J448" s="28" t="n">
        <v>12.65555718</v>
      </c>
      <c r="K448" s="28" t="n">
        <v>12.65555718</v>
      </c>
      <c r="L448" s="28" t="n">
        <v>12.65555718</v>
      </c>
    </row>
    <row r="449" customFormat="false" ht="15.8" hidden="false" customHeight="false" outlineLevel="0" collapsed="false">
      <c r="A449" s="24" t="s">
        <v>16</v>
      </c>
      <c r="B449" s="24" t="s">
        <v>105</v>
      </c>
      <c r="C449" s="24" t="s">
        <v>1679</v>
      </c>
      <c r="D449" s="0" t="str">
        <f aca="false">VLOOKUP(A449,Nomenclature!$D$1:$E$9,2,0)</f>
        <v>04</v>
      </c>
      <c r="E449" s="0" t="str">
        <f aca="false">VLOOKUP(B449,Nomenclature!$J$1:$K$97,2,0)</f>
        <v>02</v>
      </c>
      <c r="F449" s="0" t="str">
        <f aca="false">CONCATENATE(D449,E449)</f>
        <v>0402</v>
      </c>
      <c r="G449" s="30" t="n">
        <v>8.298880935</v>
      </c>
      <c r="H449" s="28" t="n">
        <v>8.298880935</v>
      </c>
      <c r="I449" s="28" t="n">
        <v>8.298880935</v>
      </c>
      <c r="J449" s="28" t="n">
        <v>8.298880935</v>
      </c>
      <c r="K449" s="28" t="n">
        <v>8.298880935</v>
      </c>
      <c r="L449" s="28" t="n">
        <v>8.298880935</v>
      </c>
    </row>
    <row r="450" customFormat="false" ht="15.8" hidden="false" customHeight="false" outlineLevel="0" collapsed="false">
      <c r="A450" s="24" t="s">
        <v>16</v>
      </c>
      <c r="B450" s="24" t="s">
        <v>106</v>
      </c>
      <c r="C450" s="24" t="s">
        <v>1679</v>
      </c>
      <c r="D450" s="0" t="str">
        <f aca="false">VLOOKUP(A450,Nomenclature!$D$1:$E$9,2,0)</f>
        <v>04</v>
      </c>
      <c r="E450" s="0" t="str">
        <f aca="false">VLOOKUP(B450,Nomenclature!$J$1:$K$97,2,0)</f>
        <v>03</v>
      </c>
      <c r="F450" s="0" t="str">
        <f aca="false">CONCATENATE(D450,E450)</f>
        <v>0403</v>
      </c>
      <c r="G450" s="30" t="n">
        <v>9.275267764</v>
      </c>
      <c r="H450" s="28" t="n">
        <v>9.275267764</v>
      </c>
      <c r="I450" s="28" t="n">
        <v>9.275267764</v>
      </c>
      <c r="J450" s="28" t="n">
        <v>9.275267764</v>
      </c>
      <c r="K450" s="28" t="n">
        <v>9.275267764</v>
      </c>
      <c r="L450" s="28" t="n">
        <v>9.275267764</v>
      </c>
    </row>
    <row r="451" customFormat="false" ht="15.8" hidden="false" customHeight="false" outlineLevel="0" collapsed="false">
      <c r="A451" s="24" t="s">
        <v>16</v>
      </c>
      <c r="B451" s="24" t="s">
        <v>107</v>
      </c>
      <c r="C451" s="24" t="s">
        <v>1679</v>
      </c>
      <c r="D451" s="0" t="str">
        <f aca="false">VLOOKUP(A451,Nomenclature!$D$1:$E$9,2,0)</f>
        <v>04</v>
      </c>
      <c r="E451" s="0" t="str">
        <f aca="false">VLOOKUP(B451,Nomenclature!$J$1:$K$97,2,0)</f>
        <v>04</v>
      </c>
      <c r="F451" s="0" t="str">
        <f aca="false">CONCATENATE(D451,E451)</f>
        <v>0404</v>
      </c>
      <c r="G451" s="30" t="n">
        <v>8.298880935</v>
      </c>
      <c r="H451" s="28" t="n">
        <v>8.298880935</v>
      </c>
      <c r="I451" s="28" t="n">
        <v>8.298880935</v>
      </c>
      <c r="J451" s="28" t="n">
        <v>8.298880935</v>
      </c>
      <c r="K451" s="28" t="n">
        <v>8.298880935</v>
      </c>
      <c r="L451" s="28" t="n">
        <v>8.298880935</v>
      </c>
    </row>
    <row r="452" customFormat="false" ht="15.8" hidden="false" customHeight="false" outlineLevel="0" collapsed="false">
      <c r="A452" s="24" t="s">
        <v>16</v>
      </c>
      <c r="B452" s="24" t="s">
        <v>108</v>
      </c>
      <c r="C452" s="24" t="s">
        <v>1679</v>
      </c>
      <c r="D452" s="0" t="str">
        <f aca="false">VLOOKUP(A452,Nomenclature!$D$1:$E$9,2,0)</f>
        <v>04</v>
      </c>
      <c r="E452" s="0" t="str">
        <f aca="false">VLOOKUP(B452,Nomenclature!$J$1:$K$97,2,0)</f>
        <v>05</v>
      </c>
      <c r="F452" s="0" t="str">
        <f aca="false">CONCATENATE(D452,E452)</f>
        <v>0405</v>
      </c>
      <c r="G452" s="30" t="n">
        <v>8.298880935</v>
      </c>
      <c r="H452" s="28" t="n">
        <v>8.298880935</v>
      </c>
      <c r="I452" s="28" t="n">
        <v>8.298880935</v>
      </c>
      <c r="J452" s="28" t="n">
        <v>8.298880935</v>
      </c>
      <c r="K452" s="28" t="n">
        <v>8.298880935</v>
      </c>
      <c r="L452" s="28" t="n">
        <v>8.298880935</v>
      </c>
    </row>
    <row r="453" customFormat="false" ht="15.8" hidden="false" customHeight="false" outlineLevel="0" collapsed="false">
      <c r="A453" s="24" t="s">
        <v>16</v>
      </c>
      <c r="B453" s="24" t="s">
        <v>109</v>
      </c>
      <c r="C453" s="24" t="s">
        <v>1679</v>
      </c>
      <c r="D453" s="0" t="str">
        <f aca="false">VLOOKUP(A453,Nomenclature!$D$1:$E$9,2,0)</f>
        <v>04</v>
      </c>
      <c r="E453" s="0" t="str">
        <f aca="false">VLOOKUP(B453,Nomenclature!$J$1:$K$97,2,0)</f>
        <v>06</v>
      </c>
      <c r="F453" s="0" t="str">
        <f aca="false">CONCATENATE(D453,E453)</f>
        <v>0406</v>
      </c>
      <c r="G453" s="30" t="n">
        <v>9.27526776399999</v>
      </c>
      <c r="H453" s="28" t="n">
        <v>9.27526776399999</v>
      </c>
      <c r="I453" s="28" t="n">
        <v>9.27526776399999</v>
      </c>
      <c r="J453" s="28" t="n">
        <v>9.27526776399999</v>
      </c>
      <c r="K453" s="28" t="n">
        <v>9.27526776399999</v>
      </c>
      <c r="L453" s="28" t="n">
        <v>9.27526776399999</v>
      </c>
    </row>
    <row r="454" customFormat="false" ht="15.8" hidden="false" customHeight="false" outlineLevel="0" collapsed="false">
      <c r="A454" s="24" t="s">
        <v>16</v>
      </c>
      <c r="B454" s="24" t="s">
        <v>110</v>
      </c>
      <c r="C454" s="24" t="s">
        <v>1679</v>
      </c>
      <c r="D454" s="0" t="str">
        <f aca="false">VLOOKUP(A454,Nomenclature!$D$1:$E$9,2,0)</f>
        <v>04</v>
      </c>
      <c r="E454" s="0" t="str">
        <f aca="false">VLOOKUP(B454,Nomenclature!$J$1:$K$97,2,0)</f>
        <v>08</v>
      </c>
      <c r="F454" s="0" t="str">
        <f aca="false">CONCATENATE(D454,E454)</f>
        <v>0408</v>
      </c>
      <c r="G454" s="30" t="n">
        <v>8.298880935</v>
      </c>
      <c r="H454" s="28" t="n">
        <v>8.298880935</v>
      </c>
      <c r="I454" s="28" t="n">
        <v>8.298880935</v>
      </c>
      <c r="J454" s="28" t="n">
        <v>8.298880935</v>
      </c>
      <c r="K454" s="28" t="n">
        <v>8.298880935</v>
      </c>
      <c r="L454" s="28" t="n">
        <v>8.298880935</v>
      </c>
    </row>
    <row r="455" customFormat="false" ht="15.8" hidden="false" customHeight="false" outlineLevel="0" collapsed="false">
      <c r="A455" s="24" t="s">
        <v>16</v>
      </c>
      <c r="B455" s="24" t="s">
        <v>111</v>
      </c>
      <c r="C455" s="24" t="s">
        <v>1679</v>
      </c>
      <c r="D455" s="0" t="str">
        <f aca="false">VLOOKUP(A455,Nomenclature!$D$1:$E$9,2,0)</f>
        <v>04</v>
      </c>
      <c r="E455" s="0" t="str">
        <f aca="false">VLOOKUP(B455,Nomenclature!$J$1:$K$97,2,0)</f>
        <v>10</v>
      </c>
      <c r="F455" s="0" t="str">
        <f aca="false">CONCATENATE(D455,E455)</f>
        <v>0410</v>
      </c>
      <c r="G455" s="30" t="n">
        <v>15.78821421</v>
      </c>
      <c r="H455" s="28" t="n">
        <v>15.78821421</v>
      </c>
      <c r="I455" s="28" t="n">
        <v>15.78821421</v>
      </c>
      <c r="J455" s="28" t="n">
        <v>15.78821421</v>
      </c>
      <c r="K455" s="28" t="n">
        <v>15.78821421</v>
      </c>
      <c r="L455" s="28" t="n">
        <v>15.78821421</v>
      </c>
    </row>
    <row r="456" customFormat="false" ht="15.8" hidden="false" customHeight="false" outlineLevel="0" collapsed="false">
      <c r="A456" s="24" t="s">
        <v>16</v>
      </c>
      <c r="B456" s="24" t="s">
        <v>112</v>
      </c>
      <c r="C456" s="24" t="s">
        <v>1679</v>
      </c>
      <c r="D456" s="0" t="str">
        <f aca="false">VLOOKUP(A456,Nomenclature!$D$1:$E$9,2,0)</f>
        <v>04</v>
      </c>
      <c r="E456" s="0" t="str">
        <f aca="false">VLOOKUP(B456,Nomenclature!$J$1:$K$97,2,0)</f>
        <v>11</v>
      </c>
      <c r="F456" s="0" t="str">
        <f aca="false">CONCATENATE(D456,E456)</f>
        <v>0411</v>
      </c>
      <c r="G456" s="30" t="n">
        <v>9.275267764</v>
      </c>
      <c r="H456" s="28" t="n">
        <v>9.275267764</v>
      </c>
      <c r="I456" s="28" t="n">
        <v>9.275267764</v>
      </c>
      <c r="J456" s="28" t="n">
        <v>9.275267764</v>
      </c>
      <c r="K456" s="28" t="n">
        <v>9.275267764</v>
      </c>
      <c r="L456" s="28" t="n">
        <v>9.275267764</v>
      </c>
    </row>
    <row r="457" customFormat="false" ht="15.8" hidden="false" customHeight="false" outlineLevel="0" collapsed="false">
      <c r="A457" s="24" t="s">
        <v>16</v>
      </c>
      <c r="B457" s="24" t="s">
        <v>113</v>
      </c>
      <c r="C457" s="24" t="s">
        <v>1679</v>
      </c>
      <c r="D457" s="0" t="str">
        <f aca="false">VLOOKUP(A457,Nomenclature!$D$1:$E$9,2,0)</f>
        <v>04</v>
      </c>
      <c r="E457" s="0" t="str">
        <f aca="false">VLOOKUP(B457,Nomenclature!$J$1:$K$97,2,0)</f>
        <v>46</v>
      </c>
      <c r="F457" s="0" t="str">
        <f aca="false">CONCATENATE(D457,E457)</f>
        <v>0446</v>
      </c>
      <c r="G457" s="30" t="n">
        <v>8.298880935</v>
      </c>
      <c r="H457" s="28" t="n">
        <v>8.298880935</v>
      </c>
      <c r="I457" s="28" t="n">
        <v>8.298880935</v>
      </c>
      <c r="J457" s="28" t="n">
        <v>8.298880935</v>
      </c>
      <c r="K457" s="28" t="n">
        <v>8.298880935</v>
      </c>
      <c r="L457" s="28" t="n">
        <v>8.298880935</v>
      </c>
    </row>
    <row r="458" customFormat="false" ht="15.8" hidden="false" customHeight="false" outlineLevel="0" collapsed="false">
      <c r="A458" s="24" t="s">
        <v>16</v>
      </c>
      <c r="B458" s="24" t="s">
        <v>114</v>
      </c>
      <c r="C458" s="24" t="s">
        <v>1679</v>
      </c>
      <c r="D458" s="0" t="str">
        <f aca="false">VLOOKUP(A458,Nomenclature!$D$1:$E$9,2,0)</f>
        <v>04</v>
      </c>
      <c r="E458" s="0" t="str">
        <f aca="false">VLOOKUP(B458,Nomenclature!$J$1:$K$97,2,0)</f>
        <v>47</v>
      </c>
      <c r="F458" s="0" t="str">
        <f aca="false">CONCATENATE(D458,E458)</f>
        <v>0447</v>
      </c>
      <c r="G458" s="30" t="n">
        <v>8.29888093500001</v>
      </c>
      <c r="H458" s="28" t="n">
        <v>8.29888093500001</v>
      </c>
      <c r="I458" s="28" t="n">
        <v>8.29888093500001</v>
      </c>
      <c r="J458" s="28" t="n">
        <v>8.29888093500001</v>
      </c>
      <c r="K458" s="28" t="n">
        <v>8.29888093500001</v>
      </c>
      <c r="L458" s="28" t="n">
        <v>8.29888093500001</v>
      </c>
    </row>
    <row r="459" customFormat="false" ht="15.8" hidden="false" customHeight="false" outlineLevel="0" collapsed="false">
      <c r="A459" s="24" t="s">
        <v>16</v>
      </c>
      <c r="B459" s="24" t="s">
        <v>115</v>
      </c>
      <c r="C459" s="24" t="s">
        <v>1679</v>
      </c>
      <c r="D459" s="0" t="str">
        <f aca="false">VLOOKUP(A459,Nomenclature!$D$1:$E$9,2,0)</f>
        <v>04</v>
      </c>
      <c r="E459" s="0" t="str">
        <f aca="false">VLOOKUP(B459,Nomenclature!$J$1:$K$97,2,0)</f>
        <v>48</v>
      </c>
      <c r="F459" s="0" t="str">
        <f aca="false">CONCATENATE(D459,E459)</f>
        <v>0448</v>
      </c>
      <c r="G459" s="30" t="n">
        <v>8.298880935</v>
      </c>
      <c r="H459" s="28" t="n">
        <v>8.298880935</v>
      </c>
      <c r="I459" s="28" t="n">
        <v>8.298880935</v>
      </c>
      <c r="J459" s="28" t="n">
        <v>8.298880935</v>
      </c>
      <c r="K459" s="28" t="n">
        <v>8.298880935</v>
      </c>
      <c r="L459" s="28" t="n">
        <v>8.298880935</v>
      </c>
    </row>
    <row r="460" customFormat="false" ht="15.8" hidden="false" customHeight="false" outlineLevel="0" collapsed="false">
      <c r="A460" s="24" t="s">
        <v>16</v>
      </c>
      <c r="B460" s="24" t="s">
        <v>116</v>
      </c>
      <c r="C460" s="24" t="s">
        <v>1679</v>
      </c>
      <c r="D460" s="0" t="str">
        <f aca="false">VLOOKUP(A460,Nomenclature!$D$1:$E$9,2,0)</f>
        <v>04</v>
      </c>
      <c r="E460" s="0" t="str">
        <f aca="false">VLOOKUP(B460,Nomenclature!$J$1:$K$97,2,0)</f>
        <v>49</v>
      </c>
      <c r="F460" s="0" t="str">
        <f aca="false">CONCATENATE(D460,E460)</f>
        <v>0449</v>
      </c>
      <c r="G460" s="30" t="n">
        <v>8.298880935</v>
      </c>
      <c r="H460" s="28" t="n">
        <v>8.298880935</v>
      </c>
      <c r="I460" s="28" t="n">
        <v>8.298880935</v>
      </c>
      <c r="J460" s="28" t="n">
        <v>8.298880935</v>
      </c>
      <c r="K460" s="28" t="n">
        <v>8.298880935</v>
      </c>
      <c r="L460" s="28" t="n">
        <v>8.298880935</v>
      </c>
    </row>
    <row r="461" customFormat="false" ht="15.8" hidden="false" customHeight="false" outlineLevel="0" collapsed="false">
      <c r="A461" s="24" t="s">
        <v>16</v>
      </c>
      <c r="B461" s="24" t="s">
        <v>117</v>
      </c>
      <c r="C461" s="24" t="s">
        <v>1679</v>
      </c>
      <c r="D461" s="0" t="str">
        <f aca="false">VLOOKUP(A461,Nomenclature!$D$1:$E$9,2,0)</f>
        <v>04</v>
      </c>
      <c r="E461" s="0" t="str">
        <f aca="false">VLOOKUP(B461,Nomenclature!$J$1:$K$97,2,0)</f>
        <v>50</v>
      </c>
      <c r="F461" s="0" t="str">
        <f aca="false">CONCATENATE(D461,E461)</f>
        <v>0450</v>
      </c>
      <c r="G461" s="30" t="n">
        <v>8.298880935</v>
      </c>
      <c r="H461" s="28" t="n">
        <v>8.298880935</v>
      </c>
      <c r="I461" s="28" t="n">
        <v>8.298880935</v>
      </c>
      <c r="J461" s="28" t="n">
        <v>8.298880935</v>
      </c>
      <c r="K461" s="28" t="n">
        <v>8.298880935</v>
      </c>
      <c r="L461" s="28" t="n">
        <v>8.298880935</v>
      </c>
    </row>
    <row r="462" customFormat="false" ht="15.8" hidden="false" customHeight="false" outlineLevel="0" collapsed="false">
      <c r="A462" s="24" t="s">
        <v>16</v>
      </c>
      <c r="B462" s="24" t="s">
        <v>118</v>
      </c>
      <c r="C462" s="24" t="s">
        <v>1679</v>
      </c>
      <c r="D462" s="0" t="str">
        <f aca="false">VLOOKUP(A462,Nomenclature!$D$1:$E$9,2,0)</f>
        <v>04</v>
      </c>
      <c r="E462" s="0" t="str">
        <f aca="false">VLOOKUP(B462,Nomenclature!$J$1:$K$97,2,0)</f>
        <v>86</v>
      </c>
      <c r="F462" s="0" t="str">
        <f aca="false">CONCATENATE(D462,E462)</f>
        <v>0486</v>
      </c>
      <c r="G462" s="30" t="n">
        <v>9.27526776399999</v>
      </c>
      <c r="H462" s="28" t="n">
        <v>9.27526776399999</v>
      </c>
      <c r="I462" s="28" t="n">
        <v>9.27526776399999</v>
      </c>
      <c r="J462" s="28" t="n">
        <v>9.27526776399999</v>
      </c>
      <c r="K462" s="28" t="n">
        <v>9.27526776399999</v>
      </c>
      <c r="L462" s="28" t="n">
        <v>9.27526776399999</v>
      </c>
    </row>
    <row r="463" customFormat="false" ht="15.8" hidden="false" customHeight="false" outlineLevel="0" collapsed="false">
      <c r="A463" s="24" t="s">
        <v>16</v>
      </c>
      <c r="B463" s="24" t="s">
        <v>119</v>
      </c>
      <c r="C463" s="24" t="s">
        <v>1679</v>
      </c>
      <c r="D463" s="0" t="str">
        <f aca="false">VLOOKUP(A463,Nomenclature!$D$1:$E$9,2,0)</f>
        <v>04</v>
      </c>
      <c r="E463" s="0" t="str">
        <f aca="false">VLOOKUP(B463,Nomenclature!$J$1:$K$97,2,0)</f>
        <v>87</v>
      </c>
      <c r="F463" s="0" t="str">
        <f aca="false">CONCATENATE(D463,E463)</f>
        <v>0487</v>
      </c>
      <c r="G463" s="30" t="n">
        <v>15.78821421</v>
      </c>
      <c r="H463" s="28" t="n">
        <v>15.78821421</v>
      </c>
      <c r="I463" s="28" t="n">
        <v>15.78821421</v>
      </c>
      <c r="J463" s="28" t="n">
        <v>15.78821421</v>
      </c>
      <c r="K463" s="28" t="n">
        <v>15.78821421</v>
      </c>
      <c r="L463" s="28" t="n">
        <v>15.78821421</v>
      </c>
    </row>
    <row r="464" customFormat="false" ht="15.8" hidden="false" customHeight="false" outlineLevel="0" collapsed="false">
      <c r="A464" s="24" t="s">
        <v>16</v>
      </c>
      <c r="B464" s="24" t="s">
        <v>120</v>
      </c>
      <c r="C464" s="24" t="s">
        <v>1679</v>
      </c>
      <c r="D464" s="0" t="str">
        <f aca="false">VLOOKUP(A464,Nomenclature!$D$1:$E$9,2,0)</f>
        <v>04</v>
      </c>
      <c r="E464" s="0" t="str">
        <f aca="false">VLOOKUP(B464,Nomenclature!$J$1:$K$97,2,0)</f>
        <v>88</v>
      </c>
      <c r="F464" s="0" t="str">
        <f aca="false">CONCATENATE(D464,E464)</f>
        <v>0488</v>
      </c>
      <c r="G464" s="30" t="n">
        <v>15.78821421</v>
      </c>
      <c r="H464" s="28" t="n">
        <v>15.78821421</v>
      </c>
      <c r="I464" s="28" t="n">
        <v>15.78821421</v>
      </c>
      <c r="J464" s="28" t="n">
        <v>15.78821421</v>
      </c>
      <c r="K464" s="28" t="n">
        <v>15.78821421</v>
      </c>
      <c r="L464" s="28" t="n">
        <v>15.78821421</v>
      </c>
    </row>
    <row r="465" customFormat="false" ht="15.8" hidden="false" customHeight="false" outlineLevel="0" collapsed="false">
      <c r="A465" s="24" t="s">
        <v>16</v>
      </c>
      <c r="B465" s="24" t="s">
        <v>121</v>
      </c>
      <c r="C465" s="24" t="s">
        <v>1679</v>
      </c>
      <c r="D465" s="0" t="str">
        <f aca="false">VLOOKUP(A465,Nomenclature!$D$1:$E$9,2,0)</f>
        <v>04</v>
      </c>
      <c r="E465" s="0" t="str">
        <f aca="false">VLOOKUP(B465,Nomenclature!$J$1:$K$97,2,0)</f>
        <v>94</v>
      </c>
      <c r="F465" s="0" t="str">
        <f aca="false">CONCATENATE(D465,E465)</f>
        <v>0494</v>
      </c>
      <c r="G465" s="30" t="n">
        <v>15.78821421</v>
      </c>
      <c r="H465" s="28" t="n">
        <v>15.78821421</v>
      </c>
      <c r="I465" s="28" t="n">
        <v>15.78821421</v>
      </c>
      <c r="J465" s="28" t="n">
        <v>15.78821421</v>
      </c>
      <c r="K465" s="28" t="n">
        <v>15.78821421</v>
      </c>
      <c r="L465" s="28" t="n">
        <v>15.78821421</v>
      </c>
    </row>
    <row r="466" customFormat="false" ht="15.8" hidden="false" customHeight="false" outlineLevel="0" collapsed="false">
      <c r="A466" s="24" t="s">
        <v>17</v>
      </c>
      <c r="B466" s="24" t="s">
        <v>122</v>
      </c>
      <c r="C466" s="24" t="s">
        <v>1679</v>
      </c>
      <c r="D466" s="0" t="str">
        <f aca="false">VLOOKUP(A466,Nomenclature!$D$1:$E$9,2,0)</f>
        <v>05</v>
      </c>
      <c r="E466" s="0" t="str">
        <f aca="false">VLOOKUP(B466,Nomenclature!$J$1:$K$97,2,0)</f>
        <v>13</v>
      </c>
      <c r="F466" s="0" t="str">
        <f aca="false">CONCATENATE(D466,E466)</f>
        <v>0513</v>
      </c>
      <c r="G466" s="30" t="n">
        <v>26.66515988</v>
      </c>
      <c r="H466" s="28" t="n">
        <v>26.66515988</v>
      </c>
      <c r="I466" s="28" t="n">
        <v>26.66515988</v>
      </c>
      <c r="J466" s="28" t="n">
        <v>26.66515988</v>
      </c>
      <c r="K466" s="28" t="n">
        <v>26.66515988</v>
      </c>
      <c r="L466" s="28" t="n">
        <v>26.66515988</v>
      </c>
    </row>
    <row r="467" customFormat="false" ht="15.8" hidden="false" customHeight="false" outlineLevel="0" collapsed="false">
      <c r="A467" s="24" t="s">
        <v>17</v>
      </c>
      <c r="B467" s="24" t="s">
        <v>123</v>
      </c>
      <c r="C467" s="24" t="s">
        <v>1679</v>
      </c>
      <c r="D467" s="0" t="str">
        <f aca="false">VLOOKUP(A467,Nomenclature!$D$1:$E$9,2,0)</f>
        <v>05</v>
      </c>
      <c r="E467" s="0" t="str">
        <f aca="false">VLOOKUP(B467,Nomenclature!$J$1:$K$97,2,0)</f>
        <v>51</v>
      </c>
      <c r="F467" s="0" t="str">
        <f aca="false">CONCATENATE(D467,E467)</f>
        <v>0551</v>
      </c>
      <c r="G467" s="30" t="n">
        <v>26.66515988</v>
      </c>
      <c r="H467" s="28" t="n">
        <v>26.66515988</v>
      </c>
      <c r="I467" s="28" t="n">
        <v>26.66515988</v>
      </c>
      <c r="J467" s="28" t="n">
        <v>26.66515988</v>
      </c>
      <c r="K467" s="28" t="n">
        <v>26.66515988</v>
      </c>
      <c r="L467" s="28" t="n">
        <v>26.66515988</v>
      </c>
    </row>
    <row r="468" customFormat="false" ht="15.8" hidden="false" customHeight="false" outlineLevel="0" collapsed="false">
      <c r="A468" s="24" t="s">
        <v>17</v>
      </c>
      <c r="B468" s="24" t="s">
        <v>124</v>
      </c>
      <c r="C468" s="24" t="s">
        <v>1679</v>
      </c>
      <c r="D468" s="0" t="str">
        <f aca="false">VLOOKUP(A468,Nomenclature!$D$1:$E$9,2,0)</f>
        <v>05</v>
      </c>
      <c r="E468" s="0" t="str">
        <f aca="false">VLOOKUP(B468,Nomenclature!$J$1:$K$97,2,0)</f>
        <v>52</v>
      </c>
      <c r="F468" s="0" t="str">
        <f aca="false">CONCATENATE(D468,E468)</f>
        <v>0552</v>
      </c>
      <c r="G468" s="30" t="n">
        <v>26.66515988</v>
      </c>
      <c r="H468" s="28" t="n">
        <v>26.66515988</v>
      </c>
      <c r="I468" s="28" t="n">
        <v>26.66515988</v>
      </c>
      <c r="J468" s="28" t="n">
        <v>26.66515988</v>
      </c>
      <c r="K468" s="28" t="n">
        <v>26.66515988</v>
      </c>
      <c r="L468" s="28" t="n">
        <v>26.66515988</v>
      </c>
    </row>
    <row r="469" customFormat="false" ht="15.8" hidden="false" customHeight="false" outlineLevel="0" collapsed="false">
      <c r="A469" s="24" t="s">
        <v>17</v>
      </c>
      <c r="B469" s="24" t="s">
        <v>125</v>
      </c>
      <c r="C469" s="24" t="s">
        <v>1679</v>
      </c>
      <c r="D469" s="0" t="str">
        <f aca="false">VLOOKUP(A469,Nomenclature!$D$1:$E$9,2,0)</f>
        <v>05</v>
      </c>
      <c r="E469" s="0" t="str">
        <f aca="false">VLOOKUP(B469,Nomenclature!$J$1:$K$97,2,0)</f>
        <v>89</v>
      </c>
      <c r="F469" s="0" t="str">
        <f aca="false">CONCATENATE(D469,E469)</f>
        <v>0589</v>
      </c>
      <c r="G469" s="30" t="n">
        <v>26.66515988</v>
      </c>
      <c r="H469" s="28" t="n">
        <v>26.66515988</v>
      </c>
      <c r="I469" s="28" t="n">
        <v>26.66515988</v>
      </c>
      <c r="J469" s="28" t="n">
        <v>26.66515988</v>
      </c>
      <c r="K469" s="28" t="n">
        <v>26.66515988</v>
      </c>
      <c r="L469" s="28" t="n">
        <v>26.66515988</v>
      </c>
    </row>
    <row r="470" customFormat="false" ht="15.8" hidden="false" customHeight="false" outlineLevel="0" collapsed="false">
      <c r="A470" s="24" t="s">
        <v>17</v>
      </c>
      <c r="B470" s="24" t="s">
        <v>126</v>
      </c>
      <c r="C470" s="24" t="s">
        <v>1679</v>
      </c>
      <c r="D470" s="0" t="str">
        <f aca="false">VLOOKUP(A470,Nomenclature!$D$1:$E$9,2,0)</f>
        <v>05</v>
      </c>
      <c r="E470" s="0" t="str">
        <f aca="false">VLOOKUP(B470,Nomenclature!$J$1:$K$97,2,0)</f>
        <v>90</v>
      </c>
      <c r="F470" s="0" t="str">
        <f aca="false">CONCATENATE(D470,E470)</f>
        <v>0590</v>
      </c>
      <c r="G470" s="30" t="n">
        <v>26.66515988</v>
      </c>
      <c r="H470" s="28" t="n">
        <v>26.66515988</v>
      </c>
      <c r="I470" s="28" t="n">
        <v>26.66515988</v>
      </c>
      <c r="J470" s="28" t="n">
        <v>26.66515988</v>
      </c>
      <c r="K470" s="28" t="n">
        <v>26.66515988</v>
      </c>
      <c r="L470" s="28" t="n">
        <v>26.66515988</v>
      </c>
    </row>
    <row r="471" customFormat="false" ht="15.8" hidden="false" customHeight="false" outlineLevel="0" collapsed="false">
      <c r="A471" s="24" t="s">
        <v>18</v>
      </c>
      <c r="B471" s="24" t="s">
        <v>127</v>
      </c>
      <c r="C471" s="24" t="s">
        <v>1679</v>
      </c>
      <c r="D471" s="0" t="str">
        <f aca="false">VLOOKUP(A471,Nomenclature!$D$1:$E$9,2,0)</f>
        <v>06</v>
      </c>
      <c r="E471" s="0" t="str">
        <f aca="false">VLOOKUP(B471,Nomenclature!$J$1:$K$97,2,0)</f>
        <v>01</v>
      </c>
      <c r="F471" s="0" t="str">
        <f aca="false">CONCATENATE(D471,E471)</f>
        <v>0601</v>
      </c>
      <c r="G471" s="30" t="n">
        <v>27.0947833256403</v>
      </c>
      <c r="H471" s="28" t="n">
        <v>27.0947833256403</v>
      </c>
      <c r="I471" s="28" t="n">
        <v>27.0947833256403</v>
      </c>
      <c r="J471" s="28" t="n">
        <v>27.0947833256403</v>
      </c>
      <c r="K471" s="28" t="n">
        <v>27.0947833256403</v>
      </c>
      <c r="L471" s="28" t="n">
        <v>27.0947833256403</v>
      </c>
    </row>
    <row r="472" customFormat="false" ht="15.8" hidden="false" customHeight="false" outlineLevel="0" collapsed="false">
      <c r="A472" s="24" t="s">
        <v>18</v>
      </c>
      <c r="B472" s="24" t="s">
        <v>128</v>
      </c>
      <c r="C472" s="24" t="s">
        <v>1679</v>
      </c>
      <c r="D472" s="0" t="str">
        <f aca="false">VLOOKUP(A472,Nomenclature!$D$1:$E$9,2,0)</f>
        <v>06</v>
      </c>
      <c r="E472" s="0" t="str">
        <f aca="false">VLOOKUP(B472,Nomenclature!$J$1:$K$97,2,0)</f>
        <v>07</v>
      </c>
      <c r="F472" s="0" t="str">
        <f aca="false">CONCATENATE(D472,E472)</f>
        <v>0607</v>
      </c>
      <c r="G472" s="30" t="n">
        <v>27.0471216115083</v>
      </c>
      <c r="H472" s="28" t="n">
        <v>27.0471216115083</v>
      </c>
      <c r="I472" s="28" t="n">
        <v>27.0471216115083</v>
      </c>
      <c r="J472" s="28" t="n">
        <v>27.0471216115083</v>
      </c>
      <c r="K472" s="28" t="n">
        <v>27.0471216115083</v>
      </c>
      <c r="L472" s="28" t="n">
        <v>27.0471216115083</v>
      </c>
    </row>
    <row r="473" customFormat="false" ht="15.8" hidden="false" customHeight="false" outlineLevel="0" collapsed="false">
      <c r="A473" s="24" t="s">
        <v>18</v>
      </c>
      <c r="B473" s="24" t="s">
        <v>129</v>
      </c>
      <c r="C473" s="24" t="s">
        <v>1679</v>
      </c>
      <c r="D473" s="0" t="str">
        <f aca="false">VLOOKUP(A473,Nomenclature!$D$1:$E$9,2,0)</f>
        <v>06</v>
      </c>
      <c r="E473" s="0" t="str">
        <f aca="false">VLOOKUP(B473,Nomenclature!$J$1:$K$97,2,0)</f>
        <v>14</v>
      </c>
      <c r="F473" s="0" t="str">
        <f aca="false">CONCATENATE(D473,E473)</f>
        <v>0614</v>
      </c>
      <c r="G473" s="30" t="n">
        <v>27.05506260779</v>
      </c>
      <c r="H473" s="28" t="n">
        <v>27.05506260779</v>
      </c>
      <c r="I473" s="28" t="n">
        <v>27.05506260779</v>
      </c>
      <c r="J473" s="28" t="n">
        <v>27.05506260779</v>
      </c>
      <c r="K473" s="28" t="n">
        <v>27.05506260779</v>
      </c>
      <c r="L473" s="28" t="n">
        <v>27.05506260779</v>
      </c>
    </row>
    <row r="474" customFormat="false" ht="15.8" hidden="false" customHeight="false" outlineLevel="0" collapsed="false">
      <c r="A474" s="24" t="s">
        <v>18</v>
      </c>
      <c r="B474" s="24" t="s">
        <v>130</v>
      </c>
      <c r="C474" s="24" t="s">
        <v>1679</v>
      </c>
      <c r="D474" s="0" t="str">
        <f aca="false">VLOOKUP(A474,Nomenclature!$D$1:$E$9,2,0)</f>
        <v>06</v>
      </c>
      <c r="E474" s="0" t="str">
        <f aca="false">VLOOKUP(B474,Nomenclature!$J$1:$K$97,2,0)</f>
        <v>34</v>
      </c>
      <c r="F474" s="0" t="str">
        <f aca="false">CONCATENATE(D474,E474)</f>
        <v>0634</v>
      </c>
      <c r="G474" s="30" t="n">
        <v>27.0648745470504</v>
      </c>
      <c r="H474" s="28" t="n">
        <v>27.0648745470504</v>
      </c>
      <c r="I474" s="28" t="n">
        <v>27.0648745470504</v>
      </c>
      <c r="J474" s="28" t="n">
        <v>27.0648745470504</v>
      </c>
      <c r="K474" s="28" t="n">
        <v>27.0648745470504</v>
      </c>
      <c r="L474" s="28" t="n">
        <v>27.0648745470504</v>
      </c>
    </row>
    <row r="475" customFormat="false" ht="15.8" hidden="false" customHeight="false" outlineLevel="0" collapsed="false">
      <c r="A475" s="24" t="s">
        <v>18</v>
      </c>
      <c r="B475" s="24" t="s">
        <v>131</v>
      </c>
      <c r="C475" s="24" t="s">
        <v>1679</v>
      </c>
      <c r="D475" s="0" t="str">
        <f aca="false">VLOOKUP(A475,Nomenclature!$D$1:$E$9,2,0)</f>
        <v>06</v>
      </c>
      <c r="E475" s="0" t="str">
        <f aca="false">VLOOKUP(B475,Nomenclature!$J$1:$K$97,2,0)</f>
        <v>35</v>
      </c>
      <c r="F475" s="0" t="str">
        <f aca="false">CONCATENATE(D475,E475)</f>
        <v>0635</v>
      </c>
      <c r="G475" s="30" t="n">
        <v>27.0625306432628</v>
      </c>
      <c r="H475" s="28" t="n">
        <v>27.0625306432628</v>
      </c>
      <c r="I475" s="28" t="n">
        <v>27.0625306432628</v>
      </c>
      <c r="J475" s="28" t="n">
        <v>27.0625306432628</v>
      </c>
      <c r="K475" s="28" t="n">
        <v>27.0625306432628</v>
      </c>
      <c r="L475" s="28" t="n">
        <v>27.0625306432628</v>
      </c>
    </row>
    <row r="476" customFormat="false" ht="15.8" hidden="false" customHeight="false" outlineLevel="0" collapsed="false">
      <c r="A476" s="24" t="s">
        <v>18</v>
      </c>
      <c r="B476" s="24" t="s">
        <v>132</v>
      </c>
      <c r="C476" s="24" t="s">
        <v>1679</v>
      </c>
      <c r="D476" s="0" t="str">
        <f aca="false">VLOOKUP(A476,Nomenclature!$D$1:$E$9,2,0)</f>
        <v>06</v>
      </c>
      <c r="E476" s="0" t="str">
        <f aca="false">VLOOKUP(B476,Nomenclature!$J$1:$K$97,2,0)</f>
        <v>36</v>
      </c>
      <c r="F476" s="0" t="str">
        <f aca="false">CONCATENATE(D476,E476)</f>
        <v>0636</v>
      </c>
      <c r="G476" s="30" t="n">
        <v>27.0648745470504</v>
      </c>
      <c r="H476" s="28" t="n">
        <v>27.0648745470504</v>
      </c>
      <c r="I476" s="28" t="n">
        <v>27.0648745470504</v>
      </c>
      <c r="J476" s="28" t="n">
        <v>27.0648745470504</v>
      </c>
      <c r="K476" s="28" t="n">
        <v>27.0648745470504</v>
      </c>
      <c r="L476" s="28" t="n">
        <v>27.0648745470504</v>
      </c>
    </row>
    <row r="477" customFormat="false" ht="15.8" hidden="false" customHeight="false" outlineLevel="0" collapsed="false">
      <c r="A477" s="24" t="s">
        <v>19</v>
      </c>
      <c r="B477" s="24" t="s">
        <v>54</v>
      </c>
      <c r="C477" s="24" t="s">
        <v>1679</v>
      </c>
      <c r="D477" s="0" t="str">
        <f aca="false">VLOOKUP(A477,Nomenclature!$D$1:$E$9,2,0)</f>
        <v>07</v>
      </c>
      <c r="E477" s="0" t="str">
        <f aca="false">VLOOKUP(B477,Nomenclature!$J$1:$K$97,2,0)</f>
        <v>16</v>
      </c>
      <c r="F477" s="0" t="str">
        <f aca="false">CONCATENATE(D477,E477)</f>
        <v>0716</v>
      </c>
      <c r="G477" s="30" t="n">
        <v>24.4984943245738</v>
      </c>
      <c r="H477" s="28" t="n">
        <v>24.4984943245738</v>
      </c>
      <c r="I477" s="28" t="n">
        <v>24.4984943245738</v>
      </c>
      <c r="J477" s="28" t="n">
        <v>24.4984943245738</v>
      </c>
      <c r="K477" s="28" t="n">
        <v>24.4984943245738</v>
      </c>
      <c r="L477" s="28" t="n">
        <v>24.4984943245738</v>
      </c>
    </row>
    <row r="478" customFormat="false" ht="15.8" hidden="false" customHeight="false" outlineLevel="0" collapsed="false">
      <c r="A478" s="24" t="s">
        <v>19</v>
      </c>
      <c r="B478" s="24" t="s">
        <v>133</v>
      </c>
      <c r="C478" s="24" t="s">
        <v>1679</v>
      </c>
      <c r="D478" s="0" t="str">
        <f aca="false">VLOOKUP(A478,Nomenclature!$D$1:$E$9,2,0)</f>
        <v>07</v>
      </c>
      <c r="E478" s="0" t="str">
        <f aca="false">VLOOKUP(B478,Nomenclature!$J$1:$K$97,2,0)</f>
        <v>18</v>
      </c>
      <c r="F478" s="0" t="str">
        <f aca="false">CONCATENATE(D478,E478)</f>
        <v>0718</v>
      </c>
      <c r="G478" s="30" t="n">
        <v>10.0509963039382</v>
      </c>
      <c r="H478" s="28" t="n">
        <v>10.0509963039382</v>
      </c>
      <c r="I478" s="28" t="n">
        <v>10.0509963039382</v>
      </c>
      <c r="J478" s="28" t="n">
        <v>10.0509963039382</v>
      </c>
      <c r="K478" s="28" t="n">
        <v>10.0509963039382</v>
      </c>
      <c r="L478" s="28" t="n">
        <v>10.0509963039382</v>
      </c>
    </row>
    <row r="479" customFormat="false" ht="15.8" hidden="false" customHeight="false" outlineLevel="0" collapsed="false">
      <c r="A479" s="24" t="s">
        <v>19</v>
      </c>
      <c r="B479" s="24" t="s">
        <v>136</v>
      </c>
      <c r="C479" s="24" t="s">
        <v>1679</v>
      </c>
      <c r="D479" s="0" t="str">
        <f aca="false">VLOOKUP(A479,Nomenclature!$D$1:$E$9,2,0)</f>
        <v>07</v>
      </c>
      <c r="E479" s="0" t="str">
        <f aca="false">VLOOKUP(B479,Nomenclature!$J$1:$K$97,2,0)</f>
        <v>32</v>
      </c>
      <c r="F479" s="0" t="str">
        <f aca="false">CONCATENATE(D479,E479)</f>
        <v>0732</v>
      </c>
      <c r="G479" s="30" t="n">
        <v>17.3926650678768</v>
      </c>
      <c r="H479" s="28" t="n">
        <v>17.3926650678768</v>
      </c>
      <c r="I479" s="28" t="n">
        <v>17.3926650678768</v>
      </c>
      <c r="J479" s="28" t="n">
        <v>17.3926650678768</v>
      </c>
      <c r="K479" s="28" t="n">
        <v>17.3926650678768</v>
      </c>
      <c r="L479" s="28" t="n">
        <v>17.3926650678768</v>
      </c>
    </row>
    <row r="480" customFormat="false" ht="15.8" hidden="false" customHeight="false" outlineLevel="0" collapsed="false">
      <c r="A480" s="24" t="s">
        <v>19</v>
      </c>
      <c r="B480" s="24" t="s">
        <v>139</v>
      </c>
      <c r="C480" s="24" t="s">
        <v>1679</v>
      </c>
      <c r="D480" s="0" t="str">
        <f aca="false">VLOOKUP(A480,Nomenclature!$D$1:$E$9,2,0)</f>
        <v>07</v>
      </c>
      <c r="E480" s="0" t="str">
        <f aca="false">VLOOKUP(B480,Nomenclature!$J$1:$K$97,2,0)</f>
        <v>33</v>
      </c>
      <c r="F480" s="0" t="str">
        <f aca="false">CONCATENATE(D480,E480)</f>
        <v>0733</v>
      </c>
      <c r="G480" s="30" t="n">
        <v>50.2891433520789</v>
      </c>
      <c r="H480" s="28" t="n">
        <v>50.2891433520789</v>
      </c>
      <c r="I480" s="28" t="n">
        <v>50.2891433520789</v>
      </c>
      <c r="J480" s="28" t="n">
        <v>50.2891433520789</v>
      </c>
      <c r="K480" s="28" t="n">
        <v>50.2891433520789</v>
      </c>
      <c r="L480" s="28" t="n">
        <v>50.2891433520789</v>
      </c>
    </row>
    <row r="481" customFormat="false" ht="15.8" hidden="false" customHeight="false" outlineLevel="0" collapsed="false">
      <c r="A481" s="24" t="s">
        <v>19</v>
      </c>
      <c r="B481" s="24" t="s">
        <v>140</v>
      </c>
      <c r="C481" s="24" t="s">
        <v>1679</v>
      </c>
      <c r="D481" s="0" t="str">
        <f aca="false">VLOOKUP(A481,Nomenclature!$D$1:$E$9,2,0)</f>
        <v>07</v>
      </c>
      <c r="E481" s="0" t="str">
        <f aca="false">VLOOKUP(B481,Nomenclature!$J$1:$K$97,2,0)</f>
        <v>43</v>
      </c>
      <c r="F481" s="0" t="str">
        <f aca="false">CONCATENATE(D481,E481)</f>
        <v>0743</v>
      </c>
      <c r="G481" s="30" t="n">
        <v>5.51790930145712</v>
      </c>
      <c r="H481" s="28" t="n">
        <v>5.51790930145712</v>
      </c>
      <c r="I481" s="28" t="n">
        <v>5.51790930145712</v>
      </c>
      <c r="J481" s="28" t="n">
        <v>5.51790930145712</v>
      </c>
      <c r="K481" s="28" t="n">
        <v>5.51790930145712</v>
      </c>
      <c r="L481" s="28" t="n">
        <v>5.51790930145712</v>
      </c>
    </row>
    <row r="482" customFormat="false" ht="15.8" hidden="false" customHeight="false" outlineLevel="0" collapsed="false">
      <c r="A482" s="24" t="s">
        <v>19</v>
      </c>
      <c r="B482" s="24" t="s">
        <v>141</v>
      </c>
      <c r="C482" s="24" t="s">
        <v>1679</v>
      </c>
      <c r="D482" s="0" t="str">
        <f aca="false">VLOOKUP(A482,Nomenclature!$D$1:$E$9,2,0)</f>
        <v>07</v>
      </c>
      <c r="E482" s="0" t="str">
        <f aca="false">VLOOKUP(B482,Nomenclature!$J$1:$K$97,2,0)</f>
        <v>59</v>
      </c>
      <c r="F482" s="0" t="str">
        <f aca="false">CONCATENATE(D482,E482)</f>
        <v>0759</v>
      </c>
      <c r="G482" s="30" t="n">
        <v>5.69035720330503</v>
      </c>
      <c r="H482" s="28" t="n">
        <v>5.69035720330503</v>
      </c>
      <c r="I482" s="28" t="n">
        <v>5.69035720330503</v>
      </c>
      <c r="J482" s="28" t="n">
        <v>5.69035720330503</v>
      </c>
      <c r="K482" s="28" t="n">
        <v>5.69035720330503</v>
      </c>
      <c r="L482" s="28" t="n">
        <v>5.69035720330503</v>
      </c>
    </row>
    <row r="483" customFormat="false" ht="15.8" hidden="false" customHeight="false" outlineLevel="0" collapsed="false">
      <c r="A483" s="24" t="s">
        <v>19</v>
      </c>
      <c r="B483" s="24" t="s">
        <v>149</v>
      </c>
      <c r="C483" s="24" t="s">
        <v>1679</v>
      </c>
      <c r="D483" s="0" t="str">
        <f aca="false">VLOOKUP(A483,Nomenclature!$D$1:$E$9,2,0)</f>
        <v>07</v>
      </c>
      <c r="E483" s="0" t="str">
        <f aca="false">VLOOKUP(B483,Nomenclature!$J$1:$K$97,2,0)</f>
        <v>60</v>
      </c>
      <c r="F483" s="0" t="str">
        <f aca="false">CONCATENATE(D483,E483)</f>
        <v>0760</v>
      </c>
      <c r="G483" s="30" t="n">
        <v>33.123686826222</v>
      </c>
      <c r="H483" s="28" t="n">
        <v>33.123686826222</v>
      </c>
      <c r="I483" s="28" t="n">
        <v>33.123686826222</v>
      </c>
      <c r="J483" s="28" t="n">
        <v>33.123686826222</v>
      </c>
      <c r="K483" s="28" t="n">
        <v>33.123686826222</v>
      </c>
      <c r="L483" s="28" t="n">
        <v>33.123686826222</v>
      </c>
    </row>
    <row r="484" customFormat="false" ht="15.8" hidden="false" customHeight="false" outlineLevel="0" collapsed="false">
      <c r="A484" s="24" t="s">
        <v>19</v>
      </c>
      <c r="B484" s="24" t="s">
        <v>142</v>
      </c>
      <c r="C484" s="24" t="s">
        <v>1679</v>
      </c>
      <c r="D484" s="0" t="str">
        <f aca="false">VLOOKUP(A484,Nomenclature!$D$1:$E$9,2,0)</f>
        <v>07</v>
      </c>
      <c r="E484" s="0" t="str">
        <f aca="false">VLOOKUP(B484,Nomenclature!$J$1:$K$97,2,0)</f>
        <v>61</v>
      </c>
      <c r="F484" s="0" t="str">
        <f aca="false">CONCATENATE(D484,E484)</f>
        <v>0761</v>
      </c>
      <c r="G484" s="30" t="n">
        <v>28.0429234865604</v>
      </c>
      <c r="H484" s="28" t="n">
        <v>28.0429234865604</v>
      </c>
      <c r="I484" s="28" t="n">
        <v>28.0429234865604</v>
      </c>
      <c r="J484" s="28" t="n">
        <v>28.0429234865604</v>
      </c>
      <c r="K484" s="28" t="n">
        <v>28.0429234865604</v>
      </c>
      <c r="L484" s="28" t="n">
        <v>28.0429234865604</v>
      </c>
    </row>
    <row r="485" customFormat="false" ht="15.8" hidden="false" customHeight="false" outlineLevel="0" collapsed="false">
      <c r="A485" s="24" t="s">
        <v>19</v>
      </c>
      <c r="B485" s="24" t="s">
        <v>143</v>
      </c>
      <c r="C485" s="24" t="s">
        <v>1679</v>
      </c>
      <c r="D485" s="0" t="str">
        <f aca="false">VLOOKUP(A485,Nomenclature!$D$1:$E$9,2,0)</f>
        <v>07</v>
      </c>
      <c r="E485" s="0" t="str">
        <f aca="false">VLOOKUP(B485,Nomenclature!$J$1:$K$97,2,0)</f>
        <v>65</v>
      </c>
      <c r="F485" s="0" t="str">
        <f aca="false">CONCATENATE(D485,E485)</f>
        <v>0765</v>
      </c>
      <c r="G485" s="30" t="n">
        <v>17.0437396734744</v>
      </c>
      <c r="H485" s="28" t="n">
        <v>17.0437396734744</v>
      </c>
      <c r="I485" s="28" t="n">
        <v>17.0437396734744</v>
      </c>
      <c r="J485" s="28" t="n">
        <v>17.0437396734744</v>
      </c>
      <c r="K485" s="28" t="n">
        <v>17.0437396734744</v>
      </c>
      <c r="L485" s="28" t="n">
        <v>17.0437396734744</v>
      </c>
    </row>
    <row r="486" customFormat="false" ht="15.8" hidden="false" customHeight="false" outlineLevel="0" collapsed="false">
      <c r="A486" s="24" t="s">
        <v>19</v>
      </c>
      <c r="B486" s="24" t="s">
        <v>144</v>
      </c>
      <c r="C486" s="24" t="s">
        <v>1679</v>
      </c>
      <c r="D486" s="0" t="str">
        <f aca="false">VLOOKUP(A486,Nomenclature!$D$1:$E$9,2,0)</f>
        <v>07</v>
      </c>
      <c r="E486" s="0" t="str">
        <f aca="false">VLOOKUP(B486,Nomenclature!$J$1:$K$97,2,0)</f>
        <v>80</v>
      </c>
      <c r="F486" s="0" t="str">
        <f aca="false">CONCATENATE(D486,E486)</f>
        <v>0780</v>
      </c>
      <c r="G486" s="30" t="n">
        <v>16.0320442234481</v>
      </c>
      <c r="H486" s="28" t="n">
        <v>16.0320442234481</v>
      </c>
      <c r="I486" s="28" t="n">
        <v>16.0320442234481</v>
      </c>
      <c r="J486" s="28" t="n">
        <v>16.0320442234481</v>
      </c>
      <c r="K486" s="28" t="n">
        <v>16.0320442234481</v>
      </c>
      <c r="L486" s="28" t="n">
        <v>16.0320442234481</v>
      </c>
    </row>
    <row r="487" customFormat="false" ht="15.8" hidden="false" customHeight="false" outlineLevel="0" collapsed="false">
      <c r="A487" s="24" t="s">
        <v>19</v>
      </c>
      <c r="B487" s="24" t="s">
        <v>145</v>
      </c>
      <c r="C487" s="24" t="s">
        <v>1679</v>
      </c>
      <c r="D487" s="0" t="str">
        <f aca="false">VLOOKUP(A487,Nomenclature!$D$1:$E$9,2,0)</f>
        <v>07</v>
      </c>
      <c r="E487" s="0" t="str">
        <f aca="false">VLOOKUP(B487,Nomenclature!$J$1:$K$97,2,0)</f>
        <v>81</v>
      </c>
      <c r="F487" s="0" t="str">
        <f aca="false">CONCATENATE(D487,E487)</f>
        <v>0781</v>
      </c>
      <c r="G487" s="30" t="n">
        <v>67.0595156712884</v>
      </c>
      <c r="H487" s="28" t="n">
        <v>67.0595156712884</v>
      </c>
      <c r="I487" s="28" t="n">
        <v>67.0595156712884</v>
      </c>
      <c r="J487" s="28" t="n">
        <v>67.0595156712884</v>
      </c>
      <c r="K487" s="28" t="n">
        <v>67.0595156712884</v>
      </c>
      <c r="L487" s="28" t="n">
        <v>67.0595156712884</v>
      </c>
    </row>
    <row r="488" customFormat="false" ht="15.8" hidden="false" customHeight="false" outlineLevel="0" collapsed="false">
      <c r="A488" s="24" t="s">
        <v>19</v>
      </c>
      <c r="B488" s="24" t="s">
        <v>146</v>
      </c>
      <c r="C488" s="24" t="s">
        <v>1679</v>
      </c>
      <c r="D488" s="0" t="str">
        <f aca="false">VLOOKUP(A488,Nomenclature!$D$1:$E$9,2,0)</f>
        <v>07</v>
      </c>
      <c r="E488" s="0" t="str">
        <f aca="false">VLOOKUP(B488,Nomenclature!$J$1:$K$97,2,0)</f>
        <v>82</v>
      </c>
      <c r="F488" s="0" t="str">
        <f aca="false">CONCATENATE(D488,E488)</f>
        <v>0782</v>
      </c>
      <c r="G488" s="30" t="n">
        <v>97.1886173505027</v>
      </c>
      <c r="H488" s="28" t="n">
        <v>97.1886173505027</v>
      </c>
      <c r="I488" s="28" t="n">
        <v>97.1886173505027</v>
      </c>
      <c r="J488" s="28" t="n">
        <v>97.1886173505027</v>
      </c>
      <c r="K488" s="28" t="n">
        <v>97.1886173505027</v>
      </c>
      <c r="L488" s="28" t="n">
        <v>97.1886173505027</v>
      </c>
    </row>
    <row r="489" customFormat="false" ht="15.8" hidden="false" customHeight="false" outlineLevel="0" collapsed="false">
      <c r="A489" s="24" t="s">
        <v>19</v>
      </c>
      <c r="B489" s="24" t="s">
        <v>147</v>
      </c>
      <c r="C489" s="24" t="s">
        <v>1679</v>
      </c>
      <c r="D489" s="0" t="str">
        <f aca="false">VLOOKUP(A489,Nomenclature!$D$1:$E$9,2,0)</f>
        <v>07</v>
      </c>
      <c r="E489" s="0" t="str">
        <f aca="false">VLOOKUP(B489,Nomenclature!$J$1:$K$97,2,0)</f>
        <v>91</v>
      </c>
      <c r="F489" s="0" t="str">
        <f aca="false">CONCATENATE(D489,E489)</f>
        <v>0791</v>
      </c>
      <c r="G489" s="30" t="n">
        <v>32.7893025320798</v>
      </c>
      <c r="H489" s="28" t="n">
        <v>32.7893025320798</v>
      </c>
      <c r="I489" s="28" t="n">
        <v>32.7893025320798</v>
      </c>
      <c r="J489" s="28" t="n">
        <v>32.7893025320798</v>
      </c>
      <c r="K489" s="28" t="n">
        <v>32.7893025320798</v>
      </c>
      <c r="L489" s="28" t="n">
        <v>32.7893025320798</v>
      </c>
    </row>
    <row r="490" customFormat="false" ht="15.8" hidden="false" customHeight="false" outlineLevel="0" collapsed="false">
      <c r="A490" s="24" t="s">
        <v>19</v>
      </c>
      <c r="B490" s="24" t="s">
        <v>148</v>
      </c>
      <c r="C490" s="24" t="s">
        <v>1679</v>
      </c>
      <c r="D490" s="0" t="str">
        <f aca="false">VLOOKUP(A490,Nomenclature!$D$1:$E$9,2,0)</f>
        <v>07</v>
      </c>
      <c r="E490" s="0" t="str">
        <f aca="false">VLOOKUP(B490,Nomenclature!$J$1:$K$97,2,0)</f>
        <v>95</v>
      </c>
      <c r="F490" s="0" t="str">
        <f aca="false">CONCATENATE(D490,E490)</f>
        <v>0795</v>
      </c>
      <c r="G490" s="30" t="n">
        <v>248.117527709464</v>
      </c>
      <c r="H490" s="28" t="n">
        <v>248.117527709464</v>
      </c>
      <c r="I490" s="28" t="n">
        <v>248.117527709464</v>
      </c>
      <c r="J490" s="28" t="n">
        <v>248.117527709464</v>
      </c>
      <c r="K490" s="28" t="n">
        <v>248.117527709464</v>
      </c>
      <c r="L490" s="28" t="n">
        <v>248.117527709464</v>
      </c>
    </row>
    <row r="491" customFormat="false" ht="15.8" hidden="false" customHeight="false" outlineLevel="0" collapsed="false">
      <c r="A491" s="24" t="s">
        <v>20</v>
      </c>
      <c r="B491" s="24" t="s">
        <v>149</v>
      </c>
      <c r="C491" s="24" t="s">
        <v>1679</v>
      </c>
      <c r="D491" s="0" t="str">
        <f aca="false">VLOOKUP(A491,Nomenclature!$D$1:$E$9,2,0)</f>
        <v>08</v>
      </c>
      <c r="E491" s="0" t="str">
        <f aca="false">VLOOKUP(B491,Nomenclature!$J$1:$K$97,2,0)</f>
        <v>60</v>
      </c>
      <c r="F491" s="0" t="str">
        <f aca="false">CONCATENATE(D491,E491)</f>
        <v>0860</v>
      </c>
      <c r="G491" s="30" t="n">
        <v>13.47449471</v>
      </c>
      <c r="H491" s="28" t="n">
        <v>13.47449471</v>
      </c>
      <c r="I491" s="28" t="n">
        <v>13.47449471</v>
      </c>
      <c r="J491" s="28" t="n">
        <v>13.47449471</v>
      </c>
      <c r="K491" s="28" t="n">
        <v>13.47449471</v>
      </c>
      <c r="L491" s="28" t="n">
        <v>13.47449471</v>
      </c>
    </row>
    <row r="492" customFormat="false" ht="15.8" hidden="false" customHeight="false" outlineLevel="0" collapsed="false">
      <c r="A492" s="24" t="s">
        <v>7</v>
      </c>
      <c r="B492" s="24" t="s">
        <v>31</v>
      </c>
      <c r="C492" s="24" t="s">
        <v>1676</v>
      </c>
      <c r="D492" s="0" t="str">
        <f aca="false">VLOOKUP(A492,Nomenclature!$D$1:$E$9,2,0)</f>
        <v>01</v>
      </c>
      <c r="E492" s="0" t="str">
        <f aca="false">VLOOKUP(B492,Nomenclature!$J$1:$K$97,2,0)</f>
        <v>42</v>
      </c>
      <c r="F492" s="0" t="str">
        <f aca="false">CONCATENATE(D492,E492)</f>
        <v>0142</v>
      </c>
      <c r="G492" s="30" t="n">
        <v>21.301230660971</v>
      </c>
      <c r="H492" s="28" t="n">
        <v>14.9108614626797</v>
      </c>
      <c r="I492" s="28" t="n">
        <v>8.94651687760783</v>
      </c>
      <c r="J492" s="28" t="n">
        <v>8.94651687760783</v>
      </c>
      <c r="K492" s="28" t="n">
        <v>8.94651687760783</v>
      </c>
      <c r="L492" s="28" t="n">
        <v>8.94651687760783</v>
      </c>
    </row>
    <row r="493" customFormat="false" ht="15.8" hidden="false" customHeight="false" outlineLevel="0" collapsed="false">
      <c r="A493" s="24" t="s">
        <v>7</v>
      </c>
      <c r="B493" s="24" t="s">
        <v>47</v>
      </c>
      <c r="C493" s="24" t="s">
        <v>1676</v>
      </c>
      <c r="D493" s="0" t="str">
        <f aca="false">VLOOKUP(A493,Nomenclature!$D$1:$E$9,2,0)</f>
        <v>01</v>
      </c>
      <c r="E493" s="0" t="str">
        <f aca="false">VLOOKUP(B493,Nomenclature!$J$1:$K$97,2,0)</f>
        <v>44</v>
      </c>
      <c r="F493" s="0" t="str">
        <f aca="false">CONCATENATE(D493,E493)</f>
        <v>0144</v>
      </c>
      <c r="G493" s="30" t="n">
        <v>27.3456351236252</v>
      </c>
      <c r="H493" s="28" t="n">
        <v>19.1419445865376</v>
      </c>
      <c r="I493" s="28" t="n">
        <v>11.4851667519226</v>
      </c>
      <c r="J493" s="28" t="n">
        <v>11.4851667519226</v>
      </c>
      <c r="K493" s="28" t="n">
        <v>11.4851667519226</v>
      </c>
      <c r="L493" s="28" t="n">
        <v>11.4851667519226</v>
      </c>
    </row>
    <row r="494" customFormat="false" ht="15.8" hidden="false" customHeight="false" outlineLevel="0" collapsed="false">
      <c r="A494" s="24" t="s">
        <v>7</v>
      </c>
      <c r="B494" s="24" t="s">
        <v>50</v>
      </c>
      <c r="C494" s="24" t="s">
        <v>1676</v>
      </c>
      <c r="D494" s="0" t="str">
        <f aca="false">VLOOKUP(A494,Nomenclature!$D$1:$E$9,2,0)</f>
        <v>01</v>
      </c>
      <c r="E494" s="0" t="str">
        <f aca="false">VLOOKUP(B494,Nomenclature!$J$1:$K$97,2,0)</f>
        <v>45</v>
      </c>
      <c r="F494" s="0" t="str">
        <f aca="false">CONCATENATE(D494,E494)</f>
        <v>0145</v>
      </c>
      <c r="G494" s="30" t="n">
        <v>5.32132074835863</v>
      </c>
      <c r="H494" s="28" t="n">
        <v>3.72492452385104</v>
      </c>
      <c r="I494" s="28" t="n">
        <v>2.23495471431062</v>
      </c>
      <c r="J494" s="28" t="n">
        <v>2.23495471431062</v>
      </c>
      <c r="K494" s="28" t="n">
        <v>2.23495471431062</v>
      </c>
      <c r="L494" s="28" t="n">
        <v>2.23495471431062</v>
      </c>
    </row>
    <row r="495" customFormat="false" ht="15.8" hidden="false" customHeight="false" outlineLevel="0" collapsed="false">
      <c r="A495" s="24" t="s">
        <v>7</v>
      </c>
      <c r="B495" s="24" t="s">
        <v>51</v>
      </c>
      <c r="C495" s="24" t="s">
        <v>1676</v>
      </c>
      <c r="D495" s="0" t="str">
        <f aca="false">VLOOKUP(A495,Nomenclature!$D$1:$E$9,2,0)</f>
        <v>01</v>
      </c>
      <c r="E495" s="0" t="str">
        <f aca="false">VLOOKUP(B495,Nomenclature!$J$1:$K$97,2,0)</f>
        <v>83</v>
      </c>
      <c r="F495" s="0" t="str">
        <f aca="false">CONCATENATE(D495,E495)</f>
        <v>0183</v>
      </c>
      <c r="G495" s="30" t="n">
        <v>16.6555551148031</v>
      </c>
      <c r="H495" s="28" t="n">
        <v>11.6588885803622</v>
      </c>
      <c r="I495" s="28" t="n">
        <v>6.99533314821729</v>
      </c>
      <c r="J495" s="28" t="n">
        <v>6.99533314821729</v>
      </c>
      <c r="K495" s="28" t="n">
        <v>6.99533314821729</v>
      </c>
      <c r="L495" s="28" t="n">
        <v>6.99533314821729</v>
      </c>
    </row>
    <row r="496" customFormat="false" ht="15.8" hidden="false" customHeight="false" outlineLevel="0" collapsed="false">
      <c r="A496" s="24" t="s">
        <v>7</v>
      </c>
      <c r="B496" s="24" t="s">
        <v>52</v>
      </c>
      <c r="C496" s="24" t="s">
        <v>1676</v>
      </c>
      <c r="D496" s="0" t="str">
        <f aca="false">VLOOKUP(A496,Nomenclature!$D$1:$E$9,2,0)</f>
        <v>01</v>
      </c>
      <c r="E496" s="0" t="str">
        <f aca="false">VLOOKUP(B496,Nomenclature!$J$1:$K$97,2,0)</f>
        <v>84</v>
      </c>
      <c r="F496" s="0" t="str">
        <f aca="false">CONCATENATE(D496,E496)</f>
        <v>0184</v>
      </c>
      <c r="G496" s="30" t="n">
        <v>16.3359210980981</v>
      </c>
      <c r="H496" s="28" t="n">
        <v>11.4351447686687</v>
      </c>
      <c r="I496" s="28" t="n">
        <v>6.86108686120122</v>
      </c>
      <c r="J496" s="28" t="n">
        <v>6.86108686120122</v>
      </c>
      <c r="K496" s="28" t="n">
        <v>6.86108686120122</v>
      </c>
      <c r="L496" s="28" t="n">
        <v>6.86108686120122</v>
      </c>
    </row>
    <row r="497" customFormat="false" ht="15.8" hidden="false" customHeight="false" outlineLevel="0" collapsed="false">
      <c r="A497" s="24" t="s">
        <v>7</v>
      </c>
      <c r="B497" s="24" t="s">
        <v>53</v>
      </c>
      <c r="C497" s="24" t="s">
        <v>1676</v>
      </c>
      <c r="D497" s="0" t="str">
        <f aca="false">VLOOKUP(A497,Nomenclature!$D$1:$E$9,2,0)</f>
        <v>01</v>
      </c>
      <c r="E497" s="0" t="str">
        <f aca="false">VLOOKUP(B497,Nomenclature!$J$1:$K$97,2,0)</f>
        <v>85</v>
      </c>
      <c r="F497" s="0" t="str">
        <f aca="false">CONCATENATE(D497,E497)</f>
        <v>0185</v>
      </c>
      <c r="G497" s="30" t="n">
        <v>11.4283294689517</v>
      </c>
      <c r="H497" s="28" t="n">
        <v>7.9998306282662</v>
      </c>
      <c r="I497" s="28" t="n">
        <v>4.79989837695972</v>
      </c>
      <c r="J497" s="28" t="n">
        <v>4.79989837695972</v>
      </c>
      <c r="K497" s="28" t="n">
        <v>4.79989837695972</v>
      </c>
      <c r="L497" s="28" t="n">
        <v>4.79989837695972</v>
      </c>
    </row>
    <row r="498" customFormat="false" ht="15.8" hidden="false" customHeight="false" outlineLevel="0" collapsed="false">
      <c r="A498" s="24" t="s">
        <v>14</v>
      </c>
      <c r="B498" s="24" t="s">
        <v>54</v>
      </c>
      <c r="C498" s="24" t="s">
        <v>1676</v>
      </c>
      <c r="D498" s="0" t="str">
        <f aca="false">VLOOKUP(A498,Nomenclature!$D$1:$E$9,2,0)</f>
        <v>02</v>
      </c>
      <c r="E498" s="0" t="str">
        <f aca="false">VLOOKUP(B498,Nomenclature!$J$1:$K$97,2,0)</f>
        <v>16</v>
      </c>
      <c r="F498" s="0" t="str">
        <f aca="false">CONCATENATE(D498,E498)</f>
        <v>0216</v>
      </c>
      <c r="G498" s="30" t="n">
        <v>40.320160875</v>
      </c>
      <c r="H498" s="28" t="n">
        <v>28.2241126125</v>
      </c>
      <c r="I498" s="28" t="n">
        <v>16.9344675675</v>
      </c>
      <c r="J498" s="28" t="n">
        <v>16.9344675675</v>
      </c>
      <c r="K498" s="28" t="n">
        <v>16.9344675675</v>
      </c>
      <c r="L498" s="28" t="n">
        <v>16.9344675675</v>
      </c>
    </row>
    <row r="499" customFormat="false" ht="15.8" hidden="false" customHeight="false" outlineLevel="0" collapsed="false">
      <c r="A499" s="24" t="s">
        <v>14</v>
      </c>
      <c r="B499" s="24" t="s">
        <v>57</v>
      </c>
      <c r="C499" s="24" t="s">
        <v>1676</v>
      </c>
      <c r="D499" s="0" t="str">
        <f aca="false">VLOOKUP(A499,Nomenclature!$D$1:$E$9,2,0)</f>
        <v>02</v>
      </c>
      <c r="E499" s="0" t="str">
        <f aca="false">VLOOKUP(B499,Nomenclature!$J$1:$K$97,2,0)</f>
        <v>20</v>
      </c>
      <c r="F499" s="0" t="str">
        <f aca="false">CONCATENATE(D499,E499)</f>
        <v>0220</v>
      </c>
      <c r="G499" s="30" t="n">
        <v>19.693652983911</v>
      </c>
      <c r="H499" s="28" t="n">
        <v>13.7855570887377</v>
      </c>
      <c r="I499" s="28" t="n">
        <v>8.2713342532426</v>
      </c>
      <c r="J499" s="28" t="n">
        <v>8.2713342532426</v>
      </c>
      <c r="K499" s="28" t="n">
        <v>8.2713342532426</v>
      </c>
      <c r="L499" s="28" t="n">
        <v>8.2713342532426</v>
      </c>
    </row>
    <row r="500" customFormat="false" ht="15.8" hidden="false" customHeight="false" outlineLevel="0" collapsed="false">
      <c r="A500" s="24" t="s">
        <v>14</v>
      </c>
      <c r="B500" s="24" t="s">
        <v>58</v>
      </c>
      <c r="C500" s="24" t="s">
        <v>1676</v>
      </c>
      <c r="D500" s="0" t="str">
        <f aca="false">VLOOKUP(A500,Nomenclature!$D$1:$E$9,2,0)</f>
        <v>02</v>
      </c>
      <c r="E500" s="0" t="str">
        <f aca="false">VLOOKUP(B500,Nomenclature!$J$1:$K$97,2,0)</f>
        <v>21</v>
      </c>
      <c r="F500" s="0" t="str">
        <f aca="false">CONCATENATE(D500,E500)</f>
        <v>0221</v>
      </c>
      <c r="G500" s="30" t="n">
        <v>21.3139821778768</v>
      </c>
      <c r="H500" s="28" t="n">
        <v>14.9197875245138</v>
      </c>
      <c r="I500" s="28" t="n">
        <v>8.95187251470827</v>
      </c>
      <c r="J500" s="28" t="n">
        <v>8.95187251470827</v>
      </c>
      <c r="K500" s="28" t="n">
        <v>8.95187251470827</v>
      </c>
      <c r="L500" s="28" t="n">
        <v>8.95187251470827</v>
      </c>
    </row>
    <row r="501" customFormat="false" ht="15.8" hidden="false" customHeight="false" outlineLevel="0" collapsed="false">
      <c r="A501" s="24" t="s">
        <v>14</v>
      </c>
      <c r="B501" s="24" t="s">
        <v>59</v>
      </c>
      <c r="C501" s="24" t="s">
        <v>1676</v>
      </c>
      <c r="D501" s="0" t="str">
        <f aca="false">VLOOKUP(A501,Nomenclature!$D$1:$E$9,2,0)</f>
        <v>02</v>
      </c>
      <c r="E501" s="0" t="str">
        <f aca="false">VLOOKUP(B501,Nomenclature!$J$1:$K$97,2,0)</f>
        <v>22</v>
      </c>
      <c r="F501" s="0" t="str">
        <f aca="false">CONCATENATE(D501,E501)</f>
        <v>0222</v>
      </c>
      <c r="G501" s="30" t="n">
        <v>23.4355417671071</v>
      </c>
      <c r="H501" s="28" t="n">
        <v>16.404879236975</v>
      </c>
      <c r="I501" s="28" t="n">
        <v>9.84292754218497</v>
      </c>
      <c r="J501" s="28" t="n">
        <v>9.84292754218497</v>
      </c>
      <c r="K501" s="28" t="n">
        <v>9.84292754218497</v>
      </c>
      <c r="L501" s="28" t="n">
        <v>9.84292754218497</v>
      </c>
    </row>
    <row r="502" customFormat="false" ht="15.8" hidden="false" customHeight="false" outlineLevel="0" collapsed="false">
      <c r="A502" s="24" t="s">
        <v>14</v>
      </c>
      <c r="B502" s="24" t="s">
        <v>60</v>
      </c>
      <c r="C502" s="24" t="s">
        <v>1676</v>
      </c>
      <c r="D502" s="0" t="str">
        <f aca="false">VLOOKUP(A502,Nomenclature!$D$1:$E$9,2,0)</f>
        <v>02</v>
      </c>
      <c r="E502" s="0" t="str">
        <f aca="false">VLOOKUP(B502,Nomenclature!$J$1:$K$97,2,0)</f>
        <v>23</v>
      </c>
      <c r="F502" s="0" t="str">
        <f aca="false">CONCATENATE(D502,E502)</f>
        <v>0223</v>
      </c>
      <c r="G502" s="30" t="n">
        <v>20.0798632389217</v>
      </c>
      <c r="H502" s="28" t="n">
        <v>14.0559042672452</v>
      </c>
      <c r="I502" s="28" t="n">
        <v>8.4335425603471</v>
      </c>
      <c r="J502" s="28" t="n">
        <v>8.4335425603471</v>
      </c>
      <c r="K502" s="28" t="n">
        <v>8.4335425603471</v>
      </c>
      <c r="L502" s="28" t="n">
        <v>8.4335425603471</v>
      </c>
    </row>
    <row r="503" customFormat="false" ht="15.8" hidden="false" customHeight="false" outlineLevel="0" collapsed="false">
      <c r="A503" s="24" t="s">
        <v>14</v>
      </c>
      <c r="B503" s="24" t="s">
        <v>61</v>
      </c>
      <c r="C503" s="24" t="s">
        <v>1676</v>
      </c>
      <c r="D503" s="0" t="str">
        <f aca="false">VLOOKUP(A503,Nomenclature!$D$1:$E$9,2,0)</f>
        <v>02</v>
      </c>
      <c r="E503" s="0" t="str">
        <f aca="false">VLOOKUP(B503,Nomenclature!$J$1:$K$97,2,0)</f>
        <v>24</v>
      </c>
      <c r="F503" s="0" t="str">
        <f aca="false">CONCATENATE(D503,E503)</f>
        <v>0224</v>
      </c>
      <c r="G503" s="30" t="n">
        <v>21.3795834856433</v>
      </c>
      <c r="H503" s="28" t="n">
        <v>14.9657084399503</v>
      </c>
      <c r="I503" s="28" t="n">
        <v>8.9794250639702</v>
      </c>
      <c r="J503" s="28" t="n">
        <v>8.9794250639702</v>
      </c>
      <c r="K503" s="28" t="n">
        <v>8.9794250639702</v>
      </c>
      <c r="L503" s="28" t="n">
        <v>8.9794250639702</v>
      </c>
    </row>
    <row r="504" customFormat="false" ht="15.8" hidden="false" customHeight="false" outlineLevel="0" collapsed="false">
      <c r="A504" s="24" t="s">
        <v>14</v>
      </c>
      <c r="B504" s="24" t="s">
        <v>62</v>
      </c>
      <c r="C504" s="24" t="s">
        <v>1676</v>
      </c>
      <c r="D504" s="0" t="str">
        <f aca="false">VLOOKUP(A504,Nomenclature!$D$1:$E$9,2,0)</f>
        <v>02</v>
      </c>
      <c r="E504" s="0" t="str">
        <f aca="false">VLOOKUP(B504,Nomenclature!$J$1:$K$97,2,0)</f>
        <v>25</v>
      </c>
      <c r="F504" s="0" t="str">
        <f aca="false">CONCATENATE(D504,E504)</f>
        <v>0225</v>
      </c>
      <c r="G504" s="30" t="n">
        <v>22.3537567848977</v>
      </c>
      <c r="H504" s="28" t="n">
        <v>15.6476297494284</v>
      </c>
      <c r="I504" s="28" t="n">
        <v>9.38857784965701</v>
      </c>
      <c r="J504" s="28" t="n">
        <v>9.38857784965701</v>
      </c>
      <c r="K504" s="28" t="n">
        <v>9.38857784965701</v>
      </c>
      <c r="L504" s="28" t="n">
        <v>9.38857784965701</v>
      </c>
    </row>
    <row r="505" customFormat="false" ht="15.8" hidden="false" customHeight="false" outlineLevel="0" collapsed="false">
      <c r="A505" s="24" t="s">
        <v>14</v>
      </c>
      <c r="B505" s="24" t="s">
        <v>63</v>
      </c>
      <c r="C505" s="24" t="s">
        <v>1676</v>
      </c>
      <c r="D505" s="0" t="str">
        <f aca="false">VLOOKUP(A505,Nomenclature!$D$1:$E$9,2,0)</f>
        <v>02</v>
      </c>
      <c r="E505" s="0" t="str">
        <f aca="false">VLOOKUP(B505,Nomenclature!$J$1:$K$97,2,0)</f>
        <v>29</v>
      </c>
      <c r="F505" s="0" t="str">
        <f aca="false">CONCATENATE(D505,E505)</f>
        <v>0229</v>
      </c>
      <c r="G505" s="30" t="n">
        <v>25.88029025</v>
      </c>
      <c r="H505" s="28" t="n">
        <v>18.116203175</v>
      </c>
      <c r="I505" s="28" t="n">
        <v>10.869721905</v>
      </c>
      <c r="J505" s="28" t="n">
        <v>10.869721905</v>
      </c>
      <c r="K505" s="28" t="n">
        <v>10.869721905</v>
      </c>
      <c r="L505" s="28" t="n">
        <v>10.869721905</v>
      </c>
    </row>
    <row r="506" customFormat="false" ht="15.8" hidden="false" customHeight="false" outlineLevel="0" collapsed="false">
      <c r="A506" s="24" t="s">
        <v>14</v>
      </c>
      <c r="B506" s="24" t="s">
        <v>64</v>
      </c>
      <c r="C506" s="24" t="s">
        <v>1676</v>
      </c>
      <c r="D506" s="0" t="str">
        <f aca="false">VLOOKUP(A506,Nomenclature!$D$1:$E$9,2,0)</f>
        <v>02</v>
      </c>
      <c r="E506" s="0" t="str">
        <f aca="false">VLOOKUP(B506,Nomenclature!$J$1:$K$97,2,0)</f>
        <v>30</v>
      </c>
      <c r="F506" s="0" t="str">
        <f aca="false">CONCATENATE(D506,E506)</f>
        <v>0230</v>
      </c>
      <c r="G506" s="30" t="n">
        <v>31.462973033449</v>
      </c>
      <c r="H506" s="28" t="n">
        <v>22.0240811234143</v>
      </c>
      <c r="I506" s="28" t="n">
        <v>13.2144486740486</v>
      </c>
      <c r="J506" s="28" t="n">
        <v>13.2144486740486</v>
      </c>
      <c r="K506" s="28" t="n">
        <v>13.2144486740486</v>
      </c>
      <c r="L506" s="28" t="n">
        <v>13.2144486740486</v>
      </c>
    </row>
    <row r="507" customFormat="false" ht="15.8" hidden="false" customHeight="false" outlineLevel="0" collapsed="false">
      <c r="A507" s="24" t="s">
        <v>14</v>
      </c>
      <c r="B507" s="24" t="s">
        <v>65</v>
      </c>
      <c r="C507" s="24" t="s">
        <v>1676</v>
      </c>
      <c r="D507" s="0" t="str">
        <f aca="false">VLOOKUP(A507,Nomenclature!$D$1:$E$9,2,0)</f>
        <v>02</v>
      </c>
      <c r="E507" s="0" t="str">
        <f aca="false">VLOOKUP(B507,Nomenclature!$J$1:$K$97,2,0)</f>
        <v>31</v>
      </c>
      <c r="F507" s="0" t="str">
        <f aca="false">CONCATENATE(D507,E507)</f>
        <v>0231</v>
      </c>
      <c r="G507" s="30" t="n">
        <v>15.75785</v>
      </c>
      <c r="H507" s="28" t="n">
        <v>11.030495</v>
      </c>
      <c r="I507" s="28" t="n">
        <v>6.618297</v>
      </c>
      <c r="J507" s="28" t="n">
        <v>6.618297</v>
      </c>
      <c r="K507" s="28" t="n">
        <v>6.618297</v>
      </c>
      <c r="L507" s="28" t="n">
        <v>6.618297</v>
      </c>
    </row>
    <row r="508" customFormat="false" ht="15.8" hidden="false" customHeight="false" outlineLevel="0" collapsed="false">
      <c r="A508" s="24" t="s">
        <v>14</v>
      </c>
      <c r="B508" s="24" t="s">
        <v>66</v>
      </c>
      <c r="C508" s="24" t="s">
        <v>1676</v>
      </c>
      <c r="D508" s="0" t="str">
        <f aca="false">VLOOKUP(A508,Nomenclature!$D$1:$E$9,2,0)</f>
        <v>02</v>
      </c>
      <c r="E508" s="0" t="str">
        <f aca="false">VLOOKUP(B508,Nomenclature!$J$1:$K$97,2,0)</f>
        <v>37</v>
      </c>
      <c r="F508" s="0" t="str">
        <f aca="false">CONCATENATE(D508,E508)</f>
        <v>0237</v>
      </c>
      <c r="G508" s="30" t="n">
        <v>22.3537567848977</v>
      </c>
      <c r="H508" s="28" t="n">
        <v>15.6476297494284</v>
      </c>
      <c r="I508" s="28" t="n">
        <v>9.38857784965701</v>
      </c>
      <c r="J508" s="28" t="n">
        <v>9.38857784965701</v>
      </c>
      <c r="K508" s="28" t="n">
        <v>9.38857784965701</v>
      </c>
      <c r="L508" s="28" t="n">
        <v>9.38857784965701</v>
      </c>
    </row>
    <row r="509" customFormat="false" ht="15.8" hidden="false" customHeight="false" outlineLevel="0" collapsed="false">
      <c r="A509" s="24" t="s">
        <v>14</v>
      </c>
      <c r="B509" s="24" t="s">
        <v>67</v>
      </c>
      <c r="C509" s="24" t="s">
        <v>1676</v>
      </c>
      <c r="D509" s="0" t="str">
        <f aca="false">VLOOKUP(A509,Nomenclature!$D$1:$E$9,2,0)</f>
        <v>02</v>
      </c>
      <c r="E509" s="0" t="str">
        <f aca="false">VLOOKUP(B509,Nomenclature!$J$1:$K$97,2,0)</f>
        <v>38</v>
      </c>
      <c r="F509" s="0" t="str">
        <f aca="false">CONCATENATE(D509,E509)</f>
        <v>0238</v>
      </c>
      <c r="G509" s="30" t="n">
        <v>20.093501021414</v>
      </c>
      <c r="H509" s="28" t="n">
        <v>14.0654507149898</v>
      </c>
      <c r="I509" s="28" t="n">
        <v>8.4392704289939</v>
      </c>
      <c r="J509" s="28" t="n">
        <v>8.4392704289939</v>
      </c>
      <c r="K509" s="28" t="n">
        <v>8.4392704289939</v>
      </c>
      <c r="L509" s="28" t="n">
        <v>8.4392704289939</v>
      </c>
    </row>
    <row r="510" customFormat="false" ht="15.8" hidden="false" customHeight="false" outlineLevel="0" collapsed="false">
      <c r="A510" s="24" t="s">
        <v>14</v>
      </c>
      <c r="B510" s="24" t="s">
        <v>68</v>
      </c>
      <c r="C510" s="24" t="s">
        <v>1676</v>
      </c>
      <c r="D510" s="0" t="str">
        <f aca="false">VLOOKUP(A510,Nomenclature!$D$1:$E$9,2,0)</f>
        <v>02</v>
      </c>
      <c r="E510" s="0" t="str">
        <f aca="false">VLOOKUP(B510,Nomenclature!$J$1:$K$97,2,0)</f>
        <v>39</v>
      </c>
      <c r="F510" s="0" t="str">
        <f aca="false">CONCATENATE(D510,E510)</f>
        <v>0239</v>
      </c>
      <c r="G510" s="30" t="n">
        <v>22.3537567848977</v>
      </c>
      <c r="H510" s="28" t="n">
        <v>15.6476297494284</v>
      </c>
      <c r="I510" s="28" t="n">
        <v>9.38857784965701</v>
      </c>
      <c r="J510" s="28" t="n">
        <v>9.38857784965701</v>
      </c>
      <c r="K510" s="28" t="n">
        <v>9.38857784965701</v>
      </c>
      <c r="L510" s="28" t="n">
        <v>9.38857784965701</v>
      </c>
    </row>
    <row r="511" customFormat="false" ht="15.8" hidden="false" customHeight="false" outlineLevel="0" collapsed="false">
      <c r="A511" s="24" t="s">
        <v>14</v>
      </c>
      <c r="B511" s="24" t="s">
        <v>69</v>
      </c>
      <c r="C511" s="24" t="s">
        <v>1676</v>
      </c>
      <c r="D511" s="0" t="str">
        <f aca="false">VLOOKUP(A511,Nomenclature!$D$1:$E$9,2,0)</f>
        <v>02</v>
      </c>
      <c r="E511" s="0" t="str">
        <f aca="false">VLOOKUP(B511,Nomenclature!$J$1:$K$97,2,0)</f>
        <v>40</v>
      </c>
      <c r="F511" s="0" t="str">
        <f aca="false">CONCATENATE(D511,E511)</f>
        <v>0240</v>
      </c>
      <c r="G511" s="30" t="n">
        <v>22.3537567848977</v>
      </c>
      <c r="H511" s="28" t="n">
        <v>15.6476297494284</v>
      </c>
      <c r="I511" s="28" t="n">
        <v>9.38857784965701</v>
      </c>
      <c r="J511" s="28" t="n">
        <v>9.38857784965701</v>
      </c>
      <c r="K511" s="28" t="n">
        <v>9.38857784965701</v>
      </c>
      <c r="L511" s="28" t="n">
        <v>9.38857784965701</v>
      </c>
    </row>
    <row r="512" customFormat="false" ht="15.8" hidden="false" customHeight="false" outlineLevel="0" collapsed="false">
      <c r="A512" s="24" t="s">
        <v>14</v>
      </c>
      <c r="B512" s="24" t="s">
        <v>70</v>
      </c>
      <c r="C512" s="24" t="s">
        <v>1676</v>
      </c>
      <c r="D512" s="0" t="str">
        <f aca="false">VLOOKUP(A512,Nomenclature!$D$1:$E$9,2,0)</f>
        <v>02</v>
      </c>
      <c r="E512" s="0" t="str">
        <f aca="false">VLOOKUP(B512,Nomenclature!$J$1:$K$97,2,0)</f>
        <v>53</v>
      </c>
      <c r="F512" s="0" t="str">
        <f aca="false">CONCATENATE(D512,E512)</f>
        <v>0253</v>
      </c>
      <c r="G512" s="30" t="n">
        <v>19.0204317815984</v>
      </c>
      <c r="H512" s="28" t="n">
        <v>13.3143022471189</v>
      </c>
      <c r="I512" s="28" t="n">
        <v>7.98858134827134</v>
      </c>
      <c r="J512" s="28" t="n">
        <v>7.98858134827134</v>
      </c>
      <c r="K512" s="28" t="n">
        <v>7.98858134827134</v>
      </c>
      <c r="L512" s="28" t="n">
        <v>7.98858134827134</v>
      </c>
    </row>
    <row r="513" customFormat="false" ht="15.8" hidden="false" customHeight="false" outlineLevel="0" collapsed="false">
      <c r="A513" s="24" t="s">
        <v>14</v>
      </c>
      <c r="B513" s="24" t="s">
        <v>71</v>
      </c>
      <c r="C513" s="24" t="s">
        <v>1676</v>
      </c>
      <c r="D513" s="0" t="str">
        <f aca="false">VLOOKUP(A513,Nomenclature!$D$1:$E$9,2,0)</f>
        <v>02</v>
      </c>
      <c r="E513" s="0" t="str">
        <f aca="false">VLOOKUP(B513,Nomenclature!$J$1:$K$97,2,0)</f>
        <v>54</v>
      </c>
      <c r="F513" s="0" t="str">
        <f aca="false">CONCATENATE(D513,E513)</f>
        <v>0254</v>
      </c>
      <c r="G513" s="30" t="n">
        <v>20.5302605091822</v>
      </c>
      <c r="H513" s="28" t="n">
        <v>14.3711823564275</v>
      </c>
      <c r="I513" s="28" t="n">
        <v>8.62270941385651</v>
      </c>
      <c r="J513" s="28" t="n">
        <v>8.62270941385651</v>
      </c>
      <c r="K513" s="28" t="n">
        <v>8.62270941385651</v>
      </c>
      <c r="L513" s="28" t="n">
        <v>8.62270941385651</v>
      </c>
    </row>
    <row r="514" customFormat="false" ht="15.8" hidden="false" customHeight="false" outlineLevel="0" collapsed="false">
      <c r="A514" s="24" t="s">
        <v>14</v>
      </c>
      <c r="B514" s="24" t="s">
        <v>72</v>
      </c>
      <c r="C514" s="24" t="s">
        <v>1676</v>
      </c>
      <c r="D514" s="0" t="str">
        <f aca="false">VLOOKUP(A514,Nomenclature!$D$1:$E$9,2,0)</f>
        <v>02</v>
      </c>
      <c r="E514" s="0" t="str">
        <f aca="false">VLOOKUP(B514,Nomenclature!$J$1:$K$97,2,0)</f>
        <v>55</v>
      </c>
      <c r="F514" s="0" t="str">
        <f aca="false">CONCATENATE(D514,E514)</f>
        <v>0255</v>
      </c>
      <c r="G514" s="30" t="n">
        <v>18.9117065579532</v>
      </c>
      <c r="H514" s="28" t="n">
        <v>13.2381945905673</v>
      </c>
      <c r="I514" s="28" t="n">
        <v>7.94291675434036</v>
      </c>
      <c r="J514" s="28" t="n">
        <v>7.94291675434036</v>
      </c>
      <c r="K514" s="28" t="n">
        <v>7.94291675434036</v>
      </c>
      <c r="L514" s="28" t="n">
        <v>7.94291675434036</v>
      </c>
    </row>
    <row r="515" customFormat="false" ht="15.8" hidden="false" customHeight="false" outlineLevel="0" collapsed="false">
      <c r="A515" s="24" t="s">
        <v>14</v>
      </c>
      <c r="B515" s="24" t="s">
        <v>73</v>
      </c>
      <c r="C515" s="24" t="s">
        <v>1676</v>
      </c>
      <c r="D515" s="0" t="str">
        <f aca="false">VLOOKUP(A515,Nomenclature!$D$1:$E$9,2,0)</f>
        <v>02</v>
      </c>
      <c r="E515" s="0" t="str">
        <f aca="false">VLOOKUP(B515,Nomenclature!$J$1:$K$97,2,0)</f>
        <v>56</v>
      </c>
      <c r="F515" s="0" t="str">
        <f aca="false">CONCATENATE(D515,E515)</f>
        <v>0256</v>
      </c>
      <c r="G515" s="30" t="n">
        <v>19.0204405565051</v>
      </c>
      <c r="H515" s="28" t="n">
        <v>13.3143083895536</v>
      </c>
      <c r="I515" s="28" t="n">
        <v>7.98858503373216</v>
      </c>
      <c r="J515" s="28" t="n">
        <v>7.98858503373216</v>
      </c>
      <c r="K515" s="28" t="n">
        <v>7.98858503373216</v>
      </c>
      <c r="L515" s="28" t="n">
        <v>7.98858503373216</v>
      </c>
    </row>
    <row r="516" customFormat="false" ht="15.8" hidden="false" customHeight="false" outlineLevel="0" collapsed="false">
      <c r="A516" s="24" t="s">
        <v>14</v>
      </c>
      <c r="B516" s="24" t="s">
        <v>74</v>
      </c>
      <c r="C516" s="24" t="s">
        <v>1676</v>
      </c>
      <c r="D516" s="0" t="str">
        <f aca="false">VLOOKUP(A516,Nomenclature!$D$1:$E$9,2,0)</f>
        <v>02</v>
      </c>
      <c r="E516" s="0" t="str">
        <f aca="false">VLOOKUP(B516,Nomenclature!$J$1:$K$97,2,0)</f>
        <v>57</v>
      </c>
      <c r="F516" s="0" t="str">
        <f aca="false">CONCATENATE(D516,E516)</f>
        <v>0257</v>
      </c>
      <c r="G516" s="30" t="n">
        <v>20.2283139684557</v>
      </c>
      <c r="H516" s="28" t="n">
        <v>14.159819777919</v>
      </c>
      <c r="I516" s="28" t="n">
        <v>8.4958918667514</v>
      </c>
      <c r="J516" s="28" t="n">
        <v>8.4958918667514</v>
      </c>
      <c r="K516" s="28" t="n">
        <v>8.4958918667514</v>
      </c>
      <c r="L516" s="28" t="n">
        <v>8.4958918667514</v>
      </c>
    </row>
    <row r="517" customFormat="false" ht="15.8" hidden="false" customHeight="false" outlineLevel="0" collapsed="false">
      <c r="A517" s="24" t="s">
        <v>14</v>
      </c>
      <c r="B517" s="24" t="s">
        <v>75</v>
      </c>
      <c r="C517" s="24" t="s">
        <v>1676</v>
      </c>
      <c r="D517" s="0" t="str">
        <f aca="false">VLOOKUP(A517,Nomenclature!$D$1:$E$9,2,0)</f>
        <v>02</v>
      </c>
      <c r="E517" s="0" t="str">
        <f aca="false">VLOOKUP(B517,Nomenclature!$J$1:$K$97,2,0)</f>
        <v>58</v>
      </c>
      <c r="F517" s="0" t="str">
        <f aca="false">CONCATENATE(D517,E517)</f>
        <v>0258</v>
      </c>
      <c r="G517" s="30" t="n">
        <v>20.2321437309227</v>
      </c>
      <c r="H517" s="28" t="n">
        <v>14.1625006116459</v>
      </c>
      <c r="I517" s="28" t="n">
        <v>8.49750036698754</v>
      </c>
      <c r="J517" s="28" t="n">
        <v>8.49750036698754</v>
      </c>
      <c r="K517" s="28" t="n">
        <v>8.49750036698754</v>
      </c>
      <c r="L517" s="28" t="n">
        <v>8.49750036698754</v>
      </c>
    </row>
    <row r="518" customFormat="false" ht="15.8" hidden="false" customHeight="false" outlineLevel="0" collapsed="false">
      <c r="A518" s="24" t="s">
        <v>14</v>
      </c>
      <c r="B518" s="24" t="s">
        <v>76</v>
      </c>
      <c r="C518" s="24" t="s">
        <v>1676</v>
      </c>
      <c r="D518" s="0" t="str">
        <f aca="false">VLOOKUP(A518,Nomenclature!$D$1:$E$9,2,0)</f>
        <v>02</v>
      </c>
      <c r="E518" s="0" t="str">
        <f aca="false">VLOOKUP(B518,Nomenclature!$J$1:$K$97,2,0)</f>
        <v>62</v>
      </c>
      <c r="F518" s="0" t="str">
        <f aca="false">CONCATENATE(D518,E518)</f>
        <v>0262</v>
      </c>
      <c r="G518" s="30" t="n">
        <v>35.2700375</v>
      </c>
      <c r="H518" s="28" t="n">
        <v>24.68902625</v>
      </c>
      <c r="I518" s="28" t="n">
        <v>14.81341575</v>
      </c>
      <c r="J518" s="28" t="n">
        <v>14.81341575</v>
      </c>
      <c r="K518" s="28" t="n">
        <v>14.81341575</v>
      </c>
      <c r="L518" s="28" t="n">
        <v>14.81341575</v>
      </c>
    </row>
    <row r="519" customFormat="false" ht="15.8" hidden="false" customHeight="false" outlineLevel="0" collapsed="false">
      <c r="A519" s="24" t="s">
        <v>14</v>
      </c>
      <c r="B519" s="24" t="s">
        <v>77</v>
      </c>
      <c r="C519" s="24" t="s">
        <v>1676</v>
      </c>
      <c r="D519" s="0" t="str">
        <f aca="false">VLOOKUP(A519,Nomenclature!$D$1:$E$9,2,0)</f>
        <v>02</v>
      </c>
      <c r="E519" s="0" t="str">
        <f aca="false">VLOOKUP(B519,Nomenclature!$J$1:$K$97,2,0)</f>
        <v>67</v>
      </c>
      <c r="F519" s="0" t="str">
        <f aca="false">CONCATENATE(D519,E519)</f>
        <v>0267</v>
      </c>
      <c r="G519" s="30" t="n">
        <v>18.6295433181748</v>
      </c>
      <c r="H519" s="28" t="n">
        <v>13.0406803227224</v>
      </c>
      <c r="I519" s="28" t="n">
        <v>7.82440819363341</v>
      </c>
      <c r="J519" s="28" t="n">
        <v>7.82440819363341</v>
      </c>
      <c r="K519" s="28" t="n">
        <v>7.82440819363341</v>
      </c>
      <c r="L519" s="28" t="n">
        <v>7.82440819363341</v>
      </c>
    </row>
    <row r="520" customFormat="false" ht="15.8" hidden="false" customHeight="false" outlineLevel="0" collapsed="false">
      <c r="A520" s="24" t="s">
        <v>14</v>
      </c>
      <c r="B520" s="24" t="s">
        <v>78</v>
      </c>
      <c r="C520" s="24" t="s">
        <v>1676</v>
      </c>
      <c r="D520" s="0" t="str">
        <f aca="false">VLOOKUP(A520,Nomenclature!$D$1:$E$9,2,0)</f>
        <v>02</v>
      </c>
      <c r="E520" s="0" t="str">
        <f aca="false">VLOOKUP(B520,Nomenclature!$J$1:$K$97,2,0)</f>
        <v>68</v>
      </c>
      <c r="F520" s="0" t="str">
        <f aca="false">CONCATENATE(D520,E520)</f>
        <v>0268</v>
      </c>
      <c r="G520" s="30" t="n">
        <v>19.5682644120784</v>
      </c>
      <c r="H520" s="28" t="n">
        <v>13.6977850884549</v>
      </c>
      <c r="I520" s="28" t="n">
        <v>8.21867105307293</v>
      </c>
      <c r="J520" s="28" t="n">
        <v>8.21867105307293</v>
      </c>
      <c r="K520" s="28" t="n">
        <v>8.21867105307293</v>
      </c>
      <c r="L520" s="28" t="n">
        <v>8.21867105307293</v>
      </c>
    </row>
    <row r="521" customFormat="false" ht="15.8" hidden="false" customHeight="false" outlineLevel="0" collapsed="false">
      <c r="A521" s="24" t="s">
        <v>14</v>
      </c>
      <c r="B521" s="24" t="s">
        <v>79</v>
      </c>
      <c r="C521" s="24" t="s">
        <v>1676</v>
      </c>
      <c r="D521" s="0" t="str">
        <f aca="false">VLOOKUP(A521,Nomenclature!$D$1:$E$9,2,0)</f>
        <v>02</v>
      </c>
      <c r="E521" s="0" t="str">
        <f aca="false">VLOOKUP(B521,Nomenclature!$J$1:$K$97,2,0)</f>
        <v>69</v>
      </c>
      <c r="F521" s="0" t="str">
        <f aca="false">CONCATENATE(D521,E521)</f>
        <v>0269</v>
      </c>
      <c r="G521" s="30" t="n">
        <v>21.2220345664636</v>
      </c>
      <c r="H521" s="28" t="n">
        <v>14.8554241965245</v>
      </c>
      <c r="I521" s="28" t="n">
        <v>8.9132545179147</v>
      </c>
      <c r="J521" s="28" t="n">
        <v>8.9132545179147</v>
      </c>
      <c r="K521" s="28" t="n">
        <v>8.9132545179147</v>
      </c>
      <c r="L521" s="28" t="n">
        <v>8.9132545179147</v>
      </c>
    </row>
    <row r="522" customFormat="false" ht="15.8" hidden="false" customHeight="false" outlineLevel="0" collapsed="false">
      <c r="A522" s="24" t="s">
        <v>14</v>
      </c>
      <c r="B522" s="24" t="s">
        <v>80</v>
      </c>
      <c r="C522" s="24" t="s">
        <v>1676</v>
      </c>
      <c r="D522" s="0" t="str">
        <f aca="false">VLOOKUP(A522,Nomenclature!$D$1:$E$9,2,0)</f>
        <v>02</v>
      </c>
      <c r="E522" s="0" t="str">
        <f aca="false">VLOOKUP(B522,Nomenclature!$J$1:$K$97,2,0)</f>
        <v>70</v>
      </c>
      <c r="F522" s="0" t="str">
        <f aca="false">CONCATENATE(D522,E522)</f>
        <v>0270</v>
      </c>
      <c r="G522" s="30" t="n">
        <v>18.6295646919696</v>
      </c>
      <c r="H522" s="28" t="n">
        <v>13.0406952843787</v>
      </c>
      <c r="I522" s="28" t="n">
        <v>7.82441717062722</v>
      </c>
      <c r="J522" s="28" t="n">
        <v>7.82441717062722</v>
      </c>
      <c r="K522" s="28" t="n">
        <v>7.82441717062722</v>
      </c>
      <c r="L522" s="28" t="n">
        <v>7.82441717062722</v>
      </c>
    </row>
    <row r="523" customFormat="false" ht="15.8" hidden="false" customHeight="false" outlineLevel="0" collapsed="false">
      <c r="A523" s="24" t="s">
        <v>14</v>
      </c>
      <c r="B523" s="24" t="s">
        <v>81</v>
      </c>
      <c r="C523" s="24" t="s">
        <v>1676</v>
      </c>
      <c r="D523" s="0" t="str">
        <f aca="false">VLOOKUP(A523,Nomenclature!$D$1:$E$9,2,0)</f>
        <v>02</v>
      </c>
      <c r="E523" s="0" t="str">
        <f aca="false">VLOOKUP(B523,Nomenclature!$J$1:$K$97,2,0)</f>
        <v>71</v>
      </c>
      <c r="F523" s="0" t="str">
        <f aca="false">CONCATENATE(D523,E523)</f>
        <v>0271</v>
      </c>
      <c r="G523" s="30" t="n">
        <v>19.5682180130123</v>
      </c>
      <c r="H523" s="28" t="n">
        <v>13.6977526091086</v>
      </c>
      <c r="I523" s="28" t="n">
        <v>8.21865156546518</v>
      </c>
      <c r="J523" s="28" t="n">
        <v>8.21865156546518</v>
      </c>
      <c r="K523" s="28" t="n">
        <v>8.21865156546518</v>
      </c>
      <c r="L523" s="28" t="n">
        <v>8.21865156546518</v>
      </c>
    </row>
    <row r="524" customFormat="false" ht="15.8" hidden="false" customHeight="false" outlineLevel="0" collapsed="false">
      <c r="A524" s="24" t="s">
        <v>14</v>
      </c>
      <c r="B524" s="24" t="s">
        <v>82</v>
      </c>
      <c r="C524" s="24" t="s">
        <v>1676</v>
      </c>
      <c r="D524" s="0" t="str">
        <f aca="false">VLOOKUP(A524,Nomenclature!$D$1:$E$9,2,0)</f>
        <v>02</v>
      </c>
      <c r="E524" s="0" t="str">
        <f aca="false">VLOOKUP(B524,Nomenclature!$J$1:$K$97,2,0)</f>
        <v>72</v>
      </c>
      <c r="F524" s="0" t="str">
        <f aca="false">CONCATENATE(D524,E524)</f>
        <v>0272</v>
      </c>
      <c r="G524" s="30" t="n">
        <v>22.3537567848977</v>
      </c>
      <c r="H524" s="28" t="n">
        <v>15.6476297494284</v>
      </c>
      <c r="I524" s="28" t="n">
        <v>9.38857784965701</v>
      </c>
      <c r="J524" s="28" t="n">
        <v>9.38857784965701</v>
      </c>
      <c r="K524" s="28" t="n">
        <v>9.38857784965701</v>
      </c>
      <c r="L524" s="28" t="n">
        <v>9.38857784965701</v>
      </c>
    </row>
    <row r="525" customFormat="false" ht="15.8" hidden="false" customHeight="false" outlineLevel="0" collapsed="false">
      <c r="A525" s="24" t="s">
        <v>14</v>
      </c>
      <c r="B525" s="24" t="s">
        <v>83</v>
      </c>
      <c r="C525" s="24" t="s">
        <v>1676</v>
      </c>
      <c r="D525" s="0" t="str">
        <f aca="false">VLOOKUP(A525,Nomenclature!$D$1:$E$9,2,0)</f>
        <v>02</v>
      </c>
      <c r="E525" s="0" t="str">
        <f aca="false">VLOOKUP(B525,Nomenclature!$J$1:$K$97,2,0)</f>
        <v>77</v>
      </c>
      <c r="F525" s="0" t="str">
        <f aca="false">CONCATENATE(D525,E525)</f>
        <v>0277</v>
      </c>
      <c r="G525" s="30" t="n">
        <v>26.598271875</v>
      </c>
      <c r="H525" s="28" t="n">
        <v>18.6187903125</v>
      </c>
      <c r="I525" s="28" t="n">
        <v>11.1712741875</v>
      </c>
      <c r="J525" s="28" t="n">
        <v>11.1712741875</v>
      </c>
      <c r="K525" s="28" t="n">
        <v>11.1712741875</v>
      </c>
      <c r="L525" s="28" t="n">
        <v>11.1712741875</v>
      </c>
    </row>
    <row r="526" customFormat="false" ht="15.8" hidden="false" customHeight="false" outlineLevel="0" collapsed="false">
      <c r="A526" s="24" t="s">
        <v>14</v>
      </c>
      <c r="B526" s="24" t="s">
        <v>84</v>
      </c>
      <c r="C526" s="24" t="s">
        <v>1676</v>
      </c>
      <c r="D526" s="0" t="str">
        <f aca="false">VLOOKUP(A526,Nomenclature!$D$1:$E$9,2,0)</f>
        <v>02</v>
      </c>
      <c r="E526" s="0" t="str">
        <f aca="false">VLOOKUP(B526,Nomenclature!$J$1:$K$97,2,0)</f>
        <v>78</v>
      </c>
      <c r="F526" s="0" t="str">
        <f aca="false">CONCATENATE(D526,E526)</f>
        <v>0278</v>
      </c>
      <c r="G526" s="30" t="n">
        <v>26.598271875</v>
      </c>
      <c r="H526" s="28" t="n">
        <v>18.6187903125</v>
      </c>
      <c r="I526" s="28" t="n">
        <v>11.1712741875</v>
      </c>
      <c r="J526" s="28" t="n">
        <v>11.1712741875</v>
      </c>
      <c r="K526" s="28" t="n">
        <v>11.1712741875</v>
      </c>
      <c r="L526" s="28" t="n">
        <v>11.1712741875</v>
      </c>
    </row>
    <row r="527" customFormat="false" ht="15.8" hidden="false" customHeight="false" outlineLevel="0" collapsed="false">
      <c r="A527" s="24" t="s">
        <v>14</v>
      </c>
      <c r="B527" s="24" t="s">
        <v>85</v>
      </c>
      <c r="C527" s="24" t="s">
        <v>1676</v>
      </c>
      <c r="D527" s="0" t="str">
        <f aca="false">VLOOKUP(A527,Nomenclature!$D$1:$E$9,2,0)</f>
        <v>02</v>
      </c>
      <c r="E527" s="0" t="str">
        <f aca="false">VLOOKUP(B527,Nomenclature!$J$1:$K$97,2,0)</f>
        <v>79</v>
      </c>
      <c r="F527" s="0" t="str">
        <f aca="false">CONCATENATE(D527,E527)</f>
        <v>0279</v>
      </c>
      <c r="G527" s="30" t="n">
        <v>15.3990174328018</v>
      </c>
      <c r="H527" s="28" t="n">
        <v>10.7793122029612</v>
      </c>
      <c r="I527" s="28" t="n">
        <v>6.46758732177674</v>
      </c>
      <c r="J527" s="28" t="n">
        <v>6.46758732177674</v>
      </c>
      <c r="K527" s="28" t="n">
        <v>6.46758732177674</v>
      </c>
      <c r="L527" s="28" t="n">
        <v>6.46758732177674</v>
      </c>
    </row>
    <row r="528" customFormat="false" ht="15.8" hidden="false" customHeight="false" outlineLevel="0" collapsed="false">
      <c r="A528" s="24" t="s">
        <v>15</v>
      </c>
      <c r="B528" s="24" t="s">
        <v>86</v>
      </c>
      <c r="C528" s="24" t="s">
        <v>1676</v>
      </c>
      <c r="D528" s="0" t="str">
        <f aca="false">VLOOKUP(A528,Nomenclature!$D$1:$E$9,2,0)</f>
        <v>03</v>
      </c>
      <c r="E528" s="0" t="str">
        <f aca="false">VLOOKUP(B528,Nomenclature!$J$1:$K$97,2,0)</f>
        <v>09</v>
      </c>
      <c r="F528" s="0" t="str">
        <f aca="false">CONCATENATE(D528,E528)</f>
        <v>0309</v>
      </c>
      <c r="G528" s="30" t="n">
        <v>50.6479270833333</v>
      </c>
      <c r="H528" s="28" t="n">
        <v>35.4535489583333</v>
      </c>
      <c r="I528" s="28" t="n">
        <v>21.272129375</v>
      </c>
      <c r="J528" s="28" t="n">
        <v>21.272129375</v>
      </c>
      <c r="K528" s="28" t="n">
        <v>21.272129375</v>
      </c>
      <c r="L528" s="28" t="n">
        <v>21.272129375</v>
      </c>
    </row>
    <row r="529" customFormat="false" ht="15.8" hidden="false" customHeight="false" outlineLevel="0" collapsed="false">
      <c r="A529" s="24" t="s">
        <v>15</v>
      </c>
      <c r="B529" s="24" t="s">
        <v>87</v>
      </c>
      <c r="C529" s="24" t="s">
        <v>1676</v>
      </c>
      <c r="D529" s="0" t="str">
        <f aca="false">VLOOKUP(A529,Nomenclature!$D$1:$E$9,2,0)</f>
        <v>03</v>
      </c>
      <c r="E529" s="0" t="str">
        <f aca="false">VLOOKUP(B529,Nomenclature!$J$1:$K$97,2,0)</f>
        <v>12</v>
      </c>
      <c r="F529" s="0" t="str">
        <f aca="false">CONCATENATE(D529,E529)</f>
        <v>0312</v>
      </c>
      <c r="G529" s="30" t="n">
        <v>40.565</v>
      </c>
      <c r="H529" s="28" t="n">
        <v>28.3955</v>
      </c>
      <c r="I529" s="28" t="n">
        <v>17.0373</v>
      </c>
      <c r="J529" s="28" t="n">
        <v>17.0373</v>
      </c>
      <c r="K529" s="28" t="n">
        <v>17.0373</v>
      </c>
      <c r="L529" s="28" t="n">
        <v>17.0373</v>
      </c>
    </row>
    <row r="530" customFormat="false" ht="15.8" hidden="false" customHeight="false" outlineLevel="0" collapsed="false">
      <c r="A530" s="24" t="s">
        <v>15</v>
      </c>
      <c r="B530" s="24" t="s">
        <v>88</v>
      </c>
      <c r="C530" s="24" t="s">
        <v>1676</v>
      </c>
      <c r="D530" s="0" t="str">
        <f aca="false">VLOOKUP(A530,Nomenclature!$D$1:$E$9,2,0)</f>
        <v>03</v>
      </c>
      <c r="E530" s="0" t="str">
        <f aca="false">VLOOKUP(B530,Nomenclature!$J$1:$K$97,2,0)</f>
        <v>15</v>
      </c>
      <c r="F530" s="0" t="str">
        <f aca="false">CONCATENATE(D530,E530)</f>
        <v>0315</v>
      </c>
      <c r="G530" s="30" t="n">
        <v>31.8035864431567</v>
      </c>
      <c r="H530" s="28" t="n">
        <v>22.2625105102097</v>
      </c>
      <c r="I530" s="28" t="n">
        <v>13.3575063061258</v>
      </c>
      <c r="J530" s="28" t="n">
        <v>13.3575063061258</v>
      </c>
      <c r="K530" s="28" t="n">
        <v>13.3575063061258</v>
      </c>
      <c r="L530" s="28" t="n">
        <v>13.3575063061258</v>
      </c>
    </row>
    <row r="531" customFormat="false" ht="15.8" hidden="false" customHeight="false" outlineLevel="0" collapsed="false">
      <c r="A531" s="24" t="s">
        <v>15</v>
      </c>
      <c r="B531" s="24" t="s">
        <v>89</v>
      </c>
      <c r="C531" s="24" t="s">
        <v>1676</v>
      </c>
      <c r="D531" s="0" t="str">
        <f aca="false">VLOOKUP(A531,Nomenclature!$D$1:$E$9,2,0)</f>
        <v>03</v>
      </c>
      <c r="E531" s="0" t="str">
        <f aca="false">VLOOKUP(B531,Nomenclature!$J$1:$K$97,2,0)</f>
        <v>17</v>
      </c>
      <c r="F531" s="0" t="str">
        <f aca="false">CONCATENATE(D531,E531)</f>
        <v>0317</v>
      </c>
      <c r="G531" s="30" t="n">
        <v>50.6479270833333</v>
      </c>
      <c r="H531" s="28" t="n">
        <v>35.4535489583333</v>
      </c>
      <c r="I531" s="28" t="n">
        <v>21.272129375</v>
      </c>
      <c r="J531" s="28" t="n">
        <v>21.272129375</v>
      </c>
      <c r="K531" s="28" t="n">
        <v>21.272129375</v>
      </c>
      <c r="L531" s="28" t="n">
        <v>21.272129375</v>
      </c>
    </row>
    <row r="532" customFormat="false" ht="15.8" hidden="false" customHeight="false" outlineLevel="0" collapsed="false">
      <c r="A532" s="24" t="s">
        <v>15</v>
      </c>
      <c r="B532" s="24" t="s">
        <v>90</v>
      </c>
      <c r="C532" s="24" t="s">
        <v>1676</v>
      </c>
      <c r="D532" s="0" t="str">
        <f aca="false">VLOOKUP(A532,Nomenclature!$D$1:$E$9,2,0)</f>
        <v>03</v>
      </c>
      <c r="E532" s="0" t="str">
        <f aca="false">VLOOKUP(B532,Nomenclature!$J$1:$K$97,2,0)</f>
        <v>19</v>
      </c>
      <c r="F532" s="0" t="str">
        <f aca="false">CONCATENATE(D532,E532)</f>
        <v>0319</v>
      </c>
      <c r="G532" s="30" t="n">
        <v>57.1852</v>
      </c>
      <c r="H532" s="28" t="n">
        <v>40.02964</v>
      </c>
      <c r="I532" s="28" t="n">
        <v>24.017784</v>
      </c>
      <c r="J532" s="28" t="n">
        <v>24.017784</v>
      </c>
      <c r="K532" s="28" t="n">
        <v>24.017784</v>
      </c>
      <c r="L532" s="28" t="n">
        <v>24.017784</v>
      </c>
    </row>
    <row r="533" customFormat="false" ht="15.8" hidden="false" customHeight="false" outlineLevel="0" collapsed="false">
      <c r="A533" s="24" t="s">
        <v>15</v>
      </c>
      <c r="B533" s="24" t="s">
        <v>91</v>
      </c>
      <c r="C533" s="24" t="s">
        <v>1676</v>
      </c>
      <c r="D533" s="0" t="str">
        <f aca="false">VLOOKUP(A533,Nomenclature!$D$1:$E$9,2,0)</f>
        <v>03</v>
      </c>
      <c r="E533" s="0" t="str">
        <f aca="false">VLOOKUP(B533,Nomenclature!$J$1:$K$97,2,0)</f>
        <v>26</v>
      </c>
      <c r="F533" s="0" t="str">
        <f aca="false">CONCATENATE(D533,E533)</f>
        <v>0326</v>
      </c>
      <c r="G533" s="30" t="n">
        <v>29.70267375</v>
      </c>
      <c r="H533" s="28" t="n">
        <v>20.791871625</v>
      </c>
      <c r="I533" s="28" t="n">
        <v>12.475122975</v>
      </c>
      <c r="J533" s="28" t="n">
        <v>12.475122975</v>
      </c>
      <c r="K533" s="28" t="n">
        <v>12.475122975</v>
      </c>
      <c r="L533" s="28" t="n">
        <v>12.475122975</v>
      </c>
    </row>
    <row r="534" customFormat="false" ht="15.8" hidden="false" customHeight="false" outlineLevel="0" collapsed="false">
      <c r="A534" s="24" t="s">
        <v>15</v>
      </c>
      <c r="B534" s="24" t="s">
        <v>92</v>
      </c>
      <c r="C534" s="24" t="s">
        <v>1676</v>
      </c>
      <c r="D534" s="0" t="str">
        <f aca="false">VLOOKUP(A534,Nomenclature!$D$1:$E$9,2,0)</f>
        <v>03</v>
      </c>
      <c r="E534" s="0" t="str">
        <f aca="false">VLOOKUP(B534,Nomenclature!$J$1:$K$97,2,0)</f>
        <v>27</v>
      </c>
      <c r="F534" s="0" t="str">
        <f aca="false">CONCATENATE(D534,E534)</f>
        <v>0327</v>
      </c>
      <c r="G534" s="30" t="n">
        <v>29.70267375</v>
      </c>
      <c r="H534" s="28" t="n">
        <v>20.791871625</v>
      </c>
      <c r="I534" s="28" t="n">
        <v>12.475122975</v>
      </c>
      <c r="J534" s="28" t="n">
        <v>12.475122975</v>
      </c>
      <c r="K534" s="28" t="n">
        <v>12.475122975</v>
      </c>
      <c r="L534" s="28" t="n">
        <v>12.475122975</v>
      </c>
    </row>
    <row r="535" customFormat="false" ht="15.8" hidden="false" customHeight="false" outlineLevel="0" collapsed="false">
      <c r="A535" s="24" t="s">
        <v>15</v>
      </c>
      <c r="B535" s="24" t="s">
        <v>93</v>
      </c>
      <c r="C535" s="24" t="s">
        <v>1676</v>
      </c>
      <c r="D535" s="0" t="str">
        <f aca="false">VLOOKUP(A535,Nomenclature!$D$1:$E$9,2,0)</f>
        <v>03</v>
      </c>
      <c r="E535" s="0" t="str">
        <f aca="false">VLOOKUP(B535,Nomenclature!$J$1:$K$97,2,0)</f>
        <v>28</v>
      </c>
      <c r="F535" s="0" t="str">
        <f aca="false">CONCATENATE(D535,E535)</f>
        <v>0328</v>
      </c>
      <c r="G535" s="30" t="n">
        <v>29.70267375</v>
      </c>
      <c r="H535" s="28" t="n">
        <v>20.791871625</v>
      </c>
      <c r="I535" s="28" t="n">
        <v>12.475122975</v>
      </c>
      <c r="J535" s="28" t="n">
        <v>12.475122975</v>
      </c>
      <c r="K535" s="28" t="n">
        <v>12.475122975</v>
      </c>
      <c r="L535" s="28" t="n">
        <v>12.475122975</v>
      </c>
    </row>
    <row r="536" customFormat="false" ht="15.8" hidden="false" customHeight="false" outlineLevel="0" collapsed="false">
      <c r="A536" s="24" t="s">
        <v>15</v>
      </c>
      <c r="B536" s="24" t="s">
        <v>94</v>
      </c>
      <c r="C536" s="24" t="s">
        <v>1676</v>
      </c>
      <c r="D536" s="0" t="str">
        <f aca="false">VLOOKUP(A536,Nomenclature!$D$1:$E$9,2,0)</f>
        <v>03</v>
      </c>
      <c r="E536" s="0" t="str">
        <f aca="false">VLOOKUP(B536,Nomenclature!$J$1:$K$97,2,0)</f>
        <v>41</v>
      </c>
      <c r="F536" s="0" t="str">
        <f aca="false">CONCATENATE(D536,E536)</f>
        <v>0341</v>
      </c>
      <c r="G536" s="30" t="n">
        <v>80.9157249999999</v>
      </c>
      <c r="H536" s="28" t="n">
        <v>56.6410075</v>
      </c>
      <c r="I536" s="28" t="n">
        <v>33.9846045</v>
      </c>
      <c r="J536" s="28" t="n">
        <v>33.9846045</v>
      </c>
      <c r="K536" s="28" t="n">
        <v>33.9846045</v>
      </c>
      <c r="L536" s="28" t="n">
        <v>33.9846045</v>
      </c>
    </row>
    <row r="537" customFormat="false" ht="15.8" hidden="false" customHeight="false" outlineLevel="0" collapsed="false">
      <c r="A537" s="24" t="s">
        <v>15</v>
      </c>
      <c r="B537" s="24" t="s">
        <v>95</v>
      </c>
      <c r="C537" s="24" t="s">
        <v>1676</v>
      </c>
      <c r="D537" s="0" t="str">
        <f aca="false">VLOOKUP(A537,Nomenclature!$D$1:$E$9,2,0)</f>
        <v>03</v>
      </c>
      <c r="E537" s="0" t="str">
        <f aca="false">VLOOKUP(B537,Nomenclature!$J$1:$K$97,2,0)</f>
        <v>63</v>
      </c>
      <c r="F537" s="0" t="str">
        <f aca="false">CONCATENATE(D537,E537)</f>
        <v>0363</v>
      </c>
      <c r="G537" s="30" t="n">
        <v>36.0451666666667</v>
      </c>
      <c r="H537" s="28" t="n">
        <v>25.2316166666667</v>
      </c>
      <c r="I537" s="28" t="n">
        <v>15.13897</v>
      </c>
      <c r="J537" s="28" t="n">
        <v>15.13897</v>
      </c>
      <c r="K537" s="28" t="n">
        <v>15.13897</v>
      </c>
      <c r="L537" s="28" t="n">
        <v>15.13897</v>
      </c>
    </row>
    <row r="538" customFormat="false" ht="15.8" hidden="false" customHeight="false" outlineLevel="0" collapsed="false">
      <c r="A538" s="24" t="s">
        <v>15</v>
      </c>
      <c r="B538" s="24" t="s">
        <v>96</v>
      </c>
      <c r="C538" s="24" t="s">
        <v>1676</v>
      </c>
      <c r="D538" s="0" t="str">
        <f aca="false">VLOOKUP(A538,Nomenclature!$D$1:$E$9,2,0)</f>
        <v>03</v>
      </c>
      <c r="E538" s="0" t="str">
        <f aca="false">VLOOKUP(B538,Nomenclature!$J$1:$K$97,2,0)</f>
        <v>64</v>
      </c>
      <c r="F538" s="0" t="str">
        <f aca="false">CONCATENATE(D538,E538)</f>
        <v>0364</v>
      </c>
      <c r="G538" s="30" t="n">
        <v>31.01575</v>
      </c>
      <c r="H538" s="28" t="n">
        <v>21.711025</v>
      </c>
      <c r="I538" s="28" t="n">
        <v>13.026615</v>
      </c>
      <c r="J538" s="28" t="n">
        <v>13.026615</v>
      </c>
      <c r="K538" s="28" t="n">
        <v>13.026615</v>
      </c>
      <c r="L538" s="28" t="n">
        <v>13.026615</v>
      </c>
    </row>
    <row r="539" customFormat="false" ht="15.8" hidden="false" customHeight="false" outlineLevel="0" collapsed="false">
      <c r="A539" s="24" t="s">
        <v>15</v>
      </c>
      <c r="B539" s="24" t="s">
        <v>97</v>
      </c>
      <c r="C539" s="24" t="s">
        <v>1676</v>
      </c>
      <c r="D539" s="0" t="str">
        <f aca="false">VLOOKUP(A539,Nomenclature!$D$1:$E$9,2,0)</f>
        <v>03</v>
      </c>
      <c r="E539" s="0" t="str">
        <f aca="false">VLOOKUP(B539,Nomenclature!$J$1:$K$97,2,0)</f>
        <v>66</v>
      </c>
      <c r="F539" s="0" t="str">
        <f aca="false">CONCATENATE(D539,E539)</f>
        <v>0366</v>
      </c>
      <c r="G539" s="30" t="n">
        <v>57.3481145833333</v>
      </c>
      <c r="H539" s="28" t="n">
        <v>40.1436802083333</v>
      </c>
      <c r="I539" s="28" t="n">
        <v>24.086208125</v>
      </c>
      <c r="J539" s="28" t="n">
        <v>24.086208125</v>
      </c>
      <c r="K539" s="28" t="n">
        <v>24.086208125</v>
      </c>
      <c r="L539" s="28" t="n">
        <v>24.086208125</v>
      </c>
    </row>
    <row r="540" customFormat="false" ht="15.8" hidden="false" customHeight="false" outlineLevel="0" collapsed="false">
      <c r="A540" s="24" t="s">
        <v>15</v>
      </c>
      <c r="B540" s="24" t="s">
        <v>98</v>
      </c>
      <c r="C540" s="24" t="s">
        <v>1676</v>
      </c>
      <c r="D540" s="0" t="str">
        <f aca="false">VLOOKUP(A540,Nomenclature!$D$1:$E$9,2,0)</f>
        <v>03</v>
      </c>
      <c r="E540" s="0" t="str">
        <f aca="false">VLOOKUP(B540,Nomenclature!$J$1:$K$97,2,0)</f>
        <v>73</v>
      </c>
      <c r="F540" s="0" t="str">
        <f aca="false">CONCATENATE(D540,E540)</f>
        <v>0373</v>
      </c>
      <c r="G540" s="30" t="n">
        <v>31.01575</v>
      </c>
      <c r="H540" s="28" t="n">
        <v>21.711025</v>
      </c>
      <c r="I540" s="28" t="n">
        <v>13.026615</v>
      </c>
      <c r="J540" s="28" t="n">
        <v>13.026615</v>
      </c>
      <c r="K540" s="28" t="n">
        <v>13.026615</v>
      </c>
      <c r="L540" s="28" t="n">
        <v>13.026615</v>
      </c>
    </row>
    <row r="541" customFormat="false" ht="15.8" hidden="false" customHeight="false" outlineLevel="0" collapsed="false">
      <c r="A541" s="24" t="s">
        <v>15</v>
      </c>
      <c r="B541" s="24" t="s">
        <v>99</v>
      </c>
      <c r="C541" s="24" t="s">
        <v>1676</v>
      </c>
      <c r="D541" s="0" t="str">
        <f aca="false">VLOOKUP(A541,Nomenclature!$D$1:$E$9,2,0)</f>
        <v>03</v>
      </c>
      <c r="E541" s="0" t="str">
        <f aca="false">VLOOKUP(B541,Nomenclature!$J$1:$K$97,2,0)</f>
        <v>74</v>
      </c>
      <c r="F541" s="0" t="str">
        <f aca="false">CONCATENATE(D541,E541)</f>
        <v>0374</v>
      </c>
      <c r="G541" s="30" t="n">
        <v>31.01575</v>
      </c>
      <c r="H541" s="28" t="n">
        <v>21.711025</v>
      </c>
      <c r="I541" s="28" t="n">
        <v>13.026615</v>
      </c>
      <c r="J541" s="28" t="n">
        <v>13.026615</v>
      </c>
      <c r="K541" s="28" t="n">
        <v>13.026615</v>
      </c>
      <c r="L541" s="28" t="n">
        <v>13.026615</v>
      </c>
    </row>
    <row r="542" customFormat="false" ht="15.8" hidden="false" customHeight="false" outlineLevel="0" collapsed="false">
      <c r="A542" s="24" t="s">
        <v>15</v>
      </c>
      <c r="B542" s="24" t="s">
        <v>100</v>
      </c>
      <c r="C542" s="24" t="s">
        <v>1676</v>
      </c>
      <c r="D542" s="0" t="str">
        <f aca="false">VLOOKUP(A542,Nomenclature!$D$1:$E$9,2,0)</f>
        <v>03</v>
      </c>
      <c r="E542" s="0" t="str">
        <f aca="false">VLOOKUP(B542,Nomenclature!$J$1:$K$97,2,0)</f>
        <v>75</v>
      </c>
      <c r="F542" s="0" t="str">
        <f aca="false">CONCATENATE(D542,E542)</f>
        <v>0375</v>
      </c>
      <c r="G542" s="30" t="n">
        <v>31.01575</v>
      </c>
      <c r="H542" s="28" t="n">
        <v>21.711025</v>
      </c>
      <c r="I542" s="28" t="n">
        <v>13.026615</v>
      </c>
      <c r="J542" s="28" t="n">
        <v>13.026615</v>
      </c>
      <c r="K542" s="28" t="n">
        <v>13.026615</v>
      </c>
      <c r="L542" s="28" t="n">
        <v>13.026615</v>
      </c>
    </row>
    <row r="543" customFormat="false" ht="15.8" hidden="false" customHeight="false" outlineLevel="0" collapsed="false">
      <c r="A543" s="24" t="s">
        <v>15</v>
      </c>
      <c r="B543" s="24" t="s">
        <v>101</v>
      </c>
      <c r="C543" s="24" t="s">
        <v>1676</v>
      </c>
      <c r="D543" s="0" t="str">
        <f aca="false">VLOOKUP(A543,Nomenclature!$D$1:$E$9,2,0)</f>
        <v>03</v>
      </c>
      <c r="E543" s="0" t="str">
        <f aca="false">VLOOKUP(B543,Nomenclature!$J$1:$K$97,2,0)</f>
        <v>76</v>
      </c>
      <c r="F543" s="0" t="str">
        <f aca="false">CONCATENATE(D543,E543)</f>
        <v>0376</v>
      </c>
      <c r="G543" s="30" t="n">
        <v>31.01575</v>
      </c>
      <c r="H543" s="28" t="n">
        <v>21.711025</v>
      </c>
      <c r="I543" s="28" t="n">
        <v>13.026615</v>
      </c>
      <c r="J543" s="28" t="n">
        <v>13.026615</v>
      </c>
      <c r="K543" s="28" t="n">
        <v>13.026615</v>
      </c>
      <c r="L543" s="28" t="n">
        <v>13.026615</v>
      </c>
    </row>
    <row r="544" customFormat="false" ht="15.8" hidden="false" customHeight="false" outlineLevel="0" collapsed="false">
      <c r="A544" s="24" t="s">
        <v>15</v>
      </c>
      <c r="B544" s="24" t="s">
        <v>102</v>
      </c>
      <c r="C544" s="24" t="s">
        <v>1676</v>
      </c>
      <c r="D544" s="0" t="str">
        <f aca="false">VLOOKUP(A544,Nomenclature!$D$1:$E$9,2,0)</f>
        <v>03</v>
      </c>
      <c r="E544" s="0" t="str">
        <f aca="false">VLOOKUP(B544,Nomenclature!$J$1:$K$97,2,0)</f>
        <v>92</v>
      </c>
      <c r="F544" s="0" t="str">
        <f aca="false">CONCATENATE(D544,E544)</f>
        <v>0392</v>
      </c>
      <c r="G544" s="30" t="n">
        <v>36.57366875</v>
      </c>
      <c r="H544" s="28" t="n">
        <v>25.601568125</v>
      </c>
      <c r="I544" s="28" t="n">
        <v>15.360940875</v>
      </c>
      <c r="J544" s="28" t="n">
        <v>15.360940875</v>
      </c>
      <c r="K544" s="28" t="n">
        <v>15.360940875</v>
      </c>
      <c r="L544" s="28" t="n">
        <v>15.360940875</v>
      </c>
    </row>
    <row r="545" customFormat="false" ht="15.8" hidden="false" customHeight="false" outlineLevel="0" collapsed="false">
      <c r="A545" s="24" t="s">
        <v>15</v>
      </c>
      <c r="B545" s="24" t="s">
        <v>103</v>
      </c>
      <c r="C545" s="24" t="s">
        <v>1676</v>
      </c>
      <c r="D545" s="0" t="str">
        <f aca="false">VLOOKUP(A545,Nomenclature!$D$1:$E$9,2,0)</f>
        <v>03</v>
      </c>
      <c r="E545" s="0" t="str">
        <f aca="false">VLOOKUP(B545,Nomenclature!$J$1:$K$97,2,0)</f>
        <v>93</v>
      </c>
      <c r="F545" s="0" t="str">
        <f aca="false">CONCATENATE(D545,E545)</f>
        <v>0393</v>
      </c>
      <c r="G545" s="30" t="n">
        <v>81.01103125</v>
      </c>
      <c r="H545" s="28" t="n">
        <v>56.707721875</v>
      </c>
      <c r="I545" s="28" t="n">
        <v>34.024633125</v>
      </c>
      <c r="J545" s="28" t="n">
        <v>34.024633125</v>
      </c>
      <c r="K545" s="28" t="n">
        <v>34.024633125</v>
      </c>
      <c r="L545" s="28" t="n">
        <v>34.024633125</v>
      </c>
    </row>
    <row r="546" customFormat="false" ht="15.8" hidden="false" customHeight="false" outlineLevel="0" collapsed="false">
      <c r="A546" s="24" t="s">
        <v>15</v>
      </c>
      <c r="B546" s="24" t="s">
        <v>104</v>
      </c>
      <c r="C546" s="24" t="s">
        <v>1676</v>
      </c>
      <c r="D546" s="0" t="str">
        <f aca="false">VLOOKUP(A546,Nomenclature!$D$1:$E$9,2,0)</f>
        <v>03</v>
      </c>
      <c r="E546" s="0" t="str">
        <f aca="false">VLOOKUP(B546,Nomenclature!$J$1:$K$97,2,0)</f>
        <v>96</v>
      </c>
      <c r="F546" s="0" t="str">
        <f aca="false">CONCATENATE(D546,E546)</f>
        <v>0396</v>
      </c>
      <c r="G546" s="30" t="n">
        <v>81.01103125</v>
      </c>
      <c r="H546" s="28" t="n">
        <v>56.707721875</v>
      </c>
      <c r="I546" s="28" t="n">
        <v>34.024633125</v>
      </c>
      <c r="J546" s="28" t="n">
        <v>34.024633125</v>
      </c>
      <c r="K546" s="28" t="n">
        <v>34.024633125</v>
      </c>
      <c r="L546" s="28" t="n">
        <v>34.024633125</v>
      </c>
    </row>
    <row r="547" customFormat="false" ht="15.8" hidden="false" customHeight="false" outlineLevel="0" collapsed="false">
      <c r="A547" s="24" t="s">
        <v>16</v>
      </c>
      <c r="B547" s="24" t="s">
        <v>105</v>
      </c>
      <c r="C547" s="24" t="s">
        <v>1676</v>
      </c>
      <c r="D547" s="0" t="str">
        <f aca="false">VLOOKUP(A547,Nomenclature!$D$1:$E$9,2,0)</f>
        <v>04</v>
      </c>
      <c r="E547" s="0" t="str">
        <f aca="false">VLOOKUP(B547,Nomenclature!$J$1:$K$97,2,0)</f>
        <v>02</v>
      </c>
      <c r="F547" s="0" t="str">
        <f aca="false">CONCATENATE(D547,E547)</f>
        <v>0402</v>
      </c>
      <c r="G547" s="30" t="n">
        <v>1.6928712498804</v>
      </c>
      <c r="H547" s="28" t="n">
        <v>1.18500987491628</v>
      </c>
      <c r="I547" s="28" t="n">
        <v>0.711005924949769</v>
      </c>
      <c r="J547" s="28" t="n">
        <v>0.711005924949769</v>
      </c>
      <c r="K547" s="28" t="n">
        <v>0.711005924949769</v>
      </c>
      <c r="L547" s="28" t="n">
        <v>0.711005924949769</v>
      </c>
    </row>
    <row r="548" customFormat="false" ht="15.8" hidden="false" customHeight="false" outlineLevel="0" collapsed="false">
      <c r="A548" s="24" t="s">
        <v>16</v>
      </c>
      <c r="B548" s="24" t="s">
        <v>106</v>
      </c>
      <c r="C548" s="24" t="s">
        <v>1676</v>
      </c>
      <c r="D548" s="0" t="str">
        <f aca="false">VLOOKUP(A548,Nomenclature!$D$1:$E$9,2,0)</f>
        <v>04</v>
      </c>
      <c r="E548" s="0" t="str">
        <f aca="false">VLOOKUP(B548,Nomenclature!$J$1:$K$97,2,0)</f>
        <v>03</v>
      </c>
      <c r="F548" s="0" t="str">
        <f aca="false">CONCATENATE(D548,E548)</f>
        <v>0403</v>
      </c>
      <c r="G548" s="30" t="n">
        <v>1.124125</v>
      </c>
      <c r="H548" s="28" t="n">
        <v>0.7868875</v>
      </c>
      <c r="I548" s="28" t="n">
        <v>0.4721325</v>
      </c>
      <c r="J548" s="28" t="n">
        <v>0.4721325</v>
      </c>
      <c r="K548" s="28" t="n">
        <v>0.4721325</v>
      </c>
      <c r="L548" s="28" t="n">
        <v>0.4721325</v>
      </c>
    </row>
    <row r="549" customFormat="false" ht="15.8" hidden="false" customHeight="false" outlineLevel="0" collapsed="false">
      <c r="A549" s="24" t="s">
        <v>16</v>
      </c>
      <c r="B549" s="24" t="s">
        <v>107</v>
      </c>
      <c r="C549" s="24" t="s">
        <v>1676</v>
      </c>
      <c r="D549" s="0" t="str">
        <f aca="false">VLOOKUP(A549,Nomenclature!$D$1:$E$9,2,0)</f>
        <v>04</v>
      </c>
      <c r="E549" s="0" t="str">
        <f aca="false">VLOOKUP(B549,Nomenclature!$J$1:$K$97,2,0)</f>
        <v>04</v>
      </c>
      <c r="F549" s="0" t="str">
        <f aca="false">CONCATENATE(D549,E549)</f>
        <v>0404</v>
      </c>
      <c r="G549" s="30" t="n">
        <v>1.69284752784951</v>
      </c>
      <c r="H549" s="28" t="n">
        <v>1.18499326949466</v>
      </c>
      <c r="I549" s="28" t="n">
        <v>0.710995961696795</v>
      </c>
      <c r="J549" s="28" t="n">
        <v>0.710995961696795</v>
      </c>
      <c r="K549" s="28" t="n">
        <v>0.710995961696795</v>
      </c>
      <c r="L549" s="28" t="n">
        <v>0.710995961696795</v>
      </c>
    </row>
    <row r="550" customFormat="false" ht="15.8" hidden="false" customHeight="false" outlineLevel="0" collapsed="false">
      <c r="A550" s="24" t="s">
        <v>16</v>
      </c>
      <c r="B550" s="24" t="s">
        <v>108</v>
      </c>
      <c r="C550" s="24" t="s">
        <v>1676</v>
      </c>
      <c r="D550" s="0" t="str">
        <f aca="false">VLOOKUP(A550,Nomenclature!$D$1:$E$9,2,0)</f>
        <v>04</v>
      </c>
      <c r="E550" s="0" t="str">
        <f aca="false">VLOOKUP(B550,Nomenclature!$J$1:$K$97,2,0)</f>
        <v>05</v>
      </c>
      <c r="F550" s="0" t="str">
        <f aca="false">CONCATENATE(D550,E550)</f>
        <v>0405</v>
      </c>
      <c r="G550" s="30" t="n">
        <v>1.69287094621273</v>
      </c>
      <c r="H550" s="28" t="n">
        <v>1.18500966234891</v>
      </c>
      <c r="I550" s="28" t="n">
        <v>0.711005797409347</v>
      </c>
      <c r="J550" s="28" t="n">
        <v>0.711005797409347</v>
      </c>
      <c r="K550" s="28" t="n">
        <v>0.711005797409347</v>
      </c>
      <c r="L550" s="28" t="n">
        <v>0.711005797409347</v>
      </c>
    </row>
    <row r="551" customFormat="false" ht="15.8" hidden="false" customHeight="false" outlineLevel="0" collapsed="false">
      <c r="A551" s="24" t="s">
        <v>16</v>
      </c>
      <c r="B551" s="24" t="s">
        <v>109</v>
      </c>
      <c r="C551" s="24" t="s">
        <v>1676</v>
      </c>
      <c r="D551" s="0" t="str">
        <f aca="false">VLOOKUP(A551,Nomenclature!$D$1:$E$9,2,0)</f>
        <v>04</v>
      </c>
      <c r="E551" s="0" t="str">
        <f aca="false">VLOOKUP(B551,Nomenclature!$J$1:$K$97,2,0)</f>
        <v>06</v>
      </c>
      <c r="F551" s="0" t="str">
        <f aca="false">CONCATENATE(D551,E551)</f>
        <v>0406</v>
      </c>
      <c r="G551" s="30" t="n">
        <v>1.124125</v>
      </c>
      <c r="H551" s="28" t="n">
        <v>0.7868875</v>
      </c>
      <c r="I551" s="28" t="n">
        <v>0.4721325</v>
      </c>
      <c r="J551" s="28" t="n">
        <v>0.4721325</v>
      </c>
      <c r="K551" s="28" t="n">
        <v>0.4721325</v>
      </c>
      <c r="L551" s="28" t="n">
        <v>0.4721325</v>
      </c>
    </row>
    <row r="552" customFormat="false" ht="15.8" hidden="false" customHeight="false" outlineLevel="0" collapsed="false">
      <c r="A552" s="24" t="s">
        <v>16</v>
      </c>
      <c r="B552" s="24" t="s">
        <v>110</v>
      </c>
      <c r="C552" s="24" t="s">
        <v>1676</v>
      </c>
      <c r="D552" s="0" t="str">
        <f aca="false">VLOOKUP(A552,Nomenclature!$D$1:$E$9,2,0)</f>
        <v>04</v>
      </c>
      <c r="E552" s="0" t="str">
        <f aca="false">VLOOKUP(B552,Nomenclature!$J$1:$K$97,2,0)</f>
        <v>08</v>
      </c>
      <c r="F552" s="0" t="str">
        <f aca="false">CONCATENATE(D552,E552)</f>
        <v>0408</v>
      </c>
      <c r="G552" s="30" t="n">
        <v>13.9260922385621</v>
      </c>
      <c r="H552" s="28" t="n">
        <v>9.74826456699346</v>
      </c>
      <c r="I552" s="28" t="n">
        <v>5.84895874019608</v>
      </c>
      <c r="J552" s="28" t="n">
        <v>5.84895874019608</v>
      </c>
      <c r="K552" s="28" t="n">
        <v>5.84895874019608</v>
      </c>
      <c r="L552" s="28" t="n">
        <v>5.84895874019608</v>
      </c>
    </row>
    <row r="553" customFormat="false" ht="15.8" hidden="false" customHeight="false" outlineLevel="0" collapsed="false">
      <c r="A553" s="24" t="s">
        <v>16</v>
      </c>
      <c r="B553" s="24" t="s">
        <v>111</v>
      </c>
      <c r="C553" s="24" t="s">
        <v>1676</v>
      </c>
      <c r="D553" s="0" t="str">
        <f aca="false">VLOOKUP(A553,Nomenclature!$D$1:$E$9,2,0)</f>
        <v>04</v>
      </c>
      <c r="E553" s="0" t="str">
        <f aca="false">VLOOKUP(B553,Nomenclature!$J$1:$K$97,2,0)</f>
        <v>10</v>
      </c>
      <c r="F553" s="0" t="str">
        <f aca="false">CONCATENATE(D553,E553)</f>
        <v>0410</v>
      </c>
      <c r="G553" s="30" t="n">
        <v>13.2749100802912</v>
      </c>
      <c r="H553" s="28" t="n">
        <v>9.29243705620381</v>
      </c>
      <c r="I553" s="28" t="n">
        <v>5.57546223372229</v>
      </c>
      <c r="J553" s="28" t="n">
        <v>5.57546223372229</v>
      </c>
      <c r="K553" s="28" t="n">
        <v>5.57546223372229</v>
      </c>
      <c r="L553" s="28" t="n">
        <v>5.57546223372229</v>
      </c>
    </row>
    <row r="554" customFormat="false" ht="15.8" hidden="false" customHeight="false" outlineLevel="0" collapsed="false">
      <c r="A554" s="24" t="s">
        <v>16</v>
      </c>
      <c r="B554" s="24" t="s">
        <v>112</v>
      </c>
      <c r="C554" s="24" t="s">
        <v>1676</v>
      </c>
      <c r="D554" s="0" t="str">
        <f aca="false">VLOOKUP(A554,Nomenclature!$D$1:$E$9,2,0)</f>
        <v>04</v>
      </c>
      <c r="E554" s="0" t="str">
        <f aca="false">VLOOKUP(B554,Nomenclature!$J$1:$K$97,2,0)</f>
        <v>11</v>
      </c>
      <c r="F554" s="0" t="str">
        <f aca="false">CONCATENATE(D554,E554)</f>
        <v>0411</v>
      </c>
      <c r="G554" s="30" t="n">
        <v>7.18272230392157</v>
      </c>
      <c r="H554" s="28" t="n">
        <v>5.0279056127451</v>
      </c>
      <c r="I554" s="28" t="n">
        <v>3.01674336764706</v>
      </c>
      <c r="J554" s="28" t="n">
        <v>3.01674336764706</v>
      </c>
      <c r="K554" s="28" t="n">
        <v>3.01674336764706</v>
      </c>
      <c r="L554" s="28" t="n">
        <v>3.01674336764706</v>
      </c>
    </row>
    <row r="555" customFormat="false" ht="15.8" hidden="false" customHeight="false" outlineLevel="0" collapsed="false">
      <c r="A555" s="24" t="s">
        <v>16</v>
      </c>
      <c r="B555" s="24" t="s">
        <v>113</v>
      </c>
      <c r="C555" s="24" t="s">
        <v>1676</v>
      </c>
      <c r="D555" s="0" t="str">
        <f aca="false">VLOOKUP(A555,Nomenclature!$D$1:$E$9,2,0)</f>
        <v>04</v>
      </c>
      <c r="E555" s="0" t="str">
        <f aca="false">VLOOKUP(B555,Nomenclature!$J$1:$K$97,2,0)</f>
        <v>46</v>
      </c>
      <c r="F555" s="0" t="str">
        <f aca="false">CONCATENATE(D555,E555)</f>
        <v>0446</v>
      </c>
      <c r="G555" s="30" t="n">
        <v>3.31505975877193</v>
      </c>
      <c r="H555" s="28" t="n">
        <v>2.32054183114035</v>
      </c>
      <c r="I555" s="28" t="n">
        <v>1.39232509868421</v>
      </c>
      <c r="J555" s="28" t="n">
        <v>1.39232509868421</v>
      </c>
      <c r="K555" s="28" t="n">
        <v>1.39232509868421</v>
      </c>
      <c r="L555" s="28" t="n">
        <v>1.39232509868421</v>
      </c>
    </row>
    <row r="556" customFormat="false" ht="15.8" hidden="false" customHeight="false" outlineLevel="0" collapsed="false">
      <c r="A556" s="24" t="s">
        <v>16</v>
      </c>
      <c r="B556" s="24" t="s">
        <v>114</v>
      </c>
      <c r="C556" s="24" t="s">
        <v>1676</v>
      </c>
      <c r="D556" s="0" t="str">
        <f aca="false">VLOOKUP(A556,Nomenclature!$D$1:$E$9,2,0)</f>
        <v>04</v>
      </c>
      <c r="E556" s="0" t="str">
        <f aca="false">VLOOKUP(B556,Nomenclature!$J$1:$K$97,2,0)</f>
        <v>47</v>
      </c>
      <c r="F556" s="0" t="str">
        <f aca="false">CONCATENATE(D556,E556)</f>
        <v>0447</v>
      </c>
      <c r="G556" s="30" t="n">
        <v>3.31505975877193</v>
      </c>
      <c r="H556" s="28" t="n">
        <v>2.32054183114035</v>
      </c>
      <c r="I556" s="28" t="n">
        <v>1.39232509868421</v>
      </c>
      <c r="J556" s="28" t="n">
        <v>1.39232509868421</v>
      </c>
      <c r="K556" s="28" t="n">
        <v>1.39232509868421</v>
      </c>
      <c r="L556" s="28" t="n">
        <v>1.39232509868421</v>
      </c>
    </row>
    <row r="557" customFormat="false" ht="15.8" hidden="false" customHeight="false" outlineLevel="0" collapsed="false">
      <c r="A557" s="24" t="s">
        <v>16</v>
      </c>
      <c r="B557" s="24" t="s">
        <v>115</v>
      </c>
      <c r="C557" s="24" t="s">
        <v>1676</v>
      </c>
      <c r="D557" s="0" t="str">
        <f aca="false">VLOOKUP(A557,Nomenclature!$D$1:$E$9,2,0)</f>
        <v>04</v>
      </c>
      <c r="E557" s="0" t="str">
        <f aca="false">VLOOKUP(B557,Nomenclature!$J$1:$K$97,2,0)</f>
        <v>48</v>
      </c>
      <c r="F557" s="0" t="str">
        <f aca="false">CONCATENATE(D557,E557)</f>
        <v>0448</v>
      </c>
      <c r="G557" s="30" t="n">
        <v>3.31505975877193</v>
      </c>
      <c r="H557" s="28" t="n">
        <v>2.32054183114035</v>
      </c>
      <c r="I557" s="28" t="n">
        <v>1.39232509868421</v>
      </c>
      <c r="J557" s="28" t="n">
        <v>1.39232509868421</v>
      </c>
      <c r="K557" s="28" t="n">
        <v>1.39232509868421</v>
      </c>
      <c r="L557" s="28" t="n">
        <v>1.39232509868421</v>
      </c>
    </row>
    <row r="558" customFormat="false" ht="15.8" hidden="false" customHeight="false" outlineLevel="0" collapsed="false">
      <c r="A558" s="24" t="s">
        <v>16</v>
      </c>
      <c r="B558" s="24" t="s">
        <v>116</v>
      </c>
      <c r="C558" s="24" t="s">
        <v>1676</v>
      </c>
      <c r="D558" s="0" t="str">
        <f aca="false">VLOOKUP(A558,Nomenclature!$D$1:$E$9,2,0)</f>
        <v>04</v>
      </c>
      <c r="E558" s="0" t="str">
        <f aca="false">VLOOKUP(B558,Nomenclature!$J$1:$K$97,2,0)</f>
        <v>49</v>
      </c>
      <c r="F558" s="0" t="str">
        <f aca="false">CONCATENATE(D558,E558)</f>
        <v>0449</v>
      </c>
      <c r="G558" s="30" t="n">
        <v>13.9260922385621</v>
      </c>
      <c r="H558" s="28" t="n">
        <v>9.74826456699345</v>
      </c>
      <c r="I558" s="28" t="n">
        <v>5.84895874019607</v>
      </c>
      <c r="J558" s="28" t="n">
        <v>5.84895874019607</v>
      </c>
      <c r="K558" s="28" t="n">
        <v>5.84895874019607</v>
      </c>
      <c r="L558" s="28" t="n">
        <v>5.84895874019607</v>
      </c>
    </row>
    <row r="559" customFormat="false" ht="15.8" hidden="false" customHeight="false" outlineLevel="0" collapsed="false">
      <c r="A559" s="24" t="s">
        <v>16</v>
      </c>
      <c r="B559" s="24" t="s">
        <v>117</v>
      </c>
      <c r="C559" s="24" t="s">
        <v>1676</v>
      </c>
      <c r="D559" s="0" t="str">
        <f aca="false">VLOOKUP(A559,Nomenclature!$D$1:$E$9,2,0)</f>
        <v>04</v>
      </c>
      <c r="E559" s="0" t="str">
        <f aca="false">VLOOKUP(B559,Nomenclature!$J$1:$K$97,2,0)</f>
        <v>50</v>
      </c>
      <c r="F559" s="0" t="str">
        <f aca="false">CONCATENATE(D559,E559)</f>
        <v>0450</v>
      </c>
      <c r="G559" s="30" t="n">
        <v>13.9260922385621</v>
      </c>
      <c r="H559" s="28" t="n">
        <v>9.74826456699346</v>
      </c>
      <c r="I559" s="28" t="n">
        <v>5.84895874019608</v>
      </c>
      <c r="J559" s="28" t="n">
        <v>5.84895874019608</v>
      </c>
      <c r="K559" s="28" t="n">
        <v>5.84895874019608</v>
      </c>
      <c r="L559" s="28" t="n">
        <v>5.84895874019608</v>
      </c>
    </row>
    <row r="560" customFormat="false" ht="15.8" hidden="false" customHeight="false" outlineLevel="0" collapsed="false">
      <c r="A560" s="24" t="s">
        <v>16</v>
      </c>
      <c r="B560" s="24" t="s">
        <v>118</v>
      </c>
      <c r="C560" s="24" t="s">
        <v>1676</v>
      </c>
      <c r="D560" s="0" t="str">
        <f aca="false">VLOOKUP(A560,Nomenclature!$D$1:$E$9,2,0)</f>
        <v>04</v>
      </c>
      <c r="E560" s="0" t="str">
        <f aca="false">VLOOKUP(B560,Nomenclature!$J$1:$K$97,2,0)</f>
        <v>86</v>
      </c>
      <c r="F560" s="0" t="str">
        <f aca="false">CONCATENATE(D560,E560)</f>
        <v>0486</v>
      </c>
      <c r="G560" s="30" t="n">
        <v>7.18272230392156</v>
      </c>
      <c r="H560" s="28" t="n">
        <v>5.02790561274509</v>
      </c>
      <c r="I560" s="28" t="n">
        <v>3.01674336764706</v>
      </c>
      <c r="J560" s="28" t="n">
        <v>3.01674336764706</v>
      </c>
      <c r="K560" s="28" t="n">
        <v>3.01674336764706</v>
      </c>
      <c r="L560" s="28" t="n">
        <v>3.01674336764706</v>
      </c>
    </row>
    <row r="561" customFormat="false" ht="15.8" hidden="false" customHeight="false" outlineLevel="0" collapsed="false">
      <c r="A561" s="24" t="s">
        <v>16</v>
      </c>
      <c r="B561" s="24" t="s">
        <v>119</v>
      </c>
      <c r="C561" s="24" t="s">
        <v>1676</v>
      </c>
      <c r="D561" s="0" t="str">
        <f aca="false">VLOOKUP(A561,Nomenclature!$D$1:$E$9,2,0)</f>
        <v>04</v>
      </c>
      <c r="E561" s="0" t="str">
        <f aca="false">VLOOKUP(B561,Nomenclature!$J$1:$K$97,2,0)</f>
        <v>87</v>
      </c>
      <c r="F561" s="0" t="str">
        <f aca="false">CONCATENATE(D561,E561)</f>
        <v>0487</v>
      </c>
      <c r="G561" s="30" t="n">
        <v>22.0139349681212</v>
      </c>
      <c r="H561" s="28" t="n">
        <v>15.4097544776849</v>
      </c>
      <c r="I561" s="28" t="n">
        <v>9.24585268661092</v>
      </c>
      <c r="J561" s="28" t="n">
        <v>9.24585268661092</v>
      </c>
      <c r="K561" s="28" t="n">
        <v>9.24585268661092</v>
      </c>
      <c r="L561" s="28" t="n">
        <v>9.24585268661092</v>
      </c>
    </row>
    <row r="562" customFormat="false" ht="15.8" hidden="false" customHeight="false" outlineLevel="0" collapsed="false">
      <c r="A562" s="24" t="s">
        <v>16</v>
      </c>
      <c r="B562" s="24" t="s">
        <v>120</v>
      </c>
      <c r="C562" s="24" t="s">
        <v>1676</v>
      </c>
      <c r="D562" s="0" t="str">
        <f aca="false">VLOOKUP(A562,Nomenclature!$D$1:$E$9,2,0)</f>
        <v>04</v>
      </c>
      <c r="E562" s="0" t="str">
        <f aca="false">VLOOKUP(B562,Nomenclature!$J$1:$K$97,2,0)</f>
        <v>88</v>
      </c>
      <c r="F562" s="0" t="str">
        <f aca="false">CONCATENATE(D562,E562)</f>
        <v>0488</v>
      </c>
      <c r="G562" s="30" t="n">
        <v>22.0182453410472</v>
      </c>
      <c r="H562" s="28" t="n">
        <v>15.4127717387331</v>
      </c>
      <c r="I562" s="28" t="n">
        <v>9.24766304323984</v>
      </c>
      <c r="J562" s="28" t="n">
        <v>9.24766304323984</v>
      </c>
      <c r="K562" s="28" t="n">
        <v>9.24766304323984</v>
      </c>
      <c r="L562" s="28" t="n">
        <v>9.24766304323984</v>
      </c>
    </row>
    <row r="563" customFormat="false" ht="15.8" hidden="false" customHeight="false" outlineLevel="0" collapsed="false">
      <c r="A563" s="24" t="s">
        <v>16</v>
      </c>
      <c r="B563" s="24" t="s">
        <v>121</v>
      </c>
      <c r="C563" s="24" t="s">
        <v>1676</v>
      </c>
      <c r="D563" s="0" t="str">
        <f aca="false">VLOOKUP(A563,Nomenclature!$D$1:$E$9,2,0)</f>
        <v>04</v>
      </c>
      <c r="E563" s="0" t="str">
        <f aca="false">VLOOKUP(B563,Nomenclature!$J$1:$K$97,2,0)</f>
        <v>94</v>
      </c>
      <c r="F563" s="0" t="str">
        <f aca="false">CONCATENATE(D563,E563)</f>
        <v>0494</v>
      </c>
      <c r="G563" s="30" t="n">
        <v>13.2748702099209</v>
      </c>
      <c r="H563" s="28" t="n">
        <v>9.29240914694463</v>
      </c>
      <c r="I563" s="28" t="n">
        <v>5.57544548816678</v>
      </c>
      <c r="J563" s="28" t="n">
        <v>5.57544548816678</v>
      </c>
      <c r="K563" s="28" t="n">
        <v>5.57544548816678</v>
      </c>
      <c r="L563" s="28" t="n">
        <v>5.57544548816678</v>
      </c>
    </row>
    <row r="564" customFormat="false" ht="15.8" hidden="false" customHeight="false" outlineLevel="0" collapsed="false">
      <c r="A564" s="24" t="s">
        <v>17</v>
      </c>
      <c r="B564" s="24" t="s">
        <v>122</v>
      </c>
      <c r="C564" s="24" t="s">
        <v>1676</v>
      </c>
      <c r="D564" s="0" t="str">
        <f aca="false">VLOOKUP(A564,Nomenclature!$D$1:$E$9,2,0)</f>
        <v>05</v>
      </c>
      <c r="E564" s="0" t="str">
        <f aca="false">VLOOKUP(B564,Nomenclature!$J$1:$K$97,2,0)</f>
        <v>13</v>
      </c>
      <c r="F564" s="0" t="str">
        <f aca="false">CONCATENATE(D564,E564)</f>
        <v>0513</v>
      </c>
      <c r="G564" s="30" t="n">
        <v>12.3935149262543</v>
      </c>
      <c r="H564" s="28" t="n">
        <v>8.67546044837804</v>
      </c>
      <c r="I564" s="28" t="n">
        <v>5.20527626902682</v>
      </c>
      <c r="J564" s="28" t="n">
        <v>5.20527626902682</v>
      </c>
      <c r="K564" s="28" t="n">
        <v>5.20527626902682</v>
      </c>
      <c r="L564" s="28" t="n">
        <v>5.20527626902682</v>
      </c>
    </row>
    <row r="565" customFormat="false" ht="15.8" hidden="false" customHeight="false" outlineLevel="0" collapsed="false">
      <c r="A565" s="24" t="s">
        <v>17</v>
      </c>
      <c r="B565" s="24" t="s">
        <v>123</v>
      </c>
      <c r="C565" s="24" t="s">
        <v>1676</v>
      </c>
      <c r="D565" s="0" t="str">
        <f aca="false">VLOOKUP(A565,Nomenclature!$D$1:$E$9,2,0)</f>
        <v>05</v>
      </c>
      <c r="E565" s="0" t="str">
        <f aca="false">VLOOKUP(B565,Nomenclature!$J$1:$K$97,2,0)</f>
        <v>51</v>
      </c>
      <c r="F565" s="0" t="str">
        <f aca="false">CONCATENATE(D565,E565)</f>
        <v>0551</v>
      </c>
      <c r="G565" s="30" t="n">
        <v>20.808641042446</v>
      </c>
      <c r="H565" s="28" t="n">
        <v>14.5660487297122</v>
      </c>
      <c r="I565" s="28" t="n">
        <v>8.73962923782731</v>
      </c>
      <c r="J565" s="28" t="n">
        <v>8.73962923782731</v>
      </c>
      <c r="K565" s="28" t="n">
        <v>8.73962923782731</v>
      </c>
      <c r="L565" s="28" t="n">
        <v>8.73962923782731</v>
      </c>
    </row>
    <row r="566" customFormat="false" ht="15.8" hidden="false" customHeight="false" outlineLevel="0" collapsed="false">
      <c r="A566" s="24" t="s">
        <v>17</v>
      </c>
      <c r="B566" s="24" t="s">
        <v>124</v>
      </c>
      <c r="C566" s="24" t="s">
        <v>1676</v>
      </c>
      <c r="D566" s="0" t="str">
        <f aca="false">VLOOKUP(A566,Nomenclature!$D$1:$E$9,2,0)</f>
        <v>05</v>
      </c>
      <c r="E566" s="0" t="str">
        <f aca="false">VLOOKUP(B566,Nomenclature!$J$1:$K$97,2,0)</f>
        <v>52</v>
      </c>
      <c r="F566" s="0" t="str">
        <f aca="false">CONCATENATE(D566,E566)</f>
        <v>0552</v>
      </c>
      <c r="G566" s="30" t="n">
        <v>20.2260540236928</v>
      </c>
      <c r="H566" s="28" t="n">
        <v>14.158237816585</v>
      </c>
      <c r="I566" s="28" t="n">
        <v>8.49494268995098</v>
      </c>
      <c r="J566" s="28" t="n">
        <v>8.49494268995098</v>
      </c>
      <c r="K566" s="28" t="n">
        <v>8.49494268995098</v>
      </c>
      <c r="L566" s="28" t="n">
        <v>8.49494268995098</v>
      </c>
    </row>
    <row r="567" customFormat="false" ht="15.8" hidden="false" customHeight="false" outlineLevel="0" collapsed="false">
      <c r="A567" s="24" t="s">
        <v>17</v>
      </c>
      <c r="B567" s="24" t="s">
        <v>125</v>
      </c>
      <c r="C567" s="24" t="s">
        <v>1676</v>
      </c>
      <c r="D567" s="0" t="str">
        <f aca="false">VLOOKUP(A567,Nomenclature!$D$1:$E$9,2,0)</f>
        <v>05</v>
      </c>
      <c r="E567" s="0" t="str">
        <f aca="false">VLOOKUP(B567,Nomenclature!$J$1:$K$97,2,0)</f>
        <v>89</v>
      </c>
      <c r="F567" s="0" t="str">
        <f aca="false">CONCATENATE(D567,E567)</f>
        <v>0589</v>
      </c>
      <c r="G567" s="30" t="n">
        <v>7.66301091627947</v>
      </c>
      <c r="H567" s="28" t="n">
        <v>5.36410764139563</v>
      </c>
      <c r="I567" s="28" t="n">
        <v>3.21846458483738</v>
      </c>
      <c r="J567" s="28" t="n">
        <v>3.21846458483738</v>
      </c>
      <c r="K567" s="28" t="n">
        <v>3.21846458483738</v>
      </c>
      <c r="L567" s="28" t="n">
        <v>3.21846458483738</v>
      </c>
    </row>
    <row r="568" customFormat="false" ht="15.8" hidden="false" customHeight="false" outlineLevel="0" collapsed="false">
      <c r="A568" s="24" t="s">
        <v>17</v>
      </c>
      <c r="B568" s="24" t="s">
        <v>126</v>
      </c>
      <c r="C568" s="24" t="s">
        <v>1676</v>
      </c>
      <c r="D568" s="0" t="str">
        <f aca="false">VLOOKUP(A568,Nomenclature!$D$1:$E$9,2,0)</f>
        <v>05</v>
      </c>
      <c r="E568" s="0" t="str">
        <f aca="false">VLOOKUP(B568,Nomenclature!$J$1:$K$97,2,0)</f>
        <v>90</v>
      </c>
      <c r="F568" s="0" t="str">
        <f aca="false">CONCATENATE(D568,E568)</f>
        <v>0590</v>
      </c>
      <c r="G568" s="30" t="n">
        <v>11.335875</v>
      </c>
      <c r="H568" s="28" t="n">
        <v>7.93511250000001</v>
      </c>
      <c r="I568" s="28" t="n">
        <v>4.7610675</v>
      </c>
      <c r="J568" s="28" t="n">
        <v>4.7610675</v>
      </c>
      <c r="K568" s="28" t="n">
        <v>4.7610675</v>
      </c>
      <c r="L568" s="28" t="n">
        <v>4.7610675</v>
      </c>
    </row>
    <row r="569" customFormat="false" ht="15.8" hidden="false" customHeight="false" outlineLevel="0" collapsed="false">
      <c r="A569" s="24" t="s">
        <v>18</v>
      </c>
      <c r="B569" s="24" t="s">
        <v>127</v>
      </c>
      <c r="C569" s="24" t="s">
        <v>1676</v>
      </c>
      <c r="D569" s="0" t="str">
        <f aca="false">VLOOKUP(A569,Nomenclature!$D$1:$E$9,2,0)</f>
        <v>06</v>
      </c>
      <c r="E569" s="0" t="str">
        <f aca="false">VLOOKUP(B569,Nomenclature!$J$1:$K$97,2,0)</f>
        <v>01</v>
      </c>
      <c r="F569" s="0" t="str">
        <f aca="false">CONCATENATE(D569,E569)</f>
        <v>0601</v>
      </c>
      <c r="G569" s="30" t="n">
        <v>15.752200743843</v>
      </c>
      <c r="H569" s="28" t="n">
        <v>11.0265405206901</v>
      </c>
      <c r="I569" s="28" t="n">
        <v>6.61592431241406</v>
      </c>
      <c r="J569" s="28" t="n">
        <v>6.61592431241406</v>
      </c>
      <c r="K569" s="28" t="n">
        <v>6.61592431241406</v>
      </c>
      <c r="L569" s="28" t="n">
        <v>6.61592431241406</v>
      </c>
    </row>
    <row r="570" customFormat="false" ht="15.8" hidden="false" customHeight="false" outlineLevel="0" collapsed="false">
      <c r="A570" s="24" t="s">
        <v>18</v>
      </c>
      <c r="B570" s="24" t="s">
        <v>128</v>
      </c>
      <c r="C570" s="24" t="s">
        <v>1676</v>
      </c>
      <c r="D570" s="0" t="str">
        <f aca="false">VLOOKUP(A570,Nomenclature!$D$1:$E$9,2,0)</f>
        <v>06</v>
      </c>
      <c r="E570" s="0" t="str">
        <f aca="false">VLOOKUP(B570,Nomenclature!$J$1:$K$97,2,0)</f>
        <v>07</v>
      </c>
      <c r="F570" s="0" t="str">
        <f aca="false">CONCATENATE(D570,E570)</f>
        <v>0607</v>
      </c>
      <c r="G570" s="30" t="n">
        <v>13.9557772044246</v>
      </c>
      <c r="H570" s="28" t="n">
        <v>9.76904404309723</v>
      </c>
      <c r="I570" s="28" t="n">
        <v>5.86142642585834</v>
      </c>
      <c r="J570" s="28" t="n">
        <v>5.86142642585834</v>
      </c>
      <c r="K570" s="28" t="n">
        <v>5.86142642585834</v>
      </c>
      <c r="L570" s="28" t="n">
        <v>5.86142642585834</v>
      </c>
    </row>
    <row r="571" customFormat="false" ht="15.8" hidden="false" customHeight="false" outlineLevel="0" collapsed="false">
      <c r="A571" s="24" t="s">
        <v>18</v>
      </c>
      <c r="B571" s="24" t="s">
        <v>129</v>
      </c>
      <c r="C571" s="24" t="s">
        <v>1676</v>
      </c>
      <c r="D571" s="0" t="str">
        <f aca="false">VLOOKUP(A571,Nomenclature!$D$1:$E$9,2,0)</f>
        <v>06</v>
      </c>
      <c r="E571" s="0" t="str">
        <f aca="false">VLOOKUP(B571,Nomenclature!$J$1:$K$97,2,0)</f>
        <v>14</v>
      </c>
      <c r="F571" s="0" t="str">
        <f aca="false">CONCATENATE(D571,E571)</f>
        <v>0614</v>
      </c>
      <c r="G571" s="30" t="n">
        <v>8.1247450422794</v>
      </c>
      <c r="H571" s="28" t="n">
        <v>5.68732152959558</v>
      </c>
      <c r="I571" s="28" t="n">
        <v>3.41239291775735</v>
      </c>
      <c r="J571" s="28" t="n">
        <v>3.41239291775735</v>
      </c>
      <c r="K571" s="28" t="n">
        <v>3.41239291775735</v>
      </c>
      <c r="L571" s="28" t="n">
        <v>3.41239291775735</v>
      </c>
    </row>
    <row r="572" customFormat="false" ht="15.8" hidden="false" customHeight="false" outlineLevel="0" collapsed="false">
      <c r="A572" s="24" t="s">
        <v>18</v>
      </c>
      <c r="B572" s="24" t="s">
        <v>130</v>
      </c>
      <c r="C572" s="24" t="s">
        <v>1676</v>
      </c>
      <c r="D572" s="0" t="str">
        <f aca="false">VLOOKUP(A572,Nomenclature!$D$1:$E$9,2,0)</f>
        <v>06</v>
      </c>
      <c r="E572" s="0" t="str">
        <f aca="false">VLOOKUP(B572,Nomenclature!$J$1:$K$97,2,0)</f>
        <v>34</v>
      </c>
      <c r="F572" s="0" t="str">
        <f aca="false">CONCATENATE(D572,E572)</f>
        <v>0634</v>
      </c>
      <c r="G572" s="30" t="n">
        <v>15.5946232723341</v>
      </c>
      <c r="H572" s="28" t="n">
        <v>10.9162362906339</v>
      </c>
      <c r="I572" s="28" t="n">
        <v>6.54974177438033</v>
      </c>
      <c r="J572" s="28" t="n">
        <v>6.54974177438033</v>
      </c>
      <c r="K572" s="28" t="n">
        <v>6.54974177438033</v>
      </c>
      <c r="L572" s="28" t="n">
        <v>6.54974177438033</v>
      </c>
    </row>
    <row r="573" customFormat="false" ht="15.8" hidden="false" customHeight="false" outlineLevel="0" collapsed="false">
      <c r="A573" s="24" t="s">
        <v>18</v>
      </c>
      <c r="B573" s="24" t="s">
        <v>131</v>
      </c>
      <c r="C573" s="24" t="s">
        <v>1676</v>
      </c>
      <c r="D573" s="0" t="str">
        <f aca="false">VLOOKUP(A573,Nomenclature!$D$1:$E$9,2,0)</f>
        <v>06</v>
      </c>
      <c r="E573" s="0" t="str">
        <f aca="false">VLOOKUP(B573,Nomenclature!$J$1:$K$97,2,0)</f>
        <v>35</v>
      </c>
      <c r="F573" s="0" t="str">
        <f aca="false">CONCATENATE(D573,E573)</f>
        <v>0635</v>
      </c>
      <c r="G573" s="30" t="n">
        <v>24.5457700987895</v>
      </c>
      <c r="H573" s="28" t="n">
        <v>17.1820390691526</v>
      </c>
      <c r="I573" s="28" t="n">
        <v>10.3092234414916</v>
      </c>
      <c r="J573" s="28" t="n">
        <v>10.3092234414916</v>
      </c>
      <c r="K573" s="28" t="n">
        <v>10.3092234414916</v>
      </c>
      <c r="L573" s="28" t="n">
        <v>10.3092234414916</v>
      </c>
    </row>
    <row r="574" customFormat="false" ht="15.8" hidden="false" customHeight="false" outlineLevel="0" collapsed="false">
      <c r="A574" s="24" t="s">
        <v>18</v>
      </c>
      <c r="B574" s="24" t="s">
        <v>132</v>
      </c>
      <c r="C574" s="24" t="s">
        <v>1676</v>
      </c>
      <c r="D574" s="0" t="str">
        <f aca="false">VLOOKUP(A574,Nomenclature!$D$1:$E$9,2,0)</f>
        <v>06</v>
      </c>
      <c r="E574" s="0" t="str">
        <f aca="false">VLOOKUP(B574,Nomenclature!$J$1:$K$97,2,0)</f>
        <v>36</v>
      </c>
      <c r="F574" s="0" t="str">
        <f aca="false">CONCATENATE(D574,E574)</f>
        <v>0636</v>
      </c>
      <c r="G574" s="30" t="n">
        <v>15.5946232723341</v>
      </c>
      <c r="H574" s="28" t="n">
        <v>10.9162362906339</v>
      </c>
      <c r="I574" s="28" t="n">
        <v>6.54974177438033</v>
      </c>
      <c r="J574" s="28" t="n">
        <v>6.54974177438033</v>
      </c>
      <c r="K574" s="28" t="n">
        <v>6.54974177438033</v>
      </c>
      <c r="L574" s="28" t="n">
        <v>6.54974177438033</v>
      </c>
    </row>
    <row r="575" customFormat="false" ht="15.8" hidden="false" customHeight="false" outlineLevel="0" collapsed="false">
      <c r="A575" s="24" t="s">
        <v>19</v>
      </c>
      <c r="B575" s="24" t="s">
        <v>54</v>
      </c>
      <c r="C575" s="24" t="s">
        <v>1676</v>
      </c>
      <c r="D575" s="0" t="str">
        <f aca="false">VLOOKUP(A575,Nomenclature!$D$1:$E$9,2,0)</f>
        <v>07</v>
      </c>
      <c r="E575" s="0" t="str">
        <f aca="false">VLOOKUP(B575,Nomenclature!$J$1:$K$97,2,0)</f>
        <v>16</v>
      </c>
      <c r="F575" s="0" t="str">
        <f aca="false">CONCATENATE(D575,E575)</f>
        <v>0716</v>
      </c>
      <c r="G575" s="30" t="n">
        <v>40.5770284813597</v>
      </c>
      <c r="H575" s="28" t="n">
        <v>28.4039199369518</v>
      </c>
      <c r="I575" s="28" t="n">
        <v>17.0423519621711</v>
      </c>
      <c r="J575" s="28" t="n">
        <v>17.0423519621711</v>
      </c>
      <c r="K575" s="28" t="n">
        <v>17.0423519621711</v>
      </c>
      <c r="L575" s="28" t="n">
        <v>17.0423519621711</v>
      </c>
    </row>
    <row r="576" customFormat="false" ht="15.8" hidden="false" customHeight="false" outlineLevel="0" collapsed="false">
      <c r="A576" s="24" t="s">
        <v>19</v>
      </c>
      <c r="B576" s="24" t="s">
        <v>133</v>
      </c>
      <c r="C576" s="24" t="s">
        <v>1676</v>
      </c>
      <c r="D576" s="0" t="str">
        <f aca="false">VLOOKUP(A576,Nomenclature!$D$1:$E$9,2,0)</f>
        <v>07</v>
      </c>
      <c r="E576" s="0" t="str">
        <f aca="false">VLOOKUP(B576,Nomenclature!$J$1:$K$97,2,0)</f>
        <v>18</v>
      </c>
      <c r="F576" s="0" t="str">
        <f aca="false">CONCATENATE(D576,E576)</f>
        <v>0718</v>
      </c>
      <c r="G576" s="30" t="n">
        <v>23.6070289392613</v>
      </c>
      <c r="H576" s="28" t="n">
        <v>16.5249202574829</v>
      </c>
      <c r="I576" s="28" t="n">
        <v>9.91495215448975</v>
      </c>
      <c r="J576" s="28" t="n">
        <v>9.91495215448975</v>
      </c>
      <c r="K576" s="28" t="n">
        <v>9.91495215448975</v>
      </c>
      <c r="L576" s="28" t="n">
        <v>9.91495215448975</v>
      </c>
    </row>
    <row r="577" customFormat="false" ht="15.8" hidden="false" customHeight="false" outlineLevel="0" collapsed="false">
      <c r="A577" s="24" t="s">
        <v>19</v>
      </c>
      <c r="B577" s="24" t="s">
        <v>136</v>
      </c>
      <c r="C577" s="24" t="s">
        <v>1676</v>
      </c>
      <c r="D577" s="0" t="str">
        <f aca="false">VLOOKUP(A577,Nomenclature!$D$1:$E$9,2,0)</f>
        <v>07</v>
      </c>
      <c r="E577" s="0" t="str">
        <f aca="false">VLOOKUP(B577,Nomenclature!$J$1:$K$97,2,0)</f>
        <v>32</v>
      </c>
      <c r="F577" s="0" t="str">
        <f aca="false">CONCATENATE(D577,E577)</f>
        <v>0732</v>
      </c>
      <c r="G577" s="30" t="n">
        <v>26.7206276166249</v>
      </c>
      <c r="H577" s="28" t="n">
        <v>18.7044393316374</v>
      </c>
      <c r="I577" s="28" t="n">
        <v>11.2226635989824</v>
      </c>
      <c r="J577" s="28" t="n">
        <v>11.2226635989824</v>
      </c>
      <c r="K577" s="28" t="n">
        <v>11.2226635989824</v>
      </c>
      <c r="L577" s="28" t="n">
        <v>11.2226635989824</v>
      </c>
    </row>
    <row r="578" customFormat="false" ht="15.8" hidden="false" customHeight="false" outlineLevel="0" collapsed="false">
      <c r="A578" s="24" t="s">
        <v>19</v>
      </c>
      <c r="B578" s="24" t="s">
        <v>139</v>
      </c>
      <c r="C578" s="24" t="s">
        <v>1676</v>
      </c>
      <c r="D578" s="0" t="str">
        <f aca="false">VLOOKUP(A578,Nomenclature!$D$1:$E$9,2,0)</f>
        <v>07</v>
      </c>
      <c r="E578" s="0" t="str">
        <f aca="false">VLOOKUP(B578,Nomenclature!$J$1:$K$97,2,0)</f>
        <v>33</v>
      </c>
      <c r="F578" s="0" t="str">
        <f aca="false">CONCATENATE(D578,E578)</f>
        <v>0733</v>
      </c>
      <c r="G578" s="30" t="n">
        <v>34.7531713878576</v>
      </c>
      <c r="H578" s="28" t="n">
        <v>24.3272199715003</v>
      </c>
      <c r="I578" s="28" t="n">
        <v>14.5963319829002</v>
      </c>
      <c r="J578" s="28" t="n">
        <v>14.5963319829002</v>
      </c>
      <c r="K578" s="28" t="n">
        <v>14.5963319829002</v>
      </c>
      <c r="L578" s="28" t="n">
        <v>14.5963319829002</v>
      </c>
    </row>
    <row r="579" customFormat="false" ht="15.8" hidden="false" customHeight="false" outlineLevel="0" collapsed="false">
      <c r="A579" s="24" t="s">
        <v>19</v>
      </c>
      <c r="B579" s="24" t="s">
        <v>140</v>
      </c>
      <c r="C579" s="24" t="s">
        <v>1676</v>
      </c>
      <c r="D579" s="0" t="str">
        <f aca="false">VLOOKUP(A579,Nomenclature!$D$1:$E$9,2,0)</f>
        <v>07</v>
      </c>
      <c r="E579" s="0" t="str">
        <f aca="false">VLOOKUP(B579,Nomenclature!$J$1:$K$97,2,0)</f>
        <v>43</v>
      </c>
      <c r="F579" s="0" t="str">
        <f aca="false">CONCATENATE(D579,E579)</f>
        <v>0743</v>
      </c>
      <c r="G579" s="30" t="n">
        <v>21.3380671601152</v>
      </c>
      <c r="H579" s="28" t="n">
        <v>14.9366470120806</v>
      </c>
      <c r="I579" s="28" t="n">
        <v>8.96198820724836</v>
      </c>
      <c r="J579" s="28" t="n">
        <v>8.96198820724836</v>
      </c>
      <c r="K579" s="28" t="n">
        <v>8.96198820724836</v>
      </c>
      <c r="L579" s="28" t="n">
        <v>8.96198820724836</v>
      </c>
    </row>
    <row r="580" customFormat="false" ht="15.8" hidden="false" customHeight="false" outlineLevel="0" collapsed="false">
      <c r="A580" s="24" t="s">
        <v>19</v>
      </c>
      <c r="B580" s="24" t="s">
        <v>141</v>
      </c>
      <c r="C580" s="24" t="s">
        <v>1676</v>
      </c>
      <c r="D580" s="0" t="str">
        <f aca="false">VLOOKUP(A580,Nomenclature!$D$1:$E$9,2,0)</f>
        <v>07</v>
      </c>
      <c r="E580" s="0" t="str">
        <f aca="false">VLOOKUP(B580,Nomenclature!$J$1:$K$97,2,0)</f>
        <v>59</v>
      </c>
      <c r="F580" s="0" t="str">
        <f aca="false">CONCATENATE(D580,E580)</f>
        <v>0759</v>
      </c>
      <c r="G580" s="30" t="n">
        <v>18.775023788555</v>
      </c>
      <c r="H580" s="28" t="n">
        <v>13.1425166519885</v>
      </c>
      <c r="I580" s="28" t="n">
        <v>7.88550999119308</v>
      </c>
      <c r="J580" s="28" t="n">
        <v>7.88550999119308</v>
      </c>
      <c r="K580" s="28" t="n">
        <v>7.88550999119308</v>
      </c>
      <c r="L580" s="28" t="n">
        <v>7.88550999119308</v>
      </c>
    </row>
    <row r="581" customFormat="false" ht="15.8" hidden="false" customHeight="false" outlineLevel="0" collapsed="false">
      <c r="A581" s="24" t="s">
        <v>19</v>
      </c>
      <c r="B581" s="24" t="s">
        <v>149</v>
      </c>
      <c r="C581" s="24" t="s">
        <v>1676</v>
      </c>
      <c r="D581" s="0" t="str">
        <f aca="false">VLOOKUP(A581,Nomenclature!$D$1:$E$9,2,0)</f>
        <v>07</v>
      </c>
      <c r="E581" s="0" t="str">
        <f aca="false">VLOOKUP(B581,Nomenclature!$J$1:$K$97,2,0)</f>
        <v>60</v>
      </c>
      <c r="F581" s="0" t="str">
        <f aca="false">CONCATENATE(D581,E581)</f>
        <v>0760</v>
      </c>
      <c r="G581" s="30" t="n">
        <v>205.662400471898</v>
      </c>
      <c r="H581" s="28" t="n">
        <v>143.963680330329</v>
      </c>
      <c r="I581" s="28" t="n">
        <v>86.3782081981972</v>
      </c>
      <c r="J581" s="28" t="n">
        <v>86.3782081981972</v>
      </c>
      <c r="K581" s="28" t="n">
        <v>86.3782081981972</v>
      </c>
      <c r="L581" s="28" t="n">
        <v>86.3782081981972</v>
      </c>
    </row>
    <row r="582" customFormat="false" ht="15.8" hidden="false" customHeight="false" outlineLevel="0" collapsed="false">
      <c r="A582" s="24" t="s">
        <v>19</v>
      </c>
      <c r="B582" s="24" t="s">
        <v>142</v>
      </c>
      <c r="C582" s="24" t="s">
        <v>1676</v>
      </c>
      <c r="D582" s="0" t="str">
        <f aca="false">VLOOKUP(A582,Nomenclature!$D$1:$E$9,2,0)</f>
        <v>07</v>
      </c>
      <c r="E582" s="0" t="str">
        <f aca="false">VLOOKUP(B582,Nomenclature!$J$1:$K$97,2,0)</f>
        <v>61</v>
      </c>
      <c r="F582" s="0" t="str">
        <f aca="false">CONCATENATE(D582,E582)</f>
        <v>0761</v>
      </c>
      <c r="G582" s="30" t="n">
        <v>31.6558570834752</v>
      </c>
      <c r="H582" s="28" t="n">
        <v>22.1590999584326</v>
      </c>
      <c r="I582" s="28" t="n">
        <v>13.2954599750596</v>
      </c>
      <c r="J582" s="28" t="n">
        <v>13.2954599750596</v>
      </c>
      <c r="K582" s="28" t="n">
        <v>13.2954599750596</v>
      </c>
      <c r="L582" s="28" t="n">
        <v>13.2954599750596</v>
      </c>
    </row>
    <row r="583" customFormat="false" ht="15.8" hidden="false" customHeight="false" outlineLevel="0" collapsed="false">
      <c r="A583" s="24" t="s">
        <v>19</v>
      </c>
      <c r="B583" s="24" t="s">
        <v>143</v>
      </c>
      <c r="C583" s="24" t="s">
        <v>1676</v>
      </c>
      <c r="D583" s="0" t="str">
        <f aca="false">VLOOKUP(A583,Nomenclature!$D$1:$E$9,2,0)</f>
        <v>07</v>
      </c>
      <c r="E583" s="0" t="str">
        <f aca="false">VLOOKUP(B583,Nomenclature!$J$1:$K$97,2,0)</f>
        <v>65</v>
      </c>
      <c r="F583" s="0" t="str">
        <f aca="false">CONCATENATE(D583,E583)</f>
        <v>0765</v>
      </c>
      <c r="G583" s="30" t="n">
        <v>20.3957963852507</v>
      </c>
      <c r="H583" s="28" t="n">
        <v>14.2770574696755</v>
      </c>
      <c r="I583" s="28" t="n">
        <v>8.56623448180528</v>
      </c>
      <c r="J583" s="28" t="n">
        <v>8.56623448180528</v>
      </c>
      <c r="K583" s="28" t="n">
        <v>8.56623448180528</v>
      </c>
      <c r="L583" s="28" t="n">
        <v>8.56623448180528</v>
      </c>
    </row>
    <row r="584" customFormat="false" ht="15.8" hidden="false" customHeight="false" outlineLevel="0" collapsed="false">
      <c r="A584" s="24" t="s">
        <v>19</v>
      </c>
      <c r="B584" s="24" t="s">
        <v>144</v>
      </c>
      <c r="C584" s="24" t="s">
        <v>1676</v>
      </c>
      <c r="D584" s="0" t="str">
        <f aca="false">VLOOKUP(A584,Nomenclature!$D$1:$E$9,2,0)</f>
        <v>07</v>
      </c>
      <c r="E584" s="0" t="str">
        <f aca="false">VLOOKUP(B584,Nomenclature!$J$1:$K$97,2,0)</f>
        <v>80</v>
      </c>
      <c r="F584" s="0" t="str">
        <f aca="false">CONCATENATE(D584,E584)</f>
        <v>0780</v>
      </c>
      <c r="G584" s="30" t="n">
        <v>19.2333347287831</v>
      </c>
      <c r="H584" s="28" t="n">
        <v>13.4633343101482</v>
      </c>
      <c r="I584" s="28" t="n">
        <v>8.0780005860889</v>
      </c>
      <c r="J584" s="28" t="n">
        <v>8.0780005860889</v>
      </c>
      <c r="K584" s="28" t="n">
        <v>8.0780005860889</v>
      </c>
      <c r="L584" s="28" t="n">
        <v>8.0780005860889</v>
      </c>
    </row>
    <row r="585" customFormat="false" ht="15.8" hidden="false" customHeight="false" outlineLevel="0" collapsed="false">
      <c r="A585" s="24" t="s">
        <v>19</v>
      </c>
      <c r="B585" s="24" t="s">
        <v>145</v>
      </c>
      <c r="C585" s="24" t="s">
        <v>1676</v>
      </c>
      <c r="D585" s="0" t="str">
        <f aca="false">VLOOKUP(A585,Nomenclature!$D$1:$E$9,2,0)</f>
        <v>07</v>
      </c>
      <c r="E585" s="0" t="str">
        <f aca="false">VLOOKUP(B585,Nomenclature!$J$1:$K$97,2,0)</f>
        <v>81</v>
      </c>
      <c r="F585" s="0" t="str">
        <f aca="false">CONCATENATE(D585,E585)</f>
        <v>0781</v>
      </c>
      <c r="G585" s="30" t="n">
        <v>48.6976758573245</v>
      </c>
      <c r="H585" s="28" t="n">
        <v>34.0883731001272</v>
      </c>
      <c r="I585" s="28" t="n">
        <v>20.4530238600763</v>
      </c>
      <c r="J585" s="28" t="n">
        <v>20.4530238600763</v>
      </c>
      <c r="K585" s="28" t="n">
        <v>20.4530238600763</v>
      </c>
      <c r="L585" s="28" t="n">
        <v>20.4530238600763</v>
      </c>
    </row>
    <row r="586" customFormat="false" ht="15.8" hidden="false" customHeight="false" outlineLevel="0" collapsed="false">
      <c r="A586" s="24" t="s">
        <v>19</v>
      </c>
      <c r="B586" s="24" t="s">
        <v>146</v>
      </c>
      <c r="C586" s="24" t="s">
        <v>1676</v>
      </c>
      <c r="D586" s="0" t="str">
        <f aca="false">VLOOKUP(A586,Nomenclature!$D$1:$E$9,2,0)</f>
        <v>07</v>
      </c>
      <c r="E586" s="0" t="str">
        <f aca="false">VLOOKUP(B586,Nomenclature!$J$1:$K$97,2,0)</f>
        <v>82</v>
      </c>
      <c r="F586" s="0" t="str">
        <f aca="false">CONCATENATE(D586,E586)</f>
        <v>0782</v>
      </c>
      <c r="G586" s="30" t="n">
        <v>39.4782603182167</v>
      </c>
      <c r="H586" s="28" t="n">
        <v>27.6347822227517</v>
      </c>
      <c r="I586" s="28" t="n">
        <v>16.580869333651</v>
      </c>
      <c r="J586" s="28" t="n">
        <v>16.580869333651</v>
      </c>
      <c r="K586" s="28" t="n">
        <v>16.580869333651</v>
      </c>
      <c r="L586" s="28" t="n">
        <v>16.580869333651</v>
      </c>
    </row>
    <row r="587" customFormat="false" ht="15.8" hidden="false" customHeight="false" outlineLevel="0" collapsed="false">
      <c r="A587" s="24" t="s">
        <v>19</v>
      </c>
      <c r="B587" s="24" t="s">
        <v>147</v>
      </c>
      <c r="C587" s="24" t="s">
        <v>1676</v>
      </c>
      <c r="D587" s="0" t="str">
        <f aca="false">VLOOKUP(A587,Nomenclature!$D$1:$E$9,2,0)</f>
        <v>07</v>
      </c>
      <c r="E587" s="0" t="str">
        <f aca="false">VLOOKUP(B587,Nomenclature!$J$1:$K$97,2,0)</f>
        <v>91</v>
      </c>
      <c r="F587" s="0" t="str">
        <f aca="false">CONCATENATE(D587,E587)</f>
        <v>0791</v>
      </c>
      <c r="G587" s="30" t="n">
        <v>22.3740034369973</v>
      </c>
      <c r="H587" s="28" t="n">
        <v>15.6618024058981</v>
      </c>
      <c r="I587" s="28" t="n">
        <v>9.39708144353889</v>
      </c>
      <c r="J587" s="28" t="n">
        <v>9.39708144353889</v>
      </c>
      <c r="K587" s="28" t="n">
        <v>9.39708144353889</v>
      </c>
      <c r="L587" s="28" t="n">
        <v>9.39708144353889</v>
      </c>
    </row>
    <row r="588" customFormat="false" ht="15.8" hidden="false" customHeight="false" outlineLevel="0" collapsed="false">
      <c r="A588" s="24" t="s">
        <v>19</v>
      </c>
      <c r="B588" s="24" t="s">
        <v>148</v>
      </c>
      <c r="C588" s="24" t="s">
        <v>1676</v>
      </c>
      <c r="D588" s="0" t="str">
        <f aca="false">VLOOKUP(A588,Nomenclature!$D$1:$E$9,2,0)</f>
        <v>07</v>
      </c>
      <c r="E588" s="0" t="str">
        <f aca="false">VLOOKUP(B588,Nomenclature!$J$1:$K$97,2,0)</f>
        <v>95</v>
      </c>
      <c r="F588" s="0" t="str">
        <f aca="false">CONCATENATE(D588,E588)</f>
        <v>0795</v>
      </c>
      <c r="G588" s="30" t="n">
        <v>30.0575033928798</v>
      </c>
      <c r="H588" s="28" t="n">
        <v>21.0402523750159</v>
      </c>
      <c r="I588" s="28" t="n">
        <v>12.6241514250095</v>
      </c>
      <c r="J588" s="28" t="n">
        <v>12.6241514250095</v>
      </c>
      <c r="K588" s="28" t="n">
        <v>12.6241514250095</v>
      </c>
      <c r="L588" s="28" t="n">
        <v>12.6241514250095</v>
      </c>
    </row>
    <row r="589" customFormat="false" ht="15.8" hidden="false" customHeight="false" outlineLevel="0" collapsed="false">
      <c r="A589" s="24" t="s">
        <v>20</v>
      </c>
      <c r="B589" s="24" t="s">
        <v>149</v>
      </c>
      <c r="C589" s="24" t="s">
        <v>1676</v>
      </c>
      <c r="D589" s="0" t="str">
        <f aca="false">VLOOKUP(A589,Nomenclature!$D$1:$E$9,2,0)</f>
        <v>08</v>
      </c>
      <c r="E589" s="0" t="str">
        <f aca="false">VLOOKUP(B589,Nomenclature!$J$1:$K$97,2,0)</f>
        <v>60</v>
      </c>
      <c r="F589" s="0" t="str">
        <f aca="false">CONCATENATE(D589,E589)</f>
        <v>0860</v>
      </c>
      <c r="G589" s="30" t="n">
        <v>64</v>
      </c>
      <c r="H589" s="28" t="n">
        <v>44.8</v>
      </c>
      <c r="I589" s="28" t="n">
        <v>26.88</v>
      </c>
      <c r="J589" s="28" t="n">
        <v>26.88</v>
      </c>
      <c r="K589" s="28" t="n">
        <v>26.88</v>
      </c>
      <c r="L589" s="28" t="n">
        <v>26.88</v>
      </c>
    </row>
    <row r="590" customFormat="false" ht="15.8" hidden="false" customHeight="false" outlineLevel="0" collapsed="false">
      <c r="A590" s="24" t="s">
        <v>7</v>
      </c>
      <c r="B590" s="24" t="s">
        <v>31</v>
      </c>
      <c r="C590" s="24" t="s">
        <v>1663</v>
      </c>
      <c r="D590" s="0" t="str">
        <f aca="false">VLOOKUP(A590,Nomenclature!$D$1:$E$9,2,0)</f>
        <v>01</v>
      </c>
      <c r="E590" s="0" t="str">
        <f aca="false">VLOOKUP(B590,Nomenclature!$J$1:$K$97,2,0)</f>
        <v>42</v>
      </c>
      <c r="F590" s="0" t="str">
        <f aca="false">CONCATENATE(D590,E590)</f>
        <v>0142</v>
      </c>
      <c r="G590" s="30" t="n">
        <v>37</v>
      </c>
      <c r="H590" s="28" t="n">
        <v>37</v>
      </c>
      <c r="I590" s="28" t="n">
        <v>37</v>
      </c>
      <c r="J590" s="28" t="n">
        <v>37</v>
      </c>
      <c r="K590" s="28" t="n">
        <v>37</v>
      </c>
      <c r="L590" s="28" t="n">
        <v>37</v>
      </c>
    </row>
    <row r="591" customFormat="false" ht="15.8" hidden="false" customHeight="false" outlineLevel="0" collapsed="false">
      <c r="A591" s="24" t="s">
        <v>7</v>
      </c>
      <c r="B591" s="24" t="s">
        <v>47</v>
      </c>
      <c r="C591" s="24" t="s">
        <v>1663</v>
      </c>
      <c r="D591" s="0" t="str">
        <f aca="false">VLOOKUP(A591,Nomenclature!$D$1:$E$9,2,0)</f>
        <v>01</v>
      </c>
      <c r="E591" s="0" t="str">
        <f aca="false">VLOOKUP(B591,Nomenclature!$J$1:$K$97,2,0)</f>
        <v>44</v>
      </c>
      <c r="F591" s="0" t="str">
        <f aca="false">CONCATENATE(D591,E591)</f>
        <v>0144</v>
      </c>
      <c r="G591" s="30" t="n">
        <v>37</v>
      </c>
      <c r="H591" s="28" t="n">
        <v>37</v>
      </c>
      <c r="I591" s="28" t="n">
        <v>37</v>
      </c>
      <c r="J591" s="28" t="n">
        <v>37</v>
      </c>
      <c r="K591" s="28" t="n">
        <v>37</v>
      </c>
      <c r="L591" s="28" t="n">
        <v>37</v>
      </c>
    </row>
    <row r="592" customFormat="false" ht="15.8" hidden="false" customHeight="false" outlineLevel="0" collapsed="false">
      <c r="A592" s="24" t="s">
        <v>7</v>
      </c>
      <c r="B592" s="24" t="s">
        <v>50</v>
      </c>
      <c r="C592" s="24" t="s">
        <v>1663</v>
      </c>
      <c r="D592" s="0" t="str">
        <f aca="false">VLOOKUP(A592,Nomenclature!$D$1:$E$9,2,0)</f>
        <v>01</v>
      </c>
      <c r="E592" s="0" t="str">
        <f aca="false">VLOOKUP(B592,Nomenclature!$J$1:$K$97,2,0)</f>
        <v>45</v>
      </c>
      <c r="F592" s="0" t="str">
        <f aca="false">CONCATENATE(D592,E592)</f>
        <v>0145</v>
      </c>
      <c r="G592" s="30" t="n">
        <v>37</v>
      </c>
      <c r="H592" s="28" t="n">
        <v>37</v>
      </c>
      <c r="I592" s="28" t="n">
        <v>37</v>
      </c>
      <c r="J592" s="28" t="n">
        <v>37</v>
      </c>
      <c r="K592" s="28" t="n">
        <v>37</v>
      </c>
      <c r="L592" s="28" t="n">
        <v>37</v>
      </c>
    </row>
    <row r="593" customFormat="false" ht="15.8" hidden="false" customHeight="false" outlineLevel="0" collapsed="false">
      <c r="A593" s="24" t="s">
        <v>7</v>
      </c>
      <c r="B593" s="24" t="s">
        <v>51</v>
      </c>
      <c r="C593" s="24" t="s">
        <v>1663</v>
      </c>
      <c r="D593" s="0" t="str">
        <f aca="false">VLOOKUP(A593,Nomenclature!$D$1:$E$9,2,0)</f>
        <v>01</v>
      </c>
      <c r="E593" s="0" t="str">
        <f aca="false">VLOOKUP(B593,Nomenclature!$J$1:$K$97,2,0)</f>
        <v>83</v>
      </c>
      <c r="F593" s="0" t="str">
        <f aca="false">CONCATENATE(D593,E593)</f>
        <v>0183</v>
      </c>
      <c r="G593" s="30" t="n">
        <v>37</v>
      </c>
      <c r="H593" s="28" t="n">
        <v>37</v>
      </c>
      <c r="I593" s="28" t="n">
        <v>37</v>
      </c>
      <c r="J593" s="28" t="n">
        <v>37</v>
      </c>
      <c r="K593" s="28" t="n">
        <v>37</v>
      </c>
      <c r="L593" s="28" t="n">
        <v>37</v>
      </c>
    </row>
    <row r="594" customFormat="false" ht="15.8" hidden="false" customHeight="false" outlineLevel="0" collapsed="false">
      <c r="A594" s="24" t="s">
        <v>7</v>
      </c>
      <c r="B594" s="24" t="s">
        <v>52</v>
      </c>
      <c r="C594" s="24" t="s">
        <v>1663</v>
      </c>
      <c r="D594" s="0" t="str">
        <f aca="false">VLOOKUP(A594,Nomenclature!$D$1:$E$9,2,0)</f>
        <v>01</v>
      </c>
      <c r="E594" s="0" t="str">
        <f aca="false">VLOOKUP(B594,Nomenclature!$J$1:$K$97,2,0)</f>
        <v>84</v>
      </c>
      <c r="F594" s="0" t="str">
        <f aca="false">CONCATENATE(D594,E594)</f>
        <v>0184</v>
      </c>
      <c r="G594" s="30" t="n">
        <v>37</v>
      </c>
      <c r="H594" s="28" t="n">
        <v>37</v>
      </c>
      <c r="I594" s="28" t="n">
        <v>37</v>
      </c>
      <c r="J594" s="28" t="n">
        <v>37</v>
      </c>
      <c r="K594" s="28" t="n">
        <v>37</v>
      </c>
      <c r="L594" s="28" t="n">
        <v>37</v>
      </c>
    </row>
    <row r="595" customFormat="false" ht="15.8" hidden="false" customHeight="false" outlineLevel="0" collapsed="false">
      <c r="A595" s="24" t="s">
        <v>7</v>
      </c>
      <c r="B595" s="24" t="s">
        <v>53</v>
      </c>
      <c r="C595" s="24" t="s">
        <v>1663</v>
      </c>
      <c r="D595" s="0" t="str">
        <f aca="false">VLOOKUP(A595,Nomenclature!$D$1:$E$9,2,0)</f>
        <v>01</v>
      </c>
      <c r="E595" s="0" t="str">
        <f aca="false">VLOOKUP(B595,Nomenclature!$J$1:$K$97,2,0)</f>
        <v>85</v>
      </c>
      <c r="F595" s="0" t="str">
        <f aca="false">CONCATENATE(D595,E595)</f>
        <v>0185</v>
      </c>
      <c r="G595" s="30" t="n">
        <v>37</v>
      </c>
      <c r="H595" s="28" t="n">
        <v>37</v>
      </c>
      <c r="I595" s="28" t="n">
        <v>37</v>
      </c>
      <c r="J595" s="28" t="n">
        <v>37</v>
      </c>
      <c r="K595" s="28" t="n">
        <v>37</v>
      </c>
      <c r="L595" s="28" t="n">
        <v>37</v>
      </c>
    </row>
    <row r="596" customFormat="false" ht="15.8" hidden="false" customHeight="false" outlineLevel="0" collapsed="false">
      <c r="A596" s="24" t="s">
        <v>14</v>
      </c>
      <c r="B596" s="24" t="s">
        <v>54</v>
      </c>
      <c r="C596" s="24" t="s">
        <v>1663</v>
      </c>
      <c r="D596" s="0" t="str">
        <f aca="false">VLOOKUP(A596,Nomenclature!$D$1:$E$9,2,0)</f>
        <v>02</v>
      </c>
      <c r="E596" s="0" t="str">
        <f aca="false">VLOOKUP(B596,Nomenclature!$J$1:$K$97,2,0)</f>
        <v>16</v>
      </c>
      <c r="F596" s="0" t="str">
        <f aca="false">CONCATENATE(D596,E596)</f>
        <v>0216</v>
      </c>
      <c r="G596" s="30" t="n">
        <v>2.838896456</v>
      </c>
      <c r="H596" s="28" t="n">
        <v>2.838896456</v>
      </c>
      <c r="I596" s="28" t="n">
        <v>2.838896456</v>
      </c>
      <c r="J596" s="28" t="n">
        <v>2.838896456</v>
      </c>
      <c r="K596" s="28" t="n">
        <v>2.838896456</v>
      </c>
      <c r="L596" s="28" t="n">
        <v>2.838896456</v>
      </c>
    </row>
    <row r="597" customFormat="false" ht="15.8" hidden="false" customHeight="false" outlineLevel="0" collapsed="false">
      <c r="A597" s="24" t="s">
        <v>14</v>
      </c>
      <c r="B597" s="24" t="s">
        <v>57</v>
      </c>
      <c r="C597" s="24" t="s">
        <v>1663</v>
      </c>
      <c r="D597" s="0" t="str">
        <f aca="false">VLOOKUP(A597,Nomenclature!$D$1:$E$9,2,0)</f>
        <v>02</v>
      </c>
      <c r="E597" s="0" t="str">
        <f aca="false">VLOOKUP(B597,Nomenclature!$J$1:$K$97,2,0)</f>
        <v>20</v>
      </c>
      <c r="F597" s="0" t="str">
        <f aca="false">CONCATENATE(D597,E597)</f>
        <v>0220</v>
      </c>
      <c r="G597" s="30" t="n">
        <v>2.980341982</v>
      </c>
      <c r="H597" s="28" t="n">
        <v>2.980341982</v>
      </c>
      <c r="I597" s="28" t="n">
        <v>2.980341982</v>
      </c>
      <c r="J597" s="28" t="n">
        <v>2.980341982</v>
      </c>
      <c r="K597" s="28" t="n">
        <v>2.980341982</v>
      </c>
      <c r="L597" s="28" t="n">
        <v>2.980341982</v>
      </c>
    </row>
    <row r="598" customFormat="false" ht="15.8" hidden="false" customHeight="false" outlineLevel="0" collapsed="false">
      <c r="A598" s="24" t="s">
        <v>14</v>
      </c>
      <c r="B598" s="24" t="s">
        <v>58</v>
      </c>
      <c r="C598" s="24" t="s">
        <v>1663</v>
      </c>
      <c r="D598" s="0" t="str">
        <f aca="false">VLOOKUP(A598,Nomenclature!$D$1:$E$9,2,0)</f>
        <v>02</v>
      </c>
      <c r="E598" s="0" t="str">
        <f aca="false">VLOOKUP(B598,Nomenclature!$J$1:$K$97,2,0)</f>
        <v>21</v>
      </c>
      <c r="F598" s="0" t="str">
        <f aca="false">CONCATENATE(D598,E598)</f>
        <v>0221</v>
      </c>
      <c r="G598" s="30" t="n">
        <v>2.94828324676579</v>
      </c>
      <c r="H598" s="28" t="n">
        <v>2.94828324676579</v>
      </c>
      <c r="I598" s="28" t="n">
        <v>2.94828324676579</v>
      </c>
      <c r="J598" s="28" t="n">
        <v>2.94828324676579</v>
      </c>
      <c r="K598" s="28" t="n">
        <v>2.94828324676579</v>
      </c>
      <c r="L598" s="28" t="n">
        <v>2.94828324676579</v>
      </c>
    </row>
    <row r="599" customFormat="false" ht="15.8" hidden="false" customHeight="false" outlineLevel="0" collapsed="false">
      <c r="A599" s="24" t="s">
        <v>14</v>
      </c>
      <c r="B599" s="24" t="s">
        <v>59</v>
      </c>
      <c r="C599" s="24" t="s">
        <v>1663</v>
      </c>
      <c r="D599" s="0" t="str">
        <f aca="false">VLOOKUP(A599,Nomenclature!$D$1:$E$9,2,0)</f>
        <v>02</v>
      </c>
      <c r="E599" s="0" t="str">
        <f aca="false">VLOOKUP(B599,Nomenclature!$J$1:$K$97,2,0)</f>
        <v>22</v>
      </c>
      <c r="F599" s="0" t="str">
        <f aca="false">CONCATENATE(D599,E599)</f>
        <v>0222</v>
      </c>
      <c r="G599" s="30" t="n">
        <v>2.980341982</v>
      </c>
      <c r="H599" s="28" t="n">
        <v>2.980341982</v>
      </c>
      <c r="I599" s="28" t="n">
        <v>2.980341982</v>
      </c>
      <c r="J599" s="28" t="n">
        <v>2.980341982</v>
      </c>
      <c r="K599" s="28" t="n">
        <v>2.980341982</v>
      </c>
      <c r="L599" s="28" t="n">
        <v>2.980341982</v>
      </c>
    </row>
    <row r="600" customFormat="false" ht="15.8" hidden="false" customHeight="false" outlineLevel="0" collapsed="false">
      <c r="A600" s="24" t="s">
        <v>14</v>
      </c>
      <c r="B600" s="24" t="s">
        <v>60</v>
      </c>
      <c r="C600" s="24" t="s">
        <v>1663</v>
      </c>
      <c r="D600" s="0" t="str">
        <f aca="false">VLOOKUP(A600,Nomenclature!$D$1:$E$9,2,0)</f>
        <v>02</v>
      </c>
      <c r="E600" s="0" t="str">
        <f aca="false">VLOOKUP(B600,Nomenclature!$J$1:$K$97,2,0)</f>
        <v>23</v>
      </c>
      <c r="F600" s="0" t="str">
        <f aca="false">CONCATENATE(D600,E600)</f>
        <v>0223</v>
      </c>
      <c r="G600" s="30" t="n">
        <v>2.45770450800789</v>
      </c>
      <c r="H600" s="28" t="n">
        <v>2.45770450800789</v>
      </c>
      <c r="I600" s="28" t="n">
        <v>2.45770450800789</v>
      </c>
      <c r="J600" s="28" t="n">
        <v>2.45770450800789</v>
      </c>
      <c r="K600" s="28" t="n">
        <v>2.45770450800789</v>
      </c>
      <c r="L600" s="28" t="n">
        <v>2.45770450800789</v>
      </c>
    </row>
    <row r="601" customFormat="false" ht="15.8" hidden="false" customHeight="false" outlineLevel="0" collapsed="false">
      <c r="A601" s="24" t="s">
        <v>14</v>
      </c>
      <c r="B601" s="24" t="s">
        <v>61</v>
      </c>
      <c r="C601" s="24" t="s">
        <v>1663</v>
      </c>
      <c r="D601" s="0" t="str">
        <f aca="false">VLOOKUP(A601,Nomenclature!$D$1:$E$9,2,0)</f>
        <v>02</v>
      </c>
      <c r="E601" s="0" t="str">
        <f aca="false">VLOOKUP(B601,Nomenclature!$J$1:$K$97,2,0)</f>
        <v>24</v>
      </c>
      <c r="F601" s="0" t="str">
        <f aca="false">CONCATENATE(D601,E601)</f>
        <v>0224</v>
      </c>
      <c r="G601" s="30" t="n">
        <v>2.51404772701579</v>
      </c>
      <c r="H601" s="28" t="n">
        <v>2.51404772701579</v>
      </c>
      <c r="I601" s="28" t="n">
        <v>2.51404772701579</v>
      </c>
      <c r="J601" s="28" t="n">
        <v>2.51404772701579</v>
      </c>
      <c r="K601" s="28" t="n">
        <v>2.51404772701579</v>
      </c>
      <c r="L601" s="28" t="n">
        <v>2.51404772701579</v>
      </c>
    </row>
    <row r="602" customFormat="false" ht="15.8" hidden="false" customHeight="false" outlineLevel="0" collapsed="false">
      <c r="A602" s="24" t="s">
        <v>14</v>
      </c>
      <c r="B602" s="24" t="s">
        <v>62</v>
      </c>
      <c r="C602" s="24" t="s">
        <v>1663</v>
      </c>
      <c r="D602" s="0" t="str">
        <f aca="false">VLOOKUP(A602,Nomenclature!$D$1:$E$9,2,0)</f>
        <v>02</v>
      </c>
      <c r="E602" s="0" t="str">
        <f aca="false">VLOOKUP(B602,Nomenclature!$J$1:$K$97,2,0)</f>
        <v>25</v>
      </c>
      <c r="F602" s="0" t="str">
        <f aca="false">CONCATENATE(D602,E602)</f>
        <v>0225</v>
      </c>
      <c r="G602" s="30" t="n">
        <v>2.85210704106316</v>
      </c>
      <c r="H602" s="28" t="n">
        <v>2.85210704106316</v>
      </c>
      <c r="I602" s="28" t="n">
        <v>2.85210704106316</v>
      </c>
      <c r="J602" s="28" t="n">
        <v>2.85210704106316</v>
      </c>
      <c r="K602" s="28" t="n">
        <v>2.85210704106316</v>
      </c>
      <c r="L602" s="28" t="n">
        <v>2.85210704106316</v>
      </c>
    </row>
    <row r="603" customFormat="false" ht="15.8" hidden="false" customHeight="false" outlineLevel="0" collapsed="false">
      <c r="A603" s="24" t="s">
        <v>14</v>
      </c>
      <c r="B603" s="24" t="s">
        <v>63</v>
      </c>
      <c r="C603" s="24" t="s">
        <v>1663</v>
      </c>
      <c r="D603" s="0" t="str">
        <f aca="false">VLOOKUP(A603,Nomenclature!$D$1:$E$9,2,0)</f>
        <v>02</v>
      </c>
      <c r="E603" s="0" t="str">
        <f aca="false">VLOOKUP(B603,Nomenclature!$J$1:$K$97,2,0)</f>
        <v>29</v>
      </c>
      <c r="F603" s="0" t="str">
        <f aca="false">CONCATENATE(D603,E603)</f>
        <v>0229</v>
      </c>
      <c r="G603" s="30" t="n">
        <v>3.265049879</v>
      </c>
      <c r="H603" s="28" t="n">
        <v>3.265049879</v>
      </c>
      <c r="I603" s="28" t="n">
        <v>3.265049879</v>
      </c>
      <c r="J603" s="28" t="n">
        <v>3.265049879</v>
      </c>
      <c r="K603" s="28" t="n">
        <v>3.265049879</v>
      </c>
      <c r="L603" s="28" t="n">
        <v>3.265049879</v>
      </c>
    </row>
    <row r="604" customFormat="false" ht="15.8" hidden="false" customHeight="false" outlineLevel="0" collapsed="false">
      <c r="A604" s="24" t="s">
        <v>14</v>
      </c>
      <c r="B604" s="24" t="s">
        <v>64</v>
      </c>
      <c r="C604" s="24" t="s">
        <v>1663</v>
      </c>
      <c r="D604" s="0" t="str">
        <f aca="false">VLOOKUP(A604,Nomenclature!$D$1:$E$9,2,0)</f>
        <v>02</v>
      </c>
      <c r="E604" s="0" t="str">
        <f aca="false">VLOOKUP(B604,Nomenclature!$J$1:$K$97,2,0)</f>
        <v>30</v>
      </c>
      <c r="F604" s="0" t="str">
        <f aca="false">CONCATENATE(D604,E604)</f>
        <v>0230</v>
      </c>
      <c r="G604" s="30" t="n">
        <v>3.265049879</v>
      </c>
      <c r="H604" s="28" t="n">
        <v>3.265049879</v>
      </c>
      <c r="I604" s="28" t="n">
        <v>3.265049879</v>
      </c>
      <c r="J604" s="28" t="n">
        <v>3.265049879</v>
      </c>
      <c r="K604" s="28" t="n">
        <v>3.265049879</v>
      </c>
      <c r="L604" s="28" t="n">
        <v>3.265049879</v>
      </c>
    </row>
    <row r="605" customFormat="false" ht="15.8" hidden="false" customHeight="false" outlineLevel="0" collapsed="false">
      <c r="A605" s="24" t="s">
        <v>14</v>
      </c>
      <c r="B605" s="24" t="s">
        <v>65</v>
      </c>
      <c r="C605" s="24" t="s">
        <v>1663</v>
      </c>
      <c r="D605" s="0" t="str">
        <f aca="false">VLOOKUP(A605,Nomenclature!$D$1:$E$9,2,0)</f>
        <v>02</v>
      </c>
      <c r="E605" s="0" t="str">
        <f aca="false">VLOOKUP(B605,Nomenclature!$J$1:$K$97,2,0)</f>
        <v>31</v>
      </c>
      <c r="F605" s="0" t="str">
        <f aca="false">CONCATENATE(D605,E605)</f>
        <v>0231</v>
      </c>
      <c r="G605" s="30" t="n">
        <v>2.838896456</v>
      </c>
      <c r="H605" s="28" t="n">
        <v>2.838896456</v>
      </c>
      <c r="I605" s="28" t="n">
        <v>2.838896456</v>
      </c>
      <c r="J605" s="28" t="n">
        <v>2.838896456</v>
      </c>
      <c r="K605" s="28" t="n">
        <v>2.838896456</v>
      </c>
      <c r="L605" s="28" t="n">
        <v>2.838896456</v>
      </c>
    </row>
    <row r="606" customFormat="false" ht="15.8" hidden="false" customHeight="false" outlineLevel="0" collapsed="false">
      <c r="A606" s="24" t="s">
        <v>14</v>
      </c>
      <c r="B606" s="24" t="s">
        <v>66</v>
      </c>
      <c r="C606" s="24" t="s">
        <v>1663</v>
      </c>
      <c r="D606" s="0" t="str">
        <f aca="false">VLOOKUP(A606,Nomenclature!$D$1:$E$9,2,0)</f>
        <v>02</v>
      </c>
      <c r="E606" s="0" t="str">
        <f aca="false">VLOOKUP(B606,Nomenclature!$J$1:$K$97,2,0)</f>
        <v>37</v>
      </c>
      <c r="F606" s="0" t="str">
        <f aca="false">CONCATENATE(D606,E606)</f>
        <v>0237</v>
      </c>
      <c r="G606" s="30" t="n">
        <v>2.85210704106316</v>
      </c>
      <c r="H606" s="28" t="n">
        <v>2.85210704106316</v>
      </c>
      <c r="I606" s="28" t="n">
        <v>2.85210704106316</v>
      </c>
      <c r="J606" s="28" t="n">
        <v>2.85210704106316</v>
      </c>
      <c r="K606" s="28" t="n">
        <v>2.85210704106316</v>
      </c>
      <c r="L606" s="28" t="n">
        <v>2.85210704106316</v>
      </c>
    </row>
    <row r="607" customFormat="false" ht="15.8" hidden="false" customHeight="false" outlineLevel="0" collapsed="false">
      <c r="A607" s="24" t="s">
        <v>14</v>
      </c>
      <c r="B607" s="24" t="s">
        <v>67</v>
      </c>
      <c r="C607" s="24" t="s">
        <v>1663</v>
      </c>
      <c r="D607" s="0" t="str">
        <f aca="false">VLOOKUP(A607,Nomenclature!$D$1:$E$9,2,0)</f>
        <v>02</v>
      </c>
      <c r="E607" s="0" t="str">
        <f aca="false">VLOOKUP(B607,Nomenclature!$J$1:$K$97,2,0)</f>
        <v>38</v>
      </c>
      <c r="F607" s="0" t="str">
        <f aca="false">CONCATENATE(D607,E607)</f>
        <v>0238</v>
      </c>
      <c r="G607" s="30" t="n">
        <v>2.94828324676579</v>
      </c>
      <c r="H607" s="28" t="n">
        <v>2.94828324676579</v>
      </c>
      <c r="I607" s="28" t="n">
        <v>2.94828324676579</v>
      </c>
      <c r="J607" s="28" t="n">
        <v>2.94828324676579</v>
      </c>
      <c r="K607" s="28" t="n">
        <v>2.94828324676579</v>
      </c>
      <c r="L607" s="28" t="n">
        <v>2.94828324676579</v>
      </c>
    </row>
    <row r="608" customFormat="false" ht="15.8" hidden="false" customHeight="false" outlineLevel="0" collapsed="false">
      <c r="A608" s="24" t="s">
        <v>14</v>
      </c>
      <c r="B608" s="24" t="s">
        <v>68</v>
      </c>
      <c r="C608" s="24" t="s">
        <v>1663</v>
      </c>
      <c r="D608" s="0" t="str">
        <f aca="false">VLOOKUP(A608,Nomenclature!$D$1:$E$9,2,0)</f>
        <v>02</v>
      </c>
      <c r="E608" s="0" t="str">
        <f aca="false">VLOOKUP(B608,Nomenclature!$J$1:$K$97,2,0)</f>
        <v>39</v>
      </c>
      <c r="F608" s="0" t="str">
        <f aca="false">CONCATENATE(D608,E608)</f>
        <v>0239</v>
      </c>
      <c r="G608" s="30" t="n">
        <v>2.85210704106316</v>
      </c>
      <c r="H608" s="28" t="n">
        <v>2.85210704106316</v>
      </c>
      <c r="I608" s="28" t="n">
        <v>2.85210704106316</v>
      </c>
      <c r="J608" s="28" t="n">
        <v>2.85210704106316</v>
      </c>
      <c r="K608" s="28" t="n">
        <v>2.85210704106316</v>
      </c>
      <c r="L608" s="28" t="n">
        <v>2.85210704106316</v>
      </c>
    </row>
    <row r="609" customFormat="false" ht="15.8" hidden="false" customHeight="false" outlineLevel="0" collapsed="false">
      <c r="A609" s="24" t="s">
        <v>14</v>
      </c>
      <c r="B609" s="24" t="s">
        <v>69</v>
      </c>
      <c r="C609" s="24" t="s">
        <v>1663</v>
      </c>
      <c r="D609" s="0" t="str">
        <f aca="false">VLOOKUP(A609,Nomenclature!$D$1:$E$9,2,0)</f>
        <v>02</v>
      </c>
      <c r="E609" s="0" t="str">
        <f aca="false">VLOOKUP(B609,Nomenclature!$J$1:$K$97,2,0)</f>
        <v>40</v>
      </c>
      <c r="F609" s="0" t="str">
        <f aca="false">CONCATENATE(D609,E609)</f>
        <v>0240</v>
      </c>
      <c r="G609" s="30" t="n">
        <v>2.85210704106316</v>
      </c>
      <c r="H609" s="28" t="n">
        <v>2.85210704106316</v>
      </c>
      <c r="I609" s="28" t="n">
        <v>2.85210704106316</v>
      </c>
      <c r="J609" s="28" t="n">
        <v>2.85210704106316</v>
      </c>
      <c r="K609" s="28" t="n">
        <v>2.85210704106316</v>
      </c>
      <c r="L609" s="28" t="n">
        <v>2.85210704106316</v>
      </c>
    </row>
    <row r="610" customFormat="false" ht="15.8" hidden="false" customHeight="false" outlineLevel="0" collapsed="false">
      <c r="A610" s="24" t="s">
        <v>14</v>
      </c>
      <c r="B610" s="24" t="s">
        <v>70</v>
      </c>
      <c r="C610" s="24" t="s">
        <v>1663</v>
      </c>
      <c r="D610" s="0" t="str">
        <f aca="false">VLOOKUP(A610,Nomenclature!$D$1:$E$9,2,0)</f>
        <v>02</v>
      </c>
      <c r="E610" s="0" t="str">
        <f aca="false">VLOOKUP(B610,Nomenclature!$J$1:$K$97,2,0)</f>
        <v>53</v>
      </c>
      <c r="F610" s="0" t="str">
        <f aca="false">CONCATENATE(D610,E610)</f>
        <v>0253</v>
      </c>
      <c r="G610" s="30" t="n">
        <v>2.980341982</v>
      </c>
      <c r="H610" s="28" t="n">
        <v>2.980341982</v>
      </c>
      <c r="I610" s="28" t="n">
        <v>2.980341982</v>
      </c>
      <c r="J610" s="28" t="n">
        <v>2.980341982</v>
      </c>
      <c r="K610" s="28" t="n">
        <v>2.980341982</v>
      </c>
      <c r="L610" s="28" t="n">
        <v>2.980341982</v>
      </c>
    </row>
    <row r="611" customFormat="false" ht="15.8" hidden="false" customHeight="false" outlineLevel="0" collapsed="false">
      <c r="A611" s="24" t="s">
        <v>14</v>
      </c>
      <c r="B611" s="24" t="s">
        <v>71</v>
      </c>
      <c r="C611" s="24" t="s">
        <v>1663</v>
      </c>
      <c r="D611" s="0" t="str">
        <f aca="false">VLOOKUP(A611,Nomenclature!$D$1:$E$9,2,0)</f>
        <v>02</v>
      </c>
      <c r="E611" s="0" t="str">
        <f aca="false">VLOOKUP(B611,Nomenclature!$J$1:$K$97,2,0)</f>
        <v>54</v>
      </c>
      <c r="F611" s="0" t="str">
        <f aca="false">CONCATENATE(D611,E611)</f>
        <v>0254</v>
      </c>
      <c r="G611" s="30" t="n">
        <v>2.980341982</v>
      </c>
      <c r="H611" s="28" t="n">
        <v>2.980341982</v>
      </c>
      <c r="I611" s="28" t="n">
        <v>2.980341982</v>
      </c>
      <c r="J611" s="28" t="n">
        <v>2.980341982</v>
      </c>
      <c r="K611" s="28" t="n">
        <v>2.980341982</v>
      </c>
      <c r="L611" s="28" t="n">
        <v>2.980341982</v>
      </c>
    </row>
    <row r="612" customFormat="false" ht="15.8" hidden="false" customHeight="false" outlineLevel="0" collapsed="false">
      <c r="A612" s="24" t="s">
        <v>14</v>
      </c>
      <c r="B612" s="24" t="s">
        <v>72</v>
      </c>
      <c r="C612" s="24" t="s">
        <v>1663</v>
      </c>
      <c r="D612" s="0" t="str">
        <f aca="false">VLOOKUP(A612,Nomenclature!$D$1:$E$9,2,0)</f>
        <v>02</v>
      </c>
      <c r="E612" s="0" t="str">
        <f aca="false">VLOOKUP(B612,Nomenclature!$J$1:$K$97,2,0)</f>
        <v>55</v>
      </c>
      <c r="F612" s="0" t="str">
        <f aca="false">CONCATENATE(D612,E612)</f>
        <v>0255</v>
      </c>
      <c r="G612" s="30" t="n">
        <v>2.980341982</v>
      </c>
      <c r="H612" s="28" t="n">
        <v>2.980341982</v>
      </c>
      <c r="I612" s="28" t="n">
        <v>2.980341982</v>
      </c>
      <c r="J612" s="28" t="n">
        <v>2.980341982</v>
      </c>
      <c r="K612" s="28" t="n">
        <v>2.980341982</v>
      </c>
      <c r="L612" s="28" t="n">
        <v>2.980341982</v>
      </c>
    </row>
    <row r="613" customFormat="false" ht="15.8" hidden="false" customHeight="false" outlineLevel="0" collapsed="false">
      <c r="A613" s="24" t="s">
        <v>14</v>
      </c>
      <c r="B613" s="24" t="s">
        <v>73</v>
      </c>
      <c r="C613" s="24" t="s">
        <v>1663</v>
      </c>
      <c r="D613" s="0" t="str">
        <f aca="false">VLOOKUP(A613,Nomenclature!$D$1:$E$9,2,0)</f>
        <v>02</v>
      </c>
      <c r="E613" s="0" t="str">
        <f aca="false">VLOOKUP(B613,Nomenclature!$J$1:$K$97,2,0)</f>
        <v>56</v>
      </c>
      <c r="F613" s="0" t="str">
        <f aca="false">CONCATENATE(D613,E613)</f>
        <v>0256</v>
      </c>
      <c r="G613" s="30" t="n">
        <v>2.401361289</v>
      </c>
      <c r="H613" s="28" t="n">
        <v>2.401361289</v>
      </c>
      <c r="I613" s="28" t="n">
        <v>2.401361289</v>
      </c>
      <c r="J613" s="28" t="n">
        <v>2.401361289</v>
      </c>
      <c r="K613" s="28" t="n">
        <v>2.401361289</v>
      </c>
      <c r="L613" s="28" t="n">
        <v>2.401361289</v>
      </c>
    </row>
    <row r="614" customFormat="false" ht="15.8" hidden="false" customHeight="false" outlineLevel="0" collapsed="false">
      <c r="A614" s="24" t="s">
        <v>14</v>
      </c>
      <c r="B614" s="24" t="s">
        <v>74</v>
      </c>
      <c r="C614" s="24" t="s">
        <v>1663</v>
      </c>
      <c r="D614" s="0" t="str">
        <f aca="false">VLOOKUP(A614,Nomenclature!$D$1:$E$9,2,0)</f>
        <v>02</v>
      </c>
      <c r="E614" s="0" t="str">
        <f aca="false">VLOOKUP(B614,Nomenclature!$J$1:$K$97,2,0)</f>
        <v>57</v>
      </c>
      <c r="F614" s="0" t="str">
        <f aca="false">CONCATENATE(D614,E614)</f>
        <v>0257</v>
      </c>
      <c r="G614" s="30" t="n">
        <v>2.401361289</v>
      </c>
      <c r="H614" s="28" t="n">
        <v>2.401361289</v>
      </c>
      <c r="I614" s="28" t="n">
        <v>2.401361289</v>
      </c>
      <c r="J614" s="28" t="n">
        <v>2.401361289</v>
      </c>
      <c r="K614" s="28" t="n">
        <v>2.401361289</v>
      </c>
      <c r="L614" s="28" t="n">
        <v>2.401361289</v>
      </c>
    </row>
    <row r="615" customFormat="false" ht="15.8" hidden="false" customHeight="false" outlineLevel="0" collapsed="false">
      <c r="A615" s="24" t="s">
        <v>14</v>
      </c>
      <c r="B615" s="24" t="s">
        <v>75</v>
      </c>
      <c r="C615" s="24" t="s">
        <v>1663</v>
      </c>
      <c r="D615" s="0" t="str">
        <f aca="false">VLOOKUP(A615,Nomenclature!$D$1:$E$9,2,0)</f>
        <v>02</v>
      </c>
      <c r="E615" s="0" t="str">
        <f aca="false">VLOOKUP(B615,Nomenclature!$J$1:$K$97,2,0)</f>
        <v>58</v>
      </c>
      <c r="F615" s="0" t="str">
        <f aca="false">CONCATENATE(D615,E615)</f>
        <v>0258</v>
      </c>
      <c r="G615" s="30" t="n">
        <v>2.57039094602368</v>
      </c>
      <c r="H615" s="28" t="n">
        <v>2.57039094602368</v>
      </c>
      <c r="I615" s="28" t="n">
        <v>2.57039094602368</v>
      </c>
      <c r="J615" s="28" t="n">
        <v>2.57039094602368</v>
      </c>
      <c r="K615" s="28" t="n">
        <v>2.57039094602368</v>
      </c>
      <c r="L615" s="28" t="n">
        <v>2.57039094602368</v>
      </c>
    </row>
    <row r="616" customFormat="false" ht="15.8" hidden="false" customHeight="false" outlineLevel="0" collapsed="false">
      <c r="A616" s="24" t="s">
        <v>14</v>
      </c>
      <c r="B616" s="24" t="s">
        <v>76</v>
      </c>
      <c r="C616" s="24" t="s">
        <v>1663</v>
      </c>
      <c r="D616" s="0" t="str">
        <f aca="false">VLOOKUP(A616,Nomenclature!$D$1:$E$9,2,0)</f>
        <v>02</v>
      </c>
      <c r="E616" s="0" t="str">
        <f aca="false">VLOOKUP(B616,Nomenclature!$J$1:$K$97,2,0)</f>
        <v>62</v>
      </c>
      <c r="F616" s="0" t="str">
        <f aca="false">CONCATENATE(D616,E616)</f>
        <v>0262</v>
      </c>
      <c r="G616" s="30" t="n">
        <v>2.838896456</v>
      </c>
      <c r="H616" s="28" t="n">
        <v>2.838896456</v>
      </c>
      <c r="I616" s="28" t="n">
        <v>2.838896456</v>
      </c>
      <c r="J616" s="28" t="n">
        <v>2.838896456</v>
      </c>
      <c r="K616" s="28" t="n">
        <v>2.838896456</v>
      </c>
      <c r="L616" s="28" t="n">
        <v>2.838896456</v>
      </c>
    </row>
    <row r="617" customFormat="false" ht="15.8" hidden="false" customHeight="false" outlineLevel="0" collapsed="false">
      <c r="A617" s="24" t="s">
        <v>14</v>
      </c>
      <c r="B617" s="24" t="s">
        <v>77</v>
      </c>
      <c r="C617" s="24" t="s">
        <v>1663</v>
      </c>
      <c r="D617" s="0" t="str">
        <f aca="false">VLOOKUP(A617,Nomenclature!$D$1:$E$9,2,0)</f>
        <v>02</v>
      </c>
      <c r="E617" s="0" t="str">
        <f aca="false">VLOOKUP(B617,Nomenclature!$J$1:$K$97,2,0)</f>
        <v>67</v>
      </c>
      <c r="F617" s="0" t="str">
        <f aca="false">CONCATENATE(D617,E617)</f>
        <v>0267</v>
      </c>
      <c r="G617" s="30" t="n">
        <v>2.980341982</v>
      </c>
      <c r="H617" s="28" t="n">
        <v>2.980341982</v>
      </c>
      <c r="I617" s="28" t="n">
        <v>2.980341982</v>
      </c>
      <c r="J617" s="28" t="n">
        <v>2.980341982</v>
      </c>
      <c r="K617" s="28" t="n">
        <v>2.980341982</v>
      </c>
      <c r="L617" s="28" t="n">
        <v>2.980341982</v>
      </c>
    </row>
    <row r="618" customFormat="false" ht="15.8" hidden="false" customHeight="false" outlineLevel="0" collapsed="false">
      <c r="A618" s="24" t="s">
        <v>14</v>
      </c>
      <c r="B618" s="24" t="s">
        <v>78</v>
      </c>
      <c r="C618" s="24" t="s">
        <v>1663</v>
      </c>
      <c r="D618" s="0" t="str">
        <f aca="false">VLOOKUP(A618,Nomenclature!$D$1:$E$9,2,0)</f>
        <v>02</v>
      </c>
      <c r="E618" s="0" t="str">
        <f aca="false">VLOOKUP(B618,Nomenclature!$J$1:$K$97,2,0)</f>
        <v>68</v>
      </c>
      <c r="F618" s="0" t="str">
        <f aca="false">CONCATENATE(D618,E618)</f>
        <v>0268</v>
      </c>
      <c r="G618" s="30" t="n">
        <v>2.980341982</v>
      </c>
      <c r="H618" s="28" t="n">
        <v>2.980341982</v>
      </c>
      <c r="I618" s="28" t="n">
        <v>2.980341982</v>
      </c>
      <c r="J618" s="28" t="n">
        <v>2.980341982</v>
      </c>
      <c r="K618" s="28" t="n">
        <v>2.980341982</v>
      </c>
      <c r="L618" s="28" t="n">
        <v>2.980341982</v>
      </c>
    </row>
    <row r="619" customFormat="false" ht="15.8" hidden="false" customHeight="false" outlineLevel="0" collapsed="false">
      <c r="A619" s="24" t="s">
        <v>14</v>
      </c>
      <c r="B619" s="24" t="s">
        <v>79</v>
      </c>
      <c r="C619" s="24" t="s">
        <v>1663</v>
      </c>
      <c r="D619" s="0" t="str">
        <f aca="false">VLOOKUP(A619,Nomenclature!$D$1:$E$9,2,0)</f>
        <v>02</v>
      </c>
      <c r="E619" s="0" t="str">
        <f aca="false">VLOOKUP(B619,Nomenclature!$J$1:$K$97,2,0)</f>
        <v>69</v>
      </c>
      <c r="F619" s="0" t="str">
        <f aca="false">CONCATENATE(D619,E619)</f>
        <v>0269</v>
      </c>
      <c r="G619" s="30" t="n">
        <v>2.980341982</v>
      </c>
      <c r="H619" s="28" t="n">
        <v>2.980341982</v>
      </c>
      <c r="I619" s="28" t="n">
        <v>2.980341982</v>
      </c>
      <c r="J619" s="28" t="n">
        <v>2.980341982</v>
      </c>
      <c r="K619" s="28" t="n">
        <v>2.980341982</v>
      </c>
      <c r="L619" s="28" t="n">
        <v>2.980341982</v>
      </c>
    </row>
    <row r="620" customFormat="false" ht="15.8" hidden="false" customHeight="false" outlineLevel="0" collapsed="false">
      <c r="A620" s="24" t="s">
        <v>14</v>
      </c>
      <c r="B620" s="24" t="s">
        <v>80</v>
      </c>
      <c r="C620" s="24" t="s">
        <v>1663</v>
      </c>
      <c r="D620" s="0" t="str">
        <f aca="false">VLOOKUP(A620,Nomenclature!$D$1:$E$9,2,0)</f>
        <v>02</v>
      </c>
      <c r="E620" s="0" t="str">
        <f aca="false">VLOOKUP(B620,Nomenclature!$J$1:$K$97,2,0)</f>
        <v>70</v>
      </c>
      <c r="F620" s="0" t="str">
        <f aca="false">CONCATENATE(D620,E620)</f>
        <v>0270</v>
      </c>
      <c r="G620" s="30" t="n">
        <v>2.401361289</v>
      </c>
      <c r="H620" s="28" t="n">
        <v>2.401361289</v>
      </c>
      <c r="I620" s="28" t="n">
        <v>2.401361289</v>
      </c>
      <c r="J620" s="28" t="n">
        <v>2.401361289</v>
      </c>
      <c r="K620" s="28" t="n">
        <v>2.401361289</v>
      </c>
      <c r="L620" s="28" t="n">
        <v>2.401361289</v>
      </c>
    </row>
    <row r="621" customFormat="false" ht="15.8" hidden="false" customHeight="false" outlineLevel="0" collapsed="false">
      <c r="A621" s="24" t="s">
        <v>14</v>
      </c>
      <c r="B621" s="24" t="s">
        <v>81</v>
      </c>
      <c r="C621" s="24" t="s">
        <v>1663</v>
      </c>
      <c r="D621" s="0" t="str">
        <f aca="false">VLOOKUP(A621,Nomenclature!$D$1:$E$9,2,0)</f>
        <v>02</v>
      </c>
      <c r="E621" s="0" t="str">
        <f aca="false">VLOOKUP(B621,Nomenclature!$J$1:$K$97,2,0)</f>
        <v>71</v>
      </c>
      <c r="F621" s="0" t="str">
        <f aca="false">CONCATENATE(D621,E621)</f>
        <v>0271</v>
      </c>
      <c r="G621" s="30" t="n">
        <v>2.401361289</v>
      </c>
      <c r="H621" s="28" t="n">
        <v>2.401361289</v>
      </c>
      <c r="I621" s="28" t="n">
        <v>2.401361289</v>
      </c>
      <c r="J621" s="28" t="n">
        <v>2.401361289</v>
      </c>
      <c r="K621" s="28" t="n">
        <v>2.401361289</v>
      </c>
      <c r="L621" s="28" t="n">
        <v>2.401361289</v>
      </c>
    </row>
    <row r="622" customFormat="false" ht="15.8" hidden="false" customHeight="false" outlineLevel="0" collapsed="false">
      <c r="A622" s="24" t="s">
        <v>14</v>
      </c>
      <c r="B622" s="24" t="s">
        <v>82</v>
      </c>
      <c r="C622" s="24" t="s">
        <v>1663</v>
      </c>
      <c r="D622" s="0" t="str">
        <f aca="false">VLOOKUP(A622,Nomenclature!$D$1:$E$9,2,0)</f>
        <v>02</v>
      </c>
      <c r="E622" s="0" t="str">
        <f aca="false">VLOOKUP(B622,Nomenclature!$J$1:$K$97,2,0)</f>
        <v>72</v>
      </c>
      <c r="F622" s="0" t="str">
        <f aca="false">CONCATENATE(D622,E622)</f>
        <v>0272</v>
      </c>
      <c r="G622" s="30" t="n">
        <v>2.85210704106316</v>
      </c>
      <c r="H622" s="28" t="n">
        <v>2.85210704106316</v>
      </c>
      <c r="I622" s="28" t="n">
        <v>2.85210704106316</v>
      </c>
      <c r="J622" s="28" t="n">
        <v>2.85210704106316</v>
      </c>
      <c r="K622" s="28" t="n">
        <v>2.85210704106316</v>
      </c>
      <c r="L622" s="28" t="n">
        <v>2.85210704106316</v>
      </c>
    </row>
    <row r="623" customFormat="false" ht="15.8" hidden="false" customHeight="false" outlineLevel="0" collapsed="false">
      <c r="A623" s="24" t="s">
        <v>14</v>
      </c>
      <c r="B623" s="24" t="s">
        <v>83</v>
      </c>
      <c r="C623" s="24" t="s">
        <v>1663</v>
      </c>
      <c r="D623" s="0" t="str">
        <f aca="false">VLOOKUP(A623,Nomenclature!$D$1:$E$9,2,0)</f>
        <v>02</v>
      </c>
      <c r="E623" s="0" t="str">
        <f aca="false">VLOOKUP(B623,Nomenclature!$J$1:$K$97,2,0)</f>
        <v>77</v>
      </c>
      <c r="F623" s="0" t="str">
        <f aca="false">CONCATENATE(D623,E623)</f>
        <v>0277</v>
      </c>
      <c r="G623" s="30" t="n">
        <v>3.265049879</v>
      </c>
      <c r="H623" s="28" t="n">
        <v>3.265049879</v>
      </c>
      <c r="I623" s="28" t="n">
        <v>3.265049879</v>
      </c>
      <c r="J623" s="28" t="n">
        <v>3.265049879</v>
      </c>
      <c r="K623" s="28" t="n">
        <v>3.265049879</v>
      </c>
      <c r="L623" s="28" t="n">
        <v>3.265049879</v>
      </c>
    </row>
    <row r="624" customFormat="false" ht="15.8" hidden="false" customHeight="false" outlineLevel="0" collapsed="false">
      <c r="A624" s="24" t="s">
        <v>14</v>
      </c>
      <c r="B624" s="24" t="s">
        <v>84</v>
      </c>
      <c r="C624" s="24" t="s">
        <v>1663</v>
      </c>
      <c r="D624" s="0" t="str">
        <f aca="false">VLOOKUP(A624,Nomenclature!$D$1:$E$9,2,0)</f>
        <v>02</v>
      </c>
      <c r="E624" s="0" t="str">
        <f aca="false">VLOOKUP(B624,Nomenclature!$J$1:$K$97,2,0)</f>
        <v>78</v>
      </c>
      <c r="F624" s="0" t="str">
        <f aca="false">CONCATENATE(D624,E624)</f>
        <v>0278</v>
      </c>
      <c r="G624" s="30" t="n">
        <v>3.265049879</v>
      </c>
      <c r="H624" s="28" t="n">
        <v>3.265049879</v>
      </c>
      <c r="I624" s="28" t="n">
        <v>3.265049879</v>
      </c>
      <c r="J624" s="28" t="n">
        <v>3.265049879</v>
      </c>
      <c r="K624" s="28" t="n">
        <v>3.265049879</v>
      </c>
      <c r="L624" s="28" t="n">
        <v>3.265049879</v>
      </c>
    </row>
    <row r="625" customFormat="false" ht="15.8" hidden="false" customHeight="false" outlineLevel="0" collapsed="false">
      <c r="A625" s="24" t="s">
        <v>14</v>
      </c>
      <c r="B625" s="24" t="s">
        <v>85</v>
      </c>
      <c r="C625" s="24" t="s">
        <v>1663</v>
      </c>
      <c r="D625" s="0" t="str">
        <f aca="false">VLOOKUP(A625,Nomenclature!$D$1:$E$9,2,0)</f>
        <v>02</v>
      </c>
      <c r="E625" s="0" t="str">
        <f aca="false">VLOOKUP(B625,Nomenclature!$J$1:$K$97,2,0)</f>
        <v>79</v>
      </c>
      <c r="F625" s="0" t="str">
        <f aca="false">CONCATENATE(D625,E625)</f>
        <v>0279</v>
      </c>
      <c r="G625" s="30" t="n">
        <v>2.838896456</v>
      </c>
      <c r="H625" s="28" t="n">
        <v>2.838896456</v>
      </c>
      <c r="I625" s="28" t="n">
        <v>2.838896456</v>
      </c>
      <c r="J625" s="28" t="n">
        <v>2.838896456</v>
      </c>
      <c r="K625" s="28" t="n">
        <v>2.838896456</v>
      </c>
      <c r="L625" s="28" t="n">
        <v>2.838896456</v>
      </c>
    </row>
    <row r="626" customFormat="false" ht="15.8" hidden="false" customHeight="false" outlineLevel="0" collapsed="false">
      <c r="A626" s="24" t="s">
        <v>15</v>
      </c>
      <c r="B626" s="24" t="s">
        <v>86</v>
      </c>
      <c r="C626" s="24" t="s">
        <v>1663</v>
      </c>
      <c r="D626" s="0" t="str">
        <f aca="false">VLOOKUP(A626,Nomenclature!$D$1:$E$9,2,0)</f>
        <v>03</v>
      </c>
      <c r="E626" s="0" t="str">
        <f aca="false">VLOOKUP(B626,Nomenclature!$J$1:$K$97,2,0)</f>
        <v>09</v>
      </c>
      <c r="F626" s="0" t="str">
        <f aca="false">CONCATENATE(D626,E626)</f>
        <v>0309</v>
      </c>
      <c r="G626" s="30" t="n">
        <v>1.4</v>
      </c>
      <c r="H626" s="28" t="n">
        <v>1.4</v>
      </c>
      <c r="I626" s="28" t="n">
        <v>1.4</v>
      </c>
      <c r="J626" s="28" t="n">
        <v>1.4</v>
      </c>
      <c r="K626" s="28" t="n">
        <v>1.4</v>
      </c>
      <c r="L626" s="28" t="n">
        <v>1.4</v>
      </c>
    </row>
    <row r="627" customFormat="false" ht="15.8" hidden="false" customHeight="false" outlineLevel="0" collapsed="false">
      <c r="A627" s="24" t="s">
        <v>15</v>
      </c>
      <c r="B627" s="24" t="s">
        <v>87</v>
      </c>
      <c r="C627" s="24" t="s">
        <v>1663</v>
      </c>
      <c r="D627" s="0" t="str">
        <f aca="false">VLOOKUP(A627,Nomenclature!$D$1:$E$9,2,0)</f>
        <v>03</v>
      </c>
      <c r="E627" s="0" t="str">
        <f aca="false">VLOOKUP(B627,Nomenclature!$J$1:$K$97,2,0)</f>
        <v>12</v>
      </c>
      <c r="F627" s="0" t="str">
        <f aca="false">CONCATENATE(D627,E627)</f>
        <v>0312</v>
      </c>
      <c r="G627" s="30" t="n">
        <v>0.45</v>
      </c>
      <c r="H627" s="28" t="n">
        <v>0.45</v>
      </c>
      <c r="I627" s="28" t="n">
        <v>0.45</v>
      </c>
      <c r="J627" s="28" t="n">
        <v>0.45</v>
      </c>
      <c r="K627" s="28" t="n">
        <v>0.45</v>
      </c>
      <c r="L627" s="28" t="n">
        <v>0.45</v>
      </c>
    </row>
    <row r="628" customFormat="false" ht="15.8" hidden="false" customHeight="false" outlineLevel="0" collapsed="false">
      <c r="A628" s="24" t="s">
        <v>15</v>
      </c>
      <c r="B628" s="24" t="s">
        <v>88</v>
      </c>
      <c r="C628" s="24" t="s">
        <v>1663</v>
      </c>
      <c r="D628" s="0" t="str">
        <f aca="false">VLOOKUP(A628,Nomenclature!$D$1:$E$9,2,0)</f>
        <v>03</v>
      </c>
      <c r="E628" s="0" t="str">
        <f aca="false">VLOOKUP(B628,Nomenclature!$J$1:$K$97,2,0)</f>
        <v>15</v>
      </c>
      <c r="F628" s="0" t="str">
        <f aca="false">CONCATENATE(D628,E628)</f>
        <v>0315</v>
      </c>
      <c r="G628" s="30" t="n">
        <v>8.55430437709798</v>
      </c>
      <c r="H628" s="28" t="n">
        <v>8.55430437709798</v>
      </c>
      <c r="I628" s="28" t="n">
        <v>8.55430437709798</v>
      </c>
      <c r="J628" s="28" t="n">
        <v>8.55430437709798</v>
      </c>
      <c r="K628" s="28" t="n">
        <v>8.55430437709798</v>
      </c>
      <c r="L628" s="28" t="n">
        <v>8.55430437709798</v>
      </c>
    </row>
    <row r="629" customFormat="false" ht="15.8" hidden="false" customHeight="false" outlineLevel="0" collapsed="false">
      <c r="A629" s="24" t="s">
        <v>15</v>
      </c>
      <c r="B629" s="24" t="s">
        <v>89</v>
      </c>
      <c r="C629" s="24" t="s">
        <v>1663</v>
      </c>
      <c r="D629" s="0" t="str">
        <f aca="false">VLOOKUP(A629,Nomenclature!$D$1:$E$9,2,0)</f>
        <v>03</v>
      </c>
      <c r="E629" s="0" t="str">
        <f aca="false">VLOOKUP(B629,Nomenclature!$J$1:$K$97,2,0)</f>
        <v>17</v>
      </c>
      <c r="F629" s="0" t="str">
        <f aca="false">CONCATENATE(D629,E629)</f>
        <v>0317</v>
      </c>
      <c r="G629" s="30" t="n">
        <v>1.4</v>
      </c>
      <c r="H629" s="28" t="n">
        <v>1.4</v>
      </c>
      <c r="I629" s="28" t="n">
        <v>1.4</v>
      </c>
      <c r="J629" s="28" t="n">
        <v>1.4</v>
      </c>
      <c r="K629" s="28" t="n">
        <v>1.4</v>
      </c>
      <c r="L629" s="28" t="n">
        <v>1.4</v>
      </c>
    </row>
    <row r="630" customFormat="false" ht="15.8" hidden="false" customHeight="false" outlineLevel="0" collapsed="false">
      <c r="A630" s="24" t="s">
        <v>15</v>
      </c>
      <c r="B630" s="24" t="s">
        <v>90</v>
      </c>
      <c r="C630" s="24" t="s">
        <v>1663</v>
      </c>
      <c r="D630" s="0" t="str">
        <f aca="false">VLOOKUP(A630,Nomenclature!$D$1:$E$9,2,0)</f>
        <v>03</v>
      </c>
      <c r="E630" s="0" t="str">
        <f aca="false">VLOOKUP(B630,Nomenclature!$J$1:$K$97,2,0)</f>
        <v>19</v>
      </c>
      <c r="F630" s="0" t="str">
        <f aca="false">CONCATENATE(D630,E630)</f>
        <v>0319</v>
      </c>
      <c r="G630" s="30" t="n">
        <v>2.09</v>
      </c>
      <c r="H630" s="28" t="n">
        <v>2.09</v>
      </c>
      <c r="I630" s="28" t="n">
        <v>2.09</v>
      </c>
      <c r="J630" s="28" t="n">
        <v>2.09</v>
      </c>
      <c r="K630" s="28" t="n">
        <v>2.09</v>
      </c>
      <c r="L630" s="28" t="n">
        <v>2.09</v>
      </c>
    </row>
    <row r="631" customFormat="false" ht="15.8" hidden="false" customHeight="false" outlineLevel="0" collapsed="false">
      <c r="A631" s="24" t="s">
        <v>15</v>
      </c>
      <c r="B631" s="24" t="s">
        <v>91</v>
      </c>
      <c r="C631" s="24" t="s">
        <v>1663</v>
      </c>
      <c r="D631" s="0" t="str">
        <f aca="false">VLOOKUP(A631,Nomenclature!$D$1:$E$9,2,0)</f>
        <v>03</v>
      </c>
      <c r="E631" s="0" t="str">
        <f aca="false">VLOOKUP(B631,Nomenclature!$J$1:$K$97,2,0)</f>
        <v>26</v>
      </c>
      <c r="F631" s="0" t="str">
        <f aca="false">CONCATENATE(D631,E631)</f>
        <v>0326</v>
      </c>
      <c r="G631" s="30" t="n">
        <v>1.88681977287349</v>
      </c>
      <c r="H631" s="28" t="n">
        <v>1.88681977287349</v>
      </c>
      <c r="I631" s="28" t="n">
        <v>1.88681977287349</v>
      </c>
      <c r="J631" s="28" t="n">
        <v>1.88681977287349</v>
      </c>
      <c r="K631" s="28" t="n">
        <v>1.88681977287349</v>
      </c>
      <c r="L631" s="28" t="n">
        <v>1.88681977287349</v>
      </c>
    </row>
    <row r="632" customFormat="false" ht="15.8" hidden="false" customHeight="false" outlineLevel="0" collapsed="false">
      <c r="A632" s="24" t="s">
        <v>15</v>
      </c>
      <c r="B632" s="24" t="s">
        <v>92</v>
      </c>
      <c r="C632" s="24" t="s">
        <v>1663</v>
      </c>
      <c r="D632" s="0" t="str">
        <f aca="false">VLOOKUP(A632,Nomenclature!$D$1:$E$9,2,0)</f>
        <v>03</v>
      </c>
      <c r="E632" s="0" t="str">
        <f aca="false">VLOOKUP(B632,Nomenclature!$J$1:$K$97,2,0)</f>
        <v>27</v>
      </c>
      <c r="F632" s="0" t="str">
        <f aca="false">CONCATENATE(D632,E632)</f>
        <v>0327</v>
      </c>
      <c r="G632" s="30" t="n">
        <v>1.4</v>
      </c>
      <c r="H632" s="28" t="n">
        <v>1.4</v>
      </c>
      <c r="I632" s="28" t="n">
        <v>1.4</v>
      </c>
      <c r="J632" s="28" t="n">
        <v>1.4</v>
      </c>
      <c r="K632" s="28" t="n">
        <v>1.4</v>
      </c>
      <c r="L632" s="28" t="n">
        <v>1.4</v>
      </c>
    </row>
    <row r="633" customFormat="false" ht="15.8" hidden="false" customHeight="false" outlineLevel="0" collapsed="false">
      <c r="A633" s="24" t="s">
        <v>15</v>
      </c>
      <c r="B633" s="24" t="s">
        <v>93</v>
      </c>
      <c r="C633" s="24" t="s">
        <v>1663</v>
      </c>
      <c r="D633" s="0" t="str">
        <f aca="false">VLOOKUP(A633,Nomenclature!$D$1:$E$9,2,0)</f>
        <v>03</v>
      </c>
      <c r="E633" s="0" t="str">
        <f aca="false">VLOOKUP(B633,Nomenclature!$J$1:$K$97,2,0)</f>
        <v>28</v>
      </c>
      <c r="F633" s="0" t="str">
        <f aca="false">CONCATENATE(D633,E633)</f>
        <v>0328</v>
      </c>
      <c r="G633" s="30" t="n">
        <v>3.31</v>
      </c>
      <c r="H633" s="28" t="n">
        <v>3.31</v>
      </c>
      <c r="I633" s="28" t="n">
        <v>3.31</v>
      </c>
      <c r="J633" s="28" t="n">
        <v>3.31</v>
      </c>
      <c r="K633" s="28" t="n">
        <v>3.31</v>
      </c>
      <c r="L633" s="28" t="n">
        <v>3.31</v>
      </c>
    </row>
    <row r="634" customFormat="false" ht="15.8" hidden="false" customHeight="false" outlineLevel="0" collapsed="false">
      <c r="A634" s="24" t="s">
        <v>15</v>
      </c>
      <c r="B634" s="24" t="s">
        <v>94</v>
      </c>
      <c r="C634" s="24" t="s">
        <v>1663</v>
      </c>
      <c r="D634" s="0" t="str">
        <f aca="false">VLOOKUP(A634,Nomenclature!$D$1:$E$9,2,0)</f>
        <v>03</v>
      </c>
      <c r="E634" s="0" t="str">
        <f aca="false">VLOOKUP(B634,Nomenclature!$J$1:$K$97,2,0)</f>
        <v>41</v>
      </c>
      <c r="F634" s="0" t="str">
        <f aca="false">CONCATENATE(D634,E634)</f>
        <v>0341</v>
      </c>
      <c r="G634" s="30" t="n">
        <v>9.27</v>
      </c>
      <c r="H634" s="28" t="n">
        <v>9.27</v>
      </c>
      <c r="I634" s="28" t="n">
        <v>9.27</v>
      </c>
      <c r="J634" s="28" t="n">
        <v>9.27</v>
      </c>
      <c r="K634" s="28" t="n">
        <v>9.27</v>
      </c>
      <c r="L634" s="28" t="n">
        <v>9.27</v>
      </c>
    </row>
    <row r="635" customFormat="false" ht="15.8" hidden="false" customHeight="false" outlineLevel="0" collapsed="false">
      <c r="A635" s="24" t="s">
        <v>15</v>
      </c>
      <c r="B635" s="24" t="s">
        <v>95</v>
      </c>
      <c r="C635" s="24" t="s">
        <v>1663</v>
      </c>
      <c r="D635" s="0" t="str">
        <f aca="false">VLOOKUP(A635,Nomenclature!$D$1:$E$9,2,0)</f>
        <v>03</v>
      </c>
      <c r="E635" s="0" t="str">
        <f aca="false">VLOOKUP(B635,Nomenclature!$J$1:$K$97,2,0)</f>
        <v>63</v>
      </c>
      <c r="F635" s="0" t="str">
        <f aca="false">CONCATENATE(D635,E635)</f>
        <v>0363</v>
      </c>
      <c r="G635" s="30" t="n">
        <v>3.91000000000001</v>
      </c>
      <c r="H635" s="28" t="n">
        <v>3.91000000000001</v>
      </c>
      <c r="I635" s="28" t="n">
        <v>3.91000000000001</v>
      </c>
      <c r="J635" s="28" t="n">
        <v>3.91000000000001</v>
      </c>
      <c r="K635" s="28" t="n">
        <v>3.91000000000001</v>
      </c>
      <c r="L635" s="28" t="n">
        <v>3.91000000000001</v>
      </c>
    </row>
    <row r="636" customFormat="false" ht="15.8" hidden="false" customHeight="false" outlineLevel="0" collapsed="false">
      <c r="A636" s="24" t="s">
        <v>15</v>
      </c>
      <c r="B636" s="24" t="s">
        <v>96</v>
      </c>
      <c r="C636" s="24" t="s">
        <v>1663</v>
      </c>
      <c r="D636" s="0" t="str">
        <f aca="false">VLOOKUP(A636,Nomenclature!$D$1:$E$9,2,0)</f>
        <v>03</v>
      </c>
      <c r="E636" s="0" t="str">
        <f aca="false">VLOOKUP(B636,Nomenclature!$J$1:$K$97,2,0)</f>
        <v>64</v>
      </c>
      <c r="F636" s="0" t="str">
        <f aca="false">CONCATENATE(D636,E636)</f>
        <v>0364</v>
      </c>
      <c r="G636" s="30" t="n">
        <v>1.4</v>
      </c>
      <c r="H636" s="28" t="n">
        <v>1.4</v>
      </c>
      <c r="I636" s="28" t="n">
        <v>1.4</v>
      </c>
      <c r="J636" s="28" t="n">
        <v>1.4</v>
      </c>
      <c r="K636" s="28" t="n">
        <v>1.4</v>
      </c>
      <c r="L636" s="28" t="n">
        <v>1.4</v>
      </c>
    </row>
    <row r="637" customFormat="false" ht="15.8" hidden="false" customHeight="false" outlineLevel="0" collapsed="false">
      <c r="A637" s="24" t="s">
        <v>15</v>
      </c>
      <c r="B637" s="24" t="s">
        <v>97</v>
      </c>
      <c r="C637" s="24" t="s">
        <v>1663</v>
      </c>
      <c r="D637" s="0" t="str">
        <f aca="false">VLOOKUP(A637,Nomenclature!$D$1:$E$9,2,0)</f>
        <v>03</v>
      </c>
      <c r="E637" s="0" t="str">
        <f aca="false">VLOOKUP(B637,Nomenclature!$J$1:$K$97,2,0)</f>
        <v>66</v>
      </c>
      <c r="F637" s="0" t="str">
        <f aca="false">CONCATENATE(D637,E637)</f>
        <v>0366</v>
      </c>
      <c r="G637" s="30" t="n">
        <v>2.09</v>
      </c>
      <c r="H637" s="28" t="n">
        <v>2.09</v>
      </c>
      <c r="I637" s="28" t="n">
        <v>2.09</v>
      </c>
      <c r="J637" s="28" t="n">
        <v>2.09</v>
      </c>
      <c r="K637" s="28" t="n">
        <v>2.09</v>
      </c>
      <c r="L637" s="28" t="n">
        <v>2.09</v>
      </c>
    </row>
    <row r="638" customFormat="false" ht="15.8" hidden="false" customHeight="false" outlineLevel="0" collapsed="false">
      <c r="A638" s="24" t="s">
        <v>15</v>
      </c>
      <c r="B638" s="24" t="s">
        <v>98</v>
      </c>
      <c r="C638" s="24" t="s">
        <v>1663</v>
      </c>
      <c r="D638" s="0" t="str">
        <f aca="false">VLOOKUP(A638,Nomenclature!$D$1:$E$9,2,0)</f>
        <v>03</v>
      </c>
      <c r="E638" s="0" t="str">
        <f aca="false">VLOOKUP(B638,Nomenclature!$J$1:$K$97,2,0)</f>
        <v>73</v>
      </c>
      <c r="F638" s="0" t="str">
        <f aca="false">CONCATENATE(D638,E638)</f>
        <v>0373</v>
      </c>
      <c r="G638" s="30" t="n">
        <v>1.62314116892108</v>
      </c>
      <c r="H638" s="28" t="n">
        <v>1.62314116892108</v>
      </c>
      <c r="I638" s="28" t="n">
        <v>1.62314116892108</v>
      </c>
      <c r="J638" s="28" t="n">
        <v>1.62314116892108</v>
      </c>
      <c r="K638" s="28" t="n">
        <v>1.62314116892108</v>
      </c>
      <c r="L638" s="28" t="n">
        <v>1.62314116892108</v>
      </c>
    </row>
    <row r="639" customFormat="false" ht="15.8" hidden="false" customHeight="false" outlineLevel="0" collapsed="false">
      <c r="A639" s="24" t="s">
        <v>15</v>
      </c>
      <c r="B639" s="24" t="s">
        <v>99</v>
      </c>
      <c r="C639" s="24" t="s">
        <v>1663</v>
      </c>
      <c r="D639" s="0" t="str">
        <f aca="false">VLOOKUP(A639,Nomenclature!$D$1:$E$9,2,0)</f>
        <v>03</v>
      </c>
      <c r="E639" s="0" t="str">
        <f aca="false">VLOOKUP(B639,Nomenclature!$J$1:$K$97,2,0)</f>
        <v>74</v>
      </c>
      <c r="F639" s="0" t="str">
        <f aca="false">CONCATENATE(D639,E639)</f>
        <v>0374</v>
      </c>
      <c r="G639" s="30" t="n">
        <v>1.4</v>
      </c>
      <c r="H639" s="28" t="n">
        <v>1.4</v>
      </c>
      <c r="I639" s="28" t="n">
        <v>1.4</v>
      </c>
      <c r="J639" s="28" t="n">
        <v>1.4</v>
      </c>
      <c r="K639" s="28" t="n">
        <v>1.4</v>
      </c>
      <c r="L639" s="28" t="n">
        <v>1.4</v>
      </c>
    </row>
    <row r="640" customFormat="false" ht="15.8" hidden="false" customHeight="false" outlineLevel="0" collapsed="false">
      <c r="A640" s="24" t="s">
        <v>15</v>
      </c>
      <c r="B640" s="24" t="s">
        <v>100</v>
      </c>
      <c r="C640" s="24" t="s">
        <v>1663</v>
      </c>
      <c r="D640" s="0" t="str">
        <f aca="false">VLOOKUP(A640,Nomenclature!$D$1:$E$9,2,0)</f>
        <v>03</v>
      </c>
      <c r="E640" s="0" t="str">
        <f aca="false">VLOOKUP(B640,Nomenclature!$J$1:$K$97,2,0)</f>
        <v>75</v>
      </c>
      <c r="F640" s="0" t="str">
        <f aca="false">CONCATENATE(D640,E640)</f>
        <v>0375</v>
      </c>
      <c r="G640" s="30" t="n">
        <v>3.91000000000001</v>
      </c>
      <c r="H640" s="28" t="n">
        <v>3.91000000000001</v>
      </c>
      <c r="I640" s="28" t="n">
        <v>3.91000000000001</v>
      </c>
      <c r="J640" s="28" t="n">
        <v>3.91000000000001</v>
      </c>
      <c r="K640" s="28" t="n">
        <v>3.91000000000001</v>
      </c>
      <c r="L640" s="28" t="n">
        <v>3.91000000000001</v>
      </c>
    </row>
    <row r="641" customFormat="false" ht="15.8" hidden="false" customHeight="false" outlineLevel="0" collapsed="false">
      <c r="A641" s="24" t="s">
        <v>15</v>
      </c>
      <c r="B641" s="24" t="s">
        <v>101</v>
      </c>
      <c r="C641" s="24" t="s">
        <v>1663</v>
      </c>
      <c r="D641" s="0" t="str">
        <f aca="false">VLOOKUP(A641,Nomenclature!$D$1:$E$9,2,0)</f>
        <v>03</v>
      </c>
      <c r="E641" s="0" t="str">
        <f aca="false">VLOOKUP(B641,Nomenclature!$J$1:$K$97,2,0)</f>
        <v>76</v>
      </c>
      <c r="F641" s="0" t="str">
        <f aca="false">CONCATENATE(D641,E641)</f>
        <v>0376</v>
      </c>
      <c r="G641" s="30" t="n">
        <v>3.31</v>
      </c>
      <c r="H641" s="28" t="n">
        <v>3.31</v>
      </c>
      <c r="I641" s="28" t="n">
        <v>3.31</v>
      </c>
      <c r="J641" s="28" t="n">
        <v>3.31</v>
      </c>
      <c r="K641" s="28" t="n">
        <v>3.31</v>
      </c>
      <c r="L641" s="28" t="n">
        <v>3.31</v>
      </c>
    </row>
    <row r="642" customFormat="false" ht="15.8" hidden="false" customHeight="false" outlineLevel="0" collapsed="false">
      <c r="A642" s="24" t="s">
        <v>15</v>
      </c>
      <c r="B642" s="24" t="s">
        <v>102</v>
      </c>
      <c r="C642" s="24" t="s">
        <v>1663</v>
      </c>
      <c r="D642" s="0" t="str">
        <f aca="false">VLOOKUP(A642,Nomenclature!$D$1:$E$9,2,0)</f>
        <v>03</v>
      </c>
      <c r="E642" s="0" t="str">
        <f aca="false">VLOOKUP(B642,Nomenclature!$J$1:$K$97,2,0)</f>
        <v>92</v>
      </c>
      <c r="F642" s="0" t="str">
        <f aca="false">CONCATENATE(D642,E642)</f>
        <v>0392</v>
      </c>
      <c r="G642" s="30" t="n">
        <v>9.27</v>
      </c>
      <c r="H642" s="28" t="n">
        <v>9.27</v>
      </c>
      <c r="I642" s="28" t="n">
        <v>9.27</v>
      </c>
      <c r="J642" s="28" t="n">
        <v>9.27</v>
      </c>
      <c r="K642" s="28" t="n">
        <v>9.27</v>
      </c>
      <c r="L642" s="28" t="n">
        <v>9.27</v>
      </c>
    </row>
    <row r="643" customFormat="false" ht="15.8" hidden="false" customHeight="false" outlineLevel="0" collapsed="false">
      <c r="A643" s="24" t="s">
        <v>15</v>
      </c>
      <c r="B643" s="24" t="s">
        <v>103</v>
      </c>
      <c r="C643" s="24" t="s">
        <v>1663</v>
      </c>
      <c r="D643" s="0" t="str">
        <f aca="false">VLOOKUP(A643,Nomenclature!$D$1:$E$9,2,0)</f>
        <v>03</v>
      </c>
      <c r="E643" s="0" t="str">
        <f aca="false">VLOOKUP(B643,Nomenclature!$J$1:$K$97,2,0)</f>
        <v>93</v>
      </c>
      <c r="F643" s="0" t="str">
        <f aca="false">CONCATENATE(D643,E643)</f>
        <v>0393</v>
      </c>
      <c r="G643" s="30" t="n">
        <v>9.27</v>
      </c>
      <c r="H643" s="28" t="n">
        <v>9.27</v>
      </c>
      <c r="I643" s="28" t="n">
        <v>9.27</v>
      </c>
      <c r="J643" s="28" t="n">
        <v>9.27</v>
      </c>
      <c r="K643" s="28" t="n">
        <v>9.27</v>
      </c>
      <c r="L643" s="28" t="n">
        <v>9.27</v>
      </c>
    </row>
    <row r="644" customFormat="false" ht="15.8" hidden="false" customHeight="false" outlineLevel="0" collapsed="false">
      <c r="A644" s="24" t="s">
        <v>15</v>
      </c>
      <c r="B644" s="24" t="s">
        <v>104</v>
      </c>
      <c r="C644" s="24" t="s">
        <v>1663</v>
      </c>
      <c r="D644" s="0" t="str">
        <f aca="false">VLOOKUP(A644,Nomenclature!$D$1:$E$9,2,0)</f>
        <v>03</v>
      </c>
      <c r="E644" s="0" t="str">
        <f aca="false">VLOOKUP(B644,Nomenclature!$J$1:$K$97,2,0)</f>
        <v>96</v>
      </c>
      <c r="F644" s="0" t="str">
        <f aca="false">CONCATENATE(D644,E644)</f>
        <v>0396</v>
      </c>
      <c r="G644" s="30" t="n">
        <v>1.4</v>
      </c>
      <c r="H644" s="28" t="n">
        <v>1.4</v>
      </c>
      <c r="I644" s="28" t="n">
        <v>1.4</v>
      </c>
      <c r="J644" s="28" t="n">
        <v>1.4</v>
      </c>
      <c r="K644" s="28" t="n">
        <v>1.4</v>
      </c>
      <c r="L644" s="28" t="n">
        <v>1.4</v>
      </c>
    </row>
    <row r="645" customFormat="false" ht="15.8" hidden="false" customHeight="false" outlineLevel="0" collapsed="false">
      <c r="A645" s="24" t="s">
        <v>16</v>
      </c>
      <c r="B645" s="24" t="s">
        <v>105</v>
      </c>
      <c r="C645" s="24" t="s">
        <v>1663</v>
      </c>
      <c r="D645" s="0" t="str">
        <f aca="false">VLOOKUP(A645,Nomenclature!$D$1:$E$9,2,0)</f>
        <v>04</v>
      </c>
      <c r="E645" s="0" t="str">
        <f aca="false">VLOOKUP(B645,Nomenclature!$J$1:$K$97,2,0)</f>
        <v>02</v>
      </c>
      <c r="F645" s="0" t="str">
        <f aca="false">CONCATENATE(D645,E645)</f>
        <v>0402</v>
      </c>
      <c r="G645" s="30" t="n">
        <v>2.41</v>
      </c>
      <c r="H645" s="28" t="n">
        <v>2.41</v>
      </c>
      <c r="I645" s="28" t="n">
        <v>2.41</v>
      </c>
      <c r="J645" s="28" t="n">
        <v>2.41</v>
      </c>
      <c r="K645" s="28" t="n">
        <v>2.41</v>
      </c>
      <c r="L645" s="28" t="n">
        <v>2.41</v>
      </c>
    </row>
    <row r="646" customFormat="false" ht="15.8" hidden="false" customHeight="false" outlineLevel="0" collapsed="false">
      <c r="A646" s="24" t="s">
        <v>16</v>
      </c>
      <c r="B646" s="24" t="s">
        <v>106</v>
      </c>
      <c r="C646" s="24" t="s">
        <v>1663</v>
      </c>
      <c r="D646" s="0" t="str">
        <f aca="false">VLOOKUP(A646,Nomenclature!$D$1:$E$9,2,0)</f>
        <v>04</v>
      </c>
      <c r="E646" s="0" t="str">
        <f aca="false">VLOOKUP(B646,Nomenclature!$J$1:$K$97,2,0)</f>
        <v>03</v>
      </c>
      <c r="F646" s="0" t="str">
        <f aca="false">CONCATENATE(D646,E646)</f>
        <v>0403</v>
      </c>
      <c r="G646" s="30" t="n">
        <v>2.26</v>
      </c>
      <c r="H646" s="28" t="n">
        <v>2.26</v>
      </c>
      <c r="I646" s="28" t="n">
        <v>2.26</v>
      </c>
      <c r="J646" s="28" t="n">
        <v>2.26</v>
      </c>
      <c r="K646" s="28" t="n">
        <v>2.26</v>
      </c>
      <c r="L646" s="28" t="n">
        <v>2.26</v>
      </c>
    </row>
    <row r="647" customFormat="false" ht="15.8" hidden="false" customHeight="false" outlineLevel="0" collapsed="false">
      <c r="A647" s="24" t="s">
        <v>16</v>
      </c>
      <c r="B647" s="24" t="s">
        <v>107</v>
      </c>
      <c r="C647" s="24" t="s">
        <v>1663</v>
      </c>
      <c r="D647" s="0" t="str">
        <f aca="false">VLOOKUP(A647,Nomenclature!$D$1:$E$9,2,0)</f>
        <v>04</v>
      </c>
      <c r="E647" s="0" t="str">
        <f aca="false">VLOOKUP(B647,Nomenclature!$J$1:$K$97,2,0)</f>
        <v>04</v>
      </c>
      <c r="F647" s="0" t="str">
        <f aca="false">CONCATENATE(D647,E647)</f>
        <v>0404</v>
      </c>
      <c r="G647" s="30" t="n">
        <v>2.41</v>
      </c>
      <c r="H647" s="28" t="n">
        <v>2.41</v>
      </c>
      <c r="I647" s="28" t="n">
        <v>2.41</v>
      </c>
      <c r="J647" s="28" t="n">
        <v>2.41</v>
      </c>
      <c r="K647" s="28" t="n">
        <v>2.41</v>
      </c>
      <c r="L647" s="28" t="n">
        <v>2.41</v>
      </c>
    </row>
    <row r="648" customFormat="false" ht="15.8" hidden="false" customHeight="false" outlineLevel="0" collapsed="false">
      <c r="A648" s="24" t="s">
        <v>16</v>
      </c>
      <c r="B648" s="24" t="s">
        <v>108</v>
      </c>
      <c r="C648" s="24" t="s">
        <v>1663</v>
      </c>
      <c r="D648" s="0" t="str">
        <f aca="false">VLOOKUP(A648,Nomenclature!$D$1:$E$9,2,0)</f>
        <v>04</v>
      </c>
      <c r="E648" s="0" t="str">
        <f aca="false">VLOOKUP(B648,Nomenclature!$J$1:$K$97,2,0)</f>
        <v>05</v>
      </c>
      <c r="F648" s="0" t="str">
        <f aca="false">CONCATENATE(D648,E648)</f>
        <v>0405</v>
      </c>
      <c r="G648" s="30" t="n">
        <v>2.41</v>
      </c>
      <c r="H648" s="28" t="n">
        <v>2.41</v>
      </c>
      <c r="I648" s="28" t="n">
        <v>2.41</v>
      </c>
      <c r="J648" s="28" t="n">
        <v>2.41</v>
      </c>
      <c r="K648" s="28" t="n">
        <v>2.41</v>
      </c>
      <c r="L648" s="28" t="n">
        <v>2.41</v>
      </c>
    </row>
    <row r="649" customFormat="false" ht="15.8" hidden="false" customHeight="false" outlineLevel="0" collapsed="false">
      <c r="A649" s="24" t="s">
        <v>16</v>
      </c>
      <c r="B649" s="24" t="s">
        <v>109</v>
      </c>
      <c r="C649" s="24" t="s">
        <v>1663</v>
      </c>
      <c r="D649" s="0" t="str">
        <f aca="false">VLOOKUP(A649,Nomenclature!$D$1:$E$9,2,0)</f>
        <v>04</v>
      </c>
      <c r="E649" s="0" t="str">
        <f aca="false">VLOOKUP(B649,Nomenclature!$J$1:$K$97,2,0)</f>
        <v>06</v>
      </c>
      <c r="F649" s="0" t="str">
        <f aca="false">CONCATENATE(D649,E649)</f>
        <v>0406</v>
      </c>
      <c r="G649" s="30" t="n">
        <v>2.26</v>
      </c>
      <c r="H649" s="28" t="n">
        <v>2.26</v>
      </c>
      <c r="I649" s="28" t="n">
        <v>2.26</v>
      </c>
      <c r="J649" s="28" t="n">
        <v>2.26</v>
      </c>
      <c r="K649" s="28" t="n">
        <v>2.26</v>
      </c>
      <c r="L649" s="28" t="n">
        <v>2.26</v>
      </c>
    </row>
    <row r="650" customFormat="false" ht="15.8" hidden="false" customHeight="false" outlineLevel="0" collapsed="false">
      <c r="A650" s="24" t="s">
        <v>16</v>
      </c>
      <c r="B650" s="24" t="s">
        <v>110</v>
      </c>
      <c r="C650" s="24" t="s">
        <v>1663</v>
      </c>
      <c r="D650" s="0" t="str">
        <f aca="false">VLOOKUP(A650,Nomenclature!$D$1:$E$9,2,0)</f>
        <v>04</v>
      </c>
      <c r="E650" s="0" t="str">
        <f aca="false">VLOOKUP(B650,Nomenclature!$J$1:$K$97,2,0)</f>
        <v>08</v>
      </c>
      <c r="F650" s="0" t="str">
        <f aca="false">CONCATENATE(D650,E650)</f>
        <v>0408</v>
      </c>
      <c r="G650" s="30" t="n">
        <v>2.41</v>
      </c>
      <c r="H650" s="28" t="n">
        <v>2.41</v>
      </c>
      <c r="I650" s="28" t="n">
        <v>2.41</v>
      </c>
      <c r="J650" s="28" t="n">
        <v>2.41</v>
      </c>
      <c r="K650" s="28" t="n">
        <v>2.41</v>
      </c>
      <c r="L650" s="28" t="n">
        <v>2.41</v>
      </c>
    </row>
    <row r="651" customFormat="false" ht="15.8" hidden="false" customHeight="false" outlineLevel="0" collapsed="false">
      <c r="A651" s="24" t="s">
        <v>16</v>
      </c>
      <c r="B651" s="24" t="s">
        <v>111</v>
      </c>
      <c r="C651" s="24" t="s">
        <v>1663</v>
      </c>
      <c r="D651" s="0" t="str">
        <f aca="false">VLOOKUP(A651,Nomenclature!$D$1:$E$9,2,0)</f>
        <v>04</v>
      </c>
      <c r="E651" s="0" t="str">
        <f aca="false">VLOOKUP(B651,Nomenclature!$J$1:$K$97,2,0)</f>
        <v>10</v>
      </c>
      <c r="F651" s="0" t="str">
        <f aca="false">CONCATENATE(D651,E651)</f>
        <v>0410</v>
      </c>
      <c r="G651" s="30" t="n">
        <v>3.65</v>
      </c>
      <c r="H651" s="28" t="n">
        <v>3.65</v>
      </c>
      <c r="I651" s="28" t="n">
        <v>3.65</v>
      </c>
      <c r="J651" s="28" t="n">
        <v>3.65</v>
      </c>
      <c r="K651" s="28" t="n">
        <v>3.65</v>
      </c>
      <c r="L651" s="28" t="n">
        <v>3.65</v>
      </c>
    </row>
    <row r="652" customFormat="false" ht="15.8" hidden="false" customHeight="false" outlineLevel="0" collapsed="false">
      <c r="A652" s="24" t="s">
        <v>16</v>
      </c>
      <c r="B652" s="24" t="s">
        <v>112</v>
      </c>
      <c r="C652" s="24" t="s">
        <v>1663</v>
      </c>
      <c r="D652" s="0" t="str">
        <f aca="false">VLOOKUP(A652,Nomenclature!$D$1:$E$9,2,0)</f>
        <v>04</v>
      </c>
      <c r="E652" s="0" t="str">
        <f aca="false">VLOOKUP(B652,Nomenclature!$J$1:$K$97,2,0)</f>
        <v>11</v>
      </c>
      <c r="F652" s="0" t="str">
        <f aca="false">CONCATENATE(D652,E652)</f>
        <v>0411</v>
      </c>
      <c r="G652" s="30" t="n">
        <v>2.26</v>
      </c>
      <c r="H652" s="28" t="n">
        <v>2.26</v>
      </c>
      <c r="I652" s="28" t="n">
        <v>2.26</v>
      </c>
      <c r="J652" s="28" t="n">
        <v>2.26</v>
      </c>
      <c r="K652" s="28" t="n">
        <v>2.26</v>
      </c>
      <c r="L652" s="28" t="n">
        <v>2.26</v>
      </c>
    </row>
    <row r="653" customFormat="false" ht="15.8" hidden="false" customHeight="false" outlineLevel="0" collapsed="false">
      <c r="A653" s="24" t="s">
        <v>16</v>
      </c>
      <c r="B653" s="24" t="s">
        <v>113</v>
      </c>
      <c r="C653" s="24" t="s">
        <v>1663</v>
      </c>
      <c r="D653" s="0" t="str">
        <f aca="false">VLOOKUP(A653,Nomenclature!$D$1:$E$9,2,0)</f>
        <v>04</v>
      </c>
      <c r="E653" s="0" t="str">
        <f aca="false">VLOOKUP(B653,Nomenclature!$J$1:$K$97,2,0)</f>
        <v>46</v>
      </c>
      <c r="F653" s="0" t="str">
        <f aca="false">CONCATENATE(D653,E653)</f>
        <v>0446</v>
      </c>
      <c r="G653" s="30" t="n">
        <v>2.41</v>
      </c>
      <c r="H653" s="28" t="n">
        <v>2.41</v>
      </c>
      <c r="I653" s="28" t="n">
        <v>2.41</v>
      </c>
      <c r="J653" s="28" t="n">
        <v>2.41</v>
      </c>
      <c r="K653" s="28" t="n">
        <v>2.41</v>
      </c>
      <c r="L653" s="28" t="n">
        <v>2.41</v>
      </c>
    </row>
    <row r="654" customFormat="false" ht="15.8" hidden="false" customHeight="false" outlineLevel="0" collapsed="false">
      <c r="A654" s="24" t="s">
        <v>16</v>
      </c>
      <c r="B654" s="24" t="s">
        <v>114</v>
      </c>
      <c r="C654" s="24" t="s">
        <v>1663</v>
      </c>
      <c r="D654" s="0" t="str">
        <f aca="false">VLOOKUP(A654,Nomenclature!$D$1:$E$9,2,0)</f>
        <v>04</v>
      </c>
      <c r="E654" s="0" t="str">
        <f aca="false">VLOOKUP(B654,Nomenclature!$J$1:$K$97,2,0)</f>
        <v>47</v>
      </c>
      <c r="F654" s="0" t="str">
        <f aca="false">CONCATENATE(D654,E654)</f>
        <v>0447</v>
      </c>
      <c r="G654" s="30" t="n">
        <v>2.41</v>
      </c>
      <c r="H654" s="28" t="n">
        <v>2.41</v>
      </c>
      <c r="I654" s="28" t="n">
        <v>2.41</v>
      </c>
      <c r="J654" s="28" t="n">
        <v>2.41</v>
      </c>
      <c r="K654" s="28" t="n">
        <v>2.41</v>
      </c>
      <c r="L654" s="28" t="n">
        <v>2.41</v>
      </c>
    </row>
    <row r="655" customFormat="false" ht="15.8" hidden="false" customHeight="false" outlineLevel="0" collapsed="false">
      <c r="A655" s="24" t="s">
        <v>16</v>
      </c>
      <c r="B655" s="24" t="s">
        <v>115</v>
      </c>
      <c r="C655" s="24" t="s">
        <v>1663</v>
      </c>
      <c r="D655" s="0" t="str">
        <f aca="false">VLOOKUP(A655,Nomenclature!$D$1:$E$9,2,0)</f>
        <v>04</v>
      </c>
      <c r="E655" s="0" t="str">
        <f aca="false">VLOOKUP(B655,Nomenclature!$J$1:$K$97,2,0)</f>
        <v>48</v>
      </c>
      <c r="F655" s="0" t="str">
        <f aca="false">CONCATENATE(D655,E655)</f>
        <v>0448</v>
      </c>
      <c r="G655" s="30" t="n">
        <v>2.41</v>
      </c>
      <c r="H655" s="28" t="n">
        <v>2.41</v>
      </c>
      <c r="I655" s="28" t="n">
        <v>2.41</v>
      </c>
      <c r="J655" s="28" t="n">
        <v>2.41</v>
      </c>
      <c r="K655" s="28" t="n">
        <v>2.41</v>
      </c>
      <c r="L655" s="28" t="n">
        <v>2.41</v>
      </c>
    </row>
    <row r="656" customFormat="false" ht="15.8" hidden="false" customHeight="false" outlineLevel="0" collapsed="false">
      <c r="A656" s="24" t="s">
        <v>16</v>
      </c>
      <c r="B656" s="24" t="s">
        <v>116</v>
      </c>
      <c r="C656" s="24" t="s">
        <v>1663</v>
      </c>
      <c r="D656" s="0" t="str">
        <f aca="false">VLOOKUP(A656,Nomenclature!$D$1:$E$9,2,0)</f>
        <v>04</v>
      </c>
      <c r="E656" s="0" t="str">
        <f aca="false">VLOOKUP(B656,Nomenclature!$J$1:$K$97,2,0)</f>
        <v>49</v>
      </c>
      <c r="F656" s="0" t="str">
        <f aca="false">CONCATENATE(D656,E656)</f>
        <v>0449</v>
      </c>
      <c r="G656" s="30" t="n">
        <v>2.41</v>
      </c>
      <c r="H656" s="28" t="n">
        <v>2.41</v>
      </c>
      <c r="I656" s="28" t="n">
        <v>2.41</v>
      </c>
      <c r="J656" s="28" t="n">
        <v>2.41</v>
      </c>
      <c r="K656" s="28" t="n">
        <v>2.41</v>
      </c>
      <c r="L656" s="28" t="n">
        <v>2.41</v>
      </c>
    </row>
    <row r="657" customFormat="false" ht="15.8" hidden="false" customHeight="false" outlineLevel="0" collapsed="false">
      <c r="A657" s="24" t="s">
        <v>16</v>
      </c>
      <c r="B657" s="24" t="s">
        <v>117</v>
      </c>
      <c r="C657" s="24" t="s">
        <v>1663</v>
      </c>
      <c r="D657" s="0" t="str">
        <f aca="false">VLOOKUP(A657,Nomenclature!$D$1:$E$9,2,0)</f>
        <v>04</v>
      </c>
      <c r="E657" s="0" t="str">
        <f aca="false">VLOOKUP(B657,Nomenclature!$J$1:$K$97,2,0)</f>
        <v>50</v>
      </c>
      <c r="F657" s="0" t="str">
        <f aca="false">CONCATENATE(D657,E657)</f>
        <v>0450</v>
      </c>
      <c r="G657" s="30" t="n">
        <v>2.41</v>
      </c>
      <c r="H657" s="28" t="n">
        <v>2.41</v>
      </c>
      <c r="I657" s="28" t="n">
        <v>2.41</v>
      </c>
      <c r="J657" s="28" t="n">
        <v>2.41</v>
      </c>
      <c r="K657" s="28" t="n">
        <v>2.41</v>
      </c>
      <c r="L657" s="28" t="n">
        <v>2.41</v>
      </c>
    </row>
    <row r="658" customFormat="false" ht="15.8" hidden="false" customHeight="false" outlineLevel="0" collapsed="false">
      <c r="A658" s="24" t="s">
        <v>16</v>
      </c>
      <c r="B658" s="24" t="s">
        <v>118</v>
      </c>
      <c r="C658" s="24" t="s">
        <v>1663</v>
      </c>
      <c r="D658" s="0" t="str">
        <f aca="false">VLOOKUP(A658,Nomenclature!$D$1:$E$9,2,0)</f>
        <v>04</v>
      </c>
      <c r="E658" s="0" t="str">
        <f aca="false">VLOOKUP(B658,Nomenclature!$J$1:$K$97,2,0)</f>
        <v>86</v>
      </c>
      <c r="F658" s="0" t="str">
        <f aca="false">CONCATENATE(D658,E658)</f>
        <v>0486</v>
      </c>
      <c r="G658" s="30" t="n">
        <v>2.26</v>
      </c>
      <c r="H658" s="28" t="n">
        <v>2.26</v>
      </c>
      <c r="I658" s="28" t="n">
        <v>2.26</v>
      </c>
      <c r="J658" s="28" t="n">
        <v>2.26</v>
      </c>
      <c r="K658" s="28" t="n">
        <v>2.26</v>
      </c>
      <c r="L658" s="28" t="n">
        <v>2.26</v>
      </c>
    </row>
    <row r="659" customFormat="false" ht="15.8" hidden="false" customHeight="false" outlineLevel="0" collapsed="false">
      <c r="A659" s="24" t="s">
        <v>16</v>
      </c>
      <c r="B659" s="24" t="s">
        <v>119</v>
      </c>
      <c r="C659" s="24" t="s">
        <v>1663</v>
      </c>
      <c r="D659" s="0" t="str">
        <f aca="false">VLOOKUP(A659,Nomenclature!$D$1:$E$9,2,0)</f>
        <v>04</v>
      </c>
      <c r="E659" s="0" t="str">
        <f aca="false">VLOOKUP(B659,Nomenclature!$J$1:$K$97,2,0)</f>
        <v>87</v>
      </c>
      <c r="F659" s="0" t="str">
        <f aca="false">CONCATENATE(D659,E659)</f>
        <v>0487</v>
      </c>
      <c r="G659" s="30" t="n">
        <v>3.65</v>
      </c>
      <c r="H659" s="28" t="n">
        <v>3.65</v>
      </c>
      <c r="I659" s="28" t="n">
        <v>3.65</v>
      </c>
      <c r="J659" s="28" t="n">
        <v>3.65</v>
      </c>
      <c r="K659" s="28" t="n">
        <v>3.65</v>
      </c>
      <c r="L659" s="28" t="n">
        <v>3.65</v>
      </c>
    </row>
    <row r="660" customFormat="false" ht="15.8" hidden="false" customHeight="false" outlineLevel="0" collapsed="false">
      <c r="A660" s="24" t="s">
        <v>16</v>
      </c>
      <c r="B660" s="24" t="s">
        <v>120</v>
      </c>
      <c r="C660" s="24" t="s">
        <v>1663</v>
      </c>
      <c r="D660" s="0" t="str">
        <f aca="false">VLOOKUP(A660,Nomenclature!$D$1:$E$9,2,0)</f>
        <v>04</v>
      </c>
      <c r="E660" s="0" t="str">
        <f aca="false">VLOOKUP(B660,Nomenclature!$J$1:$K$97,2,0)</f>
        <v>88</v>
      </c>
      <c r="F660" s="0" t="str">
        <f aca="false">CONCATENATE(D660,E660)</f>
        <v>0488</v>
      </c>
      <c r="G660" s="30" t="n">
        <v>3.65</v>
      </c>
      <c r="H660" s="28" t="n">
        <v>3.65</v>
      </c>
      <c r="I660" s="28" t="n">
        <v>3.65</v>
      </c>
      <c r="J660" s="28" t="n">
        <v>3.65</v>
      </c>
      <c r="K660" s="28" t="n">
        <v>3.65</v>
      </c>
      <c r="L660" s="28" t="n">
        <v>3.65</v>
      </c>
    </row>
    <row r="661" customFormat="false" ht="15.8" hidden="false" customHeight="false" outlineLevel="0" collapsed="false">
      <c r="A661" s="24" t="s">
        <v>16</v>
      </c>
      <c r="B661" s="24" t="s">
        <v>121</v>
      </c>
      <c r="C661" s="24" t="s">
        <v>1663</v>
      </c>
      <c r="D661" s="0" t="str">
        <f aca="false">VLOOKUP(A661,Nomenclature!$D$1:$E$9,2,0)</f>
        <v>04</v>
      </c>
      <c r="E661" s="0" t="str">
        <f aca="false">VLOOKUP(B661,Nomenclature!$J$1:$K$97,2,0)</f>
        <v>94</v>
      </c>
      <c r="F661" s="0" t="str">
        <f aca="false">CONCATENATE(D661,E661)</f>
        <v>0494</v>
      </c>
      <c r="G661" s="30" t="n">
        <v>3.65</v>
      </c>
      <c r="H661" s="28" t="n">
        <v>3.65</v>
      </c>
      <c r="I661" s="28" t="n">
        <v>3.65</v>
      </c>
      <c r="J661" s="28" t="n">
        <v>3.65</v>
      </c>
      <c r="K661" s="28" t="n">
        <v>3.65</v>
      </c>
      <c r="L661" s="28" t="n">
        <v>3.65</v>
      </c>
    </row>
    <row r="662" customFormat="false" ht="15.8" hidden="false" customHeight="false" outlineLevel="0" collapsed="false">
      <c r="A662" s="24" t="s">
        <v>17</v>
      </c>
      <c r="B662" s="24" t="s">
        <v>122</v>
      </c>
      <c r="C662" s="24" t="s">
        <v>1663</v>
      </c>
      <c r="D662" s="0" t="str">
        <f aca="false">VLOOKUP(A662,Nomenclature!$D$1:$E$9,2,0)</f>
        <v>05</v>
      </c>
      <c r="E662" s="0" t="str">
        <f aca="false">VLOOKUP(B662,Nomenclature!$J$1:$K$97,2,0)</f>
        <v>13</v>
      </c>
      <c r="F662" s="0" t="str">
        <f aca="false">CONCATENATE(D662,E662)</f>
        <v>0513</v>
      </c>
      <c r="G662" s="30" t="n">
        <v>1</v>
      </c>
      <c r="H662" s="28" t="n">
        <v>1</v>
      </c>
      <c r="I662" s="28" t="n">
        <v>1</v>
      </c>
      <c r="J662" s="28" t="n">
        <v>1</v>
      </c>
      <c r="K662" s="28" t="n">
        <v>1</v>
      </c>
      <c r="L662" s="28" t="n">
        <v>1</v>
      </c>
    </row>
    <row r="663" customFormat="false" ht="15.8" hidden="false" customHeight="false" outlineLevel="0" collapsed="false">
      <c r="A663" s="24" t="s">
        <v>17</v>
      </c>
      <c r="B663" s="24" t="s">
        <v>123</v>
      </c>
      <c r="C663" s="24" t="s">
        <v>1663</v>
      </c>
      <c r="D663" s="0" t="str">
        <f aca="false">VLOOKUP(A663,Nomenclature!$D$1:$E$9,2,0)</f>
        <v>05</v>
      </c>
      <c r="E663" s="0" t="str">
        <f aca="false">VLOOKUP(B663,Nomenclature!$J$1:$K$97,2,0)</f>
        <v>51</v>
      </c>
      <c r="F663" s="0" t="str">
        <f aca="false">CONCATENATE(D663,E663)</f>
        <v>0551</v>
      </c>
      <c r="G663" s="30" t="n">
        <v>1</v>
      </c>
      <c r="H663" s="28" t="n">
        <v>1</v>
      </c>
      <c r="I663" s="28" t="n">
        <v>1</v>
      </c>
      <c r="J663" s="28" t="n">
        <v>1</v>
      </c>
      <c r="K663" s="28" t="n">
        <v>1</v>
      </c>
      <c r="L663" s="28" t="n">
        <v>1</v>
      </c>
    </row>
    <row r="664" customFormat="false" ht="15.8" hidden="false" customHeight="false" outlineLevel="0" collapsed="false">
      <c r="A664" s="24" t="s">
        <v>17</v>
      </c>
      <c r="B664" s="24" t="s">
        <v>124</v>
      </c>
      <c r="C664" s="24" t="s">
        <v>1663</v>
      </c>
      <c r="D664" s="0" t="str">
        <f aca="false">VLOOKUP(A664,Nomenclature!$D$1:$E$9,2,0)</f>
        <v>05</v>
      </c>
      <c r="E664" s="0" t="str">
        <f aca="false">VLOOKUP(B664,Nomenclature!$J$1:$K$97,2,0)</f>
        <v>52</v>
      </c>
      <c r="F664" s="0" t="str">
        <f aca="false">CONCATENATE(D664,E664)</f>
        <v>0552</v>
      </c>
      <c r="G664" s="30" t="n">
        <v>1</v>
      </c>
      <c r="H664" s="28" t="n">
        <v>1</v>
      </c>
      <c r="I664" s="28" t="n">
        <v>1</v>
      </c>
      <c r="J664" s="28" t="n">
        <v>1</v>
      </c>
      <c r="K664" s="28" t="n">
        <v>1</v>
      </c>
      <c r="L664" s="28" t="n">
        <v>1</v>
      </c>
    </row>
    <row r="665" customFormat="false" ht="15.8" hidden="false" customHeight="false" outlineLevel="0" collapsed="false">
      <c r="A665" s="24" t="s">
        <v>17</v>
      </c>
      <c r="B665" s="24" t="s">
        <v>125</v>
      </c>
      <c r="C665" s="24" t="s">
        <v>1663</v>
      </c>
      <c r="D665" s="0" t="str">
        <f aca="false">VLOOKUP(A665,Nomenclature!$D$1:$E$9,2,0)</f>
        <v>05</v>
      </c>
      <c r="E665" s="0" t="str">
        <f aca="false">VLOOKUP(B665,Nomenclature!$J$1:$K$97,2,0)</f>
        <v>89</v>
      </c>
      <c r="F665" s="0" t="str">
        <f aca="false">CONCATENATE(D665,E665)</f>
        <v>0589</v>
      </c>
      <c r="G665" s="30" t="n">
        <v>1</v>
      </c>
      <c r="H665" s="28" t="n">
        <v>1</v>
      </c>
      <c r="I665" s="28" t="n">
        <v>1</v>
      </c>
      <c r="J665" s="28" t="n">
        <v>1</v>
      </c>
      <c r="K665" s="28" t="n">
        <v>1</v>
      </c>
      <c r="L665" s="28" t="n">
        <v>1</v>
      </c>
    </row>
    <row r="666" customFormat="false" ht="15.8" hidden="false" customHeight="false" outlineLevel="0" collapsed="false">
      <c r="A666" s="24" t="s">
        <v>17</v>
      </c>
      <c r="B666" s="24" t="s">
        <v>126</v>
      </c>
      <c r="C666" s="24" t="s">
        <v>1663</v>
      </c>
      <c r="D666" s="0" t="str">
        <f aca="false">VLOOKUP(A666,Nomenclature!$D$1:$E$9,2,0)</f>
        <v>05</v>
      </c>
      <c r="E666" s="0" t="str">
        <f aca="false">VLOOKUP(B666,Nomenclature!$J$1:$K$97,2,0)</f>
        <v>90</v>
      </c>
      <c r="F666" s="0" t="str">
        <f aca="false">CONCATENATE(D666,E666)</f>
        <v>0590</v>
      </c>
      <c r="G666" s="30" t="n">
        <v>1</v>
      </c>
      <c r="H666" s="28" t="n">
        <v>1</v>
      </c>
      <c r="I666" s="28" t="n">
        <v>1</v>
      </c>
      <c r="J666" s="28" t="n">
        <v>1</v>
      </c>
      <c r="K666" s="28" t="n">
        <v>1</v>
      </c>
      <c r="L666" s="28" t="n">
        <v>1</v>
      </c>
    </row>
    <row r="667" customFormat="false" ht="15.8" hidden="false" customHeight="false" outlineLevel="0" collapsed="false">
      <c r="A667" s="24" t="s">
        <v>18</v>
      </c>
      <c r="B667" s="24" t="s">
        <v>127</v>
      </c>
      <c r="C667" s="24" t="s">
        <v>1663</v>
      </c>
      <c r="D667" s="0" t="str">
        <f aca="false">VLOOKUP(A667,Nomenclature!$D$1:$E$9,2,0)</f>
        <v>06</v>
      </c>
      <c r="E667" s="0" t="str">
        <f aca="false">VLOOKUP(B667,Nomenclature!$J$1:$K$97,2,0)</f>
        <v>01</v>
      </c>
      <c r="F667" s="0" t="str">
        <f aca="false">CONCATENATE(D667,E667)</f>
        <v>0601</v>
      </c>
      <c r="G667" s="30" t="n">
        <v>1</v>
      </c>
      <c r="H667" s="28" t="n">
        <v>1</v>
      </c>
      <c r="I667" s="28" t="n">
        <v>1</v>
      </c>
      <c r="J667" s="28" t="n">
        <v>1</v>
      </c>
      <c r="K667" s="28" t="n">
        <v>1</v>
      </c>
      <c r="L667" s="28" t="n">
        <v>1</v>
      </c>
    </row>
    <row r="668" customFormat="false" ht="15.8" hidden="false" customHeight="false" outlineLevel="0" collapsed="false">
      <c r="A668" s="24" t="s">
        <v>18</v>
      </c>
      <c r="B668" s="24" t="s">
        <v>128</v>
      </c>
      <c r="C668" s="24" t="s">
        <v>1663</v>
      </c>
      <c r="D668" s="0" t="str">
        <f aca="false">VLOOKUP(A668,Nomenclature!$D$1:$E$9,2,0)</f>
        <v>06</v>
      </c>
      <c r="E668" s="0" t="str">
        <f aca="false">VLOOKUP(B668,Nomenclature!$J$1:$K$97,2,0)</f>
        <v>07</v>
      </c>
      <c r="F668" s="0" t="str">
        <f aca="false">CONCATENATE(D668,E668)</f>
        <v>0607</v>
      </c>
      <c r="G668" s="30" t="n">
        <v>1</v>
      </c>
      <c r="H668" s="28" t="n">
        <v>1</v>
      </c>
      <c r="I668" s="28" t="n">
        <v>1</v>
      </c>
      <c r="J668" s="28" t="n">
        <v>1</v>
      </c>
      <c r="K668" s="28" t="n">
        <v>1</v>
      </c>
      <c r="L668" s="28" t="n">
        <v>1</v>
      </c>
    </row>
    <row r="669" customFormat="false" ht="15.8" hidden="false" customHeight="false" outlineLevel="0" collapsed="false">
      <c r="A669" s="24" t="s">
        <v>18</v>
      </c>
      <c r="B669" s="24" t="s">
        <v>129</v>
      </c>
      <c r="C669" s="24" t="s">
        <v>1663</v>
      </c>
      <c r="D669" s="0" t="str">
        <f aca="false">VLOOKUP(A669,Nomenclature!$D$1:$E$9,2,0)</f>
        <v>06</v>
      </c>
      <c r="E669" s="0" t="str">
        <f aca="false">VLOOKUP(B669,Nomenclature!$J$1:$K$97,2,0)</f>
        <v>14</v>
      </c>
      <c r="F669" s="0" t="str">
        <f aca="false">CONCATENATE(D669,E669)</f>
        <v>0614</v>
      </c>
      <c r="G669" s="30" t="n">
        <v>1</v>
      </c>
      <c r="H669" s="28" t="n">
        <v>1</v>
      </c>
      <c r="I669" s="28" t="n">
        <v>1</v>
      </c>
      <c r="J669" s="28" t="n">
        <v>1</v>
      </c>
      <c r="K669" s="28" t="n">
        <v>1</v>
      </c>
      <c r="L669" s="28" t="n">
        <v>1</v>
      </c>
    </row>
    <row r="670" customFormat="false" ht="15.8" hidden="false" customHeight="false" outlineLevel="0" collapsed="false">
      <c r="A670" s="24" t="s">
        <v>18</v>
      </c>
      <c r="B670" s="24" t="s">
        <v>130</v>
      </c>
      <c r="C670" s="24" t="s">
        <v>1663</v>
      </c>
      <c r="D670" s="0" t="str">
        <f aca="false">VLOOKUP(A670,Nomenclature!$D$1:$E$9,2,0)</f>
        <v>06</v>
      </c>
      <c r="E670" s="0" t="str">
        <f aca="false">VLOOKUP(B670,Nomenclature!$J$1:$K$97,2,0)</f>
        <v>34</v>
      </c>
      <c r="F670" s="0" t="str">
        <f aca="false">CONCATENATE(D670,E670)</f>
        <v>0634</v>
      </c>
      <c r="G670" s="30" t="n">
        <v>1</v>
      </c>
      <c r="H670" s="28" t="n">
        <v>1</v>
      </c>
      <c r="I670" s="28" t="n">
        <v>1</v>
      </c>
      <c r="J670" s="28" t="n">
        <v>1</v>
      </c>
      <c r="K670" s="28" t="n">
        <v>1</v>
      </c>
      <c r="L670" s="28" t="n">
        <v>1</v>
      </c>
    </row>
    <row r="671" customFormat="false" ht="15.8" hidden="false" customHeight="false" outlineLevel="0" collapsed="false">
      <c r="A671" s="24" t="s">
        <v>18</v>
      </c>
      <c r="B671" s="24" t="s">
        <v>131</v>
      </c>
      <c r="C671" s="24" t="s">
        <v>1663</v>
      </c>
      <c r="D671" s="0" t="str">
        <f aca="false">VLOOKUP(A671,Nomenclature!$D$1:$E$9,2,0)</f>
        <v>06</v>
      </c>
      <c r="E671" s="0" t="str">
        <f aca="false">VLOOKUP(B671,Nomenclature!$J$1:$K$97,2,0)</f>
        <v>35</v>
      </c>
      <c r="F671" s="0" t="str">
        <f aca="false">CONCATENATE(D671,E671)</f>
        <v>0635</v>
      </c>
      <c r="G671" s="30" t="n">
        <v>1</v>
      </c>
      <c r="H671" s="28" t="n">
        <v>1</v>
      </c>
      <c r="I671" s="28" t="n">
        <v>1</v>
      </c>
      <c r="J671" s="28" t="n">
        <v>1</v>
      </c>
      <c r="K671" s="28" t="n">
        <v>1</v>
      </c>
      <c r="L671" s="28" t="n">
        <v>1</v>
      </c>
    </row>
    <row r="672" customFormat="false" ht="15.8" hidden="false" customHeight="false" outlineLevel="0" collapsed="false">
      <c r="A672" s="24" t="s">
        <v>18</v>
      </c>
      <c r="B672" s="24" t="s">
        <v>132</v>
      </c>
      <c r="C672" s="24" t="s">
        <v>1663</v>
      </c>
      <c r="D672" s="0" t="str">
        <f aca="false">VLOOKUP(A672,Nomenclature!$D$1:$E$9,2,0)</f>
        <v>06</v>
      </c>
      <c r="E672" s="0" t="str">
        <f aca="false">VLOOKUP(B672,Nomenclature!$J$1:$K$97,2,0)</f>
        <v>36</v>
      </c>
      <c r="F672" s="0" t="str">
        <f aca="false">CONCATENATE(D672,E672)</f>
        <v>0636</v>
      </c>
      <c r="G672" s="30" t="n">
        <v>1</v>
      </c>
      <c r="H672" s="28" t="n">
        <v>1</v>
      </c>
      <c r="I672" s="28" t="n">
        <v>1</v>
      </c>
      <c r="J672" s="28" t="n">
        <v>1</v>
      </c>
      <c r="K672" s="28" t="n">
        <v>1</v>
      </c>
      <c r="L672" s="28" t="n">
        <v>1</v>
      </c>
    </row>
    <row r="673" customFormat="false" ht="15.8" hidden="false" customHeight="false" outlineLevel="0" collapsed="false">
      <c r="A673" s="24" t="s">
        <v>19</v>
      </c>
      <c r="B673" s="24" t="s">
        <v>54</v>
      </c>
      <c r="C673" s="24" t="s">
        <v>1663</v>
      </c>
      <c r="D673" s="0" t="str">
        <f aca="false">VLOOKUP(A673,Nomenclature!$D$1:$E$9,2,0)</f>
        <v>07</v>
      </c>
      <c r="E673" s="0" t="str">
        <f aca="false">VLOOKUP(B673,Nomenclature!$J$1:$K$97,2,0)</f>
        <v>16</v>
      </c>
      <c r="F673" s="0" t="str">
        <f aca="false">CONCATENATE(D673,E673)</f>
        <v>0716</v>
      </c>
      <c r="G673" s="30" t="n">
        <v>5</v>
      </c>
      <c r="H673" s="28" t="n">
        <v>5</v>
      </c>
      <c r="I673" s="28" t="n">
        <v>5</v>
      </c>
      <c r="J673" s="28" t="n">
        <v>5</v>
      </c>
      <c r="K673" s="28" t="n">
        <v>5</v>
      </c>
      <c r="L673" s="28" t="n">
        <v>5</v>
      </c>
    </row>
    <row r="674" customFormat="false" ht="15.8" hidden="false" customHeight="false" outlineLevel="0" collapsed="false">
      <c r="A674" s="24" t="s">
        <v>19</v>
      </c>
      <c r="B674" s="24" t="s">
        <v>133</v>
      </c>
      <c r="C674" s="24" t="s">
        <v>1663</v>
      </c>
      <c r="D674" s="0" t="str">
        <f aca="false">VLOOKUP(A674,Nomenclature!$D$1:$E$9,2,0)</f>
        <v>07</v>
      </c>
      <c r="E674" s="0" t="str">
        <f aca="false">VLOOKUP(B674,Nomenclature!$J$1:$K$97,2,0)</f>
        <v>18</v>
      </c>
      <c r="F674" s="0" t="str">
        <f aca="false">CONCATENATE(D674,E674)</f>
        <v>0718</v>
      </c>
      <c r="G674" s="30" t="n">
        <v>1.72829135477334</v>
      </c>
      <c r="H674" s="28" t="n">
        <v>1.72829135477334</v>
      </c>
      <c r="I674" s="28" t="n">
        <v>1.72829135477334</v>
      </c>
      <c r="J674" s="28" t="n">
        <v>1.72829135477334</v>
      </c>
      <c r="K674" s="28" t="n">
        <v>1.72829135477334</v>
      </c>
      <c r="L674" s="28" t="n">
        <v>1.72829135477334</v>
      </c>
    </row>
    <row r="675" customFormat="false" ht="15.8" hidden="false" customHeight="false" outlineLevel="0" collapsed="false">
      <c r="A675" s="24" t="s">
        <v>19</v>
      </c>
      <c r="B675" s="24" t="s">
        <v>136</v>
      </c>
      <c r="C675" s="24" t="s">
        <v>1663</v>
      </c>
      <c r="D675" s="0" t="str">
        <f aca="false">VLOOKUP(A675,Nomenclature!$D$1:$E$9,2,0)</f>
        <v>07</v>
      </c>
      <c r="E675" s="0" t="str">
        <f aca="false">VLOOKUP(B675,Nomenclature!$J$1:$K$97,2,0)</f>
        <v>32</v>
      </c>
      <c r="F675" s="0" t="str">
        <f aca="false">CONCATENATE(D675,E675)</f>
        <v>0732</v>
      </c>
      <c r="G675" s="30" t="n">
        <v>7.01859661722311</v>
      </c>
      <c r="H675" s="28" t="n">
        <v>7.01859661722311</v>
      </c>
      <c r="I675" s="28" t="n">
        <v>7.01859661722311</v>
      </c>
      <c r="J675" s="28" t="n">
        <v>7.01859661722311</v>
      </c>
      <c r="K675" s="28" t="n">
        <v>7.01859661722311</v>
      </c>
      <c r="L675" s="28" t="n">
        <v>7.01859661722311</v>
      </c>
    </row>
    <row r="676" customFormat="false" ht="15.8" hidden="false" customHeight="false" outlineLevel="0" collapsed="false">
      <c r="A676" s="24" t="s">
        <v>19</v>
      </c>
      <c r="B676" s="24" t="s">
        <v>139</v>
      </c>
      <c r="C676" s="24" t="s">
        <v>1663</v>
      </c>
      <c r="D676" s="0" t="str">
        <f aca="false">VLOOKUP(A676,Nomenclature!$D$1:$E$9,2,0)</f>
        <v>07</v>
      </c>
      <c r="E676" s="0" t="str">
        <f aca="false">VLOOKUP(B676,Nomenclature!$J$1:$K$97,2,0)</f>
        <v>33</v>
      </c>
      <c r="F676" s="0" t="str">
        <f aca="false">CONCATENATE(D676,E676)</f>
        <v>0733</v>
      </c>
      <c r="G676" s="30" t="n">
        <v>0</v>
      </c>
      <c r="H676" s="28" t="n">
        <v>0</v>
      </c>
      <c r="I676" s="28" t="n">
        <v>0</v>
      </c>
      <c r="J676" s="28" t="n">
        <v>0</v>
      </c>
      <c r="K676" s="28" t="n">
        <v>0</v>
      </c>
      <c r="L676" s="28" t="n">
        <v>0</v>
      </c>
    </row>
    <row r="677" customFormat="false" ht="15.8" hidden="false" customHeight="false" outlineLevel="0" collapsed="false">
      <c r="A677" s="24" t="s">
        <v>19</v>
      </c>
      <c r="B677" s="24" t="s">
        <v>140</v>
      </c>
      <c r="C677" s="24" t="s">
        <v>1663</v>
      </c>
      <c r="D677" s="0" t="str">
        <f aca="false">VLOOKUP(A677,Nomenclature!$D$1:$E$9,2,0)</f>
        <v>07</v>
      </c>
      <c r="E677" s="0" t="str">
        <f aca="false">VLOOKUP(B677,Nomenclature!$J$1:$K$97,2,0)</f>
        <v>43</v>
      </c>
      <c r="F677" s="0" t="str">
        <f aca="false">CONCATENATE(D677,E677)</f>
        <v>0743</v>
      </c>
      <c r="G677" s="30" t="n">
        <v>33.9999999999999</v>
      </c>
      <c r="H677" s="28" t="n">
        <v>33.9999999999999</v>
      </c>
      <c r="I677" s="28" t="n">
        <v>33.9999999999999</v>
      </c>
      <c r="J677" s="28" t="n">
        <v>33.9999999999999</v>
      </c>
      <c r="K677" s="28" t="n">
        <v>33.9999999999999</v>
      </c>
      <c r="L677" s="28" t="n">
        <v>33.9999999999999</v>
      </c>
    </row>
    <row r="678" customFormat="false" ht="15.8" hidden="false" customHeight="false" outlineLevel="0" collapsed="false">
      <c r="A678" s="24" t="s">
        <v>19</v>
      </c>
      <c r="B678" s="24" t="s">
        <v>141</v>
      </c>
      <c r="C678" s="24" t="s">
        <v>1663</v>
      </c>
      <c r="D678" s="0" t="str">
        <f aca="false">VLOOKUP(A678,Nomenclature!$D$1:$E$9,2,0)</f>
        <v>07</v>
      </c>
      <c r="E678" s="0" t="str">
        <f aca="false">VLOOKUP(B678,Nomenclature!$J$1:$K$97,2,0)</f>
        <v>59</v>
      </c>
      <c r="F678" s="0" t="str">
        <f aca="false">CONCATENATE(D678,E678)</f>
        <v>0759</v>
      </c>
      <c r="G678" s="30" t="n">
        <v>1.62137817792261</v>
      </c>
      <c r="H678" s="28" t="n">
        <v>1.62137817792261</v>
      </c>
      <c r="I678" s="28" t="n">
        <v>1.62137817792261</v>
      </c>
      <c r="J678" s="28" t="n">
        <v>1.62137817792261</v>
      </c>
      <c r="K678" s="28" t="n">
        <v>1.62137817792261</v>
      </c>
      <c r="L678" s="28" t="n">
        <v>1.62137817792261</v>
      </c>
    </row>
    <row r="679" customFormat="false" ht="15.8" hidden="false" customHeight="false" outlineLevel="0" collapsed="false">
      <c r="A679" s="24" t="s">
        <v>19</v>
      </c>
      <c r="B679" s="24" t="s">
        <v>149</v>
      </c>
      <c r="C679" s="24" t="s">
        <v>1663</v>
      </c>
      <c r="D679" s="0" t="str">
        <f aca="false">VLOOKUP(A679,Nomenclature!$D$1:$E$9,2,0)</f>
        <v>07</v>
      </c>
      <c r="E679" s="0" t="str">
        <f aca="false">VLOOKUP(B679,Nomenclature!$J$1:$K$97,2,0)</f>
        <v>60</v>
      </c>
      <c r="F679" s="0" t="str">
        <f aca="false">CONCATENATE(D679,E679)</f>
        <v>0760</v>
      </c>
      <c r="G679" s="30" t="n">
        <v>0</v>
      </c>
      <c r="H679" s="28" t="n">
        <v>0</v>
      </c>
      <c r="I679" s="28" t="n">
        <v>0</v>
      </c>
      <c r="J679" s="28" t="n">
        <v>0</v>
      </c>
      <c r="K679" s="28" t="n">
        <v>0</v>
      </c>
      <c r="L679" s="28" t="n">
        <v>0</v>
      </c>
    </row>
    <row r="680" customFormat="false" ht="15.8" hidden="false" customHeight="false" outlineLevel="0" collapsed="false">
      <c r="A680" s="24" t="s">
        <v>19</v>
      </c>
      <c r="B680" s="24" t="s">
        <v>142</v>
      </c>
      <c r="C680" s="24" t="s">
        <v>1663</v>
      </c>
      <c r="D680" s="0" t="str">
        <f aca="false">VLOOKUP(A680,Nomenclature!$D$1:$E$9,2,0)</f>
        <v>07</v>
      </c>
      <c r="E680" s="0" t="str">
        <f aca="false">VLOOKUP(B680,Nomenclature!$J$1:$K$97,2,0)</f>
        <v>61</v>
      </c>
      <c r="F680" s="0" t="str">
        <f aca="false">CONCATENATE(D680,E680)</f>
        <v>0761</v>
      </c>
      <c r="G680" s="30" t="n">
        <v>5.35307437107038</v>
      </c>
      <c r="H680" s="28" t="n">
        <v>5.35307437107038</v>
      </c>
      <c r="I680" s="28" t="n">
        <v>5.35307437107038</v>
      </c>
      <c r="J680" s="28" t="n">
        <v>5.35307437107038</v>
      </c>
      <c r="K680" s="28" t="n">
        <v>5.35307437107038</v>
      </c>
      <c r="L680" s="28" t="n">
        <v>5.35307437107038</v>
      </c>
    </row>
    <row r="681" customFormat="false" ht="15.8" hidden="false" customHeight="false" outlineLevel="0" collapsed="false">
      <c r="A681" s="24" t="s">
        <v>19</v>
      </c>
      <c r="B681" s="24" t="s">
        <v>143</v>
      </c>
      <c r="C681" s="24" t="s">
        <v>1663</v>
      </c>
      <c r="D681" s="0" t="str">
        <f aca="false">VLOOKUP(A681,Nomenclature!$D$1:$E$9,2,0)</f>
        <v>07</v>
      </c>
      <c r="E681" s="0" t="str">
        <f aca="false">VLOOKUP(B681,Nomenclature!$J$1:$K$97,2,0)</f>
        <v>65</v>
      </c>
      <c r="F681" s="0" t="str">
        <f aca="false">CONCATENATE(D681,E681)</f>
        <v>0765</v>
      </c>
      <c r="G681" s="30" t="n">
        <v>0</v>
      </c>
      <c r="H681" s="28" t="n">
        <v>0</v>
      </c>
      <c r="I681" s="28" t="n">
        <v>0</v>
      </c>
      <c r="J681" s="28" t="n">
        <v>0</v>
      </c>
      <c r="K681" s="28" t="n">
        <v>0</v>
      </c>
      <c r="L681" s="28" t="n">
        <v>0</v>
      </c>
    </row>
    <row r="682" customFormat="false" ht="15.8" hidden="false" customHeight="false" outlineLevel="0" collapsed="false">
      <c r="A682" s="24" t="s">
        <v>19</v>
      </c>
      <c r="B682" s="24" t="s">
        <v>144</v>
      </c>
      <c r="C682" s="24" t="s">
        <v>1663</v>
      </c>
      <c r="D682" s="0" t="str">
        <f aca="false">VLOOKUP(A682,Nomenclature!$D$1:$E$9,2,0)</f>
        <v>07</v>
      </c>
      <c r="E682" s="0" t="str">
        <f aca="false">VLOOKUP(B682,Nomenclature!$J$1:$K$97,2,0)</f>
        <v>80</v>
      </c>
      <c r="F682" s="0" t="str">
        <f aca="false">CONCATENATE(D682,E682)</f>
        <v>0780</v>
      </c>
      <c r="G682" s="30" t="n">
        <v>0</v>
      </c>
      <c r="H682" s="28" t="n">
        <v>0</v>
      </c>
      <c r="I682" s="28" t="n">
        <v>0</v>
      </c>
      <c r="J682" s="28" t="n">
        <v>0</v>
      </c>
      <c r="K682" s="28" t="n">
        <v>0</v>
      </c>
      <c r="L682" s="28" t="n">
        <v>0</v>
      </c>
    </row>
    <row r="683" customFormat="false" ht="15.8" hidden="false" customHeight="false" outlineLevel="0" collapsed="false">
      <c r="A683" s="24" t="s">
        <v>19</v>
      </c>
      <c r="B683" s="24" t="s">
        <v>145</v>
      </c>
      <c r="C683" s="24" t="s">
        <v>1663</v>
      </c>
      <c r="D683" s="0" t="str">
        <f aca="false">VLOOKUP(A683,Nomenclature!$D$1:$E$9,2,0)</f>
        <v>07</v>
      </c>
      <c r="E683" s="0" t="str">
        <f aca="false">VLOOKUP(B683,Nomenclature!$J$1:$K$97,2,0)</f>
        <v>81</v>
      </c>
      <c r="F683" s="0" t="str">
        <f aca="false">CONCATENATE(D683,E683)</f>
        <v>0781</v>
      </c>
      <c r="G683" s="30" t="n">
        <v>0</v>
      </c>
      <c r="H683" s="28" t="n">
        <v>0</v>
      </c>
      <c r="I683" s="28" t="n">
        <v>0</v>
      </c>
      <c r="J683" s="28" t="n">
        <v>0</v>
      </c>
      <c r="K683" s="28" t="n">
        <v>0</v>
      </c>
      <c r="L683" s="28" t="n">
        <v>0</v>
      </c>
    </row>
    <row r="684" customFormat="false" ht="15.8" hidden="false" customHeight="false" outlineLevel="0" collapsed="false">
      <c r="A684" s="24" t="s">
        <v>19</v>
      </c>
      <c r="B684" s="24" t="s">
        <v>146</v>
      </c>
      <c r="C684" s="24" t="s">
        <v>1663</v>
      </c>
      <c r="D684" s="0" t="str">
        <f aca="false">VLOOKUP(A684,Nomenclature!$D$1:$E$9,2,0)</f>
        <v>07</v>
      </c>
      <c r="E684" s="0" t="str">
        <f aca="false">VLOOKUP(B684,Nomenclature!$J$1:$K$97,2,0)</f>
        <v>82</v>
      </c>
      <c r="F684" s="0" t="str">
        <f aca="false">CONCATENATE(D684,E684)</f>
        <v>0782</v>
      </c>
      <c r="G684" s="30" t="n">
        <v>0</v>
      </c>
      <c r="H684" s="28" t="n">
        <v>0</v>
      </c>
      <c r="I684" s="28" t="n">
        <v>0</v>
      </c>
      <c r="J684" s="28" t="n">
        <v>0</v>
      </c>
      <c r="K684" s="28" t="n">
        <v>0</v>
      </c>
      <c r="L684" s="28" t="n">
        <v>0</v>
      </c>
    </row>
    <row r="685" customFormat="false" ht="15.8" hidden="false" customHeight="false" outlineLevel="0" collapsed="false">
      <c r="A685" s="24" t="s">
        <v>19</v>
      </c>
      <c r="B685" s="24" t="s">
        <v>147</v>
      </c>
      <c r="C685" s="24" t="s">
        <v>1663</v>
      </c>
      <c r="D685" s="0" t="str">
        <f aca="false">VLOOKUP(A685,Nomenclature!$D$1:$E$9,2,0)</f>
        <v>07</v>
      </c>
      <c r="E685" s="0" t="str">
        <f aca="false">VLOOKUP(B685,Nomenclature!$J$1:$K$97,2,0)</f>
        <v>91</v>
      </c>
      <c r="F685" s="0" t="str">
        <f aca="false">CONCATENATE(D685,E685)</f>
        <v>0791</v>
      </c>
      <c r="G685" s="30" t="n">
        <v>0</v>
      </c>
      <c r="H685" s="28" t="n">
        <v>0</v>
      </c>
      <c r="I685" s="28" t="n">
        <v>0</v>
      </c>
      <c r="J685" s="28" t="n">
        <v>0</v>
      </c>
      <c r="K685" s="28" t="n">
        <v>0</v>
      </c>
      <c r="L685" s="28" t="n">
        <v>0</v>
      </c>
    </row>
    <row r="686" customFormat="false" ht="15.8" hidden="false" customHeight="false" outlineLevel="0" collapsed="false">
      <c r="A686" s="24" t="s">
        <v>19</v>
      </c>
      <c r="B686" s="24" t="s">
        <v>148</v>
      </c>
      <c r="C686" s="24" t="s">
        <v>1663</v>
      </c>
      <c r="D686" s="0" t="str">
        <f aca="false">VLOOKUP(A686,Nomenclature!$D$1:$E$9,2,0)</f>
        <v>07</v>
      </c>
      <c r="E686" s="0" t="str">
        <f aca="false">VLOOKUP(B686,Nomenclature!$J$1:$K$97,2,0)</f>
        <v>95</v>
      </c>
      <c r="F686" s="0" t="str">
        <f aca="false">CONCATENATE(D686,E686)</f>
        <v>0795</v>
      </c>
      <c r="G686" s="30" t="n">
        <v>0</v>
      </c>
      <c r="H686" s="28" t="n">
        <v>0</v>
      </c>
      <c r="I686" s="28" t="n">
        <v>0</v>
      </c>
      <c r="J686" s="28" t="n">
        <v>0</v>
      </c>
      <c r="K686" s="28" t="n">
        <v>0</v>
      </c>
      <c r="L686" s="28" t="n">
        <v>0</v>
      </c>
    </row>
    <row r="687" customFormat="false" ht="15.8" hidden="false" customHeight="false" outlineLevel="0" collapsed="false">
      <c r="A687" s="24" t="s">
        <v>20</v>
      </c>
      <c r="B687" s="24" t="s">
        <v>149</v>
      </c>
      <c r="C687" s="24" t="s">
        <v>1663</v>
      </c>
      <c r="D687" s="0" t="str">
        <f aca="false">VLOOKUP(A687,Nomenclature!$D$1:$E$9,2,0)</f>
        <v>08</v>
      </c>
      <c r="E687" s="0" t="str">
        <f aca="false">VLOOKUP(B687,Nomenclature!$J$1:$K$97,2,0)</f>
        <v>60</v>
      </c>
      <c r="F687" s="0" t="str">
        <f aca="false">CONCATENATE(D687,E687)</f>
        <v>0860</v>
      </c>
      <c r="G687" s="30" t="n">
        <v>1</v>
      </c>
      <c r="H687" s="28" t="n">
        <v>1</v>
      </c>
      <c r="I687" s="28" t="n">
        <v>1</v>
      </c>
      <c r="J687" s="28" t="n">
        <v>1</v>
      </c>
      <c r="K687" s="28" t="n">
        <v>1</v>
      </c>
      <c r="L687" s="28" t="n">
        <v>1</v>
      </c>
    </row>
    <row r="688" customFormat="false" ht="15.8" hidden="false" customHeight="false" outlineLevel="0" collapsed="false">
      <c r="A688" s="24" t="s">
        <v>7</v>
      </c>
      <c r="B688" s="24" t="s">
        <v>31</v>
      </c>
      <c r="C688" s="24" t="s">
        <v>934</v>
      </c>
      <c r="D688" s="0" t="str">
        <f aca="false">VLOOKUP(A688,Nomenclature!$D$1:$E$9,2,0)</f>
        <v>01</v>
      </c>
      <c r="E688" s="0" t="str">
        <f aca="false">VLOOKUP(B688,Nomenclature!$J$1:$K$97,2,0)</f>
        <v>42</v>
      </c>
      <c r="F688" s="0" t="str">
        <f aca="false">CONCATENATE(D688,E688)</f>
        <v>0142</v>
      </c>
      <c r="G688" s="30" t="n">
        <v>0.53</v>
      </c>
      <c r="H688" s="28" t="n">
        <v>0.53</v>
      </c>
      <c r="I688" s="28" t="n">
        <v>0.53</v>
      </c>
      <c r="J688" s="28" t="n">
        <v>0.53</v>
      </c>
      <c r="K688" s="28" t="n">
        <v>0.53</v>
      </c>
      <c r="L688" s="28" t="n">
        <v>0.53</v>
      </c>
    </row>
    <row r="689" customFormat="false" ht="15.8" hidden="false" customHeight="false" outlineLevel="0" collapsed="false">
      <c r="A689" s="24" t="s">
        <v>7</v>
      </c>
      <c r="B689" s="24" t="s">
        <v>47</v>
      </c>
      <c r="C689" s="24" t="s">
        <v>934</v>
      </c>
      <c r="D689" s="0" t="str">
        <f aca="false">VLOOKUP(A689,Nomenclature!$D$1:$E$9,2,0)</f>
        <v>01</v>
      </c>
      <c r="E689" s="0" t="str">
        <f aca="false">VLOOKUP(B689,Nomenclature!$J$1:$K$97,2,0)</f>
        <v>44</v>
      </c>
      <c r="F689" s="0" t="str">
        <f aca="false">CONCATENATE(D689,E689)</f>
        <v>0144</v>
      </c>
      <c r="G689" s="30" t="n">
        <v>0.53</v>
      </c>
      <c r="H689" s="28" t="n">
        <v>0.53</v>
      </c>
      <c r="I689" s="28" t="n">
        <v>0.53</v>
      </c>
      <c r="J689" s="28" t="n">
        <v>0.53</v>
      </c>
      <c r="K689" s="28" t="n">
        <v>0.53</v>
      </c>
      <c r="L689" s="28" t="n">
        <v>0.53</v>
      </c>
    </row>
    <row r="690" customFormat="false" ht="15.8" hidden="false" customHeight="false" outlineLevel="0" collapsed="false">
      <c r="A690" s="24" t="s">
        <v>7</v>
      </c>
      <c r="B690" s="24" t="s">
        <v>50</v>
      </c>
      <c r="C690" s="24" t="s">
        <v>934</v>
      </c>
      <c r="D690" s="0" t="str">
        <f aca="false">VLOOKUP(A690,Nomenclature!$D$1:$E$9,2,0)</f>
        <v>01</v>
      </c>
      <c r="E690" s="0" t="str">
        <f aca="false">VLOOKUP(B690,Nomenclature!$J$1:$K$97,2,0)</f>
        <v>45</v>
      </c>
      <c r="F690" s="0" t="str">
        <f aca="false">CONCATENATE(D690,E690)</f>
        <v>0145</v>
      </c>
      <c r="G690" s="30" t="n">
        <v>0.53</v>
      </c>
      <c r="H690" s="28" t="n">
        <v>0.53</v>
      </c>
      <c r="I690" s="28" t="n">
        <v>0.53</v>
      </c>
      <c r="J690" s="28" t="n">
        <v>0.53</v>
      </c>
      <c r="K690" s="28" t="n">
        <v>0.53</v>
      </c>
      <c r="L690" s="28" t="n">
        <v>0.53</v>
      </c>
    </row>
    <row r="691" customFormat="false" ht="15.8" hidden="false" customHeight="false" outlineLevel="0" collapsed="false">
      <c r="A691" s="24" t="s">
        <v>7</v>
      </c>
      <c r="B691" s="24" t="s">
        <v>51</v>
      </c>
      <c r="C691" s="24" t="s">
        <v>934</v>
      </c>
      <c r="D691" s="0" t="str">
        <f aca="false">VLOOKUP(A691,Nomenclature!$D$1:$E$9,2,0)</f>
        <v>01</v>
      </c>
      <c r="E691" s="0" t="str">
        <f aca="false">VLOOKUP(B691,Nomenclature!$J$1:$K$97,2,0)</f>
        <v>83</v>
      </c>
      <c r="F691" s="0" t="str">
        <f aca="false">CONCATENATE(D691,E691)</f>
        <v>0183</v>
      </c>
      <c r="G691" s="30" t="n">
        <v>0.53</v>
      </c>
      <c r="H691" s="28" t="n">
        <v>0.53</v>
      </c>
      <c r="I691" s="28" t="n">
        <v>0.53</v>
      </c>
      <c r="J691" s="28" t="n">
        <v>0.53</v>
      </c>
      <c r="K691" s="28" t="n">
        <v>0.53</v>
      </c>
      <c r="L691" s="28" t="n">
        <v>0.53</v>
      </c>
    </row>
    <row r="692" customFormat="false" ht="15.8" hidden="false" customHeight="false" outlineLevel="0" collapsed="false">
      <c r="A692" s="24" t="s">
        <v>7</v>
      </c>
      <c r="B692" s="24" t="s">
        <v>52</v>
      </c>
      <c r="C692" s="24" t="s">
        <v>934</v>
      </c>
      <c r="D692" s="0" t="str">
        <f aca="false">VLOOKUP(A692,Nomenclature!$D$1:$E$9,2,0)</f>
        <v>01</v>
      </c>
      <c r="E692" s="0" t="str">
        <f aca="false">VLOOKUP(B692,Nomenclature!$J$1:$K$97,2,0)</f>
        <v>84</v>
      </c>
      <c r="F692" s="0" t="str">
        <f aca="false">CONCATENATE(D692,E692)</f>
        <v>0184</v>
      </c>
      <c r="G692" s="30" t="n">
        <v>0.53</v>
      </c>
      <c r="H692" s="28" t="n">
        <v>0.53</v>
      </c>
      <c r="I692" s="28" t="n">
        <v>0.53</v>
      </c>
      <c r="J692" s="28" t="n">
        <v>0.53</v>
      </c>
      <c r="K692" s="28" t="n">
        <v>0.53</v>
      </c>
      <c r="L692" s="28" t="n">
        <v>0.53</v>
      </c>
    </row>
    <row r="693" customFormat="false" ht="15.8" hidden="false" customHeight="false" outlineLevel="0" collapsed="false">
      <c r="A693" s="24" t="s">
        <v>7</v>
      </c>
      <c r="B693" s="24" t="s">
        <v>53</v>
      </c>
      <c r="C693" s="24" t="s">
        <v>934</v>
      </c>
      <c r="D693" s="0" t="str">
        <f aca="false">VLOOKUP(A693,Nomenclature!$D$1:$E$9,2,0)</f>
        <v>01</v>
      </c>
      <c r="E693" s="0" t="str">
        <f aca="false">VLOOKUP(B693,Nomenclature!$J$1:$K$97,2,0)</f>
        <v>85</v>
      </c>
      <c r="F693" s="0" t="str">
        <f aca="false">CONCATENATE(D693,E693)</f>
        <v>0185</v>
      </c>
      <c r="G693" s="30" t="n">
        <v>0.53</v>
      </c>
      <c r="H693" s="28" t="n">
        <v>0.53</v>
      </c>
      <c r="I693" s="28" t="n">
        <v>0.53</v>
      </c>
      <c r="J693" s="28" t="n">
        <v>0.53</v>
      </c>
      <c r="K693" s="28" t="n">
        <v>0.53</v>
      </c>
      <c r="L693" s="28" t="n">
        <v>0.53</v>
      </c>
    </row>
    <row r="694" customFormat="false" ht="15.8" hidden="false" customHeight="false" outlineLevel="0" collapsed="false">
      <c r="A694" s="24" t="s">
        <v>14</v>
      </c>
      <c r="B694" s="24" t="s">
        <v>54</v>
      </c>
      <c r="C694" s="24" t="s">
        <v>934</v>
      </c>
      <c r="D694" s="0" t="str">
        <f aca="false">VLOOKUP(A694,Nomenclature!$D$1:$E$9,2,0)</f>
        <v>02</v>
      </c>
      <c r="E694" s="0" t="str">
        <f aca="false">VLOOKUP(B694,Nomenclature!$J$1:$K$97,2,0)</f>
        <v>16</v>
      </c>
      <c r="F694" s="0" t="str">
        <f aca="false">CONCATENATE(D694,E694)</f>
        <v>0216</v>
      </c>
      <c r="G694" s="30" t="n">
        <v>1.892597637</v>
      </c>
      <c r="H694" s="28" t="n">
        <v>1.892597637</v>
      </c>
      <c r="I694" s="28" t="n">
        <v>1.892597637</v>
      </c>
      <c r="J694" s="28" t="n">
        <v>1.892597637</v>
      </c>
      <c r="K694" s="28" t="n">
        <v>1.892597637</v>
      </c>
      <c r="L694" s="28" t="n">
        <v>1.892597637</v>
      </c>
    </row>
    <row r="695" customFormat="false" ht="15.8" hidden="false" customHeight="false" outlineLevel="0" collapsed="false">
      <c r="A695" s="24" t="s">
        <v>14</v>
      </c>
      <c r="B695" s="24" t="s">
        <v>57</v>
      </c>
      <c r="C695" s="24" t="s">
        <v>934</v>
      </c>
      <c r="D695" s="0" t="str">
        <f aca="false">VLOOKUP(A695,Nomenclature!$D$1:$E$9,2,0)</f>
        <v>02</v>
      </c>
      <c r="E695" s="0" t="str">
        <f aca="false">VLOOKUP(B695,Nomenclature!$J$1:$K$97,2,0)</f>
        <v>20</v>
      </c>
      <c r="F695" s="0" t="str">
        <f aca="false">CONCATENATE(D695,E695)</f>
        <v>0220</v>
      </c>
      <c r="G695" s="30" t="n">
        <v>1.986894654</v>
      </c>
      <c r="H695" s="28" t="n">
        <v>1.986894654</v>
      </c>
      <c r="I695" s="28" t="n">
        <v>1.986894654</v>
      </c>
      <c r="J695" s="28" t="n">
        <v>1.986894654</v>
      </c>
      <c r="K695" s="28" t="n">
        <v>1.986894654</v>
      </c>
      <c r="L695" s="28" t="n">
        <v>1.986894654</v>
      </c>
    </row>
    <row r="696" customFormat="false" ht="15.8" hidden="false" customHeight="false" outlineLevel="0" collapsed="false">
      <c r="A696" s="24" t="s">
        <v>14</v>
      </c>
      <c r="B696" s="24" t="s">
        <v>58</v>
      </c>
      <c r="C696" s="24" t="s">
        <v>934</v>
      </c>
      <c r="D696" s="0" t="str">
        <f aca="false">VLOOKUP(A696,Nomenclature!$D$1:$E$9,2,0)</f>
        <v>02</v>
      </c>
      <c r="E696" s="0" t="str">
        <f aca="false">VLOOKUP(B696,Nomenclature!$J$1:$K$97,2,0)</f>
        <v>21</v>
      </c>
      <c r="F696" s="0" t="str">
        <f aca="false">CONCATENATE(D696,E696)</f>
        <v>0221</v>
      </c>
      <c r="G696" s="30" t="n">
        <v>1.96552216391579</v>
      </c>
      <c r="H696" s="28" t="n">
        <v>1.96552216391579</v>
      </c>
      <c r="I696" s="28" t="n">
        <v>1.96552216391579</v>
      </c>
      <c r="J696" s="28" t="n">
        <v>1.96552216391579</v>
      </c>
      <c r="K696" s="28" t="n">
        <v>1.96552216391579</v>
      </c>
      <c r="L696" s="28" t="n">
        <v>1.96552216391579</v>
      </c>
    </row>
    <row r="697" customFormat="false" ht="15.8" hidden="false" customHeight="false" outlineLevel="0" collapsed="false">
      <c r="A697" s="24" t="s">
        <v>14</v>
      </c>
      <c r="B697" s="24" t="s">
        <v>59</v>
      </c>
      <c r="C697" s="24" t="s">
        <v>934</v>
      </c>
      <c r="D697" s="0" t="str">
        <f aca="false">VLOOKUP(A697,Nomenclature!$D$1:$E$9,2,0)</f>
        <v>02</v>
      </c>
      <c r="E697" s="0" t="str">
        <f aca="false">VLOOKUP(B697,Nomenclature!$J$1:$K$97,2,0)</f>
        <v>22</v>
      </c>
      <c r="F697" s="0" t="str">
        <f aca="false">CONCATENATE(D697,E697)</f>
        <v>0222</v>
      </c>
      <c r="G697" s="30" t="n">
        <v>1.986894654</v>
      </c>
      <c r="H697" s="28" t="n">
        <v>1.986894654</v>
      </c>
      <c r="I697" s="28" t="n">
        <v>1.986894654</v>
      </c>
      <c r="J697" s="28" t="n">
        <v>1.986894654</v>
      </c>
      <c r="K697" s="28" t="n">
        <v>1.986894654</v>
      </c>
      <c r="L697" s="28" t="n">
        <v>1.986894654</v>
      </c>
    </row>
    <row r="698" customFormat="false" ht="15.8" hidden="false" customHeight="false" outlineLevel="0" collapsed="false">
      <c r="A698" s="24" t="s">
        <v>14</v>
      </c>
      <c r="B698" s="24" t="s">
        <v>60</v>
      </c>
      <c r="C698" s="24" t="s">
        <v>934</v>
      </c>
      <c r="D698" s="0" t="str">
        <f aca="false">VLOOKUP(A698,Nomenclature!$D$1:$E$9,2,0)</f>
        <v>02</v>
      </c>
      <c r="E698" s="0" t="str">
        <f aca="false">VLOOKUP(B698,Nomenclature!$J$1:$K$97,2,0)</f>
        <v>23</v>
      </c>
      <c r="F698" s="0" t="str">
        <f aca="false">CONCATENATE(D698,E698)</f>
        <v>0223</v>
      </c>
      <c r="G698" s="30" t="n">
        <v>1.63846967195789</v>
      </c>
      <c r="H698" s="28" t="n">
        <v>1.63846967195789</v>
      </c>
      <c r="I698" s="28" t="n">
        <v>1.63846967195789</v>
      </c>
      <c r="J698" s="28" t="n">
        <v>1.63846967195789</v>
      </c>
      <c r="K698" s="28" t="n">
        <v>1.63846967195789</v>
      </c>
      <c r="L698" s="28" t="n">
        <v>1.63846967195789</v>
      </c>
    </row>
    <row r="699" customFormat="false" ht="15.8" hidden="false" customHeight="false" outlineLevel="0" collapsed="false">
      <c r="A699" s="24" t="s">
        <v>14</v>
      </c>
      <c r="B699" s="24" t="s">
        <v>61</v>
      </c>
      <c r="C699" s="24" t="s">
        <v>934</v>
      </c>
      <c r="D699" s="0" t="str">
        <f aca="false">VLOOKUP(A699,Nomenclature!$D$1:$E$9,2,0)</f>
        <v>02</v>
      </c>
      <c r="E699" s="0" t="str">
        <f aca="false">VLOOKUP(B699,Nomenclature!$J$1:$K$97,2,0)</f>
        <v>24</v>
      </c>
      <c r="F699" s="0" t="str">
        <f aca="false">CONCATENATE(D699,E699)</f>
        <v>0224</v>
      </c>
      <c r="G699" s="30" t="n">
        <v>1.67603181791579</v>
      </c>
      <c r="H699" s="28" t="n">
        <v>1.67603181791579</v>
      </c>
      <c r="I699" s="28" t="n">
        <v>1.67603181791579</v>
      </c>
      <c r="J699" s="28" t="n">
        <v>1.67603181791579</v>
      </c>
      <c r="K699" s="28" t="n">
        <v>1.67603181791579</v>
      </c>
      <c r="L699" s="28" t="n">
        <v>1.67603181791579</v>
      </c>
    </row>
    <row r="700" customFormat="false" ht="15.8" hidden="false" customHeight="false" outlineLevel="0" collapsed="false">
      <c r="A700" s="24" t="s">
        <v>14</v>
      </c>
      <c r="B700" s="24" t="s">
        <v>62</v>
      </c>
      <c r="C700" s="24" t="s">
        <v>934</v>
      </c>
      <c r="D700" s="0" t="str">
        <f aca="false">VLOOKUP(A700,Nomenclature!$D$1:$E$9,2,0)</f>
        <v>02</v>
      </c>
      <c r="E700" s="0" t="str">
        <f aca="false">VLOOKUP(B700,Nomenclature!$J$1:$K$97,2,0)</f>
        <v>25</v>
      </c>
      <c r="F700" s="0" t="str">
        <f aca="false">CONCATENATE(D700,E700)</f>
        <v>0225</v>
      </c>
      <c r="G700" s="30" t="n">
        <v>1.90140469366316</v>
      </c>
      <c r="H700" s="28" t="n">
        <v>1.90140469366316</v>
      </c>
      <c r="I700" s="28" t="n">
        <v>1.90140469366316</v>
      </c>
      <c r="J700" s="28" t="n">
        <v>1.90140469366316</v>
      </c>
      <c r="K700" s="28" t="n">
        <v>1.90140469366316</v>
      </c>
      <c r="L700" s="28" t="n">
        <v>1.90140469366316</v>
      </c>
    </row>
    <row r="701" customFormat="false" ht="15.8" hidden="false" customHeight="false" outlineLevel="0" collapsed="false">
      <c r="A701" s="24" t="s">
        <v>14</v>
      </c>
      <c r="B701" s="24" t="s">
        <v>63</v>
      </c>
      <c r="C701" s="24" t="s">
        <v>934</v>
      </c>
      <c r="D701" s="0" t="str">
        <f aca="false">VLOOKUP(A701,Nomenclature!$D$1:$E$9,2,0)</f>
        <v>02</v>
      </c>
      <c r="E701" s="0" t="str">
        <f aca="false">VLOOKUP(B701,Nomenclature!$J$1:$K$97,2,0)</f>
        <v>29</v>
      </c>
      <c r="F701" s="0" t="str">
        <f aca="false">CONCATENATE(D701,E701)</f>
        <v>0229</v>
      </c>
      <c r="G701" s="30" t="n">
        <v>2.176699919</v>
      </c>
      <c r="H701" s="28" t="n">
        <v>2.176699919</v>
      </c>
      <c r="I701" s="28" t="n">
        <v>2.176699919</v>
      </c>
      <c r="J701" s="28" t="n">
        <v>2.176699919</v>
      </c>
      <c r="K701" s="28" t="n">
        <v>2.176699919</v>
      </c>
      <c r="L701" s="28" t="n">
        <v>2.176699919</v>
      </c>
    </row>
    <row r="702" customFormat="false" ht="15.8" hidden="false" customHeight="false" outlineLevel="0" collapsed="false">
      <c r="A702" s="24" t="s">
        <v>14</v>
      </c>
      <c r="B702" s="24" t="s">
        <v>64</v>
      </c>
      <c r="C702" s="24" t="s">
        <v>934</v>
      </c>
      <c r="D702" s="0" t="str">
        <f aca="false">VLOOKUP(A702,Nomenclature!$D$1:$E$9,2,0)</f>
        <v>02</v>
      </c>
      <c r="E702" s="0" t="str">
        <f aca="false">VLOOKUP(B702,Nomenclature!$J$1:$K$97,2,0)</f>
        <v>30</v>
      </c>
      <c r="F702" s="0" t="str">
        <f aca="false">CONCATENATE(D702,E702)</f>
        <v>0230</v>
      </c>
      <c r="G702" s="30" t="n">
        <v>2.176699919</v>
      </c>
      <c r="H702" s="28" t="n">
        <v>2.176699919</v>
      </c>
      <c r="I702" s="28" t="n">
        <v>2.176699919</v>
      </c>
      <c r="J702" s="28" t="n">
        <v>2.176699919</v>
      </c>
      <c r="K702" s="28" t="n">
        <v>2.176699919</v>
      </c>
      <c r="L702" s="28" t="n">
        <v>2.176699919</v>
      </c>
    </row>
    <row r="703" customFormat="false" ht="15.8" hidden="false" customHeight="false" outlineLevel="0" collapsed="false">
      <c r="A703" s="24" t="s">
        <v>14</v>
      </c>
      <c r="B703" s="24" t="s">
        <v>65</v>
      </c>
      <c r="C703" s="24" t="s">
        <v>934</v>
      </c>
      <c r="D703" s="0" t="str">
        <f aca="false">VLOOKUP(A703,Nomenclature!$D$1:$E$9,2,0)</f>
        <v>02</v>
      </c>
      <c r="E703" s="0" t="str">
        <f aca="false">VLOOKUP(B703,Nomenclature!$J$1:$K$97,2,0)</f>
        <v>31</v>
      </c>
      <c r="F703" s="0" t="str">
        <f aca="false">CONCATENATE(D703,E703)</f>
        <v>0231</v>
      </c>
      <c r="G703" s="30" t="n">
        <v>1.892597637</v>
      </c>
      <c r="H703" s="28" t="n">
        <v>1.892597637</v>
      </c>
      <c r="I703" s="28" t="n">
        <v>1.892597637</v>
      </c>
      <c r="J703" s="28" t="n">
        <v>1.892597637</v>
      </c>
      <c r="K703" s="28" t="n">
        <v>1.892597637</v>
      </c>
      <c r="L703" s="28" t="n">
        <v>1.892597637</v>
      </c>
    </row>
    <row r="704" customFormat="false" ht="15.8" hidden="false" customHeight="false" outlineLevel="0" collapsed="false">
      <c r="A704" s="24" t="s">
        <v>14</v>
      </c>
      <c r="B704" s="24" t="s">
        <v>66</v>
      </c>
      <c r="C704" s="24" t="s">
        <v>934</v>
      </c>
      <c r="D704" s="0" t="str">
        <f aca="false">VLOOKUP(A704,Nomenclature!$D$1:$E$9,2,0)</f>
        <v>02</v>
      </c>
      <c r="E704" s="0" t="str">
        <f aca="false">VLOOKUP(B704,Nomenclature!$J$1:$K$97,2,0)</f>
        <v>37</v>
      </c>
      <c r="F704" s="0" t="str">
        <f aca="false">CONCATENATE(D704,E704)</f>
        <v>0237</v>
      </c>
      <c r="G704" s="30" t="n">
        <v>1.90140469366316</v>
      </c>
      <c r="H704" s="28" t="n">
        <v>1.90140469366316</v>
      </c>
      <c r="I704" s="28" t="n">
        <v>1.90140469366316</v>
      </c>
      <c r="J704" s="28" t="n">
        <v>1.90140469366316</v>
      </c>
      <c r="K704" s="28" t="n">
        <v>1.90140469366316</v>
      </c>
      <c r="L704" s="28" t="n">
        <v>1.90140469366316</v>
      </c>
    </row>
    <row r="705" customFormat="false" ht="15.8" hidden="false" customHeight="false" outlineLevel="0" collapsed="false">
      <c r="A705" s="24" t="s">
        <v>14</v>
      </c>
      <c r="B705" s="24" t="s">
        <v>67</v>
      </c>
      <c r="C705" s="24" t="s">
        <v>934</v>
      </c>
      <c r="D705" s="0" t="str">
        <f aca="false">VLOOKUP(A705,Nomenclature!$D$1:$E$9,2,0)</f>
        <v>02</v>
      </c>
      <c r="E705" s="0" t="str">
        <f aca="false">VLOOKUP(B705,Nomenclature!$J$1:$K$97,2,0)</f>
        <v>38</v>
      </c>
      <c r="F705" s="0" t="str">
        <f aca="false">CONCATENATE(D705,E705)</f>
        <v>0238</v>
      </c>
      <c r="G705" s="30" t="n">
        <v>1.96552216391579</v>
      </c>
      <c r="H705" s="28" t="n">
        <v>1.96552216391579</v>
      </c>
      <c r="I705" s="28" t="n">
        <v>1.96552216391579</v>
      </c>
      <c r="J705" s="28" t="n">
        <v>1.96552216391579</v>
      </c>
      <c r="K705" s="28" t="n">
        <v>1.96552216391579</v>
      </c>
      <c r="L705" s="28" t="n">
        <v>1.96552216391579</v>
      </c>
    </row>
    <row r="706" customFormat="false" ht="15.8" hidden="false" customHeight="false" outlineLevel="0" collapsed="false">
      <c r="A706" s="24" t="s">
        <v>14</v>
      </c>
      <c r="B706" s="24" t="s">
        <v>68</v>
      </c>
      <c r="C706" s="24" t="s">
        <v>934</v>
      </c>
      <c r="D706" s="0" t="str">
        <f aca="false">VLOOKUP(A706,Nomenclature!$D$1:$E$9,2,0)</f>
        <v>02</v>
      </c>
      <c r="E706" s="0" t="str">
        <f aca="false">VLOOKUP(B706,Nomenclature!$J$1:$K$97,2,0)</f>
        <v>39</v>
      </c>
      <c r="F706" s="0" t="str">
        <f aca="false">CONCATENATE(D706,E706)</f>
        <v>0239</v>
      </c>
      <c r="G706" s="30" t="n">
        <v>1.90140469366316</v>
      </c>
      <c r="H706" s="28" t="n">
        <v>1.90140469366316</v>
      </c>
      <c r="I706" s="28" t="n">
        <v>1.90140469366316</v>
      </c>
      <c r="J706" s="28" t="n">
        <v>1.90140469366316</v>
      </c>
      <c r="K706" s="28" t="n">
        <v>1.90140469366316</v>
      </c>
      <c r="L706" s="28" t="n">
        <v>1.90140469366316</v>
      </c>
    </row>
    <row r="707" customFormat="false" ht="15.8" hidden="false" customHeight="false" outlineLevel="0" collapsed="false">
      <c r="A707" s="24" t="s">
        <v>14</v>
      </c>
      <c r="B707" s="24" t="s">
        <v>69</v>
      </c>
      <c r="C707" s="24" t="s">
        <v>934</v>
      </c>
      <c r="D707" s="0" t="str">
        <f aca="false">VLOOKUP(A707,Nomenclature!$D$1:$E$9,2,0)</f>
        <v>02</v>
      </c>
      <c r="E707" s="0" t="str">
        <f aca="false">VLOOKUP(B707,Nomenclature!$J$1:$K$97,2,0)</f>
        <v>40</v>
      </c>
      <c r="F707" s="0" t="str">
        <f aca="false">CONCATENATE(D707,E707)</f>
        <v>0240</v>
      </c>
      <c r="G707" s="30" t="n">
        <v>1.90140469366316</v>
      </c>
      <c r="H707" s="28" t="n">
        <v>1.90140469366316</v>
      </c>
      <c r="I707" s="28" t="n">
        <v>1.90140469366316</v>
      </c>
      <c r="J707" s="28" t="n">
        <v>1.90140469366316</v>
      </c>
      <c r="K707" s="28" t="n">
        <v>1.90140469366316</v>
      </c>
      <c r="L707" s="28" t="n">
        <v>1.90140469366316</v>
      </c>
    </row>
    <row r="708" customFormat="false" ht="15.8" hidden="false" customHeight="false" outlineLevel="0" collapsed="false">
      <c r="A708" s="24" t="s">
        <v>14</v>
      </c>
      <c r="B708" s="24" t="s">
        <v>70</v>
      </c>
      <c r="C708" s="24" t="s">
        <v>934</v>
      </c>
      <c r="D708" s="0" t="str">
        <f aca="false">VLOOKUP(A708,Nomenclature!$D$1:$E$9,2,0)</f>
        <v>02</v>
      </c>
      <c r="E708" s="0" t="str">
        <f aca="false">VLOOKUP(B708,Nomenclature!$J$1:$K$97,2,0)</f>
        <v>53</v>
      </c>
      <c r="F708" s="0" t="str">
        <f aca="false">CONCATENATE(D708,E708)</f>
        <v>0253</v>
      </c>
      <c r="G708" s="30" t="n">
        <v>1.986894654</v>
      </c>
      <c r="H708" s="28" t="n">
        <v>1.986894654</v>
      </c>
      <c r="I708" s="28" t="n">
        <v>1.986894654</v>
      </c>
      <c r="J708" s="28" t="n">
        <v>1.986894654</v>
      </c>
      <c r="K708" s="28" t="n">
        <v>1.986894654</v>
      </c>
      <c r="L708" s="28" t="n">
        <v>1.986894654</v>
      </c>
    </row>
    <row r="709" customFormat="false" ht="15.8" hidden="false" customHeight="false" outlineLevel="0" collapsed="false">
      <c r="A709" s="24" t="s">
        <v>14</v>
      </c>
      <c r="B709" s="24" t="s">
        <v>71</v>
      </c>
      <c r="C709" s="24" t="s">
        <v>934</v>
      </c>
      <c r="D709" s="0" t="str">
        <f aca="false">VLOOKUP(A709,Nomenclature!$D$1:$E$9,2,0)</f>
        <v>02</v>
      </c>
      <c r="E709" s="0" t="str">
        <f aca="false">VLOOKUP(B709,Nomenclature!$J$1:$K$97,2,0)</f>
        <v>54</v>
      </c>
      <c r="F709" s="0" t="str">
        <f aca="false">CONCATENATE(D709,E709)</f>
        <v>0254</v>
      </c>
      <c r="G709" s="30" t="n">
        <v>1.986894654</v>
      </c>
      <c r="H709" s="28" t="n">
        <v>1.986894654</v>
      </c>
      <c r="I709" s="28" t="n">
        <v>1.986894654</v>
      </c>
      <c r="J709" s="28" t="n">
        <v>1.986894654</v>
      </c>
      <c r="K709" s="28" t="n">
        <v>1.986894654</v>
      </c>
      <c r="L709" s="28" t="n">
        <v>1.986894654</v>
      </c>
    </row>
    <row r="710" customFormat="false" ht="15.8" hidden="false" customHeight="false" outlineLevel="0" collapsed="false">
      <c r="A710" s="24" t="s">
        <v>14</v>
      </c>
      <c r="B710" s="24" t="s">
        <v>72</v>
      </c>
      <c r="C710" s="24" t="s">
        <v>934</v>
      </c>
      <c r="D710" s="0" t="str">
        <f aca="false">VLOOKUP(A710,Nomenclature!$D$1:$E$9,2,0)</f>
        <v>02</v>
      </c>
      <c r="E710" s="0" t="str">
        <f aca="false">VLOOKUP(B710,Nomenclature!$J$1:$K$97,2,0)</f>
        <v>55</v>
      </c>
      <c r="F710" s="0" t="str">
        <f aca="false">CONCATENATE(D710,E710)</f>
        <v>0255</v>
      </c>
      <c r="G710" s="30" t="n">
        <v>1.986894654</v>
      </c>
      <c r="H710" s="28" t="n">
        <v>1.986894654</v>
      </c>
      <c r="I710" s="28" t="n">
        <v>1.986894654</v>
      </c>
      <c r="J710" s="28" t="n">
        <v>1.986894654</v>
      </c>
      <c r="K710" s="28" t="n">
        <v>1.986894654</v>
      </c>
      <c r="L710" s="28" t="n">
        <v>1.986894654</v>
      </c>
    </row>
    <row r="711" customFormat="false" ht="15.8" hidden="false" customHeight="false" outlineLevel="0" collapsed="false">
      <c r="A711" s="24" t="s">
        <v>14</v>
      </c>
      <c r="B711" s="24" t="s">
        <v>73</v>
      </c>
      <c r="C711" s="24" t="s">
        <v>934</v>
      </c>
      <c r="D711" s="0" t="str">
        <f aca="false">VLOOKUP(A711,Nomenclature!$D$1:$E$9,2,0)</f>
        <v>02</v>
      </c>
      <c r="E711" s="0" t="str">
        <f aca="false">VLOOKUP(B711,Nomenclature!$J$1:$K$97,2,0)</f>
        <v>56</v>
      </c>
      <c r="F711" s="0" t="str">
        <f aca="false">CONCATENATE(D711,E711)</f>
        <v>0256</v>
      </c>
      <c r="G711" s="30" t="n">
        <v>1.600907526</v>
      </c>
      <c r="H711" s="28" t="n">
        <v>1.600907526</v>
      </c>
      <c r="I711" s="28" t="n">
        <v>1.600907526</v>
      </c>
      <c r="J711" s="28" t="n">
        <v>1.600907526</v>
      </c>
      <c r="K711" s="28" t="n">
        <v>1.600907526</v>
      </c>
      <c r="L711" s="28" t="n">
        <v>1.600907526</v>
      </c>
    </row>
    <row r="712" customFormat="false" ht="15.8" hidden="false" customHeight="false" outlineLevel="0" collapsed="false">
      <c r="A712" s="24" t="s">
        <v>14</v>
      </c>
      <c r="B712" s="24" t="s">
        <v>74</v>
      </c>
      <c r="C712" s="24" t="s">
        <v>934</v>
      </c>
      <c r="D712" s="0" t="str">
        <f aca="false">VLOOKUP(A712,Nomenclature!$D$1:$E$9,2,0)</f>
        <v>02</v>
      </c>
      <c r="E712" s="0" t="str">
        <f aca="false">VLOOKUP(B712,Nomenclature!$J$1:$K$97,2,0)</f>
        <v>57</v>
      </c>
      <c r="F712" s="0" t="str">
        <f aca="false">CONCATENATE(D712,E712)</f>
        <v>0257</v>
      </c>
      <c r="G712" s="30" t="n">
        <v>1.600907526</v>
      </c>
      <c r="H712" s="28" t="n">
        <v>1.600907526</v>
      </c>
      <c r="I712" s="28" t="n">
        <v>1.600907526</v>
      </c>
      <c r="J712" s="28" t="n">
        <v>1.600907526</v>
      </c>
      <c r="K712" s="28" t="n">
        <v>1.600907526</v>
      </c>
      <c r="L712" s="28" t="n">
        <v>1.600907526</v>
      </c>
    </row>
    <row r="713" customFormat="false" ht="15.8" hidden="false" customHeight="false" outlineLevel="0" collapsed="false">
      <c r="A713" s="24" t="s">
        <v>14</v>
      </c>
      <c r="B713" s="24" t="s">
        <v>75</v>
      </c>
      <c r="C713" s="24" t="s">
        <v>934</v>
      </c>
      <c r="D713" s="0" t="str">
        <f aca="false">VLOOKUP(A713,Nomenclature!$D$1:$E$9,2,0)</f>
        <v>02</v>
      </c>
      <c r="E713" s="0" t="str">
        <f aca="false">VLOOKUP(B713,Nomenclature!$J$1:$K$97,2,0)</f>
        <v>58</v>
      </c>
      <c r="F713" s="0" t="str">
        <f aca="false">CONCATENATE(D713,E713)</f>
        <v>0258</v>
      </c>
      <c r="G713" s="30" t="n">
        <v>1.71359396387368</v>
      </c>
      <c r="H713" s="28" t="n">
        <v>1.71359396387368</v>
      </c>
      <c r="I713" s="28" t="n">
        <v>1.71359396387368</v>
      </c>
      <c r="J713" s="28" t="n">
        <v>1.71359396387368</v>
      </c>
      <c r="K713" s="28" t="n">
        <v>1.71359396387368</v>
      </c>
      <c r="L713" s="28" t="n">
        <v>1.71359396387368</v>
      </c>
    </row>
    <row r="714" customFormat="false" ht="15.8" hidden="false" customHeight="false" outlineLevel="0" collapsed="false">
      <c r="A714" s="24" t="s">
        <v>14</v>
      </c>
      <c r="B714" s="24" t="s">
        <v>76</v>
      </c>
      <c r="C714" s="24" t="s">
        <v>934</v>
      </c>
      <c r="D714" s="0" t="str">
        <f aca="false">VLOOKUP(A714,Nomenclature!$D$1:$E$9,2,0)</f>
        <v>02</v>
      </c>
      <c r="E714" s="0" t="str">
        <f aca="false">VLOOKUP(B714,Nomenclature!$J$1:$K$97,2,0)</f>
        <v>62</v>
      </c>
      <c r="F714" s="0" t="str">
        <f aca="false">CONCATENATE(D714,E714)</f>
        <v>0262</v>
      </c>
      <c r="G714" s="30" t="n">
        <v>1.892597637</v>
      </c>
      <c r="H714" s="28" t="n">
        <v>1.892597637</v>
      </c>
      <c r="I714" s="28" t="n">
        <v>1.892597637</v>
      </c>
      <c r="J714" s="28" t="n">
        <v>1.892597637</v>
      </c>
      <c r="K714" s="28" t="n">
        <v>1.892597637</v>
      </c>
      <c r="L714" s="28" t="n">
        <v>1.892597637</v>
      </c>
    </row>
    <row r="715" customFormat="false" ht="15.8" hidden="false" customHeight="false" outlineLevel="0" collapsed="false">
      <c r="A715" s="24" t="s">
        <v>14</v>
      </c>
      <c r="B715" s="24" t="s">
        <v>77</v>
      </c>
      <c r="C715" s="24" t="s">
        <v>934</v>
      </c>
      <c r="D715" s="0" t="str">
        <f aca="false">VLOOKUP(A715,Nomenclature!$D$1:$E$9,2,0)</f>
        <v>02</v>
      </c>
      <c r="E715" s="0" t="str">
        <f aca="false">VLOOKUP(B715,Nomenclature!$J$1:$K$97,2,0)</f>
        <v>67</v>
      </c>
      <c r="F715" s="0" t="str">
        <f aca="false">CONCATENATE(D715,E715)</f>
        <v>0267</v>
      </c>
      <c r="G715" s="30" t="n">
        <v>1.986894654</v>
      </c>
      <c r="H715" s="28" t="n">
        <v>1.986894654</v>
      </c>
      <c r="I715" s="28" t="n">
        <v>1.986894654</v>
      </c>
      <c r="J715" s="28" t="n">
        <v>1.986894654</v>
      </c>
      <c r="K715" s="28" t="n">
        <v>1.986894654</v>
      </c>
      <c r="L715" s="28" t="n">
        <v>1.986894654</v>
      </c>
    </row>
    <row r="716" customFormat="false" ht="15.8" hidden="false" customHeight="false" outlineLevel="0" collapsed="false">
      <c r="A716" s="24" t="s">
        <v>14</v>
      </c>
      <c r="B716" s="24" t="s">
        <v>78</v>
      </c>
      <c r="C716" s="24" t="s">
        <v>934</v>
      </c>
      <c r="D716" s="0" t="str">
        <f aca="false">VLOOKUP(A716,Nomenclature!$D$1:$E$9,2,0)</f>
        <v>02</v>
      </c>
      <c r="E716" s="0" t="str">
        <f aca="false">VLOOKUP(B716,Nomenclature!$J$1:$K$97,2,0)</f>
        <v>68</v>
      </c>
      <c r="F716" s="0" t="str">
        <f aca="false">CONCATENATE(D716,E716)</f>
        <v>0268</v>
      </c>
      <c r="G716" s="30" t="n">
        <v>1.986894654</v>
      </c>
      <c r="H716" s="28" t="n">
        <v>1.986894654</v>
      </c>
      <c r="I716" s="28" t="n">
        <v>1.986894654</v>
      </c>
      <c r="J716" s="28" t="n">
        <v>1.986894654</v>
      </c>
      <c r="K716" s="28" t="n">
        <v>1.986894654</v>
      </c>
      <c r="L716" s="28" t="n">
        <v>1.986894654</v>
      </c>
    </row>
    <row r="717" customFormat="false" ht="15.8" hidden="false" customHeight="false" outlineLevel="0" collapsed="false">
      <c r="A717" s="24" t="s">
        <v>14</v>
      </c>
      <c r="B717" s="24" t="s">
        <v>79</v>
      </c>
      <c r="C717" s="24" t="s">
        <v>934</v>
      </c>
      <c r="D717" s="0" t="str">
        <f aca="false">VLOOKUP(A717,Nomenclature!$D$1:$E$9,2,0)</f>
        <v>02</v>
      </c>
      <c r="E717" s="0" t="str">
        <f aca="false">VLOOKUP(B717,Nomenclature!$J$1:$K$97,2,0)</f>
        <v>69</v>
      </c>
      <c r="F717" s="0" t="str">
        <f aca="false">CONCATENATE(D717,E717)</f>
        <v>0269</v>
      </c>
      <c r="G717" s="30" t="n">
        <v>1.986894654</v>
      </c>
      <c r="H717" s="28" t="n">
        <v>1.986894654</v>
      </c>
      <c r="I717" s="28" t="n">
        <v>1.986894654</v>
      </c>
      <c r="J717" s="28" t="n">
        <v>1.986894654</v>
      </c>
      <c r="K717" s="28" t="n">
        <v>1.986894654</v>
      </c>
      <c r="L717" s="28" t="n">
        <v>1.986894654</v>
      </c>
    </row>
    <row r="718" customFormat="false" ht="15.8" hidden="false" customHeight="false" outlineLevel="0" collapsed="false">
      <c r="A718" s="24" t="s">
        <v>14</v>
      </c>
      <c r="B718" s="24" t="s">
        <v>80</v>
      </c>
      <c r="C718" s="24" t="s">
        <v>934</v>
      </c>
      <c r="D718" s="0" t="str">
        <f aca="false">VLOOKUP(A718,Nomenclature!$D$1:$E$9,2,0)</f>
        <v>02</v>
      </c>
      <c r="E718" s="0" t="str">
        <f aca="false">VLOOKUP(B718,Nomenclature!$J$1:$K$97,2,0)</f>
        <v>70</v>
      </c>
      <c r="F718" s="0" t="str">
        <f aca="false">CONCATENATE(D718,E718)</f>
        <v>0270</v>
      </c>
      <c r="G718" s="30" t="n">
        <v>1.600907526</v>
      </c>
      <c r="H718" s="28" t="n">
        <v>1.600907526</v>
      </c>
      <c r="I718" s="28" t="n">
        <v>1.600907526</v>
      </c>
      <c r="J718" s="28" t="n">
        <v>1.600907526</v>
      </c>
      <c r="K718" s="28" t="n">
        <v>1.600907526</v>
      </c>
      <c r="L718" s="28" t="n">
        <v>1.600907526</v>
      </c>
    </row>
    <row r="719" customFormat="false" ht="15.8" hidden="false" customHeight="false" outlineLevel="0" collapsed="false">
      <c r="A719" s="24" t="s">
        <v>14</v>
      </c>
      <c r="B719" s="24" t="s">
        <v>81</v>
      </c>
      <c r="C719" s="24" t="s">
        <v>934</v>
      </c>
      <c r="D719" s="0" t="str">
        <f aca="false">VLOOKUP(A719,Nomenclature!$D$1:$E$9,2,0)</f>
        <v>02</v>
      </c>
      <c r="E719" s="0" t="str">
        <f aca="false">VLOOKUP(B719,Nomenclature!$J$1:$K$97,2,0)</f>
        <v>71</v>
      </c>
      <c r="F719" s="0" t="str">
        <f aca="false">CONCATENATE(D719,E719)</f>
        <v>0271</v>
      </c>
      <c r="G719" s="30" t="n">
        <v>1.600907526</v>
      </c>
      <c r="H719" s="28" t="n">
        <v>1.600907526</v>
      </c>
      <c r="I719" s="28" t="n">
        <v>1.600907526</v>
      </c>
      <c r="J719" s="28" t="n">
        <v>1.600907526</v>
      </c>
      <c r="K719" s="28" t="n">
        <v>1.600907526</v>
      </c>
      <c r="L719" s="28" t="n">
        <v>1.600907526</v>
      </c>
    </row>
    <row r="720" customFormat="false" ht="15.8" hidden="false" customHeight="false" outlineLevel="0" collapsed="false">
      <c r="A720" s="24" t="s">
        <v>14</v>
      </c>
      <c r="B720" s="24" t="s">
        <v>82</v>
      </c>
      <c r="C720" s="24" t="s">
        <v>934</v>
      </c>
      <c r="D720" s="0" t="str">
        <f aca="false">VLOOKUP(A720,Nomenclature!$D$1:$E$9,2,0)</f>
        <v>02</v>
      </c>
      <c r="E720" s="0" t="str">
        <f aca="false">VLOOKUP(B720,Nomenclature!$J$1:$K$97,2,0)</f>
        <v>72</v>
      </c>
      <c r="F720" s="0" t="str">
        <f aca="false">CONCATENATE(D720,E720)</f>
        <v>0272</v>
      </c>
      <c r="G720" s="30" t="n">
        <v>1.90140469366316</v>
      </c>
      <c r="H720" s="28" t="n">
        <v>1.90140469366316</v>
      </c>
      <c r="I720" s="28" t="n">
        <v>1.90140469366316</v>
      </c>
      <c r="J720" s="28" t="n">
        <v>1.90140469366316</v>
      </c>
      <c r="K720" s="28" t="n">
        <v>1.90140469366316</v>
      </c>
      <c r="L720" s="28" t="n">
        <v>1.90140469366316</v>
      </c>
    </row>
    <row r="721" customFormat="false" ht="15.8" hidden="false" customHeight="false" outlineLevel="0" collapsed="false">
      <c r="A721" s="24" t="s">
        <v>14</v>
      </c>
      <c r="B721" s="24" t="s">
        <v>83</v>
      </c>
      <c r="C721" s="24" t="s">
        <v>934</v>
      </c>
      <c r="D721" s="0" t="str">
        <f aca="false">VLOOKUP(A721,Nomenclature!$D$1:$E$9,2,0)</f>
        <v>02</v>
      </c>
      <c r="E721" s="0" t="str">
        <f aca="false">VLOOKUP(B721,Nomenclature!$J$1:$K$97,2,0)</f>
        <v>77</v>
      </c>
      <c r="F721" s="0" t="str">
        <f aca="false">CONCATENATE(D721,E721)</f>
        <v>0277</v>
      </c>
      <c r="G721" s="30" t="n">
        <v>2.176699919</v>
      </c>
      <c r="H721" s="28" t="n">
        <v>2.176699919</v>
      </c>
      <c r="I721" s="28" t="n">
        <v>2.176699919</v>
      </c>
      <c r="J721" s="28" t="n">
        <v>2.176699919</v>
      </c>
      <c r="K721" s="28" t="n">
        <v>2.176699919</v>
      </c>
      <c r="L721" s="28" t="n">
        <v>2.176699919</v>
      </c>
    </row>
    <row r="722" customFormat="false" ht="15.8" hidden="false" customHeight="false" outlineLevel="0" collapsed="false">
      <c r="A722" s="24" t="s">
        <v>14</v>
      </c>
      <c r="B722" s="24" t="s">
        <v>84</v>
      </c>
      <c r="C722" s="24" t="s">
        <v>934</v>
      </c>
      <c r="D722" s="0" t="str">
        <f aca="false">VLOOKUP(A722,Nomenclature!$D$1:$E$9,2,0)</f>
        <v>02</v>
      </c>
      <c r="E722" s="0" t="str">
        <f aca="false">VLOOKUP(B722,Nomenclature!$J$1:$K$97,2,0)</f>
        <v>78</v>
      </c>
      <c r="F722" s="0" t="str">
        <f aca="false">CONCATENATE(D722,E722)</f>
        <v>0278</v>
      </c>
      <c r="G722" s="30" t="n">
        <v>2.176699919</v>
      </c>
      <c r="H722" s="28" t="n">
        <v>2.176699919</v>
      </c>
      <c r="I722" s="28" t="n">
        <v>2.176699919</v>
      </c>
      <c r="J722" s="28" t="n">
        <v>2.176699919</v>
      </c>
      <c r="K722" s="28" t="n">
        <v>2.176699919</v>
      </c>
      <c r="L722" s="28" t="n">
        <v>2.176699919</v>
      </c>
    </row>
    <row r="723" customFormat="false" ht="15.8" hidden="false" customHeight="false" outlineLevel="0" collapsed="false">
      <c r="A723" s="24" t="s">
        <v>14</v>
      </c>
      <c r="B723" s="24" t="s">
        <v>85</v>
      </c>
      <c r="C723" s="24" t="s">
        <v>934</v>
      </c>
      <c r="D723" s="0" t="str">
        <f aca="false">VLOOKUP(A723,Nomenclature!$D$1:$E$9,2,0)</f>
        <v>02</v>
      </c>
      <c r="E723" s="0" t="str">
        <f aca="false">VLOOKUP(B723,Nomenclature!$J$1:$K$97,2,0)</f>
        <v>79</v>
      </c>
      <c r="F723" s="0" t="str">
        <f aca="false">CONCATENATE(D723,E723)</f>
        <v>0279</v>
      </c>
      <c r="G723" s="30" t="n">
        <v>1.892597637</v>
      </c>
      <c r="H723" s="28" t="n">
        <v>1.892597637</v>
      </c>
      <c r="I723" s="28" t="n">
        <v>1.892597637</v>
      </c>
      <c r="J723" s="28" t="n">
        <v>1.892597637</v>
      </c>
      <c r="K723" s="28" t="n">
        <v>1.892597637</v>
      </c>
      <c r="L723" s="28" t="n">
        <v>1.892597637</v>
      </c>
    </row>
    <row r="724" customFormat="false" ht="15.8" hidden="false" customHeight="false" outlineLevel="0" collapsed="false">
      <c r="A724" s="24" t="s">
        <v>15</v>
      </c>
      <c r="B724" s="24" t="s">
        <v>86</v>
      </c>
      <c r="C724" s="24" t="s">
        <v>934</v>
      </c>
      <c r="D724" s="0" t="str">
        <f aca="false">VLOOKUP(A724,Nomenclature!$D$1:$E$9,2,0)</f>
        <v>03</v>
      </c>
      <c r="E724" s="0" t="str">
        <f aca="false">VLOOKUP(B724,Nomenclature!$J$1:$K$97,2,0)</f>
        <v>09</v>
      </c>
      <c r="F724" s="0" t="str">
        <f aca="false">CONCATENATE(D724,E724)</f>
        <v>0309</v>
      </c>
      <c r="G724" s="30" t="n">
        <v>3.73</v>
      </c>
      <c r="H724" s="28" t="n">
        <v>3.73</v>
      </c>
      <c r="I724" s="28" t="n">
        <v>3.73</v>
      </c>
      <c r="J724" s="28" t="n">
        <v>3.73</v>
      </c>
      <c r="K724" s="28" t="n">
        <v>3.73</v>
      </c>
      <c r="L724" s="28" t="n">
        <v>3.73</v>
      </c>
    </row>
    <row r="725" customFormat="false" ht="15.8" hidden="false" customHeight="false" outlineLevel="0" collapsed="false">
      <c r="A725" s="24" t="s">
        <v>15</v>
      </c>
      <c r="B725" s="24" t="s">
        <v>87</v>
      </c>
      <c r="C725" s="24" t="s">
        <v>934</v>
      </c>
      <c r="D725" s="0" t="str">
        <f aca="false">VLOOKUP(A725,Nomenclature!$D$1:$E$9,2,0)</f>
        <v>03</v>
      </c>
      <c r="E725" s="0" t="str">
        <f aca="false">VLOOKUP(B725,Nomenclature!$J$1:$K$97,2,0)</f>
        <v>12</v>
      </c>
      <c r="F725" s="0" t="str">
        <f aca="false">CONCATENATE(D725,E725)</f>
        <v>0312</v>
      </c>
      <c r="G725" s="30" t="n">
        <v>1.2</v>
      </c>
      <c r="H725" s="28" t="n">
        <v>1.2</v>
      </c>
      <c r="I725" s="28" t="n">
        <v>1.2</v>
      </c>
      <c r="J725" s="28" t="n">
        <v>1.2</v>
      </c>
      <c r="K725" s="28" t="n">
        <v>1.2</v>
      </c>
      <c r="L725" s="28" t="n">
        <v>1.2</v>
      </c>
    </row>
    <row r="726" customFormat="false" ht="15.8" hidden="false" customHeight="false" outlineLevel="0" collapsed="false">
      <c r="A726" s="24" t="s">
        <v>15</v>
      </c>
      <c r="B726" s="24" t="s">
        <v>88</v>
      </c>
      <c r="C726" s="24" t="s">
        <v>934</v>
      </c>
      <c r="D726" s="0" t="str">
        <f aca="false">VLOOKUP(A726,Nomenclature!$D$1:$E$9,2,0)</f>
        <v>03</v>
      </c>
      <c r="E726" s="0" t="str">
        <f aca="false">VLOOKUP(B726,Nomenclature!$J$1:$K$97,2,0)</f>
        <v>15</v>
      </c>
      <c r="F726" s="0" t="str">
        <f aca="false">CONCATENATE(D726,E726)</f>
        <v>0315</v>
      </c>
      <c r="G726" s="30" t="n">
        <v>22.8024978863109</v>
      </c>
      <c r="H726" s="28" t="n">
        <v>22.8024978863109</v>
      </c>
      <c r="I726" s="28" t="n">
        <v>22.8024978863109</v>
      </c>
      <c r="J726" s="28" t="n">
        <v>22.8024978863109</v>
      </c>
      <c r="K726" s="28" t="n">
        <v>22.8024978863109</v>
      </c>
      <c r="L726" s="28" t="n">
        <v>22.8024978863109</v>
      </c>
    </row>
    <row r="727" customFormat="false" ht="15.8" hidden="false" customHeight="false" outlineLevel="0" collapsed="false">
      <c r="A727" s="24" t="s">
        <v>15</v>
      </c>
      <c r="B727" s="24" t="s">
        <v>89</v>
      </c>
      <c r="C727" s="24" t="s">
        <v>934</v>
      </c>
      <c r="D727" s="0" t="str">
        <f aca="false">VLOOKUP(A727,Nomenclature!$D$1:$E$9,2,0)</f>
        <v>03</v>
      </c>
      <c r="E727" s="0" t="str">
        <f aca="false">VLOOKUP(B727,Nomenclature!$J$1:$K$97,2,0)</f>
        <v>17</v>
      </c>
      <c r="F727" s="0" t="str">
        <f aca="false">CONCATENATE(D727,E727)</f>
        <v>0317</v>
      </c>
      <c r="G727" s="30" t="n">
        <v>3.73</v>
      </c>
      <c r="H727" s="28" t="n">
        <v>3.73</v>
      </c>
      <c r="I727" s="28" t="n">
        <v>3.73</v>
      </c>
      <c r="J727" s="28" t="n">
        <v>3.73</v>
      </c>
      <c r="K727" s="28" t="n">
        <v>3.73</v>
      </c>
      <c r="L727" s="28" t="n">
        <v>3.73</v>
      </c>
    </row>
    <row r="728" customFormat="false" ht="15.8" hidden="false" customHeight="false" outlineLevel="0" collapsed="false">
      <c r="A728" s="24" t="s">
        <v>15</v>
      </c>
      <c r="B728" s="24" t="s">
        <v>90</v>
      </c>
      <c r="C728" s="24" t="s">
        <v>934</v>
      </c>
      <c r="D728" s="0" t="str">
        <f aca="false">VLOOKUP(A728,Nomenclature!$D$1:$E$9,2,0)</f>
        <v>03</v>
      </c>
      <c r="E728" s="0" t="str">
        <f aca="false">VLOOKUP(B728,Nomenclature!$J$1:$K$97,2,0)</f>
        <v>19</v>
      </c>
      <c r="F728" s="0" t="str">
        <f aca="false">CONCATENATE(D728,E728)</f>
        <v>0319</v>
      </c>
      <c r="G728" s="30" t="n">
        <v>5.58</v>
      </c>
      <c r="H728" s="28" t="n">
        <v>5.58</v>
      </c>
      <c r="I728" s="28" t="n">
        <v>5.58</v>
      </c>
      <c r="J728" s="28" t="n">
        <v>5.58</v>
      </c>
      <c r="K728" s="28" t="n">
        <v>5.58</v>
      </c>
      <c r="L728" s="28" t="n">
        <v>5.58</v>
      </c>
    </row>
    <row r="729" customFormat="false" ht="15.8" hidden="false" customHeight="false" outlineLevel="0" collapsed="false">
      <c r="A729" s="24" t="s">
        <v>15</v>
      </c>
      <c r="B729" s="24" t="s">
        <v>91</v>
      </c>
      <c r="C729" s="24" t="s">
        <v>934</v>
      </c>
      <c r="D729" s="0" t="str">
        <f aca="false">VLOOKUP(A729,Nomenclature!$D$1:$E$9,2,0)</f>
        <v>03</v>
      </c>
      <c r="E729" s="0" t="str">
        <f aca="false">VLOOKUP(B729,Nomenclature!$J$1:$K$97,2,0)</f>
        <v>26</v>
      </c>
      <c r="F729" s="0" t="str">
        <f aca="false">CONCATENATE(D729,E729)</f>
        <v>0326</v>
      </c>
      <c r="G729" s="30" t="n">
        <v>5.03243405203325</v>
      </c>
      <c r="H729" s="28" t="n">
        <v>5.03243405203325</v>
      </c>
      <c r="I729" s="28" t="n">
        <v>5.03243405203325</v>
      </c>
      <c r="J729" s="28" t="n">
        <v>5.03243405203325</v>
      </c>
      <c r="K729" s="28" t="n">
        <v>5.03243405203325</v>
      </c>
      <c r="L729" s="28" t="n">
        <v>5.03243405203325</v>
      </c>
    </row>
    <row r="730" customFormat="false" ht="15.8" hidden="false" customHeight="false" outlineLevel="0" collapsed="false">
      <c r="A730" s="24" t="s">
        <v>15</v>
      </c>
      <c r="B730" s="24" t="s">
        <v>92</v>
      </c>
      <c r="C730" s="24" t="s">
        <v>934</v>
      </c>
      <c r="D730" s="0" t="str">
        <f aca="false">VLOOKUP(A730,Nomenclature!$D$1:$E$9,2,0)</f>
        <v>03</v>
      </c>
      <c r="E730" s="0" t="str">
        <f aca="false">VLOOKUP(B730,Nomenclature!$J$1:$K$97,2,0)</f>
        <v>27</v>
      </c>
      <c r="F730" s="0" t="str">
        <f aca="false">CONCATENATE(D730,E730)</f>
        <v>0327</v>
      </c>
      <c r="G730" s="30" t="n">
        <v>3.73</v>
      </c>
      <c r="H730" s="28" t="n">
        <v>3.73</v>
      </c>
      <c r="I730" s="28" t="n">
        <v>3.73</v>
      </c>
      <c r="J730" s="28" t="n">
        <v>3.73</v>
      </c>
      <c r="K730" s="28" t="n">
        <v>3.73</v>
      </c>
      <c r="L730" s="28" t="n">
        <v>3.73</v>
      </c>
    </row>
    <row r="731" customFormat="false" ht="15.8" hidden="false" customHeight="false" outlineLevel="0" collapsed="false">
      <c r="A731" s="24" t="s">
        <v>15</v>
      </c>
      <c r="B731" s="24" t="s">
        <v>93</v>
      </c>
      <c r="C731" s="24" t="s">
        <v>934</v>
      </c>
      <c r="D731" s="0" t="str">
        <f aca="false">VLOOKUP(A731,Nomenclature!$D$1:$E$9,2,0)</f>
        <v>03</v>
      </c>
      <c r="E731" s="0" t="str">
        <f aca="false">VLOOKUP(B731,Nomenclature!$J$1:$K$97,2,0)</f>
        <v>28</v>
      </c>
      <c r="F731" s="0" t="str">
        <f aca="false">CONCATENATE(D731,E731)</f>
        <v>0328</v>
      </c>
      <c r="G731" s="30" t="n">
        <v>8.84</v>
      </c>
      <c r="H731" s="28" t="n">
        <v>8.84</v>
      </c>
      <c r="I731" s="28" t="n">
        <v>8.84</v>
      </c>
      <c r="J731" s="28" t="n">
        <v>8.84</v>
      </c>
      <c r="K731" s="28" t="n">
        <v>8.84</v>
      </c>
      <c r="L731" s="28" t="n">
        <v>8.84</v>
      </c>
    </row>
    <row r="732" customFormat="false" ht="15.8" hidden="false" customHeight="false" outlineLevel="0" collapsed="false">
      <c r="A732" s="24" t="s">
        <v>15</v>
      </c>
      <c r="B732" s="24" t="s">
        <v>94</v>
      </c>
      <c r="C732" s="24" t="s">
        <v>934</v>
      </c>
      <c r="D732" s="0" t="str">
        <f aca="false">VLOOKUP(A732,Nomenclature!$D$1:$E$9,2,0)</f>
        <v>03</v>
      </c>
      <c r="E732" s="0" t="str">
        <f aca="false">VLOOKUP(B732,Nomenclature!$J$1:$K$97,2,0)</f>
        <v>41</v>
      </c>
      <c r="F732" s="0" t="str">
        <f aca="false">CONCATENATE(D732,E732)</f>
        <v>0341</v>
      </c>
      <c r="G732" s="30" t="n">
        <v>24.71</v>
      </c>
      <c r="H732" s="28" t="n">
        <v>24.71</v>
      </c>
      <c r="I732" s="28" t="n">
        <v>24.71</v>
      </c>
      <c r="J732" s="28" t="n">
        <v>24.71</v>
      </c>
      <c r="K732" s="28" t="n">
        <v>24.71</v>
      </c>
      <c r="L732" s="28" t="n">
        <v>24.71</v>
      </c>
    </row>
    <row r="733" customFormat="false" ht="15.8" hidden="false" customHeight="false" outlineLevel="0" collapsed="false">
      <c r="A733" s="24" t="s">
        <v>15</v>
      </c>
      <c r="B733" s="24" t="s">
        <v>95</v>
      </c>
      <c r="C733" s="24" t="s">
        <v>934</v>
      </c>
      <c r="D733" s="0" t="str">
        <f aca="false">VLOOKUP(A733,Nomenclature!$D$1:$E$9,2,0)</f>
        <v>03</v>
      </c>
      <c r="E733" s="0" t="str">
        <f aca="false">VLOOKUP(B733,Nomenclature!$J$1:$K$97,2,0)</f>
        <v>63</v>
      </c>
      <c r="F733" s="0" t="str">
        <f aca="false">CONCATENATE(D733,E733)</f>
        <v>0363</v>
      </c>
      <c r="G733" s="30" t="n">
        <v>10.42</v>
      </c>
      <c r="H733" s="28" t="n">
        <v>10.42</v>
      </c>
      <c r="I733" s="28" t="n">
        <v>10.42</v>
      </c>
      <c r="J733" s="28" t="n">
        <v>10.42</v>
      </c>
      <c r="K733" s="28" t="n">
        <v>10.42</v>
      </c>
      <c r="L733" s="28" t="n">
        <v>10.42</v>
      </c>
    </row>
    <row r="734" customFormat="false" ht="15.8" hidden="false" customHeight="false" outlineLevel="0" collapsed="false">
      <c r="A734" s="24" t="s">
        <v>15</v>
      </c>
      <c r="B734" s="24" t="s">
        <v>96</v>
      </c>
      <c r="C734" s="24" t="s">
        <v>934</v>
      </c>
      <c r="D734" s="0" t="str">
        <f aca="false">VLOOKUP(A734,Nomenclature!$D$1:$E$9,2,0)</f>
        <v>03</v>
      </c>
      <c r="E734" s="0" t="str">
        <f aca="false">VLOOKUP(B734,Nomenclature!$J$1:$K$97,2,0)</f>
        <v>64</v>
      </c>
      <c r="F734" s="0" t="str">
        <f aca="false">CONCATENATE(D734,E734)</f>
        <v>0364</v>
      </c>
      <c r="G734" s="30" t="n">
        <v>3.73</v>
      </c>
      <c r="H734" s="28" t="n">
        <v>3.73</v>
      </c>
      <c r="I734" s="28" t="n">
        <v>3.73</v>
      </c>
      <c r="J734" s="28" t="n">
        <v>3.73</v>
      </c>
      <c r="K734" s="28" t="n">
        <v>3.73</v>
      </c>
      <c r="L734" s="28" t="n">
        <v>3.73</v>
      </c>
    </row>
    <row r="735" customFormat="false" ht="15.8" hidden="false" customHeight="false" outlineLevel="0" collapsed="false">
      <c r="A735" s="24" t="s">
        <v>15</v>
      </c>
      <c r="B735" s="24" t="s">
        <v>97</v>
      </c>
      <c r="C735" s="24" t="s">
        <v>934</v>
      </c>
      <c r="D735" s="0" t="str">
        <f aca="false">VLOOKUP(A735,Nomenclature!$D$1:$E$9,2,0)</f>
        <v>03</v>
      </c>
      <c r="E735" s="0" t="str">
        <f aca="false">VLOOKUP(B735,Nomenclature!$J$1:$K$97,2,0)</f>
        <v>66</v>
      </c>
      <c r="F735" s="0" t="str">
        <f aca="false">CONCATENATE(D735,E735)</f>
        <v>0366</v>
      </c>
      <c r="G735" s="30" t="n">
        <v>5.58</v>
      </c>
      <c r="H735" s="28" t="n">
        <v>5.58</v>
      </c>
      <c r="I735" s="28" t="n">
        <v>5.58</v>
      </c>
      <c r="J735" s="28" t="n">
        <v>5.58</v>
      </c>
      <c r="K735" s="28" t="n">
        <v>5.58</v>
      </c>
      <c r="L735" s="28" t="n">
        <v>5.58</v>
      </c>
    </row>
    <row r="736" customFormat="false" ht="15.8" hidden="false" customHeight="false" outlineLevel="0" collapsed="false">
      <c r="A736" s="24" t="s">
        <v>15</v>
      </c>
      <c r="B736" s="24" t="s">
        <v>98</v>
      </c>
      <c r="C736" s="24" t="s">
        <v>934</v>
      </c>
      <c r="D736" s="0" t="str">
        <f aca="false">VLOOKUP(A736,Nomenclature!$D$1:$E$9,2,0)</f>
        <v>03</v>
      </c>
      <c r="E736" s="0" t="str">
        <f aca="false">VLOOKUP(B736,Nomenclature!$J$1:$K$97,2,0)</f>
        <v>73</v>
      </c>
      <c r="F736" s="0" t="str">
        <f aca="false">CONCATENATE(D736,E736)</f>
        <v>0373</v>
      </c>
      <c r="G736" s="30" t="n">
        <v>4.32474678090917</v>
      </c>
      <c r="H736" s="28" t="n">
        <v>4.32474678090917</v>
      </c>
      <c r="I736" s="28" t="n">
        <v>4.32474678090917</v>
      </c>
      <c r="J736" s="28" t="n">
        <v>4.32474678090917</v>
      </c>
      <c r="K736" s="28" t="n">
        <v>4.32474678090917</v>
      </c>
      <c r="L736" s="28" t="n">
        <v>4.32474678090917</v>
      </c>
    </row>
    <row r="737" customFormat="false" ht="15.8" hidden="false" customHeight="false" outlineLevel="0" collapsed="false">
      <c r="A737" s="24" t="s">
        <v>15</v>
      </c>
      <c r="B737" s="24" t="s">
        <v>99</v>
      </c>
      <c r="C737" s="24" t="s">
        <v>934</v>
      </c>
      <c r="D737" s="0" t="str">
        <f aca="false">VLOOKUP(A737,Nomenclature!$D$1:$E$9,2,0)</f>
        <v>03</v>
      </c>
      <c r="E737" s="0" t="str">
        <f aca="false">VLOOKUP(B737,Nomenclature!$J$1:$K$97,2,0)</f>
        <v>74</v>
      </c>
      <c r="F737" s="0" t="str">
        <f aca="false">CONCATENATE(D737,E737)</f>
        <v>0374</v>
      </c>
      <c r="G737" s="30" t="n">
        <v>3.73</v>
      </c>
      <c r="H737" s="28" t="n">
        <v>3.73</v>
      </c>
      <c r="I737" s="28" t="n">
        <v>3.73</v>
      </c>
      <c r="J737" s="28" t="n">
        <v>3.73</v>
      </c>
      <c r="K737" s="28" t="n">
        <v>3.73</v>
      </c>
      <c r="L737" s="28" t="n">
        <v>3.73</v>
      </c>
    </row>
    <row r="738" customFormat="false" ht="15.8" hidden="false" customHeight="false" outlineLevel="0" collapsed="false">
      <c r="A738" s="24" t="s">
        <v>15</v>
      </c>
      <c r="B738" s="24" t="s">
        <v>100</v>
      </c>
      <c r="C738" s="24" t="s">
        <v>934</v>
      </c>
      <c r="D738" s="0" t="str">
        <f aca="false">VLOOKUP(A738,Nomenclature!$D$1:$E$9,2,0)</f>
        <v>03</v>
      </c>
      <c r="E738" s="0" t="str">
        <f aca="false">VLOOKUP(B738,Nomenclature!$J$1:$K$97,2,0)</f>
        <v>75</v>
      </c>
      <c r="F738" s="0" t="str">
        <f aca="false">CONCATENATE(D738,E738)</f>
        <v>0375</v>
      </c>
      <c r="G738" s="30" t="n">
        <v>10.42</v>
      </c>
      <c r="H738" s="28" t="n">
        <v>10.42</v>
      </c>
      <c r="I738" s="28" t="n">
        <v>10.42</v>
      </c>
      <c r="J738" s="28" t="n">
        <v>10.42</v>
      </c>
      <c r="K738" s="28" t="n">
        <v>10.42</v>
      </c>
      <c r="L738" s="28" t="n">
        <v>10.42</v>
      </c>
    </row>
    <row r="739" customFormat="false" ht="15.8" hidden="false" customHeight="false" outlineLevel="0" collapsed="false">
      <c r="A739" s="24" t="s">
        <v>15</v>
      </c>
      <c r="B739" s="24" t="s">
        <v>101</v>
      </c>
      <c r="C739" s="24" t="s">
        <v>934</v>
      </c>
      <c r="D739" s="0" t="str">
        <f aca="false">VLOOKUP(A739,Nomenclature!$D$1:$E$9,2,0)</f>
        <v>03</v>
      </c>
      <c r="E739" s="0" t="str">
        <f aca="false">VLOOKUP(B739,Nomenclature!$J$1:$K$97,2,0)</f>
        <v>76</v>
      </c>
      <c r="F739" s="0" t="str">
        <f aca="false">CONCATENATE(D739,E739)</f>
        <v>0376</v>
      </c>
      <c r="G739" s="30" t="n">
        <v>8.84000000000001</v>
      </c>
      <c r="H739" s="28" t="n">
        <v>8.84000000000001</v>
      </c>
      <c r="I739" s="28" t="n">
        <v>8.84000000000001</v>
      </c>
      <c r="J739" s="28" t="n">
        <v>8.84000000000001</v>
      </c>
      <c r="K739" s="28" t="n">
        <v>8.84000000000001</v>
      </c>
      <c r="L739" s="28" t="n">
        <v>8.84000000000001</v>
      </c>
    </row>
    <row r="740" customFormat="false" ht="15.8" hidden="false" customHeight="false" outlineLevel="0" collapsed="false">
      <c r="A740" s="24" t="s">
        <v>15</v>
      </c>
      <c r="B740" s="24" t="s">
        <v>102</v>
      </c>
      <c r="C740" s="24" t="s">
        <v>934</v>
      </c>
      <c r="D740" s="0" t="str">
        <f aca="false">VLOOKUP(A740,Nomenclature!$D$1:$E$9,2,0)</f>
        <v>03</v>
      </c>
      <c r="E740" s="0" t="str">
        <f aca="false">VLOOKUP(B740,Nomenclature!$J$1:$K$97,2,0)</f>
        <v>92</v>
      </c>
      <c r="F740" s="0" t="str">
        <f aca="false">CONCATENATE(D740,E740)</f>
        <v>0392</v>
      </c>
      <c r="G740" s="30" t="n">
        <v>24.71</v>
      </c>
      <c r="H740" s="28" t="n">
        <v>24.71</v>
      </c>
      <c r="I740" s="28" t="n">
        <v>24.71</v>
      </c>
      <c r="J740" s="28" t="n">
        <v>24.71</v>
      </c>
      <c r="K740" s="28" t="n">
        <v>24.71</v>
      </c>
      <c r="L740" s="28" t="n">
        <v>24.71</v>
      </c>
    </row>
    <row r="741" customFormat="false" ht="15.8" hidden="false" customHeight="false" outlineLevel="0" collapsed="false">
      <c r="A741" s="24" t="s">
        <v>15</v>
      </c>
      <c r="B741" s="24" t="s">
        <v>103</v>
      </c>
      <c r="C741" s="24" t="s">
        <v>934</v>
      </c>
      <c r="D741" s="0" t="str">
        <f aca="false">VLOOKUP(A741,Nomenclature!$D$1:$E$9,2,0)</f>
        <v>03</v>
      </c>
      <c r="E741" s="0" t="str">
        <f aca="false">VLOOKUP(B741,Nomenclature!$J$1:$K$97,2,0)</f>
        <v>93</v>
      </c>
      <c r="F741" s="0" t="str">
        <f aca="false">CONCATENATE(D741,E741)</f>
        <v>0393</v>
      </c>
      <c r="G741" s="30" t="n">
        <v>24.71</v>
      </c>
      <c r="H741" s="28" t="n">
        <v>24.71</v>
      </c>
      <c r="I741" s="28" t="n">
        <v>24.71</v>
      </c>
      <c r="J741" s="28" t="n">
        <v>24.71</v>
      </c>
      <c r="K741" s="28" t="n">
        <v>24.71</v>
      </c>
      <c r="L741" s="28" t="n">
        <v>24.71</v>
      </c>
    </row>
    <row r="742" customFormat="false" ht="15.8" hidden="false" customHeight="false" outlineLevel="0" collapsed="false">
      <c r="A742" s="24" t="s">
        <v>15</v>
      </c>
      <c r="B742" s="24" t="s">
        <v>104</v>
      </c>
      <c r="C742" s="24" t="s">
        <v>934</v>
      </c>
      <c r="D742" s="0" t="str">
        <f aca="false">VLOOKUP(A742,Nomenclature!$D$1:$E$9,2,0)</f>
        <v>03</v>
      </c>
      <c r="E742" s="0" t="str">
        <f aca="false">VLOOKUP(B742,Nomenclature!$J$1:$K$97,2,0)</f>
        <v>96</v>
      </c>
      <c r="F742" s="0" t="str">
        <f aca="false">CONCATENATE(D742,E742)</f>
        <v>0396</v>
      </c>
      <c r="G742" s="30" t="n">
        <v>3.73</v>
      </c>
      <c r="H742" s="28" t="n">
        <v>3.73</v>
      </c>
      <c r="I742" s="28" t="n">
        <v>3.73</v>
      </c>
      <c r="J742" s="28" t="n">
        <v>3.73</v>
      </c>
      <c r="K742" s="28" t="n">
        <v>3.73</v>
      </c>
      <c r="L742" s="28" t="n">
        <v>3.73</v>
      </c>
    </row>
    <row r="743" customFormat="false" ht="15.8" hidden="false" customHeight="false" outlineLevel="0" collapsed="false">
      <c r="A743" s="24" t="s">
        <v>16</v>
      </c>
      <c r="B743" s="24" t="s">
        <v>105</v>
      </c>
      <c r="C743" s="24" t="s">
        <v>934</v>
      </c>
      <c r="D743" s="0" t="str">
        <f aca="false">VLOOKUP(A743,Nomenclature!$D$1:$E$9,2,0)</f>
        <v>04</v>
      </c>
      <c r="E743" s="0" t="str">
        <f aca="false">VLOOKUP(B743,Nomenclature!$J$1:$K$97,2,0)</f>
        <v>02</v>
      </c>
      <c r="F743" s="0" t="str">
        <f aca="false">CONCATENATE(D743,E743)</f>
        <v>0402</v>
      </c>
      <c r="G743" s="30" t="n">
        <v>1.03</v>
      </c>
      <c r="H743" s="28" t="n">
        <v>1.03</v>
      </c>
      <c r="I743" s="28" t="n">
        <v>1.03</v>
      </c>
      <c r="J743" s="28" t="n">
        <v>1.03</v>
      </c>
      <c r="K743" s="28" t="n">
        <v>1.03</v>
      </c>
      <c r="L743" s="28" t="n">
        <v>1.03</v>
      </c>
    </row>
    <row r="744" customFormat="false" ht="15.8" hidden="false" customHeight="false" outlineLevel="0" collapsed="false">
      <c r="A744" s="24" t="s">
        <v>16</v>
      </c>
      <c r="B744" s="24" t="s">
        <v>106</v>
      </c>
      <c r="C744" s="24" t="s">
        <v>934</v>
      </c>
      <c r="D744" s="0" t="str">
        <f aca="false">VLOOKUP(A744,Nomenclature!$D$1:$E$9,2,0)</f>
        <v>04</v>
      </c>
      <c r="E744" s="0" t="str">
        <f aca="false">VLOOKUP(B744,Nomenclature!$J$1:$K$97,2,0)</f>
        <v>03</v>
      </c>
      <c r="F744" s="0" t="str">
        <f aca="false">CONCATENATE(D744,E744)</f>
        <v>0403</v>
      </c>
      <c r="G744" s="30" t="n">
        <v>0.96</v>
      </c>
      <c r="H744" s="28" t="n">
        <v>0.96</v>
      </c>
      <c r="I744" s="28" t="n">
        <v>0.96</v>
      </c>
      <c r="J744" s="28" t="n">
        <v>0.96</v>
      </c>
      <c r="K744" s="28" t="n">
        <v>0.96</v>
      </c>
      <c r="L744" s="28" t="n">
        <v>0.96</v>
      </c>
    </row>
    <row r="745" customFormat="false" ht="15.8" hidden="false" customHeight="false" outlineLevel="0" collapsed="false">
      <c r="A745" s="24" t="s">
        <v>16</v>
      </c>
      <c r="B745" s="24" t="s">
        <v>107</v>
      </c>
      <c r="C745" s="24" t="s">
        <v>934</v>
      </c>
      <c r="D745" s="0" t="str">
        <f aca="false">VLOOKUP(A745,Nomenclature!$D$1:$E$9,2,0)</f>
        <v>04</v>
      </c>
      <c r="E745" s="0" t="str">
        <f aca="false">VLOOKUP(B745,Nomenclature!$J$1:$K$97,2,0)</f>
        <v>04</v>
      </c>
      <c r="F745" s="0" t="str">
        <f aca="false">CONCATENATE(D745,E745)</f>
        <v>0404</v>
      </c>
      <c r="G745" s="30" t="n">
        <v>1.03</v>
      </c>
      <c r="H745" s="28" t="n">
        <v>1.03</v>
      </c>
      <c r="I745" s="28" t="n">
        <v>1.03</v>
      </c>
      <c r="J745" s="28" t="n">
        <v>1.03</v>
      </c>
      <c r="K745" s="28" t="n">
        <v>1.03</v>
      </c>
      <c r="L745" s="28" t="n">
        <v>1.03</v>
      </c>
    </row>
    <row r="746" customFormat="false" ht="15.8" hidden="false" customHeight="false" outlineLevel="0" collapsed="false">
      <c r="A746" s="24" t="s">
        <v>16</v>
      </c>
      <c r="B746" s="24" t="s">
        <v>108</v>
      </c>
      <c r="C746" s="24" t="s">
        <v>934</v>
      </c>
      <c r="D746" s="0" t="str">
        <f aca="false">VLOOKUP(A746,Nomenclature!$D$1:$E$9,2,0)</f>
        <v>04</v>
      </c>
      <c r="E746" s="0" t="str">
        <f aca="false">VLOOKUP(B746,Nomenclature!$J$1:$K$97,2,0)</f>
        <v>05</v>
      </c>
      <c r="F746" s="0" t="str">
        <f aca="false">CONCATENATE(D746,E746)</f>
        <v>0405</v>
      </c>
      <c r="G746" s="30" t="n">
        <v>1.03</v>
      </c>
      <c r="H746" s="28" t="n">
        <v>1.03</v>
      </c>
      <c r="I746" s="28" t="n">
        <v>1.03</v>
      </c>
      <c r="J746" s="28" t="n">
        <v>1.03</v>
      </c>
      <c r="K746" s="28" t="n">
        <v>1.03</v>
      </c>
      <c r="L746" s="28" t="n">
        <v>1.03</v>
      </c>
    </row>
    <row r="747" customFormat="false" ht="15.8" hidden="false" customHeight="false" outlineLevel="0" collapsed="false">
      <c r="A747" s="24" t="s">
        <v>16</v>
      </c>
      <c r="B747" s="24" t="s">
        <v>109</v>
      </c>
      <c r="C747" s="24" t="s">
        <v>934</v>
      </c>
      <c r="D747" s="0" t="str">
        <f aca="false">VLOOKUP(A747,Nomenclature!$D$1:$E$9,2,0)</f>
        <v>04</v>
      </c>
      <c r="E747" s="0" t="str">
        <f aca="false">VLOOKUP(B747,Nomenclature!$J$1:$K$97,2,0)</f>
        <v>06</v>
      </c>
      <c r="F747" s="0" t="str">
        <f aca="false">CONCATENATE(D747,E747)</f>
        <v>0406</v>
      </c>
      <c r="G747" s="30" t="n">
        <v>0.96</v>
      </c>
      <c r="H747" s="28" t="n">
        <v>0.96</v>
      </c>
      <c r="I747" s="28" t="n">
        <v>0.96</v>
      </c>
      <c r="J747" s="28" t="n">
        <v>0.96</v>
      </c>
      <c r="K747" s="28" t="n">
        <v>0.96</v>
      </c>
      <c r="L747" s="28" t="n">
        <v>0.96</v>
      </c>
    </row>
    <row r="748" customFormat="false" ht="15.8" hidden="false" customHeight="false" outlineLevel="0" collapsed="false">
      <c r="A748" s="24" t="s">
        <v>16</v>
      </c>
      <c r="B748" s="24" t="s">
        <v>110</v>
      </c>
      <c r="C748" s="24" t="s">
        <v>934</v>
      </c>
      <c r="D748" s="0" t="str">
        <f aca="false">VLOOKUP(A748,Nomenclature!$D$1:$E$9,2,0)</f>
        <v>04</v>
      </c>
      <c r="E748" s="0" t="str">
        <f aca="false">VLOOKUP(B748,Nomenclature!$J$1:$K$97,2,0)</f>
        <v>08</v>
      </c>
      <c r="F748" s="0" t="str">
        <f aca="false">CONCATENATE(D748,E748)</f>
        <v>0408</v>
      </c>
      <c r="G748" s="30" t="n">
        <v>1.03</v>
      </c>
      <c r="H748" s="28" t="n">
        <v>1.03</v>
      </c>
      <c r="I748" s="28" t="n">
        <v>1.03</v>
      </c>
      <c r="J748" s="28" t="n">
        <v>1.03</v>
      </c>
      <c r="K748" s="28" t="n">
        <v>1.03</v>
      </c>
      <c r="L748" s="28" t="n">
        <v>1.03</v>
      </c>
    </row>
    <row r="749" customFormat="false" ht="15.8" hidden="false" customHeight="false" outlineLevel="0" collapsed="false">
      <c r="A749" s="24" t="s">
        <v>16</v>
      </c>
      <c r="B749" s="24" t="s">
        <v>111</v>
      </c>
      <c r="C749" s="24" t="s">
        <v>934</v>
      </c>
      <c r="D749" s="0" t="str">
        <f aca="false">VLOOKUP(A749,Nomenclature!$D$1:$E$9,2,0)</f>
        <v>04</v>
      </c>
      <c r="E749" s="0" t="str">
        <f aca="false">VLOOKUP(B749,Nomenclature!$J$1:$K$97,2,0)</f>
        <v>10</v>
      </c>
      <c r="F749" s="0" t="str">
        <f aca="false">CONCATENATE(D749,E749)</f>
        <v>0410</v>
      </c>
      <c r="G749" s="30" t="n">
        <v>1.56</v>
      </c>
      <c r="H749" s="28" t="n">
        <v>1.56</v>
      </c>
      <c r="I749" s="28" t="n">
        <v>1.56</v>
      </c>
      <c r="J749" s="28" t="n">
        <v>1.56</v>
      </c>
      <c r="K749" s="28" t="n">
        <v>1.56</v>
      </c>
      <c r="L749" s="28" t="n">
        <v>1.56</v>
      </c>
    </row>
    <row r="750" customFormat="false" ht="15.8" hidden="false" customHeight="false" outlineLevel="0" collapsed="false">
      <c r="A750" s="24" t="s">
        <v>16</v>
      </c>
      <c r="B750" s="24" t="s">
        <v>112</v>
      </c>
      <c r="C750" s="24" t="s">
        <v>934</v>
      </c>
      <c r="D750" s="0" t="str">
        <f aca="false">VLOOKUP(A750,Nomenclature!$D$1:$E$9,2,0)</f>
        <v>04</v>
      </c>
      <c r="E750" s="0" t="str">
        <f aca="false">VLOOKUP(B750,Nomenclature!$J$1:$K$97,2,0)</f>
        <v>11</v>
      </c>
      <c r="F750" s="0" t="str">
        <f aca="false">CONCATENATE(D750,E750)</f>
        <v>0411</v>
      </c>
      <c r="G750" s="30" t="n">
        <v>0.959999999999999</v>
      </c>
      <c r="H750" s="28" t="n">
        <v>0.959999999999999</v>
      </c>
      <c r="I750" s="28" t="n">
        <v>0.959999999999999</v>
      </c>
      <c r="J750" s="28" t="n">
        <v>0.959999999999999</v>
      </c>
      <c r="K750" s="28" t="n">
        <v>0.959999999999999</v>
      </c>
      <c r="L750" s="28" t="n">
        <v>0.959999999999999</v>
      </c>
    </row>
    <row r="751" customFormat="false" ht="15.8" hidden="false" customHeight="false" outlineLevel="0" collapsed="false">
      <c r="A751" s="24" t="s">
        <v>16</v>
      </c>
      <c r="B751" s="24" t="s">
        <v>113</v>
      </c>
      <c r="C751" s="24" t="s">
        <v>934</v>
      </c>
      <c r="D751" s="0" t="str">
        <f aca="false">VLOOKUP(A751,Nomenclature!$D$1:$E$9,2,0)</f>
        <v>04</v>
      </c>
      <c r="E751" s="0" t="str">
        <f aca="false">VLOOKUP(B751,Nomenclature!$J$1:$K$97,2,0)</f>
        <v>46</v>
      </c>
      <c r="F751" s="0" t="str">
        <f aca="false">CONCATENATE(D751,E751)</f>
        <v>0446</v>
      </c>
      <c r="G751" s="30" t="n">
        <v>1.03</v>
      </c>
      <c r="H751" s="28" t="n">
        <v>1.03</v>
      </c>
      <c r="I751" s="28" t="n">
        <v>1.03</v>
      </c>
      <c r="J751" s="28" t="n">
        <v>1.03</v>
      </c>
      <c r="K751" s="28" t="n">
        <v>1.03</v>
      </c>
      <c r="L751" s="28" t="n">
        <v>1.03</v>
      </c>
    </row>
    <row r="752" customFormat="false" ht="15.8" hidden="false" customHeight="false" outlineLevel="0" collapsed="false">
      <c r="A752" s="24" t="s">
        <v>16</v>
      </c>
      <c r="B752" s="24" t="s">
        <v>114</v>
      </c>
      <c r="C752" s="24" t="s">
        <v>934</v>
      </c>
      <c r="D752" s="0" t="str">
        <f aca="false">VLOOKUP(A752,Nomenclature!$D$1:$E$9,2,0)</f>
        <v>04</v>
      </c>
      <c r="E752" s="0" t="str">
        <f aca="false">VLOOKUP(B752,Nomenclature!$J$1:$K$97,2,0)</f>
        <v>47</v>
      </c>
      <c r="F752" s="0" t="str">
        <f aca="false">CONCATENATE(D752,E752)</f>
        <v>0447</v>
      </c>
      <c r="G752" s="30" t="n">
        <v>1.03</v>
      </c>
      <c r="H752" s="28" t="n">
        <v>1.03</v>
      </c>
      <c r="I752" s="28" t="n">
        <v>1.03</v>
      </c>
      <c r="J752" s="28" t="n">
        <v>1.03</v>
      </c>
      <c r="K752" s="28" t="n">
        <v>1.03</v>
      </c>
      <c r="L752" s="28" t="n">
        <v>1.03</v>
      </c>
    </row>
    <row r="753" customFormat="false" ht="15.8" hidden="false" customHeight="false" outlineLevel="0" collapsed="false">
      <c r="A753" s="24" t="s">
        <v>16</v>
      </c>
      <c r="B753" s="24" t="s">
        <v>115</v>
      </c>
      <c r="C753" s="24" t="s">
        <v>934</v>
      </c>
      <c r="D753" s="0" t="str">
        <f aca="false">VLOOKUP(A753,Nomenclature!$D$1:$E$9,2,0)</f>
        <v>04</v>
      </c>
      <c r="E753" s="0" t="str">
        <f aca="false">VLOOKUP(B753,Nomenclature!$J$1:$K$97,2,0)</f>
        <v>48</v>
      </c>
      <c r="F753" s="0" t="str">
        <f aca="false">CONCATENATE(D753,E753)</f>
        <v>0448</v>
      </c>
      <c r="G753" s="30" t="n">
        <v>1.03</v>
      </c>
      <c r="H753" s="28" t="n">
        <v>1.03</v>
      </c>
      <c r="I753" s="28" t="n">
        <v>1.03</v>
      </c>
      <c r="J753" s="28" t="n">
        <v>1.03</v>
      </c>
      <c r="K753" s="28" t="n">
        <v>1.03</v>
      </c>
      <c r="L753" s="28" t="n">
        <v>1.03</v>
      </c>
    </row>
    <row r="754" customFormat="false" ht="15.8" hidden="false" customHeight="false" outlineLevel="0" collapsed="false">
      <c r="A754" s="24" t="s">
        <v>16</v>
      </c>
      <c r="B754" s="24" t="s">
        <v>116</v>
      </c>
      <c r="C754" s="24" t="s">
        <v>934</v>
      </c>
      <c r="D754" s="0" t="str">
        <f aca="false">VLOOKUP(A754,Nomenclature!$D$1:$E$9,2,0)</f>
        <v>04</v>
      </c>
      <c r="E754" s="0" t="str">
        <f aca="false">VLOOKUP(B754,Nomenclature!$J$1:$K$97,2,0)</f>
        <v>49</v>
      </c>
      <c r="F754" s="0" t="str">
        <f aca="false">CONCATENATE(D754,E754)</f>
        <v>0449</v>
      </c>
      <c r="G754" s="30" t="n">
        <v>1.03</v>
      </c>
      <c r="H754" s="28" t="n">
        <v>1.03</v>
      </c>
      <c r="I754" s="28" t="n">
        <v>1.03</v>
      </c>
      <c r="J754" s="28" t="n">
        <v>1.03</v>
      </c>
      <c r="K754" s="28" t="n">
        <v>1.03</v>
      </c>
      <c r="L754" s="28" t="n">
        <v>1.03</v>
      </c>
    </row>
    <row r="755" customFormat="false" ht="15.8" hidden="false" customHeight="false" outlineLevel="0" collapsed="false">
      <c r="A755" s="24" t="s">
        <v>16</v>
      </c>
      <c r="B755" s="24" t="s">
        <v>117</v>
      </c>
      <c r="C755" s="24" t="s">
        <v>934</v>
      </c>
      <c r="D755" s="0" t="str">
        <f aca="false">VLOOKUP(A755,Nomenclature!$D$1:$E$9,2,0)</f>
        <v>04</v>
      </c>
      <c r="E755" s="0" t="str">
        <f aca="false">VLOOKUP(B755,Nomenclature!$J$1:$K$97,2,0)</f>
        <v>50</v>
      </c>
      <c r="F755" s="0" t="str">
        <f aca="false">CONCATENATE(D755,E755)</f>
        <v>0450</v>
      </c>
      <c r="G755" s="30" t="n">
        <v>1.03</v>
      </c>
      <c r="H755" s="28" t="n">
        <v>1.03</v>
      </c>
      <c r="I755" s="28" t="n">
        <v>1.03</v>
      </c>
      <c r="J755" s="28" t="n">
        <v>1.03</v>
      </c>
      <c r="K755" s="28" t="n">
        <v>1.03</v>
      </c>
      <c r="L755" s="28" t="n">
        <v>1.03</v>
      </c>
    </row>
    <row r="756" customFormat="false" ht="15.8" hidden="false" customHeight="false" outlineLevel="0" collapsed="false">
      <c r="A756" s="24" t="s">
        <v>16</v>
      </c>
      <c r="B756" s="24" t="s">
        <v>118</v>
      </c>
      <c r="C756" s="24" t="s">
        <v>934</v>
      </c>
      <c r="D756" s="0" t="str">
        <f aca="false">VLOOKUP(A756,Nomenclature!$D$1:$E$9,2,0)</f>
        <v>04</v>
      </c>
      <c r="E756" s="0" t="str">
        <f aca="false">VLOOKUP(B756,Nomenclature!$J$1:$K$97,2,0)</f>
        <v>86</v>
      </c>
      <c r="F756" s="0" t="str">
        <f aca="false">CONCATENATE(D756,E756)</f>
        <v>0486</v>
      </c>
      <c r="G756" s="30" t="n">
        <v>0.96</v>
      </c>
      <c r="H756" s="28" t="n">
        <v>0.96</v>
      </c>
      <c r="I756" s="28" t="n">
        <v>0.96</v>
      </c>
      <c r="J756" s="28" t="n">
        <v>0.96</v>
      </c>
      <c r="K756" s="28" t="n">
        <v>0.96</v>
      </c>
      <c r="L756" s="28" t="n">
        <v>0.96</v>
      </c>
    </row>
    <row r="757" customFormat="false" ht="15.8" hidden="false" customHeight="false" outlineLevel="0" collapsed="false">
      <c r="A757" s="24" t="s">
        <v>16</v>
      </c>
      <c r="B757" s="24" t="s">
        <v>119</v>
      </c>
      <c r="C757" s="24" t="s">
        <v>934</v>
      </c>
      <c r="D757" s="0" t="str">
        <f aca="false">VLOOKUP(A757,Nomenclature!$D$1:$E$9,2,0)</f>
        <v>04</v>
      </c>
      <c r="E757" s="0" t="str">
        <f aca="false">VLOOKUP(B757,Nomenclature!$J$1:$K$97,2,0)</f>
        <v>87</v>
      </c>
      <c r="F757" s="0" t="str">
        <f aca="false">CONCATENATE(D757,E757)</f>
        <v>0487</v>
      </c>
      <c r="G757" s="30" t="n">
        <v>1.56</v>
      </c>
      <c r="H757" s="28" t="n">
        <v>1.56</v>
      </c>
      <c r="I757" s="28" t="n">
        <v>1.56</v>
      </c>
      <c r="J757" s="28" t="n">
        <v>1.56</v>
      </c>
      <c r="K757" s="28" t="n">
        <v>1.56</v>
      </c>
      <c r="L757" s="28" t="n">
        <v>1.56</v>
      </c>
    </row>
    <row r="758" customFormat="false" ht="15.8" hidden="false" customHeight="false" outlineLevel="0" collapsed="false">
      <c r="A758" s="24" t="s">
        <v>16</v>
      </c>
      <c r="B758" s="24" t="s">
        <v>120</v>
      </c>
      <c r="C758" s="24" t="s">
        <v>934</v>
      </c>
      <c r="D758" s="0" t="str">
        <f aca="false">VLOOKUP(A758,Nomenclature!$D$1:$E$9,2,0)</f>
        <v>04</v>
      </c>
      <c r="E758" s="0" t="str">
        <f aca="false">VLOOKUP(B758,Nomenclature!$J$1:$K$97,2,0)</f>
        <v>88</v>
      </c>
      <c r="F758" s="0" t="str">
        <f aca="false">CONCATENATE(D758,E758)</f>
        <v>0488</v>
      </c>
      <c r="G758" s="30" t="n">
        <v>1.56</v>
      </c>
      <c r="H758" s="28" t="n">
        <v>1.56</v>
      </c>
      <c r="I758" s="28" t="n">
        <v>1.56</v>
      </c>
      <c r="J758" s="28" t="n">
        <v>1.56</v>
      </c>
      <c r="K758" s="28" t="n">
        <v>1.56</v>
      </c>
      <c r="L758" s="28" t="n">
        <v>1.56</v>
      </c>
    </row>
    <row r="759" customFormat="false" ht="15.8" hidden="false" customHeight="false" outlineLevel="0" collapsed="false">
      <c r="A759" s="24" t="s">
        <v>16</v>
      </c>
      <c r="B759" s="24" t="s">
        <v>121</v>
      </c>
      <c r="C759" s="24" t="s">
        <v>934</v>
      </c>
      <c r="D759" s="0" t="str">
        <f aca="false">VLOOKUP(A759,Nomenclature!$D$1:$E$9,2,0)</f>
        <v>04</v>
      </c>
      <c r="E759" s="0" t="str">
        <f aca="false">VLOOKUP(B759,Nomenclature!$J$1:$K$97,2,0)</f>
        <v>94</v>
      </c>
      <c r="F759" s="0" t="str">
        <f aca="false">CONCATENATE(D759,E759)</f>
        <v>0494</v>
      </c>
      <c r="G759" s="30" t="n">
        <v>1.56</v>
      </c>
      <c r="H759" s="28" t="n">
        <v>1.56</v>
      </c>
      <c r="I759" s="28" t="n">
        <v>1.56</v>
      </c>
      <c r="J759" s="28" t="n">
        <v>1.56</v>
      </c>
      <c r="K759" s="28" t="n">
        <v>1.56</v>
      </c>
      <c r="L759" s="28" t="n">
        <v>1.56</v>
      </c>
    </row>
    <row r="760" customFormat="false" ht="15.8" hidden="false" customHeight="false" outlineLevel="0" collapsed="false">
      <c r="A760" s="24" t="s">
        <v>17</v>
      </c>
      <c r="B760" s="24" t="s">
        <v>122</v>
      </c>
      <c r="C760" s="24" t="s">
        <v>934</v>
      </c>
      <c r="D760" s="0" t="str">
        <f aca="false">VLOOKUP(A760,Nomenclature!$D$1:$E$9,2,0)</f>
        <v>05</v>
      </c>
      <c r="E760" s="0" t="str">
        <f aca="false">VLOOKUP(B760,Nomenclature!$J$1:$K$97,2,0)</f>
        <v>13</v>
      </c>
      <c r="F760" s="0" t="str">
        <f aca="false">CONCATENATE(D760,E760)</f>
        <v>0513</v>
      </c>
      <c r="G760" s="30" t="n">
        <v>6</v>
      </c>
      <c r="H760" s="28" t="n">
        <v>6</v>
      </c>
      <c r="I760" s="28" t="n">
        <v>6</v>
      </c>
      <c r="J760" s="28" t="n">
        <v>6</v>
      </c>
      <c r="K760" s="28" t="n">
        <v>6</v>
      </c>
      <c r="L760" s="28" t="n">
        <v>6</v>
      </c>
    </row>
    <row r="761" customFormat="false" ht="15.8" hidden="false" customHeight="false" outlineLevel="0" collapsed="false">
      <c r="A761" s="24" t="s">
        <v>17</v>
      </c>
      <c r="B761" s="24" t="s">
        <v>123</v>
      </c>
      <c r="C761" s="24" t="s">
        <v>934</v>
      </c>
      <c r="D761" s="0" t="str">
        <f aca="false">VLOOKUP(A761,Nomenclature!$D$1:$E$9,2,0)</f>
        <v>05</v>
      </c>
      <c r="E761" s="0" t="str">
        <f aca="false">VLOOKUP(B761,Nomenclature!$J$1:$K$97,2,0)</f>
        <v>51</v>
      </c>
      <c r="F761" s="0" t="str">
        <f aca="false">CONCATENATE(D761,E761)</f>
        <v>0551</v>
      </c>
      <c r="G761" s="30" t="n">
        <v>6</v>
      </c>
      <c r="H761" s="28" t="n">
        <v>6</v>
      </c>
      <c r="I761" s="28" t="n">
        <v>6</v>
      </c>
      <c r="J761" s="28" t="n">
        <v>6</v>
      </c>
      <c r="K761" s="28" t="n">
        <v>6</v>
      </c>
      <c r="L761" s="28" t="n">
        <v>6</v>
      </c>
    </row>
    <row r="762" customFormat="false" ht="15.8" hidden="false" customHeight="false" outlineLevel="0" collapsed="false">
      <c r="A762" s="24" t="s">
        <v>17</v>
      </c>
      <c r="B762" s="24" t="s">
        <v>124</v>
      </c>
      <c r="C762" s="24" t="s">
        <v>934</v>
      </c>
      <c r="D762" s="0" t="str">
        <f aca="false">VLOOKUP(A762,Nomenclature!$D$1:$E$9,2,0)</f>
        <v>05</v>
      </c>
      <c r="E762" s="0" t="str">
        <f aca="false">VLOOKUP(B762,Nomenclature!$J$1:$K$97,2,0)</f>
        <v>52</v>
      </c>
      <c r="F762" s="0" t="str">
        <f aca="false">CONCATENATE(D762,E762)</f>
        <v>0552</v>
      </c>
      <c r="G762" s="30" t="n">
        <v>6</v>
      </c>
      <c r="H762" s="28" t="n">
        <v>6</v>
      </c>
      <c r="I762" s="28" t="n">
        <v>6</v>
      </c>
      <c r="J762" s="28" t="n">
        <v>6</v>
      </c>
      <c r="K762" s="28" t="n">
        <v>6</v>
      </c>
      <c r="L762" s="28" t="n">
        <v>6</v>
      </c>
    </row>
    <row r="763" customFormat="false" ht="15.8" hidden="false" customHeight="false" outlineLevel="0" collapsed="false">
      <c r="A763" s="24" t="s">
        <v>17</v>
      </c>
      <c r="B763" s="24" t="s">
        <v>125</v>
      </c>
      <c r="C763" s="24" t="s">
        <v>934</v>
      </c>
      <c r="D763" s="0" t="str">
        <f aca="false">VLOOKUP(A763,Nomenclature!$D$1:$E$9,2,0)</f>
        <v>05</v>
      </c>
      <c r="E763" s="0" t="str">
        <f aca="false">VLOOKUP(B763,Nomenclature!$J$1:$K$97,2,0)</f>
        <v>89</v>
      </c>
      <c r="F763" s="0" t="str">
        <f aca="false">CONCATENATE(D763,E763)</f>
        <v>0589</v>
      </c>
      <c r="G763" s="30" t="n">
        <v>6</v>
      </c>
      <c r="H763" s="28" t="n">
        <v>6</v>
      </c>
      <c r="I763" s="28" t="n">
        <v>6</v>
      </c>
      <c r="J763" s="28" t="n">
        <v>6</v>
      </c>
      <c r="K763" s="28" t="n">
        <v>6</v>
      </c>
      <c r="L763" s="28" t="n">
        <v>6</v>
      </c>
    </row>
    <row r="764" customFormat="false" ht="15.8" hidden="false" customHeight="false" outlineLevel="0" collapsed="false">
      <c r="A764" s="24" t="s">
        <v>17</v>
      </c>
      <c r="B764" s="24" t="s">
        <v>126</v>
      </c>
      <c r="C764" s="24" t="s">
        <v>934</v>
      </c>
      <c r="D764" s="0" t="str">
        <f aca="false">VLOOKUP(A764,Nomenclature!$D$1:$E$9,2,0)</f>
        <v>05</v>
      </c>
      <c r="E764" s="0" t="str">
        <f aca="false">VLOOKUP(B764,Nomenclature!$J$1:$K$97,2,0)</f>
        <v>90</v>
      </c>
      <c r="F764" s="0" t="str">
        <f aca="false">CONCATENATE(D764,E764)</f>
        <v>0590</v>
      </c>
      <c r="G764" s="30" t="n">
        <v>6</v>
      </c>
      <c r="H764" s="28" t="n">
        <v>6</v>
      </c>
      <c r="I764" s="28" t="n">
        <v>6</v>
      </c>
      <c r="J764" s="28" t="n">
        <v>6</v>
      </c>
      <c r="K764" s="28" t="n">
        <v>6</v>
      </c>
      <c r="L764" s="28" t="n">
        <v>6</v>
      </c>
    </row>
    <row r="765" customFormat="false" ht="15.8" hidden="false" customHeight="false" outlineLevel="0" collapsed="false">
      <c r="A765" s="24" t="s">
        <v>18</v>
      </c>
      <c r="B765" s="24" t="s">
        <v>127</v>
      </c>
      <c r="C765" s="24" t="s">
        <v>934</v>
      </c>
      <c r="D765" s="0" t="str">
        <f aca="false">VLOOKUP(A765,Nomenclature!$D$1:$E$9,2,0)</f>
        <v>06</v>
      </c>
      <c r="E765" s="0" t="str">
        <f aca="false">VLOOKUP(B765,Nomenclature!$J$1:$K$97,2,0)</f>
        <v>01</v>
      </c>
      <c r="F765" s="0" t="str">
        <f aca="false">CONCATENATE(D765,E765)</f>
        <v>0601</v>
      </c>
      <c r="G765" s="30" t="n">
        <v>4</v>
      </c>
      <c r="H765" s="28" t="n">
        <v>4</v>
      </c>
      <c r="I765" s="28" t="n">
        <v>4</v>
      </c>
      <c r="J765" s="28" t="n">
        <v>4</v>
      </c>
      <c r="K765" s="28" t="n">
        <v>4</v>
      </c>
      <c r="L765" s="28" t="n">
        <v>4</v>
      </c>
    </row>
    <row r="766" customFormat="false" ht="15.8" hidden="false" customHeight="false" outlineLevel="0" collapsed="false">
      <c r="A766" s="24" t="s">
        <v>18</v>
      </c>
      <c r="B766" s="24" t="s">
        <v>128</v>
      </c>
      <c r="C766" s="24" t="s">
        <v>934</v>
      </c>
      <c r="D766" s="0" t="str">
        <f aca="false">VLOOKUP(A766,Nomenclature!$D$1:$E$9,2,0)</f>
        <v>06</v>
      </c>
      <c r="E766" s="0" t="str">
        <f aca="false">VLOOKUP(B766,Nomenclature!$J$1:$K$97,2,0)</f>
        <v>07</v>
      </c>
      <c r="F766" s="0" t="str">
        <f aca="false">CONCATENATE(D766,E766)</f>
        <v>0607</v>
      </c>
      <c r="G766" s="30" t="n">
        <v>4</v>
      </c>
      <c r="H766" s="28" t="n">
        <v>4</v>
      </c>
      <c r="I766" s="28" t="n">
        <v>4</v>
      </c>
      <c r="J766" s="28" t="n">
        <v>4</v>
      </c>
      <c r="K766" s="28" t="n">
        <v>4</v>
      </c>
      <c r="L766" s="28" t="n">
        <v>4</v>
      </c>
    </row>
    <row r="767" customFormat="false" ht="15.8" hidden="false" customHeight="false" outlineLevel="0" collapsed="false">
      <c r="A767" s="24" t="s">
        <v>18</v>
      </c>
      <c r="B767" s="24" t="s">
        <v>129</v>
      </c>
      <c r="C767" s="24" t="s">
        <v>934</v>
      </c>
      <c r="D767" s="0" t="str">
        <f aca="false">VLOOKUP(A767,Nomenclature!$D$1:$E$9,2,0)</f>
        <v>06</v>
      </c>
      <c r="E767" s="0" t="str">
        <f aca="false">VLOOKUP(B767,Nomenclature!$J$1:$K$97,2,0)</f>
        <v>14</v>
      </c>
      <c r="F767" s="0" t="str">
        <f aca="false">CONCATENATE(D767,E767)</f>
        <v>0614</v>
      </c>
      <c r="G767" s="30" t="n">
        <v>4</v>
      </c>
      <c r="H767" s="28" t="n">
        <v>4</v>
      </c>
      <c r="I767" s="28" t="n">
        <v>4</v>
      </c>
      <c r="J767" s="28" t="n">
        <v>4</v>
      </c>
      <c r="K767" s="28" t="n">
        <v>4</v>
      </c>
      <c r="L767" s="28" t="n">
        <v>4</v>
      </c>
    </row>
    <row r="768" customFormat="false" ht="15.8" hidden="false" customHeight="false" outlineLevel="0" collapsed="false">
      <c r="A768" s="24" t="s">
        <v>18</v>
      </c>
      <c r="B768" s="24" t="s">
        <v>130</v>
      </c>
      <c r="C768" s="24" t="s">
        <v>934</v>
      </c>
      <c r="D768" s="0" t="str">
        <f aca="false">VLOOKUP(A768,Nomenclature!$D$1:$E$9,2,0)</f>
        <v>06</v>
      </c>
      <c r="E768" s="0" t="str">
        <f aca="false">VLOOKUP(B768,Nomenclature!$J$1:$K$97,2,0)</f>
        <v>34</v>
      </c>
      <c r="F768" s="0" t="str">
        <f aca="false">CONCATENATE(D768,E768)</f>
        <v>0634</v>
      </c>
      <c r="G768" s="30" t="n">
        <v>4</v>
      </c>
      <c r="H768" s="28" t="n">
        <v>4</v>
      </c>
      <c r="I768" s="28" t="n">
        <v>4</v>
      </c>
      <c r="J768" s="28" t="n">
        <v>4</v>
      </c>
      <c r="K768" s="28" t="n">
        <v>4</v>
      </c>
      <c r="L768" s="28" t="n">
        <v>4</v>
      </c>
    </row>
    <row r="769" customFormat="false" ht="15.8" hidden="false" customHeight="false" outlineLevel="0" collapsed="false">
      <c r="A769" s="24" t="s">
        <v>18</v>
      </c>
      <c r="B769" s="24" t="s">
        <v>131</v>
      </c>
      <c r="C769" s="24" t="s">
        <v>934</v>
      </c>
      <c r="D769" s="0" t="str">
        <f aca="false">VLOOKUP(A769,Nomenclature!$D$1:$E$9,2,0)</f>
        <v>06</v>
      </c>
      <c r="E769" s="0" t="str">
        <f aca="false">VLOOKUP(B769,Nomenclature!$J$1:$K$97,2,0)</f>
        <v>35</v>
      </c>
      <c r="F769" s="0" t="str">
        <f aca="false">CONCATENATE(D769,E769)</f>
        <v>0635</v>
      </c>
      <c r="G769" s="30" t="n">
        <v>4</v>
      </c>
      <c r="H769" s="28" t="n">
        <v>4</v>
      </c>
      <c r="I769" s="28" t="n">
        <v>4</v>
      </c>
      <c r="J769" s="28" t="n">
        <v>4</v>
      </c>
      <c r="K769" s="28" t="n">
        <v>4</v>
      </c>
      <c r="L769" s="28" t="n">
        <v>4</v>
      </c>
    </row>
    <row r="770" customFormat="false" ht="15.8" hidden="false" customHeight="false" outlineLevel="0" collapsed="false">
      <c r="A770" s="24" t="s">
        <v>18</v>
      </c>
      <c r="B770" s="24" t="s">
        <v>132</v>
      </c>
      <c r="C770" s="24" t="s">
        <v>934</v>
      </c>
      <c r="D770" s="0" t="str">
        <f aca="false">VLOOKUP(A770,Nomenclature!$D$1:$E$9,2,0)</f>
        <v>06</v>
      </c>
      <c r="E770" s="0" t="str">
        <f aca="false">VLOOKUP(B770,Nomenclature!$J$1:$K$97,2,0)</f>
        <v>36</v>
      </c>
      <c r="F770" s="0" t="str">
        <f aca="false">CONCATENATE(D770,E770)</f>
        <v>0636</v>
      </c>
      <c r="G770" s="30" t="n">
        <v>4</v>
      </c>
      <c r="H770" s="28" t="n">
        <v>4</v>
      </c>
      <c r="I770" s="28" t="n">
        <v>4</v>
      </c>
      <c r="J770" s="28" t="n">
        <v>4</v>
      </c>
      <c r="K770" s="28" t="n">
        <v>4</v>
      </c>
      <c r="L770" s="28" t="n">
        <v>4</v>
      </c>
    </row>
    <row r="771" customFormat="false" ht="15.8" hidden="false" customHeight="false" outlineLevel="0" collapsed="false">
      <c r="A771" s="24" t="s">
        <v>19</v>
      </c>
      <c r="B771" s="24" t="s">
        <v>54</v>
      </c>
      <c r="C771" s="24" t="s">
        <v>934</v>
      </c>
      <c r="D771" s="0" t="str">
        <f aca="false">VLOOKUP(A771,Nomenclature!$D$1:$E$9,2,0)</f>
        <v>07</v>
      </c>
      <c r="E771" s="0" t="str">
        <f aca="false">VLOOKUP(B771,Nomenclature!$J$1:$K$97,2,0)</f>
        <v>16</v>
      </c>
      <c r="F771" s="0" t="str">
        <f aca="false">CONCATENATE(D771,E771)</f>
        <v>0716</v>
      </c>
      <c r="G771" s="30" t="n">
        <v>0</v>
      </c>
      <c r="H771" s="28" t="n">
        <v>0</v>
      </c>
      <c r="I771" s="28" t="n">
        <v>0</v>
      </c>
      <c r="J771" s="28" t="n">
        <v>0</v>
      </c>
      <c r="K771" s="28" t="n">
        <v>0</v>
      </c>
      <c r="L771" s="28" t="n">
        <v>0</v>
      </c>
    </row>
    <row r="772" customFormat="false" ht="15.8" hidden="false" customHeight="false" outlineLevel="0" collapsed="false">
      <c r="A772" s="24" t="s">
        <v>19</v>
      </c>
      <c r="B772" s="24" t="s">
        <v>133</v>
      </c>
      <c r="C772" s="24" t="s">
        <v>934</v>
      </c>
      <c r="D772" s="0" t="str">
        <f aca="false">VLOOKUP(A772,Nomenclature!$D$1:$E$9,2,0)</f>
        <v>07</v>
      </c>
      <c r="E772" s="0" t="str">
        <f aca="false">VLOOKUP(B772,Nomenclature!$J$1:$K$97,2,0)</f>
        <v>18</v>
      </c>
      <c r="F772" s="0" t="str">
        <f aca="false">CONCATENATE(D772,E772)</f>
        <v>0718</v>
      </c>
      <c r="G772" s="30" t="n">
        <v>0</v>
      </c>
      <c r="H772" s="28" t="n">
        <v>0</v>
      </c>
      <c r="I772" s="28" t="n">
        <v>0</v>
      </c>
      <c r="J772" s="28" t="n">
        <v>0</v>
      </c>
      <c r="K772" s="28" t="n">
        <v>0</v>
      </c>
      <c r="L772" s="28" t="n">
        <v>0</v>
      </c>
    </row>
    <row r="773" customFormat="false" ht="15.8" hidden="false" customHeight="false" outlineLevel="0" collapsed="false">
      <c r="A773" s="24" t="s">
        <v>19</v>
      </c>
      <c r="B773" s="24" t="s">
        <v>136</v>
      </c>
      <c r="C773" s="24" t="s">
        <v>934</v>
      </c>
      <c r="D773" s="0" t="str">
        <f aca="false">VLOOKUP(A773,Nomenclature!$D$1:$E$9,2,0)</f>
        <v>07</v>
      </c>
      <c r="E773" s="0" t="str">
        <f aca="false">VLOOKUP(B773,Nomenclature!$J$1:$K$97,2,0)</f>
        <v>32</v>
      </c>
      <c r="F773" s="0" t="str">
        <f aca="false">CONCATENATE(D773,E773)</f>
        <v>0732</v>
      </c>
      <c r="G773" s="30" t="n">
        <v>5.35307437107038</v>
      </c>
      <c r="H773" s="28" t="n">
        <v>5.35307437107038</v>
      </c>
      <c r="I773" s="28" t="n">
        <v>5.35307437107038</v>
      </c>
      <c r="J773" s="28" t="n">
        <v>5.35307437107038</v>
      </c>
      <c r="K773" s="28" t="n">
        <v>5.35307437107038</v>
      </c>
      <c r="L773" s="28" t="n">
        <v>5.35307437107038</v>
      </c>
    </row>
    <row r="774" customFormat="false" ht="15.8" hidden="false" customHeight="false" outlineLevel="0" collapsed="false">
      <c r="A774" s="24" t="s">
        <v>19</v>
      </c>
      <c r="B774" s="24" t="s">
        <v>139</v>
      </c>
      <c r="C774" s="24" t="s">
        <v>934</v>
      </c>
      <c r="D774" s="0" t="str">
        <f aca="false">VLOOKUP(A774,Nomenclature!$D$1:$E$9,2,0)</f>
        <v>07</v>
      </c>
      <c r="E774" s="0" t="str">
        <f aca="false">VLOOKUP(B774,Nomenclature!$J$1:$K$97,2,0)</f>
        <v>33</v>
      </c>
      <c r="F774" s="0" t="str">
        <f aca="false">CONCATENATE(D774,E774)</f>
        <v>0733</v>
      </c>
      <c r="G774" s="30" t="n">
        <v>0</v>
      </c>
      <c r="H774" s="28" t="n">
        <v>0</v>
      </c>
      <c r="I774" s="28" t="n">
        <v>0</v>
      </c>
      <c r="J774" s="28" t="n">
        <v>0</v>
      </c>
      <c r="K774" s="28" t="n">
        <v>0</v>
      </c>
      <c r="L774" s="28" t="n">
        <v>0</v>
      </c>
    </row>
    <row r="775" customFormat="false" ht="15.8" hidden="false" customHeight="false" outlineLevel="0" collapsed="false">
      <c r="A775" s="24" t="s">
        <v>19</v>
      </c>
      <c r="B775" s="24" t="s">
        <v>140</v>
      </c>
      <c r="C775" s="24" t="s">
        <v>934</v>
      </c>
      <c r="D775" s="0" t="str">
        <f aca="false">VLOOKUP(A775,Nomenclature!$D$1:$E$9,2,0)</f>
        <v>07</v>
      </c>
      <c r="E775" s="0" t="str">
        <f aca="false">VLOOKUP(B775,Nomenclature!$J$1:$K$97,2,0)</f>
        <v>43</v>
      </c>
      <c r="F775" s="0" t="str">
        <f aca="false">CONCATENATE(D775,E775)</f>
        <v>0743</v>
      </c>
      <c r="G775" s="30" t="n">
        <v>0</v>
      </c>
      <c r="H775" s="28" t="n">
        <v>0</v>
      </c>
      <c r="I775" s="28" t="n">
        <v>0</v>
      </c>
      <c r="J775" s="28" t="n">
        <v>0</v>
      </c>
      <c r="K775" s="28" t="n">
        <v>0</v>
      </c>
      <c r="L775" s="28" t="n">
        <v>0</v>
      </c>
    </row>
    <row r="776" customFormat="false" ht="15.8" hidden="false" customHeight="false" outlineLevel="0" collapsed="false">
      <c r="A776" s="24" t="s">
        <v>19</v>
      </c>
      <c r="B776" s="24" t="s">
        <v>141</v>
      </c>
      <c r="C776" s="24" t="s">
        <v>934</v>
      </c>
      <c r="D776" s="0" t="str">
        <f aca="false">VLOOKUP(A776,Nomenclature!$D$1:$E$9,2,0)</f>
        <v>07</v>
      </c>
      <c r="E776" s="0" t="str">
        <f aca="false">VLOOKUP(B776,Nomenclature!$J$1:$K$97,2,0)</f>
        <v>59</v>
      </c>
      <c r="F776" s="0" t="str">
        <f aca="false">CONCATENATE(D776,E776)</f>
        <v>0759</v>
      </c>
      <c r="G776" s="30" t="n">
        <v>0</v>
      </c>
      <c r="H776" s="28" t="n">
        <v>0</v>
      </c>
      <c r="I776" s="28" t="n">
        <v>0</v>
      </c>
      <c r="J776" s="28" t="n">
        <v>0</v>
      </c>
      <c r="K776" s="28" t="n">
        <v>0</v>
      </c>
      <c r="L776" s="28" t="n">
        <v>0</v>
      </c>
    </row>
    <row r="777" customFormat="false" ht="15.8" hidden="false" customHeight="false" outlineLevel="0" collapsed="false">
      <c r="A777" s="24" t="s">
        <v>19</v>
      </c>
      <c r="B777" s="24" t="s">
        <v>149</v>
      </c>
      <c r="C777" s="24" t="s">
        <v>934</v>
      </c>
      <c r="D777" s="0" t="str">
        <f aca="false">VLOOKUP(A777,Nomenclature!$D$1:$E$9,2,0)</f>
        <v>07</v>
      </c>
      <c r="E777" s="0" t="str">
        <f aca="false">VLOOKUP(B777,Nomenclature!$J$1:$K$97,2,0)</f>
        <v>60</v>
      </c>
      <c r="F777" s="0" t="str">
        <f aca="false">CONCATENATE(D777,E777)</f>
        <v>0760</v>
      </c>
      <c r="G777" s="30" t="n">
        <v>0</v>
      </c>
      <c r="H777" s="28" t="n">
        <v>0</v>
      </c>
      <c r="I777" s="28" t="n">
        <v>0</v>
      </c>
      <c r="J777" s="28" t="n">
        <v>0</v>
      </c>
      <c r="K777" s="28" t="n">
        <v>0</v>
      </c>
      <c r="L777" s="28" t="n">
        <v>0</v>
      </c>
    </row>
    <row r="778" customFormat="false" ht="15.8" hidden="false" customHeight="false" outlineLevel="0" collapsed="false">
      <c r="A778" s="24" t="s">
        <v>19</v>
      </c>
      <c r="B778" s="24" t="s">
        <v>142</v>
      </c>
      <c r="C778" s="24" t="s">
        <v>934</v>
      </c>
      <c r="D778" s="0" t="str">
        <f aca="false">VLOOKUP(A778,Nomenclature!$D$1:$E$9,2,0)</f>
        <v>07</v>
      </c>
      <c r="E778" s="0" t="str">
        <f aca="false">VLOOKUP(B778,Nomenclature!$J$1:$K$97,2,0)</f>
        <v>61</v>
      </c>
      <c r="F778" s="0" t="str">
        <f aca="false">CONCATENATE(D778,E778)</f>
        <v>0761</v>
      </c>
      <c r="G778" s="30" t="n">
        <v>77.0621504286779</v>
      </c>
      <c r="H778" s="28" t="n">
        <v>77.0621504286779</v>
      </c>
      <c r="I778" s="28" t="n">
        <v>77.0621504286779</v>
      </c>
      <c r="J778" s="28" t="n">
        <v>77.0621504286779</v>
      </c>
      <c r="K778" s="28" t="n">
        <v>77.0621504286779</v>
      </c>
      <c r="L778" s="28" t="n">
        <v>77.0621504286779</v>
      </c>
    </row>
    <row r="779" customFormat="false" ht="15.8" hidden="false" customHeight="false" outlineLevel="0" collapsed="false">
      <c r="A779" s="24" t="s">
        <v>19</v>
      </c>
      <c r="B779" s="24" t="s">
        <v>143</v>
      </c>
      <c r="C779" s="24" t="s">
        <v>934</v>
      </c>
      <c r="D779" s="0" t="str">
        <f aca="false">VLOOKUP(A779,Nomenclature!$D$1:$E$9,2,0)</f>
        <v>07</v>
      </c>
      <c r="E779" s="0" t="str">
        <f aca="false">VLOOKUP(B779,Nomenclature!$J$1:$K$97,2,0)</f>
        <v>65</v>
      </c>
      <c r="F779" s="0" t="str">
        <f aca="false">CONCATENATE(D779,E779)</f>
        <v>0765</v>
      </c>
      <c r="G779" s="30" t="n">
        <v>0</v>
      </c>
      <c r="H779" s="28" t="n">
        <v>0</v>
      </c>
      <c r="I779" s="28" t="n">
        <v>0</v>
      </c>
      <c r="J779" s="28" t="n">
        <v>0</v>
      </c>
      <c r="K779" s="28" t="n">
        <v>0</v>
      </c>
      <c r="L779" s="28" t="n">
        <v>0</v>
      </c>
    </row>
    <row r="780" customFormat="false" ht="15.8" hidden="false" customHeight="false" outlineLevel="0" collapsed="false">
      <c r="A780" s="24" t="s">
        <v>19</v>
      </c>
      <c r="B780" s="24" t="s">
        <v>144</v>
      </c>
      <c r="C780" s="24" t="s">
        <v>934</v>
      </c>
      <c r="D780" s="0" t="str">
        <f aca="false">VLOOKUP(A780,Nomenclature!$D$1:$E$9,2,0)</f>
        <v>07</v>
      </c>
      <c r="E780" s="0" t="str">
        <f aca="false">VLOOKUP(B780,Nomenclature!$J$1:$K$97,2,0)</f>
        <v>80</v>
      </c>
      <c r="F780" s="0" t="str">
        <f aca="false">CONCATENATE(D780,E780)</f>
        <v>0780</v>
      </c>
      <c r="G780" s="30" t="n">
        <v>0</v>
      </c>
      <c r="H780" s="28" t="n">
        <v>0</v>
      </c>
      <c r="I780" s="28" t="n">
        <v>0</v>
      </c>
      <c r="J780" s="28" t="n">
        <v>0</v>
      </c>
      <c r="K780" s="28" t="n">
        <v>0</v>
      </c>
      <c r="L780" s="28" t="n">
        <v>0</v>
      </c>
    </row>
    <row r="781" customFormat="false" ht="15.8" hidden="false" customHeight="false" outlineLevel="0" collapsed="false">
      <c r="A781" s="24" t="s">
        <v>19</v>
      </c>
      <c r="B781" s="24" t="s">
        <v>145</v>
      </c>
      <c r="C781" s="24" t="s">
        <v>934</v>
      </c>
      <c r="D781" s="0" t="str">
        <f aca="false">VLOOKUP(A781,Nomenclature!$D$1:$E$9,2,0)</f>
        <v>07</v>
      </c>
      <c r="E781" s="0" t="str">
        <f aca="false">VLOOKUP(B781,Nomenclature!$J$1:$K$97,2,0)</f>
        <v>81</v>
      </c>
      <c r="F781" s="0" t="str">
        <f aca="false">CONCATENATE(D781,E781)</f>
        <v>0781</v>
      </c>
      <c r="G781" s="30" t="n">
        <v>0</v>
      </c>
      <c r="H781" s="28" t="n">
        <v>0</v>
      </c>
      <c r="I781" s="28" t="n">
        <v>0</v>
      </c>
      <c r="J781" s="28" t="n">
        <v>0</v>
      </c>
      <c r="K781" s="28" t="n">
        <v>0</v>
      </c>
      <c r="L781" s="28" t="n">
        <v>0</v>
      </c>
    </row>
    <row r="782" customFormat="false" ht="15.8" hidden="false" customHeight="false" outlineLevel="0" collapsed="false">
      <c r="A782" s="24" t="s">
        <v>19</v>
      </c>
      <c r="B782" s="24" t="s">
        <v>146</v>
      </c>
      <c r="C782" s="24" t="s">
        <v>934</v>
      </c>
      <c r="D782" s="0" t="str">
        <f aca="false">VLOOKUP(A782,Nomenclature!$D$1:$E$9,2,0)</f>
        <v>07</v>
      </c>
      <c r="E782" s="0" t="str">
        <f aca="false">VLOOKUP(B782,Nomenclature!$J$1:$K$97,2,0)</f>
        <v>82</v>
      </c>
      <c r="F782" s="0" t="str">
        <f aca="false">CONCATENATE(D782,E782)</f>
        <v>0782</v>
      </c>
      <c r="G782" s="30" t="n">
        <v>384.914120412271</v>
      </c>
      <c r="H782" s="28" t="n">
        <v>384.914120412271</v>
      </c>
      <c r="I782" s="28" t="n">
        <v>384.914120412271</v>
      </c>
      <c r="J782" s="28" t="n">
        <v>384.914120412271</v>
      </c>
      <c r="K782" s="28" t="n">
        <v>384.914120412271</v>
      </c>
      <c r="L782" s="28" t="n">
        <v>384.914120412271</v>
      </c>
    </row>
    <row r="783" customFormat="false" ht="15.8" hidden="false" customHeight="false" outlineLevel="0" collapsed="false">
      <c r="A783" s="24" t="s">
        <v>19</v>
      </c>
      <c r="B783" s="24" t="s">
        <v>147</v>
      </c>
      <c r="C783" s="24" t="s">
        <v>934</v>
      </c>
      <c r="D783" s="0" t="str">
        <f aca="false">VLOOKUP(A783,Nomenclature!$D$1:$E$9,2,0)</f>
        <v>07</v>
      </c>
      <c r="E783" s="0" t="str">
        <f aca="false">VLOOKUP(B783,Nomenclature!$J$1:$K$97,2,0)</f>
        <v>91</v>
      </c>
      <c r="F783" s="0" t="str">
        <f aca="false">CONCATENATE(D783,E783)</f>
        <v>0791</v>
      </c>
      <c r="G783" s="30" t="n">
        <v>0</v>
      </c>
      <c r="H783" s="28" t="n">
        <v>0</v>
      </c>
      <c r="I783" s="28" t="n">
        <v>0</v>
      </c>
      <c r="J783" s="28" t="n">
        <v>0</v>
      </c>
      <c r="K783" s="28" t="n">
        <v>0</v>
      </c>
      <c r="L783" s="28" t="n">
        <v>0</v>
      </c>
    </row>
    <row r="784" customFormat="false" ht="15.8" hidden="false" customHeight="false" outlineLevel="0" collapsed="false">
      <c r="A784" s="24" t="s">
        <v>19</v>
      </c>
      <c r="B784" s="24" t="s">
        <v>148</v>
      </c>
      <c r="C784" s="24" t="s">
        <v>934</v>
      </c>
      <c r="D784" s="0" t="str">
        <f aca="false">VLOOKUP(A784,Nomenclature!$D$1:$E$9,2,0)</f>
        <v>07</v>
      </c>
      <c r="E784" s="0" t="str">
        <f aca="false">VLOOKUP(B784,Nomenclature!$J$1:$K$97,2,0)</f>
        <v>95</v>
      </c>
      <c r="F784" s="0" t="str">
        <f aca="false">CONCATENATE(D784,E784)</f>
        <v>0795</v>
      </c>
      <c r="G784" s="30" t="n">
        <v>0</v>
      </c>
      <c r="H784" s="28" t="n">
        <v>0</v>
      </c>
      <c r="I784" s="28" t="n">
        <v>0</v>
      </c>
      <c r="J784" s="28" t="n">
        <v>0</v>
      </c>
      <c r="K784" s="28" t="n">
        <v>0</v>
      </c>
      <c r="L784" s="28" t="n">
        <v>0</v>
      </c>
    </row>
    <row r="785" customFormat="false" ht="15.8" hidden="false" customHeight="false" outlineLevel="0" collapsed="false">
      <c r="A785" s="24" t="s">
        <v>20</v>
      </c>
      <c r="B785" s="24" t="s">
        <v>149</v>
      </c>
      <c r="C785" s="24" t="s">
        <v>934</v>
      </c>
      <c r="D785" s="0" t="str">
        <f aca="false">VLOOKUP(A785,Nomenclature!$D$1:$E$9,2,0)</f>
        <v>08</v>
      </c>
      <c r="E785" s="0" t="str">
        <f aca="false">VLOOKUP(B785,Nomenclature!$J$1:$K$97,2,0)</f>
        <v>60</v>
      </c>
      <c r="F785" s="0" t="str">
        <f aca="false">CONCATENATE(D785,E785)</f>
        <v>0860</v>
      </c>
      <c r="G785" s="30" t="n">
        <v>0</v>
      </c>
      <c r="H785" s="28" t="n">
        <v>0</v>
      </c>
      <c r="I785" s="28" t="n">
        <v>0</v>
      </c>
      <c r="J785" s="28" t="n">
        <v>0</v>
      </c>
      <c r="K785" s="28" t="n">
        <v>0</v>
      </c>
      <c r="L785" s="28" t="n">
        <v>0</v>
      </c>
    </row>
    <row r="786" customFormat="false" ht="15.8" hidden="false" customHeight="false" outlineLevel="0" collapsed="false">
      <c r="A786" s="24" t="s">
        <v>7</v>
      </c>
      <c r="B786" s="24" t="s">
        <v>31</v>
      </c>
      <c r="C786" s="24" t="s">
        <v>1681</v>
      </c>
      <c r="D786" s="0" t="str">
        <f aca="false">VLOOKUP(A786,Nomenclature!$D$1:$E$9,2,0)</f>
        <v>01</v>
      </c>
      <c r="E786" s="0" t="str">
        <f aca="false">VLOOKUP(B786,Nomenclature!$J$1:$K$97,2,0)</f>
        <v>42</v>
      </c>
      <c r="F786" s="0" t="str">
        <f aca="false">CONCATENATE(D786,E786)</f>
        <v>0142</v>
      </c>
      <c r="G786" s="30" t="n">
        <v>0.66</v>
      </c>
      <c r="H786" s="28" t="n">
        <v>0.462</v>
      </c>
      <c r="I786" s="28" t="n">
        <v>0.3696</v>
      </c>
      <c r="J786" s="28" t="n">
        <v>0.3696</v>
      </c>
      <c r="K786" s="28" t="n">
        <v>0.3696</v>
      </c>
      <c r="L786" s="28" t="n">
        <v>0.3696</v>
      </c>
    </row>
    <row r="787" customFormat="false" ht="15.8" hidden="false" customHeight="false" outlineLevel="0" collapsed="false">
      <c r="A787" s="24" t="s">
        <v>7</v>
      </c>
      <c r="B787" s="24" t="s">
        <v>47</v>
      </c>
      <c r="C787" s="24" t="s">
        <v>1681</v>
      </c>
      <c r="D787" s="0" t="str">
        <f aca="false">VLOOKUP(A787,Nomenclature!$D$1:$E$9,2,0)</f>
        <v>01</v>
      </c>
      <c r="E787" s="0" t="str">
        <f aca="false">VLOOKUP(B787,Nomenclature!$J$1:$K$97,2,0)</f>
        <v>44</v>
      </c>
      <c r="F787" s="0" t="str">
        <f aca="false">CONCATENATE(D787,E787)</f>
        <v>0144</v>
      </c>
      <c r="G787" s="30" t="n">
        <v>0.66</v>
      </c>
      <c r="H787" s="28" t="n">
        <v>0.462</v>
      </c>
      <c r="I787" s="28" t="n">
        <v>0.3696</v>
      </c>
      <c r="J787" s="28" t="n">
        <v>0.3696</v>
      </c>
      <c r="K787" s="28" t="n">
        <v>0.3696</v>
      </c>
      <c r="L787" s="28" t="n">
        <v>0.3696</v>
      </c>
    </row>
    <row r="788" customFormat="false" ht="15.8" hidden="false" customHeight="false" outlineLevel="0" collapsed="false">
      <c r="A788" s="24" t="s">
        <v>7</v>
      </c>
      <c r="B788" s="24" t="s">
        <v>50</v>
      </c>
      <c r="C788" s="24" t="s">
        <v>1681</v>
      </c>
      <c r="D788" s="0" t="str">
        <f aca="false">VLOOKUP(A788,Nomenclature!$D$1:$E$9,2,0)</f>
        <v>01</v>
      </c>
      <c r="E788" s="0" t="str">
        <f aca="false">VLOOKUP(B788,Nomenclature!$J$1:$K$97,2,0)</f>
        <v>45</v>
      </c>
      <c r="F788" s="0" t="str">
        <f aca="false">CONCATENATE(D788,E788)</f>
        <v>0145</v>
      </c>
      <c r="G788" s="30" t="n">
        <v>0.66</v>
      </c>
      <c r="H788" s="28" t="n">
        <v>0.462</v>
      </c>
      <c r="I788" s="28" t="n">
        <v>0.3696</v>
      </c>
      <c r="J788" s="28" t="n">
        <v>0.3696</v>
      </c>
      <c r="K788" s="28" t="n">
        <v>0.3696</v>
      </c>
      <c r="L788" s="28" t="n">
        <v>0.3696</v>
      </c>
    </row>
    <row r="789" customFormat="false" ht="15.8" hidden="false" customHeight="false" outlineLevel="0" collapsed="false">
      <c r="A789" s="24" t="s">
        <v>7</v>
      </c>
      <c r="B789" s="24" t="s">
        <v>51</v>
      </c>
      <c r="C789" s="24" t="s">
        <v>1681</v>
      </c>
      <c r="D789" s="0" t="str">
        <f aca="false">VLOOKUP(A789,Nomenclature!$D$1:$E$9,2,0)</f>
        <v>01</v>
      </c>
      <c r="E789" s="0" t="str">
        <f aca="false">VLOOKUP(B789,Nomenclature!$J$1:$K$97,2,0)</f>
        <v>83</v>
      </c>
      <c r="F789" s="0" t="str">
        <f aca="false">CONCATENATE(D789,E789)</f>
        <v>0183</v>
      </c>
      <c r="G789" s="30" t="n">
        <v>0.66</v>
      </c>
      <c r="H789" s="28" t="n">
        <v>0.462</v>
      </c>
      <c r="I789" s="28" t="n">
        <v>0.3696</v>
      </c>
      <c r="J789" s="28" t="n">
        <v>0.3696</v>
      </c>
      <c r="K789" s="28" t="n">
        <v>0.3696</v>
      </c>
      <c r="L789" s="28" t="n">
        <v>0.3696</v>
      </c>
    </row>
    <row r="790" customFormat="false" ht="15.8" hidden="false" customHeight="false" outlineLevel="0" collapsed="false">
      <c r="A790" s="24" t="s">
        <v>7</v>
      </c>
      <c r="B790" s="24" t="s">
        <v>52</v>
      </c>
      <c r="C790" s="24" t="s">
        <v>1681</v>
      </c>
      <c r="D790" s="0" t="str">
        <f aca="false">VLOOKUP(A790,Nomenclature!$D$1:$E$9,2,0)</f>
        <v>01</v>
      </c>
      <c r="E790" s="0" t="str">
        <f aca="false">VLOOKUP(B790,Nomenclature!$J$1:$K$97,2,0)</f>
        <v>84</v>
      </c>
      <c r="F790" s="0" t="str">
        <f aca="false">CONCATENATE(D790,E790)</f>
        <v>0184</v>
      </c>
      <c r="G790" s="30" t="n">
        <v>0.66</v>
      </c>
      <c r="H790" s="28" t="n">
        <v>0.462</v>
      </c>
      <c r="I790" s="28" t="n">
        <v>0.3696</v>
      </c>
      <c r="J790" s="28" t="n">
        <v>0.3696</v>
      </c>
      <c r="K790" s="28" t="n">
        <v>0.3696</v>
      </c>
      <c r="L790" s="28" t="n">
        <v>0.3696</v>
      </c>
    </row>
    <row r="791" customFormat="false" ht="15.8" hidden="false" customHeight="false" outlineLevel="0" collapsed="false">
      <c r="A791" s="24" t="s">
        <v>7</v>
      </c>
      <c r="B791" s="24" t="s">
        <v>53</v>
      </c>
      <c r="C791" s="24" t="s">
        <v>1681</v>
      </c>
      <c r="D791" s="0" t="str">
        <f aca="false">VLOOKUP(A791,Nomenclature!$D$1:$E$9,2,0)</f>
        <v>01</v>
      </c>
      <c r="E791" s="0" t="str">
        <f aca="false">VLOOKUP(B791,Nomenclature!$J$1:$K$97,2,0)</f>
        <v>85</v>
      </c>
      <c r="F791" s="0" t="str">
        <f aca="false">CONCATENATE(D791,E791)</f>
        <v>0185</v>
      </c>
      <c r="G791" s="30" t="n">
        <v>0.659999999999999</v>
      </c>
      <c r="H791" s="28" t="n">
        <v>0.462</v>
      </c>
      <c r="I791" s="28" t="n">
        <v>0.3696</v>
      </c>
      <c r="J791" s="28" t="n">
        <v>0.3696</v>
      </c>
      <c r="K791" s="28" t="n">
        <v>0.3696</v>
      </c>
      <c r="L791" s="28" t="n">
        <v>0.3696</v>
      </c>
    </row>
    <row r="792" customFormat="false" ht="15.8" hidden="false" customHeight="false" outlineLevel="0" collapsed="false">
      <c r="A792" s="24" t="s">
        <v>14</v>
      </c>
      <c r="B792" s="24" t="s">
        <v>54</v>
      </c>
      <c r="C792" s="24" t="s">
        <v>1681</v>
      </c>
      <c r="D792" s="0" t="str">
        <f aca="false">VLOOKUP(A792,Nomenclature!$D$1:$E$9,2,0)</f>
        <v>02</v>
      </c>
      <c r="E792" s="0" t="str">
        <f aca="false">VLOOKUP(B792,Nomenclature!$J$1:$K$97,2,0)</f>
        <v>16</v>
      </c>
      <c r="F792" s="0" t="str">
        <f aca="false">CONCATENATE(D792,E792)</f>
        <v>0216</v>
      </c>
      <c r="G792" s="30" t="n">
        <v>14.19448228</v>
      </c>
      <c r="H792" s="28" t="n">
        <v>9.936137596</v>
      </c>
      <c r="I792" s="28" t="n">
        <v>7.9489100768</v>
      </c>
      <c r="J792" s="28" t="n">
        <v>7.9489100768</v>
      </c>
      <c r="K792" s="28" t="n">
        <v>7.9489100768</v>
      </c>
      <c r="L792" s="28" t="n">
        <v>7.9489100768</v>
      </c>
    </row>
    <row r="793" customFormat="false" ht="15.8" hidden="false" customHeight="false" outlineLevel="0" collapsed="false">
      <c r="A793" s="24" t="s">
        <v>14</v>
      </c>
      <c r="B793" s="24" t="s">
        <v>57</v>
      </c>
      <c r="C793" s="24" t="s">
        <v>1681</v>
      </c>
      <c r="D793" s="0" t="str">
        <f aca="false">VLOOKUP(A793,Nomenclature!$D$1:$E$9,2,0)</f>
        <v>02</v>
      </c>
      <c r="E793" s="0" t="str">
        <f aca="false">VLOOKUP(B793,Nomenclature!$J$1:$K$97,2,0)</f>
        <v>20</v>
      </c>
      <c r="F793" s="0" t="str">
        <f aca="false">CONCATENATE(D793,E793)</f>
        <v>0220</v>
      </c>
      <c r="G793" s="30" t="n">
        <v>14.90170991</v>
      </c>
      <c r="H793" s="28" t="n">
        <v>10.431196937</v>
      </c>
      <c r="I793" s="28" t="n">
        <v>8.3449575496</v>
      </c>
      <c r="J793" s="28" t="n">
        <v>8.3449575496</v>
      </c>
      <c r="K793" s="28" t="n">
        <v>8.3449575496</v>
      </c>
      <c r="L793" s="28" t="n">
        <v>8.3449575496</v>
      </c>
    </row>
    <row r="794" customFormat="false" ht="15.8" hidden="false" customHeight="false" outlineLevel="0" collapsed="false">
      <c r="A794" s="24" t="s">
        <v>14</v>
      </c>
      <c r="B794" s="24" t="s">
        <v>58</v>
      </c>
      <c r="C794" s="24" t="s">
        <v>1681</v>
      </c>
      <c r="D794" s="0" t="str">
        <f aca="false">VLOOKUP(A794,Nomenclature!$D$1:$E$9,2,0)</f>
        <v>02</v>
      </c>
      <c r="E794" s="0" t="str">
        <f aca="false">VLOOKUP(B794,Nomenclature!$J$1:$K$97,2,0)</f>
        <v>21</v>
      </c>
      <c r="F794" s="0" t="str">
        <f aca="false">CONCATENATE(D794,E794)</f>
        <v>0221</v>
      </c>
      <c r="G794" s="30" t="n">
        <v>14.7414162339474</v>
      </c>
      <c r="H794" s="28" t="n">
        <v>10.3189913637632</v>
      </c>
      <c r="I794" s="28" t="n">
        <v>8.25519309101053</v>
      </c>
      <c r="J794" s="28" t="n">
        <v>8.25519309101053</v>
      </c>
      <c r="K794" s="28" t="n">
        <v>8.25519309101053</v>
      </c>
      <c r="L794" s="28" t="n">
        <v>8.25519309101053</v>
      </c>
    </row>
    <row r="795" customFormat="false" ht="15.8" hidden="false" customHeight="false" outlineLevel="0" collapsed="false">
      <c r="A795" s="24" t="s">
        <v>14</v>
      </c>
      <c r="B795" s="24" t="s">
        <v>59</v>
      </c>
      <c r="C795" s="24" t="s">
        <v>1681</v>
      </c>
      <c r="D795" s="0" t="str">
        <f aca="false">VLOOKUP(A795,Nomenclature!$D$1:$E$9,2,0)</f>
        <v>02</v>
      </c>
      <c r="E795" s="0" t="str">
        <f aca="false">VLOOKUP(B795,Nomenclature!$J$1:$K$97,2,0)</f>
        <v>22</v>
      </c>
      <c r="F795" s="0" t="str">
        <f aca="false">CONCATENATE(D795,E795)</f>
        <v>0222</v>
      </c>
      <c r="G795" s="30" t="n">
        <v>14.90170991</v>
      </c>
      <c r="H795" s="28" t="n">
        <v>10.431196937</v>
      </c>
      <c r="I795" s="28" t="n">
        <v>8.3449575496</v>
      </c>
      <c r="J795" s="28" t="n">
        <v>8.3449575496</v>
      </c>
      <c r="K795" s="28" t="n">
        <v>8.3449575496</v>
      </c>
      <c r="L795" s="28" t="n">
        <v>8.3449575496</v>
      </c>
    </row>
    <row r="796" customFormat="false" ht="15.8" hidden="false" customHeight="false" outlineLevel="0" collapsed="false">
      <c r="A796" s="24" t="s">
        <v>14</v>
      </c>
      <c r="B796" s="24" t="s">
        <v>60</v>
      </c>
      <c r="C796" s="24" t="s">
        <v>1681</v>
      </c>
      <c r="D796" s="0" t="str">
        <f aca="false">VLOOKUP(A796,Nomenclature!$D$1:$E$9,2,0)</f>
        <v>02</v>
      </c>
      <c r="E796" s="0" t="str">
        <f aca="false">VLOOKUP(B796,Nomenclature!$J$1:$K$97,2,0)</f>
        <v>23</v>
      </c>
      <c r="F796" s="0" t="str">
        <f aca="false">CONCATENATE(D796,E796)</f>
        <v>0223</v>
      </c>
      <c r="G796" s="30" t="n">
        <v>12.2885225444737</v>
      </c>
      <c r="H796" s="28" t="n">
        <v>8.60196578113158</v>
      </c>
      <c r="I796" s="28" t="n">
        <v>6.88157262490526</v>
      </c>
      <c r="J796" s="28" t="n">
        <v>6.88157262490526</v>
      </c>
      <c r="K796" s="28" t="n">
        <v>6.88157262490526</v>
      </c>
      <c r="L796" s="28" t="n">
        <v>6.88157262490526</v>
      </c>
    </row>
    <row r="797" customFormat="false" ht="15.8" hidden="false" customHeight="false" outlineLevel="0" collapsed="false">
      <c r="A797" s="24" t="s">
        <v>14</v>
      </c>
      <c r="B797" s="24" t="s">
        <v>61</v>
      </c>
      <c r="C797" s="24" t="s">
        <v>1681</v>
      </c>
      <c r="D797" s="0" t="str">
        <f aca="false">VLOOKUP(A797,Nomenclature!$D$1:$E$9,2,0)</f>
        <v>02</v>
      </c>
      <c r="E797" s="0" t="str">
        <f aca="false">VLOOKUP(B797,Nomenclature!$J$1:$K$97,2,0)</f>
        <v>24</v>
      </c>
      <c r="F797" s="0" t="str">
        <f aca="false">CONCATENATE(D797,E797)</f>
        <v>0224</v>
      </c>
      <c r="G797" s="30" t="n">
        <v>12.5702386389474</v>
      </c>
      <c r="H797" s="28" t="n">
        <v>8.79916704726316</v>
      </c>
      <c r="I797" s="28" t="n">
        <v>7.03933363781053</v>
      </c>
      <c r="J797" s="28" t="n">
        <v>7.03933363781053</v>
      </c>
      <c r="K797" s="28" t="n">
        <v>7.03933363781053</v>
      </c>
      <c r="L797" s="28" t="n">
        <v>7.03933363781053</v>
      </c>
    </row>
    <row r="798" customFormat="false" ht="15.8" hidden="false" customHeight="false" outlineLevel="0" collapsed="false">
      <c r="A798" s="24" t="s">
        <v>14</v>
      </c>
      <c r="B798" s="24" t="s">
        <v>62</v>
      </c>
      <c r="C798" s="24" t="s">
        <v>1681</v>
      </c>
      <c r="D798" s="0" t="str">
        <f aca="false">VLOOKUP(A798,Nomenclature!$D$1:$E$9,2,0)</f>
        <v>02</v>
      </c>
      <c r="E798" s="0" t="str">
        <f aca="false">VLOOKUP(B798,Nomenclature!$J$1:$K$97,2,0)</f>
        <v>25</v>
      </c>
      <c r="F798" s="0" t="str">
        <f aca="false">CONCATENATE(D798,E798)</f>
        <v>0225</v>
      </c>
      <c r="G798" s="30" t="n">
        <v>14.2605352057895</v>
      </c>
      <c r="H798" s="28" t="n">
        <v>9.98237464405264</v>
      </c>
      <c r="I798" s="28" t="n">
        <v>7.98589971524211</v>
      </c>
      <c r="J798" s="28" t="n">
        <v>7.98589971524211</v>
      </c>
      <c r="K798" s="28" t="n">
        <v>7.98589971524211</v>
      </c>
      <c r="L798" s="28" t="n">
        <v>7.98589971524211</v>
      </c>
    </row>
    <row r="799" customFormat="false" ht="15.8" hidden="false" customHeight="false" outlineLevel="0" collapsed="false">
      <c r="A799" s="24" t="s">
        <v>14</v>
      </c>
      <c r="B799" s="24" t="s">
        <v>63</v>
      </c>
      <c r="C799" s="24" t="s">
        <v>1681</v>
      </c>
      <c r="D799" s="0" t="str">
        <f aca="false">VLOOKUP(A799,Nomenclature!$D$1:$E$9,2,0)</f>
        <v>02</v>
      </c>
      <c r="E799" s="0" t="str">
        <f aca="false">VLOOKUP(B799,Nomenclature!$J$1:$K$97,2,0)</f>
        <v>29</v>
      </c>
      <c r="F799" s="0" t="str">
        <f aca="false">CONCATENATE(D799,E799)</f>
        <v>0229</v>
      </c>
      <c r="G799" s="30" t="n">
        <v>16.32524939</v>
      </c>
      <c r="H799" s="28" t="n">
        <v>11.427674573</v>
      </c>
      <c r="I799" s="28" t="n">
        <v>9.1421396584</v>
      </c>
      <c r="J799" s="28" t="n">
        <v>9.1421396584</v>
      </c>
      <c r="K799" s="28" t="n">
        <v>9.1421396584</v>
      </c>
      <c r="L799" s="28" t="n">
        <v>9.1421396584</v>
      </c>
    </row>
    <row r="800" customFormat="false" ht="15.8" hidden="false" customHeight="false" outlineLevel="0" collapsed="false">
      <c r="A800" s="24" t="s">
        <v>14</v>
      </c>
      <c r="B800" s="24" t="s">
        <v>64</v>
      </c>
      <c r="C800" s="24" t="s">
        <v>1681</v>
      </c>
      <c r="D800" s="0" t="str">
        <f aca="false">VLOOKUP(A800,Nomenclature!$D$1:$E$9,2,0)</f>
        <v>02</v>
      </c>
      <c r="E800" s="0" t="str">
        <f aca="false">VLOOKUP(B800,Nomenclature!$J$1:$K$97,2,0)</f>
        <v>30</v>
      </c>
      <c r="F800" s="0" t="str">
        <f aca="false">CONCATENATE(D800,E800)</f>
        <v>0230</v>
      </c>
      <c r="G800" s="30" t="n">
        <v>16.32524939</v>
      </c>
      <c r="H800" s="28" t="n">
        <v>11.427674573</v>
      </c>
      <c r="I800" s="28" t="n">
        <v>9.1421396584</v>
      </c>
      <c r="J800" s="28" t="n">
        <v>9.1421396584</v>
      </c>
      <c r="K800" s="28" t="n">
        <v>9.1421396584</v>
      </c>
      <c r="L800" s="28" t="n">
        <v>9.1421396584</v>
      </c>
    </row>
    <row r="801" customFormat="false" ht="15.8" hidden="false" customHeight="false" outlineLevel="0" collapsed="false">
      <c r="A801" s="24" t="s">
        <v>14</v>
      </c>
      <c r="B801" s="24" t="s">
        <v>65</v>
      </c>
      <c r="C801" s="24" t="s">
        <v>1681</v>
      </c>
      <c r="D801" s="0" t="str">
        <f aca="false">VLOOKUP(A801,Nomenclature!$D$1:$E$9,2,0)</f>
        <v>02</v>
      </c>
      <c r="E801" s="0" t="str">
        <f aca="false">VLOOKUP(B801,Nomenclature!$J$1:$K$97,2,0)</f>
        <v>31</v>
      </c>
      <c r="F801" s="0" t="str">
        <f aca="false">CONCATENATE(D801,E801)</f>
        <v>0231</v>
      </c>
      <c r="G801" s="30" t="n">
        <v>14.19448228</v>
      </c>
      <c r="H801" s="28" t="n">
        <v>9.936137596</v>
      </c>
      <c r="I801" s="28" t="n">
        <v>7.9489100768</v>
      </c>
      <c r="J801" s="28" t="n">
        <v>7.9489100768</v>
      </c>
      <c r="K801" s="28" t="n">
        <v>7.9489100768</v>
      </c>
      <c r="L801" s="28" t="n">
        <v>7.9489100768</v>
      </c>
    </row>
    <row r="802" customFormat="false" ht="15.8" hidden="false" customHeight="false" outlineLevel="0" collapsed="false">
      <c r="A802" s="24" t="s">
        <v>14</v>
      </c>
      <c r="B802" s="24" t="s">
        <v>66</v>
      </c>
      <c r="C802" s="24" t="s">
        <v>1681</v>
      </c>
      <c r="D802" s="0" t="str">
        <f aca="false">VLOOKUP(A802,Nomenclature!$D$1:$E$9,2,0)</f>
        <v>02</v>
      </c>
      <c r="E802" s="0" t="str">
        <f aca="false">VLOOKUP(B802,Nomenclature!$J$1:$K$97,2,0)</f>
        <v>37</v>
      </c>
      <c r="F802" s="0" t="str">
        <f aca="false">CONCATENATE(D802,E802)</f>
        <v>0237</v>
      </c>
      <c r="G802" s="30" t="n">
        <v>14.2605352057895</v>
      </c>
      <c r="H802" s="28" t="n">
        <v>9.98237464405264</v>
      </c>
      <c r="I802" s="28" t="n">
        <v>7.98589971524211</v>
      </c>
      <c r="J802" s="28" t="n">
        <v>7.98589971524211</v>
      </c>
      <c r="K802" s="28" t="n">
        <v>7.98589971524211</v>
      </c>
      <c r="L802" s="28" t="n">
        <v>7.98589971524211</v>
      </c>
    </row>
    <row r="803" customFormat="false" ht="15.8" hidden="false" customHeight="false" outlineLevel="0" collapsed="false">
      <c r="A803" s="24" t="s">
        <v>14</v>
      </c>
      <c r="B803" s="24" t="s">
        <v>67</v>
      </c>
      <c r="C803" s="24" t="s">
        <v>1681</v>
      </c>
      <c r="D803" s="0" t="str">
        <f aca="false">VLOOKUP(A803,Nomenclature!$D$1:$E$9,2,0)</f>
        <v>02</v>
      </c>
      <c r="E803" s="0" t="str">
        <f aca="false">VLOOKUP(B803,Nomenclature!$J$1:$K$97,2,0)</f>
        <v>38</v>
      </c>
      <c r="F803" s="0" t="str">
        <f aca="false">CONCATENATE(D803,E803)</f>
        <v>0238</v>
      </c>
      <c r="G803" s="30" t="n">
        <v>14.7414162339474</v>
      </c>
      <c r="H803" s="28" t="n">
        <v>10.3189913637632</v>
      </c>
      <c r="I803" s="28" t="n">
        <v>8.25519309101053</v>
      </c>
      <c r="J803" s="28" t="n">
        <v>8.25519309101053</v>
      </c>
      <c r="K803" s="28" t="n">
        <v>8.25519309101053</v>
      </c>
      <c r="L803" s="28" t="n">
        <v>8.25519309101053</v>
      </c>
    </row>
    <row r="804" customFormat="false" ht="15.8" hidden="false" customHeight="false" outlineLevel="0" collapsed="false">
      <c r="A804" s="24" t="s">
        <v>14</v>
      </c>
      <c r="B804" s="24" t="s">
        <v>68</v>
      </c>
      <c r="C804" s="24" t="s">
        <v>1681</v>
      </c>
      <c r="D804" s="0" t="str">
        <f aca="false">VLOOKUP(A804,Nomenclature!$D$1:$E$9,2,0)</f>
        <v>02</v>
      </c>
      <c r="E804" s="0" t="str">
        <f aca="false">VLOOKUP(B804,Nomenclature!$J$1:$K$97,2,0)</f>
        <v>39</v>
      </c>
      <c r="F804" s="0" t="str">
        <f aca="false">CONCATENATE(D804,E804)</f>
        <v>0239</v>
      </c>
      <c r="G804" s="30" t="n">
        <v>14.2605352057895</v>
      </c>
      <c r="H804" s="28" t="n">
        <v>9.98237464405264</v>
      </c>
      <c r="I804" s="28" t="n">
        <v>7.98589971524211</v>
      </c>
      <c r="J804" s="28" t="n">
        <v>7.98589971524211</v>
      </c>
      <c r="K804" s="28" t="n">
        <v>7.98589971524211</v>
      </c>
      <c r="L804" s="28" t="n">
        <v>7.98589971524211</v>
      </c>
    </row>
    <row r="805" customFormat="false" ht="15.8" hidden="false" customHeight="false" outlineLevel="0" collapsed="false">
      <c r="A805" s="24" t="s">
        <v>14</v>
      </c>
      <c r="B805" s="24" t="s">
        <v>69</v>
      </c>
      <c r="C805" s="24" t="s">
        <v>1681</v>
      </c>
      <c r="D805" s="0" t="str">
        <f aca="false">VLOOKUP(A805,Nomenclature!$D$1:$E$9,2,0)</f>
        <v>02</v>
      </c>
      <c r="E805" s="0" t="str">
        <f aca="false">VLOOKUP(B805,Nomenclature!$J$1:$K$97,2,0)</f>
        <v>40</v>
      </c>
      <c r="F805" s="0" t="str">
        <f aca="false">CONCATENATE(D805,E805)</f>
        <v>0240</v>
      </c>
      <c r="G805" s="30" t="n">
        <v>14.2605352057895</v>
      </c>
      <c r="H805" s="28" t="n">
        <v>9.98237464405264</v>
      </c>
      <c r="I805" s="28" t="n">
        <v>7.98589971524211</v>
      </c>
      <c r="J805" s="28" t="n">
        <v>7.98589971524211</v>
      </c>
      <c r="K805" s="28" t="n">
        <v>7.98589971524211</v>
      </c>
      <c r="L805" s="28" t="n">
        <v>7.98589971524211</v>
      </c>
    </row>
    <row r="806" customFormat="false" ht="15.8" hidden="false" customHeight="false" outlineLevel="0" collapsed="false">
      <c r="A806" s="24" t="s">
        <v>14</v>
      </c>
      <c r="B806" s="24" t="s">
        <v>70</v>
      </c>
      <c r="C806" s="24" t="s">
        <v>1681</v>
      </c>
      <c r="D806" s="0" t="str">
        <f aca="false">VLOOKUP(A806,Nomenclature!$D$1:$E$9,2,0)</f>
        <v>02</v>
      </c>
      <c r="E806" s="0" t="str">
        <f aca="false">VLOOKUP(B806,Nomenclature!$J$1:$K$97,2,0)</f>
        <v>53</v>
      </c>
      <c r="F806" s="0" t="str">
        <f aca="false">CONCATENATE(D806,E806)</f>
        <v>0253</v>
      </c>
      <c r="G806" s="30" t="n">
        <v>14.90170991</v>
      </c>
      <c r="H806" s="28" t="n">
        <v>10.431196937</v>
      </c>
      <c r="I806" s="28" t="n">
        <v>8.3449575496</v>
      </c>
      <c r="J806" s="28" t="n">
        <v>8.3449575496</v>
      </c>
      <c r="K806" s="28" t="n">
        <v>8.3449575496</v>
      </c>
      <c r="L806" s="28" t="n">
        <v>8.3449575496</v>
      </c>
    </row>
    <row r="807" customFormat="false" ht="15.8" hidden="false" customHeight="false" outlineLevel="0" collapsed="false">
      <c r="A807" s="24" t="s">
        <v>14</v>
      </c>
      <c r="B807" s="24" t="s">
        <v>71</v>
      </c>
      <c r="C807" s="24" t="s">
        <v>1681</v>
      </c>
      <c r="D807" s="0" t="str">
        <f aca="false">VLOOKUP(A807,Nomenclature!$D$1:$E$9,2,0)</f>
        <v>02</v>
      </c>
      <c r="E807" s="0" t="str">
        <f aca="false">VLOOKUP(B807,Nomenclature!$J$1:$K$97,2,0)</f>
        <v>54</v>
      </c>
      <c r="F807" s="0" t="str">
        <f aca="false">CONCATENATE(D807,E807)</f>
        <v>0254</v>
      </c>
      <c r="G807" s="30" t="n">
        <v>14.90170991</v>
      </c>
      <c r="H807" s="28" t="n">
        <v>10.431196937</v>
      </c>
      <c r="I807" s="28" t="n">
        <v>8.3449575496</v>
      </c>
      <c r="J807" s="28" t="n">
        <v>8.3449575496</v>
      </c>
      <c r="K807" s="28" t="n">
        <v>8.3449575496</v>
      </c>
      <c r="L807" s="28" t="n">
        <v>8.3449575496</v>
      </c>
    </row>
    <row r="808" customFormat="false" ht="15.8" hidden="false" customHeight="false" outlineLevel="0" collapsed="false">
      <c r="A808" s="24" t="s">
        <v>14</v>
      </c>
      <c r="B808" s="24" t="s">
        <v>72</v>
      </c>
      <c r="C808" s="24" t="s">
        <v>1681</v>
      </c>
      <c r="D808" s="0" t="str">
        <f aca="false">VLOOKUP(A808,Nomenclature!$D$1:$E$9,2,0)</f>
        <v>02</v>
      </c>
      <c r="E808" s="0" t="str">
        <f aca="false">VLOOKUP(B808,Nomenclature!$J$1:$K$97,2,0)</f>
        <v>55</v>
      </c>
      <c r="F808" s="0" t="str">
        <f aca="false">CONCATENATE(D808,E808)</f>
        <v>0255</v>
      </c>
      <c r="G808" s="30" t="n">
        <v>14.90170991</v>
      </c>
      <c r="H808" s="28" t="n">
        <v>10.431196937</v>
      </c>
      <c r="I808" s="28" t="n">
        <v>8.3449575496</v>
      </c>
      <c r="J808" s="28" t="n">
        <v>8.3449575496</v>
      </c>
      <c r="K808" s="28" t="n">
        <v>8.3449575496</v>
      </c>
      <c r="L808" s="28" t="n">
        <v>8.3449575496</v>
      </c>
    </row>
    <row r="809" customFormat="false" ht="15.8" hidden="false" customHeight="false" outlineLevel="0" collapsed="false">
      <c r="A809" s="24" t="s">
        <v>14</v>
      </c>
      <c r="B809" s="24" t="s">
        <v>73</v>
      </c>
      <c r="C809" s="24" t="s">
        <v>1681</v>
      </c>
      <c r="D809" s="0" t="str">
        <f aca="false">VLOOKUP(A809,Nomenclature!$D$1:$E$9,2,0)</f>
        <v>02</v>
      </c>
      <c r="E809" s="0" t="str">
        <f aca="false">VLOOKUP(B809,Nomenclature!$J$1:$K$97,2,0)</f>
        <v>56</v>
      </c>
      <c r="F809" s="0" t="str">
        <f aca="false">CONCATENATE(D809,E809)</f>
        <v>0256</v>
      </c>
      <c r="G809" s="30" t="n">
        <v>12.00680645</v>
      </c>
      <c r="H809" s="28" t="n">
        <v>8.404764515</v>
      </c>
      <c r="I809" s="28" t="n">
        <v>6.723811612</v>
      </c>
      <c r="J809" s="28" t="n">
        <v>6.723811612</v>
      </c>
      <c r="K809" s="28" t="n">
        <v>6.723811612</v>
      </c>
      <c r="L809" s="28" t="n">
        <v>6.723811612</v>
      </c>
    </row>
    <row r="810" customFormat="false" ht="15.8" hidden="false" customHeight="false" outlineLevel="0" collapsed="false">
      <c r="A810" s="24" t="s">
        <v>14</v>
      </c>
      <c r="B810" s="24" t="s">
        <v>74</v>
      </c>
      <c r="C810" s="24" t="s">
        <v>1681</v>
      </c>
      <c r="D810" s="0" t="str">
        <f aca="false">VLOOKUP(A810,Nomenclature!$D$1:$E$9,2,0)</f>
        <v>02</v>
      </c>
      <c r="E810" s="0" t="str">
        <f aca="false">VLOOKUP(B810,Nomenclature!$J$1:$K$97,2,0)</f>
        <v>57</v>
      </c>
      <c r="F810" s="0" t="str">
        <f aca="false">CONCATENATE(D810,E810)</f>
        <v>0257</v>
      </c>
      <c r="G810" s="30" t="n">
        <v>12.00680645</v>
      </c>
      <c r="H810" s="28" t="n">
        <v>8.404764515</v>
      </c>
      <c r="I810" s="28" t="n">
        <v>6.723811612</v>
      </c>
      <c r="J810" s="28" t="n">
        <v>6.723811612</v>
      </c>
      <c r="K810" s="28" t="n">
        <v>6.723811612</v>
      </c>
      <c r="L810" s="28" t="n">
        <v>6.723811612</v>
      </c>
    </row>
    <row r="811" customFormat="false" ht="15.8" hidden="false" customHeight="false" outlineLevel="0" collapsed="false">
      <c r="A811" s="24" t="s">
        <v>14</v>
      </c>
      <c r="B811" s="24" t="s">
        <v>75</v>
      </c>
      <c r="C811" s="24" t="s">
        <v>1681</v>
      </c>
      <c r="D811" s="0" t="str">
        <f aca="false">VLOOKUP(A811,Nomenclature!$D$1:$E$9,2,0)</f>
        <v>02</v>
      </c>
      <c r="E811" s="0" t="str">
        <f aca="false">VLOOKUP(B811,Nomenclature!$J$1:$K$97,2,0)</f>
        <v>58</v>
      </c>
      <c r="F811" s="0" t="str">
        <f aca="false">CONCATENATE(D811,E811)</f>
        <v>0258</v>
      </c>
      <c r="G811" s="30" t="n">
        <v>12.8519547334211</v>
      </c>
      <c r="H811" s="28" t="n">
        <v>8.99636831339474</v>
      </c>
      <c r="I811" s="28" t="n">
        <v>7.19709465071579</v>
      </c>
      <c r="J811" s="28" t="n">
        <v>7.19709465071579</v>
      </c>
      <c r="K811" s="28" t="n">
        <v>7.19709465071579</v>
      </c>
      <c r="L811" s="28" t="n">
        <v>7.19709465071579</v>
      </c>
    </row>
    <row r="812" customFormat="false" ht="15.8" hidden="false" customHeight="false" outlineLevel="0" collapsed="false">
      <c r="A812" s="24" t="s">
        <v>14</v>
      </c>
      <c r="B812" s="24" t="s">
        <v>76</v>
      </c>
      <c r="C812" s="24" t="s">
        <v>1681</v>
      </c>
      <c r="D812" s="0" t="str">
        <f aca="false">VLOOKUP(A812,Nomenclature!$D$1:$E$9,2,0)</f>
        <v>02</v>
      </c>
      <c r="E812" s="0" t="str">
        <f aca="false">VLOOKUP(B812,Nomenclature!$J$1:$K$97,2,0)</f>
        <v>62</v>
      </c>
      <c r="F812" s="0" t="str">
        <f aca="false">CONCATENATE(D812,E812)</f>
        <v>0262</v>
      </c>
      <c r="G812" s="30" t="n">
        <v>14.19448228</v>
      </c>
      <c r="H812" s="28" t="n">
        <v>9.936137596</v>
      </c>
      <c r="I812" s="28" t="n">
        <v>7.9489100768</v>
      </c>
      <c r="J812" s="28" t="n">
        <v>7.9489100768</v>
      </c>
      <c r="K812" s="28" t="n">
        <v>7.9489100768</v>
      </c>
      <c r="L812" s="28" t="n">
        <v>7.9489100768</v>
      </c>
    </row>
    <row r="813" customFormat="false" ht="15.8" hidden="false" customHeight="false" outlineLevel="0" collapsed="false">
      <c r="A813" s="24" t="s">
        <v>14</v>
      </c>
      <c r="B813" s="24" t="s">
        <v>77</v>
      </c>
      <c r="C813" s="24" t="s">
        <v>1681</v>
      </c>
      <c r="D813" s="0" t="str">
        <f aca="false">VLOOKUP(A813,Nomenclature!$D$1:$E$9,2,0)</f>
        <v>02</v>
      </c>
      <c r="E813" s="0" t="str">
        <f aca="false">VLOOKUP(B813,Nomenclature!$J$1:$K$97,2,0)</f>
        <v>67</v>
      </c>
      <c r="F813" s="0" t="str">
        <f aca="false">CONCATENATE(D813,E813)</f>
        <v>0267</v>
      </c>
      <c r="G813" s="30" t="n">
        <v>14.90170991</v>
      </c>
      <c r="H813" s="28" t="n">
        <v>10.431196937</v>
      </c>
      <c r="I813" s="28" t="n">
        <v>8.3449575496</v>
      </c>
      <c r="J813" s="28" t="n">
        <v>8.3449575496</v>
      </c>
      <c r="K813" s="28" t="n">
        <v>8.3449575496</v>
      </c>
      <c r="L813" s="28" t="n">
        <v>8.3449575496</v>
      </c>
    </row>
    <row r="814" customFormat="false" ht="15.8" hidden="false" customHeight="false" outlineLevel="0" collapsed="false">
      <c r="A814" s="24" t="s">
        <v>14</v>
      </c>
      <c r="B814" s="24" t="s">
        <v>78</v>
      </c>
      <c r="C814" s="24" t="s">
        <v>1681</v>
      </c>
      <c r="D814" s="0" t="str">
        <f aca="false">VLOOKUP(A814,Nomenclature!$D$1:$E$9,2,0)</f>
        <v>02</v>
      </c>
      <c r="E814" s="0" t="str">
        <f aca="false">VLOOKUP(B814,Nomenclature!$J$1:$K$97,2,0)</f>
        <v>68</v>
      </c>
      <c r="F814" s="0" t="str">
        <f aca="false">CONCATENATE(D814,E814)</f>
        <v>0268</v>
      </c>
      <c r="G814" s="30" t="n">
        <v>14.90170991</v>
      </c>
      <c r="H814" s="28" t="n">
        <v>10.431196937</v>
      </c>
      <c r="I814" s="28" t="n">
        <v>8.3449575496</v>
      </c>
      <c r="J814" s="28" t="n">
        <v>8.3449575496</v>
      </c>
      <c r="K814" s="28" t="n">
        <v>8.3449575496</v>
      </c>
      <c r="L814" s="28" t="n">
        <v>8.3449575496</v>
      </c>
    </row>
    <row r="815" customFormat="false" ht="15.8" hidden="false" customHeight="false" outlineLevel="0" collapsed="false">
      <c r="A815" s="24" t="s">
        <v>14</v>
      </c>
      <c r="B815" s="24" t="s">
        <v>79</v>
      </c>
      <c r="C815" s="24" t="s">
        <v>1681</v>
      </c>
      <c r="D815" s="0" t="str">
        <f aca="false">VLOOKUP(A815,Nomenclature!$D$1:$E$9,2,0)</f>
        <v>02</v>
      </c>
      <c r="E815" s="0" t="str">
        <f aca="false">VLOOKUP(B815,Nomenclature!$J$1:$K$97,2,0)</f>
        <v>69</v>
      </c>
      <c r="F815" s="0" t="str">
        <f aca="false">CONCATENATE(D815,E815)</f>
        <v>0269</v>
      </c>
      <c r="G815" s="30" t="n">
        <v>14.90170991</v>
      </c>
      <c r="H815" s="28" t="n">
        <v>10.431196937</v>
      </c>
      <c r="I815" s="28" t="n">
        <v>8.3449575496</v>
      </c>
      <c r="J815" s="28" t="n">
        <v>8.3449575496</v>
      </c>
      <c r="K815" s="28" t="n">
        <v>8.3449575496</v>
      </c>
      <c r="L815" s="28" t="n">
        <v>8.3449575496</v>
      </c>
    </row>
    <row r="816" customFormat="false" ht="15.8" hidden="false" customHeight="false" outlineLevel="0" collapsed="false">
      <c r="A816" s="24" t="s">
        <v>14</v>
      </c>
      <c r="B816" s="24" t="s">
        <v>80</v>
      </c>
      <c r="C816" s="24" t="s">
        <v>1681</v>
      </c>
      <c r="D816" s="0" t="str">
        <f aca="false">VLOOKUP(A816,Nomenclature!$D$1:$E$9,2,0)</f>
        <v>02</v>
      </c>
      <c r="E816" s="0" t="str">
        <f aca="false">VLOOKUP(B816,Nomenclature!$J$1:$K$97,2,0)</f>
        <v>70</v>
      </c>
      <c r="F816" s="0" t="str">
        <f aca="false">CONCATENATE(D816,E816)</f>
        <v>0270</v>
      </c>
      <c r="G816" s="30" t="n">
        <v>12.00680645</v>
      </c>
      <c r="H816" s="28" t="n">
        <v>8.404764515</v>
      </c>
      <c r="I816" s="28" t="n">
        <v>6.723811612</v>
      </c>
      <c r="J816" s="28" t="n">
        <v>6.723811612</v>
      </c>
      <c r="K816" s="28" t="n">
        <v>6.723811612</v>
      </c>
      <c r="L816" s="28" t="n">
        <v>6.723811612</v>
      </c>
    </row>
    <row r="817" customFormat="false" ht="15.8" hidden="false" customHeight="false" outlineLevel="0" collapsed="false">
      <c r="A817" s="24" t="s">
        <v>14</v>
      </c>
      <c r="B817" s="24" t="s">
        <v>81</v>
      </c>
      <c r="C817" s="24" t="s">
        <v>1681</v>
      </c>
      <c r="D817" s="0" t="str">
        <f aca="false">VLOOKUP(A817,Nomenclature!$D$1:$E$9,2,0)</f>
        <v>02</v>
      </c>
      <c r="E817" s="0" t="str">
        <f aca="false">VLOOKUP(B817,Nomenclature!$J$1:$K$97,2,0)</f>
        <v>71</v>
      </c>
      <c r="F817" s="0" t="str">
        <f aca="false">CONCATENATE(D817,E817)</f>
        <v>0271</v>
      </c>
      <c r="G817" s="30" t="n">
        <v>12.00680645</v>
      </c>
      <c r="H817" s="28" t="n">
        <v>8.404764515</v>
      </c>
      <c r="I817" s="28" t="n">
        <v>6.723811612</v>
      </c>
      <c r="J817" s="28" t="n">
        <v>6.723811612</v>
      </c>
      <c r="K817" s="28" t="n">
        <v>6.723811612</v>
      </c>
      <c r="L817" s="28" t="n">
        <v>6.723811612</v>
      </c>
    </row>
    <row r="818" customFormat="false" ht="15.8" hidden="false" customHeight="false" outlineLevel="0" collapsed="false">
      <c r="A818" s="24" t="s">
        <v>14</v>
      </c>
      <c r="B818" s="24" t="s">
        <v>82</v>
      </c>
      <c r="C818" s="24" t="s">
        <v>1681</v>
      </c>
      <c r="D818" s="0" t="str">
        <f aca="false">VLOOKUP(A818,Nomenclature!$D$1:$E$9,2,0)</f>
        <v>02</v>
      </c>
      <c r="E818" s="0" t="str">
        <f aca="false">VLOOKUP(B818,Nomenclature!$J$1:$K$97,2,0)</f>
        <v>72</v>
      </c>
      <c r="F818" s="0" t="str">
        <f aca="false">CONCATENATE(D818,E818)</f>
        <v>0272</v>
      </c>
      <c r="G818" s="30" t="n">
        <v>14.2605352057895</v>
      </c>
      <c r="H818" s="28" t="n">
        <v>9.98237464405264</v>
      </c>
      <c r="I818" s="28" t="n">
        <v>7.98589971524211</v>
      </c>
      <c r="J818" s="28" t="n">
        <v>7.98589971524211</v>
      </c>
      <c r="K818" s="28" t="n">
        <v>7.98589971524211</v>
      </c>
      <c r="L818" s="28" t="n">
        <v>7.98589971524211</v>
      </c>
    </row>
    <row r="819" customFormat="false" ht="15.8" hidden="false" customHeight="false" outlineLevel="0" collapsed="false">
      <c r="A819" s="24" t="s">
        <v>14</v>
      </c>
      <c r="B819" s="24" t="s">
        <v>83</v>
      </c>
      <c r="C819" s="24" t="s">
        <v>1681</v>
      </c>
      <c r="D819" s="0" t="str">
        <f aca="false">VLOOKUP(A819,Nomenclature!$D$1:$E$9,2,0)</f>
        <v>02</v>
      </c>
      <c r="E819" s="0" t="str">
        <f aca="false">VLOOKUP(B819,Nomenclature!$J$1:$K$97,2,0)</f>
        <v>77</v>
      </c>
      <c r="F819" s="0" t="str">
        <f aca="false">CONCATENATE(D819,E819)</f>
        <v>0277</v>
      </c>
      <c r="G819" s="30" t="n">
        <v>16.32524939</v>
      </c>
      <c r="H819" s="28" t="n">
        <v>11.427674573</v>
      </c>
      <c r="I819" s="28" t="n">
        <v>9.1421396584</v>
      </c>
      <c r="J819" s="28" t="n">
        <v>9.1421396584</v>
      </c>
      <c r="K819" s="28" t="n">
        <v>9.1421396584</v>
      </c>
      <c r="L819" s="28" t="n">
        <v>9.1421396584</v>
      </c>
    </row>
    <row r="820" customFormat="false" ht="15.8" hidden="false" customHeight="false" outlineLevel="0" collapsed="false">
      <c r="A820" s="24" t="s">
        <v>14</v>
      </c>
      <c r="B820" s="24" t="s">
        <v>84</v>
      </c>
      <c r="C820" s="24" t="s">
        <v>1681</v>
      </c>
      <c r="D820" s="0" t="str">
        <f aca="false">VLOOKUP(A820,Nomenclature!$D$1:$E$9,2,0)</f>
        <v>02</v>
      </c>
      <c r="E820" s="0" t="str">
        <f aca="false">VLOOKUP(B820,Nomenclature!$J$1:$K$97,2,0)</f>
        <v>78</v>
      </c>
      <c r="F820" s="0" t="str">
        <f aca="false">CONCATENATE(D820,E820)</f>
        <v>0278</v>
      </c>
      <c r="G820" s="30" t="n">
        <v>16.32524939</v>
      </c>
      <c r="H820" s="28" t="n">
        <v>11.427674573</v>
      </c>
      <c r="I820" s="28" t="n">
        <v>9.1421396584</v>
      </c>
      <c r="J820" s="28" t="n">
        <v>9.1421396584</v>
      </c>
      <c r="K820" s="28" t="n">
        <v>9.1421396584</v>
      </c>
      <c r="L820" s="28" t="n">
        <v>9.1421396584</v>
      </c>
    </row>
    <row r="821" customFormat="false" ht="15.8" hidden="false" customHeight="false" outlineLevel="0" collapsed="false">
      <c r="A821" s="24" t="s">
        <v>14</v>
      </c>
      <c r="B821" s="24" t="s">
        <v>85</v>
      </c>
      <c r="C821" s="24" t="s">
        <v>1681</v>
      </c>
      <c r="D821" s="0" t="str">
        <f aca="false">VLOOKUP(A821,Nomenclature!$D$1:$E$9,2,0)</f>
        <v>02</v>
      </c>
      <c r="E821" s="0" t="str">
        <f aca="false">VLOOKUP(B821,Nomenclature!$J$1:$K$97,2,0)</f>
        <v>79</v>
      </c>
      <c r="F821" s="0" t="str">
        <f aca="false">CONCATENATE(D821,E821)</f>
        <v>0279</v>
      </c>
      <c r="G821" s="30" t="n">
        <v>14.19448228</v>
      </c>
      <c r="H821" s="28" t="n">
        <v>9.936137596</v>
      </c>
      <c r="I821" s="28" t="n">
        <v>7.9489100768</v>
      </c>
      <c r="J821" s="28" t="n">
        <v>7.9489100768</v>
      </c>
      <c r="K821" s="28" t="n">
        <v>7.9489100768</v>
      </c>
      <c r="L821" s="28" t="n">
        <v>7.9489100768</v>
      </c>
    </row>
    <row r="822" customFormat="false" ht="15.8" hidden="false" customHeight="false" outlineLevel="0" collapsed="false">
      <c r="A822" s="24" t="s">
        <v>15</v>
      </c>
      <c r="B822" s="24" t="s">
        <v>86</v>
      </c>
      <c r="C822" s="24" t="s">
        <v>1681</v>
      </c>
      <c r="D822" s="0" t="str">
        <f aca="false">VLOOKUP(A822,Nomenclature!$D$1:$E$9,2,0)</f>
        <v>03</v>
      </c>
      <c r="E822" s="0" t="str">
        <f aca="false">VLOOKUP(B822,Nomenclature!$J$1:$K$97,2,0)</f>
        <v>09</v>
      </c>
      <c r="F822" s="0" t="str">
        <f aca="false">CONCATENATE(D822,E822)</f>
        <v>0309</v>
      </c>
      <c r="G822" s="30" t="n">
        <v>1</v>
      </c>
      <c r="H822" s="28" t="n">
        <v>0.7</v>
      </c>
      <c r="I822" s="28" t="n">
        <v>0.56</v>
      </c>
      <c r="J822" s="28" t="n">
        <v>0.56</v>
      </c>
      <c r="K822" s="28" t="n">
        <v>0.56</v>
      </c>
      <c r="L822" s="28" t="n">
        <v>0.56</v>
      </c>
    </row>
    <row r="823" customFormat="false" ht="15.8" hidden="false" customHeight="false" outlineLevel="0" collapsed="false">
      <c r="A823" s="24" t="s">
        <v>15</v>
      </c>
      <c r="B823" s="24" t="s">
        <v>87</v>
      </c>
      <c r="C823" s="24" t="s">
        <v>1681</v>
      </c>
      <c r="D823" s="0" t="str">
        <f aca="false">VLOOKUP(A823,Nomenclature!$D$1:$E$9,2,0)</f>
        <v>03</v>
      </c>
      <c r="E823" s="0" t="str">
        <f aca="false">VLOOKUP(B823,Nomenclature!$J$1:$K$97,2,0)</f>
        <v>12</v>
      </c>
      <c r="F823" s="0" t="str">
        <f aca="false">CONCATENATE(D823,E823)</f>
        <v>0312</v>
      </c>
      <c r="G823" s="30" t="n">
        <v>3</v>
      </c>
      <c r="H823" s="28" t="n">
        <v>2.1</v>
      </c>
      <c r="I823" s="28" t="n">
        <v>1.68</v>
      </c>
      <c r="J823" s="28" t="n">
        <v>1.68</v>
      </c>
      <c r="K823" s="28" t="n">
        <v>1.68</v>
      </c>
      <c r="L823" s="28" t="n">
        <v>1.68</v>
      </c>
    </row>
    <row r="824" customFormat="false" ht="15.8" hidden="false" customHeight="false" outlineLevel="0" collapsed="false">
      <c r="A824" s="24" t="s">
        <v>15</v>
      </c>
      <c r="B824" s="24" t="s">
        <v>88</v>
      </c>
      <c r="C824" s="24" t="s">
        <v>1681</v>
      </c>
      <c r="D824" s="0" t="str">
        <f aca="false">VLOOKUP(A824,Nomenclature!$D$1:$E$9,2,0)</f>
        <v>03</v>
      </c>
      <c r="E824" s="0" t="str">
        <f aca="false">VLOOKUP(B824,Nomenclature!$J$1:$K$97,2,0)</f>
        <v>15</v>
      </c>
      <c r="F824" s="0" t="str">
        <f aca="false">CONCATENATE(D824,E824)</f>
        <v>0315</v>
      </c>
      <c r="G824" s="30" t="n">
        <v>134.889903363302</v>
      </c>
      <c r="H824" s="28" t="n">
        <v>94.4229323543114</v>
      </c>
      <c r="I824" s="28" t="n">
        <v>75.5383458834491</v>
      </c>
      <c r="J824" s="28" t="n">
        <v>75.5383458834491</v>
      </c>
      <c r="K824" s="28" t="n">
        <v>75.5383458834491</v>
      </c>
      <c r="L824" s="28" t="n">
        <v>75.5383458834491</v>
      </c>
    </row>
    <row r="825" customFormat="false" ht="15.8" hidden="false" customHeight="false" outlineLevel="0" collapsed="false">
      <c r="A825" s="24" t="s">
        <v>15</v>
      </c>
      <c r="B825" s="24" t="s">
        <v>89</v>
      </c>
      <c r="C825" s="24" t="s">
        <v>1681</v>
      </c>
      <c r="D825" s="0" t="str">
        <f aca="false">VLOOKUP(A825,Nomenclature!$D$1:$E$9,2,0)</f>
        <v>03</v>
      </c>
      <c r="E825" s="0" t="str">
        <f aca="false">VLOOKUP(B825,Nomenclature!$J$1:$K$97,2,0)</f>
        <v>17</v>
      </c>
      <c r="F825" s="0" t="str">
        <f aca="false">CONCATENATE(D825,E825)</f>
        <v>0317</v>
      </c>
      <c r="G825" s="30" t="n">
        <v>1</v>
      </c>
      <c r="H825" s="28" t="n">
        <v>0.7</v>
      </c>
      <c r="I825" s="28" t="n">
        <v>0.56</v>
      </c>
      <c r="J825" s="28" t="n">
        <v>0.56</v>
      </c>
      <c r="K825" s="28" t="n">
        <v>0.56</v>
      </c>
      <c r="L825" s="28" t="n">
        <v>0.56</v>
      </c>
    </row>
    <row r="826" customFormat="false" ht="15.8" hidden="false" customHeight="false" outlineLevel="0" collapsed="false">
      <c r="A826" s="24" t="s">
        <v>15</v>
      </c>
      <c r="B826" s="24" t="s">
        <v>90</v>
      </c>
      <c r="C826" s="24" t="s">
        <v>1681</v>
      </c>
      <c r="D826" s="0" t="str">
        <f aca="false">VLOOKUP(A826,Nomenclature!$D$1:$E$9,2,0)</f>
        <v>03</v>
      </c>
      <c r="E826" s="0" t="str">
        <f aca="false">VLOOKUP(B826,Nomenclature!$J$1:$K$97,2,0)</f>
        <v>19</v>
      </c>
      <c r="F826" s="0" t="str">
        <f aca="false">CONCATENATE(D826,E826)</f>
        <v>0319</v>
      </c>
      <c r="G826" s="30" t="n">
        <v>14</v>
      </c>
      <c r="H826" s="28" t="n">
        <v>9.8</v>
      </c>
      <c r="I826" s="28" t="n">
        <v>7.84</v>
      </c>
      <c r="J826" s="28" t="n">
        <v>7.84</v>
      </c>
      <c r="K826" s="28" t="n">
        <v>7.84</v>
      </c>
      <c r="L826" s="28" t="n">
        <v>7.84</v>
      </c>
    </row>
    <row r="827" customFormat="false" ht="15.8" hidden="false" customHeight="false" outlineLevel="0" collapsed="false">
      <c r="A827" s="24" t="s">
        <v>15</v>
      </c>
      <c r="B827" s="24" t="s">
        <v>91</v>
      </c>
      <c r="C827" s="24" t="s">
        <v>1681</v>
      </c>
      <c r="D827" s="0" t="str">
        <f aca="false">VLOOKUP(A827,Nomenclature!$D$1:$E$9,2,0)</f>
        <v>03</v>
      </c>
      <c r="E827" s="0" t="str">
        <f aca="false">VLOOKUP(B827,Nomenclature!$J$1:$K$97,2,0)</f>
        <v>26</v>
      </c>
      <c r="F827" s="0" t="str">
        <f aca="false">CONCATENATE(D827,E827)</f>
        <v>0326</v>
      </c>
      <c r="G827" s="30" t="n">
        <v>6.37540785858733</v>
      </c>
      <c r="H827" s="28" t="n">
        <v>4.46278550101113</v>
      </c>
      <c r="I827" s="28" t="n">
        <v>3.57022840080891</v>
      </c>
      <c r="J827" s="28" t="n">
        <v>3.57022840080891</v>
      </c>
      <c r="K827" s="28" t="n">
        <v>3.57022840080891</v>
      </c>
      <c r="L827" s="28" t="n">
        <v>3.57022840080891</v>
      </c>
    </row>
    <row r="828" customFormat="false" ht="15.8" hidden="false" customHeight="false" outlineLevel="0" collapsed="false">
      <c r="A828" s="24" t="s">
        <v>15</v>
      </c>
      <c r="B828" s="24" t="s">
        <v>92</v>
      </c>
      <c r="C828" s="24" t="s">
        <v>1681</v>
      </c>
      <c r="D828" s="0" t="str">
        <f aca="false">VLOOKUP(A828,Nomenclature!$D$1:$E$9,2,0)</f>
        <v>03</v>
      </c>
      <c r="E828" s="0" t="str">
        <f aca="false">VLOOKUP(B828,Nomenclature!$J$1:$K$97,2,0)</f>
        <v>27</v>
      </c>
      <c r="F828" s="0" t="str">
        <f aca="false">CONCATENATE(D828,E828)</f>
        <v>0327</v>
      </c>
      <c r="G828" s="30" t="n">
        <v>1</v>
      </c>
      <c r="H828" s="28" t="n">
        <v>0.7</v>
      </c>
      <c r="I828" s="28" t="n">
        <v>0.56</v>
      </c>
      <c r="J828" s="28" t="n">
        <v>0.56</v>
      </c>
      <c r="K828" s="28" t="n">
        <v>0.56</v>
      </c>
      <c r="L828" s="28" t="n">
        <v>0.56</v>
      </c>
    </row>
    <row r="829" customFormat="false" ht="15.8" hidden="false" customHeight="false" outlineLevel="0" collapsed="false">
      <c r="A829" s="24" t="s">
        <v>15</v>
      </c>
      <c r="B829" s="24" t="s">
        <v>93</v>
      </c>
      <c r="C829" s="24" t="s">
        <v>1681</v>
      </c>
      <c r="D829" s="0" t="str">
        <f aca="false">VLOOKUP(A829,Nomenclature!$D$1:$E$9,2,0)</f>
        <v>03</v>
      </c>
      <c r="E829" s="0" t="str">
        <f aca="false">VLOOKUP(B829,Nomenclature!$J$1:$K$97,2,0)</f>
        <v>28</v>
      </c>
      <c r="F829" s="0" t="str">
        <f aca="false">CONCATENATE(D829,E829)</f>
        <v>0328</v>
      </c>
      <c r="G829" s="30" t="n">
        <v>1</v>
      </c>
      <c r="H829" s="28" t="n">
        <v>0.7</v>
      </c>
      <c r="I829" s="28" t="n">
        <v>0.56</v>
      </c>
      <c r="J829" s="28" t="n">
        <v>0.56</v>
      </c>
      <c r="K829" s="28" t="n">
        <v>0.56</v>
      </c>
      <c r="L829" s="28" t="n">
        <v>0.56</v>
      </c>
    </row>
    <row r="830" customFormat="false" ht="15.8" hidden="false" customHeight="false" outlineLevel="0" collapsed="false">
      <c r="A830" s="24" t="s">
        <v>15</v>
      </c>
      <c r="B830" s="24" t="s">
        <v>94</v>
      </c>
      <c r="C830" s="24" t="s">
        <v>1681</v>
      </c>
      <c r="D830" s="0" t="str">
        <f aca="false">VLOOKUP(A830,Nomenclature!$D$1:$E$9,2,0)</f>
        <v>03</v>
      </c>
      <c r="E830" s="0" t="str">
        <f aca="false">VLOOKUP(B830,Nomenclature!$J$1:$K$97,2,0)</f>
        <v>41</v>
      </c>
      <c r="F830" s="0" t="str">
        <f aca="false">CONCATENATE(D830,E830)</f>
        <v>0341</v>
      </c>
      <c r="G830" s="30" t="n">
        <v>150</v>
      </c>
      <c r="H830" s="28" t="n">
        <v>105</v>
      </c>
      <c r="I830" s="28" t="n">
        <v>84</v>
      </c>
      <c r="J830" s="28" t="n">
        <v>84</v>
      </c>
      <c r="K830" s="28" t="n">
        <v>84</v>
      </c>
      <c r="L830" s="28" t="n">
        <v>84</v>
      </c>
    </row>
    <row r="831" customFormat="false" ht="15.8" hidden="false" customHeight="false" outlineLevel="0" collapsed="false">
      <c r="A831" s="24" t="s">
        <v>15</v>
      </c>
      <c r="B831" s="24" t="s">
        <v>95</v>
      </c>
      <c r="C831" s="24" t="s">
        <v>1681</v>
      </c>
      <c r="D831" s="0" t="str">
        <f aca="false">VLOOKUP(A831,Nomenclature!$D$1:$E$9,2,0)</f>
        <v>03</v>
      </c>
      <c r="E831" s="0" t="str">
        <f aca="false">VLOOKUP(B831,Nomenclature!$J$1:$K$97,2,0)</f>
        <v>63</v>
      </c>
      <c r="F831" s="0" t="str">
        <f aca="false">CONCATENATE(D831,E831)</f>
        <v>0363</v>
      </c>
      <c r="G831" s="30" t="n">
        <v>5</v>
      </c>
      <c r="H831" s="28" t="n">
        <v>3.5</v>
      </c>
      <c r="I831" s="28" t="n">
        <v>2.8</v>
      </c>
      <c r="J831" s="28" t="n">
        <v>2.8</v>
      </c>
      <c r="K831" s="28" t="n">
        <v>2.8</v>
      </c>
      <c r="L831" s="28" t="n">
        <v>2.8</v>
      </c>
    </row>
    <row r="832" customFormat="false" ht="15.8" hidden="false" customHeight="false" outlineLevel="0" collapsed="false">
      <c r="A832" s="24" t="s">
        <v>15</v>
      </c>
      <c r="B832" s="24" t="s">
        <v>96</v>
      </c>
      <c r="C832" s="24" t="s">
        <v>1681</v>
      </c>
      <c r="D832" s="0" t="str">
        <f aca="false">VLOOKUP(A832,Nomenclature!$D$1:$E$9,2,0)</f>
        <v>03</v>
      </c>
      <c r="E832" s="0" t="str">
        <f aca="false">VLOOKUP(B832,Nomenclature!$J$1:$K$97,2,0)</f>
        <v>64</v>
      </c>
      <c r="F832" s="0" t="str">
        <f aca="false">CONCATENATE(D832,E832)</f>
        <v>0364</v>
      </c>
      <c r="G832" s="30" t="n">
        <v>1</v>
      </c>
      <c r="H832" s="28" t="n">
        <v>0.7</v>
      </c>
      <c r="I832" s="28" t="n">
        <v>0.56</v>
      </c>
      <c r="J832" s="28" t="n">
        <v>0.56</v>
      </c>
      <c r="K832" s="28" t="n">
        <v>0.56</v>
      </c>
      <c r="L832" s="28" t="n">
        <v>0.56</v>
      </c>
    </row>
    <row r="833" customFormat="false" ht="15.8" hidden="false" customHeight="false" outlineLevel="0" collapsed="false">
      <c r="A833" s="24" t="s">
        <v>15</v>
      </c>
      <c r="B833" s="24" t="s">
        <v>97</v>
      </c>
      <c r="C833" s="24" t="s">
        <v>1681</v>
      </c>
      <c r="D833" s="0" t="str">
        <f aca="false">VLOOKUP(A833,Nomenclature!$D$1:$E$9,2,0)</f>
        <v>03</v>
      </c>
      <c r="E833" s="0" t="str">
        <f aca="false">VLOOKUP(B833,Nomenclature!$J$1:$K$97,2,0)</f>
        <v>66</v>
      </c>
      <c r="F833" s="0" t="str">
        <f aca="false">CONCATENATE(D833,E833)</f>
        <v>0366</v>
      </c>
      <c r="G833" s="30" t="n">
        <v>14</v>
      </c>
      <c r="H833" s="28" t="n">
        <v>9.8</v>
      </c>
      <c r="I833" s="28" t="n">
        <v>7.84</v>
      </c>
      <c r="J833" s="28" t="n">
        <v>7.84</v>
      </c>
      <c r="K833" s="28" t="n">
        <v>7.84</v>
      </c>
      <c r="L833" s="28" t="n">
        <v>7.84</v>
      </c>
    </row>
    <row r="834" customFormat="false" ht="15.8" hidden="false" customHeight="false" outlineLevel="0" collapsed="false">
      <c r="A834" s="24" t="s">
        <v>15</v>
      </c>
      <c r="B834" s="24" t="s">
        <v>98</v>
      </c>
      <c r="C834" s="24" t="s">
        <v>1681</v>
      </c>
      <c r="D834" s="0" t="str">
        <f aca="false">VLOOKUP(A834,Nomenclature!$D$1:$E$9,2,0)</f>
        <v>03</v>
      </c>
      <c r="E834" s="0" t="str">
        <f aca="false">VLOOKUP(B834,Nomenclature!$J$1:$K$97,2,0)</f>
        <v>73</v>
      </c>
      <c r="F834" s="0" t="str">
        <f aca="false">CONCATENATE(D834,E834)</f>
        <v>0373</v>
      </c>
      <c r="G834" s="30" t="n">
        <v>1</v>
      </c>
      <c r="H834" s="28" t="n">
        <v>0.7</v>
      </c>
      <c r="I834" s="28" t="n">
        <v>0.56</v>
      </c>
      <c r="J834" s="28" t="n">
        <v>0.56</v>
      </c>
      <c r="K834" s="28" t="n">
        <v>0.56</v>
      </c>
      <c r="L834" s="28" t="n">
        <v>0.56</v>
      </c>
    </row>
    <row r="835" customFormat="false" ht="15.8" hidden="false" customHeight="false" outlineLevel="0" collapsed="false">
      <c r="A835" s="24" t="s">
        <v>15</v>
      </c>
      <c r="B835" s="24" t="s">
        <v>99</v>
      </c>
      <c r="C835" s="24" t="s">
        <v>1681</v>
      </c>
      <c r="D835" s="0" t="str">
        <f aca="false">VLOOKUP(A835,Nomenclature!$D$1:$E$9,2,0)</f>
        <v>03</v>
      </c>
      <c r="E835" s="0" t="str">
        <f aca="false">VLOOKUP(B835,Nomenclature!$J$1:$K$97,2,0)</f>
        <v>74</v>
      </c>
      <c r="F835" s="0" t="str">
        <f aca="false">CONCATENATE(D835,E835)</f>
        <v>0374</v>
      </c>
      <c r="G835" s="30" t="n">
        <v>1</v>
      </c>
      <c r="H835" s="28" t="n">
        <v>0.7</v>
      </c>
      <c r="I835" s="28" t="n">
        <v>0.56</v>
      </c>
      <c r="J835" s="28" t="n">
        <v>0.56</v>
      </c>
      <c r="K835" s="28" t="n">
        <v>0.56</v>
      </c>
      <c r="L835" s="28" t="n">
        <v>0.56</v>
      </c>
    </row>
    <row r="836" customFormat="false" ht="15.8" hidden="false" customHeight="false" outlineLevel="0" collapsed="false">
      <c r="A836" s="24" t="s">
        <v>15</v>
      </c>
      <c r="B836" s="24" t="s">
        <v>100</v>
      </c>
      <c r="C836" s="24" t="s">
        <v>1681</v>
      </c>
      <c r="D836" s="0" t="str">
        <f aca="false">VLOOKUP(A836,Nomenclature!$D$1:$E$9,2,0)</f>
        <v>03</v>
      </c>
      <c r="E836" s="0" t="str">
        <f aca="false">VLOOKUP(B836,Nomenclature!$J$1:$K$97,2,0)</f>
        <v>75</v>
      </c>
      <c r="F836" s="0" t="str">
        <f aca="false">CONCATENATE(D836,E836)</f>
        <v>0375</v>
      </c>
      <c r="G836" s="30" t="n">
        <v>5</v>
      </c>
      <c r="H836" s="28" t="n">
        <v>3.5</v>
      </c>
      <c r="I836" s="28" t="n">
        <v>2.8</v>
      </c>
      <c r="J836" s="28" t="n">
        <v>2.8</v>
      </c>
      <c r="K836" s="28" t="n">
        <v>2.8</v>
      </c>
      <c r="L836" s="28" t="n">
        <v>2.8</v>
      </c>
    </row>
    <row r="837" customFormat="false" ht="15.8" hidden="false" customHeight="false" outlineLevel="0" collapsed="false">
      <c r="A837" s="24" t="s">
        <v>15</v>
      </c>
      <c r="B837" s="24" t="s">
        <v>101</v>
      </c>
      <c r="C837" s="24" t="s">
        <v>1681</v>
      </c>
      <c r="D837" s="0" t="str">
        <f aca="false">VLOOKUP(A837,Nomenclature!$D$1:$E$9,2,0)</f>
        <v>03</v>
      </c>
      <c r="E837" s="0" t="str">
        <f aca="false">VLOOKUP(B837,Nomenclature!$J$1:$K$97,2,0)</f>
        <v>76</v>
      </c>
      <c r="F837" s="0" t="str">
        <f aca="false">CONCATENATE(D837,E837)</f>
        <v>0376</v>
      </c>
      <c r="G837" s="30" t="n">
        <v>1</v>
      </c>
      <c r="H837" s="28" t="n">
        <v>0.7</v>
      </c>
      <c r="I837" s="28" t="n">
        <v>0.56</v>
      </c>
      <c r="J837" s="28" t="n">
        <v>0.56</v>
      </c>
      <c r="K837" s="28" t="n">
        <v>0.56</v>
      </c>
      <c r="L837" s="28" t="n">
        <v>0.56</v>
      </c>
    </row>
    <row r="838" customFormat="false" ht="15.8" hidden="false" customHeight="false" outlineLevel="0" collapsed="false">
      <c r="A838" s="24" t="s">
        <v>15</v>
      </c>
      <c r="B838" s="24" t="s">
        <v>102</v>
      </c>
      <c r="C838" s="24" t="s">
        <v>1681</v>
      </c>
      <c r="D838" s="0" t="str">
        <f aca="false">VLOOKUP(A838,Nomenclature!$D$1:$E$9,2,0)</f>
        <v>03</v>
      </c>
      <c r="E838" s="0" t="str">
        <f aca="false">VLOOKUP(B838,Nomenclature!$J$1:$K$97,2,0)</f>
        <v>92</v>
      </c>
      <c r="F838" s="0" t="str">
        <f aca="false">CONCATENATE(D838,E838)</f>
        <v>0392</v>
      </c>
      <c r="G838" s="30" t="n">
        <v>61.9999999999999</v>
      </c>
      <c r="H838" s="28" t="n">
        <v>43.4</v>
      </c>
      <c r="I838" s="28" t="n">
        <v>34.72</v>
      </c>
      <c r="J838" s="28" t="n">
        <v>34.72</v>
      </c>
      <c r="K838" s="28" t="n">
        <v>34.72</v>
      </c>
      <c r="L838" s="28" t="n">
        <v>34.72</v>
      </c>
    </row>
    <row r="839" customFormat="false" ht="15.8" hidden="false" customHeight="false" outlineLevel="0" collapsed="false">
      <c r="A839" s="24" t="s">
        <v>15</v>
      </c>
      <c r="B839" s="24" t="s">
        <v>103</v>
      </c>
      <c r="C839" s="24" t="s">
        <v>1681</v>
      </c>
      <c r="D839" s="0" t="str">
        <f aca="false">VLOOKUP(A839,Nomenclature!$D$1:$E$9,2,0)</f>
        <v>03</v>
      </c>
      <c r="E839" s="0" t="str">
        <f aca="false">VLOOKUP(B839,Nomenclature!$J$1:$K$97,2,0)</f>
        <v>93</v>
      </c>
      <c r="F839" s="0" t="str">
        <f aca="false">CONCATENATE(D839,E839)</f>
        <v>0393</v>
      </c>
      <c r="G839" s="30" t="n">
        <v>150</v>
      </c>
      <c r="H839" s="28" t="n">
        <v>105</v>
      </c>
      <c r="I839" s="28" t="n">
        <v>84</v>
      </c>
      <c r="J839" s="28" t="n">
        <v>84</v>
      </c>
      <c r="K839" s="28" t="n">
        <v>84</v>
      </c>
      <c r="L839" s="28" t="n">
        <v>84</v>
      </c>
    </row>
    <row r="840" customFormat="false" ht="15.8" hidden="false" customHeight="false" outlineLevel="0" collapsed="false">
      <c r="A840" s="24" t="s">
        <v>15</v>
      </c>
      <c r="B840" s="24" t="s">
        <v>104</v>
      </c>
      <c r="C840" s="24" t="s">
        <v>1681</v>
      </c>
      <c r="D840" s="0" t="str">
        <f aca="false">VLOOKUP(A840,Nomenclature!$D$1:$E$9,2,0)</f>
        <v>03</v>
      </c>
      <c r="E840" s="0" t="str">
        <f aca="false">VLOOKUP(B840,Nomenclature!$J$1:$K$97,2,0)</f>
        <v>96</v>
      </c>
      <c r="F840" s="0" t="str">
        <f aca="false">CONCATENATE(D840,E840)</f>
        <v>0396</v>
      </c>
      <c r="G840" s="30" t="n">
        <v>1</v>
      </c>
      <c r="H840" s="28" t="n">
        <v>0.7</v>
      </c>
      <c r="I840" s="28" t="n">
        <v>0.56</v>
      </c>
      <c r="J840" s="28" t="n">
        <v>0.56</v>
      </c>
      <c r="K840" s="28" t="n">
        <v>0.56</v>
      </c>
      <c r="L840" s="28" t="n">
        <v>0.56</v>
      </c>
    </row>
    <row r="841" customFormat="false" ht="15.8" hidden="false" customHeight="false" outlineLevel="0" collapsed="false">
      <c r="A841" s="24" t="s">
        <v>16</v>
      </c>
      <c r="B841" s="24" t="s">
        <v>105</v>
      </c>
      <c r="C841" s="24" t="s">
        <v>1681</v>
      </c>
      <c r="D841" s="0" t="str">
        <f aca="false">VLOOKUP(A841,Nomenclature!$D$1:$E$9,2,0)</f>
        <v>04</v>
      </c>
      <c r="E841" s="0" t="str">
        <f aca="false">VLOOKUP(B841,Nomenclature!$J$1:$K$97,2,0)</f>
        <v>02</v>
      </c>
      <c r="F841" s="0" t="str">
        <f aca="false">CONCATENATE(D841,E841)</f>
        <v>0402</v>
      </c>
      <c r="G841" s="30" t="n">
        <v>1.29</v>
      </c>
      <c r="H841" s="28" t="n">
        <v>0.903</v>
      </c>
      <c r="I841" s="28" t="n">
        <v>0.7224</v>
      </c>
      <c r="J841" s="28" t="n">
        <v>0.7224</v>
      </c>
      <c r="K841" s="28" t="n">
        <v>0.7224</v>
      </c>
      <c r="L841" s="28" t="n">
        <v>0.7224</v>
      </c>
    </row>
    <row r="842" customFormat="false" ht="15.8" hidden="false" customHeight="false" outlineLevel="0" collapsed="false">
      <c r="A842" s="24" t="s">
        <v>16</v>
      </c>
      <c r="B842" s="24" t="s">
        <v>106</v>
      </c>
      <c r="C842" s="24" t="s">
        <v>1681</v>
      </c>
      <c r="D842" s="0" t="str">
        <f aca="false">VLOOKUP(A842,Nomenclature!$D$1:$E$9,2,0)</f>
        <v>04</v>
      </c>
      <c r="E842" s="0" t="str">
        <f aca="false">VLOOKUP(B842,Nomenclature!$J$1:$K$97,2,0)</f>
        <v>03</v>
      </c>
      <c r="F842" s="0" t="str">
        <f aca="false">CONCATENATE(D842,E842)</f>
        <v>0403</v>
      </c>
      <c r="G842" s="30" t="n">
        <v>1.21</v>
      </c>
      <c r="H842" s="28" t="n">
        <v>0.847</v>
      </c>
      <c r="I842" s="28" t="n">
        <v>0.6776</v>
      </c>
      <c r="J842" s="28" t="n">
        <v>0.6776</v>
      </c>
      <c r="K842" s="28" t="n">
        <v>0.6776</v>
      </c>
      <c r="L842" s="28" t="n">
        <v>0.6776</v>
      </c>
    </row>
    <row r="843" customFormat="false" ht="15.8" hidden="false" customHeight="false" outlineLevel="0" collapsed="false">
      <c r="A843" s="24" t="s">
        <v>16</v>
      </c>
      <c r="B843" s="24" t="s">
        <v>107</v>
      </c>
      <c r="C843" s="24" t="s">
        <v>1681</v>
      </c>
      <c r="D843" s="0" t="str">
        <f aca="false">VLOOKUP(A843,Nomenclature!$D$1:$E$9,2,0)</f>
        <v>04</v>
      </c>
      <c r="E843" s="0" t="str">
        <f aca="false">VLOOKUP(B843,Nomenclature!$J$1:$K$97,2,0)</f>
        <v>04</v>
      </c>
      <c r="F843" s="0" t="str">
        <f aca="false">CONCATENATE(D843,E843)</f>
        <v>0404</v>
      </c>
      <c r="G843" s="30" t="n">
        <v>1.29</v>
      </c>
      <c r="H843" s="28" t="n">
        <v>0.903</v>
      </c>
      <c r="I843" s="28" t="n">
        <v>0.7224</v>
      </c>
      <c r="J843" s="28" t="n">
        <v>0.7224</v>
      </c>
      <c r="K843" s="28" t="n">
        <v>0.7224</v>
      </c>
      <c r="L843" s="28" t="n">
        <v>0.7224</v>
      </c>
    </row>
    <row r="844" customFormat="false" ht="15.8" hidden="false" customHeight="false" outlineLevel="0" collapsed="false">
      <c r="A844" s="24" t="s">
        <v>16</v>
      </c>
      <c r="B844" s="24" t="s">
        <v>108</v>
      </c>
      <c r="C844" s="24" t="s">
        <v>1681</v>
      </c>
      <c r="D844" s="0" t="str">
        <f aca="false">VLOOKUP(A844,Nomenclature!$D$1:$E$9,2,0)</f>
        <v>04</v>
      </c>
      <c r="E844" s="0" t="str">
        <f aca="false">VLOOKUP(B844,Nomenclature!$J$1:$K$97,2,0)</f>
        <v>05</v>
      </c>
      <c r="F844" s="0" t="str">
        <f aca="false">CONCATENATE(D844,E844)</f>
        <v>0405</v>
      </c>
      <c r="G844" s="30" t="n">
        <v>1.29</v>
      </c>
      <c r="H844" s="28" t="n">
        <v>0.903</v>
      </c>
      <c r="I844" s="28" t="n">
        <v>0.7224</v>
      </c>
      <c r="J844" s="28" t="n">
        <v>0.7224</v>
      </c>
      <c r="K844" s="28" t="n">
        <v>0.7224</v>
      </c>
      <c r="L844" s="28" t="n">
        <v>0.7224</v>
      </c>
    </row>
    <row r="845" customFormat="false" ht="15.8" hidden="false" customHeight="false" outlineLevel="0" collapsed="false">
      <c r="A845" s="24" t="s">
        <v>16</v>
      </c>
      <c r="B845" s="24" t="s">
        <v>109</v>
      </c>
      <c r="C845" s="24" t="s">
        <v>1681</v>
      </c>
      <c r="D845" s="0" t="str">
        <f aca="false">VLOOKUP(A845,Nomenclature!$D$1:$E$9,2,0)</f>
        <v>04</v>
      </c>
      <c r="E845" s="0" t="str">
        <f aca="false">VLOOKUP(B845,Nomenclature!$J$1:$K$97,2,0)</f>
        <v>06</v>
      </c>
      <c r="F845" s="0" t="str">
        <f aca="false">CONCATENATE(D845,E845)</f>
        <v>0406</v>
      </c>
      <c r="G845" s="30" t="n">
        <v>1.21</v>
      </c>
      <c r="H845" s="28" t="n">
        <v>0.847</v>
      </c>
      <c r="I845" s="28" t="n">
        <v>0.6776</v>
      </c>
      <c r="J845" s="28" t="n">
        <v>0.6776</v>
      </c>
      <c r="K845" s="28" t="n">
        <v>0.6776</v>
      </c>
      <c r="L845" s="28" t="n">
        <v>0.6776</v>
      </c>
    </row>
    <row r="846" customFormat="false" ht="15.8" hidden="false" customHeight="false" outlineLevel="0" collapsed="false">
      <c r="A846" s="24" t="s">
        <v>16</v>
      </c>
      <c r="B846" s="24" t="s">
        <v>110</v>
      </c>
      <c r="C846" s="24" t="s">
        <v>1681</v>
      </c>
      <c r="D846" s="0" t="str">
        <f aca="false">VLOOKUP(A846,Nomenclature!$D$1:$E$9,2,0)</f>
        <v>04</v>
      </c>
      <c r="E846" s="0" t="str">
        <f aca="false">VLOOKUP(B846,Nomenclature!$J$1:$K$97,2,0)</f>
        <v>08</v>
      </c>
      <c r="F846" s="0" t="str">
        <f aca="false">CONCATENATE(D846,E846)</f>
        <v>0408</v>
      </c>
      <c r="G846" s="30" t="n">
        <v>1.29</v>
      </c>
      <c r="H846" s="28" t="n">
        <v>0.903</v>
      </c>
      <c r="I846" s="28" t="n">
        <v>0.7224</v>
      </c>
      <c r="J846" s="28" t="n">
        <v>0.7224</v>
      </c>
      <c r="K846" s="28" t="n">
        <v>0.7224</v>
      </c>
      <c r="L846" s="28" t="n">
        <v>0.7224</v>
      </c>
    </row>
    <row r="847" customFormat="false" ht="15.8" hidden="false" customHeight="false" outlineLevel="0" collapsed="false">
      <c r="A847" s="24" t="s">
        <v>16</v>
      </c>
      <c r="B847" s="24" t="s">
        <v>111</v>
      </c>
      <c r="C847" s="24" t="s">
        <v>1681</v>
      </c>
      <c r="D847" s="0" t="str">
        <f aca="false">VLOOKUP(A847,Nomenclature!$D$1:$E$9,2,0)</f>
        <v>04</v>
      </c>
      <c r="E847" s="0" t="str">
        <f aca="false">VLOOKUP(B847,Nomenclature!$J$1:$K$97,2,0)</f>
        <v>10</v>
      </c>
      <c r="F847" s="0" t="str">
        <f aca="false">CONCATENATE(D847,E847)</f>
        <v>0410</v>
      </c>
      <c r="G847" s="30" t="n">
        <v>1.95</v>
      </c>
      <c r="H847" s="28" t="n">
        <v>1.365</v>
      </c>
      <c r="I847" s="28" t="n">
        <v>1.092</v>
      </c>
      <c r="J847" s="28" t="n">
        <v>1.092</v>
      </c>
      <c r="K847" s="28" t="n">
        <v>1.092</v>
      </c>
      <c r="L847" s="28" t="n">
        <v>1.092</v>
      </c>
    </row>
    <row r="848" customFormat="false" ht="15.8" hidden="false" customHeight="false" outlineLevel="0" collapsed="false">
      <c r="A848" s="24" t="s">
        <v>16</v>
      </c>
      <c r="B848" s="24" t="s">
        <v>112</v>
      </c>
      <c r="C848" s="24" t="s">
        <v>1681</v>
      </c>
      <c r="D848" s="0" t="str">
        <f aca="false">VLOOKUP(A848,Nomenclature!$D$1:$E$9,2,0)</f>
        <v>04</v>
      </c>
      <c r="E848" s="0" t="str">
        <f aca="false">VLOOKUP(B848,Nomenclature!$J$1:$K$97,2,0)</f>
        <v>11</v>
      </c>
      <c r="F848" s="0" t="str">
        <f aca="false">CONCATENATE(D848,E848)</f>
        <v>0411</v>
      </c>
      <c r="G848" s="30" t="n">
        <v>1.21</v>
      </c>
      <c r="H848" s="28" t="n">
        <v>0.847</v>
      </c>
      <c r="I848" s="28" t="n">
        <v>0.6776</v>
      </c>
      <c r="J848" s="28" t="n">
        <v>0.6776</v>
      </c>
      <c r="K848" s="28" t="n">
        <v>0.6776</v>
      </c>
      <c r="L848" s="28" t="n">
        <v>0.6776</v>
      </c>
    </row>
    <row r="849" customFormat="false" ht="15.8" hidden="false" customHeight="false" outlineLevel="0" collapsed="false">
      <c r="A849" s="24" t="s">
        <v>16</v>
      </c>
      <c r="B849" s="24" t="s">
        <v>113</v>
      </c>
      <c r="C849" s="24" t="s">
        <v>1681</v>
      </c>
      <c r="D849" s="0" t="str">
        <f aca="false">VLOOKUP(A849,Nomenclature!$D$1:$E$9,2,0)</f>
        <v>04</v>
      </c>
      <c r="E849" s="0" t="str">
        <f aca="false">VLOOKUP(B849,Nomenclature!$J$1:$K$97,2,0)</f>
        <v>46</v>
      </c>
      <c r="F849" s="0" t="str">
        <f aca="false">CONCATENATE(D849,E849)</f>
        <v>0446</v>
      </c>
      <c r="G849" s="30" t="n">
        <v>1.29</v>
      </c>
      <c r="H849" s="28" t="n">
        <v>0.903</v>
      </c>
      <c r="I849" s="28" t="n">
        <v>0.7224</v>
      </c>
      <c r="J849" s="28" t="n">
        <v>0.7224</v>
      </c>
      <c r="K849" s="28" t="n">
        <v>0.7224</v>
      </c>
      <c r="L849" s="28" t="n">
        <v>0.7224</v>
      </c>
    </row>
    <row r="850" customFormat="false" ht="15.8" hidden="false" customHeight="false" outlineLevel="0" collapsed="false">
      <c r="A850" s="24" t="s">
        <v>16</v>
      </c>
      <c r="B850" s="24" t="s">
        <v>114</v>
      </c>
      <c r="C850" s="24" t="s">
        <v>1681</v>
      </c>
      <c r="D850" s="0" t="str">
        <f aca="false">VLOOKUP(A850,Nomenclature!$D$1:$E$9,2,0)</f>
        <v>04</v>
      </c>
      <c r="E850" s="0" t="str">
        <f aca="false">VLOOKUP(B850,Nomenclature!$J$1:$K$97,2,0)</f>
        <v>47</v>
      </c>
      <c r="F850" s="0" t="str">
        <f aca="false">CONCATENATE(D850,E850)</f>
        <v>0447</v>
      </c>
      <c r="G850" s="30" t="n">
        <v>1.29</v>
      </c>
      <c r="H850" s="28" t="n">
        <v>0.903000000000001</v>
      </c>
      <c r="I850" s="28" t="n">
        <v>0.7224</v>
      </c>
      <c r="J850" s="28" t="n">
        <v>0.7224</v>
      </c>
      <c r="K850" s="28" t="n">
        <v>0.7224</v>
      </c>
      <c r="L850" s="28" t="n">
        <v>0.7224</v>
      </c>
    </row>
    <row r="851" customFormat="false" ht="15.8" hidden="false" customHeight="false" outlineLevel="0" collapsed="false">
      <c r="A851" s="24" t="s">
        <v>16</v>
      </c>
      <c r="B851" s="24" t="s">
        <v>115</v>
      </c>
      <c r="C851" s="24" t="s">
        <v>1681</v>
      </c>
      <c r="D851" s="0" t="str">
        <f aca="false">VLOOKUP(A851,Nomenclature!$D$1:$E$9,2,0)</f>
        <v>04</v>
      </c>
      <c r="E851" s="0" t="str">
        <f aca="false">VLOOKUP(B851,Nomenclature!$J$1:$K$97,2,0)</f>
        <v>48</v>
      </c>
      <c r="F851" s="0" t="str">
        <f aca="false">CONCATENATE(D851,E851)</f>
        <v>0448</v>
      </c>
      <c r="G851" s="30" t="n">
        <v>1.29</v>
      </c>
      <c r="H851" s="28" t="n">
        <v>0.903</v>
      </c>
      <c r="I851" s="28" t="n">
        <v>0.7224</v>
      </c>
      <c r="J851" s="28" t="n">
        <v>0.7224</v>
      </c>
      <c r="K851" s="28" t="n">
        <v>0.7224</v>
      </c>
      <c r="L851" s="28" t="n">
        <v>0.7224</v>
      </c>
    </row>
    <row r="852" customFormat="false" ht="15.8" hidden="false" customHeight="false" outlineLevel="0" collapsed="false">
      <c r="A852" s="24" t="s">
        <v>16</v>
      </c>
      <c r="B852" s="24" t="s">
        <v>116</v>
      </c>
      <c r="C852" s="24" t="s">
        <v>1681</v>
      </c>
      <c r="D852" s="0" t="str">
        <f aca="false">VLOOKUP(A852,Nomenclature!$D$1:$E$9,2,0)</f>
        <v>04</v>
      </c>
      <c r="E852" s="0" t="str">
        <f aca="false">VLOOKUP(B852,Nomenclature!$J$1:$K$97,2,0)</f>
        <v>49</v>
      </c>
      <c r="F852" s="0" t="str">
        <f aca="false">CONCATENATE(D852,E852)</f>
        <v>0449</v>
      </c>
      <c r="G852" s="30" t="n">
        <v>1.29</v>
      </c>
      <c r="H852" s="28" t="n">
        <v>0.902999999999999</v>
      </c>
      <c r="I852" s="28" t="n">
        <v>0.722399999999999</v>
      </c>
      <c r="J852" s="28" t="n">
        <v>0.722399999999999</v>
      </c>
      <c r="K852" s="28" t="n">
        <v>0.722399999999999</v>
      </c>
      <c r="L852" s="28" t="n">
        <v>0.722399999999999</v>
      </c>
    </row>
    <row r="853" customFormat="false" ht="15.8" hidden="false" customHeight="false" outlineLevel="0" collapsed="false">
      <c r="A853" s="24" t="s">
        <v>16</v>
      </c>
      <c r="B853" s="24" t="s">
        <v>117</v>
      </c>
      <c r="C853" s="24" t="s">
        <v>1681</v>
      </c>
      <c r="D853" s="0" t="str">
        <f aca="false">VLOOKUP(A853,Nomenclature!$D$1:$E$9,2,0)</f>
        <v>04</v>
      </c>
      <c r="E853" s="0" t="str">
        <f aca="false">VLOOKUP(B853,Nomenclature!$J$1:$K$97,2,0)</f>
        <v>50</v>
      </c>
      <c r="F853" s="0" t="str">
        <f aca="false">CONCATENATE(D853,E853)</f>
        <v>0450</v>
      </c>
      <c r="G853" s="30" t="n">
        <v>1.29</v>
      </c>
      <c r="H853" s="28" t="n">
        <v>0.903</v>
      </c>
      <c r="I853" s="28" t="n">
        <v>0.7224</v>
      </c>
      <c r="J853" s="28" t="n">
        <v>0.7224</v>
      </c>
      <c r="K853" s="28" t="n">
        <v>0.7224</v>
      </c>
      <c r="L853" s="28" t="n">
        <v>0.7224</v>
      </c>
    </row>
    <row r="854" customFormat="false" ht="15.8" hidden="false" customHeight="false" outlineLevel="0" collapsed="false">
      <c r="A854" s="24" t="s">
        <v>16</v>
      </c>
      <c r="B854" s="24" t="s">
        <v>118</v>
      </c>
      <c r="C854" s="24" t="s">
        <v>1681</v>
      </c>
      <c r="D854" s="0" t="str">
        <f aca="false">VLOOKUP(A854,Nomenclature!$D$1:$E$9,2,0)</f>
        <v>04</v>
      </c>
      <c r="E854" s="0" t="str">
        <f aca="false">VLOOKUP(B854,Nomenclature!$J$1:$K$97,2,0)</f>
        <v>86</v>
      </c>
      <c r="F854" s="0" t="str">
        <f aca="false">CONCATENATE(D854,E854)</f>
        <v>0486</v>
      </c>
      <c r="G854" s="30" t="n">
        <v>1.21</v>
      </c>
      <c r="H854" s="28" t="n">
        <v>0.846999999999999</v>
      </c>
      <c r="I854" s="28" t="n">
        <v>0.677599999999999</v>
      </c>
      <c r="J854" s="28" t="n">
        <v>0.677599999999999</v>
      </c>
      <c r="K854" s="28" t="n">
        <v>0.677599999999999</v>
      </c>
      <c r="L854" s="28" t="n">
        <v>0.677599999999999</v>
      </c>
    </row>
    <row r="855" customFormat="false" ht="15.8" hidden="false" customHeight="false" outlineLevel="0" collapsed="false">
      <c r="A855" s="24" t="s">
        <v>16</v>
      </c>
      <c r="B855" s="24" t="s">
        <v>119</v>
      </c>
      <c r="C855" s="24" t="s">
        <v>1681</v>
      </c>
      <c r="D855" s="0" t="str">
        <f aca="false">VLOOKUP(A855,Nomenclature!$D$1:$E$9,2,0)</f>
        <v>04</v>
      </c>
      <c r="E855" s="0" t="str">
        <f aca="false">VLOOKUP(B855,Nomenclature!$J$1:$K$97,2,0)</f>
        <v>87</v>
      </c>
      <c r="F855" s="0" t="str">
        <f aca="false">CONCATENATE(D855,E855)</f>
        <v>0487</v>
      </c>
      <c r="G855" s="30" t="n">
        <v>1.95</v>
      </c>
      <c r="H855" s="28" t="n">
        <v>1.365</v>
      </c>
      <c r="I855" s="28" t="n">
        <v>1.092</v>
      </c>
      <c r="J855" s="28" t="n">
        <v>1.092</v>
      </c>
      <c r="K855" s="28" t="n">
        <v>1.092</v>
      </c>
      <c r="L855" s="28" t="n">
        <v>1.092</v>
      </c>
    </row>
    <row r="856" customFormat="false" ht="15.8" hidden="false" customHeight="false" outlineLevel="0" collapsed="false">
      <c r="A856" s="24" t="s">
        <v>16</v>
      </c>
      <c r="B856" s="24" t="s">
        <v>120</v>
      </c>
      <c r="C856" s="24" t="s">
        <v>1681</v>
      </c>
      <c r="D856" s="0" t="str">
        <f aca="false">VLOOKUP(A856,Nomenclature!$D$1:$E$9,2,0)</f>
        <v>04</v>
      </c>
      <c r="E856" s="0" t="str">
        <f aca="false">VLOOKUP(B856,Nomenclature!$J$1:$K$97,2,0)</f>
        <v>88</v>
      </c>
      <c r="F856" s="0" t="str">
        <f aca="false">CONCATENATE(D856,E856)</f>
        <v>0488</v>
      </c>
      <c r="G856" s="30" t="n">
        <v>1.95</v>
      </c>
      <c r="H856" s="28" t="n">
        <v>1.365</v>
      </c>
      <c r="I856" s="28" t="n">
        <v>1.092</v>
      </c>
      <c r="J856" s="28" t="n">
        <v>1.092</v>
      </c>
      <c r="K856" s="28" t="n">
        <v>1.092</v>
      </c>
      <c r="L856" s="28" t="n">
        <v>1.092</v>
      </c>
    </row>
    <row r="857" customFormat="false" ht="15.8" hidden="false" customHeight="false" outlineLevel="0" collapsed="false">
      <c r="A857" s="24" t="s">
        <v>16</v>
      </c>
      <c r="B857" s="24" t="s">
        <v>121</v>
      </c>
      <c r="C857" s="24" t="s">
        <v>1681</v>
      </c>
      <c r="D857" s="0" t="str">
        <f aca="false">VLOOKUP(A857,Nomenclature!$D$1:$E$9,2,0)</f>
        <v>04</v>
      </c>
      <c r="E857" s="0" t="str">
        <f aca="false">VLOOKUP(B857,Nomenclature!$J$1:$K$97,2,0)</f>
        <v>94</v>
      </c>
      <c r="F857" s="0" t="str">
        <f aca="false">CONCATENATE(D857,E857)</f>
        <v>0494</v>
      </c>
      <c r="G857" s="30" t="n">
        <v>1.95</v>
      </c>
      <c r="H857" s="28" t="n">
        <v>1.365</v>
      </c>
      <c r="I857" s="28" t="n">
        <v>1.092</v>
      </c>
      <c r="J857" s="28" t="n">
        <v>1.092</v>
      </c>
      <c r="K857" s="28" t="n">
        <v>1.092</v>
      </c>
      <c r="L857" s="28" t="n">
        <v>1.092</v>
      </c>
    </row>
    <row r="858" customFormat="false" ht="15.8" hidden="false" customHeight="false" outlineLevel="0" collapsed="false">
      <c r="A858" s="24" t="s">
        <v>17</v>
      </c>
      <c r="B858" s="24" t="s">
        <v>122</v>
      </c>
      <c r="C858" s="24" t="s">
        <v>1681</v>
      </c>
      <c r="D858" s="0" t="str">
        <f aca="false">VLOOKUP(A858,Nomenclature!$D$1:$E$9,2,0)</f>
        <v>05</v>
      </c>
      <c r="E858" s="0" t="str">
        <f aca="false">VLOOKUP(B858,Nomenclature!$J$1:$K$97,2,0)</f>
        <v>13</v>
      </c>
      <c r="F858" s="0" t="str">
        <f aca="false">CONCATENATE(D858,E858)</f>
        <v>0513</v>
      </c>
      <c r="G858" s="30" t="n">
        <v>4</v>
      </c>
      <c r="H858" s="28" t="n">
        <v>2.8</v>
      </c>
      <c r="I858" s="28" t="n">
        <v>2.24</v>
      </c>
      <c r="J858" s="28" t="n">
        <v>2.24</v>
      </c>
      <c r="K858" s="28" t="n">
        <v>2.24</v>
      </c>
      <c r="L858" s="28" t="n">
        <v>2.24</v>
      </c>
    </row>
    <row r="859" customFormat="false" ht="15.8" hidden="false" customHeight="false" outlineLevel="0" collapsed="false">
      <c r="A859" s="24" t="s">
        <v>17</v>
      </c>
      <c r="B859" s="24" t="s">
        <v>123</v>
      </c>
      <c r="C859" s="24" t="s">
        <v>1681</v>
      </c>
      <c r="D859" s="0" t="str">
        <f aca="false">VLOOKUP(A859,Nomenclature!$D$1:$E$9,2,0)</f>
        <v>05</v>
      </c>
      <c r="E859" s="0" t="str">
        <f aca="false">VLOOKUP(B859,Nomenclature!$J$1:$K$97,2,0)</f>
        <v>51</v>
      </c>
      <c r="F859" s="0" t="str">
        <f aca="false">CONCATENATE(D859,E859)</f>
        <v>0551</v>
      </c>
      <c r="G859" s="30" t="n">
        <v>4</v>
      </c>
      <c r="H859" s="28" t="n">
        <v>2.8</v>
      </c>
      <c r="I859" s="28" t="n">
        <v>2.24</v>
      </c>
      <c r="J859" s="28" t="n">
        <v>2.24</v>
      </c>
      <c r="K859" s="28" t="n">
        <v>2.24</v>
      </c>
      <c r="L859" s="28" t="n">
        <v>2.24</v>
      </c>
    </row>
    <row r="860" customFormat="false" ht="15.8" hidden="false" customHeight="false" outlineLevel="0" collapsed="false">
      <c r="A860" s="24" t="s">
        <v>17</v>
      </c>
      <c r="B860" s="24" t="s">
        <v>124</v>
      </c>
      <c r="C860" s="24" t="s">
        <v>1681</v>
      </c>
      <c r="D860" s="0" t="str">
        <f aca="false">VLOOKUP(A860,Nomenclature!$D$1:$E$9,2,0)</f>
        <v>05</v>
      </c>
      <c r="E860" s="0" t="str">
        <f aca="false">VLOOKUP(B860,Nomenclature!$J$1:$K$97,2,0)</f>
        <v>52</v>
      </c>
      <c r="F860" s="0" t="str">
        <f aca="false">CONCATENATE(D860,E860)</f>
        <v>0552</v>
      </c>
      <c r="G860" s="30" t="n">
        <v>4</v>
      </c>
      <c r="H860" s="28" t="n">
        <v>2.8</v>
      </c>
      <c r="I860" s="28" t="n">
        <v>2.24</v>
      </c>
      <c r="J860" s="28" t="n">
        <v>2.24</v>
      </c>
      <c r="K860" s="28" t="n">
        <v>2.24</v>
      </c>
      <c r="L860" s="28" t="n">
        <v>2.24</v>
      </c>
    </row>
    <row r="861" customFormat="false" ht="15.8" hidden="false" customHeight="false" outlineLevel="0" collapsed="false">
      <c r="A861" s="24" t="s">
        <v>17</v>
      </c>
      <c r="B861" s="24" t="s">
        <v>125</v>
      </c>
      <c r="C861" s="24" t="s">
        <v>1681</v>
      </c>
      <c r="D861" s="0" t="str">
        <f aca="false">VLOOKUP(A861,Nomenclature!$D$1:$E$9,2,0)</f>
        <v>05</v>
      </c>
      <c r="E861" s="0" t="str">
        <f aca="false">VLOOKUP(B861,Nomenclature!$J$1:$K$97,2,0)</f>
        <v>89</v>
      </c>
      <c r="F861" s="0" t="str">
        <f aca="false">CONCATENATE(D861,E861)</f>
        <v>0589</v>
      </c>
      <c r="G861" s="30" t="n">
        <v>4</v>
      </c>
      <c r="H861" s="28" t="n">
        <v>2.8</v>
      </c>
      <c r="I861" s="28" t="n">
        <v>2.24</v>
      </c>
      <c r="J861" s="28" t="n">
        <v>2.24</v>
      </c>
      <c r="K861" s="28" t="n">
        <v>2.24</v>
      </c>
      <c r="L861" s="28" t="n">
        <v>2.24</v>
      </c>
    </row>
    <row r="862" customFormat="false" ht="15.8" hidden="false" customHeight="false" outlineLevel="0" collapsed="false">
      <c r="A862" s="24" t="s">
        <v>17</v>
      </c>
      <c r="B862" s="24" t="s">
        <v>126</v>
      </c>
      <c r="C862" s="24" t="s">
        <v>1681</v>
      </c>
      <c r="D862" s="0" t="str">
        <f aca="false">VLOOKUP(A862,Nomenclature!$D$1:$E$9,2,0)</f>
        <v>05</v>
      </c>
      <c r="E862" s="0" t="str">
        <f aca="false">VLOOKUP(B862,Nomenclature!$J$1:$K$97,2,0)</f>
        <v>90</v>
      </c>
      <c r="F862" s="0" t="str">
        <f aca="false">CONCATENATE(D862,E862)</f>
        <v>0590</v>
      </c>
      <c r="G862" s="30" t="n">
        <v>4</v>
      </c>
      <c r="H862" s="28" t="n">
        <v>2.8</v>
      </c>
      <c r="I862" s="28" t="n">
        <v>2.24</v>
      </c>
      <c r="J862" s="28" t="n">
        <v>2.24</v>
      </c>
      <c r="K862" s="28" t="n">
        <v>2.24</v>
      </c>
      <c r="L862" s="28" t="n">
        <v>2.24</v>
      </c>
    </row>
    <row r="863" customFormat="false" ht="15.8" hidden="false" customHeight="false" outlineLevel="0" collapsed="false">
      <c r="A863" s="24" t="s">
        <v>18</v>
      </c>
      <c r="B863" s="24" t="s">
        <v>127</v>
      </c>
      <c r="C863" s="24" t="s">
        <v>1681</v>
      </c>
      <c r="D863" s="0" t="str">
        <f aca="false">VLOOKUP(A863,Nomenclature!$D$1:$E$9,2,0)</f>
        <v>06</v>
      </c>
      <c r="E863" s="0" t="str">
        <f aca="false">VLOOKUP(B863,Nomenclature!$J$1:$K$97,2,0)</f>
        <v>01</v>
      </c>
      <c r="F863" s="0" t="str">
        <f aca="false">CONCATENATE(D863,E863)</f>
        <v>0601</v>
      </c>
      <c r="G863" s="30" t="n">
        <v>8</v>
      </c>
      <c r="H863" s="28" t="n">
        <v>5.6</v>
      </c>
      <c r="I863" s="28" t="n">
        <v>4.48</v>
      </c>
      <c r="J863" s="28" t="n">
        <v>4.48</v>
      </c>
      <c r="K863" s="28" t="n">
        <v>4.48</v>
      </c>
      <c r="L863" s="28" t="n">
        <v>4.48</v>
      </c>
    </row>
    <row r="864" customFormat="false" ht="15.8" hidden="false" customHeight="false" outlineLevel="0" collapsed="false">
      <c r="A864" s="24" t="s">
        <v>18</v>
      </c>
      <c r="B864" s="24" t="s">
        <v>128</v>
      </c>
      <c r="C864" s="24" t="s">
        <v>1681</v>
      </c>
      <c r="D864" s="0" t="str">
        <f aca="false">VLOOKUP(A864,Nomenclature!$D$1:$E$9,2,0)</f>
        <v>06</v>
      </c>
      <c r="E864" s="0" t="str">
        <f aca="false">VLOOKUP(B864,Nomenclature!$J$1:$K$97,2,0)</f>
        <v>07</v>
      </c>
      <c r="F864" s="0" t="str">
        <f aca="false">CONCATENATE(D864,E864)</f>
        <v>0607</v>
      </c>
      <c r="G864" s="30" t="n">
        <v>8</v>
      </c>
      <c r="H864" s="28" t="n">
        <v>5.6</v>
      </c>
      <c r="I864" s="28" t="n">
        <v>4.48</v>
      </c>
      <c r="J864" s="28" t="n">
        <v>4.48</v>
      </c>
      <c r="K864" s="28" t="n">
        <v>4.48</v>
      </c>
      <c r="L864" s="28" t="n">
        <v>4.48</v>
      </c>
    </row>
    <row r="865" customFormat="false" ht="15.8" hidden="false" customHeight="false" outlineLevel="0" collapsed="false">
      <c r="A865" s="24" t="s">
        <v>18</v>
      </c>
      <c r="B865" s="24" t="s">
        <v>129</v>
      </c>
      <c r="C865" s="24" t="s">
        <v>1681</v>
      </c>
      <c r="D865" s="0" t="str">
        <f aca="false">VLOOKUP(A865,Nomenclature!$D$1:$E$9,2,0)</f>
        <v>06</v>
      </c>
      <c r="E865" s="0" t="str">
        <f aca="false">VLOOKUP(B865,Nomenclature!$J$1:$K$97,2,0)</f>
        <v>14</v>
      </c>
      <c r="F865" s="0" t="str">
        <f aca="false">CONCATENATE(D865,E865)</f>
        <v>0614</v>
      </c>
      <c r="G865" s="30" t="n">
        <v>8</v>
      </c>
      <c r="H865" s="28" t="n">
        <v>5.6</v>
      </c>
      <c r="I865" s="28" t="n">
        <v>4.48</v>
      </c>
      <c r="J865" s="28" t="n">
        <v>4.48</v>
      </c>
      <c r="K865" s="28" t="n">
        <v>4.48</v>
      </c>
      <c r="L865" s="28" t="n">
        <v>4.48</v>
      </c>
    </row>
    <row r="866" customFormat="false" ht="15.8" hidden="false" customHeight="false" outlineLevel="0" collapsed="false">
      <c r="A866" s="24" t="s">
        <v>18</v>
      </c>
      <c r="B866" s="24" t="s">
        <v>130</v>
      </c>
      <c r="C866" s="24" t="s">
        <v>1681</v>
      </c>
      <c r="D866" s="0" t="str">
        <f aca="false">VLOOKUP(A866,Nomenclature!$D$1:$E$9,2,0)</f>
        <v>06</v>
      </c>
      <c r="E866" s="0" t="str">
        <f aca="false">VLOOKUP(B866,Nomenclature!$J$1:$K$97,2,0)</f>
        <v>34</v>
      </c>
      <c r="F866" s="0" t="str">
        <f aca="false">CONCATENATE(D866,E866)</f>
        <v>0634</v>
      </c>
      <c r="G866" s="30" t="n">
        <v>8</v>
      </c>
      <c r="H866" s="28" t="n">
        <v>5.6</v>
      </c>
      <c r="I866" s="28" t="n">
        <v>4.48</v>
      </c>
      <c r="J866" s="28" t="n">
        <v>4.48</v>
      </c>
      <c r="K866" s="28" t="n">
        <v>4.48</v>
      </c>
      <c r="L866" s="28" t="n">
        <v>4.48</v>
      </c>
    </row>
    <row r="867" customFormat="false" ht="15.8" hidden="false" customHeight="false" outlineLevel="0" collapsed="false">
      <c r="A867" s="24" t="s">
        <v>18</v>
      </c>
      <c r="B867" s="24" t="s">
        <v>131</v>
      </c>
      <c r="C867" s="24" t="s">
        <v>1681</v>
      </c>
      <c r="D867" s="0" t="str">
        <f aca="false">VLOOKUP(A867,Nomenclature!$D$1:$E$9,2,0)</f>
        <v>06</v>
      </c>
      <c r="E867" s="0" t="str">
        <f aca="false">VLOOKUP(B867,Nomenclature!$J$1:$K$97,2,0)</f>
        <v>35</v>
      </c>
      <c r="F867" s="0" t="str">
        <f aca="false">CONCATENATE(D867,E867)</f>
        <v>0635</v>
      </c>
      <c r="G867" s="30" t="n">
        <v>8</v>
      </c>
      <c r="H867" s="28" t="n">
        <v>5.6</v>
      </c>
      <c r="I867" s="28" t="n">
        <v>4.48</v>
      </c>
      <c r="J867" s="28" t="n">
        <v>4.48</v>
      </c>
      <c r="K867" s="28" t="n">
        <v>4.48</v>
      </c>
      <c r="L867" s="28" t="n">
        <v>4.48</v>
      </c>
    </row>
    <row r="868" customFormat="false" ht="15.8" hidden="false" customHeight="false" outlineLevel="0" collapsed="false">
      <c r="A868" s="24" t="s">
        <v>18</v>
      </c>
      <c r="B868" s="24" t="s">
        <v>132</v>
      </c>
      <c r="C868" s="24" t="s">
        <v>1681</v>
      </c>
      <c r="D868" s="0" t="str">
        <f aca="false">VLOOKUP(A868,Nomenclature!$D$1:$E$9,2,0)</f>
        <v>06</v>
      </c>
      <c r="E868" s="0" t="str">
        <f aca="false">VLOOKUP(B868,Nomenclature!$J$1:$K$97,2,0)</f>
        <v>36</v>
      </c>
      <c r="F868" s="0" t="str">
        <f aca="false">CONCATENATE(D868,E868)</f>
        <v>0636</v>
      </c>
      <c r="G868" s="30" t="n">
        <v>8</v>
      </c>
      <c r="H868" s="28" t="n">
        <v>5.6</v>
      </c>
      <c r="I868" s="28" t="n">
        <v>4.48</v>
      </c>
      <c r="J868" s="28" t="n">
        <v>4.48</v>
      </c>
      <c r="K868" s="28" t="n">
        <v>4.48</v>
      </c>
      <c r="L868" s="28" t="n">
        <v>4.48</v>
      </c>
    </row>
    <row r="869" customFormat="false" ht="15.8" hidden="false" customHeight="false" outlineLevel="0" collapsed="false">
      <c r="A869" s="24" t="s">
        <v>19</v>
      </c>
      <c r="B869" s="24" t="s">
        <v>54</v>
      </c>
      <c r="C869" s="24" t="s">
        <v>1681</v>
      </c>
      <c r="D869" s="0" t="str">
        <f aca="false">VLOOKUP(A869,Nomenclature!$D$1:$E$9,2,0)</f>
        <v>07</v>
      </c>
      <c r="E869" s="0" t="str">
        <f aca="false">VLOOKUP(B869,Nomenclature!$J$1:$K$97,2,0)</f>
        <v>16</v>
      </c>
      <c r="F869" s="0" t="str">
        <f aca="false">CONCATENATE(D869,E869)</f>
        <v>0716</v>
      </c>
      <c r="G869" s="30" t="n">
        <v>15</v>
      </c>
      <c r="H869" s="28" t="n">
        <v>10.5</v>
      </c>
      <c r="I869" s="28" t="n">
        <v>8.4</v>
      </c>
      <c r="J869" s="28" t="n">
        <v>8.4</v>
      </c>
      <c r="K869" s="28" t="n">
        <v>8.4</v>
      </c>
      <c r="L869" s="28" t="n">
        <v>8.4</v>
      </c>
    </row>
    <row r="870" customFormat="false" ht="15.8" hidden="false" customHeight="false" outlineLevel="0" collapsed="false">
      <c r="A870" s="24" t="s">
        <v>19</v>
      </c>
      <c r="B870" s="24" t="s">
        <v>133</v>
      </c>
      <c r="C870" s="24" t="s">
        <v>1681</v>
      </c>
      <c r="D870" s="0" t="str">
        <f aca="false">VLOOKUP(A870,Nomenclature!$D$1:$E$9,2,0)</f>
        <v>07</v>
      </c>
      <c r="E870" s="0" t="str">
        <f aca="false">VLOOKUP(B870,Nomenclature!$J$1:$K$97,2,0)</f>
        <v>18</v>
      </c>
      <c r="F870" s="0" t="str">
        <f aca="false">CONCATENATE(D870,E870)</f>
        <v>0718</v>
      </c>
      <c r="G870" s="30" t="n">
        <v>0.864145677386671</v>
      </c>
      <c r="H870" s="28" t="n">
        <v>0.604901974170669</v>
      </c>
      <c r="I870" s="28" t="n">
        <v>0.483921579336536</v>
      </c>
      <c r="J870" s="28" t="n">
        <v>0.483921579336536</v>
      </c>
      <c r="K870" s="28" t="n">
        <v>0.483921579336536</v>
      </c>
      <c r="L870" s="28" t="n">
        <v>0.483921579336536</v>
      </c>
    </row>
    <row r="871" customFormat="false" ht="15.8" hidden="false" customHeight="false" outlineLevel="0" collapsed="false">
      <c r="A871" s="24" t="s">
        <v>19</v>
      </c>
      <c r="B871" s="24" t="s">
        <v>136</v>
      </c>
      <c r="C871" s="24" t="s">
        <v>1681</v>
      </c>
      <c r="D871" s="0" t="str">
        <f aca="false">VLOOKUP(A871,Nomenclature!$D$1:$E$9,2,0)</f>
        <v>07</v>
      </c>
      <c r="E871" s="0" t="str">
        <f aca="false">VLOOKUP(B871,Nomenclature!$J$1:$K$97,2,0)</f>
        <v>32</v>
      </c>
      <c r="F871" s="0" t="str">
        <f aca="false">CONCATENATE(D871,E871)</f>
        <v>0732</v>
      </c>
      <c r="G871" s="30" t="n">
        <v>6.18583549414675</v>
      </c>
      <c r="H871" s="28" t="n">
        <v>4.33008484590272</v>
      </c>
      <c r="I871" s="28" t="n">
        <v>3.46406787672218</v>
      </c>
      <c r="J871" s="28" t="n">
        <v>3.46406787672218</v>
      </c>
      <c r="K871" s="28" t="n">
        <v>3.46406787672218</v>
      </c>
      <c r="L871" s="28" t="n">
        <v>3.46406787672218</v>
      </c>
    </row>
    <row r="872" customFormat="false" ht="15.8" hidden="false" customHeight="false" outlineLevel="0" collapsed="false">
      <c r="A872" s="24" t="s">
        <v>19</v>
      </c>
      <c r="B872" s="24" t="s">
        <v>139</v>
      </c>
      <c r="C872" s="24" t="s">
        <v>1681</v>
      </c>
      <c r="D872" s="0" t="str">
        <f aca="false">VLOOKUP(A872,Nomenclature!$D$1:$E$9,2,0)</f>
        <v>07</v>
      </c>
      <c r="E872" s="0" t="str">
        <f aca="false">VLOOKUP(B872,Nomenclature!$J$1:$K$97,2,0)</f>
        <v>33</v>
      </c>
      <c r="F872" s="0" t="str">
        <f aca="false">CONCATENATE(D872,E872)</f>
        <v>0733</v>
      </c>
      <c r="G872" s="30" t="n">
        <v>0.990205519502239</v>
      </c>
      <c r="H872" s="28" t="n">
        <v>0.693143863651568</v>
      </c>
      <c r="I872" s="28" t="n">
        <v>0.554515090921254</v>
      </c>
      <c r="J872" s="28" t="n">
        <v>0.554515090921254</v>
      </c>
      <c r="K872" s="28" t="n">
        <v>0.554515090921254</v>
      </c>
      <c r="L872" s="28" t="n">
        <v>0.554515090921254</v>
      </c>
    </row>
    <row r="873" customFormat="false" ht="15.8" hidden="false" customHeight="false" outlineLevel="0" collapsed="false">
      <c r="A873" s="24" t="s">
        <v>19</v>
      </c>
      <c r="B873" s="24" t="s">
        <v>140</v>
      </c>
      <c r="C873" s="24" t="s">
        <v>1681</v>
      </c>
      <c r="D873" s="0" t="str">
        <f aca="false">VLOOKUP(A873,Nomenclature!$D$1:$E$9,2,0)</f>
        <v>07</v>
      </c>
      <c r="E873" s="0" t="str">
        <f aca="false">VLOOKUP(B873,Nomenclature!$J$1:$K$97,2,0)</f>
        <v>43</v>
      </c>
      <c r="F873" s="0" t="str">
        <f aca="false">CONCATENATE(D873,E873)</f>
        <v>0743</v>
      </c>
      <c r="G873" s="30" t="n">
        <v>10</v>
      </c>
      <c r="H873" s="28" t="n">
        <v>7</v>
      </c>
      <c r="I873" s="28" t="n">
        <v>5.6</v>
      </c>
      <c r="J873" s="28" t="n">
        <v>5.6</v>
      </c>
      <c r="K873" s="28" t="n">
        <v>5.6</v>
      </c>
      <c r="L873" s="28" t="n">
        <v>5.6</v>
      </c>
    </row>
    <row r="874" customFormat="false" ht="15.8" hidden="false" customHeight="false" outlineLevel="0" collapsed="false">
      <c r="A874" s="24" t="s">
        <v>19</v>
      </c>
      <c r="B874" s="24" t="s">
        <v>141</v>
      </c>
      <c r="C874" s="24" t="s">
        <v>1681</v>
      </c>
      <c r="D874" s="0" t="str">
        <f aca="false">VLOOKUP(A874,Nomenclature!$D$1:$E$9,2,0)</f>
        <v>07</v>
      </c>
      <c r="E874" s="0" t="str">
        <f aca="false">VLOOKUP(B874,Nomenclature!$J$1:$K$97,2,0)</f>
        <v>59</v>
      </c>
      <c r="F874" s="0" t="str">
        <f aca="false">CONCATENATE(D874,E874)</f>
        <v>0759</v>
      </c>
      <c r="G874" s="30" t="n">
        <v>0.810689088961307</v>
      </c>
      <c r="H874" s="28" t="n">
        <v>0.567482362272915</v>
      </c>
      <c r="I874" s="28" t="n">
        <v>0.453985889818332</v>
      </c>
      <c r="J874" s="28" t="n">
        <v>0.453985889818332</v>
      </c>
      <c r="K874" s="28" t="n">
        <v>0.453985889818332</v>
      </c>
      <c r="L874" s="28" t="n">
        <v>0.453985889818332</v>
      </c>
    </row>
    <row r="875" customFormat="false" ht="15.8" hidden="false" customHeight="false" outlineLevel="0" collapsed="false">
      <c r="A875" s="24" t="s">
        <v>19</v>
      </c>
      <c r="B875" s="24" t="s">
        <v>149</v>
      </c>
      <c r="C875" s="24" t="s">
        <v>1681</v>
      </c>
      <c r="D875" s="0" t="str">
        <f aca="false">VLOOKUP(A875,Nomenclature!$D$1:$E$9,2,0)</f>
        <v>07</v>
      </c>
      <c r="E875" s="0" t="str">
        <f aca="false">VLOOKUP(B875,Nomenclature!$J$1:$K$97,2,0)</f>
        <v>60</v>
      </c>
      <c r="F875" s="0" t="str">
        <f aca="false">CONCATENATE(D875,E875)</f>
        <v>0760</v>
      </c>
      <c r="G875" s="30" t="n">
        <v>0</v>
      </c>
      <c r="H875" s="28" t="n">
        <v>0</v>
      </c>
      <c r="I875" s="28" t="n">
        <v>0</v>
      </c>
      <c r="J875" s="28" t="n">
        <v>0</v>
      </c>
      <c r="K875" s="28" t="n">
        <v>0</v>
      </c>
      <c r="L875" s="28" t="n">
        <v>0</v>
      </c>
    </row>
    <row r="876" customFormat="false" ht="15.8" hidden="false" customHeight="false" outlineLevel="0" collapsed="false">
      <c r="A876" s="24" t="s">
        <v>19</v>
      </c>
      <c r="B876" s="24" t="s">
        <v>142</v>
      </c>
      <c r="C876" s="24" t="s">
        <v>1681</v>
      </c>
      <c r="D876" s="0" t="str">
        <f aca="false">VLOOKUP(A876,Nomenclature!$D$1:$E$9,2,0)</f>
        <v>07</v>
      </c>
      <c r="E876" s="0" t="str">
        <f aca="false">VLOOKUP(B876,Nomenclature!$J$1:$K$97,2,0)</f>
        <v>61</v>
      </c>
      <c r="F876" s="0" t="str">
        <f aca="false">CONCATENATE(D876,E876)</f>
        <v>0761</v>
      </c>
      <c r="G876" s="30" t="n">
        <v>6.07016513164645</v>
      </c>
      <c r="H876" s="28" t="n">
        <v>4.24911559215252</v>
      </c>
      <c r="I876" s="28" t="n">
        <v>3.39929247372201</v>
      </c>
      <c r="J876" s="28" t="n">
        <v>3.39929247372201</v>
      </c>
      <c r="K876" s="28" t="n">
        <v>3.39929247372201</v>
      </c>
      <c r="L876" s="28" t="n">
        <v>3.39929247372201</v>
      </c>
    </row>
    <row r="877" customFormat="false" ht="15.8" hidden="false" customHeight="false" outlineLevel="0" collapsed="false">
      <c r="A877" s="24" t="s">
        <v>19</v>
      </c>
      <c r="B877" s="24" t="s">
        <v>143</v>
      </c>
      <c r="C877" s="24" t="s">
        <v>1681</v>
      </c>
      <c r="D877" s="0" t="str">
        <f aca="false">VLOOKUP(A877,Nomenclature!$D$1:$E$9,2,0)</f>
        <v>07</v>
      </c>
      <c r="E877" s="0" t="str">
        <f aca="false">VLOOKUP(B877,Nomenclature!$J$1:$K$97,2,0)</f>
        <v>65</v>
      </c>
      <c r="F877" s="0" t="str">
        <f aca="false">CONCATENATE(D877,E877)</f>
        <v>0765</v>
      </c>
      <c r="G877" s="30" t="n">
        <v>0.813688234830242</v>
      </c>
      <c r="H877" s="28" t="n">
        <v>0.569581764381169</v>
      </c>
      <c r="I877" s="28" t="n">
        <v>0.455665411504935</v>
      </c>
      <c r="J877" s="28" t="n">
        <v>0.455665411504935</v>
      </c>
      <c r="K877" s="28" t="n">
        <v>0.455665411504935</v>
      </c>
      <c r="L877" s="28" t="n">
        <v>0.455665411504935</v>
      </c>
    </row>
    <row r="878" customFormat="false" ht="15.8" hidden="false" customHeight="false" outlineLevel="0" collapsed="false">
      <c r="A878" s="24" t="s">
        <v>19</v>
      </c>
      <c r="B878" s="24" t="s">
        <v>144</v>
      </c>
      <c r="C878" s="24" t="s">
        <v>1681</v>
      </c>
      <c r="D878" s="0" t="str">
        <f aca="false">VLOOKUP(A878,Nomenclature!$D$1:$E$9,2,0)</f>
        <v>07</v>
      </c>
      <c r="E878" s="0" t="str">
        <f aca="false">VLOOKUP(B878,Nomenclature!$J$1:$K$97,2,0)</f>
        <v>80</v>
      </c>
      <c r="F878" s="0" t="str">
        <f aca="false">CONCATENATE(D878,E878)</f>
        <v>0780</v>
      </c>
      <c r="G878" s="30" t="n">
        <v>0.889795723693233</v>
      </c>
      <c r="H878" s="28" t="n">
        <v>0.622857006585263</v>
      </c>
      <c r="I878" s="28" t="n">
        <v>0.498285605268211</v>
      </c>
      <c r="J878" s="28" t="n">
        <v>0.498285605268211</v>
      </c>
      <c r="K878" s="28" t="n">
        <v>0.498285605268211</v>
      </c>
      <c r="L878" s="28" t="n">
        <v>0.498285605268211</v>
      </c>
    </row>
    <row r="879" customFormat="false" ht="15.8" hidden="false" customHeight="false" outlineLevel="0" collapsed="false">
      <c r="A879" s="24" t="s">
        <v>19</v>
      </c>
      <c r="B879" s="24" t="s">
        <v>145</v>
      </c>
      <c r="C879" s="24" t="s">
        <v>1681</v>
      </c>
      <c r="D879" s="0" t="str">
        <f aca="false">VLOOKUP(A879,Nomenclature!$D$1:$E$9,2,0)</f>
        <v>07</v>
      </c>
      <c r="E879" s="0" t="str">
        <f aca="false">VLOOKUP(B879,Nomenclature!$J$1:$K$97,2,0)</f>
        <v>81</v>
      </c>
      <c r="F879" s="0" t="str">
        <f aca="false">CONCATENATE(D879,E879)</f>
        <v>0781</v>
      </c>
      <c r="G879" s="30" t="n">
        <v>1.33853912201875</v>
      </c>
      <c r="H879" s="28" t="n">
        <v>0.936977385413123</v>
      </c>
      <c r="I879" s="28" t="n">
        <v>0.749581908330498</v>
      </c>
      <c r="J879" s="28" t="n">
        <v>0.749581908330498</v>
      </c>
      <c r="K879" s="28" t="n">
        <v>0.749581908330498</v>
      </c>
      <c r="L879" s="28" t="n">
        <v>0.749581908330498</v>
      </c>
    </row>
    <row r="880" customFormat="false" ht="15.8" hidden="false" customHeight="false" outlineLevel="0" collapsed="false">
      <c r="A880" s="24" t="s">
        <v>19</v>
      </c>
      <c r="B880" s="24" t="s">
        <v>146</v>
      </c>
      <c r="C880" s="24" t="s">
        <v>1681</v>
      </c>
      <c r="D880" s="0" t="str">
        <f aca="false">VLOOKUP(A880,Nomenclature!$D$1:$E$9,2,0)</f>
        <v>07</v>
      </c>
      <c r="E880" s="0" t="str">
        <f aca="false">VLOOKUP(B880,Nomenclature!$J$1:$K$97,2,0)</f>
        <v>82</v>
      </c>
      <c r="F880" s="0" t="str">
        <f aca="false">CONCATENATE(D880,E880)</f>
        <v>0782</v>
      </c>
      <c r="G880" s="30" t="n">
        <v>0.962285301030679</v>
      </c>
      <c r="H880" s="28" t="n">
        <v>0.673599710721475</v>
      </c>
      <c r="I880" s="28" t="n">
        <v>0.53887976857718</v>
      </c>
      <c r="J880" s="28" t="n">
        <v>0.53887976857718</v>
      </c>
      <c r="K880" s="28" t="n">
        <v>0.53887976857718</v>
      </c>
      <c r="L880" s="28" t="n">
        <v>0.53887976857718</v>
      </c>
    </row>
    <row r="881" customFormat="false" ht="15.8" hidden="false" customHeight="false" outlineLevel="0" collapsed="false">
      <c r="A881" s="24" t="s">
        <v>19</v>
      </c>
      <c r="B881" s="24" t="s">
        <v>147</v>
      </c>
      <c r="C881" s="24" t="s">
        <v>1681</v>
      </c>
      <c r="D881" s="0" t="str">
        <f aca="false">VLOOKUP(A881,Nomenclature!$D$1:$E$9,2,0)</f>
        <v>07</v>
      </c>
      <c r="E881" s="0" t="str">
        <f aca="false">VLOOKUP(B881,Nomenclature!$J$1:$K$97,2,0)</f>
        <v>91</v>
      </c>
      <c r="F881" s="0" t="str">
        <f aca="false">CONCATENATE(D881,E881)</f>
        <v>0791</v>
      </c>
      <c r="G881" s="30" t="n">
        <v>1.08139203860841</v>
      </c>
      <c r="H881" s="28" t="n">
        <v>0.75697442702589</v>
      </c>
      <c r="I881" s="28" t="n">
        <v>0.605579541620712</v>
      </c>
      <c r="J881" s="28" t="n">
        <v>0.605579541620712</v>
      </c>
      <c r="K881" s="28" t="n">
        <v>0.605579541620712</v>
      </c>
      <c r="L881" s="28" t="n">
        <v>0.605579541620712</v>
      </c>
    </row>
    <row r="882" customFormat="false" ht="15.8" hidden="false" customHeight="false" outlineLevel="0" collapsed="false">
      <c r="A882" s="24" t="s">
        <v>19</v>
      </c>
      <c r="B882" s="24" t="s">
        <v>148</v>
      </c>
      <c r="C882" s="24" t="s">
        <v>1681</v>
      </c>
      <c r="D882" s="0" t="str">
        <f aca="false">VLOOKUP(A882,Nomenclature!$D$1:$E$9,2,0)</f>
        <v>07</v>
      </c>
      <c r="E882" s="0" t="str">
        <f aca="false">VLOOKUP(B882,Nomenclature!$J$1:$K$97,2,0)</f>
        <v>95</v>
      </c>
      <c r="F882" s="0" t="str">
        <f aca="false">CONCATENATE(D882,E882)</f>
        <v>0795</v>
      </c>
      <c r="G882" s="30" t="n">
        <v>0</v>
      </c>
      <c r="H882" s="28" t="n">
        <v>0</v>
      </c>
      <c r="I882" s="28" t="n">
        <v>0</v>
      </c>
      <c r="J882" s="28" t="n">
        <v>0</v>
      </c>
      <c r="K882" s="28" t="n">
        <v>0</v>
      </c>
      <c r="L882" s="28" t="n">
        <v>0</v>
      </c>
    </row>
    <row r="883" customFormat="false" ht="15.8" hidden="false" customHeight="false" outlineLevel="0" collapsed="false">
      <c r="A883" s="24" t="s">
        <v>20</v>
      </c>
      <c r="B883" s="24" t="s">
        <v>149</v>
      </c>
      <c r="C883" s="24" t="s">
        <v>1681</v>
      </c>
      <c r="D883" s="0" t="str">
        <f aca="false">VLOOKUP(A883,Nomenclature!$D$1:$E$9,2,0)</f>
        <v>08</v>
      </c>
      <c r="E883" s="0" t="str">
        <f aca="false">VLOOKUP(B883,Nomenclature!$J$1:$K$97,2,0)</f>
        <v>60</v>
      </c>
      <c r="F883" s="0" t="str">
        <f aca="false">CONCATENATE(D883,E883)</f>
        <v>0860</v>
      </c>
      <c r="G883" s="30" t="n">
        <v>10</v>
      </c>
      <c r="H883" s="28" t="n">
        <v>7</v>
      </c>
      <c r="I883" s="28" t="n">
        <v>5.6</v>
      </c>
      <c r="J883" s="28" t="n">
        <v>5.6</v>
      </c>
      <c r="K883" s="28" t="n">
        <v>5.6</v>
      </c>
      <c r="L883" s="28" t="n">
        <v>5.6</v>
      </c>
    </row>
    <row r="884" customFormat="false" ht="15.8" hidden="false" customHeight="false" outlineLevel="0" collapsed="false">
      <c r="A884" s="24" t="s">
        <v>7</v>
      </c>
      <c r="B884" s="24" t="s">
        <v>31</v>
      </c>
      <c r="C884" s="24" t="s">
        <v>1657</v>
      </c>
      <c r="D884" s="0" t="str">
        <f aca="false">VLOOKUP(A884,Nomenclature!$D$1:$E$9,2,0)</f>
        <v>01</v>
      </c>
      <c r="E884" s="0" t="str">
        <f aca="false">VLOOKUP(B884,Nomenclature!$J$1:$K$97,2,0)</f>
        <v>42</v>
      </c>
      <c r="F884" s="0" t="str">
        <f aca="false">CONCATENATE(D884,E884)</f>
        <v>0142</v>
      </c>
      <c r="G884" s="30" t="n">
        <v>25.02561587</v>
      </c>
      <c r="H884" s="28" t="n">
        <v>25.02561587</v>
      </c>
      <c r="I884" s="28" t="n">
        <v>25.02561587</v>
      </c>
      <c r="J884" s="28" t="n">
        <v>25.02561587</v>
      </c>
      <c r="K884" s="28" t="n">
        <v>25.02561587</v>
      </c>
      <c r="L884" s="28" t="n">
        <v>25.02561587</v>
      </c>
    </row>
    <row r="885" customFormat="false" ht="15.8" hidden="false" customHeight="false" outlineLevel="0" collapsed="false">
      <c r="A885" s="24" t="s">
        <v>7</v>
      </c>
      <c r="B885" s="24" t="s">
        <v>47</v>
      </c>
      <c r="C885" s="24" t="s">
        <v>1657</v>
      </c>
      <c r="D885" s="0" t="str">
        <f aca="false">VLOOKUP(A885,Nomenclature!$D$1:$E$9,2,0)</f>
        <v>01</v>
      </c>
      <c r="E885" s="0" t="str">
        <f aca="false">VLOOKUP(B885,Nomenclature!$J$1:$K$97,2,0)</f>
        <v>44</v>
      </c>
      <c r="F885" s="0" t="str">
        <f aca="false">CONCATENATE(D885,E885)</f>
        <v>0144</v>
      </c>
      <c r="G885" s="30" t="n">
        <v>25.02561587</v>
      </c>
      <c r="H885" s="28" t="n">
        <v>25.02561587</v>
      </c>
      <c r="I885" s="28" t="n">
        <v>25.02561587</v>
      </c>
      <c r="J885" s="28" t="n">
        <v>25.02561587</v>
      </c>
      <c r="K885" s="28" t="n">
        <v>25.02561587</v>
      </c>
      <c r="L885" s="28" t="n">
        <v>25.02561587</v>
      </c>
    </row>
    <row r="886" customFormat="false" ht="15.8" hidden="false" customHeight="false" outlineLevel="0" collapsed="false">
      <c r="A886" s="24" t="s">
        <v>7</v>
      </c>
      <c r="B886" s="24" t="s">
        <v>50</v>
      </c>
      <c r="C886" s="24" t="s">
        <v>1657</v>
      </c>
      <c r="D886" s="0" t="str">
        <f aca="false">VLOOKUP(A886,Nomenclature!$D$1:$E$9,2,0)</f>
        <v>01</v>
      </c>
      <c r="E886" s="0" t="str">
        <f aca="false">VLOOKUP(B886,Nomenclature!$J$1:$K$97,2,0)</f>
        <v>45</v>
      </c>
      <c r="F886" s="0" t="str">
        <f aca="false">CONCATENATE(D886,E886)</f>
        <v>0145</v>
      </c>
      <c r="G886" s="30" t="n">
        <v>25.02561587</v>
      </c>
      <c r="H886" s="28" t="n">
        <v>25.02561587</v>
      </c>
      <c r="I886" s="28" t="n">
        <v>25.02561587</v>
      </c>
      <c r="J886" s="28" t="n">
        <v>25.02561587</v>
      </c>
      <c r="K886" s="28" t="n">
        <v>25.02561587</v>
      </c>
      <c r="L886" s="28" t="n">
        <v>25.02561587</v>
      </c>
    </row>
    <row r="887" customFormat="false" ht="15.8" hidden="false" customHeight="false" outlineLevel="0" collapsed="false">
      <c r="A887" s="24" t="s">
        <v>7</v>
      </c>
      <c r="B887" s="24" t="s">
        <v>51</v>
      </c>
      <c r="C887" s="24" t="s">
        <v>1657</v>
      </c>
      <c r="D887" s="0" t="str">
        <f aca="false">VLOOKUP(A887,Nomenclature!$D$1:$E$9,2,0)</f>
        <v>01</v>
      </c>
      <c r="E887" s="0" t="str">
        <f aca="false">VLOOKUP(B887,Nomenclature!$J$1:$K$97,2,0)</f>
        <v>83</v>
      </c>
      <c r="F887" s="0" t="str">
        <f aca="false">CONCATENATE(D887,E887)</f>
        <v>0183</v>
      </c>
      <c r="G887" s="30" t="n">
        <v>25.02561587</v>
      </c>
      <c r="H887" s="28" t="n">
        <v>25.02561587</v>
      </c>
      <c r="I887" s="28" t="n">
        <v>25.02561587</v>
      </c>
      <c r="J887" s="28" t="n">
        <v>25.02561587</v>
      </c>
      <c r="K887" s="28" t="n">
        <v>25.02561587</v>
      </c>
      <c r="L887" s="28" t="n">
        <v>25.02561587</v>
      </c>
    </row>
    <row r="888" customFormat="false" ht="15.8" hidden="false" customHeight="false" outlineLevel="0" collapsed="false">
      <c r="A888" s="24" t="s">
        <v>7</v>
      </c>
      <c r="B888" s="24" t="s">
        <v>52</v>
      </c>
      <c r="C888" s="24" t="s">
        <v>1657</v>
      </c>
      <c r="D888" s="0" t="str">
        <f aca="false">VLOOKUP(A888,Nomenclature!$D$1:$E$9,2,0)</f>
        <v>01</v>
      </c>
      <c r="E888" s="0" t="str">
        <f aca="false">VLOOKUP(B888,Nomenclature!$J$1:$K$97,2,0)</f>
        <v>84</v>
      </c>
      <c r="F888" s="0" t="str">
        <f aca="false">CONCATENATE(D888,E888)</f>
        <v>0184</v>
      </c>
      <c r="G888" s="30" t="n">
        <v>25.02561587</v>
      </c>
      <c r="H888" s="28" t="n">
        <v>25.02561587</v>
      </c>
      <c r="I888" s="28" t="n">
        <v>25.02561587</v>
      </c>
      <c r="J888" s="28" t="n">
        <v>25.02561587</v>
      </c>
      <c r="K888" s="28" t="n">
        <v>25.02561587</v>
      </c>
      <c r="L888" s="28" t="n">
        <v>25.02561587</v>
      </c>
    </row>
    <row r="889" customFormat="false" ht="15.8" hidden="false" customHeight="false" outlineLevel="0" collapsed="false">
      <c r="A889" s="24" t="s">
        <v>7</v>
      </c>
      <c r="B889" s="24" t="s">
        <v>53</v>
      </c>
      <c r="C889" s="24" t="s">
        <v>1657</v>
      </c>
      <c r="D889" s="0" t="str">
        <f aca="false">VLOOKUP(A889,Nomenclature!$D$1:$E$9,2,0)</f>
        <v>01</v>
      </c>
      <c r="E889" s="0" t="str">
        <f aca="false">VLOOKUP(B889,Nomenclature!$J$1:$K$97,2,0)</f>
        <v>85</v>
      </c>
      <c r="F889" s="0" t="str">
        <f aca="false">CONCATENATE(D889,E889)</f>
        <v>0185</v>
      </c>
      <c r="G889" s="30" t="n">
        <v>25.02561587</v>
      </c>
      <c r="H889" s="28" t="n">
        <v>25.02561587</v>
      </c>
      <c r="I889" s="28" t="n">
        <v>25.02561587</v>
      </c>
      <c r="J889" s="28" t="n">
        <v>25.02561587</v>
      </c>
      <c r="K889" s="28" t="n">
        <v>25.02561587</v>
      </c>
      <c r="L889" s="28" t="n">
        <v>25.02561587</v>
      </c>
    </row>
    <row r="890" customFormat="false" ht="15.8" hidden="false" customHeight="false" outlineLevel="0" collapsed="false">
      <c r="A890" s="24" t="s">
        <v>14</v>
      </c>
      <c r="B890" s="24" t="s">
        <v>54</v>
      </c>
      <c r="C890" s="24" t="s">
        <v>1657</v>
      </c>
      <c r="D890" s="0" t="str">
        <f aca="false">VLOOKUP(A890,Nomenclature!$D$1:$E$9,2,0)</f>
        <v>02</v>
      </c>
      <c r="E890" s="0" t="str">
        <f aca="false">VLOOKUP(B890,Nomenclature!$J$1:$K$97,2,0)</f>
        <v>16</v>
      </c>
      <c r="F890" s="0" t="str">
        <f aca="false">CONCATENATE(D890,E890)</f>
        <v>0216</v>
      </c>
      <c r="G890" s="30" t="n">
        <v>7.119481212</v>
      </c>
      <c r="H890" s="28" t="n">
        <v>7.119481212</v>
      </c>
      <c r="I890" s="28" t="n">
        <v>7.119481212</v>
      </c>
      <c r="J890" s="28" t="n">
        <v>7.119481212</v>
      </c>
      <c r="K890" s="28" t="n">
        <v>7.119481212</v>
      </c>
      <c r="L890" s="28" t="n">
        <v>7.119481212</v>
      </c>
    </row>
    <row r="891" customFormat="false" ht="15.8" hidden="false" customHeight="false" outlineLevel="0" collapsed="false">
      <c r="A891" s="24" t="s">
        <v>14</v>
      </c>
      <c r="B891" s="24" t="s">
        <v>57</v>
      </c>
      <c r="C891" s="24" t="s">
        <v>1657</v>
      </c>
      <c r="D891" s="0" t="str">
        <f aca="false">VLOOKUP(A891,Nomenclature!$D$1:$E$9,2,0)</f>
        <v>02</v>
      </c>
      <c r="E891" s="0" t="str">
        <f aca="false">VLOOKUP(B891,Nomenclature!$J$1:$K$97,2,0)</f>
        <v>20</v>
      </c>
      <c r="F891" s="0" t="str">
        <f aca="false">CONCATENATE(D891,E891)</f>
        <v>0220</v>
      </c>
      <c r="G891" s="30" t="n">
        <v>7.474203116</v>
      </c>
      <c r="H891" s="28" t="n">
        <v>7.474203116</v>
      </c>
      <c r="I891" s="28" t="n">
        <v>7.474203116</v>
      </c>
      <c r="J891" s="28" t="n">
        <v>7.474203116</v>
      </c>
      <c r="K891" s="28" t="n">
        <v>7.474203116</v>
      </c>
      <c r="L891" s="28" t="n">
        <v>7.474203116</v>
      </c>
    </row>
    <row r="892" customFormat="false" ht="15.8" hidden="false" customHeight="false" outlineLevel="0" collapsed="false">
      <c r="A892" s="24" t="s">
        <v>14</v>
      </c>
      <c r="B892" s="24" t="s">
        <v>58</v>
      </c>
      <c r="C892" s="24" t="s">
        <v>1657</v>
      </c>
      <c r="D892" s="0" t="str">
        <f aca="false">VLOOKUP(A892,Nomenclature!$D$1:$E$9,2,0)</f>
        <v>02</v>
      </c>
      <c r="E892" s="0" t="str">
        <f aca="false">VLOOKUP(B892,Nomenclature!$J$1:$K$97,2,0)</f>
        <v>21</v>
      </c>
      <c r="F892" s="0" t="str">
        <f aca="false">CONCATENATE(D892,E892)</f>
        <v>0221</v>
      </c>
      <c r="G892" s="30" t="n">
        <v>7.39380512837631</v>
      </c>
      <c r="H892" s="28" t="n">
        <v>7.39380512837631</v>
      </c>
      <c r="I892" s="28" t="n">
        <v>7.39380512837631</v>
      </c>
      <c r="J892" s="28" t="n">
        <v>7.39380512837631</v>
      </c>
      <c r="K892" s="28" t="n">
        <v>7.39380512837631</v>
      </c>
      <c r="L892" s="28" t="n">
        <v>7.39380512837631</v>
      </c>
    </row>
    <row r="893" customFormat="false" ht="15.8" hidden="false" customHeight="false" outlineLevel="0" collapsed="false">
      <c r="A893" s="24" t="s">
        <v>14</v>
      </c>
      <c r="B893" s="24" t="s">
        <v>59</v>
      </c>
      <c r="C893" s="24" t="s">
        <v>1657</v>
      </c>
      <c r="D893" s="0" t="str">
        <f aca="false">VLOOKUP(A893,Nomenclature!$D$1:$E$9,2,0)</f>
        <v>02</v>
      </c>
      <c r="E893" s="0" t="str">
        <f aca="false">VLOOKUP(B893,Nomenclature!$J$1:$K$97,2,0)</f>
        <v>22</v>
      </c>
      <c r="F893" s="0" t="str">
        <f aca="false">CONCATENATE(D893,E893)</f>
        <v>0222</v>
      </c>
      <c r="G893" s="30" t="n">
        <v>7.474203116</v>
      </c>
      <c r="H893" s="28" t="n">
        <v>7.474203116</v>
      </c>
      <c r="I893" s="28" t="n">
        <v>7.474203116</v>
      </c>
      <c r="J893" s="28" t="n">
        <v>7.474203116</v>
      </c>
      <c r="K893" s="28" t="n">
        <v>7.474203116</v>
      </c>
      <c r="L893" s="28" t="n">
        <v>7.474203116</v>
      </c>
    </row>
    <row r="894" customFormat="false" ht="15.8" hidden="false" customHeight="false" outlineLevel="0" collapsed="false">
      <c r="A894" s="24" t="s">
        <v>14</v>
      </c>
      <c r="B894" s="24" t="s">
        <v>60</v>
      </c>
      <c r="C894" s="24" t="s">
        <v>1657</v>
      </c>
      <c r="D894" s="0" t="str">
        <f aca="false">VLOOKUP(A894,Nomenclature!$D$1:$E$9,2,0)</f>
        <v>02</v>
      </c>
      <c r="E894" s="0" t="str">
        <f aca="false">VLOOKUP(B894,Nomenclature!$J$1:$K$97,2,0)</f>
        <v>23</v>
      </c>
      <c r="F894" s="0" t="str">
        <f aca="false">CONCATENATE(D894,E894)</f>
        <v>0223</v>
      </c>
      <c r="G894" s="30" t="n">
        <v>6.16351506231315</v>
      </c>
      <c r="H894" s="28" t="n">
        <v>6.16351506231315</v>
      </c>
      <c r="I894" s="28" t="n">
        <v>6.16351506231315</v>
      </c>
      <c r="J894" s="28" t="n">
        <v>6.16351506231315</v>
      </c>
      <c r="K894" s="28" t="n">
        <v>6.16351506231315</v>
      </c>
      <c r="L894" s="28" t="n">
        <v>6.16351506231315</v>
      </c>
    </row>
    <row r="895" customFormat="false" ht="15.8" hidden="false" customHeight="false" outlineLevel="0" collapsed="false">
      <c r="A895" s="24" t="s">
        <v>14</v>
      </c>
      <c r="B895" s="24" t="s">
        <v>61</v>
      </c>
      <c r="C895" s="24" t="s">
        <v>1657</v>
      </c>
      <c r="D895" s="0" t="str">
        <f aca="false">VLOOKUP(A895,Nomenclature!$D$1:$E$9,2,0)</f>
        <v>02</v>
      </c>
      <c r="E895" s="0" t="str">
        <f aca="false">VLOOKUP(B895,Nomenclature!$J$1:$K$97,2,0)</f>
        <v>24</v>
      </c>
      <c r="F895" s="0" t="str">
        <f aca="false">CONCATENATE(D895,E895)</f>
        <v>0224</v>
      </c>
      <c r="G895" s="30" t="n">
        <v>6.30481450562631</v>
      </c>
      <c r="H895" s="28" t="n">
        <v>6.30481450562631</v>
      </c>
      <c r="I895" s="28" t="n">
        <v>6.30481450562631</v>
      </c>
      <c r="J895" s="28" t="n">
        <v>6.30481450562631</v>
      </c>
      <c r="K895" s="28" t="n">
        <v>6.30481450562631</v>
      </c>
      <c r="L895" s="28" t="n">
        <v>6.30481450562631</v>
      </c>
    </row>
    <row r="896" customFormat="false" ht="15.8" hidden="false" customHeight="false" outlineLevel="0" collapsed="false">
      <c r="A896" s="24" t="s">
        <v>14</v>
      </c>
      <c r="B896" s="24" t="s">
        <v>62</v>
      </c>
      <c r="C896" s="24" t="s">
        <v>1657</v>
      </c>
      <c r="D896" s="0" t="str">
        <f aca="false">VLOOKUP(A896,Nomenclature!$D$1:$E$9,2,0)</f>
        <v>02</v>
      </c>
      <c r="E896" s="0" t="str">
        <f aca="false">VLOOKUP(B896,Nomenclature!$J$1:$K$97,2,0)</f>
        <v>25</v>
      </c>
      <c r="F896" s="0" t="str">
        <f aca="false">CONCATENATE(D896,E896)</f>
        <v>0225</v>
      </c>
      <c r="G896" s="30" t="n">
        <v>7.15261116550525</v>
      </c>
      <c r="H896" s="28" t="n">
        <v>7.15261116550525</v>
      </c>
      <c r="I896" s="28" t="n">
        <v>7.15261116550525</v>
      </c>
      <c r="J896" s="28" t="n">
        <v>7.15261116550525</v>
      </c>
      <c r="K896" s="28" t="n">
        <v>7.15261116550525</v>
      </c>
      <c r="L896" s="28" t="n">
        <v>7.15261116550525</v>
      </c>
    </row>
    <row r="897" customFormat="false" ht="15.8" hidden="false" customHeight="false" outlineLevel="0" collapsed="false">
      <c r="A897" s="24" t="s">
        <v>14</v>
      </c>
      <c r="B897" s="24" t="s">
        <v>63</v>
      </c>
      <c r="C897" s="24" t="s">
        <v>1657</v>
      </c>
      <c r="D897" s="0" t="str">
        <f aca="false">VLOOKUP(A897,Nomenclature!$D$1:$E$9,2,0)</f>
        <v>02</v>
      </c>
      <c r="E897" s="0" t="str">
        <f aca="false">VLOOKUP(B897,Nomenclature!$J$1:$K$97,2,0)</f>
        <v>29</v>
      </c>
      <c r="F897" s="0" t="str">
        <f aca="false">CONCATENATE(D897,E897)</f>
        <v>0229</v>
      </c>
      <c r="G897" s="30" t="n">
        <v>8.188203278</v>
      </c>
      <c r="H897" s="28" t="n">
        <v>8.188203278</v>
      </c>
      <c r="I897" s="28" t="n">
        <v>8.188203278</v>
      </c>
      <c r="J897" s="28" t="n">
        <v>8.188203278</v>
      </c>
      <c r="K897" s="28" t="n">
        <v>8.188203278</v>
      </c>
      <c r="L897" s="28" t="n">
        <v>8.188203278</v>
      </c>
    </row>
    <row r="898" customFormat="false" ht="15.8" hidden="false" customHeight="false" outlineLevel="0" collapsed="false">
      <c r="A898" s="24" t="s">
        <v>14</v>
      </c>
      <c r="B898" s="24" t="s">
        <v>64</v>
      </c>
      <c r="C898" s="24" t="s">
        <v>1657</v>
      </c>
      <c r="D898" s="0" t="str">
        <f aca="false">VLOOKUP(A898,Nomenclature!$D$1:$E$9,2,0)</f>
        <v>02</v>
      </c>
      <c r="E898" s="0" t="str">
        <f aca="false">VLOOKUP(B898,Nomenclature!$J$1:$K$97,2,0)</f>
        <v>30</v>
      </c>
      <c r="F898" s="0" t="str">
        <f aca="false">CONCATENATE(D898,E898)</f>
        <v>0230</v>
      </c>
      <c r="G898" s="30" t="n">
        <v>8.188203278</v>
      </c>
      <c r="H898" s="28" t="n">
        <v>8.188203278</v>
      </c>
      <c r="I898" s="28" t="n">
        <v>8.188203278</v>
      </c>
      <c r="J898" s="28" t="n">
        <v>8.188203278</v>
      </c>
      <c r="K898" s="28" t="n">
        <v>8.188203278</v>
      </c>
      <c r="L898" s="28" t="n">
        <v>8.188203278</v>
      </c>
    </row>
    <row r="899" customFormat="false" ht="15.8" hidden="false" customHeight="false" outlineLevel="0" collapsed="false">
      <c r="A899" s="24" t="s">
        <v>14</v>
      </c>
      <c r="B899" s="24" t="s">
        <v>65</v>
      </c>
      <c r="C899" s="24" t="s">
        <v>1657</v>
      </c>
      <c r="D899" s="0" t="str">
        <f aca="false">VLOOKUP(A899,Nomenclature!$D$1:$E$9,2,0)</f>
        <v>02</v>
      </c>
      <c r="E899" s="0" t="str">
        <f aca="false">VLOOKUP(B899,Nomenclature!$J$1:$K$97,2,0)</f>
        <v>31</v>
      </c>
      <c r="F899" s="0" t="str">
        <f aca="false">CONCATENATE(D899,E899)</f>
        <v>0231</v>
      </c>
      <c r="G899" s="30" t="n">
        <v>7.119481212</v>
      </c>
      <c r="H899" s="28" t="n">
        <v>7.119481212</v>
      </c>
      <c r="I899" s="28" t="n">
        <v>7.119481212</v>
      </c>
      <c r="J899" s="28" t="n">
        <v>7.119481212</v>
      </c>
      <c r="K899" s="28" t="n">
        <v>7.119481212</v>
      </c>
      <c r="L899" s="28" t="n">
        <v>7.119481212</v>
      </c>
    </row>
    <row r="900" customFormat="false" ht="15.8" hidden="false" customHeight="false" outlineLevel="0" collapsed="false">
      <c r="A900" s="24" t="s">
        <v>14</v>
      </c>
      <c r="B900" s="24" t="s">
        <v>66</v>
      </c>
      <c r="C900" s="24" t="s">
        <v>1657</v>
      </c>
      <c r="D900" s="0" t="str">
        <f aca="false">VLOOKUP(A900,Nomenclature!$D$1:$E$9,2,0)</f>
        <v>02</v>
      </c>
      <c r="E900" s="0" t="str">
        <f aca="false">VLOOKUP(B900,Nomenclature!$J$1:$K$97,2,0)</f>
        <v>37</v>
      </c>
      <c r="F900" s="0" t="str">
        <f aca="false">CONCATENATE(D900,E900)</f>
        <v>0237</v>
      </c>
      <c r="G900" s="30" t="n">
        <v>7.15261116550525</v>
      </c>
      <c r="H900" s="28" t="n">
        <v>7.15261116550525</v>
      </c>
      <c r="I900" s="28" t="n">
        <v>7.15261116550525</v>
      </c>
      <c r="J900" s="28" t="n">
        <v>7.15261116550525</v>
      </c>
      <c r="K900" s="28" t="n">
        <v>7.15261116550525</v>
      </c>
      <c r="L900" s="28" t="n">
        <v>7.15261116550525</v>
      </c>
    </row>
    <row r="901" customFormat="false" ht="15.8" hidden="false" customHeight="false" outlineLevel="0" collapsed="false">
      <c r="A901" s="24" t="s">
        <v>14</v>
      </c>
      <c r="B901" s="24" t="s">
        <v>67</v>
      </c>
      <c r="C901" s="24" t="s">
        <v>1657</v>
      </c>
      <c r="D901" s="0" t="str">
        <f aca="false">VLOOKUP(A901,Nomenclature!$D$1:$E$9,2,0)</f>
        <v>02</v>
      </c>
      <c r="E901" s="0" t="str">
        <f aca="false">VLOOKUP(B901,Nomenclature!$J$1:$K$97,2,0)</f>
        <v>38</v>
      </c>
      <c r="F901" s="0" t="str">
        <f aca="false">CONCATENATE(D901,E901)</f>
        <v>0238</v>
      </c>
      <c r="G901" s="30" t="n">
        <v>7.39380512837631</v>
      </c>
      <c r="H901" s="28" t="n">
        <v>7.39380512837631</v>
      </c>
      <c r="I901" s="28" t="n">
        <v>7.39380512837631</v>
      </c>
      <c r="J901" s="28" t="n">
        <v>7.39380512837631</v>
      </c>
      <c r="K901" s="28" t="n">
        <v>7.39380512837631</v>
      </c>
      <c r="L901" s="28" t="n">
        <v>7.39380512837631</v>
      </c>
    </row>
    <row r="902" customFormat="false" ht="15.8" hidden="false" customHeight="false" outlineLevel="0" collapsed="false">
      <c r="A902" s="24" t="s">
        <v>14</v>
      </c>
      <c r="B902" s="24" t="s">
        <v>68</v>
      </c>
      <c r="C902" s="24" t="s">
        <v>1657</v>
      </c>
      <c r="D902" s="0" t="str">
        <f aca="false">VLOOKUP(A902,Nomenclature!$D$1:$E$9,2,0)</f>
        <v>02</v>
      </c>
      <c r="E902" s="0" t="str">
        <f aca="false">VLOOKUP(B902,Nomenclature!$J$1:$K$97,2,0)</f>
        <v>39</v>
      </c>
      <c r="F902" s="0" t="str">
        <f aca="false">CONCATENATE(D902,E902)</f>
        <v>0239</v>
      </c>
      <c r="G902" s="30" t="n">
        <v>7.15261116550525</v>
      </c>
      <c r="H902" s="28" t="n">
        <v>7.15261116550525</v>
      </c>
      <c r="I902" s="28" t="n">
        <v>7.15261116550525</v>
      </c>
      <c r="J902" s="28" t="n">
        <v>7.15261116550525</v>
      </c>
      <c r="K902" s="28" t="n">
        <v>7.15261116550525</v>
      </c>
      <c r="L902" s="28" t="n">
        <v>7.15261116550525</v>
      </c>
    </row>
    <row r="903" customFormat="false" ht="15.8" hidden="false" customHeight="false" outlineLevel="0" collapsed="false">
      <c r="A903" s="24" t="s">
        <v>14</v>
      </c>
      <c r="B903" s="24" t="s">
        <v>69</v>
      </c>
      <c r="C903" s="24" t="s">
        <v>1657</v>
      </c>
      <c r="D903" s="0" t="str">
        <f aca="false">VLOOKUP(A903,Nomenclature!$D$1:$E$9,2,0)</f>
        <v>02</v>
      </c>
      <c r="E903" s="0" t="str">
        <f aca="false">VLOOKUP(B903,Nomenclature!$J$1:$K$97,2,0)</f>
        <v>40</v>
      </c>
      <c r="F903" s="0" t="str">
        <f aca="false">CONCATENATE(D903,E903)</f>
        <v>0240</v>
      </c>
      <c r="G903" s="30" t="n">
        <v>7.15261116550525</v>
      </c>
      <c r="H903" s="28" t="n">
        <v>7.15261116550525</v>
      </c>
      <c r="I903" s="28" t="n">
        <v>7.15261116550525</v>
      </c>
      <c r="J903" s="28" t="n">
        <v>7.15261116550525</v>
      </c>
      <c r="K903" s="28" t="n">
        <v>7.15261116550525</v>
      </c>
      <c r="L903" s="28" t="n">
        <v>7.15261116550525</v>
      </c>
    </row>
    <row r="904" customFormat="false" ht="15.8" hidden="false" customHeight="false" outlineLevel="0" collapsed="false">
      <c r="A904" s="24" t="s">
        <v>14</v>
      </c>
      <c r="B904" s="24" t="s">
        <v>70</v>
      </c>
      <c r="C904" s="24" t="s">
        <v>1657</v>
      </c>
      <c r="D904" s="0" t="str">
        <f aca="false">VLOOKUP(A904,Nomenclature!$D$1:$E$9,2,0)</f>
        <v>02</v>
      </c>
      <c r="E904" s="0" t="str">
        <f aca="false">VLOOKUP(B904,Nomenclature!$J$1:$K$97,2,0)</f>
        <v>53</v>
      </c>
      <c r="F904" s="0" t="str">
        <f aca="false">CONCATENATE(D904,E904)</f>
        <v>0253</v>
      </c>
      <c r="G904" s="30" t="n">
        <v>7.474203116</v>
      </c>
      <c r="H904" s="28" t="n">
        <v>7.474203116</v>
      </c>
      <c r="I904" s="28" t="n">
        <v>7.474203116</v>
      </c>
      <c r="J904" s="28" t="n">
        <v>7.474203116</v>
      </c>
      <c r="K904" s="28" t="n">
        <v>7.474203116</v>
      </c>
      <c r="L904" s="28" t="n">
        <v>7.474203116</v>
      </c>
    </row>
    <row r="905" customFormat="false" ht="15.8" hidden="false" customHeight="false" outlineLevel="0" collapsed="false">
      <c r="A905" s="24" t="s">
        <v>14</v>
      </c>
      <c r="B905" s="24" t="s">
        <v>71</v>
      </c>
      <c r="C905" s="24" t="s">
        <v>1657</v>
      </c>
      <c r="D905" s="0" t="str">
        <f aca="false">VLOOKUP(A905,Nomenclature!$D$1:$E$9,2,0)</f>
        <v>02</v>
      </c>
      <c r="E905" s="0" t="str">
        <f aca="false">VLOOKUP(B905,Nomenclature!$J$1:$K$97,2,0)</f>
        <v>54</v>
      </c>
      <c r="F905" s="0" t="str">
        <f aca="false">CONCATENATE(D905,E905)</f>
        <v>0254</v>
      </c>
      <c r="G905" s="30" t="n">
        <v>7.474203116</v>
      </c>
      <c r="H905" s="28" t="n">
        <v>7.474203116</v>
      </c>
      <c r="I905" s="28" t="n">
        <v>7.474203116</v>
      </c>
      <c r="J905" s="28" t="n">
        <v>7.474203116</v>
      </c>
      <c r="K905" s="28" t="n">
        <v>7.474203116</v>
      </c>
      <c r="L905" s="28" t="n">
        <v>7.474203116</v>
      </c>
    </row>
    <row r="906" customFormat="false" ht="15.8" hidden="false" customHeight="false" outlineLevel="0" collapsed="false">
      <c r="A906" s="24" t="s">
        <v>14</v>
      </c>
      <c r="B906" s="24" t="s">
        <v>72</v>
      </c>
      <c r="C906" s="24" t="s">
        <v>1657</v>
      </c>
      <c r="D906" s="0" t="str">
        <f aca="false">VLOOKUP(A906,Nomenclature!$D$1:$E$9,2,0)</f>
        <v>02</v>
      </c>
      <c r="E906" s="0" t="str">
        <f aca="false">VLOOKUP(B906,Nomenclature!$J$1:$K$97,2,0)</f>
        <v>55</v>
      </c>
      <c r="F906" s="0" t="str">
        <f aca="false">CONCATENATE(D906,E906)</f>
        <v>0255</v>
      </c>
      <c r="G906" s="30" t="n">
        <v>7.474203116</v>
      </c>
      <c r="H906" s="28" t="n">
        <v>7.474203116</v>
      </c>
      <c r="I906" s="28" t="n">
        <v>7.474203116</v>
      </c>
      <c r="J906" s="28" t="n">
        <v>7.474203116</v>
      </c>
      <c r="K906" s="28" t="n">
        <v>7.474203116</v>
      </c>
      <c r="L906" s="28" t="n">
        <v>7.474203116</v>
      </c>
    </row>
    <row r="907" customFormat="false" ht="15.8" hidden="false" customHeight="false" outlineLevel="0" collapsed="false">
      <c r="A907" s="24" t="s">
        <v>14</v>
      </c>
      <c r="B907" s="24" t="s">
        <v>73</v>
      </c>
      <c r="C907" s="24" t="s">
        <v>1657</v>
      </c>
      <c r="D907" s="0" t="str">
        <f aca="false">VLOOKUP(A907,Nomenclature!$D$1:$E$9,2,0)</f>
        <v>02</v>
      </c>
      <c r="E907" s="0" t="str">
        <f aca="false">VLOOKUP(B907,Nomenclature!$J$1:$K$97,2,0)</f>
        <v>56</v>
      </c>
      <c r="F907" s="0" t="str">
        <f aca="false">CONCATENATE(D907,E907)</f>
        <v>0256</v>
      </c>
      <c r="G907" s="30" t="n">
        <v>6.022215619</v>
      </c>
      <c r="H907" s="28" t="n">
        <v>6.022215619</v>
      </c>
      <c r="I907" s="28" t="n">
        <v>6.022215619</v>
      </c>
      <c r="J907" s="28" t="n">
        <v>6.022215619</v>
      </c>
      <c r="K907" s="28" t="n">
        <v>6.022215619</v>
      </c>
      <c r="L907" s="28" t="n">
        <v>6.022215619</v>
      </c>
    </row>
    <row r="908" customFormat="false" ht="15.8" hidden="false" customHeight="false" outlineLevel="0" collapsed="false">
      <c r="A908" s="24" t="s">
        <v>14</v>
      </c>
      <c r="B908" s="24" t="s">
        <v>74</v>
      </c>
      <c r="C908" s="24" t="s">
        <v>1657</v>
      </c>
      <c r="D908" s="0" t="str">
        <f aca="false">VLOOKUP(A908,Nomenclature!$D$1:$E$9,2,0)</f>
        <v>02</v>
      </c>
      <c r="E908" s="0" t="str">
        <f aca="false">VLOOKUP(B908,Nomenclature!$J$1:$K$97,2,0)</f>
        <v>57</v>
      </c>
      <c r="F908" s="0" t="str">
        <f aca="false">CONCATENATE(D908,E908)</f>
        <v>0257</v>
      </c>
      <c r="G908" s="30" t="n">
        <v>6.022215619</v>
      </c>
      <c r="H908" s="28" t="n">
        <v>6.022215619</v>
      </c>
      <c r="I908" s="28" t="n">
        <v>6.022215619</v>
      </c>
      <c r="J908" s="28" t="n">
        <v>6.022215619</v>
      </c>
      <c r="K908" s="28" t="n">
        <v>6.022215619</v>
      </c>
      <c r="L908" s="28" t="n">
        <v>6.022215619</v>
      </c>
    </row>
    <row r="909" customFormat="false" ht="15.8" hidden="false" customHeight="false" outlineLevel="0" collapsed="false">
      <c r="A909" s="24" t="s">
        <v>14</v>
      </c>
      <c r="B909" s="24" t="s">
        <v>75</v>
      </c>
      <c r="C909" s="24" t="s">
        <v>1657</v>
      </c>
      <c r="D909" s="0" t="str">
        <f aca="false">VLOOKUP(A909,Nomenclature!$D$1:$E$9,2,0)</f>
        <v>02</v>
      </c>
      <c r="E909" s="0" t="str">
        <f aca="false">VLOOKUP(B909,Nomenclature!$J$1:$K$97,2,0)</f>
        <v>58</v>
      </c>
      <c r="F909" s="0" t="str">
        <f aca="false">CONCATENATE(D909,E909)</f>
        <v>0258</v>
      </c>
      <c r="G909" s="30" t="n">
        <v>6.44611394893947</v>
      </c>
      <c r="H909" s="28" t="n">
        <v>6.44611394893947</v>
      </c>
      <c r="I909" s="28" t="n">
        <v>6.44611394893947</v>
      </c>
      <c r="J909" s="28" t="n">
        <v>6.44611394893947</v>
      </c>
      <c r="K909" s="28" t="n">
        <v>6.44611394893947</v>
      </c>
      <c r="L909" s="28" t="n">
        <v>6.44611394893947</v>
      </c>
    </row>
    <row r="910" customFormat="false" ht="15.8" hidden="false" customHeight="false" outlineLevel="0" collapsed="false">
      <c r="A910" s="24" t="s">
        <v>14</v>
      </c>
      <c r="B910" s="24" t="s">
        <v>76</v>
      </c>
      <c r="C910" s="24" t="s">
        <v>1657</v>
      </c>
      <c r="D910" s="0" t="str">
        <f aca="false">VLOOKUP(A910,Nomenclature!$D$1:$E$9,2,0)</f>
        <v>02</v>
      </c>
      <c r="E910" s="0" t="str">
        <f aca="false">VLOOKUP(B910,Nomenclature!$J$1:$K$97,2,0)</f>
        <v>62</v>
      </c>
      <c r="F910" s="0" t="str">
        <f aca="false">CONCATENATE(D910,E910)</f>
        <v>0262</v>
      </c>
      <c r="G910" s="30" t="n">
        <v>7.119481212</v>
      </c>
      <c r="H910" s="28" t="n">
        <v>7.119481212</v>
      </c>
      <c r="I910" s="28" t="n">
        <v>7.119481212</v>
      </c>
      <c r="J910" s="28" t="n">
        <v>7.119481212</v>
      </c>
      <c r="K910" s="28" t="n">
        <v>7.119481212</v>
      </c>
      <c r="L910" s="28" t="n">
        <v>7.119481212</v>
      </c>
    </row>
    <row r="911" customFormat="false" ht="15.8" hidden="false" customHeight="false" outlineLevel="0" collapsed="false">
      <c r="A911" s="24" t="s">
        <v>14</v>
      </c>
      <c r="B911" s="24" t="s">
        <v>77</v>
      </c>
      <c r="C911" s="24" t="s">
        <v>1657</v>
      </c>
      <c r="D911" s="0" t="str">
        <f aca="false">VLOOKUP(A911,Nomenclature!$D$1:$E$9,2,0)</f>
        <v>02</v>
      </c>
      <c r="E911" s="0" t="str">
        <f aca="false">VLOOKUP(B911,Nomenclature!$J$1:$K$97,2,0)</f>
        <v>67</v>
      </c>
      <c r="F911" s="0" t="str">
        <f aca="false">CONCATENATE(D911,E911)</f>
        <v>0267</v>
      </c>
      <c r="G911" s="30" t="n">
        <v>7.47420311599999</v>
      </c>
      <c r="H911" s="28" t="n">
        <v>7.47420311599999</v>
      </c>
      <c r="I911" s="28" t="n">
        <v>7.47420311599999</v>
      </c>
      <c r="J911" s="28" t="n">
        <v>7.47420311599999</v>
      </c>
      <c r="K911" s="28" t="n">
        <v>7.47420311599999</v>
      </c>
      <c r="L911" s="28" t="n">
        <v>7.47420311599999</v>
      </c>
    </row>
    <row r="912" customFormat="false" ht="15.8" hidden="false" customHeight="false" outlineLevel="0" collapsed="false">
      <c r="A912" s="24" t="s">
        <v>14</v>
      </c>
      <c r="B912" s="24" t="s">
        <v>78</v>
      </c>
      <c r="C912" s="24" t="s">
        <v>1657</v>
      </c>
      <c r="D912" s="0" t="str">
        <f aca="false">VLOOKUP(A912,Nomenclature!$D$1:$E$9,2,0)</f>
        <v>02</v>
      </c>
      <c r="E912" s="0" t="str">
        <f aca="false">VLOOKUP(B912,Nomenclature!$J$1:$K$97,2,0)</f>
        <v>68</v>
      </c>
      <c r="F912" s="0" t="str">
        <f aca="false">CONCATENATE(D912,E912)</f>
        <v>0268</v>
      </c>
      <c r="G912" s="30" t="n">
        <v>7.474203116</v>
      </c>
      <c r="H912" s="28" t="n">
        <v>7.474203116</v>
      </c>
      <c r="I912" s="28" t="n">
        <v>7.474203116</v>
      </c>
      <c r="J912" s="28" t="n">
        <v>7.474203116</v>
      </c>
      <c r="K912" s="28" t="n">
        <v>7.474203116</v>
      </c>
      <c r="L912" s="28" t="n">
        <v>7.474203116</v>
      </c>
    </row>
    <row r="913" customFormat="false" ht="15.8" hidden="false" customHeight="false" outlineLevel="0" collapsed="false">
      <c r="A913" s="24" t="s">
        <v>14</v>
      </c>
      <c r="B913" s="24" t="s">
        <v>79</v>
      </c>
      <c r="C913" s="24" t="s">
        <v>1657</v>
      </c>
      <c r="D913" s="0" t="str">
        <f aca="false">VLOOKUP(A913,Nomenclature!$D$1:$E$9,2,0)</f>
        <v>02</v>
      </c>
      <c r="E913" s="0" t="str">
        <f aca="false">VLOOKUP(B913,Nomenclature!$J$1:$K$97,2,0)</f>
        <v>69</v>
      </c>
      <c r="F913" s="0" t="str">
        <f aca="false">CONCATENATE(D913,E913)</f>
        <v>0269</v>
      </c>
      <c r="G913" s="30" t="n">
        <v>7.474203116</v>
      </c>
      <c r="H913" s="28" t="n">
        <v>7.474203116</v>
      </c>
      <c r="I913" s="28" t="n">
        <v>7.474203116</v>
      </c>
      <c r="J913" s="28" t="n">
        <v>7.474203116</v>
      </c>
      <c r="K913" s="28" t="n">
        <v>7.474203116</v>
      </c>
      <c r="L913" s="28" t="n">
        <v>7.474203116</v>
      </c>
    </row>
    <row r="914" customFormat="false" ht="15.8" hidden="false" customHeight="false" outlineLevel="0" collapsed="false">
      <c r="A914" s="24" t="s">
        <v>14</v>
      </c>
      <c r="B914" s="24" t="s">
        <v>80</v>
      </c>
      <c r="C914" s="24" t="s">
        <v>1657</v>
      </c>
      <c r="D914" s="0" t="str">
        <f aca="false">VLOOKUP(A914,Nomenclature!$D$1:$E$9,2,0)</f>
        <v>02</v>
      </c>
      <c r="E914" s="0" t="str">
        <f aca="false">VLOOKUP(B914,Nomenclature!$J$1:$K$97,2,0)</f>
        <v>70</v>
      </c>
      <c r="F914" s="0" t="str">
        <f aca="false">CONCATENATE(D914,E914)</f>
        <v>0270</v>
      </c>
      <c r="G914" s="30" t="n">
        <v>6.022215619</v>
      </c>
      <c r="H914" s="28" t="n">
        <v>6.022215619</v>
      </c>
      <c r="I914" s="28" t="n">
        <v>6.022215619</v>
      </c>
      <c r="J914" s="28" t="n">
        <v>6.022215619</v>
      </c>
      <c r="K914" s="28" t="n">
        <v>6.022215619</v>
      </c>
      <c r="L914" s="28" t="n">
        <v>6.022215619</v>
      </c>
    </row>
    <row r="915" customFormat="false" ht="15.8" hidden="false" customHeight="false" outlineLevel="0" collapsed="false">
      <c r="A915" s="24" t="s">
        <v>14</v>
      </c>
      <c r="B915" s="24" t="s">
        <v>81</v>
      </c>
      <c r="C915" s="24" t="s">
        <v>1657</v>
      </c>
      <c r="D915" s="0" t="str">
        <f aca="false">VLOOKUP(A915,Nomenclature!$D$1:$E$9,2,0)</f>
        <v>02</v>
      </c>
      <c r="E915" s="0" t="str">
        <f aca="false">VLOOKUP(B915,Nomenclature!$J$1:$K$97,2,0)</f>
        <v>71</v>
      </c>
      <c r="F915" s="0" t="str">
        <f aca="false">CONCATENATE(D915,E915)</f>
        <v>0271</v>
      </c>
      <c r="G915" s="30" t="n">
        <v>6.022215619</v>
      </c>
      <c r="H915" s="28" t="n">
        <v>6.022215619</v>
      </c>
      <c r="I915" s="28" t="n">
        <v>6.022215619</v>
      </c>
      <c r="J915" s="28" t="n">
        <v>6.022215619</v>
      </c>
      <c r="K915" s="28" t="n">
        <v>6.022215619</v>
      </c>
      <c r="L915" s="28" t="n">
        <v>6.022215619</v>
      </c>
    </row>
    <row r="916" customFormat="false" ht="15.8" hidden="false" customHeight="false" outlineLevel="0" collapsed="false">
      <c r="A916" s="24" t="s">
        <v>14</v>
      </c>
      <c r="B916" s="24" t="s">
        <v>82</v>
      </c>
      <c r="C916" s="24" t="s">
        <v>1657</v>
      </c>
      <c r="D916" s="0" t="str">
        <f aca="false">VLOOKUP(A916,Nomenclature!$D$1:$E$9,2,0)</f>
        <v>02</v>
      </c>
      <c r="E916" s="0" t="str">
        <f aca="false">VLOOKUP(B916,Nomenclature!$J$1:$K$97,2,0)</f>
        <v>72</v>
      </c>
      <c r="F916" s="0" t="str">
        <f aca="false">CONCATENATE(D916,E916)</f>
        <v>0272</v>
      </c>
      <c r="G916" s="30" t="n">
        <v>7.15261116550525</v>
      </c>
      <c r="H916" s="28" t="n">
        <v>7.15261116550525</v>
      </c>
      <c r="I916" s="28" t="n">
        <v>7.15261116550525</v>
      </c>
      <c r="J916" s="28" t="n">
        <v>7.15261116550525</v>
      </c>
      <c r="K916" s="28" t="n">
        <v>7.15261116550525</v>
      </c>
      <c r="L916" s="28" t="n">
        <v>7.15261116550525</v>
      </c>
    </row>
    <row r="917" customFormat="false" ht="15.8" hidden="false" customHeight="false" outlineLevel="0" collapsed="false">
      <c r="A917" s="24" t="s">
        <v>14</v>
      </c>
      <c r="B917" s="24" t="s">
        <v>83</v>
      </c>
      <c r="C917" s="24" t="s">
        <v>1657</v>
      </c>
      <c r="D917" s="0" t="str">
        <f aca="false">VLOOKUP(A917,Nomenclature!$D$1:$E$9,2,0)</f>
        <v>02</v>
      </c>
      <c r="E917" s="0" t="str">
        <f aca="false">VLOOKUP(B917,Nomenclature!$J$1:$K$97,2,0)</f>
        <v>77</v>
      </c>
      <c r="F917" s="0" t="str">
        <f aca="false">CONCATENATE(D917,E917)</f>
        <v>0277</v>
      </c>
      <c r="G917" s="30" t="n">
        <v>8.188203278</v>
      </c>
      <c r="H917" s="28" t="n">
        <v>8.188203278</v>
      </c>
      <c r="I917" s="28" t="n">
        <v>8.188203278</v>
      </c>
      <c r="J917" s="28" t="n">
        <v>8.188203278</v>
      </c>
      <c r="K917" s="28" t="n">
        <v>8.188203278</v>
      </c>
      <c r="L917" s="28" t="n">
        <v>8.188203278</v>
      </c>
    </row>
    <row r="918" customFormat="false" ht="15.8" hidden="false" customHeight="false" outlineLevel="0" collapsed="false">
      <c r="A918" s="24" t="s">
        <v>14</v>
      </c>
      <c r="B918" s="24" t="s">
        <v>84</v>
      </c>
      <c r="C918" s="24" t="s">
        <v>1657</v>
      </c>
      <c r="D918" s="0" t="str">
        <f aca="false">VLOOKUP(A918,Nomenclature!$D$1:$E$9,2,0)</f>
        <v>02</v>
      </c>
      <c r="E918" s="0" t="str">
        <f aca="false">VLOOKUP(B918,Nomenclature!$J$1:$K$97,2,0)</f>
        <v>78</v>
      </c>
      <c r="F918" s="0" t="str">
        <f aca="false">CONCATENATE(D918,E918)</f>
        <v>0278</v>
      </c>
      <c r="G918" s="30" t="n">
        <v>8.188203278</v>
      </c>
      <c r="H918" s="28" t="n">
        <v>8.188203278</v>
      </c>
      <c r="I918" s="28" t="n">
        <v>8.188203278</v>
      </c>
      <c r="J918" s="28" t="n">
        <v>8.188203278</v>
      </c>
      <c r="K918" s="28" t="n">
        <v>8.188203278</v>
      </c>
      <c r="L918" s="28" t="n">
        <v>8.188203278</v>
      </c>
    </row>
    <row r="919" customFormat="false" ht="15.8" hidden="false" customHeight="false" outlineLevel="0" collapsed="false">
      <c r="A919" s="24" t="s">
        <v>14</v>
      </c>
      <c r="B919" s="24" t="s">
        <v>85</v>
      </c>
      <c r="C919" s="24" t="s">
        <v>1657</v>
      </c>
      <c r="D919" s="0" t="str">
        <f aca="false">VLOOKUP(A919,Nomenclature!$D$1:$E$9,2,0)</f>
        <v>02</v>
      </c>
      <c r="E919" s="0" t="str">
        <f aca="false">VLOOKUP(B919,Nomenclature!$J$1:$K$97,2,0)</f>
        <v>79</v>
      </c>
      <c r="F919" s="0" t="str">
        <f aca="false">CONCATENATE(D919,E919)</f>
        <v>0279</v>
      </c>
      <c r="G919" s="30" t="n">
        <v>7.119481212</v>
      </c>
      <c r="H919" s="28" t="n">
        <v>7.119481212</v>
      </c>
      <c r="I919" s="28" t="n">
        <v>7.119481212</v>
      </c>
      <c r="J919" s="28" t="n">
        <v>7.119481212</v>
      </c>
      <c r="K919" s="28" t="n">
        <v>7.119481212</v>
      </c>
      <c r="L919" s="28" t="n">
        <v>7.119481212</v>
      </c>
    </row>
    <row r="920" customFormat="false" ht="15.8" hidden="false" customHeight="false" outlineLevel="0" collapsed="false">
      <c r="A920" s="24" t="s">
        <v>15</v>
      </c>
      <c r="B920" s="24" t="s">
        <v>86</v>
      </c>
      <c r="C920" s="24" t="s">
        <v>1657</v>
      </c>
      <c r="D920" s="0" t="str">
        <f aca="false">VLOOKUP(A920,Nomenclature!$D$1:$E$9,2,0)</f>
        <v>03</v>
      </c>
      <c r="E920" s="0" t="str">
        <f aca="false">VLOOKUP(B920,Nomenclature!$J$1:$K$97,2,0)</f>
        <v>09</v>
      </c>
      <c r="F920" s="0" t="str">
        <f aca="false">CONCATENATE(D920,E920)</f>
        <v>0309</v>
      </c>
      <c r="G920" s="30" t="n">
        <v>0</v>
      </c>
      <c r="H920" s="28" t="n">
        <v>0</v>
      </c>
      <c r="I920" s="28" t="n">
        <v>0</v>
      </c>
      <c r="J920" s="28" t="n">
        <v>0</v>
      </c>
      <c r="K920" s="28" t="n">
        <v>0</v>
      </c>
      <c r="L920" s="28" t="n">
        <v>0</v>
      </c>
    </row>
    <row r="921" customFormat="false" ht="15.8" hidden="false" customHeight="false" outlineLevel="0" collapsed="false">
      <c r="A921" s="24" t="s">
        <v>15</v>
      </c>
      <c r="B921" s="24" t="s">
        <v>87</v>
      </c>
      <c r="C921" s="24" t="s">
        <v>1657</v>
      </c>
      <c r="D921" s="0" t="str">
        <f aca="false">VLOOKUP(A921,Nomenclature!$D$1:$E$9,2,0)</f>
        <v>03</v>
      </c>
      <c r="E921" s="0" t="str">
        <f aca="false">VLOOKUP(B921,Nomenclature!$J$1:$K$97,2,0)</f>
        <v>12</v>
      </c>
      <c r="F921" s="0" t="str">
        <f aca="false">CONCATENATE(D921,E921)</f>
        <v>0312</v>
      </c>
      <c r="G921" s="30" t="n">
        <v>0.61</v>
      </c>
      <c r="H921" s="28" t="n">
        <v>0.61</v>
      </c>
      <c r="I921" s="28" t="n">
        <v>0.61</v>
      </c>
      <c r="J921" s="28" t="n">
        <v>0.61</v>
      </c>
      <c r="K921" s="28" t="n">
        <v>0.61</v>
      </c>
      <c r="L921" s="28" t="n">
        <v>0.61</v>
      </c>
    </row>
    <row r="922" customFormat="false" ht="15.8" hidden="false" customHeight="false" outlineLevel="0" collapsed="false">
      <c r="A922" s="24" t="s">
        <v>15</v>
      </c>
      <c r="B922" s="24" t="s">
        <v>88</v>
      </c>
      <c r="C922" s="24" t="s">
        <v>1657</v>
      </c>
      <c r="D922" s="0" t="str">
        <f aca="false">VLOOKUP(A922,Nomenclature!$D$1:$E$9,2,0)</f>
        <v>03</v>
      </c>
      <c r="E922" s="0" t="str">
        <f aca="false">VLOOKUP(B922,Nomenclature!$J$1:$K$97,2,0)</f>
        <v>15</v>
      </c>
      <c r="F922" s="0" t="str">
        <f aca="false">CONCATENATE(D922,E922)</f>
        <v>0315</v>
      </c>
      <c r="G922" s="30" t="n">
        <v>11.7590908823196</v>
      </c>
      <c r="H922" s="28" t="n">
        <v>11.7590908823196</v>
      </c>
      <c r="I922" s="28" t="n">
        <v>11.7590908823196</v>
      </c>
      <c r="J922" s="28" t="n">
        <v>11.7590908823196</v>
      </c>
      <c r="K922" s="28" t="n">
        <v>11.7590908823196</v>
      </c>
      <c r="L922" s="28" t="n">
        <v>11.7590908823196</v>
      </c>
    </row>
    <row r="923" customFormat="false" ht="15.8" hidden="false" customHeight="false" outlineLevel="0" collapsed="false">
      <c r="A923" s="24" t="s">
        <v>15</v>
      </c>
      <c r="B923" s="24" t="s">
        <v>89</v>
      </c>
      <c r="C923" s="24" t="s">
        <v>1657</v>
      </c>
      <c r="D923" s="0" t="str">
        <f aca="false">VLOOKUP(A923,Nomenclature!$D$1:$E$9,2,0)</f>
        <v>03</v>
      </c>
      <c r="E923" s="0" t="str">
        <f aca="false">VLOOKUP(B923,Nomenclature!$J$1:$K$97,2,0)</f>
        <v>17</v>
      </c>
      <c r="F923" s="0" t="str">
        <f aca="false">CONCATENATE(D923,E923)</f>
        <v>0317</v>
      </c>
      <c r="G923" s="30" t="n">
        <v>0</v>
      </c>
      <c r="H923" s="28" t="n">
        <v>0</v>
      </c>
      <c r="I923" s="28" t="n">
        <v>0</v>
      </c>
      <c r="J923" s="28" t="n">
        <v>0</v>
      </c>
      <c r="K923" s="28" t="n">
        <v>0</v>
      </c>
      <c r="L923" s="28" t="n">
        <v>0</v>
      </c>
    </row>
    <row r="924" customFormat="false" ht="15.8" hidden="false" customHeight="false" outlineLevel="0" collapsed="false">
      <c r="A924" s="24" t="s">
        <v>15</v>
      </c>
      <c r="B924" s="24" t="s">
        <v>90</v>
      </c>
      <c r="C924" s="24" t="s">
        <v>1657</v>
      </c>
      <c r="D924" s="0" t="str">
        <f aca="false">VLOOKUP(A924,Nomenclature!$D$1:$E$9,2,0)</f>
        <v>03</v>
      </c>
      <c r="E924" s="0" t="str">
        <f aca="false">VLOOKUP(B924,Nomenclature!$J$1:$K$97,2,0)</f>
        <v>19</v>
      </c>
      <c r="F924" s="0" t="str">
        <f aca="false">CONCATENATE(D924,E924)</f>
        <v>0319</v>
      </c>
      <c r="G924" s="30" t="n">
        <v>0</v>
      </c>
      <c r="H924" s="28" t="n">
        <v>0</v>
      </c>
      <c r="I924" s="28" t="n">
        <v>0</v>
      </c>
      <c r="J924" s="28" t="n">
        <v>0</v>
      </c>
      <c r="K924" s="28" t="n">
        <v>0</v>
      </c>
      <c r="L924" s="28" t="n">
        <v>0</v>
      </c>
    </row>
    <row r="925" customFormat="false" ht="15.8" hidden="false" customHeight="false" outlineLevel="0" collapsed="false">
      <c r="A925" s="24" t="s">
        <v>15</v>
      </c>
      <c r="B925" s="24" t="s">
        <v>91</v>
      </c>
      <c r="C925" s="24" t="s">
        <v>1657</v>
      </c>
      <c r="D925" s="0" t="str">
        <f aca="false">VLOOKUP(A925,Nomenclature!$D$1:$E$9,2,0)</f>
        <v>03</v>
      </c>
      <c r="E925" s="0" t="str">
        <f aca="false">VLOOKUP(B925,Nomenclature!$J$1:$K$97,2,0)</f>
        <v>26</v>
      </c>
      <c r="F925" s="0" t="str">
        <f aca="false">CONCATENATE(D925,E925)</f>
        <v>0326</v>
      </c>
      <c r="G925" s="30" t="n">
        <v>42.4527232302658</v>
      </c>
      <c r="H925" s="28" t="n">
        <v>42.4527232302658</v>
      </c>
      <c r="I925" s="28" t="n">
        <v>42.4527232302658</v>
      </c>
      <c r="J925" s="28" t="n">
        <v>42.4527232302658</v>
      </c>
      <c r="K925" s="28" t="n">
        <v>42.4527232302658</v>
      </c>
      <c r="L925" s="28" t="n">
        <v>42.4527232302658</v>
      </c>
    </row>
    <row r="926" customFormat="false" ht="15.8" hidden="false" customHeight="false" outlineLevel="0" collapsed="false">
      <c r="A926" s="24" t="s">
        <v>15</v>
      </c>
      <c r="B926" s="24" t="s">
        <v>92</v>
      </c>
      <c r="C926" s="24" t="s">
        <v>1657</v>
      </c>
      <c r="D926" s="0" t="str">
        <f aca="false">VLOOKUP(A926,Nomenclature!$D$1:$E$9,2,0)</f>
        <v>03</v>
      </c>
      <c r="E926" s="0" t="str">
        <f aca="false">VLOOKUP(B926,Nomenclature!$J$1:$K$97,2,0)</f>
        <v>27</v>
      </c>
      <c r="F926" s="0" t="str">
        <f aca="false">CONCATENATE(D926,E926)</f>
        <v>0327</v>
      </c>
      <c r="G926" s="30" t="n">
        <v>0</v>
      </c>
      <c r="H926" s="28" t="n">
        <v>0</v>
      </c>
      <c r="I926" s="28" t="n">
        <v>0</v>
      </c>
      <c r="J926" s="28" t="n">
        <v>0</v>
      </c>
      <c r="K926" s="28" t="n">
        <v>0</v>
      </c>
      <c r="L926" s="28" t="n">
        <v>0</v>
      </c>
    </row>
    <row r="927" customFormat="false" ht="15.8" hidden="false" customHeight="false" outlineLevel="0" collapsed="false">
      <c r="A927" s="24" t="s">
        <v>15</v>
      </c>
      <c r="B927" s="24" t="s">
        <v>93</v>
      </c>
      <c r="C927" s="24" t="s">
        <v>1657</v>
      </c>
      <c r="D927" s="0" t="str">
        <f aca="false">VLOOKUP(A927,Nomenclature!$D$1:$E$9,2,0)</f>
        <v>03</v>
      </c>
      <c r="E927" s="0" t="str">
        <f aca="false">VLOOKUP(B927,Nomenclature!$J$1:$K$97,2,0)</f>
        <v>28</v>
      </c>
      <c r="F927" s="0" t="str">
        <f aca="false">CONCATENATE(D927,E927)</f>
        <v>0328</v>
      </c>
      <c r="G927" s="30" t="n">
        <v>166.56</v>
      </c>
      <c r="H927" s="28" t="n">
        <v>166.56</v>
      </c>
      <c r="I927" s="28" t="n">
        <v>166.56</v>
      </c>
      <c r="J927" s="28" t="n">
        <v>166.56</v>
      </c>
      <c r="K927" s="28" t="n">
        <v>166.56</v>
      </c>
      <c r="L927" s="28" t="n">
        <v>166.56</v>
      </c>
    </row>
    <row r="928" customFormat="false" ht="15.8" hidden="false" customHeight="false" outlineLevel="0" collapsed="false">
      <c r="A928" s="24" t="s">
        <v>15</v>
      </c>
      <c r="B928" s="24" t="s">
        <v>94</v>
      </c>
      <c r="C928" s="24" t="s">
        <v>1657</v>
      </c>
      <c r="D928" s="0" t="str">
        <f aca="false">VLOOKUP(A928,Nomenclature!$D$1:$E$9,2,0)</f>
        <v>03</v>
      </c>
      <c r="E928" s="0" t="str">
        <f aca="false">VLOOKUP(B928,Nomenclature!$J$1:$K$97,2,0)</f>
        <v>41</v>
      </c>
      <c r="F928" s="0" t="str">
        <f aca="false">CONCATENATE(D928,E928)</f>
        <v>0341</v>
      </c>
      <c r="G928" s="30" t="n">
        <v>10.29</v>
      </c>
      <c r="H928" s="28" t="n">
        <v>10.29</v>
      </c>
      <c r="I928" s="28" t="n">
        <v>10.29</v>
      </c>
      <c r="J928" s="28" t="n">
        <v>10.29</v>
      </c>
      <c r="K928" s="28" t="n">
        <v>10.29</v>
      </c>
      <c r="L928" s="28" t="n">
        <v>10.29</v>
      </c>
    </row>
    <row r="929" customFormat="false" ht="15.8" hidden="false" customHeight="false" outlineLevel="0" collapsed="false">
      <c r="A929" s="24" t="s">
        <v>15</v>
      </c>
      <c r="B929" s="24" t="s">
        <v>95</v>
      </c>
      <c r="C929" s="24" t="s">
        <v>1657</v>
      </c>
      <c r="D929" s="0" t="str">
        <f aca="false">VLOOKUP(A929,Nomenclature!$D$1:$E$9,2,0)</f>
        <v>03</v>
      </c>
      <c r="E929" s="0" t="str">
        <f aca="false">VLOOKUP(B929,Nomenclature!$J$1:$K$97,2,0)</f>
        <v>63</v>
      </c>
      <c r="F929" s="0" t="str">
        <f aca="false">CONCATENATE(D929,E929)</f>
        <v>0363</v>
      </c>
      <c r="G929" s="30" t="n">
        <v>0</v>
      </c>
      <c r="H929" s="28" t="n">
        <v>0</v>
      </c>
      <c r="I929" s="28" t="n">
        <v>0</v>
      </c>
      <c r="J929" s="28" t="n">
        <v>0</v>
      </c>
      <c r="K929" s="28" t="n">
        <v>0</v>
      </c>
      <c r="L929" s="28" t="n">
        <v>0</v>
      </c>
    </row>
    <row r="930" customFormat="false" ht="15.8" hidden="false" customHeight="false" outlineLevel="0" collapsed="false">
      <c r="A930" s="24" t="s">
        <v>15</v>
      </c>
      <c r="B930" s="24" t="s">
        <v>96</v>
      </c>
      <c r="C930" s="24" t="s">
        <v>1657</v>
      </c>
      <c r="D930" s="0" t="str">
        <f aca="false">VLOOKUP(A930,Nomenclature!$D$1:$E$9,2,0)</f>
        <v>03</v>
      </c>
      <c r="E930" s="0" t="str">
        <f aca="false">VLOOKUP(B930,Nomenclature!$J$1:$K$97,2,0)</f>
        <v>64</v>
      </c>
      <c r="F930" s="0" t="str">
        <f aca="false">CONCATENATE(D930,E930)</f>
        <v>0364</v>
      </c>
      <c r="G930" s="30" t="n">
        <v>0</v>
      </c>
      <c r="H930" s="28" t="n">
        <v>0</v>
      </c>
      <c r="I930" s="28" t="n">
        <v>0</v>
      </c>
      <c r="J930" s="28" t="n">
        <v>0</v>
      </c>
      <c r="K930" s="28" t="n">
        <v>0</v>
      </c>
      <c r="L930" s="28" t="n">
        <v>0</v>
      </c>
    </row>
    <row r="931" customFormat="false" ht="15.8" hidden="false" customHeight="false" outlineLevel="0" collapsed="false">
      <c r="A931" s="24" t="s">
        <v>15</v>
      </c>
      <c r="B931" s="24" t="s">
        <v>97</v>
      </c>
      <c r="C931" s="24" t="s">
        <v>1657</v>
      </c>
      <c r="D931" s="0" t="str">
        <f aca="false">VLOOKUP(A931,Nomenclature!$D$1:$E$9,2,0)</f>
        <v>03</v>
      </c>
      <c r="E931" s="0" t="str">
        <f aca="false">VLOOKUP(B931,Nomenclature!$J$1:$K$97,2,0)</f>
        <v>66</v>
      </c>
      <c r="F931" s="0" t="str">
        <f aca="false">CONCATENATE(D931,E931)</f>
        <v>0366</v>
      </c>
      <c r="G931" s="30" t="n">
        <v>0</v>
      </c>
      <c r="H931" s="28" t="n">
        <v>0</v>
      </c>
      <c r="I931" s="28" t="n">
        <v>0</v>
      </c>
      <c r="J931" s="28" t="n">
        <v>0</v>
      </c>
      <c r="K931" s="28" t="n">
        <v>0</v>
      </c>
      <c r="L931" s="28" t="n">
        <v>0</v>
      </c>
    </row>
    <row r="932" customFormat="false" ht="15.8" hidden="false" customHeight="false" outlineLevel="0" collapsed="false">
      <c r="A932" s="24" t="s">
        <v>15</v>
      </c>
      <c r="B932" s="24" t="s">
        <v>98</v>
      </c>
      <c r="C932" s="24" t="s">
        <v>1657</v>
      </c>
      <c r="D932" s="0" t="str">
        <f aca="false">VLOOKUP(A932,Nomenclature!$D$1:$E$9,2,0)</f>
        <v>03</v>
      </c>
      <c r="E932" s="0" t="str">
        <f aca="false">VLOOKUP(B932,Nomenclature!$J$1:$K$97,2,0)</f>
        <v>73</v>
      </c>
      <c r="F932" s="0" t="str">
        <f aca="false">CONCATENATE(D932,E932)</f>
        <v>0373</v>
      </c>
      <c r="G932" s="30" t="n">
        <v>0</v>
      </c>
      <c r="H932" s="28" t="n">
        <v>0</v>
      </c>
      <c r="I932" s="28" t="n">
        <v>0</v>
      </c>
      <c r="J932" s="28" t="n">
        <v>0</v>
      </c>
      <c r="K932" s="28" t="n">
        <v>0</v>
      </c>
      <c r="L932" s="28" t="n">
        <v>0</v>
      </c>
    </row>
    <row r="933" customFormat="false" ht="15.8" hidden="false" customHeight="false" outlineLevel="0" collapsed="false">
      <c r="A933" s="24" t="s">
        <v>15</v>
      </c>
      <c r="B933" s="24" t="s">
        <v>99</v>
      </c>
      <c r="C933" s="24" t="s">
        <v>1657</v>
      </c>
      <c r="D933" s="0" t="str">
        <f aca="false">VLOOKUP(A933,Nomenclature!$D$1:$E$9,2,0)</f>
        <v>03</v>
      </c>
      <c r="E933" s="0" t="str">
        <f aca="false">VLOOKUP(B933,Nomenclature!$J$1:$K$97,2,0)</f>
        <v>74</v>
      </c>
      <c r="F933" s="0" t="str">
        <f aca="false">CONCATENATE(D933,E933)</f>
        <v>0374</v>
      </c>
      <c r="G933" s="30" t="n">
        <v>0</v>
      </c>
      <c r="H933" s="28" t="n">
        <v>0</v>
      </c>
      <c r="I933" s="28" t="n">
        <v>0</v>
      </c>
      <c r="J933" s="28" t="n">
        <v>0</v>
      </c>
      <c r="K933" s="28" t="n">
        <v>0</v>
      </c>
      <c r="L933" s="28" t="n">
        <v>0</v>
      </c>
    </row>
    <row r="934" customFormat="false" ht="15.8" hidden="false" customHeight="false" outlineLevel="0" collapsed="false">
      <c r="A934" s="24" t="s">
        <v>15</v>
      </c>
      <c r="B934" s="24" t="s">
        <v>100</v>
      </c>
      <c r="C934" s="24" t="s">
        <v>1657</v>
      </c>
      <c r="D934" s="0" t="str">
        <f aca="false">VLOOKUP(A934,Nomenclature!$D$1:$E$9,2,0)</f>
        <v>03</v>
      </c>
      <c r="E934" s="0" t="str">
        <f aca="false">VLOOKUP(B934,Nomenclature!$J$1:$K$97,2,0)</f>
        <v>75</v>
      </c>
      <c r="F934" s="0" t="str">
        <f aca="false">CONCATENATE(D934,E934)</f>
        <v>0375</v>
      </c>
      <c r="G934" s="30" t="n">
        <v>0</v>
      </c>
      <c r="H934" s="28" t="n">
        <v>0</v>
      </c>
      <c r="I934" s="28" t="n">
        <v>0</v>
      </c>
      <c r="J934" s="28" t="n">
        <v>0</v>
      </c>
      <c r="K934" s="28" t="n">
        <v>0</v>
      </c>
      <c r="L934" s="28" t="n">
        <v>0</v>
      </c>
    </row>
    <row r="935" customFormat="false" ht="15.8" hidden="false" customHeight="false" outlineLevel="0" collapsed="false">
      <c r="A935" s="24" t="s">
        <v>15</v>
      </c>
      <c r="B935" s="24" t="s">
        <v>101</v>
      </c>
      <c r="C935" s="24" t="s">
        <v>1657</v>
      </c>
      <c r="D935" s="0" t="str">
        <f aca="false">VLOOKUP(A935,Nomenclature!$D$1:$E$9,2,0)</f>
        <v>03</v>
      </c>
      <c r="E935" s="0" t="str">
        <f aca="false">VLOOKUP(B935,Nomenclature!$J$1:$K$97,2,0)</f>
        <v>76</v>
      </c>
      <c r="F935" s="0" t="str">
        <f aca="false">CONCATENATE(D935,E935)</f>
        <v>0376</v>
      </c>
      <c r="G935" s="30" t="n">
        <v>166.56</v>
      </c>
      <c r="H935" s="28" t="n">
        <v>166.56</v>
      </c>
      <c r="I935" s="28" t="n">
        <v>166.56</v>
      </c>
      <c r="J935" s="28" t="n">
        <v>166.56</v>
      </c>
      <c r="K935" s="28" t="n">
        <v>166.56</v>
      </c>
      <c r="L935" s="28" t="n">
        <v>166.56</v>
      </c>
    </row>
    <row r="936" customFormat="false" ht="15.8" hidden="false" customHeight="false" outlineLevel="0" collapsed="false">
      <c r="A936" s="24" t="s">
        <v>15</v>
      </c>
      <c r="B936" s="24" t="s">
        <v>102</v>
      </c>
      <c r="C936" s="24" t="s">
        <v>1657</v>
      </c>
      <c r="D936" s="0" t="str">
        <f aca="false">VLOOKUP(A936,Nomenclature!$D$1:$E$9,2,0)</f>
        <v>03</v>
      </c>
      <c r="E936" s="0" t="str">
        <f aca="false">VLOOKUP(B936,Nomenclature!$J$1:$K$97,2,0)</f>
        <v>92</v>
      </c>
      <c r="F936" s="0" t="str">
        <f aca="false">CONCATENATE(D936,E936)</f>
        <v>0392</v>
      </c>
      <c r="G936" s="30" t="n">
        <v>10.29</v>
      </c>
      <c r="H936" s="28" t="n">
        <v>10.29</v>
      </c>
      <c r="I936" s="28" t="n">
        <v>10.29</v>
      </c>
      <c r="J936" s="28" t="n">
        <v>10.29</v>
      </c>
      <c r="K936" s="28" t="n">
        <v>10.29</v>
      </c>
      <c r="L936" s="28" t="n">
        <v>10.29</v>
      </c>
    </row>
    <row r="937" customFormat="false" ht="15.8" hidden="false" customHeight="false" outlineLevel="0" collapsed="false">
      <c r="A937" s="24" t="s">
        <v>15</v>
      </c>
      <c r="B937" s="24" t="s">
        <v>103</v>
      </c>
      <c r="C937" s="24" t="s">
        <v>1657</v>
      </c>
      <c r="D937" s="0" t="str">
        <f aca="false">VLOOKUP(A937,Nomenclature!$D$1:$E$9,2,0)</f>
        <v>03</v>
      </c>
      <c r="E937" s="0" t="str">
        <f aca="false">VLOOKUP(B937,Nomenclature!$J$1:$K$97,2,0)</f>
        <v>93</v>
      </c>
      <c r="F937" s="0" t="str">
        <f aca="false">CONCATENATE(D937,E937)</f>
        <v>0393</v>
      </c>
      <c r="G937" s="30" t="n">
        <v>10.29</v>
      </c>
      <c r="H937" s="28" t="n">
        <v>10.29</v>
      </c>
      <c r="I937" s="28" t="n">
        <v>10.29</v>
      </c>
      <c r="J937" s="28" t="n">
        <v>10.29</v>
      </c>
      <c r="K937" s="28" t="n">
        <v>10.29</v>
      </c>
      <c r="L937" s="28" t="n">
        <v>10.29</v>
      </c>
    </row>
    <row r="938" customFormat="false" ht="15.8" hidden="false" customHeight="false" outlineLevel="0" collapsed="false">
      <c r="A938" s="24" t="s">
        <v>15</v>
      </c>
      <c r="B938" s="24" t="s">
        <v>104</v>
      </c>
      <c r="C938" s="24" t="s">
        <v>1657</v>
      </c>
      <c r="D938" s="0" t="str">
        <f aca="false">VLOOKUP(A938,Nomenclature!$D$1:$E$9,2,0)</f>
        <v>03</v>
      </c>
      <c r="E938" s="0" t="str">
        <f aca="false">VLOOKUP(B938,Nomenclature!$J$1:$K$97,2,0)</f>
        <v>96</v>
      </c>
      <c r="F938" s="0" t="str">
        <f aca="false">CONCATENATE(D938,E938)</f>
        <v>0396</v>
      </c>
      <c r="G938" s="30" t="n">
        <v>0</v>
      </c>
      <c r="H938" s="28" t="n">
        <v>0</v>
      </c>
      <c r="I938" s="28" t="n">
        <v>0</v>
      </c>
      <c r="J938" s="28" t="n">
        <v>0</v>
      </c>
      <c r="K938" s="28" t="n">
        <v>0</v>
      </c>
      <c r="L938" s="28" t="n">
        <v>0</v>
      </c>
    </row>
    <row r="939" customFormat="false" ht="15.8" hidden="false" customHeight="false" outlineLevel="0" collapsed="false">
      <c r="A939" s="24" t="s">
        <v>16</v>
      </c>
      <c r="B939" s="24" t="s">
        <v>105</v>
      </c>
      <c r="C939" s="24" t="s">
        <v>1657</v>
      </c>
      <c r="D939" s="0" t="str">
        <f aca="false">VLOOKUP(A939,Nomenclature!$D$1:$E$9,2,0)</f>
        <v>04</v>
      </c>
      <c r="E939" s="0" t="str">
        <f aca="false">VLOOKUP(B939,Nomenclature!$J$1:$K$97,2,0)</f>
        <v>02</v>
      </c>
      <c r="F939" s="0" t="str">
        <f aca="false">CONCATENATE(D939,E939)</f>
        <v>0402</v>
      </c>
      <c r="G939" s="30" t="n">
        <v>4.4106</v>
      </c>
      <c r="H939" s="28" t="n">
        <v>4.4106</v>
      </c>
      <c r="I939" s="28" t="n">
        <v>4.4106</v>
      </c>
      <c r="J939" s="28" t="n">
        <v>4.4106</v>
      </c>
      <c r="K939" s="28" t="n">
        <v>4.4106</v>
      </c>
      <c r="L939" s="28" t="n">
        <v>4.4106</v>
      </c>
    </row>
    <row r="940" customFormat="false" ht="15.8" hidden="false" customHeight="false" outlineLevel="0" collapsed="false">
      <c r="A940" s="24" t="s">
        <v>16</v>
      </c>
      <c r="B940" s="24" t="s">
        <v>106</v>
      </c>
      <c r="C940" s="24" t="s">
        <v>1657</v>
      </c>
      <c r="D940" s="0" t="str">
        <f aca="false">VLOOKUP(A940,Nomenclature!$D$1:$E$9,2,0)</f>
        <v>04</v>
      </c>
      <c r="E940" s="0" t="str">
        <f aca="false">VLOOKUP(B940,Nomenclature!$J$1:$K$97,2,0)</f>
        <v>03</v>
      </c>
      <c r="F940" s="0" t="str">
        <f aca="false">CONCATENATE(D940,E940)</f>
        <v>0403</v>
      </c>
      <c r="G940" s="30" t="n">
        <v>4.1393</v>
      </c>
      <c r="H940" s="28" t="n">
        <v>4.1393</v>
      </c>
      <c r="I940" s="28" t="n">
        <v>4.1393</v>
      </c>
      <c r="J940" s="28" t="n">
        <v>4.1393</v>
      </c>
      <c r="K940" s="28" t="n">
        <v>4.1393</v>
      </c>
      <c r="L940" s="28" t="n">
        <v>4.1393</v>
      </c>
    </row>
    <row r="941" customFormat="false" ht="15.8" hidden="false" customHeight="false" outlineLevel="0" collapsed="false">
      <c r="A941" s="24" t="s">
        <v>16</v>
      </c>
      <c r="B941" s="24" t="s">
        <v>107</v>
      </c>
      <c r="C941" s="24" t="s">
        <v>1657</v>
      </c>
      <c r="D941" s="0" t="str">
        <f aca="false">VLOOKUP(A941,Nomenclature!$D$1:$E$9,2,0)</f>
        <v>04</v>
      </c>
      <c r="E941" s="0" t="str">
        <f aca="false">VLOOKUP(B941,Nomenclature!$J$1:$K$97,2,0)</f>
        <v>04</v>
      </c>
      <c r="F941" s="0" t="str">
        <f aca="false">CONCATENATE(D941,E941)</f>
        <v>0404</v>
      </c>
      <c r="G941" s="30" t="n">
        <v>4.41060000000001</v>
      </c>
      <c r="H941" s="28" t="n">
        <v>4.41060000000001</v>
      </c>
      <c r="I941" s="28" t="n">
        <v>4.41060000000001</v>
      </c>
      <c r="J941" s="28" t="n">
        <v>4.41060000000001</v>
      </c>
      <c r="K941" s="28" t="n">
        <v>4.41060000000001</v>
      </c>
      <c r="L941" s="28" t="n">
        <v>4.41060000000001</v>
      </c>
    </row>
    <row r="942" customFormat="false" ht="15.8" hidden="false" customHeight="false" outlineLevel="0" collapsed="false">
      <c r="A942" s="24" t="s">
        <v>16</v>
      </c>
      <c r="B942" s="24" t="s">
        <v>108</v>
      </c>
      <c r="C942" s="24" t="s">
        <v>1657</v>
      </c>
      <c r="D942" s="0" t="str">
        <f aca="false">VLOOKUP(A942,Nomenclature!$D$1:$E$9,2,0)</f>
        <v>04</v>
      </c>
      <c r="E942" s="0" t="str">
        <f aca="false">VLOOKUP(B942,Nomenclature!$J$1:$K$97,2,0)</f>
        <v>05</v>
      </c>
      <c r="F942" s="0" t="str">
        <f aca="false">CONCATENATE(D942,E942)</f>
        <v>0405</v>
      </c>
      <c r="G942" s="30" t="n">
        <v>4.4106</v>
      </c>
      <c r="H942" s="28" t="n">
        <v>4.4106</v>
      </c>
      <c r="I942" s="28" t="n">
        <v>4.4106</v>
      </c>
      <c r="J942" s="28" t="n">
        <v>4.4106</v>
      </c>
      <c r="K942" s="28" t="n">
        <v>4.4106</v>
      </c>
      <c r="L942" s="28" t="n">
        <v>4.4106</v>
      </c>
    </row>
    <row r="943" customFormat="false" ht="15.8" hidden="false" customHeight="false" outlineLevel="0" collapsed="false">
      <c r="A943" s="24" t="s">
        <v>16</v>
      </c>
      <c r="B943" s="24" t="s">
        <v>109</v>
      </c>
      <c r="C943" s="24" t="s">
        <v>1657</v>
      </c>
      <c r="D943" s="0" t="str">
        <f aca="false">VLOOKUP(A943,Nomenclature!$D$1:$E$9,2,0)</f>
        <v>04</v>
      </c>
      <c r="E943" s="0" t="str">
        <f aca="false">VLOOKUP(B943,Nomenclature!$J$1:$K$97,2,0)</f>
        <v>06</v>
      </c>
      <c r="F943" s="0" t="str">
        <f aca="false">CONCATENATE(D943,E943)</f>
        <v>0406</v>
      </c>
      <c r="G943" s="30" t="n">
        <v>4.1393</v>
      </c>
      <c r="H943" s="28" t="n">
        <v>4.1393</v>
      </c>
      <c r="I943" s="28" t="n">
        <v>4.1393</v>
      </c>
      <c r="J943" s="28" t="n">
        <v>4.1393</v>
      </c>
      <c r="K943" s="28" t="n">
        <v>4.1393</v>
      </c>
      <c r="L943" s="28" t="n">
        <v>4.1393</v>
      </c>
    </row>
    <row r="944" customFormat="false" ht="15.8" hidden="false" customHeight="false" outlineLevel="0" collapsed="false">
      <c r="A944" s="24" t="s">
        <v>16</v>
      </c>
      <c r="B944" s="24" t="s">
        <v>110</v>
      </c>
      <c r="C944" s="24" t="s">
        <v>1657</v>
      </c>
      <c r="D944" s="0" t="str">
        <f aca="false">VLOOKUP(A944,Nomenclature!$D$1:$E$9,2,0)</f>
        <v>04</v>
      </c>
      <c r="E944" s="0" t="str">
        <f aca="false">VLOOKUP(B944,Nomenclature!$J$1:$K$97,2,0)</f>
        <v>08</v>
      </c>
      <c r="F944" s="0" t="str">
        <f aca="false">CONCATENATE(D944,E944)</f>
        <v>0408</v>
      </c>
      <c r="G944" s="30" t="n">
        <v>4.4106</v>
      </c>
      <c r="H944" s="28" t="n">
        <v>4.4106</v>
      </c>
      <c r="I944" s="28" t="n">
        <v>4.4106</v>
      </c>
      <c r="J944" s="28" t="n">
        <v>4.4106</v>
      </c>
      <c r="K944" s="28" t="n">
        <v>4.4106</v>
      </c>
      <c r="L944" s="28" t="n">
        <v>4.4106</v>
      </c>
    </row>
    <row r="945" customFormat="false" ht="15.8" hidden="false" customHeight="false" outlineLevel="0" collapsed="false">
      <c r="A945" s="24" t="s">
        <v>16</v>
      </c>
      <c r="B945" s="24" t="s">
        <v>111</v>
      </c>
      <c r="C945" s="24" t="s">
        <v>1657</v>
      </c>
      <c r="D945" s="0" t="str">
        <f aca="false">VLOOKUP(A945,Nomenclature!$D$1:$E$9,2,0)</f>
        <v>04</v>
      </c>
      <c r="E945" s="0" t="str">
        <f aca="false">VLOOKUP(B945,Nomenclature!$J$1:$K$97,2,0)</f>
        <v>10</v>
      </c>
      <c r="F945" s="0" t="str">
        <f aca="false">CONCATENATE(D945,E945)</f>
        <v>0410</v>
      </c>
      <c r="G945" s="30" t="n">
        <v>6.6982</v>
      </c>
      <c r="H945" s="28" t="n">
        <v>6.6982</v>
      </c>
      <c r="I945" s="28" t="n">
        <v>6.6982</v>
      </c>
      <c r="J945" s="28" t="n">
        <v>6.6982</v>
      </c>
      <c r="K945" s="28" t="n">
        <v>6.6982</v>
      </c>
      <c r="L945" s="28" t="n">
        <v>6.6982</v>
      </c>
    </row>
    <row r="946" customFormat="false" ht="15.8" hidden="false" customHeight="false" outlineLevel="0" collapsed="false">
      <c r="A946" s="24" t="s">
        <v>16</v>
      </c>
      <c r="B946" s="24" t="s">
        <v>112</v>
      </c>
      <c r="C946" s="24" t="s">
        <v>1657</v>
      </c>
      <c r="D946" s="0" t="str">
        <f aca="false">VLOOKUP(A946,Nomenclature!$D$1:$E$9,2,0)</f>
        <v>04</v>
      </c>
      <c r="E946" s="0" t="str">
        <f aca="false">VLOOKUP(B946,Nomenclature!$J$1:$K$97,2,0)</f>
        <v>11</v>
      </c>
      <c r="F946" s="0" t="str">
        <f aca="false">CONCATENATE(D946,E946)</f>
        <v>0411</v>
      </c>
      <c r="G946" s="30" t="n">
        <v>4.1393</v>
      </c>
      <c r="H946" s="28" t="n">
        <v>4.1393</v>
      </c>
      <c r="I946" s="28" t="n">
        <v>4.1393</v>
      </c>
      <c r="J946" s="28" t="n">
        <v>4.1393</v>
      </c>
      <c r="K946" s="28" t="n">
        <v>4.1393</v>
      </c>
      <c r="L946" s="28" t="n">
        <v>4.1393</v>
      </c>
    </row>
    <row r="947" customFormat="false" ht="15.8" hidden="false" customHeight="false" outlineLevel="0" collapsed="false">
      <c r="A947" s="24" t="s">
        <v>16</v>
      </c>
      <c r="B947" s="24" t="s">
        <v>113</v>
      </c>
      <c r="C947" s="24" t="s">
        <v>1657</v>
      </c>
      <c r="D947" s="0" t="str">
        <f aca="false">VLOOKUP(A947,Nomenclature!$D$1:$E$9,2,0)</f>
        <v>04</v>
      </c>
      <c r="E947" s="0" t="str">
        <f aca="false">VLOOKUP(B947,Nomenclature!$J$1:$K$97,2,0)</f>
        <v>46</v>
      </c>
      <c r="F947" s="0" t="str">
        <f aca="false">CONCATENATE(D947,E947)</f>
        <v>0446</v>
      </c>
      <c r="G947" s="30" t="n">
        <v>4.4106</v>
      </c>
      <c r="H947" s="28" t="n">
        <v>4.4106</v>
      </c>
      <c r="I947" s="28" t="n">
        <v>4.4106</v>
      </c>
      <c r="J947" s="28" t="n">
        <v>4.4106</v>
      </c>
      <c r="K947" s="28" t="n">
        <v>4.4106</v>
      </c>
      <c r="L947" s="28" t="n">
        <v>4.4106</v>
      </c>
    </row>
    <row r="948" customFormat="false" ht="15.8" hidden="false" customHeight="false" outlineLevel="0" collapsed="false">
      <c r="A948" s="24" t="s">
        <v>16</v>
      </c>
      <c r="B948" s="24" t="s">
        <v>114</v>
      </c>
      <c r="C948" s="24" t="s">
        <v>1657</v>
      </c>
      <c r="D948" s="0" t="str">
        <f aca="false">VLOOKUP(A948,Nomenclature!$D$1:$E$9,2,0)</f>
        <v>04</v>
      </c>
      <c r="E948" s="0" t="str">
        <f aca="false">VLOOKUP(B948,Nomenclature!$J$1:$K$97,2,0)</f>
        <v>47</v>
      </c>
      <c r="F948" s="0" t="str">
        <f aca="false">CONCATENATE(D948,E948)</f>
        <v>0447</v>
      </c>
      <c r="G948" s="30" t="n">
        <v>4.4106</v>
      </c>
      <c r="H948" s="28" t="n">
        <v>4.4106</v>
      </c>
      <c r="I948" s="28" t="n">
        <v>4.4106</v>
      </c>
      <c r="J948" s="28" t="n">
        <v>4.4106</v>
      </c>
      <c r="K948" s="28" t="n">
        <v>4.4106</v>
      </c>
      <c r="L948" s="28" t="n">
        <v>4.4106</v>
      </c>
    </row>
    <row r="949" customFormat="false" ht="15.8" hidden="false" customHeight="false" outlineLevel="0" collapsed="false">
      <c r="A949" s="24" t="s">
        <v>16</v>
      </c>
      <c r="B949" s="24" t="s">
        <v>115</v>
      </c>
      <c r="C949" s="24" t="s">
        <v>1657</v>
      </c>
      <c r="D949" s="0" t="str">
        <f aca="false">VLOOKUP(A949,Nomenclature!$D$1:$E$9,2,0)</f>
        <v>04</v>
      </c>
      <c r="E949" s="0" t="str">
        <f aca="false">VLOOKUP(B949,Nomenclature!$J$1:$K$97,2,0)</f>
        <v>48</v>
      </c>
      <c r="F949" s="0" t="str">
        <f aca="false">CONCATENATE(D949,E949)</f>
        <v>0448</v>
      </c>
      <c r="G949" s="30" t="n">
        <v>4.4106</v>
      </c>
      <c r="H949" s="28" t="n">
        <v>4.4106</v>
      </c>
      <c r="I949" s="28" t="n">
        <v>4.4106</v>
      </c>
      <c r="J949" s="28" t="n">
        <v>4.4106</v>
      </c>
      <c r="K949" s="28" t="n">
        <v>4.4106</v>
      </c>
      <c r="L949" s="28" t="n">
        <v>4.4106</v>
      </c>
    </row>
    <row r="950" customFormat="false" ht="15.8" hidden="false" customHeight="false" outlineLevel="0" collapsed="false">
      <c r="A950" s="24" t="s">
        <v>16</v>
      </c>
      <c r="B950" s="24" t="s">
        <v>116</v>
      </c>
      <c r="C950" s="24" t="s">
        <v>1657</v>
      </c>
      <c r="D950" s="0" t="str">
        <f aca="false">VLOOKUP(A950,Nomenclature!$D$1:$E$9,2,0)</f>
        <v>04</v>
      </c>
      <c r="E950" s="0" t="str">
        <f aca="false">VLOOKUP(B950,Nomenclature!$J$1:$K$97,2,0)</f>
        <v>49</v>
      </c>
      <c r="F950" s="0" t="str">
        <f aca="false">CONCATENATE(D950,E950)</f>
        <v>0449</v>
      </c>
      <c r="G950" s="30" t="n">
        <v>4.4106</v>
      </c>
      <c r="H950" s="28" t="n">
        <v>4.4106</v>
      </c>
      <c r="I950" s="28" t="n">
        <v>4.4106</v>
      </c>
      <c r="J950" s="28" t="n">
        <v>4.4106</v>
      </c>
      <c r="K950" s="28" t="n">
        <v>4.4106</v>
      </c>
      <c r="L950" s="28" t="n">
        <v>4.4106</v>
      </c>
    </row>
    <row r="951" customFormat="false" ht="15.8" hidden="false" customHeight="false" outlineLevel="0" collapsed="false">
      <c r="A951" s="24" t="s">
        <v>16</v>
      </c>
      <c r="B951" s="24" t="s">
        <v>117</v>
      </c>
      <c r="C951" s="24" t="s">
        <v>1657</v>
      </c>
      <c r="D951" s="0" t="str">
        <f aca="false">VLOOKUP(A951,Nomenclature!$D$1:$E$9,2,0)</f>
        <v>04</v>
      </c>
      <c r="E951" s="0" t="str">
        <f aca="false">VLOOKUP(B951,Nomenclature!$J$1:$K$97,2,0)</f>
        <v>50</v>
      </c>
      <c r="F951" s="0" t="str">
        <f aca="false">CONCATENATE(D951,E951)</f>
        <v>0450</v>
      </c>
      <c r="G951" s="30" t="n">
        <v>4.4106</v>
      </c>
      <c r="H951" s="28" t="n">
        <v>4.4106</v>
      </c>
      <c r="I951" s="28" t="n">
        <v>4.4106</v>
      </c>
      <c r="J951" s="28" t="n">
        <v>4.4106</v>
      </c>
      <c r="K951" s="28" t="n">
        <v>4.4106</v>
      </c>
      <c r="L951" s="28" t="n">
        <v>4.4106</v>
      </c>
    </row>
    <row r="952" customFormat="false" ht="15.8" hidden="false" customHeight="false" outlineLevel="0" collapsed="false">
      <c r="A952" s="24" t="s">
        <v>16</v>
      </c>
      <c r="B952" s="24" t="s">
        <v>118</v>
      </c>
      <c r="C952" s="24" t="s">
        <v>1657</v>
      </c>
      <c r="D952" s="0" t="str">
        <f aca="false">VLOOKUP(A952,Nomenclature!$D$1:$E$9,2,0)</f>
        <v>04</v>
      </c>
      <c r="E952" s="0" t="str">
        <f aca="false">VLOOKUP(B952,Nomenclature!$J$1:$K$97,2,0)</f>
        <v>86</v>
      </c>
      <c r="F952" s="0" t="str">
        <f aca="false">CONCATENATE(D952,E952)</f>
        <v>0486</v>
      </c>
      <c r="G952" s="30" t="n">
        <v>4.1393</v>
      </c>
      <c r="H952" s="28" t="n">
        <v>4.1393</v>
      </c>
      <c r="I952" s="28" t="n">
        <v>4.1393</v>
      </c>
      <c r="J952" s="28" t="n">
        <v>4.1393</v>
      </c>
      <c r="K952" s="28" t="n">
        <v>4.1393</v>
      </c>
      <c r="L952" s="28" t="n">
        <v>4.1393</v>
      </c>
    </row>
    <row r="953" customFormat="false" ht="15.8" hidden="false" customHeight="false" outlineLevel="0" collapsed="false">
      <c r="A953" s="24" t="s">
        <v>16</v>
      </c>
      <c r="B953" s="24" t="s">
        <v>119</v>
      </c>
      <c r="C953" s="24" t="s">
        <v>1657</v>
      </c>
      <c r="D953" s="0" t="str">
        <f aca="false">VLOOKUP(A953,Nomenclature!$D$1:$E$9,2,0)</f>
        <v>04</v>
      </c>
      <c r="E953" s="0" t="str">
        <f aca="false">VLOOKUP(B953,Nomenclature!$J$1:$K$97,2,0)</f>
        <v>87</v>
      </c>
      <c r="F953" s="0" t="str">
        <f aca="false">CONCATENATE(D953,E953)</f>
        <v>0487</v>
      </c>
      <c r="G953" s="30" t="n">
        <v>6.69819999999999</v>
      </c>
      <c r="H953" s="28" t="n">
        <v>6.69819999999999</v>
      </c>
      <c r="I953" s="28" t="n">
        <v>6.69819999999999</v>
      </c>
      <c r="J953" s="28" t="n">
        <v>6.69819999999999</v>
      </c>
      <c r="K953" s="28" t="n">
        <v>6.69819999999999</v>
      </c>
      <c r="L953" s="28" t="n">
        <v>6.69819999999999</v>
      </c>
    </row>
    <row r="954" customFormat="false" ht="15.8" hidden="false" customHeight="false" outlineLevel="0" collapsed="false">
      <c r="A954" s="24" t="s">
        <v>16</v>
      </c>
      <c r="B954" s="24" t="s">
        <v>120</v>
      </c>
      <c r="C954" s="24" t="s">
        <v>1657</v>
      </c>
      <c r="D954" s="0" t="str">
        <f aca="false">VLOOKUP(A954,Nomenclature!$D$1:$E$9,2,0)</f>
        <v>04</v>
      </c>
      <c r="E954" s="0" t="str">
        <f aca="false">VLOOKUP(B954,Nomenclature!$J$1:$K$97,2,0)</f>
        <v>88</v>
      </c>
      <c r="F954" s="0" t="str">
        <f aca="false">CONCATENATE(D954,E954)</f>
        <v>0488</v>
      </c>
      <c r="G954" s="30" t="n">
        <v>6.6982</v>
      </c>
      <c r="H954" s="28" t="n">
        <v>6.6982</v>
      </c>
      <c r="I954" s="28" t="n">
        <v>6.6982</v>
      </c>
      <c r="J954" s="28" t="n">
        <v>6.6982</v>
      </c>
      <c r="K954" s="28" t="n">
        <v>6.6982</v>
      </c>
      <c r="L954" s="28" t="n">
        <v>6.6982</v>
      </c>
    </row>
    <row r="955" customFormat="false" ht="15.8" hidden="false" customHeight="false" outlineLevel="0" collapsed="false">
      <c r="A955" s="24" t="s">
        <v>16</v>
      </c>
      <c r="B955" s="24" t="s">
        <v>121</v>
      </c>
      <c r="C955" s="24" t="s">
        <v>1657</v>
      </c>
      <c r="D955" s="0" t="str">
        <f aca="false">VLOOKUP(A955,Nomenclature!$D$1:$E$9,2,0)</f>
        <v>04</v>
      </c>
      <c r="E955" s="0" t="str">
        <f aca="false">VLOOKUP(B955,Nomenclature!$J$1:$K$97,2,0)</f>
        <v>94</v>
      </c>
      <c r="F955" s="0" t="str">
        <f aca="false">CONCATENATE(D955,E955)</f>
        <v>0494</v>
      </c>
      <c r="G955" s="30" t="n">
        <v>6.6982</v>
      </c>
      <c r="H955" s="28" t="n">
        <v>6.6982</v>
      </c>
      <c r="I955" s="28" t="n">
        <v>6.6982</v>
      </c>
      <c r="J955" s="28" t="n">
        <v>6.6982</v>
      </c>
      <c r="K955" s="28" t="n">
        <v>6.6982</v>
      </c>
      <c r="L955" s="28" t="n">
        <v>6.6982</v>
      </c>
    </row>
    <row r="956" customFormat="false" ht="15.8" hidden="false" customHeight="false" outlineLevel="0" collapsed="false">
      <c r="A956" s="24" t="s">
        <v>17</v>
      </c>
      <c r="B956" s="24" t="s">
        <v>122</v>
      </c>
      <c r="C956" s="24" t="s">
        <v>1657</v>
      </c>
      <c r="D956" s="0" t="str">
        <f aca="false">VLOOKUP(A956,Nomenclature!$D$1:$E$9,2,0)</f>
        <v>05</v>
      </c>
      <c r="E956" s="0" t="str">
        <f aca="false">VLOOKUP(B956,Nomenclature!$J$1:$K$97,2,0)</f>
        <v>13</v>
      </c>
      <c r="F956" s="0" t="str">
        <f aca="false">CONCATENATE(D956,E956)</f>
        <v>0513</v>
      </c>
      <c r="G956" s="30" t="n">
        <v>9.419586584</v>
      </c>
      <c r="H956" s="28" t="n">
        <v>9.419586584</v>
      </c>
      <c r="I956" s="28" t="n">
        <v>9.419586584</v>
      </c>
      <c r="J956" s="28" t="n">
        <v>9.419586584</v>
      </c>
      <c r="K956" s="28" t="n">
        <v>9.419586584</v>
      </c>
      <c r="L956" s="28" t="n">
        <v>9.419586584</v>
      </c>
    </row>
    <row r="957" customFormat="false" ht="15.8" hidden="false" customHeight="false" outlineLevel="0" collapsed="false">
      <c r="A957" s="24" t="s">
        <v>17</v>
      </c>
      <c r="B957" s="24" t="s">
        <v>123</v>
      </c>
      <c r="C957" s="24" t="s">
        <v>1657</v>
      </c>
      <c r="D957" s="0" t="str">
        <f aca="false">VLOOKUP(A957,Nomenclature!$D$1:$E$9,2,0)</f>
        <v>05</v>
      </c>
      <c r="E957" s="0" t="str">
        <f aca="false">VLOOKUP(B957,Nomenclature!$J$1:$K$97,2,0)</f>
        <v>51</v>
      </c>
      <c r="F957" s="0" t="str">
        <f aca="false">CONCATENATE(D957,E957)</f>
        <v>0551</v>
      </c>
      <c r="G957" s="30" t="n">
        <v>9.419586584</v>
      </c>
      <c r="H957" s="28" t="n">
        <v>9.419586584</v>
      </c>
      <c r="I957" s="28" t="n">
        <v>9.419586584</v>
      </c>
      <c r="J957" s="28" t="n">
        <v>9.419586584</v>
      </c>
      <c r="K957" s="28" t="n">
        <v>9.419586584</v>
      </c>
      <c r="L957" s="28" t="n">
        <v>9.419586584</v>
      </c>
    </row>
    <row r="958" customFormat="false" ht="15.8" hidden="false" customHeight="false" outlineLevel="0" collapsed="false">
      <c r="A958" s="24" t="s">
        <v>17</v>
      </c>
      <c r="B958" s="24" t="s">
        <v>124</v>
      </c>
      <c r="C958" s="24" t="s">
        <v>1657</v>
      </c>
      <c r="D958" s="0" t="str">
        <f aca="false">VLOOKUP(A958,Nomenclature!$D$1:$E$9,2,0)</f>
        <v>05</v>
      </c>
      <c r="E958" s="0" t="str">
        <f aca="false">VLOOKUP(B958,Nomenclature!$J$1:$K$97,2,0)</f>
        <v>52</v>
      </c>
      <c r="F958" s="0" t="str">
        <f aca="false">CONCATENATE(D958,E958)</f>
        <v>0552</v>
      </c>
      <c r="G958" s="30" t="n">
        <v>9.419586584</v>
      </c>
      <c r="H958" s="28" t="n">
        <v>9.419586584</v>
      </c>
      <c r="I958" s="28" t="n">
        <v>9.419586584</v>
      </c>
      <c r="J958" s="28" t="n">
        <v>9.419586584</v>
      </c>
      <c r="K958" s="28" t="n">
        <v>9.419586584</v>
      </c>
      <c r="L958" s="28" t="n">
        <v>9.419586584</v>
      </c>
    </row>
    <row r="959" customFormat="false" ht="15.8" hidden="false" customHeight="false" outlineLevel="0" collapsed="false">
      <c r="A959" s="24" t="s">
        <v>17</v>
      </c>
      <c r="B959" s="24" t="s">
        <v>125</v>
      </c>
      <c r="C959" s="24" t="s">
        <v>1657</v>
      </c>
      <c r="D959" s="0" t="str">
        <f aca="false">VLOOKUP(A959,Nomenclature!$D$1:$E$9,2,0)</f>
        <v>05</v>
      </c>
      <c r="E959" s="0" t="str">
        <f aca="false">VLOOKUP(B959,Nomenclature!$J$1:$K$97,2,0)</f>
        <v>89</v>
      </c>
      <c r="F959" s="0" t="str">
        <f aca="false">CONCATENATE(D959,E959)</f>
        <v>0589</v>
      </c>
      <c r="G959" s="30" t="n">
        <v>9.41958658400001</v>
      </c>
      <c r="H959" s="28" t="n">
        <v>9.41958658400001</v>
      </c>
      <c r="I959" s="28" t="n">
        <v>9.41958658400001</v>
      </c>
      <c r="J959" s="28" t="n">
        <v>9.41958658400001</v>
      </c>
      <c r="K959" s="28" t="n">
        <v>9.41958658400001</v>
      </c>
      <c r="L959" s="28" t="n">
        <v>9.41958658400001</v>
      </c>
    </row>
    <row r="960" customFormat="false" ht="15.8" hidden="false" customHeight="false" outlineLevel="0" collapsed="false">
      <c r="A960" s="24" t="s">
        <v>17</v>
      </c>
      <c r="B960" s="24" t="s">
        <v>126</v>
      </c>
      <c r="C960" s="24" t="s">
        <v>1657</v>
      </c>
      <c r="D960" s="0" t="str">
        <f aca="false">VLOOKUP(A960,Nomenclature!$D$1:$E$9,2,0)</f>
        <v>05</v>
      </c>
      <c r="E960" s="0" t="str">
        <f aca="false">VLOOKUP(B960,Nomenclature!$J$1:$K$97,2,0)</f>
        <v>90</v>
      </c>
      <c r="F960" s="0" t="str">
        <f aca="false">CONCATENATE(D960,E960)</f>
        <v>0590</v>
      </c>
      <c r="G960" s="30" t="n">
        <v>9.419586584</v>
      </c>
      <c r="H960" s="28" t="n">
        <v>9.419586584</v>
      </c>
      <c r="I960" s="28" t="n">
        <v>9.419586584</v>
      </c>
      <c r="J960" s="28" t="n">
        <v>9.419586584</v>
      </c>
      <c r="K960" s="28" t="n">
        <v>9.419586584</v>
      </c>
      <c r="L960" s="28" t="n">
        <v>9.419586584</v>
      </c>
    </row>
    <row r="961" customFormat="false" ht="15.8" hidden="false" customHeight="false" outlineLevel="0" collapsed="false">
      <c r="A961" s="24" t="s">
        <v>18</v>
      </c>
      <c r="B961" s="24" t="s">
        <v>127</v>
      </c>
      <c r="C961" s="24" t="s">
        <v>1657</v>
      </c>
      <c r="D961" s="0" t="str">
        <f aca="false">VLOOKUP(A961,Nomenclature!$D$1:$E$9,2,0)</f>
        <v>06</v>
      </c>
      <c r="E961" s="0" t="str">
        <f aca="false">VLOOKUP(B961,Nomenclature!$J$1:$K$97,2,0)</f>
        <v>01</v>
      </c>
      <c r="F961" s="0" t="str">
        <f aca="false">CONCATENATE(D961,E961)</f>
        <v>0601</v>
      </c>
      <c r="G961" s="30" t="n">
        <v>16.048074084</v>
      </c>
      <c r="H961" s="28" t="n">
        <v>16.048074084</v>
      </c>
      <c r="I961" s="28" t="n">
        <v>16.048074084</v>
      </c>
      <c r="J961" s="28" t="n">
        <v>16.048074084</v>
      </c>
      <c r="K961" s="28" t="n">
        <v>16.048074084</v>
      </c>
      <c r="L961" s="28" t="n">
        <v>16.048074084</v>
      </c>
    </row>
    <row r="962" customFormat="false" ht="15.8" hidden="false" customHeight="false" outlineLevel="0" collapsed="false">
      <c r="A962" s="24" t="s">
        <v>18</v>
      </c>
      <c r="B962" s="24" t="s">
        <v>128</v>
      </c>
      <c r="C962" s="24" t="s">
        <v>1657</v>
      </c>
      <c r="D962" s="0" t="str">
        <f aca="false">VLOOKUP(A962,Nomenclature!$D$1:$E$9,2,0)</f>
        <v>06</v>
      </c>
      <c r="E962" s="0" t="str">
        <f aca="false">VLOOKUP(B962,Nomenclature!$J$1:$K$97,2,0)</f>
        <v>07</v>
      </c>
      <c r="F962" s="0" t="str">
        <f aca="false">CONCATENATE(D962,E962)</f>
        <v>0607</v>
      </c>
      <c r="G962" s="30" t="n">
        <v>16.048074084</v>
      </c>
      <c r="H962" s="28" t="n">
        <v>16.048074084</v>
      </c>
      <c r="I962" s="28" t="n">
        <v>16.048074084</v>
      </c>
      <c r="J962" s="28" t="n">
        <v>16.048074084</v>
      </c>
      <c r="K962" s="28" t="n">
        <v>16.048074084</v>
      </c>
      <c r="L962" s="28" t="n">
        <v>16.048074084</v>
      </c>
    </row>
    <row r="963" customFormat="false" ht="15.8" hidden="false" customHeight="false" outlineLevel="0" collapsed="false">
      <c r="A963" s="24" t="s">
        <v>18</v>
      </c>
      <c r="B963" s="24" t="s">
        <v>129</v>
      </c>
      <c r="C963" s="24" t="s">
        <v>1657</v>
      </c>
      <c r="D963" s="0" t="str">
        <f aca="false">VLOOKUP(A963,Nomenclature!$D$1:$E$9,2,0)</f>
        <v>06</v>
      </c>
      <c r="E963" s="0" t="str">
        <f aca="false">VLOOKUP(B963,Nomenclature!$J$1:$K$97,2,0)</f>
        <v>14</v>
      </c>
      <c r="F963" s="0" t="str">
        <f aca="false">CONCATENATE(D963,E963)</f>
        <v>0614</v>
      </c>
      <c r="G963" s="30" t="n">
        <v>16.048074084</v>
      </c>
      <c r="H963" s="28" t="n">
        <v>16.048074084</v>
      </c>
      <c r="I963" s="28" t="n">
        <v>16.048074084</v>
      </c>
      <c r="J963" s="28" t="n">
        <v>16.048074084</v>
      </c>
      <c r="K963" s="28" t="n">
        <v>16.048074084</v>
      </c>
      <c r="L963" s="28" t="n">
        <v>16.048074084</v>
      </c>
    </row>
    <row r="964" customFormat="false" ht="15.8" hidden="false" customHeight="false" outlineLevel="0" collapsed="false">
      <c r="A964" s="24" t="s">
        <v>18</v>
      </c>
      <c r="B964" s="24" t="s">
        <v>130</v>
      </c>
      <c r="C964" s="24" t="s">
        <v>1657</v>
      </c>
      <c r="D964" s="0" t="str">
        <f aca="false">VLOOKUP(A964,Nomenclature!$D$1:$E$9,2,0)</f>
        <v>06</v>
      </c>
      <c r="E964" s="0" t="str">
        <f aca="false">VLOOKUP(B964,Nomenclature!$J$1:$K$97,2,0)</f>
        <v>34</v>
      </c>
      <c r="F964" s="0" t="str">
        <f aca="false">CONCATENATE(D964,E964)</f>
        <v>0634</v>
      </c>
      <c r="G964" s="30" t="n">
        <v>16.048074084</v>
      </c>
      <c r="H964" s="28" t="n">
        <v>16.048074084</v>
      </c>
      <c r="I964" s="28" t="n">
        <v>16.048074084</v>
      </c>
      <c r="J964" s="28" t="n">
        <v>16.048074084</v>
      </c>
      <c r="K964" s="28" t="n">
        <v>16.048074084</v>
      </c>
      <c r="L964" s="28" t="n">
        <v>16.048074084</v>
      </c>
    </row>
    <row r="965" customFormat="false" ht="15.8" hidden="false" customHeight="false" outlineLevel="0" collapsed="false">
      <c r="A965" s="24" t="s">
        <v>18</v>
      </c>
      <c r="B965" s="24" t="s">
        <v>131</v>
      </c>
      <c r="C965" s="24" t="s">
        <v>1657</v>
      </c>
      <c r="D965" s="0" t="str">
        <f aca="false">VLOOKUP(A965,Nomenclature!$D$1:$E$9,2,0)</f>
        <v>06</v>
      </c>
      <c r="E965" s="0" t="str">
        <f aca="false">VLOOKUP(B965,Nomenclature!$J$1:$K$97,2,0)</f>
        <v>35</v>
      </c>
      <c r="F965" s="0" t="str">
        <f aca="false">CONCATENATE(D965,E965)</f>
        <v>0635</v>
      </c>
      <c r="G965" s="30" t="n">
        <v>16.048074084</v>
      </c>
      <c r="H965" s="28" t="n">
        <v>16.048074084</v>
      </c>
      <c r="I965" s="28" t="n">
        <v>16.048074084</v>
      </c>
      <c r="J965" s="28" t="n">
        <v>16.048074084</v>
      </c>
      <c r="K965" s="28" t="n">
        <v>16.048074084</v>
      </c>
      <c r="L965" s="28" t="n">
        <v>16.048074084</v>
      </c>
    </row>
    <row r="966" customFormat="false" ht="15.8" hidden="false" customHeight="false" outlineLevel="0" collapsed="false">
      <c r="A966" s="24" t="s">
        <v>18</v>
      </c>
      <c r="B966" s="24" t="s">
        <v>132</v>
      </c>
      <c r="C966" s="24" t="s">
        <v>1657</v>
      </c>
      <c r="D966" s="0" t="str">
        <f aca="false">VLOOKUP(A966,Nomenclature!$D$1:$E$9,2,0)</f>
        <v>06</v>
      </c>
      <c r="E966" s="0" t="str">
        <f aca="false">VLOOKUP(B966,Nomenclature!$J$1:$K$97,2,0)</f>
        <v>36</v>
      </c>
      <c r="F966" s="0" t="str">
        <f aca="false">CONCATENATE(D966,E966)</f>
        <v>0636</v>
      </c>
      <c r="G966" s="30" t="n">
        <v>16.048074084</v>
      </c>
      <c r="H966" s="28" t="n">
        <v>16.048074084</v>
      </c>
      <c r="I966" s="28" t="n">
        <v>16.048074084</v>
      </c>
      <c r="J966" s="28" t="n">
        <v>16.048074084</v>
      </c>
      <c r="K966" s="28" t="n">
        <v>16.048074084</v>
      </c>
      <c r="L966" s="28" t="n">
        <v>16.048074084</v>
      </c>
    </row>
    <row r="967" customFormat="false" ht="15.8" hidden="false" customHeight="false" outlineLevel="0" collapsed="false">
      <c r="A967" s="24" t="s">
        <v>19</v>
      </c>
      <c r="B967" s="24" t="s">
        <v>54</v>
      </c>
      <c r="C967" s="24" t="s">
        <v>1657</v>
      </c>
      <c r="D967" s="0" t="str">
        <f aca="false">VLOOKUP(A967,Nomenclature!$D$1:$E$9,2,0)</f>
        <v>07</v>
      </c>
      <c r="E967" s="0" t="str">
        <f aca="false">VLOOKUP(B967,Nomenclature!$J$1:$K$97,2,0)</f>
        <v>16</v>
      </c>
      <c r="F967" s="0" t="str">
        <f aca="false">CONCATENATE(D967,E967)</f>
        <v>0716</v>
      </c>
      <c r="G967" s="30" t="n">
        <v>1</v>
      </c>
      <c r="H967" s="28" t="n">
        <v>1</v>
      </c>
      <c r="I967" s="28" t="n">
        <v>1</v>
      </c>
      <c r="J967" s="28" t="n">
        <v>1</v>
      </c>
      <c r="K967" s="28" t="n">
        <v>1</v>
      </c>
      <c r="L967" s="28" t="n">
        <v>1</v>
      </c>
    </row>
    <row r="968" customFormat="false" ht="15.8" hidden="false" customHeight="false" outlineLevel="0" collapsed="false">
      <c r="A968" s="24" t="s">
        <v>19</v>
      </c>
      <c r="B968" s="24" t="s">
        <v>133</v>
      </c>
      <c r="C968" s="24" t="s">
        <v>1657</v>
      </c>
      <c r="D968" s="0" t="str">
        <f aca="false">VLOOKUP(A968,Nomenclature!$D$1:$E$9,2,0)</f>
        <v>07</v>
      </c>
      <c r="E968" s="0" t="str">
        <f aca="false">VLOOKUP(B968,Nomenclature!$J$1:$K$97,2,0)</f>
        <v>18</v>
      </c>
      <c r="F968" s="0" t="str">
        <f aca="false">CONCATENATE(D968,E968)</f>
        <v>0718</v>
      </c>
      <c r="G968" s="30" t="n">
        <v>0.864145677386671</v>
      </c>
      <c r="H968" s="28" t="n">
        <v>0.864145677386671</v>
      </c>
      <c r="I968" s="28" t="n">
        <v>0.864145677386671</v>
      </c>
      <c r="J968" s="28" t="n">
        <v>0.864145677386671</v>
      </c>
      <c r="K968" s="28" t="n">
        <v>0.864145677386671</v>
      </c>
      <c r="L968" s="28" t="n">
        <v>0.864145677386671</v>
      </c>
    </row>
    <row r="969" customFormat="false" ht="15.8" hidden="false" customHeight="false" outlineLevel="0" collapsed="false">
      <c r="A969" s="24" t="s">
        <v>19</v>
      </c>
      <c r="B969" s="24" t="s">
        <v>136</v>
      </c>
      <c r="C969" s="24" t="s">
        <v>1657</v>
      </c>
      <c r="D969" s="0" t="str">
        <f aca="false">VLOOKUP(A969,Nomenclature!$D$1:$E$9,2,0)</f>
        <v>07</v>
      </c>
      <c r="E969" s="0" t="str">
        <f aca="false">VLOOKUP(B969,Nomenclature!$J$1:$K$97,2,0)</f>
        <v>32</v>
      </c>
      <c r="F969" s="0" t="str">
        <f aca="false">CONCATENATE(D969,E969)</f>
        <v>0732</v>
      </c>
      <c r="G969" s="30" t="n">
        <v>6.18583549414675</v>
      </c>
      <c r="H969" s="28" t="n">
        <v>6.18583549414675</v>
      </c>
      <c r="I969" s="28" t="n">
        <v>6.18583549414675</v>
      </c>
      <c r="J969" s="28" t="n">
        <v>6.18583549414675</v>
      </c>
      <c r="K969" s="28" t="n">
        <v>6.18583549414675</v>
      </c>
      <c r="L969" s="28" t="n">
        <v>6.18583549414675</v>
      </c>
    </row>
    <row r="970" customFormat="false" ht="15.8" hidden="false" customHeight="false" outlineLevel="0" collapsed="false">
      <c r="A970" s="24" t="s">
        <v>19</v>
      </c>
      <c r="B970" s="24" t="s">
        <v>139</v>
      </c>
      <c r="C970" s="24" t="s">
        <v>1657</v>
      </c>
      <c r="D970" s="0" t="str">
        <f aca="false">VLOOKUP(A970,Nomenclature!$D$1:$E$9,2,0)</f>
        <v>07</v>
      </c>
      <c r="E970" s="0" t="str">
        <f aca="false">VLOOKUP(B970,Nomenclature!$J$1:$K$97,2,0)</f>
        <v>33</v>
      </c>
      <c r="F970" s="0" t="str">
        <f aca="false">CONCATENATE(D970,E970)</f>
        <v>0733</v>
      </c>
      <c r="G970" s="30" t="n">
        <v>0.99020551950224</v>
      </c>
      <c r="H970" s="28" t="n">
        <v>0.99020551950224</v>
      </c>
      <c r="I970" s="28" t="n">
        <v>0.99020551950224</v>
      </c>
      <c r="J970" s="28" t="n">
        <v>0.99020551950224</v>
      </c>
      <c r="K970" s="28" t="n">
        <v>0.99020551950224</v>
      </c>
      <c r="L970" s="28" t="n">
        <v>0.99020551950224</v>
      </c>
    </row>
    <row r="971" customFormat="false" ht="15.8" hidden="false" customHeight="false" outlineLevel="0" collapsed="false">
      <c r="A971" s="24" t="s">
        <v>19</v>
      </c>
      <c r="B971" s="24" t="s">
        <v>140</v>
      </c>
      <c r="C971" s="24" t="s">
        <v>1657</v>
      </c>
      <c r="D971" s="0" t="str">
        <f aca="false">VLOOKUP(A971,Nomenclature!$D$1:$E$9,2,0)</f>
        <v>07</v>
      </c>
      <c r="E971" s="0" t="str">
        <f aca="false">VLOOKUP(B971,Nomenclature!$J$1:$K$97,2,0)</f>
        <v>43</v>
      </c>
      <c r="F971" s="0" t="str">
        <f aca="false">CONCATENATE(D971,E971)</f>
        <v>0743</v>
      </c>
      <c r="G971" s="30" t="n">
        <v>1</v>
      </c>
      <c r="H971" s="28" t="n">
        <v>1</v>
      </c>
      <c r="I971" s="28" t="n">
        <v>1</v>
      </c>
      <c r="J971" s="28" t="n">
        <v>1</v>
      </c>
      <c r="K971" s="28" t="n">
        <v>1</v>
      </c>
      <c r="L971" s="28" t="n">
        <v>1</v>
      </c>
    </row>
    <row r="972" customFormat="false" ht="15.8" hidden="false" customHeight="false" outlineLevel="0" collapsed="false">
      <c r="A972" s="24" t="s">
        <v>19</v>
      </c>
      <c r="B972" s="24" t="s">
        <v>141</v>
      </c>
      <c r="C972" s="24" t="s">
        <v>1657</v>
      </c>
      <c r="D972" s="0" t="str">
        <f aca="false">VLOOKUP(A972,Nomenclature!$D$1:$E$9,2,0)</f>
        <v>07</v>
      </c>
      <c r="E972" s="0" t="str">
        <f aca="false">VLOOKUP(B972,Nomenclature!$J$1:$K$97,2,0)</f>
        <v>59</v>
      </c>
      <c r="F972" s="0" t="str">
        <f aca="false">CONCATENATE(D972,E972)</f>
        <v>0759</v>
      </c>
      <c r="G972" s="30" t="n">
        <v>0.810689088961307</v>
      </c>
      <c r="H972" s="28" t="n">
        <v>0.810689088961307</v>
      </c>
      <c r="I972" s="28" t="n">
        <v>0.810689088961307</v>
      </c>
      <c r="J972" s="28" t="n">
        <v>0.810689088961307</v>
      </c>
      <c r="K972" s="28" t="n">
        <v>0.810689088961307</v>
      </c>
      <c r="L972" s="28" t="n">
        <v>0.810689088961307</v>
      </c>
    </row>
    <row r="973" customFormat="false" ht="15.8" hidden="false" customHeight="false" outlineLevel="0" collapsed="false">
      <c r="A973" s="24" t="s">
        <v>19</v>
      </c>
      <c r="B973" s="24" t="s">
        <v>149</v>
      </c>
      <c r="C973" s="24" t="s">
        <v>1657</v>
      </c>
      <c r="D973" s="0" t="str">
        <f aca="false">VLOOKUP(A973,Nomenclature!$D$1:$E$9,2,0)</f>
        <v>07</v>
      </c>
      <c r="E973" s="0" t="str">
        <f aca="false">VLOOKUP(B973,Nomenclature!$J$1:$K$97,2,0)</f>
        <v>60</v>
      </c>
      <c r="F973" s="0" t="str">
        <f aca="false">CONCATENATE(D973,E973)</f>
        <v>0760</v>
      </c>
      <c r="G973" s="30" t="n">
        <v>0.103207615313113</v>
      </c>
      <c r="H973" s="28" t="n">
        <v>0.103207615313113</v>
      </c>
      <c r="I973" s="28" t="n">
        <v>0.103207615313113</v>
      </c>
      <c r="J973" s="28" t="n">
        <v>0.103207615313113</v>
      </c>
      <c r="K973" s="28" t="n">
        <v>0.103207615313113</v>
      </c>
      <c r="L973" s="28" t="n">
        <v>0.103207615313113</v>
      </c>
    </row>
    <row r="974" customFormat="false" ht="15.8" hidden="false" customHeight="false" outlineLevel="0" collapsed="false">
      <c r="A974" s="24" t="s">
        <v>19</v>
      </c>
      <c r="B974" s="24" t="s">
        <v>142</v>
      </c>
      <c r="C974" s="24" t="s">
        <v>1657</v>
      </c>
      <c r="D974" s="0" t="str">
        <f aca="false">VLOOKUP(A974,Nomenclature!$D$1:$E$9,2,0)</f>
        <v>07</v>
      </c>
      <c r="E974" s="0" t="str">
        <f aca="false">VLOOKUP(B974,Nomenclature!$J$1:$K$97,2,0)</f>
        <v>61</v>
      </c>
      <c r="F974" s="0" t="str">
        <f aca="false">CONCATENATE(D974,E974)</f>
        <v>0761</v>
      </c>
      <c r="G974" s="30" t="n">
        <v>6.07016513164645</v>
      </c>
      <c r="H974" s="28" t="n">
        <v>6.07016513164645</v>
      </c>
      <c r="I974" s="28" t="n">
        <v>6.07016513164645</v>
      </c>
      <c r="J974" s="28" t="n">
        <v>6.07016513164645</v>
      </c>
      <c r="K974" s="28" t="n">
        <v>6.07016513164645</v>
      </c>
      <c r="L974" s="28" t="n">
        <v>6.07016513164645</v>
      </c>
    </row>
    <row r="975" customFormat="false" ht="15.8" hidden="false" customHeight="false" outlineLevel="0" collapsed="false">
      <c r="A975" s="24" t="s">
        <v>19</v>
      </c>
      <c r="B975" s="24" t="s">
        <v>143</v>
      </c>
      <c r="C975" s="24" t="s">
        <v>1657</v>
      </c>
      <c r="D975" s="0" t="str">
        <f aca="false">VLOOKUP(A975,Nomenclature!$D$1:$E$9,2,0)</f>
        <v>07</v>
      </c>
      <c r="E975" s="0" t="str">
        <f aca="false">VLOOKUP(B975,Nomenclature!$J$1:$K$97,2,0)</f>
        <v>65</v>
      </c>
      <c r="F975" s="0" t="str">
        <f aca="false">CONCATENATE(D975,E975)</f>
        <v>0765</v>
      </c>
      <c r="G975" s="30" t="n">
        <v>0.813688234830242</v>
      </c>
      <c r="H975" s="28" t="n">
        <v>0.813688234830242</v>
      </c>
      <c r="I975" s="28" t="n">
        <v>0.813688234830242</v>
      </c>
      <c r="J975" s="28" t="n">
        <v>0.813688234830242</v>
      </c>
      <c r="K975" s="28" t="n">
        <v>0.813688234830242</v>
      </c>
      <c r="L975" s="28" t="n">
        <v>0.813688234830242</v>
      </c>
    </row>
    <row r="976" customFormat="false" ht="15.8" hidden="false" customHeight="false" outlineLevel="0" collapsed="false">
      <c r="A976" s="24" t="s">
        <v>19</v>
      </c>
      <c r="B976" s="24" t="s">
        <v>144</v>
      </c>
      <c r="C976" s="24" t="s">
        <v>1657</v>
      </c>
      <c r="D976" s="0" t="str">
        <f aca="false">VLOOKUP(A976,Nomenclature!$D$1:$E$9,2,0)</f>
        <v>07</v>
      </c>
      <c r="E976" s="0" t="str">
        <f aca="false">VLOOKUP(B976,Nomenclature!$J$1:$K$97,2,0)</f>
        <v>80</v>
      </c>
      <c r="F976" s="0" t="str">
        <f aca="false">CONCATENATE(D976,E976)</f>
        <v>0780</v>
      </c>
      <c r="G976" s="30" t="n">
        <v>0.889795723693233</v>
      </c>
      <c r="H976" s="28" t="n">
        <v>0.889795723693233</v>
      </c>
      <c r="I976" s="28" t="n">
        <v>0.889795723693233</v>
      </c>
      <c r="J976" s="28" t="n">
        <v>0.889795723693233</v>
      </c>
      <c r="K976" s="28" t="n">
        <v>0.889795723693233</v>
      </c>
      <c r="L976" s="28" t="n">
        <v>0.889795723693233</v>
      </c>
    </row>
    <row r="977" customFormat="false" ht="15.8" hidden="false" customHeight="false" outlineLevel="0" collapsed="false">
      <c r="A977" s="24" t="s">
        <v>19</v>
      </c>
      <c r="B977" s="24" t="s">
        <v>145</v>
      </c>
      <c r="C977" s="24" t="s">
        <v>1657</v>
      </c>
      <c r="D977" s="0" t="str">
        <f aca="false">VLOOKUP(A977,Nomenclature!$D$1:$E$9,2,0)</f>
        <v>07</v>
      </c>
      <c r="E977" s="0" t="str">
        <f aca="false">VLOOKUP(B977,Nomenclature!$J$1:$K$97,2,0)</f>
        <v>81</v>
      </c>
      <c r="F977" s="0" t="str">
        <f aca="false">CONCATENATE(D977,E977)</f>
        <v>0781</v>
      </c>
      <c r="G977" s="30" t="n">
        <v>1.33853912201875</v>
      </c>
      <c r="H977" s="28" t="n">
        <v>1.33853912201875</v>
      </c>
      <c r="I977" s="28" t="n">
        <v>1.33853912201875</v>
      </c>
      <c r="J977" s="28" t="n">
        <v>1.33853912201875</v>
      </c>
      <c r="K977" s="28" t="n">
        <v>1.33853912201875</v>
      </c>
      <c r="L977" s="28" t="n">
        <v>1.33853912201875</v>
      </c>
    </row>
    <row r="978" customFormat="false" ht="15.8" hidden="false" customHeight="false" outlineLevel="0" collapsed="false">
      <c r="A978" s="24" t="s">
        <v>19</v>
      </c>
      <c r="B978" s="24" t="s">
        <v>146</v>
      </c>
      <c r="C978" s="24" t="s">
        <v>1657</v>
      </c>
      <c r="D978" s="0" t="str">
        <f aca="false">VLOOKUP(A978,Nomenclature!$D$1:$E$9,2,0)</f>
        <v>07</v>
      </c>
      <c r="E978" s="0" t="str">
        <f aca="false">VLOOKUP(B978,Nomenclature!$J$1:$K$97,2,0)</f>
        <v>82</v>
      </c>
      <c r="F978" s="0" t="str">
        <f aca="false">CONCATENATE(D978,E978)</f>
        <v>0782</v>
      </c>
      <c r="G978" s="30" t="n">
        <v>0.962285301030679</v>
      </c>
      <c r="H978" s="28" t="n">
        <v>0.962285301030679</v>
      </c>
      <c r="I978" s="28" t="n">
        <v>0.962285301030679</v>
      </c>
      <c r="J978" s="28" t="n">
        <v>0.962285301030679</v>
      </c>
      <c r="K978" s="28" t="n">
        <v>0.962285301030679</v>
      </c>
      <c r="L978" s="28" t="n">
        <v>0.962285301030679</v>
      </c>
    </row>
    <row r="979" customFormat="false" ht="15.8" hidden="false" customHeight="false" outlineLevel="0" collapsed="false">
      <c r="A979" s="24" t="s">
        <v>19</v>
      </c>
      <c r="B979" s="24" t="s">
        <v>147</v>
      </c>
      <c r="C979" s="24" t="s">
        <v>1657</v>
      </c>
      <c r="D979" s="0" t="str">
        <f aca="false">VLOOKUP(A979,Nomenclature!$D$1:$E$9,2,0)</f>
        <v>07</v>
      </c>
      <c r="E979" s="0" t="str">
        <f aca="false">VLOOKUP(B979,Nomenclature!$J$1:$K$97,2,0)</f>
        <v>91</v>
      </c>
      <c r="F979" s="0" t="str">
        <f aca="false">CONCATENATE(D979,E979)</f>
        <v>0791</v>
      </c>
      <c r="G979" s="30" t="n">
        <v>1.08139203860841</v>
      </c>
      <c r="H979" s="28" t="n">
        <v>1.08139203860841</v>
      </c>
      <c r="I979" s="28" t="n">
        <v>1.08139203860841</v>
      </c>
      <c r="J979" s="28" t="n">
        <v>1.08139203860841</v>
      </c>
      <c r="K979" s="28" t="n">
        <v>1.08139203860841</v>
      </c>
      <c r="L979" s="28" t="n">
        <v>1.08139203860841</v>
      </c>
    </row>
    <row r="980" customFormat="false" ht="15.8" hidden="false" customHeight="false" outlineLevel="0" collapsed="false">
      <c r="A980" s="24" t="s">
        <v>19</v>
      </c>
      <c r="B980" s="24" t="s">
        <v>148</v>
      </c>
      <c r="C980" s="24" t="s">
        <v>1657</v>
      </c>
      <c r="D980" s="0" t="str">
        <f aca="false">VLOOKUP(A980,Nomenclature!$D$1:$E$9,2,0)</f>
        <v>07</v>
      </c>
      <c r="E980" s="0" t="str">
        <f aca="false">VLOOKUP(B980,Nomenclature!$J$1:$K$97,2,0)</f>
        <v>95</v>
      </c>
      <c r="F980" s="0" t="str">
        <f aca="false">CONCATENATE(D980,E980)</f>
        <v>0795</v>
      </c>
      <c r="G980" s="30" t="n">
        <v>1.09120950478002</v>
      </c>
      <c r="H980" s="28" t="n">
        <v>1.09120950478002</v>
      </c>
      <c r="I980" s="28" t="n">
        <v>1.09120950478002</v>
      </c>
      <c r="J980" s="28" t="n">
        <v>1.09120950478002</v>
      </c>
      <c r="K980" s="28" t="n">
        <v>1.09120950478002</v>
      </c>
      <c r="L980" s="28" t="n">
        <v>1.09120950478002</v>
      </c>
    </row>
    <row r="981" customFormat="false" ht="15.8" hidden="false" customHeight="false" outlineLevel="0" collapsed="false">
      <c r="A981" s="24" t="s">
        <v>20</v>
      </c>
      <c r="B981" s="24" t="s">
        <v>149</v>
      </c>
      <c r="C981" s="24" t="s">
        <v>1657</v>
      </c>
      <c r="D981" s="0" t="str">
        <f aca="false">VLOOKUP(A981,Nomenclature!$D$1:$E$9,2,0)</f>
        <v>08</v>
      </c>
      <c r="E981" s="0" t="str">
        <f aca="false">VLOOKUP(B981,Nomenclature!$J$1:$K$97,2,0)</f>
        <v>60</v>
      </c>
      <c r="F981" s="0" t="str">
        <f aca="false">CONCATENATE(D981,E981)</f>
        <v>0860</v>
      </c>
      <c r="G981" s="30" t="n">
        <v>56.3676713439999</v>
      </c>
      <c r="H981" s="28" t="n">
        <v>56.3676713439999</v>
      </c>
      <c r="I981" s="28" t="n">
        <v>56.3676713439999</v>
      </c>
      <c r="J981" s="28" t="n">
        <v>56.3676713439999</v>
      </c>
      <c r="K981" s="28" t="n">
        <v>56.3676713439999</v>
      </c>
      <c r="L981" s="28" t="n">
        <v>56.3676713439999</v>
      </c>
    </row>
    <row r="982" customFormat="false" ht="15.8" hidden="false" customHeight="false" outlineLevel="0" collapsed="false">
      <c r="A982" s="24" t="s">
        <v>7</v>
      </c>
      <c r="B982" s="24" t="s">
        <v>31</v>
      </c>
      <c r="C982" s="24" t="s">
        <v>1672</v>
      </c>
      <c r="D982" s="0" t="str">
        <f aca="false">VLOOKUP(A982,Nomenclature!$D$1:$E$9,2,0)</f>
        <v>01</v>
      </c>
      <c r="E982" s="0" t="str">
        <f aca="false">VLOOKUP(B982,Nomenclature!$J$1:$K$97,2,0)</f>
        <v>42</v>
      </c>
      <c r="F982" s="0" t="str">
        <f aca="false">CONCATENATE(D982,E982)</f>
        <v>0142</v>
      </c>
      <c r="G982" s="30" t="n">
        <v>4.290335102</v>
      </c>
      <c r="H982" s="28" t="n">
        <v>4.290335102</v>
      </c>
      <c r="I982" s="28" t="n">
        <v>4.290335102</v>
      </c>
      <c r="J982" s="28" t="n">
        <v>4.290335102</v>
      </c>
      <c r="K982" s="28" t="n">
        <v>4.290335102</v>
      </c>
      <c r="L982" s="28" t="n">
        <v>4.290335102</v>
      </c>
    </row>
    <row r="983" customFormat="false" ht="15.8" hidden="false" customHeight="false" outlineLevel="0" collapsed="false">
      <c r="A983" s="24" t="s">
        <v>7</v>
      </c>
      <c r="B983" s="24" t="s">
        <v>47</v>
      </c>
      <c r="C983" s="24" t="s">
        <v>1672</v>
      </c>
      <c r="D983" s="0" t="str">
        <f aca="false">VLOOKUP(A983,Nomenclature!$D$1:$E$9,2,0)</f>
        <v>01</v>
      </c>
      <c r="E983" s="0" t="str">
        <f aca="false">VLOOKUP(B983,Nomenclature!$J$1:$K$97,2,0)</f>
        <v>44</v>
      </c>
      <c r="F983" s="0" t="str">
        <f aca="false">CONCATENATE(D983,E983)</f>
        <v>0144</v>
      </c>
      <c r="G983" s="30" t="n">
        <v>4.290335102</v>
      </c>
      <c r="H983" s="28" t="n">
        <v>4.290335102</v>
      </c>
      <c r="I983" s="28" t="n">
        <v>4.290335102</v>
      </c>
      <c r="J983" s="28" t="n">
        <v>4.290335102</v>
      </c>
      <c r="K983" s="28" t="n">
        <v>4.290335102</v>
      </c>
      <c r="L983" s="28" t="n">
        <v>4.290335102</v>
      </c>
    </row>
    <row r="984" customFormat="false" ht="15.8" hidden="false" customHeight="false" outlineLevel="0" collapsed="false">
      <c r="A984" s="24" t="s">
        <v>7</v>
      </c>
      <c r="B984" s="24" t="s">
        <v>50</v>
      </c>
      <c r="C984" s="24" t="s">
        <v>1672</v>
      </c>
      <c r="D984" s="0" t="str">
        <f aca="false">VLOOKUP(A984,Nomenclature!$D$1:$E$9,2,0)</f>
        <v>01</v>
      </c>
      <c r="E984" s="0" t="str">
        <f aca="false">VLOOKUP(B984,Nomenclature!$J$1:$K$97,2,0)</f>
        <v>45</v>
      </c>
      <c r="F984" s="0" t="str">
        <f aca="false">CONCATENATE(D984,E984)</f>
        <v>0145</v>
      </c>
      <c r="G984" s="30" t="n">
        <v>4.290335102</v>
      </c>
      <c r="H984" s="28" t="n">
        <v>4.290335102</v>
      </c>
      <c r="I984" s="28" t="n">
        <v>4.290335102</v>
      </c>
      <c r="J984" s="28" t="n">
        <v>4.290335102</v>
      </c>
      <c r="K984" s="28" t="n">
        <v>4.290335102</v>
      </c>
      <c r="L984" s="28" t="n">
        <v>4.290335102</v>
      </c>
    </row>
    <row r="985" customFormat="false" ht="15.8" hidden="false" customHeight="false" outlineLevel="0" collapsed="false">
      <c r="A985" s="24" t="s">
        <v>7</v>
      </c>
      <c r="B985" s="24" t="s">
        <v>51</v>
      </c>
      <c r="C985" s="24" t="s">
        <v>1672</v>
      </c>
      <c r="D985" s="0" t="str">
        <f aca="false">VLOOKUP(A985,Nomenclature!$D$1:$E$9,2,0)</f>
        <v>01</v>
      </c>
      <c r="E985" s="0" t="str">
        <f aca="false">VLOOKUP(B985,Nomenclature!$J$1:$K$97,2,0)</f>
        <v>83</v>
      </c>
      <c r="F985" s="0" t="str">
        <f aca="false">CONCATENATE(D985,E985)</f>
        <v>0183</v>
      </c>
      <c r="G985" s="30" t="n">
        <v>4.290335102</v>
      </c>
      <c r="H985" s="28" t="n">
        <v>4.290335102</v>
      </c>
      <c r="I985" s="28" t="n">
        <v>4.290335102</v>
      </c>
      <c r="J985" s="28" t="n">
        <v>4.290335102</v>
      </c>
      <c r="K985" s="28" t="n">
        <v>4.290335102</v>
      </c>
      <c r="L985" s="28" t="n">
        <v>4.290335102</v>
      </c>
    </row>
    <row r="986" customFormat="false" ht="15.8" hidden="false" customHeight="false" outlineLevel="0" collapsed="false">
      <c r="A986" s="24" t="s">
        <v>7</v>
      </c>
      <c r="B986" s="24" t="s">
        <v>52</v>
      </c>
      <c r="C986" s="24" t="s">
        <v>1672</v>
      </c>
      <c r="D986" s="0" t="str">
        <f aca="false">VLOOKUP(A986,Nomenclature!$D$1:$E$9,2,0)</f>
        <v>01</v>
      </c>
      <c r="E986" s="0" t="str">
        <f aca="false">VLOOKUP(B986,Nomenclature!$J$1:$K$97,2,0)</f>
        <v>84</v>
      </c>
      <c r="F986" s="0" t="str">
        <f aca="false">CONCATENATE(D986,E986)</f>
        <v>0184</v>
      </c>
      <c r="G986" s="30" t="n">
        <v>4.290335102</v>
      </c>
      <c r="H986" s="28" t="n">
        <v>4.290335102</v>
      </c>
      <c r="I986" s="28" t="n">
        <v>4.290335102</v>
      </c>
      <c r="J986" s="28" t="n">
        <v>4.290335102</v>
      </c>
      <c r="K986" s="28" t="n">
        <v>4.290335102</v>
      </c>
      <c r="L986" s="28" t="n">
        <v>4.290335102</v>
      </c>
    </row>
    <row r="987" customFormat="false" ht="15.8" hidden="false" customHeight="false" outlineLevel="0" collapsed="false">
      <c r="A987" s="24" t="s">
        <v>7</v>
      </c>
      <c r="B987" s="24" t="s">
        <v>53</v>
      </c>
      <c r="C987" s="24" t="s">
        <v>1672</v>
      </c>
      <c r="D987" s="0" t="str">
        <f aca="false">VLOOKUP(A987,Nomenclature!$D$1:$E$9,2,0)</f>
        <v>01</v>
      </c>
      <c r="E987" s="0" t="str">
        <f aca="false">VLOOKUP(B987,Nomenclature!$J$1:$K$97,2,0)</f>
        <v>85</v>
      </c>
      <c r="F987" s="0" t="str">
        <f aca="false">CONCATENATE(D987,E987)</f>
        <v>0185</v>
      </c>
      <c r="G987" s="30" t="n">
        <v>4.290335102</v>
      </c>
      <c r="H987" s="28" t="n">
        <v>4.290335102</v>
      </c>
      <c r="I987" s="28" t="n">
        <v>4.290335102</v>
      </c>
      <c r="J987" s="28" t="n">
        <v>4.290335102</v>
      </c>
      <c r="K987" s="28" t="n">
        <v>4.290335102</v>
      </c>
      <c r="L987" s="28" t="n">
        <v>4.290335102</v>
      </c>
    </row>
    <row r="988" customFormat="false" ht="15.8" hidden="false" customHeight="false" outlineLevel="0" collapsed="false">
      <c r="A988" s="24" t="s">
        <v>14</v>
      </c>
      <c r="B988" s="24" t="s">
        <v>54</v>
      </c>
      <c r="C988" s="24" t="s">
        <v>1672</v>
      </c>
      <c r="D988" s="0" t="str">
        <f aca="false">VLOOKUP(A988,Nomenclature!$D$1:$E$9,2,0)</f>
        <v>02</v>
      </c>
      <c r="E988" s="0" t="str">
        <f aca="false">VLOOKUP(B988,Nomenclature!$J$1:$K$97,2,0)</f>
        <v>16</v>
      </c>
      <c r="F988" s="0" t="str">
        <f aca="false">CONCATENATE(D988,E988)</f>
        <v>0216</v>
      </c>
      <c r="G988" s="30" t="n">
        <v>85.231351398</v>
      </c>
      <c r="H988" s="28" t="n">
        <v>85.231351398</v>
      </c>
      <c r="I988" s="28" t="n">
        <v>85.231351398</v>
      </c>
      <c r="J988" s="28" t="n">
        <v>85.231351398</v>
      </c>
      <c r="K988" s="28" t="n">
        <v>85.231351398</v>
      </c>
      <c r="L988" s="28" t="n">
        <v>85.231351398</v>
      </c>
    </row>
    <row r="989" customFormat="false" ht="15.8" hidden="false" customHeight="false" outlineLevel="0" collapsed="false">
      <c r="A989" s="24" t="s">
        <v>14</v>
      </c>
      <c r="B989" s="24" t="s">
        <v>57</v>
      </c>
      <c r="C989" s="24" t="s">
        <v>1672</v>
      </c>
      <c r="D989" s="0" t="str">
        <f aca="false">VLOOKUP(A989,Nomenclature!$D$1:$E$9,2,0)</f>
        <v>02</v>
      </c>
      <c r="E989" s="0" t="str">
        <f aca="false">VLOOKUP(B989,Nomenclature!$J$1:$K$97,2,0)</f>
        <v>20</v>
      </c>
      <c r="F989" s="0" t="str">
        <f aca="false">CONCATENATE(D989,E989)</f>
        <v>0220</v>
      </c>
      <c r="G989" s="30" t="n">
        <v>76.223160379</v>
      </c>
      <c r="H989" s="28" t="n">
        <v>76.223160379</v>
      </c>
      <c r="I989" s="28" t="n">
        <v>76.223160379</v>
      </c>
      <c r="J989" s="28" t="n">
        <v>76.223160379</v>
      </c>
      <c r="K989" s="28" t="n">
        <v>76.223160379</v>
      </c>
      <c r="L989" s="28" t="n">
        <v>76.223160379</v>
      </c>
    </row>
    <row r="990" customFormat="false" ht="15.8" hidden="false" customHeight="false" outlineLevel="0" collapsed="false">
      <c r="A990" s="24" t="s">
        <v>14</v>
      </c>
      <c r="B990" s="24" t="s">
        <v>58</v>
      </c>
      <c r="C990" s="24" t="s">
        <v>1672</v>
      </c>
      <c r="D990" s="0" t="str">
        <f aca="false">VLOOKUP(A990,Nomenclature!$D$1:$E$9,2,0)</f>
        <v>02</v>
      </c>
      <c r="E990" s="0" t="str">
        <f aca="false">VLOOKUP(B990,Nomenclature!$J$1:$K$97,2,0)</f>
        <v>21</v>
      </c>
      <c r="F990" s="0" t="str">
        <f aca="false">CONCATENATE(D990,E990)</f>
        <v>0221</v>
      </c>
      <c r="G990" s="30" t="n">
        <v>76.1597826611658</v>
      </c>
      <c r="H990" s="28" t="n">
        <v>76.1597826611658</v>
      </c>
      <c r="I990" s="28" t="n">
        <v>76.1597826611658</v>
      </c>
      <c r="J990" s="28" t="n">
        <v>76.1597826611658</v>
      </c>
      <c r="K990" s="28" t="n">
        <v>76.1597826611658</v>
      </c>
      <c r="L990" s="28" t="n">
        <v>76.1597826611658</v>
      </c>
    </row>
    <row r="991" customFormat="false" ht="15.8" hidden="false" customHeight="false" outlineLevel="0" collapsed="false">
      <c r="A991" s="24" t="s">
        <v>14</v>
      </c>
      <c r="B991" s="24" t="s">
        <v>59</v>
      </c>
      <c r="C991" s="24" t="s">
        <v>1672</v>
      </c>
      <c r="D991" s="0" t="str">
        <f aca="false">VLOOKUP(A991,Nomenclature!$D$1:$E$9,2,0)</f>
        <v>02</v>
      </c>
      <c r="E991" s="0" t="str">
        <f aca="false">VLOOKUP(B991,Nomenclature!$J$1:$K$97,2,0)</f>
        <v>22</v>
      </c>
      <c r="F991" s="0" t="str">
        <f aca="false">CONCATENATE(D991,E991)</f>
        <v>0222</v>
      </c>
      <c r="G991" s="30" t="n">
        <v>76.223160379</v>
      </c>
      <c r="H991" s="28" t="n">
        <v>76.223160379</v>
      </c>
      <c r="I991" s="28" t="n">
        <v>76.223160379</v>
      </c>
      <c r="J991" s="28" t="n">
        <v>76.223160379</v>
      </c>
      <c r="K991" s="28" t="n">
        <v>76.223160379</v>
      </c>
      <c r="L991" s="28" t="n">
        <v>76.223160379</v>
      </c>
    </row>
    <row r="992" customFormat="false" ht="15.8" hidden="false" customHeight="false" outlineLevel="0" collapsed="false">
      <c r="A992" s="24" t="s">
        <v>14</v>
      </c>
      <c r="B992" s="24" t="s">
        <v>60</v>
      </c>
      <c r="C992" s="24" t="s">
        <v>1672</v>
      </c>
      <c r="D992" s="0" t="str">
        <f aca="false">VLOOKUP(A992,Nomenclature!$D$1:$E$9,2,0)</f>
        <v>02</v>
      </c>
      <c r="E992" s="0" t="str">
        <f aca="false">VLOOKUP(B992,Nomenclature!$J$1:$K$97,2,0)</f>
        <v>23</v>
      </c>
      <c r="F992" s="0" t="str">
        <f aca="false">CONCATENATE(D992,E992)</f>
        <v>0223</v>
      </c>
      <c r="G992" s="30" t="n">
        <v>22.3407231972079</v>
      </c>
      <c r="H992" s="28" t="n">
        <v>22.3407231972079</v>
      </c>
      <c r="I992" s="28" t="n">
        <v>22.3407231972079</v>
      </c>
      <c r="J992" s="28" t="n">
        <v>22.3407231972079</v>
      </c>
      <c r="K992" s="28" t="n">
        <v>22.3407231972079</v>
      </c>
      <c r="L992" s="28" t="n">
        <v>22.3407231972079</v>
      </c>
    </row>
    <row r="993" customFormat="false" ht="15.8" hidden="false" customHeight="false" outlineLevel="0" collapsed="false">
      <c r="A993" s="24" t="s">
        <v>14</v>
      </c>
      <c r="B993" s="24" t="s">
        <v>61</v>
      </c>
      <c r="C993" s="24" t="s">
        <v>1672</v>
      </c>
      <c r="D993" s="0" t="str">
        <f aca="false">VLOOKUP(A993,Nomenclature!$D$1:$E$9,2,0)</f>
        <v>02</v>
      </c>
      <c r="E993" s="0" t="str">
        <f aca="false">VLOOKUP(B993,Nomenclature!$J$1:$K$97,2,0)</f>
        <v>24</v>
      </c>
      <c r="F993" s="0" t="str">
        <f aca="false">CONCATENATE(D993,E993)</f>
        <v>0224</v>
      </c>
      <c r="G993" s="30" t="n">
        <v>30.0019983844158</v>
      </c>
      <c r="H993" s="28" t="n">
        <v>30.0019983844158</v>
      </c>
      <c r="I993" s="28" t="n">
        <v>30.0019983844158</v>
      </c>
      <c r="J993" s="28" t="n">
        <v>30.0019983844158</v>
      </c>
      <c r="K993" s="28" t="n">
        <v>30.0019983844158</v>
      </c>
      <c r="L993" s="28" t="n">
        <v>30.0019983844158</v>
      </c>
    </row>
    <row r="994" customFormat="false" ht="15.8" hidden="false" customHeight="false" outlineLevel="0" collapsed="false">
      <c r="A994" s="24" t="s">
        <v>14</v>
      </c>
      <c r="B994" s="24" t="s">
        <v>62</v>
      </c>
      <c r="C994" s="24" t="s">
        <v>1672</v>
      </c>
      <c r="D994" s="0" t="str">
        <f aca="false">VLOOKUP(A994,Nomenclature!$D$1:$E$9,2,0)</f>
        <v>02</v>
      </c>
      <c r="E994" s="0" t="str">
        <f aca="false">VLOOKUP(B994,Nomenclature!$J$1:$K$97,2,0)</f>
        <v>25</v>
      </c>
      <c r="F994" s="0" t="str">
        <f aca="false">CONCATENATE(D994,E994)</f>
        <v>0225</v>
      </c>
      <c r="G994" s="30" t="n">
        <v>75.9696495076632</v>
      </c>
      <c r="H994" s="28" t="n">
        <v>75.9696495076632</v>
      </c>
      <c r="I994" s="28" t="n">
        <v>75.9696495076632</v>
      </c>
      <c r="J994" s="28" t="n">
        <v>75.9696495076632</v>
      </c>
      <c r="K994" s="28" t="n">
        <v>75.9696495076632</v>
      </c>
      <c r="L994" s="28" t="n">
        <v>75.9696495076632</v>
      </c>
    </row>
    <row r="995" customFormat="false" ht="15.8" hidden="false" customHeight="false" outlineLevel="0" collapsed="false">
      <c r="A995" s="24" t="s">
        <v>14</v>
      </c>
      <c r="B995" s="24" t="s">
        <v>63</v>
      </c>
      <c r="C995" s="24" t="s">
        <v>1672</v>
      </c>
      <c r="D995" s="0" t="str">
        <f aca="false">VLOOKUP(A995,Nomenclature!$D$1:$E$9,2,0)</f>
        <v>02</v>
      </c>
      <c r="E995" s="0" t="str">
        <f aca="false">VLOOKUP(B995,Nomenclature!$J$1:$K$97,2,0)</f>
        <v>29</v>
      </c>
      <c r="F995" s="0" t="str">
        <f aca="false">CONCATENATE(D995,E995)</f>
        <v>0229</v>
      </c>
      <c r="G995" s="30" t="n">
        <v>161.871799138</v>
      </c>
      <c r="H995" s="28" t="n">
        <v>161.871799138</v>
      </c>
      <c r="I995" s="28" t="n">
        <v>161.871799138</v>
      </c>
      <c r="J995" s="28" t="n">
        <v>161.871799138</v>
      </c>
      <c r="K995" s="28" t="n">
        <v>161.871799138</v>
      </c>
      <c r="L995" s="28" t="n">
        <v>161.871799138</v>
      </c>
    </row>
    <row r="996" customFormat="false" ht="15.8" hidden="false" customHeight="false" outlineLevel="0" collapsed="false">
      <c r="A996" s="24" t="s">
        <v>14</v>
      </c>
      <c r="B996" s="24" t="s">
        <v>64</v>
      </c>
      <c r="C996" s="24" t="s">
        <v>1672</v>
      </c>
      <c r="D996" s="0" t="str">
        <f aca="false">VLOOKUP(A996,Nomenclature!$D$1:$E$9,2,0)</f>
        <v>02</v>
      </c>
      <c r="E996" s="0" t="str">
        <f aca="false">VLOOKUP(B996,Nomenclature!$J$1:$K$97,2,0)</f>
        <v>30</v>
      </c>
      <c r="F996" s="0" t="str">
        <f aca="false">CONCATENATE(D996,E996)</f>
        <v>0230</v>
      </c>
      <c r="G996" s="30" t="n">
        <v>161.871799138</v>
      </c>
      <c r="H996" s="28" t="n">
        <v>161.871799138</v>
      </c>
      <c r="I996" s="28" t="n">
        <v>161.871799138</v>
      </c>
      <c r="J996" s="28" t="n">
        <v>161.871799138</v>
      </c>
      <c r="K996" s="28" t="n">
        <v>161.871799138</v>
      </c>
      <c r="L996" s="28" t="n">
        <v>161.871799138</v>
      </c>
    </row>
    <row r="997" customFormat="false" ht="15.8" hidden="false" customHeight="false" outlineLevel="0" collapsed="false">
      <c r="A997" s="24" t="s">
        <v>14</v>
      </c>
      <c r="B997" s="24" t="s">
        <v>65</v>
      </c>
      <c r="C997" s="24" t="s">
        <v>1672</v>
      </c>
      <c r="D997" s="0" t="str">
        <f aca="false">VLOOKUP(A997,Nomenclature!$D$1:$E$9,2,0)</f>
        <v>02</v>
      </c>
      <c r="E997" s="0" t="str">
        <f aca="false">VLOOKUP(B997,Nomenclature!$J$1:$K$97,2,0)</f>
        <v>31</v>
      </c>
      <c r="F997" s="0" t="str">
        <f aca="false">CONCATENATE(D997,E997)</f>
        <v>0231</v>
      </c>
      <c r="G997" s="30" t="n">
        <v>85.231351398</v>
      </c>
      <c r="H997" s="28" t="n">
        <v>85.231351398</v>
      </c>
      <c r="I997" s="28" t="n">
        <v>85.231351398</v>
      </c>
      <c r="J997" s="28" t="n">
        <v>85.231351398</v>
      </c>
      <c r="K997" s="28" t="n">
        <v>85.231351398</v>
      </c>
      <c r="L997" s="28" t="n">
        <v>85.231351398</v>
      </c>
    </row>
    <row r="998" customFormat="false" ht="15.8" hidden="false" customHeight="false" outlineLevel="0" collapsed="false">
      <c r="A998" s="24" t="s">
        <v>14</v>
      </c>
      <c r="B998" s="24" t="s">
        <v>66</v>
      </c>
      <c r="C998" s="24" t="s">
        <v>1672</v>
      </c>
      <c r="D998" s="0" t="str">
        <f aca="false">VLOOKUP(A998,Nomenclature!$D$1:$E$9,2,0)</f>
        <v>02</v>
      </c>
      <c r="E998" s="0" t="str">
        <f aca="false">VLOOKUP(B998,Nomenclature!$J$1:$K$97,2,0)</f>
        <v>37</v>
      </c>
      <c r="F998" s="0" t="str">
        <f aca="false">CONCATENATE(D998,E998)</f>
        <v>0237</v>
      </c>
      <c r="G998" s="30" t="n">
        <v>75.9696495076632</v>
      </c>
      <c r="H998" s="28" t="n">
        <v>75.9696495076632</v>
      </c>
      <c r="I998" s="28" t="n">
        <v>75.9696495076632</v>
      </c>
      <c r="J998" s="28" t="n">
        <v>75.9696495076632</v>
      </c>
      <c r="K998" s="28" t="n">
        <v>75.9696495076632</v>
      </c>
      <c r="L998" s="28" t="n">
        <v>75.9696495076632</v>
      </c>
    </row>
    <row r="999" customFormat="false" ht="15.8" hidden="false" customHeight="false" outlineLevel="0" collapsed="false">
      <c r="A999" s="24" t="s">
        <v>14</v>
      </c>
      <c r="B999" s="24" t="s">
        <v>67</v>
      </c>
      <c r="C999" s="24" t="s">
        <v>1672</v>
      </c>
      <c r="D999" s="0" t="str">
        <f aca="false">VLOOKUP(A999,Nomenclature!$D$1:$E$9,2,0)</f>
        <v>02</v>
      </c>
      <c r="E999" s="0" t="str">
        <f aca="false">VLOOKUP(B999,Nomenclature!$J$1:$K$97,2,0)</f>
        <v>38</v>
      </c>
      <c r="F999" s="0" t="str">
        <f aca="false">CONCATENATE(D999,E999)</f>
        <v>0238</v>
      </c>
      <c r="G999" s="30" t="n">
        <v>76.1597826611658</v>
      </c>
      <c r="H999" s="28" t="n">
        <v>76.1597826611658</v>
      </c>
      <c r="I999" s="28" t="n">
        <v>76.1597826611658</v>
      </c>
      <c r="J999" s="28" t="n">
        <v>76.1597826611658</v>
      </c>
      <c r="K999" s="28" t="n">
        <v>76.1597826611658</v>
      </c>
      <c r="L999" s="28" t="n">
        <v>76.1597826611658</v>
      </c>
    </row>
    <row r="1000" customFormat="false" ht="15.8" hidden="false" customHeight="false" outlineLevel="0" collapsed="false">
      <c r="A1000" s="24" t="s">
        <v>14</v>
      </c>
      <c r="B1000" s="24" t="s">
        <v>68</v>
      </c>
      <c r="C1000" s="24" t="s">
        <v>1672</v>
      </c>
      <c r="D1000" s="0" t="str">
        <f aca="false">VLOOKUP(A1000,Nomenclature!$D$1:$E$9,2,0)</f>
        <v>02</v>
      </c>
      <c r="E1000" s="0" t="str">
        <f aca="false">VLOOKUP(B1000,Nomenclature!$J$1:$K$97,2,0)</f>
        <v>39</v>
      </c>
      <c r="F1000" s="0" t="str">
        <f aca="false">CONCATENATE(D1000,E1000)</f>
        <v>0239</v>
      </c>
      <c r="G1000" s="30" t="n">
        <v>75.9696495076632</v>
      </c>
      <c r="H1000" s="28" t="n">
        <v>75.9696495076632</v>
      </c>
      <c r="I1000" s="28" t="n">
        <v>75.9696495076632</v>
      </c>
      <c r="J1000" s="28" t="n">
        <v>75.9696495076632</v>
      </c>
      <c r="K1000" s="28" t="n">
        <v>75.9696495076632</v>
      </c>
      <c r="L1000" s="28" t="n">
        <v>75.9696495076632</v>
      </c>
    </row>
    <row r="1001" customFormat="false" ht="15.8" hidden="false" customHeight="false" outlineLevel="0" collapsed="false">
      <c r="A1001" s="24" t="s">
        <v>14</v>
      </c>
      <c r="B1001" s="24" t="s">
        <v>69</v>
      </c>
      <c r="C1001" s="24" t="s">
        <v>1672</v>
      </c>
      <c r="D1001" s="0" t="str">
        <f aca="false">VLOOKUP(A1001,Nomenclature!$D$1:$E$9,2,0)</f>
        <v>02</v>
      </c>
      <c r="E1001" s="0" t="str">
        <f aca="false">VLOOKUP(B1001,Nomenclature!$J$1:$K$97,2,0)</f>
        <v>40</v>
      </c>
      <c r="F1001" s="0" t="str">
        <f aca="false">CONCATENATE(D1001,E1001)</f>
        <v>0240</v>
      </c>
      <c r="G1001" s="30" t="n">
        <v>75.9696495076632</v>
      </c>
      <c r="H1001" s="28" t="n">
        <v>75.9696495076632</v>
      </c>
      <c r="I1001" s="28" t="n">
        <v>75.9696495076632</v>
      </c>
      <c r="J1001" s="28" t="n">
        <v>75.9696495076632</v>
      </c>
      <c r="K1001" s="28" t="n">
        <v>75.9696495076632</v>
      </c>
      <c r="L1001" s="28" t="n">
        <v>75.9696495076632</v>
      </c>
    </row>
    <row r="1002" customFormat="false" ht="15.8" hidden="false" customHeight="false" outlineLevel="0" collapsed="false">
      <c r="A1002" s="24" t="s">
        <v>14</v>
      </c>
      <c r="B1002" s="24" t="s">
        <v>70</v>
      </c>
      <c r="C1002" s="24" t="s">
        <v>1672</v>
      </c>
      <c r="D1002" s="0" t="str">
        <f aca="false">VLOOKUP(A1002,Nomenclature!$D$1:$E$9,2,0)</f>
        <v>02</v>
      </c>
      <c r="E1002" s="0" t="str">
        <f aca="false">VLOOKUP(B1002,Nomenclature!$J$1:$K$97,2,0)</f>
        <v>53</v>
      </c>
      <c r="F1002" s="0" t="str">
        <f aca="false">CONCATENATE(D1002,E1002)</f>
        <v>0253</v>
      </c>
      <c r="G1002" s="30" t="n">
        <v>76.223160379</v>
      </c>
      <c r="H1002" s="28" t="n">
        <v>76.223160379</v>
      </c>
      <c r="I1002" s="28" t="n">
        <v>76.223160379</v>
      </c>
      <c r="J1002" s="28" t="n">
        <v>76.223160379</v>
      </c>
      <c r="K1002" s="28" t="n">
        <v>76.223160379</v>
      </c>
      <c r="L1002" s="28" t="n">
        <v>76.223160379</v>
      </c>
    </row>
    <row r="1003" customFormat="false" ht="15.8" hidden="false" customHeight="false" outlineLevel="0" collapsed="false">
      <c r="A1003" s="24" t="s">
        <v>14</v>
      </c>
      <c r="B1003" s="24" t="s">
        <v>71</v>
      </c>
      <c r="C1003" s="24" t="s">
        <v>1672</v>
      </c>
      <c r="D1003" s="0" t="str">
        <f aca="false">VLOOKUP(A1003,Nomenclature!$D$1:$E$9,2,0)</f>
        <v>02</v>
      </c>
      <c r="E1003" s="0" t="str">
        <f aca="false">VLOOKUP(B1003,Nomenclature!$J$1:$K$97,2,0)</f>
        <v>54</v>
      </c>
      <c r="F1003" s="0" t="str">
        <f aca="false">CONCATENATE(D1003,E1003)</f>
        <v>0254</v>
      </c>
      <c r="G1003" s="30" t="n">
        <v>76.223160379</v>
      </c>
      <c r="H1003" s="28" t="n">
        <v>76.223160379</v>
      </c>
      <c r="I1003" s="28" t="n">
        <v>76.223160379</v>
      </c>
      <c r="J1003" s="28" t="n">
        <v>76.223160379</v>
      </c>
      <c r="K1003" s="28" t="n">
        <v>76.223160379</v>
      </c>
      <c r="L1003" s="28" t="n">
        <v>76.223160379</v>
      </c>
    </row>
    <row r="1004" customFormat="false" ht="15.8" hidden="false" customHeight="false" outlineLevel="0" collapsed="false">
      <c r="A1004" s="24" t="s">
        <v>14</v>
      </c>
      <c r="B1004" s="24" t="s">
        <v>72</v>
      </c>
      <c r="C1004" s="24" t="s">
        <v>1672</v>
      </c>
      <c r="D1004" s="0" t="str">
        <f aca="false">VLOOKUP(A1004,Nomenclature!$D$1:$E$9,2,0)</f>
        <v>02</v>
      </c>
      <c r="E1004" s="0" t="str">
        <f aca="false">VLOOKUP(B1004,Nomenclature!$J$1:$K$97,2,0)</f>
        <v>55</v>
      </c>
      <c r="F1004" s="0" t="str">
        <f aca="false">CONCATENATE(D1004,E1004)</f>
        <v>0255</v>
      </c>
      <c r="G1004" s="30" t="n">
        <v>76.223160379</v>
      </c>
      <c r="H1004" s="28" t="n">
        <v>76.223160379</v>
      </c>
      <c r="I1004" s="28" t="n">
        <v>76.223160379</v>
      </c>
      <c r="J1004" s="28" t="n">
        <v>76.223160379</v>
      </c>
      <c r="K1004" s="28" t="n">
        <v>76.223160379</v>
      </c>
      <c r="L1004" s="28" t="n">
        <v>76.223160379</v>
      </c>
    </row>
    <row r="1005" customFormat="false" ht="15.8" hidden="false" customHeight="false" outlineLevel="0" collapsed="false">
      <c r="A1005" s="24" t="s">
        <v>14</v>
      </c>
      <c r="B1005" s="24" t="s">
        <v>73</v>
      </c>
      <c r="C1005" s="24" t="s">
        <v>1672</v>
      </c>
      <c r="D1005" s="0" t="str">
        <f aca="false">VLOOKUP(A1005,Nomenclature!$D$1:$E$9,2,0)</f>
        <v>02</v>
      </c>
      <c r="E1005" s="0" t="str">
        <f aca="false">VLOOKUP(B1005,Nomenclature!$J$1:$K$97,2,0)</f>
        <v>56</v>
      </c>
      <c r="F1005" s="0" t="str">
        <f aca="false">CONCATENATE(D1005,E1005)</f>
        <v>0256</v>
      </c>
      <c r="G1005" s="30" t="n">
        <v>14.67944801</v>
      </c>
      <c r="H1005" s="28" t="n">
        <v>14.67944801</v>
      </c>
      <c r="I1005" s="28" t="n">
        <v>14.67944801</v>
      </c>
      <c r="J1005" s="28" t="n">
        <v>14.67944801</v>
      </c>
      <c r="K1005" s="28" t="n">
        <v>14.67944801</v>
      </c>
      <c r="L1005" s="28" t="n">
        <v>14.67944801</v>
      </c>
    </row>
    <row r="1006" customFormat="false" ht="15.8" hidden="false" customHeight="false" outlineLevel="0" collapsed="false">
      <c r="A1006" s="24" t="s">
        <v>14</v>
      </c>
      <c r="B1006" s="24" t="s">
        <v>74</v>
      </c>
      <c r="C1006" s="24" t="s">
        <v>1672</v>
      </c>
      <c r="D1006" s="0" t="str">
        <f aca="false">VLOOKUP(A1006,Nomenclature!$D$1:$E$9,2,0)</f>
        <v>02</v>
      </c>
      <c r="E1006" s="0" t="str">
        <f aca="false">VLOOKUP(B1006,Nomenclature!$J$1:$K$97,2,0)</f>
        <v>57</v>
      </c>
      <c r="F1006" s="0" t="str">
        <f aca="false">CONCATENATE(D1006,E1006)</f>
        <v>0257</v>
      </c>
      <c r="G1006" s="30" t="n">
        <v>14.67944801</v>
      </c>
      <c r="H1006" s="28" t="n">
        <v>14.67944801</v>
      </c>
      <c r="I1006" s="28" t="n">
        <v>14.67944801</v>
      </c>
      <c r="J1006" s="28" t="n">
        <v>14.67944801</v>
      </c>
      <c r="K1006" s="28" t="n">
        <v>14.67944801</v>
      </c>
      <c r="L1006" s="28" t="n">
        <v>14.67944801</v>
      </c>
    </row>
    <row r="1007" customFormat="false" ht="15.8" hidden="false" customHeight="false" outlineLevel="0" collapsed="false">
      <c r="A1007" s="24" t="s">
        <v>14</v>
      </c>
      <c r="B1007" s="24" t="s">
        <v>75</v>
      </c>
      <c r="C1007" s="24" t="s">
        <v>1672</v>
      </c>
      <c r="D1007" s="0" t="str">
        <f aca="false">VLOOKUP(A1007,Nomenclature!$D$1:$E$9,2,0)</f>
        <v>02</v>
      </c>
      <c r="E1007" s="0" t="str">
        <f aca="false">VLOOKUP(B1007,Nomenclature!$J$1:$K$97,2,0)</f>
        <v>58</v>
      </c>
      <c r="F1007" s="0" t="str">
        <f aca="false">CONCATENATE(D1007,E1007)</f>
        <v>0258</v>
      </c>
      <c r="G1007" s="30" t="n">
        <v>37.6632735716237</v>
      </c>
      <c r="H1007" s="28" t="n">
        <v>37.6632735716237</v>
      </c>
      <c r="I1007" s="28" t="n">
        <v>37.6632735716237</v>
      </c>
      <c r="J1007" s="28" t="n">
        <v>37.6632735716237</v>
      </c>
      <c r="K1007" s="28" t="n">
        <v>37.6632735716237</v>
      </c>
      <c r="L1007" s="28" t="n">
        <v>37.6632735716237</v>
      </c>
    </row>
    <row r="1008" customFormat="false" ht="15.8" hidden="false" customHeight="false" outlineLevel="0" collapsed="false">
      <c r="A1008" s="24" t="s">
        <v>14</v>
      </c>
      <c r="B1008" s="24" t="s">
        <v>76</v>
      </c>
      <c r="C1008" s="24" t="s">
        <v>1672</v>
      </c>
      <c r="D1008" s="0" t="str">
        <f aca="false">VLOOKUP(A1008,Nomenclature!$D$1:$E$9,2,0)</f>
        <v>02</v>
      </c>
      <c r="E1008" s="0" t="str">
        <f aca="false">VLOOKUP(B1008,Nomenclature!$J$1:$K$97,2,0)</f>
        <v>62</v>
      </c>
      <c r="F1008" s="0" t="str">
        <f aca="false">CONCATENATE(D1008,E1008)</f>
        <v>0262</v>
      </c>
      <c r="G1008" s="30" t="n">
        <v>85.231351398</v>
      </c>
      <c r="H1008" s="28" t="n">
        <v>85.231351398</v>
      </c>
      <c r="I1008" s="28" t="n">
        <v>85.231351398</v>
      </c>
      <c r="J1008" s="28" t="n">
        <v>85.231351398</v>
      </c>
      <c r="K1008" s="28" t="n">
        <v>85.231351398</v>
      </c>
      <c r="L1008" s="28" t="n">
        <v>85.231351398</v>
      </c>
    </row>
    <row r="1009" customFormat="false" ht="15.8" hidden="false" customHeight="false" outlineLevel="0" collapsed="false">
      <c r="A1009" s="24" t="s">
        <v>14</v>
      </c>
      <c r="B1009" s="24" t="s">
        <v>77</v>
      </c>
      <c r="C1009" s="24" t="s">
        <v>1672</v>
      </c>
      <c r="D1009" s="0" t="str">
        <f aca="false">VLOOKUP(A1009,Nomenclature!$D$1:$E$9,2,0)</f>
        <v>02</v>
      </c>
      <c r="E1009" s="0" t="str">
        <f aca="false">VLOOKUP(B1009,Nomenclature!$J$1:$K$97,2,0)</f>
        <v>67</v>
      </c>
      <c r="F1009" s="0" t="str">
        <f aca="false">CONCATENATE(D1009,E1009)</f>
        <v>0267</v>
      </c>
      <c r="G1009" s="30" t="n">
        <v>76.223160379</v>
      </c>
      <c r="H1009" s="28" t="n">
        <v>76.223160379</v>
      </c>
      <c r="I1009" s="28" t="n">
        <v>76.223160379</v>
      </c>
      <c r="J1009" s="28" t="n">
        <v>76.223160379</v>
      </c>
      <c r="K1009" s="28" t="n">
        <v>76.223160379</v>
      </c>
      <c r="L1009" s="28" t="n">
        <v>76.223160379</v>
      </c>
    </row>
    <row r="1010" customFormat="false" ht="15.8" hidden="false" customHeight="false" outlineLevel="0" collapsed="false">
      <c r="A1010" s="24" t="s">
        <v>14</v>
      </c>
      <c r="B1010" s="24" t="s">
        <v>78</v>
      </c>
      <c r="C1010" s="24" t="s">
        <v>1672</v>
      </c>
      <c r="D1010" s="0" t="str">
        <f aca="false">VLOOKUP(A1010,Nomenclature!$D$1:$E$9,2,0)</f>
        <v>02</v>
      </c>
      <c r="E1010" s="0" t="str">
        <f aca="false">VLOOKUP(B1010,Nomenclature!$J$1:$K$97,2,0)</f>
        <v>68</v>
      </c>
      <c r="F1010" s="0" t="str">
        <f aca="false">CONCATENATE(D1010,E1010)</f>
        <v>0268</v>
      </c>
      <c r="G1010" s="30" t="n">
        <v>76.223160379</v>
      </c>
      <c r="H1010" s="28" t="n">
        <v>76.223160379</v>
      </c>
      <c r="I1010" s="28" t="n">
        <v>76.223160379</v>
      </c>
      <c r="J1010" s="28" t="n">
        <v>76.223160379</v>
      </c>
      <c r="K1010" s="28" t="n">
        <v>76.223160379</v>
      </c>
      <c r="L1010" s="28" t="n">
        <v>76.223160379</v>
      </c>
    </row>
    <row r="1011" customFormat="false" ht="15.8" hidden="false" customHeight="false" outlineLevel="0" collapsed="false">
      <c r="A1011" s="24" t="s">
        <v>14</v>
      </c>
      <c r="B1011" s="24" t="s">
        <v>79</v>
      </c>
      <c r="C1011" s="24" t="s">
        <v>1672</v>
      </c>
      <c r="D1011" s="0" t="str">
        <f aca="false">VLOOKUP(A1011,Nomenclature!$D$1:$E$9,2,0)</f>
        <v>02</v>
      </c>
      <c r="E1011" s="0" t="str">
        <f aca="false">VLOOKUP(B1011,Nomenclature!$J$1:$K$97,2,0)</f>
        <v>69</v>
      </c>
      <c r="F1011" s="0" t="str">
        <f aca="false">CONCATENATE(D1011,E1011)</f>
        <v>0269</v>
      </c>
      <c r="G1011" s="30" t="n">
        <v>76.223160379</v>
      </c>
      <c r="H1011" s="28" t="n">
        <v>76.223160379</v>
      </c>
      <c r="I1011" s="28" t="n">
        <v>76.223160379</v>
      </c>
      <c r="J1011" s="28" t="n">
        <v>76.223160379</v>
      </c>
      <c r="K1011" s="28" t="n">
        <v>76.223160379</v>
      </c>
      <c r="L1011" s="28" t="n">
        <v>76.223160379</v>
      </c>
    </row>
    <row r="1012" customFormat="false" ht="15.8" hidden="false" customHeight="false" outlineLevel="0" collapsed="false">
      <c r="A1012" s="24" t="s">
        <v>14</v>
      </c>
      <c r="B1012" s="24" t="s">
        <v>80</v>
      </c>
      <c r="C1012" s="24" t="s">
        <v>1672</v>
      </c>
      <c r="D1012" s="0" t="str">
        <f aca="false">VLOOKUP(A1012,Nomenclature!$D$1:$E$9,2,0)</f>
        <v>02</v>
      </c>
      <c r="E1012" s="0" t="str">
        <f aca="false">VLOOKUP(B1012,Nomenclature!$J$1:$K$97,2,0)</f>
        <v>70</v>
      </c>
      <c r="F1012" s="0" t="str">
        <f aca="false">CONCATENATE(D1012,E1012)</f>
        <v>0270</v>
      </c>
      <c r="G1012" s="30" t="n">
        <v>14.67944801</v>
      </c>
      <c r="H1012" s="28" t="n">
        <v>14.67944801</v>
      </c>
      <c r="I1012" s="28" t="n">
        <v>14.67944801</v>
      </c>
      <c r="J1012" s="28" t="n">
        <v>14.67944801</v>
      </c>
      <c r="K1012" s="28" t="n">
        <v>14.67944801</v>
      </c>
      <c r="L1012" s="28" t="n">
        <v>14.67944801</v>
      </c>
    </row>
    <row r="1013" customFormat="false" ht="15.8" hidden="false" customHeight="false" outlineLevel="0" collapsed="false">
      <c r="A1013" s="24" t="s">
        <v>14</v>
      </c>
      <c r="B1013" s="24" t="s">
        <v>81</v>
      </c>
      <c r="C1013" s="24" t="s">
        <v>1672</v>
      </c>
      <c r="D1013" s="0" t="str">
        <f aca="false">VLOOKUP(A1013,Nomenclature!$D$1:$E$9,2,0)</f>
        <v>02</v>
      </c>
      <c r="E1013" s="0" t="str">
        <f aca="false">VLOOKUP(B1013,Nomenclature!$J$1:$K$97,2,0)</f>
        <v>71</v>
      </c>
      <c r="F1013" s="0" t="str">
        <f aca="false">CONCATENATE(D1013,E1013)</f>
        <v>0271</v>
      </c>
      <c r="G1013" s="30" t="n">
        <v>14.67944801</v>
      </c>
      <c r="H1013" s="28" t="n">
        <v>14.67944801</v>
      </c>
      <c r="I1013" s="28" t="n">
        <v>14.67944801</v>
      </c>
      <c r="J1013" s="28" t="n">
        <v>14.67944801</v>
      </c>
      <c r="K1013" s="28" t="n">
        <v>14.67944801</v>
      </c>
      <c r="L1013" s="28" t="n">
        <v>14.67944801</v>
      </c>
    </row>
    <row r="1014" customFormat="false" ht="15.8" hidden="false" customHeight="false" outlineLevel="0" collapsed="false">
      <c r="A1014" s="24" t="s">
        <v>14</v>
      </c>
      <c r="B1014" s="24" t="s">
        <v>82</v>
      </c>
      <c r="C1014" s="24" t="s">
        <v>1672</v>
      </c>
      <c r="D1014" s="0" t="str">
        <f aca="false">VLOOKUP(A1014,Nomenclature!$D$1:$E$9,2,0)</f>
        <v>02</v>
      </c>
      <c r="E1014" s="0" t="str">
        <f aca="false">VLOOKUP(B1014,Nomenclature!$J$1:$K$97,2,0)</f>
        <v>72</v>
      </c>
      <c r="F1014" s="0" t="str">
        <f aca="false">CONCATENATE(D1014,E1014)</f>
        <v>0272</v>
      </c>
      <c r="G1014" s="30" t="n">
        <v>75.9696495076632</v>
      </c>
      <c r="H1014" s="28" t="n">
        <v>75.9696495076632</v>
      </c>
      <c r="I1014" s="28" t="n">
        <v>75.9696495076632</v>
      </c>
      <c r="J1014" s="28" t="n">
        <v>75.9696495076632</v>
      </c>
      <c r="K1014" s="28" t="n">
        <v>75.9696495076632</v>
      </c>
      <c r="L1014" s="28" t="n">
        <v>75.9696495076632</v>
      </c>
    </row>
    <row r="1015" customFormat="false" ht="15.8" hidden="false" customHeight="false" outlineLevel="0" collapsed="false">
      <c r="A1015" s="24" t="s">
        <v>14</v>
      </c>
      <c r="B1015" s="24" t="s">
        <v>83</v>
      </c>
      <c r="C1015" s="24" t="s">
        <v>1672</v>
      </c>
      <c r="D1015" s="0" t="str">
        <f aca="false">VLOOKUP(A1015,Nomenclature!$D$1:$E$9,2,0)</f>
        <v>02</v>
      </c>
      <c r="E1015" s="0" t="str">
        <f aca="false">VLOOKUP(B1015,Nomenclature!$J$1:$K$97,2,0)</f>
        <v>77</v>
      </c>
      <c r="F1015" s="0" t="str">
        <f aca="false">CONCATENATE(D1015,E1015)</f>
        <v>0277</v>
      </c>
      <c r="G1015" s="30" t="n">
        <v>161.871799138</v>
      </c>
      <c r="H1015" s="28" t="n">
        <v>161.871799138</v>
      </c>
      <c r="I1015" s="28" t="n">
        <v>161.871799138</v>
      </c>
      <c r="J1015" s="28" t="n">
        <v>161.871799138</v>
      </c>
      <c r="K1015" s="28" t="n">
        <v>161.871799138</v>
      </c>
      <c r="L1015" s="28" t="n">
        <v>161.871799138</v>
      </c>
    </row>
    <row r="1016" customFormat="false" ht="15.8" hidden="false" customHeight="false" outlineLevel="0" collapsed="false">
      <c r="A1016" s="24" t="s">
        <v>14</v>
      </c>
      <c r="B1016" s="24" t="s">
        <v>84</v>
      </c>
      <c r="C1016" s="24" t="s">
        <v>1672</v>
      </c>
      <c r="D1016" s="0" t="str">
        <f aca="false">VLOOKUP(A1016,Nomenclature!$D$1:$E$9,2,0)</f>
        <v>02</v>
      </c>
      <c r="E1016" s="0" t="str">
        <f aca="false">VLOOKUP(B1016,Nomenclature!$J$1:$K$97,2,0)</f>
        <v>78</v>
      </c>
      <c r="F1016" s="0" t="str">
        <f aca="false">CONCATENATE(D1016,E1016)</f>
        <v>0278</v>
      </c>
      <c r="G1016" s="30" t="n">
        <v>161.871799138</v>
      </c>
      <c r="H1016" s="28" t="n">
        <v>161.871799138</v>
      </c>
      <c r="I1016" s="28" t="n">
        <v>161.871799138</v>
      </c>
      <c r="J1016" s="28" t="n">
        <v>161.871799138</v>
      </c>
      <c r="K1016" s="28" t="n">
        <v>161.871799138</v>
      </c>
      <c r="L1016" s="28" t="n">
        <v>161.871799138</v>
      </c>
    </row>
    <row r="1017" customFormat="false" ht="15.8" hidden="false" customHeight="false" outlineLevel="0" collapsed="false">
      <c r="A1017" s="24" t="s">
        <v>14</v>
      </c>
      <c r="B1017" s="24" t="s">
        <v>85</v>
      </c>
      <c r="C1017" s="24" t="s">
        <v>1672</v>
      </c>
      <c r="D1017" s="0" t="str">
        <f aca="false">VLOOKUP(A1017,Nomenclature!$D$1:$E$9,2,0)</f>
        <v>02</v>
      </c>
      <c r="E1017" s="0" t="str">
        <f aca="false">VLOOKUP(B1017,Nomenclature!$J$1:$K$97,2,0)</f>
        <v>79</v>
      </c>
      <c r="F1017" s="0" t="str">
        <f aca="false">CONCATENATE(D1017,E1017)</f>
        <v>0279</v>
      </c>
      <c r="G1017" s="30" t="n">
        <v>85.231351398</v>
      </c>
      <c r="H1017" s="28" t="n">
        <v>85.231351398</v>
      </c>
      <c r="I1017" s="28" t="n">
        <v>85.231351398</v>
      </c>
      <c r="J1017" s="28" t="n">
        <v>85.231351398</v>
      </c>
      <c r="K1017" s="28" t="n">
        <v>85.231351398</v>
      </c>
      <c r="L1017" s="28" t="n">
        <v>85.231351398</v>
      </c>
    </row>
    <row r="1018" customFormat="false" ht="15.8" hidden="false" customHeight="false" outlineLevel="0" collapsed="false">
      <c r="A1018" s="24" t="s">
        <v>15</v>
      </c>
      <c r="B1018" s="24" t="s">
        <v>86</v>
      </c>
      <c r="C1018" s="24" t="s">
        <v>1672</v>
      </c>
      <c r="D1018" s="0" t="str">
        <f aca="false">VLOOKUP(A1018,Nomenclature!$D$1:$E$9,2,0)</f>
        <v>03</v>
      </c>
      <c r="E1018" s="0" t="str">
        <f aca="false">VLOOKUP(B1018,Nomenclature!$J$1:$K$97,2,0)</f>
        <v>09</v>
      </c>
      <c r="F1018" s="0" t="str">
        <f aca="false">CONCATENATE(D1018,E1018)</f>
        <v>0309</v>
      </c>
      <c r="G1018" s="30" t="n">
        <v>1.29</v>
      </c>
      <c r="H1018" s="28" t="n">
        <v>1.29</v>
      </c>
      <c r="I1018" s="28" t="n">
        <v>1.29</v>
      </c>
      <c r="J1018" s="28" t="n">
        <v>1.29</v>
      </c>
      <c r="K1018" s="28" t="n">
        <v>1.29</v>
      </c>
      <c r="L1018" s="28" t="n">
        <v>1.29</v>
      </c>
    </row>
    <row r="1019" customFormat="false" ht="15.8" hidden="false" customHeight="false" outlineLevel="0" collapsed="false">
      <c r="A1019" s="24" t="s">
        <v>15</v>
      </c>
      <c r="B1019" s="24" t="s">
        <v>87</v>
      </c>
      <c r="C1019" s="24" t="s">
        <v>1672</v>
      </c>
      <c r="D1019" s="0" t="str">
        <f aca="false">VLOOKUP(A1019,Nomenclature!$D$1:$E$9,2,0)</f>
        <v>03</v>
      </c>
      <c r="E1019" s="0" t="str">
        <f aca="false">VLOOKUP(B1019,Nomenclature!$J$1:$K$97,2,0)</f>
        <v>12</v>
      </c>
      <c r="F1019" s="0" t="str">
        <f aca="false">CONCATENATE(D1019,E1019)</f>
        <v>0312</v>
      </c>
      <c r="G1019" s="30" t="n">
        <v>0</v>
      </c>
      <c r="H1019" s="28" t="n">
        <v>0</v>
      </c>
      <c r="I1019" s="28" t="n">
        <v>0</v>
      </c>
      <c r="J1019" s="28" t="n">
        <v>0</v>
      </c>
      <c r="K1019" s="28" t="n">
        <v>0</v>
      </c>
      <c r="L1019" s="28" t="n">
        <v>0</v>
      </c>
    </row>
    <row r="1020" customFormat="false" ht="15.8" hidden="false" customHeight="false" outlineLevel="0" collapsed="false">
      <c r="A1020" s="24" t="s">
        <v>15</v>
      </c>
      <c r="B1020" s="24" t="s">
        <v>88</v>
      </c>
      <c r="C1020" s="24" t="s">
        <v>1672</v>
      </c>
      <c r="D1020" s="0" t="str">
        <f aca="false">VLOOKUP(A1020,Nomenclature!$D$1:$E$9,2,0)</f>
        <v>03</v>
      </c>
      <c r="E1020" s="0" t="str">
        <f aca="false">VLOOKUP(B1020,Nomenclature!$J$1:$K$97,2,0)</f>
        <v>15</v>
      </c>
      <c r="F1020" s="0" t="str">
        <f aca="false">CONCATENATE(D1020,E1020)</f>
        <v>0315</v>
      </c>
      <c r="G1020" s="30" t="n">
        <v>9.24399322162938</v>
      </c>
      <c r="H1020" s="28" t="n">
        <v>9.24399322162938</v>
      </c>
      <c r="I1020" s="28" t="n">
        <v>9.24399322162938</v>
      </c>
      <c r="J1020" s="28" t="n">
        <v>9.24399322162938</v>
      </c>
      <c r="K1020" s="28" t="n">
        <v>9.24399322162938</v>
      </c>
      <c r="L1020" s="28" t="n">
        <v>9.24399322162938</v>
      </c>
    </row>
    <row r="1021" customFormat="false" ht="15.8" hidden="false" customHeight="false" outlineLevel="0" collapsed="false">
      <c r="A1021" s="24" t="s">
        <v>15</v>
      </c>
      <c r="B1021" s="24" t="s">
        <v>89</v>
      </c>
      <c r="C1021" s="24" t="s">
        <v>1672</v>
      </c>
      <c r="D1021" s="0" t="str">
        <f aca="false">VLOOKUP(A1021,Nomenclature!$D$1:$E$9,2,0)</f>
        <v>03</v>
      </c>
      <c r="E1021" s="0" t="str">
        <f aca="false">VLOOKUP(B1021,Nomenclature!$J$1:$K$97,2,0)</f>
        <v>17</v>
      </c>
      <c r="F1021" s="0" t="str">
        <f aca="false">CONCATENATE(D1021,E1021)</f>
        <v>0317</v>
      </c>
      <c r="G1021" s="30" t="n">
        <v>1.29</v>
      </c>
      <c r="H1021" s="28" t="n">
        <v>1.29</v>
      </c>
      <c r="I1021" s="28" t="n">
        <v>1.29</v>
      </c>
      <c r="J1021" s="28" t="n">
        <v>1.29</v>
      </c>
      <c r="K1021" s="28" t="n">
        <v>1.29</v>
      </c>
      <c r="L1021" s="28" t="n">
        <v>1.29</v>
      </c>
    </row>
    <row r="1022" customFormat="false" ht="15.8" hidden="false" customHeight="false" outlineLevel="0" collapsed="false">
      <c r="A1022" s="24" t="s">
        <v>15</v>
      </c>
      <c r="B1022" s="24" t="s">
        <v>90</v>
      </c>
      <c r="C1022" s="24" t="s">
        <v>1672</v>
      </c>
      <c r="D1022" s="0" t="str">
        <f aca="false">VLOOKUP(A1022,Nomenclature!$D$1:$E$9,2,0)</f>
        <v>03</v>
      </c>
      <c r="E1022" s="0" t="str">
        <f aca="false">VLOOKUP(B1022,Nomenclature!$J$1:$K$97,2,0)</f>
        <v>19</v>
      </c>
      <c r="F1022" s="0" t="str">
        <f aca="false">CONCATENATE(D1022,E1022)</f>
        <v>0319</v>
      </c>
      <c r="G1022" s="30" t="n">
        <v>2.36</v>
      </c>
      <c r="H1022" s="28" t="n">
        <v>2.36</v>
      </c>
      <c r="I1022" s="28" t="n">
        <v>2.36</v>
      </c>
      <c r="J1022" s="28" t="n">
        <v>2.36</v>
      </c>
      <c r="K1022" s="28" t="n">
        <v>2.36</v>
      </c>
      <c r="L1022" s="28" t="n">
        <v>2.36</v>
      </c>
    </row>
    <row r="1023" customFormat="false" ht="15.8" hidden="false" customHeight="false" outlineLevel="0" collapsed="false">
      <c r="A1023" s="24" t="s">
        <v>15</v>
      </c>
      <c r="B1023" s="24" t="s">
        <v>91</v>
      </c>
      <c r="C1023" s="24" t="s">
        <v>1672</v>
      </c>
      <c r="D1023" s="0" t="str">
        <f aca="false">VLOOKUP(A1023,Nomenclature!$D$1:$E$9,2,0)</f>
        <v>03</v>
      </c>
      <c r="E1023" s="0" t="str">
        <f aca="false">VLOOKUP(B1023,Nomenclature!$J$1:$K$97,2,0)</f>
        <v>26</v>
      </c>
      <c r="F1023" s="0" t="str">
        <f aca="false">CONCATENATE(D1023,E1023)</f>
        <v>0326</v>
      </c>
      <c r="G1023" s="30" t="n">
        <v>6.10977063090974</v>
      </c>
      <c r="H1023" s="28" t="n">
        <v>6.10977063090974</v>
      </c>
      <c r="I1023" s="28" t="n">
        <v>6.10977063090974</v>
      </c>
      <c r="J1023" s="28" t="n">
        <v>6.10977063090974</v>
      </c>
      <c r="K1023" s="28" t="n">
        <v>6.10977063090974</v>
      </c>
      <c r="L1023" s="28" t="n">
        <v>6.10977063090974</v>
      </c>
    </row>
    <row r="1024" customFormat="false" ht="15.8" hidden="false" customHeight="false" outlineLevel="0" collapsed="false">
      <c r="A1024" s="24" t="s">
        <v>15</v>
      </c>
      <c r="B1024" s="24" t="s">
        <v>92</v>
      </c>
      <c r="C1024" s="24" t="s">
        <v>1672</v>
      </c>
      <c r="D1024" s="0" t="str">
        <f aca="false">VLOOKUP(A1024,Nomenclature!$D$1:$E$9,2,0)</f>
        <v>03</v>
      </c>
      <c r="E1024" s="0" t="str">
        <f aca="false">VLOOKUP(B1024,Nomenclature!$J$1:$K$97,2,0)</f>
        <v>27</v>
      </c>
      <c r="F1024" s="0" t="str">
        <f aca="false">CONCATENATE(D1024,E1024)</f>
        <v>0327</v>
      </c>
      <c r="G1024" s="30" t="n">
        <v>1.29</v>
      </c>
      <c r="H1024" s="28" t="n">
        <v>1.29</v>
      </c>
      <c r="I1024" s="28" t="n">
        <v>1.29</v>
      </c>
      <c r="J1024" s="28" t="n">
        <v>1.29</v>
      </c>
      <c r="K1024" s="28" t="n">
        <v>1.29</v>
      </c>
      <c r="L1024" s="28" t="n">
        <v>1.29</v>
      </c>
    </row>
    <row r="1025" customFormat="false" ht="15.8" hidden="false" customHeight="false" outlineLevel="0" collapsed="false">
      <c r="A1025" s="24" t="s">
        <v>15</v>
      </c>
      <c r="B1025" s="24" t="s">
        <v>93</v>
      </c>
      <c r="C1025" s="24" t="s">
        <v>1672</v>
      </c>
      <c r="D1025" s="0" t="str">
        <f aca="false">VLOOKUP(A1025,Nomenclature!$D$1:$E$9,2,0)</f>
        <v>03</v>
      </c>
      <c r="E1025" s="0" t="str">
        <f aca="false">VLOOKUP(B1025,Nomenclature!$J$1:$K$97,2,0)</f>
        <v>28</v>
      </c>
      <c r="F1025" s="0" t="str">
        <f aca="false">CONCATENATE(D1025,E1025)</f>
        <v>0328</v>
      </c>
      <c r="G1025" s="30" t="n">
        <v>20.2</v>
      </c>
      <c r="H1025" s="28" t="n">
        <v>20.2</v>
      </c>
      <c r="I1025" s="28" t="n">
        <v>20.2</v>
      </c>
      <c r="J1025" s="28" t="n">
        <v>20.2</v>
      </c>
      <c r="K1025" s="28" t="n">
        <v>20.2</v>
      </c>
      <c r="L1025" s="28" t="n">
        <v>20.2</v>
      </c>
    </row>
    <row r="1026" customFormat="false" ht="15.8" hidden="false" customHeight="false" outlineLevel="0" collapsed="false">
      <c r="A1026" s="24" t="s">
        <v>15</v>
      </c>
      <c r="B1026" s="24" t="s">
        <v>94</v>
      </c>
      <c r="C1026" s="24" t="s">
        <v>1672</v>
      </c>
      <c r="D1026" s="0" t="str">
        <f aca="false">VLOOKUP(A1026,Nomenclature!$D$1:$E$9,2,0)</f>
        <v>03</v>
      </c>
      <c r="E1026" s="0" t="str">
        <f aca="false">VLOOKUP(B1026,Nomenclature!$J$1:$K$97,2,0)</f>
        <v>41</v>
      </c>
      <c r="F1026" s="0" t="str">
        <f aca="false">CONCATENATE(D1026,E1026)</f>
        <v>0341</v>
      </c>
      <c r="G1026" s="30" t="n">
        <v>9.68</v>
      </c>
      <c r="H1026" s="28" t="n">
        <v>9.68</v>
      </c>
      <c r="I1026" s="28" t="n">
        <v>9.68</v>
      </c>
      <c r="J1026" s="28" t="n">
        <v>9.68</v>
      </c>
      <c r="K1026" s="28" t="n">
        <v>9.68</v>
      </c>
      <c r="L1026" s="28" t="n">
        <v>9.68</v>
      </c>
    </row>
    <row r="1027" customFormat="false" ht="15.8" hidden="false" customHeight="false" outlineLevel="0" collapsed="false">
      <c r="A1027" s="24" t="s">
        <v>15</v>
      </c>
      <c r="B1027" s="24" t="s">
        <v>95</v>
      </c>
      <c r="C1027" s="24" t="s">
        <v>1672</v>
      </c>
      <c r="D1027" s="0" t="str">
        <f aca="false">VLOOKUP(A1027,Nomenclature!$D$1:$E$9,2,0)</f>
        <v>03</v>
      </c>
      <c r="E1027" s="0" t="str">
        <f aca="false">VLOOKUP(B1027,Nomenclature!$J$1:$K$97,2,0)</f>
        <v>63</v>
      </c>
      <c r="F1027" s="0" t="str">
        <f aca="false">CONCATENATE(D1027,E1027)</f>
        <v>0363</v>
      </c>
      <c r="G1027" s="30" t="n">
        <v>9.20000000000002</v>
      </c>
      <c r="H1027" s="28" t="n">
        <v>9.20000000000002</v>
      </c>
      <c r="I1027" s="28" t="n">
        <v>9.20000000000002</v>
      </c>
      <c r="J1027" s="28" t="n">
        <v>9.20000000000002</v>
      </c>
      <c r="K1027" s="28" t="n">
        <v>9.20000000000002</v>
      </c>
      <c r="L1027" s="28" t="n">
        <v>9.20000000000002</v>
      </c>
    </row>
    <row r="1028" customFormat="false" ht="15.8" hidden="false" customHeight="false" outlineLevel="0" collapsed="false">
      <c r="A1028" s="24" t="s">
        <v>15</v>
      </c>
      <c r="B1028" s="24" t="s">
        <v>96</v>
      </c>
      <c r="C1028" s="24" t="s">
        <v>1672</v>
      </c>
      <c r="D1028" s="0" t="str">
        <f aca="false">VLOOKUP(A1028,Nomenclature!$D$1:$E$9,2,0)</f>
        <v>03</v>
      </c>
      <c r="E1028" s="0" t="str">
        <f aca="false">VLOOKUP(B1028,Nomenclature!$J$1:$K$97,2,0)</f>
        <v>64</v>
      </c>
      <c r="F1028" s="0" t="str">
        <f aca="false">CONCATENATE(D1028,E1028)</f>
        <v>0364</v>
      </c>
      <c r="G1028" s="30" t="n">
        <v>1.29</v>
      </c>
      <c r="H1028" s="28" t="n">
        <v>1.29</v>
      </c>
      <c r="I1028" s="28" t="n">
        <v>1.29</v>
      </c>
      <c r="J1028" s="28" t="n">
        <v>1.29</v>
      </c>
      <c r="K1028" s="28" t="n">
        <v>1.29</v>
      </c>
      <c r="L1028" s="28" t="n">
        <v>1.29</v>
      </c>
    </row>
    <row r="1029" customFormat="false" ht="15.8" hidden="false" customHeight="false" outlineLevel="0" collapsed="false">
      <c r="A1029" s="24" t="s">
        <v>15</v>
      </c>
      <c r="B1029" s="24" t="s">
        <v>97</v>
      </c>
      <c r="C1029" s="24" t="s">
        <v>1672</v>
      </c>
      <c r="D1029" s="0" t="str">
        <f aca="false">VLOOKUP(A1029,Nomenclature!$D$1:$E$9,2,0)</f>
        <v>03</v>
      </c>
      <c r="E1029" s="0" t="str">
        <f aca="false">VLOOKUP(B1029,Nomenclature!$J$1:$K$97,2,0)</f>
        <v>66</v>
      </c>
      <c r="F1029" s="0" t="str">
        <f aca="false">CONCATENATE(D1029,E1029)</f>
        <v>0366</v>
      </c>
      <c r="G1029" s="30" t="n">
        <v>2.36</v>
      </c>
      <c r="H1029" s="28" t="n">
        <v>2.36</v>
      </c>
      <c r="I1029" s="28" t="n">
        <v>2.36</v>
      </c>
      <c r="J1029" s="28" t="n">
        <v>2.36</v>
      </c>
      <c r="K1029" s="28" t="n">
        <v>2.36</v>
      </c>
      <c r="L1029" s="28" t="n">
        <v>2.36</v>
      </c>
    </row>
    <row r="1030" customFormat="false" ht="15.8" hidden="false" customHeight="false" outlineLevel="0" collapsed="false">
      <c r="A1030" s="24" t="s">
        <v>15</v>
      </c>
      <c r="B1030" s="24" t="s">
        <v>98</v>
      </c>
      <c r="C1030" s="24" t="s">
        <v>1672</v>
      </c>
      <c r="D1030" s="0" t="str">
        <f aca="false">VLOOKUP(A1030,Nomenclature!$D$1:$E$9,2,0)</f>
        <v>03</v>
      </c>
      <c r="E1030" s="0" t="str">
        <f aca="false">VLOOKUP(B1030,Nomenclature!$J$1:$K$97,2,0)</f>
        <v>73</v>
      </c>
      <c r="F1030" s="0" t="str">
        <f aca="false">CONCATENATE(D1030,E1030)</f>
        <v>0373</v>
      </c>
      <c r="G1030" s="30" t="n">
        <v>1.99320583512579</v>
      </c>
      <c r="H1030" s="28" t="n">
        <v>1.99320583512579</v>
      </c>
      <c r="I1030" s="28" t="n">
        <v>1.99320583512579</v>
      </c>
      <c r="J1030" s="28" t="n">
        <v>1.99320583512579</v>
      </c>
      <c r="K1030" s="28" t="n">
        <v>1.99320583512579</v>
      </c>
      <c r="L1030" s="28" t="n">
        <v>1.99320583512579</v>
      </c>
    </row>
    <row r="1031" customFormat="false" ht="15.8" hidden="false" customHeight="false" outlineLevel="0" collapsed="false">
      <c r="A1031" s="24" t="s">
        <v>15</v>
      </c>
      <c r="B1031" s="24" t="s">
        <v>99</v>
      </c>
      <c r="C1031" s="24" t="s">
        <v>1672</v>
      </c>
      <c r="D1031" s="0" t="str">
        <f aca="false">VLOOKUP(A1031,Nomenclature!$D$1:$E$9,2,0)</f>
        <v>03</v>
      </c>
      <c r="E1031" s="0" t="str">
        <f aca="false">VLOOKUP(B1031,Nomenclature!$J$1:$K$97,2,0)</f>
        <v>74</v>
      </c>
      <c r="F1031" s="0" t="str">
        <f aca="false">CONCATENATE(D1031,E1031)</f>
        <v>0374</v>
      </c>
      <c r="G1031" s="30" t="n">
        <v>1.29</v>
      </c>
      <c r="H1031" s="28" t="n">
        <v>1.29</v>
      </c>
      <c r="I1031" s="28" t="n">
        <v>1.29</v>
      </c>
      <c r="J1031" s="28" t="n">
        <v>1.29</v>
      </c>
      <c r="K1031" s="28" t="n">
        <v>1.29</v>
      </c>
      <c r="L1031" s="28" t="n">
        <v>1.29</v>
      </c>
    </row>
    <row r="1032" customFormat="false" ht="15.8" hidden="false" customHeight="false" outlineLevel="0" collapsed="false">
      <c r="A1032" s="24" t="s">
        <v>15</v>
      </c>
      <c r="B1032" s="24" t="s">
        <v>100</v>
      </c>
      <c r="C1032" s="24" t="s">
        <v>1672</v>
      </c>
      <c r="D1032" s="0" t="str">
        <f aca="false">VLOOKUP(A1032,Nomenclature!$D$1:$E$9,2,0)</f>
        <v>03</v>
      </c>
      <c r="E1032" s="0" t="str">
        <f aca="false">VLOOKUP(B1032,Nomenclature!$J$1:$K$97,2,0)</f>
        <v>75</v>
      </c>
      <c r="F1032" s="0" t="str">
        <f aca="false">CONCATENATE(D1032,E1032)</f>
        <v>0375</v>
      </c>
      <c r="G1032" s="30" t="n">
        <v>9.20000000000001</v>
      </c>
      <c r="H1032" s="28" t="n">
        <v>9.20000000000001</v>
      </c>
      <c r="I1032" s="28" t="n">
        <v>9.20000000000001</v>
      </c>
      <c r="J1032" s="28" t="n">
        <v>9.20000000000001</v>
      </c>
      <c r="K1032" s="28" t="n">
        <v>9.20000000000001</v>
      </c>
      <c r="L1032" s="28" t="n">
        <v>9.20000000000001</v>
      </c>
    </row>
    <row r="1033" customFormat="false" ht="15.8" hidden="false" customHeight="false" outlineLevel="0" collapsed="false">
      <c r="A1033" s="24" t="s">
        <v>15</v>
      </c>
      <c r="B1033" s="24" t="s">
        <v>101</v>
      </c>
      <c r="C1033" s="24" t="s">
        <v>1672</v>
      </c>
      <c r="D1033" s="0" t="str">
        <f aca="false">VLOOKUP(A1033,Nomenclature!$D$1:$E$9,2,0)</f>
        <v>03</v>
      </c>
      <c r="E1033" s="0" t="str">
        <f aca="false">VLOOKUP(B1033,Nomenclature!$J$1:$K$97,2,0)</f>
        <v>76</v>
      </c>
      <c r="F1033" s="0" t="str">
        <f aca="false">CONCATENATE(D1033,E1033)</f>
        <v>0376</v>
      </c>
      <c r="G1033" s="30" t="n">
        <v>20.2</v>
      </c>
      <c r="H1033" s="28" t="n">
        <v>20.2</v>
      </c>
      <c r="I1033" s="28" t="n">
        <v>20.2</v>
      </c>
      <c r="J1033" s="28" t="n">
        <v>20.2</v>
      </c>
      <c r="K1033" s="28" t="n">
        <v>20.2</v>
      </c>
      <c r="L1033" s="28" t="n">
        <v>20.2</v>
      </c>
    </row>
    <row r="1034" customFormat="false" ht="15.8" hidden="false" customHeight="false" outlineLevel="0" collapsed="false">
      <c r="A1034" s="24" t="s">
        <v>15</v>
      </c>
      <c r="B1034" s="24" t="s">
        <v>102</v>
      </c>
      <c r="C1034" s="24" t="s">
        <v>1672</v>
      </c>
      <c r="D1034" s="0" t="str">
        <f aca="false">VLOOKUP(A1034,Nomenclature!$D$1:$E$9,2,0)</f>
        <v>03</v>
      </c>
      <c r="E1034" s="0" t="str">
        <f aca="false">VLOOKUP(B1034,Nomenclature!$J$1:$K$97,2,0)</f>
        <v>92</v>
      </c>
      <c r="F1034" s="0" t="str">
        <f aca="false">CONCATENATE(D1034,E1034)</f>
        <v>0392</v>
      </c>
      <c r="G1034" s="30" t="n">
        <v>9.68</v>
      </c>
      <c r="H1034" s="28" t="n">
        <v>9.68</v>
      </c>
      <c r="I1034" s="28" t="n">
        <v>9.68</v>
      </c>
      <c r="J1034" s="28" t="n">
        <v>9.68</v>
      </c>
      <c r="K1034" s="28" t="n">
        <v>9.68</v>
      </c>
      <c r="L1034" s="28" t="n">
        <v>9.68</v>
      </c>
    </row>
    <row r="1035" customFormat="false" ht="15.8" hidden="false" customHeight="false" outlineLevel="0" collapsed="false">
      <c r="A1035" s="24" t="s">
        <v>15</v>
      </c>
      <c r="B1035" s="24" t="s">
        <v>103</v>
      </c>
      <c r="C1035" s="24" t="s">
        <v>1672</v>
      </c>
      <c r="D1035" s="0" t="str">
        <f aca="false">VLOOKUP(A1035,Nomenclature!$D$1:$E$9,2,0)</f>
        <v>03</v>
      </c>
      <c r="E1035" s="0" t="str">
        <f aca="false">VLOOKUP(B1035,Nomenclature!$J$1:$K$97,2,0)</f>
        <v>93</v>
      </c>
      <c r="F1035" s="0" t="str">
        <f aca="false">CONCATENATE(D1035,E1035)</f>
        <v>0393</v>
      </c>
      <c r="G1035" s="30" t="n">
        <v>9.68</v>
      </c>
      <c r="H1035" s="28" t="n">
        <v>9.68</v>
      </c>
      <c r="I1035" s="28" t="n">
        <v>9.68</v>
      </c>
      <c r="J1035" s="28" t="n">
        <v>9.68</v>
      </c>
      <c r="K1035" s="28" t="n">
        <v>9.68</v>
      </c>
      <c r="L1035" s="28" t="n">
        <v>9.68</v>
      </c>
    </row>
    <row r="1036" customFormat="false" ht="15.8" hidden="false" customHeight="false" outlineLevel="0" collapsed="false">
      <c r="A1036" s="24" t="s">
        <v>15</v>
      </c>
      <c r="B1036" s="24" t="s">
        <v>104</v>
      </c>
      <c r="C1036" s="24" t="s">
        <v>1672</v>
      </c>
      <c r="D1036" s="0" t="str">
        <f aca="false">VLOOKUP(A1036,Nomenclature!$D$1:$E$9,2,0)</f>
        <v>03</v>
      </c>
      <c r="E1036" s="0" t="str">
        <f aca="false">VLOOKUP(B1036,Nomenclature!$J$1:$K$97,2,0)</f>
        <v>96</v>
      </c>
      <c r="F1036" s="0" t="str">
        <f aca="false">CONCATENATE(D1036,E1036)</f>
        <v>0396</v>
      </c>
      <c r="G1036" s="30" t="n">
        <v>1.29</v>
      </c>
      <c r="H1036" s="28" t="n">
        <v>1.29</v>
      </c>
      <c r="I1036" s="28" t="n">
        <v>1.29</v>
      </c>
      <c r="J1036" s="28" t="n">
        <v>1.29</v>
      </c>
      <c r="K1036" s="28" t="n">
        <v>1.29</v>
      </c>
      <c r="L1036" s="28" t="n">
        <v>1.29</v>
      </c>
    </row>
    <row r="1037" customFormat="false" ht="15.8" hidden="false" customHeight="false" outlineLevel="0" collapsed="false">
      <c r="A1037" s="24" t="s">
        <v>16</v>
      </c>
      <c r="B1037" s="24" t="s">
        <v>105</v>
      </c>
      <c r="C1037" s="24" t="s">
        <v>1672</v>
      </c>
      <c r="D1037" s="0" t="str">
        <f aca="false">VLOOKUP(A1037,Nomenclature!$D$1:$E$9,2,0)</f>
        <v>04</v>
      </c>
      <c r="E1037" s="0" t="str">
        <f aca="false">VLOOKUP(B1037,Nomenclature!$J$1:$K$97,2,0)</f>
        <v>02</v>
      </c>
      <c r="F1037" s="0" t="str">
        <f aca="false">CONCATENATE(D1037,E1037)</f>
        <v>0402</v>
      </c>
      <c r="G1037" s="30" t="n">
        <v>328.404957189</v>
      </c>
      <c r="H1037" s="28" t="n">
        <v>328.404957189</v>
      </c>
      <c r="I1037" s="28" t="n">
        <v>328.404957189</v>
      </c>
      <c r="J1037" s="28" t="n">
        <v>328.404957189</v>
      </c>
      <c r="K1037" s="28" t="n">
        <v>328.404957189</v>
      </c>
      <c r="L1037" s="28" t="n">
        <v>328.404957189</v>
      </c>
    </row>
    <row r="1038" customFormat="false" ht="15.8" hidden="false" customHeight="false" outlineLevel="0" collapsed="false">
      <c r="A1038" s="24" t="s">
        <v>16</v>
      </c>
      <c r="B1038" s="24" t="s">
        <v>106</v>
      </c>
      <c r="C1038" s="24" t="s">
        <v>1672</v>
      </c>
      <c r="D1038" s="0" t="str">
        <f aca="false">VLOOKUP(A1038,Nomenclature!$D$1:$E$9,2,0)</f>
        <v>04</v>
      </c>
      <c r="E1038" s="0" t="str">
        <f aca="false">VLOOKUP(B1038,Nomenclature!$J$1:$K$97,2,0)</f>
        <v>03</v>
      </c>
      <c r="F1038" s="0" t="str">
        <f aca="false">CONCATENATE(D1038,E1038)</f>
        <v>0403</v>
      </c>
      <c r="G1038" s="30" t="n">
        <v>131.506746905</v>
      </c>
      <c r="H1038" s="28" t="n">
        <v>131.506746905</v>
      </c>
      <c r="I1038" s="28" t="n">
        <v>131.506746905</v>
      </c>
      <c r="J1038" s="28" t="n">
        <v>131.506746905</v>
      </c>
      <c r="K1038" s="28" t="n">
        <v>131.506746905</v>
      </c>
      <c r="L1038" s="28" t="n">
        <v>131.506746905</v>
      </c>
    </row>
    <row r="1039" customFormat="false" ht="15.8" hidden="false" customHeight="false" outlineLevel="0" collapsed="false">
      <c r="A1039" s="24" t="s">
        <v>16</v>
      </c>
      <c r="B1039" s="24" t="s">
        <v>107</v>
      </c>
      <c r="C1039" s="24" t="s">
        <v>1672</v>
      </c>
      <c r="D1039" s="0" t="str">
        <f aca="false">VLOOKUP(A1039,Nomenclature!$D$1:$E$9,2,0)</f>
        <v>04</v>
      </c>
      <c r="E1039" s="0" t="str">
        <f aca="false">VLOOKUP(B1039,Nomenclature!$J$1:$K$97,2,0)</f>
        <v>04</v>
      </c>
      <c r="F1039" s="0" t="str">
        <f aca="false">CONCATENATE(D1039,E1039)</f>
        <v>0404</v>
      </c>
      <c r="G1039" s="30" t="n">
        <v>328.404957189</v>
      </c>
      <c r="H1039" s="28" t="n">
        <v>328.404957189</v>
      </c>
      <c r="I1039" s="28" t="n">
        <v>328.404957189</v>
      </c>
      <c r="J1039" s="28" t="n">
        <v>328.404957189</v>
      </c>
      <c r="K1039" s="28" t="n">
        <v>328.404957189</v>
      </c>
      <c r="L1039" s="28" t="n">
        <v>328.404957189</v>
      </c>
    </row>
    <row r="1040" customFormat="false" ht="15.8" hidden="false" customHeight="false" outlineLevel="0" collapsed="false">
      <c r="A1040" s="24" t="s">
        <v>16</v>
      </c>
      <c r="B1040" s="24" t="s">
        <v>108</v>
      </c>
      <c r="C1040" s="24" t="s">
        <v>1672</v>
      </c>
      <c r="D1040" s="0" t="str">
        <f aca="false">VLOOKUP(A1040,Nomenclature!$D$1:$E$9,2,0)</f>
        <v>04</v>
      </c>
      <c r="E1040" s="0" t="str">
        <f aca="false">VLOOKUP(B1040,Nomenclature!$J$1:$K$97,2,0)</f>
        <v>05</v>
      </c>
      <c r="F1040" s="0" t="str">
        <f aca="false">CONCATENATE(D1040,E1040)</f>
        <v>0405</v>
      </c>
      <c r="G1040" s="30" t="n">
        <v>328.404957189</v>
      </c>
      <c r="H1040" s="28" t="n">
        <v>328.404957189</v>
      </c>
      <c r="I1040" s="28" t="n">
        <v>328.404957189</v>
      </c>
      <c r="J1040" s="28" t="n">
        <v>328.404957189</v>
      </c>
      <c r="K1040" s="28" t="n">
        <v>328.404957189</v>
      </c>
      <c r="L1040" s="28" t="n">
        <v>328.404957189</v>
      </c>
    </row>
    <row r="1041" customFormat="false" ht="15.8" hidden="false" customHeight="false" outlineLevel="0" collapsed="false">
      <c r="A1041" s="24" t="s">
        <v>16</v>
      </c>
      <c r="B1041" s="24" t="s">
        <v>109</v>
      </c>
      <c r="C1041" s="24" t="s">
        <v>1672</v>
      </c>
      <c r="D1041" s="0" t="str">
        <f aca="false">VLOOKUP(A1041,Nomenclature!$D$1:$E$9,2,0)</f>
        <v>04</v>
      </c>
      <c r="E1041" s="0" t="str">
        <f aca="false">VLOOKUP(B1041,Nomenclature!$J$1:$K$97,2,0)</f>
        <v>06</v>
      </c>
      <c r="F1041" s="0" t="str">
        <f aca="false">CONCATENATE(D1041,E1041)</f>
        <v>0406</v>
      </c>
      <c r="G1041" s="30" t="n">
        <v>131.506746905</v>
      </c>
      <c r="H1041" s="28" t="n">
        <v>131.506746905</v>
      </c>
      <c r="I1041" s="28" t="n">
        <v>131.506746905</v>
      </c>
      <c r="J1041" s="28" t="n">
        <v>131.506746905</v>
      </c>
      <c r="K1041" s="28" t="n">
        <v>131.506746905</v>
      </c>
      <c r="L1041" s="28" t="n">
        <v>131.506746905</v>
      </c>
    </row>
    <row r="1042" customFormat="false" ht="15.8" hidden="false" customHeight="false" outlineLevel="0" collapsed="false">
      <c r="A1042" s="24" t="s">
        <v>16</v>
      </c>
      <c r="B1042" s="24" t="s">
        <v>110</v>
      </c>
      <c r="C1042" s="24" t="s">
        <v>1672</v>
      </c>
      <c r="D1042" s="0" t="str">
        <f aca="false">VLOOKUP(A1042,Nomenclature!$D$1:$E$9,2,0)</f>
        <v>04</v>
      </c>
      <c r="E1042" s="0" t="str">
        <f aca="false">VLOOKUP(B1042,Nomenclature!$J$1:$K$97,2,0)</f>
        <v>08</v>
      </c>
      <c r="F1042" s="0" t="str">
        <f aca="false">CONCATENATE(D1042,E1042)</f>
        <v>0408</v>
      </c>
      <c r="G1042" s="30" t="n">
        <v>145.209110314333</v>
      </c>
      <c r="H1042" s="28" t="n">
        <v>145.209110314333</v>
      </c>
      <c r="I1042" s="28" t="n">
        <v>145.209110314333</v>
      </c>
      <c r="J1042" s="28" t="n">
        <v>145.209110314333</v>
      </c>
      <c r="K1042" s="28" t="n">
        <v>145.209110314333</v>
      </c>
      <c r="L1042" s="28" t="n">
        <v>145.209110314333</v>
      </c>
    </row>
    <row r="1043" customFormat="false" ht="15.8" hidden="false" customHeight="false" outlineLevel="0" collapsed="false">
      <c r="A1043" s="24" t="s">
        <v>16</v>
      </c>
      <c r="B1043" s="24" t="s">
        <v>111</v>
      </c>
      <c r="C1043" s="24" t="s">
        <v>1672</v>
      </c>
      <c r="D1043" s="0" t="str">
        <f aca="false">VLOOKUP(A1043,Nomenclature!$D$1:$E$9,2,0)</f>
        <v>04</v>
      </c>
      <c r="E1043" s="0" t="str">
        <f aca="false">VLOOKUP(B1043,Nomenclature!$J$1:$K$97,2,0)</f>
        <v>10</v>
      </c>
      <c r="F1043" s="0" t="str">
        <f aca="false">CONCATENATE(D1043,E1043)</f>
        <v>0410</v>
      </c>
      <c r="G1043" s="30" t="n">
        <v>14.663406863</v>
      </c>
      <c r="H1043" s="28" t="n">
        <v>14.663406863</v>
      </c>
      <c r="I1043" s="28" t="n">
        <v>14.663406863</v>
      </c>
      <c r="J1043" s="28" t="n">
        <v>14.663406863</v>
      </c>
      <c r="K1043" s="28" t="n">
        <v>14.663406863</v>
      </c>
      <c r="L1043" s="28" t="n">
        <v>14.663406863</v>
      </c>
    </row>
    <row r="1044" customFormat="false" ht="15.8" hidden="false" customHeight="false" outlineLevel="0" collapsed="false">
      <c r="A1044" s="24" t="s">
        <v>16</v>
      </c>
      <c r="B1044" s="24" t="s">
        <v>112</v>
      </c>
      <c r="C1044" s="24" t="s">
        <v>1672</v>
      </c>
      <c r="D1044" s="0" t="str">
        <f aca="false">VLOOKUP(A1044,Nomenclature!$D$1:$E$9,2,0)</f>
        <v>04</v>
      </c>
      <c r="E1044" s="0" t="str">
        <f aca="false">VLOOKUP(B1044,Nomenclature!$J$1:$K$97,2,0)</f>
        <v>11</v>
      </c>
      <c r="F1044" s="0" t="str">
        <f aca="false">CONCATENATE(D1044,E1044)</f>
        <v>0411</v>
      </c>
      <c r="G1044" s="30" t="n">
        <v>145.209110314333</v>
      </c>
      <c r="H1044" s="28" t="n">
        <v>145.209110314333</v>
      </c>
      <c r="I1044" s="28" t="n">
        <v>145.209110314333</v>
      </c>
      <c r="J1044" s="28" t="n">
        <v>145.209110314333</v>
      </c>
      <c r="K1044" s="28" t="n">
        <v>145.209110314333</v>
      </c>
      <c r="L1044" s="28" t="n">
        <v>145.209110314333</v>
      </c>
    </row>
    <row r="1045" customFormat="false" ht="15.8" hidden="false" customHeight="false" outlineLevel="0" collapsed="false">
      <c r="A1045" s="24" t="s">
        <v>16</v>
      </c>
      <c r="B1045" s="24" t="s">
        <v>113</v>
      </c>
      <c r="C1045" s="24" t="s">
        <v>1672</v>
      </c>
      <c r="D1045" s="0" t="str">
        <f aca="false">VLOOKUP(A1045,Nomenclature!$D$1:$E$9,2,0)</f>
        <v>04</v>
      </c>
      <c r="E1045" s="0" t="str">
        <f aca="false">VLOOKUP(B1045,Nomenclature!$J$1:$K$97,2,0)</f>
        <v>46</v>
      </c>
      <c r="F1045" s="0" t="str">
        <f aca="false">CONCATENATE(D1045,E1045)</f>
        <v>0446</v>
      </c>
      <c r="G1045" s="30" t="n">
        <v>145.209110314333</v>
      </c>
      <c r="H1045" s="28" t="n">
        <v>145.209110314333</v>
      </c>
      <c r="I1045" s="28" t="n">
        <v>145.209110314333</v>
      </c>
      <c r="J1045" s="28" t="n">
        <v>145.209110314333</v>
      </c>
      <c r="K1045" s="28" t="n">
        <v>145.209110314333</v>
      </c>
      <c r="L1045" s="28" t="n">
        <v>145.209110314333</v>
      </c>
    </row>
    <row r="1046" customFormat="false" ht="15.8" hidden="false" customHeight="false" outlineLevel="0" collapsed="false">
      <c r="A1046" s="24" t="s">
        <v>16</v>
      </c>
      <c r="B1046" s="24" t="s">
        <v>114</v>
      </c>
      <c r="C1046" s="24" t="s">
        <v>1672</v>
      </c>
      <c r="D1046" s="0" t="str">
        <f aca="false">VLOOKUP(A1046,Nomenclature!$D$1:$E$9,2,0)</f>
        <v>04</v>
      </c>
      <c r="E1046" s="0" t="str">
        <f aca="false">VLOOKUP(B1046,Nomenclature!$J$1:$K$97,2,0)</f>
        <v>47</v>
      </c>
      <c r="F1046" s="0" t="str">
        <f aca="false">CONCATENATE(D1046,E1046)</f>
        <v>0447</v>
      </c>
      <c r="G1046" s="30" t="n">
        <v>145.209110314333</v>
      </c>
      <c r="H1046" s="28" t="n">
        <v>145.209110314333</v>
      </c>
      <c r="I1046" s="28" t="n">
        <v>145.209110314333</v>
      </c>
      <c r="J1046" s="28" t="n">
        <v>145.209110314333</v>
      </c>
      <c r="K1046" s="28" t="n">
        <v>145.209110314333</v>
      </c>
      <c r="L1046" s="28" t="n">
        <v>145.209110314333</v>
      </c>
    </row>
    <row r="1047" customFormat="false" ht="15.8" hidden="false" customHeight="false" outlineLevel="0" collapsed="false">
      <c r="A1047" s="24" t="s">
        <v>16</v>
      </c>
      <c r="B1047" s="24" t="s">
        <v>115</v>
      </c>
      <c r="C1047" s="24" t="s">
        <v>1672</v>
      </c>
      <c r="D1047" s="0" t="str">
        <f aca="false">VLOOKUP(A1047,Nomenclature!$D$1:$E$9,2,0)</f>
        <v>04</v>
      </c>
      <c r="E1047" s="0" t="str">
        <f aca="false">VLOOKUP(B1047,Nomenclature!$J$1:$K$97,2,0)</f>
        <v>48</v>
      </c>
      <c r="F1047" s="0" t="str">
        <f aca="false">CONCATENATE(D1047,E1047)</f>
        <v>0448</v>
      </c>
      <c r="G1047" s="30" t="n">
        <v>145.209110314333</v>
      </c>
      <c r="H1047" s="28" t="n">
        <v>145.209110314333</v>
      </c>
      <c r="I1047" s="28" t="n">
        <v>145.209110314333</v>
      </c>
      <c r="J1047" s="28" t="n">
        <v>145.209110314333</v>
      </c>
      <c r="K1047" s="28" t="n">
        <v>145.209110314333</v>
      </c>
      <c r="L1047" s="28" t="n">
        <v>145.209110314333</v>
      </c>
    </row>
    <row r="1048" customFormat="false" ht="15.8" hidden="false" customHeight="false" outlineLevel="0" collapsed="false">
      <c r="A1048" s="24" t="s">
        <v>16</v>
      </c>
      <c r="B1048" s="24" t="s">
        <v>116</v>
      </c>
      <c r="C1048" s="24" t="s">
        <v>1672</v>
      </c>
      <c r="D1048" s="0" t="str">
        <f aca="false">VLOOKUP(A1048,Nomenclature!$D$1:$E$9,2,0)</f>
        <v>04</v>
      </c>
      <c r="E1048" s="0" t="str">
        <f aca="false">VLOOKUP(B1048,Nomenclature!$J$1:$K$97,2,0)</f>
        <v>49</v>
      </c>
      <c r="F1048" s="0" t="str">
        <f aca="false">CONCATENATE(D1048,E1048)</f>
        <v>0449</v>
      </c>
      <c r="G1048" s="30" t="n">
        <v>145.209110314333</v>
      </c>
      <c r="H1048" s="28" t="n">
        <v>145.209110314333</v>
      </c>
      <c r="I1048" s="28" t="n">
        <v>145.209110314333</v>
      </c>
      <c r="J1048" s="28" t="n">
        <v>145.209110314333</v>
      </c>
      <c r="K1048" s="28" t="n">
        <v>145.209110314333</v>
      </c>
      <c r="L1048" s="28" t="n">
        <v>145.209110314333</v>
      </c>
    </row>
    <row r="1049" customFormat="false" ht="15.8" hidden="false" customHeight="false" outlineLevel="0" collapsed="false">
      <c r="A1049" s="24" t="s">
        <v>16</v>
      </c>
      <c r="B1049" s="24" t="s">
        <v>117</v>
      </c>
      <c r="C1049" s="24" t="s">
        <v>1672</v>
      </c>
      <c r="D1049" s="0" t="str">
        <f aca="false">VLOOKUP(A1049,Nomenclature!$D$1:$E$9,2,0)</f>
        <v>04</v>
      </c>
      <c r="E1049" s="0" t="str">
        <f aca="false">VLOOKUP(B1049,Nomenclature!$J$1:$K$97,2,0)</f>
        <v>50</v>
      </c>
      <c r="F1049" s="0" t="str">
        <f aca="false">CONCATENATE(D1049,E1049)</f>
        <v>0450</v>
      </c>
      <c r="G1049" s="30" t="n">
        <v>145.209110314333</v>
      </c>
      <c r="H1049" s="28" t="n">
        <v>145.209110314333</v>
      </c>
      <c r="I1049" s="28" t="n">
        <v>145.209110314333</v>
      </c>
      <c r="J1049" s="28" t="n">
        <v>145.209110314333</v>
      </c>
      <c r="K1049" s="28" t="n">
        <v>145.209110314333</v>
      </c>
      <c r="L1049" s="28" t="n">
        <v>145.209110314333</v>
      </c>
    </row>
    <row r="1050" customFormat="false" ht="15.8" hidden="false" customHeight="false" outlineLevel="0" collapsed="false">
      <c r="A1050" s="24" t="s">
        <v>16</v>
      </c>
      <c r="B1050" s="24" t="s">
        <v>118</v>
      </c>
      <c r="C1050" s="24" t="s">
        <v>1672</v>
      </c>
      <c r="D1050" s="0" t="str">
        <f aca="false">VLOOKUP(A1050,Nomenclature!$D$1:$E$9,2,0)</f>
        <v>04</v>
      </c>
      <c r="E1050" s="0" t="str">
        <f aca="false">VLOOKUP(B1050,Nomenclature!$J$1:$K$97,2,0)</f>
        <v>86</v>
      </c>
      <c r="F1050" s="0" t="str">
        <f aca="false">CONCATENATE(D1050,E1050)</f>
        <v>0486</v>
      </c>
      <c r="G1050" s="30" t="n">
        <v>145.209110314333</v>
      </c>
      <c r="H1050" s="28" t="n">
        <v>145.209110314333</v>
      </c>
      <c r="I1050" s="28" t="n">
        <v>145.209110314333</v>
      </c>
      <c r="J1050" s="28" t="n">
        <v>145.209110314333</v>
      </c>
      <c r="K1050" s="28" t="n">
        <v>145.209110314333</v>
      </c>
      <c r="L1050" s="28" t="n">
        <v>145.209110314333</v>
      </c>
    </row>
    <row r="1051" customFormat="false" ht="15.8" hidden="false" customHeight="false" outlineLevel="0" collapsed="false">
      <c r="A1051" s="24" t="s">
        <v>16</v>
      </c>
      <c r="B1051" s="24" t="s">
        <v>119</v>
      </c>
      <c r="C1051" s="24" t="s">
        <v>1672</v>
      </c>
      <c r="D1051" s="0" t="str">
        <f aca="false">VLOOKUP(A1051,Nomenclature!$D$1:$E$9,2,0)</f>
        <v>04</v>
      </c>
      <c r="E1051" s="0" t="str">
        <f aca="false">VLOOKUP(B1051,Nomenclature!$J$1:$K$97,2,0)</f>
        <v>87</v>
      </c>
      <c r="F1051" s="0" t="str">
        <f aca="false">CONCATENATE(D1051,E1051)</f>
        <v>0487</v>
      </c>
      <c r="G1051" s="30" t="n">
        <v>14.663406863</v>
      </c>
      <c r="H1051" s="28" t="n">
        <v>14.663406863</v>
      </c>
      <c r="I1051" s="28" t="n">
        <v>14.663406863</v>
      </c>
      <c r="J1051" s="28" t="n">
        <v>14.663406863</v>
      </c>
      <c r="K1051" s="28" t="n">
        <v>14.663406863</v>
      </c>
      <c r="L1051" s="28" t="n">
        <v>14.663406863</v>
      </c>
    </row>
    <row r="1052" customFormat="false" ht="15.8" hidden="false" customHeight="false" outlineLevel="0" collapsed="false">
      <c r="A1052" s="24" t="s">
        <v>16</v>
      </c>
      <c r="B1052" s="24" t="s">
        <v>120</v>
      </c>
      <c r="C1052" s="24" t="s">
        <v>1672</v>
      </c>
      <c r="D1052" s="0" t="str">
        <f aca="false">VLOOKUP(A1052,Nomenclature!$D$1:$E$9,2,0)</f>
        <v>04</v>
      </c>
      <c r="E1052" s="0" t="str">
        <f aca="false">VLOOKUP(B1052,Nomenclature!$J$1:$K$97,2,0)</f>
        <v>88</v>
      </c>
      <c r="F1052" s="0" t="str">
        <f aca="false">CONCATENATE(D1052,E1052)</f>
        <v>0488</v>
      </c>
      <c r="G1052" s="30" t="n">
        <v>14.663406863</v>
      </c>
      <c r="H1052" s="28" t="n">
        <v>14.663406863</v>
      </c>
      <c r="I1052" s="28" t="n">
        <v>14.663406863</v>
      </c>
      <c r="J1052" s="28" t="n">
        <v>14.663406863</v>
      </c>
      <c r="K1052" s="28" t="n">
        <v>14.663406863</v>
      </c>
      <c r="L1052" s="28" t="n">
        <v>14.663406863</v>
      </c>
    </row>
    <row r="1053" customFormat="false" ht="15.8" hidden="false" customHeight="false" outlineLevel="0" collapsed="false">
      <c r="A1053" s="24" t="s">
        <v>16</v>
      </c>
      <c r="B1053" s="24" t="s">
        <v>121</v>
      </c>
      <c r="C1053" s="24" t="s">
        <v>1672</v>
      </c>
      <c r="D1053" s="0" t="str">
        <f aca="false">VLOOKUP(A1053,Nomenclature!$D$1:$E$9,2,0)</f>
        <v>04</v>
      </c>
      <c r="E1053" s="0" t="str">
        <f aca="false">VLOOKUP(B1053,Nomenclature!$J$1:$K$97,2,0)</f>
        <v>94</v>
      </c>
      <c r="F1053" s="0" t="str">
        <f aca="false">CONCATENATE(D1053,E1053)</f>
        <v>0494</v>
      </c>
      <c r="G1053" s="30" t="n">
        <v>14.663406863</v>
      </c>
      <c r="H1053" s="28" t="n">
        <v>14.663406863</v>
      </c>
      <c r="I1053" s="28" t="n">
        <v>14.663406863</v>
      </c>
      <c r="J1053" s="28" t="n">
        <v>14.663406863</v>
      </c>
      <c r="K1053" s="28" t="n">
        <v>14.663406863</v>
      </c>
      <c r="L1053" s="28" t="n">
        <v>14.663406863</v>
      </c>
    </row>
    <row r="1054" customFormat="false" ht="15.8" hidden="false" customHeight="false" outlineLevel="0" collapsed="false">
      <c r="A1054" s="24" t="s">
        <v>17</v>
      </c>
      <c r="B1054" s="24" t="s">
        <v>122</v>
      </c>
      <c r="C1054" s="24" t="s">
        <v>1672</v>
      </c>
      <c r="D1054" s="0" t="str">
        <f aca="false">VLOOKUP(A1054,Nomenclature!$D$1:$E$9,2,0)</f>
        <v>05</v>
      </c>
      <c r="E1054" s="0" t="str">
        <f aca="false">VLOOKUP(B1054,Nomenclature!$J$1:$K$97,2,0)</f>
        <v>13</v>
      </c>
      <c r="F1054" s="0" t="str">
        <f aca="false">CONCATENATE(D1054,E1054)</f>
        <v>0513</v>
      </c>
      <c r="G1054" s="30" t="n">
        <v>24.653000572</v>
      </c>
      <c r="H1054" s="28" t="n">
        <v>24.653000572</v>
      </c>
      <c r="I1054" s="28" t="n">
        <v>24.653000572</v>
      </c>
      <c r="J1054" s="28" t="n">
        <v>24.653000572</v>
      </c>
      <c r="K1054" s="28" t="n">
        <v>24.653000572</v>
      </c>
      <c r="L1054" s="28" t="n">
        <v>24.653000572</v>
      </c>
    </row>
    <row r="1055" customFormat="false" ht="15.8" hidden="false" customHeight="false" outlineLevel="0" collapsed="false">
      <c r="A1055" s="24" t="s">
        <v>17</v>
      </c>
      <c r="B1055" s="24" t="s">
        <v>123</v>
      </c>
      <c r="C1055" s="24" t="s">
        <v>1672</v>
      </c>
      <c r="D1055" s="0" t="str">
        <f aca="false">VLOOKUP(A1055,Nomenclature!$D$1:$E$9,2,0)</f>
        <v>05</v>
      </c>
      <c r="E1055" s="0" t="str">
        <f aca="false">VLOOKUP(B1055,Nomenclature!$J$1:$K$97,2,0)</f>
        <v>51</v>
      </c>
      <c r="F1055" s="0" t="str">
        <f aca="false">CONCATENATE(D1055,E1055)</f>
        <v>0551</v>
      </c>
      <c r="G1055" s="30" t="n">
        <v>24.653000572</v>
      </c>
      <c r="H1055" s="28" t="n">
        <v>24.653000572</v>
      </c>
      <c r="I1055" s="28" t="n">
        <v>24.653000572</v>
      </c>
      <c r="J1055" s="28" t="n">
        <v>24.653000572</v>
      </c>
      <c r="K1055" s="28" t="n">
        <v>24.653000572</v>
      </c>
      <c r="L1055" s="28" t="n">
        <v>24.653000572</v>
      </c>
    </row>
    <row r="1056" customFormat="false" ht="15.8" hidden="false" customHeight="false" outlineLevel="0" collapsed="false">
      <c r="A1056" s="24" t="s">
        <v>17</v>
      </c>
      <c r="B1056" s="24" t="s">
        <v>124</v>
      </c>
      <c r="C1056" s="24" t="s">
        <v>1672</v>
      </c>
      <c r="D1056" s="0" t="str">
        <f aca="false">VLOOKUP(A1056,Nomenclature!$D$1:$E$9,2,0)</f>
        <v>05</v>
      </c>
      <c r="E1056" s="0" t="str">
        <f aca="false">VLOOKUP(B1056,Nomenclature!$J$1:$K$97,2,0)</f>
        <v>52</v>
      </c>
      <c r="F1056" s="0" t="str">
        <f aca="false">CONCATENATE(D1056,E1056)</f>
        <v>0552</v>
      </c>
      <c r="G1056" s="30" t="n">
        <v>24.653000572</v>
      </c>
      <c r="H1056" s="28" t="n">
        <v>24.653000572</v>
      </c>
      <c r="I1056" s="28" t="n">
        <v>24.653000572</v>
      </c>
      <c r="J1056" s="28" t="n">
        <v>24.653000572</v>
      </c>
      <c r="K1056" s="28" t="n">
        <v>24.653000572</v>
      </c>
      <c r="L1056" s="28" t="n">
        <v>24.653000572</v>
      </c>
    </row>
    <row r="1057" customFormat="false" ht="15.8" hidden="false" customHeight="false" outlineLevel="0" collapsed="false">
      <c r="A1057" s="24" t="s">
        <v>17</v>
      </c>
      <c r="B1057" s="24" t="s">
        <v>125</v>
      </c>
      <c r="C1057" s="24" t="s">
        <v>1672</v>
      </c>
      <c r="D1057" s="0" t="str">
        <f aca="false">VLOOKUP(A1057,Nomenclature!$D$1:$E$9,2,0)</f>
        <v>05</v>
      </c>
      <c r="E1057" s="0" t="str">
        <f aca="false">VLOOKUP(B1057,Nomenclature!$J$1:$K$97,2,0)</f>
        <v>89</v>
      </c>
      <c r="F1057" s="0" t="str">
        <f aca="false">CONCATENATE(D1057,E1057)</f>
        <v>0589</v>
      </c>
      <c r="G1057" s="30" t="n">
        <v>24.653000572</v>
      </c>
      <c r="H1057" s="28" t="n">
        <v>24.653000572</v>
      </c>
      <c r="I1057" s="28" t="n">
        <v>24.653000572</v>
      </c>
      <c r="J1057" s="28" t="n">
        <v>24.653000572</v>
      </c>
      <c r="K1057" s="28" t="n">
        <v>24.653000572</v>
      </c>
      <c r="L1057" s="28" t="n">
        <v>24.653000572</v>
      </c>
    </row>
    <row r="1058" customFormat="false" ht="15.8" hidden="false" customHeight="false" outlineLevel="0" collapsed="false">
      <c r="A1058" s="24" t="s">
        <v>17</v>
      </c>
      <c r="B1058" s="24" t="s">
        <v>126</v>
      </c>
      <c r="C1058" s="24" t="s">
        <v>1672</v>
      </c>
      <c r="D1058" s="0" t="str">
        <f aca="false">VLOOKUP(A1058,Nomenclature!$D$1:$E$9,2,0)</f>
        <v>05</v>
      </c>
      <c r="E1058" s="0" t="str">
        <f aca="false">VLOOKUP(B1058,Nomenclature!$J$1:$K$97,2,0)</f>
        <v>90</v>
      </c>
      <c r="F1058" s="0" t="str">
        <f aca="false">CONCATENATE(D1058,E1058)</f>
        <v>0590</v>
      </c>
      <c r="G1058" s="30" t="n">
        <v>24.653000572</v>
      </c>
      <c r="H1058" s="28" t="n">
        <v>24.653000572</v>
      </c>
      <c r="I1058" s="28" t="n">
        <v>24.653000572</v>
      </c>
      <c r="J1058" s="28" t="n">
        <v>24.653000572</v>
      </c>
      <c r="K1058" s="28" t="n">
        <v>24.653000572</v>
      </c>
      <c r="L1058" s="28" t="n">
        <v>24.653000572</v>
      </c>
    </row>
    <row r="1059" customFormat="false" ht="15.8" hidden="false" customHeight="false" outlineLevel="0" collapsed="false">
      <c r="A1059" s="24" t="s">
        <v>18</v>
      </c>
      <c r="B1059" s="24" t="s">
        <v>127</v>
      </c>
      <c r="C1059" s="24" t="s">
        <v>1672</v>
      </c>
      <c r="D1059" s="0" t="str">
        <f aca="false">VLOOKUP(A1059,Nomenclature!$D$1:$E$9,2,0)</f>
        <v>06</v>
      </c>
      <c r="E1059" s="0" t="str">
        <f aca="false">VLOOKUP(B1059,Nomenclature!$J$1:$K$97,2,0)</f>
        <v>01</v>
      </c>
      <c r="F1059" s="0" t="str">
        <f aca="false">CONCATENATE(D1059,E1059)</f>
        <v>0601</v>
      </c>
      <c r="G1059" s="30" t="n">
        <v>12.151245672</v>
      </c>
      <c r="H1059" s="28" t="n">
        <v>12.151245672</v>
      </c>
      <c r="I1059" s="28" t="n">
        <v>12.151245672</v>
      </c>
      <c r="J1059" s="28" t="n">
        <v>12.151245672</v>
      </c>
      <c r="K1059" s="28" t="n">
        <v>12.151245672</v>
      </c>
      <c r="L1059" s="28" t="n">
        <v>12.151245672</v>
      </c>
    </row>
    <row r="1060" customFormat="false" ht="15.8" hidden="false" customHeight="false" outlineLevel="0" collapsed="false">
      <c r="A1060" s="24" t="s">
        <v>18</v>
      </c>
      <c r="B1060" s="24" t="s">
        <v>128</v>
      </c>
      <c r="C1060" s="24" t="s">
        <v>1672</v>
      </c>
      <c r="D1060" s="0" t="str">
        <f aca="false">VLOOKUP(A1060,Nomenclature!$D$1:$E$9,2,0)</f>
        <v>06</v>
      </c>
      <c r="E1060" s="0" t="str">
        <f aca="false">VLOOKUP(B1060,Nomenclature!$J$1:$K$97,2,0)</f>
        <v>07</v>
      </c>
      <c r="F1060" s="0" t="str">
        <f aca="false">CONCATENATE(D1060,E1060)</f>
        <v>0607</v>
      </c>
      <c r="G1060" s="30" t="n">
        <v>12.151245672</v>
      </c>
      <c r="H1060" s="28" t="n">
        <v>12.151245672</v>
      </c>
      <c r="I1060" s="28" t="n">
        <v>12.151245672</v>
      </c>
      <c r="J1060" s="28" t="n">
        <v>12.151245672</v>
      </c>
      <c r="K1060" s="28" t="n">
        <v>12.151245672</v>
      </c>
      <c r="L1060" s="28" t="n">
        <v>12.151245672</v>
      </c>
    </row>
    <row r="1061" customFormat="false" ht="15.8" hidden="false" customHeight="false" outlineLevel="0" collapsed="false">
      <c r="A1061" s="24" t="s">
        <v>18</v>
      </c>
      <c r="B1061" s="24" t="s">
        <v>129</v>
      </c>
      <c r="C1061" s="24" t="s">
        <v>1672</v>
      </c>
      <c r="D1061" s="0" t="str">
        <f aca="false">VLOOKUP(A1061,Nomenclature!$D$1:$E$9,2,0)</f>
        <v>06</v>
      </c>
      <c r="E1061" s="0" t="str">
        <f aca="false">VLOOKUP(B1061,Nomenclature!$J$1:$K$97,2,0)</f>
        <v>14</v>
      </c>
      <c r="F1061" s="0" t="str">
        <f aca="false">CONCATENATE(D1061,E1061)</f>
        <v>0614</v>
      </c>
      <c r="G1061" s="30" t="n">
        <v>12.151245672</v>
      </c>
      <c r="H1061" s="28" t="n">
        <v>12.151245672</v>
      </c>
      <c r="I1061" s="28" t="n">
        <v>12.151245672</v>
      </c>
      <c r="J1061" s="28" t="n">
        <v>12.151245672</v>
      </c>
      <c r="K1061" s="28" t="n">
        <v>12.151245672</v>
      </c>
      <c r="L1061" s="28" t="n">
        <v>12.151245672</v>
      </c>
    </row>
    <row r="1062" customFormat="false" ht="15.8" hidden="false" customHeight="false" outlineLevel="0" collapsed="false">
      <c r="A1062" s="24" t="s">
        <v>18</v>
      </c>
      <c r="B1062" s="24" t="s">
        <v>130</v>
      </c>
      <c r="C1062" s="24" t="s">
        <v>1672</v>
      </c>
      <c r="D1062" s="0" t="str">
        <f aca="false">VLOOKUP(A1062,Nomenclature!$D$1:$E$9,2,0)</f>
        <v>06</v>
      </c>
      <c r="E1062" s="0" t="str">
        <f aca="false">VLOOKUP(B1062,Nomenclature!$J$1:$K$97,2,0)</f>
        <v>34</v>
      </c>
      <c r="F1062" s="0" t="str">
        <f aca="false">CONCATENATE(D1062,E1062)</f>
        <v>0634</v>
      </c>
      <c r="G1062" s="30" t="n">
        <v>12.151245672</v>
      </c>
      <c r="H1062" s="28" t="n">
        <v>12.151245672</v>
      </c>
      <c r="I1062" s="28" t="n">
        <v>12.151245672</v>
      </c>
      <c r="J1062" s="28" t="n">
        <v>12.151245672</v>
      </c>
      <c r="K1062" s="28" t="n">
        <v>12.151245672</v>
      </c>
      <c r="L1062" s="28" t="n">
        <v>12.151245672</v>
      </c>
    </row>
    <row r="1063" customFormat="false" ht="15.8" hidden="false" customHeight="false" outlineLevel="0" collapsed="false">
      <c r="A1063" s="24" t="s">
        <v>18</v>
      </c>
      <c r="B1063" s="24" t="s">
        <v>131</v>
      </c>
      <c r="C1063" s="24" t="s">
        <v>1672</v>
      </c>
      <c r="D1063" s="0" t="str">
        <f aca="false">VLOOKUP(A1063,Nomenclature!$D$1:$E$9,2,0)</f>
        <v>06</v>
      </c>
      <c r="E1063" s="0" t="str">
        <f aca="false">VLOOKUP(B1063,Nomenclature!$J$1:$K$97,2,0)</f>
        <v>35</v>
      </c>
      <c r="F1063" s="0" t="str">
        <f aca="false">CONCATENATE(D1063,E1063)</f>
        <v>0635</v>
      </c>
      <c r="G1063" s="30" t="n">
        <v>12.151245672</v>
      </c>
      <c r="H1063" s="28" t="n">
        <v>12.151245672</v>
      </c>
      <c r="I1063" s="28" t="n">
        <v>12.151245672</v>
      </c>
      <c r="J1063" s="28" t="n">
        <v>12.151245672</v>
      </c>
      <c r="K1063" s="28" t="n">
        <v>12.151245672</v>
      </c>
      <c r="L1063" s="28" t="n">
        <v>12.151245672</v>
      </c>
    </row>
    <row r="1064" customFormat="false" ht="15.8" hidden="false" customHeight="false" outlineLevel="0" collapsed="false">
      <c r="A1064" s="24" t="s">
        <v>18</v>
      </c>
      <c r="B1064" s="24" t="s">
        <v>132</v>
      </c>
      <c r="C1064" s="24" t="s">
        <v>1672</v>
      </c>
      <c r="D1064" s="0" t="str">
        <f aca="false">VLOOKUP(A1064,Nomenclature!$D$1:$E$9,2,0)</f>
        <v>06</v>
      </c>
      <c r="E1064" s="0" t="str">
        <f aca="false">VLOOKUP(B1064,Nomenclature!$J$1:$K$97,2,0)</f>
        <v>36</v>
      </c>
      <c r="F1064" s="0" t="str">
        <f aca="false">CONCATENATE(D1064,E1064)</f>
        <v>0636</v>
      </c>
      <c r="G1064" s="30" t="n">
        <v>12.151245672</v>
      </c>
      <c r="H1064" s="28" t="n">
        <v>12.151245672</v>
      </c>
      <c r="I1064" s="28" t="n">
        <v>12.151245672</v>
      </c>
      <c r="J1064" s="28" t="n">
        <v>12.151245672</v>
      </c>
      <c r="K1064" s="28" t="n">
        <v>12.151245672</v>
      </c>
      <c r="L1064" s="28" t="n">
        <v>12.151245672</v>
      </c>
    </row>
    <row r="1065" customFormat="false" ht="15.8" hidden="false" customHeight="false" outlineLevel="0" collapsed="false">
      <c r="A1065" s="24" t="s">
        <v>19</v>
      </c>
      <c r="B1065" s="24" t="s">
        <v>54</v>
      </c>
      <c r="C1065" s="24" t="s">
        <v>1672</v>
      </c>
      <c r="D1065" s="0" t="str">
        <f aca="false">VLOOKUP(A1065,Nomenclature!$D$1:$E$9,2,0)</f>
        <v>07</v>
      </c>
      <c r="E1065" s="0" t="str">
        <f aca="false">VLOOKUP(B1065,Nomenclature!$J$1:$K$97,2,0)</f>
        <v>16</v>
      </c>
      <c r="F1065" s="0" t="str">
        <f aca="false">CONCATENATE(D1065,E1065)</f>
        <v>0716</v>
      </c>
      <c r="G1065" s="30" t="n">
        <v>80.2493617</v>
      </c>
      <c r="H1065" s="28" t="n">
        <v>80.2493617</v>
      </c>
      <c r="I1065" s="28" t="n">
        <v>80.2493617</v>
      </c>
      <c r="J1065" s="28" t="n">
        <v>80.2493617</v>
      </c>
      <c r="K1065" s="28" t="n">
        <v>80.2493617</v>
      </c>
      <c r="L1065" s="28" t="n">
        <v>80.2493617</v>
      </c>
    </row>
    <row r="1066" customFormat="false" ht="15.8" hidden="false" customHeight="false" outlineLevel="0" collapsed="false">
      <c r="A1066" s="24" t="s">
        <v>19</v>
      </c>
      <c r="B1066" s="24" t="s">
        <v>133</v>
      </c>
      <c r="C1066" s="24" t="s">
        <v>1672</v>
      </c>
      <c r="D1066" s="0" t="str">
        <f aca="false">VLOOKUP(A1066,Nomenclature!$D$1:$E$9,2,0)</f>
        <v>07</v>
      </c>
      <c r="E1066" s="0" t="str">
        <f aca="false">VLOOKUP(B1066,Nomenclature!$J$1:$K$97,2,0)</f>
        <v>18</v>
      </c>
      <c r="F1066" s="0" t="str">
        <f aca="false">CONCATENATE(D1066,E1066)</f>
        <v>0718</v>
      </c>
      <c r="G1066" s="30" t="n">
        <v>7.63206107869705</v>
      </c>
      <c r="H1066" s="28" t="n">
        <v>7.63206107869705</v>
      </c>
      <c r="I1066" s="28" t="n">
        <v>7.63206107869705</v>
      </c>
      <c r="J1066" s="28" t="n">
        <v>7.63206107869705</v>
      </c>
      <c r="K1066" s="28" t="n">
        <v>7.63206107869705</v>
      </c>
      <c r="L1066" s="28" t="n">
        <v>7.63206107869705</v>
      </c>
    </row>
    <row r="1067" customFormat="false" ht="15.8" hidden="false" customHeight="false" outlineLevel="0" collapsed="false">
      <c r="A1067" s="24" t="s">
        <v>19</v>
      </c>
      <c r="B1067" s="24" t="s">
        <v>136</v>
      </c>
      <c r="C1067" s="24" t="s">
        <v>1672</v>
      </c>
      <c r="D1067" s="0" t="str">
        <f aca="false">VLOOKUP(A1067,Nomenclature!$D$1:$E$9,2,0)</f>
        <v>07</v>
      </c>
      <c r="E1067" s="0" t="str">
        <f aca="false">VLOOKUP(B1067,Nomenclature!$J$1:$K$97,2,0)</f>
        <v>32</v>
      </c>
      <c r="F1067" s="0" t="str">
        <f aca="false">CONCATENATE(D1067,E1067)</f>
        <v>0732</v>
      </c>
      <c r="G1067" s="30" t="n">
        <v>12.7079497371127</v>
      </c>
      <c r="H1067" s="28" t="n">
        <v>12.7079497371127</v>
      </c>
      <c r="I1067" s="28" t="n">
        <v>12.7079497371127</v>
      </c>
      <c r="J1067" s="28" t="n">
        <v>12.7079497371127</v>
      </c>
      <c r="K1067" s="28" t="n">
        <v>12.7079497371127</v>
      </c>
      <c r="L1067" s="28" t="n">
        <v>12.7079497371127</v>
      </c>
    </row>
    <row r="1068" customFormat="false" ht="15.8" hidden="false" customHeight="false" outlineLevel="0" collapsed="false">
      <c r="A1068" s="24" t="s">
        <v>19</v>
      </c>
      <c r="B1068" s="24" t="s">
        <v>139</v>
      </c>
      <c r="C1068" s="24" t="s">
        <v>1672</v>
      </c>
      <c r="D1068" s="0" t="str">
        <f aca="false">VLOOKUP(A1068,Nomenclature!$D$1:$E$9,2,0)</f>
        <v>07</v>
      </c>
      <c r="E1068" s="0" t="str">
        <f aca="false">VLOOKUP(B1068,Nomenclature!$J$1:$K$97,2,0)</f>
        <v>33</v>
      </c>
      <c r="F1068" s="0" t="str">
        <f aca="false">CONCATENATE(D1068,E1068)</f>
        <v>0733</v>
      </c>
      <c r="G1068" s="30" t="n">
        <v>0</v>
      </c>
      <c r="H1068" s="28" t="n">
        <v>0</v>
      </c>
      <c r="I1068" s="28" t="n">
        <v>0</v>
      </c>
      <c r="J1068" s="28" t="n">
        <v>0</v>
      </c>
      <c r="K1068" s="28" t="n">
        <v>0</v>
      </c>
      <c r="L1068" s="28" t="n">
        <v>0</v>
      </c>
    </row>
    <row r="1069" customFormat="false" ht="15.8" hidden="false" customHeight="false" outlineLevel="0" collapsed="false">
      <c r="A1069" s="24" t="s">
        <v>19</v>
      </c>
      <c r="B1069" s="24" t="s">
        <v>140</v>
      </c>
      <c r="C1069" s="24" t="s">
        <v>1672</v>
      </c>
      <c r="D1069" s="0" t="str">
        <f aca="false">VLOOKUP(A1069,Nomenclature!$D$1:$E$9,2,0)</f>
        <v>07</v>
      </c>
      <c r="E1069" s="0" t="str">
        <f aca="false">VLOOKUP(B1069,Nomenclature!$J$1:$K$97,2,0)</f>
        <v>43</v>
      </c>
      <c r="F1069" s="0" t="str">
        <f aca="false">CONCATENATE(D1069,E1069)</f>
        <v>0743</v>
      </c>
      <c r="G1069" s="30" t="n">
        <v>5.25991489399999</v>
      </c>
      <c r="H1069" s="28" t="n">
        <v>5.25991489399999</v>
      </c>
      <c r="I1069" s="28" t="n">
        <v>5.25991489399999</v>
      </c>
      <c r="J1069" s="28" t="n">
        <v>5.25991489399999</v>
      </c>
      <c r="K1069" s="28" t="n">
        <v>5.25991489399999</v>
      </c>
      <c r="L1069" s="28" t="n">
        <v>5.25991489399999</v>
      </c>
    </row>
    <row r="1070" customFormat="false" ht="15.8" hidden="false" customHeight="false" outlineLevel="0" collapsed="false">
      <c r="A1070" s="24" t="s">
        <v>19</v>
      </c>
      <c r="B1070" s="24" t="s">
        <v>141</v>
      </c>
      <c r="C1070" s="24" t="s">
        <v>1672</v>
      </c>
      <c r="D1070" s="0" t="str">
        <f aca="false">VLOOKUP(A1070,Nomenclature!$D$1:$E$9,2,0)</f>
        <v>07</v>
      </c>
      <c r="E1070" s="0" t="str">
        <f aca="false">VLOOKUP(B1070,Nomenclature!$J$1:$K$97,2,0)</f>
        <v>59</v>
      </c>
      <c r="F1070" s="0" t="str">
        <f aca="false">CONCATENATE(D1070,E1070)</f>
        <v>0759</v>
      </c>
      <c r="G1070" s="30" t="n">
        <v>7.15993703920065</v>
      </c>
      <c r="H1070" s="28" t="n">
        <v>7.15993703920065</v>
      </c>
      <c r="I1070" s="28" t="n">
        <v>7.15993703920065</v>
      </c>
      <c r="J1070" s="28" t="n">
        <v>7.15993703920065</v>
      </c>
      <c r="K1070" s="28" t="n">
        <v>7.15993703920065</v>
      </c>
      <c r="L1070" s="28" t="n">
        <v>7.15993703920065</v>
      </c>
    </row>
    <row r="1071" customFormat="false" ht="15.8" hidden="false" customHeight="false" outlineLevel="0" collapsed="false">
      <c r="A1071" s="24" t="s">
        <v>19</v>
      </c>
      <c r="B1071" s="24" t="s">
        <v>149</v>
      </c>
      <c r="C1071" s="24" t="s">
        <v>1672</v>
      </c>
      <c r="D1071" s="0" t="str">
        <f aca="false">VLOOKUP(A1071,Nomenclature!$D$1:$E$9,2,0)</f>
        <v>07</v>
      </c>
      <c r="E1071" s="0" t="str">
        <f aca="false">VLOOKUP(B1071,Nomenclature!$J$1:$K$97,2,0)</f>
        <v>60</v>
      </c>
      <c r="F1071" s="0" t="str">
        <f aca="false">CONCATENATE(D1071,E1071)</f>
        <v>0760</v>
      </c>
      <c r="G1071" s="30" t="n">
        <v>0</v>
      </c>
      <c r="H1071" s="28" t="n">
        <v>0</v>
      </c>
      <c r="I1071" s="28" t="n">
        <v>0</v>
      </c>
      <c r="J1071" s="28" t="n">
        <v>0</v>
      </c>
      <c r="K1071" s="28" t="n">
        <v>0</v>
      </c>
      <c r="L1071" s="28" t="n">
        <v>0</v>
      </c>
    </row>
    <row r="1072" customFormat="false" ht="15.8" hidden="false" customHeight="false" outlineLevel="0" collapsed="false">
      <c r="A1072" s="24" t="s">
        <v>19</v>
      </c>
      <c r="B1072" s="24" t="s">
        <v>142</v>
      </c>
      <c r="C1072" s="24" t="s">
        <v>1672</v>
      </c>
      <c r="D1072" s="0" t="str">
        <f aca="false">VLOOKUP(A1072,Nomenclature!$D$1:$E$9,2,0)</f>
        <v>07</v>
      </c>
      <c r="E1072" s="0" t="str">
        <f aca="false">VLOOKUP(B1072,Nomenclature!$J$1:$K$97,2,0)</f>
        <v>61</v>
      </c>
      <c r="F1072" s="0" t="str">
        <f aca="false">CONCATENATE(D1072,E1072)</f>
        <v>0761</v>
      </c>
      <c r="G1072" s="30" t="n">
        <v>5.35307437107038</v>
      </c>
      <c r="H1072" s="28" t="n">
        <v>5.35307437107038</v>
      </c>
      <c r="I1072" s="28" t="n">
        <v>5.35307437107038</v>
      </c>
      <c r="J1072" s="28" t="n">
        <v>5.35307437107038</v>
      </c>
      <c r="K1072" s="28" t="n">
        <v>5.35307437107038</v>
      </c>
      <c r="L1072" s="28" t="n">
        <v>5.35307437107038</v>
      </c>
    </row>
    <row r="1073" customFormat="false" ht="15.8" hidden="false" customHeight="false" outlineLevel="0" collapsed="false">
      <c r="A1073" s="24" t="s">
        <v>19</v>
      </c>
      <c r="B1073" s="24" t="s">
        <v>143</v>
      </c>
      <c r="C1073" s="24" t="s">
        <v>1672</v>
      </c>
      <c r="D1073" s="0" t="str">
        <f aca="false">VLOOKUP(A1073,Nomenclature!$D$1:$E$9,2,0)</f>
        <v>07</v>
      </c>
      <c r="E1073" s="0" t="str">
        <f aca="false">VLOOKUP(B1073,Nomenclature!$J$1:$K$97,2,0)</f>
        <v>65</v>
      </c>
      <c r="F1073" s="0" t="str">
        <f aca="false">CONCATENATE(D1073,E1073)</f>
        <v>0765</v>
      </c>
      <c r="G1073" s="30" t="n">
        <v>7.18642524026978</v>
      </c>
      <c r="H1073" s="28" t="n">
        <v>7.18642524026978</v>
      </c>
      <c r="I1073" s="28" t="n">
        <v>7.18642524026978</v>
      </c>
      <c r="J1073" s="28" t="n">
        <v>7.18642524026978</v>
      </c>
      <c r="K1073" s="28" t="n">
        <v>7.18642524026978</v>
      </c>
      <c r="L1073" s="28" t="n">
        <v>7.18642524026978</v>
      </c>
    </row>
    <row r="1074" customFormat="false" ht="15.8" hidden="false" customHeight="false" outlineLevel="0" collapsed="false">
      <c r="A1074" s="24" t="s">
        <v>19</v>
      </c>
      <c r="B1074" s="24" t="s">
        <v>144</v>
      </c>
      <c r="C1074" s="24" t="s">
        <v>1672</v>
      </c>
      <c r="D1074" s="0" t="str">
        <f aca="false">VLOOKUP(A1074,Nomenclature!$D$1:$E$9,2,0)</f>
        <v>07</v>
      </c>
      <c r="E1074" s="0" t="str">
        <f aca="false">VLOOKUP(B1074,Nomenclature!$J$1:$K$97,2,0)</f>
        <v>80</v>
      </c>
      <c r="F1074" s="0" t="str">
        <f aca="false">CONCATENATE(D1074,E1074)</f>
        <v>0780</v>
      </c>
      <c r="G1074" s="30" t="n">
        <v>7.85860010470377</v>
      </c>
      <c r="H1074" s="28" t="n">
        <v>7.85860010470377</v>
      </c>
      <c r="I1074" s="28" t="n">
        <v>7.85860010470377</v>
      </c>
      <c r="J1074" s="28" t="n">
        <v>7.85860010470377</v>
      </c>
      <c r="K1074" s="28" t="n">
        <v>7.85860010470377</v>
      </c>
      <c r="L1074" s="28" t="n">
        <v>7.85860010470377</v>
      </c>
    </row>
    <row r="1075" customFormat="false" ht="15.8" hidden="false" customHeight="false" outlineLevel="0" collapsed="false">
      <c r="A1075" s="24" t="s">
        <v>19</v>
      </c>
      <c r="B1075" s="24" t="s">
        <v>145</v>
      </c>
      <c r="C1075" s="24" t="s">
        <v>1672</v>
      </c>
      <c r="D1075" s="0" t="str">
        <f aca="false">VLOOKUP(A1075,Nomenclature!$D$1:$E$9,2,0)</f>
        <v>07</v>
      </c>
      <c r="E1075" s="0" t="str">
        <f aca="false">VLOOKUP(B1075,Nomenclature!$J$1:$K$97,2,0)</f>
        <v>81</v>
      </c>
      <c r="F1075" s="0" t="str">
        <f aca="false">CONCATENATE(D1075,E1075)</f>
        <v>0781</v>
      </c>
      <c r="G1075" s="30" t="n">
        <v>0</v>
      </c>
      <c r="H1075" s="28" t="n">
        <v>0</v>
      </c>
      <c r="I1075" s="28" t="n">
        <v>0</v>
      </c>
      <c r="J1075" s="28" t="n">
        <v>0</v>
      </c>
      <c r="K1075" s="28" t="n">
        <v>0</v>
      </c>
      <c r="L1075" s="28" t="n">
        <v>0</v>
      </c>
    </row>
    <row r="1076" customFormat="false" ht="15.8" hidden="false" customHeight="false" outlineLevel="0" collapsed="false">
      <c r="A1076" s="24" t="s">
        <v>19</v>
      </c>
      <c r="B1076" s="24" t="s">
        <v>146</v>
      </c>
      <c r="C1076" s="24" t="s">
        <v>1672</v>
      </c>
      <c r="D1076" s="0" t="str">
        <f aca="false">VLOOKUP(A1076,Nomenclature!$D$1:$E$9,2,0)</f>
        <v>07</v>
      </c>
      <c r="E1076" s="0" t="str">
        <f aca="false">VLOOKUP(B1076,Nomenclature!$J$1:$K$97,2,0)</f>
        <v>82</v>
      </c>
      <c r="F1076" s="0" t="str">
        <f aca="false">CONCATENATE(D1076,E1076)</f>
        <v>0782</v>
      </c>
      <c r="G1076" s="30" t="n">
        <v>0</v>
      </c>
      <c r="H1076" s="28" t="n">
        <v>0</v>
      </c>
      <c r="I1076" s="28" t="n">
        <v>0</v>
      </c>
      <c r="J1076" s="28" t="n">
        <v>0</v>
      </c>
      <c r="K1076" s="28" t="n">
        <v>0</v>
      </c>
      <c r="L1076" s="28" t="n">
        <v>0</v>
      </c>
    </row>
    <row r="1077" customFormat="false" ht="15.8" hidden="false" customHeight="false" outlineLevel="0" collapsed="false">
      <c r="A1077" s="24" t="s">
        <v>19</v>
      </c>
      <c r="B1077" s="24" t="s">
        <v>147</v>
      </c>
      <c r="C1077" s="24" t="s">
        <v>1672</v>
      </c>
      <c r="D1077" s="0" t="str">
        <f aca="false">VLOOKUP(A1077,Nomenclature!$D$1:$E$9,2,0)</f>
        <v>07</v>
      </c>
      <c r="E1077" s="0" t="str">
        <f aca="false">VLOOKUP(B1077,Nomenclature!$J$1:$K$97,2,0)</f>
        <v>91</v>
      </c>
      <c r="F1077" s="0" t="str">
        <f aca="false">CONCATENATE(D1077,E1077)</f>
        <v>0791</v>
      </c>
      <c r="G1077" s="30" t="n">
        <v>9.55076245203868</v>
      </c>
      <c r="H1077" s="28" t="n">
        <v>9.55076245203868</v>
      </c>
      <c r="I1077" s="28" t="n">
        <v>9.55076245203868</v>
      </c>
      <c r="J1077" s="28" t="n">
        <v>9.55076245203868</v>
      </c>
      <c r="K1077" s="28" t="n">
        <v>9.55076245203868</v>
      </c>
      <c r="L1077" s="28" t="n">
        <v>9.55076245203868</v>
      </c>
    </row>
    <row r="1078" customFormat="false" ht="15.8" hidden="false" customHeight="false" outlineLevel="0" collapsed="false">
      <c r="A1078" s="24" t="s">
        <v>19</v>
      </c>
      <c r="B1078" s="24" t="s">
        <v>148</v>
      </c>
      <c r="C1078" s="24" t="s">
        <v>1672</v>
      </c>
      <c r="D1078" s="0" t="str">
        <f aca="false">VLOOKUP(A1078,Nomenclature!$D$1:$E$9,2,0)</f>
        <v>07</v>
      </c>
      <c r="E1078" s="0" t="str">
        <f aca="false">VLOOKUP(B1078,Nomenclature!$J$1:$K$97,2,0)</f>
        <v>95</v>
      </c>
      <c r="F1078" s="0" t="str">
        <f aca="false">CONCATENATE(D1078,E1078)</f>
        <v>0795</v>
      </c>
      <c r="G1078" s="30" t="n">
        <v>0</v>
      </c>
      <c r="H1078" s="28" t="n">
        <v>0</v>
      </c>
      <c r="I1078" s="28" t="n">
        <v>0</v>
      </c>
      <c r="J1078" s="28" t="n">
        <v>0</v>
      </c>
      <c r="K1078" s="28" t="n">
        <v>0</v>
      </c>
      <c r="L1078" s="28" t="n">
        <v>0</v>
      </c>
    </row>
    <row r="1079" customFormat="false" ht="15.8" hidden="false" customHeight="false" outlineLevel="0" collapsed="false">
      <c r="A1079" s="24" t="s">
        <v>20</v>
      </c>
      <c r="B1079" s="24" t="s">
        <v>149</v>
      </c>
      <c r="C1079" s="24" t="s">
        <v>1672</v>
      </c>
      <c r="D1079" s="0" t="str">
        <f aca="false">VLOOKUP(A1079,Nomenclature!$D$1:$E$9,2,0)</f>
        <v>08</v>
      </c>
      <c r="E1079" s="0" t="str">
        <f aca="false">VLOOKUP(B1079,Nomenclature!$J$1:$K$97,2,0)</f>
        <v>60</v>
      </c>
      <c r="F1079" s="0" t="str">
        <f aca="false">CONCATENATE(D1079,E1079)</f>
        <v>0860</v>
      </c>
      <c r="G1079" s="30" t="n">
        <v>8.360871123</v>
      </c>
      <c r="H1079" s="28" t="n">
        <v>8.360871123</v>
      </c>
      <c r="I1079" s="28" t="n">
        <v>8.360871123</v>
      </c>
      <c r="J1079" s="28" t="n">
        <v>8.360871123</v>
      </c>
      <c r="K1079" s="28" t="n">
        <v>8.360871123</v>
      </c>
      <c r="L1079" s="28" t="n">
        <v>8.360871123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11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H3" activeCellId="0" sqref="H3"/>
    </sheetView>
  </sheetViews>
  <sheetFormatPr defaultRowHeight="12.8"/>
  <cols>
    <col collapsed="false" hidden="false" max="1" min="1" style="0" width="26.0357142857143"/>
    <col collapsed="false" hidden="false" max="2" min="2" style="0" width="19.9081632653061"/>
    <col collapsed="false" hidden="false" max="3" min="3" style="0" width="20.4132653061224"/>
    <col collapsed="false" hidden="false" max="4" min="4" style="0" width="30.3622448979592"/>
    <col collapsed="false" hidden="false" max="5" min="5" style="0" width="52.9336734693878"/>
    <col collapsed="false" hidden="false" max="6" min="6" style="0" width="16.5867346938776"/>
    <col collapsed="false" hidden="false" max="7" min="7" style="0" width="15.4234693877551"/>
    <col collapsed="false" hidden="false" max="8" min="8" style="0" width="16.0918367346939"/>
    <col collapsed="false" hidden="false" max="1025" min="9" style="0" width="11.5204081632653"/>
  </cols>
  <sheetData>
    <row r="1" customFormat="false" ht="22.8" hidden="false" customHeight="true" outlineLevel="0" collapsed="false">
      <c r="A1" s="31" t="s">
        <v>1812</v>
      </c>
    </row>
    <row r="2" customFormat="false" ht="16.65" hidden="false" customHeight="true" outlineLevel="0" collapsed="false">
      <c r="A2" s="24" t="s">
        <v>1813</v>
      </c>
      <c r="B2" s="32" t="s">
        <v>1807</v>
      </c>
      <c r="C2" s="32" t="s">
        <v>1808</v>
      </c>
      <c r="D2" s="32" t="s">
        <v>1809</v>
      </c>
      <c r="E2" s="32" t="s">
        <v>1810</v>
      </c>
      <c r="F2" s="32" t="s">
        <v>1811</v>
      </c>
      <c r="G2" s="25" t="s">
        <v>22</v>
      </c>
    </row>
    <row r="3" customFormat="false" ht="16.65" hidden="false" customHeight="true" outlineLevel="0" collapsed="false">
      <c r="A3" s="33" t="s">
        <v>7</v>
      </c>
      <c r="B3" s="34" t="n">
        <v>0.0106993787419934</v>
      </c>
      <c r="C3" s="34" t="n">
        <v>0.0106993787419934</v>
      </c>
      <c r="D3" s="34" t="n">
        <v>0.0124839782059859</v>
      </c>
      <c r="E3" s="34" t="n">
        <v>0.0172205119124002</v>
      </c>
      <c r="F3" s="34" t="n">
        <v>0.0141735780056444</v>
      </c>
      <c r="G3" s="35" t="n">
        <v>196952.652465</v>
      </c>
      <c r="H3" s="0" t="n">
        <f aca="false">B3*G3*10^3</f>
        <v>2107271.02296323</v>
      </c>
    </row>
    <row r="4" customFormat="false" ht="16.65" hidden="false" customHeight="true" outlineLevel="0" collapsed="false">
      <c r="A4" s="36" t="s">
        <v>14</v>
      </c>
      <c r="B4" s="37" t="n">
        <v>0.00831485518716546</v>
      </c>
      <c r="C4" s="37" t="n">
        <v>0.00831485518716546</v>
      </c>
      <c r="D4" s="37" t="n">
        <v>0.00907900567230122</v>
      </c>
      <c r="E4" s="37" t="n">
        <v>0.013978396756857</v>
      </c>
      <c r="F4" s="37" t="n">
        <v>0.0163286114269715</v>
      </c>
      <c r="G4" s="38" t="n">
        <v>61160.2311622</v>
      </c>
      <c r="H4" s="0" t="n">
        <f aca="false">B4*G4*10^3</f>
        <v>508538.465327257</v>
      </c>
    </row>
    <row r="5" customFormat="false" ht="16.65" hidden="false" customHeight="true" outlineLevel="0" collapsed="false">
      <c r="A5" s="36" t="s">
        <v>15</v>
      </c>
      <c r="B5" s="37" t="n">
        <v>0.00657291799589727</v>
      </c>
      <c r="C5" s="37" t="n">
        <v>0.00657291799589727</v>
      </c>
      <c r="D5" s="37" t="n">
        <v>0.00569756084900051</v>
      </c>
      <c r="E5" s="37" t="n">
        <v>0.00536226294617463</v>
      </c>
      <c r="F5" s="37" t="n">
        <v>0.00505380823065132</v>
      </c>
      <c r="G5" s="38" t="n">
        <v>200599.5397949</v>
      </c>
      <c r="H5" s="0" t="n">
        <f aca="false">B5*G5*10^3</f>
        <v>1318524.32508661</v>
      </c>
    </row>
    <row r="6" customFormat="false" ht="16.65" hidden="false" customHeight="true" outlineLevel="0" collapsed="false">
      <c r="A6" s="36" t="s">
        <v>16</v>
      </c>
      <c r="B6" s="37" t="n">
        <v>0.00831485518716546</v>
      </c>
      <c r="C6" s="37" t="n">
        <v>0.00831485518716546</v>
      </c>
      <c r="D6" s="37" t="n">
        <v>0.00907900567230122</v>
      </c>
      <c r="E6" s="37" t="n">
        <v>0.013978396756857</v>
      </c>
      <c r="F6" s="37" t="n">
        <v>0.0163286114269715</v>
      </c>
      <c r="G6" s="38" t="n">
        <v>179320.5508775</v>
      </c>
      <c r="H6" s="0" t="n">
        <f aca="false">B6*G6*10^3</f>
        <v>1491024.41262915</v>
      </c>
    </row>
    <row r="7" customFormat="false" ht="16.65" hidden="false" customHeight="true" outlineLevel="0" collapsed="false">
      <c r="A7" s="36" t="s">
        <v>17</v>
      </c>
      <c r="B7" s="37" t="n">
        <v>0.00831485518716546</v>
      </c>
      <c r="C7" s="37" t="n">
        <v>0.00831485518716546</v>
      </c>
      <c r="D7" s="37" t="n">
        <v>0.00907900567230122</v>
      </c>
      <c r="E7" s="37" t="n">
        <v>0.013978396756857</v>
      </c>
      <c r="F7" s="37" t="n">
        <v>0.0163286114269715</v>
      </c>
      <c r="G7" s="38" t="n">
        <v>58790.3733003</v>
      </c>
      <c r="H7" s="0" t="n">
        <f aca="false">B7*G7*10^3</f>
        <v>488833.440391393</v>
      </c>
    </row>
    <row r="8" customFormat="false" ht="16.65" hidden="false" customHeight="true" outlineLevel="0" collapsed="false">
      <c r="A8" s="36" t="s">
        <v>18</v>
      </c>
      <c r="B8" s="37" t="n">
        <v>0.0149149668777261</v>
      </c>
      <c r="C8" s="37" t="n">
        <v>0.0149149668777261</v>
      </c>
      <c r="D8" s="37" t="n">
        <v>0.0137549755718716</v>
      </c>
      <c r="E8" s="37" t="n">
        <v>0.0133624359540445</v>
      </c>
      <c r="F8" s="37" t="n">
        <v>0.0130009957377515</v>
      </c>
      <c r="G8" s="38" t="n">
        <v>103999.9139119</v>
      </c>
      <c r="H8" s="0" t="n">
        <f aca="false">B8*G8*10^3</f>
        <v>1551155.27128235</v>
      </c>
    </row>
    <row r="9" customFormat="false" ht="16.65" hidden="false" customHeight="true" outlineLevel="0" collapsed="false">
      <c r="A9" s="36" t="s">
        <v>19</v>
      </c>
      <c r="B9" s="37" t="n">
        <v>0.00831485518716546</v>
      </c>
      <c r="C9" s="37" t="n">
        <v>0.00831485518716546</v>
      </c>
      <c r="D9" s="37" t="n">
        <v>0.00907900567230122</v>
      </c>
      <c r="E9" s="37" t="n">
        <v>0.013978396756857</v>
      </c>
      <c r="F9" s="37" t="n">
        <v>0.0163286114269715</v>
      </c>
      <c r="G9" s="38" t="n">
        <v>69431.4184731</v>
      </c>
      <c r="H9" s="0" t="n">
        <f aca="false">B9*G9*10^3</f>
        <v>577312.190043311</v>
      </c>
    </row>
    <row r="10" customFormat="false" ht="16.65" hidden="false" customHeight="true" outlineLevel="0" collapsed="false">
      <c r="A10" s="36" t="s">
        <v>20</v>
      </c>
      <c r="B10" s="37" t="n">
        <v>0.00831485518716546</v>
      </c>
      <c r="C10" s="37" t="n">
        <v>0.00831485518716546</v>
      </c>
      <c r="D10" s="37" t="n">
        <v>0.00907900567230122</v>
      </c>
      <c r="E10" s="37" t="n">
        <v>0.013978396756857</v>
      </c>
      <c r="F10" s="37" t="n">
        <v>0.0163286114269715</v>
      </c>
      <c r="G10" s="38" t="n">
        <v>25067.9845971</v>
      </c>
      <c r="H10" s="0" t="n">
        <f aca="false">B10*G10*10^3</f>
        <v>208436.661758981</v>
      </c>
    </row>
    <row r="11" customFormat="false" ht="16.65" hidden="false" customHeight="true" outlineLevel="0" collapsed="false">
      <c r="A11" s="36"/>
      <c r="B11" s="37"/>
      <c r="C11" s="37"/>
      <c r="D11" s="37"/>
      <c r="E11" s="37"/>
      <c r="F11" s="37"/>
      <c r="G11" s="0" t="n">
        <f aca="false">SUM(G3:G10)</f>
        <v>895322.664582</v>
      </c>
      <c r="H11" s="0" t="n">
        <f aca="false">SUM(H3:H10)</f>
        <v>8251095.78948229</v>
      </c>
    </row>
    <row r="12" customFormat="false" ht="15.8" hidden="false" customHeight="false" outlineLevel="0" collapsed="false"/>
    <row r="13" customFormat="false" ht="15.8" hidden="false" customHeight="false" outlineLevel="0" collapsed="false">
      <c r="A13" s="0" t="s">
        <v>189</v>
      </c>
      <c r="B13" s="4" t="s">
        <v>150</v>
      </c>
      <c r="C13" s="4" t="s">
        <v>151</v>
      </c>
      <c r="D13" s="4" t="s">
        <v>0</v>
      </c>
      <c r="E13" s="4" t="s">
        <v>23</v>
      </c>
      <c r="F13" s="0" t="s">
        <v>1814</v>
      </c>
      <c r="G13" s="0" t="s">
        <v>1815</v>
      </c>
      <c r="H13" s="0" t="s">
        <v>1816</v>
      </c>
    </row>
    <row r="14" customFormat="false" ht="15.8" hidden="false" customHeight="false" outlineLevel="0" collapsed="false">
      <c r="A14" s="0" t="s">
        <v>1817</v>
      </c>
      <c r="B14" s="4" t="str">
        <f aca="false">LEFT(A14,2)</f>
        <v>06</v>
      </c>
      <c r="C14" s="4" t="str">
        <f aca="false">RIGHT(A14,2)</f>
        <v>01</v>
      </c>
      <c r="D14" s="4" t="str">
        <f aca="false">VLOOKUP(B14,Nomenclature!$E$1:$F$9,2,0)</f>
        <v>Santé Action Sociale</v>
      </c>
      <c r="E14" s="4" t="str">
        <f aca="false">VLOOKUP(C14,Nomenclature!$K$1:$L$97,2,0)</f>
        <v>Cabinet médical</v>
      </c>
      <c r="F14" s="0" t="n">
        <f aca="false">SUMIFS('parc init'!$C$2:$C$6942,'parc init'!$D$2:$D$6942,A14)</f>
        <v>17327790.8603105</v>
      </c>
      <c r="G14" s="15" t="n">
        <f aca="false">VLOOKUP(D14,$A$2:$F$10,2,0)</f>
        <v>0.0149149668777261</v>
      </c>
      <c r="H14" s="0" t="n">
        <f aca="false">F14*G14</f>
        <v>258443.426745696</v>
      </c>
    </row>
    <row r="15" customFormat="false" ht="15.8" hidden="false" customHeight="false" outlineLevel="0" collapsed="false">
      <c r="A15" s="0" t="s">
        <v>1818</v>
      </c>
      <c r="B15" s="4" t="str">
        <f aca="false">LEFT(A15,2)</f>
        <v>04</v>
      </c>
      <c r="C15" s="4" t="str">
        <f aca="false">RIGHT(A15,2)</f>
        <v>02</v>
      </c>
      <c r="D15" s="4" t="str">
        <f aca="false">VLOOKUP(B15,Nomenclature!$E$1:$F$9,2,0)</f>
        <v>Enseignement Recherche</v>
      </c>
      <c r="E15" s="4" t="str">
        <f aca="false">VLOOKUP(C15,Nomenclature!$K$1:$L$97,2,0)</f>
        <v>Cantine collége</v>
      </c>
      <c r="F15" s="0" t="n">
        <f aca="false">SUMIFS('parc init'!$C$2:$C$6942,'parc init'!$D$2:$D$6942,A15)</f>
        <v>1727497.598948</v>
      </c>
      <c r="G15" s="15" t="n">
        <f aca="false">VLOOKUP(D15,$A$2:$F$10,2,0)</f>
        <v>0.00831485518716546</v>
      </c>
      <c r="H15" s="0" t="n">
        <f aca="false">F15*G15</f>
        <v>14363.8923714287</v>
      </c>
    </row>
    <row r="16" customFormat="false" ht="15.8" hidden="false" customHeight="false" outlineLevel="0" collapsed="false">
      <c r="A16" s="0" t="s">
        <v>1819</v>
      </c>
      <c r="B16" s="4" t="str">
        <f aca="false">LEFT(A16,2)</f>
        <v>04</v>
      </c>
      <c r="C16" s="4" t="str">
        <f aca="false">RIGHT(A16,2)</f>
        <v>03</v>
      </c>
      <c r="D16" s="4" t="str">
        <f aca="false">VLOOKUP(B16,Nomenclature!$E$1:$F$9,2,0)</f>
        <v>Enseignement Recherche</v>
      </c>
      <c r="E16" s="4" t="str">
        <f aca="false">VLOOKUP(C16,Nomenclature!$K$1:$L$97,2,0)</f>
        <v>Cantine élémentaire</v>
      </c>
      <c r="F16" s="0" t="n">
        <f aca="false">SUMIFS('parc init'!$C$2:$C$6942,'parc init'!$D$2:$D$6942,A16)</f>
        <v>1928662.73025507</v>
      </c>
      <c r="G16" s="15" t="n">
        <f aca="false">VLOOKUP(D16,$A$2:$F$10,2,0)</f>
        <v>0.00831485518716546</v>
      </c>
      <c r="H16" s="0" t="n">
        <f aca="false">F16*G16</f>
        <v>16036.551306954</v>
      </c>
    </row>
    <row r="17" customFormat="false" ht="15.8" hidden="false" customHeight="false" outlineLevel="0" collapsed="false">
      <c r="A17" s="0" t="s">
        <v>1820</v>
      </c>
      <c r="B17" s="4" t="str">
        <f aca="false">LEFT(A17,2)</f>
        <v>04</v>
      </c>
      <c r="C17" s="4" t="str">
        <f aca="false">RIGHT(A17,2)</f>
        <v>05</v>
      </c>
      <c r="D17" s="4" t="str">
        <f aca="false">VLOOKUP(B17,Nomenclature!$E$1:$F$9,2,0)</f>
        <v>Enseignement Recherche</v>
      </c>
      <c r="E17" s="4" t="str">
        <f aca="false">VLOOKUP(C17,Nomenclature!$K$1:$L$97,2,0)</f>
        <v>Cantine LP</v>
      </c>
      <c r="F17" s="0" t="n">
        <f aca="false">SUMIFS('parc init'!$C$2:$C$6942,'parc init'!$D$2:$D$6942,A17)</f>
        <v>245879.95000775</v>
      </c>
      <c r="G17" s="15" t="n">
        <f aca="false">VLOOKUP(D17,$A$2:$F$10,2,0)</f>
        <v>0.00831485518716546</v>
      </c>
      <c r="H17" s="0" t="n">
        <f aca="false">F17*G17</f>
        <v>2044.45617774193</v>
      </c>
    </row>
    <row r="18" customFormat="false" ht="15.8" hidden="false" customHeight="false" outlineLevel="0" collapsed="false">
      <c r="A18" s="0" t="s">
        <v>1821</v>
      </c>
      <c r="B18" s="4" t="str">
        <f aca="false">LEFT(A18,2)</f>
        <v>04</v>
      </c>
      <c r="C18" s="4" t="str">
        <f aca="false">RIGHT(A18,2)</f>
        <v>06</v>
      </c>
      <c r="D18" s="4" t="str">
        <f aca="false">VLOOKUP(B18,Nomenclature!$E$1:$F$9,2,0)</f>
        <v>Enseignement Recherche</v>
      </c>
      <c r="E18" s="4" t="str">
        <f aca="false">VLOOKUP(C18,Nomenclature!$K$1:$L$97,2,0)</f>
        <v>Cantine préélémentaire</v>
      </c>
      <c r="F18" s="0" t="n">
        <f aca="false">SUMIFS('parc init'!$C$2:$C$6942,'parc init'!$D$2:$D$6942,A18)</f>
        <v>1143863.41212458</v>
      </c>
      <c r="G18" s="15" t="n">
        <f aca="false">VLOOKUP(D18,$A$2:$F$10,2,0)</f>
        <v>0.00831485518716546</v>
      </c>
      <c r="H18" s="0" t="n">
        <f aca="false">F18*G18</f>
        <v>9511.05862571281</v>
      </c>
    </row>
    <row r="19" customFormat="false" ht="15.8" hidden="false" customHeight="false" outlineLevel="0" collapsed="false">
      <c r="A19" s="0" t="s">
        <v>1822</v>
      </c>
      <c r="B19" s="4" t="str">
        <f aca="false">LEFT(A19,2)</f>
        <v>04</v>
      </c>
      <c r="C19" s="4" t="str">
        <f aca="false">RIGHT(A19,2)</f>
        <v>04</v>
      </c>
      <c r="D19" s="4" t="str">
        <f aca="false">VLOOKUP(B19,Nomenclature!$E$1:$F$9,2,0)</f>
        <v>Enseignement Recherche</v>
      </c>
      <c r="E19" s="4" t="str">
        <f aca="false">VLOOKUP(C19,Nomenclature!$K$1:$L$97,2,0)</f>
        <v>Cantine LEGT</v>
      </c>
      <c r="F19" s="0" t="n">
        <f aca="false">SUMIFS('parc init'!$C$2:$C$6942,'parc init'!$D$2:$D$6942,A19)</f>
        <v>887910.405440423</v>
      </c>
      <c r="G19" s="15" t="n">
        <f aca="false">VLOOKUP(D19,$A$2:$F$10,2,0)</f>
        <v>0.00831485518716546</v>
      </c>
      <c r="H19" s="0" t="n">
        <f aca="false">F19*G19</f>
        <v>7382.84644041449</v>
      </c>
    </row>
    <row r="20" customFormat="false" ht="15.8" hidden="false" customHeight="false" outlineLevel="0" collapsed="false">
      <c r="A20" s="0" t="s">
        <v>1823</v>
      </c>
      <c r="B20" s="4" t="str">
        <f aca="false">LEFT(A20,2)</f>
        <v>06</v>
      </c>
      <c r="C20" s="4" t="str">
        <f aca="false">RIGHT(A20,2)</f>
        <v>07</v>
      </c>
      <c r="D20" s="4" t="str">
        <f aca="false">VLOOKUP(B20,Nomenclature!$E$1:$F$9,2,0)</f>
        <v>Santé Action Sociale</v>
      </c>
      <c r="E20" s="4" t="str">
        <f aca="false">VLOOKUP(C20,Nomenclature!$K$1:$L$97,2,0)</f>
        <v>Centre accueil</v>
      </c>
      <c r="F20" s="0" t="n">
        <f aca="false">SUMIFS('parc init'!$C$2:$C$6942,'parc init'!$D$2:$D$6942,A20)</f>
        <v>24413303.905491</v>
      </c>
      <c r="G20" s="15" t="n">
        <f aca="false">VLOOKUP(D20,$A$2:$F$10,2,0)</f>
        <v>0.0149149668777261</v>
      </c>
      <c r="H20" s="0" t="n">
        <f aca="false">F20*G20</f>
        <v>364123.619126259</v>
      </c>
    </row>
    <row r="21" customFormat="false" ht="15.8" hidden="false" customHeight="false" outlineLevel="0" collapsed="false">
      <c r="A21" s="0" t="s">
        <v>1824</v>
      </c>
      <c r="B21" s="4" t="str">
        <f aca="false">LEFT(A21,2)</f>
        <v>04</v>
      </c>
      <c r="C21" s="4" t="str">
        <f aca="false">RIGHT(A21,2)</f>
        <v>08</v>
      </c>
      <c r="D21" s="4" t="str">
        <f aca="false">VLOOKUP(B21,Nomenclature!$E$1:$F$9,2,0)</f>
        <v>Enseignement Recherche</v>
      </c>
      <c r="E21" s="4" t="str">
        <f aca="false">VLOOKUP(C21,Nomenclature!$K$1:$L$97,2,0)</f>
        <v>Collège</v>
      </c>
      <c r="F21" s="0" t="n">
        <f aca="false">SUMIFS('parc init'!$C$2:$C$6942,'parc init'!$D$2:$D$6942,A21)</f>
        <v>42216040.7302008</v>
      </c>
      <c r="G21" s="15" t="n">
        <f aca="false">VLOOKUP(D21,$A$2:$F$10,2,0)</f>
        <v>0.00831485518716546</v>
      </c>
      <c r="H21" s="0" t="n">
        <f aca="false">F21*G21</f>
        <v>351020.265247099</v>
      </c>
    </row>
    <row r="22" customFormat="false" ht="15.8" hidden="false" customHeight="false" outlineLevel="0" collapsed="false">
      <c r="A22" s="0" t="s">
        <v>1825</v>
      </c>
      <c r="B22" s="4" t="str">
        <f aca="false">LEFT(A22,2)</f>
        <v>04</v>
      </c>
      <c r="C22" s="4" t="str">
        <f aca="false">RIGHT(A22,2)</f>
        <v>11</v>
      </c>
      <c r="D22" s="4" t="str">
        <f aca="false">VLOOKUP(B22,Nomenclature!$E$1:$F$9,2,0)</f>
        <v>Enseignement Recherche</v>
      </c>
      <c r="E22" s="4" t="str">
        <f aca="false">VLOOKUP(C22,Nomenclature!$K$1:$L$97,2,0)</f>
        <v>Elémentaire</v>
      </c>
      <c r="F22" s="0" t="n">
        <f aca="false">SUMIFS('parc init'!$C$2:$C$6942,'parc init'!$D$2:$D$6942,A22)</f>
        <v>33378073.2697449</v>
      </c>
      <c r="G22" s="15" t="n">
        <f aca="false">VLOOKUP(D22,$A$2:$F$10,2,0)</f>
        <v>0.00831485518716546</v>
      </c>
      <c r="H22" s="0" t="n">
        <f aca="false">F22*G22</f>
        <v>277533.845664527</v>
      </c>
    </row>
    <row r="23" customFormat="false" ht="15.8" hidden="false" customHeight="false" outlineLevel="0" collapsed="false">
      <c r="A23" s="0" t="s">
        <v>1826</v>
      </c>
      <c r="B23" s="4" t="str">
        <f aca="false">LEFT(A23,2)</f>
        <v>04</v>
      </c>
      <c r="C23" s="4" t="str">
        <f aca="false">RIGHT(A23,2)</f>
        <v>10</v>
      </c>
      <c r="D23" s="4" t="str">
        <f aca="false">VLOOKUP(B23,Nomenclature!$E$1:$F$9,2,0)</f>
        <v>Enseignement Recherche</v>
      </c>
      <c r="E23" s="4" t="str">
        <f aca="false">VLOOKUP(C23,Nomenclature!$K$1:$L$97,2,0)</f>
        <v>école</v>
      </c>
      <c r="F23" s="0" t="n">
        <f aca="false">SUMIFS('parc init'!$C$2:$C$6942,'parc init'!$D$2:$D$6942,A23)</f>
        <v>7308745.39999999</v>
      </c>
      <c r="G23" s="15" t="n">
        <f aca="false">VLOOKUP(D23,$A$2:$F$10,2,0)</f>
        <v>0.00831485518716546</v>
      </c>
      <c r="H23" s="0" t="n">
        <f aca="false">F23*G23</f>
        <v>60771.1596008616</v>
      </c>
    </row>
    <row r="24" customFormat="false" ht="15.8" hidden="false" customHeight="false" outlineLevel="0" collapsed="false">
      <c r="A24" s="0" t="s">
        <v>1827</v>
      </c>
      <c r="B24" s="4" t="str">
        <f aca="false">LEFT(A24,2)</f>
        <v>03</v>
      </c>
      <c r="C24" s="4" t="str">
        <f aca="false">RIGHT(A24,2)</f>
        <v>09</v>
      </c>
      <c r="D24" s="4" t="str">
        <f aca="false">VLOOKUP(B24,Nomenclature!$E$1:$F$9,2,0)</f>
        <v>Commerce</v>
      </c>
      <c r="E24" s="4" t="str">
        <f aca="false">VLOOKUP(C24,Nomenclature!$K$1:$L$97,2,0)</f>
        <v>Complexe brico</v>
      </c>
      <c r="F24" s="0" t="n">
        <f aca="false">SUMIFS('parc init'!$C$2:$C$6942,'parc init'!$D$2:$D$6942,A24)</f>
        <v>4355816.14945271</v>
      </c>
      <c r="G24" s="15" t="n">
        <f aca="false">VLOOKUP(D24,$A$2:$F$10,2,0)</f>
        <v>0.00657291799589727</v>
      </c>
      <c r="H24" s="0" t="n">
        <f aca="false">F24*G24</f>
        <v>28630.4223555577</v>
      </c>
    </row>
    <row r="25" customFormat="false" ht="15.8" hidden="false" customHeight="false" outlineLevel="0" collapsed="false">
      <c r="A25" s="0" t="s">
        <v>1828</v>
      </c>
      <c r="B25" s="4" t="str">
        <f aca="false">LEFT(A25,2)</f>
        <v>05</v>
      </c>
      <c r="C25" s="4" t="str">
        <f aca="false">RIGHT(A25,2)</f>
        <v>13</v>
      </c>
      <c r="D25" s="4" t="str">
        <f aca="false">VLOOKUP(B25,Nomenclature!$E$1:$F$9,2,0)</f>
        <v>Habitat Communautaire</v>
      </c>
      <c r="E25" s="4" t="str">
        <f aca="false">VLOOKUP(C25,Nomenclature!$K$1:$L$97,2,0)</f>
        <v>Foyers</v>
      </c>
      <c r="F25" s="0" t="n">
        <f aca="false">SUMIFS('parc init'!$C$2:$C$6942,'parc init'!$D$2:$D$6942,A25)</f>
        <v>20715845.1916297</v>
      </c>
      <c r="G25" s="15" t="n">
        <f aca="false">VLOOKUP(D25,$A$2:$F$10,2,0)</f>
        <v>0.00831485518716546</v>
      </c>
      <c r="H25" s="0" t="n">
        <f aca="false">F25*G25</f>
        <v>172249.252848139</v>
      </c>
    </row>
    <row r="26" customFormat="false" ht="15.8" hidden="false" customHeight="false" outlineLevel="0" collapsed="false">
      <c r="A26" s="0" t="s">
        <v>1829</v>
      </c>
      <c r="B26" s="4" t="str">
        <f aca="false">LEFT(A26,2)</f>
        <v>03</v>
      </c>
      <c r="C26" s="4" t="str">
        <f aca="false">RIGHT(A26,2)</f>
        <v>12</v>
      </c>
      <c r="D26" s="4" t="str">
        <f aca="false">VLOOKUP(B26,Nomenclature!$E$1:$F$9,2,0)</f>
        <v>Commerce</v>
      </c>
      <c r="E26" s="4" t="str">
        <f aca="false">VLOOKUP(C26,Nomenclature!$K$1:$L$97,2,0)</f>
        <v>Entrepôt</v>
      </c>
      <c r="F26" s="0" t="n">
        <f aca="false">SUMIFS('parc init'!$C$2:$C$6942,'parc init'!$D$2:$D$6942,A26)</f>
        <v>7913100</v>
      </c>
      <c r="G26" s="15" t="n">
        <f aca="false">VLOOKUP(D26,$A$2:$F$10,2,0)</f>
        <v>0.00657291799589727</v>
      </c>
      <c r="H26" s="0" t="n">
        <f aca="false">F26*G26</f>
        <v>52012.1573933347</v>
      </c>
    </row>
    <row r="27" customFormat="false" ht="15.8" hidden="false" customHeight="false" outlineLevel="0" collapsed="false">
      <c r="A27" s="0" t="s">
        <v>1830</v>
      </c>
      <c r="B27" s="4" t="str">
        <f aca="false">LEFT(A27,2)</f>
        <v>02</v>
      </c>
      <c r="C27" s="4" t="str">
        <f aca="false">RIGHT(A27,2)</f>
        <v>16</v>
      </c>
      <c r="D27" s="4" t="str">
        <f aca="false">VLOOKUP(B27,Nomenclature!$E$1:$F$9,2,0)</f>
        <v>Café Hôtel Restaurant</v>
      </c>
      <c r="E27" s="4" t="str">
        <f aca="false">VLOOKUP(C27,Nomenclature!$K$1:$L$97,2,0)</f>
        <v>Grand bar café tabac</v>
      </c>
      <c r="F27" s="0" t="n">
        <f aca="false">SUMIFS('parc init'!$C$2:$C$6942,'parc init'!$D$2:$D$6942,A27)</f>
        <v>2124625</v>
      </c>
      <c r="G27" s="15" t="n">
        <f aca="false">VLOOKUP(D27,$A$2:$F$10,2,0)</f>
        <v>0.00831485518716546</v>
      </c>
      <c r="H27" s="0" t="n">
        <f aca="false">F27*G27</f>
        <v>17665.9492020314</v>
      </c>
    </row>
    <row r="28" customFormat="false" ht="15.8" hidden="false" customHeight="false" outlineLevel="0" collapsed="false">
      <c r="A28" s="0" t="s">
        <v>1831</v>
      </c>
      <c r="B28" s="4" t="str">
        <f aca="false">LEFT(A28,2)</f>
        <v>03</v>
      </c>
      <c r="C28" s="4" t="str">
        <f aca="false">RIGHT(A28,2)</f>
        <v>15</v>
      </c>
      <c r="D28" s="4" t="str">
        <f aca="false">VLOOKUP(B28,Nomenclature!$E$1:$F$9,2,0)</f>
        <v>Commerce</v>
      </c>
      <c r="E28" s="4" t="str">
        <f aca="false">VLOOKUP(C28,Nomenclature!$K$1:$L$97,2,0)</f>
        <v>Grand alimentaire</v>
      </c>
      <c r="F28" s="0" t="n">
        <f aca="false">SUMIFS('parc init'!$C$2:$C$6942,'parc init'!$D$2:$D$6942,A28)</f>
        <v>505328.020412999</v>
      </c>
      <c r="G28" s="15" t="n">
        <f aca="false">VLOOKUP(D28,$A$2:$F$10,2,0)</f>
        <v>0.00657291799589727</v>
      </c>
      <c r="H28" s="0" t="n">
        <f aca="false">F28*G28</f>
        <v>3321.47963920375</v>
      </c>
    </row>
    <row r="29" customFormat="false" ht="15.8" hidden="false" customHeight="false" outlineLevel="0" collapsed="false">
      <c r="A29" s="0" t="s">
        <v>1832</v>
      </c>
      <c r="B29" s="4" t="str">
        <f aca="false">LEFT(A29,2)</f>
        <v>06</v>
      </c>
      <c r="C29" s="4" t="str">
        <f aca="false">RIGHT(A29,2)</f>
        <v>14</v>
      </c>
      <c r="D29" s="4" t="str">
        <f aca="false">VLOOKUP(B29,Nomenclature!$E$1:$F$9,2,0)</f>
        <v>Santé Action Sociale</v>
      </c>
      <c r="E29" s="4" t="str">
        <f aca="false">VLOOKUP(C29,Nomenclature!$K$1:$L$97,2,0)</f>
        <v>Garderie</v>
      </c>
      <c r="F29" s="0" t="n">
        <f aca="false">SUMIFS('parc init'!$C$2:$C$6942,'parc init'!$D$2:$D$6942,A29)</f>
        <v>4787115.0041827</v>
      </c>
      <c r="G29" s="15" t="n">
        <f aca="false">VLOOKUP(D29,$A$2:$F$10,2,0)</f>
        <v>0.0149149668777261</v>
      </c>
      <c r="H29" s="0" t="n">
        <f aca="false">F29*G29</f>
        <v>71399.6617272506</v>
      </c>
    </row>
    <row r="30" customFormat="false" ht="15.8" hidden="false" customHeight="false" outlineLevel="0" collapsed="false">
      <c r="A30" s="0" t="s">
        <v>1833</v>
      </c>
      <c r="B30" s="4" t="str">
        <f aca="false">LEFT(A30,2)</f>
        <v>03</v>
      </c>
      <c r="C30" s="4" t="str">
        <f aca="false">RIGHT(A30,2)</f>
        <v>17</v>
      </c>
      <c r="D30" s="4" t="str">
        <f aca="false">VLOOKUP(B30,Nomenclature!$E$1:$F$9,2,0)</f>
        <v>Commerce</v>
      </c>
      <c r="E30" s="4" t="str">
        <f aca="false">VLOOKUP(C30,Nomenclature!$K$1:$L$97,2,0)</f>
        <v>Grand brico</v>
      </c>
      <c r="F30" s="0" t="n">
        <f aca="false">SUMIFS('parc init'!$C$2:$C$6942,'parc init'!$D$2:$D$6942,A30)</f>
        <v>25658245.5060306</v>
      </c>
      <c r="G30" s="15" t="n">
        <f aca="false">VLOOKUP(D30,$A$2:$F$10,2,0)</f>
        <v>0.00657291799589727</v>
      </c>
      <c r="H30" s="0" t="n">
        <f aca="false">F30*G30</f>
        <v>168649.543629739</v>
      </c>
    </row>
    <row r="31" customFormat="false" ht="15.8" hidden="false" customHeight="false" outlineLevel="0" collapsed="false">
      <c r="A31" s="0" t="s">
        <v>1834</v>
      </c>
      <c r="B31" s="4" t="str">
        <f aca="false">LEFT(A31,2)</f>
        <v>03</v>
      </c>
      <c r="C31" s="4" t="str">
        <f aca="false">RIGHT(A31,2)</f>
        <v>19</v>
      </c>
      <c r="D31" s="4" t="str">
        <f aca="false">VLOOKUP(B31,Nomenclature!$E$1:$F$9,2,0)</f>
        <v>Commerce</v>
      </c>
      <c r="E31" s="4" t="str">
        <f aca="false">VLOOKUP(C31,Nomenclature!$K$1:$L$97,2,0)</f>
        <v>Grand commerce de gros</v>
      </c>
      <c r="F31" s="0" t="n">
        <f aca="false">SUMIFS('parc init'!$C$2:$C$6942,'parc init'!$D$2:$D$6942,A31)</f>
        <v>18712680.2</v>
      </c>
      <c r="G31" s="15" t="n">
        <f aca="false">VLOOKUP(D31,$A$2:$F$10,2,0)</f>
        <v>0.00657291799589727</v>
      </c>
      <c r="H31" s="0" t="n">
        <f aca="false">F31*G31</f>
        <v>122996.91243805</v>
      </c>
    </row>
    <row r="32" customFormat="false" ht="15.8" hidden="false" customHeight="false" outlineLevel="0" collapsed="false">
      <c r="A32" s="0" t="s">
        <v>1835</v>
      </c>
      <c r="B32" s="4" t="str">
        <f aca="false">LEFT(A32,2)</f>
        <v>02</v>
      </c>
      <c r="C32" s="4" t="str">
        <f aca="false">RIGHT(A32,2)</f>
        <v>21</v>
      </c>
      <c r="D32" s="4" t="str">
        <f aca="false">VLOOKUP(B32,Nomenclature!$E$1:$F$9,2,0)</f>
        <v>Café Hôtel Restaurant</v>
      </c>
      <c r="E32" s="4" t="str">
        <f aca="false">VLOOKUP(C32,Nomenclature!$K$1:$L$97,2,0)</f>
        <v>Grand Hotel avec restaurant Haut de gamme</v>
      </c>
      <c r="F32" s="0" t="n">
        <f aca="false">SUMIFS('parc init'!$C$2:$C$6942,'parc init'!$D$2:$D$6942,A32)</f>
        <v>1316808</v>
      </c>
      <c r="G32" s="15" t="n">
        <f aca="false">VLOOKUP(D32,$A$2:$F$10,2,0)</f>
        <v>0.00831485518716546</v>
      </c>
      <c r="H32" s="0" t="n">
        <f aca="false">F32*G32</f>
        <v>10949.067829301</v>
      </c>
    </row>
    <row r="33" customFormat="false" ht="15.8" hidden="false" customHeight="false" outlineLevel="0" collapsed="false">
      <c r="A33" s="0" t="s">
        <v>1836</v>
      </c>
      <c r="B33" s="4" t="str">
        <f aca="false">LEFT(A33,2)</f>
        <v>02</v>
      </c>
      <c r="C33" s="4" t="str">
        <f aca="false">RIGHT(A33,2)</f>
        <v>20</v>
      </c>
      <c r="D33" s="4" t="str">
        <f aca="false">VLOOKUP(B33,Nomenclature!$E$1:$F$9,2,0)</f>
        <v>Café Hôtel Restaurant</v>
      </c>
      <c r="E33" s="4" t="str">
        <f aca="false">VLOOKUP(C33,Nomenclature!$K$1:$L$97,2,0)</f>
        <v>Grand Hotel avec restaurant Bas de gamme</v>
      </c>
      <c r="F33" s="0" t="n">
        <f aca="false">SUMIFS('parc init'!$C$2:$C$6942,'parc init'!$D$2:$D$6942,A33)</f>
        <v>2453979.08211592</v>
      </c>
      <c r="G33" s="15" t="n">
        <f aca="false">VLOOKUP(D33,$A$2:$F$10,2,0)</f>
        <v>0.00831485518716546</v>
      </c>
      <c r="H33" s="0" t="n">
        <f aca="false">F33*G33</f>
        <v>20404.4807001271</v>
      </c>
    </row>
    <row r="34" customFormat="false" ht="15.8" hidden="false" customHeight="false" outlineLevel="0" collapsed="false">
      <c r="A34" s="0" t="s">
        <v>1837</v>
      </c>
      <c r="B34" s="4" t="str">
        <f aca="false">LEFT(A34,2)</f>
        <v>03</v>
      </c>
      <c r="C34" s="4" t="str">
        <f aca="false">RIGHT(A34,2)</f>
        <v>26</v>
      </c>
      <c r="D34" s="4" t="str">
        <f aca="false">VLOOKUP(B34,Nomenclature!$E$1:$F$9,2,0)</f>
        <v>Commerce</v>
      </c>
      <c r="E34" s="4" t="str">
        <f aca="false">VLOOKUP(C34,Nomenclature!$K$1:$L$97,2,0)</f>
        <v>Grand librairie</v>
      </c>
      <c r="F34" s="0" t="n">
        <f aca="false">SUMIFS('parc init'!$C$2:$C$6942,'parc init'!$D$2:$D$6942,A34)</f>
        <v>7375754.6585293</v>
      </c>
      <c r="G34" s="15" t="n">
        <f aca="false">VLOOKUP(D34,$A$2:$F$10,2,0)</f>
        <v>0.00657291799589727</v>
      </c>
      <c r="H34" s="0" t="n">
        <f aca="false">F34*G34</f>
        <v>48480.2305283704</v>
      </c>
    </row>
    <row r="35" customFormat="false" ht="15.8" hidden="false" customHeight="false" outlineLevel="0" collapsed="false">
      <c r="A35" s="0" t="s">
        <v>1838</v>
      </c>
      <c r="B35" s="4" t="str">
        <f aca="false">LEFT(A35,2)</f>
        <v>02</v>
      </c>
      <c r="C35" s="4" t="str">
        <f aca="false">RIGHT(A35,2)</f>
        <v>23</v>
      </c>
      <c r="D35" s="4" t="str">
        <f aca="false">VLOOKUP(B35,Nomenclature!$E$1:$F$9,2,0)</f>
        <v>Café Hôtel Restaurant</v>
      </c>
      <c r="E35" s="4" t="str">
        <f aca="false">VLOOKUP(C35,Nomenclature!$K$1:$L$97,2,0)</f>
        <v>Grand Hotel sans restaurant Bas de gamme</v>
      </c>
      <c r="F35" s="0" t="n">
        <f aca="false">SUMIFS('parc init'!$C$2:$C$6942,'parc init'!$D$2:$D$6942,A35)</f>
        <v>1692937.75599548</v>
      </c>
      <c r="G35" s="15" t="n">
        <f aca="false">VLOOKUP(D35,$A$2:$F$10,2,0)</f>
        <v>0.00831485518716546</v>
      </c>
      <c r="H35" s="0" t="n">
        <f aca="false">F35*G35</f>
        <v>14076.5322819872</v>
      </c>
    </row>
    <row r="36" customFormat="false" ht="15.8" hidden="false" customHeight="false" outlineLevel="0" collapsed="false">
      <c r="A36" s="0" t="s">
        <v>1839</v>
      </c>
      <c r="B36" s="4" t="str">
        <f aca="false">LEFT(A36,2)</f>
        <v>02</v>
      </c>
      <c r="C36" s="4" t="str">
        <f aca="false">RIGHT(A36,2)</f>
        <v>22</v>
      </c>
      <c r="D36" s="4" t="str">
        <f aca="false">VLOOKUP(B36,Nomenclature!$E$1:$F$9,2,0)</f>
        <v>Café Hôtel Restaurant</v>
      </c>
      <c r="E36" s="4" t="str">
        <f aca="false">VLOOKUP(C36,Nomenclature!$K$1:$L$97,2,0)</f>
        <v>Grand Hotel avec restaurant Luxe</v>
      </c>
      <c r="F36" s="0" t="n">
        <f aca="false">SUMIFS('parc init'!$C$2:$C$6942,'parc init'!$D$2:$D$6942,A36)</f>
        <v>3678871</v>
      </c>
      <c r="G36" s="15" t="n">
        <f aca="false">VLOOKUP(D36,$A$2:$F$10,2,0)</f>
        <v>0.00831485518716546</v>
      </c>
      <c r="H36" s="0" t="n">
        <f aca="false">F36*G36</f>
        <v>30589.2796172625</v>
      </c>
    </row>
    <row r="37" customFormat="false" ht="15.8" hidden="false" customHeight="false" outlineLevel="0" collapsed="false">
      <c r="A37" s="0" t="s">
        <v>1840</v>
      </c>
      <c r="B37" s="4" t="str">
        <f aca="false">LEFT(A37,2)</f>
        <v>03</v>
      </c>
      <c r="C37" s="4" t="str">
        <f aca="false">RIGHT(A37,2)</f>
        <v>28</v>
      </c>
      <c r="D37" s="4" t="str">
        <f aca="false">VLOOKUP(B37,Nomenclature!$E$1:$F$9,2,0)</f>
        <v>Commerce</v>
      </c>
      <c r="E37" s="4" t="str">
        <f aca="false">VLOOKUP(C37,Nomenclature!$K$1:$L$97,2,0)</f>
        <v>Grand process</v>
      </c>
      <c r="F37" s="0" t="n">
        <f aca="false">SUMIFS('parc init'!$C$2:$C$6942,'parc init'!$D$2:$D$6942,A37)</f>
        <v>8274749.09730251</v>
      </c>
      <c r="G37" s="15" t="n">
        <f aca="false">VLOOKUP(D37,$A$2:$F$10,2,0)</f>
        <v>0.00657291799589727</v>
      </c>
      <c r="H37" s="0" t="n">
        <f aca="false">F37*G37</f>
        <v>54389.2472531943</v>
      </c>
    </row>
    <row r="38" customFormat="false" ht="15.8" hidden="false" customHeight="false" outlineLevel="0" collapsed="false">
      <c r="A38" s="0" t="s">
        <v>1841</v>
      </c>
      <c r="B38" s="4" t="str">
        <f aca="false">LEFT(A38,2)</f>
        <v>03</v>
      </c>
      <c r="C38" s="4" t="str">
        <f aca="false">RIGHT(A38,2)</f>
        <v>27</v>
      </c>
      <c r="D38" s="4" t="str">
        <f aca="false">VLOOKUP(B38,Nomenclature!$E$1:$F$9,2,0)</f>
        <v>Commerce</v>
      </c>
      <c r="E38" s="4" t="str">
        <f aca="false">VLOOKUP(C38,Nomenclature!$K$1:$L$97,2,0)</f>
        <v>Grand Mode</v>
      </c>
      <c r="F38" s="0" t="n">
        <f aca="false">SUMIFS('parc init'!$C$2:$C$6942,'parc init'!$D$2:$D$6942,A38)</f>
        <v>1637022.70151613</v>
      </c>
      <c r="G38" s="15" t="n">
        <f aca="false">VLOOKUP(D38,$A$2:$F$10,2,0)</f>
        <v>0.00657291799589727</v>
      </c>
      <c r="H38" s="0" t="n">
        <f aca="false">F38*G38</f>
        <v>10760.0159744877</v>
      </c>
    </row>
    <row r="39" customFormat="false" ht="15.8" hidden="false" customHeight="false" outlineLevel="0" collapsed="false">
      <c r="A39" s="0" t="s">
        <v>1842</v>
      </c>
      <c r="B39" s="4" t="str">
        <f aca="false">LEFT(A39,2)</f>
        <v>02</v>
      </c>
      <c r="C39" s="4" t="str">
        <f aca="false">RIGHT(A39,2)</f>
        <v>30</v>
      </c>
      <c r="D39" s="4" t="str">
        <f aca="false">VLOOKUP(B39,Nomenclature!$E$1:$F$9,2,0)</f>
        <v>Café Hôtel Restaurant</v>
      </c>
      <c r="E39" s="4" t="str">
        <f aca="false">VLOOKUP(C39,Nomenclature!$K$1:$L$97,2,0)</f>
        <v>Grand restaurant traditionnel</v>
      </c>
      <c r="F39" s="0" t="n">
        <f aca="false">SUMIFS('parc init'!$C$2:$C$6942,'parc init'!$D$2:$D$6942,A39)</f>
        <v>14059203.5</v>
      </c>
      <c r="G39" s="15" t="n">
        <f aca="false">VLOOKUP(D39,$A$2:$F$10,2,0)</f>
        <v>0.00831485518716546</v>
      </c>
      <c r="H39" s="0" t="n">
        <f aca="false">F39*G39</f>
        <v>116900.241149389</v>
      </c>
    </row>
    <row r="40" customFormat="false" ht="15.8" hidden="false" customHeight="false" outlineLevel="0" collapsed="false">
      <c r="A40" s="0" t="s">
        <v>1843</v>
      </c>
      <c r="B40" s="4" t="str">
        <f aca="false">LEFT(A40,2)</f>
        <v>02</v>
      </c>
      <c r="C40" s="4" t="str">
        <f aca="false">RIGHT(A40,2)</f>
        <v>29</v>
      </c>
      <c r="D40" s="4" t="str">
        <f aca="false">VLOOKUP(B40,Nomenclature!$E$1:$F$9,2,0)</f>
        <v>Café Hôtel Restaurant</v>
      </c>
      <c r="E40" s="4" t="str">
        <f aca="false">VLOOKUP(C40,Nomenclature!$K$1:$L$97,2,0)</f>
        <v>Grand restaurant rapide</v>
      </c>
      <c r="F40" s="0" t="n">
        <f aca="false">SUMIFS('parc init'!$C$2:$C$6942,'parc init'!$D$2:$D$6942,A40)</f>
        <v>3346850</v>
      </c>
      <c r="G40" s="15" t="n">
        <f aca="false">VLOOKUP(D40,$A$2:$F$10,2,0)</f>
        <v>0.00831485518716546</v>
      </c>
      <c r="H40" s="0" t="n">
        <f aca="false">F40*G40</f>
        <v>27828.5730831647</v>
      </c>
    </row>
    <row r="41" customFormat="false" ht="15.8" hidden="false" customHeight="false" outlineLevel="0" collapsed="false">
      <c r="A41" s="0" t="s">
        <v>1844</v>
      </c>
      <c r="B41" s="4" t="str">
        <f aca="false">LEFT(A41,2)</f>
        <v>06</v>
      </c>
      <c r="C41" s="4" t="str">
        <f aca="false">RIGHT(A41,2)</f>
        <v>35</v>
      </c>
      <c r="D41" s="4" t="str">
        <f aca="false">VLOOKUP(B41,Nomenclature!$E$1:$F$9,2,0)</f>
        <v>Santé Action Sociale</v>
      </c>
      <c r="E41" s="4" t="str">
        <f aca="false">VLOOKUP(C41,Nomenclature!$K$1:$L$97,2,0)</f>
        <v>Hopital maison</v>
      </c>
      <c r="F41" s="0" t="n">
        <f aca="false">SUMIFS('parc init'!$C$2:$C$6942,'parc init'!$D$2:$D$6942,A41)</f>
        <v>35254170.7074104</v>
      </c>
      <c r="G41" s="15" t="n">
        <f aca="false">VLOOKUP(D41,$A$2:$F$10,2,0)</f>
        <v>0.0149149668777261</v>
      </c>
      <c r="H41" s="0" t="n">
        <f aca="false">F41*G41</f>
        <v>525814.788402728</v>
      </c>
    </row>
    <row r="42" customFormat="false" ht="15.8" hidden="false" customHeight="false" outlineLevel="0" collapsed="false">
      <c r="A42" s="0" t="s">
        <v>1845</v>
      </c>
      <c r="B42" s="4" t="str">
        <f aca="false">LEFT(A42,2)</f>
        <v>06</v>
      </c>
      <c r="C42" s="4" t="str">
        <f aca="false">RIGHT(A42,2)</f>
        <v>34</v>
      </c>
      <c r="D42" s="4" t="str">
        <f aca="false">VLOOKUP(B42,Nomenclature!$E$1:$F$9,2,0)</f>
        <v>Santé Action Sociale</v>
      </c>
      <c r="E42" s="4" t="str">
        <f aca="false">VLOOKUP(C42,Nomenclature!$K$1:$L$97,2,0)</f>
        <v>Hopital bloc</v>
      </c>
      <c r="F42" s="0" t="n">
        <f aca="false">SUMIFS('parc init'!$C$2:$C$6942,'parc init'!$D$2:$D$6942,A42)</f>
        <v>3648043.82095588</v>
      </c>
      <c r="G42" s="15" t="n">
        <f aca="false">VLOOKUP(D42,$A$2:$F$10,2,0)</f>
        <v>0.0149149668777261</v>
      </c>
      <c r="H42" s="0" t="n">
        <f aca="false">F42*G42</f>
        <v>54410.4527580503</v>
      </c>
    </row>
    <row r="43" customFormat="false" ht="15.8" hidden="false" customHeight="false" outlineLevel="0" collapsed="false">
      <c r="A43" s="0" t="s">
        <v>1846</v>
      </c>
      <c r="B43" s="4" t="str">
        <f aca="false">LEFT(A43,2)</f>
        <v>01</v>
      </c>
      <c r="C43" s="4" t="str">
        <f aca="false">RIGHT(A43,2)</f>
        <v>42</v>
      </c>
      <c r="D43" s="4" t="str">
        <f aca="false">VLOOKUP(B43,Nomenclature!$E$1:$F$9,2,0)</f>
        <v>Bureaux Administration</v>
      </c>
      <c r="E43" s="4" t="str">
        <f aca="false">VLOOKUP(C43,Nomenclature!$K$1:$L$97,2,0)</f>
        <v>immeuble peri urbain</v>
      </c>
      <c r="F43" s="0" t="n">
        <f aca="false">SUMIFS('parc init'!$C$2:$C$6942,'parc init'!$D$2:$D$6942,A43)</f>
        <v>36748590.4612246</v>
      </c>
      <c r="G43" s="15" t="n">
        <f aca="false">VLOOKUP(D43,$A$2:$F$10,2,0)</f>
        <v>0.0106993787419934</v>
      </c>
      <c r="H43" s="0" t="n">
        <f aca="false">F43*G43</f>
        <v>393187.087579048</v>
      </c>
    </row>
    <row r="44" customFormat="false" ht="15.8" hidden="false" customHeight="false" outlineLevel="0" collapsed="false">
      <c r="A44" s="0" t="s">
        <v>1847</v>
      </c>
      <c r="B44" s="4" t="str">
        <f aca="false">LEFT(A44,2)</f>
        <v>03</v>
      </c>
      <c r="C44" s="4" t="str">
        <f aca="false">RIGHT(A44,2)</f>
        <v>41</v>
      </c>
      <c r="D44" s="4" t="str">
        <f aca="false">VLOOKUP(B44,Nomenclature!$E$1:$F$9,2,0)</f>
        <v>Commerce</v>
      </c>
      <c r="E44" s="4" t="str">
        <f aca="false">VLOOKUP(C44,Nomenclature!$K$1:$L$97,2,0)</f>
        <v>Hypermarché</v>
      </c>
      <c r="F44" s="0" t="n">
        <f aca="false">SUMIFS('parc init'!$C$2:$C$6942,'parc init'!$D$2:$D$6942,A44)</f>
        <v>8361227.37984399</v>
      </c>
      <c r="G44" s="15" t="n">
        <f aca="false">VLOOKUP(D44,$A$2:$F$10,2,0)</f>
        <v>0.00657291799589727</v>
      </c>
      <c r="H44" s="0" t="n">
        <f aca="false">F44*G44</f>
        <v>54957.6619127655</v>
      </c>
    </row>
    <row r="45" customFormat="false" ht="15.8" hidden="false" customHeight="false" outlineLevel="0" collapsed="false">
      <c r="A45" s="0" t="s">
        <v>1848</v>
      </c>
      <c r="B45" s="4" t="str">
        <f aca="false">LEFT(A45,2)</f>
        <v>02</v>
      </c>
      <c r="C45" s="4" t="str">
        <f aca="false">RIGHT(A45,2)</f>
        <v>37</v>
      </c>
      <c r="D45" s="4" t="str">
        <f aca="false">VLOOKUP(B45,Nomenclature!$E$1:$F$9,2,0)</f>
        <v>Café Hôtel Restaurant</v>
      </c>
      <c r="E45" s="4" t="str">
        <f aca="false">VLOOKUP(C45,Nomenclature!$K$1:$L$97,2,0)</f>
        <v>Hotel d'affaire avec restaurant Haut de gamme</v>
      </c>
      <c r="F45" s="0" t="n">
        <f aca="false">SUMIFS('parc init'!$C$2:$C$6942,'parc init'!$D$2:$D$6942,A45)</f>
        <v>247497</v>
      </c>
      <c r="G45" s="15" t="n">
        <f aca="false">VLOOKUP(D45,$A$2:$F$10,2,0)</f>
        <v>0.00831485518716546</v>
      </c>
      <c r="H45" s="0" t="n">
        <f aca="false">F45*G45</f>
        <v>2057.90171425789</v>
      </c>
    </row>
    <row r="46" customFormat="false" ht="15.8" hidden="false" customHeight="false" outlineLevel="0" collapsed="false">
      <c r="A46" s="0" t="s">
        <v>1849</v>
      </c>
      <c r="B46" s="4" t="str">
        <f aca="false">LEFT(A46,2)</f>
        <v>02</v>
      </c>
      <c r="C46" s="4" t="str">
        <f aca="false">RIGHT(A46,2)</f>
        <v>38</v>
      </c>
      <c r="D46" s="4" t="str">
        <f aca="false">VLOOKUP(B46,Nomenclature!$E$1:$F$9,2,0)</f>
        <v>Café Hôtel Restaurant</v>
      </c>
      <c r="E46" s="4" t="str">
        <f aca="false">VLOOKUP(C46,Nomenclature!$K$1:$L$97,2,0)</f>
        <v>Hotel d'affaire avec restaurant Luxe</v>
      </c>
      <c r="F46" s="0" t="n">
        <f aca="false">SUMIFS('parc init'!$C$2:$C$6942,'parc init'!$D$2:$D$6942,A46)</f>
        <v>2789067.99999999</v>
      </c>
      <c r="G46" s="15" t="n">
        <f aca="false">VLOOKUP(D46,$A$2:$F$10,2,0)</f>
        <v>0.00831485518716546</v>
      </c>
      <c r="H46" s="0" t="n">
        <f aca="false">F46*G46</f>
        <v>23190.6965271571</v>
      </c>
    </row>
    <row r="47" customFormat="false" ht="15.8" hidden="false" customHeight="false" outlineLevel="0" collapsed="false">
      <c r="A47" s="0" t="s">
        <v>1850</v>
      </c>
      <c r="B47" s="4" t="str">
        <f aca="false">LEFT(A47,2)</f>
        <v>01</v>
      </c>
      <c r="C47" s="4" t="str">
        <f aca="false">RIGHT(A47,2)</f>
        <v>44</v>
      </c>
      <c r="D47" s="4" t="str">
        <f aca="false">VLOOKUP(B47,Nomenclature!$E$1:$F$9,2,0)</f>
        <v>Bureaux Administration</v>
      </c>
      <c r="E47" s="4" t="str">
        <f aca="false">VLOOKUP(C47,Nomenclature!$K$1:$L$97,2,0)</f>
        <v>immeuble rénové</v>
      </c>
      <c r="F47" s="0" t="n">
        <f aca="false">SUMIFS('parc init'!$C$2:$C$6942,'parc init'!$D$2:$D$6942,A47)</f>
        <v>61459707.6546898</v>
      </c>
      <c r="G47" s="15" t="n">
        <f aca="false">VLOOKUP(D47,$A$2:$F$10,2,0)</f>
        <v>0.0106993787419934</v>
      </c>
      <c r="H47" s="0" t="n">
        <f aca="false">F47*G47</f>
        <v>657580.689569717</v>
      </c>
    </row>
    <row r="48" customFormat="false" ht="15.8" hidden="false" customHeight="false" outlineLevel="0" collapsed="false">
      <c r="A48" s="0" t="s">
        <v>1851</v>
      </c>
      <c r="B48" s="4" t="str">
        <f aca="false">LEFT(A48,2)</f>
        <v>01</v>
      </c>
      <c r="C48" s="4" t="str">
        <f aca="false">RIGHT(A48,2)</f>
        <v>45</v>
      </c>
      <c r="D48" s="4" t="str">
        <f aca="false">VLOOKUP(B48,Nomenclature!$E$1:$F$9,2,0)</f>
        <v>Bureaux Administration</v>
      </c>
      <c r="E48" s="4" t="str">
        <f aca="false">VLOOKUP(C48,Nomenclature!$K$1:$L$97,2,0)</f>
        <v>immeuble résidentiel</v>
      </c>
      <c r="F48" s="0" t="n">
        <f aca="false">SUMIFS('parc init'!$C$2:$C$6942,'parc init'!$D$2:$D$6942,A48)</f>
        <v>16863866.0280329</v>
      </c>
      <c r="G48" s="15" t="n">
        <f aca="false">VLOOKUP(D48,$A$2:$F$10,2,0)</f>
        <v>0.0106993787419934</v>
      </c>
      <c r="H48" s="0" t="n">
        <f aca="false">F48*G48</f>
        <v>180432.889688159</v>
      </c>
    </row>
    <row r="49" customFormat="false" ht="15.8" hidden="false" customHeight="false" outlineLevel="0" collapsed="false">
      <c r="A49" s="0" t="s">
        <v>1852</v>
      </c>
      <c r="B49" s="4" t="str">
        <f aca="false">LEFT(A49,2)</f>
        <v>03</v>
      </c>
      <c r="C49" s="4" t="str">
        <f aca="false">RIGHT(A49,2)</f>
        <v>63</v>
      </c>
      <c r="D49" s="4" t="str">
        <f aca="false">VLOOKUP(B49,Nomenclature!$E$1:$F$9,2,0)</f>
        <v>Commerce</v>
      </c>
      <c r="E49" s="4" t="str">
        <f aca="false">VLOOKUP(C49,Nomenclature!$K$1:$L$97,2,0)</f>
        <v>Petit boulangerie</v>
      </c>
      <c r="F49" s="0" t="n">
        <f aca="false">SUMIFS('parc init'!$C$2:$C$6942,'parc init'!$D$2:$D$6942,A49)</f>
        <v>2788216.59999999</v>
      </c>
      <c r="G49" s="15" t="n">
        <f aca="false">VLOOKUP(D49,$A$2:$F$10,2,0)</f>
        <v>0.00657291799589727</v>
      </c>
      <c r="H49" s="0" t="n">
        <f aca="false">F49*G49</f>
        <v>18326.7190665995</v>
      </c>
    </row>
    <row r="50" customFormat="false" ht="15.8" hidden="false" customHeight="false" outlineLevel="0" collapsed="false">
      <c r="A50" s="0" t="s">
        <v>1853</v>
      </c>
      <c r="B50" s="4" t="str">
        <f aca="false">LEFT(A50,2)</f>
        <v>02</v>
      </c>
      <c r="C50" s="4" t="str">
        <f aca="false">RIGHT(A50,2)</f>
        <v>62</v>
      </c>
      <c r="D50" s="4" t="str">
        <f aca="false">VLOOKUP(B50,Nomenclature!$E$1:$F$9,2,0)</f>
        <v>Café Hôtel Restaurant</v>
      </c>
      <c r="E50" s="4" t="str">
        <f aca="false">VLOOKUP(C50,Nomenclature!$K$1:$L$97,2,0)</f>
        <v>Petit bar café tabac</v>
      </c>
      <c r="F50" s="0" t="n">
        <f aca="false">SUMIFS('parc init'!$C$2:$C$6942,'parc init'!$D$2:$D$6942,A50)</f>
        <v>2451957.5</v>
      </c>
      <c r="G50" s="15" t="n">
        <f aca="false">VLOOKUP(D50,$A$2:$F$10,2,0)</f>
        <v>0.00831485518716546</v>
      </c>
      <c r="H50" s="0" t="n">
        <f aca="false">F50*G50</f>
        <v>20387.6715375843</v>
      </c>
    </row>
    <row r="51" customFormat="false" ht="15.8" hidden="false" customHeight="false" outlineLevel="0" collapsed="false">
      <c r="A51" s="0" t="s">
        <v>1854</v>
      </c>
      <c r="B51" s="4" t="str">
        <f aca="false">LEFT(A51,2)</f>
        <v>02</v>
      </c>
      <c r="C51" s="4" t="str">
        <f aca="false">RIGHT(A51,2)</f>
        <v>57</v>
      </c>
      <c r="D51" s="4" t="str">
        <f aca="false">VLOOKUP(B51,Nomenclature!$E$1:$F$9,2,0)</f>
        <v>Café Hôtel Restaurant</v>
      </c>
      <c r="E51" s="4" t="str">
        <f aca="false">VLOOKUP(C51,Nomenclature!$K$1:$L$97,2,0)</f>
        <v>Moyen Hotel sans restaurant Haut de gamme</v>
      </c>
      <c r="F51" s="0" t="n">
        <f aca="false">SUMIFS('parc init'!$C$2:$C$6942,'parc init'!$D$2:$D$6942,A51)</f>
        <v>1016256</v>
      </c>
      <c r="G51" s="15" t="n">
        <f aca="false">VLOOKUP(D51,$A$2:$F$10,2,0)</f>
        <v>0.00831485518716546</v>
      </c>
      <c r="H51" s="0" t="n">
        <f aca="false">F51*G51</f>
        <v>8450.02147308801</v>
      </c>
    </row>
    <row r="52" customFormat="false" ht="15.8" hidden="false" customHeight="false" outlineLevel="0" collapsed="false">
      <c r="A52" s="0" t="s">
        <v>1855</v>
      </c>
      <c r="B52" s="4" t="str">
        <f aca="false">LEFT(A52,2)</f>
        <v>02</v>
      </c>
      <c r="C52" s="4" t="str">
        <f aca="false">RIGHT(A52,2)</f>
        <v>56</v>
      </c>
      <c r="D52" s="4" t="str">
        <f aca="false">VLOOKUP(B52,Nomenclature!$E$1:$F$9,2,0)</f>
        <v>Café Hôtel Restaurant</v>
      </c>
      <c r="E52" s="4" t="str">
        <f aca="false">VLOOKUP(C52,Nomenclature!$K$1:$L$97,2,0)</f>
        <v>Moyen Hotel sans restaurant Bas de gamme</v>
      </c>
      <c r="F52" s="0" t="n">
        <f aca="false">SUMIFS('parc init'!$C$2:$C$6942,'parc init'!$D$2:$D$6942,A52)</f>
        <v>1419335.95026778</v>
      </c>
      <c r="G52" s="15" t="n">
        <f aca="false">VLOOKUP(D52,$A$2:$F$10,2,0)</f>
        <v>0.00831485518716546</v>
      </c>
      <c r="H52" s="0" t="n">
        <f aca="false">F52*G52</f>
        <v>11801.5728884145</v>
      </c>
    </row>
    <row r="53" customFormat="false" ht="15.8" hidden="false" customHeight="false" outlineLevel="0" collapsed="false">
      <c r="A53" s="0" t="s">
        <v>1856</v>
      </c>
      <c r="B53" s="4" t="str">
        <f aca="false">LEFT(A53,2)</f>
        <v>02</v>
      </c>
      <c r="C53" s="4" t="str">
        <f aca="false">RIGHT(A53,2)</f>
        <v>55</v>
      </c>
      <c r="D53" s="4" t="str">
        <f aca="false">VLOOKUP(B53,Nomenclature!$E$1:$F$9,2,0)</f>
        <v>Café Hôtel Restaurant</v>
      </c>
      <c r="E53" s="4" t="str">
        <f aca="false">VLOOKUP(C53,Nomenclature!$K$1:$L$97,2,0)</f>
        <v>Moyen Hotel avec restaurant Luxe</v>
      </c>
      <c r="F53" s="0" t="n">
        <f aca="false">SUMIFS('parc init'!$C$2:$C$6942,'parc init'!$D$2:$D$6942,A53)</f>
        <v>3650902.99999999</v>
      </c>
      <c r="G53" s="15" t="n">
        <f aca="false">VLOOKUP(D53,$A$2:$F$10,2,0)</f>
        <v>0.00831485518716546</v>
      </c>
      <c r="H53" s="0" t="n">
        <f aca="false">F53*G53</f>
        <v>30356.7297473879</v>
      </c>
    </row>
    <row r="54" customFormat="false" ht="15.8" hidden="false" customHeight="false" outlineLevel="0" collapsed="false">
      <c r="A54" s="0" t="s">
        <v>1857</v>
      </c>
      <c r="B54" s="4" t="str">
        <f aca="false">LEFT(A54,2)</f>
        <v>04</v>
      </c>
      <c r="C54" s="4" t="str">
        <f aca="false">RIGHT(A54,2)</f>
        <v>46</v>
      </c>
      <c r="D54" s="4" t="str">
        <f aca="false">VLOOKUP(B54,Nomenclature!$E$1:$F$9,2,0)</f>
        <v>Enseignement Recherche</v>
      </c>
      <c r="E54" s="4" t="str">
        <f aca="false">VLOOKUP(C54,Nomenclature!$K$1:$L$97,2,0)</f>
        <v>Internat college</v>
      </c>
      <c r="F54" s="0" t="n">
        <f aca="false">SUMIFS('parc init'!$C$2:$C$6942,'parc init'!$D$2:$D$6942,A54)</f>
        <v>102341.248102822</v>
      </c>
      <c r="G54" s="15" t="n">
        <f aca="false">VLOOKUP(D54,$A$2:$F$10,2,0)</f>
        <v>0.00831485518716546</v>
      </c>
      <c r="H54" s="0" t="n">
        <f aca="false">F54*G54</f>
        <v>850.952657648738</v>
      </c>
    </row>
    <row r="55" customFormat="false" ht="15.8" hidden="false" customHeight="false" outlineLevel="0" collapsed="false">
      <c r="A55" s="0" t="s">
        <v>1858</v>
      </c>
      <c r="B55" s="4" t="str">
        <f aca="false">LEFT(A55,2)</f>
        <v>04</v>
      </c>
      <c r="C55" s="4" t="str">
        <f aca="false">RIGHT(A55,2)</f>
        <v>48</v>
      </c>
      <c r="D55" s="4" t="str">
        <f aca="false">VLOOKUP(B55,Nomenclature!$E$1:$F$9,2,0)</f>
        <v>Enseignement Recherche</v>
      </c>
      <c r="E55" s="4" t="str">
        <f aca="false">VLOOKUP(C55,Nomenclature!$K$1:$L$97,2,0)</f>
        <v>Internat LP</v>
      </c>
      <c r="F55" s="0" t="n">
        <f aca="false">SUMIFS('parc init'!$C$2:$C$6942,'parc init'!$D$2:$D$6942,A55)</f>
        <v>227402.108577304</v>
      </c>
      <c r="G55" s="15" t="n">
        <f aca="false">VLOOKUP(D55,$A$2:$F$10,2,0)</f>
        <v>0.00831485518716546</v>
      </c>
      <c r="H55" s="0" t="n">
        <f aca="false">F55*G55</f>
        <v>1890.81560207636</v>
      </c>
    </row>
    <row r="56" customFormat="false" ht="15.8" hidden="false" customHeight="false" outlineLevel="0" collapsed="false">
      <c r="A56" s="0" t="s">
        <v>1859</v>
      </c>
      <c r="B56" s="4" t="str">
        <f aca="false">LEFT(A56,2)</f>
        <v>04</v>
      </c>
      <c r="C56" s="4" t="str">
        <f aca="false">RIGHT(A56,2)</f>
        <v>47</v>
      </c>
      <c r="D56" s="4" t="str">
        <f aca="false">VLOOKUP(B56,Nomenclature!$E$1:$F$9,2,0)</f>
        <v>Enseignement Recherche</v>
      </c>
      <c r="E56" s="4" t="str">
        <f aca="false">VLOOKUP(C56,Nomenclature!$K$1:$L$97,2,0)</f>
        <v>Internat LEGT</v>
      </c>
      <c r="F56" s="0" t="n">
        <f aca="false">SUMIFS('parc init'!$C$2:$C$6942,'parc init'!$D$2:$D$6942,A56)</f>
        <v>416797.625602571</v>
      </c>
      <c r="G56" s="15" t="n">
        <f aca="false">VLOOKUP(D56,$A$2:$F$10,2,0)</f>
        <v>0.00831485518716546</v>
      </c>
      <c r="H56" s="0" t="n">
        <f aca="false">F56*G56</f>
        <v>3465.61189923979</v>
      </c>
    </row>
    <row r="57" customFormat="false" ht="15.8" hidden="false" customHeight="false" outlineLevel="0" collapsed="false">
      <c r="A57" s="0" t="s">
        <v>1860</v>
      </c>
      <c r="B57" s="4" t="str">
        <f aca="false">LEFT(A57,2)</f>
        <v>02</v>
      </c>
      <c r="C57" s="4" t="str">
        <f aca="false">RIGHT(A57,2)</f>
        <v>53</v>
      </c>
      <c r="D57" s="4" t="str">
        <f aca="false">VLOOKUP(B57,Nomenclature!$E$1:$F$9,2,0)</f>
        <v>Café Hôtel Restaurant</v>
      </c>
      <c r="E57" s="4" t="str">
        <f aca="false">VLOOKUP(C57,Nomenclature!$K$1:$L$97,2,0)</f>
        <v>Moyen Hotel avec restaurant Bas de gamme</v>
      </c>
      <c r="F57" s="0" t="n">
        <f aca="false">SUMIFS('parc init'!$C$2:$C$6942,'parc init'!$D$2:$D$6942,A57)</f>
        <v>1357107.27088567</v>
      </c>
      <c r="G57" s="15" t="n">
        <f aca="false">VLOOKUP(D57,$A$2:$F$10,2,0)</f>
        <v>0.00831485518716546</v>
      </c>
      <c r="H57" s="0" t="n">
        <f aca="false">F57*G57</f>
        <v>11284.1504308636</v>
      </c>
    </row>
    <row r="58" customFormat="false" ht="15.8" hidden="false" customHeight="false" outlineLevel="0" collapsed="false">
      <c r="A58" s="0" t="s">
        <v>1861</v>
      </c>
      <c r="B58" s="4" t="str">
        <f aca="false">LEFT(A58,2)</f>
        <v>02</v>
      </c>
      <c r="C58" s="4" t="str">
        <f aca="false">RIGHT(A58,2)</f>
        <v>54</v>
      </c>
      <c r="D58" s="4" t="str">
        <f aca="false">VLOOKUP(B58,Nomenclature!$E$1:$F$9,2,0)</f>
        <v>Café Hôtel Restaurant</v>
      </c>
      <c r="E58" s="4" t="str">
        <f aca="false">VLOOKUP(C58,Nomenclature!$K$1:$L$97,2,0)</f>
        <v>Moyen Hotel avec restaurant Haut de gamme</v>
      </c>
      <c r="F58" s="0" t="n">
        <f aca="false">SUMIFS('parc init'!$C$2:$C$6942,'parc init'!$D$2:$D$6942,A58)</f>
        <v>5427578.24999999</v>
      </c>
      <c r="G58" s="15" t="n">
        <f aca="false">VLOOKUP(D58,$A$2:$F$10,2,0)</f>
        <v>0.00831485518716546</v>
      </c>
      <c r="H58" s="0" t="n">
        <f aca="false">F58*G58</f>
        <v>45129.5271657589</v>
      </c>
    </row>
    <row r="59" customFormat="false" ht="15.8" hidden="false" customHeight="false" outlineLevel="0" collapsed="false">
      <c r="A59" s="0" t="s">
        <v>1862</v>
      </c>
      <c r="B59" s="4" t="str">
        <f aca="false">LEFT(A59,2)</f>
        <v>05</v>
      </c>
      <c r="C59" s="4" t="str">
        <f aca="false">RIGHT(A59,2)</f>
        <v>52</v>
      </c>
      <c r="D59" s="4" t="str">
        <f aca="false">VLOOKUP(B59,Nomenclature!$E$1:$F$9,2,0)</f>
        <v>Habitat Communautaire</v>
      </c>
      <c r="E59" s="4" t="str">
        <f aca="false">VLOOKUP(C59,Nomenclature!$K$1:$L$97,2,0)</f>
        <v>Maison retraite médicalisée</v>
      </c>
      <c r="F59" s="0" t="n">
        <f aca="false">SUMIFS('parc init'!$C$2:$C$6942,'parc init'!$D$2:$D$6942,A59)</f>
        <v>22256926.2833333</v>
      </c>
      <c r="G59" s="15" t="n">
        <f aca="false">VLOOKUP(D59,$A$2:$F$10,2,0)</f>
        <v>0.00831485518716546</v>
      </c>
      <c r="H59" s="0" t="n">
        <f aca="false">F59*G59</f>
        <v>185063.118957333</v>
      </c>
    </row>
    <row r="60" customFormat="false" ht="15.8" hidden="false" customHeight="false" outlineLevel="0" collapsed="false">
      <c r="A60" s="0" t="s">
        <v>1863</v>
      </c>
      <c r="B60" s="4" t="str">
        <f aca="false">LEFT(A60,2)</f>
        <v>05</v>
      </c>
      <c r="C60" s="4" t="str">
        <f aca="false">RIGHT(A60,2)</f>
        <v>51</v>
      </c>
      <c r="D60" s="4" t="str">
        <f aca="false">VLOOKUP(B60,Nomenclature!$E$1:$F$9,2,0)</f>
        <v>Habitat Communautaire</v>
      </c>
      <c r="E60" s="4" t="str">
        <f aca="false">VLOOKUP(C60,Nomenclature!$K$1:$L$97,2,0)</f>
        <v>Maison de pré-retraite</v>
      </c>
      <c r="F60" s="0" t="n">
        <f aca="false">SUMIFS('parc init'!$C$2:$C$6942,'parc init'!$D$2:$D$6942,A60)</f>
        <v>7198230.57499999</v>
      </c>
      <c r="G60" s="15" t="n">
        <f aca="false">VLOOKUP(D60,$A$2:$F$10,2,0)</f>
        <v>0.00831485518716546</v>
      </c>
      <c r="H60" s="0" t="n">
        <f aca="false">F60*G60</f>
        <v>59852.2448349517</v>
      </c>
    </row>
    <row r="61" customFormat="false" ht="15.8" hidden="false" customHeight="false" outlineLevel="0" collapsed="false">
      <c r="A61" s="0" t="s">
        <v>1864</v>
      </c>
      <c r="B61" s="4" t="str">
        <f aca="false">LEFT(A61,2)</f>
        <v>04</v>
      </c>
      <c r="C61" s="4" t="str">
        <f aca="false">RIGHT(A61,2)</f>
        <v>50</v>
      </c>
      <c r="D61" s="4" t="str">
        <f aca="false">VLOOKUP(B61,Nomenclature!$E$1:$F$9,2,0)</f>
        <v>Enseignement Recherche</v>
      </c>
      <c r="E61" s="4" t="str">
        <f aca="false">VLOOKUP(C61,Nomenclature!$K$1:$L$97,2,0)</f>
        <v>Lycée professionnel (LP)</v>
      </c>
      <c r="F61" s="0" t="n">
        <f aca="false">SUMIFS('parc init'!$C$2:$C$6942,'parc init'!$D$2:$D$6942,A61)</f>
        <v>18884245.5871826</v>
      </c>
      <c r="G61" s="15" t="n">
        <f aca="false">VLOOKUP(D61,$A$2:$F$10,2,0)</f>
        <v>0.00831485518716546</v>
      </c>
      <c r="H61" s="0" t="n">
        <f aca="false">F61*G61</f>
        <v>157019.767376292</v>
      </c>
    </row>
    <row r="62" customFormat="false" ht="15.8" hidden="false" customHeight="false" outlineLevel="0" collapsed="false">
      <c r="A62" s="0" t="s">
        <v>1865</v>
      </c>
      <c r="B62" s="4" t="str">
        <f aca="false">LEFT(A62,2)</f>
        <v>04</v>
      </c>
      <c r="C62" s="4" t="str">
        <f aca="false">RIGHT(A62,2)</f>
        <v>49</v>
      </c>
      <c r="D62" s="4" t="str">
        <f aca="false">VLOOKUP(B62,Nomenclature!$E$1:$F$9,2,0)</f>
        <v>Enseignement Recherche</v>
      </c>
      <c r="E62" s="4" t="str">
        <f aca="false">VLOOKUP(C62,Nomenclature!$K$1:$L$97,2,0)</f>
        <v>Lycée d’enseignement général et technologique (LEGT)</v>
      </c>
      <c r="F62" s="0" t="n">
        <f aca="false">SUMIFS('parc init'!$C$2:$C$6942,'parc init'!$D$2:$D$6942,A62)</f>
        <v>29089239.2119569</v>
      </c>
      <c r="G62" s="15" t="n">
        <f aca="false">VLOOKUP(D62,$A$2:$F$10,2,0)</f>
        <v>0.00831485518716546</v>
      </c>
      <c r="H62" s="0" t="n">
        <f aca="false">F62*G62</f>
        <v>241872.811552237</v>
      </c>
    </row>
    <row r="63" customFormat="false" ht="15.8" hidden="false" customHeight="false" outlineLevel="0" collapsed="false">
      <c r="A63" s="0" t="s">
        <v>1866</v>
      </c>
      <c r="B63" s="4" t="str">
        <f aca="false">LEFT(A63,2)</f>
        <v>03</v>
      </c>
      <c r="C63" s="4" t="str">
        <f aca="false">RIGHT(A63,2)</f>
        <v>64</v>
      </c>
      <c r="D63" s="4" t="str">
        <f aca="false">VLOOKUP(B63,Nomenclature!$E$1:$F$9,2,0)</f>
        <v>Commerce</v>
      </c>
      <c r="E63" s="4" t="str">
        <f aca="false">VLOOKUP(C63,Nomenclature!$K$1:$L$97,2,0)</f>
        <v>Petit brico</v>
      </c>
      <c r="F63" s="0" t="n">
        <f aca="false">SUMIFS('parc init'!$C$2:$C$6942,'parc init'!$D$2:$D$6942,A63)</f>
        <v>20855062.1232829</v>
      </c>
      <c r="G63" s="15" t="n">
        <f aca="false">VLOOKUP(D63,$A$2:$F$10,2,0)</f>
        <v>0.00657291799589727</v>
      </c>
      <c r="H63" s="0" t="n">
        <f aca="false">F63*G63</f>
        <v>137078.613135682</v>
      </c>
    </row>
    <row r="64" customFormat="false" ht="15.8" hidden="false" customHeight="false" outlineLevel="0" collapsed="false">
      <c r="A64" s="0" t="s">
        <v>1867</v>
      </c>
      <c r="B64" s="4" t="str">
        <f aca="false">LEFT(A64,2)</f>
        <v>03</v>
      </c>
      <c r="C64" s="4" t="str">
        <f aca="false">RIGHT(A64,2)</f>
        <v>66</v>
      </c>
      <c r="D64" s="4" t="str">
        <f aca="false">VLOOKUP(B64,Nomenclature!$E$1:$F$9,2,0)</f>
        <v>Commerce</v>
      </c>
      <c r="E64" s="4" t="str">
        <f aca="false">VLOOKUP(C64,Nomenclature!$K$1:$L$97,2,0)</f>
        <v>Petit commerce de gros</v>
      </c>
      <c r="F64" s="0" t="n">
        <f aca="false">SUMIFS('parc init'!$C$2:$C$6942,'parc init'!$D$2:$D$6942,A64)</f>
        <v>38795536.3604096</v>
      </c>
      <c r="G64" s="15" t="n">
        <f aca="false">VLOOKUP(D64,$A$2:$F$10,2,0)</f>
        <v>0.00657291799589727</v>
      </c>
      <c r="H64" s="0" t="n">
        <f aca="false">F64*G64</f>
        <v>254999.879103823</v>
      </c>
    </row>
    <row r="65" customFormat="false" ht="15.8" hidden="false" customHeight="false" outlineLevel="0" collapsed="false">
      <c r="A65" s="0" t="s">
        <v>1868</v>
      </c>
      <c r="B65" s="4" t="str">
        <f aca="false">LEFT(A65,2)</f>
        <v>02</v>
      </c>
      <c r="C65" s="4" t="str">
        <f aca="false">RIGHT(A65,2)</f>
        <v>67</v>
      </c>
      <c r="D65" s="4" t="str">
        <f aca="false">VLOOKUP(B65,Nomenclature!$E$1:$F$9,2,0)</f>
        <v>Café Hôtel Restaurant</v>
      </c>
      <c r="E65" s="4" t="str">
        <f aca="false">VLOOKUP(C65,Nomenclature!$K$1:$L$97,2,0)</f>
        <v>Petit Hotel avec restaurant Bas de gamme</v>
      </c>
      <c r="F65" s="0" t="n">
        <f aca="false">SUMIFS('parc init'!$C$2:$C$6942,'parc init'!$D$2:$D$6942,A65)</f>
        <v>568969.958995696</v>
      </c>
      <c r="G65" s="15" t="n">
        <f aca="false">VLOOKUP(D65,$A$2:$F$10,2,0)</f>
        <v>0.00831485518716546</v>
      </c>
      <c r="H65" s="0" t="n">
        <f aca="false">F65*G65</f>
        <v>4730.90281489668</v>
      </c>
    </row>
    <row r="66" customFormat="false" ht="15.8" hidden="false" customHeight="false" outlineLevel="0" collapsed="false">
      <c r="A66" s="0" t="s">
        <v>1869</v>
      </c>
      <c r="B66" s="4" t="str">
        <f aca="false">LEFT(A66,2)</f>
        <v>03</v>
      </c>
      <c r="C66" s="4" t="str">
        <f aca="false">RIGHT(A66,2)</f>
        <v>73</v>
      </c>
      <c r="D66" s="4" t="str">
        <f aca="false">VLOOKUP(B66,Nomenclature!$E$1:$F$9,2,0)</f>
        <v>Commerce</v>
      </c>
      <c r="E66" s="4" t="str">
        <f aca="false">VLOOKUP(C66,Nomenclature!$K$1:$L$97,2,0)</f>
        <v>Petit librairie</v>
      </c>
      <c r="F66" s="0" t="n">
        <f aca="false">SUMIFS('parc init'!$C$2:$C$6942,'parc init'!$D$2:$D$6942,A66)</f>
        <v>8522408.67040161</v>
      </c>
      <c r="G66" s="15" t="n">
        <f aca="false">VLOOKUP(D66,$A$2:$F$10,2,0)</f>
        <v>0.00657291799589727</v>
      </c>
      <c r="H66" s="0" t="n">
        <f aca="false">F66*G66</f>
        <v>56017.0933180737</v>
      </c>
    </row>
    <row r="67" customFormat="false" ht="15.8" hidden="false" customHeight="false" outlineLevel="0" collapsed="false">
      <c r="A67" s="0" t="s">
        <v>1870</v>
      </c>
      <c r="B67" s="4" t="str">
        <f aca="false">LEFT(A67,2)</f>
        <v>02</v>
      </c>
      <c r="C67" s="4" t="str">
        <f aca="false">RIGHT(A67,2)</f>
        <v>70</v>
      </c>
      <c r="D67" s="4" t="str">
        <f aca="false">VLOOKUP(B67,Nomenclature!$E$1:$F$9,2,0)</f>
        <v>Café Hôtel Restaurant</v>
      </c>
      <c r="E67" s="4" t="str">
        <f aca="false">VLOOKUP(C67,Nomenclature!$K$1:$L$97,2,0)</f>
        <v>Petit Hotel sans restaurant Bas de gamme</v>
      </c>
      <c r="F67" s="0" t="n">
        <f aca="false">SUMIFS('parc init'!$C$2:$C$6942,'parc init'!$D$2:$D$6942,A67)</f>
        <v>717648.042617319</v>
      </c>
      <c r="G67" s="15" t="n">
        <f aca="false">VLOOKUP(D67,$A$2:$F$10,2,0)</f>
        <v>0.00831485518716546</v>
      </c>
      <c r="H67" s="0" t="n">
        <f aca="false">F67*G67</f>
        <v>5967.13954971575</v>
      </c>
    </row>
    <row r="68" customFormat="false" ht="15.8" hidden="false" customHeight="false" outlineLevel="0" collapsed="false">
      <c r="A68" s="0" t="s">
        <v>1871</v>
      </c>
      <c r="B68" s="4" t="str">
        <f aca="false">LEFT(A68,2)</f>
        <v>02</v>
      </c>
      <c r="C68" s="4" t="str">
        <f aca="false">RIGHT(A68,2)</f>
        <v>68</v>
      </c>
      <c r="D68" s="4" t="str">
        <f aca="false">VLOOKUP(B68,Nomenclature!$E$1:$F$9,2,0)</f>
        <v>Café Hôtel Restaurant</v>
      </c>
      <c r="E68" s="4" t="str">
        <f aca="false">VLOOKUP(C68,Nomenclature!$K$1:$L$97,2,0)</f>
        <v>Petit Hotel avec restaurant Haut de gamme</v>
      </c>
      <c r="F68" s="0" t="n">
        <f aca="false">SUMIFS('parc init'!$C$2:$C$6942,'parc init'!$D$2:$D$6942,A68)</f>
        <v>821357.999999998</v>
      </c>
      <c r="G68" s="15" t="n">
        <f aca="false">VLOOKUP(D68,$A$2:$F$10,2,0)</f>
        <v>0.00831485518716546</v>
      </c>
      <c r="H68" s="0" t="n">
        <f aca="false">F68*G68</f>
        <v>6829.47282681983</v>
      </c>
    </row>
    <row r="69" customFormat="false" ht="15.8" hidden="false" customHeight="false" outlineLevel="0" collapsed="false">
      <c r="A69" s="0" t="s">
        <v>1872</v>
      </c>
      <c r="B69" s="4" t="str">
        <f aca="false">LEFT(A69,2)</f>
        <v>03</v>
      </c>
      <c r="C69" s="4" t="str">
        <f aca="false">RIGHT(A69,2)</f>
        <v>76</v>
      </c>
      <c r="D69" s="4" t="str">
        <f aca="false">VLOOKUP(B69,Nomenclature!$E$1:$F$9,2,0)</f>
        <v>Commerce</v>
      </c>
      <c r="E69" s="4" t="str">
        <f aca="false">VLOOKUP(C69,Nomenclature!$K$1:$L$97,2,0)</f>
        <v>Petit process</v>
      </c>
      <c r="F69" s="0" t="n">
        <f aca="false">SUMIFS('parc init'!$C$2:$C$6942,'parc init'!$D$2:$D$6942,A69)</f>
        <v>17871428.1934017</v>
      </c>
      <c r="G69" s="15" t="n">
        <f aca="false">VLOOKUP(D69,$A$2:$F$10,2,0)</f>
        <v>0.00657291799589727</v>
      </c>
      <c r="H69" s="0" t="n">
        <f aca="false">F69*G69</f>
        <v>117467.431984796</v>
      </c>
    </row>
    <row r="70" customFormat="false" ht="15.8" hidden="false" customHeight="false" outlineLevel="0" collapsed="false">
      <c r="A70" s="0" t="s">
        <v>1873</v>
      </c>
      <c r="B70" s="4" t="str">
        <f aca="false">LEFT(A70,2)</f>
        <v>03</v>
      </c>
      <c r="C70" s="4" t="str">
        <f aca="false">RIGHT(A70,2)</f>
        <v>75</v>
      </c>
      <c r="D70" s="4" t="str">
        <f aca="false">VLOOKUP(B70,Nomenclature!$E$1:$F$9,2,0)</f>
        <v>Commerce</v>
      </c>
      <c r="E70" s="4" t="str">
        <f aca="false">VLOOKUP(C70,Nomenclature!$K$1:$L$97,2,0)</f>
        <v>Petit poissonnerie</v>
      </c>
      <c r="F70" s="0" t="n">
        <f aca="false">SUMIFS('parc init'!$C$2:$C$6942,'parc init'!$D$2:$D$6942,A70)</f>
        <v>2278418.79999999</v>
      </c>
      <c r="G70" s="15" t="n">
        <f aca="false">VLOOKUP(D70,$A$2:$F$10,2,0)</f>
        <v>0.00657291799589727</v>
      </c>
      <c r="H70" s="0" t="n">
        <f aca="false">F70*G70</f>
        <v>14975.8599327106</v>
      </c>
    </row>
    <row r="71" customFormat="false" ht="15.8" hidden="false" customHeight="false" outlineLevel="0" collapsed="false">
      <c r="A71" s="0" t="s">
        <v>1874</v>
      </c>
      <c r="B71" s="4" t="str">
        <f aca="false">LEFT(A71,2)</f>
        <v>03</v>
      </c>
      <c r="C71" s="4" t="str">
        <f aca="false">RIGHT(A71,2)</f>
        <v>74</v>
      </c>
      <c r="D71" s="4" t="str">
        <f aca="false">VLOOKUP(B71,Nomenclature!$E$1:$F$9,2,0)</f>
        <v>Commerce</v>
      </c>
      <c r="E71" s="4" t="str">
        <f aca="false">VLOOKUP(C71,Nomenclature!$K$1:$L$97,2,0)</f>
        <v>Petit mode</v>
      </c>
      <c r="F71" s="0" t="n">
        <f aca="false">SUMIFS('parc init'!$C$2:$C$6942,'parc init'!$D$2:$D$6942,A71)</f>
        <v>3299851.9741781</v>
      </c>
      <c r="G71" s="15" t="n">
        <f aca="false">VLOOKUP(D71,$A$2:$F$10,2,0)</f>
        <v>0.00657291799589727</v>
      </c>
      <c r="H71" s="0" t="n">
        <f aca="false">F71*G71</f>
        <v>21689.6564248724</v>
      </c>
    </row>
    <row r="72" customFormat="false" ht="15.8" hidden="false" customHeight="false" outlineLevel="0" collapsed="false">
      <c r="A72" s="0" t="s">
        <v>1875</v>
      </c>
      <c r="B72" s="4" t="str">
        <f aca="false">LEFT(A72,2)</f>
        <v>02</v>
      </c>
      <c r="C72" s="4" t="str">
        <f aca="false">RIGHT(A72,2)</f>
        <v>77</v>
      </c>
      <c r="D72" s="4" t="str">
        <f aca="false">VLOOKUP(B72,Nomenclature!$E$1:$F$9,2,0)</f>
        <v>Café Hôtel Restaurant</v>
      </c>
      <c r="E72" s="4" t="str">
        <f aca="false">VLOOKUP(C72,Nomenclature!$K$1:$L$97,2,0)</f>
        <v>Petit restaurant rapide</v>
      </c>
      <c r="F72" s="0" t="n">
        <f aca="false">SUMIFS('parc init'!$C$2:$C$6942,'parc init'!$D$2:$D$6942,A72)</f>
        <v>1139920</v>
      </c>
      <c r="G72" s="15" t="n">
        <f aca="false">VLOOKUP(D72,$A$2:$F$10,2,0)</f>
        <v>0.00831485518716546</v>
      </c>
      <c r="H72" s="0" t="n">
        <f aca="false">F72*G72</f>
        <v>9478.26972495365</v>
      </c>
    </row>
    <row r="73" customFormat="false" ht="15.8" hidden="false" customHeight="false" outlineLevel="0" collapsed="false">
      <c r="A73" s="0" t="s">
        <v>1876</v>
      </c>
      <c r="B73" s="4" t="str">
        <f aca="false">LEFT(A73,2)</f>
        <v>02</v>
      </c>
      <c r="C73" s="4" t="str">
        <f aca="false">RIGHT(A73,2)</f>
        <v>78</v>
      </c>
      <c r="D73" s="4" t="str">
        <f aca="false">VLOOKUP(B73,Nomenclature!$E$1:$F$9,2,0)</f>
        <v>Café Hôtel Restaurant</v>
      </c>
      <c r="E73" s="4" t="str">
        <f aca="false">VLOOKUP(C73,Nomenclature!$K$1:$L$97,2,0)</f>
        <v>Petit restaurant traditionnel</v>
      </c>
      <c r="F73" s="0" t="n">
        <f aca="false">SUMIFS('parc init'!$C$2:$C$6942,'parc init'!$D$2:$D$6942,A73)</f>
        <v>2623351.25</v>
      </c>
      <c r="G73" s="15" t="n">
        <f aca="false">VLOOKUP(D73,$A$2:$F$10,2,0)</f>
        <v>0.00831485518716546</v>
      </c>
      <c r="H73" s="0" t="n">
        <f aca="false">F73*G73</f>
        <v>21812.7857488195</v>
      </c>
    </row>
    <row r="74" customFormat="false" ht="15.8" hidden="false" customHeight="false" outlineLevel="0" collapsed="false">
      <c r="A74" s="0" t="s">
        <v>1877</v>
      </c>
      <c r="B74" s="4" t="str">
        <f aca="false">LEFT(A74,2)</f>
        <v>02</v>
      </c>
      <c r="C74" s="4" t="str">
        <f aca="false">RIGHT(A74,2)</f>
        <v>79</v>
      </c>
      <c r="D74" s="4" t="str">
        <f aca="false">VLOOKUP(B74,Nomenclature!$E$1:$F$9,2,0)</f>
        <v>Café Hôtel Restaurant</v>
      </c>
      <c r="E74" s="4" t="str">
        <f aca="false">VLOOKUP(C74,Nomenclature!$K$1:$L$97,2,0)</f>
        <v>Petite cantine</v>
      </c>
      <c r="F74" s="0" t="n">
        <f aca="false">SUMIFS('parc init'!$C$2:$C$6942,'parc init'!$D$2:$D$6942,A74)</f>
        <v>7161977.5</v>
      </c>
      <c r="G74" s="15" t="n">
        <f aca="false">VLOOKUP(D74,$A$2:$F$10,2,0)</f>
        <v>0.00831485518716546</v>
      </c>
      <c r="H74" s="0" t="n">
        <f aca="false">F74*G74</f>
        <v>59550.8057662373</v>
      </c>
    </row>
    <row r="75" customFormat="false" ht="15.8" hidden="false" customHeight="false" outlineLevel="0" collapsed="false">
      <c r="A75" s="0" t="s">
        <v>1878</v>
      </c>
      <c r="B75" s="4" t="str">
        <f aca="false">LEFT(A75,2)</f>
        <v>03</v>
      </c>
      <c r="C75" s="4" t="str">
        <f aca="false">RIGHT(A75,2)</f>
        <v>96</v>
      </c>
      <c r="D75" s="4" t="str">
        <f aca="false">VLOOKUP(B75,Nomenclature!$E$1:$F$9,2,0)</f>
        <v>Commerce</v>
      </c>
      <c r="E75" s="4" t="str">
        <f aca="false">VLOOKUP(C75,Nomenclature!$K$1:$L$97,2,0)</f>
        <v>ZAC Mode</v>
      </c>
      <c r="F75" s="0" t="n">
        <f aca="false">SUMIFS('parc init'!$C$2:$C$6942,'parc init'!$D$2:$D$6942,A75)</f>
        <v>4366025.05013635</v>
      </c>
      <c r="G75" s="15" t="n">
        <f aca="false">VLOOKUP(D75,$A$2:$F$10,2,0)</f>
        <v>0.00657291799589727</v>
      </c>
      <c r="H75" s="0" t="n">
        <f aca="false">F75*G75</f>
        <v>28697.5246225795</v>
      </c>
    </row>
    <row r="76" customFormat="false" ht="15.8" hidden="false" customHeight="false" outlineLevel="0" collapsed="false">
      <c r="A76" s="0" t="s">
        <v>1879</v>
      </c>
      <c r="B76" s="4" t="str">
        <f aca="false">LEFT(A76,2)</f>
        <v>03</v>
      </c>
      <c r="C76" s="4" t="str">
        <f aca="false">RIGHT(A76,2)</f>
        <v>92</v>
      </c>
      <c r="D76" s="4" t="str">
        <f aca="false">VLOOKUP(B76,Nomenclature!$E$1:$F$9,2,0)</f>
        <v>Commerce</v>
      </c>
      <c r="E76" s="4" t="str">
        <f aca="false">VLOOKUP(C76,Nomenclature!$K$1:$L$97,2,0)</f>
        <v>Superette</v>
      </c>
      <c r="F76" s="0" t="n">
        <f aca="false">SUMIFS('parc init'!$C$2:$C$6942,'parc init'!$D$2:$D$6942,A76)</f>
        <v>3039783.17317859</v>
      </c>
      <c r="G76" s="15" t="n">
        <f aca="false">VLOOKUP(D76,$A$2:$F$10,2,0)</f>
        <v>0.00657291799589727</v>
      </c>
      <c r="H76" s="0" t="n">
        <f aca="false">F76*G76</f>
        <v>19980.2455226113</v>
      </c>
    </row>
    <row r="77" customFormat="false" ht="15.8" hidden="false" customHeight="false" outlineLevel="0" collapsed="false">
      <c r="A77" s="0" t="s">
        <v>1880</v>
      </c>
      <c r="B77" s="4" t="str">
        <f aca="false">LEFT(A77,2)</f>
        <v>01</v>
      </c>
      <c r="C77" s="4" t="str">
        <f aca="false">RIGHT(A77,2)</f>
        <v>84</v>
      </c>
      <c r="D77" s="4" t="str">
        <f aca="false">VLOOKUP(B77,Nomenclature!$E$1:$F$9,2,0)</f>
        <v>Bureaux Administration</v>
      </c>
      <c r="E77" s="4" t="str">
        <f aca="false">VLOOKUP(C77,Nomenclature!$K$1:$L$97,2,0)</f>
        <v>plateau large bureaux cloisonnés</v>
      </c>
      <c r="F77" s="0" t="n">
        <f aca="false">SUMIFS('parc init'!$C$2:$C$6942,'parc init'!$D$2:$D$6942,A77)</f>
        <v>54414382.4749526</v>
      </c>
      <c r="G77" s="15" t="n">
        <f aca="false">VLOOKUP(D77,$A$2:$F$10,2,0)</f>
        <v>0.0106993787419934</v>
      </c>
      <c r="H77" s="0" t="n">
        <f aca="false">F77*G77</f>
        <v>582200.087111206</v>
      </c>
    </row>
    <row r="78" customFormat="false" ht="15.8" hidden="false" customHeight="false" outlineLevel="0" collapsed="false">
      <c r="A78" s="0" t="s">
        <v>1881</v>
      </c>
      <c r="B78" s="4" t="str">
        <f aca="false">LEFT(A78,2)</f>
        <v>04</v>
      </c>
      <c r="C78" s="4" t="str">
        <f aca="false">RIGHT(A78,2)</f>
        <v>86</v>
      </c>
      <c r="D78" s="4" t="str">
        <f aca="false">VLOOKUP(B78,Nomenclature!$E$1:$F$9,2,0)</f>
        <v>Enseignement Recherche</v>
      </c>
      <c r="E78" s="4" t="str">
        <f aca="false">VLOOKUP(C78,Nomenclature!$K$1:$L$97,2,0)</f>
        <v>Préélémentaire</v>
      </c>
      <c r="F78" s="0" t="n">
        <f aca="false">SUMIFS('parc init'!$C$2:$C$6942,'parc init'!$D$2:$D$6942,A78)</f>
        <v>19853803.5878754</v>
      </c>
      <c r="G78" s="15" t="n">
        <f aca="false">VLOOKUP(D78,$A$2:$F$10,2,0)</f>
        <v>0.00831485518716546</v>
      </c>
      <c r="H78" s="0" t="n">
        <f aca="false">F78*G78</f>
        <v>165081.50174761</v>
      </c>
    </row>
    <row r="79" customFormat="false" ht="15.8" hidden="false" customHeight="false" outlineLevel="0" collapsed="false">
      <c r="A79" s="0" t="s">
        <v>1882</v>
      </c>
      <c r="B79" s="4" t="str">
        <f aca="false">LEFT(A79,2)</f>
        <v>01</v>
      </c>
      <c r="C79" s="4" t="str">
        <f aca="false">RIGHT(A79,2)</f>
        <v>85</v>
      </c>
      <c r="D79" s="4" t="str">
        <f aca="false">VLOOKUP(B79,Nomenclature!$E$1:$F$9,2,0)</f>
        <v>Bureaux Administration</v>
      </c>
      <c r="E79" s="4" t="str">
        <f aca="false">VLOOKUP(C79,Nomenclature!$K$1:$L$97,2,0)</f>
        <v>plateau mince</v>
      </c>
      <c r="F79" s="0" t="n">
        <f aca="false">SUMIFS('parc init'!$C$2:$C$6942,'parc init'!$D$2:$D$6942,A79)</f>
        <v>13701796.597513</v>
      </c>
      <c r="G79" s="15" t="n">
        <f aca="false">VLOOKUP(D79,$A$2:$F$10,2,0)</f>
        <v>0.0106993787419934</v>
      </c>
      <c r="H79" s="0" t="n">
        <f aca="false">F79*G79</f>
        <v>146600.711242548</v>
      </c>
    </row>
    <row r="80" customFormat="false" ht="15.8" hidden="false" customHeight="false" outlineLevel="0" collapsed="false">
      <c r="A80" s="0" t="s">
        <v>1883</v>
      </c>
      <c r="B80" s="4" t="str">
        <f aca="false">LEFT(A80,2)</f>
        <v>05</v>
      </c>
      <c r="C80" s="4" t="str">
        <f aca="false">RIGHT(A80,2)</f>
        <v>90</v>
      </c>
      <c r="D80" s="4" t="str">
        <f aca="false">VLOOKUP(B80,Nomenclature!$E$1:$F$9,2,0)</f>
        <v>Habitat Communautaire</v>
      </c>
      <c r="E80" s="4" t="str">
        <f aca="false">VLOOKUP(C80,Nomenclature!$K$1:$L$97,2,0)</f>
        <v>Résidentiel</v>
      </c>
      <c r="F80" s="0" t="n">
        <f aca="false">SUMIFS('parc init'!$C$2:$C$6942,'parc init'!$D$2:$D$6942,A80)</f>
        <v>6292991.24999999</v>
      </c>
      <c r="G80" s="15" t="n">
        <f aca="false">VLOOKUP(D80,$A$2:$F$10,2,0)</f>
        <v>0.00831485518716546</v>
      </c>
      <c r="H80" s="0" t="n">
        <f aca="false">F80*G80</f>
        <v>52325.3109378493</v>
      </c>
    </row>
    <row r="81" customFormat="false" ht="15.8" hidden="false" customHeight="false" outlineLevel="0" collapsed="false">
      <c r="A81" s="0" t="s">
        <v>1884</v>
      </c>
      <c r="B81" s="4" t="str">
        <f aca="false">LEFT(A81,2)</f>
        <v>01</v>
      </c>
      <c r="C81" s="4" t="str">
        <f aca="false">RIGHT(A81,2)</f>
        <v>83</v>
      </c>
      <c r="D81" s="4" t="str">
        <f aca="false">VLOOKUP(B81,Nomenclature!$E$1:$F$9,2,0)</f>
        <v>Bureaux Administration</v>
      </c>
      <c r="E81" s="4" t="str">
        <f aca="false">VLOOKUP(C81,Nomenclature!$K$1:$L$97,2,0)</f>
        <v>plateau large bureau paysagés</v>
      </c>
      <c r="F81" s="0" t="n">
        <f aca="false">SUMIFS('parc init'!$C$2:$C$6942,'parc init'!$D$2:$D$6942,A81)</f>
        <v>13764309.2471355</v>
      </c>
      <c r="G81" s="15" t="n">
        <f aca="false">VLOOKUP(D81,$A$2:$F$10,2,0)</f>
        <v>0.0106993787419934</v>
      </c>
      <c r="H81" s="0" t="n">
        <f aca="false">F81*G81</f>
        <v>147269.557757024</v>
      </c>
    </row>
    <row r="82" customFormat="false" ht="15.8" hidden="false" customHeight="false" outlineLevel="0" collapsed="false">
      <c r="A82" s="0" t="s">
        <v>1885</v>
      </c>
      <c r="B82" s="4" t="str">
        <f aca="false">LEFT(A82,2)</f>
        <v>04</v>
      </c>
      <c r="C82" s="4" t="str">
        <f aca="false">RIGHT(A82,2)</f>
        <v>88</v>
      </c>
      <c r="D82" s="4" t="str">
        <f aca="false">VLOOKUP(B82,Nomenclature!$E$1:$F$9,2,0)</f>
        <v>Enseignement Recherche</v>
      </c>
      <c r="E82" s="4" t="str">
        <f aca="false">VLOOKUP(C82,Nomenclature!$K$1:$L$97,2,0)</f>
        <v>R&amp;D sciences physiques et naturelles</v>
      </c>
      <c r="F82" s="0" t="n">
        <f aca="false">SUMIFS('parc init'!$C$2:$C$6942,'parc init'!$D$2:$D$6942,A82)</f>
        <v>2808684.74816728</v>
      </c>
      <c r="G82" s="15" t="n">
        <f aca="false">VLOOKUP(D82,$A$2:$F$10,2,0)</f>
        <v>0.00831485518716546</v>
      </c>
      <c r="H82" s="0" t="n">
        <f aca="false">F82*G82</f>
        <v>23353.8069474113</v>
      </c>
    </row>
    <row r="83" customFormat="false" ht="15.8" hidden="false" customHeight="false" outlineLevel="0" collapsed="false">
      <c r="A83" s="0" t="s">
        <v>1886</v>
      </c>
      <c r="B83" s="4" t="str">
        <f aca="false">LEFT(A83,2)</f>
        <v>04</v>
      </c>
      <c r="C83" s="4" t="str">
        <f aca="false">RIGHT(A83,2)</f>
        <v>87</v>
      </c>
      <c r="D83" s="4" t="str">
        <f aca="false">VLOOKUP(B83,Nomenclature!$E$1:$F$9,2,0)</f>
        <v>Enseignement Recherche</v>
      </c>
      <c r="E83" s="4" t="str">
        <f aca="false">VLOOKUP(C83,Nomenclature!$K$1:$L$97,2,0)</f>
        <v>R&amp;D en sciences humaines et sociales</v>
      </c>
      <c r="F83" s="0" t="n">
        <f aca="false">SUMIFS('parc init'!$C$2:$C$6942,'parc init'!$D$2:$D$6942,A83)</f>
        <v>736258.262529992</v>
      </c>
      <c r="G83" s="15" t="n">
        <f aca="false">VLOOKUP(D83,$A$2:$F$10,2,0)</f>
        <v>0.00831485518716546</v>
      </c>
      <c r="H83" s="0" t="n">
        <f aca="false">F83*G83</f>
        <v>6121.88083329094</v>
      </c>
    </row>
    <row r="84" customFormat="false" ht="15.8" hidden="false" customHeight="false" outlineLevel="0" collapsed="false">
      <c r="A84" s="0" t="s">
        <v>1887</v>
      </c>
      <c r="B84" s="4" t="str">
        <f aca="false">LEFT(A84,2)</f>
        <v>05</v>
      </c>
      <c r="C84" s="4" t="str">
        <f aca="false">RIGHT(A84,2)</f>
        <v>89</v>
      </c>
      <c r="D84" s="4" t="str">
        <f aca="false">VLOOKUP(B84,Nomenclature!$E$1:$F$9,2,0)</f>
        <v>Habitat Communautaire</v>
      </c>
      <c r="E84" s="4" t="str">
        <f aca="false">VLOOKUP(C84,Nomenclature!$K$1:$L$97,2,0)</f>
        <v>Résidence universitaire</v>
      </c>
      <c r="F84" s="0" t="n">
        <f aca="false">SUMIFS('parc init'!$C$2:$C$6942,'parc init'!$D$2:$D$6942,A84)</f>
        <v>2326379.99999999</v>
      </c>
      <c r="G84" s="15" t="n">
        <f aca="false">VLOOKUP(D84,$A$2:$F$10,2,0)</f>
        <v>0.00831485518716546</v>
      </c>
      <c r="H84" s="0" t="n">
        <f aca="false">F84*G84</f>
        <v>19343.5128103179</v>
      </c>
    </row>
    <row r="85" customFormat="false" ht="15.8" hidden="false" customHeight="false" outlineLevel="0" collapsed="false">
      <c r="A85" s="0" t="s">
        <v>1888</v>
      </c>
      <c r="B85" s="4" t="str">
        <f aca="false">LEFT(A85,2)</f>
        <v>03</v>
      </c>
      <c r="C85" s="4" t="str">
        <f aca="false">RIGHT(A85,2)</f>
        <v>93</v>
      </c>
      <c r="D85" s="4" t="str">
        <f aca="false">VLOOKUP(B85,Nomenclature!$E$1:$F$9,2,0)</f>
        <v>Commerce</v>
      </c>
      <c r="E85" s="4" t="str">
        <f aca="false">VLOOKUP(C85,Nomenclature!$K$1:$L$97,2,0)</f>
        <v>Supermarché</v>
      </c>
      <c r="F85" s="0" t="n">
        <f aca="false">SUMIFS('parc init'!$C$2:$C$6942,'parc init'!$D$2:$D$6942,A85)</f>
        <v>15988885.1352149</v>
      </c>
      <c r="G85" s="15" t="n">
        <f aca="false">VLOOKUP(D85,$A$2:$F$10,2,0)</f>
        <v>0.00657291799589727</v>
      </c>
      <c r="H85" s="0" t="n">
        <f aca="false">F85*G85</f>
        <v>105093.630839588</v>
      </c>
    </row>
    <row r="86" customFormat="false" ht="15.8" hidden="false" customHeight="false" outlineLevel="0" collapsed="false">
      <c r="A86" s="0" t="s">
        <v>1889</v>
      </c>
      <c r="B86" s="4" t="str">
        <f aca="false">LEFT(A86,2)</f>
        <v>04</v>
      </c>
      <c r="C86" s="4" t="str">
        <f aca="false">RIGHT(A86,2)</f>
        <v>94</v>
      </c>
      <c r="D86" s="4" t="str">
        <f aca="false">VLOOKUP(B86,Nomenclature!$E$1:$F$9,2,0)</f>
        <v>Enseignement Recherche</v>
      </c>
      <c r="E86" s="4" t="str">
        <f aca="false">VLOOKUP(C86,Nomenclature!$K$1:$L$97,2,0)</f>
        <v>université</v>
      </c>
      <c r="F86" s="0" t="n">
        <f aca="false">SUMIFS('parc init'!$C$2:$C$6942,'parc init'!$D$2:$D$6942,A86)</f>
        <v>18365105</v>
      </c>
      <c r="G86" s="15" t="n">
        <f aca="false">VLOOKUP(D86,$A$2:$F$10,2,0)</f>
        <v>0.00831485518716546</v>
      </c>
      <c r="H86" s="0" t="n">
        <f aca="false">F86*G86</f>
        <v>152703.188572088</v>
      </c>
    </row>
    <row r="87" customFormat="false" ht="15.8" hidden="false" customHeight="false" outlineLevel="0" collapsed="false">
      <c r="A87" s="0" t="s">
        <v>1890</v>
      </c>
      <c r="B87" s="4" t="str">
        <f aca="false">LEFT(A87,2)</f>
        <v>02</v>
      </c>
      <c r="C87" s="4" t="str">
        <f aca="false">RIGHT(A87,2)</f>
        <v>31</v>
      </c>
      <c r="D87" s="4" t="str">
        <f aca="false">VLOOKUP(B87,Nomenclature!$E$1:$F$9,2,0)</f>
        <v>Café Hôtel Restaurant</v>
      </c>
      <c r="E87" s="4" t="str">
        <f aca="false">VLOOKUP(C87,Nomenclature!$K$1:$L$97,2,0)</f>
        <v>Grande cantine</v>
      </c>
      <c r="F87" s="0" t="n">
        <f aca="false">SUMIFS('parc init'!$C$2:$C$6942,'parc init'!$D$2:$D$6942,A87)</f>
        <v>345775</v>
      </c>
      <c r="G87" s="15" t="n">
        <f aca="false">VLOOKUP(D87,$A$2:$F$10,2,0)</f>
        <v>0.00831485518716546</v>
      </c>
      <c r="H87" s="0" t="n">
        <f aca="false">F87*G87</f>
        <v>2875.06905234214</v>
      </c>
    </row>
    <row r="88" customFormat="false" ht="15.8" hidden="false" customHeight="false" outlineLevel="0" collapsed="false">
      <c r="A88" s="0" t="s">
        <v>1891</v>
      </c>
      <c r="B88" s="4" t="str">
        <f aca="false">LEFT(A88,2)</f>
        <v>02</v>
      </c>
      <c r="C88" s="4" t="str">
        <f aca="false">RIGHT(A88,2)</f>
        <v>24</v>
      </c>
      <c r="D88" s="4" t="str">
        <f aca="false">VLOOKUP(B88,Nomenclature!$E$1:$F$9,2,0)</f>
        <v>Café Hôtel Restaurant</v>
      </c>
      <c r="E88" s="4" t="str">
        <f aca="false">VLOOKUP(C88,Nomenclature!$K$1:$L$97,2,0)</f>
        <v>Grand Hotel sans restaurant Haut de gamme</v>
      </c>
      <c r="F88" s="0" t="n">
        <f aca="false">SUMIFS('parc init'!$C$2:$C$6942,'parc init'!$D$2:$D$6942,A88)</f>
        <v>192987</v>
      </c>
      <c r="G88" s="15" t="n">
        <f aca="false">VLOOKUP(D88,$A$2:$F$10,2,0)</f>
        <v>0.00831485518716546</v>
      </c>
      <c r="H88" s="0" t="n">
        <f aca="false">F88*G88</f>
        <v>1604.6589580055</v>
      </c>
    </row>
    <row r="89" customFormat="false" ht="15.8" hidden="false" customHeight="false" outlineLevel="0" collapsed="false">
      <c r="A89" s="0" t="s">
        <v>1892</v>
      </c>
      <c r="B89" s="4" t="str">
        <f aca="false">LEFT(A89,2)</f>
        <v>02</v>
      </c>
      <c r="C89" s="4" t="str">
        <f aca="false">RIGHT(A89,2)</f>
        <v>58</v>
      </c>
      <c r="D89" s="4" t="str">
        <f aca="false">VLOOKUP(B89,Nomenclature!$E$1:$F$9,2,0)</f>
        <v>Café Hôtel Restaurant</v>
      </c>
      <c r="E89" s="4" t="str">
        <f aca="false">VLOOKUP(C89,Nomenclature!$K$1:$L$97,2,0)</f>
        <v>Moyen Hotel sans restaurant Luxe</v>
      </c>
      <c r="F89" s="0" t="n">
        <f aca="false">SUMIFS('parc init'!$C$2:$C$6942,'parc init'!$D$2:$D$6942,A89)</f>
        <v>212552.999999999</v>
      </c>
      <c r="G89" s="15" t="n">
        <f aca="false">VLOOKUP(D89,$A$2:$F$10,2,0)</f>
        <v>0.00831485518716546</v>
      </c>
      <c r="H89" s="0" t="n">
        <f aca="false">F89*G89</f>
        <v>1767.34741459758</v>
      </c>
    </row>
    <row r="90" customFormat="false" ht="15.8" hidden="false" customHeight="false" outlineLevel="0" collapsed="false">
      <c r="A90" s="0" t="s">
        <v>1893</v>
      </c>
      <c r="B90" s="4" t="str">
        <f aca="false">LEFT(A90,2)</f>
        <v>02</v>
      </c>
      <c r="C90" s="4" t="str">
        <f aca="false">RIGHT(A90,2)</f>
        <v>71</v>
      </c>
      <c r="D90" s="4" t="str">
        <f aca="false">VLOOKUP(B90,Nomenclature!$E$1:$F$9,2,0)</f>
        <v>Café Hôtel Restaurant</v>
      </c>
      <c r="E90" s="4" t="str">
        <f aca="false">VLOOKUP(C90,Nomenclature!$K$1:$L$97,2,0)</f>
        <v>Petit Hotel sans restaurant Haut de gamme</v>
      </c>
      <c r="F90" s="0" t="n">
        <f aca="false">SUMIFS('parc init'!$C$2:$C$6942,'parc init'!$D$2:$D$6942,A90)</f>
        <v>48617.0999999999</v>
      </c>
      <c r="G90" s="15" t="n">
        <f aca="false">VLOOKUP(D90,$A$2:$F$10,2,0)</f>
        <v>0.00831485518716546</v>
      </c>
      <c r="H90" s="0" t="n">
        <f aca="false">F90*G90</f>
        <v>404.244146119941</v>
      </c>
    </row>
    <row r="91" customFormat="false" ht="15.8" hidden="false" customHeight="false" outlineLevel="0" collapsed="false">
      <c r="A91" s="0" t="s">
        <v>1894</v>
      </c>
      <c r="B91" s="4" t="str">
        <f aca="false">LEFT(A91,2)</f>
        <v>02</v>
      </c>
      <c r="C91" s="4" t="str">
        <f aca="false">RIGHT(A91,2)</f>
        <v>72</v>
      </c>
      <c r="D91" s="4" t="str">
        <f aca="false">VLOOKUP(B91,Nomenclature!$E$1:$F$9,2,0)</f>
        <v>Café Hôtel Restaurant</v>
      </c>
      <c r="E91" s="4" t="str">
        <f aca="false">VLOOKUP(C91,Nomenclature!$K$1:$L$97,2,0)</f>
        <v>Petit Hotel sans restaurant Luxe</v>
      </c>
      <c r="F91" s="0" t="n">
        <f aca="false">SUMIFS('parc init'!$C$2:$C$6942,'parc init'!$D$2:$D$6942,A91)</f>
        <v>10238</v>
      </c>
      <c r="G91" s="15" t="n">
        <f aca="false">VLOOKUP(D91,$A$2:$F$10,2,0)</f>
        <v>0.00831485518716546</v>
      </c>
      <c r="H91" s="0" t="n">
        <f aca="false">F91*G91</f>
        <v>85.1274874062</v>
      </c>
    </row>
    <row r="92" customFormat="false" ht="15.8" hidden="false" customHeight="false" outlineLevel="0" collapsed="false">
      <c r="A92" s="0" t="s">
        <v>1895</v>
      </c>
      <c r="B92" s="4" t="str">
        <f aca="false">LEFT(A92,2)</f>
        <v>08</v>
      </c>
      <c r="C92" s="4" t="str">
        <f aca="false">RIGHT(A92,2)</f>
        <v>60</v>
      </c>
      <c r="D92" s="4" t="str">
        <f aca="false">VLOOKUP(B92,Nomenclature!$E$1:$F$9,2,0)</f>
        <v>Transport</v>
      </c>
      <c r="E92" s="4" t="str">
        <f aca="false">VLOOKUP(C92,Nomenclature!$K$1:$L$97,2,0)</f>
        <v>nr</v>
      </c>
      <c r="F92" s="0" t="n">
        <f aca="false">SUMIFS('parc init'!$C$2:$C$6942,'parc init'!$D$2:$D$6942,A92)</f>
        <v>25067984.596883</v>
      </c>
      <c r="G92" s="15" t="n">
        <f aca="false">VLOOKUP(D92,$A$2:$F$10,2,0)</f>
        <v>0.00831485518716546</v>
      </c>
      <c r="H92" s="0" t="n">
        <f aca="false">F92*G92</f>
        <v>208436.661757176</v>
      </c>
    </row>
    <row r="93" customFormat="false" ht="15.8" hidden="false" customHeight="false" outlineLevel="0" collapsed="false">
      <c r="A93" s="0" t="s">
        <v>1896</v>
      </c>
      <c r="B93" s="4" t="str">
        <f aca="false">LEFT(A93,2)</f>
        <v>07</v>
      </c>
      <c r="C93" s="4" t="str">
        <f aca="false">RIGHT(A93,2)</f>
        <v>95</v>
      </c>
      <c r="D93" s="4" t="str">
        <f aca="false">VLOOKUP(B93,Nomenclature!$E$1:$F$9,2,0)</f>
        <v>Sport Loisir Culture</v>
      </c>
      <c r="E93" s="4" t="str">
        <f aca="false">VLOOKUP(C93,Nomenclature!$K$1:$L$97,2,0)</f>
        <v>Vestiaire et rangement</v>
      </c>
      <c r="F93" s="0" t="n">
        <f aca="false">SUMIFS('parc init'!$C$2:$C$6942,'parc init'!$D$2:$D$6942,A93)</f>
        <v>6710101.26976048</v>
      </c>
      <c r="G93" s="15" t="n">
        <f aca="false">VLOOKUP(D93,$A$2:$F$10,2,0)</f>
        <v>0.00831485518716546</v>
      </c>
      <c r="H93" s="0" t="n">
        <f aca="false">F93*G93</f>
        <v>55793.5203492734</v>
      </c>
    </row>
    <row r="94" customFormat="false" ht="15.8" hidden="false" customHeight="false" outlineLevel="0" collapsed="false">
      <c r="A94" s="0" t="s">
        <v>1897</v>
      </c>
      <c r="B94" s="4" t="str">
        <f aca="false">LEFT(A94,2)</f>
        <v>07</v>
      </c>
      <c r="C94" s="4" t="str">
        <f aca="false">RIGHT(A94,2)</f>
        <v>16</v>
      </c>
      <c r="D94" s="4" t="str">
        <f aca="false">VLOOKUP(B94,Nomenclature!$E$1:$F$9,2,0)</f>
        <v>Sport Loisir Culture</v>
      </c>
      <c r="E94" s="4" t="str">
        <f aca="false">VLOOKUP(C94,Nomenclature!$K$1:$L$97,2,0)</f>
        <v>Grand bar café tabac</v>
      </c>
      <c r="F94" s="0" t="n">
        <f aca="false">SUMIFS('parc init'!$C$2:$C$6942,'parc init'!$D$2:$D$6942,A94)</f>
        <v>1340035.58667691</v>
      </c>
      <c r="G94" s="15" t="n">
        <f aca="false">VLOOKUP(D94,$A$2:$F$10,2,0)</f>
        <v>0.00831485518716546</v>
      </c>
      <c r="H94" s="0" t="n">
        <f aca="false">F94*G94</f>
        <v>11142.2018488668</v>
      </c>
    </row>
    <row r="95" customFormat="false" ht="15.8" hidden="false" customHeight="false" outlineLevel="0" collapsed="false">
      <c r="A95" s="0" t="s">
        <v>1898</v>
      </c>
      <c r="B95" s="4" t="str">
        <f aca="false">LEFT(A95,2)</f>
        <v>07</v>
      </c>
      <c r="C95" s="4" t="str">
        <f aca="false">RIGHT(A95,2)</f>
        <v>81</v>
      </c>
      <c r="D95" s="4" t="str">
        <f aca="false">VLOOKUP(B95,Nomenclature!$E$1:$F$9,2,0)</f>
        <v>Sport Loisir Culture</v>
      </c>
      <c r="E95" s="4" t="str">
        <f aca="false">VLOOKUP(C95,Nomenclature!$K$1:$L$97,2,0)</f>
        <v>Petite salle multisport</v>
      </c>
      <c r="F95" s="0" t="n">
        <f aca="false">SUMIFS('parc init'!$C$2:$C$6942,'parc init'!$D$2:$D$6942,A95)</f>
        <v>11660337.094</v>
      </c>
      <c r="G95" s="15" t="n">
        <f aca="false">VLOOKUP(D95,$A$2:$F$10,2,0)</f>
        <v>0.00831485518716546</v>
      </c>
      <c r="H95" s="0" t="n">
        <f aca="false">F95*G95</f>
        <v>96954.0143701438</v>
      </c>
    </row>
    <row r="96" customFormat="false" ht="15.8" hidden="false" customHeight="false" outlineLevel="0" collapsed="false">
      <c r="A96" s="0" t="s">
        <v>1899</v>
      </c>
      <c r="B96" s="4" t="str">
        <f aca="false">LEFT(A96,2)</f>
        <v>07</v>
      </c>
      <c r="C96" s="4" t="str">
        <f aca="false">RIGHT(A96,2)</f>
        <v>91</v>
      </c>
      <c r="D96" s="4" t="str">
        <f aca="false">VLOOKUP(B96,Nomenclature!$E$1:$F$9,2,0)</f>
        <v>Sport Loisir Culture</v>
      </c>
      <c r="E96" s="4" t="str">
        <f aca="false">VLOOKUP(C96,Nomenclature!$K$1:$L$97,2,0)</f>
        <v>Salle non spécialisée</v>
      </c>
      <c r="F96" s="0" t="n">
        <f aca="false">SUMIFS('parc init'!$C$2:$C$6942,'parc init'!$D$2:$D$6942,A96)</f>
        <v>12045107.7182</v>
      </c>
      <c r="G96" s="15" t="n">
        <f aca="false">VLOOKUP(D96,$A$2:$F$10,2,0)</f>
        <v>0.00831485518716546</v>
      </c>
      <c r="H96" s="0" t="n">
        <f aca="false">F96*G96</f>
        <v>100153.326390642</v>
      </c>
    </row>
    <row r="97" customFormat="false" ht="15.8" hidden="false" customHeight="false" outlineLevel="0" collapsed="false">
      <c r="A97" s="0" t="s">
        <v>1900</v>
      </c>
      <c r="B97" s="4" t="str">
        <f aca="false">LEFT(A97,2)</f>
        <v>07</v>
      </c>
      <c r="C97" s="4" t="str">
        <f aca="false">RIGHT(A97,2)</f>
        <v>33</v>
      </c>
      <c r="D97" s="4" t="str">
        <f aca="false">VLOOKUP(B97,Nomenclature!$E$1:$F$9,2,0)</f>
        <v>Sport Loisir Culture</v>
      </c>
      <c r="E97" s="4" t="str">
        <f aca="false">VLOOKUP(C97,Nomenclature!$K$1:$L$97,2,0)</f>
        <v>Grande salle multisport</v>
      </c>
      <c r="F97" s="0" t="n">
        <f aca="false">SUMIFS('parc init'!$C$2:$C$6942,'parc init'!$D$2:$D$6942,A97)</f>
        <v>9395219.119</v>
      </c>
      <c r="G97" s="15" t="n">
        <f aca="false">VLOOKUP(D97,$A$2:$F$10,2,0)</f>
        <v>0.00831485518716546</v>
      </c>
      <c r="H97" s="0" t="n">
        <f aca="false">F97*G97</f>
        <v>78119.8864261733</v>
      </c>
    </row>
    <row r="98" customFormat="false" ht="15.8" hidden="false" customHeight="false" outlineLevel="0" collapsed="false">
      <c r="A98" s="0" t="s">
        <v>1901</v>
      </c>
      <c r="B98" s="4" t="str">
        <f aca="false">LEFT(A98,2)</f>
        <v>07</v>
      </c>
      <c r="C98" s="4" t="str">
        <f aca="false">RIGHT(A98,2)</f>
        <v>82</v>
      </c>
      <c r="D98" s="4" t="str">
        <f aca="false">VLOOKUP(B98,Nomenclature!$E$1:$F$9,2,0)</f>
        <v>Sport Loisir Culture</v>
      </c>
      <c r="E98" s="4" t="str">
        <f aca="false">VLOOKUP(C98,Nomenclature!$K$1:$L$97,2,0)</f>
        <v>Piscine</v>
      </c>
      <c r="F98" s="0" t="n">
        <f aca="false">SUMIFS('parc init'!$C$2:$C$6942,'parc init'!$D$2:$D$6942,A98)</f>
        <v>3041615.5085</v>
      </c>
      <c r="G98" s="15" t="n">
        <f aca="false">VLOOKUP(D98,$A$2:$F$10,2,0)</f>
        <v>0.00831485518716546</v>
      </c>
      <c r="H98" s="0" t="n">
        <f aca="false">F98*G98</f>
        <v>25290.5924882141</v>
      </c>
    </row>
    <row r="99" customFormat="false" ht="15.8" hidden="false" customHeight="false" outlineLevel="0" collapsed="false">
      <c r="A99" s="0" t="s">
        <v>1902</v>
      </c>
      <c r="B99" s="4" t="str">
        <f aca="false">LEFT(A99,2)</f>
        <v>07</v>
      </c>
      <c r="C99" s="4" t="str">
        <f aca="false">RIGHT(A99,2)</f>
        <v>80</v>
      </c>
      <c r="D99" s="4" t="str">
        <f aca="false">VLOOKUP(B99,Nomenclature!$E$1:$F$9,2,0)</f>
        <v>Sport Loisir Culture</v>
      </c>
      <c r="E99" s="4" t="str">
        <f aca="false">VLOOKUP(C99,Nomenclature!$K$1:$L$97,2,0)</f>
        <v>Petite salle de spectacle</v>
      </c>
      <c r="F99" s="0" t="n">
        <f aca="false">SUMIFS('parc init'!$C$2:$C$6942,'parc init'!$D$2:$D$6942,A99)</f>
        <v>3563161.4018053</v>
      </c>
      <c r="G99" s="15" t="n">
        <f aca="false">VLOOKUP(D99,$A$2:$F$10,2,0)</f>
        <v>0.00831485518716546</v>
      </c>
      <c r="H99" s="0" t="n">
        <f aca="false">F99*G99</f>
        <v>29627.1710645085</v>
      </c>
    </row>
    <row r="100" customFormat="false" ht="15.8" hidden="false" customHeight="false" outlineLevel="0" collapsed="false">
      <c r="A100" s="0" t="s">
        <v>1903</v>
      </c>
      <c r="B100" s="4" t="str">
        <f aca="false">LEFT(A100,2)</f>
        <v>07</v>
      </c>
      <c r="C100" s="4" t="str">
        <f aca="false">RIGHT(A100,2)</f>
        <v>43</v>
      </c>
      <c r="D100" s="4" t="str">
        <f aca="false">VLOOKUP(B100,Nomenclature!$E$1:$F$9,2,0)</f>
        <v>Sport Loisir Culture</v>
      </c>
      <c r="E100" s="4" t="str">
        <f aca="false">VLOOKUP(C100,Nomenclature!$K$1:$L$97,2,0)</f>
        <v>Immeuble péri urbain</v>
      </c>
      <c r="F100" s="0" t="n">
        <f aca="false">SUMIFS('parc init'!$C$2:$C$6942,'parc init'!$D$2:$D$6942,A100)</f>
        <v>6444726.37159717</v>
      </c>
      <c r="G100" s="15" t="n">
        <f aca="false">VLOOKUP(D100,$A$2:$F$10,2,0)</f>
        <v>0.00831485518716546</v>
      </c>
      <c r="H100" s="0" t="n">
        <f aca="false">F100*G100</f>
        <v>53586.9665007368</v>
      </c>
    </row>
    <row r="101" customFormat="false" ht="15.8" hidden="false" customHeight="false" outlineLevel="0" collapsed="false">
      <c r="A101" s="0" t="s">
        <v>1904</v>
      </c>
      <c r="B101" s="4" t="str">
        <f aca="false">LEFT(A101,2)</f>
        <v>07</v>
      </c>
      <c r="C101" s="4" t="str">
        <f aca="false">RIGHT(A101,2)</f>
        <v>18</v>
      </c>
      <c r="D101" s="4" t="str">
        <f aca="false">VLOOKUP(B101,Nomenclature!$E$1:$F$9,2,0)</f>
        <v>Sport Loisir Culture</v>
      </c>
      <c r="E101" s="4" t="str">
        <f aca="false">VLOOKUP(C101,Nomenclature!$K$1:$L$97,2,0)</f>
        <v>Grand cinéma</v>
      </c>
      <c r="F101" s="0" t="n">
        <f aca="false">SUMIFS('parc init'!$C$2:$C$6942,'parc init'!$D$2:$D$6942,A101)</f>
        <v>4833819.8610912</v>
      </c>
      <c r="G101" s="15" t="n">
        <f aca="false">VLOOKUP(D101,$A$2:$F$10,2,0)</f>
        <v>0.00831485518716546</v>
      </c>
      <c r="H101" s="0" t="n">
        <f aca="false">F101*G101</f>
        <v>40192.5121458176</v>
      </c>
    </row>
    <row r="102" customFormat="false" ht="15.8" hidden="false" customHeight="false" outlineLevel="0" collapsed="false">
      <c r="A102" s="0" t="s">
        <v>1905</v>
      </c>
      <c r="B102" s="4" t="str">
        <f aca="false">LEFT(A102,2)</f>
        <v>07</v>
      </c>
      <c r="C102" s="4" t="str">
        <f aca="false">RIGHT(A102,2)</f>
        <v>32</v>
      </c>
      <c r="D102" s="4" t="str">
        <f aca="false">VLOOKUP(B102,Nomenclature!$E$1:$F$9,2,0)</f>
        <v>Sport Loisir Culture</v>
      </c>
      <c r="E102" s="4" t="str">
        <f aca="false">VLOOKUP(C102,Nomenclature!$K$1:$L$97,2,0)</f>
        <v>Grande salle de spectacle</v>
      </c>
      <c r="F102" s="0" t="n">
        <f aca="false">SUMIFS('parc init'!$C$2:$C$6942,'parc init'!$D$2:$D$6942,A102)</f>
        <v>2819249.494696</v>
      </c>
      <c r="G102" s="15" t="n">
        <f aca="false">VLOOKUP(D102,$A$2:$F$10,2,0)</f>
        <v>0.00831485518716546</v>
      </c>
      <c r="H102" s="0" t="n">
        <f aca="false">F102*G102</f>
        <v>23441.6512848867</v>
      </c>
    </row>
    <row r="103" customFormat="false" ht="15.8" hidden="false" customHeight="false" outlineLevel="0" collapsed="false">
      <c r="A103" s="0" t="s">
        <v>1906</v>
      </c>
      <c r="B103" s="4" t="str">
        <f aca="false">LEFT(A103,2)</f>
        <v>07</v>
      </c>
      <c r="C103" s="4" t="str">
        <f aca="false">RIGHT(A103,2)</f>
        <v>59</v>
      </c>
      <c r="D103" s="4" t="str">
        <f aca="false">VLOOKUP(B103,Nomenclature!$E$1:$F$9,2,0)</f>
        <v>Sport Loisir Culture</v>
      </c>
      <c r="E103" s="4" t="str">
        <f aca="false">VLOOKUP(C103,Nomenclature!$K$1:$L$97,2,0)</f>
        <v>Musée</v>
      </c>
      <c r="F103" s="0" t="n">
        <f aca="false">SUMIFS('parc init'!$C$2:$C$6942,'parc init'!$D$2:$D$6942,A103)</f>
        <v>6771006.8877056</v>
      </c>
      <c r="G103" s="15" t="n">
        <f aca="false">VLOOKUP(D103,$A$2:$F$10,2,0)</f>
        <v>0.00831485518716546</v>
      </c>
      <c r="H103" s="0" t="n">
        <f aca="false">F103*G103</f>
        <v>56299.9417425719</v>
      </c>
    </row>
    <row r="104" customFormat="false" ht="15.8" hidden="false" customHeight="false" outlineLevel="0" collapsed="false">
      <c r="A104" s="0" t="s">
        <v>1907</v>
      </c>
      <c r="B104" s="4" t="str">
        <f aca="false">LEFT(A104,2)</f>
        <v>07</v>
      </c>
      <c r="C104" s="4" t="str">
        <f aca="false">RIGHT(A104,2)</f>
        <v>61</v>
      </c>
      <c r="D104" s="4" t="str">
        <f aca="false">VLOOKUP(B104,Nomenclature!$E$1:$F$9,2,0)</f>
        <v>Sport Loisir Culture</v>
      </c>
      <c r="E104" s="4" t="str">
        <f aca="false">VLOOKUP(C104,Nomenclature!$K$1:$L$97,2,0)</f>
        <v>Patinoire</v>
      </c>
      <c r="F104" s="0" t="n">
        <f aca="false">SUMIFS('parc init'!$C$2:$C$6942,'parc init'!$D$2:$D$6942,A104)</f>
        <v>291156.6</v>
      </c>
      <c r="G104" s="15" t="n">
        <f aca="false">VLOOKUP(D104,$A$2:$F$10,2,0)</f>
        <v>0.00831485518716546</v>
      </c>
      <c r="H104" s="0" t="n">
        <f aca="false">F104*G104</f>
        <v>2420.92496578746</v>
      </c>
    </row>
    <row r="105" customFormat="false" ht="15.8" hidden="false" customHeight="false" outlineLevel="0" collapsed="false">
      <c r="A105" s="0" t="s">
        <v>1908</v>
      </c>
      <c r="B105" s="4" t="str">
        <f aca="false">LEFT(A105,2)</f>
        <v>07</v>
      </c>
      <c r="C105" s="4" t="str">
        <f aca="false">RIGHT(A105,2)</f>
        <v>65</v>
      </c>
      <c r="D105" s="4" t="str">
        <f aca="false">VLOOKUP(B105,Nomenclature!$E$1:$F$9,2,0)</f>
        <v>Sport Loisir Culture</v>
      </c>
      <c r="E105" s="4" t="str">
        <f aca="false">VLOOKUP(C105,Nomenclature!$K$1:$L$97,2,0)</f>
        <v>Petit cinéma</v>
      </c>
      <c r="F105" s="0" t="n">
        <f aca="false">SUMIFS('parc init'!$C$2:$C$6942,'parc init'!$D$2:$D$6942,A105)</f>
        <v>515881.551504715</v>
      </c>
      <c r="G105" s="15" t="n">
        <f aca="false">VLOOKUP(D105,$A$2:$F$10,2,0)</f>
        <v>0.00831485518716546</v>
      </c>
      <c r="H105" s="0" t="n">
        <f aca="false">F105*G105</f>
        <v>4289.48039449195</v>
      </c>
    </row>
    <row r="106" customFormat="false" ht="15.8" hidden="false" customHeight="false" outlineLevel="0" collapsed="false">
      <c r="A106" s="0" t="s">
        <v>1909</v>
      </c>
      <c r="B106" s="4" t="str">
        <f aca="false">LEFT(A106,2)</f>
        <v>02</v>
      </c>
      <c r="C106" s="4" t="str">
        <f aca="false">RIGHT(A106,2)</f>
        <v>69</v>
      </c>
      <c r="D106" s="4" t="str">
        <f aca="false">VLOOKUP(B106,Nomenclature!$E$1:$F$9,2,0)</f>
        <v>Café Hôtel Restaurant</v>
      </c>
      <c r="E106" s="4" t="str">
        <f aca="false">VLOOKUP(C106,Nomenclature!$K$1:$L$97,2,0)</f>
        <v>Petit Hotel avec restaurant Luxe</v>
      </c>
      <c r="F106" s="0" t="n">
        <f aca="false">SUMIFS('parc init'!$C$2:$C$6942,'parc init'!$D$2:$D$6942,A106)</f>
        <v>213141</v>
      </c>
      <c r="G106" s="15" t="n">
        <f aca="false">VLOOKUP(D106,$A$2:$F$10,2,0)</f>
        <v>0.00831485518716546</v>
      </c>
      <c r="H106" s="0" t="n">
        <f aca="false">F106*G106</f>
        <v>1772.23654944763</v>
      </c>
    </row>
    <row r="107" customFormat="false" ht="15.8" hidden="false" customHeight="false" outlineLevel="0" collapsed="false">
      <c r="A107" s="0" t="s">
        <v>1910</v>
      </c>
      <c r="B107" s="4" t="str">
        <f aca="false">LEFT(A107,2)</f>
        <v>02</v>
      </c>
      <c r="C107" s="4" t="str">
        <f aca="false">RIGHT(A107,2)</f>
        <v>40</v>
      </c>
      <c r="D107" s="4" t="str">
        <f aca="false">VLOOKUP(B107,Nomenclature!$E$1:$F$9,2,0)</f>
        <v>Café Hôtel Restaurant</v>
      </c>
      <c r="E107" s="4" t="str">
        <f aca="false">VLOOKUP(C107,Nomenclature!$K$1:$L$97,2,0)</f>
        <v>Hotel d'affaire sans restaurant Luxe</v>
      </c>
      <c r="F107" s="0" t="n">
        <f aca="false">SUMIFS('parc init'!$C$2:$C$6942,'parc init'!$D$2:$D$6942,A107)</f>
        <v>8736</v>
      </c>
      <c r="G107" s="15" t="n">
        <f aca="false">VLOOKUP(D107,$A$2:$F$10,2,0)</f>
        <v>0.00831485518716546</v>
      </c>
      <c r="H107" s="0" t="n">
        <f aca="false">F107*G107</f>
        <v>72.6385749150775</v>
      </c>
    </row>
    <row r="108" customFormat="false" ht="15.8" hidden="false" customHeight="false" outlineLevel="0" collapsed="false">
      <c r="A108" s="0" t="s">
        <v>1911</v>
      </c>
      <c r="B108" s="4" t="str">
        <f aca="false">LEFT(A108,2)</f>
        <v>02</v>
      </c>
      <c r="C108" s="4" t="str">
        <f aca="false">RIGHT(A108,2)</f>
        <v>25</v>
      </c>
      <c r="D108" s="4" t="str">
        <f aca="false">VLOOKUP(B108,Nomenclature!$E$1:$F$9,2,0)</f>
        <v>Café Hôtel Restaurant</v>
      </c>
      <c r="E108" s="4" t="str">
        <f aca="false">VLOOKUP(C108,Nomenclature!$K$1:$L$97,2,0)</f>
        <v>Grand Hotel sans restaurant Luxe</v>
      </c>
      <c r="F108" s="0" t="n">
        <f aca="false">SUMIFS('parc init'!$C$2:$C$6942,'parc init'!$D$2:$D$6942,A108)</f>
        <v>21599</v>
      </c>
      <c r="G108" s="15" t="n">
        <f aca="false">VLOOKUP(D108,$A$2:$F$10,2,0)</f>
        <v>0.00831485518716546</v>
      </c>
      <c r="H108" s="0" t="n">
        <f aca="false">F108*G108</f>
        <v>179.592557187587</v>
      </c>
    </row>
    <row r="109" customFormat="false" ht="15.8" hidden="false" customHeight="false" outlineLevel="0" collapsed="false">
      <c r="A109" s="0" t="s">
        <v>1912</v>
      </c>
      <c r="B109" s="4" t="str">
        <f aca="false">LEFT(A109,2)</f>
        <v>06</v>
      </c>
      <c r="C109" s="4" t="str">
        <f aca="false">RIGHT(A109,2)</f>
        <v>36</v>
      </c>
      <c r="D109" s="4" t="str">
        <f aca="false">VLOOKUP(B109,Nomenclature!$E$1:$F$9,2,0)</f>
        <v>Santé Action Sociale</v>
      </c>
      <c r="E109" s="4" t="str">
        <f aca="false">VLOOKUP(C109,Nomenclature!$K$1:$L$97,2,0)</f>
        <v>Hopital pavillonnaire</v>
      </c>
      <c r="F109" s="0" t="n">
        <f aca="false">SUMIFS('parc init'!$C$2:$C$6942,'parc init'!$D$2:$D$6942,A109)</f>
        <v>18569489.6131989</v>
      </c>
      <c r="G109" s="15" t="n">
        <f aca="false">VLOOKUP(D109,$A$2:$F$10,2,0)</f>
        <v>0.0149149668777261</v>
      </c>
      <c r="H109" s="0" t="n">
        <f aca="false">F109*G109</f>
        <v>276963.322517141</v>
      </c>
    </row>
    <row r="110" customFormat="false" ht="15.8" hidden="false" customHeight="false" outlineLevel="0" collapsed="false">
      <c r="A110" s="0" t="s">
        <v>1913</v>
      </c>
      <c r="B110" s="4" t="str">
        <f aca="false">LEFT(A110,2)</f>
        <v>02</v>
      </c>
      <c r="C110" s="4" t="str">
        <f aca="false">RIGHT(A110,2)</f>
        <v>39</v>
      </c>
      <c r="D110" s="4" t="str">
        <f aca="false">VLOOKUP(B110,Nomenclature!$E$1:$F$9,2,0)</f>
        <v>Café Hôtel Restaurant</v>
      </c>
      <c r="E110" s="4" t="str">
        <f aca="false">VLOOKUP(C110,Nomenclature!$K$1:$L$97,2,0)</f>
        <v>Hotel d'affaire sans restaurant Haut de Gamme</v>
      </c>
      <c r="F110" s="0" t="n">
        <f aca="false">SUMIFS('parc init'!$C$2:$C$6942,'parc init'!$D$2:$D$6942,A110)</f>
        <v>40383</v>
      </c>
      <c r="G110" s="15" t="n">
        <f aca="false">VLOOKUP(D110,$A$2:$F$10,2,0)</f>
        <v>0.00831485518716546</v>
      </c>
      <c r="H110" s="0" t="n">
        <f aca="false">F110*G110</f>
        <v>335.778797023303</v>
      </c>
    </row>
    <row r="111" customFormat="false" ht="15.8" hidden="false" customHeight="false" outlineLevel="0" collapsed="false">
      <c r="F111" s="0" t="n">
        <f aca="false">SUM(F14:F110)</f>
        <v>895322664.567367</v>
      </c>
      <c r="G111" s="15" t="e">
        <f aca="false">VLOOKUP(D111,$A$2:$F$10,2,0)</f>
        <v>#N/A</v>
      </c>
      <c r="H111" s="0" t="n">
        <f aca="false">SUM(H14:H110)-H92</f>
        <v>8042659.12760047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694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D2" activeCellId="0" sqref="D2"/>
    </sheetView>
  </sheetViews>
  <sheetFormatPr defaultRowHeight="15.8"/>
  <cols>
    <col collapsed="false" hidden="false" max="1" min="1" style="0" width="18.25"/>
    <col collapsed="false" hidden="false" max="2" min="2" style="0" width="24.0561224489796"/>
    <col collapsed="false" hidden="false" max="3" min="3" style="0" width="18.25"/>
    <col collapsed="false" hidden="false" max="4" min="4" style="0" width="14.5969387755102"/>
    <col collapsed="false" hidden="false" max="1025" min="5" style="0" width="11.5204081632653"/>
  </cols>
  <sheetData>
    <row r="1" customFormat="false" ht="15.8" hidden="false" customHeight="false" outlineLevel="0" collapsed="false">
      <c r="A1" s="39" t="s">
        <v>222</v>
      </c>
      <c r="B1" s="39" t="s">
        <v>1914</v>
      </c>
      <c r="C1" s="0" t="s">
        <v>1915</v>
      </c>
      <c r="D1" s="0" t="s">
        <v>189</v>
      </c>
    </row>
    <row r="2" customFormat="false" ht="15.8" hidden="false" customHeight="false" outlineLevel="0" collapsed="false">
      <c r="A2" s="39" t="s">
        <v>1916</v>
      </c>
      <c r="B2" s="39" t="s">
        <v>1917</v>
      </c>
      <c r="C2" s="0" t="n">
        <v>185533.3780537</v>
      </c>
      <c r="D2" s="0" t="str">
        <f aca="false">CONCATENATE(LEFT(A2,2), MID(A2,5,2))</f>
        <v>0601</v>
      </c>
    </row>
    <row r="3" customFormat="false" ht="15.8" hidden="false" customHeight="false" outlineLevel="0" collapsed="false">
      <c r="A3" s="39" t="s">
        <v>1916</v>
      </c>
      <c r="B3" s="39" t="s">
        <v>1918</v>
      </c>
      <c r="C3" s="0" t="n">
        <v>13599.1153245171</v>
      </c>
      <c r="D3" s="0" t="str">
        <f aca="false">CONCATENATE(LEFT(A3,2), MID(A3,5,2))</f>
        <v>0601</v>
      </c>
    </row>
    <row r="4" customFormat="false" ht="15.8" hidden="false" customHeight="false" outlineLevel="0" collapsed="false">
      <c r="A4" s="39" t="s">
        <v>1919</v>
      </c>
      <c r="B4" s="39" t="s">
        <v>1920</v>
      </c>
      <c r="C4" s="0" t="n">
        <v>59188.1561667552</v>
      </c>
      <c r="D4" s="0" t="str">
        <f aca="false">CONCATENATE(LEFT(A4,2), MID(A4,5,2))</f>
        <v>0601</v>
      </c>
    </row>
    <row r="5" customFormat="false" ht="15.8" hidden="false" customHeight="false" outlineLevel="0" collapsed="false">
      <c r="A5" s="39" t="s">
        <v>1921</v>
      </c>
      <c r="B5" s="39" t="s">
        <v>1922</v>
      </c>
      <c r="C5" s="0" t="n">
        <v>52397.5636138333</v>
      </c>
      <c r="D5" s="0" t="str">
        <f aca="false">CONCATENATE(LEFT(A5,2), MID(A5,5,2))</f>
        <v>0601</v>
      </c>
    </row>
    <row r="6" customFormat="false" ht="15.8" hidden="false" customHeight="false" outlineLevel="0" collapsed="false">
      <c r="A6" s="39" t="s">
        <v>1923</v>
      </c>
      <c r="B6" s="39" t="s">
        <v>1924</v>
      </c>
      <c r="C6" s="0" t="n">
        <v>36364.6167003919</v>
      </c>
      <c r="D6" s="0" t="str">
        <f aca="false">CONCATENATE(LEFT(A6,2), MID(A6,5,2))</f>
        <v>0402</v>
      </c>
    </row>
    <row r="7" customFormat="false" ht="15.8" hidden="false" customHeight="false" outlineLevel="0" collapsed="false">
      <c r="A7" s="39" t="s">
        <v>1923</v>
      </c>
      <c r="B7" s="39" t="s">
        <v>1925</v>
      </c>
      <c r="C7" s="0" t="n">
        <v>30598.1010902167</v>
      </c>
      <c r="D7" s="0" t="str">
        <f aca="false">CONCATENATE(LEFT(A7,2), MID(A7,5,2))</f>
        <v>0402</v>
      </c>
    </row>
    <row r="8" customFormat="false" ht="15.8" hidden="false" customHeight="false" outlineLevel="0" collapsed="false">
      <c r="A8" s="39" t="s">
        <v>1923</v>
      </c>
      <c r="B8" s="39" t="s">
        <v>1926</v>
      </c>
      <c r="C8" s="0" t="n">
        <v>126308.846805659</v>
      </c>
      <c r="D8" s="0" t="str">
        <f aca="false">CONCATENATE(LEFT(A8,2), MID(A8,5,2))</f>
        <v>0402</v>
      </c>
    </row>
    <row r="9" customFormat="false" ht="15.8" hidden="false" customHeight="false" outlineLevel="0" collapsed="false">
      <c r="A9" s="39" t="s">
        <v>1927</v>
      </c>
      <c r="B9" s="39" t="s">
        <v>1928</v>
      </c>
      <c r="C9" s="0" t="n">
        <v>220675.414610397</v>
      </c>
      <c r="D9" s="0" t="str">
        <f aca="false">CONCATENATE(LEFT(A9,2), MID(A9,5,2))</f>
        <v>0403</v>
      </c>
    </row>
    <row r="10" customFormat="false" ht="15.8" hidden="false" customHeight="false" outlineLevel="0" collapsed="false">
      <c r="A10" s="39" t="s">
        <v>1929</v>
      </c>
      <c r="B10" s="39" t="s">
        <v>1930</v>
      </c>
      <c r="C10" s="0" t="n">
        <v>41389.9540201999</v>
      </c>
      <c r="D10" s="0" t="str">
        <f aca="false">CONCATENATE(LEFT(A10,2), MID(A10,5,2))</f>
        <v>0402</v>
      </c>
    </row>
    <row r="11" customFormat="false" ht="15.8" hidden="false" customHeight="false" outlineLevel="0" collapsed="false">
      <c r="A11" s="39" t="s">
        <v>1923</v>
      </c>
      <c r="B11" s="39" t="s">
        <v>1931</v>
      </c>
      <c r="C11" s="0" t="n">
        <v>10903.3494798418</v>
      </c>
      <c r="D11" s="0" t="str">
        <f aca="false">CONCATENATE(LEFT(A11,2), MID(A11,5,2))</f>
        <v>0402</v>
      </c>
    </row>
    <row r="12" customFormat="false" ht="15.8" hidden="false" customHeight="false" outlineLevel="0" collapsed="false">
      <c r="A12" s="39" t="s">
        <v>1921</v>
      </c>
      <c r="B12" s="39" t="s">
        <v>1932</v>
      </c>
      <c r="C12" s="0" t="n">
        <v>39081.02716555</v>
      </c>
      <c r="D12" s="0" t="str">
        <f aca="false">CONCATENATE(LEFT(A12,2), MID(A12,5,2))</f>
        <v>0601</v>
      </c>
    </row>
    <row r="13" customFormat="false" ht="15.8" hidden="false" customHeight="false" outlineLevel="0" collapsed="false">
      <c r="A13" s="39" t="s">
        <v>1933</v>
      </c>
      <c r="B13" s="39" t="s">
        <v>1934</v>
      </c>
      <c r="C13" s="0" t="n">
        <v>694.114809999417</v>
      </c>
      <c r="D13" s="0" t="str">
        <f aca="false">CONCATENATE(LEFT(A13,2), MID(A13,5,2))</f>
        <v>0405</v>
      </c>
    </row>
    <row r="14" customFormat="false" ht="15.8" hidden="false" customHeight="false" outlineLevel="0" collapsed="false">
      <c r="A14" s="39" t="s">
        <v>1933</v>
      </c>
      <c r="B14" s="39" t="s">
        <v>1935</v>
      </c>
      <c r="C14" s="0" t="n">
        <v>1221.4730773481</v>
      </c>
      <c r="D14" s="0" t="str">
        <f aca="false">CONCATENATE(LEFT(A14,2), MID(A14,5,2))</f>
        <v>0405</v>
      </c>
    </row>
    <row r="15" customFormat="false" ht="15.8" hidden="false" customHeight="false" outlineLevel="0" collapsed="false">
      <c r="A15" s="39" t="s">
        <v>1936</v>
      </c>
      <c r="B15" s="39" t="s">
        <v>1937</v>
      </c>
      <c r="C15" s="0" t="n">
        <v>169728.454561254</v>
      </c>
      <c r="D15" s="0" t="str">
        <f aca="false">CONCATENATE(LEFT(A15,2), MID(A15,5,2))</f>
        <v>0406</v>
      </c>
    </row>
    <row r="16" customFormat="false" ht="15.8" hidden="false" customHeight="false" outlineLevel="0" collapsed="false">
      <c r="A16" s="39" t="s">
        <v>1938</v>
      </c>
      <c r="B16" s="39" t="s">
        <v>1939</v>
      </c>
      <c r="C16" s="0" t="n">
        <v>7361.78000335224</v>
      </c>
      <c r="D16" s="0" t="str">
        <f aca="false">CONCATENATE(LEFT(A16,2), MID(A16,5,2))</f>
        <v>0404</v>
      </c>
    </row>
    <row r="17" customFormat="false" ht="15.8" hidden="false" customHeight="false" outlineLevel="0" collapsed="false">
      <c r="A17" s="39" t="s">
        <v>1938</v>
      </c>
      <c r="B17" s="39" t="s">
        <v>1940</v>
      </c>
      <c r="C17" s="0" t="n">
        <v>4975.34181221797</v>
      </c>
      <c r="D17" s="0" t="str">
        <f aca="false">CONCATENATE(LEFT(A17,2), MID(A17,5,2))</f>
        <v>0404</v>
      </c>
    </row>
    <row r="18" customFormat="false" ht="15.8" hidden="false" customHeight="false" outlineLevel="0" collapsed="false">
      <c r="A18" s="39" t="s">
        <v>1936</v>
      </c>
      <c r="B18" s="39" t="s">
        <v>1941</v>
      </c>
      <c r="C18" s="0" t="n">
        <v>119961.367004326</v>
      </c>
      <c r="D18" s="0" t="str">
        <f aca="false">CONCATENATE(LEFT(A18,2), MID(A18,5,2))</f>
        <v>0406</v>
      </c>
    </row>
    <row r="19" customFormat="false" ht="15.8" hidden="false" customHeight="false" outlineLevel="0" collapsed="false">
      <c r="A19" s="39" t="s">
        <v>1942</v>
      </c>
      <c r="B19" s="39" t="s">
        <v>1943</v>
      </c>
      <c r="C19" s="0" t="n">
        <v>10767.6508808478</v>
      </c>
      <c r="D19" s="0" t="str">
        <f aca="false">CONCATENATE(LEFT(A19,2), MID(A19,5,2))</f>
        <v>0404</v>
      </c>
    </row>
    <row r="20" customFormat="false" ht="15.8" hidden="false" customHeight="false" outlineLevel="0" collapsed="false">
      <c r="A20" s="39" t="s">
        <v>1942</v>
      </c>
      <c r="B20" s="39" t="s">
        <v>1944</v>
      </c>
      <c r="C20" s="0" t="n">
        <v>24056.2468730131</v>
      </c>
      <c r="D20" s="0" t="str">
        <f aca="false">CONCATENATE(LEFT(A20,2), MID(A20,5,2))</f>
        <v>0404</v>
      </c>
    </row>
    <row r="21" customFormat="false" ht="15.8" hidden="false" customHeight="false" outlineLevel="0" collapsed="false">
      <c r="A21" s="39" t="s">
        <v>1936</v>
      </c>
      <c r="B21" s="39" t="s">
        <v>1945</v>
      </c>
      <c r="C21" s="0" t="n">
        <v>6581.24998254992</v>
      </c>
      <c r="D21" s="0" t="str">
        <f aca="false">CONCATENATE(LEFT(A21,2), MID(A21,5,2))</f>
        <v>0406</v>
      </c>
    </row>
    <row r="22" customFormat="false" ht="15.8" hidden="false" customHeight="false" outlineLevel="0" collapsed="false">
      <c r="A22" s="39" t="s">
        <v>1938</v>
      </c>
      <c r="B22" s="39" t="s">
        <v>1946</v>
      </c>
      <c r="C22" s="0" t="n">
        <v>29540.5797379157</v>
      </c>
      <c r="D22" s="0" t="str">
        <f aca="false">CONCATENATE(LEFT(A22,2), MID(A22,5,2))</f>
        <v>0404</v>
      </c>
    </row>
    <row r="23" customFormat="false" ht="15.8" hidden="false" customHeight="false" outlineLevel="0" collapsed="false">
      <c r="A23" s="39" t="s">
        <v>1942</v>
      </c>
      <c r="B23" s="39" t="s">
        <v>1947</v>
      </c>
      <c r="C23" s="0" t="n">
        <v>82683.5269878457</v>
      </c>
      <c r="D23" s="0" t="str">
        <f aca="false">CONCATENATE(LEFT(A23,2), MID(A23,5,2))</f>
        <v>0404</v>
      </c>
    </row>
    <row r="24" customFormat="false" ht="15.8" hidden="false" customHeight="false" outlineLevel="0" collapsed="false">
      <c r="A24" s="39" t="s">
        <v>1933</v>
      </c>
      <c r="B24" s="39" t="s">
        <v>1948</v>
      </c>
      <c r="C24" s="0" t="n">
        <v>291.065561447626</v>
      </c>
      <c r="D24" s="0" t="str">
        <f aca="false">CONCATENATE(LEFT(A24,2), MID(A24,5,2))</f>
        <v>0405</v>
      </c>
    </row>
    <row r="25" customFormat="false" ht="15.8" hidden="false" customHeight="false" outlineLevel="0" collapsed="false">
      <c r="A25" s="39" t="s">
        <v>1949</v>
      </c>
      <c r="B25" s="39" t="s">
        <v>1950</v>
      </c>
      <c r="C25" s="0" t="n">
        <v>12700.9363993371</v>
      </c>
      <c r="D25" s="0" t="str">
        <f aca="false">CONCATENATE(LEFT(A25,2), MID(A25,5,2))</f>
        <v>0403</v>
      </c>
    </row>
    <row r="26" customFormat="false" ht="15.8" hidden="false" customHeight="false" outlineLevel="0" collapsed="false">
      <c r="A26" s="39" t="s">
        <v>1933</v>
      </c>
      <c r="B26" s="39" t="s">
        <v>1951</v>
      </c>
      <c r="C26" s="0" t="n">
        <v>1835.56608437729</v>
      </c>
      <c r="D26" s="0" t="str">
        <f aca="false">CONCATENATE(LEFT(A26,2), MID(A26,5,2))</f>
        <v>0405</v>
      </c>
    </row>
    <row r="27" customFormat="false" ht="15.8" hidden="false" customHeight="false" outlineLevel="0" collapsed="false">
      <c r="A27" s="39" t="s">
        <v>1933</v>
      </c>
      <c r="B27" s="39" t="s">
        <v>1952</v>
      </c>
      <c r="C27" s="0" t="n">
        <v>503.300226798869</v>
      </c>
      <c r="D27" s="0" t="str">
        <f aca="false">CONCATENATE(LEFT(A27,2), MID(A27,5,2))</f>
        <v>0405</v>
      </c>
    </row>
    <row r="28" customFormat="false" ht="15.8" hidden="false" customHeight="false" outlineLevel="0" collapsed="false">
      <c r="A28" s="39" t="s">
        <v>1936</v>
      </c>
      <c r="B28" s="39" t="s">
        <v>1953</v>
      </c>
      <c r="C28" s="0" t="n">
        <v>42392.7882651249</v>
      </c>
      <c r="D28" s="0" t="str">
        <f aca="false">CONCATENATE(LEFT(A28,2), MID(A28,5,2))</f>
        <v>0406</v>
      </c>
    </row>
    <row r="29" customFormat="false" ht="15.8" hidden="false" customHeight="false" outlineLevel="0" collapsed="false">
      <c r="A29" s="39" t="s">
        <v>1942</v>
      </c>
      <c r="B29" s="39" t="s">
        <v>1954</v>
      </c>
      <c r="C29" s="0" t="n">
        <v>8194.17927651143</v>
      </c>
      <c r="D29" s="0" t="str">
        <f aca="false">CONCATENATE(LEFT(A29,2), MID(A29,5,2))</f>
        <v>0404</v>
      </c>
    </row>
    <row r="30" customFormat="false" ht="15.8" hidden="false" customHeight="false" outlineLevel="0" collapsed="false">
      <c r="A30" s="39" t="s">
        <v>1927</v>
      </c>
      <c r="B30" s="39" t="s">
        <v>1955</v>
      </c>
      <c r="C30" s="0" t="n">
        <v>10542.6474887707</v>
      </c>
      <c r="D30" s="0" t="str">
        <f aca="false">CONCATENATE(LEFT(A30,2), MID(A30,5,2))</f>
        <v>0403</v>
      </c>
    </row>
    <row r="31" customFormat="false" ht="15.8" hidden="false" customHeight="false" outlineLevel="0" collapsed="false">
      <c r="A31" s="39" t="s">
        <v>1956</v>
      </c>
      <c r="B31" s="39" t="s">
        <v>1957</v>
      </c>
      <c r="C31" s="0" t="n">
        <v>621397.451656011</v>
      </c>
      <c r="D31" s="0" t="str">
        <f aca="false">CONCATENATE(LEFT(A31,2), MID(A31,5,2))</f>
        <v>0607</v>
      </c>
    </row>
    <row r="32" customFormat="false" ht="15.8" hidden="false" customHeight="false" outlineLevel="0" collapsed="false">
      <c r="A32" s="39" t="s">
        <v>1958</v>
      </c>
      <c r="B32" s="39" t="s">
        <v>1959</v>
      </c>
      <c r="C32" s="0" t="n">
        <v>466884.679791873</v>
      </c>
      <c r="D32" s="0" t="str">
        <f aca="false">CONCATENATE(LEFT(A32,2), MID(A32,5,2))</f>
        <v>0607</v>
      </c>
    </row>
    <row r="33" customFormat="false" ht="15.8" hidden="false" customHeight="false" outlineLevel="0" collapsed="false">
      <c r="A33" s="39" t="s">
        <v>1958</v>
      </c>
      <c r="B33" s="39" t="s">
        <v>1960</v>
      </c>
      <c r="C33" s="0" t="n">
        <v>502978.555925933</v>
      </c>
      <c r="D33" s="0" t="str">
        <f aca="false">CONCATENATE(LEFT(A33,2), MID(A33,5,2))</f>
        <v>0607</v>
      </c>
    </row>
    <row r="34" customFormat="false" ht="15.8" hidden="false" customHeight="false" outlineLevel="0" collapsed="false">
      <c r="A34" s="39" t="s">
        <v>1961</v>
      </c>
      <c r="B34" s="39" t="s">
        <v>1962</v>
      </c>
      <c r="C34" s="0" t="n">
        <v>746302.463021357</v>
      </c>
      <c r="D34" s="0" t="str">
        <f aca="false">CONCATENATE(LEFT(A34,2), MID(A34,5,2))</f>
        <v>0408</v>
      </c>
    </row>
    <row r="35" customFormat="false" ht="15.8" hidden="false" customHeight="false" outlineLevel="0" collapsed="false">
      <c r="A35" s="39" t="s">
        <v>1963</v>
      </c>
      <c r="B35" s="39" t="s">
        <v>1964</v>
      </c>
      <c r="C35" s="0" t="n">
        <v>202277.741010651</v>
      </c>
      <c r="D35" s="0" t="str">
        <f aca="false">CONCATENATE(LEFT(A35,2), MID(A35,5,2))</f>
        <v>0607</v>
      </c>
    </row>
    <row r="36" customFormat="false" ht="15.8" hidden="false" customHeight="false" outlineLevel="0" collapsed="false">
      <c r="A36" s="39" t="s">
        <v>1965</v>
      </c>
      <c r="B36" s="39" t="s">
        <v>1966</v>
      </c>
      <c r="C36" s="0" t="n">
        <v>51146.0798352773</v>
      </c>
      <c r="D36" s="0" t="str">
        <f aca="false">CONCATENATE(LEFT(A36,2), MID(A36,5,2))</f>
        <v>0607</v>
      </c>
    </row>
    <row r="37" customFormat="false" ht="15.8" hidden="false" customHeight="false" outlineLevel="0" collapsed="false">
      <c r="A37" s="39" t="s">
        <v>1936</v>
      </c>
      <c r="B37" s="39" t="s">
        <v>1967</v>
      </c>
      <c r="C37" s="0" t="n">
        <v>57584.8413877988</v>
      </c>
      <c r="D37" s="0" t="str">
        <f aca="false">CONCATENATE(LEFT(A37,2), MID(A37,5,2))</f>
        <v>0406</v>
      </c>
    </row>
    <row r="38" customFormat="false" ht="15.8" hidden="false" customHeight="false" outlineLevel="0" collapsed="false">
      <c r="A38" s="39" t="s">
        <v>1965</v>
      </c>
      <c r="B38" s="39" t="s">
        <v>1968</v>
      </c>
      <c r="C38" s="0" t="n">
        <v>3485.52365097535</v>
      </c>
      <c r="D38" s="0" t="str">
        <f aca="false">CONCATENATE(LEFT(A38,2), MID(A38,5,2))</f>
        <v>0607</v>
      </c>
    </row>
    <row r="39" customFormat="false" ht="15.8" hidden="false" customHeight="false" outlineLevel="0" collapsed="false">
      <c r="A39" s="39" t="s">
        <v>1969</v>
      </c>
      <c r="B39" s="39" t="s">
        <v>1970</v>
      </c>
      <c r="C39" s="0" t="n">
        <v>536159.363941767</v>
      </c>
      <c r="D39" s="0" t="str">
        <f aca="false">CONCATENATE(LEFT(A39,2), MID(A39,5,2))</f>
        <v>0411</v>
      </c>
    </row>
    <row r="40" customFormat="false" ht="15.8" hidden="false" customHeight="false" outlineLevel="0" collapsed="false">
      <c r="A40" s="39" t="s">
        <v>1971</v>
      </c>
      <c r="B40" s="39" t="s">
        <v>1972</v>
      </c>
      <c r="C40" s="0" t="n">
        <v>1474147.91380818</v>
      </c>
      <c r="D40" s="0" t="str">
        <f aca="false">CONCATENATE(LEFT(A40,2), MID(A40,5,2))</f>
        <v>0411</v>
      </c>
    </row>
    <row r="41" customFormat="false" ht="15.8" hidden="false" customHeight="false" outlineLevel="0" collapsed="false">
      <c r="A41" s="39" t="s">
        <v>1969</v>
      </c>
      <c r="B41" s="39" t="s">
        <v>1973</v>
      </c>
      <c r="C41" s="0" t="n">
        <v>457504.928567382</v>
      </c>
      <c r="D41" s="0" t="str">
        <f aca="false">CONCATENATE(LEFT(A41,2), MID(A41,5,2))</f>
        <v>0411</v>
      </c>
    </row>
    <row r="42" customFormat="false" ht="15.8" hidden="false" customHeight="false" outlineLevel="0" collapsed="false">
      <c r="A42" s="39" t="s">
        <v>1969</v>
      </c>
      <c r="B42" s="39" t="s">
        <v>1974</v>
      </c>
      <c r="C42" s="0" t="n">
        <v>49981.5360328288</v>
      </c>
      <c r="D42" s="0" t="str">
        <f aca="false">CONCATENATE(LEFT(A42,2), MID(A42,5,2))</f>
        <v>0411</v>
      </c>
    </row>
    <row r="43" customFormat="false" ht="15.8" hidden="false" customHeight="false" outlineLevel="0" collapsed="false">
      <c r="A43" s="39" t="s">
        <v>1971</v>
      </c>
      <c r="B43" s="39" t="s">
        <v>1975</v>
      </c>
      <c r="C43" s="0" t="n">
        <v>19159.4796938135</v>
      </c>
      <c r="D43" s="0" t="str">
        <f aca="false">CONCATENATE(LEFT(A43,2), MID(A43,5,2))</f>
        <v>0411</v>
      </c>
    </row>
    <row r="44" customFormat="false" ht="15.8" hidden="false" customHeight="false" outlineLevel="0" collapsed="false">
      <c r="A44" s="39" t="s">
        <v>1971</v>
      </c>
      <c r="B44" s="39" t="s">
        <v>1976</v>
      </c>
      <c r="C44" s="0" t="n">
        <v>35955.6655493912</v>
      </c>
      <c r="D44" s="0" t="str">
        <f aca="false">CONCATENATE(LEFT(A44,2), MID(A44,5,2))</f>
        <v>0411</v>
      </c>
    </row>
    <row r="45" customFormat="false" ht="15.8" hidden="false" customHeight="false" outlineLevel="0" collapsed="false">
      <c r="A45" s="39" t="s">
        <v>1971</v>
      </c>
      <c r="B45" s="39" t="s">
        <v>1977</v>
      </c>
      <c r="C45" s="0" t="n">
        <v>43215.7380119279</v>
      </c>
      <c r="D45" s="0" t="str">
        <f aca="false">CONCATENATE(LEFT(A45,2), MID(A45,5,2))</f>
        <v>0411</v>
      </c>
    </row>
    <row r="46" customFormat="false" ht="15.8" hidden="false" customHeight="false" outlineLevel="0" collapsed="false">
      <c r="A46" s="39" t="s">
        <v>1978</v>
      </c>
      <c r="B46" s="39" t="s">
        <v>1979</v>
      </c>
      <c r="C46" s="0" t="n">
        <v>38222.5137215202</v>
      </c>
      <c r="D46" s="0" t="str">
        <f aca="false">CONCATENATE(LEFT(A46,2), MID(A46,5,2))</f>
        <v>0410</v>
      </c>
    </row>
    <row r="47" customFormat="false" ht="15.8" hidden="false" customHeight="false" outlineLevel="0" collapsed="false">
      <c r="A47" s="39" t="s">
        <v>1969</v>
      </c>
      <c r="B47" s="39" t="s">
        <v>1980</v>
      </c>
      <c r="C47" s="0" t="n">
        <v>168953.904534458</v>
      </c>
      <c r="D47" s="0" t="str">
        <f aca="false">CONCATENATE(LEFT(A47,2), MID(A47,5,2))</f>
        <v>0411</v>
      </c>
    </row>
    <row r="48" customFormat="false" ht="15.8" hidden="false" customHeight="false" outlineLevel="0" collapsed="false">
      <c r="A48" s="39" t="s">
        <v>1981</v>
      </c>
      <c r="B48" s="39" t="s">
        <v>1982</v>
      </c>
      <c r="C48" s="0" t="n">
        <v>299606.05645049</v>
      </c>
      <c r="D48" s="0" t="str">
        <f aca="false">CONCATENATE(LEFT(A48,2), MID(A48,5,2))</f>
        <v>0309</v>
      </c>
    </row>
    <row r="49" customFormat="false" ht="15.8" hidden="false" customHeight="false" outlineLevel="0" collapsed="false">
      <c r="A49" s="39" t="s">
        <v>1978</v>
      </c>
      <c r="B49" s="39" t="s">
        <v>1983</v>
      </c>
      <c r="C49" s="0" t="n">
        <v>767823.070378515</v>
      </c>
      <c r="D49" s="0" t="str">
        <f aca="false">CONCATENATE(LEFT(A49,2), MID(A49,5,2))</f>
        <v>0410</v>
      </c>
    </row>
    <row r="50" customFormat="false" ht="15.8" hidden="false" customHeight="false" outlineLevel="0" collapsed="false">
      <c r="A50" s="39" t="s">
        <v>1984</v>
      </c>
      <c r="B50" s="39" t="s">
        <v>1985</v>
      </c>
      <c r="C50" s="0" t="n">
        <v>208466.432894152</v>
      </c>
      <c r="D50" s="0" t="str">
        <f aca="false">CONCATENATE(LEFT(A50,2), MID(A50,5,2))</f>
        <v>0408</v>
      </c>
    </row>
    <row r="51" customFormat="false" ht="15.8" hidden="false" customHeight="false" outlineLevel="0" collapsed="false">
      <c r="A51" s="39" t="s">
        <v>1981</v>
      </c>
      <c r="B51" s="39" t="s">
        <v>1986</v>
      </c>
      <c r="C51" s="0" t="n">
        <v>47957.2401846662</v>
      </c>
      <c r="D51" s="0" t="str">
        <f aca="false">CONCATENATE(LEFT(A51,2), MID(A51,5,2))</f>
        <v>0309</v>
      </c>
    </row>
    <row r="52" customFormat="false" ht="15.8" hidden="false" customHeight="false" outlineLevel="0" collapsed="false">
      <c r="A52" s="39" t="s">
        <v>1987</v>
      </c>
      <c r="B52" s="39" t="s">
        <v>1988</v>
      </c>
      <c r="C52" s="0" t="n">
        <v>1432914.16837648</v>
      </c>
      <c r="D52" s="0" t="str">
        <f aca="false">CONCATENATE(LEFT(A52,2), MID(A52,5,2))</f>
        <v>0513</v>
      </c>
    </row>
    <row r="53" customFormat="false" ht="15.8" hidden="false" customHeight="false" outlineLevel="0" collapsed="false">
      <c r="A53" s="39" t="s">
        <v>1989</v>
      </c>
      <c r="B53" s="39" t="s">
        <v>1990</v>
      </c>
      <c r="C53" s="0" t="n">
        <v>326700</v>
      </c>
      <c r="D53" s="0" t="str">
        <f aca="false">CONCATENATE(LEFT(A53,2), MID(A53,5,2))</f>
        <v>0312</v>
      </c>
    </row>
    <row r="54" customFormat="false" ht="15.8" hidden="false" customHeight="false" outlineLevel="0" collapsed="false">
      <c r="A54" s="39" t="s">
        <v>1991</v>
      </c>
      <c r="B54" s="39" t="s">
        <v>1992</v>
      </c>
      <c r="C54" s="0" t="n">
        <v>1084083.98478835</v>
      </c>
      <c r="D54" s="0" t="str">
        <f aca="false">CONCATENATE(LEFT(A54,2), MID(A54,5,2))</f>
        <v>0513</v>
      </c>
    </row>
    <row r="55" customFormat="false" ht="15.8" hidden="false" customHeight="false" outlineLevel="0" collapsed="false">
      <c r="A55" s="39" t="s">
        <v>1991</v>
      </c>
      <c r="B55" s="39" t="s">
        <v>1993</v>
      </c>
      <c r="C55" s="0" t="n">
        <v>35408.0833333333</v>
      </c>
      <c r="D55" s="0" t="str">
        <f aca="false">CONCATENATE(LEFT(A55,2), MID(A55,5,2))</f>
        <v>0513</v>
      </c>
    </row>
    <row r="56" customFormat="false" ht="15.8" hidden="false" customHeight="false" outlineLevel="0" collapsed="false">
      <c r="A56" s="39" t="s">
        <v>1994</v>
      </c>
      <c r="B56" s="39" t="s">
        <v>1995</v>
      </c>
      <c r="C56" s="0" t="n">
        <v>20004.9555741265</v>
      </c>
      <c r="D56" s="0" t="str">
        <f aca="false">CONCATENATE(LEFT(A56,2), MID(A56,5,2))</f>
        <v>0513</v>
      </c>
    </row>
    <row r="57" customFormat="false" ht="15.8" hidden="false" customHeight="false" outlineLevel="0" collapsed="false">
      <c r="A57" s="39" t="s">
        <v>1994</v>
      </c>
      <c r="B57" s="39" t="s">
        <v>1996</v>
      </c>
      <c r="C57" s="0" t="n">
        <v>166346.073765396</v>
      </c>
      <c r="D57" s="0" t="str">
        <f aca="false">CONCATENATE(LEFT(A57,2), MID(A57,5,2))</f>
        <v>0513</v>
      </c>
    </row>
    <row r="58" customFormat="false" ht="15.8" hidden="false" customHeight="false" outlineLevel="0" collapsed="false">
      <c r="A58" s="39" t="s">
        <v>1994</v>
      </c>
      <c r="B58" s="39" t="s">
        <v>1997</v>
      </c>
      <c r="C58" s="0" t="n">
        <v>343570.417335946</v>
      </c>
      <c r="D58" s="0" t="str">
        <f aca="false">CONCATENATE(LEFT(A58,2), MID(A58,5,2))</f>
        <v>0513</v>
      </c>
    </row>
    <row r="59" customFormat="false" ht="15.8" hidden="false" customHeight="false" outlineLevel="0" collapsed="false">
      <c r="A59" s="39" t="s">
        <v>1998</v>
      </c>
      <c r="B59" s="39" t="s">
        <v>1999</v>
      </c>
      <c r="C59" s="0" t="n">
        <v>7578.75</v>
      </c>
      <c r="D59" s="0" t="str">
        <f aca="false">CONCATENATE(LEFT(A59,2), MID(A59,5,2))</f>
        <v>0216</v>
      </c>
    </row>
    <row r="60" customFormat="false" ht="15.8" hidden="false" customHeight="false" outlineLevel="0" collapsed="false">
      <c r="A60" s="39" t="s">
        <v>2000</v>
      </c>
      <c r="B60" s="39" t="s">
        <v>2001</v>
      </c>
      <c r="C60" s="0" t="n">
        <v>3481.06116470291</v>
      </c>
      <c r="D60" s="0" t="str">
        <f aca="false">CONCATENATE(LEFT(A60,2), MID(A60,5,2))</f>
        <v>0315</v>
      </c>
    </row>
    <row r="61" customFormat="false" ht="15.8" hidden="false" customHeight="false" outlineLevel="0" collapsed="false">
      <c r="A61" s="39" t="s">
        <v>1998</v>
      </c>
      <c r="B61" s="39" t="s">
        <v>2002</v>
      </c>
      <c r="C61" s="0" t="n">
        <v>7106.25</v>
      </c>
      <c r="D61" s="0" t="str">
        <f aca="false">CONCATENATE(LEFT(A61,2), MID(A61,5,2))</f>
        <v>0216</v>
      </c>
    </row>
    <row r="62" customFormat="false" ht="15.8" hidden="false" customHeight="false" outlineLevel="0" collapsed="false">
      <c r="A62" s="39" t="s">
        <v>1998</v>
      </c>
      <c r="B62" s="39" t="s">
        <v>2003</v>
      </c>
      <c r="C62" s="0" t="n">
        <v>29893.75</v>
      </c>
      <c r="D62" s="0" t="str">
        <f aca="false">CONCATENATE(LEFT(A62,2), MID(A62,5,2))</f>
        <v>0216</v>
      </c>
    </row>
    <row r="63" customFormat="false" ht="15.8" hidden="false" customHeight="false" outlineLevel="0" collapsed="false">
      <c r="A63" s="39" t="s">
        <v>2000</v>
      </c>
      <c r="B63" s="39" t="s">
        <v>2004</v>
      </c>
      <c r="C63" s="0" t="n">
        <v>6780.5925478809</v>
      </c>
      <c r="D63" s="0" t="str">
        <f aca="false">CONCATENATE(LEFT(A63,2), MID(A63,5,2))</f>
        <v>0315</v>
      </c>
    </row>
    <row r="64" customFormat="false" ht="15.8" hidden="false" customHeight="false" outlineLevel="0" collapsed="false">
      <c r="A64" s="39" t="s">
        <v>1998</v>
      </c>
      <c r="B64" s="39" t="s">
        <v>2005</v>
      </c>
      <c r="C64" s="0" t="n">
        <v>93412.5</v>
      </c>
      <c r="D64" s="0" t="str">
        <f aca="false">CONCATENATE(LEFT(A64,2), MID(A64,5,2))</f>
        <v>0216</v>
      </c>
    </row>
    <row r="65" customFormat="false" ht="15.8" hidden="false" customHeight="false" outlineLevel="0" collapsed="false">
      <c r="A65" s="39" t="s">
        <v>1998</v>
      </c>
      <c r="B65" s="39" t="s">
        <v>2006</v>
      </c>
      <c r="C65" s="0" t="n">
        <v>2097.5</v>
      </c>
      <c r="D65" s="0" t="str">
        <f aca="false">CONCATENATE(LEFT(A65,2), MID(A65,5,2))</f>
        <v>0216</v>
      </c>
    </row>
    <row r="66" customFormat="false" ht="15.8" hidden="false" customHeight="false" outlineLevel="0" collapsed="false">
      <c r="A66" s="39" t="s">
        <v>1998</v>
      </c>
      <c r="B66" s="39" t="s">
        <v>2007</v>
      </c>
      <c r="C66" s="0" t="n">
        <v>18946.875</v>
      </c>
      <c r="D66" s="0" t="str">
        <f aca="false">CONCATENATE(LEFT(A66,2), MID(A66,5,2))</f>
        <v>0216</v>
      </c>
    </row>
    <row r="67" customFormat="false" ht="15.8" hidden="false" customHeight="false" outlineLevel="0" collapsed="false">
      <c r="A67" s="39" t="s">
        <v>1998</v>
      </c>
      <c r="B67" s="39" t="s">
        <v>2008</v>
      </c>
      <c r="C67" s="0" t="n">
        <v>32925</v>
      </c>
      <c r="D67" s="0" t="str">
        <f aca="false">CONCATENATE(LEFT(A67,2), MID(A67,5,2))</f>
        <v>0216</v>
      </c>
    </row>
    <row r="68" customFormat="false" ht="15.8" hidden="false" customHeight="false" outlineLevel="0" collapsed="false">
      <c r="A68" s="39" t="s">
        <v>2000</v>
      </c>
      <c r="B68" s="39" t="s">
        <v>2009</v>
      </c>
      <c r="C68" s="0" t="n">
        <v>11585.4025542536</v>
      </c>
      <c r="D68" s="0" t="str">
        <f aca="false">CONCATENATE(LEFT(A68,2), MID(A68,5,2))</f>
        <v>0315</v>
      </c>
    </row>
    <row r="69" customFormat="false" ht="15.8" hidden="false" customHeight="false" outlineLevel="0" collapsed="false">
      <c r="A69" s="39" t="s">
        <v>1998</v>
      </c>
      <c r="B69" s="39" t="s">
        <v>2010</v>
      </c>
      <c r="C69" s="0" t="n">
        <v>17765.625</v>
      </c>
      <c r="D69" s="0" t="str">
        <f aca="false">CONCATENATE(LEFT(A69,2), MID(A69,5,2))</f>
        <v>0216</v>
      </c>
    </row>
    <row r="70" customFormat="false" ht="15.8" hidden="false" customHeight="false" outlineLevel="0" collapsed="false">
      <c r="A70" s="39" t="s">
        <v>1998</v>
      </c>
      <c r="B70" s="39" t="s">
        <v>2011</v>
      </c>
      <c r="C70" s="0" t="n">
        <v>61218.75</v>
      </c>
      <c r="D70" s="0" t="str">
        <f aca="false">CONCATENATE(LEFT(A70,2), MID(A70,5,2))</f>
        <v>0216</v>
      </c>
    </row>
    <row r="71" customFormat="false" ht="15.8" hidden="false" customHeight="false" outlineLevel="0" collapsed="false">
      <c r="A71" s="39" t="s">
        <v>2012</v>
      </c>
      <c r="B71" s="39" t="s">
        <v>2013</v>
      </c>
      <c r="C71" s="0" t="n">
        <v>42476.9500759714</v>
      </c>
      <c r="D71" s="0" t="str">
        <f aca="false">CONCATENATE(LEFT(A71,2), MID(A71,5,2))</f>
        <v>0614</v>
      </c>
    </row>
    <row r="72" customFormat="false" ht="15.8" hidden="false" customHeight="false" outlineLevel="0" collapsed="false">
      <c r="A72" s="39" t="s">
        <v>2014</v>
      </c>
      <c r="B72" s="39" t="s">
        <v>2015</v>
      </c>
      <c r="C72" s="0" t="n">
        <v>147307.764015807</v>
      </c>
      <c r="D72" s="0" t="str">
        <f aca="false">CONCATENATE(LEFT(A72,2), MID(A72,5,2))</f>
        <v>0614</v>
      </c>
    </row>
    <row r="73" customFormat="false" ht="15.8" hidden="false" customHeight="false" outlineLevel="0" collapsed="false">
      <c r="A73" s="39" t="s">
        <v>2014</v>
      </c>
      <c r="B73" s="39" t="s">
        <v>2016</v>
      </c>
      <c r="C73" s="0" t="n">
        <v>84580.7883234518</v>
      </c>
      <c r="D73" s="0" t="str">
        <f aca="false">CONCATENATE(LEFT(A73,2), MID(A73,5,2))</f>
        <v>0614</v>
      </c>
    </row>
    <row r="74" customFormat="false" ht="15.8" hidden="false" customHeight="false" outlineLevel="0" collapsed="false">
      <c r="A74" s="39" t="s">
        <v>2017</v>
      </c>
      <c r="B74" s="39" t="s">
        <v>2018</v>
      </c>
      <c r="C74" s="0" t="n">
        <v>736500.126171357</v>
      </c>
      <c r="D74" s="0" t="str">
        <f aca="false">CONCATENATE(LEFT(A74,2), MID(A74,5,2))</f>
        <v>0317</v>
      </c>
    </row>
    <row r="75" customFormat="false" ht="15.8" hidden="false" customHeight="false" outlineLevel="0" collapsed="false">
      <c r="A75" s="39" t="s">
        <v>2017</v>
      </c>
      <c r="B75" s="39" t="s">
        <v>2019</v>
      </c>
      <c r="C75" s="0" t="n">
        <v>2962737.84399045</v>
      </c>
      <c r="D75" s="0" t="str">
        <f aca="false">CONCATENATE(LEFT(A75,2), MID(A75,5,2))</f>
        <v>0317</v>
      </c>
    </row>
    <row r="76" customFormat="false" ht="15.8" hidden="false" customHeight="false" outlineLevel="0" collapsed="false">
      <c r="A76" s="39" t="s">
        <v>2017</v>
      </c>
      <c r="B76" s="39" t="s">
        <v>2020</v>
      </c>
      <c r="C76" s="0" t="n">
        <v>1746160.71629964</v>
      </c>
      <c r="D76" s="0" t="str">
        <f aca="false">CONCATENATE(LEFT(A76,2), MID(A76,5,2))</f>
        <v>0317</v>
      </c>
    </row>
    <row r="77" customFormat="false" ht="15.8" hidden="false" customHeight="false" outlineLevel="0" collapsed="false">
      <c r="A77" s="39" t="s">
        <v>2017</v>
      </c>
      <c r="B77" s="39" t="s">
        <v>2021</v>
      </c>
      <c r="C77" s="0" t="n">
        <v>2341131.22008404</v>
      </c>
      <c r="D77" s="0" t="str">
        <f aca="false">CONCATENATE(LEFT(A77,2), MID(A77,5,2))</f>
        <v>0317</v>
      </c>
    </row>
    <row r="78" customFormat="false" ht="15.8" hidden="false" customHeight="false" outlineLevel="0" collapsed="false">
      <c r="A78" s="39" t="s">
        <v>2017</v>
      </c>
      <c r="B78" s="39" t="s">
        <v>2022</v>
      </c>
      <c r="C78" s="0" t="n">
        <v>158173.319954364</v>
      </c>
      <c r="D78" s="0" t="str">
        <f aca="false">CONCATENATE(LEFT(A78,2), MID(A78,5,2))</f>
        <v>0317</v>
      </c>
    </row>
    <row r="79" customFormat="false" ht="15.8" hidden="false" customHeight="false" outlineLevel="0" collapsed="false">
      <c r="A79" s="39" t="s">
        <v>2017</v>
      </c>
      <c r="B79" s="39" t="s">
        <v>2023</v>
      </c>
      <c r="C79" s="0" t="n">
        <v>79480.014484091</v>
      </c>
      <c r="D79" s="0" t="str">
        <f aca="false">CONCATENATE(LEFT(A79,2), MID(A79,5,2))</f>
        <v>0317</v>
      </c>
    </row>
    <row r="80" customFormat="false" ht="15.8" hidden="false" customHeight="false" outlineLevel="0" collapsed="false">
      <c r="A80" s="39" t="s">
        <v>2017</v>
      </c>
      <c r="B80" s="39" t="s">
        <v>2024</v>
      </c>
      <c r="C80" s="0" t="n">
        <v>286184.642955668</v>
      </c>
      <c r="D80" s="0" t="str">
        <f aca="false">CONCATENATE(LEFT(A80,2), MID(A80,5,2))</f>
        <v>0317</v>
      </c>
    </row>
    <row r="81" customFormat="false" ht="15.8" hidden="false" customHeight="false" outlineLevel="0" collapsed="false">
      <c r="A81" s="39" t="s">
        <v>2025</v>
      </c>
      <c r="B81" s="39" t="s">
        <v>2026</v>
      </c>
      <c r="C81" s="0" t="n">
        <v>271643.117250483</v>
      </c>
      <c r="D81" s="0" t="str">
        <f aca="false">CONCATENATE(LEFT(A81,2), MID(A81,5,2))</f>
        <v>0319</v>
      </c>
    </row>
    <row r="82" customFormat="false" ht="15.8" hidden="false" customHeight="false" outlineLevel="0" collapsed="false">
      <c r="A82" s="39" t="s">
        <v>2027</v>
      </c>
      <c r="B82" s="39" t="s">
        <v>2028</v>
      </c>
      <c r="C82" s="0" t="n">
        <v>85700.587253355</v>
      </c>
      <c r="D82" s="0" t="str">
        <f aca="false">CONCATENATE(LEFT(A82,2), MID(A82,5,2))</f>
        <v>0221</v>
      </c>
    </row>
    <row r="83" customFormat="false" ht="15.8" hidden="false" customHeight="false" outlineLevel="0" collapsed="false">
      <c r="A83" s="39" t="s">
        <v>2025</v>
      </c>
      <c r="B83" s="39" t="s">
        <v>2029</v>
      </c>
      <c r="C83" s="0" t="n">
        <v>1016969.740188</v>
      </c>
      <c r="D83" s="0" t="str">
        <f aca="false">CONCATENATE(LEFT(A83,2), MID(A83,5,2))</f>
        <v>0319</v>
      </c>
    </row>
    <row r="84" customFormat="false" ht="15.8" hidden="false" customHeight="false" outlineLevel="0" collapsed="false">
      <c r="A84" s="39" t="s">
        <v>2030</v>
      </c>
      <c r="B84" s="39" t="s">
        <v>2031</v>
      </c>
      <c r="C84" s="0" t="n">
        <v>17039.9977815047</v>
      </c>
      <c r="D84" s="0" t="str">
        <f aca="false">CONCATENATE(LEFT(A84,2), MID(A84,5,2))</f>
        <v>0220</v>
      </c>
    </row>
    <row r="85" customFormat="false" ht="15.8" hidden="false" customHeight="false" outlineLevel="0" collapsed="false">
      <c r="A85" s="39" t="s">
        <v>2025</v>
      </c>
      <c r="B85" s="39" t="s">
        <v>2032</v>
      </c>
      <c r="C85" s="0" t="n">
        <v>604962.98170825</v>
      </c>
      <c r="D85" s="0" t="str">
        <f aca="false">CONCATENATE(LEFT(A85,2), MID(A85,5,2))</f>
        <v>0319</v>
      </c>
    </row>
    <row r="86" customFormat="false" ht="15.8" hidden="false" customHeight="false" outlineLevel="0" collapsed="false">
      <c r="A86" s="39" t="s">
        <v>2027</v>
      </c>
      <c r="B86" s="39" t="s">
        <v>2033</v>
      </c>
      <c r="C86" s="0" t="n">
        <v>6112.92506897926</v>
      </c>
      <c r="D86" s="0" t="str">
        <f aca="false">CONCATENATE(LEFT(A86,2), MID(A86,5,2))</f>
        <v>0221</v>
      </c>
    </row>
    <row r="87" customFormat="false" ht="15.8" hidden="false" customHeight="false" outlineLevel="0" collapsed="false">
      <c r="A87" s="39" t="s">
        <v>2030</v>
      </c>
      <c r="B87" s="39" t="s">
        <v>2034</v>
      </c>
      <c r="C87" s="0" t="n">
        <v>18054.0435716008</v>
      </c>
      <c r="D87" s="0" t="str">
        <f aca="false">CONCATENATE(LEFT(A87,2), MID(A87,5,2))</f>
        <v>0220</v>
      </c>
    </row>
    <row r="88" customFormat="false" ht="15.8" hidden="false" customHeight="false" outlineLevel="0" collapsed="false">
      <c r="A88" s="39" t="s">
        <v>2027</v>
      </c>
      <c r="B88" s="39" t="s">
        <v>2035</v>
      </c>
      <c r="C88" s="0" t="n">
        <v>19272.7022432468</v>
      </c>
      <c r="D88" s="0" t="str">
        <f aca="false">CONCATENATE(LEFT(A88,2), MID(A88,5,2))</f>
        <v>0221</v>
      </c>
    </row>
    <row r="89" customFormat="false" ht="15.8" hidden="false" customHeight="false" outlineLevel="0" collapsed="false">
      <c r="A89" s="39" t="s">
        <v>2030</v>
      </c>
      <c r="B89" s="39" t="s">
        <v>2036</v>
      </c>
      <c r="C89" s="0" t="n">
        <v>25831.1643153197</v>
      </c>
      <c r="D89" s="0" t="str">
        <f aca="false">CONCATENATE(LEFT(A89,2), MID(A89,5,2))</f>
        <v>0220</v>
      </c>
    </row>
    <row r="90" customFormat="false" ht="15.8" hidden="false" customHeight="false" outlineLevel="0" collapsed="false">
      <c r="A90" s="39" t="s">
        <v>2025</v>
      </c>
      <c r="B90" s="39" t="s">
        <v>2037</v>
      </c>
      <c r="C90" s="0" t="n">
        <v>135480.476607981</v>
      </c>
      <c r="D90" s="0" t="str">
        <f aca="false">CONCATENATE(LEFT(A90,2), MID(A90,5,2))</f>
        <v>0319</v>
      </c>
    </row>
    <row r="91" customFormat="false" ht="15.8" hidden="false" customHeight="false" outlineLevel="0" collapsed="false">
      <c r="A91" s="39" t="s">
        <v>2038</v>
      </c>
      <c r="B91" s="39" t="s">
        <v>2039</v>
      </c>
      <c r="C91" s="0" t="n">
        <v>131010.953214541</v>
      </c>
      <c r="D91" s="0" t="str">
        <f aca="false">CONCATENATE(LEFT(A91,2), MID(A91,5,2))</f>
        <v>0326</v>
      </c>
    </row>
    <row r="92" customFormat="false" ht="15.8" hidden="false" customHeight="false" outlineLevel="0" collapsed="false">
      <c r="A92" s="39" t="s">
        <v>2040</v>
      </c>
      <c r="B92" s="39" t="s">
        <v>2041</v>
      </c>
      <c r="C92" s="0" t="n">
        <v>29290.9506529321</v>
      </c>
      <c r="D92" s="0" t="str">
        <f aca="false">CONCATENATE(LEFT(A92,2), MID(A92,5,2))</f>
        <v>0223</v>
      </c>
    </row>
    <row r="93" customFormat="false" ht="15.8" hidden="false" customHeight="false" outlineLevel="0" collapsed="false">
      <c r="A93" s="39" t="s">
        <v>2042</v>
      </c>
      <c r="B93" s="39" t="s">
        <v>2043</v>
      </c>
      <c r="C93" s="0" t="n">
        <v>51706.785458749</v>
      </c>
      <c r="D93" s="0" t="str">
        <f aca="false">CONCATENATE(LEFT(A93,2), MID(A93,5,2))</f>
        <v>0326</v>
      </c>
    </row>
    <row r="94" customFormat="false" ht="15.8" hidden="false" customHeight="false" outlineLevel="0" collapsed="false">
      <c r="A94" s="39" t="s">
        <v>2038</v>
      </c>
      <c r="B94" s="39" t="s">
        <v>2044</v>
      </c>
      <c r="C94" s="0" t="n">
        <v>17970.4723636229</v>
      </c>
      <c r="D94" s="0" t="str">
        <f aca="false">CONCATENATE(LEFT(A94,2), MID(A94,5,2))</f>
        <v>0326</v>
      </c>
    </row>
    <row r="95" customFormat="false" ht="15.8" hidden="false" customHeight="false" outlineLevel="0" collapsed="false">
      <c r="A95" s="39" t="s">
        <v>2038</v>
      </c>
      <c r="B95" s="39" t="s">
        <v>2045</v>
      </c>
      <c r="C95" s="0" t="n">
        <v>77112.1197559678</v>
      </c>
      <c r="D95" s="0" t="str">
        <f aca="false">CONCATENATE(LEFT(A95,2), MID(A95,5,2))</f>
        <v>0326</v>
      </c>
    </row>
    <row r="96" customFormat="false" ht="15.8" hidden="false" customHeight="false" outlineLevel="0" collapsed="false">
      <c r="A96" s="39" t="s">
        <v>2042</v>
      </c>
      <c r="B96" s="39" t="s">
        <v>2046</v>
      </c>
      <c r="C96" s="0" t="n">
        <v>254164.984291011</v>
      </c>
      <c r="D96" s="0" t="str">
        <f aca="false">CONCATENATE(LEFT(A96,2), MID(A96,5,2))</f>
        <v>0326</v>
      </c>
    </row>
    <row r="97" customFormat="false" ht="15.8" hidden="false" customHeight="false" outlineLevel="0" collapsed="false">
      <c r="A97" s="39" t="s">
        <v>2047</v>
      </c>
      <c r="B97" s="39" t="s">
        <v>2048</v>
      </c>
      <c r="C97" s="0" t="n">
        <v>26130.6656170261</v>
      </c>
      <c r="D97" s="0" t="str">
        <f aca="false">CONCATENATE(LEFT(A97,2), MID(A97,5,2))</f>
        <v>0222</v>
      </c>
    </row>
    <row r="98" customFormat="false" ht="15.8" hidden="false" customHeight="false" outlineLevel="0" collapsed="false">
      <c r="A98" s="39" t="s">
        <v>2038</v>
      </c>
      <c r="B98" s="39" t="s">
        <v>2049</v>
      </c>
      <c r="C98" s="0" t="n">
        <v>5279.96575457157</v>
      </c>
      <c r="D98" s="0" t="str">
        <f aca="false">CONCATENATE(LEFT(A98,2), MID(A98,5,2))</f>
        <v>0326</v>
      </c>
    </row>
    <row r="99" customFormat="false" ht="15.8" hidden="false" customHeight="false" outlineLevel="0" collapsed="false">
      <c r="A99" s="39" t="s">
        <v>2042</v>
      </c>
      <c r="B99" s="39" t="s">
        <v>2050</v>
      </c>
      <c r="C99" s="0" t="n">
        <v>14859.859276748</v>
      </c>
      <c r="D99" s="0" t="str">
        <f aca="false">CONCATENATE(LEFT(A99,2), MID(A99,5,2))</f>
        <v>0326</v>
      </c>
    </row>
    <row r="100" customFormat="false" ht="15.8" hidden="false" customHeight="false" outlineLevel="0" collapsed="false">
      <c r="A100" s="39" t="s">
        <v>2038</v>
      </c>
      <c r="B100" s="39" t="s">
        <v>2051</v>
      </c>
      <c r="C100" s="0" t="n">
        <v>33301.5675220308</v>
      </c>
      <c r="D100" s="0" t="str">
        <f aca="false">CONCATENATE(LEFT(A100,2), MID(A100,5,2))</f>
        <v>0326</v>
      </c>
    </row>
    <row r="101" customFormat="false" ht="15.8" hidden="false" customHeight="false" outlineLevel="0" collapsed="false">
      <c r="A101" s="39" t="s">
        <v>2047</v>
      </c>
      <c r="B101" s="39" t="s">
        <v>2052</v>
      </c>
      <c r="C101" s="0" t="n">
        <v>30872.3125174629</v>
      </c>
      <c r="D101" s="0" t="str">
        <f aca="false">CONCATENATE(LEFT(A101,2), MID(A101,5,2))</f>
        <v>0222</v>
      </c>
    </row>
    <row r="102" customFormat="false" ht="15.8" hidden="false" customHeight="false" outlineLevel="0" collapsed="false">
      <c r="A102" s="39" t="s">
        <v>2038</v>
      </c>
      <c r="B102" s="39" t="s">
        <v>2053</v>
      </c>
      <c r="C102" s="0" t="n">
        <v>11098.7998155308</v>
      </c>
      <c r="D102" s="0" t="str">
        <f aca="false">CONCATENATE(LEFT(A102,2), MID(A102,5,2))</f>
        <v>0326</v>
      </c>
    </row>
    <row r="103" customFormat="false" ht="15.8" hidden="false" customHeight="false" outlineLevel="0" collapsed="false">
      <c r="A103" s="39" t="s">
        <v>2038</v>
      </c>
      <c r="B103" s="39" t="s">
        <v>2054</v>
      </c>
      <c r="C103" s="0" t="n">
        <v>3667.60504897618</v>
      </c>
      <c r="D103" s="0" t="str">
        <f aca="false">CONCATENATE(LEFT(A103,2), MID(A103,5,2))</f>
        <v>0326</v>
      </c>
    </row>
    <row r="104" customFormat="false" ht="15.8" hidden="false" customHeight="false" outlineLevel="0" collapsed="false">
      <c r="A104" s="39" t="s">
        <v>2047</v>
      </c>
      <c r="B104" s="39" t="s">
        <v>2055</v>
      </c>
      <c r="C104" s="0" t="n">
        <v>170201.913252934</v>
      </c>
      <c r="D104" s="0" t="str">
        <f aca="false">CONCATENATE(LEFT(A104,2), MID(A104,5,2))</f>
        <v>0222</v>
      </c>
    </row>
    <row r="105" customFormat="false" ht="15.8" hidden="false" customHeight="false" outlineLevel="0" collapsed="false">
      <c r="A105" s="39" t="s">
        <v>2040</v>
      </c>
      <c r="B105" s="39" t="s">
        <v>2056</v>
      </c>
      <c r="C105" s="0" t="n">
        <v>5310.73417959541</v>
      </c>
      <c r="D105" s="0" t="str">
        <f aca="false">CONCATENATE(LEFT(A105,2), MID(A105,5,2))</f>
        <v>0223</v>
      </c>
    </row>
    <row r="106" customFormat="false" ht="15.8" hidden="false" customHeight="false" outlineLevel="0" collapsed="false">
      <c r="A106" s="39" t="s">
        <v>2040</v>
      </c>
      <c r="B106" s="39" t="s">
        <v>2057</v>
      </c>
      <c r="C106" s="0" t="n">
        <v>158536.0389879</v>
      </c>
      <c r="D106" s="0" t="str">
        <f aca="false">CONCATENATE(LEFT(A106,2), MID(A106,5,2))</f>
        <v>0223</v>
      </c>
    </row>
    <row r="107" customFormat="false" ht="15.8" hidden="false" customHeight="false" outlineLevel="0" collapsed="false">
      <c r="A107" s="39" t="s">
        <v>2040</v>
      </c>
      <c r="B107" s="39" t="s">
        <v>2058</v>
      </c>
      <c r="C107" s="0" t="n">
        <v>73970.1589578253</v>
      </c>
      <c r="D107" s="0" t="str">
        <f aca="false">CONCATENATE(LEFT(A107,2), MID(A107,5,2))</f>
        <v>0223</v>
      </c>
    </row>
    <row r="108" customFormat="false" ht="15.8" hidden="false" customHeight="false" outlineLevel="0" collapsed="false">
      <c r="A108" s="39" t="s">
        <v>2047</v>
      </c>
      <c r="B108" s="39" t="s">
        <v>2059</v>
      </c>
      <c r="C108" s="0" t="n">
        <v>16336.3476107226</v>
      </c>
      <c r="D108" s="0" t="str">
        <f aca="false">CONCATENATE(LEFT(A108,2), MID(A108,5,2))</f>
        <v>0222</v>
      </c>
    </row>
    <row r="109" customFormat="false" ht="15.8" hidden="false" customHeight="false" outlineLevel="0" collapsed="false">
      <c r="A109" s="39" t="s">
        <v>2047</v>
      </c>
      <c r="B109" s="39" t="s">
        <v>2060</v>
      </c>
      <c r="C109" s="0" t="n">
        <v>47825.2356591328</v>
      </c>
      <c r="D109" s="0" t="str">
        <f aca="false">CONCATENATE(LEFT(A109,2), MID(A109,5,2))</f>
        <v>0222</v>
      </c>
    </row>
    <row r="110" customFormat="false" ht="15.8" hidden="false" customHeight="false" outlineLevel="0" collapsed="false">
      <c r="A110" s="39" t="s">
        <v>2040</v>
      </c>
      <c r="B110" s="39" t="s">
        <v>2061</v>
      </c>
      <c r="C110" s="0" t="n">
        <v>45938.2211736911</v>
      </c>
      <c r="D110" s="0" t="str">
        <f aca="false">CONCATENATE(LEFT(A110,2), MID(A110,5,2))</f>
        <v>0223</v>
      </c>
    </row>
    <row r="111" customFormat="false" ht="15.8" hidden="false" customHeight="false" outlineLevel="0" collapsed="false">
      <c r="A111" s="39" t="s">
        <v>2062</v>
      </c>
      <c r="B111" s="39" t="s">
        <v>2063</v>
      </c>
      <c r="C111" s="0" t="n">
        <v>483138.026016463</v>
      </c>
      <c r="D111" s="0" t="str">
        <f aca="false">CONCATENATE(LEFT(A111,2), MID(A111,5,2))</f>
        <v>0328</v>
      </c>
    </row>
    <row r="112" customFormat="false" ht="15.8" hidden="false" customHeight="false" outlineLevel="0" collapsed="false">
      <c r="A112" s="39" t="s">
        <v>2064</v>
      </c>
      <c r="B112" s="39" t="s">
        <v>2065</v>
      </c>
      <c r="C112" s="0" t="n">
        <v>80511.9228282931</v>
      </c>
      <c r="D112" s="0" t="str">
        <f aca="false">CONCATENATE(LEFT(A112,2), MID(A112,5,2))</f>
        <v>0327</v>
      </c>
    </row>
    <row r="113" customFormat="false" ht="15.8" hidden="false" customHeight="false" outlineLevel="0" collapsed="false">
      <c r="A113" s="39" t="s">
        <v>2064</v>
      </c>
      <c r="B113" s="39" t="s">
        <v>2066</v>
      </c>
      <c r="C113" s="0" t="n">
        <v>60517.4745534075</v>
      </c>
      <c r="D113" s="0" t="str">
        <f aca="false">CONCATENATE(LEFT(A113,2), MID(A113,5,2))</f>
        <v>0327</v>
      </c>
    </row>
    <row r="114" customFormat="false" ht="15.8" hidden="false" customHeight="false" outlineLevel="0" collapsed="false">
      <c r="A114" s="39" t="s">
        <v>2064</v>
      </c>
      <c r="B114" s="39" t="s">
        <v>2067</v>
      </c>
      <c r="C114" s="0" t="n">
        <v>3002.42469405036</v>
      </c>
      <c r="D114" s="0" t="str">
        <f aca="false">CONCATENATE(LEFT(A114,2), MID(A114,5,2))</f>
        <v>0327</v>
      </c>
    </row>
    <row r="115" customFormat="false" ht="15.8" hidden="false" customHeight="false" outlineLevel="0" collapsed="false">
      <c r="A115" s="39" t="s">
        <v>2064</v>
      </c>
      <c r="B115" s="39" t="s">
        <v>2068</v>
      </c>
      <c r="C115" s="0" t="n">
        <v>5341.45229780746</v>
      </c>
      <c r="D115" s="0" t="str">
        <f aca="false">CONCATENATE(LEFT(A115,2), MID(A115,5,2))</f>
        <v>0327</v>
      </c>
    </row>
    <row r="116" customFormat="false" ht="15.8" hidden="false" customHeight="false" outlineLevel="0" collapsed="false">
      <c r="A116" s="39" t="s">
        <v>2062</v>
      </c>
      <c r="B116" s="39" t="s">
        <v>2069</v>
      </c>
      <c r="C116" s="0" t="n">
        <v>52880.9972246461</v>
      </c>
      <c r="D116" s="0" t="str">
        <f aca="false">CONCATENATE(LEFT(A116,2), MID(A116,5,2))</f>
        <v>0328</v>
      </c>
    </row>
    <row r="117" customFormat="false" ht="15.8" hidden="false" customHeight="false" outlineLevel="0" collapsed="false">
      <c r="A117" s="39" t="s">
        <v>2064</v>
      </c>
      <c r="B117" s="39" t="s">
        <v>2070</v>
      </c>
      <c r="C117" s="0" t="n">
        <v>240307.306583877</v>
      </c>
      <c r="D117" s="0" t="str">
        <f aca="false">CONCATENATE(LEFT(A117,2), MID(A117,5,2))</f>
        <v>0327</v>
      </c>
    </row>
    <row r="118" customFormat="false" ht="15.8" hidden="false" customHeight="false" outlineLevel="0" collapsed="false">
      <c r="A118" s="39" t="s">
        <v>2071</v>
      </c>
      <c r="B118" s="39" t="s">
        <v>2072</v>
      </c>
      <c r="C118" s="0" t="n">
        <v>1369162.49999999</v>
      </c>
      <c r="D118" s="0" t="str">
        <f aca="false">CONCATENATE(LEFT(A118,2), MID(A118,5,2))</f>
        <v>0230</v>
      </c>
    </row>
    <row r="119" customFormat="false" ht="15.8" hidden="false" customHeight="false" outlineLevel="0" collapsed="false">
      <c r="A119" s="39" t="s">
        <v>2073</v>
      </c>
      <c r="B119" s="39" t="s">
        <v>2074</v>
      </c>
      <c r="C119" s="0" t="n">
        <v>16387.5</v>
      </c>
      <c r="D119" s="0" t="str">
        <f aca="false">CONCATENATE(LEFT(A119,2), MID(A119,5,2))</f>
        <v>0229</v>
      </c>
    </row>
    <row r="120" customFormat="false" ht="15.8" hidden="false" customHeight="false" outlineLevel="0" collapsed="false">
      <c r="A120" s="39" t="s">
        <v>2062</v>
      </c>
      <c r="B120" s="39" t="s">
        <v>2075</v>
      </c>
      <c r="C120" s="0" t="n">
        <v>60931.6694860443</v>
      </c>
      <c r="D120" s="0" t="str">
        <f aca="false">CONCATENATE(LEFT(A120,2), MID(A120,5,2))</f>
        <v>0328</v>
      </c>
    </row>
    <row r="121" customFormat="false" ht="15.8" hidden="false" customHeight="false" outlineLevel="0" collapsed="false">
      <c r="A121" s="39" t="s">
        <v>2073</v>
      </c>
      <c r="B121" s="39" t="s">
        <v>2076</v>
      </c>
      <c r="C121" s="0" t="n">
        <v>72405</v>
      </c>
      <c r="D121" s="0" t="str">
        <f aca="false">CONCATENATE(LEFT(A121,2), MID(A121,5,2))</f>
        <v>0229</v>
      </c>
    </row>
    <row r="122" customFormat="false" ht="15.8" hidden="false" customHeight="false" outlineLevel="0" collapsed="false">
      <c r="A122" s="39" t="s">
        <v>2071</v>
      </c>
      <c r="B122" s="39" t="s">
        <v>2077</v>
      </c>
      <c r="C122" s="0" t="n">
        <v>254655</v>
      </c>
      <c r="D122" s="0" t="str">
        <f aca="false">CONCATENATE(LEFT(A122,2), MID(A122,5,2))</f>
        <v>0230</v>
      </c>
    </row>
    <row r="123" customFormat="false" ht="15.8" hidden="false" customHeight="false" outlineLevel="0" collapsed="false">
      <c r="A123" s="39" t="s">
        <v>2071</v>
      </c>
      <c r="B123" s="39" t="s">
        <v>2078</v>
      </c>
      <c r="C123" s="0" t="n">
        <v>168287.5</v>
      </c>
      <c r="D123" s="0" t="str">
        <f aca="false">CONCATENATE(LEFT(A123,2), MID(A123,5,2))</f>
        <v>0230</v>
      </c>
    </row>
    <row r="124" customFormat="false" ht="15.8" hidden="false" customHeight="false" outlineLevel="0" collapsed="false">
      <c r="A124" s="39" t="s">
        <v>2071</v>
      </c>
      <c r="B124" s="39" t="s">
        <v>2079</v>
      </c>
      <c r="C124" s="0" t="n">
        <v>340649.999999999</v>
      </c>
      <c r="D124" s="0" t="str">
        <f aca="false">CONCATENATE(LEFT(A124,2), MID(A124,5,2))</f>
        <v>0230</v>
      </c>
    </row>
    <row r="125" customFormat="false" ht="15.8" hidden="false" customHeight="false" outlineLevel="0" collapsed="false">
      <c r="A125" s="39" t="s">
        <v>2073</v>
      </c>
      <c r="B125" s="39" t="s">
        <v>2080</v>
      </c>
      <c r="C125" s="0" t="n">
        <v>2612.5</v>
      </c>
      <c r="D125" s="0" t="str">
        <f aca="false">CONCATENATE(LEFT(A125,2), MID(A125,5,2))</f>
        <v>0229</v>
      </c>
    </row>
    <row r="126" customFormat="false" ht="15.8" hidden="false" customHeight="false" outlineLevel="0" collapsed="false">
      <c r="A126" s="39" t="s">
        <v>2071</v>
      </c>
      <c r="B126" s="39" t="s">
        <v>2081</v>
      </c>
      <c r="C126" s="0" t="n">
        <v>5587.5</v>
      </c>
      <c r="D126" s="0" t="str">
        <f aca="false">CONCATENATE(LEFT(A126,2), MID(A126,5,2))</f>
        <v>0230</v>
      </c>
    </row>
    <row r="127" customFormat="false" ht="15.8" hidden="false" customHeight="false" outlineLevel="0" collapsed="false">
      <c r="A127" s="39" t="s">
        <v>2071</v>
      </c>
      <c r="B127" s="39" t="s">
        <v>2082</v>
      </c>
      <c r="C127" s="0" t="n">
        <v>14062.5</v>
      </c>
      <c r="D127" s="0" t="str">
        <f aca="false">CONCATENATE(LEFT(A127,2), MID(A127,5,2))</f>
        <v>0230</v>
      </c>
    </row>
    <row r="128" customFormat="false" ht="15.8" hidden="false" customHeight="false" outlineLevel="0" collapsed="false">
      <c r="A128" s="39" t="s">
        <v>2083</v>
      </c>
      <c r="B128" s="39" t="s">
        <v>2084</v>
      </c>
      <c r="C128" s="0" t="n">
        <v>1034779.52675116</v>
      </c>
      <c r="D128" s="0" t="str">
        <f aca="false">CONCATENATE(LEFT(A128,2), MID(A128,5,2))</f>
        <v>0635</v>
      </c>
    </row>
    <row r="129" customFormat="false" ht="15.8" hidden="false" customHeight="false" outlineLevel="0" collapsed="false">
      <c r="A129" s="39" t="s">
        <v>2083</v>
      </c>
      <c r="B129" s="39" t="s">
        <v>2085</v>
      </c>
      <c r="C129" s="0" t="n">
        <v>1725506.24326884</v>
      </c>
      <c r="D129" s="0" t="str">
        <f aca="false">CONCATENATE(LEFT(A129,2), MID(A129,5,2))</f>
        <v>0635</v>
      </c>
    </row>
    <row r="130" customFormat="false" ht="15.8" hidden="false" customHeight="false" outlineLevel="0" collapsed="false">
      <c r="A130" s="39" t="s">
        <v>2086</v>
      </c>
      <c r="B130" s="39" t="s">
        <v>2087</v>
      </c>
      <c r="C130" s="0" t="n">
        <v>125223.965252525</v>
      </c>
      <c r="D130" s="0" t="str">
        <f aca="false">CONCATENATE(LEFT(A130,2), MID(A130,5,2))</f>
        <v>0634</v>
      </c>
    </row>
    <row r="131" customFormat="false" ht="15.8" hidden="false" customHeight="false" outlineLevel="0" collapsed="false">
      <c r="A131" s="39" t="s">
        <v>2083</v>
      </c>
      <c r="B131" s="39" t="s">
        <v>2088</v>
      </c>
      <c r="C131" s="0" t="n">
        <v>1034468.10703059</v>
      </c>
      <c r="D131" s="0" t="str">
        <f aca="false">CONCATENATE(LEFT(A131,2), MID(A131,5,2))</f>
        <v>0635</v>
      </c>
    </row>
    <row r="132" customFormat="false" ht="15.8" hidden="false" customHeight="false" outlineLevel="0" collapsed="false">
      <c r="A132" s="39" t="s">
        <v>2089</v>
      </c>
      <c r="B132" s="39" t="s">
        <v>2090</v>
      </c>
      <c r="C132" s="0" t="n">
        <v>368511.909794129</v>
      </c>
      <c r="D132" s="0" t="str">
        <f aca="false">CONCATENATE(LEFT(A132,2), MID(A132,5,2))</f>
        <v>0634</v>
      </c>
    </row>
    <row r="133" customFormat="false" ht="15.8" hidden="false" customHeight="false" outlineLevel="0" collapsed="false">
      <c r="A133" s="39" t="s">
        <v>2091</v>
      </c>
      <c r="B133" s="39" t="s">
        <v>2092</v>
      </c>
      <c r="C133" s="0" t="n">
        <v>79362.9667519833</v>
      </c>
      <c r="D133" s="0" t="str">
        <f aca="false">CONCATENATE(LEFT(A133,2), MID(A133,5,2))</f>
        <v>0635</v>
      </c>
    </row>
    <row r="134" customFormat="false" ht="15.8" hidden="false" customHeight="false" outlineLevel="0" collapsed="false">
      <c r="A134" s="39" t="s">
        <v>2089</v>
      </c>
      <c r="B134" s="39" t="s">
        <v>2093</v>
      </c>
      <c r="C134" s="0" t="n">
        <v>80487.7766951101</v>
      </c>
      <c r="D134" s="0" t="str">
        <f aca="false">CONCATENATE(LEFT(A134,2), MID(A134,5,2))</f>
        <v>0634</v>
      </c>
    </row>
    <row r="135" customFormat="false" ht="15.8" hidden="false" customHeight="false" outlineLevel="0" collapsed="false">
      <c r="A135" s="39" t="s">
        <v>2086</v>
      </c>
      <c r="B135" s="39" t="s">
        <v>2094</v>
      </c>
      <c r="C135" s="0" t="n">
        <v>54057.9822222222</v>
      </c>
      <c r="D135" s="0" t="str">
        <f aca="false">CONCATENATE(LEFT(A135,2), MID(A135,5,2))</f>
        <v>0634</v>
      </c>
    </row>
    <row r="136" customFormat="false" ht="15.8" hidden="false" customHeight="false" outlineLevel="0" collapsed="false">
      <c r="A136" s="39" t="s">
        <v>2095</v>
      </c>
      <c r="B136" s="39" t="s">
        <v>2096</v>
      </c>
      <c r="C136" s="0" t="n">
        <v>2201352.85047753</v>
      </c>
      <c r="D136" s="0" t="str">
        <f aca="false">CONCATENATE(LEFT(A136,2), MID(A136,5,2))</f>
        <v>0142</v>
      </c>
    </row>
    <row r="137" customFormat="false" ht="15.8" hidden="false" customHeight="false" outlineLevel="0" collapsed="false">
      <c r="A137" s="39" t="s">
        <v>2095</v>
      </c>
      <c r="B137" s="39" t="s">
        <v>2097</v>
      </c>
      <c r="C137" s="0" t="n">
        <v>231327.569005907</v>
      </c>
      <c r="D137" s="0" t="str">
        <f aca="false">CONCATENATE(LEFT(A137,2), MID(A137,5,2))</f>
        <v>0142</v>
      </c>
    </row>
    <row r="138" customFormat="false" ht="15.8" hidden="false" customHeight="false" outlineLevel="0" collapsed="false">
      <c r="A138" s="39" t="s">
        <v>2098</v>
      </c>
      <c r="B138" s="39" t="s">
        <v>2099</v>
      </c>
      <c r="C138" s="0" t="n">
        <v>2170.34412414836</v>
      </c>
      <c r="D138" s="0" t="str">
        <f aca="false">CONCATENATE(LEFT(A138,2), MID(A138,5,2))</f>
        <v>0142</v>
      </c>
    </row>
    <row r="139" customFormat="false" ht="15.8" hidden="false" customHeight="false" outlineLevel="0" collapsed="false">
      <c r="A139" s="39" t="s">
        <v>2095</v>
      </c>
      <c r="B139" s="39" t="s">
        <v>2100</v>
      </c>
      <c r="C139" s="0" t="n">
        <v>657458.53361799</v>
      </c>
      <c r="D139" s="0" t="str">
        <f aca="false">CONCATENATE(LEFT(A139,2), MID(A139,5,2))</f>
        <v>0142</v>
      </c>
    </row>
    <row r="140" customFormat="false" ht="15.8" hidden="false" customHeight="false" outlineLevel="0" collapsed="false">
      <c r="A140" s="39" t="s">
        <v>2095</v>
      </c>
      <c r="B140" s="39" t="s">
        <v>2101</v>
      </c>
      <c r="C140" s="0" t="n">
        <v>459206.949250127</v>
      </c>
      <c r="D140" s="0" t="str">
        <f aca="false">CONCATENATE(LEFT(A140,2), MID(A140,5,2))</f>
        <v>0142</v>
      </c>
    </row>
    <row r="141" customFormat="false" ht="15.8" hidden="false" customHeight="false" outlineLevel="0" collapsed="false">
      <c r="A141" s="39" t="s">
        <v>2102</v>
      </c>
      <c r="B141" s="39" t="s">
        <v>2103</v>
      </c>
      <c r="C141" s="0" t="n">
        <v>24199.7347533402</v>
      </c>
      <c r="D141" s="0" t="str">
        <f aca="false">CONCATENATE(LEFT(A141,2), MID(A141,5,2))</f>
        <v>0142</v>
      </c>
    </row>
    <row r="142" customFormat="false" ht="15.8" hidden="false" customHeight="false" outlineLevel="0" collapsed="false">
      <c r="A142" s="39" t="s">
        <v>2102</v>
      </c>
      <c r="B142" s="39" t="s">
        <v>2104</v>
      </c>
      <c r="C142" s="0" t="n">
        <v>107399.169038529</v>
      </c>
      <c r="D142" s="0" t="str">
        <f aca="false">CONCATENATE(LEFT(A142,2), MID(A142,5,2))</f>
        <v>0142</v>
      </c>
    </row>
    <row r="143" customFormat="false" ht="15.8" hidden="false" customHeight="false" outlineLevel="0" collapsed="false">
      <c r="A143" s="39" t="s">
        <v>2102</v>
      </c>
      <c r="B143" s="39" t="s">
        <v>2105</v>
      </c>
      <c r="C143" s="0" t="n">
        <v>216423.038040246</v>
      </c>
      <c r="D143" s="0" t="str">
        <f aca="false">CONCATENATE(LEFT(A143,2), MID(A143,5,2))</f>
        <v>0142</v>
      </c>
    </row>
    <row r="144" customFormat="false" ht="15.8" hidden="false" customHeight="false" outlineLevel="0" collapsed="false">
      <c r="A144" s="39" t="s">
        <v>2106</v>
      </c>
      <c r="B144" s="39" t="s">
        <v>2107</v>
      </c>
      <c r="C144" s="0" t="n">
        <v>7717.05245477912</v>
      </c>
      <c r="D144" s="0" t="str">
        <f aca="false">CONCATENATE(LEFT(A144,2), MID(A144,5,2))</f>
        <v>0142</v>
      </c>
    </row>
    <row r="145" customFormat="false" ht="15.8" hidden="false" customHeight="false" outlineLevel="0" collapsed="false">
      <c r="A145" s="39" t="s">
        <v>2108</v>
      </c>
      <c r="B145" s="39" t="s">
        <v>2109</v>
      </c>
      <c r="C145" s="0" t="n">
        <v>152142.801693471</v>
      </c>
      <c r="D145" s="0" t="str">
        <f aca="false">CONCATENATE(LEFT(A145,2), MID(A145,5,2))</f>
        <v>0341</v>
      </c>
    </row>
    <row r="146" customFormat="false" ht="15.8" hidden="false" customHeight="false" outlineLevel="0" collapsed="false">
      <c r="A146" s="39" t="s">
        <v>2108</v>
      </c>
      <c r="B146" s="39" t="s">
        <v>2110</v>
      </c>
      <c r="C146" s="0" t="n">
        <v>328495.476799623</v>
      </c>
      <c r="D146" s="0" t="str">
        <f aca="false">CONCATENATE(LEFT(A146,2), MID(A146,5,2))</f>
        <v>0341</v>
      </c>
    </row>
    <row r="147" customFormat="false" ht="15.8" hidden="false" customHeight="false" outlineLevel="0" collapsed="false">
      <c r="A147" s="39" t="s">
        <v>2108</v>
      </c>
      <c r="B147" s="39" t="s">
        <v>2111</v>
      </c>
      <c r="C147" s="0" t="n">
        <v>185952.313221729</v>
      </c>
      <c r="D147" s="0" t="str">
        <f aca="false">CONCATENATE(LEFT(A147,2), MID(A147,5,2))</f>
        <v>0341</v>
      </c>
    </row>
    <row r="148" customFormat="false" ht="15.8" hidden="false" customHeight="false" outlineLevel="0" collapsed="false">
      <c r="A148" s="39" t="s">
        <v>2112</v>
      </c>
      <c r="B148" s="39" t="s">
        <v>2113</v>
      </c>
      <c r="C148" s="0" t="n">
        <v>13548.9</v>
      </c>
      <c r="D148" s="0" t="str">
        <f aca="false">CONCATENATE(LEFT(A148,2), MID(A148,5,2))</f>
        <v>0237</v>
      </c>
    </row>
    <row r="149" customFormat="false" ht="15.8" hidden="false" customHeight="false" outlineLevel="0" collapsed="false">
      <c r="A149" s="39" t="s">
        <v>2114</v>
      </c>
      <c r="B149" s="39" t="s">
        <v>2115</v>
      </c>
      <c r="C149" s="0" t="n">
        <v>55547.9184277003</v>
      </c>
      <c r="D149" s="0" t="str">
        <f aca="false">CONCATENATE(LEFT(A149,2), MID(A149,5,2))</f>
        <v>0238</v>
      </c>
    </row>
    <row r="150" customFormat="false" ht="15.8" hidden="false" customHeight="false" outlineLevel="0" collapsed="false">
      <c r="A150" s="39" t="s">
        <v>2114</v>
      </c>
      <c r="B150" s="39" t="s">
        <v>2116</v>
      </c>
      <c r="C150" s="0" t="n">
        <v>388722.105016629</v>
      </c>
      <c r="D150" s="0" t="str">
        <f aca="false">CONCATENATE(LEFT(A150,2), MID(A150,5,2))</f>
        <v>0238</v>
      </c>
    </row>
    <row r="151" customFormat="false" ht="15.8" hidden="false" customHeight="false" outlineLevel="0" collapsed="false">
      <c r="A151" s="39" t="s">
        <v>2114</v>
      </c>
      <c r="B151" s="39" t="s">
        <v>2117</v>
      </c>
      <c r="C151" s="0" t="n">
        <v>44465.5347222222</v>
      </c>
      <c r="D151" s="0" t="str">
        <f aca="false">CONCATENATE(LEFT(A151,2), MID(A151,5,2))</f>
        <v>0238</v>
      </c>
    </row>
    <row r="152" customFormat="false" ht="15.8" hidden="false" customHeight="false" outlineLevel="0" collapsed="false">
      <c r="A152" s="39" t="s">
        <v>2114</v>
      </c>
      <c r="B152" s="39" t="s">
        <v>2118</v>
      </c>
      <c r="C152" s="0" t="n">
        <v>125568.671131382</v>
      </c>
      <c r="D152" s="0" t="str">
        <f aca="false">CONCATENATE(LEFT(A152,2), MID(A152,5,2))</f>
        <v>0238</v>
      </c>
    </row>
    <row r="153" customFormat="false" ht="15.8" hidden="false" customHeight="false" outlineLevel="0" collapsed="false">
      <c r="A153" s="39" t="s">
        <v>2108</v>
      </c>
      <c r="B153" s="39" t="s">
        <v>2119</v>
      </c>
      <c r="C153" s="0" t="n">
        <v>196250.802172842</v>
      </c>
      <c r="D153" s="0" t="str">
        <f aca="false">CONCATENATE(LEFT(A153,2), MID(A153,5,2))</f>
        <v>0341</v>
      </c>
    </row>
    <row r="154" customFormat="false" ht="15.8" hidden="false" customHeight="false" outlineLevel="0" collapsed="false">
      <c r="A154" s="39" t="s">
        <v>2102</v>
      </c>
      <c r="B154" s="39" t="s">
        <v>2120</v>
      </c>
      <c r="C154" s="0" t="n">
        <v>48445.9416436319</v>
      </c>
      <c r="D154" s="0" t="str">
        <f aca="false">CONCATENATE(LEFT(A154,2), MID(A154,5,2))</f>
        <v>0142</v>
      </c>
    </row>
    <row r="155" customFormat="false" ht="15.8" hidden="false" customHeight="false" outlineLevel="0" collapsed="false">
      <c r="A155" s="39" t="s">
        <v>2121</v>
      </c>
      <c r="B155" s="39" t="s">
        <v>2122</v>
      </c>
      <c r="C155" s="0" t="n">
        <v>103800.444785402</v>
      </c>
      <c r="D155" s="0" t="str">
        <f aca="false">CONCATENATE(LEFT(A155,2), MID(A155,5,2))</f>
        <v>0142</v>
      </c>
    </row>
    <row r="156" customFormat="false" ht="15.8" hidden="false" customHeight="false" outlineLevel="0" collapsed="false">
      <c r="A156" s="39" t="s">
        <v>2106</v>
      </c>
      <c r="B156" s="39" t="s">
        <v>2123</v>
      </c>
      <c r="C156" s="0" t="n">
        <v>20104.7419856331</v>
      </c>
      <c r="D156" s="0" t="str">
        <f aca="false">CONCATENATE(LEFT(A156,2), MID(A156,5,2))</f>
        <v>0142</v>
      </c>
    </row>
    <row r="157" customFormat="false" ht="15.8" hidden="false" customHeight="false" outlineLevel="0" collapsed="false">
      <c r="A157" s="39" t="s">
        <v>2121</v>
      </c>
      <c r="B157" s="39" t="s">
        <v>2124</v>
      </c>
      <c r="C157" s="0" t="n">
        <v>330295.29969008</v>
      </c>
      <c r="D157" s="0" t="str">
        <f aca="false">CONCATENATE(LEFT(A157,2), MID(A157,5,2))</f>
        <v>0142</v>
      </c>
    </row>
    <row r="158" customFormat="false" ht="15.8" hidden="false" customHeight="false" outlineLevel="0" collapsed="false">
      <c r="A158" s="39" t="s">
        <v>2121</v>
      </c>
      <c r="B158" s="39" t="s">
        <v>2125</v>
      </c>
      <c r="C158" s="0" t="n">
        <v>60459.2891281314</v>
      </c>
      <c r="D158" s="0" t="str">
        <f aca="false">CONCATENATE(LEFT(A158,2), MID(A158,5,2))</f>
        <v>0142</v>
      </c>
    </row>
    <row r="159" customFormat="false" ht="15.8" hidden="false" customHeight="false" outlineLevel="0" collapsed="false">
      <c r="A159" s="39" t="s">
        <v>2126</v>
      </c>
      <c r="B159" s="39" t="s">
        <v>2127</v>
      </c>
      <c r="C159" s="0" t="n">
        <v>43941.3706979551</v>
      </c>
      <c r="D159" s="0" t="str">
        <f aca="false">CONCATENATE(LEFT(A159,2), MID(A159,5,2))</f>
        <v>0142</v>
      </c>
    </row>
    <row r="160" customFormat="false" ht="15.8" hidden="false" customHeight="false" outlineLevel="0" collapsed="false">
      <c r="A160" s="39" t="s">
        <v>2106</v>
      </c>
      <c r="B160" s="39" t="s">
        <v>2128</v>
      </c>
      <c r="C160" s="0" t="n">
        <v>2640.48836683754</v>
      </c>
      <c r="D160" s="0" t="str">
        <f aca="false">CONCATENATE(LEFT(A160,2), MID(A160,5,2))</f>
        <v>0142</v>
      </c>
    </row>
    <row r="161" customFormat="false" ht="15.8" hidden="false" customHeight="false" outlineLevel="0" collapsed="false">
      <c r="A161" s="39" t="s">
        <v>2102</v>
      </c>
      <c r="B161" s="39" t="s">
        <v>2129</v>
      </c>
      <c r="C161" s="0" t="n">
        <v>35297.2751099617</v>
      </c>
      <c r="D161" s="0" t="str">
        <f aca="false">CONCATENATE(LEFT(A161,2), MID(A161,5,2))</f>
        <v>0142</v>
      </c>
    </row>
    <row r="162" customFormat="false" ht="15.8" hidden="false" customHeight="false" outlineLevel="0" collapsed="false">
      <c r="A162" s="39" t="s">
        <v>2121</v>
      </c>
      <c r="B162" s="39" t="s">
        <v>2130</v>
      </c>
      <c r="C162" s="0" t="n">
        <v>20043.6292871255</v>
      </c>
      <c r="D162" s="0" t="str">
        <f aca="false">CONCATENATE(LEFT(A162,2), MID(A162,5,2))</f>
        <v>0142</v>
      </c>
    </row>
    <row r="163" customFormat="false" ht="15.8" hidden="false" customHeight="false" outlineLevel="0" collapsed="false">
      <c r="A163" s="39" t="s">
        <v>2126</v>
      </c>
      <c r="B163" s="39" t="s">
        <v>2131</v>
      </c>
      <c r="C163" s="0" t="n">
        <v>92503.765062619</v>
      </c>
      <c r="D163" s="0" t="str">
        <f aca="false">CONCATENATE(LEFT(A163,2), MID(A163,5,2))</f>
        <v>0142</v>
      </c>
    </row>
    <row r="164" customFormat="false" ht="15.8" hidden="false" customHeight="false" outlineLevel="0" collapsed="false">
      <c r="A164" s="39" t="s">
        <v>2126</v>
      </c>
      <c r="B164" s="39" t="s">
        <v>2132</v>
      </c>
      <c r="C164" s="0" t="n">
        <v>58375.5850552036</v>
      </c>
      <c r="D164" s="0" t="str">
        <f aca="false">CONCATENATE(LEFT(A164,2), MID(A164,5,2))</f>
        <v>0142</v>
      </c>
    </row>
    <row r="165" customFormat="false" ht="15.8" hidden="false" customHeight="false" outlineLevel="0" collapsed="false">
      <c r="A165" s="39" t="s">
        <v>2106</v>
      </c>
      <c r="B165" s="39" t="s">
        <v>2133</v>
      </c>
      <c r="C165" s="0" t="n">
        <v>13396.682881132</v>
      </c>
      <c r="D165" s="0" t="str">
        <f aca="false">CONCATENATE(LEFT(A165,2), MID(A165,5,2))</f>
        <v>0142</v>
      </c>
    </row>
    <row r="166" customFormat="false" ht="15.8" hidden="false" customHeight="false" outlineLevel="0" collapsed="false">
      <c r="A166" s="39" t="s">
        <v>2106</v>
      </c>
      <c r="B166" s="39" t="s">
        <v>2134</v>
      </c>
      <c r="C166" s="0" t="n">
        <v>1460.60128666512</v>
      </c>
      <c r="D166" s="0" t="str">
        <f aca="false">CONCATENATE(LEFT(A166,2), MID(A166,5,2))</f>
        <v>0142</v>
      </c>
    </row>
    <row r="167" customFormat="false" ht="15.8" hidden="false" customHeight="false" outlineLevel="0" collapsed="false">
      <c r="A167" s="39" t="s">
        <v>2135</v>
      </c>
      <c r="B167" s="39" t="s">
        <v>2136</v>
      </c>
      <c r="C167" s="0" t="n">
        <v>8494.74009354373</v>
      </c>
      <c r="D167" s="0" t="str">
        <f aca="false">CONCATENATE(LEFT(A167,2), MID(A167,5,2))</f>
        <v>0142</v>
      </c>
    </row>
    <row r="168" customFormat="false" ht="15.8" hidden="false" customHeight="false" outlineLevel="0" collapsed="false">
      <c r="A168" s="39" t="s">
        <v>2102</v>
      </c>
      <c r="B168" s="39" t="s">
        <v>2137</v>
      </c>
      <c r="C168" s="0" t="n">
        <v>18693.8129033986</v>
      </c>
      <c r="D168" s="0" t="str">
        <f aca="false">CONCATENATE(LEFT(A168,2), MID(A168,5,2))</f>
        <v>0142</v>
      </c>
    </row>
    <row r="169" customFormat="false" ht="15.8" hidden="false" customHeight="false" outlineLevel="0" collapsed="false">
      <c r="A169" s="39" t="s">
        <v>2106</v>
      </c>
      <c r="B169" s="39" t="s">
        <v>2138</v>
      </c>
      <c r="C169" s="0" t="n">
        <v>42104.4102762086</v>
      </c>
      <c r="D169" s="0" t="str">
        <f aca="false">CONCATENATE(LEFT(A169,2), MID(A169,5,2))</f>
        <v>0142</v>
      </c>
    </row>
    <row r="170" customFormat="false" ht="15.8" hidden="false" customHeight="false" outlineLevel="0" collapsed="false">
      <c r="A170" s="39" t="s">
        <v>2139</v>
      </c>
      <c r="B170" s="39" t="s">
        <v>2140</v>
      </c>
      <c r="C170" s="0" t="n">
        <v>1480.88189640433</v>
      </c>
      <c r="D170" s="0" t="str">
        <f aca="false">CONCATENATE(LEFT(A170,2), MID(A170,5,2))</f>
        <v>0142</v>
      </c>
    </row>
    <row r="171" customFormat="false" ht="15.8" hidden="false" customHeight="false" outlineLevel="0" collapsed="false">
      <c r="A171" s="39" t="s">
        <v>2098</v>
      </c>
      <c r="B171" s="39" t="s">
        <v>2141</v>
      </c>
      <c r="C171" s="0" t="n">
        <v>4328.92259413571</v>
      </c>
      <c r="D171" s="0" t="str">
        <f aca="false">CONCATENATE(LEFT(A171,2), MID(A171,5,2))</f>
        <v>0142</v>
      </c>
    </row>
    <row r="172" customFormat="false" ht="15.8" hidden="false" customHeight="false" outlineLevel="0" collapsed="false">
      <c r="A172" s="39" t="s">
        <v>2106</v>
      </c>
      <c r="B172" s="39" t="s">
        <v>2142</v>
      </c>
      <c r="C172" s="0" t="n">
        <v>7952.0988005112</v>
      </c>
      <c r="D172" s="0" t="str">
        <f aca="false">CONCATENATE(LEFT(A172,2), MID(A172,5,2))</f>
        <v>0142</v>
      </c>
    </row>
    <row r="173" customFormat="false" ht="15.8" hidden="false" customHeight="false" outlineLevel="0" collapsed="false">
      <c r="A173" s="39" t="s">
        <v>2106</v>
      </c>
      <c r="B173" s="39" t="s">
        <v>2143</v>
      </c>
      <c r="C173" s="0" t="n">
        <v>7325.99051867769</v>
      </c>
      <c r="D173" s="0" t="str">
        <f aca="false">CONCATENATE(LEFT(A173,2), MID(A173,5,2))</f>
        <v>0142</v>
      </c>
    </row>
    <row r="174" customFormat="false" ht="15.8" hidden="false" customHeight="false" outlineLevel="0" collapsed="false">
      <c r="A174" s="39" t="s">
        <v>2139</v>
      </c>
      <c r="B174" s="39" t="s">
        <v>2144</v>
      </c>
      <c r="C174" s="0" t="n">
        <v>9499.6495305425</v>
      </c>
      <c r="D174" s="0" t="str">
        <f aca="false">CONCATENATE(LEFT(A174,2), MID(A174,5,2))</f>
        <v>0142</v>
      </c>
    </row>
    <row r="175" customFormat="false" ht="15.8" hidden="false" customHeight="false" outlineLevel="0" collapsed="false">
      <c r="A175" s="39" t="s">
        <v>2139</v>
      </c>
      <c r="B175" s="39" t="s">
        <v>2145</v>
      </c>
      <c r="C175" s="0" t="n">
        <v>1828.7784894041</v>
      </c>
      <c r="D175" s="0" t="str">
        <f aca="false">CONCATENATE(LEFT(A175,2), MID(A175,5,2))</f>
        <v>0142</v>
      </c>
    </row>
    <row r="176" customFormat="false" ht="15.8" hidden="false" customHeight="false" outlineLevel="0" collapsed="false">
      <c r="A176" s="39" t="s">
        <v>2146</v>
      </c>
      <c r="B176" s="39" t="s">
        <v>2147</v>
      </c>
      <c r="C176" s="0" t="n">
        <v>2529062.62766354</v>
      </c>
      <c r="D176" s="0" t="str">
        <f aca="false">CONCATENATE(LEFT(A176,2), MID(A176,5,2))</f>
        <v>0144</v>
      </c>
    </row>
    <row r="177" customFormat="false" ht="15.8" hidden="false" customHeight="false" outlineLevel="0" collapsed="false">
      <c r="A177" s="39" t="s">
        <v>2148</v>
      </c>
      <c r="B177" s="39" t="s">
        <v>2149</v>
      </c>
      <c r="C177" s="0" t="n">
        <v>258000.391524874</v>
      </c>
      <c r="D177" s="0" t="str">
        <f aca="false">CONCATENATE(LEFT(A177,2), MID(A177,5,2))</f>
        <v>0144</v>
      </c>
    </row>
    <row r="178" customFormat="false" ht="15.8" hidden="false" customHeight="false" outlineLevel="0" collapsed="false">
      <c r="A178" s="39" t="s">
        <v>2146</v>
      </c>
      <c r="B178" s="39" t="s">
        <v>2150</v>
      </c>
      <c r="C178" s="0" t="n">
        <v>2011426.28971392</v>
      </c>
      <c r="D178" s="0" t="str">
        <f aca="false">CONCATENATE(LEFT(A178,2), MID(A178,5,2))</f>
        <v>0144</v>
      </c>
    </row>
    <row r="179" customFormat="false" ht="15.8" hidden="false" customHeight="false" outlineLevel="0" collapsed="false">
      <c r="A179" s="39" t="s">
        <v>2146</v>
      </c>
      <c r="B179" s="39" t="s">
        <v>2151</v>
      </c>
      <c r="C179" s="0" t="n">
        <v>825422.734680392</v>
      </c>
      <c r="D179" s="0" t="str">
        <f aca="false">CONCATENATE(LEFT(A179,2), MID(A179,5,2))</f>
        <v>0144</v>
      </c>
    </row>
    <row r="180" customFormat="false" ht="15.8" hidden="false" customHeight="false" outlineLevel="0" collapsed="false">
      <c r="A180" s="39" t="s">
        <v>2146</v>
      </c>
      <c r="B180" s="39" t="s">
        <v>2152</v>
      </c>
      <c r="C180" s="0" t="n">
        <v>347229.087688401</v>
      </c>
      <c r="D180" s="0" t="str">
        <f aca="false">CONCATENATE(LEFT(A180,2), MID(A180,5,2))</f>
        <v>0144</v>
      </c>
    </row>
    <row r="181" customFormat="false" ht="15.8" hidden="false" customHeight="false" outlineLevel="0" collapsed="false">
      <c r="A181" s="39" t="s">
        <v>2148</v>
      </c>
      <c r="B181" s="39" t="s">
        <v>2153</v>
      </c>
      <c r="C181" s="0" t="n">
        <v>106338.851774239</v>
      </c>
      <c r="D181" s="0" t="str">
        <f aca="false">CONCATENATE(LEFT(A181,2), MID(A181,5,2))</f>
        <v>0144</v>
      </c>
    </row>
    <row r="182" customFormat="false" ht="15.8" hidden="false" customHeight="false" outlineLevel="0" collapsed="false">
      <c r="A182" s="39" t="s">
        <v>2148</v>
      </c>
      <c r="B182" s="39" t="s">
        <v>2154</v>
      </c>
      <c r="C182" s="0" t="n">
        <v>480601.227571963</v>
      </c>
      <c r="D182" s="0" t="str">
        <f aca="false">CONCATENATE(LEFT(A182,2), MID(A182,5,2))</f>
        <v>0144</v>
      </c>
    </row>
    <row r="183" customFormat="false" ht="15.8" hidden="false" customHeight="false" outlineLevel="0" collapsed="false">
      <c r="A183" s="39" t="s">
        <v>2155</v>
      </c>
      <c r="B183" s="39" t="s">
        <v>2156</v>
      </c>
      <c r="C183" s="0" t="n">
        <v>377245.703664304</v>
      </c>
      <c r="D183" s="0" t="str">
        <f aca="false">CONCATENATE(LEFT(A183,2), MID(A183,5,2))</f>
        <v>0144</v>
      </c>
    </row>
    <row r="184" customFormat="false" ht="15.8" hidden="false" customHeight="false" outlineLevel="0" collapsed="false">
      <c r="A184" s="39" t="s">
        <v>2148</v>
      </c>
      <c r="B184" s="39" t="s">
        <v>2157</v>
      </c>
      <c r="C184" s="0" t="n">
        <v>476556.055059534</v>
      </c>
      <c r="D184" s="0" t="str">
        <f aca="false">CONCATENATE(LEFT(A184,2), MID(A184,5,2))</f>
        <v>0144</v>
      </c>
    </row>
    <row r="185" customFormat="false" ht="15.8" hidden="false" customHeight="false" outlineLevel="0" collapsed="false">
      <c r="A185" s="39" t="s">
        <v>2146</v>
      </c>
      <c r="B185" s="39" t="s">
        <v>2158</v>
      </c>
      <c r="C185" s="0" t="n">
        <v>41927.8506492054</v>
      </c>
      <c r="D185" s="0" t="str">
        <f aca="false">CONCATENATE(LEFT(A185,2), MID(A185,5,2))</f>
        <v>0144</v>
      </c>
    </row>
    <row r="186" customFormat="false" ht="15.8" hidden="false" customHeight="false" outlineLevel="0" collapsed="false">
      <c r="A186" s="39" t="s">
        <v>2159</v>
      </c>
      <c r="B186" s="39" t="s">
        <v>2160</v>
      </c>
      <c r="C186" s="0" t="n">
        <v>28837.3657750011</v>
      </c>
      <c r="D186" s="0" t="str">
        <f aca="false">CONCATENATE(LEFT(A186,2), MID(A186,5,2))</f>
        <v>0144</v>
      </c>
    </row>
    <row r="187" customFormat="false" ht="15.8" hidden="false" customHeight="false" outlineLevel="0" collapsed="false">
      <c r="A187" s="39" t="s">
        <v>2155</v>
      </c>
      <c r="B187" s="39" t="s">
        <v>2161</v>
      </c>
      <c r="C187" s="0" t="n">
        <v>161750.713202474</v>
      </c>
      <c r="D187" s="0" t="str">
        <f aca="false">CONCATENATE(LEFT(A187,2), MID(A187,5,2))</f>
        <v>0144</v>
      </c>
    </row>
    <row r="188" customFormat="false" ht="15.8" hidden="false" customHeight="false" outlineLevel="0" collapsed="false">
      <c r="A188" s="39" t="s">
        <v>2148</v>
      </c>
      <c r="B188" s="39" t="s">
        <v>2162</v>
      </c>
      <c r="C188" s="0" t="n">
        <v>6179.74179657154</v>
      </c>
      <c r="D188" s="0" t="str">
        <f aca="false">CONCATENATE(LEFT(A188,2), MID(A188,5,2))</f>
        <v>0144</v>
      </c>
    </row>
    <row r="189" customFormat="false" ht="15.8" hidden="false" customHeight="false" outlineLevel="0" collapsed="false">
      <c r="A189" s="39" t="s">
        <v>2163</v>
      </c>
      <c r="B189" s="39" t="s">
        <v>2164</v>
      </c>
      <c r="C189" s="0" t="n">
        <v>49753.3979130385</v>
      </c>
      <c r="D189" s="0" t="str">
        <f aca="false">CONCATENATE(LEFT(A189,2), MID(A189,5,2))</f>
        <v>0144</v>
      </c>
    </row>
    <row r="190" customFormat="false" ht="15.8" hidden="false" customHeight="false" outlineLevel="0" collapsed="false">
      <c r="A190" s="39" t="s">
        <v>2165</v>
      </c>
      <c r="B190" s="39" t="s">
        <v>2166</v>
      </c>
      <c r="C190" s="0" t="n">
        <v>13340.8290215143</v>
      </c>
      <c r="D190" s="0" t="str">
        <f aca="false">CONCATENATE(LEFT(A190,2), MID(A190,5,2))</f>
        <v>0144</v>
      </c>
    </row>
    <row r="191" customFormat="false" ht="15.8" hidden="false" customHeight="false" outlineLevel="0" collapsed="false">
      <c r="A191" s="39" t="s">
        <v>2155</v>
      </c>
      <c r="B191" s="39" t="s">
        <v>2167</v>
      </c>
      <c r="C191" s="0" t="n">
        <v>33901.3418627607</v>
      </c>
      <c r="D191" s="0" t="str">
        <f aca="false">CONCATENATE(LEFT(A191,2), MID(A191,5,2))</f>
        <v>0144</v>
      </c>
    </row>
    <row r="192" customFormat="false" ht="15.8" hidden="false" customHeight="false" outlineLevel="0" collapsed="false">
      <c r="A192" s="39" t="s">
        <v>2168</v>
      </c>
      <c r="B192" s="39" t="s">
        <v>2169</v>
      </c>
      <c r="C192" s="0" t="n">
        <v>1032.81691291125</v>
      </c>
      <c r="D192" s="0" t="str">
        <f aca="false">CONCATENATE(LEFT(A192,2), MID(A192,5,2))</f>
        <v>0144</v>
      </c>
    </row>
    <row r="193" customFormat="false" ht="15.8" hidden="false" customHeight="false" outlineLevel="0" collapsed="false">
      <c r="A193" s="39" t="s">
        <v>2163</v>
      </c>
      <c r="B193" s="39" t="s">
        <v>2170</v>
      </c>
      <c r="C193" s="0" t="n">
        <v>7716.46007789723</v>
      </c>
      <c r="D193" s="0" t="str">
        <f aca="false">CONCATENATE(LEFT(A193,2), MID(A193,5,2))</f>
        <v>0144</v>
      </c>
    </row>
    <row r="194" customFormat="false" ht="15.8" hidden="false" customHeight="false" outlineLevel="0" collapsed="false">
      <c r="A194" s="39" t="s">
        <v>2171</v>
      </c>
      <c r="B194" s="39" t="s">
        <v>2172</v>
      </c>
      <c r="C194" s="0" t="n">
        <v>202.287387125446</v>
      </c>
      <c r="D194" s="0" t="str">
        <f aca="false">CONCATENATE(LEFT(A194,2), MID(A194,5,2))</f>
        <v>0144</v>
      </c>
    </row>
    <row r="195" customFormat="false" ht="15.8" hidden="false" customHeight="false" outlineLevel="0" collapsed="false">
      <c r="A195" s="39" t="s">
        <v>2159</v>
      </c>
      <c r="B195" s="39" t="s">
        <v>2173</v>
      </c>
      <c r="C195" s="0" t="n">
        <v>35344.3568211859</v>
      </c>
      <c r="D195" s="0" t="str">
        <f aca="false">CONCATENATE(LEFT(A195,2), MID(A195,5,2))</f>
        <v>0144</v>
      </c>
    </row>
    <row r="196" customFormat="false" ht="15.8" hidden="false" customHeight="false" outlineLevel="0" collapsed="false">
      <c r="A196" s="39" t="s">
        <v>2174</v>
      </c>
      <c r="B196" s="39" t="s">
        <v>2175</v>
      </c>
      <c r="C196" s="0" t="n">
        <v>636.178024781043</v>
      </c>
      <c r="D196" s="0" t="str">
        <f aca="false">CONCATENATE(LEFT(A196,2), MID(A196,5,2))</f>
        <v>0144</v>
      </c>
    </row>
    <row r="197" customFormat="false" ht="15.8" hidden="false" customHeight="false" outlineLevel="0" collapsed="false">
      <c r="A197" s="39" t="s">
        <v>2176</v>
      </c>
      <c r="B197" s="39" t="s">
        <v>2177</v>
      </c>
      <c r="C197" s="0" t="n">
        <v>1166460.29288119</v>
      </c>
      <c r="D197" s="0" t="str">
        <f aca="false">CONCATENATE(LEFT(A197,2), MID(A197,5,2))</f>
        <v>0145</v>
      </c>
    </row>
    <row r="198" customFormat="false" ht="15.8" hidden="false" customHeight="false" outlineLevel="0" collapsed="false">
      <c r="A198" s="39" t="s">
        <v>2176</v>
      </c>
      <c r="B198" s="39" t="s">
        <v>2178</v>
      </c>
      <c r="C198" s="0" t="n">
        <v>913842.969361572</v>
      </c>
      <c r="D198" s="0" t="str">
        <f aca="false">CONCATENATE(LEFT(A198,2), MID(A198,5,2))</f>
        <v>0145</v>
      </c>
    </row>
    <row r="199" customFormat="false" ht="15.8" hidden="false" customHeight="false" outlineLevel="0" collapsed="false">
      <c r="A199" s="39" t="s">
        <v>2176</v>
      </c>
      <c r="B199" s="39" t="s">
        <v>2179</v>
      </c>
      <c r="C199" s="0" t="n">
        <v>222649.936749717</v>
      </c>
      <c r="D199" s="0" t="str">
        <f aca="false">CONCATENATE(LEFT(A199,2), MID(A199,5,2))</f>
        <v>0145</v>
      </c>
    </row>
    <row r="200" customFormat="false" ht="15.8" hidden="false" customHeight="false" outlineLevel="0" collapsed="false">
      <c r="A200" s="39" t="s">
        <v>2176</v>
      </c>
      <c r="B200" s="39" t="s">
        <v>2180</v>
      </c>
      <c r="C200" s="0" t="n">
        <v>61148.3614533393</v>
      </c>
      <c r="D200" s="0" t="str">
        <f aca="false">CONCATENATE(LEFT(A200,2), MID(A200,5,2))</f>
        <v>0145</v>
      </c>
    </row>
    <row r="201" customFormat="false" ht="15.8" hidden="false" customHeight="false" outlineLevel="0" collapsed="false">
      <c r="A201" s="39" t="s">
        <v>2181</v>
      </c>
      <c r="B201" s="39" t="s">
        <v>2182</v>
      </c>
      <c r="C201" s="0" t="n">
        <v>3728.57046141417</v>
      </c>
      <c r="D201" s="0" t="str">
        <f aca="false">CONCATENATE(LEFT(A201,2), MID(A201,5,2))</f>
        <v>0145</v>
      </c>
    </row>
    <row r="202" customFormat="false" ht="15.8" hidden="false" customHeight="false" outlineLevel="0" collapsed="false">
      <c r="A202" s="39" t="s">
        <v>2183</v>
      </c>
      <c r="B202" s="39" t="s">
        <v>2184</v>
      </c>
      <c r="C202" s="0" t="n">
        <v>4889.83202137356</v>
      </c>
      <c r="D202" s="0" t="str">
        <f aca="false">CONCATENATE(LEFT(A202,2), MID(A202,5,2))</f>
        <v>0145</v>
      </c>
    </row>
    <row r="203" customFormat="false" ht="15.8" hidden="false" customHeight="false" outlineLevel="0" collapsed="false">
      <c r="A203" s="39" t="s">
        <v>2185</v>
      </c>
      <c r="B203" s="39" t="s">
        <v>2186</v>
      </c>
      <c r="C203" s="0" t="n">
        <v>134508.227031187</v>
      </c>
      <c r="D203" s="0" t="str">
        <f aca="false">CONCATENATE(LEFT(A203,2), MID(A203,5,2))</f>
        <v>0363</v>
      </c>
    </row>
    <row r="204" customFormat="false" ht="15.8" hidden="false" customHeight="false" outlineLevel="0" collapsed="false">
      <c r="A204" s="39" t="s">
        <v>2187</v>
      </c>
      <c r="B204" s="39" t="s">
        <v>2188</v>
      </c>
      <c r="C204" s="0" t="n">
        <v>93735</v>
      </c>
      <c r="D204" s="0" t="str">
        <f aca="false">CONCATENATE(LEFT(A204,2), MID(A204,5,2))</f>
        <v>0262</v>
      </c>
    </row>
    <row r="205" customFormat="false" ht="15.8" hidden="false" customHeight="false" outlineLevel="0" collapsed="false">
      <c r="A205" s="39" t="s">
        <v>2187</v>
      </c>
      <c r="B205" s="39" t="s">
        <v>2189</v>
      </c>
      <c r="C205" s="0" t="n">
        <v>182782.5</v>
      </c>
      <c r="D205" s="0" t="str">
        <f aca="false">CONCATENATE(LEFT(A205,2), MID(A205,5,2))</f>
        <v>0262</v>
      </c>
    </row>
    <row r="206" customFormat="false" ht="15.8" hidden="false" customHeight="false" outlineLevel="0" collapsed="false">
      <c r="A206" s="39" t="s">
        <v>2187</v>
      </c>
      <c r="B206" s="39" t="s">
        <v>2190</v>
      </c>
      <c r="C206" s="0" t="n">
        <v>23545</v>
      </c>
      <c r="D206" s="0" t="str">
        <f aca="false">CONCATENATE(LEFT(A206,2), MID(A206,5,2))</f>
        <v>0262</v>
      </c>
    </row>
    <row r="207" customFormat="false" ht="15.8" hidden="false" customHeight="false" outlineLevel="0" collapsed="false">
      <c r="A207" s="39" t="s">
        <v>2191</v>
      </c>
      <c r="B207" s="39" t="s">
        <v>2192</v>
      </c>
      <c r="C207" s="0" t="n">
        <v>13294.3823376714</v>
      </c>
      <c r="D207" s="0" t="str">
        <f aca="false">CONCATENATE(LEFT(A207,2), MID(A207,5,2))</f>
        <v>0257</v>
      </c>
    </row>
    <row r="208" customFormat="false" ht="15.8" hidden="false" customHeight="false" outlineLevel="0" collapsed="false">
      <c r="A208" s="39" t="s">
        <v>2185</v>
      </c>
      <c r="B208" s="39" t="s">
        <v>2193</v>
      </c>
      <c r="C208" s="0" t="n">
        <v>95029.702239651</v>
      </c>
      <c r="D208" s="0" t="str">
        <f aca="false">CONCATENATE(LEFT(A208,2), MID(A208,5,2))</f>
        <v>0363</v>
      </c>
    </row>
    <row r="209" customFormat="false" ht="15.8" hidden="false" customHeight="false" outlineLevel="0" collapsed="false">
      <c r="A209" s="39" t="s">
        <v>2185</v>
      </c>
      <c r="B209" s="39" t="s">
        <v>2194</v>
      </c>
      <c r="C209" s="0" t="n">
        <v>70330.7844265043</v>
      </c>
      <c r="D209" s="0" t="str">
        <f aca="false">CONCATENATE(LEFT(A209,2), MID(A209,5,2))</f>
        <v>0363</v>
      </c>
    </row>
    <row r="210" customFormat="false" ht="15.8" hidden="false" customHeight="false" outlineLevel="0" collapsed="false">
      <c r="A210" s="39" t="s">
        <v>2185</v>
      </c>
      <c r="B210" s="39" t="s">
        <v>2195</v>
      </c>
      <c r="C210" s="0" t="n">
        <v>99954.8483763487</v>
      </c>
      <c r="D210" s="0" t="str">
        <f aca="false">CONCATENATE(LEFT(A210,2), MID(A210,5,2))</f>
        <v>0363</v>
      </c>
    </row>
    <row r="211" customFormat="false" ht="15.8" hidden="false" customHeight="false" outlineLevel="0" collapsed="false">
      <c r="A211" s="39" t="s">
        <v>2187</v>
      </c>
      <c r="B211" s="39" t="s">
        <v>2196</v>
      </c>
      <c r="C211" s="0" t="n">
        <v>12945</v>
      </c>
      <c r="D211" s="0" t="str">
        <f aca="false">CONCATENATE(LEFT(A211,2), MID(A211,5,2))</f>
        <v>0262</v>
      </c>
    </row>
    <row r="212" customFormat="false" ht="15.8" hidden="false" customHeight="false" outlineLevel="0" collapsed="false">
      <c r="A212" s="39" t="s">
        <v>2197</v>
      </c>
      <c r="B212" s="39" t="s">
        <v>2198</v>
      </c>
      <c r="C212" s="0" t="n">
        <v>151276.156825059</v>
      </c>
      <c r="D212" s="0" t="str">
        <f aca="false">CONCATENATE(LEFT(A212,2), MID(A212,5,2))</f>
        <v>0256</v>
      </c>
    </row>
    <row r="213" customFormat="false" ht="15.8" hidden="false" customHeight="false" outlineLevel="0" collapsed="false">
      <c r="A213" s="39" t="s">
        <v>2199</v>
      </c>
      <c r="B213" s="39" t="s">
        <v>2200</v>
      </c>
      <c r="C213" s="0" t="n">
        <v>297852.391456997</v>
      </c>
      <c r="D213" s="0" t="str">
        <f aca="false">CONCATENATE(LEFT(A213,2), MID(A213,5,2))</f>
        <v>0255</v>
      </c>
    </row>
    <row r="214" customFormat="false" ht="15.8" hidden="false" customHeight="false" outlineLevel="0" collapsed="false">
      <c r="A214" s="39" t="s">
        <v>2187</v>
      </c>
      <c r="B214" s="39" t="s">
        <v>2201</v>
      </c>
      <c r="C214" s="0" t="n">
        <v>8880</v>
      </c>
      <c r="D214" s="0" t="str">
        <f aca="false">CONCATENATE(LEFT(A214,2), MID(A214,5,2))</f>
        <v>0262</v>
      </c>
    </row>
    <row r="215" customFormat="false" ht="15.8" hidden="false" customHeight="false" outlineLevel="0" collapsed="false">
      <c r="A215" s="39" t="s">
        <v>2187</v>
      </c>
      <c r="B215" s="39" t="s">
        <v>2202</v>
      </c>
      <c r="C215" s="0" t="n">
        <v>32807.5</v>
      </c>
      <c r="D215" s="0" t="str">
        <f aca="false">CONCATENATE(LEFT(A215,2), MID(A215,5,2))</f>
        <v>0262</v>
      </c>
    </row>
    <row r="216" customFormat="false" ht="15.8" hidden="false" customHeight="false" outlineLevel="0" collapsed="false">
      <c r="A216" s="39" t="s">
        <v>2191</v>
      </c>
      <c r="B216" s="39" t="s">
        <v>2203</v>
      </c>
      <c r="C216" s="0" t="n">
        <v>5581.28902263304</v>
      </c>
      <c r="D216" s="0" t="str">
        <f aca="false">CONCATENATE(LEFT(A216,2), MID(A216,5,2))</f>
        <v>0257</v>
      </c>
    </row>
    <row r="217" customFormat="false" ht="15.8" hidden="false" customHeight="false" outlineLevel="0" collapsed="false">
      <c r="A217" s="39" t="s">
        <v>2197</v>
      </c>
      <c r="B217" s="39" t="s">
        <v>2204</v>
      </c>
      <c r="C217" s="0" t="n">
        <v>9180.18525211485</v>
      </c>
      <c r="D217" s="0" t="str">
        <f aca="false">CONCATENATE(LEFT(A217,2), MID(A217,5,2))</f>
        <v>0256</v>
      </c>
    </row>
    <row r="218" customFormat="false" ht="15.8" hidden="false" customHeight="false" outlineLevel="0" collapsed="false">
      <c r="A218" s="39" t="s">
        <v>2191</v>
      </c>
      <c r="B218" s="39" t="s">
        <v>2205</v>
      </c>
      <c r="C218" s="0" t="n">
        <v>13953.2225565826</v>
      </c>
      <c r="D218" s="0" t="str">
        <f aca="false">CONCATENATE(LEFT(A218,2), MID(A218,5,2))</f>
        <v>0257</v>
      </c>
    </row>
    <row r="219" customFormat="false" ht="15.8" hidden="false" customHeight="false" outlineLevel="0" collapsed="false">
      <c r="A219" s="39" t="s">
        <v>2199</v>
      </c>
      <c r="B219" s="39" t="s">
        <v>2206</v>
      </c>
      <c r="C219" s="0" t="n">
        <v>19247.6518982683</v>
      </c>
      <c r="D219" s="0" t="str">
        <f aca="false">CONCATENATE(LEFT(A219,2), MID(A219,5,2))</f>
        <v>0255</v>
      </c>
    </row>
    <row r="220" customFormat="false" ht="15.8" hidden="false" customHeight="false" outlineLevel="0" collapsed="false">
      <c r="A220" s="39" t="s">
        <v>2197</v>
      </c>
      <c r="B220" s="39" t="s">
        <v>2207</v>
      </c>
      <c r="C220" s="0" t="n">
        <v>13021.46131166</v>
      </c>
      <c r="D220" s="0" t="str">
        <f aca="false">CONCATENATE(LEFT(A220,2), MID(A220,5,2))</f>
        <v>0256</v>
      </c>
    </row>
    <row r="221" customFormat="false" ht="15.8" hidden="false" customHeight="false" outlineLevel="0" collapsed="false">
      <c r="A221" s="39" t="s">
        <v>2199</v>
      </c>
      <c r="B221" s="39" t="s">
        <v>2208</v>
      </c>
      <c r="C221" s="0" t="n">
        <v>178711.434874198</v>
      </c>
      <c r="D221" s="0" t="str">
        <f aca="false">CONCATENATE(LEFT(A221,2), MID(A221,5,2))</f>
        <v>0255</v>
      </c>
    </row>
    <row r="222" customFormat="false" ht="15.8" hidden="false" customHeight="false" outlineLevel="0" collapsed="false">
      <c r="A222" s="39" t="s">
        <v>2191</v>
      </c>
      <c r="B222" s="39" t="s">
        <v>2209</v>
      </c>
      <c r="C222" s="0" t="n">
        <v>14320.682115499</v>
      </c>
      <c r="D222" s="0" t="str">
        <f aca="false">CONCATENATE(LEFT(A222,2), MID(A222,5,2))</f>
        <v>0257</v>
      </c>
    </row>
    <row r="223" customFormat="false" ht="15.8" hidden="false" customHeight="false" outlineLevel="0" collapsed="false">
      <c r="A223" s="39" t="s">
        <v>2183</v>
      </c>
      <c r="B223" s="39" t="s">
        <v>2210</v>
      </c>
      <c r="C223" s="0" t="n">
        <v>8021.9766867735</v>
      </c>
      <c r="D223" s="0" t="str">
        <f aca="false">CONCATENATE(LEFT(A223,2), MID(A223,5,2))</f>
        <v>0145</v>
      </c>
    </row>
    <row r="224" customFormat="false" ht="15.8" hidden="false" customHeight="false" outlineLevel="0" collapsed="false">
      <c r="A224" s="39" t="s">
        <v>2211</v>
      </c>
      <c r="B224" s="39" t="s">
        <v>2212</v>
      </c>
      <c r="C224" s="0" t="n">
        <v>3667.58063718354</v>
      </c>
      <c r="D224" s="0" t="str">
        <f aca="false">CONCATENATE(LEFT(A224,2), MID(A224,5,2))</f>
        <v>0446</v>
      </c>
    </row>
    <row r="225" customFormat="false" ht="15.8" hidden="false" customHeight="false" outlineLevel="0" collapsed="false">
      <c r="A225" s="39" t="s">
        <v>2213</v>
      </c>
      <c r="B225" s="39" t="s">
        <v>2214</v>
      </c>
      <c r="C225" s="0" t="n">
        <v>2135.48516706426</v>
      </c>
      <c r="D225" s="0" t="str">
        <f aca="false">CONCATENATE(LEFT(A225,2), MID(A225,5,2))</f>
        <v>0446</v>
      </c>
    </row>
    <row r="226" customFormat="false" ht="15.8" hidden="false" customHeight="false" outlineLevel="0" collapsed="false">
      <c r="A226" s="39" t="s">
        <v>2215</v>
      </c>
      <c r="B226" s="39" t="s">
        <v>2216</v>
      </c>
      <c r="C226" s="0" t="n">
        <v>17507.2150451487</v>
      </c>
      <c r="D226" s="0" t="str">
        <f aca="false">CONCATENATE(LEFT(A226,2), MID(A226,5,2))</f>
        <v>0448</v>
      </c>
    </row>
    <row r="227" customFormat="false" ht="15.8" hidden="false" customHeight="false" outlineLevel="0" collapsed="false">
      <c r="A227" s="39" t="s">
        <v>2217</v>
      </c>
      <c r="B227" s="39" t="s">
        <v>2218</v>
      </c>
      <c r="C227" s="0" t="n">
        <v>12003.110277456</v>
      </c>
      <c r="D227" s="0" t="str">
        <f aca="false">CONCATENATE(LEFT(A227,2), MID(A227,5,2))</f>
        <v>0447</v>
      </c>
    </row>
    <row r="228" customFormat="false" ht="15.8" hidden="false" customHeight="false" outlineLevel="0" collapsed="false">
      <c r="A228" s="39" t="s">
        <v>2219</v>
      </c>
      <c r="B228" s="39" t="s">
        <v>2220</v>
      </c>
      <c r="C228" s="0" t="n">
        <v>250.82842882718</v>
      </c>
      <c r="D228" s="0" t="str">
        <f aca="false">CONCATENATE(LEFT(A228,2), MID(A228,5,2))</f>
        <v>0448</v>
      </c>
    </row>
    <row r="229" customFormat="false" ht="15.8" hidden="false" customHeight="false" outlineLevel="0" collapsed="false">
      <c r="A229" s="39" t="s">
        <v>2217</v>
      </c>
      <c r="B229" s="39" t="s">
        <v>2221</v>
      </c>
      <c r="C229" s="0" t="n">
        <v>4474.32439994916</v>
      </c>
      <c r="D229" s="0" t="str">
        <f aca="false">CONCATENATE(LEFT(A229,2), MID(A229,5,2))</f>
        <v>0447</v>
      </c>
    </row>
    <row r="230" customFormat="false" ht="15.8" hidden="false" customHeight="false" outlineLevel="0" collapsed="false">
      <c r="A230" s="39" t="s">
        <v>2222</v>
      </c>
      <c r="B230" s="39" t="s">
        <v>2223</v>
      </c>
      <c r="C230" s="0" t="n">
        <v>168756.639698846</v>
      </c>
      <c r="D230" s="0" t="str">
        <f aca="false">CONCATENATE(LEFT(A230,2), MID(A230,5,2))</f>
        <v>0253</v>
      </c>
    </row>
    <row r="231" customFormat="false" ht="15.8" hidden="false" customHeight="false" outlineLevel="0" collapsed="false">
      <c r="A231" s="39" t="s">
        <v>2224</v>
      </c>
      <c r="B231" s="39" t="s">
        <v>2225</v>
      </c>
      <c r="C231" s="0" t="n">
        <v>188145.871950699</v>
      </c>
      <c r="D231" s="0" t="str">
        <f aca="false">CONCATENATE(LEFT(A231,2), MID(A231,5,2))</f>
        <v>0254</v>
      </c>
    </row>
    <row r="232" customFormat="false" ht="15.8" hidden="false" customHeight="false" outlineLevel="0" collapsed="false">
      <c r="A232" s="39" t="s">
        <v>2226</v>
      </c>
      <c r="B232" s="39" t="s">
        <v>2227</v>
      </c>
      <c r="C232" s="0" t="n">
        <v>2706.25</v>
      </c>
      <c r="D232" s="0" t="str">
        <f aca="false">CONCATENATE(LEFT(A232,2), MID(A232,5,2))</f>
        <v>0552</v>
      </c>
    </row>
    <row r="233" customFormat="false" ht="15.8" hidden="false" customHeight="false" outlineLevel="0" collapsed="false">
      <c r="A233" s="39" t="s">
        <v>2226</v>
      </c>
      <c r="B233" s="39" t="s">
        <v>2228</v>
      </c>
      <c r="C233" s="0" t="n">
        <v>205881.301136363</v>
      </c>
      <c r="D233" s="0" t="str">
        <f aca="false">CONCATENATE(LEFT(A233,2), MID(A233,5,2))</f>
        <v>0552</v>
      </c>
    </row>
    <row r="234" customFormat="false" ht="15.8" hidden="false" customHeight="false" outlineLevel="0" collapsed="false">
      <c r="A234" s="39" t="s">
        <v>2226</v>
      </c>
      <c r="B234" s="39" t="s">
        <v>2229</v>
      </c>
      <c r="C234" s="0" t="n">
        <v>288604.88553391</v>
      </c>
      <c r="D234" s="0" t="str">
        <f aca="false">CONCATENATE(LEFT(A234,2), MID(A234,5,2))</f>
        <v>0552</v>
      </c>
    </row>
    <row r="235" customFormat="false" ht="15.8" hidden="false" customHeight="false" outlineLevel="0" collapsed="false">
      <c r="A235" s="39" t="s">
        <v>2230</v>
      </c>
      <c r="B235" s="39" t="s">
        <v>2231</v>
      </c>
      <c r="C235" s="0" t="n">
        <v>81113.1351785714</v>
      </c>
      <c r="D235" s="0" t="str">
        <f aca="false">CONCATENATE(LEFT(A235,2), MID(A235,5,2))</f>
        <v>0552</v>
      </c>
    </row>
    <row r="236" customFormat="false" ht="15.8" hidden="false" customHeight="false" outlineLevel="0" collapsed="false">
      <c r="A236" s="39" t="s">
        <v>2222</v>
      </c>
      <c r="B236" s="39" t="s">
        <v>2232</v>
      </c>
      <c r="C236" s="0" t="n">
        <v>19519.4636311269</v>
      </c>
      <c r="D236" s="0" t="str">
        <f aca="false">CONCATENATE(LEFT(A236,2), MID(A236,5,2))</f>
        <v>0253</v>
      </c>
    </row>
    <row r="237" customFormat="false" ht="15.8" hidden="false" customHeight="false" outlineLevel="0" collapsed="false">
      <c r="A237" s="39" t="s">
        <v>2222</v>
      </c>
      <c r="B237" s="39" t="s">
        <v>2233</v>
      </c>
      <c r="C237" s="0" t="n">
        <v>295942.692447625</v>
      </c>
      <c r="D237" s="0" t="str">
        <f aca="false">CONCATENATE(LEFT(A237,2), MID(A237,5,2))</f>
        <v>0253</v>
      </c>
    </row>
    <row r="238" customFormat="false" ht="15.8" hidden="false" customHeight="false" outlineLevel="0" collapsed="false">
      <c r="A238" s="39" t="s">
        <v>2234</v>
      </c>
      <c r="B238" s="39" t="s">
        <v>2235</v>
      </c>
      <c r="C238" s="0" t="n">
        <v>34997.4999999999</v>
      </c>
      <c r="D238" s="0" t="str">
        <f aca="false">CONCATENATE(LEFT(A238,2), MID(A238,5,2))</f>
        <v>0551</v>
      </c>
    </row>
    <row r="239" customFormat="false" ht="15.8" hidden="false" customHeight="false" outlineLevel="0" collapsed="false">
      <c r="A239" s="39" t="s">
        <v>2222</v>
      </c>
      <c r="B239" s="39" t="s">
        <v>2236</v>
      </c>
      <c r="C239" s="0" t="n">
        <v>8659.47293451357</v>
      </c>
      <c r="D239" s="0" t="str">
        <f aca="false">CONCATENATE(LEFT(A239,2), MID(A239,5,2))</f>
        <v>0253</v>
      </c>
    </row>
    <row r="240" customFormat="false" ht="15.8" hidden="false" customHeight="false" outlineLevel="0" collapsed="false">
      <c r="A240" s="39" t="s">
        <v>2224</v>
      </c>
      <c r="B240" s="39" t="s">
        <v>2237</v>
      </c>
      <c r="C240" s="0" t="n">
        <v>114377.427605584</v>
      </c>
      <c r="D240" s="0" t="str">
        <f aca="false">CONCATENATE(LEFT(A240,2), MID(A240,5,2))</f>
        <v>0254</v>
      </c>
    </row>
    <row r="241" customFormat="false" ht="15.8" hidden="false" customHeight="false" outlineLevel="0" collapsed="false">
      <c r="A241" s="39" t="s">
        <v>2230</v>
      </c>
      <c r="B241" s="39" t="s">
        <v>2238</v>
      </c>
      <c r="C241" s="0" t="n">
        <v>1182350.10770202</v>
      </c>
      <c r="D241" s="0" t="str">
        <f aca="false">CONCATENATE(LEFT(A241,2), MID(A241,5,2))</f>
        <v>0552</v>
      </c>
    </row>
    <row r="242" customFormat="false" ht="15.8" hidden="false" customHeight="false" outlineLevel="0" collapsed="false">
      <c r="A242" s="39" t="s">
        <v>2226</v>
      </c>
      <c r="B242" s="39" t="s">
        <v>2239</v>
      </c>
      <c r="C242" s="0" t="n">
        <v>178005.341666666</v>
      </c>
      <c r="D242" s="0" t="str">
        <f aca="false">CONCATENATE(LEFT(A242,2), MID(A242,5,2))</f>
        <v>0552</v>
      </c>
    </row>
    <row r="243" customFormat="false" ht="15.8" hidden="false" customHeight="false" outlineLevel="0" collapsed="false">
      <c r="A243" s="39" t="s">
        <v>2230</v>
      </c>
      <c r="B243" s="39" t="s">
        <v>2240</v>
      </c>
      <c r="C243" s="0" t="n">
        <v>13956.7305555555</v>
      </c>
      <c r="D243" s="0" t="str">
        <f aca="false">CONCATENATE(LEFT(A243,2), MID(A243,5,2))</f>
        <v>0552</v>
      </c>
    </row>
    <row r="244" customFormat="false" ht="15.8" hidden="false" customHeight="false" outlineLevel="0" collapsed="false">
      <c r="A244" s="39" t="s">
        <v>2230</v>
      </c>
      <c r="B244" s="39" t="s">
        <v>2241</v>
      </c>
      <c r="C244" s="0" t="n">
        <v>95523.1977427637</v>
      </c>
      <c r="D244" s="0" t="str">
        <f aca="false">CONCATENATE(LEFT(A244,2), MID(A244,5,2))</f>
        <v>0552</v>
      </c>
    </row>
    <row r="245" customFormat="false" ht="15.8" hidden="false" customHeight="false" outlineLevel="0" collapsed="false">
      <c r="A245" s="39" t="s">
        <v>2230</v>
      </c>
      <c r="B245" s="39" t="s">
        <v>2242</v>
      </c>
      <c r="C245" s="0" t="n">
        <v>396507.956155462</v>
      </c>
      <c r="D245" s="0" t="str">
        <f aca="false">CONCATENATE(LEFT(A245,2), MID(A245,5,2))</f>
        <v>0552</v>
      </c>
    </row>
    <row r="246" customFormat="false" ht="15.8" hidden="false" customHeight="false" outlineLevel="0" collapsed="false">
      <c r="A246" s="39" t="s">
        <v>2226</v>
      </c>
      <c r="B246" s="39" t="s">
        <v>2243</v>
      </c>
      <c r="C246" s="0" t="n">
        <v>54812.5666666666</v>
      </c>
      <c r="D246" s="0" t="str">
        <f aca="false">CONCATENATE(LEFT(A246,2), MID(A246,5,2))</f>
        <v>0552</v>
      </c>
    </row>
    <row r="247" customFormat="false" ht="15.8" hidden="false" customHeight="false" outlineLevel="0" collapsed="false">
      <c r="A247" s="39" t="s">
        <v>2230</v>
      </c>
      <c r="B247" s="39" t="s">
        <v>2244</v>
      </c>
      <c r="C247" s="0" t="n">
        <v>22706.7213924963</v>
      </c>
      <c r="D247" s="0" t="str">
        <f aca="false">CONCATENATE(LEFT(A247,2), MID(A247,5,2))</f>
        <v>0552</v>
      </c>
    </row>
    <row r="248" customFormat="false" ht="15.8" hidden="false" customHeight="false" outlineLevel="0" collapsed="false">
      <c r="A248" s="39" t="s">
        <v>2245</v>
      </c>
      <c r="B248" s="39" t="s">
        <v>2246</v>
      </c>
      <c r="C248" s="0" t="n">
        <v>2046.49999999999</v>
      </c>
      <c r="D248" s="0" t="str">
        <f aca="false">CONCATENATE(LEFT(A248,2), MID(A248,5,2))</f>
        <v>0551</v>
      </c>
    </row>
    <row r="249" customFormat="false" ht="15.8" hidden="false" customHeight="false" outlineLevel="0" collapsed="false">
      <c r="A249" s="39" t="s">
        <v>2226</v>
      </c>
      <c r="B249" s="39" t="s">
        <v>2247</v>
      </c>
      <c r="C249" s="0" t="n">
        <v>46973.269570707</v>
      </c>
      <c r="D249" s="0" t="str">
        <f aca="false">CONCATENATE(LEFT(A249,2), MID(A249,5,2))</f>
        <v>0552</v>
      </c>
    </row>
    <row r="250" customFormat="false" ht="15.8" hidden="false" customHeight="false" outlineLevel="0" collapsed="false">
      <c r="A250" s="39" t="s">
        <v>2234</v>
      </c>
      <c r="B250" s="39" t="s">
        <v>2248</v>
      </c>
      <c r="C250" s="0" t="n">
        <v>308390.520833333</v>
      </c>
      <c r="D250" s="0" t="str">
        <f aca="false">CONCATENATE(LEFT(A250,2), MID(A250,5,2))</f>
        <v>0551</v>
      </c>
    </row>
    <row r="251" customFormat="false" ht="15.8" hidden="false" customHeight="false" outlineLevel="0" collapsed="false">
      <c r="A251" s="39" t="s">
        <v>2226</v>
      </c>
      <c r="B251" s="39" t="s">
        <v>2249</v>
      </c>
      <c r="C251" s="0" t="n">
        <v>44749.0224999999</v>
      </c>
      <c r="D251" s="0" t="str">
        <f aca="false">CONCATENATE(LEFT(A251,2), MID(A251,5,2))</f>
        <v>0552</v>
      </c>
    </row>
    <row r="252" customFormat="false" ht="15.8" hidden="false" customHeight="false" outlineLevel="0" collapsed="false">
      <c r="A252" s="39" t="s">
        <v>2230</v>
      </c>
      <c r="B252" s="39" t="s">
        <v>2250</v>
      </c>
      <c r="C252" s="0" t="n">
        <v>98874.7948863636</v>
      </c>
      <c r="D252" s="0" t="str">
        <f aca="false">CONCATENATE(LEFT(A252,2), MID(A252,5,2))</f>
        <v>0552</v>
      </c>
    </row>
    <row r="253" customFormat="false" ht="15.8" hidden="false" customHeight="false" outlineLevel="0" collapsed="false">
      <c r="A253" s="39" t="s">
        <v>2234</v>
      </c>
      <c r="B253" s="39" t="s">
        <v>2251</v>
      </c>
      <c r="C253" s="0" t="n">
        <v>3777.91666666666</v>
      </c>
      <c r="D253" s="0" t="str">
        <f aca="false">CONCATENATE(LEFT(A253,2), MID(A253,5,2))</f>
        <v>0551</v>
      </c>
    </row>
    <row r="254" customFormat="false" ht="15.8" hidden="false" customHeight="false" outlineLevel="0" collapsed="false">
      <c r="A254" s="39" t="s">
        <v>2234</v>
      </c>
      <c r="B254" s="39" t="s">
        <v>2252</v>
      </c>
      <c r="C254" s="0" t="n">
        <v>32333.8035714285</v>
      </c>
      <c r="D254" s="0" t="str">
        <f aca="false">CONCATENATE(LEFT(A254,2), MID(A254,5,2))</f>
        <v>0551</v>
      </c>
    </row>
    <row r="255" customFormat="false" ht="15.8" hidden="false" customHeight="false" outlineLevel="0" collapsed="false">
      <c r="A255" s="39" t="s">
        <v>2245</v>
      </c>
      <c r="B255" s="39" t="s">
        <v>2253</v>
      </c>
      <c r="C255" s="0" t="n">
        <v>3917.55238095238</v>
      </c>
      <c r="D255" s="0" t="str">
        <f aca="false">CONCATENATE(LEFT(A255,2), MID(A255,5,2))</f>
        <v>0551</v>
      </c>
    </row>
    <row r="256" customFormat="false" ht="15.8" hidden="false" customHeight="false" outlineLevel="0" collapsed="false">
      <c r="A256" s="39" t="s">
        <v>2224</v>
      </c>
      <c r="B256" s="39" t="s">
        <v>2254</v>
      </c>
      <c r="C256" s="0" t="n">
        <v>4387.7752039627</v>
      </c>
      <c r="D256" s="0" t="str">
        <f aca="false">CONCATENATE(LEFT(A256,2), MID(A256,5,2))</f>
        <v>0254</v>
      </c>
    </row>
    <row r="257" customFormat="false" ht="15.8" hidden="false" customHeight="false" outlineLevel="0" collapsed="false">
      <c r="A257" s="39" t="s">
        <v>2226</v>
      </c>
      <c r="B257" s="39" t="s">
        <v>2255</v>
      </c>
      <c r="C257" s="0" t="n">
        <v>41598.8603896103</v>
      </c>
      <c r="D257" s="0" t="str">
        <f aca="false">CONCATENATE(LEFT(A257,2), MID(A257,5,2))</f>
        <v>0552</v>
      </c>
    </row>
    <row r="258" customFormat="false" ht="15.8" hidden="false" customHeight="false" outlineLevel="0" collapsed="false">
      <c r="A258" s="39" t="s">
        <v>2256</v>
      </c>
      <c r="B258" s="39" t="s">
        <v>2257</v>
      </c>
      <c r="C258" s="0" t="n">
        <v>77714.2556119102</v>
      </c>
      <c r="D258" s="0" t="str">
        <f aca="false">CONCATENATE(LEFT(A258,2), MID(A258,5,2))</f>
        <v>0450</v>
      </c>
    </row>
    <row r="259" customFormat="false" ht="15.8" hidden="false" customHeight="false" outlineLevel="0" collapsed="false">
      <c r="A259" s="39" t="s">
        <v>2245</v>
      </c>
      <c r="B259" s="39" t="s">
        <v>2258</v>
      </c>
      <c r="C259" s="0" t="n">
        <v>29389.8312770562</v>
      </c>
      <c r="D259" s="0" t="str">
        <f aca="false">CONCATENATE(LEFT(A259,2), MID(A259,5,2))</f>
        <v>0551</v>
      </c>
    </row>
    <row r="260" customFormat="false" ht="15.8" hidden="false" customHeight="false" outlineLevel="0" collapsed="false">
      <c r="A260" s="39" t="s">
        <v>2234</v>
      </c>
      <c r="B260" s="39" t="s">
        <v>2259</v>
      </c>
      <c r="C260" s="0" t="n">
        <v>19101.2499999999</v>
      </c>
      <c r="D260" s="0" t="str">
        <f aca="false">CONCATENATE(LEFT(A260,2), MID(A260,5,2))</f>
        <v>0551</v>
      </c>
    </row>
    <row r="261" customFormat="false" ht="15.8" hidden="false" customHeight="false" outlineLevel="0" collapsed="false">
      <c r="A261" s="39" t="s">
        <v>2245</v>
      </c>
      <c r="B261" s="39" t="s">
        <v>2260</v>
      </c>
      <c r="C261" s="0" t="n">
        <v>39870.2499999999</v>
      </c>
      <c r="D261" s="0" t="str">
        <f aca="false">CONCATENATE(LEFT(A261,2), MID(A261,5,2))</f>
        <v>0551</v>
      </c>
    </row>
    <row r="262" customFormat="false" ht="15.8" hidden="false" customHeight="false" outlineLevel="0" collapsed="false">
      <c r="A262" s="39" t="s">
        <v>2245</v>
      </c>
      <c r="B262" s="39" t="s">
        <v>2261</v>
      </c>
      <c r="C262" s="0" t="n">
        <v>29333.3812499999</v>
      </c>
      <c r="D262" s="0" t="str">
        <f aca="false">CONCATENATE(LEFT(A262,2), MID(A262,5,2))</f>
        <v>0551</v>
      </c>
    </row>
    <row r="263" customFormat="false" ht="15.8" hidden="false" customHeight="false" outlineLevel="0" collapsed="false">
      <c r="A263" s="39" t="s">
        <v>2256</v>
      </c>
      <c r="B263" s="39" t="s">
        <v>2262</v>
      </c>
      <c r="C263" s="0" t="n">
        <v>930989.127558744</v>
      </c>
      <c r="D263" s="0" t="str">
        <f aca="false">CONCATENATE(LEFT(A263,2), MID(A263,5,2))</f>
        <v>0450</v>
      </c>
    </row>
    <row r="264" customFormat="false" ht="15.8" hidden="false" customHeight="false" outlineLevel="0" collapsed="false">
      <c r="A264" s="39" t="s">
        <v>2263</v>
      </c>
      <c r="B264" s="39" t="s">
        <v>2264</v>
      </c>
      <c r="C264" s="0" t="n">
        <v>549256.38279166</v>
      </c>
      <c r="D264" s="0" t="str">
        <f aca="false">CONCATENATE(LEFT(A264,2), MID(A264,5,2))</f>
        <v>0449</v>
      </c>
    </row>
    <row r="265" customFormat="false" ht="15.8" hidden="false" customHeight="false" outlineLevel="0" collapsed="false">
      <c r="A265" s="39" t="s">
        <v>2230</v>
      </c>
      <c r="B265" s="39" t="s">
        <v>2265</v>
      </c>
      <c r="C265" s="0" t="n">
        <v>11486.7814935064</v>
      </c>
      <c r="D265" s="0" t="str">
        <f aca="false">CONCATENATE(LEFT(A265,2), MID(A265,5,2))</f>
        <v>0552</v>
      </c>
    </row>
    <row r="266" customFormat="false" ht="15.8" hidden="false" customHeight="false" outlineLevel="0" collapsed="false">
      <c r="A266" s="39" t="s">
        <v>2199</v>
      </c>
      <c r="B266" s="39" t="s">
        <v>2266</v>
      </c>
      <c r="C266" s="0" t="n">
        <v>16031.3307956634</v>
      </c>
      <c r="D266" s="0" t="str">
        <f aca="false">CONCATENATE(LEFT(A266,2), MID(A266,5,2))</f>
        <v>0255</v>
      </c>
    </row>
    <row r="267" customFormat="false" ht="15.8" hidden="false" customHeight="false" outlineLevel="0" collapsed="false">
      <c r="A267" s="39" t="s">
        <v>2197</v>
      </c>
      <c r="B267" s="39" t="s">
        <v>2267</v>
      </c>
      <c r="C267" s="0" t="n">
        <v>20413.8227065942</v>
      </c>
      <c r="D267" s="0" t="str">
        <f aca="false">CONCATENATE(LEFT(A267,2), MID(A267,5,2))</f>
        <v>0256</v>
      </c>
    </row>
    <row r="268" customFormat="false" ht="15.8" hidden="false" customHeight="false" outlineLevel="0" collapsed="false">
      <c r="A268" s="39" t="s">
        <v>2234</v>
      </c>
      <c r="B268" s="39" t="s">
        <v>2268</v>
      </c>
      <c r="C268" s="0" t="n">
        <v>52655.7249999999</v>
      </c>
      <c r="D268" s="0" t="str">
        <f aca="false">CONCATENATE(LEFT(A268,2), MID(A268,5,2))</f>
        <v>0551</v>
      </c>
    </row>
    <row r="269" customFormat="false" ht="15.8" hidden="false" customHeight="false" outlineLevel="0" collapsed="false">
      <c r="A269" s="39" t="s">
        <v>2269</v>
      </c>
      <c r="B269" s="39" t="s">
        <v>2270</v>
      </c>
      <c r="C269" s="0" t="n">
        <v>2295194.9154693</v>
      </c>
      <c r="D269" s="0" t="str">
        <f aca="false">CONCATENATE(LEFT(A269,2), MID(A269,5,2))</f>
        <v>0364</v>
      </c>
    </row>
    <row r="270" customFormat="false" ht="15.8" hidden="false" customHeight="false" outlineLevel="0" collapsed="false">
      <c r="A270" s="39" t="s">
        <v>2269</v>
      </c>
      <c r="B270" s="39" t="s">
        <v>2271</v>
      </c>
      <c r="C270" s="0" t="n">
        <v>124963.606192632</v>
      </c>
      <c r="D270" s="0" t="str">
        <f aca="false">CONCATENATE(LEFT(A270,2), MID(A270,5,2))</f>
        <v>0364</v>
      </c>
    </row>
    <row r="271" customFormat="false" ht="15.8" hidden="false" customHeight="false" outlineLevel="0" collapsed="false">
      <c r="A271" s="39" t="s">
        <v>2187</v>
      </c>
      <c r="B271" s="39" t="s">
        <v>2272</v>
      </c>
      <c r="C271" s="0" t="n">
        <v>6270</v>
      </c>
      <c r="D271" s="0" t="str">
        <f aca="false">CONCATENATE(LEFT(A271,2), MID(A271,5,2))</f>
        <v>0262</v>
      </c>
    </row>
    <row r="272" customFormat="false" ht="15.8" hidden="false" customHeight="false" outlineLevel="0" collapsed="false">
      <c r="A272" s="39" t="s">
        <v>2273</v>
      </c>
      <c r="B272" s="39" t="s">
        <v>2274</v>
      </c>
      <c r="C272" s="0" t="n">
        <v>910344.787285104</v>
      </c>
      <c r="D272" s="0" t="str">
        <f aca="false">CONCATENATE(LEFT(A272,2), MID(A272,5,2))</f>
        <v>0366</v>
      </c>
    </row>
    <row r="273" customFormat="false" ht="15.8" hidden="false" customHeight="false" outlineLevel="0" collapsed="false">
      <c r="A273" s="39" t="s">
        <v>2273</v>
      </c>
      <c r="B273" s="39" t="s">
        <v>2275</v>
      </c>
      <c r="C273" s="0" t="n">
        <v>2266038.74205521</v>
      </c>
      <c r="D273" s="0" t="str">
        <f aca="false">CONCATENATE(LEFT(A273,2), MID(A273,5,2))</f>
        <v>0366</v>
      </c>
    </row>
    <row r="274" customFormat="false" ht="15.8" hidden="false" customHeight="false" outlineLevel="0" collapsed="false">
      <c r="A274" s="39" t="s">
        <v>2273</v>
      </c>
      <c r="B274" s="39" t="s">
        <v>2276</v>
      </c>
      <c r="C274" s="0" t="n">
        <v>69859.1988816057</v>
      </c>
      <c r="D274" s="0" t="str">
        <f aca="false">CONCATENATE(LEFT(A274,2), MID(A274,5,2))</f>
        <v>0366</v>
      </c>
    </row>
    <row r="275" customFormat="false" ht="15.8" hidden="false" customHeight="false" outlineLevel="0" collapsed="false">
      <c r="A275" s="39" t="s">
        <v>2273</v>
      </c>
      <c r="B275" s="39" t="s">
        <v>2277</v>
      </c>
      <c r="C275" s="0" t="n">
        <v>181369.529830835</v>
      </c>
      <c r="D275" s="0" t="str">
        <f aca="false">CONCATENATE(LEFT(A275,2), MID(A275,5,2))</f>
        <v>0366</v>
      </c>
    </row>
    <row r="276" customFormat="false" ht="15.8" hidden="false" customHeight="false" outlineLevel="0" collapsed="false">
      <c r="A276" s="39" t="s">
        <v>2278</v>
      </c>
      <c r="B276" s="39" t="s">
        <v>2279</v>
      </c>
      <c r="C276" s="0" t="n">
        <v>4333.6854301948</v>
      </c>
      <c r="D276" s="0" t="str">
        <f aca="false">CONCATENATE(LEFT(A276,2), MID(A276,5,2))</f>
        <v>0267</v>
      </c>
    </row>
    <row r="277" customFormat="false" ht="15.8" hidden="false" customHeight="false" outlineLevel="0" collapsed="false">
      <c r="A277" s="39" t="s">
        <v>2278</v>
      </c>
      <c r="B277" s="39" t="s">
        <v>2280</v>
      </c>
      <c r="C277" s="0" t="n">
        <v>7154.17720959595</v>
      </c>
      <c r="D277" s="0" t="str">
        <f aca="false">CONCATENATE(LEFT(A277,2), MID(A277,5,2))</f>
        <v>0267</v>
      </c>
    </row>
    <row r="278" customFormat="false" ht="15.8" hidden="false" customHeight="false" outlineLevel="0" collapsed="false">
      <c r="A278" s="39" t="s">
        <v>2278</v>
      </c>
      <c r="B278" s="39" t="s">
        <v>2281</v>
      </c>
      <c r="C278" s="0" t="n">
        <v>565.25</v>
      </c>
      <c r="D278" s="0" t="str">
        <f aca="false">CONCATENATE(LEFT(A278,2), MID(A278,5,2))</f>
        <v>0267</v>
      </c>
    </row>
    <row r="279" customFormat="false" ht="15.8" hidden="false" customHeight="false" outlineLevel="0" collapsed="false">
      <c r="A279" s="39" t="s">
        <v>2282</v>
      </c>
      <c r="B279" s="39" t="s">
        <v>2283</v>
      </c>
      <c r="C279" s="0" t="n">
        <v>143974.354088896</v>
      </c>
      <c r="D279" s="0" t="str">
        <f aca="false">CONCATENATE(LEFT(A279,2), MID(A279,5,2))</f>
        <v>0373</v>
      </c>
    </row>
    <row r="280" customFormat="false" ht="15.8" hidden="false" customHeight="false" outlineLevel="0" collapsed="false">
      <c r="A280" s="39" t="s">
        <v>2282</v>
      </c>
      <c r="B280" s="39" t="s">
        <v>2284</v>
      </c>
      <c r="C280" s="0" t="n">
        <v>434012.062492837</v>
      </c>
      <c r="D280" s="0" t="str">
        <f aca="false">CONCATENATE(LEFT(A280,2), MID(A280,5,2))</f>
        <v>0373</v>
      </c>
    </row>
    <row r="281" customFormat="false" ht="15.8" hidden="false" customHeight="false" outlineLevel="0" collapsed="false">
      <c r="A281" s="39" t="s">
        <v>2282</v>
      </c>
      <c r="B281" s="39" t="s">
        <v>2285</v>
      </c>
      <c r="C281" s="0" t="n">
        <v>465396.966784528</v>
      </c>
      <c r="D281" s="0" t="str">
        <f aca="false">CONCATENATE(LEFT(A281,2), MID(A281,5,2))</f>
        <v>0373</v>
      </c>
    </row>
    <row r="282" customFormat="false" ht="15.8" hidden="false" customHeight="false" outlineLevel="0" collapsed="false">
      <c r="A282" s="39" t="s">
        <v>2282</v>
      </c>
      <c r="B282" s="39" t="s">
        <v>2286</v>
      </c>
      <c r="C282" s="0" t="n">
        <v>65236.1138235628</v>
      </c>
      <c r="D282" s="0" t="str">
        <f aca="false">CONCATENATE(LEFT(A282,2), MID(A282,5,2))</f>
        <v>0373</v>
      </c>
    </row>
    <row r="283" customFormat="false" ht="15.8" hidden="false" customHeight="false" outlineLevel="0" collapsed="false">
      <c r="A283" s="39" t="s">
        <v>2282</v>
      </c>
      <c r="B283" s="39" t="s">
        <v>2287</v>
      </c>
      <c r="C283" s="0" t="n">
        <v>530459.187977292</v>
      </c>
      <c r="D283" s="0" t="str">
        <f aca="false">CONCATENATE(LEFT(A283,2), MID(A283,5,2))</f>
        <v>0373</v>
      </c>
    </row>
    <row r="284" customFormat="false" ht="15.8" hidden="false" customHeight="false" outlineLevel="0" collapsed="false">
      <c r="A284" s="39" t="s">
        <v>2288</v>
      </c>
      <c r="B284" s="39" t="s">
        <v>2289</v>
      </c>
      <c r="C284" s="0" t="n">
        <v>14422.5229595668</v>
      </c>
      <c r="D284" s="0" t="str">
        <f aca="false">CONCATENATE(LEFT(A284,2), MID(A284,5,2))</f>
        <v>0373</v>
      </c>
    </row>
    <row r="285" customFormat="false" ht="15.8" hidden="false" customHeight="false" outlineLevel="0" collapsed="false">
      <c r="A285" s="39" t="s">
        <v>2288</v>
      </c>
      <c r="B285" s="39" t="s">
        <v>2290</v>
      </c>
      <c r="C285" s="0" t="n">
        <v>33660.3646676231</v>
      </c>
      <c r="D285" s="0" t="str">
        <f aca="false">CONCATENATE(LEFT(A285,2), MID(A285,5,2))</f>
        <v>0373</v>
      </c>
    </row>
    <row r="286" customFormat="false" ht="15.8" hidden="false" customHeight="false" outlineLevel="0" collapsed="false">
      <c r="A286" s="39" t="s">
        <v>2282</v>
      </c>
      <c r="B286" s="39" t="s">
        <v>2291</v>
      </c>
      <c r="C286" s="0" t="n">
        <v>139375.277574718</v>
      </c>
      <c r="D286" s="0" t="str">
        <f aca="false">CONCATENATE(LEFT(A286,2), MID(A286,5,2))</f>
        <v>0373</v>
      </c>
    </row>
    <row r="287" customFormat="false" ht="15.8" hidden="false" customHeight="false" outlineLevel="0" collapsed="false">
      <c r="A287" s="39" t="s">
        <v>2282</v>
      </c>
      <c r="B287" s="39" t="s">
        <v>2292</v>
      </c>
      <c r="C287" s="0" t="n">
        <v>82747.7335953646</v>
      </c>
      <c r="D287" s="0" t="str">
        <f aca="false">CONCATENATE(LEFT(A287,2), MID(A287,5,2))</f>
        <v>0373</v>
      </c>
    </row>
    <row r="288" customFormat="false" ht="15.8" hidden="false" customHeight="false" outlineLevel="0" collapsed="false">
      <c r="A288" s="39" t="s">
        <v>2288</v>
      </c>
      <c r="B288" s="39" t="s">
        <v>2293</v>
      </c>
      <c r="C288" s="0" t="n">
        <v>27529.3083506019</v>
      </c>
      <c r="D288" s="0" t="str">
        <f aca="false">CONCATENATE(LEFT(A288,2), MID(A288,5,2))</f>
        <v>0373</v>
      </c>
    </row>
    <row r="289" customFormat="false" ht="15.8" hidden="false" customHeight="false" outlineLevel="0" collapsed="false">
      <c r="A289" s="39" t="s">
        <v>2294</v>
      </c>
      <c r="B289" s="39" t="s">
        <v>2295</v>
      </c>
      <c r="C289" s="0" t="n">
        <v>12438.9019803725</v>
      </c>
      <c r="D289" s="0" t="str">
        <f aca="false">CONCATENATE(LEFT(A289,2), MID(A289,5,2))</f>
        <v>0270</v>
      </c>
    </row>
    <row r="290" customFormat="false" ht="15.8" hidden="false" customHeight="false" outlineLevel="0" collapsed="false">
      <c r="A290" s="39" t="s">
        <v>2294</v>
      </c>
      <c r="B290" s="39" t="s">
        <v>2296</v>
      </c>
      <c r="C290" s="0" t="n">
        <v>9248.82179483727</v>
      </c>
      <c r="D290" s="0" t="str">
        <f aca="false">CONCATENATE(LEFT(A290,2), MID(A290,5,2))</f>
        <v>0270</v>
      </c>
    </row>
    <row r="291" customFormat="false" ht="15.8" hidden="false" customHeight="false" outlineLevel="0" collapsed="false">
      <c r="A291" s="39" t="s">
        <v>2294</v>
      </c>
      <c r="B291" s="39" t="s">
        <v>2297</v>
      </c>
      <c r="C291" s="0" t="n">
        <v>7373.6747159685</v>
      </c>
      <c r="D291" s="0" t="str">
        <f aca="false">CONCATENATE(LEFT(A291,2), MID(A291,5,2))</f>
        <v>0270</v>
      </c>
    </row>
    <row r="292" customFormat="false" ht="15.8" hidden="false" customHeight="false" outlineLevel="0" collapsed="false">
      <c r="A292" s="39" t="s">
        <v>2294</v>
      </c>
      <c r="B292" s="39" t="s">
        <v>2298</v>
      </c>
      <c r="C292" s="0" t="n">
        <v>6934.30794604147</v>
      </c>
      <c r="D292" s="0" t="str">
        <f aca="false">CONCATENATE(LEFT(A292,2), MID(A292,5,2))</f>
        <v>0270</v>
      </c>
    </row>
    <row r="293" customFormat="false" ht="15.8" hidden="false" customHeight="false" outlineLevel="0" collapsed="false">
      <c r="A293" s="39" t="s">
        <v>2299</v>
      </c>
      <c r="B293" s="39" t="s">
        <v>2300</v>
      </c>
      <c r="C293" s="0" t="n">
        <v>12367.3166666666</v>
      </c>
      <c r="D293" s="0" t="str">
        <f aca="false">CONCATENATE(LEFT(A293,2), MID(A293,5,2))</f>
        <v>0268</v>
      </c>
    </row>
    <row r="294" customFormat="false" ht="15.8" hidden="false" customHeight="false" outlineLevel="0" collapsed="false">
      <c r="A294" s="39" t="s">
        <v>2299</v>
      </c>
      <c r="B294" s="39" t="s">
        <v>2301</v>
      </c>
      <c r="C294" s="0" t="n">
        <v>6107.18749999999</v>
      </c>
      <c r="D294" s="0" t="str">
        <f aca="false">CONCATENATE(LEFT(A294,2), MID(A294,5,2))</f>
        <v>0268</v>
      </c>
    </row>
    <row r="295" customFormat="false" ht="15.8" hidden="false" customHeight="false" outlineLevel="0" collapsed="false">
      <c r="A295" s="39" t="s">
        <v>2294</v>
      </c>
      <c r="B295" s="39" t="s">
        <v>2302</v>
      </c>
      <c r="C295" s="0" t="n">
        <v>3652.57629528721</v>
      </c>
      <c r="D295" s="0" t="str">
        <f aca="false">CONCATENATE(LEFT(A295,2), MID(A295,5,2))</f>
        <v>0270</v>
      </c>
    </row>
    <row r="296" customFormat="false" ht="15.8" hidden="false" customHeight="false" outlineLevel="0" collapsed="false">
      <c r="A296" s="39" t="s">
        <v>2278</v>
      </c>
      <c r="B296" s="39" t="s">
        <v>2303</v>
      </c>
      <c r="C296" s="0" t="n">
        <v>8157.94642857142</v>
      </c>
      <c r="D296" s="0" t="str">
        <f aca="false">CONCATENATE(LEFT(A296,2), MID(A296,5,2))</f>
        <v>0267</v>
      </c>
    </row>
    <row r="297" customFormat="false" ht="15.8" hidden="false" customHeight="false" outlineLevel="0" collapsed="false">
      <c r="A297" s="39" t="s">
        <v>2299</v>
      </c>
      <c r="B297" s="39" t="s">
        <v>2304</v>
      </c>
      <c r="C297" s="0" t="n">
        <v>20979.95</v>
      </c>
      <c r="D297" s="0" t="str">
        <f aca="false">CONCATENATE(LEFT(A297,2), MID(A297,5,2))</f>
        <v>0268</v>
      </c>
    </row>
    <row r="298" customFormat="false" ht="15.8" hidden="false" customHeight="false" outlineLevel="0" collapsed="false">
      <c r="A298" s="39" t="s">
        <v>2294</v>
      </c>
      <c r="B298" s="39" t="s">
        <v>2305</v>
      </c>
      <c r="C298" s="0" t="n">
        <v>13873.2326922559</v>
      </c>
      <c r="D298" s="0" t="str">
        <f aca="false">CONCATENATE(LEFT(A298,2), MID(A298,5,2))</f>
        <v>0270</v>
      </c>
    </row>
    <row r="299" customFormat="false" ht="15.8" hidden="false" customHeight="false" outlineLevel="0" collapsed="false">
      <c r="A299" s="39" t="s">
        <v>2294</v>
      </c>
      <c r="B299" s="39" t="s">
        <v>2306</v>
      </c>
      <c r="C299" s="0" t="n">
        <v>17915.7012987012</v>
      </c>
      <c r="D299" s="0" t="str">
        <f aca="false">CONCATENATE(LEFT(A299,2), MID(A299,5,2))</f>
        <v>0270</v>
      </c>
    </row>
    <row r="300" customFormat="false" ht="15.8" hidden="false" customHeight="false" outlineLevel="0" collapsed="false">
      <c r="A300" s="39" t="s">
        <v>2278</v>
      </c>
      <c r="B300" s="39" t="s">
        <v>2307</v>
      </c>
      <c r="C300" s="0" t="n">
        <v>4804.68276515151</v>
      </c>
      <c r="D300" s="0" t="str">
        <f aca="false">CONCATENATE(LEFT(A300,2), MID(A300,5,2))</f>
        <v>0267</v>
      </c>
    </row>
    <row r="301" customFormat="false" ht="15.8" hidden="false" customHeight="false" outlineLevel="0" collapsed="false">
      <c r="A301" s="39" t="s">
        <v>2299</v>
      </c>
      <c r="B301" s="39" t="s">
        <v>2308</v>
      </c>
      <c r="C301" s="0" t="n">
        <v>2460.3625</v>
      </c>
      <c r="D301" s="0" t="str">
        <f aca="false">CONCATENATE(LEFT(A301,2), MID(A301,5,2))</f>
        <v>0268</v>
      </c>
    </row>
    <row r="302" customFormat="false" ht="15.8" hidden="false" customHeight="false" outlineLevel="0" collapsed="false">
      <c r="A302" s="39" t="s">
        <v>2294</v>
      </c>
      <c r="B302" s="39" t="s">
        <v>2309</v>
      </c>
      <c r="C302" s="0" t="n">
        <v>621.534113215288</v>
      </c>
      <c r="D302" s="0" t="str">
        <f aca="false">CONCATENATE(LEFT(A302,2), MID(A302,5,2))</f>
        <v>0270</v>
      </c>
    </row>
    <row r="303" customFormat="false" ht="15.8" hidden="false" customHeight="false" outlineLevel="0" collapsed="false">
      <c r="A303" s="39" t="s">
        <v>2310</v>
      </c>
      <c r="B303" s="39" t="s">
        <v>2311</v>
      </c>
      <c r="C303" s="0" t="n">
        <v>926278.040033543</v>
      </c>
      <c r="D303" s="0" t="str">
        <f aca="false">CONCATENATE(LEFT(A303,2), MID(A303,5,2))</f>
        <v>0376</v>
      </c>
    </row>
    <row r="304" customFormat="false" ht="15.8" hidden="false" customHeight="false" outlineLevel="0" collapsed="false">
      <c r="A304" s="39" t="s">
        <v>2310</v>
      </c>
      <c r="B304" s="39" t="s">
        <v>2312</v>
      </c>
      <c r="C304" s="0" t="n">
        <v>2365569.81239684</v>
      </c>
      <c r="D304" s="0" t="str">
        <f aca="false">CONCATENATE(LEFT(A304,2), MID(A304,5,2))</f>
        <v>0376</v>
      </c>
    </row>
    <row r="305" customFormat="false" ht="15.8" hidden="false" customHeight="false" outlineLevel="0" collapsed="false">
      <c r="A305" s="39" t="s">
        <v>2310</v>
      </c>
      <c r="B305" s="39" t="s">
        <v>2313</v>
      </c>
      <c r="C305" s="0" t="n">
        <v>364923.451610847</v>
      </c>
      <c r="D305" s="0" t="str">
        <f aca="false">CONCATENATE(LEFT(A305,2), MID(A305,5,2))</f>
        <v>0376</v>
      </c>
    </row>
    <row r="306" customFormat="false" ht="15.8" hidden="false" customHeight="false" outlineLevel="0" collapsed="false">
      <c r="A306" s="39" t="s">
        <v>2310</v>
      </c>
      <c r="B306" s="39" t="s">
        <v>2314</v>
      </c>
      <c r="C306" s="0" t="n">
        <v>164366.367746761</v>
      </c>
      <c r="D306" s="0" t="str">
        <f aca="false">CONCATENATE(LEFT(A306,2), MID(A306,5,2))</f>
        <v>0376</v>
      </c>
    </row>
    <row r="307" customFormat="false" ht="15.8" hidden="false" customHeight="false" outlineLevel="0" collapsed="false">
      <c r="A307" s="39" t="s">
        <v>2315</v>
      </c>
      <c r="B307" s="39" t="s">
        <v>2316</v>
      </c>
      <c r="C307" s="0" t="n">
        <v>79888.7992130217</v>
      </c>
      <c r="D307" s="0" t="str">
        <f aca="false">CONCATENATE(LEFT(A307,2), MID(A307,5,2))</f>
        <v>0375</v>
      </c>
    </row>
    <row r="308" customFormat="false" ht="15.8" hidden="false" customHeight="false" outlineLevel="0" collapsed="false">
      <c r="A308" s="39" t="s">
        <v>2315</v>
      </c>
      <c r="B308" s="39" t="s">
        <v>2317</v>
      </c>
      <c r="C308" s="0" t="n">
        <v>92120.8012253619</v>
      </c>
      <c r="D308" s="0" t="str">
        <f aca="false">CONCATENATE(LEFT(A308,2), MID(A308,5,2))</f>
        <v>0375</v>
      </c>
    </row>
    <row r="309" customFormat="false" ht="15.8" hidden="false" customHeight="false" outlineLevel="0" collapsed="false">
      <c r="A309" s="39" t="s">
        <v>2315</v>
      </c>
      <c r="B309" s="39" t="s">
        <v>2318</v>
      </c>
      <c r="C309" s="0" t="n">
        <v>60367.6060178532</v>
      </c>
      <c r="D309" s="0" t="str">
        <f aca="false">CONCATENATE(LEFT(A309,2), MID(A309,5,2))</f>
        <v>0375</v>
      </c>
    </row>
    <row r="310" customFormat="false" ht="15.8" hidden="false" customHeight="false" outlineLevel="0" collapsed="false">
      <c r="A310" s="39" t="s">
        <v>2310</v>
      </c>
      <c r="B310" s="39" t="s">
        <v>2319</v>
      </c>
      <c r="C310" s="0" t="n">
        <v>57165.6621841297</v>
      </c>
      <c r="D310" s="0" t="str">
        <f aca="false">CONCATENATE(LEFT(A310,2), MID(A310,5,2))</f>
        <v>0376</v>
      </c>
    </row>
    <row r="311" customFormat="false" ht="15.8" hidden="false" customHeight="false" outlineLevel="0" collapsed="false">
      <c r="A311" s="39" t="s">
        <v>2315</v>
      </c>
      <c r="B311" s="39" t="s">
        <v>2320</v>
      </c>
      <c r="C311" s="0" t="n">
        <v>32549.1585752995</v>
      </c>
      <c r="D311" s="0" t="str">
        <f aca="false">CONCATENATE(LEFT(A311,2), MID(A311,5,2))</f>
        <v>0375</v>
      </c>
    </row>
    <row r="312" customFormat="false" ht="15.8" hidden="false" customHeight="false" outlineLevel="0" collapsed="false">
      <c r="A312" s="39" t="s">
        <v>2315</v>
      </c>
      <c r="B312" s="39" t="s">
        <v>2321</v>
      </c>
      <c r="C312" s="0" t="n">
        <v>104078.2414247</v>
      </c>
      <c r="D312" s="0" t="str">
        <f aca="false">CONCATENATE(LEFT(A312,2), MID(A312,5,2))</f>
        <v>0375</v>
      </c>
    </row>
    <row r="313" customFormat="false" ht="15.8" hidden="false" customHeight="false" outlineLevel="0" collapsed="false">
      <c r="A313" s="39" t="s">
        <v>2315</v>
      </c>
      <c r="B313" s="39" t="s">
        <v>2322</v>
      </c>
      <c r="C313" s="0" t="n">
        <v>34464.079289029</v>
      </c>
      <c r="D313" s="0" t="str">
        <f aca="false">CONCATENATE(LEFT(A313,2), MID(A313,5,2))</f>
        <v>0375</v>
      </c>
    </row>
    <row r="314" customFormat="false" ht="15.8" hidden="false" customHeight="false" outlineLevel="0" collapsed="false">
      <c r="A314" s="39" t="s">
        <v>2315</v>
      </c>
      <c r="B314" s="39" t="s">
        <v>2323</v>
      </c>
      <c r="C314" s="0" t="n">
        <v>27489.2604229495</v>
      </c>
      <c r="D314" s="0" t="str">
        <f aca="false">CONCATENATE(LEFT(A314,2), MID(A314,5,2))</f>
        <v>0375</v>
      </c>
    </row>
    <row r="315" customFormat="false" ht="15.8" hidden="false" customHeight="false" outlineLevel="0" collapsed="false">
      <c r="A315" s="39" t="s">
        <v>2310</v>
      </c>
      <c r="B315" s="39" t="s">
        <v>2324</v>
      </c>
      <c r="C315" s="0" t="n">
        <v>27725.7910144643</v>
      </c>
      <c r="D315" s="0" t="str">
        <f aca="false">CONCATENATE(LEFT(A315,2), MID(A315,5,2))</f>
        <v>0376</v>
      </c>
    </row>
    <row r="316" customFormat="false" ht="15.8" hidden="false" customHeight="false" outlineLevel="0" collapsed="false">
      <c r="A316" s="39" t="s">
        <v>2310</v>
      </c>
      <c r="B316" s="39" t="s">
        <v>2325</v>
      </c>
      <c r="C316" s="0" t="n">
        <v>111599.016825307</v>
      </c>
      <c r="D316" s="0" t="str">
        <f aca="false">CONCATENATE(LEFT(A316,2), MID(A316,5,2))</f>
        <v>0376</v>
      </c>
    </row>
    <row r="317" customFormat="false" ht="15.8" hidden="false" customHeight="false" outlineLevel="0" collapsed="false">
      <c r="A317" s="39" t="s">
        <v>2326</v>
      </c>
      <c r="B317" s="39" t="s">
        <v>2327</v>
      </c>
      <c r="C317" s="0" t="n">
        <v>54390.4423644325</v>
      </c>
      <c r="D317" s="0" t="str">
        <f aca="false">CONCATENATE(LEFT(A317,2), MID(A317,5,2))</f>
        <v>0374</v>
      </c>
    </row>
    <row r="318" customFormat="false" ht="15.8" hidden="false" customHeight="false" outlineLevel="0" collapsed="false">
      <c r="A318" s="39" t="s">
        <v>2326</v>
      </c>
      <c r="B318" s="39" t="s">
        <v>2328</v>
      </c>
      <c r="C318" s="0" t="n">
        <v>44870.659740197</v>
      </c>
      <c r="D318" s="0" t="str">
        <f aca="false">CONCATENATE(LEFT(A318,2), MID(A318,5,2))</f>
        <v>0374</v>
      </c>
    </row>
    <row r="319" customFormat="false" ht="15.8" hidden="false" customHeight="false" outlineLevel="0" collapsed="false">
      <c r="A319" s="39" t="s">
        <v>2326</v>
      </c>
      <c r="B319" s="39" t="s">
        <v>2329</v>
      </c>
      <c r="C319" s="0" t="n">
        <v>58981.6666546647</v>
      </c>
      <c r="D319" s="0" t="str">
        <f aca="false">CONCATENATE(LEFT(A319,2), MID(A319,5,2))</f>
        <v>0374</v>
      </c>
    </row>
    <row r="320" customFormat="false" ht="15.8" hidden="false" customHeight="false" outlineLevel="0" collapsed="false">
      <c r="A320" s="39" t="s">
        <v>2326</v>
      </c>
      <c r="B320" s="39" t="s">
        <v>2330</v>
      </c>
      <c r="C320" s="0" t="n">
        <v>193031.850851876</v>
      </c>
      <c r="D320" s="0" t="str">
        <f aca="false">CONCATENATE(LEFT(A320,2), MID(A320,5,2))</f>
        <v>0374</v>
      </c>
    </row>
    <row r="321" customFormat="false" ht="15.8" hidden="false" customHeight="false" outlineLevel="0" collapsed="false">
      <c r="A321" s="39" t="s">
        <v>2326</v>
      </c>
      <c r="B321" s="39" t="s">
        <v>2331</v>
      </c>
      <c r="C321" s="0" t="n">
        <v>64888.061579731</v>
      </c>
      <c r="D321" s="0" t="str">
        <f aca="false">CONCATENATE(LEFT(A321,2), MID(A321,5,2))</f>
        <v>0374</v>
      </c>
    </row>
    <row r="322" customFormat="false" ht="15.8" hidden="false" customHeight="false" outlineLevel="0" collapsed="false">
      <c r="A322" s="39" t="s">
        <v>2326</v>
      </c>
      <c r="B322" s="39" t="s">
        <v>2332</v>
      </c>
      <c r="C322" s="0" t="n">
        <v>82397.5039929571</v>
      </c>
      <c r="D322" s="0" t="str">
        <f aca="false">CONCATENATE(LEFT(A322,2), MID(A322,5,2))</f>
        <v>0374</v>
      </c>
    </row>
    <row r="323" customFormat="false" ht="15.8" hidden="false" customHeight="false" outlineLevel="0" collapsed="false">
      <c r="A323" s="39" t="s">
        <v>2333</v>
      </c>
      <c r="B323" s="39" t="s">
        <v>2334</v>
      </c>
      <c r="C323" s="0" t="n">
        <v>3063.18671352292</v>
      </c>
      <c r="D323" s="0" t="str">
        <f aca="false">CONCATENATE(LEFT(A323,2), MID(A323,5,2))</f>
        <v>0376</v>
      </c>
    </row>
    <row r="324" customFormat="false" ht="15.8" hidden="false" customHeight="false" outlineLevel="0" collapsed="false">
      <c r="A324" s="39" t="s">
        <v>2335</v>
      </c>
      <c r="B324" s="39" t="s">
        <v>2336</v>
      </c>
      <c r="C324" s="0" t="n">
        <v>2605</v>
      </c>
      <c r="D324" s="0" t="str">
        <f aca="false">CONCATENATE(LEFT(A324,2), MID(A324,5,2))</f>
        <v>0277</v>
      </c>
    </row>
    <row r="325" customFormat="false" ht="15.8" hidden="false" customHeight="false" outlineLevel="0" collapsed="false">
      <c r="A325" s="39" t="s">
        <v>2337</v>
      </c>
      <c r="B325" s="39" t="s">
        <v>2338</v>
      </c>
      <c r="C325" s="0" t="n">
        <v>53659.6</v>
      </c>
      <c r="D325" s="0" t="str">
        <f aca="false">CONCATENATE(LEFT(A325,2), MID(A325,5,2))</f>
        <v>0278</v>
      </c>
    </row>
    <row r="326" customFormat="false" ht="15.8" hidden="false" customHeight="false" outlineLevel="0" collapsed="false">
      <c r="A326" s="39" t="s">
        <v>2335</v>
      </c>
      <c r="B326" s="39" t="s">
        <v>2339</v>
      </c>
      <c r="C326" s="0" t="n">
        <v>3708.9</v>
      </c>
      <c r="D326" s="0" t="str">
        <f aca="false">CONCATENATE(LEFT(A326,2), MID(A326,5,2))</f>
        <v>0277</v>
      </c>
    </row>
    <row r="327" customFormat="false" ht="15.8" hidden="false" customHeight="false" outlineLevel="0" collapsed="false">
      <c r="A327" s="39" t="s">
        <v>2335</v>
      </c>
      <c r="B327" s="39" t="s">
        <v>2340</v>
      </c>
      <c r="C327" s="0" t="n">
        <v>63007.5</v>
      </c>
      <c r="D327" s="0" t="str">
        <f aca="false">CONCATENATE(LEFT(A327,2), MID(A327,5,2))</f>
        <v>0277</v>
      </c>
    </row>
    <row r="328" customFormat="false" ht="15.8" hidden="false" customHeight="false" outlineLevel="0" collapsed="false">
      <c r="A328" s="39" t="s">
        <v>2335</v>
      </c>
      <c r="B328" s="39" t="s">
        <v>2341</v>
      </c>
      <c r="C328" s="0" t="n">
        <v>5851.2</v>
      </c>
      <c r="D328" s="0" t="str">
        <f aca="false">CONCATENATE(LEFT(A328,2), MID(A328,5,2))</f>
        <v>0277</v>
      </c>
    </row>
    <row r="329" customFormat="false" ht="15.8" hidden="false" customHeight="false" outlineLevel="0" collapsed="false">
      <c r="A329" s="39" t="s">
        <v>2335</v>
      </c>
      <c r="B329" s="39" t="s">
        <v>2342</v>
      </c>
      <c r="C329" s="0" t="n">
        <v>20456.25</v>
      </c>
      <c r="D329" s="0" t="str">
        <f aca="false">CONCATENATE(LEFT(A329,2), MID(A329,5,2))</f>
        <v>0277</v>
      </c>
    </row>
    <row r="330" customFormat="false" ht="15.8" hidden="false" customHeight="false" outlineLevel="0" collapsed="false">
      <c r="A330" s="39" t="s">
        <v>2333</v>
      </c>
      <c r="B330" s="39" t="s">
        <v>2343</v>
      </c>
      <c r="C330" s="0" t="n">
        <v>267.213944905605</v>
      </c>
      <c r="D330" s="0" t="str">
        <f aca="false">CONCATENATE(LEFT(A330,2), MID(A330,5,2))</f>
        <v>0376</v>
      </c>
    </row>
    <row r="331" customFormat="false" ht="15.8" hidden="false" customHeight="false" outlineLevel="0" collapsed="false">
      <c r="A331" s="39" t="s">
        <v>2337</v>
      </c>
      <c r="B331" s="39" t="s">
        <v>2344</v>
      </c>
      <c r="C331" s="0" t="n">
        <v>62343.75</v>
      </c>
      <c r="D331" s="0" t="str">
        <f aca="false">CONCATENATE(LEFT(A331,2), MID(A331,5,2))</f>
        <v>0278</v>
      </c>
    </row>
    <row r="332" customFormat="false" ht="15.8" hidden="false" customHeight="false" outlineLevel="0" collapsed="false">
      <c r="A332" s="39" t="s">
        <v>2337</v>
      </c>
      <c r="B332" s="39" t="s">
        <v>2345</v>
      </c>
      <c r="C332" s="0" t="n">
        <v>8197.5</v>
      </c>
      <c r="D332" s="0" t="str">
        <f aca="false">CONCATENATE(LEFT(A332,2), MID(A332,5,2))</f>
        <v>0278</v>
      </c>
    </row>
    <row r="333" customFormat="false" ht="15.8" hidden="false" customHeight="false" outlineLevel="0" collapsed="false">
      <c r="A333" s="39" t="s">
        <v>2337</v>
      </c>
      <c r="B333" s="39" t="s">
        <v>2346</v>
      </c>
      <c r="C333" s="0" t="n">
        <v>13951.25</v>
      </c>
      <c r="D333" s="0" t="str">
        <f aca="false">CONCATENATE(LEFT(A333,2), MID(A333,5,2))</f>
        <v>0278</v>
      </c>
    </row>
    <row r="334" customFormat="false" ht="15.8" hidden="false" customHeight="false" outlineLevel="0" collapsed="false">
      <c r="A334" s="39" t="s">
        <v>2347</v>
      </c>
      <c r="B334" s="39" t="s">
        <v>2348</v>
      </c>
      <c r="C334" s="0" t="n">
        <v>1446360</v>
      </c>
      <c r="D334" s="0" t="str">
        <f aca="false">CONCATENATE(LEFT(A334,2), MID(A334,5,2))</f>
        <v>0279</v>
      </c>
    </row>
    <row r="335" customFormat="false" ht="15.8" hidden="false" customHeight="false" outlineLevel="0" collapsed="false">
      <c r="A335" s="39" t="s">
        <v>2349</v>
      </c>
      <c r="B335" s="39" t="s">
        <v>2350</v>
      </c>
      <c r="C335" s="0" t="n">
        <v>14218.75</v>
      </c>
      <c r="D335" s="0" t="str">
        <f aca="false">CONCATENATE(LEFT(A335,2), MID(A335,5,2))</f>
        <v>0279</v>
      </c>
    </row>
    <row r="336" customFormat="false" ht="15.8" hidden="false" customHeight="false" outlineLevel="0" collapsed="false">
      <c r="A336" s="39" t="s">
        <v>2351</v>
      </c>
      <c r="B336" s="39" t="s">
        <v>2352</v>
      </c>
      <c r="C336" s="0" t="n">
        <v>47756.25</v>
      </c>
      <c r="D336" s="0" t="str">
        <f aca="false">CONCATENATE(LEFT(A336,2), MID(A336,5,2))</f>
        <v>0279</v>
      </c>
    </row>
    <row r="337" customFormat="false" ht="15.8" hidden="false" customHeight="false" outlineLevel="0" collapsed="false">
      <c r="A337" s="39" t="s">
        <v>2347</v>
      </c>
      <c r="B337" s="39" t="s">
        <v>2353</v>
      </c>
      <c r="C337" s="0" t="n">
        <v>86491.875</v>
      </c>
      <c r="D337" s="0" t="str">
        <f aca="false">CONCATENATE(LEFT(A337,2), MID(A337,5,2))</f>
        <v>0279</v>
      </c>
    </row>
    <row r="338" customFormat="false" ht="15.8" hidden="false" customHeight="false" outlineLevel="0" collapsed="false">
      <c r="A338" s="39" t="s">
        <v>2347</v>
      </c>
      <c r="B338" s="39" t="s">
        <v>2354</v>
      </c>
      <c r="C338" s="0" t="n">
        <v>37998.125</v>
      </c>
      <c r="D338" s="0" t="str">
        <f aca="false">CONCATENATE(LEFT(A338,2), MID(A338,5,2))</f>
        <v>0279</v>
      </c>
    </row>
    <row r="339" customFormat="false" ht="15.8" hidden="false" customHeight="false" outlineLevel="0" collapsed="false">
      <c r="A339" s="39" t="s">
        <v>2347</v>
      </c>
      <c r="B339" s="39" t="s">
        <v>2355</v>
      </c>
      <c r="C339" s="0" t="n">
        <v>364477.5</v>
      </c>
      <c r="D339" s="0" t="str">
        <f aca="false">CONCATENATE(LEFT(A339,2), MID(A339,5,2))</f>
        <v>0279</v>
      </c>
    </row>
    <row r="340" customFormat="false" ht="15.8" hidden="false" customHeight="false" outlineLevel="0" collapsed="false">
      <c r="A340" s="39" t="s">
        <v>2347</v>
      </c>
      <c r="B340" s="39" t="s">
        <v>2356</v>
      </c>
      <c r="C340" s="0" t="n">
        <v>15820.625</v>
      </c>
      <c r="D340" s="0" t="str">
        <f aca="false">CONCATENATE(LEFT(A340,2), MID(A340,5,2))</f>
        <v>0279</v>
      </c>
    </row>
    <row r="341" customFormat="false" ht="15.8" hidden="false" customHeight="false" outlineLevel="0" collapsed="false">
      <c r="A341" s="39" t="s">
        <v>2357</v>
      </c>
      <c r="B341" s="39" t="s">
        <v>2358</v>
      </c>
      <c r="C341" s="0" t="n">
        <v>92258.5776158853</v>
      </c>
      <c r="D341" s="0" t="str">
        <f aca="false">CONCATENATE(LEFT(A341,2), MID(A341,5,2))</f>
        <v>0396</v>
      </c>
    </row>
    <row r="342" customFormat="false" ht="15.8" hidden="false" customHeight="false" outlineLevel="0" collapsed="false">
      <c r="A342" s="39" t="s">
        <v>2357</v>
      </c>
      <c r="B342" s="39" t="s">
        <v>2359</v>
      </c>
      <c r="C342" s="0" t="n">
        <v>442388.728048089</v>
      </c>
      <c r="D342" s="0" t="str">
        <f aca="false">CONCATENATE(LEFT(A342,2), MID(A342,5,2))</f>
        <v>0396</v>
      </c>
    </row>
    <row r="343" customFormat="false" ht="15.8" hidden="false" customHeight="false" outlineLevel="0" collapsed="false">
      <c r="A343" s="39" t="s">
        <v>2357</v>
      </c>
      <c r="B343" s="39" t="s">
        <v>2360</v>
      </c>
      <c r="C343" s="0" t="n">
        <v>104173.464052458</v>
      </c>
      <c r="D343" s="0" t="str">
        <f aca="false">CONCATENATE(LEFT(A343,2), MID(A343,5,2))</f>
        <v>0396</v>
      </c>
    </row>
    <row r="344" customFormat="false" ht="15.8" hidden="false" customHeight="false" outlineLevel="0" collapsed="false">
      <c r="A344" s="39" t="s">
        <v>2361</v>
      </c>
      <c r="B344" s="39" t="s">
        <v>2362</v>
      </c>
      <c r="C344" s="0" t="n">
        <v>131829.206499911</v>
      </c>
      <c r="D344" s="0" t="str">
        <f aca="false">CONCATENATE(LEFT(A344,2), MID(A344,5,2))</f>
        <v>0392</v>
      </c>
    </row>
    <row r="345" customFormat="false" ht="15.8" hidden="false" customHeight="false" outlineLevel="0" collapsed="false">
      <c r="A345" s="39" t="s">
        <v>2361</v>
      </c>
      <c r="B345" s="39" t="s">
        <v>2363</v>
      </c>
      <c r="C345" s="0" t="n">
        <v>41706.0391110457</v>
      </c>
      <c r="D345" s="0" t="str">
        <f aca="false">CONCATENATE(LEFT(A345,2), MID(A345,5,2))</f>
        <v>0392</v>
      </c>
    </row>
    <row r="346" customFormat="false" ht="15.8" hidden="false" customHeight="false" outlineLevel="0" collapsed="false">
      <c r="A346" s="39" t="s">
        <v>2361</v>
      </c>
      <c r="B346" s="39" t="s">
        <v>2364</v>
      </c>
      <c r="C346" s="0" t="n">
        <v>103616.060808684</v>
      </c>
      <c r="D346" s="0" t="str">
        <f aca="false">CONCATENATE(LEFT(A346,2), MID(A346,5,2))</f>
        <v>0392</v>
      </c>
    </row>
    <row r="347" customFormat="false" ht="15.8" hidden="false" customHeight="false" outlineLevel="0" collapsed="false">
      <c r="A347" s="39" t="s">
        <v>2361</v>
      </c>
      <c r="B347" s="39" t="s">
        <v>2365</v>
      </c>
      <c r="C347" s="0" t="n">
        <v>44881.9088935756</v>
      </c>
      <c r="D347" s="0" t="str">
        <f aca="false">CONCATENATE(LEFT(A347,2), MID(A347,5,2))</f>
        <v>0392</v>
      </c>
    </row>
    <row r="348" customFormat="false" ht="15.8" hidden="false" customHeight="false" outlineLevel="0" collapsed="false">
      <c r="A348" s="39" t="s">
        <v>2357</v>
      </c>
      <c r="B348" s="39" t="s">
        <v>2366</v>
      </c>
      <c r="C348" s="0" t="n">
        <v>118521.50463742</v>
      </c>
      <c r="D348" s="0" t="str">
        <f aca="false">CONCATENATE(LEFT(A348,2), MID(A348,5,2))</f>
        <v>0396</v>
      </c>
    </row>
    <row r="349" customFormat="false" ht="15.8" hidden="false" customHeight="false" outlineLevel="0" collapsed="false">
      <c r="A349" s="39" t="s">
        <v>2361</v>
      </c>
      <c r="B349" s="39" t="s">
        <v>2367</v>
      </c>
      <c r="C349" s="0" t="n">
        <v>32306.7427527565</v>
      </c>
      <c r="D349" s="0" t="str">
        <f aca="false">CONCATENATE(LEFT(A349,2), MID(A349,5,2))</f>
        <v>0392</v>
      </c>
    </row>
    <row r="350" customFormat="false" ht="15.8" hidden="false" customHeight="false" outlineLevel="0" collapsed="false">
      <c r="A350" s="39" t="s">
        <v>2361</v>
      </c>
      <c r="B350" s="39" t="s">
        <v>2368</v>
      </c>
      <c r="C350" s="0" t="n">
        <v>150132.153959201</v>
      </c>
      <c r="D350" s="0" t="str">
        <f aca="false">CONCATENATE(LEFT(A350,2), MID(A350,5,2))</f>
        <v>0392</v>
      </c>
    </row>
    <row r="351" customFormat="false" ht="15.8" hidden="false" customHeight="false" outlineLevel="0" collapsed="false">
      <c r="A351" s="39" t="s">
        <v>2361</v>
      </c>
      <c r="B351" s="39" t="s">
        <v>2369</v>
      </c>
      <c r="C351" s="0" t="n">
        <v>485547.796996321</v>
      </c>
      <c r="D351" s="0" t="str">
        <f aca="false">CONCATENATE(LEFT(A351,2), MID(A351,5,2))</f>
        <v>0392</v>
      </c>
    </row>
    <row r="352" customFormat="false" ht="15.8" hidden="false" customHeight="false" outlineLevel="0" collapsed="false">
      <c r="A352" s="39" t="s">
        <v>2361</v>
      </c>
      <c r="B352" s="39" t="s">
        <v>2370</v>
      </c>
      <c r="C352" s="0" t="n">
        <v>31315.2563468077</v>
      </c>
      <c r="D352" s="0" t="str">
        <f aca="false">CONCATENATE(LEFT(A352,2), MID(A352,5,2))</f>
        <v>0392</v>
      </c>
    </row>
    <row r="353" customFormat="false" ht="15.8" hidden="false" customHeight="false" outlineLevel="0" collapsed="false">
      <c r="A353" s="39" t="s">
        <v>2357</v>
      </c>
      <c r="B353" s="39" t="s">
        <v>2371</v>
      </c>
      <c r="C353" s="0" t="n">
        <v>60736.3763636785</v>
      </c>
      <c r="D353" s="0" t="str">
        <f aca="false">CONCATENATE(LEFT(A353,2), MID(A353,5,2))</f>
        <v>0396</v>
      </c>
    </row>
    <row r="354" customFormat="false" ht="15.8" hidden="false" customHeight="false" outlineLevel="0" collapsed="false">
      <c r="A354" s="39" t="s">
        <v>2361</v>
      </c>
      <c r="B354" s="39" t="s">
        <v>2372</v>
      </c>
      <c r="C354" s="0" t="n">
        <v>42054.16476865</v>
      </c>
      <c r="D354" s="0" t="str">
        <f aca="false">CONCATENATE(LEFT(A354,2), MID(A354,5,2))</f>
        <v>0392</v>
      </c>
    </row>
    <row r="355" customFormat="false" ht="15.8" hidden="false" customHeight="false" outlineLevel="0" collapsed="false">
      <c r="A355" s="39" t="s">
        <v>2349</v>
      </c>
      <c r="B355" s="39" t="s">
        <v>2373</v>
      </c>
      <c r="C355" s="0" t="n">
        <v>3755.625</v>
      </c>
      <c r="D355" s="0" t="str">
        <f aca="false">CONCATENATE(LEFT(A355,2), MID(A355,5,2))</f>
        <v>0279</v>
      </c>
    </row>
    <row r="356" customFormat="false" ht="15.8" hidden="false" customHeight="false" outlineLevel="0" collapsed="false">
      <c r="A356" s="39" t="s">
        <v>2349</v>
      </c>
      <c r="B356" s="39" t="s">
        <v>2374</v>
      </c>
      <c r="C356" s="0" t="n">
        <v>82012.5</v>
      </c>
      <c r="D356" s="0" t="str">
        <f aca="false">CONCATENATE(LEFT(A356,2), MID(A356,5,2))</f>
        <v>0279</v>
      </c>
    </row>
    <row r="357" customFormat="false" ht="15.8" hidden="false" customHeight="false" outlineLevel="0" collapsed="false">
      <c r="A357" s="39" t="s">
        <v>2349</v>
      </c>
      <c r="B357" s="39" t="s">
        <v>2375</v>
      </c>
      <c r="C357" s="0" t="n">
        <v>768.75</v>
      </c>
      <c r="D357" s="0" t="str">
        <f aca="false">CONCATENATE(LEFT(A357,2), MID(A357,5,2))</f>
        <v>0279</v>
      </c>
    </row>
    <row r="358" customFormat="false" ht="15.8" hidden="false" customHeight="false" outlineLevel="0" collapsed="false">
      <c r="A358" s="39" t="s">
        <v>2376</v>
      </c>
      <c r="B358" s="39" t="s">
        <v>2377</v>
      </c>
      <c r="C358" s="0" t="n">
        <v>211435.07472296</v>
      </c>
      <c r="D358" s="0" t="str">
        <f aca="false">CONCATENATE(LEFT(A358,2), MID(A358,5,2))</f>
        <v>0184</v>
      </c>
    </row>
    <row r="359" customFormat="false" ht="15.8" hidden="false" customHeight="false" outlineLevel="0" collapsed="false">
      <c r="A359" s="39" t="s">
        <v>2378</v>
      </c>
      <c r="B359" s="39" t="s">
        <v>2379</v>
      </c>
      <c r="C359" s="0" t="n">
        <v>163218.651268433</v>
      </c>
      <c r="D359" s="0" t="str">
        <f aca="false">CONCATENATE(LEFT(A359,2), MID(A359,5,2))</f>
        <v>0486</v>
      </c>
    </row>
    <row r="360" customFormat="false" ht="15.8" hidden="false" customHeight="false" outlineLevel="0" collapsed="false">
      <c r="A360" s="39" t="s">
        <v>2376</v>
      </c>
      <c r="B360" s="39" t="s">
        <v>2380</v>
      </c>
      <c r="C360" s="0" t="n">
        <v>65721.4657075239</v>
      </c>
      <c r="D360" s="0" t="str">
        <f aca="false">CONCATENATE(LEFT(A360,2), MID(A360,5,2))</f>
        <v>0184</v>
      </c>
    </row>
    <row r="361" customFormat="false" ht="15.8" hidden="false" customHeight="false" outlineLevel="0" collapsed="false">
      <c r="A361" s="39" t="s">
        <v>2376</v>
      </c>
      <c r="B361" s="39" t="s">
        <v>2381</v>
      </c>
      <c r="C361" s="0" t="n">
        <v>2390363.81947769</v>
      </c>
      <c r="D361" s="0" t="str">
        <f aca="false">CONCATENATE(LEFT(A361,2), MID(A361,5,2))</f>
        <v>0184</v>
      </c>
    </row>
    <row r="362" customFormat="false" ht="15.8" hidden="false" customHeight="false" outlineLevel="0" collapsed="false">
      <c r="A362" s="39" t="s">
        <v>2376</v>
      </c>
      <c r="B362" s="39" t="s">
        <v>2382</v>
      </c>
      <c r="C362" s="0" t="n">
        <v>665225.938107935</v>
      </c>
      <c r="D362" s="0" t="str">
        <f aca="false">CONCATENATE(LEFT(A362,2), MID(A362,5,2))</f>
        <v>0184</v>
      </c>
    </row>
    <row r="363" customFormat="false" ht="15.8" hidden="false" customHeight="false" outlineLevel="0" collapsed="false">
      <c r="A363" s="39" t="s">
        <v>2383</v>
      </c>
      <c r="B363" s="39" t="s">
        <v>2384</v>
      </c>
      <c r="C363" s="0" t="n">
        <v>1154293.0200487</v>
      </c>
      <c r="D363" s="0" t="str">
        <f aca="false">CONCATENATE(LEFT(A363,2), MID(A363,5,2))</f>
        <v>0185</v>
      </c>
    </row>
    <row r="364" customFormat="false" ht="15.8" hidden="false" customHeight="false" outlineLevel="0" collapsed="false">
      <c r="A364" s="39" t="s">
        <v>2385</v>
      </c>
      <c r="B364" s="39" t="s">
        <v>2386</v>
      </c>
      <c r="C364" s="0" t="n">
        <v>3641.34464476282</v>
      </c>
      <c r="D364" s="0" t="str">
        <f aca="false">CONCATENATE(LEFT(A364,2), MID(A364,5,2))</f>
        <v>0184</v>
      </c>
    </row>
    <row r="365" customFormat="false" ht="15.8" hidden="false" customHeight="false" outlineLevel="0" collapsed="false">
      <c r="A365" s="39" t="s">
        <v>2387</v>
      </c>
      <c r="B365" s="39" t="s">
        <v>2388</v>
      </c>
      <c r="C365" s="0" t="n">
        <v>354273.975849077</v>
      </c>
      <c r="D365" s="0" t="str">
        <f aca="false">CONCATENATE(LEFT(A365,2), MID(A365,5,2))</f>
        <v>0590</v>
      </c>
    </row>
    <row r="366" customFormat="false" ht="15.8" hidden="false" customHeight="false" outlineLevel="0" collapsed="false">
      <c r="A366" s="39" t="s">
        <v>2389</v>
      </c>
      <c r="B366" s="39" t="s">
        <v>2390</v>
      </c>
      <c r="C366" s="0" t="n">
        <v>66307.2321133324</v>
      </c>
      <c r="D366" s="0" t="str">
        <f aca="false">CONCATENATE(LEFT(A366,2), MID(A366,5,2))</f>
        <v>0184</v>
      </c>
    </row>
    <row r="367" customFormat="false" ht="15.8" hidden="false" customHeight="false" outlineLevel="0" collapsed="false">
      <c r="A367" s="39" t="s">
        <v>2391</v>
      </c>
      <c r="B367" s="39" t="s">
        <v>2392</v>
      </c>
      <c r="C367" s="0" t="n">
        <v>19514.6844086343</v>
      </c>
      <c r="D367" s="0" t="str">
        <f aca="false">CONCATENATE(LEFT(A367,2), MID(A367,5,2))</f>
        <v>0183</v>
      </c>
    </row>
    <row r="368" customFormat="false" ht="15.8" hidden="false" customHeight="false" outlineLevel="0" collapsed="false">
      <c r="A368" s="39" t="s">
        <v>2393</v>
      </c>
      <c r="B368" s="39" t="s">
        <v>2394</v>
      </c>
      <c r="C368" s="0" t="n">
        <v>35752.9177836814</v>
      </c>
      <c r="D368" s="0" t="str">
        <f aca="false">CONCATENATE(LEFT(A368,2), MID(A368,5,2))</f>
        <v>0488</v>
      </c>
    </row>
    <row r="369" customFormat="false" ht="15.8" hidden="false" customHeight="false" outlineLevel="0" collapsed="false">
      <c r="A369" s="39" t="s">
        <v>2395</v>
      </c>
      <c r="B369" s="39" t="s">
        <v>2396</v>
      </c>
      <c r="C369" s="0" t="n">
        <v>2542.73894788791</v>
      </c>
      <c r="D369" s="0" t="str">
        <f aca="false">CONCATENATE(LEFT(A369,2), MID(A369,5,2))</f>
        <v>0487</v>
      </c>
    </row>
    <row r="370" customFormat="false" ht="15.8" hidden="false" customHeight="false" outlineLevel="0" collapsed="false">
      <c r="A370" s="39" t="s">
        <v>2376</v>
      </c>
      <c r="B370" s="39" t="s">
        <v>2397</v>
      </c>
      <c r="C370" s="0" t="n">
        <v>1064581.53429848</v>
      </c>
      <c r="D370" s="0" t="str">
        <f aca="false">CONCATENATE(LEFT(A370,2), MID(A370,5,2))</f>
        <v>0184</v>
      </c>
    </row>
    <row r="371" customFormat="false" ht="15.8" hidden="false" customHeight="false" outlineLevel="0" collapsed="false">
      <c r="A371" s="39" t="s">
        <v>2376</v>
      </c>
      <c r="B371" s="39" t="s">
        <v>2398</v>
      </c>
      <c r="C371" s="0" t="n">
        <v>615268.769648771</v>
      </c>
      <c r="D371" s="0" t="str">
        <f aca="false">CONCATENATE(LEFT(A371,2), MID(A371,5,2))</f>
        <v>0184</v>
      </c>
    </row>
    <row r="372" customFormat="false" ht="15.8" hidden="false" customHeight="false" outlineLevel="0" collapsed="false">
      <c r="A372" s="39" t="s">
        <v>2387</v>
      </c>
      <c r="B372" s="39" t="s">
        <v>2399</v>
      </c>
      <c r="C372" s="0" t="n">
        <v>997336.361251611</v>
      </c>
      <c r="D372" s="0" t="str">
        <f aca="false">CONCATENATE(LEFT(A372,2), MID(A372,5,2))</f>
        <v>0590</v>
      </c>
    </row>
    <row r="373" customFormat="false" ht="15.8" hidden="false" customHeight="false" outlineLevel="0" collapsed="false">
      <c r="A373" s="39" t="s">
        <v>2393</v>
      </c>
      <c r="B373" s="39" t="s">
        <v>2400</v>
      </c>
      <c r="C373" s="0" t="n">
        <v>107118.594125977</v>
      </c>
      <c r="D373" s="0" t="str">
        <f aca="false">CONCATENATE(LEFT(A373,2), MID(A373,5,2))</f>
        <v>0488</v>
      </c>
    </row>
    <row r="374" customFormat="false" ht="15.8" hidden="false" customHeight="false" outlineLevel="0" collapsed="false">
      <c r="A374" s="39" t="s">
        <v>2383</v>
      </c>
      <c r="B374" s="39" t="s">
        <v>2401</v>
      </c>
      <c r="C374" s="0" t="n">
        <v>210859.827573916</v>
      </c>
      <c r="D374" s="0" t="str">
        <f aca="false">CONCATENATE(LEFT(A374,2), MID(A374,5,2))</f>
        <v>0185</v>
      </c>
    </row>
    <row r="375" customFormat="false" ht="15.8" hidden="false" customHeight="false" outlineLevel="0" collapsed="false">
      <c r="A375" s="39" t="s">
        <v>2402</v>
      </c>
      <c r="B375" s="39" t="s">
        <v>2403</v>
      </c>
      <c r="C375" s="0" t="n">
        <v>4613.32830860923</v>
      </c>
      <c r="D375" s="0" t="str">
        <f aca="false">CONCATENATE(LEFT(A375,2), MID(A375,5,2))</f>
        <v>0487</v>
      </c>
    </row>
    <row r="376" customFormat="false" ht="15.8" hidden="false" customHeight="false" outlineLevel="0" collapsed="false">
      <c r="A376" s="39" t="s">
        <v>2404</v>
      </c>
      <c r="B376" s="39" t="s">
        <v>2405</v>
      </c>
      <c r="C376" s="0" t="n">
        <v>1466333.92072402</v>
      </c>
      <c r="D376" s="0" t="str">
        <f aca="false">CONCATENATE(LEFT(A376,2), MID(A376,5,2))</f>
        <v>0184</v>
      </c>
    </row>
    <row r="377" customFormat="false" ht="15.8" hidden="false" customHeight="false" outlineLevel="0" collapsed="false">
      <c r="A377" s="39" t="s">
        <v>2406</v>
      </c>
      <c r="B377" s="39" t="s">
        <v>2407</v>
      </c>
      <c r="C377" s="0" t="n">
        <v>401561.786825184</v>
      </c>
      <c r="D377" s="0" t="str">
        <f aca="false">CONCATENATE(LEFT(A377,2), MID(A377,5,2))</f>
        <v>0184</v>
      </c>
    </row>
    <row r="378" customFormat="false" ht="15.8" hidden="false" customHeight="false" outlineLevel="0" collapsed="false">
      <c r="A378" s="39" t="s">
        <v>2395</v>
      </c>
      <c r="B378" s="39" t="s">
        <v>2408</v>
      </c>
      <c r="C378" s="0" t="n">
        <v>6216.44155666895</v>
      </c>
      <c r="D378" s="0" t="str">
        <f aca="false">CONCATENATE(LEFT(A378,2), MID(A378,5,2))</f>
        <v>0487</v>
      </c>
    </row>
    <row r="379" customFormat="false" ht="15.8" hidden="false" customHeight="false" outlineLevel="0" collapsed="false">
      <c r="A379" s="39" t="s">
        <v>2376</v>
      </c>
      <c r="B379" s="39" t="s">
        <v>2409</v>
      </c>
      <c r="C379" s="0" t="n">
        <v>154427.36629136</v>
      </c>
      <c r="D379" s="0" t="str">
        <f aca="false">CONCATENATE(LEFT(A379,2), MID(A379,5,2))</f>
        <v>0184</v>
      </c>
    </row>
    <row r="380" customFormat="false" ht="15.8" hidden="false" customHeight="false" outlineLevel="0" collapsed="false">
      <c r="A380" s="39" t="s">
        <v>2385</v>
      </c>
      <c r="B380" s="39" t="s">
        <v>2410</v>
      </c>
      <c r="C380" s="0" t="n">
        <v>202944.348897598</v>
      </c>
      <c r="D380" s="0" t="str">
        <f aca="false">CONCATENATE(LEFT(A380,2), MID(A380,5,2))</f>
        <v>0184</v>
      </c>
    </row>
    <row r="381" customFormat="false" ht="15.8" hidden="false" customHeight="false" outlineLevel="0" collapsed="false">
      <c r="A381" s="39" t="s">
        <v>2411</v>
      </c>
      <c r="B381" s="39" t="s">
        <v>2412</v>
      </c>
      <c r="C381" s="0" t="n">
        <v>280938.797309307</v>
      </c>
      <c r="D381" s="0" t="str">
        <f aca="false">CONCATENATE(LEFT(A381,2), MID(A381,5,2))</f>
        <v>0589</v>
      </c>
    </row>
    <row r="382" customFormat="false" ht="15.8" hidden="false" customHeight="false" outlineLevel="0" collapsed="false">
      <c r="A382" s="39" t="s">
        <v>2406</v>
      </c>
      <c r="B382" s="39" t="s">
        <v>2413</v>
      </c>
      <c r="C382" s="0" t="n">
        <v>69027.4726304887</v>
      </c>
      <c r="D382" s="0" t="str">
        <f aca="false">CONCATENATE(LEFT(A382,2), MID(A382,5,2))</f>
        <v>0184</v>
      </c>
    </row>
    <row r="383" customFormat="false" ht="15.8" hidden="false" customHeight="false" outlineLevel="0" collapsed="false">
      <c r="A383" s="39" t="s">
        <v>2395</v>
      </c>
      <c r="B383" s="39" t="s">
        <v>2414</v>
      </c>
      <c r="C383" s="0" t="n">
        <v>1955.72259591708</v>
      </c>
      <c r="D383" s="0" t="str">
        <f aca="false">CONCATENATE(LEFT(A383,2), MID(A383,5,2))</f>
        <v>0487</v>
      </c>
    </row>
    <row r="384" customFormat="false" ht="15.8" hidden="false" customHeight="false" outlineLevel="0" collapsed="false">
      <c r="A384" s="39" t="s">
        <v>2415</v>
      </c>
      <c r="B384" s="39" t="s">
        <v>2416</v>
      </c>
      <c r="C384" s="0" t="n">
        <v>40163.1046907895</v>
      </c>
      <c r="D384" s="0" t="str">
        <f aca="false">CONCATENATE(LEFT(A384,2), MID(A384,5,2))</f>
        <v>0488</v>
      </c>
    </row>
    <row r="385" customFormat="false" ht="15.8" hidden="false" customHeight="false" outlineLevel="0" collapsed="false">
      <c r="A385" s="39" t="s">
        <v>2404</v>
      </c>
      <c r="B385" s="39" t="s">
        <v>2417</v>
      </c>
      <c r="C385" s="0" t="n">
        <v>421461.684736666</v>
      </c>
      <c r="D385" s="0" t="str">
        <f aca="false">CONCATENATE(LEFT(A385,2), MID(A385,5,2))</f>
        <v>0184</v>
      </c>
    </row>
    <row r="386" customFormat="false" ht="15.8" hidden="false" customHeight="false" outlineLevel="0" collapsed="false">
      <c r="A386" s="39" t="s">
        <v>2415</v>
      </c>
      <c r="B386" s="39" t="s">
        <v>2418</v>
      </c>
      <c r="C386" s="0" t="n">
        <v>57293.6230833236</v>
      </c>
      <c r="D386" s="0" t="str">
        <f aca="false">CONCATENATE(LEFT(A386,2), MID(A386,5,2))</f>
        <v>0488</v>
      </c>
    </row>
    <row r="387" customFormat="false" ht="15.8" hidden="false" customHeight="false" outlineLevel="0" collapsed="false">
      <c r="A387" s="39" t="s">
        <v>2395</v>
      </c>
      <c r="B387" s="39" t="s">
        <v>2419</v>
      </c>
      <c r="C387" s="0" t="n">
        <v>8693.30195970283</v>
      </c>
      <c r="D387" s="0" t="str">
        <f aca="false">CONCATENATE(LEFT(A387,2), MID(A387,5,2))</f>
        <v>0487</v>
      </c>
    </row>
    <row r="388" customFormat="false" ht="15.8" hidden="false" customHeight="false" outlineLevel="0" collapsed="false">
      <c r="A388" s="39" t="s">
        <v>2420</v>
      </c>
      <c r="B388" s="39" t="s">
        <v>2421</v>
      </c>
      <c r="C388" s="0" t="n">
        <v>1169705.5859559</v>
      </c>
      <c r="D388" s="0" t="str">
        <f aca="false">CONCATENATE(LEFT(A388,2), MID(A388,5,2))</f>
        <v>0393</v>
      </c>
    </row>
    <row r="389" customFormat="false" ht="15.8" hidden="false" customHeight="false" outlineLevel="0" collapsed="false">
      <c r="A389" s="39" t="s">
        <v>2420</v>
      </c>
      <c r="B389" s="39" t="s">
        <v>2422</v>
      </c>
      <c r="C389" s="0" t="n">
        <v>424208.529982562</v>
      </c>
      <c r="D389" s="0" t="str">
        <f aca="false">CONCATENATE(LEFT(A389,2), MID(A389,5,2))</f>
        <v>0393</v>
      </c>
    </row>
    <row r="390" customFormat="false" ht="15.8" hidden="false" customHeight="false" outlineLevel="0" collapsed="false">
      <c r="A390" s="39" t="s">
        <v>2420</v>
      </c>
      <c r="B390" s="39" t="s">
        <v>2423</v>
      </c>
      <c r="C390" s="0" t="n">
        <v>260107.961063323</v>
      </c>
      <c r="D390" s="0" t="str">
        <f aca="false">CONCATENATE(LEFT(A390,2), MID(A390,5,2))</f>
        <v>0393</v>
      </c>
    </row>
    <row r="391" customFormat="false" ht="15.8" hidden="false" customHeight="false" outlineLevel="0" collapsed="false">
      <c r="A391" s="39" t="s">
        <v>2424</v>
      </c>
      <c r="B391" s="39" t="s">
        <v>2425</v>
      </c>
      <c r="C391" s="0" t="n">
        <v>3260780.0976165</v>
      </c>
      <c r="D391" s="0" t="str">
        <f aca="false">CONCATENATE(LEFT(A391,2), MID(A391,5,2))</f>
        <v>0494</v>
      </c>
    </row>
    <row r="392" customFormat="false" ht="15.8" hidden="false" customHeight="false" outlineLevel="0" collapsed="false">
      <c r="A392" s="39" t="s">
        <v>2420</v>
      </c>
      <c r="B392" s="39" t="s">
        <v>2426</v>
      </c>
      <c r="C392" s="0" t="n">
        <v>116503.284487104</v>
      </c>
      <c r="D392" s="0" t="str">
        <f aca="false">CONCATENATE(LEFT(A392,2), MID(A392,5,2))</f>
        <v>0393</v>
      </c>
    </row>
    <row r="393" customFormat="false" ht="15.8" hidden="false" customHeight="false" outlineLevel="0" collapsed="false">
      <c r="A393" s="39" t="s">
        <v>2361</v>
      </c>
      <c r="B393" s="39" t="s">
        <v>2427</v>
      </c>
      <c r="C393" s="0" t="n">
        <v>11203.5852597903</v>
      </c>
      <c r="D393" s="0" t="str">
        <f aca="false">CONCATENATE(LEFT(A393,2), MID(A393,5,2))</f>
        <v>0392</v>
      </c>
    </row>
    <row r="394" customFormat="false" ht="15.8" hidden="false" customHeight="false" outlineLevel="0" collapsed="false">
      <c r="A394" s="39" t="s">
        <v>2376</v>
      </c>
      <c r="B394" s="39" t="s">
        <v>2428</v>
      </c>
      <c r="C394" s="0" t="n">
        <v>49308.9686058519</v>
      </c>
      <c r="D394" s="0" t="str">
        <f aca="false">CONCATENATE(LEFT(A394,2), MID(A394,5,2))</f>
        <v>0184</v>
      </c>
    </row>
    <row r="395" customFormat="false" ht="15.8" hidden="false" customHeight="false" outlineLevel="0" collapsed="false">
      <c r="A395" s="39" t="s">
        <v>2424</v>
      </c>
      <c r="B395" s="39" t="s">
        <v>2429</v>
      </c>
      <c r="C395" s="0" t="n">
        <v>272021.784557321</v>
      </c>
      <c r="D395" s="0" t="str">
        <f aca="false">CONCATENATE(LEFT(A395,2), MID(A395,5,2))</f>
        <v>0494</v>
      </c>
    </row>
    <row r="396" customFormat="false" ht="15.8" hidden="false" customHeight="false" outlineLevel="0" collapsed="false">
      <c r="A396" s="39" t="s">
        <v>2430</v>
      </c>
      <c r="B396" s="39" t="s">
        <v>2431</v>
      </c>
      <c r="C396" s="0" t="n">
        <v>17200</v>
      </c>
      <c r="D396" s="0" t="str">
        <f aca="false">CONCATENATE(LEFT(A396,2), MID(A396,5,2))</f>
        <v>0614</v>
      </c>
    </row>
    <row r="397" customFormat="false" ht="15.8" hidden="false" customHeight="false" outlineLevel="0" collapsed="false">
      <c r="A397" s="39" t="s">
        <v>1998</v>
      </c>
      <c r="B397" s="39" t="s">
        <v>2432</v>
      </c>
      <c r="C397" s="0" t="n">
        <v>3981.25</v>
      </c>
      <c r="D397" s="0" t="str">
        <f aca="false">CONCATENATE(LEFT(A397,2), MID(A397,5,2))</f>
        <v>0216</v>
      </c>
    </row>
    <row r="398" customFormat="false" ht="15.8" hidden="false" customHeight="false" outlineLevel="0" collapsed="false">
      <c r="A398" s="39" t="s">
        <v>2433</v>
      </c>
      <c r="B398" s="39" t="s">
        <v>2434</v>
      </c>
      <c r="C398" s="0" t="n">
        <v>231</v>
      </c>
      <c r="D398" s="0" t="str">
        <f aca="false">CONCATENATE(LEFT(A398,2), MID(A398,5,2))</f>
        <v>0614</v>
      </c>
    </row>
    <row r="399" customFormat="false" ht="15.8" hidden="false" customHeight="false" outlineLevel="0" collapsed="false">
      <c r="A399" s="39" t="s">
        <v>2000</v>
      </c>
      <c r="B399" s="39" t="s">
        <v>2435</v>
      </c>
      <c r="C399" s="0" t="n">
        <v>8214.38313244486</v>
      </c>
      <c r="D399" s="0" t="str">
        <f aca="false">CONCATENATE(LEFT(A399,2), MID(A399,5,2))</f>
        <v>0315</v>
      </c>
    </row>
    <row r="400" customFormat="false" ht="15.8" hidden="false" customHeight="false" outlineLevel="0" collapsed="false">
      <c r="A400" s="39" t="s">
        <v>2436</v>
      </c>
      <c r="B400" s="39" t="s">
        <v>2437</v>
      </c>
      <c r="C400" s="0" t="n">
        <v>7269.94352295073</v>
      </c>
      <c r="D400" s="0" t="str">
        <f aca="false">CONCATENATE(LEFT(A400,2), MID(A400,5,2))</f>
        <v>0601</v>
      </c>
    </row>
    <row r="401" customFormat="false" ht="15.8" hidden="false" customHeight="false" outlineLevel="0" collapsed="false">
      <c r="A401" s="39" t="s">
        <v>1981</v>
      </c>
      <c r="B401" s="39" t="s">
        <v>2438</v>
      </c>
      <c r="C401" s="0" t="n">
        <v>21425.2907400691</v>
      </c>
      <c r="D401" s="0" t="str">
        <f aca="false">CONCATENATE(LEFT(A401,2), MID(A401,5,2))</f>
        <v>0309</v>
      </c>
    </row>
    <row r="402" customFormat="false" ht="15.8" hidden="false" customHeight="false" outlineLevel="0" collapsed="false">
      <c r="A402" s="39" t="s">
        <v>1938</v>
      </c>
      <c r="B402" s="39" t="s">
        <v>2439</v>
      </c>
      <c r="C402" s="0" t="n">
        <v>22561.1137926243</v>
      </c>
      <c r="D402" s="0" t="str">
        <f aca="false">CONCATENATE(LEFT(A402,2), MID(A402,5,2))</f>
        <v>0404</v>
      </c>
    </row>
    <row r="403" customFormat="false" ht="15.8" hidden="false" customHeight="false" outlineLevel="0" collapsed="false">
      <c r="A403" s="39" t="s">
        <v>2440</v>
      </c>
      <c r="B403" s="39" t="s">
        <v>2441</v>
      </c>
      <c r="C403" s="0" t="n">
        <v>33368.2109317333</v>
      </c>
      <c r="D403" s="0" t="str">
        <f aca="false">CONCATENATE(LEFT(A403,2), MID(A403,5,2))</f>
        <v>0513</v>
      </c>
    </row>
    <row r="404" customFormat="false" ht="15.8" hidden="false" customHeight="false" outlineLevel="0" collapsed="false">
      <c r="A404" s="39" t="s">
        <v>2442</v>
      </c>
      <c r="B404" s="39" t="s">
        <v>2443</v>
      </c>
      <c r="C404" s="0" t="n">
        <v>563.75</v>
      </c>
      <c r="D404" s="0" t="str">
        <f aca="false">CONCATENATE(LEFT(A404,2), MID(A404,5,2))</f>
        <v>0231</v>
      </c>
    </row>
    <row r="405" customFormat="false" ht="15.8" hidden="false" customHeight="false" outlineLevel="0" collapsed="false">
      <c r="A405" s="39" t="s">
        <v>2444</v>
      </c>
      <c r="B405" s="39" t="s">
        <v>2445</v>
      </c>
      <c r="C405" s="0" t="n">
        <v>5301.57375</v>
      </c>
      <c r="D405" s="0" t="str">
        <f aca="false">CONCATENATE(LEFT(A405,2), MID(A405,5,2))</f>
        <v>0224</v>
      </c>
    </row>
    <row r="406" customFormat="false" ht="15.8" hidden="false" customHeight="false" outlineLevel="0" collapsed="false">
      <c r="A406" s="39" t="s">
        <v>2027</v>
      </c>
      <c r="B406" s="39" t="s">
        <v>2446</v>
      </c>
      <c r="C406" s="0" t="n">
        <v>5143.8938172043</v>
      </c>
      <c r="D406" s="0" t="str">
        <f aca="false">CONCATENATE(LEFT(A406,2), MID(A406,5,2))</f>
        <v>0221</v>
      </c>
    </row>
    <row r="407" customFormat="false" ht="15.8" hidden="false" customHeight="false" outlineLevel="0" collapsed="false">
      <c r="A407" s="39" t="s">
        <v>2040</v>
      </c>
      <c r="B407" s="39" t="s">
        <v>2447</v>
      </c>
      <c r="C407" s="0" t="n">
        <v>23515.1347893208</v>
      </c>
      <c r="D407" s="0" t="str">
        <f aca="false">CONCATENATE(LEFT(A407,2), MID(A407,5,2))</f>
        <v>0223</v>
      </c>
    </row>
    <row r="408" customFormat="false" ht="15.8" hidden="false" customHeight="false" outlineLevel="0" collapsed="false">
      <c r="A408" s="39" t="s">
        <v>2444</v>
      </c>
      <c r="B408" s="39" t="s">
        <v>2448</v>
      </c>
      <c r="C408" s="0" t="n">
        <v>3201.59895833333</v>
      </c>
      <c r="D408" s="0" t="str">
        <f aca="false">CONCATENATE(LEFT(A408,2), MID(A408,5,2))</f>
        <v>0224</v>
      </c>
    </row>
    <row r="409" customFormat="false" ht="15.8" hidden="false" customHeight="false" outlineLevel="0" collapsed="false">
      <c r="A409" s="39" t="s">
        <v>2040</v>
      </c>
      <c r="B409" s="39" t="s">
        <v>2449</v>
      </c>
      <c r="C409" s="0" t="n">
        <v>8719.7065033187</v>
      </c>
      <c r="D409" s="0" t="str">
        <f aca="false">CONCATENATE(LEFT(A409,2), MID(A409,5,2))</f>
        <v>0223</v>
      </c>
    </row>
    <row r="410" customFormat="false" ht="15.8" hidden="false" customHeight="false" outlineLevel="0" collapsed="false">
      <c r="A410" s="39" t="s">
        <v>2030</v>
      </c>
      <c r="B410" s="39" t="s">
        <v>2450</v>
      </c>
      <c r="C410" s="0" t="n">
        <v>49999.7988716004</v>
      </c>
      <c r="D410" s="0" t="str">
        <f aca="false">CONCATENATE(LEFT(A410,2), MID(A410,5,2))</f>
        <v>0220</v>
      </c>
    </row>
    <row r="411" customFormat="false" ht="15.8" hidden="false" customHeight="false" outlineLevel="0" collapsed="false">
      <c r="A411" s="39" t="s">
        <v>2027</v>
      </c>
      <c r="B411" s="39" t="s">
        <v>2451</v>
      </c>
      <c r="C411" s="0" t="n">
        <v>21936.9745550611</v>
      </c>
      <c r="D411" s="0" t="str">
        <f aca="false">CONCATENATE(LEFT(A411,2), MID(A411,5,2))</f>
        <v>0221</v>
      </c>
    </row>
    <row r="412" customFormat="false" ht="15.8" hidden="false" customHeight="false" outlineLevel="0" collapsed="false">
      <c r="A412" s="39" t="s">
        <v>2042</v>
      </c>
      <c r="B412" s="39" t="s">
        <v>2452</v>
      </c>
      <c r="C412" s="0" t="n">
        <v>4419.75542460904</v>
      </c>
      <c r="D412" s="0" t="str">
        <f aca="false">CONCATENATE(LEFT(A412,2), MID(A412,5,2))</f>
        <v>0326</v>
      </c>
    </row>
    <row r="413" customFormat="false" ht="15.8" hidden="false" customHeight="false" outlineLevel="0" collapsed="false">
      <c r="A413" s="39" t="s">
        <v>2114</v>
      </c>
      <c r="B413" s="39" t="s">
        <v>2453</v>
      </c>
      <c r="C413" s="0" t="n">
        <v>35829.6285932055</v>
      </c>
      <c r="D413" s="0" t="str">
        <f aca="false">CONCATENATE(LEFT(A413,2), MID(A413,5,2))</f>
        <v>0238</v>
      </c>
    </row>
    <row r="414" customFormat="false" ht="15.8" hidden="false" customHeight="false" outlineLevel="0" collapsed="false">
      <c r="A414" s="39" t="s">
        <v>2112</v>
      </c>
      <c r="B414" s="39" t="s">
        <v>2454</v>
      </c>
      <c r="C414" s="0" t="n">
        <v>12314.1666666666</v>
      </c>
      <c r="D414" s="0" t="str">
        <f aca="false">CONCATENATE(LEFT(A414,2), MID(A414,5,2))</f>
        <v>0237</v>
      </c>
    </row>
    <row r="415" customFormat="false" ht="15.8" hidden="false" customHeight="false" outlineLevel="0" collapsed="false">
      <c r="A415" s="39" t="s">
        <v>2114</v>
      </c>
      <c r="B415" s="39" t="s">
        <v>2455</v>
      </c>
      <c r="C415" s="0" t="n">
        <v>25132.7525193783</v>
      </c>
      <c r="D415" s="0" t="str">
        <f aca="false">CONCATENATE(LEFT(A415,2), MID(A415,5,2))</f>
        <v>0238</v>
      </c>
    </row>
    <row r="416" customFormat="false" ht="15.8" hidden="false" customHeight="false" outlineLevel="0" collapsed="false">
      <c r="A416" s="39" t="s">
        <v>2083</v>
      </c>
      <c r="B416" s="39" t="s">
        <v>2456</v>
      </c>
      <c r="C416" s="0" t="n">
        <v>102493.767094757</v>
      </c>
      <c r="D416" s="0" t="str">
        <f aca="false">CONCATENATE(LEFT(A416,2), MID(A416,5,2))</f>
        <v>0635</v>
      </c>
    </row>
    <row r="417" customFormat="false" ht="15.8" hidden="false" customHeight="false" outlineLevel="0" collapsed="false">
      <c r="A417" s="39" t="s">
        <v>2108</v>
      </c>
      <c r="B417" s="39" t="s">
        <v>2457</v>
      </c>
      <c r="C417" s="0" t="n">
        <v>310113.585982496</v>
      </c>
      <c r="D417" s="0" t="str">
        <f aca="false">CONCATENATE(LEFT(A417,2), MID(A417,5,2))</f>
        <v>0341</v>
      </c>
    </row>
    <row r="418" customFormat="false" ht="15.8" hidden="false" customHeight="false" outlineLevel="0" collapsed="false">
      <c r="A418" s="39" t="s">
        <v>2159</v>
      </c>
      <c r="B418" s="39" t="s">
        <v>2458</v>
      </c>
      <c r="C418" s="0" t="n">
        <v>18133.5792824178</v>
      </c>
      <c r="D418" s="0" t="str">
        <f aca="false">CONCATENATE(LEFT(A418,2), MID(A418,5,2))</f>
        <v>0144</v>
      </c>
    </row>
    <row r="419" customFormat="false" ht="15.8" hidden="false" customHeight="false" outlineLevel="0" collapsed="false">
      <c r="A419" s="39" t="s">
        <v>2459</v>
      </c>
      <c r="B419" s="39" t="s">
        <v>2460</v>
      </c>
      <c r="C419" s="0" t="n">
        <v>271.1565998</v>
      </c>
      <c r="D419" s="0" t="str">
        <f aca="false">CONCATENATE(LEFT(A419,2), MID(A419,5,2))</f>
        <v>0142</v>
      </c>
    </row>
    <row r="420" customFormat="false" ht="15.8" hidden="false" customHeight="false" outlineLevel="0" collapsed="false">
      <c r="A420" s="39" t="s">
        <v>2163</v>
      </c>
      <c r="B420" s="39" t="s">
        <v>2461</v>
      </c>
      <c r="C420" s="0" t="n">
        <v>2293.7641007684</v>
      </c>
      <c r="D420" s="0" t="str">
        <f aca="false">CONCATENATE(LEFT(A420,2), MID(A420,5,2))</f>
        <v>0144</v>
      </c>
    </row>
    <row r="421" customFormat="false" ht="15.8" hidden="false" customHeight="false" outlineLevel="0" collapsed="false">
      <c r="A421" s="39" t="s">
        <v>2171</v>
      </c>
      <c r="B421" s="39" t="s">
        <v>2462</v>
      </c>
      <c r="C421" s="0" t="n">
        <v>911.295065846938</v>
      </c>
      <c r="D421" s="0" t="str">
        <f aca="false">CONCATENATE(LEFT(A421,2), MID(A421,5,2))</f>
        <v>0144</v>
      </c>
    </row>
    <row r="422" customFormat="false" ht="15.8" hidden="false" customHeight="false" outlineLevel="0" collapsed="false">
      <c r="A422" s="39" t="s">
        <v>2463</v>
      </c>
      <c r="B422" s="39" t="s">
        <v>2464</v>
      </c>
      <c r="C422" s="0" t="n">
        <v>8177.30591163468</v>
      </c>
      <c r="D422" s="0" t="str">
        <f aca="false">CONCATENATE(LEFT(A422,2), MID(A422,5,2))</f>
        <v>0144</v>
      </c>
    </row>
    <row r="423" customFormat="false" ht="15.8" hidden="false" customHeight="false" outlineLevel="0" collapsed="false">
      <c r="A423" s="39" t="s">
        <v>2465</v>
      </c>
      <c r="B423" s="39" t="s">
        <v>2466</v>
      </c>
      <c r="C423" s="0" t="n">
        <v>1713.32778267567</v>
      </c>
      <c r="D423" s="0" t="str">
        <f aca="false">CONCATENATE(LEFT(A423,2), MID(A423,5,2))</f>
        <v>0145</v>
      </c>
    </row>
    <row r="424" customFormat="false" ht="15.8" hidden="false" customHeight="false" outlineLevel="0" collapsed="false">
      <c r="A424" s="39" t="s">
        <v>2213</v>
      </c>
      <c r="B424" s="39" t="s">
        <v>2467</v>
      </c>
      <c r="C424" s="0" t="n">
        <v>1970.39387774411</v>
      </c>
      <c r="D424" s="0" t="str">
        <f aca="false">CONCATENATE(LEFT(A424,2), MID(A424,5,2))</f>
        <v>0446</v>
      </c>
    </row>
    <row r="425" customFormat="false" ht="15.8" hidden="false" customHeight="false" outlineLevel="0" collapsed="false">
      <c r="A425" s="39" t="s">
        <v>2217</v>
      </c>
      <c r="B425" s="39" t="s">
        <v>2468</v>
      </c>
      <c r="C425" s="0" t="n">
        <v>2468.79470958526</v>
      </c>
      <c r="D425" s="0" t="str">
        <f aca="false">CONCATENATE(LEFT(A425,2), MID(A425,5,2))</f>
        <v>0447</v>
      </c>
    </row>
    <row r="426" customFormat="false" ht="15.8" hidden="false" customHeight="false" outlineLevel="0" collapsed="false">
      <c r="A426" s="39" t="s">
        <v>2215</v>
      </c>
      <c r="B426" s="39" t="s">
        <v>2469</v>
      </c>
      <c r="C426" s="0" t="n">
        <v>2332.81118886924</v>
      </c>
      <c r="D426" s="0" t="str">
        <f aca="false">CONCATENATE(LEFT(A426,2), MID(A426,5,2))</f>
        <v>0448</v>
      </c>
    </row>
    <row r="427" customFormat="false" ht="15.8" hidden="false" customHeight="false" outlineLevel="0" collapsed="false">
      <c r="A427" s="39" t="s">
        <v>2230</v>
      </c>
      <c r="B427" s="39" t="s">
        <v>2470</v>
      </c>
      <c r="C427" s="0" t="n">
        <v>80435.5520308123</v>
      </c>
      <c r="D427" s="0" t="str">
        <f aca="false">CONCATENATE(LEFT(A427,2), MID(A427,5,2))</f>
        <v>0552</v>
      </c>
    </row>
    <row r="428" customFormat="false" ht="15.8" hidden="false" customHeight="false" outlineLevel="0" collapsed="false">
      <c r="A428" s="39" t="s">
        <v>2226</v>
      </c>
      <c r="B428" s="39" t="s">
        <v>2471</v>
      </c>
      <c r="C428" s="0" t="n">
        <v>39401.6249999999</v>
      </c>
      <c r="D428" s="0" t="str">
        <f aca="false">CONCATENATE(LEFT(A428,2), MID(A428,5,2))</f>
        <v>0552</v>
      </c>
    </row>
    <row r="429" customFormat="false" ht="15.8" hidden="false" customHeight="false" outlineLevel="0" collapsed="false">
      <c r="A429" s="39" t="s">
        <v>2245</v>
      </c>
      <c r="B429" s="39" t="s">
        <v>2472</v>
      </c>
      <c r="C429" s="0" t="n">
        <v>2110.09166666666</v>
      </c>
      <c r="D429" s="0" t="str">
        <f aca="false">CONCATENATE(LEFT(A429,2), MID(A429,5,2))</f>
        <v>0551</v>
      </c>
    </row>
    <row r="430" customFormat="false" ht="15.8" hidden="false" customHeight="false" outlineLevel="0" collapsed="false">
      <c r="A430" s="39" t="s">
        <v>2234</v>
      </c>
      <c r="B430" s="39" t="s">
        <v>2473</v>
      </c>
      <c r="C430" s="0" t="n">
        <v>2252.60999999999</v>
      </c>
      <c r="D430" s="0" t="str">
        <f aca="false">CONCATENATE(LEFT(A430,2), MID(A430,5,2))</f>
        <v>0551</v>
      </c>
    </row>
    <row r="431" customFormat="false" ht="15.8" hidden="false" customHeight="false" outlineLevel="0" collapsed="false">
      <c r="A431" s="39" t="s">
        <v>2234</v>
      </c>
      <c r="B431" s="39" t="s">
        <v>2474</v>
      </c>
      <c r="C431" s="0" t="n">
        <v>4113</v>
      </c>
      <c r="D431" s="0" t="str">
        <f aca="false">CONCATENATE(LEFT(A431,2), MID(A431,5,2))</f>
        <v>0551</v>
      </c>
    </row>
    <row r="432" customFormat="false" ht="15.8" hidden="false" customHeight="false" outlineLevel="0" collapsed="false">
      <c r="A432" s="39" t="s">
        <v>2475</v>
      </c>
      <c r="B432" s="39" t="s">
        <v>2476</v>
      </c>
      <c r="C432" s="0" t="n">
        <v>273.716666666666</v>
      </c>
      <c r="D432" s="0" t="str">
        <f aca="false">CONCATENATE(LEFT(A432,2), MID(A432,5,2))</f>
        <v>0258</v>
      </c>
    </row>
    <row r="433" customFormat="false" ht="15.8" hidden="false" customHeight="false" outlineLevel="0" collapsed="false">
      <c r="A433" s="39" t="s">
        <v>2263</v>
      </c>
      <c r="B433" s="39" t="s">
        <v>2477</v>
      </c>
      <c r="C433" s="0" t="n">
        <v>185264.240403113</v>
      </c>
      <c r="D433" s="0" t="str">
        <f aca="false">CONCATENATE(LEFT(A433,2), MID(A433,5,2))</f>
        <v>0449</v>
      </c>
    </row>
    <row r="434" customFormat="false" ht="15.8" hidden="false" customHeight="false" outlineLevel="0" collapsed="false">
      <c r="A434" s="39" t="s">
        <v>2256</v>
      </c>
      <c r="B434" s="39" t="s">
        <v>2478</v>
      </c>
      <c r="C434" s="0" t="n">
        <v>149402.284057821</v>
      </c>
      <c r="D434" s="0" t="str">
        <f aca="false">CONCATENATE(LEFT(A434,2), MID(A434,5,2))</f>
        <v>0450</v>
      </c>
    </row>
    <row r="435" customFormat="false" ht="15.8" hidden="false" customHeight="false" outlineLevel="0" collapsed="false">
      <c r="A435" s="39" t="s">
        <v>2245</v>
      </c>
      <c r="B435" s="39" t="s">
        <v>2479</v>
      </c>
      <c r="C435" s="0" t="n">
        <v>2059.04166666666</v>
      </c>
      <c r="D435" s="0" t="str">
        <f aca="false">CONCATENATE(LEFT(A435,2), MID(A435,5,2))</f>
        <v>0551</v>
      </c>
    </row>
    <row r="436" customFormat="false" ht="15.8" hidden="false" customHeight="false" outlineLevel="0" collapsed="false">
      <c r="A436" s="39" t="s">
        <v>2278</v>
      </c>
      <c r="B436" s="39" t="s">
        <v>2480</v>
      </c>
      <c r="C436" s="0" t="n">
        <v>2616.1875</v>
      </c>
      <c r="D436" s="0" t="str">
        <f aca="false">CONCATENATE(LEFT(A436,2), MID(A436,5,2))</f>
        <v>0267</v>
      </c>
    </row>
    <row r="437" customFormat="false" ht="15.8" hidden="false" customHeight="false" outlineLevel="0" collapsed="false">
      <c r="A437" s="39" t="s">
        <v>2383</v>
      </c>
      <c r="B437" s="39" t="s">
        <v>2481</v>
      </c>
      <c r="C437" s="0" t="n">
        <v>155970.901395036</v>
      </c>
      <c r="D437" s="0" t="str">
        <f aca="false">CONCATENATE(LEFT(A437,2), MID(A437,5,2))</f>
        <v>0185</v>
      </c>
    </row>
    <row r="438" customFormat="false" ht="15.8" hidden="false" customHeight="false" outlineLevel="0" collapsed="false">
      <c r="A438" s="39" t="s">
        <v>2482</v>
      </c>
      <c r="B438" s="39" t="s">
        <v>2483</v>
      </c>
      <c r="C438" s="0" t="n">
        <v>56790.9491228156</v>
      </c>
      <c r="D438" s="0" t="str">
        <f aca="false">CONCATENATE(LEFT(A438,2), MID(A438,5,2))</f>
        <v>0486</v>
      </c>
    </row>
    <row r="439" customFormat="false" ht="15.8" hidden="false" customHeight="false" outlineLevel="0" collapsed="false">
      <c r="A439" s="39" t="s">
        <v>2411</v>
      </c>
      <c r="B439" s="39" t="s">
        <v>2484</v>
      </c>
      <c r="C439" s="0" t="n">
        <v>14871.2657410228</v>
      </c>
      <c r="D439" s="0" t="str">
        <f aca="false">CONCATENATE(LEFT(A439,2), MID(A439,5,2))</f>
        <v>0589</v>
      </c>
    </row>
    <row r="440" customFormat="false" ht="15.8" hidden="false" customHeight="false" outlineLevel="0" collapsed="false">
      <c r="A440" s="39" t="s">
        <v>2406</v>
      </c>
      <c r="B440" s="39" t="s">
        <v>2485</v>
      </c>
      <c r="C440" s="0" t="n">
        <v>162274.966582863</v>
      </c>
      <c r="D440" s="0" t="str">
        <f aca="false">CONCATENATE(LEFT(A440,2), MID(A440,5,2))</f>
        <v>0184</v>
      </c>
    </row>
    <row r="441" customFormat="false" ht="15.8" hidden="false" customHeight="false" outlineLevel="0" collapsed="false">
      <c r="A441" s="39" t="s">
        <v>2415</v>
      </c>
      <c r="B441" s="39" t="s">
        <v>2486</v>
      </c>
      <c r="C441" s="0" t="n">
        <v>76073.1150845513</v>
      </c>
      <c r="D441" s="0" t="str">
        <f aca="false">CONCATENATE(LEFT(A441,2), MID(A441,5,2))</f>
        <v>0488</v>
      </c>
    </row>
    <row r="442" customFormat="false" ht="15.8" hidden="false" customHeight="false" outlineLevel="0" collapsed="false">
      <c r="A442" s="39" t="s">
        <v>2389</v>
      </c>
      <c r="B442" s="39" t="s">
        <v>2487</v>
      </c>
      <c r="C442" s="0" t="n">
        <v>4924.43191521234</v>
      </c>
      <c r="D442" s="0" t="str">
        <f aca="false">CONCATENATE(LEFT(A442,2), MID(A442,5,2))</f>
        <v>0184</v>
      </c>
    </row>
    <row r="443" customFormat="false" ht="15.8" hidden="false" customHeight="false" outlineLevel="0" collapsed="false">
      <c r="A443" s="39" t="s">
        <v>2488</v>
      </c>
      <c r="B443" s="39" t="s">
        <v>2489</v>
      </c>
      <c r="C443" s="0" t="n">
        <v>199096.574342884</v>
      </c>
      <c r="D443" s="0" t="str">
        <f aca="false">CONCATENATE(LEFT(A443,2), MID(A443,5,2))</f>
        <v>0183</v>
      </c>
    </row>
    <row r="444" customFormat="false" ht="15.8" hidden="false" customHeight="false" outlineLevel="0" collapsed="false">
      <c r="A444" s="39" t="s">
        <v>2376</v>
      </c>
      <c r="B444" s="39" t="s">
        <v>2490</v>
      </c>
      <c r="C444" s="0" t="n">
        <v>124256.21118745</v>
      </c>
      <c r="D444" s="0" t="str">
        <f aca="false">CONCATENATE(LEFT(A444,2), MID(A444,5,2))</f>
        <v>0184</v>
      </c>
    </row>
    <row r="445" customFormat="false" ht="15.8" hidden="false" customHeight="false" outlineLevel="0" collapsed="false">
      <c r="A445" s="39" t="s">
        <v>2491</v>
      </c>
      <c r="B445" s="39" t="s">
        <v>2492</v>
      </c>
      <c r="C445" s="0" t="n">
        <v>2616.49677546666</v>
      </c>
      <c r="D445" s="0" t="str">
        <f aca="false">CONCATENATE(LEFT(A445,2), MID(A445,5,2))</f>
        <v>0590</v>
      </c>
    </row>
    <row r="446" customFormat="false" ht="15.8" hidden="false" customHeight="false" outlineLevel="0" collapsed="false">
      <c r="A446" s="39" t="s">
        <v>2493</v>
      </c>
      <c r="B446" s="39" t="s">
        <v>2494</v>
      </c>
      <c r="C446" s="0" t="n">
        <v>12078.3272485113</v>
      </c>
      <c r="D446" s="0" t="str">
        <f aca="false">CONCATENATE(LEFT(A446,2), MID(A446,5,2))</f>
        <v>0185</v>
      </c>
    </row>
    <row r="447" customFormat="false" ht="15.8" hidden="false" customHeight="false" outlineLevel="0" collapsed="false">
      <c r="A447" s="39" t="s">
        <v>2389</v>
      </c>
      <c r="B447" s="39" t="s">
        <v>2495</v>
      </c>
      <c r="C447" s="0" t="n">
        <v>164397.534409999</v>
      </c>
      <c r="D447" s="0" t="str">
        <f aca="false">CONCATENATE(LEFT(A447,2), MID(A447,5,2))</f>
        <v>0184</v>
      </c>
    </row>
    <row r="448" customFormat="false" ht="15.8" hidden="false" customHeight="false" outlineLevel="0" collapsed="false">
      <c r="A448" s="39" t="s">
        <v>1942</v>
      </c>
      <c r="B448" s="39" t="s">
        <v>2496</v>
      </c>
      <c r="C448" s="0" t="n">
        <v>3334.41590494172</v>
      </c>
      <c r="D448" s="0" t="str">
        <f aca="false">CONCATENATE(LEFT(A448,2), MID(A448,5,2))</f>
        <v>0404</v>
      </c>
    </row>
    <row r="449" customFormat="false" ht="15.8" hidden="false" customHeight="false" outlineLevel="0" collapsed="false">
      <c r="A449" s="39" t="s">
        <v>2497</v>
      </c>
      <c r="B449" s="39" t="s">
        <v>2498</v>
      </c>
      <c r="C449" s="0" t="n">
        <v>417.140413158422</v>
      </c>
      <c r="D449" s="0" t="str">
        <f aca="false">CONCATENATE(LEFT(A449,2), MID(A449,5,2))</f>
        <v>0405</v>
      </c>
    </row>
    <row r="450" customFormat="false" ht="15.8" hidden="false" customHeight="false" outlineLevel="0" collapsed="false">
      <c r="A450" s="39" t="s">
        <v>1929</v>
      </c>
      <c r="B450" s="39" t="s">
        <v>2499</v>
      </c>
      <c r="C450" s="0" t="n">
        <v>6680.11046389653</v>
      </c>
      <c r="D450" s="0" t="str">
        <f aca="false">CONCATENATE(LEFT(A450,2), MID(A450,5,2))</f>
        <v>0402</v>
      </c>
    </row>
    <row r="451" customFormat="false" ht="15.8" hidden="false" customHeight="false" outlineLevel="0" collapsed="false">
      <c r="A451" s="39" t="s">
        <v>1949</v>
      </c>
      <c r="B451" s="39" t="s">
        <v>2500</v>
      </c>
      <c r="C451" s="0" t="n">
        <v>2003.24289455056</v>
      </c>
      <c r="D451" s="0" t="str">
        <f aca="false">CONCATENATE(LEFT(A451,2), MID(A451,5,2))</f>
        <v>0403</v>
      </c>
    </row>
    <row r="452" customFormat="false" ht="15.8" hidden="false" customHeight="false" outlineLevel="0" collapsed="false">
      <c r="A452" s="39" t="s">
        <v>1938</v>
      </c>
      <c r="B452" s="39" t="s">
        <v>2501</v>
      </c>
      <c r="C452" s="0" t="n">
        <v>1646.13123557158</v>
      </c>
      <c r="D452" s="0" t="str">
        <f aca="false">CONCATENATE(LEFT(A452,2), MID(A452,5,2))</f>
        <v>0404</v>
      </c>
    </row>
    <row r="453" customFormat="false" ht="15.8" hidden="false" customHeight="false" outlineLevel="0" collapsed="false">
      <c r="A453" s="39" t="s">
        <v>1942</v>
      </c>
      <c r="B453" s="39" t="s">
        <v>2502</v>
      </c>
      <c r="C453" s="0" t="n">
        <v>15220.8078238004</v>
      </c>
      <c r="D453" s="0" t="str">
        <f aca="false">CONCATENATE(LEFT(A453,2), MID(A453,5,2))</f>
        <v>0404</v>
      </c>
    </row>
    <row r="454" customFormat="false" ht="15.8" hidden="false" customHeight="false" outlineLevel="0" collapsed="false">
      <c r="A454" s="39" t="s">
        <v>2503</v>
      </c>
      <c r="B454" s="39" t="s">
        <v>2504</v>
      </c>
      <c r="C454" s="0" t="n">
        <v>4500</v>
      </c>
      <c r="D454" s="0" t="str">
        <f aca="false">CONCATENATE(LEFT(A454,2), MID(A454,5,2))</f>
        <v>0312</v>
      </c>
    </row>
    <row r="455" customFormat="false" ht="15.8" hidden="false" customHeight="false" outlineLevel="0" collapsed="false">
      <c r="A455" s="39" t="s">
        <v>2000</v>
      </c>
      <c r="B455" s="39" t="s">
        <v>2505</v>
      </c>
      <c r="C455" s="0" t="n">
        <v>11446.7469148123</v>
      </c>
      <c r="D455" s="0" t="str">
        <f aca="false">CONCATENATE(LEFT(A455,2), MID(A455,5,2))</f>
        <v>0315</v>
      </c>
    </row>
    <row r="456" customFormat="false" ht="15.8" hidden="false" customHeight="false" outlineLevel="0" collapsed="false">
      <c r="A456" s="39" t="s">
        <v>2086</v>
      </c>
      <c r="B456" s="39" t="s">
        <v>2506</v>
      </c>
      <c r="C456" s="0" t="n">
        <v>65730.2357575757</v>
      </c>
      <c r="D456" s="0" t="str">
        <f aca="false">CONCATENATE(LEFT(A456,2), MID(A456,5,2))</f>
        <v>0634</v>
      </c>
    </row>
    <row r="457" customFormat="false" ht="15.8" hidden="false" customHeight="false" outlineLevel="0" collapsed="false">
      <c r="A457" s="39" t="s">
        <v>2114</v>
      </c>
      <c r="B457" s="39" t="s">
        <v>2507</v>
      </c>
      <c r="C457" s="0" t="n">
        <v>82774.8319277611</v>
      </c>
      <c r="D457" s="0" t="str">
        <f aca="false">CONCATENATE(LEFT(A457,2), MID(A457,5,2))</f>
        <v>0238</v>
      </c>
    </row>
    <row r="458" customFormat="false" ht="15.8" hidden="false" customHeight="false" outlineLevel="0" collapsed="false">
      <c r="A458" s="39" t="s">
        <v>2091</v>
      </c>
      <c r="B458" s="39" t="s">
        <v>2508</v>
      </c>
      <c r="C458" s="0" t="n">
        <v>82535.2795868065</v>
      </c>
      <c r="D458" s="0" t="str">
        <f aca="false">CONCATENATE(LEFT(A458,2), MID(A458,5,2))</f>
        <v>0635</v>
      </c>
    </row>
    <row r="459" customFormat="false" ht="15.8" hidden="false" customHeight="false" outlineLevel="0" collapsed="false">
      <c r="A459" s="39" t="s">
        <v>2073</v>
      </c>
      <c r="B459" s="39" t="s">
        <v>2509</v>
      </c>
      <c r="C459" s="0" t="n">
        <v>6487.5</v>
      </c>
      <c r="D459" s="0" t="str">
        <f aca="false">CONCATENATE(LEFT(A459,2), MID(A459,5,2))</f>
        <v>0229</v>
      </c>
    </row>
    <row r="460" customFormat="false" ht="15.8" hidden="false" customHeight="false" outlineLevel="0" collapsed="false">
      <c r="A460" s="39" t="s">
        <v>2510</v>
      </c>
      <c r="B460" s="39" t="s">
        <v>2511</v>
      </c>
      <c r="C460" s="0" t="n">
        <v>1233.62696902862</v>
      </c>
      <c r="D460" s="0" t="str">
        <f aca="false">CONCATENATE(LEFT(A460,2), MID(A460,5,2))</f>
        <v>0142</v>
      </c>
    </row>
    <row r="461" customFormat="false" ht="15.8" hidden="false" customHeight="false" outlineLevel="0" collapsed="false">
      <c r="A461" s="39" t="s">
        <v>2126</v>
      </c>
      <c r="B461" s="39" t="s">
        <v>2512</v>
      </c>
      <c r="C461" s="0" t="n">
        <v>8151.97351371959</v>
      </c>
      <c r="D461" s="0" t="str">
        <f aca="false">CONCATENATE(LEFT(A461,2), MID(A461,5,2))</f>
        <v>0142</v>
      </c>
    </row>
    <row r="462" customFormat="false" ht="15.8" hidden="false" customHeight="false" outlineLevel="0" collapsed="false">
      <c r="A462" s="39" t="s">
        <v>2106</v>
      </c>
      <c r="B462" s="39" t="s">
        <v>2513</v>
      </c>
      <c r="C462" s="0" t="n">
        <v>7323.11105665818</v>
      </c>
      <c r="D462" s="0" t="str">
        <f aca="false">CONCATENATE(LEFT(A462,2), MID(A462,5,2))</f>
        <v>0142</v>
      </c>
    </row>
    <row r="463" customFormat="false" ht="15.8" hidden="false" customHeight="false" outlineLevel="0" collapsed="false">
      <c r="A463" s="39" t="s">
        <v>2135</v>
      </c>
      <c r="B463" s="39" t="s">
        <v>2514</v>
      </c>
      <c r="C463" s="0" t="n">
        <v>1555.80579559544</v>
      </c>
      <c r="D463" s="0" t="str">
        <f aca="false">CONCATENATE(LEFT(A463,2), MID(A463,5,2))</f>
        <v>0142</v>
      </c>
    </row>
    <row r="464" customFormat="false" ht="15.8" hidden="false" customHeight="false" outlineLevel="0" collapsed="false">
      <c r="A464" s="39" t="s">
        <v>2148</v>
      </c>
      <c r="B464" s="39" t="s">
        <v>2515</v>
      </c>
      <c r="C464" s="0" t="n">
        <v>5481.6156244029</v>
      </c>
      <c r="D464" s="0" t="str">
        <f aca="false">CONCATENATE(LEFT(A464,2), MID(A464,5,2))</f>
        <v>0144</v>
      </c>
    </row>
    <row r="465" customFormat="false" ht="15.8" hidden="false" customHeight="false" outlineLevel="0" collapsed="false">
      <c r="A465" s="39" t="s">
        <v>2516</v>
      </c>
      <c r="B465" s="39" t="s">
        <v>2517</v>
      </c>
      <c r="C465" s="0" t="n">
        <v>630.254197508568</v>
      </c>
      <c r="D465" s="0" t="str">
        <f aca="false">CONCATENATE(LEFT(A465,2), MID(A465,5,2))</f>
        <v>0144</v>
      </c>
    </row>
    <row r="466" customFormat="false" ht="15.8" hidden="false" customHeight="false" outlineLevel="0" collapsed="false">
      <c r="A466" s="39" t="s">
        <v>2518</v>
      </c>
      <c r="B466" s="39" t="s">
        <v>2519</v>
      </c>
      <c r="C466" s="0" t="n">
        <v>219556.517502853</v>
      </c>
      <c r="D466" s="0" t="str">
        <f aca="false">CONCATENATE(LEFT(A466,2), MID(A466,5,2))</f>
        <v>0449</v>
      </c>
    </row>
    <row r="467" customFormat="false" ht="15.8" hidden="false" customHeight="false" outlineLevel="0" collapsed="false">
      <c r="A467" s="39" t="s">
        <v>2520</v>
      </c>
      <c r="B467" s="39" t="s">
        <v>2521</v>
      </c>
      <c r="C467" s="0" t="n">
        <v>11748.3467128188</v>
      </c>
      <c r="D467" s="0" t="str">
        <f aca="false">CONCATENATE(LEFT(A467,2), MID(A467,5,2))</f>
        <v>0447</v>
      </c>
    </row>
    <row r="468" customFormat="false" ht="15.8" hidden="false" customHeight="false" outlineLevel="0" collapsed="false">
      <c r="A468" s="39" t="s">
        <v>2230</v>
      </c>
      <c r="B468" s="39" t="s">
        <v>2522</v>
      </c>
      <c r="C468" s="0" t="n">
        <v>6078.91666666666</v>
      </c>
      <c r="D468" s="0" t="str">
        <f aca="false">CONCATENATE(LEFT(A468,2), MID(A468,5,2))</f>
        <v>0552</v>
      </c>
    </row>
    <row r="469" customFormat="false" ht="15.8" hidden="false" customHeight="false" outlineLevel="0" collapsed="false">
      <c r="A469" s="39" t="s">
        <v>2256</v>
      </c>
      <c r="B469" s="39" t="s">
        <v>2523</v>
      </c>
      <c r="C469" s="0" t="n">
        <v>19316.7141180585</v>
      </c>
      <c r="D469" s="0" t="str">
        <f aca="false">CONCATENATE(LEFT(A469,2), MID(A469,5,2))</f>
        <v>0450</v>
      </c>
    </row>
    <row r="470" customFormat="false" ht="15.8" hidden="false" customHeight="false" outlineLevel="0" collapsed="false">
      <c r="A470" s="39" t="s">
        <v>2226</v>
      </c>
      <c r="B470" s="39" t="s">
        <v>2524</v>
      </c>
      <c r="C470" s="0" t="n">
        <v>24356.25</v>
      </c>
      <c r="D470" s="0" t="str">
        <f aca="false">CONCATENATE(LEFT(A470,2), MID(A470,5,2))</f>
        <v>0552</v>
      </c>
    </row>
    <row r="471" customFormat="false" ht="15.8" hidden="false" customHeight="false" outlineLevel="0" collapsed="false">
      <c r="A471" s="39" t="s">
        <v>2191</v>
      </c>
      <c r="B471" s="39" t="s">
        <v>2525</v>
      </c>
      <c r="C471" s="0" t="n">
        <v>1264.91963015647</v>
      </c>
      <c r="D471" s="0" t="str">
        <f aca="false">CONCATENATE(LEFT(A471,2), MID(A471,5,2))</f>
        <v>0257</v>
      </c>
    </row>
    <row r="472" customFormat="false" ht="15.8" hidden="false" customHeight="false" outlineLevel="0" collapsed="false">
      <c r="A472" s="39" t="s">
        <v>2475</v>
      </c>
      <c r="B472" s="39" t="s">
        <v>2526</v>
      </c>
      <c r="C472" s="0" t="n">
        <v>1902</v>
      </c>
      <c r="D472" s="0" t="str">
        <f aca="false">CONCATENATE(LEFT(A472,2), MID(A472,5,2))</f>
        <v>0258</v>
      </c>
    </row>
    <row r="473" customFormat="false" ht="15.8" hidden="false" customHeight="false" outlineLevel="0" collapsed="false">
      <c r="A473" s="39" t="s">
        <v>2475</v>
      </c>
      <c r="B473" s="39" t="s">
        <v>2527</v>
      </c>
      <c r="C473" s="0" t="n">
        <v>6836.72132733359</v>
      </c>
      <c r="D473" s="0" t="str">
        <f aca="false">CONCATENATE(LEFT(A473,2), MID(A473,5,2))</f>
        <v>0258</v>
      </c>
    </row>
    <row r="474" customFormat="false" ht="15.8" hidden="false" customHeight="false" outlineLevel="0" collapsed="false">
      <c r="A474" s="39" t="s">
        <v>2528</v>
      </c>
      <c r="B474" s="39" t="s">
        <v>2529</v>
      </c>
      <c r="C474" s="0" t="n">
        <v>1422</v>
      </c>
      <c r="D474" s="0" t="str">
        <f aca="false">CONCATENATE(LEFT(A474,2), MID(A474,5,2))</f>
        <v>0271</v>
      </c>
    </row>
    <row r="475" customFormat="false" ht="15.8" hidden="false" customHeight="false" outlineLevel="0" collapsed="false">
      <c r="A475" s="39" t="s">
        <v>2383</v>
      </c>
      <c r="B475" s="39" t="s">
        <v>2530</v>
      </c>
      <c r="C475" s="0" t="n">
        <v>43974.2841900503</v>
      </c>
      <c r="D475" s="0" t="str">
        <f aca="false">CONCATENATE(LEFT(A475,2), MID(A475,5,2))</f>
        <v>0185</v>
      </c>
    </row>
    <row r="476" customFormat="false" ht="15.8" hidden="false" customHeight="false" outlineLevel="0" collapsed="false">
      <c r="A476" s="39" t="s">
        <v>2351</v>
      </c>
      <c r="B476" s="39" t="s">
        <v>2531</v>
      </c>
      <c r="C476" s="0" t="n">
        <v>531.25</v>
      </c>
      <c r="D476" s="0" t="str">
        <f aca="false">CONCATENATE(LEFT(A476,2), MID(A476,5,2))</f>
        <v>0279</v>
      </c>
    </row>
    <row r="477" customFormat="false" ht="15.8" hidden="false" customHeight="false" outlineLevel="0" collapsed="false">
      <c r="A477" s="39" t="s">
        <v>1938</v>
      </c>
      <c r="B477" s="39" t="s">
        <v>2532</v>
      </c>
      <c r="C477" s="0" t="n">
        <v>1646.13123557158</v>
      </c>
      <c r="D477" s="0" t="str">
        <f aca="false">CONCATENATE(LEFT(A477,2), MID(A477,5,2))</f>
        <v>0404</v>
      </c>
    </row>
    <row r="478" customFormat="false" ht="15.8" hidden="false" customHeight="false" outlineLevel="0" collapsed="false">
      <c r="A478" s="39" t="s">
        <v>2406</v>
      </c>
      <c r="B478" s="39" t="s">
        <v>2533</v>
      </c>
      <c r="C478" s="0" t="n">
        <v>15755.2686672059</v>
      </c>
      <c r="D478" s="0" t="str">
        <f aca="false">CONCATENATE(LEFT(A478,2), MID(A478,5,2))</f>
        <v>0184</v>
      </c>
    </row>
    <row r="479" customFormat="false" ht="15.8" hidden="false" customHeight="false" outlineLevel="0" collapsed="false">
      <c r="A479" s="39" t="s">
        <v>1916</v>
      </c>
      <c r="B479" s="39" t="s">
        <v>2534</v>
      </c>
      <c r="C479" s="0" t="n">
        <v>1664.21587820568</v>
      </c>
      <c r="D479" s="0" t="str">
        <f aca="false">CONCATENATE(LEFT(A479,2), MID(A479,5,2))</f>
        <v>0601</v>
      </c>
    </row>
    <row r="480" customFormat="false" ht="15.8" hidden="false" customHeight="false" outlineLevel="0" collapsed="false">
      <c r="A480" s="39" t="s">
        <v>2064</v>
      </c>
      <c r="B480" s="39" t="s">
        <v>2535</v>
      </c>
      <c r="C480" s="0" t="n">
        <v>2266.24161945116</v>
      </c>
      <c r="D480" s="0" t="str">
        <f aca="false">CONCATENATE(LEFT(A480,2), MID(A480,5,2))</f>
        <v>0327</v>
      </c>
    </row>
    <row r="481" customFormat="false" ht="15.8" hidden="false" customHeight="false" outlineLevel="0" collapsed="false">
      <c r="A481" s="39" t="s">
        <v>2444</v>
      </c>
      <c r="B481" s="39" t="s">
        <v>2536</v>
      </c>
      <c r="C481" s="0" t="n">
        <v>1079.925</v>
      </c>
      <c r="D481" s="0" t="str">
        <f aca="false">CONCATENATE(LEFT(A481,2), MID(A481,5,2))</f>
        <v>0224</v>
      </c>
    </row>
    <row r="482" customFormat="false" ht="15.8" hidden="false" customHeight="false" outlineLevel="0" collapsed="false">
      <c r="A482" s="39" t="s">
        <v>2440</v>
      </c>
      <c r="B482" s="39" t="s">
        <v>2537</v>
      </c>
      <c r="C482" s="0" t="n">
        <v>29490.9434646183</v>
      </c>
      <c r="D482" s="0" t="str">
        <f aca="false">CONCATENATE(LEFT(A482,2), MID(A482,5,2))</f>
        <v>0513</v>
      </c>
    </row>
    <row r="483" customFormat="false" ht="15.8" hidden="false" customHeight="false" outlineLevel="0" collapsed="false">
      <c r="A483" s="39" t="s">
        <v>2027</v>
      </c>
      <c r="B483" s="39" t="s">
        <v>2538</v>
      </c>
      <c r="C483" s="0" t="n">
        <v>5262.38303571428</v>
      </c>
      <c r="D483" s="0" t="str">
        <f aca="false">CONCATENATE(LEFT(A483,2), MID(A483,5,2))</f>
        <v>0221</v>
      </c>
    </row>
    <row r="484" customFormat="false" ht="15.8" hidden="false" customHeight="false" outlineLevel="0" collapsed="false">
      <c r="A484" s="39" t="s">
        <v>2510</v>
      </c>
      <c r="B484" s="39" t="s">
        <v>2539</v>
      </c>
      <c r="C484" s="0" t="n">
        <v>6186.7373022704</v>
      </c>
      <c r="D484" s="0" t="str">
        <f aca="false">CONCATENATE(LEFT(A484,2), MID(A484,5,2))</f>
        <v>0142</v>
      </c>
    </row>
    <row r="485" customFormat="false" ht="15.8" hidden="false" customHeight="false" outlineLevel="0" collapsed="false">
      <c r="A485" s="39" t="s">
        <v>2463</v>
      </c>
      <c r="B485" s="39" t="s">
        <v>2540</v>
      </c>
      <c r="C485" s="0" t="n">
        <v>1668.36719761794</v>
      </c>
      <c r="D485" s="0" t="str">
        <f aca="false">CONCATENATE(LEFT(A485,2), MID(A485,5,2))</f>
        <v>0144</v>
      </c>
    </row>
    <row r="486" customFormat="false" ht="15.8" hidden="false" customHeight="false" outlineLevel="0" collapsed="false">
      <c r="A486" s="39" t="s">
        <v>2174</v>
      </c>
      <c r="B486" s="39" t="s">
        <v>2541</v>
      </c>
      <c r="C486" s="0" t="n">
        <v>1082.83328187555</v>
      </c>
      <c r="D486" s="0" t="str">
        <f aca="false">CONCATENATE(LEFT(A486,2), MID(A486,5,2))</f>
        <v>0144</v>
      </c>
    </row>
    <row r="487" customFormat="false" ht="15.8" hidden="false" customHeight="false" outlineLevel="0" collapsed="false">
      <c r="A487" s="39" t="s">
        <v>2217</v>
      </c>
      <c r="B487" s="39" t="s">
        <v>2542</v>
      </c>
      <c r="C487" s="0" t="n">
        <v>1348.28856734172</v>
      </c>
      <c r="D487" s="0" t="str">
        <f aca="false">CONCATENATE(LEFT(A487,2), MID(A487,5,2))</f>
        <v>0447</v>
      </c>
    </row>
    <row r="488" customFormat="false" ht="15.8" hidden="false" customHeight="false" outlineLevel="0" collapsed="false">
      <c r="A488" s="39" t="s">
        <v>2226</v>
      </c>
      <c r="B488" s="39" t="s">
        <v>2543</v>
      </c>
      <c r="C488" s="0" t="n">
        <v>14244.1875</v>
      </c>
      <c r="D488" s="0" t="str">
        <f aca="false">CONCATENATE(LEFT(A488,2), MID(A488,5,2))</f>
        <v>0552</v>
      </c>
    </row>
    <row r="489" customFormat="false" ht="15.8" hidden="false" customHeight="false" outlineLevel="0" collapsed="false">
      <c r="A489" s="39" t="s">
        <v>2482</v>
      </c>
      <c r="B489" s="39" t="s">
        <v>2544</v>
      </c>
      <c r="C489" s="0" t="n">
        <v>18407.5790472727</v>
      </c>
      <c r="D489" s="0" t="str">
        <f aca="false">CONCATENATE(LEFT(A489,2), MID(A489,5,2))</f>
        <v>0486</v>
      </c>
    </row>
    <row r="490" customFormat="false" ht="15.8" hidden="false" customHeight="false" outlineLevel="0" collapsed="false">
      <c r="A490" s="39" t="s">
        <v>2415</v>
      </c>
      <c r="B490" s="39" t="s">
        <v>2545</v>
      </c>
      <c r="C490" s="0" t="n">
        <v>273.333333346666</v>
      </c>
      <c r="D490" s="0" t="str">
        <f aca="false">CONCATENATE(LEFT(A490,2), MID(A490,5,2))</f>
        <v>0488</v>
      </c>
    </row>
    <row r="491" customFormat="false" ht="15.8" hidden="false" customHeight="false" outlineLevel="0" collapsed="false">
      <c r="A491" s="39" t="s">
        <v>1919</v>
      </c>
      <c r="B491" s="39" t="s">
        <v>2546</v>
      </c>
      <c r="C491" s="0" t="n">
        <v>7128.61695381449</v>
      </c>
      <c r="D491" s="0" t="str">
        <f aca="false">CONCATENATE(LEFT(A491,2), MID(A491,5,2))</f>
        <v>0601</v>
      </c>
    </row>
    <row r="492" customFormat="false" ht="15.8" hidden="false" customHeight="false" outlineLevel="0" collapsed="false">
      <c r="A492" s="39" t="s">
        <v>1933</v>
      </c>
      <c r="B492" s="39" t="s">
        <v>2547</v>
      </c>
      <c r="C492" s="0" t="n">
        <v>801.53347776504</v>
      </c>
      <c r="D492" s="0" t="str">
        <f aca="false">CONCATENATE(LEFT(A492,2), MID(A492,5,2))</f>
        <v>0405</v>
      </c>
    </row>
    <row r="493" customFormat="false" ht="15.8" hidden="false" customHeight="false" outlineLevel="0" collapsed="false">
      <c r="A493" s="39" t="s">
        <v>2548</v>
      </c>
      <c r="B493" s="39" t="s">
        <v>2549</v>
      </c>
      <c r="C493" s="0" t="n">
        <v>7041.59296839387</v>
      </c>
      <c r="D493" s="0" t="str">
        <f aca="false">CONCATENATE(LEFT(A493,2), MID(A493,5,2))</f>
        <v>0406</v>
      </c>
    </row>
    <row r="494" customFormat="false" ht="15.8" hidden="false" customHeight="false" outlineLevel="0" collapsed="false">
      <c r="A494" s="39" t="s">
        <v>1949</v>
      </c>
      <c r="B494" s="39" t="s">
        <v>2550</v>
      </c>
      <c r="C494" s="0" t="n">
        <v>2003.24289455056</v>
      </c>
      <c r="D494" s="0" t="str">
        <f aca="false">CONCATENATE(LEFT(A494,2), MID(A494,5,2))</f>
        <v>0403</v>
      </c>
    </row>
    <row r="495" customFormat="false" ht="15.8" hidden="false" customHeight="false" outlineLevel="0" collapsed="false">
      <c r="A495" s="39" t="s">
        <v>2503</v>
      </c>
      <c r="B495" s="39" t="s">
        <v>2551</v>
      </c>
      <c r="C495" s="0" t="n">
        <v>4500</v>
      </c>
      <c r="D495" s="0" t="str">
        <f aca="false">CONCATENATE(LEFT(A495,2), MID(A495,5,2))</f>
        <v>0312</v>
      </c>
    </row>
    <row r="496" customFormat="false" ht="15.8" hidden="false" customHeight="false" outlineLevel="0" collapsed="false">
      <c r="A496" s="39" t="s">
        <v>2430</v>
      </c>
      <c r="B496" s="39" t="s">
        <v>2552</v>
      </c>
      <c r="C496" s="0" t="n">
        <v>6354.28571428571</v>
      </c>
      <c r="D496" s="0" t="str">
        <f aca="false">CONCATENATE(LEFT(A496,2), MID(A496,5,2))</f>
        <v>0614</v>
      </c>
    </row>
    <row r="497" customFormat="false" ht="15.8" hidden="false" customHeight="false" outlineLevel="0" collapsed="false">
      <c r="A497" s="39" t="s">
        <v>2263</v>
      </c>
      <c r="B497" s="39" t="s">
        <v>2553</v>
      </c>
      <c r="C497" s="0" t="n">
        <v>144179.073662947</v>
      </c>
      <c r="D497" s="0" t="str">
        <f aca="false">CONCATENATE(LEFT(A497,2), MID(A497,5,2))</f>
        <v>0449</v>
      </c>
    </row>
    <row r="498" customFormat="false" ht="15.8" hidden="false" customHeight="false" outlineLevel="0" collapsed="false">
      <c r="A498" s="39" t="s">
        <v>2554</v>
      </c>
      <c r="B498" s="39" t="s">
        <v>2555</v>
      </c>
      <c r="C498" s="0" t="n">
        <v>1191.04166666666</v>
      </c>
      <c r="D498" s="0" t="str">
        <f aca="false">CONCATENATE(LEFT(A498,2), MID(A498,5,2))</f>
        <v>0551</v>
      </c>
    </row>
    <row r="499" customFormat="false" ht="15.8" hidden="false" customHeight="false" outlineLevel="0" collapsed="false">
      <c r="A499" s="39" t="s">
        <v>2475</v>
      </c>
      <c r="B499" s="39" t="s">
        <v>2556</v>
      </c>
      <c r="C499" s="0" t="n">
        <v>331.166666666666</v>
      </c>
      <c r="D499" s="0" t="str">
        <f aca="false">CONCATENATE(LEFT(A499,2), MID(A499,5,2))</f>
        <v>0258</v>
      </c>
    </row>
    <row r="500" customFormat="false" ht="15.8" hidden="false" customHeight="false" outlineLevel="0" collapsed="false">
      <c r="A500" s="39" t="s">
        <v>2475</v>
      </c>
      <c r="B500" s="39" t="s">
        <v>2557</v>
      </c>
      <c r="C500" s="0" t="n">
        <v>774.780487804878</v>
      </c>
      <c r="D500" s="0" t="str">
        <f aca="false">CONCATENATE(LEFT(A500,2), MID(A500,5,2))</f>
        <v>0258</v>
      </c>
    </row>
    <row r="501" customFormat="false" ht="15.8" hidden="false" customHeight="false" outlineLevel="0" collapsed="false">
      <c r="A501" s="39" t="s">
        <v>2475</v>
      </c>
      <c r="B501" s="39" t="s">
        <v>2558</v>
      </c>
      <c r="C501" s="0" t="n">
        <v>953.24975490196</v>
      </c>
      <c r="D501" s="0" t="str">
        <f aca="false">CONCATENATE(LEFT(A501,2), MID(A501,5,2))</f>
        <v>0258</v>
      </c>
    </row>
    <row r="502" customFormat="false" ht="15.8" hidden="false" customHeight="false" outlineLevel="0" collapsed="false">
      <c r="A502" s="39" t="s">
        <v>2559</v>
      </c>
      <c r="B502" s="39" t="s">
        <v>2560</v>
      </c>
      <c r="C502" s="0" t="n">
        <v>13520.6680800133</v>
      </c>
      <c r="D502" s="0" t="str">
        <f aca="false">CONCATENATE(LEFT(A502,2), MID(A502,5,2))</f>
        <v>0184</v>
      </c>
    </row>
    <row r="503" customFormat="false" ht="15.8" hidden="false" customHeight="false" outlineLevel="0" collapsed="false">
      <c r="A503" s="39" t="s">
        <v>2393</v>
      </c>
      <c r="B503" s="39" t="s">
        <v>2561</v>
      </c>
      <c r="C503" s="0" t="n">
        <v>27777.3811027649</v>
      </c>
      <c r="D503" s="0" t="str">
        <f aca="false">CONCATENATE(LEFT(A503,2), MID(A503,5,2))</f>
        <v>0488</v>
      </c>
    </row>
    <row r="504" customFormat="false" ht="15.8" hidden="false" customHeight="false" outlineLevel="0" collapsed="false">
      <c r="A504" s="39" t="s">
        <v>2389</v>
      </c>
      <c r="B504" s="39" t="s">
        <v>2562</v>
      </c>
      <c r="C504" s="0" t="n">
        <v>59700.6570833333</v>
      </c>
      <c r="D504" s="0" t="str">
        <f aca="false">CONCATENATE(LEFT(A504,2), MID(A504,5,2))</f>
        <v>0184</v>
      </c>
    </row>
    <row r="505" customFormat="false" ht="15.8" hidden="false" customHeight="false" outlineLevel="0" collapsed="false">
      <c r="A505" s="39" t="s">
        <v>2385</v>
      </c>
      <c r="B505" s="39" t="s">
        <v>2563</v>
      </c>
      <c r="C505" s="0" t="n">
        <v>15765.7655708464</v>
      </c>
      <c r="D505" s="0" t="str">
        <f aca="false">CONCATENATE(LEFT(A505,2), MID(A505,5,2))</f>
        <v>0184</v>
      </c>
    </row>
    <row r="506" customFormat="false" ht="15.8" hidden="false" customHeight="false" outlineLevel="0" collapsed="false">
      <c r="A506" s="39" t="s">
        <v>1921</v>
      </c>
      <c r="B506" s="39" t="s">
        <v>2564</v>
      </c>
      <c r="C506" s="0" t="n">
        <v>28633.09428685</v>
      </c>
      <c r="D506" s="0" t="str">
        <f aca="false">CONCATENATE(LEFT(A506,2), MID(A506,5,2))</f>
        <v>0601</v>
      </c>
    </row>
    <row r="507" customFormat="false" ht="15.8" hidden="false" customHeight="false" outlineLevel="0" collapsed="false">
      <c r="A507" s="39" t="s">
        <v>1933</v>
      </c>
      <c r="B507" s="39" t="s">
        <v>2565</v>
      </c>
      <c r="C507" s="0" t="n">
        <v>2836.94533961033</v>
      </c>
      <c r="D507" s="0" t="str">
        <f aca="false">CONCATENATE(LEFT(A507,2), MID(A507,5,2))</f>
        <v>0405</v>
      </c>
    </row>
    <row r="508" customFormat="false" ht="15.8" hidden="false" customHeight="false" outlineLevel="0" collapsed="false">
      <c r="A508" s="39" t="s">
        <v>1963</v>
      </c>
      <c r="B508" s="39" t="s">
        <v>2566</v>
      </c>
      <c r="C508" s="0" t="n">
        <v>27657.2674449639</v>
      </c>
      <c r="D508" s="0" t="str">
        <f aca="false">CONCATENATE(LEFT(A508,2), MID(A508,5,2))</f>
        <v>0607</v>
      </c>
    </row>
    <row r="509" customFormat="false" ht="15.8" hidden="false" customHeight="false" outlineLevel="0" collapsed="false">
      <c r="A509" s="39" t="s">
        <v>2567</v>
      </c>
      <c r="B509" s="39" t="s">
        <v>2568</v>
      </c>
      <c r="C509" s="0" t="n">
        <v>4489.98025857504</v>
      </c>
      <c r="D509" s="0" t="str">
        <f aca="false">CONCATENATE(LEFT(A509,2), MID(A509,5,2))</f>
        <v>0328</v>
      </c>
    </row>
    <row r="510" customFormat="false" ht="15.8" hidden="false" customHeight="false" outlineLevel="0" collapsed="false">
      <c r="A510" s="39" t="s">
        <v>2012</v>
      </c>
      <c r="B510" s="39" t="s">
        <v>2569</v>
      </c>
      <c r="C510" s="0" t="n">
        <v>10118.7947783</v>
      </c>
      <c r="D510" s="0" t="str">
        <f aca="false">CONCATENATE(LEFT(A510,2), MID(A510,5,2))</f>
        <v>0614</v>
      </c>
    </row>
    <row r="511" customFormat="false" ht="15.8" hidden="false" customHeight="false" outlineLevel="0" collapsed="false">
      <c r="A511" s="39" t="s">
        <v>2433</v>
      </c>
      <c r="B511" s="39" t="s">
        <v>2570</v>
      </c>
      <c r="C511" s="0" t="n">
        <v>4453.75</v>
      </c>
      <c r="D511" s="0" t="str">
        <f aca="false">CONCATENATE(LEFT(A511,2), MID(A511,5,2))</f>
        <v>0614</v>
      </c>
    </row>
    <row r="512" customFormat="false" ht="15.8" hidden="false" customHeight="false" outlineLevel="0" collapsed="false">
      <c r="A512" s="39" t="s">
        <v>2000</v>
      </c>
      <c r="B512" s="39" t="s">
        <v>2571</v>
      </c>
      <c r="C512" s="0" t="n">
        <v>6204.0948253947</v>
      </c>
      <c r="D512" s="0" t="str">
        <f aca="false">CONCATENATE(LEFT(A512,2), MID(A512,5,2))</f>
        <v>0315</v>
      </c>
    </row>
    <row r="513" customFormat="false" ht="15.8" hidden="false" customHeight="false" outlineLevel="0" collapsed="false">
      <c r="A513" s="39" t="s">
        <v>2444</v>
      </c>
      <c r="B513" s="39" t="s">
        <v>2572</v>
      </c>
      <c r="C513" s="0" t="n">
        <v>2006.4</v>
      </c>
      <c r="D513" s="0" t="str">
        <f aca="false">CONCATENATE(LEFT(A513,2), MID(A513,5,2))</f>
        <v>0224</v>
      </c>
    </row>
    <row r="514" customFormat="false" ht="15.8" hidden="false" customHeight="false" outlineLevel="0" collapsed="false">
      <c r="A514" s="39" t="s">
        <v>2135</v>
      </c>
      <c r="B514" s="39" t="s">
        <v>2573</v>
      </c>
      <c r="C514" s="0" t="n">
        <v>421.075258421944</v>
      </c>
      <c r="D514" s="0" t="str">
        <f aca="false">CONCATENATE(LEFT(A514,2), MID(A514,5,2))</f>
        <v>0142</v>
      </c>
    </row>
    <row r="515" customFormat="false" ht="15.8" hidden="false" customHeight="false" outlineLevel="0" collapsed="false">
      <c r="A515" s="39" t="s">
        <v>2215</v>
      </c>
      <c r="B515" s="39" t="s">
        <v>2574</v>
      </c>
      <c r="C515" s="0" t="n">
        <v>1614.54356124007</v>
      </c>
      <c r="D515" s="0" t="str">
        <f aca="false">CONCATENATE(LEFT(A515,2), MID(A515,5,2))</f>
        <v>0448</v>
      </c>
    </row>
    <row r="516" customFormat="false" ht="15.8" hidden="false" customHeight="false" outlineLevel="0" collapsed="false">
      <c r="A516" s="39" t="s">
        <v>2299</v>
      </c>
      <c r="B516" s="39" t="s">
        <v>2575</v>
      </c>
      <c r="C516" s="0" t="n">
        <v>2058.75</v>
      </c>
      <c r="D516" s="0" t="str">
        <f aca="false">CONCATENATE(LEFT(A516,2), MID(A516,5,2))</f>
        <v>0268</v>
      </c>
    </row>
    <row r="517" customFormat="false" ht="15.8" hidden="false" customHeight="false" outlineLevel="0" collapsed="false">
      <c r="A517" s="39" t="s">
        <v>2528</v>
      </c>
      <c r="B517" s="39" t="s">
        <v>2576</v>
      </c>
      <c r="C517" s="0" t="n">
        <v>1127.49999999999</v>
      </c>
      <c r="D517" s="0" t="str">
        <f aca="false">CONCATENATE(LEFT(A517,2), MID(A517,5,2))</f>
        <v>0271</v>
      </c>
    </row>
    <row r="518" customFormat="false" ht="15.8" hidden="false" customHeight="false" outlineLevel="0" collapsed="false">
      <c r="A518" s="39" t="s">
        <v>2333</v>
      </c>
      <c r="B518" s="39" t="s">
        <v>2577</v>
      </c>
      <c r="C518" s="0" t="n">
        <v>2218.48474377495</v>
      </c>
      <c r="D518" s="0" t="str">
        <f aca="false">CONCATENATE(LEFT(A518,2), MID(A518,5,2))</f>
        <v>0376</v>
      </c>
    </row>
    <row r="519" customFormat="false" ht="15.8" hidden="false" customHeight="false" outlineLevel="0" collapsed="false">
      <c r="A519" s="39" t="s">
        <v>2333</v>
      </c>
      <c r="B519" s="39" t="s">
        <v>2578</v>
      </c>
      <c r="C519" s="0" t="n">
        <v>882.024232609068</v>
      </c>
      <c r="D519" s="0" t="str">
        <f aca="false">CONCATENATE(LEFT(A519,2), MID(A519,5,2))</f>
        <v>0376</v>
      </c>
    </row>
    <row r="520" customFormat="false" ht="15.8" hidden="false" customHeight="false" outlineLevel="0" collapsed="false">
      <c r="A520" s="39" t="s">
        <v>2579</v>
      </c>
      <c r="B520" s="39" t="s">
        <v>2580</v>
      </c>
      <c r="C520" s="0" t="n">
        <v>645.333333333333</v>
      </c>
      <c r="D520" s="0" t="str">
        <f aca="false">CONCATENATE(LEFT(A520,2), MID(A520,5,2))</f>
        <v>0590</v>
      </c>
    </row>
    <row r="521" customFormat="false" ht="15.8" hidden="false" customHeight="false" outlineLevel="0" collapsed="false">
      <c r="A521" s="39" t="s">
        <v>2389</v>
      </c>
      <c r="B521" s="39" t="s">
        <v>2581</v>
      </c>
      <c r="C521" s="0" t="n">
        <v>4850.3074708902</v>
      </c>
      <c r="D521" s="0" t="str">
        <f aca="false">CONCATENATE(LEFT(A521,2), MID(A521,5,2))</f>
        <v>0184</v>
      </c>
    </row>
    <row r="522" customFormat="false" ht="15.8" hidden="false" customHeight="false" outlineLevel="0" collapsed="false">
      <c r="A522" s="39" t="s">
        <v>2217</v>
      </c>
      <c r="B522" s="39" t="s">
        <v>2582</v>
      </c>
      <c r="C522" s="0" t="n">
        <v>3422.3367472702</v>
      </c>
      <c r="D522" s="0" t="str">
        <f aca="false">CONCATENATE(LEFT(A522,2), MID(A522,5,2))</f>
        <v>0447</v>
      </c>
    </row>
    <row r="523" customFormat="false" ht="15.8" hidden="false" customHeight="false" outlineLevel="0" collapsed="false">
      <c r="A523" s="39" t="s">
        <v>2528</v>
      </c>
      <c r="B523" s="39" t="s">
        <v>2583</v>
      </c>
      <c r="C523" s="0" t="n">
        <v>183.791666666666</v>
      </c>
      <c r="D523" s="0" t="str">
        <f aca="false">CONCATENATE(LEFT(A523,2), MID(A523,5,2))</f>
        <v>0271</v>
      </c>
    </row>
    <row r="524" customFormat="false" ht="15.8" hidden="false" customHeight="false" outlineLevel="0" collapsed="false">
      <c r="A524" s="39" t="s">
        <v>1921</v>
      </c>
      <c r="B524" s="39" t="s">
        <v>2584</v>
      </c>
      <c r="C524" s="0" t="n">
        <v>31000</v>
      </c>
      <c r="D524" s="0" t="str">
        <f aca="false">CONCATENATE(LEFT(A524,2), MID(A524,5,2))</f>
        <v>0601</v>
      </c>
    </row>
    <row r="525" customFormat="false" ht="15.8" hidden="false" customHeight="false" outlineLevel="0" collapsed="false">
      <c r="A525" s="39" t="s">
        <v>2395</v>
      </c>
      <c r="B525" s="39" t="s">
        <v>2585</v>
      </c>
      <c r="C525" s="0" t="n">
        <v>2703.21832438193</v>
      </c>
      <c r="D525" s="0" t="str">
        <f aca="false">CONCATENATE(LEFT(A525,2), MID(A525,5,2))</f>
        <v>0487</v>
      </c>
    </row>
    <row r="526" customFormat="false" ht="15.8" hidden="false" customHeight="false" outlineLevel="0" collapsed="false">
      <c r="A526" s="39" t="s">
        <v>2586</v>
      </c>
      <c r="B526" s="39" t="s">
        <v>2587</v>
      </c>
      <c r="C526" s="0" t="n">
        <v>454.5</v>
      </c>
      <c r="D526" s="0" t="str">
        <f aca="false">CONCATENATE(LEFT(A526,2), MID(A526,5,2))</f>
        <v>0272</v>
      </c>
    </row>
    <row r="527" customFormat="false" ht="15.8" hidden="false" customHeight="false" outlineLevel="0" collapsed="false">
      <c r="A527" s="39" t="s">
        <v>2588</v>
      </c>
      <c r="B527" s="39" t="s">
        <v>2589</v>
      </c>
      <c r="C527" s="0" t="n">
        <v>92937.6004878063</v>
      </c>
      <c r="D527" s="0" t="str">
        <f aca="false">CONCATENATE(LEFT(A527,2), MID(A527,5,2))</f>
        <v>0860</v>
      </c>
    </row>
    <row r="528" customFormat="false" ht="15.8" hidden="false" customHeight="false" outlineLevel="0" collapsed="false">
      <c r="A528" s="39" t="s">
        <v>2590</v>
      </c>
      <c r="B528" s="39" t="s">
        <v>2591</v>
      </c>
      <c r="C528" s="0" t="n">
        <v>957738.458354189</v>
      </c>
      <c r="D528" s="0" t="str">
        <f aca="false">CONCATENATE(LEFT(A528,2), MID(A528,5,2))</f>
        <v>0860</v>
      </c>
    </row>
    <row r="529" customFormat="false" ht="15.8" hidden="false" customHeight="false" outlineLevel="0" collapsed="false">
      <c r="A529" s="39" t="s">
        <v>2592</v>
      </c>
      <c r="B529" s="39" t="s">
        <v>2593</v>
      </c>
      <c r="C529" s="0" t="n">
        <v>15233.1346829814</v>
      </c>
      <c r="D529" s="0" t="str">
        <f aca="false">CONCATENATE(LEFT(A529,2), MID(A529,5,2))</f>
        <v>0860</v>
      </c>
    </row>
    <row r="530" customFormat="false" ht="15.8" hidden="false" customHeight="false" outlineLevel="0" collapsed="false">
      <c r="A530" s="39" t="s">
        <v>2594</v>
      </c>
      <c r="B530" s="39" t="s">
        <v>2595</v>
      </c>
      <c r="C530" s="0" t="n">
        <v>259298.264793497</v>
      </c>
      <c r="D530" s="0" t="str">
        <f aca="false">CONCATENATE(LEFT(A530,2), MID(A530,5,2))</f>
        <v>0860</v>
      </c>
    </row>
    <row r="531" customFormat="false" ht="15.8" hidden="false" customHeight="false" outlineLevel="0" collapsed="false">
      <c r="A531" s="39" t="s">
        <v>2596</v>
      </c>
      <c r="B531" s="39" t="s">
        <v>2597</v>
      </c>
      <c r="C531" s="0" t="n">
        <v>71653.917069491</v>
      </c>
      <c r="D531" s="0" t="str">
        <f aca="false">CONCATENATE(LEFT(A531,2), MID(A531,5,2))</f>
        <v>0860</v>
      </c>
    </row>
    <row r="532" customFormat="false" ht="15.8" hidden="false" customHeight="false" outlineLevel="0" collapsed="false">
      <c r="A532" s="39" t="s">
        <v>2598</v>
      </c>
      <c r="B532" s="39" t="s">
        <v>2599</v>
      </c>
      <c r="C532" s="0" t="n">
        <v>65298.0968097124</v>
      </c>
      <c r="D532" s="0" t="str">
        <f aca="false">CONCATENATE(LEFT(A532,2), MID(A532,5,2))</f>
        <v>0860</v>
      </c>
    </row>
    <row r="533" customFormat="false" ht="15.8" hidden="false" customHeight="false" outlineLevel="0" collapsed="false">
      <c r="A533" s="39" t="s">
        <v>2600</v>
      </c>
      <c r="B533" s="39" t="s">
        <v>2601</v>
      </c>
      <c r="C533" s="0" t="n">
        <v>135.487193335197</v>
      </c>
      <c r="D533" s="0" t="str">
        <f aca="false">CONCATENATE(LEFT(A533,2), MID(A533,5,2))</f>
        <v>0860</v>
      </c>
    </row>
    <row r="534" customFormat="false" ht="15.8" hidden="false" customHeight="false" outlineLevel="0" collapsed="false">
      <c r="A534" s="39" t="s">
        <v>2602</v>
      </c>
      <c r="B534" s="39" t="s">
        <v>2603</v>
      </c>
      <c r="C534" s="0" t="n">
        <v>12987.1822997592</v>
      </c>
      <c r="D534" s="0" t="str">
        <f aca="false">CONCATENATE(LEFT(A534,2), MID(A534,5,2))</f>
        <v>0860</v>
      </c>
    </row>
    <row r="535" customFormat="false" ht="15.8" hidden="false" customHeight="false" outlineLevel="0" collapsed="false">
      <c r="A535" s="39" t="s">
        <v>2602</v>
      </c>
      <c r="B535" s="39" t="s">
        <v>2604</v>
      </c>
      <c r="C535" s="0" t="n">
        <v>1786.91206138195</v>
      </c>
      <c r="D535" s="0" t="str">
        <f aca="false">CONCATENATE(LEFT(A535,2), MID(A535,5,2))</f>
        <v>0860</v>
      </c>
    </row>
    <row r="536" customFormat="false" ht="15.8" hidden="false" customHeight="false" outlineLevel="0" collapsed="false">
      <c r="A536" s="39" t="s">
        <v>2605</v>
      </c>
      <c r="B536" s="39" t="s">
        <v>2606</v>
      </c>
      <c r="C536" s="0" t="n">
        <v>185363.074195225</v>
      </c>
      <c r="D536" s="0" t="str">
        <f aca="false">CONCATENATE(LEFT(A536,2), MID(A536,5,2))</f>
        <v>0860</v>
      </c>
    </row>
    <row r="537" customFormat="false" ht="15.8" hidden="false" customHeight="false" outlineLevel="0" collapsed="false">
      <c r="A537" s="39" t="s">
        <v>2602</v>
      </c>
      <c r="B537" s="39" t="s">
        <v>2607</v>
      </c>
      <c r="C537" s="0" t="n">
        <v>6346.87851846465</v>
      </c>
      <c r="D537" s="0" t="str">
        <f aca="false">CONCATENATE(LEFT(A537,2), MID(A537,5,2))</f>
        <v>0860</v>
      </c>
    </row>
    <row r="538" customFormat="false" ht="15.8" hidden="false" customHeight="false" outlineLevel="0" collapsed="false">
      <c r="A538" s="39" t="s">
        <v>2588</v>
      </c>
      <c r="B538" s="39" t="s">
        <v>2608</v>
      </c>
      <c r="C538" s="0" t="n">
        <v>9563.67803480202</v>
      </c>
      <c r="D538" s="0" t="str">
        <f aca="false">CONCATENATE(LEFT(A538,2), MID(A538,5,2))</f>
        <v>0860</v>
      </c>
    </row>
    <row r="539" customFormat="false" ht="15.8" hidden="false" customHeight="false" outlineLevel="0" collapsed="false">
      <c r="A539" s="39" t="s">
        <v>2609</v>
      </c>
      <c r="B539" s="39" t="s">
        <v>2610</v>
      </c>
      <c r="C539" s="0" t="n">
        <v>1475.6747187182</v>
      </c>
      <c r="D539" s="0" t="str">
        <f aca="false">CONCATENATE(LEFT(A539,2), MID(A539,5,2))</f>
        <v>0860</v>
      </c>
    </row>
    <row r="540" customFormat="false" ht="15.8" hidden="false" customHeight="false" outlineLevel="0" collapsed="false">
      <c r="A540" s="39" t="s">
        <v>2596</v>
      </c>
      <c r="B540" s="39" t="s">
        <v>2611</v>
      </c>
      <c r="C540" s="0" t="n">
        <v>16356.5976065233</v>
      </c>
      <c r="D540" s="0" t="str">
        <f aca="false">CONCATENATE(LEFT(A540,2), MID(A540,5,2))</f>
        <v>0860</v>
      </c>
    </row>
    <row r="541" customFormat="false" ht="15.8" hidden="false" customHeight="false" outlineLevel="0" collapsed="false">
      <c r="A541" s="39" t="s">
        <v>2596</v>
      </c>
      <c r="B541" s="39" t="s">
        <v>2612</v>
      </c>
      <c r="C541" s="0" t="n">
        <v>6977.05076624029</v>
      </c>
      <c r="D541" s="0" t="str">
        <f aca="false">CONCATENATE(LEFT(A541,2), MID(A541,5,2))</f>
        <v>0860</v>
      </c>
    </row>
    <row r="542" customFormat="false" ht="15.8" hidden="false" customHeight="false" outlineLevel="0" collapsed="false">
      <c r="A542" s="39" t="s">
        <v>2588</v>
      </c>
      <c r="B542" s="39" t="s">
        <v>2613</v>
      </c>
      <c r="C542" s="0" t="n">
        <v>1191.73006949176</v>
      </c>
      <c r="D542" s="0" t="str">
        <f aca="false">CONCATENATE(LEFT(A542,2), MID(A542,5,2))</f>
        <v>0860</v>
      </c>
    </row>
    <row r="543" customFormat="false" ht="15.8" hidden="false" customHeight="false" outlineLevel="0" collapsed="false">
      <c r="A543" s="39" t="s">
        <v>2614</v>
      </c>
      <c r="B543" s="39" t="s">
        <v>2615</v>
      </c>
      <c r="C543" s="0" t="n">
        <v>11232.9322793969</v>
      </c>
      <c r="D543" s="0" t="str">
        <f aca="false">CONCATENATE(LEFT(A543,2), MID(A543,5,2))</f>
        <v>0589</v>
      </c>
    </row>
    <row r="544" customFormat="false" ht="15.8" hidden="false" customHeight="false" outlineLevel="0" collapsed="false">
      <c r="A544" s="39" t="s">
        <v>2616</v>
      </c>
      <c r="B544" s="39" t="s">
        <v>2617</v>
      </c>
      <c r="C544" s="0" t="n">
        <v>12562.1184593386</v>
      </c>
      <c r="D544" s="0" t="str">
        <f aca="false">CONCATENATE(LEFT(A544,2), MID(A544,5,2))</f>
        <v>0860</v>
      </c>
    </row>
    <row r="545" customFormat="false" ht="15.8" hidden="false" customHeight="false" outlineLevel="0" collapsed="false">
      <c r="A545" s="39" t="s">
        <v>2618</v>
      </c>
      <c r="B545" s="39" t="s">
        <v>2619</v>
      </c>
      <c r="C545" s="0" t="n">
        <v>45352.9283824716</v>
      </c>
      <c r="D545" s="0" t="str">
        <f aca="false">CONCATENATE(LEFT(A545,2), MID(A545,5,2))</f>
        <v>0860</v>
      </c>
    </row>
    <row r="546" customFormat="false" ht="15.8" hidden="false" customHeight="false" outlineLevel="0" collapsed="false">
      <c r="A546" s="39" t="s">
        <v>2620</v>
      </c>
      <c r="B546" s="39" t="s">
        <v>2621</v>
      </c>
      <c r="C546" s="0" t="n">
        <v>278246.739</v>
      </c>
      <c r="D546" s="0" t="str">
        <f aca="false">CONCATENATE(LEFT(A546,2), MID(A546,5,2))</f>
        <v>0795</v>
      </c>
    </row>
    <row r="547" customFormat="false" ht="15.8" hidden="false" customHeight="false" outlineLevel="0" collapsed="false">
      <c r="A547" s="39" t="s">
        <v>2622</v>
      </c>
      <c r="B547" s="39" t="s">
        <v>2623</v>
      </c>
      <c r="C547" s="0" t="n">
        <v>1596.535</v>
      </c>
      <c r="D547" s="0" t="str">
        <f aca="false">CONCATENATE(LEFT(A547,2), MID(A547,5,2))</f>
        <v>0716</v>
      </c>
    </row>
    <row r="548" customFormat="false" ht="15.8" hidden="false" customHeight="false" outlineLevel="0" collapsed="false">
      <c r="A548" s="39" t="s">
        <v>2624</v>
      </c>
      <c r="B548" s="39" t="s">
        <v>2625</v>
      </c>
      <c r="C548" s="0" t="n">
        <v>56683.743</v>
      </c>
      <c r="D548" s="0" t="str">
        <f aca="false">CONCATENATE(LEFT(A548,2), MID(A548,5,2))</f>
        <v>0781</v>
      </c>
    </row>
    <row r="549" customFormat="false" ht="15.8" hidden="false" customHeight="false" outlineLevel="0" collapsed="false">
      <c r="A549" s="39" t="s">
        <v>2626</v>
      </c>
      <c r="B549" s="39" t="s">
        <v>2627</v>
      </c>
      <c r="C549" s="0" t="n">
        <v>1576339.43725</v>
      </c>
      <c r="D549" s="0" t="str">
        <f aca="false">CONCATENATE(LEFT(A549,2), MID(A549,5,2))</f>
        <v>0781</v>
      </c>
    </row>
    <row r="550" customFormat="false" ht="15.8" hidden="false" customHeight="false" outlineLevel="0" collapsed="false">
      <c r="A550" s="39" t="s">
        <v>2626</v>
      </c>
      <c r="B550" s="39" t="s">
        <v>2628</v>
      </c>
      <c r="C550" s="0" t="n">
        <v>346687.74725</v>
      </c>
      <c r="D550" s="0" t="str">
        <f aca="false">CONCATENATE(LEFT(A550,2), MID(A550,5,2))</f>
        <v>0781</v>
      </c>
    </row>
    <row r="551" customFormat="false" ht="15.8" hidden="false" customHeight="false" outlineLevel="0" collapsed="false">
      <c r="A551" s="39" t="s">
        <v>2626</v>
      </c>
      <c r="B551" s="39" t="s">
        <v>2629</v>
      </c>
      <c r="C551" s="0" t="n">
        <v>293320.07855</v>
      </c>
      <c r="D551" s="0" t="str">
        <f aca="false">CONCATENATE(LEFT(A551,2), MID(A551,5,2))</f>
        <v>0781</v>
      </c>
    </row>
    <row r="552" customFormat="false" ht="15.8" hidden="false" customHeight="false" outlineLevel="0" collapsed="false">
      <c r="A552" s="39" t="s">
        <v>2626</v>
      </c>
      <c r="B552" s="39" t="s">
        <v>2630</v>
      </c>
      <c r="C552" s="0" t="n">
        <v>369270.92125</v>
      </c>
      <c r="D552" s="0" t="str">
        <f aca="false">CONCATENATE(LEFT(A552,2), MID(A552,5,2))</f>
        <v>0781</v>
      </c>
    </row>
    <row r="553" customFormat="false" ht="15.8" hidden="false" customHeight="false" outlineLevel="0" collapsed="false">
      <c r="A553" s="39" t="s">
        <v>2631</v>
      </c>
      <c r="B553" s="39" t="s">
        <v>2632</v>
      </c>
      <c r="C553" s="0" t="n">
        <v>312.115</v>
      </c>
      <c r="D553" s="0" t="str">
        <f aca="false">CONCATENATE(LEFT(A553,2), MID(A553,5,2))</f>
        <v>0791</v>
      </c>
    </row>
    <row r="554" customFormat="false" ht="15.8" hidden="false" customHeight="false" outlineLevel="0" collapsed="false">
      <c r="A554" s="39" t="s">
        <v>2633</v>
      </c>
      <c r="B554" s="39" t="s">
        <v>2634</v>
      </c>
      <c r="C554" s="0" t="n">
        <v>447579.50825</v>
      </c>
      <c r="D554" s="0" t="str">
        <f aca="false">CONCATENATE(LEFT(A554,2), MID(A554,5,2))</f>
        <v>0791</v>
      </c>
    </row>
    <row r="555" customFormat="false" ht="15.8" hidden="false" customHeight="false" outlineLevel="0" collapsed="false">
      <c r="A555" s="39" t="s">
        <v>2633</v>
      </c>
      <c r="B555" s="39" t="s">
        <v>2635</v>
      </c>
      <c r="C555" s="0" t="n">
        <v>231878.80965</v>
      </c>
      <c r="D555" s="0" t="str">
        <f aca="false">CONCATENATE(LEFT(A555,2), MID(A555,5,2))</f>
        <v>0791</v>
      </c>
    </row>
    <row r="556" customFormat="false" ht="15.8" hidden="false" customHeight="false" outlineLevel="0" collapsed="false">
      <c r="A556" s="39" t="s">
        <v>2636</v>
      </c>
      <c r="B556" s="39" t="s">
        <v>2637</v>
      </c>
      <c r="C556" s="0" t="n">
        <v>14790.064</v>
      </c>
      <c r="D556" s="0" t="str">
        <f aca="false">CONCATENATE(LEFT(A556,2), MID(A556,5,2))</f>
        <v>0791</v>
      </c>
    </row>
    <row r="557" customFormat="false" ht="15.8" hidden="false" customHeight="false" outlineLevel="0" collapsed="false">
      <c r="A557" s="39" t="s">
        <v>2631</v>
      </c>
      <c r="B557" s="39" t="s">
        <v>2638</v>
      </c>
      <c r="C557" s="0" t="n">
        <v>213.5444</v>
      </c>
      <c r="D557" s="0" t="str">
        <f aca="false">CONCATENATE(LEFT(A557,2), MID(A557,5,2))</f>
        <v>0791</v>
      </c>
    </row>
    <row r="558" customFormat="false" ht="15.8" hidden="false" customHeight="false" outlineLevel="0" collapsed="false">
      <c r="A558" s="39" t="s">
        <v>2633</v>
      </c>
      <c r="B558" s="39" t="s">
        <v>2639</v>
      </c>
      <c r="C558" s="0" t="n">
        <v>667847.32875</v>
      </c>
      <c r="D558" s="0" t="str">
        <f aca="false">CONCATENATE(LEFT(A558,2), MID(A558,5,2))</f>
        <v>0791</v>
      </c>
    </row>
    <row r="559" customFormat="false" ht="15.8" hidden="false" customHeight="false" outlineLevel="0" collapsed="false">
      <c r="A559" s="39" t="s">
        <v>2640</v>
      </c>
      <c r="B559" s="39" t="s">
        <v>2641</v>
      </c>
      <c r="C559" s="0" t="n">
        <v>4721.42</v>
      </c>
      <c r="D559" s="0" t="str">
        <f aca="false">CONCATENATE(LEFT(A559,2), MID(A559,5,2))</f>
        <v>0795</v>
      </c>
    </row>
    <row r="560" customFormat="false" ht="15.8" hidden="false" customHeight="false" outlineLevel="0" collapsed="false">
      <c r="A560" s="39" t="s">
        <v>2642</v>
      </c>
      <c r="B560" s="39" t="s">
        <v>2643</v>
      </c>
      <c r="C560" s="0" t="n">
        <v>160516.445901182</v>
      </c>
      <c r="D560" s="0" t="str">
        <f aca="false">CONCATENATE(LEFT(A560,2), MID(A560,5,2))</f>
        <v>0795</v>
      </c>
    </row>
    <row r="561" customFormat="false" ht="15.8" hidden="false" customHeight="false" outlineLevel="0" collapsed="false">
      <c r="A561" s="39" t="s">
        <v>2644</v>
      </c>
      <c r="B561" s="39" t="s">
        <v>2645</v>
      </c>
      <c r="C561" s="0" t="n">
        <v>97971.662375</v>
      </c>
      <c r="D561" s="0" t="str">
        <f aca="false">CONCATENATE(LEFT(A561,2), MID(A561,5,2))</f>
        <v>0733</v>
      </c>
    </row>
    <row r="562" customFormat="false" ht="15.8" hidden="false" customHeight="false" outlineLevel="0" collapsed="false">
      <c r="A562" s="39" t="s">
        <v>2644</v>
      </c>
      <c r="B562" s="39" t="s">
        <v>2646</v>
      </c>
      <c r="C562" s="0" t="n">
        <v>57717.9708</v>
      </c>
      <c r="D562" s="0" t="str">
        <f aca="false">CONCATENATE(LEFT(A562,2), MID(A562,5,2))</f>
        <v>0733</v>
      </c>
    </row>
    <row r="563" customFormat="false" ht="15.8" hidden="false" customHeight="false" outlineLevel="0" collapsed="false">
      <c r="A563" s="39" t="s">
        <v>2647</v>
      </c>
      <c r="B563" s="39" t="s">
        <v>2648</v>
      </c>
      <c r="C563" s="0" t="n">
        <v>243.1235</v>
      </c>
      <c r="D563" s="0" t="str">
        <f aca="false">CONCATENATE(LEFT(A563,2), MID(A563,5,2))</f>
        <v>0782</v>
      </c>
    </row>
    <row r="564" customFormat="false" ht="15.8" hidden="false" customHeight="false" outlineLevel="0" collapsed="false">
      <c r="A564" s="39" t="s">
        <v>2626</v>
      </c>
      <c r="B564" s="39" t="s">
        <v>2649</v>
      </c>
      <c r="C564" s="0" t="n">
        <v>109142.8651</v>
      </c>
      <c r="D564" s="0" t="str">
        <f aca="false">CONCATENATE(LEFT(A564,2), MID(A564,5,2))</f>
        <v>0781</v>
      </c>
    </row>
    <row r="565" customFormat="false" ht="15.8" hidden="false" customHeight="false" outlineLevel="0" collapsed="false">
      <c r="A565" s="39" t="s">
        <v>2624</v>
      </c>
      <c r="B565" s="39" t="s">
        <v>2650</v>
      </c>
      <c r="C565" s="0" t="n">
        <v>11228.062</v>
      </c>
      <c r="D565" s="0" t="str">
        <f aca="false">CONCATENATE(LEFT(A565,2), MID(A565,5,2))</f>
        <v>0781</v>
      </c>
    </row>
    <row r="566" customFormat="false" ht="15.8" hidden="false" customHeight="false" outlineLevel="0" collapsed="false">
      <c r="A566" s="39" t="s">
        <v>2626</v>
      </c>
      <c r="B566" s="39" t="s">
        <v>2651</v>
      </c>
      <c r="C566" s="0" t="n">
        <v>1571.141</v>
      </c>
      <c r="D566" s="0" t="str">
        <f aca="false">CONCATENATE(LEFT(A566,2), MID(A566,5,2))</f>
        <v>0781</v>
      </c>
    </row>
    <row r="567" customFormat="false" ht="15.8" hidden="false" customHeight="false" outlineLevel="0" collapsed="false">
      <c r="A567" s="39" t="s">
        <v>2636</v>
      </c>
      <c r="B567" s="39" t="s">
        <v>2652</v>
      </c>
      <c r="C567" s="0" t="n">
        <v>98694.52</v>
      </c>
      <c r="D567" s="0" t="str">
        <f aca="false">CONCATENATE(LEFT(A567,2), MID(A567,5,2))</f>
        <v>0791</v>
      </c>
    </row>
    <row r="568" customFormat="false" ht="15.8" hidden="false" customHeight="false" outlineLevel="0" collapsed="false">
      <c r="A568" s="39" t="s">
        <v>2633</v>
      </c>
      <c r="B568" s="39" t="s">
        <v>2653</v>
      </c>
      <c r="C568" s="0" t="n">
        <v>124632.6628</v>
      </c>
      <c r="D568" s="0" t="str">
        <f aca="false">CONCATENATE(LEFT(A568,2), MID(A568,5,2))</f>
        <v>0791</v>
      </c>
    </row>
    <row r="569" customFormat="false" ht="15.8" hidden="false" customHeight="false" outlineLevel="0" collapsed="false">
      <c r="A569" s="39" t="s">
        <v>2654</v>
      </c>
      <c r="B569" s="39" t="s">
        <v>2655</v>
      </c>
      <c r="C569" s="0" t="n">
        <v>1521.45</v>
      </c>
      <c r="D569" s="0" t="str">
        <f aca="false">CONCATENATE(LEFT(A569,2), MID(A569,5,2))</f>
        <v>0795</v>
      </c>
    </row>
    <row r="570" customFormat="false" ht="15.8" hidden="false" customHeight="false" outlineLevel="0" collapsed="false">
      <c r="A570" s="39" t="s">
        <v>2644</v>
      </c>
      <c r="B570" s="39" t="s">
        <v>2656</v>
      </c>
      <c r="C570" s="0" t="n">
        <v>26956.9583</v>
      </c>
      <c r="D570" s="0" t="str">
        <f aca="false">CONCATENATE(LEFT(A570,2), MID(A570,5,2))</f>
        <v>0733</v>
      </c>
    </row>
    <row r="571" customFormat="false" ht="15.8" hidden="false" customHeight="false" outlineLevel="0" collapsed="false">
      <c r="A571" s="39" t="s">
        <v>2647</v>
      </c>
      <c r="B571" s="39" t="s">
        <v>2657</v>
      </c>
      <c r="C571" s="0" t="n">
        <v>1637.292775</v>
      </c>
      <c r="D571" s="0" t="str">
        <f aca="false">CONCATENATE(LEFT(A571,2), MID(A571,5,2))</f>
        <v>0782</v>
      </c>
    </row>
    <row r="572" customFormat="false" ht="15.8" hidden="false" customHeight="false" outlineLevel="0" collapsed="false">
      <c r="A572" s="39" t="s">
        <v>2647</v>
      </c>
      <c r="B572" s="39" t="s">
        <v>2658</v>
      </c>
      <c r="C572" s="0" t="n">
        <v>148714.0715</v>
      </c>
      <c r="D572" s="0" t="str">
        <f aca="false">CONCATENATE(LEFT(A572,2), MID(A572,5,2))</f>
        <v>0782</v>
      </c>
    </row>
    <row r="573" customFormat="false" ht="15.8" hidden="false" customHeight="false" outlineLevel="0" collapsed="false">
      <c r="A573" s="39" t="s">
        <v>2636</v>
      </c>
      <c r="B573" s="39" t="s">
        <v>2659</v>
      </c>
      <c r="C573" s="0" t="n">
        <v>145737.48775</v>
      </c>
      <c r="D573" s="0" t="str">
        <f aca="false">CONCATENATE(LEFT(A573,2), MID(A573,5,2))</f>
        <v>0791</v>
      </c>
    </row>
    <row r="574" customFormat="false" ht="15.8" hidden="false" customHeight="false" outlineLevel="0" collapsed="false">
      <c r="A574" s="39" t="s">
        <v>2631</v>
      </c>
      <c r="B574" s="39" t="s">
        <v>2660</v>
      </c>
      <c r="C574" s="0" t="n">
        <v>268.02</v>
      </c>
      <c r="D574" s="0" t="str">
        <f aca="false">CONCATENATE(LEFT(A574,2), MID(A574,5,2))</f>
        <v>0791</v>
      </c>
    </row>
    <row r="575" customFormat="false" ht="15.8" hidden="false" customHeight="false" outlineLevel="0" collapsed="false">
      <c r="A575" s="39" t="s">
        <v>2642</v>
      </c>
      <c r="B575" s="39" t="s">
        <v>2661</v>
      </c>
      <c r="C575" s="0" t="n">
        <v>10560.995211125</v>
      </c>
      <c r="D575" s="0" t="str">
        <f aca="false">CONCATENATE(LEFT(A575,2), MID(A575,5,2))</f>
        <v>0795</v>
      </c>
    </row>
    <row r="576" customFormat="false" ht="15.8" hidden="false" customHeight="false" outlineLevel="0" collapsed="false">
      <c r="A576" s="39" t="s">
        <v>2644</v>
      </c>
      <c r="B576" s="39" t="s">
        <v>2662</v>
      </c>
      <c r="C576" s="0" t="n">
        <v>822425.653625</v>
      </c>
      <c r="D576" s="0" t="str">
        <f aca="false">CONCATENATE(LEFT(A576,2), MID(A576,5,2))</f>
        <v>0733</v>
      </c>
    </row>
    <row r="577" customFormat="false" ht="15.8" hidden="false" customHeight="false" outlineLevel="0" collapsed="false">
      <c r="A577" s="39" t="s">
        <v>2644</v>
      </c>
      <c r="B577" s="39" t="s">
        <v>2663</v>
      </c>
      <c r="C577" s="0" t="n">
        <v>329174.006</v>
      </c>
      <c r="D577" s="0" t="str">
        <f aca="false">CONCATENATE(LEFT(A577,2), MID(A577,5,2))</f>
        <v>0733</v>
      </c>
    </row>
    <row r="578" customFormat="false" ht="15.8" hidden="false" customHeight="false" outlineLevel="0" collapsed="false">
      <c r="A578" s="39" t="s">
        <v>2644</v>
      </c>
      <c r="B578" s="39" t="s">
        <v>2664</v>
      </c>
      <c r="C578" s="0" t="n">
        <v>60439.78425</v>
      </c>
      <c r="D578" s="0" t="str">
        <f aca="false">CONCATENATE(LEFT(A578,2), MID(A578,5,2))</f>
        <v>0733</v>
      </c>
    </row>
    <row r="579" customFormat="false" ht="15.8" hidden="false" customHeight="false" outlineLevel="0" collapsed="false">
      <c r="A579" s="39" t="s">
        <v>2665</v>
      </c>
      <c r="B579" s="39" t="s">
        <v>2666</v>
      </c>
      <c r="C579" s="0" t="n">
        <v>171837.09811882</v>
      </c>
      <c r="D579" s="0" t="str">
        <f aca="false">CONCATENATE(LEFT(A579,2), MID(A579,5,2))</f>
        <v>0780</v>
      </c>
    </row>
    <row r="580" customFormat="false" ht="15.8" hidden="false" customHeight="false" outlineLevel="0" collapsed="false">
      <c r="A580" s="39" t="s">
        <v>2624</v>
      </c>
      <c r="B580" s="39" t="s">
        <v>2667</v>
      </c>
      <c r="C580" s="0" t="n">
        <v>596.4635</v>
      </c>
      <c r="D580" s="0" t="str">
        <f aca="false">CONCATENATE(LEFT(A580,2), MID(A580,5,2))</f>
        <v>0781</v>
      </c>
    </row>
    <row r="581" customFormat="false" ht="15.8" hidden="false" customHeight="false" outlineLevel="0" collapsed="false">
      <c r="A581" s="39" t="s">
        <v>2631</v>
      </c>
      <c r="B581" s="39" t="s">
        <v>2668</v>
      </c>
      <c r="C581" s="0" t="n">
        <v>1553.5427</v>
      </c>
      <c r="D581" s="0" t="str">
        <f aca="false">CONCATENATE(LEFT(A581,2), MID(A581,5,2))</f>
        <v>0791</v>
      </c>
    </row>
    <row r="582" customFormat="false" ht="15.8" hidden="false" customHeight="false" outlineLevel="0" collapsed="false">
      <c r="A582" s="39" t="s">
        <v>2642</v>
      </c>
      <c r="B582" s="39" t="s">
        <v>2669</v>
      </c>
      <c r="C582" s="0" t="n">
        <v>3111.709030165</v>
      </c>
      <c r="D582" s="0" t="str">
        <f aca="false">CONCATENATE(LEFT(A582,2), MID(A582,5,2))</f>
        <v>0795</v>
      </c>
    </row>
    <row r="583" customFormat="false" ht="15.8" hidden="false" customHeight="false" outlineLevel="0" collapsed="false">
      <c r="A583" s="39" t="s">
        <v>2670</v>
      </c>
      <c r="B583" s="39" t="s">
        <v>2671</v>
      </c>
      <c r="C583" s="0" t="n">
        <v>5949.2</v>
      </c>
      <c r="D583" s="0" t="str">
        <f aca="false">CONCATENATE(LEFT(A583,2), MID(A583,5,2))</f>
        <v>0795</v>
      </c>
    </row>
    <row r="584" customFormat="false" ht="15.8" hidden="false" customHeight="false" outlineLevel="0" collapsed="false">
      <c r="A584" s="39" t="s">
        <v>2672</v>
      </c>
      <c r="B584" s="39" t="s">
        <v>2673</v>
      </c>
      <c r="C584" s="0" t="n">
        <v>137824.358613332</v>
      </c>
      <c r="D584" s="0" t="str">
        <f aca="false">CONCATENATE(LEFT(A584,2), MID(A584,5,2))</f>
        <v>0743</v>
      </c>
    </row>
    <row r="585" customFormat="false" ht="15.8" hidden="false" customHeight="false" outlineLevel="0" collapsed="false">
      <c r="A585" s="39" t="s">
        <v>2674</v>
      </c>
      <c r="B585" s="39" t="s">
        <v>2675</v>
      </c>
      <c r="C585" s="0" t="n">
        <v>29209.758637078</v>
      </c>
      <c r="D585" s="0" t="str">
        <f aca="false">CONCATENATE(LEFT(A585,2), MID(A585,5,2))</f>
        <v>0780</v>
      </c>
    </row>
    <row r="586" customFormat="false" ht="15.8" hidden="false" customHeight="false" outlineLevel="0" collapsed="false">
      <c r="A586" s="39" t="s">
        <v>2644</v>
      </c>
      <c r="B586" s="39" t="s">
        <v>2676</v>
      </c>
      <c r="C586" s="0" t="n">
        <v>76519.72525</v>
      </c>
      <c r="D586" s="0" t="str">
        <f aca="false">CONCATENATE(LEFT(A586,2), MID(A586,5,2))</f>
        <v>0733</v>
      </c>
    </row>
    <row r="587" customFormat="false" ht="15.8" hidden="false" customHeight="false" outlineLevel="0" collapsed="false">
      <c r="A587" s="39" t="s">
        <v>2674</v>
      </c>
      <c r="B587" s="39" t="s">
        <v>2677</v>
      </c>
      <c r="C587" s="0" t="n">
        <v>100299.06674794</v>
      </c>
      <c r="D587" s="0" t="str">
        <f aca="false">CONCATENATE(LEFT(A587,2), MID(A587,5,2))</f>
        <v>0780</v>
      </c>
    </row>
    <row r="588" customFormat="false" ht="15.8" hidden="false" customHeight="false" outlineLevel="0" collapsed="false">
      <c r="A588" s="39" t="s">
        <v>2642</v>
      </c>
      <c r="B588" s="39" t="s">
        <v>2678</v>
      </c>
      <c r="C588" s="0" t="n">
        <v>4323.870520084</v>
      </c>
      <c r="D588" s="0" t="str">
        <f aca="false">CONCATENATE(LEFT(A588,2), MID(A588,5,2))</f>
        <v>0795</v>
      </c>
    </row>
    <row r="589" customFormat="false" ht="15.8" hidden="false" customHeight="false" outlineLevel="0" collapsed="false">
      <c r="A589" s="39" t="s">
        <v>2679</v>
      </c>
      <c r="B589" s="39" t="s">
        <v>2680</v>
      </c>
      <c r="C589" s="0" t="n">
        <v>665.6195</v>
      </c>
      <c r="D589" s="0" t="str">
        <f aca="false">CONCATENATE(LEFT(A589,2), MID(A589,5,2))</f>
        <v>0733</v>
      </c>
    </row>
    <row r="590" customFormat="false" ht="15.8" hidden="false" customHeight="false" outlineLevel="0" collapsed="false">
      <c r="A590" s="39" t="s">
        <v>2681</v>
      </c>
      <c r="B590" s="39" t="s">
        <v>2682</v>
      </c>
      <c r="C590" s="0" t="n">
        <v>2327.5</v>
      </c>
      <c r="D590" s="0" t="str">
        <f aca="false">CONCATENATE(LEFT(A590,2), MID(A590,5,2))</f>
        <v>0716</v>
      </c>
    </row>
    <row r="591" customFormat="false" ht="15.8" hidden="false" customHeight="false" outlineLevel="0" collapsed="false">
      <c r="A591" s="39" t="s">
        <v>2683</v>
      </c>
      <c r="B591" s="39" t="s">
        <v>2684</v>
      </c>
      <c r="C591" s="0" t="n">
        <v>1940.74</v>
      </c>
      <c r="D591" s="0" t="str">
        <f aca="false">CONCATENATE(LEFT(A591,2), MID(A591,5,2))</f>
        <v>0795</v>
      </c>
    </row>
    <row r="592" customFormat="false" ht="15.8" hidden="false" customHeight="false" outlineLevel="0" collapsed="false">
      <c r="A592" s="39" t="s">
        <v>2674</v>
      </c>
      <c r="B592" s="39" t="s">
        <v>2685</v>
      </c>
      <c r="C592" s="0" t="n">
        <v>22271.08479652</v>
      </c>
      <c r="D592" s="0" t="str">
        <f aca="false">CONCATENATE(LEFT(A592,2), MID(A592,5,2))</f>
        <v>0780</v>
      </c>
    </row>
    <row r="593" customFormat="false" ht="15.8" hidden="false" customHeight="false" outlineLevel="0" collapsed="false">
      <c r="A593" s="39" t="s">
        <v>2647</v>
      </c>
      <c r="B593" s="39" t="s">
        <v>2686</v>
      </c>
      <c r="C593" s="0" t="n">
        <v>3356.255</v>
      </c>
      <c r="D593" s="0" t="str">
        <f aca="false">CONCATENATE(LEFT(A593,2), MID(A593,5,2))</f>
        <v>0782</v>
      </c>
    </row>
    <row r="594" customFormat="false" ht="15.8" hidden="false" customHeight="false" outlineLevel="0" collapsed="false">
      <c r="A594" s="39" t="s">
        <v>2687</v>
      </c>
      <c r="B594" s="39" t="s">
        <v>2688</v>
      </c>
      <c r="C594" s="0" t="n">
        <v>1148.922</v>
      </c>
      <c r="D594" s="0" t="str">
        <f aca="false">CONCATENATE(LEFT(A594,2), MID(A594,5,2))</f>
        <v>0781</v>
      </c>
    </row>
    <row r="595" customFormat="false" ht="15.8" hidden="false" customHeight="false" outlineLevel="0" collapsed="false">
      <c r="A595" s="39" t="s">
        <v>2689</v>
      </c>
      <c r="B595" s="39" t="s">
        <v>2690</v>
      </c>
      <c r="C595" s="0" t="n">
        <v>7549</v>
      </c>
      <c r="D595" s="0" t="str">
        <f aca="false">CONCATENATE(LEFT(A595,2), MID(A595,5,2))</f>
        <v>0791</v>
      </c>
    </row>
    <row r="596" customFormat="false" ht="15.8" hidden="false" customHeight="false" outlineLevel="0" collapsed="false">
      <c r="A596" s="39" t="s">
        <v>2647</v>
      </c>
      <c r="B596" s="39" t="s">
        <v>2691</v>
      </c>
      <c r="C596" s="0" t="n">
        <v>27222.1655</v>
      </c>
      <c r="D596" s="0" t="str">
        <f aca="false">CONCATENATE(LEFT(A596,2), MID(A596,5,2))</f>
        <v>0782</v>
      </c>
    </row>
    <row r="597" customFormat="false" ht="15.8" hidden="false" customHeight="false" outlineLevel="0" collapsed="false">
      <c r="A597" s="39" t="s">
        <v>2622</v>
      </c>
      <c r="B597" s="39" t="s">
        <v>2692</v>
      </c>
      <c r="C597" s="0" t="n">
        <v>960.76708546672</v>
      </c>
      <c r="D597" s="0" t="str">
        <f aca="false">CONCATENATE(LEFT(A597,2), MID(A597,5,2))</f>
        <v>0716</v>
      </c>
    </row>
    <row r="598" customFormat="false" ht="15.8" hidden="false" customHeight="false" outlineLevel="0" collapsed="false">
      <c r="A598" s="39" t="s">
        <v>2622</v>
      </c>
      <c r="B598" s="39" t="s">
        <v>2693</v>
      </c>
      <c r="C598" s="0" t="n">
        <v>1457.005</v>
      </c>
      <c r="D598" s="0" t="str">
        <f aca="false">CONCATENATE(LEFT(A598,2), MID(A598,5,2))</f>
        <v>0716</v>
      </c>
    </row>
    <row r="599" customFormat="false" ht="15.8" hidden="false" customHeight="false" outlineLevel="0" collapsed="false">
      <c r="A599" s="39" t="s">
        <v>2694</v>
      </c>
      <c r="B599" s="39" t="s">
        <v>2695</v>
      </c>
      <c r="C599" s="0" t="n">
        <v>21525.7205</v>
      </c>
      <c r="D599" s="0" t="str">
        <f aca="false">CONCATENATE(LEFT(A599,2), MID(A599,5,2))</f>
        <v>0791</v>
      </c>
    </row>
    <row r="600" customFormat="false" ht="15.8" hidden="false" customHeight="false" outlineLevel="0" collapsed="false">
      <c r="A600" s="39" t="s">
        <v>2696</v>
      </c>
      <c r="B600" s="39" t="s">
        <v>2697</v>
      </c>
      <c r="C600" s="0" t="n">
        <v>262652.14770027</v>
      </c>
      <c r="D600" s="0" t="str">
        <f aca="false">CONCATENATE(LEFT(A600,2), MID(A600,5,2))</f>
        <v>0718</v>
      </c>
    </row>
    <row r="601" customFormat="false" ht="15.8" hidden="false" customHeight="false" outlineLevel="0" collapsed="false">
      <c r="A601" s="39" t="s">
        <v>2696</v>
      </c>
      <c r="B601" s="39" t="s">
        <v>2698</v>
      </c>
      <c r="C601" s="0" t="n">
        <v>242322.804420133</v>
      </c>
      <c r="D601" s="0" t="str">
        <f aca="false">CONCATENATE(LEFT(A601,2), MID(A601,5,2))</f>
        <v>0718</v>
      </c>
    </row>
    <row r="602" customFormat="false" ht="15.8" hidden="false" customHeight="false" outlineLevel="0" collapsed="false">
      <c r="A602" s="39" t="s">
        <v>2647</v>
      </c>
      <c r="B602" s="39" t="s">
        <v>2699</v>
      </c>
      <c r="C602" s="0" t="n">
        <v>6777.7965</v>
      </c>
      <c r="D602" s="0" t="str">
        <f aca="false">CONCATENATE(LEFT(A602,2), MID(A602,5,2))</f>
        <v>0782</v>
      </c>
    </row>
    <row r="603" customFormat="false" ht="15.8" hidden="false" customHeight="false" outlineLevel="0" collapsed="false">
      <c r="A603" s="39" t="s">
        <v>2694</v>
      </c>
      <c r="B603" s="39" t="s">
        <v>2700</v>
      </c>
      <c r="C603" s="0" t="n">
        <v>10423.205</v>
      </c>
      <c r="D603" s="0" t="str">
        <f aca="false">CONCATENATE(LEFT(A603,2), MID(A603,5,2))</f>
        <v>0791</v>
      </c>
    </row>
    <row r="604" customFormat="false" ht="15.8" hidden="false" customHeight="false" outlineLevel="0" collapsed="false">
      <c r="A604" s="39" t="s">
        <v>2701</v>
      </c>
      <c r="B604" s="39" t="s">
        <v>2702</v>
      </c>
      <c r="C604" s="0" t="n">
        <v>4692.07969834784</v>
      </c>
      <c r="D604" s="0" t="str">
        <f aca="false">CONCATENATE(LEFT(A604,2), MID(A604,5,2))</f>
        <v>0718</v>
      </c>
    </row>
    <row r="605" customFormat="false" ht="15.8" hidden="false" customHeight="false" outlineLevel="0" collapsed="false">
      <c r="A605" s="39" t="s">
        <v>2703</v>
      </c>
      <c r="B605" s="39" t="s">
        <v>2704</v>
      </c>
      <c r="C605" s="0" t="n">
        <v>468.080458499312</v>
      </c>
      <c r="D605" s="0" t="str">
        <f aca="false">CONCATENATE(LEFT(A605,2), MID(A605,5,2))</f>
        <v>0718</v>
      </c>
    </row>
    <row r="606" customFormat="false" ht="15.8" hidden="false" customHeight="false" outlineLevel="0" collapsed="false">
      <c r="A606" s="39" t="s">
        <v>2705</v>
      </c>
      <c r="B606" s="39" t="s">
        <v>2706</v>
      </c>
      <c r="C606" s="0" t="n">
        <v>15510.652296</v>
      </c>
      <c r="D606" s="0" t="str">
        <f aca="false">CONCATENATE(LEFT(A606,2), MID(A606,5,2))</f>
        <v>0732</v>
      </c>
    </row>
    <row r="607" customFormat="false" ht="15.8" hidden="false" customHeight="false" outlineLevel="0" collapsed="false">
      <c r="A607" s="39" t="s">
        <v>2707</v>
      </c>
      <c r="B607" s="39" t="s">
        <v>2708</v>
      </c>
      <c r="C607" s="0" t="n">
        <v>2167.854</v>
      </c>
      <c r="D607" s="0" t="str">
        <f aca="false">CONCATENATE(LEFT(A607,2), MID(A607,5,2))</f>
        <v>0733</v>
      </c>
    </row>
    <row r="608" customFormat="false" ht="15.8" hidden="false" customHeight="false" outlineLevel="0" collapsed="false">
      <c r="A608" s="39" t="s">
        <v>2687</v>
      </c>
      <c r="B608" s="39" t="s">
        <v>2709</v>
      </c>
      <c r="C608" s="0" t="n">
        <v>202.0825</v>
      </c>
      <c r="D608" s="0" t="str">
        <f aca="false">CONCATENATE(LEFT(A608,2), MID(A608,5,2))</f>
        <v>0781</v>
      </c>
    </row>
    <row r="609" customFormat="false" ht="15.8" hidden="false" customHeight="false" outlineLevel="0" collapsed="false">
      <c r="A609" s="39" t="s">
        <v>2631</v>
      </c>
      <c r="B609" s="39" t="s">
        <v>2710</v>
      </c>
      <c r="C609" s="0" t="n">
        <v>12228.231</v>
      </c>
      <c r="D609" s="0" t="str">
        <f aca="false">CONCATENATE(LEFT(A609,2), MID(A609,5,2))</f>
        <v>0791</v>
      </c>
    </row>
    <row r="610" customFormat="false" ht="15.8" hidden="false" customHeight="false" outlineLevel="0" collapsed="false">
      <c r="A610" s="39" t="s">
        <v>2705</v>
      </c>
      <c r="B610" s="39" t="s">
        <v>2711</v>
      </c>
      <c r="C610" s="0" t="n">
        <v>843.2345024</v>
      </c>
      <c r="D610" s="0" t="str">
        <f aca="false">CONCATENATE(LEFT(A610,2), MID(A610,5,2))</f>
        <v>0732</v>
      </c>
    </row>
    <row r="611" customFormat="false" ht="15.8" hidden="false" customHeight="false" outlineLevel="0" collapsed="false">
      <c r="A611" s="39" t="s">
        <v>2712</v>
      </c>
      <c r="B611" s="39" t="s">
        <v>2713</v>
      </c>
      <c r="C611" s="0" t="n">
        <v>212.745</v>
      </c>
      <c r="D611" s="0" t="str">
        <f aca="false">CONCATENATE(LEFT(A611,2), MID(A611,5,2))</f>
        <v>0791</v>
      </c>
    </row>
    <row r="612" customFormat="false" ht="15.8" hidden="false" customHeight="false" outlineLevel="0" collapsed="false">
      <c r="A612" s="39" t="s">
        <v>2705</v>
      </c>
      <c r="B612" s="39" t="s">
        <v>2714</v>
      </c>
      <c r="C612" s="0" t="n">
        <v>201624.4</v>
      </c>
      <c r="D612" s="0" t="str">
        <f aca="false">CONCATENATE(LEFT(A612,2), MID(A612,5,2))</f>
        <v>0732</v>
      </c>
    </row>
    <row r="613" customFormat="false" ht="15.8" hidden="false" customHeight="false" outlineLevel="0" collapsed="false">
      <c r="A613" s="39" t="s">
        <v>2640</v>
      </c>
      <c r="B613" s="39" t="s">
        <v>2715</v>
      </c>
      <c r="C613" s="0" t="n">
        <v>4342.422</v>
      </c>
      <c r="D613" s="0" t="str">
        <f aca="false">CONCATENATE(LEFT(A613,2), MID(A613,5,2))</f>
        <v>0795</v>
      </c>
    </row>
    <row r="614" customFormat="false" ht="15.8" hidden="false" customHeight="false" outlineLevel="0" collapsed="false">
      <c r="A614" s="39" t="s">
        <v>2716</v>
      </c>
      <c r="B614" s="39" t="s">
        <v>2717</v>
      </c>
      <c r="C614" s="0" t="n">
        <v>166083.091682526</v>
      </c>
      <c r="D614" s="0" t="str">
        <f aca="false">CONCATENATE(LEFT(A614,2), MID(A614,5,2))</f>
        <v>0743</v>
      </c>
    </row>
    <row r="615" customFormat="false" ht="15.8" hidden="false" customHeight="false" outlineLevel="0" collapsed="false">
      <c r="A615" s="39" t="s">
        <v>2718</v>
      </c>
      <c r="B615" s="39" t="s">
        <v>2719</v>
      </c>
      <c r="C615" s="0" t="n">
        <v>15730.7306698787</v>
      </c>
      <c r="D615" s="0" t="str">
        <f aca="false">CONCATENATE(LEFT(A615,2), MID(A615,5,2))</f>
        <v>0743</v>
      </c>
    </row>
    <row r="616" customFormat="false" ht="15.8" hidden="false" customHeight="false" outlineLevel="0" collapsed="false">
      <c r="A616" s="39" t="s">
        <v>2716</v>
      </c>
      <c r="B616" s="39" t="s">
        <v>2720</v>
      </c>
      <c r="C616" s="0" t="n">
        <v>52304.0445899639</v>
      </c>
      <c r="D616" s="0" t="str">
        <f aca="false">CONCATENATE(LEFT(A616,2), MID(A616,5,2))</f>
        <v>0743</v>
      </c>
    </row>
    <row r="617" customFormat="false" ht="15.8" hidden="false" customHeight="false" outlineLevel="0" collapsed="false">
      <c r="A617" s="39" t="s">
        <v>2721</v>
      </c>
      <c r="B617" s="39" t="s">
        <v>2722</v>
      </c>
      <c r="C617" s="0" t="n">
        <v>107670.674578339</v>
      </c>
      <c r="D617" s="0" t="str">
        <f aca="false">CONCATENATE(LEFT(A617,2), MID(A617,5,2))</f>
        <v>0759</v>
      </c>
    </row>
    <row r="618" customFormat="false" ht="15.8" hidden="false" customHeight="false" outlineLevel="0" collapsed="false">
      <c r="A618" s="39" t="s">
        <v>2701</v>
      </c>
      <c r="B618" s="39" t="s">
        <v>2723</v>
      </c>
      <c r="C618" s="0" t="n">
        <v>688.444135601573</v>
      </c>
      <c r="D618" s="0" t="str">
        <f aca="false">CONCATENATE(LEFT(A618,2), MID(A618,5,2))</f>
        <v>0718</v>
      </c>
    </row>
    <row r="619" customFormat="false" ht="15.8" hidden="false" customHeight="false" outlineLevel="0" collapsed="false">
      <c r="A619" s="39" t="s">
        <v>2718</v>
      </c>
      <c r="B619" s="39" t="s">
        <v>2724</v>
      </c>
      <c r="C619" s="0" t="n">
        <v>35443.0706885209</v>
      </c>
      <c r="D619" s="0" t="str">
        <f aca="false">CONCATENATE(LEFT(A619,2), MID(A619,5,2))</f>
        <v>0743</v>
      </c>
    </row>
    <row r="620" customFormat="false" ht="15.8" hidden="false" customHeight="false" outlineLevel="0" collapsed="false">
      <c r="A620" s="39" t="s">
        <v>2672</v>
      </c>
      <c r="B620" s="39" t="s">
        <v>2725</v>
      </c>
      <c r="C620" s="0" t="n">
        <v>9521.94964336775</v>
      </c>
      <c r="D620" s="0" t="str">
        <f aca="false">CONCATENATE(LEFT(A620,2), MID(A620,5,2))</f>
        <v>0743</v>
      </c>
    </row>
    <row r="621" customFormat="false" ht="15.8" hidden="false" customHeight="false" outlineLevel="0" collapsed="false">
      <c r="A621" s="39" t="s">
        <v>2721</v>
      </c>
      <c r="B621" s="39" t="s">
        <v>2726</v>
      </c>
      <c r="C621" s="0" t="n">
        <v>56025.5104595</v>
      </c>
      <c r="D621" s="0" t="str">
        <f aca="false">CONCATENATE(LEFT(A621,2), MID(A621,5,2))</f>
        <v>0759</v>
      </c>
    </row>
    <row r="622" customFormat="false" ht="15.8" hidden="false" customHeight="false" outlineLevel="0" collapsed="false">
      <c r="A622" s="39" t="s">
        <v>2707</v>
      </c>
      <c r="B622" s="39" t="s">
        <v>2727</v>
      </c>
      <c r="C622" s="0" t="n">
        <v>7831.031</v>
      </c>
      <c r="D622" s="0" t="str">
        <f aca="false">CONCATENATE(LEFT(A622,2), MID(A622,5,2))</f>
        <v>0733</v>
      </c>
    </row>
    <row r="623" customFormat="false" ht="15.8" hidden="false" customHeight="false" outlineLevel="0" collapsed="false">
      <c r="A623" s="39" t="s">
        <v>2716</v>
      </c>
      <c r="B623" s="39" t="s">
        <v>2728</v>
      </c>
      <c r="C623" s="0" t="n">
        <v>7849.71830916809</v>
      </c>
      <c r="D623" s="0" t="str">
        <f aca="false">CONCATENATE(LEFT(A623,2), MID(A623,5,2))</f>
        <v>0743</v>
      </c>
    </row>
    <row r="624" customFormat="false" ht="15.8" hidden="false" customHeight="false" outlineLevel="0" collapsed="false">
      <c r="A624" s="39" t="s">
        <v>2679</v>
      </c>
      <c r="B624" s="39" t="s">
        <v>2729</v>
      </c>
      <c r="C624" s="0" t="n">
        <v>15873.53</v>
      </c>
      <c r="D624" s="0" t="str">
        <f aca="false">CONCATENATE(LEFT(A624,2), MID(A624,5,2))</f>
        <v>0733</v>
      </c>
    </row>
    <row r="625" customFormat="false" ht="15.8" hidden="false" customHeight="false" outlineLevel="0" collapsed="false">
      <c r="A625" s="39" t="s">
        <v>2730</v>
      </c>
      <c r="B625" s="39" t="s">
        <v>2731</v>
      </c>
      <c r="C625" s="0" t="n">
        <v>5648.448</v>
      </c>
      <c r="D625" s="0" t="str">
        <f aca="false">CONCATENATE(LEFT(A625,2), MID(A625,5,2))</f>
        <v>0733</v>
      </c>
    </row>
    <row r="626" customFormat="false" ht="15.8" hidden="false" customHeight="false" outlineLevel="0" collapsed="false">
      <c r="A626" s="39" t="s">
        <v>2716</v>
      </c>
      <c r="B626" s="39" t="s">
        <v>2732</v>
      </c>
      <c r="C626" s="0" t="n">
        <v>63272.6339241269</v>
      </c>
      <c r="D626" s="0" t="str">
        <f aca="false">CONCATENATE(LEFT(A626,2), MID(A626,5,2))</f>
        <v>0743</v>
      </c>
    </row>
    <row r="627" customFormat="false" ht="15.8" hidden="false" customHeight="false" outlineLevel="0" collapsed="false">
      <c r="A627" s="39" t="s">
        <v>2672</v>
      </c>
      <c r="B627" s="39" t="s">
        <v>2733</v>
      </c>
      <c r="C627" s="0" t="n">
        <v>21103.380149314</v>
      </c>
      <c r="D627" s="0" t="str">
        <f aca="false">CONCATENATE(LEFT(A627,2), MID(A627,5,2))</f>
        <v>0743</v>
      </c>
    </row>
    <row r="628" customFormat="false" ht="15.8" hidden="false" customHeight="false" outlineLevel="0" collapsed="false">
      <c r="A628" s="39" t="s">
        <v>2721</v>
      </c>
      <c r="B628" s="39" t="s">
        <v>2734</v>
      </c>
      <c r="C628" s="0" t="n">
        <v>34220.56961019</v>
      </c>
      <c r="D628" s="0" t="str">
        <f aca="false">CONCATENATE(LEFT(A628,2), MID(A628,5,2))</f>
        <v>0759</v>
      </c>
    </row>
    <row r="629" customFormat="false" ht="15.8" hidden="false" customHeight="false" outlineLevel="0" collapsed="false">
      <c r="A629" s="39" t="s">
        <v>2735</v>
      </c>
      <c r="B629" s="39" t="s">
        <v>2736</v>
      </c>
      <c r="C629" s="0" t="n">
        <v>865813.233932984</v>
      </c>
      <c r="D629" s="0" t="str">
        <f aca="false">CONCATENATE(LEFT(A629,2), MID(A629,5,2))</f>
        <v>0759</v>
      </c>
    </row>
    <row r="630" customFormat="false" ht="15.8" hidden="false" customHeight="false" outlineLevel="0" collapsed="false">
      <c r="A630" s="39" t="s">
        <v>2696</v>
      </c>
      <c r="B630" s="39" t="s">
        <v>2737</v>
      </c>
      <c r="C630" s="0" t="n">
        <v>24732.1583049557</v>
      </c>
      <c r="D630" s="0" t="str">
        <f aca="false">CONCATENATE(LEFT(A630,2), MID(A630,5,2))</f>
        <v>0718</v>
      </c>
    </row>
    <row r="631" customFormat="false" ht="15.8" hidden="false" customHeight="false" outlineLevel="0" collapsed="false">
      <c r="A631" s="39" t="s">
        <v>2721</v>
      </c>
      <c r="B631" s="39" t="s">
        <v>2738</v>
      </c>
      <c r="C631" s="0" t="n">
        <v>17244.004341086</v>
      </c>
      <c r="D631" s="0" t="str">
        <f aca="false">CONCATENATE(LEFT(A631,2), MID(A631,5,2))</f>
        <v>0759</v>
      </c>
    </row>
    <row r="632" customFormat="false" ht="15.8" hidden="false" customHeight="false" outlineLevel="0" collapsed="false">
      <c r="A632" s="39" t="s">
        <v>2739</v>
      </c>
      <c r="B632" s="39" t="s">
        <v>2740</v>
      </c>
      <c r="C632" s="0" t="n">
        <v>1586.33157726</v>
      </c>
      <c r="D632" s="0" t="str">
        <f aca="false">CONCATENATE(LEFT(A632,2), MID(A632,5,2))</f>
        <v>0732</v>
      </c>
    </row>
    <row r="633" customFormat="false" ht="15.8" hidden="false" customHeight="false" outlineLevel="0" collapsed="false">
      <c r="A633" s="39" t="s">
        <v>2705</v>
      </c>
      <c r="B633" s="39" t="s">
        <v>2741</v>
      </c>
      <c r="C633" s="0" t="n">
        <v>36652.88485692</v>
      </c>
      <c r="D633" s="0" t="str">
        <f aca="false">CONCATENATE(LEFT(A633,2), MID(A633,5,2))</f>
        <v>0732</v>
      </c>
    </row>
    <row r="634" customFormat="false" ht="15.8" hidden="false" customHeight="false" outlineLevel="0" collapsed="false">
      <c r="A634" s="39" t="s">
        <v>2716</v>
      </c>
      <c r="B634" s="39" t="s">
        <v>2742</v>
      </c>
      <c r="C634" s="0" t="n">
        <v>46671.2112052547</v>
      </c>
      <c r="D634" s="0" t="str">
        <f aca="false">CONCATENATE(LEFT(A634,2), MID(A634,5,2))</f>
        <v>0743</v>
      </c>
    </row>
    <row r="635" customFormat="false" ht="15.8" hidden="false" customHeight="false" outlineLevel="0" collapsed="false">
      <c r="A635" s="39" t="s">
        <v>2600</v>
      </c>
      <c r="B635" s="39" t="s">
        <v>2743</v>
      </c>
      <c r="C635" s="0" t="n">
        <v>112.412637077436</v>
      </c>
      <c r="D635" s="0" t="str">
        <f aca="false">CONCATENATE(LEFT(A635,2), MID(A635,5,2))</f>
        <v>0860</v>
      </c>
    </row>
    <row r="636" customFormat="false" ht="15.8" hidden="false" customHeight="false" outlineLevel="0" collapsed="false">
      <c r="A636" s="39" t="s">
        <v>2705</v>
      </c>
      <c r="B636" s="39" t="s">
        <v>2744</v>
      </c>
      <c r="C636" s="0" t="n">
        <v>232920.232</v>
      </c>
      <c r="D636" s="0" t="str">
        <f aca="false">CONCATENATE(LEFT(A636,2), MID(A636,5,2))</f>
        <v>0732</v>
      </c>
    </row>
    <row r="637" customFormat="false" ht="15.8" hidden="false" customHeight="false" outlineLevel="0" collapsed="false">
      <c r="A637" s="39" t="s">
        <v>2622</v>
      </c>
      <c r="B637" s="39" t="s">
        <v>2745</v>
      </c>
      <c r="C637" s="0" t="n">
        <v>1565.13477448626</v>
      </c>
      <c r="D637" s="0" t="str">
        <f aca="false">CONCATENATE(LEFT(A637,2), MID(A637,5,2))</f>
        <v>0716</v>
      </c>
    </row>
    <row r="638" customFormat="false" ht="15.8" hidden="false" customHeight="false" outlineLevel="0" collapsed="false">
      <c r="A638" s="39" t="s">
        <v>2707</v>
      </c>
      <c r="B638" s="39" t="s">
        <v>2746</v>
      </c>
      <c r="C638" s="0" t="n">
        <v>2801.708</v>
      </c>
      <c r="D638" s="0" t="str">
        <f aca="false">CONCATENATE(LEFT(A638,2), MID(A638,5,2))</f>
        <v>0733</v>
      </c>
    </row>
    <row r="639" customFormat="false" ht="15.8" hidden="false" customHeight="false" outlineLevel="0" collapsed="false">
      <c r="A639" s="39" t="s">
        <v>2696</v>
      </c>
      <c r="B639" s="39" t="s">
        <v>2747</v>
      </c>
      <c r="C639" s="0" t="n">
        <v>62824.1739248999</v>
      </c>
      <c r="D639" s="0" t="str">
        <f aca="false">CONCATENATE(LEFT(A639,2), MID(A639,5,2))</f>
        <v>0718</v>
      </c>
    </row>
    <row r="640" customFormat="false" ht="15.8" hidden="false" customHeight="false" outlineLevel="0" collapsed="false">
      <c r="A640" s="39" t="s">
        <v>2735</v>
      </c>
      <c r="B640" s="39" t="s">
        <v>2748</v>
      </c>
      <c r="C640" s="0" t="n">
        <v>32843.47646038</v>
      </c>
      <c r="D640" s="0" t="str">
        <f aca="false">CONCATENATE(LEFT(A640,2), MID(A640,5,2))</f>
        <v>0759</v>
      </c>
    </row>
    <row r="641" customFormat="false" ht="15.8" hidden="false" customHeight="false" outlineLevel="0" collapsed="false">
      <c r="A641" s="39" t="s">
        <v>2749</v>
      </c>
      <c r="B641" s="39" t="s">
        <v>2750</v>
      </c>
      <c r="C641" s="0" t="n">
        <v>13239.602127876</v>
      </c>
      <c r="D641" s="0" t="str">
        <f aca="false">CONCATENATE(LEFT(A641,2), MID(A641,5,2))</f>
        <v>0759</v>
      </c>
    </row>
    <row r="642" customFormat="false" ht="15.8" hidden="false" customHeight="false" outlineLevel="0" collapsed="false">
      <c r="A642" s="39" t="s">
        <v>2670</v>
      </c>
      <c r="B642" s="39" t="s">
        <v>2751</v>
      </c>
      <c r="C642" s="0" t="n">
        <v>3893.9</v>
      </c>
      <c r="D642" s="0" t="str">
        <f aca="false">CONCATENATE(LEFT(A642,2), MID(A642,5,2))</f>
        <v>0795</v>
      </c>
    </row>
    <row r="643" customFormat="false" ht="15.8" hidden="false" customHeight="false" outlineLevel="0" collapsed="false">
      <c r="A643" s="39" t="s">
        <v>2707</v>
      </c>
      <c r="B643" s="39" t="s">
        <v>2752</v>
      </c>
      <c r="C643" s="0" t="n">
        <v>1400.854</v>
      </c>
      <c r="D643" s="0" t="str">
        <f aca="false">CONCATENATE(LEFT(A643,2), MID(A643,5,2))</f>
        <v>0733</v>
      </c>
    </row>
    <row r="644" customFormat="false" ht="15.8" hidden="false" customHeight="false" outlineLevel="0" collapsed="false">
      <c r="A644" s="39" t="s">
        <v>2730</v>
      </c>
      <c r="B644" s="39" t="s">
        <v>2753</v>
      </c>
      <c r="C644" s="0" t="n">
        <v>3783.013</v>
      </c>
      <c r="D644" s="0" t="str">
        <f aca="false">CONCATENATE(LEFT(A644,2), MID(A644,5,2))</f>
        <v>0733</v>
      </c>
    </row>
    <row r="645" customFormat="false" ht="15.8" hidden="false" customHeight="false" outlineLevel="0" collapsed="false">
      <c r="A645" s="39" t="s">
        <v>2705</v>
      </c>
      <c r="B645" s="39" t="s">
        <v>2754</v>
      </c>
      <c r="C645" s="0" t="n">
        <v>98573.12601288</v>
      </c>
      <c r="D645" s="0" t="str">
        <f aca="false">CONCATENATE(LEFT(A645,2), MID(A645,5,2))</f>
        <v>0732</v>
      </c>
    </row>
    <row r="646" customFormat="false" ht="15.8" hidden="false" customHeight="false" outlineLevel="0" collapsed="false">
      <c r="A646" s="39" t="s">
        <v>2749</v>
      </c>
      <c r="B646" s="39" t="s">
        <v>2755</v>
      </c>
      <c r="C646" s="0" t="n">
        <v>30452.13831051</v>
      </c>
      <c r="D646" s="0" t="str">
        <f aca="false">CONCATENATE(LEFT(A646,2), MID(A646,5,2))</f>
        <v>0759</v>
      </c>
    </row>
    <row r="647" customFormat="false" ht="15.8" hidden="false" customHeight="false" outlineLevel="0" collapsed="false">
      <c r="A647" s="39" t="s">
        <v>2640</v>
      </c>
      <c r="B647" s="39" t="s">
        <v>2756</v>
      </c>
      <c r="C647" s="0" t="n">
        <v>6244.35</v>
      </c>
      <c r="D647" s="0" t="str">
        <f aca="false">CONCATENATE(LEFT(A647,2), MID(A647,5,2))</f>
        <v>0795</v>
      </c>
    </row>
    <row r="648" customFormat="false" ht="15.8" hidden="false" customHeight="false" outlineLevel="0" collapsed="false">
      <c r="A648" s="39" t="s">
        <v>2705</v>
      </c>
      <c r="B648" s="39" t="s">
        <v>2757</v>
      </c>
      <c r="C648" s="0" t="n">
        <v>12363.59172124</v>
      </c>
      <c r="D648" s="0" t="str">
        <f aca="false">CONCATENATE(LEFT(A648,2), MID(A648,5,2))</f>
        <v>0732</v>
      </c>
    </row>
    <row r="649" customFormat="false" ht="15.8" hidden="false" customHeight="false" outlineLevel="0" collapsed="false">
      <c r="A649" s="39" t="s">
        <v>2758</v>
      </c>
      <c r="B649" s="39" t="s">
        <v>2759</v>
      </c>
      <c r="C649" s="0" t="n">
        <v>1239.8619</v>
      </c>
      <c r="D649" s="0" t="str">
        <f aca="false">CONCATENATE(LEFT(A649,2), MID(A649,5,2))</f>
        <v>0761</v>
      </c>
    </row>
    <row r="650" customFormat="false" ht="15.8" hidden="false" customHeight="false" outlineLevel="0" collapsed="false">
      <c r="A650" s="39" t="s">
        <v>2758</v>
      </c>
      <c r="B650" s="39" t="s">
        <v>2760</v>
      </c>
      <c r="C650" s="0" t="n">
        <v>278.7993</v>
      </c>
      <c r="D650" s="0" t="str">
        <f aca="false">CONCATENATE(LEFT(A650,2), MID(A650,5,2))</f>
        <v>0761</v>
      </c>
    </row>
    <row r="651" customFormat="false" ht="15.8" hidden="false" customHeight="false" outlineLevel="0" collapsed="false">
      <c r="A651" s="39" t="s">
        <v>2761</v>
      </c>
      <c r="B651" s="39" t="s">
        <v>2762</v>
      </c>
      <c r="C651" s="0" t="n">
        <v>366.366</v>
      </c>
      <c r="D651" s="0" t="str">
        <f aca="false">CONCATENATE(LEFT(A651,2), MID(A651,5,2))</f>
        <v>0733</v>
      </c>
    </row>
    <row r="652" customFormat="false" ht="15.8" hidden="false" customHeight="false" outlineLevel="0" collapsed="false">
      <c r="A652" s="39" t="s">
        <v>2683</v>
      </c>
      <c r="B652" s="39" t="s">
        <v>2763</v>
      </c>
      <c r="C652" s="0" t="n">
        <v>2057.1</v>
      </c>
      <c r="D652" s="0" t="str">
        <f aca="false">CONCATENATE(LEFT(A652,2), MID(A652,5,2))</f>
        <v>0795</v>
      </c>
    </row>
    <row r="653" customFormat="false" ht="15.8" hidden="false" customHeight="false" outlineLevel="0" collapsed="false">
      <c r="A653" s="39" t="s">
        <v>2758</v>
      </c>
      <c r="B653" s="39" t="s">
        <v>2764</v>
      </c>
      <c r="C653" s="0" t="n">
        <v>1078.00975</v>
      </c>
      <c r="D653" s="0" t="str">
        <f aca="false">CONCATENATE(LEFT(A653,2), MID(A653,5,2))</f>
        <v>0761</v>
      </c>
    </row>
    <row r="654" customFormat="false" ht="15.8" hidden="false" customHeight="false" outlineLevel="0" collapsed="false">
      <c r="A654" s="39" t="s">
        <v>2765</v>
      </c>
      <c r="B654" s="39" t="s">
        <v>2766</v>
      </c>
      <c r="C654" s="0" t="n">
        <v>14685.7042847561</v>
      </c>
      <c r="D654" s="0" t="str">
        <f aca="false">CONCATENATE(LEFT(A654,2), MID(A654,5,2))</f>
        <v>0765</v>
      </c>
    </row>
    <row r="655" customFormat="false" ht="15.8" hidden="false" customHeight="false" outlineLevel="0" collapsed="false">
      <c r="A655" s="39" t="s">
        <v>2765</v>
      </c>
      <c r="B655" s="39" t="s">
        <v>2767</v>
      </c>
      <c r="C655" s="0" t="n">
        <v>14296.2677659274</v>
      </c>
      <c r="D655" s="0" t="str">
        <f aca="false">CONCATENATE(LEFT(A655,2), MID(A655,5,2))</f>
        <v>0765</v>
      </c>
    </row>
    <row r="656" customFormat="false" ht="15.8" hidden="false" customHeight="false" outlineLevel="0" collapsed="false">
      <c r="A656" s="39" t="s">
        <v>2765</v>
      </c>
      <c r="B656" s="39" t="s">
        <v>2768</v>
      </c>
      <c r="C656" s="0" t="n">
        <v>4182.76292100889</v>
      </c>
      <c r="D656" s="0" t="str">
        <f aca="false">CONCATENATE(LEFT(A656,2), MID(A656,5,2))</f>
        <v>0765</v>
      </c>
    </row>
    <row r="657" customFormat="false" ht="15.8" hidden="false" customHeight="false" outlineLevel="0" collapsed="false">
      <c r="A657" s="39" t="s">
        <v>2765</v>
      </c>
      <c r="B657" s="39" t="s">
        <v>2769</v>
      </c>
      <c r="C657" s="0" t="n">
        <v>12224.5762577325</v>
      </c>
      <c r="D657" s="0" t="str">
        <f aca="false">CONCATENATE(LEFT(A657,2), MID(A657,5,2))</f>
        <v>0765</v>
      </c>
    </row>
    <row r="658" customFormat="false" ht="15.8" hidden="false" customHeight="false" outlineLevel="0" collapsed="false">
      <c r="A658" s="39" t="s">
        <v>2770</v>
      </c>
      <c r="B658" s="39" t="s">
        <v>2771</v>
      </c>
      <c r="C658" s="0" t="n">
        <v>24594.6005</v>
      </c>
      <c r="D658" s="0" t="str">
        <f aca="false">CONCATENATE(LEFT(A658,2), MID(A658,5,2))</f>
        <v>0781</v>
      </c>
    </row>
    <row r="659" customFormat="false" ht="15.8" hidden="false" customHeight="false" outlineLevel="0" collapsed="false">
      <c r="A659" s="39" t="s">
        <v>2772</v>
      </c>
      <c r="B659" s="39" t="s">
        <v>2773</v>
      </c>
      <c r="C659" s="0" t="n">
        <v>11533.530803397</v>
      </c>
      <c r="D659" s="0" t="str">
        <f aca="false">CONCATENATE(LEFT(A659,2), MID(A659,5,2))</f>
        <v>0743</v>
      </c>
    </row>
    <row r="660" customFormat="false" ht="15.8" hidden="false" customHeight="false" outlineLevel="0" collapsed="false">
      <c r="A660" s="39" t="s">
        <v>2672</v>
      </c>
      <c r="B660" s="39" t="s">
        <v>2774</v>
      </c>
      <c r="C660" s="0" t="n">
        <v>12648.713919311</v>
      </c>
      <c r="D660" s="0" t="str">
        <f aca="false">CONCATENATE(LEFT(A660,2), MID(A660,5,2))</f>
        <v>0743</v>
      </c>
    </row>
    <row r="661" customFormat="false" ht="15.8" hidden="false" customHeight="false" outlineLevel="0" collapsed="false">
      <c r="A661" s="39" t="s">
        <v>2735</v>
      </c>
      <c r="B661" s="39" t="s">
        <v>2775</v>
      </c>
      <c r="C661" s="0" t="n">
        <v>6349.61290964</v>
      </c>
      <c r="D661" s="0" t="str">
        <f aca="false">CONCATENATE(LEFT(A661,2), MID(A661,5,2))</f>
        <v>0759</v>
      </c>
    </row>
    <row r="662" customFormat="false" ht="15.8" hidden="false" customHeight="false" outlineLevel="0" collapsed="false">
      <c r="A662" s="39" t="s">
        <v>2642</v>
      </c>
      <c r="B662" s="39" t="s">
        <v>2776</v>
      </c>
      <c r="C662" s="0" t="n">
        <v>4023.950942675</v>
      </c>
      <c r="D662" s="0" t="str">
        <f aca="false">CONCATENATE(LEFT(A662,2), MID(A662,5,2))</f>
        <v>0795</v>
      </c>
    </row>
    <row r="663" customFormat="false" ht="15.8" hidden="false" customHeight="false" outlineLevel="0" collapsed="false">
      <c r="A663" s="39" t="s">
        <v>2707</v>
      </c>
      <c r="B663" s="39" t="s">
        <v>2777</v>
      </c>
      <c r="C663" s="0" t="n">
        <v>11236.29</v>
      </c>
      <c r="D663" s="0" t="str">
        <f aca="false">CONCATENATE(LEFT(A663,2), MID(A663,5,2))</f>
        <v>0733</v>
      </c>
    </row>
    <row r="664" customFormat="false" ht="15.8" hidden="false" customHeight="false" outlineLevel="0" collapsed="false">
      <c r="A664" s="39" t="s">
        <v>2778</v>
      </c>
      <c r="B664" s="39" t="s">
        <v>2779</v>
      </c>
      <c r="C664" s="0" t="n">
        <v>431.58</v>
      </c>
      <c r="D664" s="0" t="str">
        <f aca="false">CONCATENATE(LEFT(A664,2), MID(A664,5,2))</f>
        <v>0791</v>
      </c>
    </row>
    <row r="665" customFormat="false" ht="15.8" hidden="false" customHeight="false" outlineLevel="0" collapsed="false">
      <c r="A665" s="39" t="s">
        <v>2622</v>
      </c>
      <c r="B665" s="39" t="s">
        <v>2780</v>
      </c>
      <c r="C665" s="0" t="n">
        <v>426.72</v>
      </c>
      <c r="D665" s="0" t="str">
        <f aca="false">CONCATENATE(LEFT(A665,2), MID(A665,5,2))</f>
        <v>0716</v>
      </c>
    </row>
    <row r="666" customFormat="false" ht="15.8" hidden="false" customHeight="false" outlineLevel="0" collapsed="false">
      <c r="A666" s="39" t="s">
        <v>2781</v>
      </c>
      <c r="B666" s="39" t="s">
        <v>2782</v>
      </c>
      <c r="C666" s="0" t="n">
        <v>4407.4678914</v>
      </c>
      <c r="D666" s="0" t="str">
        <f aca="false">CONCATENATE(LEFT(A666,2), MID(A666,5,2))</f>
        <v>0759</v>
      </c>
    </row>
    <row r="667" customFormat="false" ht="15.8" hidden="false" customHeight="false" outlineLevel="0" collapsed="false">
      <c r="A667" s="39" t="s">
        <v>2721</v>
      </c>
      <c r="B667" s="39" t="s">
        <v>2783</v>
      </c>
      <c r="C667" s="0" t="n">
        <v>171787.29352922</v>
      </c>
      <c r="D667" s="0" t="str">
        <f aca="false">CONCATENATE(LEFT(A667,2), MID(A667,5,2))</f>
        <v>0759</v>
      </c>
    </row>
    <row r="668" customFormat="false" ht="15.8" hidden="false" customHeight="false" outlineLevel="0" collapsed="false">
      <c r="A668" s="39" t="s">
        <v>2631</v>
      </c>
      <c r="B668" s="39" t="s">
        <v>2784</v>
      </c>
      <c r="C668" s="0" t="n">
        <v>2943.495</v>
      </c>
      <c r="D668" s="0" t="str">
        <f aca="false">CONCATENATE(LEFT(A668,2), MID(A668,5,2))</f>
        <v>0791</v>
      </c>
    </row>
    <row r="669" customFormat="false" ht="15.8" hidden="false" customHeight="false" outlineLevel="0" collapsed="false">
      <c r="A669" s="39" t="s">
        <v>2770</v>
      </c>
      <c r="B669" s="39" t="s">
        <v>2785</v>
      </c>
      <c r="C669" s="0" t="n">
        <v>51555.25625</v>
      </c>
      <c r="D669" s="0" t="str">
        <f aca="false">CONCATENATE(LEFT(A669,2), MID(A669,5,2))</f>
        <v>0781</v>
      </c>
    </row>
    <row r="670" customFormat="false" ht="15.8" hidden="false" customHeight="false" outlineLevel="0" collapsed="false">
      <c r="A670" s="39" t="s">
        <v>2786</v>
      </c>
      <c r="B670" s="39" t="s">
        <v>2787</v>
      </c>
      <c r="C670" s="0" t="n">
        <v>1518.208</v>
      </c>
      <c r="D670" s="0" t="str">
        <f aca="false">CONCATENATE(LEFT(A670,2), MID(A670,5,2))</f>
        <v>0781</v>
      </c>
    </row>
    <row r="671" customFormat="false" ht="15.8" hidden="false" customHeight="false" outlineLevel="0" collapsed="false">
      <c r="A671" s="39" t="s">
        <v>2758</v>
      </c>
      <c r="B671" s="39" t="s">
        <v>2788</v>
      </c>
      <c r="C671" s="0" t="n">
        <v>46881.35825</v>
      </c>
      <c r="D671" s="0" t="str">
        <f aca="false">CONCATENATE(LEFT(A671,2), MID(A671,5,2))</f>
        <v>0761</v>
      </c>
    </row>
    <row r="672" customFormat="false" ht="15.8" hidden="false" customHeight="false" outlineLevel="0" collapsed="false">
      <c r="A672" s="39" t="s">
        <v>2674</v>
      </c>
      <c r="B672" s="39" t="s">
        <v>2789</v>
      </c>
      <c r="C672" s="0" t="n">
        <v>18724.46380528</v>
      </c>
      <c r="D672" s="0" t="str">
        <f aca="false">CONCATENATE(LEFT(A672,2), MID(A672,5,2))</f>
        <v>0780</v>
      </c>
    </row>
    <row r="673" customFormat="false" ht="15.8" hidden="false" customHeight="false" outlineLevel="0" collapsed="false">
      <c r="A673" s="39" t="s">
        <v>2674</v>
      </c>
      <c r="B673" s="39" t="s">
        <v>2790</v>
      </c>
      <c r="C673" s="0" t="n">
        <v>20151.17841083</v>
      </c>
      <c r="D673" s="0" t="str">
        <f aca="false">CONCATENATE(LEFT(A673,2), MID(A673,5,2))</f>
        <v>0780</v>
      </c>
    </row>
    <row r="674" customFormat="false" ht="15.8" hidden="false" customHeight="false" outlineLevel="0" collapsed="false">
      <c r="A674" s="39" t="s">
        <v>2791</v>
      </c>
      <c r="B674" s="39" t="s">
        <v>2792</v>
      </c>
      <c r="C674" s="0" t="n">
        <v>1007.76062209175</v>
      </c>
      <c r="D674" s="0" t="str">
        <f aca="false">CONCATENATE(LEFT(A674,2), MID(A674,5,2))</f>
        <v>0743</v>
      </c>
    </row>
    <row r="675" customFormat="false" ht="15.8" hidden="false" customHeight="false" outlineLevel="0" collapsed="false">
      <c r="A675" s="39" t="s">
        <v>2772</v>
      </c>
      <c r="B675" s="39" t="s">
        <v>2793</v>
      </c>
      <c r="C675" s="0" t="n">
        <v>279.154882586</v>
      </c>
      <c r="D675" s="0" t="str">
        <f aca="false">CONCATENATE(LEFT(A675,2), MID(A675,5,2))</f>
        <v>0743</v>
      </c>
    </row>
    <row r="676" customFormat="false" ht="15.8" hidden="false" customHeight="false" outlineLevel="0" collapsed="false">
      <c r="A676" s="39" t="s">
        <v>2765</v>
      </c>
      <c r="B676" s="39" t="s">
        <v>2794</v>
      </c>
      <c r="C676" s="0" t="n">
        <v>7854.91838620316</v>
      </c>
      <c r="D676" s="0" t="str">
        <f aca="false">CONCATENATE(LEFT(A676,2), MID(A676,5,2))</f>
        <v>0765</v>
      </c>
    </row>
    <row r="677" customFormat="false" ht="15.8" hidden="false" customHeight="false" outlineLevel="0" collapsed="false">
      <c r="A677" s="39" t="s">
        <v>2786</v>
      </c>
      <c r="B677" s="39" t="s">
        <v>2795</v>
      </c>
      <c r="C677" s="0" t="n">
        <v>376.126</v>
      </c>
      <c r="D677" s="0" t="str">
        <f aca="false">CONCATENATE(LEFT(A677,2), MID(A677,5,2))</f>
        <v>0781</v>
      </c>
    </row>
    <row r="678" customFormat="false" ht="15.8" hidden="false" customHeight="false" outlineLevel="0" collapsed="false">
      <c r="A678" s="39" t="s">
        <v>2781</v>
      </c>
      <c r="B678" s="39" t="s">
        <v>2796</v>
      </c>
      <c r="C678" s="0" t="n">
        <v>3277.84029818</v>
      </c>
      <c r="D678" s="0" t="str">
        <f aca="false">CONCATENATE(LEFT(A678,2), MID(A678,5,2))</f>
        <v>0759</v>
      </c>
    </row>
    <row r="679" customFormat="false" ht="15.8" hidden="false" customHeight="false" outlineLevel="0" collapsed="false">
      <c r="A679" s="39" t="s">
        <v>2786</v>
      </c>
      <c r="B679" s="39" t="s">
        <v>2797</v>
      </c>
      <c r="C679" s="0" t="n">
        <v>313.3216</v>
      </c>
      <c r="D679" s="0" t="str">
        <f aca="false">CONCATENATE(LEFT(A679,2), MID(A679,5,2))</f>
        <v>0781</v>
      </c>
    </row>
    <row r="680" customFormat="false" ht="15.8" hidden="false" customHeight="false" outlineLevel="0" collapsed="false">
      <c r="A680" s="39" t="s">
        <v>2786</v>
      </c>
      <c r="B680" s="39" t="s">
        <v>2798</v>
      </c>
      <c r="C680" s="0" t="n">
        <v>273.3</v>
      </c>
      <c r="D680" s="0" t="str">
        <f aca="false">CONCATENATE(LEFT(A680,2), MID(A680,5,2))</f>
        <v>0781</v>
      </c>
    </row>
    <row r="681" customFormat="false" ht="15.8" hidden="false" customHeight="false" outlineLevel="0" collapsed="false">
      <c r="A681" s="39" t="s">
        <v>2689</v>
      </c>
      <c r="B681" s="39" t="s">
        <v>2799</v>
      </c>
      <c r="C681" s="0" t="n">
        <v>4519.935</v>
      </c>
      <c r="D681" s="0" t="str">
        <f aca="false">CONCATENATE(LEFT(A681,2), MID(A681,5,2))</f>
        <v>0791</v>
      </c>
    </row>
    <row r="682" customFormat="false" ht="15.8" hidden="false" customHeight="false" outlineLevel="0" collapsed="false">
      <c r="A682" s="39" t="s">
        <v>2800</v>
      </c>
      <c r="B682" s="39" t="s">
        <v>2801</v>
      </c>
      <c r="C682" s="0" t="n">
        <v>660.080180758839</v>
      </c>
      <c r="D682" s="0" t="str">
        <f aca="false">CONCATENATE(LEFT(A682,2), MID(A682,5,2))</f>
        <v>0765</v>
      </c>
    </row>
    <row r="683" customFormat="false" ht="15.8" hidden="false" customHeight="false" outlineLevel="0" collapsed="false">
      <c r="A683" s="39" t="s">
        <v>2802</v>
      </c>
      <c r="B683" s="39" t="s">
        <v>2803</v>
      </c>
      <c r="C683" s="0" t="n">
        <v>392.6243736</v>
      </c>
      <c r="D683" s="0" t="str">
        <f aca="false">CONCATENATE(LEFT(A683,2), MID(A683,5,2))</f>
        <v>0780</v>
      </c>
    </row>
    <row r="684" customFormat="false" ht="15.8" hidden="false" customHeight="false" outlineLevel="0" collapsed="false">
      <c r="A684" s="39" t="s">
        <v>2640</v>
      </c>
      <c r="B684" s="39" t="s">
        <v>2804</v>
      </c>
      <c r="C684" s="0" t="n">
        <v>3378.6</v>
      </c>
      <c r="D684" s="0" t="str">
        <f aca="false">CONCATENATE(LEFT(A684,2), MID(A684,5,2))</f>
        <v>0795</v>
      </c>
    </row>
    <row r="685" customFormat="false" ht="15.8" hidden="false" customHeight="false" outlineLevel="0" collapsed="false">
      <c r="A685" s="39" t="s">
        <v>2694</v>
      </c>
      <c r="B685" s="39" t="s">
        <v>2805</v>
      </c>
      <c r="C685" s="0" t="n">
        <v>1846.875</v>
      </c>
      <c r="D685" s="0" t="str">
        <f aca="false">CONCATENATE(LEFT(A685,2), MID(A685,5,2))</f>
        <v>0791</v>
      </c>
    </row>
    <row r="686" customFormat="false" ht="15.8" hidden="false" customHeight="false" outlineLevel="0" collapsed="false">
      <c r="A686" s="39" t="s">
        <v>2786</v>
      </c>
      <c r="B686" s="39" t="s">
        <v>2806</v>
      </c>
      <c r="C686" s="0" t="n">
        <v>4053.177</v>
      </c>
      <c r="D686" s="0" t="str">
        <f aca="false">CONCATENATE(LEFT(A686,2), MID(A686,5,2))</f>
        <v>0781</v>
      </c>
    </row>
    <row r="687" customFormat="false" ht="15.8" hidden="false" customHeight="false" outlineLevel="0" collapsed="false">
      <c r="A687" s="39" t="s">
        <v>2807</v>
      </c>
      <c r="B687" s="39" t="s">
        <v>2808</v>
      </c>
      <c r="C687" s="0" t="n">
        <v>6341.426</v>
      </c>
      <c r="D687" s="0" t="str">
        <f aca="false">CONCATENATE(LEFT(A687,2), MID(A687,5,2))</f>
        <v>0791</v>
      </c>
    </row>
    <row r="688" customFormat="false" ht="15.8" hidden="false" customHeight="false" outlineLevel="0" collapsed="false">
      <c r="A688" s="39" t="s">
        <v>2687</v>
      </c>
      <c r="B688" s="39" t="s">
        <v>2809</v>
      </c>
      <c r="C688" s="0" t="n">
        <v>32665.06225</v>
      </c>
      <c r="D688" s="0" t="str">
        <f aca="false">CONCATENATE(LEFT(A688,2), MID(A688,5,2))</f>
        <v>0781</v>
      </c>
    </row>
    <row r="689" customFormat="false" ht="15.8" hidden="false" customHeight="false" outlineLevel="0" collapsed="false">
      <c r="A689" s="39" t="s">
        <v>2694</v>
      </c>
      <c r="B689" s="39" t="s">
        <v>2810</v>
      </c>
      <c r="C689" s="0" t="n">
        <v>475.904</v>
      </c>
      <c r="D689" s="0" t="str">
        <f aca="false">CONCATENATE(LEFT(A689,2), MID(A689,5,2))</f>
        <v>0791</v>
      </c>
    </row>
    <row r="690" customFormat="false" ht="15.8" hidden="false" customHeight="false" outlineLevel="0" collapsed="false">
      <c r="A690" s="39" t="s">
        <v>2786</v>
      </c>
      <c r="B690" s="39" t="s">
        <v>2811</v>
      </c>
      <c r="C690" s="0" t="n">
        <v>411.943</v>
      </c>
      <c r="D690" s="0" t="str">
        <f aca="false">CONCATENATE(LEFT(A690,2), MID(A690,5,2))</f>
        <v>0781</v>
      </c>
    </row>
    <row r="691" customFormat="false" ht="15.8" hidden="false" customHeight="false" outlineLevel="0" collapsed="false">
      <c r="A691" s="39" t="s">
        <v>2778</v>
      </c>
      <c r="B691" s="39" t="s">
        <v>2812</v>
      </c>
      <c r="C691" s="0" t="n">
        <v>437.69</v>
      </c>
      <c r="D691" s="0" t="str">
        <f aca="false">CONCATENATE(LEFT(A691,2), MID(A691,5,2))</f>
        <v>0791</v>
      </c>
    </row>
    <row r="692" customFormat="false" ht="15.8" hidden="false" customHeight="false" outlineLevel="0" collapsed="false">
      <c r="A692" s="39" t="s">
        <v>2647</v>
      </c>
      <c r="B692" s="39" t="s">
        <v>2813</v>
      </c>
      <c r="C692" s="0" t="n">
        <v>3695.671</v>
      </c>
      <c r="D692" s="0" t="str">
        <f aca="false">CONCATENATE(LEFT(A692,2), MID(A692,5,2))</f>
        <v>0782</v>
      </c>
    </row>
    <row r="693" customFormat="false" ht="15.8" hidden="false" customHeight="false" outlineLevel="0" collapsed="false">
      <c r="A693" s="39" t="s">
        <v>2689</v>
      </c>
      <c r="B693" s="39" t="s">
        <v>2814</v>
      </c>
      <c r="C693" s="0" t="n">
        <v>1138.702</v>
      </c>
      <c r="D693" s="0" t="str">
        <f aca="false">CONCATENATE(LEFT(A693,2), MID(A693,5,2))</f>
        <v>0791</v>
      </c>
    </row>
    <row r="694" customFormat="false" ht="15.8" hidden="false" customHeight="false" outlineLevel="0" collapsed="false">
      <c r="A694" s="39" t="s">
        <v>2761</v>
      </c>
      <c r="B694" s="39" t="s">
        <v>2815</v>
      </c>
      <c r="C694" s="0" t="n">
        <v>1002.716</v>
      </c>
      <c r="D694" s="0" t="str">
        <f aca="false">CONCATENATE(LEFT(A694,2), MID(A694,5,2))</f>
        <v>0733</v>
      </c>
    </row>
    <row r="695" customFormat="false" ht="15.8" hidden="false" customHeight="false" outlineLevel="0" collapsed="false">
      <c r="A695" s="39" t="s">
        <v>2778</v>
      </c>
      <c r="B695" s="39" t="s">
        <v>2816</v>
      </c>
      <c r="C695" s="0" t="n">
        <v>827.10275</v>
      </c>
      <c r="D695" s="0" t="str">
        <f aca="false">CONCATENATE(LEFT(A695,2), MID(A695,5,2))</f>
        <v>0791</v>
      </c>
    </row>
    <row r="696" customFormat="false" ht="15.8" hidden="false" customHeight="false" outlineLevel="0" collapsed="false">
      <c r="A696" s="39" t="s">
        <v>2765</v>
      </c>
      <c r="B696" s="39" t="s">
        <v>2817</v>
      </c>
      <c r="C696" s="0" t="n">
        <v>5008.33533261619</v>
      </c>
      <c r="D696" s="0" t="str">
        <f aca="false">CONCATENATE(LEFT(A696,2), MID(A696,5,2))</f>
        <v>0765</v>
      </c>
    </row>
    <row r="697" customFormat="false" ht="15.8" hidden="false" customHeight="false" outlineLevel="0" collapsed="false">
      <c r="A697" s="39" t="s">
        <v>2818</v>
      </c>
      <c r="B697" s="39" t="s">
        <v>2819</v>
      </c>
      <c r="C697" s="0" t="n">
        <v>308.75</v>
      </c>
      <c r="D697" s="0" t="str">
        <f aca="false">CONCATENATE(LEFT(A697,2), MID(A697,5,2))</f>
        <v>0791</v>
      </c>
    </row>
    <row r="698" customFormat="false" ht="15.8" hidden="false" customHeight="false" outlineLevel="0" collapsed="false">
      <c r="A698" s="39" t="s">
        <v>2687</v>
      </c>
      <c r="B698" s="39" t="s">
        <v>2820</v>
      </c>
      <c r="C698" s="0" t="n">
        <v>373.913</v>
      </c>
      <c r="D698" s="0" t="str">
        <f aca="false">CONCATENATE(LEFT(A698,2), MID(A698,5,2))</f>
        <v>0781</v>
      </c>
    </row>
    <row r="699" customFormat="false" ht="15.8" hidden="false" customHeight="false" outlineLevel="0" collapsed="false">
      <c r="A699" s="39" t="s">
        <v>2705</v>
      </c>
      <c r="B699" s="39" t="s">
        <v>2821</v>
      </c>
      <c r="C699" s="0" t="n">
        <v>1229.5312132</v>
      </c>
      <c r="D699" s="0" t="str">
        <f aca="false">CONCATENATE(LEFT(A699,2), MID(A699,5,2))</f>
        <v>0732</v>
      </c>
    </row>
    <row r="700" customFormat="false" ht="15.8" hidden="false" customHeight="false" outlineLevel="0" collapsed="false">
      <c r="A700" s="39" t="s">
        <v>2705</v>
      </c>
      <c r="B700" s="39" t="s">
        <v>2822</v>
      </c>
      <c r="C700" s="0" t="n">
        <v>26736.9526768</v>
      </c>
      <c r="D700" s="0" t="str">
        <f aca="false">CONCATENATE(LEFT(A700,2), MID(A700,5,2))</f>
        <v>0732</v>
      </c>
    </row>
    <row r="701" customFormat="false" ht="15.8" hidden="false" customHeight="false" outlineLevel="0" collapsed="false">
      <c r="A701" s="39" t="s">
        <v>2786</v>
      </c>
      <c r="B701" s="39" t="s">
        <v>2823</v>
      </c>
      <c r="C701" s="0" t="n">
        <v>1894.2368</v>
      </c>
      <c r="D701" s="0" t="str">
        <f aca="false">CONCATENATE(LEFT(A701,2), MID(A701,5,2))</f>
        <v>0781</v>
      </c>
    </row>
    <row r="702" customFormat="false" ht="15.8" hidden="false" customHeight="false" outlineLevel="0" collapsed="false">
      <c r="A702" s="39" t="s">
        <v>2730</v>
      </c>
      <c r="B702" s="39" t="s">
        <v>2824</v>
      </c>
      <c r="C702" s="0" t="n">
        <v>861.172</v>
      </c>
      <c r="D702" s="0" t="str">
        <f aca="false">CONCATENATE(LEFT(A702,2), MID(A702,5,2))</f>
        <v>0733</v>
      </c>
    </row>
    <row r="703" customFormat="false" ht="15.8" hidden="false" customHeight="false" outlineLevel="0" collapsed="false">
      <c r="A703" s="39" t="s">
        <v>2701</v>
      </c>
      <c r="B703" s="39" t="s">
        <v>2825</v>
      </c>
      <c r="C703" s="0" t="n">
        <v>1426.45676702072</v>
      </c>
      <c r="D703" s="0" t="str">
        <f aca="false">CONCATENATE(LEFT(A703,2), MID(A703,5,2))</f>
        <v>0718</v>
      </c>
    </row>
    <row r="704" customFormat="false" ht="15.8" hidden="false" customHeight="false" outlineLevel="0" collapsed="false">
      <c r="A704" s="39" t="s">
        <v>2826</v>
      </c>
      <c r="B704" s="39" t="s">
        <v>2827</v>
      </c>
      <c r="C704" s="0" t="n">
        <v>799.1875</v>
      </c>
      <c r="D704" s="0" t="str">
        <f aca="false">CONCATENATE(LEFT(A704,2), MID(A704,5,2))</f>
        <v>0782</v>
      </c>
    </row>
    <row r="705" customFormat="false" ht="15.8" hidden="false" customHeight="false" outlineLevel="0" collapsed="false">
      <c r="A705" s="39" t="s">
        <v>2730</v>
      </c>
      <c r="B705" s="39" t="s">
        <v>2828</v>
      </c>
      <c r="C705" s="0" t="n">
        <v>564.148</v>
      </c>
      <c r="D705" s="0" t="str">
        <f aca="false">CONCATENATE(LEFT(A705,2), MID(A705,5,2))</f>
        <v>0733</v>
      </c>
    </row>
    <row r="706" customFormat="false" ht="15.8" hidden="false" customHeight="false" outlineLevel="0" collapsed="false">
      <c r="A706" s="39" t="s">
        <v>2749</v>
      </c>
      <c r="B706" s="39" t="s">
        <v>2829</v>
      </c>
      <c r="C706" s="0" t="n">
        <v>1723.92347127</v>
      </c>
      <c r="D706" s="0" t="str">
        <f aca="false">CONCATENATE(LEFT(A706,2), MID(A706,5,2))</f>
        <v>0759</v>
      </c>
    </row>
    <row r="707" customFormat="false" ht="15.8" hidden="false" customHeight="false" outlineLevel="0" collapsed="false">
      <c r="A707" s="39" t="s">
        <v>2644</v>
      </c>
      <c r="B707" s="39" t="s">
        <v>2830</v>
      </c>
      <c r="C707" s="0" t="n">
        <v>4054.947</v>
      </c>
      <c r="D707" s="0" t="str">
        <f aca="false">CONCATENATE(LEFT(A707,2), MID(A707,5,2))</f>
        <v>0733</v>
      </c>
    </row>
    <row r="708" customFormat="false" ht="15.8" hidden="false" customHeight="false" outlineLevel="0" collapsed="false">
      <c r="A708" s="39" t="s">
        <v>2631</v>
      </c>
      <c r="B708" s="39" t="s">
        <v>2831</v>
      </c>
      <c r="C708" s="0" t="n">
        <v>5316.385</v>
      </c>
      <c r="D708" s="0" t="str">
        <f aca="false">CONCATENATE(LEFT(A708,2), MID(A708,5,2))</f>
        <v>0791</v>
      </c>
    </row>
    <row r="709" customFormat="false" ht="15.8" hidden="false" customHeight="false" outlineLevel="0" collapsed="false">
      <c r="A709" s="39" t="s">
        <v>2689</v>
      </c>
      <c r="B709" s="39" t="s">
        <v>2832</v>
      </c>
      <c r="C709" s="0" t="n">
        <v>194.246</v>
      </c>
      <c r="D709" s="0" t="str">
        <f aca="false">CONCATENATE(LEFT(A709,2), MID(A709,5,2))</f>
        <v>0791</v>
      </c>
    </row>
    <row r="710" customFormat="false" ht="15.8" hidden="false" customHeight="false" outlineLevel="0" collapsed="false">
      <c r="A710" s="39" t="s">
        <v>2689</v>
      </c>
      <c r="B710" s="39" t="s">
        <v>2833</v>
      </c>
      <c r="C710" s="0" t="n">
        <v>571.838</v>
      </c>
      <c r="D710" s="0" t="str">
        <f aca="false">CONCATENATE(LEFT(A710,2), MID(A710,5,2))</f>
        <v>0791</v>
      </c>
    </row>
    <row r="711" customFormat="false" ht="15.8" hidden="false" customHeight="false" outlineLevel="0" collapsed="false">
      <c r="A711" s="39" t="s">
        <v>2778</v>
      </c>
      <c r="B711" s="39" t="s">
        <v>2834</v>
      </c>
      <c r="C711" s="0" t="n">
        <v>809.042</v>
      </c>
      <c r="D711" s="0" t="str">
        <f aca="false">CONCATENATE(LEFT(A711,2), MID(A711,5,2))</f>
        <v>0791</v>
      </c>
    </row>
    <row r="712" customFormat="false" ht="15.8" hidden="false" customHeight="false" outlineLevel="0" collapsed="false">
      <c r="A712" s="39" t="s">
        <v>2826</v>
      </c>
      <c r="B712" s="39" t="s">
        <v>2835</v>
      </c>
      <c r="C712" s="0" t="n">
        <v>2677.03475</v>
      </c>
      <c r="D712" s="0" t="str">
        <f aca="false">CONCATENATE(LEFT(A712,2), MID(A712,5,2))</f>
        <v>0782</v>
      </c>
    </row>
    <row r="713" customFormat="false" ht="15.8" hidden="false" customHeight="false" outlineLevel="0" collapsed="false">
      <c r="A713" s="39" t="s">
        <v>2631</v>
      </c>
      <c r="B713" s="39" t="s">
        <v>2836</v>
      </c>
      <c r="C713" s="0" t="n">
        <v>362.88</v>
      </c>
      <c r="D713" s="0" t="str">
        <f aca="false">CONCATENATE(LEFT(A713,2), MID(A713,5,2))</f>
        <v>0791</v>
      </c>
    </row>
    <row r="714" customFormat="false" ht="15.8" hidden="false" customHeight="false" outlineLevel="0" collapsed="false">
      <c r="A714" s="39" t="s">
        <v>2837</v>
      </c>
      <c r="B714" s="39" t="s">
        <v>2838</v>
      </c>
      <c r="C714" s="0" t="n">
        <v>5259.9365</v>
      </c>
      <c r="D714" s="0" t="str">
        <f aca="false">CONCATENATE(LEFT(A714,2), MID(A714,5,2))</f>
        <v>0791</v>
      </c>
    </row>
    <row r="715" customFormat="false" ht="15.8" hidden="false" customHeight="false" outlineLevel="0" collapsed="false">
      <c r="A715" s="39" t="s">
        <v>2679</v>
      </c>
      <c r="B715" s="39" t="s">
        <v>2839</v>
      </c>
      <c r="C715" s="0" t="n">
        <v>3118.2165</v>
      </c>
      <c r="D715" s="0" t="str">
        <f aca="false">CONCATENATE(LEFT(A715,2), MID(A715,5,2))</f>
        <v>0733</v>
      </c>
    </row>
    <row r="716" customFormat="false" ht="15.8" hidden="false" customHeight="false" outlineLevel="0" collapsed="false">
      <c r="A716" s="39" t="s">
        <v>2840</v>
      </c>
      <c r="B716" s="39" t="s">
        <v>2841</v>
      </c>
      <c r="C716" s="0" t="n">
        <v>7325.798728068</v>
      </c>
      <c r="D716" s="0" t="str">
        <f aca="false">CONCATENATE(LEFT(A716,2), MID(A716,5,2))</f>
        <v>0743</v>
      </c>
    </row>
    <row r="717" customFormat="false" ht="15.8" hidden="false" customHeight="false" outlineLevel="0" collapsed="false">
      <c r="A717" s="39" t="s">
        <v>2842</v>
      </c>
      <c r="B717" s="39" t="s">
        <v>2843</v>
      </c>
      <c r="C717" s="0" t="n">
        <v>214.37</v>
      </c>
      <c r="D717" s="0" t="str">
        <f aca="false">CONCATENATE(LEFT(A717,2), MID(A717,5,2))</f>
        <v>0716</v>
      </c>
    </row>
    <row r="718" customFormat="false" ht="15.8" hidden="false" customHeight="false" outlineLevel="0" collapsed="false">
      <c r="A718" s="39" t="s">
        <v>2735</v>
      </c>
      <c r="B718" s="39" t="s">
        <v>2844</v>
      </c>
      <c r="C718" s="0" t="n">
        <v>4227.9635049</v>
      </c>
      <c r="D718" s="0" t="str">
        <f aca="false">CONCATENATE(LEFT(A718,2), MID(A718,5,2))</f>
        <v>0759</v>
      </c>
    </row>
    <row r="719" customFormat="false" ht="15.8" hidden="false" customHeight="false" outlineLevel="0" collapsed="false">
      <c r="A719" s="39" t="s">
        <v>2845</v>
      </c>
      <c r="B719" s="39" t="s">
        <v>2846</v>
      </c>
      <c r="C719" s="0" t="n">
        <v>2880.32875</v>
      </c>
      <c r="D719" s="0" t="str">
        <f aca="false">CONCATENATE(LEFT(A719,2), MID(A719,5,2))</f>
        <v>0782</v>
      </c>
    </row>
    <row r="720" customFormat="false" ht="15.8" hidden="false" customHeight="false" outlineLevel="0" collapsed="false">
      <c r="A720" s="39" t="s">
        <v>2847</v>
      </c>
      <c r="B720" s="39" t="s">
        <v>2848</v>
      </c>
      <c r="C720" s="0" t="n">
        <v>3102.0041801</v>
      </c>
      <c r="D720" s="0" t="str">
        <f aca="false">CONCATENATE(LEFT(A720,2), MID(A720,5,2))</f>
        <v>0759</v>
      </c>
    </row>
    <row r="721" customFormat="false" ht="15.8" hidden="false" customHeight="false" outlineLevel="0" collapsed="false">
      <c r="A721" s="39" t="s">
        <v>2849</v>
      </c>
      <c r="B721" s="39" t="s">
        <v>2850</v>
      </c>
      <c r="C721" s="0" t="n">
        <v>478.8198522168</v>
      </c>
      <c r="D721" s="0" t="str">
        <f aca="false">CONCATENATE(LEFT(A721,2), MID(A721,5,2))</f>
        <v>0743</v>
      </c>
    </row>
    <row r="722" customFormat="false" ht="15.8" hidden="false" customHeight="false" outlineLevel="0" collapsed="false">
      <c r="A722" s="39" t="s">
        <v>2851</v>
      </c>
      <c r="B722" s="39" t="s">
        <v>2852</v>
      </c>
      <c r="C722" s="0" t="n">
        <v>140.206622585</v>
      </c>
      <c r="D722" s="0" t="str">
        <f aca="false">CONCATENATE(LEFT(A722,2), MID(A722,5,2))</f>
        <v>0743</v>
      </c>
    </row>
    <row r="723" customFormat="false" ht="15.8" hidden="false" customHeight="false" outlineLevel="0" collapsed="false">
      <c r="A723" s="39" t="s">
        <v>2712</v>
      </c>
      <c r="B723" s="39" t="s">
        <v>2853</v>
      </c>
      <c r="C723" s="0" t="n">
        <v>202.15</v>
      </c>
      <c r="D723" s="0" t="str">
        <f aca="false">CONCATENATE(LEFT(A723,2), MID(A723,5,2))</f>
        <v>0791</v>
      </c>
    </row>
    <row r="724" customFormat="false" ht="15.8" hidden="false" customHeight="false" outlineLevel="0" collapsed="false">
      <c r="A724" s="39" t="s">
        <v>2712</v>
      </c>
      <c r="B724" s="39" t="s">
        <v>2854</v>
      </c>
      <c r="C724" s="0" t="n">
        <v>1570.44</v>
      </c>
      <c r="D724" s="0" t="str">
        <f aca="false">CONCATENATE(LEFT(A724,2), MID(A724,5,2))</f>
        <v>0791</v>
      </c>
    </row>
    <row r="725" customFormat="false" ht="15.8" hidden="false" customHeight="false" outlineLevel="0" collapsed="false">
      <c r="A725" s="39" t="s">
        <v>2459</v>
      </c>
      <c r="B725" s="39" t="s">
        <v>2855</v>
      </c>
      <c r="C725" s="0" t="n">
        <v>1055.96813728308</v>
      </c>
      <c r="D725" s="0" t="str">
        <f aca="false">CONCATENATE(LEFT(A725,2), MID(A725,5,2))</f>
        <v>0142</v>
      </c>
    </row>
    <row r="726" customFormat="false" ht="15.8" hidden="false" customHeight="false" outlineLevel="0" collapsed="false">
      <c r="A726" s="39" t="s">
        <v>2510</v>
      </c>
      <c r="B726" s="39" t="s">
        <v>2856</v>
      </c>
      <c r="C726" s="0" t="n">
        <v>109.57752828587</v>
      </c>
      <c r="D726" s="0" t="str">
        <f aca="false">CONCATENATE(LEFT(A726,2), MID(A726,5,2))</f>
        <v>0142</v>
      </c>
    </row>
    <row r="727" customFormat="false" ht="15.8" hidden="false" customHeight="false" outlineLevel="0" collapsed="false">
      <c r="A727" s="39" t="s">
        <v>2857</v>
      </c>
      <c r="B727" s="39" t="s">
        <v>2858</v>
      </c>
      <c r="C727" s="0" t="n">
        <v>2396.25</v>
      </c>
      <c r="D727" s="0" t="str">
        <f aca="false">CONCATENATE(LEFT(A727,2), MID(A727,5,2))</f>
        <v>0269</v>
      </c>
    </row>
    <row r="728" customFormat="false" ht="15.8" hidden="false" customHeight="false" outlineLevel="0" collapsed="false">
      <c r="A728" s="39" t="s">
        <v>2197</v>
      </c>
      <c r="B728" s="39" t="s">
        <v>2859</v>
      </c>
      <c r="C728" s="0" t="n">
        <v>1244.01319577352</v>
      </c>
      <c r="D728" s="0" t="str">
        <f aca="false">CONCATENATE(LEFT(A728,2), MID(A728,5,2))</f>
        <v>0256</v>
      </c>
    </row>
    <row r="729" customFormat="false" ht="15.8" hidden="false" customHeight="false" outlineLevel="0" collapsed="false">
      <c r="A729" s="39" t="s">
        <v>1991</v>
      </c>
      <c r="B729" s="39" t="s">
        <v>2860</v>
      </c>
      <c r="C729" s="0" t="n">
        <v>12052.5</v>
      </c>
      <c r="D729" s="0" t="str">
        <f aca="false">CONCATENATE(LEFT(A729,2), MID(A729,5,2))</f>
        <v>0513</v>
      </c>
    </row>
    <row r="730" customFormat="false" ht="15.8" hidden="false" customHeight="false" outlineLevel="0" collapsed="false">
      <c r="A730" s="39" t="s">
        <v>1938</v>
      </c>
      <c r="B730" s="39" t="s">
        <v>2861</v>
      </c>
      <c r="C730" s="0" t="n">
        <v>308.540355567071</v>
      </c>
      <c r="D730" s="0" t="str">
        <f aca="false">CONCATENATE(LEFT(A730,2), MID(A730,5,2))</f>
        <v>0404</v>
      </c>
    </row>
    <row r="731" customFormat="false" ht="15.8" hidden="false" customHeight="false" outlineLevel="0" collapsed="false">
      <c r="A731" s="39" t="s">
        <v>2778</v>
      </c>
      <c r="B731" s="39" t="s">
        <v>2862</v>
      </c>
      <c r="C731" s="0" t="n">
        <v>245.625</v>
      </c>
      <c r="D731" s="0" t="str">
        <f aca="false">CONCATENATE(LEFT(A731,2), MID(A731,5,2))</f>
        <v>0791</v>
      </c>
    </row>
    <row r="732" customFormat="false" ht="15.8" hidden="false" customHeight="false" outlineLevel="0" collapsed="false">
      <c r="A732" s="39" t="s">
        <v>2705</v>
      </c>
      <c r="B732" s="39" t="s">
        <v>2863</v>
      </c>
      <c r="C732" s="0" t="n">
        <v>5764.2381692</v>
      </c>
      <c r="D732" s="0" t="str">
        <f aca="false">CONCATENATE(LEFT(A732,2), MID(A732,5,2))</f>
        <v>0732</v>
      </c>
    </row>
    <row r="733" customFormat="false" ht="15.8" hidden="false" customHeight="false" outlineLevel="0" collapsed="false">
      <c r="A733" s="39" t="s">
        <v>2730</v>
      </c>
      <c r="B733" s="39" t="s">
        <v>2864</v>
      </c>
      <c r="C733" s="0" t="n">
        <v>1039.0848</v>
      </c>
      <c r="D733" s="0" t="str">
        <f aca="false">CONCATENATE(LEFT(A733,2), MID(A733,5,2))</f>
        <v>0733</v>
      </c>
    </row>
    <row r="734" customFormat="false" ht="15.8" hidden="false" customHeight="false" outlineLevel="0" collapsed="false">
      <c r="A734" s="39" t="s">
        <v>2683</v>
      </c>
      <c r="B734" s="39" t="s">
        <v>2865</v>
      </c>
      <c r="C734" s="0" t="n">
        <v>304.8</v>
      </c>
      <c r="D734" s="0" t="str">
        <f aca="false">CONCATENATE(LEFT(A734,2), MID(A734,5,2))</f>
        <v>0795</v>
      </c>
    </row>
    <row r="735" customFormat="false" ht="15.8" hidden="false" customHeight="false" outlineLevel="0" collapsed="false">
      <c r="A735" s="39" t="s">
        <v>2683</v>
      </c>
      <c r="B735" s="39" t="s">
        <v>2866</v>
      </c>
      <c r="C735" s="0" t="n">
        <v>582</v>
      </c>
      <c r="D735" s="0" t="str">
        <f aca="false">CONCATENATE(LEFT(A735,2), MID(A735,5,2))</f>
        <v>0795</v>
      </c>
    </row>
    <row r="736" customFormat="false" ht="15.8" hidden="false" customHeight="false" outlineLevel="0" collapsed="false">
      <c r="A736" s="39" t="s">
        <v>2802</v>
      </c>
      <c r="B736" s="39" t="s">
        <v>2867</v>
      </c>
      <c r="C736" s="0" t="n">
        <v>308.4629628</v>
      </c>
      <c r="D736" s="0" t="str">
        <f aca="false">CONCATENATE(LEFT(A736,2), MID(A736,5,2))</f>
        <v>0780</v>
      </c>
    </row>
    <row r="737" customFormat="false" ht="15.8" hidden="false" customHeight="false" outlineLevel="0" collapsed="false">
      <c r="A737" s="39" t="s">
        <v>2758</v>
      </c>
      <c r="B737" s="39" t="s">
        <v>2868</v>
      </c>
      <c r="C737" s="0" t="n">
        <v>742.378875</v>
      </c>
      <c r="D737" s="0" t="str">
        <f aca="false">CONCATENATE(LEFT(A737,2), MID(A737,5,2))</f>
        <v>0761</v>
      </c>
    </row>
    <row r="738" customFormat="false" ht="15.8" hidden="false" customHeight="false" outlineLevel="0" collapsed="false">
      <c r="A738" s="39" t="s">
        <v>1978</v>
      </c>
      <c r="B738" s="39" t="s">
        <v>2869</v>
      </c>
      <c r="C738" s="0" t="n">
        <v>32191.7649500607</v>
      </c>
      <c r="D738" s="0" t="str">
        <f aca="false">CONCATENATE(LEFT(A738,2), MID(A738,5,2))</f>
        <v>0410</v>
      </c>
    </row>
    <row r="739" customFormat="false" ht="15.8" hidden="false" customHeight="false" outlineLevel="0" collapsed="false">
      <c r="A739" s="39" t="s">
        <v>2870</v>
      </c>
      <c r="B739" s="39" t="s">
        <v>2871</v>
      </c>
      <c r="C739" s="0" t="n">
        <v>9144</v>
      </c>
      <c r="D739" s="0" t="str">
        <f aca="false">CONCATENATE(LEFT(A739,2), MID(A739,5,2))</f>
        <v>0552</v>
      </c>
    </row>
    <row r="740" customFormat="false" ht="15.8" hidden="false" customHeight="false" outlineLevel="0" collapsed="false">
      <c r="A740" s="39" t="s">
        <v>2025</v>
      </c>
      <c r="B740" s="39" t="s">
        <v>2872</v>
      </c>
      <c r="C740" s="0" t="n">
        <v>6018.29953455985</v>
      </c>
      <c r="D740" s="0" t="str">
        <f aca="false">CONCATENATE(LEFT(A740,2), MID(A740,5,2))</f>
        <v>0319</v>
      </c>
    </row>
    <row r="741" customFormat="false" ht="15.8" hidden="false" customHeight="false" outlineLevel="0" collapsed="false">
      <c r="A741" s="39" t="s">
        <v>2488</v>
      </c>
      <c r="B741" s="39" t="s">
        <v>2873</v>
      </c>
      <c r="C741" s="0" t="n">
        <v>33832.0028285201</v>
      </c>
      <c r="D741" s="0" t="str">
        <f aca="false">CONCATENATE(LEFT(A741,2), MID(A741,5,2))</f>
        <v>0183</v>
      </c>
    </row>
    <row r="742" customFormat="false" ht="15.8" hidden="false" customHeight="false" outlineLevel="0" collapsed="false">
      <c r="A742" s="39" t="s">
        <v>2586</v>
      </c>
      <c r="B742" s="39" t="s">
        <v>2874</v>
      </c>
      <c r="C742" s="0" t="n">
        <v>1600.875</v>
      </c>
      <c r="D742" s="0" t="str">
        <f aca="false">CONCATENATE(LEFT(A742,2), MID(A742,5,2))</f>
        <v>0272</v>
      </c>
    </row>
    <row r="743" customFormat="false" ht="15.8" hidden="false" customHeight="false" outlineLevel="0" collapsed="false">
      <c r="A743" s="39" t="s">
        <v>1981</v>
      </c>
      <c r="B743" s="39" t="s">
        <v>2875</v>
      </c>
      <c r="C743" s="0" t="n">
        <v>10670.1468022636</v>
      </c>
      <c r="D743" s="0" t="str">
        <f aca="false">CONCATENATE(LEFT(A743,2), MID(A743,5,2))</f>
        <v>0309</v>
      </c>
    </row>
    <row r="744" customFormat="false" ht="15.8" hidden="false" customHeight="false" outlineLevel="0" collapsed="false">
      <c r="A744" s="39" t="s">
        <v>2548</v>
      </c>
      <c r="B744" s="39" t="s">
        <v>2876</v>
      </c>
      <c r="C744" s="0" t="n">
        <v>3466.81031424</v>
      </c>
      <c r="D744" s="0" t="str">
        <f aca="false">CONCATENATE(LEFT(A744,2), MID(A744,5,2))</f>
        <v>0406</v>
      </c>
    </row>
    <row r="745" customFormat="false" ht="15.8" hidden="false" customHeight="false" outlineLevel="0" collapsed="false">
      <c r="A745" s="39" t="s">
        <v>2510</v>
      </c>
      <c r="B745" s="39" t="s">
        <v>2877</v>
      </c>
      <c r="C745" s="0" t="n">
        <v>1828.8541848736</v>
      </c>
      <c r="D745" s="0" t="str">
        <f aca="false">CONCATENATE(LEFT(A745,2), MID(A745,5,2))</f>
        <v>0142</v>
      </c>
    </row>
    <row r="746" customFormat="false" ht="15.8" hidden="false" customHeight="false" outlineLevel="0" collapsed="false">
      <c r="A746" s="39" t="s">
        <v>2444</v>
      </c>
      <c r="B746" s="39" t="s">
        <v>2878</v>
      </c>
      <c r="C746" s="0" t="n">
        <v>1055.85</v>
      </c>
      <c r="D746" s="0" t="str">
        <f aca="false">CONCATENATE(LEFT(A746,2), MID(A746,5,2))</f>
        <v>0224</v>
      </c>
    </row>
    <row r="747" customFormat="false" ht="15.8" hidden="false" customHeight="false" outlineLevel="0" collapsed="false">
      <c r="A747" s="39" t="s">
        <v>2596</v>
      </c>
      <c r="B747" s="39" t="s">
        <v>2879</v>
      </c>
      <c r="C747" s="0" t="n">
        <v>1975.15212843726</v>
      </c>
      <c r="D747" s="0" t="str">
        <f aca="false">CONCATENATE(LEFT(A747,2), MID(A747,5,2))</f>
        <v>0860</v>
      </c>
    </row>
    <row r="748" customFormat="false" ht="15.8" hidden="false" customHeight="false" outlineLevel="0" collapsed="false">
      <c r="A748" s="39" t="s">
        <v>2703</v>
      </c>
      <c r="B748" s="39" t="s">
        <v>2880</v>
      </c>
      <c r="C748" s="0" t="n">
        <v>521.903744286601</v>
      </c>
      <c r="D748" s="0" t="str">
        <f aca="false">CONCATENATE(LEFT(A748,2), MID(A748,5,2))</f>
        <v>0718</v>
      </c>
    </row>
    <row r="749" customFormat="false" ht="15.8" hidden="false" customHeight="false" outlineLevel="0" collapsed="false">
      <c r="A749" s="39" t="s">
        <v>2739</v>
      </c>
      <c r="B749" s="39" t="s">
        <v>2881</v>
      </c>
      <c r="C749" s="0" t="n">
        <v>16302.6980788</v>
      </c>
      <c r="D749" s="0" t="str">
        <f aca="false">CONCATENATE(LEFT(A749,2), MID(A749,5,2))</f>
        <v>0732</v>
      </c>
    </row>
    <row r="750" customFormat="false" ht="15.8" hidden="false" customHeight="false" outlineLevel="0" collapsed="false">
      <c r="A750" s="39" t="s">
        <v>2882</v>
      </c>
      <c r="B750" s="39" t="s">
        <v>2883</v>
      </c>
      <c r="C750" s="0" t="n">
        <v>290.94</v>
      </c>
      <c r="D750" s="0" t="str">
        <f aca="false">CONCATENATE(LEFT(A750,2), MID(A750,5,2))</f>
        <v>0782</v>
      </c>
    </row>
    <row r="751" customFormat="false" ht="15.8" hidden="false" customHeight="false" outlineLevel="0" collapsed="false">
      <c r="A751" s="39" t="s">
        <v>2778</v>
      </c>
      <c r="B751" s="39" t="s">
        <v>2884</v>
      </c>
      <c r="C751" s="0" t="n">
        <v>430.29</v>
      </c>
      <c r="D751" s="0" t="str">
        <f aca="false">CONCATENATE(LEFT(A751,2), MID(A751,5,2))</f>
        <v>0791</v>
      </c>
    </row>
    <row r="752" customFormat="false" ht="15.8" hidden="false" customHeight="false" outlineLevel="0" collapsed="false">
      <c r="A752" s="39" t="s">
        <v>2579</v>
      </c>
      <c r="B752" s="39" t="s">
        <v>2885</v>
      </c>
      <c r="C752" s="0" t="n">
        <v>2007.5</v>
      </c>
      <c r="D752" s="0" t="str">
        <f aca="false">CONCATENATE(LEFT(A752,2), MID(A752,5,2))</f>
        <v>0590</v>
      </c>
    </row>
    <row r="753" customFormat="false" ht="15.8" hidden="false" customHeight="false" outlineLevel="0" collapsed="false">
      <c r="A753" s="39" t="s">
        <v>2112</v>
      </c>
      <c r="B753" s="39" t="s">
        <v>2886</v>
      </c>
      <c r="C753" s="0" t="n">
        <v>26615.85</v>
      </c>
      <c r="D753" s="0" t="str">
        <f aca="false">CONCATENATE(LEFT(A753,2), MID(A753,5,2))</f>
        <v>0237</v>
      </c>
    </row>
    <row r="754" customFormat="false" ht="15.8" hidden="false" customHeight="false" outlineLevel="0" collapsed="false">
      <c r="A754" s="39" t="s">
        <v>2475</v>
      </c>
      <c r="B754" s="39" t="s">
        <v>2887</v>
      </c>
      <c r="C754" s="0" t="n">
        <v>174</v>
      </c>
      <c r="D754" s="0" t="str">
        <f aca="false">CONCATENATE(LEFT(A754,2), MID(A754,5,2))</f>
        <v>0258</v>
      </c>
    </row>
    <row r="755" customFormat="false" ht="15.8" hidden="false" customHeight="false" outlineLevel="0" collapsed="false">
      <c r="A755" s="39" t="s">
        <v>2430</v>
      </c>
      <c r="B755" s="39" t="s">
        <v>2888</v>
      </c>
      <c r="C755" s="0" t="n">
        <v>9051.12811122</v>
      </c>
      <c r="D755" s="0" t="str">
        <f aca="false">CONCATENATE(LEFT(A755,2), MID(A755,5,2))</f>
        <v>0614</v>
      </c>
    </row>
    <row r="756" customFormat="false" ht="15.8" hidden="false" customHeight="false" outlineLevel="0" collapsed="false">
      <c r="A756" s="39" t="s">
        <v>2889</v>
      </c>
      <c r="B756" s="39" t="s">
        <v>2890</v>
      </c>
      <c r="C756" s="0" t="n">
        <v>218.883733525714</v>
      </c>
      <c r="D756" s="0" t="str">
        <f aca="false">CONCATENATE(LEFT(A756,2), MID(A756,5,2))</f>
        <v>0513</v>
      </c>
    </row>
    <row r="757" customFormat="false" ht="15.8" hidden="false" customHeight="false" outlineLevel="0" collapsed="false">
      <c r="A757" s="39" t="s">
        <v>2889</v>
      </c>
      <c r="B757" s="39" t="s">
        <v>2891</v>
      </c>
      <c r="C757" s="0" t="n">
        <v>197.6843068</v>
      </c>
      <c r="D757" s="0" t="str">
        <f aca="false">CONCATENATE(LEFT(A757,2), MID(A757,5,2))</f>
        <v>0513</v>
      </c>
    </row>
    <row r="758" customFormat="false" ht="15.8" hidden="false" customHeight="false" outlineLevel="0" collapsed="false">
      <c r="A758" s="39" t="s">
        <v>2510</v>
      </c>
      <c r="B758" s="39" t="s">
        <v>2892</v>
      </c>
      <c r="C758" s="0" t="n">
        <v>441.39321102602</v>
      </c>
      <c r="D758" s="0" t="str">
        <f aca="false">CONCATENATE(LEFT(A758,2), MID(A758,5,2))</f>
        <v>0142</v>
      </c>
    </row>
    <row r="759" customFormat="false" ht="15.8" hidden="false" customHeight="false" outlineLevel="0" collapsed="false">
      <c r="A759" s="39" t="s">
        <v>2159</v>
      </c>
      <c r="B759" s="39" t="s">
        <v>2893</v>
      </c>
      <c r="C759" s="0" t="n">
        <v>462.840775089736</v>
      </c>
      <c r="D759" s="0" t="str">
        <f aca="false">CONCATENATE(LEFT(A759,2), MID(A759,5,2))</f>
        <v>0144</v>
      </c>
    </row>
    <row r="760" customFormat="false" ht="15.8" hidden="false" customHeight="false" outlineLevel="0" collapsed="false">
      <c r="A760" s="39" t="s">
        <v>2605</v>
      </c>
      <c r="B760" s="39" t="s">
        <v>2894</v>
      </c>
      <c r="C760" s="0" t="n">
        <v>11698.5285445338</v>
      </c>
      <c r="D760" s="0" t="str">
        <f aca="false">CONCATENATE(LEFT(A760,2), MID(A760,5,2))</f>
        <v>0860</v>
      </c>
    </row>
    <row r="761" customFormat="false" ht="15.8" hidden="false" customHeight="false" outlineLevel="0" collapsed="false">
      <c r="A761" s="39" t="s">
        <v>2845</v>
      </c>
      <c r="B761" s="39" t="s">
        <v>2895</v>
      </c>
      <c r="C761" s="0" t="n">
        <v>446.7875</v>
      </c>
      <c r="D761" s="0" t="str">
        <f aca="false">CONCATENATE(LEFT(A761,2), MID(A761,5,2))</f>
        <v>0782</v>
      </c>
    </row>
    <row r="762" customFormat="false" ht="15.8" hidden="false" customHeight="false" outlineLevel="0" collapsed="false">
      <c r="A762" s="39" t="s">
        <v>2730</v>
      </c>
      <c r="B762" s="39" t="s">
        <v>2896</v>
      </c>
      <c r="C762" s="0" t="n">
        <v>1538.79375</v>
      </c>
      <c r="D762" s="0" t="str">
        <f aca="false">CONCATENATE(LEFT(A762,2), MID(A762,5,2))</f>
        <v>0733</v>
      </c>
    </row>
    <row r="763" customFormat="false" ht="15.8" hidden="false" customHeight="false" outlineLevel="0" collapsed="false">
      <c r="A763" s="39" t="s">
        <v>2712</v>
      </c>
      <c r="B763" s="39" t="s">
        <v>2897</v>
      </c>
      <c r="C763" s="0" t="n">
        <v>1192.925</v>
      </c>
      <c r="D763" s="0" t="str">
        <f aca="false">CONCATENATE(LEFT(A763,2), MID(A763,5,2))</f>
        <v>0791</v>
      </c>
    </row>
    <row r="764" customFormat="false" ht="15.8" hidden="false" customHeight="false" outlineLevel="0" collapsed="false">
      <c r="A764" s="39" t="s">
        <v>2385</v>
      </c>
      <c r="B764" s="39" t="s">
        <v>2898</v>
      </c>
      <c r="C764" s="0" t="n">
        <v>19624.0954482086</v>
      </c>
      <c r="D764" s="0" t="str">
        <f aca="false">CONCATENATE(LEFT(A764,2), MID(A764,5,2))</f>
        <v>0184</v>
      </c>
    </row>
    <row r="765" customFormat="false" ht="15.8" hidden="false" customHeight="false" outlineLevel="0" collapsed="false">
      <c r="A765" s="39" t="s">
        <v>2213</v>
      </c>
      <c r="B765" s="39" t="s">
        <v>2899</v>
      </c>
      <c r="C765" s="0" t="n">
        <v>231.01717031239</v>
      </c>
      <c r="D765" s="0" t="str">
        <f aca="false">CONCATENATE(LEFT(A765,2), MID(A765,5,2))</f>
        <v>0446</v>
      </c>
    </row>
    <row r="766" customFormat="false" ht="15.8" hidden="false" customHeight="false" outlineLevel="0" collapsed="false">
      <c r="A766" s="39" t="s">
        <v>1965</v>
      </c>
      <c r="B766" s="39" t="s">
        <v>2900</v>
      </c>
      <c r="C766" s="0" t="n">
        <v>3827.65096394461</v>
      </c>
      <c r="D766" s="0" t="str">
        <f aca="false">CONCATENATE(LEFT(A766,2), MID(A766,5,2))</f>
        <v>0607</v>
      </c>
    </row>
    <row r="767" customFormat="false" ht="15.8" hidden="false" customHeight="false" outlineLevel="0" collapsed="false">
      <c r="A767" s="39" t="s">
        <v>2901</v>
      </c>
      <c r="B767" s="39" t="s">
        <v>2902</v>
      </c>
      <c r="C767" s="0" t="n">
        <v>11740.2098989119</v>
      </c>
      <c r="D767" s="0" t="str">
        <f aca="false">CONCATENATE(LEFT(A767,2), MID(A767,5,2))</f>
        <v>0185</v>
      </c>
    </row>
    <row r="768" customFormat="false" ht="15.8" hidden="false" customHeight="false" outlineLevel="0" collapsed="false">
      <c r="A768" s="39" t="s">
        <v>2903</v>
      </c>
      <c r="B768" s="39" t="s">
        <v>2904</v>
      </c>
      <c r="C768" s="0" t="n">
        <v>315</v>
      </c>
      <c r="D768" s="0" t="str">
        <f aca="false">CONCATENATE(LEFT(A768,2), MID(A768,5,2))</f>
        <v>0230</v>
      </c>
    </row>
    <row r="769" customFormat="false" ht="15.8" hidden="false" customHeight="false" outlineLevel="0" collapsed="false">
      <c r="A769" s="39" t="s">
        <v>2791</v>
      </c>
      <c r="B769" s="39" t="s">
        <v>2905</v>
      </c>
      <c r="C769" s="0" t="n">
        <v>171.050263875</v>
      </c>
      <c r="D769" s="0" t="str">
        <f aca="false">CONCATENATE(LEFT(A769,2), MID(A769,5,2))</f>
        <v>0743</v>
      </c>
    </row>
    <row r="770" customFormat="false" ht="15.8" hidden="false" customHeight="false" outlineLevel="0" collapsed="false">
      <c r="A770" s="39" t="s">
        <v>2299</v>
      </c>
      <c r="B770" s="39" t="s">
        <v>2906</v>
      </c>
      <c r="C770" s="0" t="n">
        <v>1053.75</v>
      </c>
      <c r="D770" s="0" t="str">
        <f aca="false">CONCATENATE(LEFT(A770,2), MID(A770,5,2))</f>
        <v>0268</v>
      </c>
    </row>
    <row r="771" customFormat="false" ht="15.8" hidden="false" customHeight="false" outlineLevel="0" collapsed="false">
      <c r="A771" s="39" t="s">
        <v>2351</v>
      </c>
      <c r="B771" s="39" t="s">
        <v>2907</v>
      </c>
      <c r="C771" s="0" t="n">
        <v>1537.5</v>
      </c>
      <c r="D771" s="0" t="str">
        <f aca="false">CONCATENATE(LEFT(A771,2), MID(A771,5,2))</f>
        <v>0279</v>
      </c>
    </row>
    <row r="772" customFormat="false" ht="15.8" hidden="false" customHeight="false" outlineLevel="0" collapsed="false">
      <c r="A772" s="39" t="s">
        <v>1919</v>
      </c>
      <c r="B772" s="39" t="s">
        <v>2908</v>
      </c>
      <c r="C772" s="0" t="n">
        <v>3219.16142441619</v>
      </c>
      <c r="D772" s="0" t="str">
        <f aca="false">CONCATENATE(LEFT(A772,2), MID(A772,5,2))</f>
        <v>0601</v>
      </c>
    </row>
    <row r="773" customFormat="false" ht="15.8" hidden="false" customHeight="false" outlineLevel="0" collapsed="false">
      <c r="A773" s="39" t="s">
        <v>2909</v>
      </c>
      <c r="B773" s="39" t="s">
        <v>2910</v>
      </c>
      <c r="C773" s="0" t="n">
        <v>2184</v>
      </c>
      <c r="D773" s="0" t="str">
        <f aca="false">CONCATENATE(LEFT(A773,2), MID(A773,5,2))</f>
        <v>0240</v>
      </c>
    </row>
    <row r="774" customFormat="false" ht="15.8" hidden="false" customHeight="false" outlineLevel="0" collapsed="false">
      <c r="A774" s="39" t="s">
        <v>2114</v>
      </c>
      <c r="B774" s="39" t="s">
        <v>2911</v>
      </c>
      <c r="C774" s="0" t="n">
        <v>8737.5</v>
      </c>
      <c r="D774" s="0" t="str">
        <f aca="false">CONCATENATE(LEFT(A774,2), MID(A774,5,2))</f>
        <v>0238</v>
      </c>
    </row>
    <row r="775" customFormat="false" ht="15.8" hidden="false" customHeight="false" outlineLevel="0" collapsed="false">
      <c r="A775" s="39" t="s">
        <v>2840</v>
      </c>
      <c r="B775" s="39" t="s">
        <v>2912</v>
      </c>
      <c r="C775" s="0" t="n">
        <v>3102.985169172</v>
      </c>
      <c r="D775" s="0" t="str">
        <f aca="false">CONCATENATE(LEFT(A775,2), MID(A775,5,2))</f>
        <v>0743</v>
      </c>
    </row>
    <row r="776" customFormat="false" ht="15.8" hidden="false" customHeight="false" outlineLevel="0" collapsed="false">
      <c r="A776" s="39" t="s">
        <v>2730</v>
      </c>
      <c r="B776" s="39" t="s">
        <v>2913</v>
      </c>
      <c r="C776" s="0" t="n">
        <v>4394.527</v>
      </c>
      <c r="D776" s="0" t="str">
        <f aca="false">CONCATENATE(LEFT(A776,2), MID(A776,5,2))</f>
        <v>0733</v>
      </c>
    </row>
    <row r="777" customFormat="false" ht="15.8" hidden="false" customHeight="false" outlineLevel="0" collapsed="false">
      <c r="A777" s="39" t="s">
        <v>2705</v>
      </c>
      <c r="B777" s="39" t="s">
        <v>2914</v>
      </c>
      <c r="C777" s="0" t="n">
        <v>25603.817056</v>
      </c>
      <c r="D777" s="0" t="str">
        <f aca="false">CONCATENATE(LEFT(A777,2), MID(A777,5,2))</f>
        <v>0732</v>
      </c>
    </row>
    <row r="778" customFormat="false" ht="15.8" hidden="false" customHeight="false" outlineLevel="0" collapsed="false">
      <c r="A778" s="39" t="s">
        <v>2721</v>
      </c>
      <c r="B778" s="39" t="s">
        <v>2915</v>
      </c>
      <c r="C778" s="0" t="n">
        <v>1869.14803175</v>
      </c>
      <c r="D778" s="0" t="str">
        <f aca="false">CONCATENATE(LEFT(A778,2), MID(A778,5,2))</f>
        <v>0759</v>
      </c>
    </row>
    <row r="779" customFormat="false" ht="15.8" hidden="false" customHeight="false" outlineLevel="0" collapsed="false">
      <c r="A779" s="39" t="s">
        <v>2730</v>
      </c>
      <c r="B779" s="39" t="s">
        <v>2916</v>
      </c>
      <c r="C779" s="0" t="n">
        <v>382.811</v>
      </c>
      <c r="D779" s="0" t="str">
        <f aca="false">CONCATENATE(LEFT(A779,2), MID(A779,5,2))</f>
        <v>0733</v>
      </c>
    </row>
    <row r="780" customFormat="false" ht="15.8" hidden="false" customHeight="false" outlineLevel="0" collapsed="false">
      <c r="A780" s="39" t="s">
        <v>2679</v>
      </c>
      <c r="B780" s="39" t="s">
        <v>2917</v>
      </c>
      <c r="C780" s="0" t="n">
        <v>4759.56</v>
      </c>
      <c r="D780" s="0" t="str">
        <f aca="false">CONCATENATE(LEFT(A780,2), MID(A780,5,2))</f>
        <v>0733</v>
      </c>
    </row>
    <row r="781" customFormat="false" ht="15.8" hidden="false" customHeight="false" outlineLevel="0" collapsed="false">
      <c r="A781" s="39" t="s">
        <v>2475</v>
      </c>
      <c r="B781" s="39" t="s">
        <v>2918</v>
      </c>
      <c r="C781" s="0" t="n">
        <v>182.477777777777</v>
      </c>
      <c r="D781" s="0" t="str">
        <f aca="false">CONCATENATE(LEFT(A781,2), MID(A781,5,2))</f>
        <v>0258</v>
      </c>
    </row>
    <row r="782" customFormat="false" ht="15.8" hidden="false" customHeight="false" outlineLevel="0" collapsed="false">
      <c r="A782" s="39" t="s">
        <v>2559</v>
      </c>
      <c r="B782" s="39" t="s">
        <v>2919</v>
      </c>
      <c r="C782" s="0" t="n">
        <v>6058.16702832937</v>
      </c>
      <c r="D782" s="0" t="str">
        <f aca="false">CONCATENATE(LEFT(A782,2), MID(A782,5,2))</f>
        <v>0184</v>
      </c>
    </row>
    <row r="783" customFormat="false" ht="15.8" hidden="false" customHeight="false" outlineLevel="0" collapsed="false">
      <c r="A783" s="39" t="s">
        <v>2826</v>
      </c>
      <c r="B783" s="39" t="s">
        <v>2920</v>
      </c>
      <c r="C783" s="0" t="n">
        <v>1515.62905</v>
      </c>
      <c r="D783" s="0" t="str">
        <f aca="false">CONCATENATE(LEFT(A783,2), MID(A783,5,2))</f>
        <v>0782</v>
      </c>
    </row>
    <row r="784" customFormat="false" ht="15.8" hidden="false" customHeight="false" outlineLevel="0" collapsed="false">
      <c r="A784" s="39" t="s">
        <v>2730</v>
      </c>
      <c r="B784" s="39" t="s">
        <v>2921</v>
      </c>
      <c r="C784" s="0" t="n">
        <v>1690.1664</v>
      </c>
      <c r="D784" s="0" t="str">
        <f aca="false">CONCATENATE(LEFT(A784,2), MID(A784,5,2))</f>
        <v>0733</v>
      </c>
    </row>
    <row r="785" customFormat="false" ht="15.8" hidden="false" customHeight="false" outlineLevel="0" collapsed="false">
      <c r="A785" s="39" t="s">
        <v>2922</v>
      </c>
      <c r="B785" s="39" t="s">
        <v>2923</v>
      </c>
      <c r="C785" s="0" t="n">
        <v>4435.5</v>
      </c>
      <c r="D785" s="0" t="str">
        <f aca="false">CONCATENATE(LEFT(A785,2), MID(A785,5,2))</f>
        <v>0225</v>
      </c>
    </row>
    <row r="786" customFormat="false" ht="15.8" hidden="false" customHeight="false" outlineLevel="0" collapsed="false">
      <c r="A786" s="39" t="s">
        <v>2391</v>
      </c>
      <c r="B786" s="39" t="s">
        <v>2924</v>
      </c>
      <c r="C786" s="0" t="n">
        <v>5602.32242188951</v>
      </c>
      <c r="D786" s="0" t="str">
        <f aca="false">CONCATENATE(LEFT(A786,2), MID(A786,5,2))</f>
        <v>0183</v>
      </c>
    </row>
    <row r="787" customFormat="false" ht="15.8" hidden="false" customHeight="false" outlineLevel="0" collapsed="false">
      <c r="A787" s="39" t="s">
        <v>2889</v>
      </c>
      <c r="B787" s="39" t="s">
        <v>2925</v>
      </c>
      <c r="C787" s="0" t="n">
        <v>3702.315693</v>
      </c>
      <c r="D787" s="0" t="str">
        <f aca="false">CONCATENATE(LEFT(A787,2), MID(A787,5,2))</f>
        <v>0513</v>
      </c>
    </row>
    <row r="788" customFormat="false" ht="15.8" hidden="false" customHeight="false" outlineLevel="0" collapsed="false">
      <c r="A788" s="39" t="s">
        <v>2215</v>
      </c>
      <c r="B788" s="39" t="s">
        <v>2926</v>
      </c>
      <c r="C788" s="0" t="n">
        <v>1614.54356124007</v>
      </c>
      <c r="D788" s="0" t="str">
        <f aca="false">CONCATENATE(LEFT(A788,2), MID(A788,5,2))</f>
        <v>0448</v>
      </c>
    </row>
    <row r="789" customFormat="false" ht="15.8" hidden="false" customHeight="false" outlineLevel="0" collapsed="false">
      <c r="A789" s="39" t="s">
        <v>2927</v>
      </c>
      <c r="B789" s="39" t="s">
        <v>2928</v>
      </c>
      <c r="C789" s="0" t="n">
        <v>804.320934573</v>
      </c>
      <c r="D789" s="0" t="str">
        <f aca="false">CONCATENATE(LEFT(A789,2), MID(A789,5,2))</f>
        <v>0184</v>
      </c>
    </row>
    <row r="790" customFormat="false" ht="15.8" hidden="false" customHeight="false" outlineLevel="0" collapsed="false">
      <c r="A790" s="39" t="s">
        <v>2929</v>
      </c>
      <c r="B790" s="39" t="s">
        <v>2930</v>
      </c>
      <c r="C790" s="0" t="n">
        <v>482.748350935168</v>
      </c>
      <c r="D790" s="0" t="str">
        <f aca="false">CONCATENATE(LEFT(A790,2), MID(A790,5,2))</f>
        <v>0589</v>
      </c>
    </row>
    <row r="791" customFormat="false" ht="15.8" hidden="false" customHeight="false" outlineLevel="0" collapsed="false">
      <c r="A791" s="39" t="s">
        <v>2931</v>
      </c>
      <c r="B791" s="39" t="s">
        <v>2932</v>
      </c>
      <c r="C791" s="0" t="n">
        <v>174.15</v>
      </c>
      <c r="D791" s="0" t="str">
        <f aca="false">CONCATENATE(LEFT(A791,2), MID(A791,5,2))</f>
        <v>0552</v>
      </c>
    </row>
    <row r="792" customFormat="false" ht="15.8" hidden="false" customHeight="false" outlineLevel="0" collapsed="false">
      <c r="A792" s="39" t="s">
        <v>2567</v>
      </c>
      <c r="B792" s="39" t="s">
        <v>2933</v>
      </c>
      <c r="C792" s="0" t="n">
        <v>4558.37461979625</v>
      </c>
      <c r="D792" s="0" t="str">
        <f aca="false">CONCATENATE(LEFT(A792,2), MID(A792,5,2))</f>
        <v>0328</v>
      </c>
    </row>
    <row r="793" customFormat="false" ht="15.8" hidden="false" customHeight="false" outlineLevel="0" collapsed="false">
      <c r="A793" s="39" t="s">
        <v>2391</v>
      </c>
      <c r="B793" s="39" t="s">
        <v>2934</v>
      </c>
      <c r="C793" s="0" t="n">
        <v>9057.05159003707</v>
      </c>
      <c r="D793" s="0" t="str">
        <f aca="false">CONCATENATE(LEFT(A793,2), MID(A793,5,2))</f>
        <v>0183</v>
      </c>
    </row>
    <row r="794" customFormat="false" ht="15.8" hidden="false" customHeight="false" outlineLevel="0" collapsed="false">
      <c r="A794" s="39" t="s">
        <v>2882</v>
      </c>
      <c r="B794" s="39" t="s">
        <v>2935</v>
      </c>
      <c r="C794" s="0" t="n">
        <v>795.015</v>
      </c>
      <c r="D794" s="0" t="str">
        <f aca="false">CONCATENATE(LEFT(A794,2), MID(A794,5,2))</f>
        <v>0782</v>
      </c>
    </row>
    <row r="795" customFormat="false" ht="15.8" hidden="false" customHeight="false" outlineLevel="0" collapsed="false">
      <c r="A795" s="39" t="s">
        <v>2847</v>
      </c>
      <c r="B795" s="39" t="s">
        <v>2936</v>
      </c>
      <c r="C795" s="0" t="n">
        <v>4228.614612</v>
      </c>
      <c r="D795" s="0" t="str">
        <f aca="false">CONCATENATE(LEFT(A795,2), MID(A795,5,2))</f>
        <v>0759</v>
      </c>
    </row>
    <row r="796" customFormat="false" ht="15.8" hidden="false" customHeight="false" outlineLevel="0" collapsed="false">
      <c r="A796" s="39" t="s">
        <v>1921</v>
      </c>
      <c r="B796" s="39" t="s">
        <v>2937</v>
      </c>
      <c r="C796" s="0" t="n">
        <v>23212.86078145</v>
      </c>
      <c r="D796" s="0" t="str">
        <f aca="false">CONCATENATE(LEFT(A796,2), MID(A796,5,2))</f>
        <v>0601</v>
      </c>
    </row>
    <row r="797" customFormat="false" ht="15.8" hidden="false" customHeight="false" outlineLevel="0" collapsed="false">
      <c r="A797" s="39" t="s">
        <v>2938</v>
      </c>
      <c r="B797" s="39" t="s">
        <v>2939</v>
      </c>
      <c r="C797" s="0" t="n">
        <v>419.53064516129</v>
      </c>
      <c r="D797" s="0" t="str">
        <f aca="false">CONCATENATE(LEFT(A797,2), MID(A797,5,2))</f>
        <v>0253</v>
      </c>
    </row>
    <row r="798" customFormat="false" ht="15.8" hidden="false" customHeight="false" outlineLevel="0" collapsed="false">
      <c r="A798" s="39" t="s">
        <v>2903</v>
      </c>
      <c r="B798" s="39" t="s">
        <v>2940</v>
      </c>
      <c r="C798" s="0" t="n">
        <v>105</v>
      </c>
      <c r="D798" s="0" t="str">
        <f aca="false">CONCATENATE(LEFT(A798,2), MID(A798,5,2))</f>
        <v>0230</v>
      </c>
    </row>
    <row r="799" customFormat="false" ht="15.8" hidden="false" customHeight="false" outlineLevel="0" collapsed="false">
      <c r="A799" s="39" t="s">
        <v>2442</v>
      </c>
      <c r="B799" s="39" t="s">
        <v>2941</v>
      </c>
      <c r="C799" s="0" t="n">
        <v>375</v>
      </c>
      <c r="D799" s="0" t="str">
        <f aca="false">CONCATENATE(LEFT(A799,2), MID(A799,5,2))</f>
        <v>0231</v>
      </c>
    </row>
    <row r="800" customFormat="false" ht="15.8" hidden="false" customHeight="false" outlineLevel="0" collapsed="false">
      <c r="A800" s="39" t="s">
        <v>2770</v>
      </c>
      <c r="B800" s="39" t="s">
        <v>2942</v>
      </c>
      <c r="C800" s="0" t="n">
        <v>226.544</v>
      </c>
      <c r="D800" s="0" t="str">
        <f aca="false">CONCATENATE(LEFT(A800,2), MID(A800,5,2))</f>
        <v>0781</v>
      </c>
    </row>
    <row r="801" customFormat="false" ht="15.8" hidden="false" customHeight="false" outlineLevel="0" collapsed="false">
      <c r="A801" s="39" t="s">
        <v>2679</v>
      </c>
      <c r="B801" s="39" t="s">
        <v>2943</v>
      </c>
      <c r="C801" s="0" t="n">
        <v>7463.77775</v>
      </c>
      <c r="D801" s="0" t="str">
        <f aca="false">CONCATENATE(LEFT(A801,2), MID(A801,5,2))</f>
        <v>0733</v>
      </c>
    </row>
    <row r="802" customFormat="false" ht="15.8" hidden="false" customHeight="false" outlineLevel="0" collapsed="false">
      <c r="A802" s="39" t="s">
        <v>2761</v>
      </c>
      <c r="B802" s="39" t="s">
        <v>2944</v>
      </c>
      <c r="C802" s="0" t="n">
        <v>3894.73825</v>
      </c>
      <c r="D802" s="0" t="str">
        <f aca="false">CONCATENATE(LEFT(A802,2), MID(A802,5,2))</f>
        <v>0733</v>
      </c>
    </row>
    <row r="803" customFormat="false" ht="15.8" hidden="false" customHeight="false" outlineLevel="0" collapsed="false">
      <c r="A803" s="39" t="s">
        <v>2730</v>
      </c>
      <c r="B803" s="39" t="s">
        <v>2945</v>
      </c>
      <c r="C803" s="0" t="n">
        <v>7807.527</v>
      </c>
      <c r="D803" s="0" t="str">
        <f aca="false">CONCATENATE(LEFT(A803,2), MID(A803,5,2))</f>
        <v>0733</v>
      </c>
    </row>
    <row r="804" customFormat="false" ht="15.8" hidden="false" customHeight="false" outlineLevel="0" collapsed="false">
      <c r="A804" s="39" t="s">
        <v>2482</v>
      </c>
      <c r="B804" s="39" t="s">
        <v>2946</v>
      </c>
      <c r="C804" s="0" t="n">
        <v>12495.8121980198</v>
      </c>
      <c r="D804" s="0" t="str">
        <f aca="false">CONCATENATE(LEFT(A804,2), MID(A804,5,2))</f>
        <v>0486</v>
      </c>
    </row>
    <row r="805" customFormat="false" ht="15.8" hidden="false" customHeight="false" outlineLevel="0" collapsed="false">
      <c r="A805" s="39" t="s">
        <v>2947</v>
      </c>
      <c r="B805" s="39" t="s">
        <v>2948</v>
      </c>
      <c r="C805" s="0" t="n">
        <v>1195.68009494589</v>
      </c>
      <c r="D805" s="0" t="str">
        <f aca="false">CONCATENATE(LEFT(A805,2), MID(A805,5,2))</f>
        <v>0860</v>
      </c>
    </row>
    <row r="806" customFormat="false" ht="15.8" hidden="false" customHeight="false" outlineLevel="0" collapsed="false">
      <c r="A806" s="39" t="s">
        <v>2703</v>
      </c>
      <c r="B806" s="39" t="s">
        <v>2949</v>
      </c>
      <c r="C806" s="0" t="n">
        <v>259.730420573782</v>
      </c>
      <c r="D806" s="0" t="str">
        <f aca="false">CONCATENATE(LEFT(A806,2), MID(A806,5,2))</f>
        <v>0718</v>
      </c>
    </row>
    <row r="807" customFormat="false" ht="15.8" hidden="false" customHeight="false" outlineLevel="0" collapsed="false">
      <c r="A807" s="39" t="s">
        <v>2950</v>
      </c>
      <c r="B807" s="39" t="s">
        <v>2951</v>
      </c>
      <c r="C807" s="0" t="n">
        <v>644.67</v>
      </c>
      <c r="D807" s="0" t="str">
        <f aca="false">CONCATENATE(LEFT(A807,2), MID(A807,5,2))</f>
        <v>0761</v>
      </c>
    </row>
    <row r="808" customFormat="false" ht="15.8" hidden="false" customHeight="false" outlineLevel="0" collapsed="false">
      <c r="A808" s="39" t="s">
        <v>2679</v>
      </c>
      <c r="B808" s="39" t="s">
        <v>2952</v>
      </c>
      <c r="C808" s="0" t="n">
        <v>475.02</v>
      </c>
      <c r="D808" s="0" t="str">
        <f aca="false">CONCATENATE(LEFT(A808,2), MID(A808,5,2))</f>
        <v>0733</v>
      </c>
    </row>
    <row r="809" customFormat="false" ht="15.8" hidden="false" customHeight="false" outlineLevel="0" collapsed="false">
      <c r="A809" s="39" t="s">
        <v>2174</v>
      </c>
      <c r="B809" s="39" t="s">
        <v>2953</v>
      </c>
      <c r="C809" s="0" t="n">
        <v>452.25554506568</v>
      </c>
      <c r="D809" s="0" t="str">
        <f aca="false">CONCATENATE(LEFT(A809,2), MID(A809,5,2))</f>
        <v>0144</v>
      </c>
    </row>
    <row r="810" customFormat="false" ht="15.8" hidden="false" customHeight="false" outlineLevel="0" collapsed="false">
      <c r="A810" s="39" t="s">
        <v>2954</v>
      </c>
      <c r="B810" s="39" t="s">
        <v>2955</v>
      </c>
      <c r="C810" s="0" t="n">
        <v>1500</v>
      </c>
      <c r="D810" s="0" t="str">
        <f aca="false">CONCATENATE(LEFT(A810,2), MID(A810,5,2))</f>
        <v>0312</v>
      </c>
    </row>
    <row r="811" customFormat="false" ht="15.8" hidden="false" customHeight="false" outlineLevel="0" collapsed="false">
      <c r="A811" s="39" t="s">
        <v>2922</v>
      </c>
      <c r="B811" s="39" t="s">
        <v>2956</v>
      </c>
      <c r="C811" s="0" t="n">
        <v>739.25</v>
      </c>
      <c r="D811" s="0" t="str">
        <f aca="false">CONCATENATE(LEFT(A811,2), MID(A811,5,2))</f>
        <v>0225</v>
      </c>
    </row>
    <row r="812" customFormat="false" ht="15.8" hidden="false" customHeight="false" outlineLevel="0" collapsed="false">
      <c r="A812" s="39" t="s">
        <v>2957</v>
      </c>
      <c r="B812" s="39" t="s">
        <v>2958</v>
      </c>
      <c r="C812" s="0" t="n">
        <v>20185.9603602475</v>
      </c>
      <c r="D812" s="0" t="str">
        <f aca="false">CONCATENATE(LEFT(A812,2), MID(A812,5,2))</f>
        <v>0319</v>
      </c>
    </row>
    <row r="813" customFormat="false" ht="15.8" hidden="false" customHeight="false" outlineLevel="0" collapsed="false">
      <c r="A813" s="39" t="s">
        <v>2749</v>
      </c>
      <c r="B813" s="39" t="s">
        <v>2959</v>
      </c>
      <c r="C813" s="0" t="n">
        <v>5916.62043996</v>
      </c>
      <c r="D813" s="0" t="str">
        <f aca="false">CONCATENATE(LEFT(A813,2), MID(A813,5,2))</f>
        <v>0759</v>
      </c>
    </row>
    <row r="814" customFormat="false" ht="15.8" hidden="false" customHeight="false" outlineLevel="0" collapsed="false">
      <c r="A814" s="39" t="s">
        <v>2707</v>
      </c>
      <c r="B814" s="39" t="s">
        <v>2960</v>
      </c>
      <c r="C814" s="0" t="n">
        <v>1280.695</v>
      </c>
      <c r="D814" s="0" t="str">
        <f aca="false">CONCATENATE(LEFT(A814,2), MID(A814,5,2))</f>
        <v>0733</v>
      </c>
    </row>
    <row r="815" customFormat="false" ht="15.8" hidden="false" customHeight="false" outlineLevel="0" collapsed="false">
      <c r="A815" s="39" t="s">
        <v>2761</v>
      </c>
      <c r="B815" s="39" t="s">
        <v>2961</v>
      </c>
      <c r="C815" s="0" t="n">
        <v>471.51</v>
      </c>
      <c r="D815" s="0" t="str">
        <f aca="false">CONCATENATE(LEFT(A815,2), MID(A815,5,2))</f>
        <v>0733</v>
      </c>
    </row>
    <row r="816" customFormat="false" ht="15.8" hidden="false" customHeight="false" outlineLevel="0" collapsed="false">
      <c r="A816" s="39" t="s">
        <v>2548</v>
      </c>
      <c r="B816" s="39" t="s">
        <v>2962</v>
      </c>
      <c r="C816" s="0" t="n">
        <v>1136.156270622</v>
      </c>
      <c r="D816" s="0" t="str">
        <f aca="false">CONCATENATE(LEFT(A816,2), MID(A816,5,2))</f>
        <v>0406</v>
      </c>
    </row>
    <row r="817" customFormat="false" ht="15.8" hidden="false" customHeight="false" outlineLevel="0" collapsed="false">
      <c r="A817" s="39" t="s">
        <v>2758</v>
      </c>
      <c r="B817" s="39" t="s">
        <v>2963</v>
      </c>
      <c r="C817" s="0" t="n">
        <v>1006.145</v>
      </c>
      <c r="D817" s="0" t="str">
        <f aca="false">CONCATENATE(LEFT(A817,2), MID(A817,5,2))</f>
        <v>0761</v>
      </c>
    </row>
    <row r="818" customFormat="false" ht="15.8" hidden="false" customHeight="false" outlineLevel="0" collapsed="false">
      <c r="A818" s="39" t="s">
        <v>2567</v>
      </c>
      <c r="B818" s="39" t="s">
        <v>2964</v>
      </c>
      <c r="C818" s="0" t="n">
        <v>333.640399275</v>
      </c>
      <c r="D818" s="0" t="str">
        <f aca="false">CONCATENATE(LEFT(A818,2), MID(A818,5,2))</f>
        <v>0328</v>
      </c>
    </row>
    <row r="819" customFormat="false" ht="15.8" hidden="false" customHeight="false" outlineLevel="0" collapsed="false">
      <c r="A819" s="39" t="s">
        <v>2440</v>
      </c>
      <c r="B819" s="39" t="s">
        <v>2965</v>
      </c>
      <c r="C819" s="0" t="n">
        <v>260.9296832</v>
      </c>
      <c r="D819" s="0" t="str">
        <f aca="false">CONCATENATE(LEFT(A819,2), MID(A819,5,2))</f>
        <v>0513</v>
      </c>
    </row>
    <row r="820" customFormat="false" ht="15.8" hidden="false" customHeight="false" outlineLevel="0" collapsed="false">
      <c r="A820" s="39" t="s">
        <v>2966</v>
      </c>
      <c r="B820" s="39" t="s">
        <v>2967</v>
      </c>
      <c r="C820" s="0" t="n">
        <v>5149.12068698118</v>
      </c>
      <c r="D820" s="0" t="str">
        <f aca="false">CONCATENATE(LEFT(A820,2), MID(A820,5,2))</f>
        <v>0184</v>
      </c>
    </row>
    <row r="821" customFormat="false" ht="15.8" hidden="false" customHeight="false" outlineLevel="0" collapsed="false">
      <c r="A821" s="39" t="s">
        <v>2968</v>
      </c>
      <c r="B821" s="39" t="s">
        <v>2969</v>
      </c>
      <c r="C821" s="0" t="n">
        <v>134.7527393875</v>
      </c>
      <c r="D821" s="0" t="str">
        <f aca="false">CONCATENATE(LEFT(A821,2), MID(A821,5,2))</f>
        <v>0366</v>
      </c>
    </row>
    <row r="822" customFormat="false" ht="15.8" hidden="false" customHeight="false" outlineLevel="0" collapsed="false">
      <c r="A822" s="39" t="s">
        <v>2889</v>
      </c>
      <c r="B822" s="39" t="s">
        <v>2970</v>
      </c>
      <c r="C822" s="0" t="n">
        <v>300</v>
      </c>
      <c r="D822" s="0" t="str">
        <f aca="false">CONCATENATE(LEFT(A822,2), MID(A822,5,2))</f>
        <v>0513</v>
      </c>
    </row>
    <row r="823" customFormat="false" ht="15.8" hidden="false" customHeight="false" outlineLevel="0" collapsed="false">
      <c r="A823" s="39" t="s">
        <v>2931</v>
      </c>
      <c r="B823" s="39" t="s">
        <v>2971</v>
      </c>
      <c r="C823" s="0" t="n">
        <v>696.6</v>
      </c>
      <c r="D823" s="0" t="str">
        <f aca="false">CONCATENATE(LEFT(A823,2), MID(A823,5,2))</f>
        <v>0552</v>
      </c>
    </row>
    <row r="824" customFormat="false" ht="15.8" hidden="false" customHeight="false" outlineLevel="0" collapsed="false">
      <c r="A824" s="39" t="s">
        <v>2475</v>
      </c>
      <c r="B824" s="39" t="s">
        <v>2972</v>
      </c>
      <c r="C824" s="0" t="n">
        <v>352.5</v>
      </c>
      <c r="D824" s="0" t="str">
        <f aca="false">CONCATENATE(LEFT(A824,2), MID(A824,5,2))</f>
        <v>0258</v>
      </c>
    </row>
    <row r="825" customFormat="false" ht="15.8" hidden="false" customHeight="false" outlineLevel="0" collapsed="false">
      <c r="A825" s="39" t="s">
        <v>2802</v>
      </c>
      <c r="B825" s="39" t="s">
        <v>2973</v>
      </c>
      <c r="C825" s="0" t="n">
        <v>540</v>
      </c>
      <c r="D825" s="0" t="str">
        <f aca="false">CONCATENATE(LEFT(A825,2), MID(A825,5,2))</f>
        <v>0780</v>
      </c>
    </row>
    <row r="826" customFormat="false" ht="15.8" hidden="false" customHeight="false" outlineLevel="0" collapsed="false">
      <c r="A826" s="39" t="s">
        <v>2802</v>
      </c>
      <c r="B826" s="39" t="s">
        <v>2974</v>
      </c>
      <c r="C826" s="0" t="n">
        <v>340.5831906</v>
      </c>
      <c r="D826" s="0" t="str">
        <f aca="false">CONCATENATE(LEFT(A826,2), MID(A826,5,2))</f>
        <v>0780</v>
      </c>
    </row>
    <row r="827" customFormat="false" ht="15.8" hidden="false" customHeight="false" outlineLevel="0" collapsed="false">
      <c r="A827" s="39" t="s">
        <v>2701</v>
      </c>
      <c r="B827" s="39" t="s">
        <v>2975</v>
      </c>
      <c r="C827" s="0" t="n">
        <v>2170.59925556485</v>
      </c>
      <c r="D827" s="0" t="str">
        <f aca="false">CONCATENATE(LEFT(A827,2), MID(A827,5,2))</f>
        <v>0718</v>
      </c>
    </row>
    <row r="828" customFormat="false" ht="15.8" hidden="false" customHeight="false" outlineLevel="0" collapsed="false">
      <c r="A828" s="39" t="s">
        <v>2931</v>
      </c>
      <c r="B828" s="39" t="s">
        <v>2976</v>
      </c>
      <c r="C828" s="0" t="n">
        <v>945</v>
      </c>
      <c r="D828" s="0" t="str">
        <f aca="false">CONCATENATE(LEFT(A828,2), MID(A828,5,2))</f>
        <v>0552</v>
      </c>
    </row>
    <row r="829" customFormat="false" ht="15.8" hidden="false" customHeight="false" outlineLevel="0" collapsed="false">
      <c r="A829" s="39" t="s">
        <v>2349</v>
      </c>
      <c r="B829" s="39" t="s">
        <v>2977</v>
      </c>
      <c r="C829" s="0" t="n">
        <v>150</v>
      </c>
      <c r="D829" s="0" t="str">
        <f aca="false">CONCATENATE(LEFT(A829,2), MID(A829,5,2))</f>
        <v>0279</v>
      </c>
    </row>
    <row r="830" customFormat="false" ht="15.8" hidden="false" customHeight="false" outlineLevel="0" collapsed="false">
      <c r="A830" s="39" t="s">
        <v>2978</v>
      </c>
      <c r="B830" s="39" t="s">
        <v>2979</v>
      </c>
      <c r="C830" s="0" t="n">
        <v>426.759630887927</v>
      </c>
      <c r="D830" s="0" t="str">
        <f aca="false">CONCATENATE(LEFT(A830,2), MID(A830,5,2))</f>
        <v>0860</v>
      </c>
    </row>
    <row r="831" customFormat="false" ht="15.8" hidden="false" customHeight="false" outlineLevel="0" collapsed="false">
      <c r="A831" s="39" t="s">
        <v>2475</v>
      </c>
      <c r="B831" s="39" t="s">
        <v>2980</v>
      </c>
      <c r="C831" s="0" t="n">
        <v>1039.875</v>
      </c>
      <c r="D831" s="0" t="str">
        <f aca="false">CONCATENATE(LEFT(A831,2), MID(A831,5,2))</f>
        <v>0258</v>
      </c>
    </row>
    <row r="832" customFormat="false" ht="15.8" hidden="false" customHeight="false" outlineLevel="0" collapsed="false">
      <c r="A832" s="39" t="s">
        <v>2493</v>
      </c>
      <c r="B832" s="39" t="s">
        <v>2981</v>
      </c>
      <c r="C832" s="0" t="n">
        <v>2537.6531411535</v>
      </c>
      <c r="D832" s="0" t="str">
        <f aca="false">CONCATENATE(LEFT(A832,2), MID(A832,5,2))</f>
        <v>0185</v>
      </c>
    </row>
    <row r="833" customFormat="false" ht="15.8" hidden="false" customHeight="false" outlineLevel="0" collapsed="false">
      <c r="A833" s="39" t="s">
        <v>2903</v>
      </c>
      <c r="B833" s="39" t="s">
        <v>2982</v>
      </c>
      <c r="C833" s="0" t="n">
        <v>126</v>
      </c>
      <c r="D833" s="0" t="str">
        <f aca="false">CONCATENATE(LEFT(A833,2), MID(A833,5,2))</f>
        <v>0230</v>
      </c>
    </row>
    <row r="834" customFormat="false" ht="15.8" hidden="false" customHeight="false" outlineLevel="0" collapsed="false">
      <c r="A834" s="39" t="s">
        <v>2703</v>
      </c>
      <c r="B834" s="39" t="s">
        <v>2983</v>
      </c>
      <c r="C834" s="0" t="n">
        <v>181.657740526506</v>
      </c>
      <c r="D834" s="0" t="str">
        <f aca="false">CONCATENATE(LEFT(A834,2), MID(A834,5,2))</f>
        <v>0718</v>
      </c>
    </row>
    <row r="835" customFormat="false" ht="15.8" hidden="false" customHeight="false" outlineLevel="0" collapsed="false">
      <c r="A835" s="39" t="s">
        <v>2703</v>
      </c>
      <c r="B835" s="39" t="s">
        <v>2984</v>
      </c>
      <c r="C835" s="0" t="n">
        <v>908.145887261319</v>
      </c>
      <c r="D835" s="0" t="str">
        <f aca="false">CONCATENATE(LEFT(A835,2), MID(A835,5,2))</f>
        <v>0718</v>
      </c>
    </row>
    <row r="836" customFormat="false" ht="15.8" hidden="false" customHeight="false" outlineLevel="0" collapsed="false">
      <c r="A836" s="39" t="s">
        <v>2730</v>
      </c>
      <c r="B836" s="39" t="s">
        <v>2985</v>
      </c>
      <c r="C836" s="0" t="n">
        <v>3184.077</v>
      </c>
      <c r="D836" s="0" t="str">
        <f aca="false">CONCATENATE(LEFT(A836,2), MID(A836,5,2))</f>
        <v>0733</v>
      </c>
    </row>
    <row r="837" customFormat="false" ht="15.8" hidden="false" customHeight="false" outlineLevel="0" collapsed="false">
      <c r="A837" s="39" t="s">
        <v>2986</v>
      </c>
      <c r="B837" s="39" t="s">
        <v>2987</v>
      </c>
      <c r="C837" s="0" t="n">
        <v>1007.53903476</v>
      </c>
      <c r="D837" s="0" t="str">
        <f aca="false">CONCATENATE(LEFT(A837,2), MID(A837,5,2))</f>
        <v>0780</v>
      </c>
    </row>
    <row r="838" customFormat="false" ht="15.8" hidden="false" customHeight="false" outlineLevel="0" collapsed="false">
      <c r="A838" s="39" t="s">
        <v>2986</v>
      </c>
      <c r="B838" s="39" t="s">
        <v>2988</v>
      </c>
      <c r="C838" s="0" t="n">
        <v>108</v>
      </c>
      <c r="D838" s="0" t="str">
        <f aca="false">CONCATENATE(LEFT(A838,2), MID(A838,5,2))</f>
        <v>0780</v>
      </c>
    </row>
    <row r="839" customFormat="false" ht="15.8" hidden="false" customHeight="false" outlineLevel="0" collapsed="false">
      <c r="A839" s="39" t="s">
        <v>2701</v>
      </c>
      <c r="B839" s="39" t="s">
        <v>2989</v>
      </c>
      <c r="C839" s="0" t="n">
        <v>163.834035614389</v>
      </c>
      <c r="D839" s="0" t="str">
        <f aca="false">CONCATENATE(LEFT(A839,2), MID(A839,5,2))</f>
        <v>0718</v>
      </c>
    </row>
    <row r="840" customFormat="false" ht="15.8" hidden="false" customHeight="false" outlineLevel="0" collapsed="false">
      <c r="A840" s="39" t="s">
        <v>2665</v>
      </c>
      <c r="B840" s="39" t="s">
        <v>2990</v>
      </c>
      <c r="C840" s="0" t="n">
        <v>940.779</v>
      </c>
      <c r="D840" s="0" t="str">
        <f aca="false">CONCATENATE(LEFT(A840,2), MID(A840,5,2))</f>
        <v>0780</v>
      </c>
    </row>
    <row r="841" customFormat="false" ht="15.8" hidden="false" customHeight="false" outlineLevel="0" collapsed="false">
      <c r="A841" s="39" t="s">
        <v>2991</v>
      </c>
      <c r="B841" s="39" t="s">
        <v>2992</v>
      </c>
      <c r="C841" s="0" t="n">
        <v>1611310.39717984</v>
      </c>
      <c r="D841" s="0" t="str">
        <f aca="false">CONCATENATE(LEFT(A841,2), MID(A841,5,2))</f>
        <v>0601</v>
      </c>
    </row>
    <row r="842" customFormat="false" ht="15.8" hidden="false" customHeight="false" outlineLevel="0" collapsed="false">
      <c r="A842" s="39" t="s">
        <v>1921</v>
      </c>
      <c r="B842" s="39" t="s">
        <v>2993</v>
      </c>
      <c r="C842" s="0" t="n">
        <v>73121.6265884999</v>
      </c>
      <c r="D842" s="0" t="str">
        <f aca="false">CONCATENATE(LEFT(A842,2), MID(A842,5,2))</f>
        <v>0601</v>
      </c>
    </row>
    <row r="843" customFormat="false" ht="15.8" hidden="false" customHeight="false" outlineLevel="0" collapsed="false">
      <c r="A843" s="39" t="s">
        <v>2991</v>
      </c>
      <c r="B843" s="39" t="s">
        <v>2994</v>
      </c>
      <c r="C843" s="0" t="n">
        <v>1138594.19813744</v>
      </c>
      <c r="D843" s="0" t="str">
        <f aca="false">CONCATENATE(LEFT(A843,2), MID(A843,5,2))</f>
        <v>0601</v>
      </c>
    </row>
    <row r="844" customFormat="false" ht="15.8" hidden="false" customHeight="false" outlineLevel="0" collapsed="false">
      <c r="A844" s="39" t="s">
        <v>2991</v>
      </c>
      <c r="B844" s="39" t="s">
        <v>2995</v>
      </c>
      <c r="C844" s="0" t="n">
        <v>244511.000950672</v>
      </c>
      <c r="D844" s="0" t="str">
        <f aca="false">CONCATENATE(LEFT(A844,2), MID(A844,5,2))</f>
        <v>0601</v>
      </c>
    </row>
    <row r="845" customFormat="false" ht="15.8" hidden="false" customHeight="false" outlineLevel="0" collapsed="false">
      <c r="A845" s="39" t="s">
        <v>2436</v>
      </c>
      <c r="B845" s="39" t="s">
        <v>2996</v>
      </c>
      <c r="C845" s="0" t="n">
        <v>8393.11163974625</v>
      </c>
      <c r="D845" s="0" t="str">
        <f aca="false">CONCATENATE(LEFT(A845,2), MID(A845,5,2))</f>
        <v>0601</v>
      </c>
    </row>
    <row r="846" customFormat="false" ht="15.8" hidden="false" customHeight="false" outlineLevel="0" collapsed="false">
      <c r="A846" s="39" t="s">
        <v>2436</v>
      </c>
      <c r="B846" s="39" t="s">
        <v>2997</v>
      </c>
      <c r="C846" s="0" t="n">
        <v>9549.19365786929</v>
      </c>
      <c r="D846" s="0" t="str">
        <f aca="false">CONCATENATE(LEFT(A846,2), MID(A846,5,2))</f>
        <v>0601</v>
      </c>
    </row>
    <row r="847" customFormat="false" ht="15.8" hidden="false" customHeight="false" outlineLevel="0" collapsed="false">
      <c r="A847" s="39" t="s">
        <v>1916</v>
      </c>
      <c r="B847" s="39" t="s">
        <v>2998</v>
      </c>
      <c r="C847" s="0" t="n">
        <v>18510.769032582</v>
      </c>
      <c r="D847" s="0" t="str">
        <f aca="false">CONCATENATE(LEFT(A847,2), MID(A847,5,2))</f>
        <v>0601</v>
      </c>
    </row>
    <row r="848" customFormat="false" ht="15.8" hidden="false" customHeight="false" outlineLevel="0" collapsed="false">
      <c r="A848" s="39" t="s">
        <v>1927</v>
      </c>
      <c r="B848" s="39" t="s">
        <v>2999</v>
      </c>
      <c r="C848" s="0" t="n">
        <v>151625.810112714</v>
      </c>
      <c r="D848" s="0" t="str">
        <f aca="false">CONCATENATE(LEFT(A848,2), MID(A848,5,2))</f>
        <v>0403</v>
      </c>
    </row>
    <row r="849" customFormat="false" ht="15.8" hidden="false" customHeight="false" outlineLevel="0" collapsed="false">
      <c r="A849" s="39" t="s">
        <v>1929</v>
      </c>
      <c r="B849" s="39" t="s">
        <v>3000</v>
      </c>
      <c r="C849" s="0" t="n">
        <v>6760.31244108353</v>
      </c>
      <c r="D849" s="0" t="str">
        <f aca="false">CONCATENATE(LEFT(A849,2), MID(A849,5,2))</f>
        <v>0402</v>
      </c>
    </row>
    <row r="850" customFormat="false" ht="15.8" hidden="false" customHeight="false" outlineLevel="0" collapsed="false">
      <c r="A850" s="39" t="s">
        <v>1923</v>
      </c>
      <c r="B850" s="39" t="s">
        <v>3001</v>
      </c>
      <c r="C850" s="0" t="n">
        <v>179709.196226253</v>
      </c>
      <c r="D850" s="0" t="str">
        <f aca="false">CONCATENATE(LEFT(A850,2), MID(A850,5,2))</f>
        <v>0402</v>
      </c>
    </row>
    <row r="851" customFormat="false" ht="15.8" hidden="false" customHeight="false" outlineLevel="0" collapsed="false">
      <c r="A851" s="39" t="s">
        <v>1929</v>
      </c>
      <c r="B851" s="39" t="s">
        <v>3002</v>
      </c>
      <c r="C851" s="0" t="n">
        <v>13724.3328686422</v>
      </c>
      <c r="D851" s="0" t="str">
        <f aca="false">CONCATENATE(LEFT(A851,2), MID(A851,5,2))</f>
        <v>0402</v>
      </c>
    </row>
    <row r="852" customFormat="false" ht="15.8" hidden="false" customHeight="false" outlineLevel="0" collapsed="false">
      <c r="A852" s="39" t="s">
        <v>1927</v>
      </c>
      <c r="B852" s="39" t="s">
        <v>3003</v>
      </c>
      <c r="C852" s="0" t="n">
        <v>178456.532582642</v>
      </c>
      <c r="D852" s="0" t="str">
        <f aca="false">CONCATENATE(LEFT(A852,2), MID(A852,5,2))</f>
        <v>0403</v>
      </c>
    </row>
    <row r="853" customFormat="false" ht="15.8" hidden="false" customHeight="false" outlineLevel="0" collapsed="false">
      <c r="A853" s="39" t="s">
        <v>2497</v>
      </c>
      <c r="B853" s="39" t="s">
        <v>3004</v>
      </c>
      <c r="C853" s="0" t="n">
        <v>4859.880162468</v>
      </c>
      <c r="D853" s="0" t="str">
        <f aca="false">CONCATENATE(LEFT(A853,2), MID(A853,5,2))</f>
        <v>0405</v>
      </c>
    </row>
    <row r="854" customFormat="false" ht="15.8" hidden="false" customHeight="false" outlineLevel="0" collapsed="false">
      <c r="A854" s="39" t="s">
        <v>1938</v>
      </c>
      <c r="B854" s="39" t="s">
        <v>3005</v>
      </c>
      <c r="C854" s="0" t="n">
        <v>1517.77300613416</v>
      </c>
      <c r="D854" s="0" t="str">
        <f aca="false">CONCATENATE(LEFT(A854,2), MID(A854,5,2))</f>
        <v>0404</v>
      </c>
    </row>
    <row r="855" customFormat="false" ht="15.8" hidden="false" customHeight="false" outlineLevel="0" collapsed="false">
      <c r="A855" s="39" t="s">
        <v>1936</v>
      </c>
      <c r="B855" s="39" t="s">
        <v>3006</v>
      </c>
      <c r="C855" s="0" t="n">
        <v>39310.875961452</v>
      </c>
      <c r="D855" s="0" t="str">
        <f aca="false">CONCATENATE(LEFT(A855,2), MID(A855,5,2))</f>
        <v>0406</v>
      </c>
    </row>
    <row r="856" customFormat="false" ht="15.8" hidden="false" customHeight="false" outlineLevel="0" collapsed="false">
      <c r="A856" s="39" t="s">
        <v>1938</v>
      </c>
      <c r="B856" s="39" t="s">
        <v>3007</v>
      </c>
      <c r="C856" s="0" t="n">
        <v>3260.49130535307</v>
      </c>
      <c r="D856" s="0" t="str">
        <f aca="false">CONCATENATE(LEFT(A856,2), MID(A856,5,2))</f>
        <v>0404</v>
      </c>
    </row>
    <row r="857" customFormat="false" ht="15.8" hidden="false" customHeight="false" outlineLevel="0" collapsed="false">
      <c r="A857" s="39" t="s">
        <v>2497</v>
      </c>
      <c r="B857" s="39" t="s">
        <v>3008</v>
      </c>
      <c r="C857" s="0" t="n">
        <v>7129.32874452002</v>
      </c>
      <c r="D857" s="0" t="str">
        <f aca="false">CONCATENATE(LEFT(A857,2), MID(A857,5,2))</f>
        <v>0405</v>
      </c>
    </row>
    <row r="858" customFormat="false" ht="15.8" hidden="false" customHeight="false" outlineLevel="0" collapsed="false">
      <c r="A858" s="39" t="s">
        <v>1933</v>
      </c>
      <c r="B858" s="39" t="s">
        <v>3009</v>
      </c>
      <c r="C858" s="0" t="n">
        <v>6611.66824966919</v>
      </c>
      <c r="D858" s="0" t="str">
        <f aca="false">CONCATENATE(LEFT(A858,2), MID(A858,5,2))</f>
        <v>0405</v>
      </c>
    </row>
    <row r="859" customFormat="false" ht="15.8" hidden="false" customHeight="false" outlineLevel="0" collapsed="false">
      <c r="A859" s="39" t="s">
        <v>1942</v>
      </c>
      <c r="B859" s="39" t="s">
        <v>3010</v>
      </c>
      <c r="C859" s="0" t="n">
        <v>26774.1777688329</v>
      </c>
      <c r="D859" s="0" t="str">
        <f aca="false">CONCATENATE(LEFT(A859,2), MID(A859,5,2))</f>
        <v>0404</v>
      </c>
    </row>
    <row r="860" customFormat="false" ht="15.8" hidden="false" customHeight="false" outlineLevel="0" collapsed="false">
      <c r="A860" s="39" t="s">
        <v>1938</v>
      </c>
      <c r="B860" s="39" t="s">
        <v>3011</v>
      </c>
      <c r="C860" s="0" t="n">
        <v>8349.13804606266</v>
      </c>
      <c r="D860" s="0" t="str">
        <f aca="false">CONCATENATE(LEFT(A860,2), MID(A860,5,2))</f>
        <v>0404</v>
      </c>
    </row>
    <row r="861" customFormat="false" ht="15.8" hidden="false" customHeight="false" outlineLevel="0" collapsed="false">
      <c r="A861" s="39" t="s">
        <v>2497</v>
      </c>
      <c r="B861" s="39" t="s">
        <v>3012</v>
      </c>
      <c r="C861" s="0" t="n">
        <v>28137.5653216044</v>
      </c>
      <c r="D861" s="0" t="str">
        <f aca="false">CONCATENATE(LEFT(A861,2), MID(A861,5,2))</f>
        <v>0405</v>
      </c>
    </row>
    <row r="862" customFormat="false" ht="15.8" hidden="false" customHeight="false" outlineLevel="0" collapsed="false">
      <c r="A862" s="39" t="s">
        <v>1949</v>
      </c>
      <c r="B862" s="39" t="s">
        <v>3013</v>
      </c>
      <c r="C862" s="0" t="n">
        <v>5158.49950414313</v>
      </c>
      <c r="D862" s="0" t="str">
        <f aca="false">CONCATENATE(LEFT(A862,2), MID(A862,5,2))</f>
        <v>0403</v>
      </c>
    </row>
    <row r="863" customFormat="false" ht="15.8" hidden="false" customHeight="false" outlineLevel="0" collapsed="false">
      <c r="A863" s="39" t="s">
        <v>1949</v>
      </c>
      <c r="B863" s="39" t="s">
        <v>3014</v>
      </c>
      <c r="C863" s="0" t="n">
        <v>7876.48321855073</v>
      </c>
      <c r="D863" s="0" t="str">
        <f aca="false">CONCATENATE(LEFT(A863,2), MID(A863,5,2))</f>
        <v>0403</v>
      </c>
    </row>
    <row r="864" customFormat="false" ht="15.8" hidden="false" customHeight="false" outlineLevel="0" collapsed="false">
      <c r="A864" s="39" t="s">
        <v>1981</v>
      </c>
      <c r="B864" s="39" t="s">
        <v>3015</v>
      </c>
      <c r="C864" s="0" t="n">
        <v>27417.3719250875</v>
      </c>
      <c r="D864" s="0" t="str">
        <f aca="false">CONCATENATE(LEFT(A864,2), MID(A864,5,2))</f>
        <v>0309</v>
      </c>
    </row>
    <row r="865" customFormat="false" ht="15.8" hidden="false" customHeight="false" outlineLevel="0" collapsed="false">
      <c r="A865" s="39" t="s">
        <v>1965</v>
      </c>
      <c r="B865" s="39" t="s">
        <v>3016</v>
      </c>
      <c r="C865" s="0" t="n">
        <v>137393.365870802</v>
      </c>
      <c r="D865" s="0" t="str">
        <f aca="false">CONCATENATE(LEFT(A865,2), MID(A865,5,2))</f>
        <v>0607</v>
      </c>
    </row>
    <row r="866" customFormat="false" ht="15.8" hidden="false" customHeight="false" outlineLevel="0" collapsed="false">
      <c r="A866" s="39" t="s">
        <v>1984</v>
      </c>
      <c r="B866" s="39" t="s">
        <v>3017</v>
      </c>
      <c r="C866" s="0" t="n">
        <v>644002.298542149</v>
      </c>
      <c r="D866" s="0" t="str">
        <f aca="false">CONCATENATE(LEFT(A866,2), MID(A866,5,2))</f>
        <v>0408</v>
      </c>
    </row>
    <row r="867" customFormat="false" ht="15.8" hidden="false" customHeight="false" outlineLevel="0" collapsed="false">
      <c r="A867" s="39" t="s">
        <v>1961</v>
      </c>
      <c r="B867" s="39" t="s">
        <v>3018</v>
      </c>
      <c r="C867" s="0" t="n">
        <v>205268.027847773</v>
      </c>
      <c r="D867" s="0" t="str">
        <f aca="false">CONCATENATE(LEFT(A867,2), MID(A867,5,2))</f>
        <v>0408</v>
      </c>
    </row>
    <row r="868" customFormat="false" ht="15.8" hidden="false" customHeight="false" outlineLevel="0" collapsed="false">
      <c r="A868" s="39" t="s">
        <v>1981</v>
      </c>
      <c r="B868" s="39" t="s">
        <v>3019</v>
      </c>
      <c r="C868" s="0" t="n">
        <v>53658.4663431053</v>
      </c>
      <c r="D868" s="0" t="str">
        <f aca="false">CONCATENATE(LEFT(A868,2), MID(A868,5,2))</f>
        <v>0309</v>
      </c>
    </row>
    <row r="869" customFormat="false" ht="15.8" hidden="false" customHeight="false" outlineLevel="0" collapsed="false">
      <c r="A869" s="39" t="s">
        <v>1956</v>
      </c>
      <c r="B869" s="39" t="s">
        <v>3020</v>
      </c>
      <c r="C869" s="0" t="n">
        <v>177513.063879705</v>
      </c>
      <c r="D869" s="0" t="str">
        <f aca="false">CONCATENATE(LEFT(A869,2), MID(A869,5,2))</f>
        <v>0607</v>
      </c>
    </row>
    <row r="870" customFormat="false" ht="15.8" hidden="false" customHeight="false" outlineLevel="0" collapsed="false">
      <c r="A870" s="39" t="s">
        <v>1961</v>
      </c>
      <c r="B870" s="39" t="s">
        <v>3021</v>
      </c>
      <c r="C870" s="0" t="n">
        <v>5598612.69747345</v>
      </c>
      <c r="D870" s="0" t="str">
        <f aca="false">CONCATENATE(LEFT(A870,2), MID(A870,5,2))</f>
        <v>0408</v>
      </c>
    </row>
    <row r="871" customFormat="false" ht="15.8" hidden="false" customHeight="false" outlineLevel="0" collapsed="false">
      <c r="A871" s="39" t="s">
        <v>1965</v>
      </c>
      <c r="B871" s="39" t="s">
        <v>3022</v>
      </c>
      <c r="C871" s="0" t="n">
        <v>26359.7798521283</v>
      </c>
      <c r="D871" s="0" t="str">
        <f aca="false">CONCATENATE(LEFT(A871,2), MID(A871,5,2))</f>
        <v>0607</v>
      </c>
    </row>
    <row r="872" customFormat="false" ht="15.8" hidden="false" customHeight="false" outlineLevel="0" collapsed="false">
      <c r="A872" s="39" t="s">
        <v>1958</v>
      </c>
      <c r="B872" s="39" t="s">
        <v>3023</v>
      </c>
      <c r="C872" s="0" t="n">
        <v>465108.42037644</v>
      </c>
      <c r="D872" s="0" t="str">
        <f aca="false">CONCATENATE(LEFT(A872,2), MID(A872,5,2))</f>
        <v>0607</v>
      </c>
    </row>
    <row r="873" customFormat="false" ht="15.8" hidden="false" customHeight="false" outlineLevel="0" collapsed="false">
      <c r="A873" s="39" t="s">
        <v>1963</v>
      </c>
      <c r="B873" s="39" t="s">
        <v>3024</v>
      </c>
      <c r="C873" s="0" t="n">
        <v>190864.941226202</v>
      </c>
      <c r="D873" s="0" t="str">
        <f aca="false">CONCATENATE(LEFT(A873,2), MID(A873,5,2))</f>
        <v>0607</v>
      </c>
    </row>
    <row r="874" customFormat="false" ht="15.8" hidden="false" customHeight="false" outlineLevel="0" collapsed="false">
      <c r="A874" s="39" t="s">
        <v>1956</v>
      </c>
      <c r="B874" s="39" t="s">
        <v>3025</v>
      </c>
      <c r="C874" s="0" t="n">
        <v>61659.4509622136</v>
      </c>
      <c r="D874" s="0" t="str">
        <f aca="false">CONCATENATE(LEFT(A874,2), MID(A874,5,2))</f>
        <v>0607</v>
      </c>
    </row>
    <row r="875" customFormat="false" ht="15.8" hidden="false" customHeight="false" outlineLevel="0" collapsed="false">
      <c r="A875" s="39" t="s">
        <v>1936</v>
      </c>
      <c r="B875" s="39" t="s">
        <v>3026</v>
      </c>
      <c r="C875" s="0" t="n">
        <v>2022.22571136923</v>
      </c>
      <c r="D875" s="0" t="str">
        <f aca="false">CONCATENATE(LEFT(A875,2), MID(A875,5,2))</f>
        <v>0406</v>
      </c>
    </row>
    <row r="876" customFormat="false" ht="15.8" hidden="false" customHeight="false" outlineLevel="0" collapsed="false">
      <c r="A876" s="39" t="s">
        <v>1956</v>
      </c>
      <c r="B876" s="39" t="s">
        <v>3027</v>
      </c>
      <c r="C876" s="0" t="n">
        <v>17084.301500069</v>
      </c>
      <c r="D876" s="0" t="str">
        <f aca="false">CONCATENATE(LEFT(A876,2), MID(A876,5,2))</f>
        <v>0607</v>
      </c>
    </row>
    <row r="877" customFormat="false" ht="15.8" hidden="false" customHeight="false" outlineLevel="0" collapsed="false">
      <c r="A877" s="39" t="s">
        <v>1969</v>
      </c>
      <c r="B877" s="39" t="s">
        <v>3028</v>
      </c>
      <c r="C877" s="0" t="n">
        <v>4976570.54252701</v>
      </c>
      <c r="D877" s="0" t="str">
        <f aca="false">CONCATENATE(LEFT(A877,2), MID(A877,5,2))</f>
        <v>0411</v>
      </c>
    </row>
    <row r="878" customFormat="false" ht="15.8" hidden="false" customHeight="false" outlineLevel="0" collapsed="false">
      <c r="A878" s="39" t="s">
        <v>1971</v>
      </c>
      <c r="B878" s="39" t="s">
        <v>3029</v>
      </c>
      <c r="C878" s="0" t="n">
        <v>71041.9708283215</v>
      </c>
      <c r="D878" s="0" t="str">
        <f aca="false">CONCATENATE(LEFT(A878,2), MID(A878,5,2))</f>
        <v>0411</v>
      </c>
    </row>
    <row r="879" customFormat="false" ht="15.8" hidden="false" customHeight="false" outlineLevel="0" collapsed="false">
      <c r="A879" s="39" t="s">
        <v>1971</v>
      </c>
      <c r="B879" s="39" t="s">
        <v>3030</v>
      </c>
      <c r="C879" s="0" t="n">
        <v>77206.8281743739</v>
      </c>
      <c r="D879" s="0" t="str">
        <f aca="false">CONCATENATE(LEFT(A879,2), MID(A879,5,2))</f>
        <v>0411</v>
      </c>
    </row>
    <row r="880" customFormat="false" ht="15.8" hidden="false" customHeight="false" outlineLevel="0" collapsed="false">
      <c r="A880" s="39" t="s">
        <v>1971</v>
      </c>
      <c r="B880" s="39" t="s">
        <v>3031</v>
      </c>
      <c r="C880" s="0" t="n">
        <v>477869.852360001</v>
      </c>
      <c r="D880" s="0" t="str">
        <f aca="false">CONCATENATE(LEFT(A880,2), MID(A880,5,2))</f>
        <v>0411</v>
      </c>
    </row>
    <row r="881" customFormat="false" ht="15.8" hidden="false" customHeight="false" outlineLevel="0" collapsed="false">
      <c r="A881" s="39" t="s">
        <v>1971</v>
      </c>
      <c r="B881" s="39" t="s">
        <v>3032</v>
      </c>
      <c r="C881" s="0" t="n">
        <v>856577.972721499</v>
      </c>
      <c r="D881" s="0" t="str">
        <f aca="false">CONCATENATE(LEFT(A881,2), MID(A881,5,2))</f>
        <v>0411</v>
      </c>
    </row>
    <row r="882" customFormat="false" ht="15.8" hidden="false" customHeight="false" outlineLevel="0" collapsed="false">
      <c r="A882" s="39" t="s">
        <v>1971</v>
      </c>
      <c r="B882" s="39" t="s">
        <v>3033</v>
      </c>
      <c r="C882" s="0" t="n">
        <v>16969.7362813636</v>
      </c>
      <c r="D882" s="0" t="str">
        <f aca="false">CONCATENATE(LEFT(A882,2), MID(A882,5,2))</f>
        <v>0411</v>
      </c>
    </row>
    <row r="883" customFormat="false" ht="15.8" hidden="false" customHeight="false" outlineLevel="0" collapsed="false">
      <c r="A883" s="39" t="s">
        <v>1981</v>
      </c>
      <c r="B883" s="39" t="s">
        <v>3034</v>
      </c>
      <c r="C883" s="0" t="n">
        <v>324024.003705967</v>
      </c>
      <c r="D883" s="0" t="str">
        <f aca="false">CONCATENATE(LEFT(A883,2), MID(A883,5,2))</f>
        <v>0309</v>
      </c>
    </row>
    <row r="884" customFormat="false" ht="15.8" hidden="false" customHeight="false" outlineLevel="0" collapsed="false">
      <c r="A884" s="39" t="s">
        <v>1981</v>
      </c>
      <c r="B884" s="39" t="s">
        <v>3035</v>
      </c>
      <c r="C884" s="0" t="n">
        <v>511832.457257757</v>
      </c>
      <c r="D884" s="0" t="str">
        <f aca="false">CONCATENATE(LEFT(A884,2), MID(A884,5,2))</f>
        <v>0309</v>
      </c>
    </row>
    <row r="885" customFormat="false" ht="15.8" hidden="false" customHeight="false" outlineLevel="0" collapsed="false">
      <c r="A885" s="39" t="s">
        <v>1961</v>
      </c>
      <c r="B885" s="39" t="s">
        <v>3036</v>
      </c>
      <c r="C885" s="0" t="n">
        <v>822519.800053632</v>
      </c>
      <c r="D885" s="0" t="str">
        <f aca="false">CONCATENATE(LEFT(A885,2), MID(A885,5,2))</f>
        <v>0408</v>
      </c>
    </row>
    <row r="886" customFormat="false" ht="15.8" hidden="false" customHeight="false" outlineLevel="0" collapsed="false">
      <c r="A886" s="39" t="s">
        <v>3037</v>
      </c>
      <c r="B886" s="39" t="s">
        <v>3038</v>
      </c>
      <c r="C886" s="0" t="n">
        <v>16982.0093103308</v>
      </c>
      <c r="D886" s="0" t="str">
        <f aca="false">CONCATENATE(LEFT(A886,2), MID(A886,5,2))</f>
        <v>0410</v>
      </c>
    </row>
    <row r="887" customFormat="false" ht="15.8" hidden="false" customHeight="false" outlineLevel="0" collapsed="false">
      <c r="A887" s="39" t="s">
        <v>1989</v>
      </c>
      <c r="B887" s="39" t="s">
        <v>3039</v>
      </c>
      <c r="C887" s="0" t="n">
        <v>69120</v>
      </c>
      <c r="D887" s="0" t="str">
        <f aca="false">CONCATENATE(LEFT(A887,2), MID(A887,5,2))</f>
        <v>0312</v>
      </c>
    </row>
    <row r="888" customFormat="false" ht="15.8" hidden="false" customHeight="false" outlineLevel="0" collapsed="false">
      <c r="A888" s="39" t="s">
        <v>2440</v>
      </c>
      <c r="B888" s="39" t="s">
        <v>3040</v>
      </c>
      <c r="C888" s="0" t="n">
        <v>12336.1594081273</v>
      </c>
      <c r="D888" s="0" t="str">
        <f aca="false">CONCATENATE(LEFT(A888,2), MID(A888,5,2))</f>
        <v>0513</v>
      </c>
    </row>
    <row r="889" customFormat="false" ht="15.8" hidden="false" customHeight="false" outlineLevel="0" collapsed="false">
      <c r="A889" s="39" t="s">
        <v>1998</v>
      </c>
      <c r="B889" s="39" t="s">
        <v>3041</v>
      </c>
      <c r="C889" s="0" t="n">
        <v>33262.5</v>
      </c>
      <c r="D889" s="0" t="str">
        <f aca="false">CONCATENATE(LEFT(A889,2), MID(A889,5,2))</f>
        <v>0216</v>
      </c>
    </row>
    <row r="890" customFormat="false" ht="15.8" hidden="false" customHeight="false" outlineLevel="0" collapsed="false">
      <c r="A890" s="39" t="s">
        <v>1998</v>
      </c>
      <c r="B890" s="39" t="s">
        <v>3042</v>
      </c>
      <c r="C890" s="0" t="n">
        <v>19768.75</v>
      </c>
      <c r="D890" s="0" t="str">
        <f aca="false">CONCATENATE(LEFT(A890,2), MID(A890,5,2))</f>
        <v>0216</v>
      </c>
    </row>
    <row r="891" customFormat="false" ht="15.8" hidden="false" customHeight="false" outlineLevel="0" collapsed="false">
      <c r="A891" s="39" t="s">
        <v>2012</v>
      </c>
      <c r="B891" s="39" t="s">
        <v>3043</v>
      </c>
      <c r="C891" s="0" t="n">
        <v>56957.0233957803</v>
      </c>
      <c r="D891" s="0" t="str">
        <f aca="false">CONCATENATE(LEFT(A891,2), MID(A891,5,2))</f>
        <v>0614</v>
      </c>
    </row>
    <row r="892" customFormat="false" ht="15.8" hidden="false" customHeight="false" outlineLevel="0" collapsed="false">
      <c r="A892" s="39" t="s">
        <v>1998</v>
      </c>
      <c r="B892" s="39" t="s">
        <v>3044</v>
      </c>
      <c r="C892" s="0" t="n">
        <v>22175</v>
      </c>
      <c r="D892" s="0" t="str">
        <f aca="false">CONCATENATE(LEFT(A892,2), MID(A892,5,2))</f>
        <v>0216</v>
      </c>
    </row>
    <row r="893" customFormat="false" ht="15.8" hidden="false" customHeight="false" outlineLevel="0" collapsed="false">
      <c r="A893" s="39" t="s">
        <v>1998</v>
      </c>
      <c r="B893" s="39" t="s">
        <v>3045</v>
      </c>
      <c r="C893" s="0" t="n">
        <v>55437.5</v>
      </c>
      <c r="D893" s="0" t="str">
        <f aca="false">CONCATENATE(LEFT(A893,2), MID(A893,5,2))</f>
        <v>0216</v>
      </c>
    </row>
    <row r="894" customFormat="false" ht="15.8" hidden="false" customHeight="false" outlineLevel="0" collapsed="false">
      <c r="A894" s="39" t="s">
        <v>2012</v>
      </c>
      <c r="B894" s="39" t="s">
        <v>3046</v>
      </c>
      <c r="C894" s="0" t="n">
        <v>47259.6558010785</v>
      </c>
      <c r="D894" s="0" t="str">
        <f aca="false">CONCATENATE(LEFT(A894,2), MID(A894,5,2))</f>
        <v>0614</v>
      </c>
    </row>
    <row r="895" customFormat="false" ht="15.8" hidden="false" customHeight="false" outlineLevel="0" collapsed="false">
      <c r="A895" s="39" t="s">
        <v>1991</v>
      </c>
      <c r="B895" s="39" t="s">
        <v>3047</v>
      </c>
      <c r="C895" s="0" t="n">
        <v>318096.547619047</v>
      </c>
      <c r="D895" s="0" t="str">
        <f aca="false">CONCATENATE(LEFT(A895,2), MID(A895,5,2))</f>
        <v>0513</v>
      </c>
    </row>
    <row r="896" customFormat="false" ht="15.8" hidden="false" customHeight="false" outlineLevel="0" collapsed="false">
      <c r="A896" s="39" t="s">
        <v>2440</v>
      </c>
      <c r="B896" s="39" t="s">
        <v>3048</v>
      </c>
      <c r="C896" s="0" t="n">
        <v>16585.6424952666</v>
      </c>
      <c r="D896" s="0" t="str">
        <f aca="false">CONCATENATE(LEFT(A896,2), MID(A896,5,2))</f>
        <v>0513</v>
      </c>
    </row>
    <row r="897" customFormat="false" ht="15.8" hidden="false" customHeight="false" outlineLevel="0" collapsed="false">
      <c r="A897" s="39" t="s">
        <v>2017</v>
      </c>
      <c r="B897" s="39" t="s">
        <v>3049</v>
      </c>
      <c r="C897" s="0" t="n">
        <v>575334.618981052</v>
      </c>
      <c r="D897" s="0" t="str">
        <f aca="false">CONCATENATE(LEFT(A897,2), MID(A897,5,2))</f>
        <v>0317</v>
      </c>
    </row>
    <row r="898" customFormat="false" ht="15.8" hidden="false" customHeight="false" outlineLevel="0" collapsed="false">
      <c r="A898" s="39" t="s">
        <v>2017</v>
      </c>
      <c r="B898" s="39" t="s">
        <v>3050</v>
      </c>
      <c r="C898" s="0" t="n">
        <v>714953.655618927</v>
      </c>
      <c r="D898" s="0" t="str">
        <f aca="false">CONCATENATE(LEFT(A898,2), MID(A898,5,2))</f>
        <v>0317</v>
      </c>
    </row>
    <row r="899" customFormat="false" ht="15.8" hidden="false" customHeight="false" outlineLevel="0" collapsed="false">
      <c r="A899" s="39" t="s">
        <v>2017</v>
      </c>
      <c r="B899" s="39" t="s">
        <v>3051</v>
      </c>
      <c r="C899" s="0" t="n">
        <v>23096.9581226884</v>
      </c>
      <c r="D899" s="0" t="str">
        <f aca="false">CONCATENATE(LEFT(A899,2), MID(A899,5,2))</f>
        <v>0317</v>
      </c>
    </row>
    <row r="900" customFormat="false" ht="15.8" hidden="false" customHeight="false" outlineLevel="0" collapsed="false">
      <c r="A900" s="39" t="s">
        <v>2017</v>
      </c>
      <c r="B900" s="39" t="s">
        <v>3052</v>
      </c>
      <c r="C900" s="0" t="n">
        <v>141872.7477442</v>
      </c>
      <c r="D900" s="0" t="str">
        <f aca="false">CONCATENATE(LEFT(A900,2), MID(A900,5,2))</f>
        <v>0317</v>
      </c>
    </row>
    <row r="901" customFormat="false" ht="15.8" hidden="false" customHeight="false" outlineLevel="0" collapsed="false">
      <c r="A901" s="39" t="s">
        <v>2017</v>
      </c>
      <c r="B901" s="39" t="s">
        <v>3053</v>
      </c>
      <c r="C901" s="0" t="n">
        <v>138806.896247532</v>
      </c>
      <c r="D901" s="0" t="str">
        <f aca="false">CONCATENATE(LEFT(A901,2), MID(A901,5,2))</f>
        <v>0317</v>
      </c>
    </row>
    <row r="902" customFormat="false" ht="15.8" hidden="false" customHeight="false" outlineLevel="0" collapsed="false">
      <c r="A902" s="39" t="s">
        <v>2025</v>
      </c>
      <c r="B902" s="39" t="s">
        <v>3054</v>
      </c>
      <c r="C902" s="0" t="n">
        <v>1970795.68194851</v>
      </c>
      <c r="D902" s="0" t="str">
        <f aca="false">CONCATENATE(LEFT(A902,2), MID(A902,5,2))</f>
        <v>0319</v>
      </c>
    </row>
    <row r="903" customFormat="false" ht="15.8" hidden="false" customHeight="false" outlineLevel="0" collapsed="false">
      <c r="A903" s="39" t="s">
        <v>2030</v>
      </c>
      <c r="B903" s="39" t="s">
        <v>3055</v>
      </c>
      <c r="C903" s="0" t="n">
        <v>148096.628521803</v>
      </c>
      <c r="D903" s="0" t="str">
        <f aca="false">CONCATENATE(LEFT(A903,2), MID(A903,5,2))</f>
        <v>0220</v>
      </c>
    </row>
    <row r="904" customFormat="false" ht="15.8" hidden="false" customHeight="false" outlineLevel="0" collapsed="false">
      <c r="A904" s="39" t="s">
        <v>2025</v>
      </c>
      <c r="B904" s="39" t="s">
        <v>3056</v>
      </c>
      <c r="C904" s="0" t="n">
        <v>306580.689652617</v>
      </c>
      <c r="D904" s="0" t="str">
        <f aca="false">CONCATENATE(LEFT(A904,2), MID(A904,5,2))</f>
        <v>0319</v>
      </c>
    </row>
    <row r="905" customFormat="false" ht="15.8" hidden="false" customHeight="false" outlineLevel="0" collapsed="false">
      <c r="A905" s="39" t="s">
        <v>2025</v>
      </c>
      <c r="B905" s="39" t="s">
        <v>3057</v>
      </c>
      <c r="C905" s="0" t="n">
        <v>1047386.20868028</v>
      </c>
      <c r="D905" s="0" t="str">
        <f aca="false">CONCATENATE(LEFT(A905,2), MID(A905,5,2))</f>
        <v>0319</v>
      </c>
    </row>
    <row r="906" customFormat="false" ht="15.8" hidden="false" customHeight="false" outlineLevel="0" collapsed="false">
      <c r="A906" s="39" t="s">
        <v>2025</v>
      </c>
      <c r="B906" s="39" t="s">
        <v>3058</v>
      </c>
      <c r="C906" s="0" t="n">
        <v>531117.920903923</v>
      </c>
      <c r="D906" s="0" t="str">
        <f aca="false">CONCATENATE(LEFT(A906,2), MID(A906,5,2))</f>
        <v>0319</v>
      </c>
    </row>
    <row r="907" customFormat="false" ht="15.8" hidden="false" customHeight="false" outlineLevel="0" collapsed="false">
      <c r="A907" s="39" t="s">
        <v>2047</v>
      </c>
      <c r="B907" s="39" t="s">
        <v>3059</v>
      </c>
      <c r="C907" s="0" t="n">
        <v>19130.0942636531</v>
      </c>
      <c r="D907" s="0" t="str">
        <f aca="false">CONCATENATE(LEFT(A907,2), MID(A907,5,2))</f>
        <v>0222</v>
      </c>
    </row>
    <row r="908" customFormat="false" ht="15.8" hidden="false" customHeight="false" outlineLevel="0" collapsed="false">
      <c r="A908" s="39" t="s">
        <v>2030</v>
      </c>
      <c r="B908" s="39" t="s">
        <v>3060</v>
      </c>
      <c r="C908" s="0" t="n">
        <v>71383.1161564335</v>
      </c>
      <c r="D908" s="0" t="str">
        <f aca="false">CONCATENATE(LEFT(A908,2), MID(A908,5,2))</f>
        <v>0220</v>
      </c>
    </row>
    <row r="909" customFormat="false" ht="15.8" hidden="false" customHeight="false" outlineLevel="0" collapsed="false">
      <c r="A909" s="39" t="s">
        <v>2025</v>
      </c>
      <c r="B909" s="39" t="s">
        <v>3061</v>
      </c>
      <c r="C909" s="0" t="n">
        <v>326448.867083467</v>
      </c>
      <c r="D909" s="0" t="str">
        <f aca="false">CONCATENATE(LEFT(A909,2), MID(A909,5,2))</f>
        <v>0319</v>
      </c>
    </row>
    <row r="910" customFormat="false" ht="15.8" hidden="false" customHeight="false" outlineLevel="0" collapsed="false">
      <c r="A910" s="39" t="s">
        <v>2030</v>
      </c>
      <c r="B910" s="39" t="s">
        <v>3062</v>
      </c>
      <c r="C910" s="0" t="n">
        <v>31534.7955630094</v>
      </c>
      <c r="D910" s="0" t="str">
        <f aca="false">CONCATENATE(LEFT(A910,2), MID(A910,5,2))</f>
        <v>0220</v>
      </c>
    </row>
    <row r="911" customFormat="false" ht="15.8" hidden="false" customHeight="false" outlineLevel="0" collapsed="false">
      <c r="A911" s="39" t="s">
        <v>2030</v>
      </c>
      <c r="B911" s="39" t="s">
        <v>3063</v>
      </c>
      <c r="C911" s="0" t="n">
        <v>254125.268798177</v>
      </c>
      <c r="D911" s="0" t="str">
        <f aca="false">CONCATENATE(LEFT(A911,2), MID(A911,5,2))</f>
        <v>0220</v>
      </c>
    </row>
    <row r="912" customFormat="false" ht="15.8" hidden="false" customHeight="false" outlineLevel="0" collapsed="false">
      <c r="A912" s="39" t="s">
        <v>2030</v>
      </c>
      <c r="B912" s="39" t="s">
        <v>3064</v>
      </c>
      <c r="C912" s="0" t="n">
        <v>121095.976374695</v>
      </c>
      <c r="D912" s="0" t="str">
        <f aca="false">CONCATENATE(LEFT(A912,2), MID(A912,5,2))</f>
        <v>0220</v>
      </c>
    </row>
    <row r="913" customFormat="false" ht="15.8" hidden="false" customHeight="false" outlineLevel="0" collapsed="false">
      <c r="A913" s="39" t="s">
        <v>2027</v>
      </c>
      <c r="B913" s="39" t="s">
        <v>3065</v>
      </c>
      <c r="C913" s="0" t="n">
        <v>28909.0533648702</v>
      </c>
      <c r="D913" s="0" t="str">
        <f aca="false">CONCATENATE(LEFT(A913,2), MID(A913,5,2))</f>
        <v>0221</v>
      </c>
    </row>
    <row r="914" customFormat="false" ht="15.8" hidden="false" customHeight="false" outlineLevel="0" collapsed="false">
      <c r="A914" s="39" t="s">
        <v>2027</v>
      </c>
      <c r="B914" s="39" t="s">
        <v>3066</v>
      </c>
      <c r="C914" s="0" t="n">
        <v>81304.733415868</v>
      </c>
      <c r="D914" s="0" t="str">
        <f aca="false">CONCATENATE(LEFT(A914,2), MID(A914,5,2))</f>
        <v>0221</v>
      </c>
    </row>
    <row r="915" customFormat="false" ht="15.8" hidden="false" customHeight="false" outlineLevel="0" collapsed="false">
      <c r="A915" s="39" t="s">
        <v>2027</v>
      </c>
      <c r="B915" s="39" t="s">
        <v>3067</v>
      </c>
      <c r="C915" s="0" t="n">
        <v>43131.0667297404</v>
      </c>
      <c r="D915" s="0" t="str">
        <f aca="false">CONCATENATE(LEFT(A915,2), MID(A915,5,2))</f>
        <v>0221</v>
      </c>
    </row>
    <row r="916" customFormat="false" ht="15.8" hidden="false" customHeight="false" outlineLevel="0" collapsed="false">
      <c r="A916" s="39" t="s">
        <v>2027</v>
      </c>
      <c r="B916" s="39" t="s">
        <v>3068</v>
      </c>
      <c r="C916" s="0" t="n">
        <v>48181.755608117</v>
      </c>
      <c r="D916" s="0" t="str">
        <f aca="false">CONCATENATE(LEFT(A916,2), MID(A916,5,2))</f>
        <v>0221</v>
      </c>
    </row>
    <row r="917" customFormat="false" ht="15.8" hidden="false" customHeight="false" outlineLevel="0" collapsed="false">
      <c r="A917" s="39" t="s">
        <v>2027</v>
      </c>
      <c r="B917" s="39" t="s">
        <v>3069</v>
      </c>
      <c r="C917" s="0" t="n">
        <v>14438.5046608563</v>
      </c>
      <c r="D917" s="0" t="str">
        <f aca="false">CONCATENATE(LEFT(A917,2), MID(A917,5,2))</f>
        <v>0221</v>
      </c>
    </row>
    <row r="918" customFormat="false" ht="15.8" hidden="false" customHeight="false" outlineLevel="0" collapsed="false">
      <c r="A918" s="39" t="s">
        <v>2025</v>
      </c>
      <c r="B918" s="39" t="s">
        <v>3070</v>
      </c>
      <c r="C918" s="0" t="n">
        <v>53617.657297071</v>
      </c>
      <c r="D918" s="0" t="str">
        <f aca="false">CONCATENATE(LEFT(A918,2), MID(A918,5,2))</f>
        <v>0319</v>
      </c>
    </row>
    <row r="919" customFormat="false" ht="15.8" hidden="false" customHeight="false" outlineLevel="0" collapsed="false">
      <c r="A919" s="39" t="s">
        <v>2025</v>
      </c>
      <c r="B919" s="39" t="s">
        <v>3071</v>
      </c>
      <c r="C919" s="0" t="n">
        <v>20311.675765518</v>
      </c>
      <c r="D919" s="0" t="str">
        <f aca="false">CONCATENATE(LEFT(A919,2), MID(A919,5,2))</f>
        <v>0319</v>
      </c>
    </row>
    <row r="920" customFormat="false" ht="15.8" hidden="false" customHeight="false" outlineLevel="0" collapsed="false">
      <c r="A920" s="39" t="s">
        <v>2038</v>
      </c>
      <c r="B920" s="39" t="s">
        <v>3072</v>
      </c>
      <c r="C920" s="0" t="n">
        <v>40100.732752031</v>
      </c>
      <c r="D920" s="0" t="str">
        <f aca="false">CONCATENATE(LEFT(A920,2), MID(A920,5,2))</f>
        <v>0326</v>
      </c>
    </row>
    <row r="921" customFormat="false" ht="15.8" hidden="false" customHeight="false" outlineLevel="0" collapsed="false">
      <c r="A921" s="39" t="s">
        <v>2038</v>
      </c>
      <c r="B921" s="39" t="s">
        <v>3073</v>
      </c>
      <c r="C921" s="0" t="n">
        <v>38391.6206156832</v>
      </c>
      <c r="D921" s="0" t="str">
        <f aca="false">CONCATENATE(LEFT(A921,2), MID(A921,5,2))</f>
        <v>0326</v>
      </c>
    </row>
    <row r="922" customFormat="false" ht="15.8" hidden="false" customHeight="false" outlineLevel="0" collapsed="false">
      <c r="A922" s="39" t="s">
        <v>2047</v>
      </c>
      <c r="B922" s="39" t="s">
        <v>3074</v>
      </c>
      <c r="C922" s="0" t="n">
        <v>74556.1356366708</v>
      </c>
      <c r="D922" s="0" t="str">
        <f aca="false">CONCATENATE(LEFT(A922,2), MID(A922,5,2))</f>
        <v>0222</v>
      </c>
    </row>
    <row r="923" customFormat="false" ht="15.8" hidden="false" customHeight="false" outlineLevel="0" collapsed="false">
      <c r="A923" s="39" t="s">
        <v>2042</v>
      </c>
      <c r="B923" s="39" t="s">
        <v>3075</v>
      </c>
      <c r="C923" s="0" t="n">
        <v>92564.9354029369</v>
      </c>
      <c r="D923" s="0" t="str">
        <f aca="false">CONCATENATE(LEFT(A923,2), MID(A923,5,2))</f>
        <v>0326</v>
      </c>
    </row>
    <row r="924" customFormat="false" ht="15.8" hidden="false" customHeight="false" outlineLevel="0" collapsed="false">
      <c r="A924" s="39" t="s">
        <v>2038</v>
      </c>
      <c r="B924" s="39" t="s">
        <v>3076</v>
      </c>
      <c r="C924" s="0" t="n">
        <v>6789.72129030953</v>
      </c>
      <c r="D924" s="0" t="str">
        <f aca="false">CONCATENATE(LEFT(A924,2), MID(A924,5,2))</f>
        <v>0326</v>
      </c>
    </row>
    <row r="925" customFormat="false" ht="15.8" hidden="false" customHeight="false" outlineLevel="0" collapsed="false">
      <c r="A925" s="39" t="s">
        <v>2040</v>
      </c>
      <c r="B925" s="39" t="s">
        <v>3077</v>
      </c>
      <c r="C925" s="0" t="n">
        <v>17576.6869794094</v>
      </c>
      <c r="D925" s="0" t="str">
        <f aca="false">CONCATENATE(LEFT(A925,2), MID(A925,5,2))</f>
        <v>0223</v>
      </c>
    </row>
    <row r="926" customFormat="false" ht="15.8" hidden="false" customHeight="false" outlineLevel="0" collapsed="false">
      <c r="A926" s="39" t="s">
        <v>2038</v>
      </c>
      <c r="B926" s="39" t="s">
        <v>3078</v>
      </c>
      <c r="C926" s="0" t="n">
        <v>16820.9850201681</v>
      </c>
      <c r="D926" s="0" t="str">
        <f aca="false">CONCATENATE(LEFT(A926,2), MID(A926,5,2))</f>
        <v>0326</v>
      </c>
    </row>
    <row r="927" customFormat="false" ht="15.8" hidden="false" customHeight="false" outlineLevel="0" collapsed="false">
      <c r="A927" s="39" t="s">
        <v>2047</v>
      </c>
      <c r="B927" s="39" t="s">
        <v>3079</v>
      </c>
      <c r="C927" s="0" t="n">
        <v>42426.5917819525</v>
      </c>
      <c r="D927" s="0" t="str">
        <f aca="false">CONCATENATE(LEFT(A927,2), MID(A927,5,2))</f>
        <v>0222</v>
      </c>
    </row>
    <row r="928" customFormat="false" ht="15.8" hidden="false" customHeight="false" outlineLevel="0" collapsed="false">
      <c r="A928" s="39" t="s">
        <v>2038</v>
      </c>
      <c r="B928" s="39" t="s">
        <v>3080</v>
      </c>
      <c r="C928" s="0" t="n">
        <v>47776.8981891172</v>
      </c>
      <c r="D928" s="0" t="str">
        <f aca="false">CONCATENATE(LEFT(A928,2), MID(A928,5,2))</f>
        <v>0326</v>
      </c>
    </row>
    <row r="929" customFormat="false" ht="15.8" hidden="false" customHeight="false" outlineLevel="0" collapsed="false">
      <c r="A929" s="39" t="s">
        <v>2040</v>
      </c>
      <c r="B929" s="39" t="s">
        <v>3081</v>
      </c>
      <c r="C929" s="0" t="n">
        <v>73227.3766323304</v>
      </c>
      <c r="D929" s="0" t="str">
        <f aca="false">CONCATENATE(LEFT(A929,2), MID(A929,5,2))</f>
        <v>0223</v>
      </c>
    </row>
    <row r="930" customFormat="false" ht="15.8" hidden="false" customHeight="false" outlineLevel="0" collapsed="false">
      <c r="A930" s="39" t="s">
        <v>2047</v>
      </c>
      <c r="B930" s="39" t="s">
        <v>3082</v>
      </c>
      <c r="C930" s="0" t="n">
        <v>98849.2156622596</v>
      </c>
      <c r="D930" s="0" t="str">
        <f aca="false">CONCATENATE(LEFT(A930,2), MID(A930,5,2))</f>
        <v>0222</v>
      </c>
    </row>
    <row r="931" customFormat="false" ht="15.8" hidden="false" customHeight="false" outlineLevel="0" collapsed="false">
      <c r="A931" s="39" t="s">
        <v>2047</v>
      </c>
      <c r="B931" s="39" t="s">
        <v>3083</v>
      </c>
      <c r="C931" s="0" t="n">
        <v>106066.479454881</v>
      </c>
      <c r="D931" s="0" t="str">
        <f aca="false">CONCATENATE(LEFT(A931,2), MID(A931,5,2))</f>
        <v>0222</v>
      </c>
    </row>
    <row r="932" customFormat="false" ht="15.8" hidden="false" customHeight="false" outlineLevel="0" collapsed="false">
      <c r="A932" s="39" t="s">
        <v>2040</v>
      </c>
      <c r="B932" s="39" t="s">
        <v>3084</v>
      </c>
      <c r="C932" s="0" t="n">
        <v>4894.52351835789</v>
      </c>
      <c r="D932" s="0" t="str">
        <f aca="false">CONCATENATE(LEFT(A932,2), MID(A932,5,2))</f>
        <v>0223</v>
      </c>
    </row>
    <row r="933" customFormat="false" ht="15.8" hidden="false" customHeight="false" outlineLevel="0" collapsed="false">
      <c r="A933" s="39" t="s">
        <v>2047</v>
      </c>
      <c r="B933" s="39" t="s">
        <v>3085</v>
      </c>
      <c r="C933" s="0" t="n">
        <v>80464.3606816105</v>
      </c>
      <c r="D933" s="0" t="str">
        <f aca="false">CONCATENATE(LEFT(A933,2), MID(A933,5,2))</f>
        <v>0222</v>
      </c>
    </row>
    <row r="934" customFormat="false" ht="15.8" hidden="false" customHeight="false" outlineLevel="0" collapsed="false">
      <c r="A934" s="39" t="s">
        <v>2444</v>
      </c>
      <c r="B934" s="39" t="s">
        <v>3086</v>
      </c>
      <c r="C934" s="0" t="n">
        <v>7474.67604166666</v>
      </c>
      <c r="D934" s="0" t="str">
        <f aca="false">CONCATENATE(LEFT(A934,2), MID(A934,5,2))</f>
        <v>0224</v>
      </c>
    </row>
    <row r="935" customFormat="false" ht="15.8" hidden="false" customHeight="false" outlineLevel="0" collapsed="false">
      <c r="A935" s="39" t="s">
        <v>2062</v>
      </c>
      <c r="B935" s="39" t="s">
        <v>3087</v>
      </c>
      <c r="C935" s="0" t="n">
        <v>441462.90742566</v>
      </c>
      <c r="D935" s="0" t="str">
        <f aca="false">CONCATENATE(LEFT(A935,2), MID(A935,5,2))</f>
        <v>0328</v>
      </c>
    </row>
    <row r="936" customFormat="false" ht="15.8" hidden="false" customHeight="false" outlineLevel="0" collapsed="false">
      <c r="A936" s="39" t="s">
        <v>2064</v>
      </c>
      <c r="B936" s="39" t="s">
        <v>3088</v>
      </c>
      <c r="C936" s="0" t="n">
        <v>51808.1003522255</v>
      </c>
      <c r="D936" s="0" t="str">
        <f aca="false">CONCATENATE(LEFT(A936,2), MID(A936,5,2))</f>
        <v>0327</v>
      </c>
    </row>
    <row r="937" customFormat="false" ht="15.8" hidden="false" customHeight="false" outlineLevel="0" collapsed="false">
      <c r="A937" s="39" t="s">
        <v>2062</v>
      </c>
      <c r="B937" s="39" t="s">
        <v>3089</v>
      </c>
      <c r="C937" s="0" t="n">
        <v>43864.4082609256</v>
      </c>
      <c r="D937" s="0" t="str">
        <f aca="false">CONCATENATE(LEFT(A937,2), MID(A937,5,2))</f>
        <v>0328</v>
      </c>
    </row>
    <row r="938" customFormat="false" ht="15.8" hidden="false" customHeight="false" outlineLevel="0" collapsed="false">
      <c r="A938" s="39" t="s">
        <v>2062</v>
      </c>
      <c r="B938" s="39" t="s">
        <v>3090</v>
      </c>
      <c r="C938" s="0" t="n">
        <v>206743.006664528</v>
      </c>
      <c r="D938" s="0" t="str">
        <f aca="false">CONCATENATE(LEFT(A938,2), MID(A938,5,2))</f>
        <v>0328</v>
      </c>
    </row>
    <row r="939" customFormat="false" ht="15.8" hidden="false" customHeight="false" outlineLevel="0" collapsed="false">
      <c r="A939" s="39" t="s">
        <v>2064</v>
      </c>
      <c r="B939" s="39" t="s">
        <v>3091</v>
      </c>
      <c r="C939" s="0" t="n">
        <v>42388.445781735</v>
      </c>
      <c r="D939" s="0" t="str">
        <f aca="false">CONCATENATE(LEFT(A939,2), MID(A939,5,2))</f>
        <v>0327</v>
      </c>
    </row>
    <row r="940" customFormat="false" ht="15.8" hidden="false" customHeight="false" outlineLevel="0" collapsed="false">
      <c r="A940" s="39" t="s">
        <v>2062</v>
      </c>
      <c r="B940" s="39" t="s">
        <v>3092</v>
      </c>
      <c r="C940" s="0" t="n">
        <v>33621.1259794129</v>
      </c>
      <c r="D940" s="0" t="str">
        <f aca="false">CONCATENATE(LEFT(A940,2), MID(A940,5,2))</f>
        <v>0328</v>
      </c>
    </row>
    <row r="941" customFormat="false" ht="15.8" hidden="false" customHeight="false" outlineLevel="0" collapsed="false">
      <c r="A941" s="39" t="s">
        <v>2071</v>
      </c>
      <c r="B941" s="39" t="s">
        <v>3093</v>
      </c>
      <c r="C941" s="0" t="n">
        <v>555155.999999999</v>
      </c>
      <c r="D941" s="0" t="str">
        <f aca="false">CONCATENATE(LEFT(A941,2), MID(A941,5,2))</f>
        <v>0230</v>
      </c>
    </row>
    <row r="942" customFormat="false" ht="15.8" hidden="false" customHeight="false" outlineLevel="0" collapsed="false">
      <c r="A942" s="39" t="s">
        <v>2071</v>
      </c>
      <c r="B942" s="39" t="s">
        <v>3094</v>
      </c>
      <c r="C942" s="0" t="n">
        <v>375762.5</v>
      </c>
      <c r="D942" s="0" t="str">
        <f aca="false">CONCATENATE(LEFT(A942,2), MID(A942,5,2))</f>
        <v>0230</v>
      </c>
    </row>
    <row r="943" customFormat="false" ht="15.8" hidden="false" customHeight="false" outlineLevel="0" collapsed="false">
      <c r="A943" s="39" t="s">
        <v>2062</v>
      </c>
      <c r="B943" s="39" t="s">
        <v>3095</v>
      </c>
      <c r="C943" s="0" t="n">
        <v>7477.25719361979</v>
      </c>
      <c r="D943" s="0" t="str">
        <f aca="false">CONCATENATE(LEFT(A943,2), MID(A943,5,2))</f>
        <v>0328</v>
      </c>
    </row>
    <row r="944" customFormat="false" ht="15.8" hidden="false" customHeight="false" outlineLevel="0" collapsed="false">
      <c r="A944" s="39" t="s">
        <v>2073</v>
      </c>
      <c r="B944" s="39" t="s">
        <v>3096</v>
      </c>
      <c r="C944" s="0" t="n">
        <v>12687.5</v>
      </c>
      <c r="D944" s="0" t="str">
        <f aca="false">CONCATENATE(LEFT(A944,2), MID(A944,5,2))</f>
        <v>0229</v>
      </c>
    </row>
    <row r="945" customFormat="false" ht="15.8" hidden="false" customHeight="false" outlineLevel="0" collapsed="false">
      <c r="A945" s="39" t="s">
        <v>2073</v>
      </c>
      <c r="B945" s="39" t="s">
        <v>3097</v>
      </c>
      <c r="C945" s="0" t="n">
        <v>28962</v>
      </c>
      <c r="D945" s="0" t="str">
        <f aca="false">CONCATENATE(LEFT(A945,2), MID(A945,5,2))</f>
        <v>0229</v>
      </c>
    </row>
    <row r="946" customFormat="false" ht="15.8" hidden="false" customHeight="false" outlineLevel="0" collapsed="false">
      <c r="A946" s="39" t="s">
        <v>2073</v>
      </c>
      <c r="B946" s="39" t="s">
        <v>3098</v>
      </c>
      <c r="C946" s="0" t="n">
        <v>23250</v>
      </c>
      <c r="D946" s="0" t="str">
        <f aca="false">CONCATENATE(LEFT(A946,2), MID(A946,5,2))</f>
        <v>0229</v>
      </c>
    </row>
    <row r="947" customFormat="false" ht="15.8" hidden="false" customHeight="false" outlineLevel="0" collapsed="false">
      <c r="A947" s="39" t="s">
        <v>2073</v>
      </c>
      <c r="B947" s="39" t="s">
        <v>3099</v>
      </c>
      <c r="C947" s="0" t="n">
        <v>39325</v>
      </c>
      <c r="D947" s="0" t="str">
        <f aca="false">CONCATENATE(LEFT(A947,2), MID(A947,5,2))</f>
        <v>0229</v>
      </c>
    </row>
    <row r="948" customFormat="false" ht="15.8" hidden="false" customHeight="false" outlineLevel="0" collapsed="false">
      <c r="A948" s="39" t="s">
        <v>2064</v>
      </c>
      <c r="B948" s="39" t="s">
        <v>3100</v>
      </c>
      <c r="C948" s="0" t="n">
        <v>2348.17805993621</v>
      </c>
      <c r="D948" s="0" t="str">
        <f aca="false">CONCATENATE(LEFT(A948,2), MID(A948,5,2))</f>
        <v>0327</v>
      </c>
    </row>
    <row r="949" customFormat="false" ht="15.8" hidden="false" customHeight="false" outlineLevel="0" collapsed="false">
      <c r="A949" s="39" t="s">
        <v>2062</v>
      </c>
      <c r="B949" s="39" t="s">
        <v>3101</v>
      </c>
      <c r="C949" s="0" t="n">
        <v>153748.899952654</v>
      </c>
      <c r="D949" s="0" t="str">
        <f aca="false">CONCATENATE(LEFT(A949,2), MID(A949,5,2))</f>
        <v>0328</v>
      </c>
    </row>
    <row r="950" customFormat="false" ht="15.8" hidden="false" customHeight="false" outlineLevel="0" collapsed="false">
      <c r="A950" s="39" t="s">
        <v>2064</v>
      </c>
      <c r="B950" s="39" t="s">
        <v>3102</v>
      </c>
      <c r="C950" s="0" t="n">
        <v>11447.2679861581</v>
      </c>
      <c r="D950" s="0" t="str">
        <f aca="false">CONCATENATE(LEFT(A950,2), MID(A950,5,2))</f>
        <v>0327</v>
      </c>
    </row>
    <row r="951" customFormat="false" ht="15.8" hidden="false" customHeight="false" outlineLevel="0" collapsed="false">
      <c r="A951" s="39" t="s">
        <v>2073</v>
      </c>
      <c r="B951" s="39" t="s">
        <v>3103</v>
      </c>
      <c r="C951" s="0" t="n">
        <v>5462.5</v>
      </c>
      <c r="D951" s="0" t="str">
        <f aca="false">CONCATENATE(LEFT(A951,2), MID(A951,5,2))</f>
        <v>0229</v>
      </c>
    </row>
    <row r="952" customFormat="false" ht="15.8" hidden="false" customHeight="false" outlineLevel="0" collapsed="false">
      <c r="A952" s="39" t="s">
        <v>2073</v>
      </c>
      <c r="B952" s="39" t="s">
        <v>3104</v>
      </c>
      <c r="C952" s="0" t="n">
        <v>4500</v>
      </c>
      <c r="D952" s="0" t="str">
        <f aca="false">CONCATENATE(LEFT(A952,2), MID(A952,5,2))</f>
        <v>0229</v>
      </c>
    </row>
    <row r="953" customFormat="false" ht="15.8" hidden="false" customHeight="false" outlineLevel="0" collapsed="false">
      <c r="A953" s="39" t="s">
        <v>2091</v>
      </c>
      <c r="B953" s="39" t="s">
        <v>3105</v>
      </c>
      <c r="C953" s="0" t="n">
        <v>179935.535466551</v>
      </c>
      <c r="D953" s="0" t="str">
        <f aca="false">CONCATENATE(LEFT(A953,2), MID(A953,5,2))</f>
        <v>0635</v>
      </c>
    </row>
    <row r="954" customFormat="false" ht="15.8" hidden="false" customHeight="false" outlineLevel="0" collapsed="false">
      <c r="A954" s="39" t="s">
        <v>2083</v>
      </c>
      <c r="B954" s="39" t="s">
        <v>3106</v>
      </c>
      <c r="C954" s="0" t="n">
        <v>303705.795247121</v>
      </c>
      <c r="D954" s="0" t="str">
        <f aca="false">CONCATENATE(LEFT(A954,2), MID(A954,5,2))</f>
        <v>0635</v>
      </c>
    </row>
    <row r="955" customFormat="false" ht="15.8" hidden="false" customHeight="false" outlineLevel="0" collapsed="false">
      <c r="A955" s="39" t="s">
        <v>3107</v>
      </c>
      <c r="B955" s="39" t="s">
        <v>3108</v>
      </c>
      <c r="C955" s="0" t="n">
        <v>1512492.26852207</v>
      </c>
      <c r="D955" s="0" t="str">
        <f aca="false">CONCATENATE(LEFT(A955,2), MID(A955,5,2))</f>
        <v>0636</v>
      </c>
    </row>
    <row r="956" customFormat="false" ht="15.8" hidden="false" customHeight="false" outlineLevel="0" collapsed="false">
      <c r="A956" s="39" t="s">
        <v>2083</v>
      </c>
      <c r="B956" s="39" t="s">
        <v>3109</v>
      </c>
      <c r="C956" s="0" t="n">
        <v>1133701.38866367</v>
      </c>
      <c r="D956" s="0" t="str">
        <f aca="false">CONCATENATE(LEFT(A956,2), MID(A956,5,2))</f>
        <v>0635</v>
      </c>
    </row>
    <row r="957" customFormat="false" ht="15.8" hidden="false" customHeight="false" outlineLevel="0" collapsed="false">
      <c r="A957" s="39" t="s">
        <v>3107</v>
      </c>
      <c r="B957" s="39" t="s">
        <v>3110</v>
      </c>
      <c r="C957" s="0" t="n">
        <v>4449981.48092043</v>
      </c>
      <c r="D957" s="0" t="str">
        <f aca="false">CONCATENATE(LEFT(A957,2), MID(A957,5,2))</f>
        <v>0636</v>
      </c>
    </row>
    <row r="958" customFormat="false" ht="15.8" hidden="false" customHeight="false" outlineLevel="0" collapsed="false">
      <c r="A958" s="39" t="s">
        <v>2086</v>
      </c>
      <c r="B958" s="39" t="s">
        <v>3111</v>
      </c>
      <c r="C958" s="0" t="n">
        <v>283547.477680579</v>
      </c>
      <c r="D958" s="0" t="str">
        <f aca="false">CONCATENATE(LEFT(A958,2), MID(A958,5,2))</f>
        <v>0634</v>
      </c>
    </row>
    <row r="959" customFormat="false" ht="15.8" hidden="false" customHeight="false" outlineLevel="0" collapsed="false">
      <c r="A959" s="39" t="s">
        <v>2083</v>
      </c>
      <c r="B959" s="39" t="s">
        <v>3112</v>
      </c>
      <c r="C959" s="0" t="n">
        <v>332808.686588942</v>
      </c>
      <c r="D959" s="0" t="str">
        <f aca="false">CONCATENATE(LEFT(A959,2), MID(A959,5,2))</f>
        <v>0635</v>
      </c>
    </row>
    <row r="960" customFormat="false" ht="15.8" hidden="false" customHeight="false" outlineLevel="0" collapsed="false">
      <c r="A960" s="39" t="s">
        <v>2083</v>
      </c>
      <c r="B960" s="39" t="s">
        <v>3113</v>
      </c>
      <c r="C960" s="0" t="n">
        <v>326848.680202865</v>
      </c>
      <c r="D960" s="0" t="str">
        <f aca="false">CONCATENATE(LEFT(A960,2), MID(A960,5,2))</f>
        <v>0635</v>
      </c>
    </row>
    <row r="961" customFormat="false" ht="15.8" hidden="false" customHeight="false" outlineLevel="0" collapsed="false">
      <c r="A961" s="39" t="s">
        <v>2091</v>
      </c>
      <c r="B961" s="39" t="s">
        <v>3114</v>
      </c>
      <c r="C961" s="0" t="n">
        <v>234327.292989936</v>
      </c>
      <c r="D961" s="0" t="str">
        <f aca="false">CONCATENATE(LEFT(A961,2), MID(A961,5,2))</f>
        <v>0635</v>
      </c>
    </row>
    <row r="962" customFormat="false" ht="15.8" hidden="false" customHeight="false" outlineLevel="0" collapsed="false">
      <c r="A962" s="39" t="s">
        <v>2091</v>
      </c>
      <c r="B962" s="39" t="s">
        <v>3115</v>
      </c>
      <c r="C962" s="0" t="n">
        <v>99604.5508569317</v>
      </c>
      <c r="D962" s="0" t="str">
        <f aca="false">CONCATENATE(LEFT(A962,2), MID(A962,5,2))</f>
        <v>0635</v>
      </c>
    </row>
    <row r="963" customFormat="false" ht="15.8" hidden="false" customHeight="false" outlineLevel="0" collapsed="false">
      <c r="A963" s="39" t="s">
        <v>2442</v>
      </c>
      <c r="B963" s="39" t="s">
        <v>3116</v>
      </c>
      <c r="C963" s="0" t="n">
        <v>6202.5</v>
      </c>
      <c r="D963" s="0" t="str">
        <f aca="false">CONCATENATE(LEFT(A963,2), MID(A963,5,2))</f>
        <v>0231</v>
      </c>
    </row>
    <row r="964" customFormat="false" ht="15.8" hidden="false" customHeight="false" outlineLevel="0" collapsed="false">
      <c r="A964" s="39" t="s">
        <v>2442</v>
      </c>
      <c r="B964" s="39" t="s">
        <v>3117</v>
      </c>
      <c r="C964" s="0" t="n">
        <v>68868.75</v>
      </c>
      <c r="D964" s="0" t="str">
        <f aca="false">CONCATENATE(LEFT(A964,2), MID(A964,5,2))</f>
        <v>0231</v>
      </c>
    </row>
    <row r="965" customFormat="false" ht="15.8" hidden="false" customHeight="false" outlineLevel="0" collapsed="false">
      <c r="A965" s="39" t="s">
        <v>2442</v>
      </c>
      <c r="B965" s="39" t="s">
        <v>3118</v>
      </c>
      <c r="C965" s="0" t="n">
        <v>4518.75</v>
      </c>
      <c r="D965" s="0" t="str">
        <f aca="false">CONCATENATE(LEFT(A965,2), MID(A965,5,2))</f>
        <v>0231</v>
      </c>
    </row>
    <row r="966" customFormat="false" ht="15.8" hidden="false" customHeight="false" outlineLevel="0" collapsed="false">
      <c r="A966" s="39" t="s">
        <v>2442</v>
      </c>
      <c r="B966" s="39" t="s">
        <v>3119</v>
      </c>
      <c r="C966" s="0" t="n">
        <v>9303.75</v>
      </c>
      <c r="D966" s="0" t="str">
        <f aca="false">CONCATENATE(LEFT(A966,2), MID(A966,5,2))</f>
        <v>0231</v>
      </c>
    </row>
    <row r="967" customFormat="false" ht="15.8" hidden="false" customHeight="false" outlineLevel="0" collapsed="false">
      <c r="A967" s="39" t="s">
        <v>2442</v>
      </c>
      <c r="B967" s="39" t="s">
        <v>3120</v>
      </c>
      <c r="C967" s="0" t="n">
        <v>4721.25</v>
      </c>
      <c r="D967" s="0" t="str">
        <f aca="false">CONCATENATE(LEFT(A967,2), MID(A967,5,2))</f>
        <v>0231</v>
      </c>
    </row>
    <row r="968" customFormat="false" ht="15.8" hidden="false" customHeight="false" outlineLevel="0" collapsed="false">
      <c r="A968" s="39" t="s">
        <v>2126</v>
      </c>
      <c r="B968" s="39" t="s">
        <v>3121</v>
      </c>
      <c r="C968" s="0" t="n">
        <v>31344.6383296973</v>
      </c>
      <c r="D968" s="0" t="str">
        <f aca="false">CONCATENATE(LEFT(A968,2), MID(A968,5,2))</f>
        <v>0142</v>
      </c>
    </row>
    <row r="969" customFormat="false" ht="15.8" hidden="false" customHeight="false" outlineLevel="0" collapsed="false">
      <c r="A969" s="39" t="s">
        <v>2102</v>
      </c>
      <c r="B969" s="39" t="s">
        <v>3122</v>
      </c>
      <c r="C969" s="0" t="n">
        <v>32512.9694955046</v>
      </c>
      <c r="D969" s="0" t="str">
        <f aca="false">CONCATENATE(LEFT(A969,2), MID(A969,5,2))</f>
        <v>0142</v>
      </c>
    </row>
    <row r="970" customFormat="false" ht="15.8" hidden="false" customHeight="false" outlineLevel="0" collapsed="false">
      <c r="A970" s="39" t="s">
        <v>2095</v>
      </c>
      <c r="B970" s="39" t="s">
        <v>3123</v>
      </c>
      <c r="C970" s="0" t="n">
        <v>352224.455525564</v>
      </c>
      <c r="D970" s="0" t="str">
        <f aca="false">CONCATENATE(LEFT(A970,2), MID(A970,5,2))</f>
        <v>0142</v>
      </c>
    </row>
    <row r="971" customFormat="false" ht="15.8" hidden="false" customHeight="false" outlineLevel="0" collapsed="false">
      <c r="A971" s="39" t="s">
        <v>2108</v>
      </c>
      <c r="B971" s="39" t="s">
        <v>3124</v>
      </c>
      <c r="C971" s="0" t="n">
        <v>193916.142023004</v>
      </c>
      <c r="D971" s="0" t="str">
        <f aca="false">CONCATENATE(LEFT(A971,2), MID(A971,5,2))</f>
        <v>0341</v>
      </c>
    </row>
    <row r="972" customFormat="false" ht="15.8" hidden="false" customHeight="false" outlineLevel="0" collapsed="false">
      <c r="A972" s="39" t="s">
        <v>2139</v>
      </c>
      <c r="B972" s="39" t="s">
        <v>3125</v>
      </c>
      <c r="C972" s="0" t="n">
        <v>545.368366268034</v>
      </c>
      <c r="D972" s="0" t="str">
        <f aca="false">CONCATENATE(LEFT(A972,2), MID(A972,5,2))</f>
        <v>0142</v>
      </c>
    </row>
    <row r="973" customFormat="false" ht="15.8" hidden="false" customHeight="false" outlineLevel="0" collapsed="false">
      <c r="A973" s="39" t="s">
        <v>3126</v>
      </c>
      <c r="B973" s="39" t="s">
        <v>3127</v>
      </c>
      <c r="C973" s="0" t="n">
        <v>713025.67607626</v>
      </c>
      <c r="D973" s="0" t="str">
        <f aca="false">CONCATENATE(LEFT(A973,2), MID(A973,5,2))</f>
        <v>0636</v>
      </c>
    </row>
    <row r="974" customFormat="false" ht="15.8" hidden="false" customHeight="false" outlineLevel="0" collapsed="false">
      <c r="A974" s="39" t="s">
        <v>2108</v>
      </c>
      <c r="B974" s="39" t="s">
        <v>3128</v>
      </c>
      <c r="C974" s="0" t="n">
        <v>273246.888897376</v>
      </c>
      <c r="D974" s="0" t="str">
        <f aca="false">CONCATENATE(LEFT(A974,2), MID(A974,5,2))</f>
        <v>0341</v>
      </c>
    </row>
    <row r="975" customFormat="false" ht="15.8" hidden="false" customHeight="false" outlineLevel="0" collapsed="false">
      <c r="A975" s="39" t="s">
        <v>2108</v>
      </c>
      <c r="B975" s="39" t="s">
        <v>3129</v>
      </c>
      <c r="C975" s="0" t="n">
        <v>658848.61332749</v>
      </c>
      <c r="D975" s="0" t="str">
        <f aca="false">CONCATENATE(LEFT(A975,2), MID(A975,5,2))</f>
        <v>0341</v>
      </c>
    </row>
    <row r="976" customFormat="false" ht="15.8" hidden="false" customHeight="false" outlineLevel="0" collapsed="false">
      <c r="A976" s="39" t="s">
        <v>2114</v>
      </c>
      <c r="B976" s="39" t="s">
        <v>3130</v>
      </c>
      <c r="C976" s="0" t="n">
        <v>16755.1683462522</v>
      </c>
      <c r="D976" s="0" t="str">
        <f aca="false">CONCATENATE(LEFT(A976,2), MID(A976,5,2))</f>
        <v>0238</v>
      </c>
    </row>
    <row r="977" customFormat="false" ht="15.8" hidden="false" customHeight="false" outlineLevel="0" collapsed="false">
      <c r="A977" s="39" t="s">
        <v>2114</v>
      </c>
      <c r="B977" s="39" t="s">
        <v>3131</v>
      </c>
      <c r="C977" s="0" t="n">
        <v>110384.604478935</v>
      </c>
      <c r="D977" s="0" t="str">
        <f aca="false">CONCATENATE(LEFT(A977,2), MID(A977,5,2))</f>
        <v>0238</v>
      </c>
    </row>
    <row r="978" customFormat="false" ht="15.8" hidden="false" customHeight="false" outlineLevel="0" collapsed="false">
      <c r="A978" s="39" t="s">
        <v>2114</v>
      </c>
      <c r="B978" s="39" t="s">
        <v>3132</v>
      </c>
      <c r="C978" s="0" t="n">
        <v>38817.7119047619</v>
      </c>
      <c r="D978" s="0" t="str">
        <f aca="false">CONCATENATE(LEFT(A978,2), MID(A978,5,2))</f>
        <v>0238</v>
      </c>
    </row>
    <row r="979" customFormat="false" ht="15.8" hidden="false" customHeight="false" outlineLevel="0" collapsed="false">
      <c r="A979" s="39" t="s">
        <v>2139</v>
      </c>
      <c r="B979" s="39" t="s">
        <v>3133</v>
      </c>
      <c r="C979" s="0" t="n">
        <v>1132.59824690255</v>
      </c>
      <c r="D979" s="0" t="str">
        <f aca="false">CONCATENATE(LEFT(A979,2), MID(A979,5,2))</f>
        <v>0142</v>
      </c>
    </row>
    <row r="980" customFormat="false" ht="15.8" hidden="false" customHeight="false" outlineLevel="0" collapsed="false">
      <c r="A980" s="39" t="s">
        <v>2121</v>
      </c>
      <c r="B980" s="39" t="s">
        <v>3134</v>
      </c>
      <c r="C980" s="0" t="n">
        <v>131317.163936985</v>
      </c>
      <c r="D980" s="0" t="str">
        <f aca="false">CONCATENATE(LEFT(A980,2), MID(A980,5,2))</f>
        <v>0142</v>
      </c>
    </row>
    <row r="981" customFormat="false" ht="15.8" hidden="false" customHeight="false" outlineLevel="0" collapsed="false">
      <c r="A981" s="39" t="s">
        <v>2121</v>
      </c>
      <c r="B981" s="39" t="s">
        <v>3135</v>
      </c>
      <c r="C981" s="0" t="n">
        <v>171250.675420389</v>
      </c>
      <c r="D981" s="0" t="str">
        <f aca="false">CONCATENATE(LEFT(A981,2), MID(A981,5,2))</f>
        <v>0142</v>
      </c>
    </row>
    <row r="982" customFormat="false" ht="15.8" hidden="false" customHeight="false" outlineLevel="0" collapsed="false">
      <c r="A982" s="39" t="s">
        <v>2121</v>
      </c>
      <c r="B982" s="39" t="s">
        <v>3136</v>
      </c>
      <c r="C982" s="0" t="n">
        <v>301675.833253502</v>
      </c>
      <c r="D982" s="0" t="str">
        <f aca="false">CONCATENATE(LEFT(A982,2), MID(A982,5,2))</f>
        <v>0142</v>
      </c>
    </row>
    <row r="983" customFormat="false" ht="15.8" hidden="false" customHeight="false" outlineLevel="0" collapsed="false">
      <c r="A983" s="39" t="s">
        <v>2098</v>
      </c>
      <c r="B983" s="39" t="s">
        <v>3137</v>
      </c>
      <c r="C983" s="0" t="n">
        <v>10609.3873996614</v>
      </c>
      <c r="D983" s="0" t="str">
        <f aca="false">CONCATENATE(LEFT(A983,2), MID(A983,5,2))</f>
        <v>0142</v>
      </c>
    </row>
    <row r="984" customFormat="false" ht="15.8" hidden="false" customHeight="false" outlineLevel="0" collapsed="false">
      <c r="A984" s="39" t="s">
        <v>2102</v>
      </c>
      <c r="B984" s="39" t="s">
        <v>3138</v>
      </c>
      <c r="C984" s="0" t="n">
        <v>17789.2318083963</v>
      </c>
      <c r="D984" s="0" t="str">
        <f aca="false">CONCATENATE(LEFT(A984,2), MID(A984,5,2))</f>
        <v>0142</v>
      </c>
    </row>
    <row r="985" customFormat="false" ht="15.8" hidden="false" customHeight="false" outlineLevel="0" collapsed="false">
      <c r="A985" s="39" t="s">
        <v>2102</v>
      </c>
      <c r="B985" s="39" t="s">
        <v>3139</v>
      </c>
      <c r="C985" s="0" t="n">
        <v>360014.722411312</v>
      </c>
      <c r="D985" s="0" t="str">
        <f aca="false">CONCATENATE(LEFT(A985,2), MID(A985,5,2))</f>
        <v>0142</v>
      </c>
    </row>
    <row r="986" customFormat="false" ht="15.8" hidden="false" customHeight="false" outlineLevel="0" collapsed="false">
      <c r="A986" s="39" t="s">
        <v>2126</v>
      </c>
      <c r="B986" s="39" t="s">
        <v>3140</v>
      </c>
      <c r="C986" s="0" t="n">
        <v>185951.253996929</v>
      </c>
      <c r="D986" s="0" t="str">
        <f aca="false">CONCATENATE(LEFT(A986,2), MID(A986,5,2))</f>
        <v>0142</v>
      </c>
    </row>
    <row r="987" customFormat="false" ht="15.8" hidden="false" customHeight="false" outlineLevel="0" collapsed="false">
      <c r="A987" s="39" t="s">
        <v>2102</v>
      </c>
      <c r="B987" s="39" t="s">
        <v>3141</v>
      </c>
      <c r="C987" s="0" t="n">
        <v>156775.571948234</v>
      </c>
      <c r="D987" s="0" t="str">
        <f aca="false">CONCATENATE(LEFT(A987,2), MID(A987,5,2))</f>
        <v>0142</v>
      </c>
    </row>
    <row r="988" customFormat="false" ht="15.8" hidden="false" customHeight="false" outlineLevel="0" collapsed="false">
      <c r="A988" s="39" t="s">
        <v>2139</v>
      </c>
      <c r="B988" s="39" t="s">
        <v>3142</v>
      </c>
      <c r="C988" s="0" t="n">
        <v>655.291403649775</v>
      </c>
      <c r="D988" s="0" t="str">
        <f aca="false">CONCATENATE(LEFT(A988,2), MID(A988,5,2))</f>
        <v>0142</v>
      </c>
    </row>
    <row r="989" customFormat="false" ht="15.8" hidden="false" customHeight="false" outlineLevel="0" collapsed="false">
      <c r="A989" s="39" t="s">
        <v>2126</v>
      </c>
      <c r="B989" s="39" t="s">
        <v>3143</v>
      </c>
      <c r="C989" s="0" t="n">
        <v>13355.9059858112</v>
      </c>
      <c r="D989" s="0" t="str">
        <f aca="false">CONCATENATE(LEFT(A989,2), MID(A989,5,2))</f>
        <v>0142</v>
      </c>
    </row>
    <row r="990" customFormat="false" ht="15.8" hidden="false" customHeight="false" outlineLevel="0" collapsed="false">
      <c r="A990" s="39" t="s">
        <v>2106</v>
      </c>
      <c r="B990" s="39" t="s">
        <v>3144</v>
      </c>
      <c r="C990" s="0" t="n">
        <v>12272.0769668314</v>
      </c>
      <c r="D990" s="0" t="str">
        <f aca="false">CONCATENATE(LEFT(A990,2), MID(A990,5,2))</f>
        <v>0142</v>
      </c>
    </row>
    <row r="991" customFormat="false" ht="15.8" hidden="false" customHeight="false" outlineLevel="0" collapsed="false">
      <c r="A991" s="39" t="s">
        <v>2126</v>
      </c>
      <c r="B991" s="39" t="s">
        <v>3145</v>
      </c>
      <c r="C991" s="0" t="n">
        <v>6135.08349510423</v>
      </c>
      <c r="D991" s="0" t="str">
        <f aca="false">CONCATENATE(LEFT(A991,2), MID(A991,5,2))</f>
        <v>0142</v>
      </c>
    </row>
    <row r="992" customFormat="false" ht="15.8" hidden="false" customHeight="false" outlineLevel="0" collapsed="false">
      <c r="A992" s="39" t="s">
        <v>2106</v>
      </c>
      <c r="B992" s="39" t="s">
        <v>3146</v>
      </c>
      <c r="C992" s="0" t="n">
        <v>5004.32386541236</v>
      </c>
      <c r="D992" s="0" t="str">
        <f aca="false">CONCATENATE(LEFT(A992,2), MID(A992,5,2))</f>
        <v>0142</v>
      </c>
    </row>
    <row r="993" customFormat="false" ht="15.8" hidden="false" customHeight="false" outlineLevel="0" collapsed="false">
      <c r="A993" s="39" t="s">
        <v>2106</v>
      </c>
      <c r="B993" s="39" t="s">
        <v>3147</v>
      </c>
      <c r="C993" s="0" t="n">
        <v>2624.63687456558</v>
      </c>
      <c r="D993" s="0" t="str">
        <f aca="false">CONCATENATE(LEFT(A993,2), MID(A993,5,2))</f>
        <v>0142</v>
      </c>
    </row>
    <row r="994" customFormat="false" ht="15.8" hidden="false" customHeight="false" outlineLevel="0" collapsed="false">
      <c r="A994" s="39" t="s">
        <v>3148</v>
      </c>
      <c r="B994" s="39" t="s">
        <v>3149</v>
      </c>
      <c r="C994" s="0" t="n">
        <v>160.098508505524</v>
      </c>
      <c r="D994" s="0" t="str">
        <f aca="false">CONCATENATE(LEFT(A994,2), MID(A994,5,2))</f>
        <v>0142</v>
      </c>
    </row>
    <row r="995" customFormat="false" ht="15.8" hidden="false" customHeight="false" outlineLevel="0" collapsed="false">
      <c r="A995" s="39" t="s">
        <v>2146</v>
      </c>
      <c r="B995" s="39" t="s">
        <v>3150</v>
      </c>
      <c r="C995" s="0" t="n">
        <v>8060037.47079819</v>
      </c>
      <c r="D995" s="0" t="str">
        <f aca="false">CONCATENATE(LEFT(A995,2), MID(A995,5,2))</f>
        <v>0144</v>
      </c>
    </row>
    <row r="996" customFormat="false" ht="15.8" hidden="false" customHeight="false" outlineLevel="0" collapsed="false">
      <c r="A996" s="39" t="s">
        <v>2146</v>
      </c>
      <c r="B996" s="39" t="s">
        <v>3151</v>
      </c>
      <c r="C996" s="0" t="n">
        <v>2169342.68889519</v>
      </c>
      <c r="D996" s="0" t="str">
        <f aca="false">CONCATENATE(LEFT(A996,2), MID(A996,5,2))</f>
        <v>0144</v>
      </c>
    </row>
    <row r="997" customFormat="false" ht="15.8" hidden="false" customHeight="false" outlineLevel="0" collapsed="false">
      <c r="A997" s="39" t="s">
        <v>2146</v>
      </c>
      <c r="B997" s="39" t="s">
        <v>3152</v>
      </c>
      <c r="C997" s="0" t="n">
        <v>1379504.0537481</v>
      </c>
      <c r="D997" s="0" t="str">
        <f aca="false">CONCATENATE(LEFT(A997,2), MID(A997,5,2))</f>
        <v>0144</v>
      </c>
    </row>
    <row r="998" customFormat="false" ht="15.8" hidden="false" customHeight="false" outlineLevel="0" collapsed="false">
      <c r="A998" s="39" t="s">
        <v>2146</v>
      </c>
      <c r="B998" s="39" t="s">
        <v>3153</v>
      </c>
      <c r="C998" s="0" t="n">
        <v>5561293.9347644</v>
      </c>
      <c r="D998" s="0" t="str">
        <f aca="false">CONCATENATE(LEFT(A998,2), MID(A998,5,2))</f>
        <v>0144</v>
      </c>
    </row>
    <row r="999" customFormat="false" ht="15.8" hidden="false" customHeight="false" outlineLevel="0" collapsed="false">
      <c r="A999" s="39" t="s">
        <v>2146</v>
      </c>
      <c r="B999" s="39" t="s">
        <v>3154</v>
      </c>
      <c r="C999" s="0" t="n">
        <v>151528.980962728</v>
      </c>
      <c r="D999" s="0" t="str">
        <f aca="false">CONCATENATE(LEFT(A999,2), MID(A999,5,2))</f>
        <v>0144</v>
      </c>
    </row>
    <row r="1000" customFormat="false" ht="15.8" hidden="false" customHeight="false" outlineLevel="0" collapsed="false">
      <c r="A1000" s="39" t="s">
        <v>2165</v>
      </c>
      <c r="B1000" s="39" t="s">
        <v>3155</v>
      </c>
      <c r="C1000" s="0" t="n">
        <v>730354.496179098</v>
      </c>
      <c r="D1000" s="0" t="str">
        <f aca="false">CONCATENATE(LEFT(A1000,2), MID(A1000,5,2))</f>
        <v>0144</v>
      </c>
    </row>
    <row r="1001" customFormat="false" ht="15.8" hidden="false" customHeight="false" outlineLevel="0" collapsed="false">
      <c r="A1001" s="39" t="s">
        <v>2146</v>
      </c>
      <c r="B1001" s="39" t="s">
        <v>3156</v>
      </c>
      <c r="C1001" s="0" t="n">
        <v>487647.751932314</v>
      </c>
      <c r="D1001" s="0" t="str">
        <f aca="false">CONCATENATE(LEFT(A1001,2), MID(A1001,5,2))</f>
        <v>0144</v>
      </c>
    </row>
    <row r="1002" customFormat="false" ht="15.8" hidden="false" customHeight="false" outlineLevel="0" collapsed="false">
      <c r="A1002" s="39" t="s">
        <v>2155</v>
      </c>
      <c r="B1002" s="39" t="s">
        <v>3157</v>
      </c>
      <c r="C1002" s="0" t="n">
        <v>100366.862362722</v>
      </c>
      <c r="D1002" s="0" t="str">
        <f aca="false">CONCATENATE(LEFT(A1002,2), MID(A1002,5,2))</f>
        <v>0144</v>
      </c>
    </row>
    <row r="1003" customFormat="false" ht="15.8" hidden="false" customHeight="false" outlineLevel="0" collapsed="false">
      <c r="A1003" s="39" t="s">
        <v>2165</v>
      </c>
      <c r="B1003" s="39" t="s">
        <v>3158</v>
      </c>
      <c r="C1003" s="0" t="n">
        <v>52550.3737540599</v>
      </c>
      <c r="D1003" s="0" t="str">
        <f aca="false">CONCATENATE(LEFT(A1003,2), MID(A1003,5,2))</f>
        <v>0144</v>
      </c>
    </row>
    <row r="1004" customFormat="false" ht="15.8" hidden="false" customHeight="false" outlineLevel="0" collapsed="false">
      <c r="A1004" s="39" t="s">
        <v>2165</v>
      </c>
      <c r="B1004" s="39" t="s">
        <v>3159</v>
      </c>
      <c r="C1004" s="0" t="n">
        <v>170860.06004275</v>
      </c>
      <c r="D1004" s="0" t="str">
        <f aca="false">CONCATENATE(LEFT(A1004,2), MID(A1004,5,2))</f>
        <v>0144</v>
      </c>
    </row>
    <row r="1005" customFormat="false" ht="15.8" hidden="false" customHeight="false" outlineLevel="0" collapsed="false">
      <c r="A1005" s="39" t="s">
        <v>2165</v>
      </c>
      <c r="B1005" s="39" t="s">
        <v>3160</v>
      </c>
      <c r="C1005" s="0" t="n">
        <v>66708.9011068964</v>
      </c>
      <c r="D1005" s="0" t="str">
        <f aca="false">CONCATENATE(LEFT(A1005,2), MID(A1005,5,2))</f>
        <v>0144</v>
      </c>
    </row>
    <row r="1006" customFormat="false" ht="15.8" hidden="false" customHeight="false" outlineLevel="0" collapsed="false">
      <c r="A1006" s="39" t="s">
        <v>2155</v>
      </c>
      <c r="B1006" s="39" t="s">
        <v>3161</v>
      </c>
      <c r="C1006" s="0" t="n">
        <v>102408.6701573</v>
      </c>
      <c r="D1006" s="0" t="str">
        <f aca="false">CONCATENATE(LEFT(A1006,2), MID(A1006,5,2))</f>
        <v>0144</v>
      </c>
    </row>
    <row r="1007" customFormat="false" ht="15.8" hidden="false" customHeight="false" outlineLevel="0" collapsed="false">
      <c r="A1007" s="39" t="s">
        <v>2155</v>
      </c>
      <c r="B1007" s="39" t="s">
        <v>3162</v>
      </c>
      <c r="C1007" s="0" t="n">
        <v>752358.071498995</v>
      </c>
      <c r="D1007" s="0" t="str">
        <f aca="false">CONCATENATE(LEFT(A1007,2), MID(A1007,5,2))</f>
        <v>0144</v>
      </c>
    </row>
    <row r="1008" customFormat="false" ht="15.8" hidden="false" customHeight="false" outlineLevel="0" collapsed="false">
      <c r="A1008" s="39" t="s">
        <v>2163</v>
      </c>
      <c r="B1008" s="39" t="s">
        <v>3163</v>
      </c>
      <c r="C1008" s="0" t="n">
        <v>11608.7980774257</v>
      </c>
      <c r="D1008" s="0" t="str">
        <f aca="false">CONCATENATE(LEFT(A1008,2), MID(A1008,5,2))</f>
        <v>0144</v>
      </c>
    </row>
    <row r="1009" customFormat="false" ht="15.8" hidden="false" customHeight="false" outlineLevel="0" collapsed="false">
      <c r="A1009" s="39" t="s">
        <v>2171</v>
      </c>
      <c r="B1009" s="39" t="s">
        <v>3164</v>
      </c>
      <c r="C1009" s="0" t="n">
        <v>7263.07248687022</v>
      </c>
      <c r="D1009" s="0" t="str">
        <f aca="false">CONCATENATE(LEFT(A1009,2), MID(A1009,5,2))</f>
        <v>0144</v>
      </c>
    </row>
    <row r="1010" customFormat="false" ht="15.8" hidden="false" customHeight="false" outlineLevel="0" collapsed="false">
      <c r="A1010" s="39" t="s">
        <v>2168</v>
      </c>
      <c r="B1010" s="39" t="s">
        <v>3165</v>
      </c>
      <c r="C1010" s="0" t="n">
        <v>7418.79948817651</v>
      </c>
      <c r="D1010" s="0" t="str">
        <f aca="false">CONCATENATE(LEFT(A1010,2), MID(A1010,5,2))</f>
        <v>0144</v>
      </c>
    </row>
    <row r="1011" customFormat="false" ht="15.8" hidden="false" customHeight="false" outlineLevel="0" collapsed="false">
      <c r="A1011" s="39" t="s">
        <v>2155</v>
      </c>
      <c r="B1011" s="39" t="s">
        <v>3166</v>
      </c>
      <c r="C1011" s="0" t="n">
        <v>49061.8837089097</v>
      </c>
      <c r="D1011" s="0" t="str">
        <f aca="false">CONCATENATE(LEFT(A1011,2), MID(A1011,5,2))</f>
        <v>0144</v>
      </c>
    </row>
    <row r="1012" customFormat="false" ht="15.8" hidden="false" customHeight="false" outlineLevel="0" collapsed="false">
      <c r="A1012" s="39" t="s">
        <v>2159</v>
      </c>
      <c r="B1012" s="39" t="s">
        <v>3167</v>
      </c>
      <c r="C1012" s="0" t="n">
        <v>67022.7994736465</v>
      </c>
      <c r="D1012" s="0" t="str">
        <f aca="false">CONCATENATE(LEFT(A1012,2), MID(A1012,5,2))</f>
        <v>0144</v>
      </c>
    </row>
    <row r="1013" customFormat="false" ht="15.8" hidden="false" customHeight="false" outlineLevel="0" collapsed="false">
      <c r="A1013" s="39" t="s">
        <v>2163</v>
      </c>
      <c r="B1013" s="39" t="s">
        <v>3168</v>
      </c>
      <c r="C1013" s="0" t="n">
        <v>2318.6687057839</v>
      </c>
      <c r="D1013" s="0" t="str">
        <f aca="false">CONCATENATE(LEFT(A1013,2), MID(A1013,5,2))</f>
        <v>0144</v>
      </c>
    </row>
    <row r="1014" customFormat="false" ht="15.8" hidden="false" customHeight="false" outlineLevel="0" collapsed="false">
      <c r="A1014" s="39" t="s">
        <v>2159</v>
      </c>
      <c r="B1014" s="39" t="s">
        <v>3169</v>
      </c>
      <c r="C1014" s="0" t="n">
        <v>6296.42885676554</v>
      </c>
      <c r="D1014" s="0" t="str">
        <f aca="false">CONCATENATE(LEFT(A1014,2), MID(A1014,5,2))</f>
        <v>0144</v>
      </c>
    </row>
    <row r="1015" customFormat="false" ht="15.8" hidden="false" customHeight="false" outlineLevel="0" collapsed="false">
      <c r="A1015" s="39" t="s">
        <v>2168</v>
      </c>
      <c r="B1015" s="39" t="s">
        <v>3170</v>
      </c>
      <c r="C1015" s="0" t="n">
        <v>3548.60668984584</v>
      </c>
      <c r="D1015" s="0" t="str">
        <f aca="false">CONCATENATE(LEFT(A1015,2), MID(A1015,5,2))</f>
        <v>0144</v>
      </c>
    </row>
    <row r="1016" customFormat="false" ht="15.8" hidden="false" customHeight="false" outlineLevel="0" collapsed="false">
      <c r="A1016" s="39" t="s">
        <v>2159</v>
      </c>
      <c r="B1016" s="39" t="s">
        <v>3171</v>
      </c>
      <c r="C1016" s="0" t="n">
        <v>3020.67706654377</v>
      </c>
      <c r="D1016" s="0" t="str">
        <f aca="false">CONCATENATE(LEFT(A1016,2), MID(A1016,5,2))</f>
        <v>0144</v>
      </c>
    </row>
    <row r="1017" customFormat="false" ht="15.8" hidden="false" customHeight="false" outlineLevel="0" collapsed="false">
      <c r="A1017" s="39" t="s">
        <v>2155</v>
      </c>
      <c r="B1017" s="39" t="s">
        <v>3172</v>
      </c>
      <c r="C1017" s="0" t="n">
        <v>84293.4945060562</v>
      </c>
      <c r="D1017" s="0" t="str">
        <f aca="false">CONCATENATE(LEFT(A1017,2), MID(A1017,5,2))</f>
        <v>0144</v>
      </c>
    </row>
    <row r="1018" customFormat="false" ht="15.8" hidden="false" customHeight="false" outlineLevel="0" collapsed="false">
      <c r="A1018" s="39" t="s">
        <v>2174</v>
      </c>
      <c r="B1018" s="39" t="s">
        <v>3173</v>
      </c>
      <c r="C1018" s="0" t="n">
        <v>1110.8082993068</v>
      </c>
      <c r="D1018" s="0" t="str">
        <f aca="false">CONCATENATE(LEFT(A1018,2), MID(A1018,5,2))</f>
        <v>0144</v>
      </c>
    </row>
    <row r="1019" customFormat="false" ht="15.8" hidden="false" customHeight="false" outlineLevel="0" collapsed="false">
      <c r="A1019" s="39" t="s">
        <v>2165</v>
      </c>
      <c r="B1019" s="39" t="s">
        <v>3174</v>
      </c>
      <c r="C1019" s="0" t="n">
        <v>62432.2798066096</v>
      </c>
      <c r="D1019" s="0" t="str">
        <f aca="false">CONCATENATE(LEFT(A1019,2), MID(A1019,5,2))</f>
        <v>0144</v>
      </c>
    </row>
    <row r="1020" customFormat="false" ht="15.8" hidden="false" customHeight="false" outlineLevel="0" collapsed="false">
      <c r="A1020" s="39" t="s">
        <v>2163</v>
      </c>
      <c r="B1020" s="39" t="s">
        <v>3175</v>
      </c>
      <c r="C1020" s="0" t="n">
        <v>7944.54424854706</v>
      </c>
      <c r="D1020" s="0" t="str">
        <f aca="false">CONCATENATE(LEFT(A1020,2), MID(A1020,5,2))</f>
        <v>0144</v>
      </c>
    </row>
    <row r="1021" customFormat="false" ht="15.8" hidden="false" customHeight="false" outlineLevel="0" collapsed="false">
      <c r="A1021" s="39" t="s">
        <v>2463</v>
      </c>
      <c r="B1021" s="39" t="s">
        <v>3176</v>
      </c>
      <c r="C1021" s="0" t="n">
        <v>17570.2749192925</v>
      </c>
      <c r="D1021" s="0" t="str">
        <f aca="false">CONCATENATE(LEFT(A1021,2), MID(A1021,5,2))</f>
        <v>0144</v>
      </c>
    </row>
    <row r="1022" customFormat="false" ht="15.8" hidden="false" customHeight="false" outlineLevel="0" collapsed="false">
      <c r="A1022" s="39" t="s">
        <v>2163</v>
      </c>
      <c r="B1022" s="39" t="s">
        <v>3177</v>
      </c>
      <c r="C1022" s="0" t="n">
        <v>1825.29996335895</v>
      </c>
      <c r="D1022" s="0" t="str">
        <f aca="false">CONCATENATE(LEFT(A1022,2), MID(A1022,5,2))</f>
        <v>0144</v>
      </c>
    </row>
    <row r="1023" customFormat="false" ht="15.8" hidden="false" customHeight="false" outlineLevel="0" collapsed="false">
      <c r="A1023" s="39" t="s">
        <v>2163</v>
      </c>
      <c r="B1023" s="39" t="s">
        <v>3178</v>
      </c>
      <c r="C1023" s="0" t="n">
        <v>6359.68724259001</v>
      </c>
      <c r="D1023" s="0" t="str">
        <f aca="false">CONCATENATE(LEFT(A1023,2), MID(A1023,5,2))</f>
        <v>0144</v>
      </c>
    </row>
    <row r="1024" customFormat="false" ht="15.8" hidden="false" customHeight="false" outlineLevel="0" collapsed="false">
      <c r="A1024" s="39" t="s">
        <v>2168</v>
      </c>
      <c r="B1024" s="39" t="s">
        <v>3179</v>
      </c>
      <c r="C1024" s="0" t="n">
        <v>3346.82586068442</v>
      </c>
      <c r="D1024" s="0" t="str">
        <f aca="false">CONCATENATE(LEFT(A1024,2), MID(A1024,5,2))</f>
        <v>0144</v>
      </c>
    </row>
    <row r="1025" customFormat="false" ht="15.8" hidden="false" customHeight="false" outlineLevel="0" collapsed="false">
      <c r="A1025" s="39" t="s">
        <v>2174</v>
      </c>
      <c r="B1025" s="39" t="s">
        <v>3180</v>
      </c>
      <c r="C1025" s="0" t="n">
        <v>3765.84592039772</v>
      </c>
      <c r="D1025" s="0" t="str">
        <f aca="false">CONCATENATE(LEFT(A1025,2), MID(A1025,5,2))</f>
        <v>0144</v>
      </c>
    </row>
    <row r="1026" customFormat="false" ht="15.8" hidden="false" customHeight="false" outlineLevel="0" collapsed="false">
      <c r="A1026" s="39" t="s">
        <v>2176</v>
      </c>
      <c r="B1026" s="39" t="s">
        <v>3181</v>
      </c>
      <c r="C1026" s="0" t="n">
        <v>496862.891274479</v>
      </c>
      <c r="D1026" s="0" t="str">
        <f aca="false">CONCATENATE(LEFT(A1026,2), MID(A1026,5,2))</f>
        <v>0145</v>
      </c>
    </row>
    <row r="1027" customFormat="false" ht="15.8" hidden="false" customHeight="false" outlineLevel="0" collapsed="false">
      <c r="A1027" s="39" t="s">
        <v>2181</v>
      </c>
      <c r="B1027" s="39" t="s">
        <v>3182</v>
      </c>
      <c r="C1027" s="0" t="n">
        <v>5405.56871702752</v>
      </c>
      <c r="D1027" s="0" t="str">
        <f aca="false">CONCATENATE(LEFT(A1027,2), MID(A1027,5,2))</f>
        <v>0145</v>
      </c>
    </row>
    <row r="1028" customFormat="false" ht="15.8" hidden="false" customHeight="false" outlineLevel="0" collapsed="false">
      <c r="A1028" s="39" t="s">
        <v>2168</v>
      </c>
      <c r="B1028" s="39" t="s">
        <v>3183</v>
      </c>
      <c r="C1028" s="0" t="n">
        <v>1691.99600219579</v>
      </c>
      <c r="D1028" s="0" t="str">
        <f aca="false">CONCATENATE(LEFT(A1028,2), MID(A1028,5,2))</f>
        <v>0144</v>
      </c>
    </row>
    <row r="1029" customFormat="false" ht="15.8" hidden="false" customHeight="false" outlineLevel="0" collapsed="false">
      <c r="A1029" s="39" t="s">
        <v>2465</v>
      </c>
      <c r="B1029" s="39" t="s">
        <v>3184</v>
      </c>
      <c r="C1029" s="0" t="n">
        <v>7029.7067962371</v>
      </c>
      <c r="D1029" s="0" t="str">
        <f aca="false">CONCATENATE(LEFT(A1029,2), MID(A1029,5,2))</f>
        <v>0145</v>
      </c>
    </row>
    <row r="1030" customFormat="false" ht="15.8" hidden="false" customHeight="false" outlineLevel="0" collapsed="false">
      <c r="A1030" s="39" t="s">
        <v>3185</v>
      </c>
      <c r="B1030" s="39" t="s">
        <v>3186</v>
      </c>
      <c r="C1030" s="0" t="n">
        <v>2157.12038833333</v>
      </c>
      <c r="D1030" s="0" t="str">
        <f aca="false">CONCATENATE(LEFT(A1030,2), MID(A1030,5,2))</f>
        <v>0145</v>
      </c>
    </row>
    <row r="1031" customFormat="false" ht="15.8" hidden="false" customHeight="false" outlineLevel="0" collapsed="false">
      <c r="A1031" s="39" t="s">
        <v>2185</v>
      </c>
      <c r="B1031" s="39" t="s">
        <v>3187</v>
      </c>
      <c r="C1031" s="0" t="n">
        <v>225408.596623651</v>
      </c>
      <c r="D1031" s="0" t="str">
        <f aca="false">CONCATENATE(LEFT(A1031,2), MID(A1031,5,2))</f>
        <v>0363</v>
      </c>
    </row>
    <row r="1032" customFormat="false" ht="15.8" hidden="false" customHeight="false" outlineLevel="0" collapsed="false">
      <c r="A1032" s="39" t="s">
        <v>2185</v>
      </c>
      <c r="B1032" s="39" t="s">
        <v>3188</v>
      </c>
      <c r="C1032" s="0" t="n">
        <v>39715.5373030994</v>
      </c>
      <c r="D1032" s="0" t="str">
        <f aca="false">CONCATENATE(LEFT(A1032,2), MID(A1032,5,2))</f>
        <v>0363</v>
      </c>
    </row>
    <row r="1033" customFormat="false" ht="15.8" hidden="false" customHeight="false" outlineLevel="0" collapsed="false">
      <c r="A1033" s="39" t="s">
        <v>2187</v>
      </c>
      <c r="B1033" s="39" t="s">
        <v>3189</v>
      </c>
      <c r="C1033" s="0" t="n">
        <v>57894</v>
      </c>
      <c r="D1033" s="0" t="str">
        <f aca="false">CONCATENATE(LEFT(A1033,2), MID(A1033,5,2))</f>
        <v>0262</v>
      </c>
    </row>
    <row r="1034" customFormat="false" ht="15.8" hidden="false" customHeight="false" outlineLevel="0" collapsed="false">
      <c r="A1034" s="39" t="s">
        <v>2185</v>
      </c>
      <c r="B1034" s="39" t="s">
        <v>3190</v>
      </c>
      <c r="C1034" s="0" t="n">
        <v>38989.1211691668</v>
      </c>
      <c r="D1034" s="0" t="str">
        <f aca="false">CONCATENATE(LEFT(A1034,2), MID(A1034,5,2))</f>
        <v>0363</v>
      </c>
    </row>
    <row r="1035" customFormat="false" ht="15.8" hidden="false" customHeight="false" outlineLevel="0" collapsed="false">
      <c r="A1035" s="39" t="s">
        <v>2185</v>
      </c>
      <c r="B1035" s="39" t="s">
        <v>3191</v>
      </c>
      <c r="C1035" s="0" t="n">
        <v>320308.502552972</v>
      </c>
      <c r="D1035" s="0" t="str">
        <f aca="false">CONCATENATE(LEFT(A1035,2), MID(A1035,5,2))</f>
        <v>0363</v>
      </c>
    </row>
    <row r="1036" customFormat="false" ht="15.8" hidden="false" customHeight="false" outlineLevel="0" collapsed="false">
      <c r="A1036" s="39" t="s">
        <v>2187</v>
      </c>
      <c r="B1036" s="39" t="s">
        <v>3192</v>
      </c>
      <c r="C1036" s="0" t="n">
        <v>56241</v>
      </c>
      <c r="D1036" s="0" t="str">
        <f aca="false">CONCATENATE(LEFT(A1036,2), MID(A1036,5,2))</f>
        <v>0262</v>
      </c>
    </row>
    <row r="1037" customFormat="false" ht="15.8" hidden="false" customHeight="false" outlineLevel="0" collapsed="false">
      <c r="A1037" s="39" t="s">
        <v>2187</v>
      </c>
      <c r="B1037" s="39" t="s">
        <v>3193</v>
      </c>
      <c r="C1037" s="0" t="n">
        <v>22607.5</v>
      </c>
      <c r="D1037" s="0" t="str">
        <f aca="false">CONCATENATE(LEFT(A1037,2), MID(A1037,5,2))</f>
        <v>0262</v>
      </c>
    </row>
    <row r="1038" customFormat="false" ht="15.8" hidden="false" customHeight="false" outlineLevel="0" collapsed="false">
      <c r="A1038" s="39" t="s">
        <v>2187</v>
      </c>
      <c r="B1038" s="39" t="s">
        <v>3194</v>
      </c>
      <c r="C1038" s="0" t="n">
        <v>86841</v>
      </c>
      <c r="D1038" s="0" t="str">
        <f aca="false">CONCATENATE(LEFT(A1038,2), MID(A1038,5,2))</f>
        <v>0262</v>
      </c>
    </row>
    <row r="1039" customFormat="false" ht="15.8" hidden="false" customHeight="false" outlineLevel="0" collapsed="false">
      <c r="A1039" s="39" t="s">
        <v>2197</v>
      </c>
      <c r="B1039" s="39" t="s">
        <v>3195</v>
      </c>
      <c r="C1039" s="0" t="n">
        <v>3562.07891589263</v>
      </c>
      <c r="D1039" s="0" t="str">
        <f aca="false">CONCATENATE(LEFT(A1039,2), MID(A1039,5,2))</f>
        <v>0256</v>
      </c>
    </row>
    <row r="1040" customFormat="false" ht="15.8" hidden="false" customHeight="false" outlineLevel="0" collapsed="false">
      <c r="A1040" s="39" t="s">
        <v>2191</v>
      </c>
      <c r="B1040" s="39" t="s">
        <v>3196</v>
      </c>
      <c r="C1040" s="0" t="n">
        <v>5827.18345763979</v>
      </c>
      <c r="D1040" s="0" t="str">
        <f aca="false">CONCATENATE(LEFT(A1040,2), MID(A1040,5,2))</f>
        <v>0257</v>
      </c>
    </row>
    <row r="1041" customFormat="false" ht="15.8" hidden="false" customHeight="false" outlineLevel="0" collapsed="false">
      <c r="A1041" s="39" t="s">
        <v>2187</v>
      </c>
      <c r="B1041" s="39" t="s">
        <v>3197</v>
      </c>
      <c r="C1041" s="0" t="n">
        <v>4243</v>
      </c>
      <c r="D1041" s="0" t="str">
        <f aca="false">CONCATENATE(LEFT(A1041,2), MID(A1041,5,2))</f>
        <v>0262</v>
      </c>
    </row>
    <row r="1042" customFormat="false" ht="15.8" hidden="false" customHeight="false" outlineLevel="0" collapsed="false">
      <c r="A1042" s="39" t="s">
        <v>2199</v>
      </c>
      <c r="B1042" s="39" t="s">
        <v>3198</v>
      </c>
      <c r="C1042" s="0" t="n">
        <v>40078.3269891585</v>
      </c>
      <c r="D1042" s="0" t="str">
        <f aca="false">CONCATENATE(LEFT(A1042,2), MID(A1042,5,2))</f>
        <v>0255</v>
      </c>
    </row>
    <row r="1043" customFormat="false" ht="15.8" hidden="false" customHeight="false" outlineLevel="0" collapsed="false">
      <c r="A1043" s="39" t="s">
        <v>2191</v>
      </c>
      <c r="B1043" s="39" t="s">
        <v>3199</v>
      </c>
      <c r="C1043" s="0" t="n">
        <v>89785.1154443816</v>
      </c>
      <c r="D1043" s="0" t="str">
        <f aca="false">CONCATENATE(LEFT(A1043,2), MID(A1043,5,2))</f>
        <v>0257</v>
      </c>
    </row>
    <row r="1044" customFormat="false" ht="15.8" hidden="false" customHeight="false" outlineLevel="0" collapsed="false">
      <c r="A1044" s="39" t="s">
        <v>2217</v>
      </c>
      <c r="B1044" s="39" t="s">
        <v>3200</v>
      </c>
      <c r="C1044" s="0" t="n">
        <v>1868.87834358129</v>
      </c>
      <c r="D1044" s="0" t="str">
        <f aca="false">CONCATENATE(LEFT(A1044,2), MID(A1044,5,2))</f>
        <v>0447</v>
      </c>
    </row>
    <row r="1045" customFormat="false" ht="15.8" hidden="false" customHeight="false" outlineLevel="0" collapsed="false">
      <c r="A1045" s="39" t="s">
        <v>2520</v>
      </c>
      <c r="B1045" s="39" t="s">
        <v>3201</v>
      </c>
      <c r="C1045" s="0" t="n">
        <v>41223.5880162941</v>
      </c>
      <c r="D1045" s="0" t="str">
        <f aca="false">CONCATENATE(LEFT(A1045,2), MID(A1045,5,2))</f>
        <v>0447</v>
      </c>
    </row>
    <row r="1046" customFormat="false" ht="15.8" hidden="false" customHeight="false" outlineLevel="0" collapsed="false">
      <c r="A1046" s="39" t="s">
        <v>2217</v>
      </c>
      <c r="B1046" s="39" t="s">
        <v>3202</v>
      </c>
      <c r="C1046" s="0" t="n">
        <v>2227.36281821513</v>
      </c>
      <c r="D1046" s="0" t="str">
        <f aca="false">CONCATENATE(LEFT(A1046,2), MID(A1046,5,2))</f>
        <v>0447</v>
      </c>
    </row>
    <row r="1047" customFormat="false" ht="15.8" hidden="false" customHeight="false" outlineLevel="0" collapsed="false">
      <c r="A1047" s="39" t="s">
        <v>2520</v>
      </c>
      <c r="B1047" s="39" t="s">
        <v>3203</v>
      </c>
      <c r="C1047" s="0" t="n">
        <v>46010.8981704933</v>
      </c>
      <c r="D1047" s="0" t="str">
        <f aca="false">CONCATENATE(LEFT(A1047,2), MID(A1047,5,2))</f>
        <v>0447</v>
      </c>
    </row>
    <row r="1048" customFormat="false" ht="15.8" hidden="false" customHeight="false" outlineLevel="0" collapsed="false">
      <c r="A1048" s="39" t="s">
        <v>2215</v>
      </c>
      <c r="B1048" s="39" t="s">
        <v>3204</v>
      </c>
      <c r="C1048" s="0" t="n">
        <v>27682.3265844273</v>
      </c>
      <c r="D1048" s="0" t="str">
        <f aca="false">CONCATENATE(LEFT(A1048,2), MID(A1048,5,2))</f>
        <v>0448</v>
      </c>
    </row>
    <row r="1049" customFormat="false" ht="15.8" hidden="false" customHeight="false" outlineLevel="0" collapsed="false">
      <c r="A1049" s="39" t="s">
        <v>2215</v>
      </c>
      <c r="B1049" s="39" t="s">
        <v>3205</v>
      </c>
      <c r="C1049" s="0" t="n">
        <v>9376.97286754095</v>
      </c>
      <c r="D1049" s="0" t="str">
        <f aca="false">CONCATENATE(LEFT(A1049,2), MID(A1049,5,2))</f>
        <v>0448</v>
      </c>
    </row>
    <row r="1050" customFormat="false" ht="15.8" hidden="false" customHeight="false" outlineLevel="0" collapsed="false">
      <c r="A1050" s="39" t="s">
        <v>2263</v>
      </c>
      <c r="B1050" s="39" t="s">
        <v>3206</v>
      </c>
      <c r="C1050" s="0" t="n">
        <v>188759.422535632</v>
      </c>
      <c r="D1050" s="0" t="str">
        <f aca="false">CONCATENATE(LEFT(A1050,2), MID(A1050,5,2))</f>
        <v>0449</v>
      </c>
    </row>
    <row r="1051" customFormat="false" ht="15.8" hidden="false" customHeight="false" outlineLevel="0" collapsed="false">
      <c r="A1051" s="39" t="s">
        <v>2211</v>
      </c>
      <c r="B1051" s="39" t="s">
        <v>3207</v>
      </c>
      <c r="C1051" s="0" t="n">
        <v>954.150214500761</v>
      </c>
      <c r="D1051" s="0" t="str">
        <f aca="false">CONCATENATE(LEFT(A1051,2), MID(A1051,5,2))</f>
        <v>0446</v>
      </c>
    </row>
    <row r="1052" customFormat="false" ht="15.8" hidden="false" customHeight="false" outlineLevel="0" collapsed="false">
      <c r="A1052" s="39" t="s">
        <v>2518</v>
      </c>
      <c r="B1052" s="39" t="s">
        <v>3208</v>
      </c>
      <c r="C1052" s="0" t="n">
        <v>139781.607131678</v>
      </c>
      <c r="D1052" s="0" t="str">
        <f aca="false">CONCATENATE(LEFT(A1052,2), MID(A1052,5,2))</f>
        <v>0449</v>
      </c>
    </row>
    <row r="1053" customFormat="false" ht="15.8" hidden="false" customHeight="false" outlineLevel="0" collapsed="false">
      <c r="A1053" s="39" t="s">
        <v>2520</v>
      </c>
      <c r="B1053" s="39" t="s">
        <v>3209</v>
      </c>
      <c r="C1053" s="0" t="n">
        <v>22367.335986687</v>
      </c>
      <c r="D1053" s="0" t="str">
        <f aca="false">CONCATENATE(LEFT(A1053,2), MID(A1053,5,2))</f>
        <v>0447</v>
      </c>
    </row>
    <row r="1054" customFormat="false" ht="15.8" hidden="false" customHeight="false" outlineLevel="0" collapsed="false">
      <c r="A1054" s="39" t="s">
        <v>2213</v>
      </c>
      <c r="B1054" s="39" t="s">
        <v>3210</v>
      </c>
      <c r="C1054" s="0" t="n">
        <v>1279.98783747899</v>
      </c>
      <c r="D1054" s="0" t="str">
        <f aca="false">CONCATENATE(LEFT(A1054,2), MID(A1054,5,2))</f>
        <v>0446</v>
      </c>
    </row>
    <row r="1055" customFormat="false" ht="15.8" hidden="false" customHeight="false" outlineLevel="0" collapsed="false">
      <c r="A1055" s="39" t="s">
        <v>2224</v>
      </c>
      <c r="B1055" s="39" t="s">
        <v>3211</v>
      </c>
      <c r="C1055" s="0" t="n">
        <v>313576.453251165</v>
      </c>
      <c r="D1055" s="0" t="str">
        <f aca="false">CONCATENATE(LEFT(A1055,2), MID(A1055,5,2))</f>
        <v>0254</v>
      </c>
    </row>
    <row r="1056" customFormat="false" ht="15.8" hidden="false" customHeight="false" outlineLevel="0" collapsed="false">
      <c r="A1056" s="39" t="s">
        <v>2222</v>
      </c>
      <c r="B1056" s="39" t="s">
        <v>3212</v>
      </c>
      <c r="C1056" s="0" t="n">
        <v>4934.37327515213</v>
      </c>
      <c r="D1056" s="0" t="str">
        <f aca="false">CONCATENATE(LEFT(A1056,2), MID(A1056,5,2))</f>
        <v>0253</v>
      </c>
    </row>
    <row r="1057" customFormat="false" ht="15.8" hidden="false" customHeight="false" outlineLevel="0" collapsed="false">
      <c r="A1057" s="39" t="s">
        <v>2222</v>
      </c>
      <c r="B1057" s="39" t="s">
        <v>3213</v>
      </c>
      <c r="C1057" s="0" t="n">
        <v>67192.9961586573</v>
      </c>
      <c r="D1057" s="0" t="str">
        <f aca="false">CONCATENATE(LEFT(A1057,2), MID(A1057,5,2))</f>
        <v>0253</v>
      </c>
    </row>
    <row r="1058" customFormat="false" ht="15.8" hidden="false" customHeight="false" outlineLevel="0" collapsed="false">
      <c r="A1058" s="39" t="s">
        <v>2224</v>
      </c>
      <c r="B1058" s="39" t="s">
        <v>3214</v>
      </c>
      <c r="C1058" s="0" t="n">
        <v>245103.873644529</v>
      </c>
      <c r="D1058" s="0" t="str">
        <f aca="false">CONCATENATE(LEFT(A1058,2), MID(A1058,5,2))</f>
        <v>0254</v>
      </c>
    </row>
    <row r="1059" customFormat="false" ht="15.8" hidden="false" customHeight="false" outlineLevel="0" collapsed="false">
      <c r="A1059" s="39" t="s">
        <v>2224</v>
      </c>
      <c r="B1059" s="39" t="s">
        <v>3215</v>
      </c>
      <c r="C1059" s="0" t="n">
        <v>67732.5676220326</v>
      </c>
      <c r="D1059" s="0" t="str">
        <f aca="false">CONCATENATE(LEFT(A1059,2), MID(A1059,5,2))</f>
        <v>0254</v>
      </c>
    </row>
    <row r="1060" customFormat="false" ht="15.8" hidden="false" customHeight="false" outlineLevel="0" collapsed="false">
      <c r="A1060" s="39" t="s">
        <v>2230</v>
      </c>
      <c r="B1060" s="39" t="s">
        <v>3216</v>
      </c>
      <c r="C1060" s="0" t="n">
        <v>1650769.84505772</v>
      </c>
      <c r="D1060" s="0" t="str">
        <f aca="false">CONCATENATE(LEFT(A1060,2), MID(A1060,5,2))</f>
        <v>0552</v>
      </c>
    </row>
    <row r="1061" customFormat="false" ht="15.8" hidden="false" customHeight="false" outlineLevel="0" collapsed="false">
      <c r="A1061" s="39" t="s">
        <v>2230</v>
      </c>
      <c r="B1061" s="39" t="s">
        <v>3217</v>
      </c>
      <c r="C1061" s="0" t="n">
        <v>292991.949999999</v>
      </c>
      <c r="D1061" s="0" t="str">
        <f aca="false">CONCATENATE(LEFT(A1061,2), MID(A1061,5,2))</f>
        <v>0552</v>
      </c>
    </row>
    <row r="1062" customFormat="false" ht="15.8" hidden="false" customHeight="false" outlineLevel="0" collapsed="false">
      <c r="A1062" s="39" t="s">
        <v>2222</v>
      </c>
      <c r="B1062" s="39" t="s">
        <v>3218</v>
      </c>
      <c r="C1062" s="0" t="n">
        <v>66330.7441986989</v>
      </c>
      <c r="D1062" s="0" t="str">
        <f aca="false">CONCATENATE(LEFT(A1062,2), MID(A1062,5,2))</f>
        <v>0253</v>
      </c>
    </row>
    <row r="1063" customFormat="false" ht="15.8" hidden="false" customHeight="false" outlineLevel="0" collapsed="false">
      <c r="A1063" s="39" t="s">
        <v>2224</v>
      </c>
      <c r="B1063" s="39" t="s">
        <v>3219</v>
      </c>
      <c r="C1063" s="0" t="n">
        <v>717805.333653437</v>
      </c>
      <c r="D1063" s="0" t="str">
        <f aca="false">CONCATENATE(LEFT(A1063,2), MID(A1063,5,2))</f>
        <v>0254</v>
      </c>
    </row>
    <row r="1064" customFormat="false" ht="15.8" hidden="false" customHeight="false" outlineLevel="0" collapsed="false">
      <c r="A1064" s="39" t="s">
        <v>2234</v>
      </c>
      <c r="B1064" s="39" t="s">
        <v>3220</v>
      </c>
      <c r="C1064" s="0" t="n">
        <v>38249.792063492</v>
      </c>
      <c r="D1064" s="0" t="str">
        <f aca="false">CONCATENATE(LEFT(A1064,2), MID(A1064,5,2))</f>
        <v>0551</v>
      </c>
    </row>
    <row r="1065" customFormat="false" ht="15.8" hidden="false" customHeight="false" outlineLevel="0" collapsed="false">
      <c r="A1065" s="39" t="s">
        <v>2245</v>
      </c>
      <c r="B1065" s="39" t="s">
        <v>3221</v>
      </c>
      <c r="C1065" s="0" t="n">
        <v>32815.9063961038</v>
      </c>
      <c r="D1065" s="0" t="str">
        <f aca="false">CONCATENATE(LEFT(A1065,2), MID(A1065,5,2))</f>
        <v>0551</v>
      </c>
    </row>
    <row r="1066" customFormat="false" ht="15.8" hidden="false" customHeight="false" outlineLevel="0" collapsed="false">
      <c r="A1066" s="39" t="s">
        <v>2234</v>
      </c>
      <c r="B1066" s="39" t="s">
        <v>3222</v>
      </c>
      <c r="C1066" s="0" t="n">
        <v>32017.75</v>
      </c>
      <c r="D1066" s="0" t="str">
        <f aca="false">CONCATENATE(LEFT(A1066,2), MID(A1066,5,2))</f>
        <v>0551</v>
      </c>
    </row>
    <row r="1067" customFormat="false" ht="15.8" hidden="false" customHeight="false" outlineLevel="0" collapsed="false">
      <c r="A1067" s="39" t="s">
        <v>2234</v>
      </c>
      <c r="B1067" s="39" t="s">
        <v>3223</v>
      </c>
      <c r="C1067" s="0" t="n">
        <v>248501.069642857</v>
      </c>
      <c r="D1067" s="0" t="str">
        <f aca="false">CONCATENATE(LEFT(A1067,2), MID(A1067,5,2))</f>
        <v>0551</v>
      </c>
    </row>
    <row r="1068" customFormat="false" ht="15.8" hidden="false" customHeight="false" outlineLevel="0" collapsed="false">
      <c r="A1068" s="39" t="s">
        <v>2230</v>
      </c>
      <c r="B1068" s="39" t="s">
        <v>3224</v>
      </c>
      <c r="C1068" s="0" t="n">
        <v>184069.216363742</v>
      </c>
      <c r="D1068" s="0" t="str">
        <f aca="false">CONCATENATE(LEFT(A1068,2), MID(A1068,5,2))</f>
        <v>0552</v>
      </c>
    </row>
    <row r="1069" customFormat="false" ht="15.8" hidden="false" customHeight="false" outlineLevel="0" collapsed="false">
      <c r="A1069" s="39" t="s">
        <v>2230</v>
      </c>
      <c r="B1069" s="39" t="s">
        <v>3225</v>
      </c>
      <c r="C1069" s="0" t="n">
        <v>56841.7958333333</v>
      </c>
      <c r="D1069" s="0" t="str">
        <f aca="false">CONCATENATE(LEFT(A1069,2), MID(A1069,5,2))</f>
        <v>0552</v>
      </c>
    </row>
    <row r="1070" customFormat="false" ht="15.8" hidden="false" customHeight="false" outlineLevel="0" collapsed="false">
      <c r="A1070" s="39" t="s">
        <v>2230</v>
      </c>
      <c r="B1070" s="39" t="s">
        <v>3226</v>
      </c>
      <c r="C1070" s="0" t="n">
        <v>88704.8357323232</v>
      </c>
      <c r="D1070" s="0" t="str">
        <f aca="false">CONCATENATE(LEFT(A1070,2), MID(A1070,5,2))</f>
        <v>0552</v>
      </c>
    </row>
    <row r="1071" customFormat="false" ht="15.8" hidden="false" customHeight="false" outlineLevel="0" collapsed="false">
      <c r="A1071" s="39" t="s">
        <v>2230</v>
      </c>
      <c r="B1071" s="39" t="s">
        <v>3227</v>
      </c>
      <c r="C1071" s="0" t="n">
        <v>116733.027191558</v>
      </c>
      <c r="D1071" s="0" t="str">
        <f aca="false">CONCATENATE(LEFT(A1071,2), MID(A1071,5,2))</f>
        <v>0552</v>
      </c>
    </row>
    <row r="1072" customFormat="false" ht="15.8" hidden="false" customHeight="false" outlineLevel="0" collapsed="false">
      <c r="A1072" s="39" t="s">
        <v>2226</v>
      </c>
      <c r="B1072" s="39" t="s">
        <v>3228</v>
      </c>
      <c r="C1072" s="0" t="n">
        <v>203607.843506493</v>
      </c>
      <c r="D1072" s="0" t="str">
        <f aca="false">CONCATENATE(LEFT(A1072,2), MID(A1072,5,2))</f>
        <v>0552</v>
      </c>
    </row>
    <row r="1073" customFormat="false" ht="15.8" hidden="false" customHeight="false" outlineLevel="0" collapsed="false">
      <c r="A1073" s="39" t="s">
        <v>2222</v>
      </c>
      <c r="B1073" s="39" t="s">
        <v>3229</v>
      </c>
      <c r="C1073" s="0" t="n">
        <v>6590.88536779081</v>
      </c>
      <c r="D1073" s="0" t="str">
        <f aca="false">CONCATENATE(LEFT(A1073,2), MID(A1073,5,2))</f>
        <v>0253</v>
      </c>
    </row>
    <row r="1074" customFormat="false" ht="15.8" hidden="false" customHeight="false" outlineLevel="0" collapsed="false">
      <c r="A1074" s="39" t="s">
        <v>2222</v>
      </c>
      <c r="B1074" s="39" t="s">
        <v>3230</v>
      </c>
      <c r="C1074" s="0" t="n">
        <v>16319.1341781874</v>
      </c>
      <c r="D1074" s="0" t="str">
        <f aca="false">CONCATENATE(LEFT(A1074,2), MID(A1074,5,2))</f>
        <v>0253</v>
      </c>
    </row>
    <row r="1075" customFormat="false" ht="15.8" hidden="false" customHeight="false" outlineLevel="0" collapsed="false">
      <c r="A1075" s="39" t="s">
        <v>2230</v>
      </c>
      <c r="B1075" s="39" t="s">
        <v>3231</v>
      </c>
      <c r="C1075" s="0" t="n">
        <v>249934.749621212</v>
      </c>
      <c r="D1075" s="0" t="str">
        <f aca="false">CONCATENATE(LEFT(A1075,2), MID(A1075,5,2))</f>
        <v>0552</v>
      </c>
    </row>
    <row r="1076" customFormat="false" ht="15.8" hidden="false" customHeight="false" outlineLevel="0" collapsed="false">
      <c r="A1076" s="39" t="s">
        <v>2234</v>
      </c>
      <c r="B1076" s="39" t="s">
        <v>3232</v>
      </c>
      <c r="C1076" s="0" t="n">
        <v>24835.6824999999</v>
      </c>
      <c r="D1076" s="0" t="str">
        <f aca="false">CONCATENATE(LEFT(A1076,2), MID(A1076,5,2))</f>
        <v>0551</v>
      </c>
    </row>
    <row r="1077" customFormat="false" ht="15.8" hidden="false" customHeight="false" outlineLevel="0" collapsed="false">
      <c r="A1077" s="39" t="s">
        <v>2226</v>
      </c>
      <c r="B1077" s="39" t="s">
        <v>3233</v>
      </c>
      <c r="C1077" s="0" t="n">
        <v>446320.120833333</v>
      </c>
      <c r="D1077" s="0" t="str">
        <f aca="false">CONCATENATE(LEFT(A1077,2), MID(A1077,5,2))</f>
        <v>0552</v>
      </c>
    </row>
    <row r="1078" customFormat="false" ht="15.8" hidden="false" customHeight="false" outlineLevel="0" collapsed="false">
      <c r="A1078" s="39" t="s">
        <v>2230</v>
      </c>
      <c r="B1078" s="39" t="s">
        <v>3234</v>
      </c>
      <c r="C1078" s="0" t="n">
        <v>18374.0226010101</v>
      </c>
      <c r="D1078" s="0" t="str">
        <f aca="false">CONCATENATE(LEFT(A1078,2), MID(A1078,5,2))</f>
        <v>0552</v>
      </c>
    </row>
    <row r="1079" customFormat="false" ht="15.8" hidden="false" customHeight="false" outlineLevel="0" collapsed="false">
      <c r="A1079" s="39" t="s">
        <v>2234</v>
      </c>
      <c r="B1079" s="39" t="s">
        <v>3235</v>
      </c>
      <c r="C1079" s="0" t="n">
        <v>132041.397499999</v>
      </c>
      <c r="D1079" s="0" t="str">
        <f aca="false">CONCATENATE(LEFT(A1079,2), MID(A1079,5,2))</f>
        <v>0551</v>
      </c>
    </row>
    <row r="1080" customFormat="false" ht="15.8" hidden="false" customHeight="false" outlineLevel="0" collapsed="false">
      <c r="A1080" s="39" t="s">
        <v>2224</v>
      </c>
      <c r="B1080" s="39" t="s">
        <v>3236</v>
      </c>
      <c r="C1080" s="0" t="n">
        <v>26767.5487290487</v>
      </c>
      <c r="D1080" s="0" t="str">
        <f aca="false">CONCATENATE(LEFT(A1080,2), MID(A1080,5,2))</f>
        <v>0254</v>
      </c>
    </row>
    <row r="1081" customFormat="false" ht="15.8" hidden="false" customHeight="false" outlineLevel="0" collapsed="false">
      <c r="A1081" s="39" t="s">
        <v>2230</v>
      </c>
      <c r="B1081" s="39" t="s">
        <v>3237</v>
      </c>
      <c r="C1081" s="0" t="n">
        <v>8650.36111111111</v>
      </c>
      <c r="D1081" s="0" t="str">
        <f aca="false">CONCATENATE(LEFT(A1081,2), MID(A1081,5,2))</f>
        <v>0552</v>
      </c>
    </row>
    <row r="1082" customFormat="false" ht="15.8" hidden="false" customHeight="false" outlineLevel="0" collapsed="false">
      <c r="A1082" s="39" t="s">
        <v>2226</v>
      </c>
      <c r="B1082" s="39" t="s">
        <v>3238</v>
      </c>
      <c r="C1082" s="0" t="n">
        <v>1985793.32970779</v>
      </c>
      <c r="D1082" s="0" t="str">
        <f aca="false">CONCATENATE(LEFT(A1082,2), MID(A1082,5,2))</f>
        <v>0552</v>
      </c>
    </row>
    <row r="1083" customFormat="false" ht="15.8" hidden="false" customHeight="false" outlineLevel="0" collapsed="false">
      <c r="A1083" s="39" t="s">
        <v>2245</v>
      </c>
      <c r="B1083" s="39" t="s">
        <v>3239</v>
      </c>
      <c r="C1083" s="0" t="n">
        <v>2627.75</v>
      </c>
      <c r="D1083" s="0" t="str">
        <f aca="false">CONCATENATE(LEFT(A1083,2), MID(A1083,5,2))</f>
        <v>0551</v>
      </c>
    </row>
    <row r="1084" customFormat="false" ht="15.8" hidden="false" customHeight="false" outlineLevel="0" collapsed="false">
      <c r="A1084" s="39" t="s">
        <v>2263</v>
      </c>
      <c r="B1084" s="39" t="s">
        <v>3240</v>
      </c>
      <c r="C1084" s="0" t="n">
        <v>123364.09397363</v>
      </c>
      <c r="D1084" s="0" t="str">
        <f aca="false">CONCATENATE(LEFT(A1084,2), MID(A1084,5,2))</f>
        <v>0449</v>
      </c>
    </row>
    <row r="1085" customFormat="false" ht="15.8" hidden="false" customHeight="false" outlineLevel="0" collapsed="false">
      <c r="A1085" s="39" t="s">
        <v>2256</v>
      </c>
      <c r="B1085" s="39" t="s">
        <v>3241</v>
      </c>
      <c r="C1085" s="0" t="n">
        <v>158364.005874239</v>
      </c>
      <c r="D1085" s="0" t="str">
        <f aca="false">CONCATENATE(LEFT(A1085,2), MID(A1085,5,2))</f>
        <v>0450</v>
      </c>
    </row>
    <row r="1086" customFormat="false" ht="15.8" hidden="false" customHeight="false" outlineLevel="0" collapsed="false">
      <c r="A1086" s="39" t="s">
        <v>2191</v>
      </c>
      <c r="B1086" s="39" t="s">
        <v>3242</v>
      </c>
      <c r="C1086" s="0" t="n">
        <v>28909.638894912</v>
      </c>
      <c r="D1086" s="0" t="str">
        <f aca="false">CONCATENATE(LEFT(A1086,2), MID(A1086,5,2))</f>
        <v>0257</v>
      </c>
    </row>
    <row r="1087" customFormat="false" ht="15.8" hidden="false" customHeight="false" outlineLevel="0" collapsed="false">
      <c r="A1087" s="39" t="s">
        <v>2230</v>
      </c>
      <c r="B1087" s="39" t="s">
        <v>3243</v>
      </c>
      <c r="C1087" s="0" t="n">
        <v>21540</v>
      </c>
      <c r="D1087" s="0" t="str">
        <f aca="false">CONCATENATE(LEFT(A1087,2), MID(A1087,5,2))</f>
        <v>0552</v>
      </c>
    </row>
    <row r="1088" customFormat="false" ht="15.8" hidden="false" customHeight="false" outlineLevel="0" collapsed="false">
      <c r="A1088" s="39" t="s">
        <v>2263</v>
      </c>
      <c r="B1088" s="39" t="s">
        <v>3244</v>
      </c>
      <c r="C1088" s="0" t="n">
        <v>383571.963068512</v>
      </c>
      <c r="D1088" s="0" t="str">
        <f aca="false">CONCATENATE(LEFT(A1088,2), MID(A1088,5,2))</f>
        <v>0449</v>
      </c>
    </row>
    <row r="1089" customFormat="false" ht="15.8" hidden="false" customHeight="false" outlineLevel="0" collapsed="false">
      <c r="A1089" s="39" t="s">
        <v>2199</v>
      </c>
      <c r="B1089" s="39" t="s">
        <v>3245</v>
      </c>
      <c r="C1089" s="0" t="n">
        <v>24046.9961934951</v>
      </c>
      <c r="D1089" s="0" t="str">
        <f aca="false">CONCATENATE(LEFT(A1089,2), MID(A1089,5,2))</f>
        <v>0255</v>
      </c>
    </row>
    <row r="1090" customFormat="false" ht="15.8" hidden="false" customHeight="false" outlineLevel="0" collapsed="false">
      <c r="A1090" s="39" t="s">
        <v>2234</v>
      </c>
      <c r="B1090" s="39" t="s">
        <v>3246</v>
      </c>
      <c r="C1090" s="0" t="n">
        <v>9505.24999999999</v>
      </c>
      <c r="D1090" s="0" t="str">
        <f aca="false">CONCATENATE(LEFT(A1090,2), MID(A1090,5,2))</f>
        <v>0551</v>
      </c>
    </row>
    <row r="1091" customFormat="false" ht="15.8" hidden="false" customHeight="false" outlineLevel="0" collapsed="false">
      <c r="A1091" s="39" t="s">
        <v>3247</v>
      </c>
      <c r="B1091" s="39" t="s">
        <v>3248</v>
      </c>
      <c r="C1091" s="0" t="n">
        <v>349203.854613186</v>
      </c>
      <c r="D1091" s="0" t="str">
        <f aca="false">CONCATENATE(LEFT(A1091,2), MID(A1091,5,2))</f>
        <v>0450</v>
      </c>
    </row>
    <row r="1092" customFormat="false" ht="15.8" hidden="false" customHeight="false" outlineLevel="0" collapsed="false">
      <c r="A1092" s="39" t="s">
        <v>2234</v>
      </c>
      <c r="B1092" s="39" t="s">
        <v>3249</v>
      </c>
      <c r="C1092" s="0" t="n">
        <v>4945.87027777777</v>
      </c>
      <c r="D1092" s="0" t="str">
        <f aca="false">CONCATENATE(LEFT(A1092,2), MID(A1092,5,2))</f>
        <v>0551</v>
      </c>
    </row>
    <row r="1093" customFormat="false" ht="15.8" hidden="false" customHeight="false" outlineLevel="0" collapsed="false">
      <c r="A1093" s="39" t="s">
        <v>2245</v>
      </c>
      <c r="B1093" s="39" t="s">
        <v>3250</v>
      </c>
      <c r="C1093" s="0" t="n">
        <v>6053.40833333333</v>
      </c>
      <c r="D1093" s="0" t="str">
        <f aca="false">CONCATENATE(LEFT(A1093,2), MID(A1093,5,2))</f>
        <v>0551</v>
      </c>
    </row>
    <row r="1094" customFormat="false" ht="15.8" hidden="false" customHeight="false" outlineLevel="0" collapsed="false">
      <c r="A1094" s="39" t="s">
        <v>2245</v>
      </c>
      <c r="B1094" s="39" t="s">
        <v>3251</v>
      </c>
      <c r="C1094" s="0" t="n">
        <v>7882.57499999999</v>
      </c>
      <c r="D1094" s="0" t="str">
        <f aca="false">CONCATENATE(LEFT(A1094,2), MID(A1094,5,2))</f>
        <v>0551</v>
      </c>
    </row>
    <row r="1095" customFormat="false" ht="15.8" hidden="false" customHeight="false" outlineLevel="0" collapsed="false">
      <c r="A1095" s="39" t="s">
        <v>2197</v>
      </c>
      <c r="B1095" s="39" t="s">
        <v>3252</v>
      </c>
      <c r="C1095" s="0" t="n">
        <v>65258.7079760452</v>
      </c>
      <c r="D1095" s="0" t="str">
        <f aca="false">CONCATENATE(LEFT(A1095,2), MID(A1095,5,2))</f>
        <v>0256</v>
      </c>
    </row>
    <row r="1096" customFormat="false" ht="15.8" hidden="false" customHeight="false" outlineLevel="0" collapsed="false">
      <c r="A1096" s="39" t="s">
        <v>2226</v>
      </c>
      <c r="B1096" s="39" t="s">
        <v>3253</v>
      </c>
      <c r="C1096" s="0" t="n">
        <v>21034.9646464646</v>
      </c>
      <c r="D1096" s="0" t="str">
        <f aca="false">CONCATENATE(LEFT(A1096,2), MID(A1096,5,2))</f>
        <v>0552</v>
      </c>
    </row>
    <row r="1097" customFormat="false" ht="15.8" hidden="false" customHeight="false" outlineLevel="0" collapsed="false">
      <c r="A1097" s="39" t="s">
        <v>2245</v>
      </c>
      <c r="B1097" s="39" t="s">
        <v>3254</v>
      </c>
      <c r="C1097" s="0" t="n">
        <v>3627.91666666666</v>
      </c>
      <c r="D1097" s="0" t="str">
        <f aca="false">CONCATENATE(LEFT(A1097,2), MID(A1097,5,2))</f>
        <v>0551</v>
      </c>
    </row>
    <row r="1098" customFormat="false" ht="15.8" hidden="false" customHeight="false" outlineLevel="0" collapsed="false">
      <c r="A1098" s="39" t="s">
        <v>2475</v>
      </c>
      <c r="B1098" s="39" t="s">
        <v>3255</v>
      </c>
      <c r="C1098" s="0" t="n">
        <v>42955.6535857136</v>
      </c>
      <c r="D1098" s="0" t="str">
        <f aca="false">CONCATENATE(LEFT(A1098,2), MID(A1098,5,2))</f>
        <v>0258</v>
      </c>
    </row>
    <row r="1099" customFormat="false" ht="15.8" hidden="false" customHeight="false" outlineLevel="0" collapsed="false">
      <c r="A1099" s="39" t="s">
        <v>2191</v>
      </c>
      <c r="B1099" s="39" t="s">
        <v>3256</v>
      </c>
      <c r="C1099" s="0" t="n">
        <v>8371.93353394956</v>
      </c>
      <c r="D1099" s="0" t="str">
        <f aca="false">CONCATENATE(LEFT(A1099,2), MID(A1099,5,2))</f>
        <v>0257</v>
      </c>
    </row>
    <row r="1100" customFormat="false" ht="15.8" hidden="false" customHeight="false" outlineLevel="0" collapsed="false">
      <c r="A1100" s="39" t="s">
        <v>2256</v>
      </c>
      <c r="B1100" s="39" t="s">
        <v>3257</v>
      </c>
      <c r="C1100" s="0" t="n">
        <v>143896.897361412</v>
      </c>
      <c r="D1100" s="0" t="str">
        <f aca="false">CONCATENATE(LEFT(A1100,2), MID(A1100,5,2))</f>
        <v>0450</v>
      </c>
    </row>
    <row r="1101" customFormat="false" ht="15.8" hidden="false" customHeight="false" outlineLevel="0" collapsed="false">
      <c r="A1101" s="39" t="s">
        <v>2245</v>
      </c>
      <c r="B1101" s="39" t="s">
        <v>3258</v>
      </c>
      <c r="C1101" s="0" t="n">
        <v>13101.4238095238</v>
      </c>
      <c r="D1101" s="0" t="str">
        <f aca="false">CONCATENATE(LEFT(A1101,2), MID(A1101,5,2))</f>
        <v>0551</v>
      </c>
    </row>
    <row r="1102" customFormat="false" ht="15.8" hidden="false" customHeight="false" outlineLevel="0" collapsed="false">
      <c r="A1102" s="39" t="s">
        <v>2230</v>
      </c>
      <c r="B1102" s="39" t="s">
        <v>3259</v>
      </c>
      <c r="C1102" s="0" t="n">
        <v>27900</v>
      </c>
      <c r="D1102" s="0" t="str">
        <f aca="false">CONCATENATE(LEFT(A1102,2), MID(A1102,5,2))</f>
        <v>0552</v>
      </c>
    </row>
    <row r="1103" customFormat="false" ht="15.8" hidden="false" customHeight="false" outlineLevel="0" collapsed="false">
      <c r="A1103" s="39" t="s">
        <v>2230</v>
      </c>
      <c r="B1103" s="39" t="s">
        <v>3260</v>
      </c>
      <c r="C1103" s="0" t="n">
        <v>74505.1420454545</v>
      </c>
      <c r="D1103" s="0" t="str">
        <f aca="false">CONCATENATE(LEFT(A1103,2), MID(A1103,5,2))</f>
        <v>0552</v>
      </c>
    </row>
    <row r="1104" customFormat="false" ht="15.8" hidden="false" customHeight="false" outlineLevel="0" collapsed="false">
      <c r="A1104" s="39" t="s">
        <v>3247</v>
      </c>
      <c r="B1104" s="39" t="s">
        <v>3261</v>
      </c>
      <c r="C1104" s="0" t="n">
        <v>135269.491780772</v>
      </c>
      <c r="D1104" s="0" t="str">
        <f aca="false">CONCATENATE(LEFT(A1104,2), MID(A1104,5,2))</f>
        <v>0450</v>
      </c>
    </row>
    <row r="1105" customFormat="false" ht="15.8" hidden="false" customHeight="false" outlineLevel="0" collapsed="false">
      <c r="A1105" s="39" t="s">
        <v>2234</v>
      </c>
      <c r="B1105" s="39" t="s">
        <v>3262</v>
      </c>
      <c r="C1105" s="0" t="n">
        <v>1333.91666666666</v>
      </c>
      <c r="D1105" s="0" t="str">
        <f aca="false">CONCATENATE(LEFT(A1105,2), MID(A1105,5,2))</f>
        <v>0551</v>
      </c>
    </row>
    <row r="1106" customFormat="false" ht="15.8" hidden="false" customHeight="false" outlineLevel="0" collapsed="false">
      <c r="A1106" s="39" t="s">
        <v>2269</v>
      </c>
      <c r="B1106" s="39" t="s">
        <v>3263</v>
      </c>
      <c r="C1106" s="0" t="n">
        <v>2560105.01959827</v>
      </c>
      <c r="D1106" s="0" t="str">
        <f aca="false">CONCATENATE(LEFT(A1106,2), MID(A1106,5,2))</f>
        <v>0364</v>
      </c>
    </row>
    <row r="1107" customFormat="false" ht="15.8" hidden="false" customHeight="false" outlineLevel="0" collapsed="false">
      <c r="A1107" s="39" t="s">
        <v>2269</v>
      </c>
      <c r="B1107" s="39" t="s">
        <v>3264</v>
      </c>
      <c r="C1107" s="0" t="n">
        <v>1093355.50071408</v>
      </c>
      <c r="D1107" s="0" t="str">
        <f aca="false">CONCATENATE(LEFT(A1107,2), MID(A1107,5,2))</f>
        <v>0364</v>
      </c>
    </row>
    <row r="1108" customFormat="false" ht="15.8" hidden="false" customHeight="false" outlineLevel="0" collapsed="false">
      <c r="A1108" s="39" t="s">
        <v>2269</v>
      </c>
      <c r="B1108" s="39" t="s">
        <v>3265</v>
      </c>
      <c r="C1108" s="0" t="n">
        <v>879128.114572733</v>
      </c>
      <c r="D1108" s="0" t="str">
        <f aca="false">CONCATENATE(LEFT(A1108,2), MID(A1108,5,2))</f>
        <v>0364</v>
      </c>
    </row>
    <row r="1109" customFormat="false" ht="15.8" hidden="false" customHeight="false" outlineLevel="0" collapsed="false">
      <c r="A1109" s="39" t="s">
        <v>2269</v>
      </c>
      <c r="B1109" s="39" t="s">
        <v>3266</v>
      </c>
      <c r="C1109" s="0" t="n">
        <v>919400.802390809</v>
      </c>
      <c r="D1109" s="0" t="str">
        <f aca="false">CONCATENATE(LEFT(A1109,2), MID(A1109,5,2))</f>
        <v>0364</v>
      </c>
    </row>
    <row r="1110" customFormat="false" ht="15.8" hidden="false" customHeight="false" outlineLevel="0" collapsed="false">
      <c r="A1110" s="39" t="s">
        <v>2269</v>
      </c>
      <c r="B1110" s="39" t="s">
        <v>3267</v>
      </c>
      <c r="C1110" s="0" t="n">
        <v>387057.314630499</v>
      </c>
      <c r="D1110" s="0" t="str">
        <f aca="false">CONCATENATE(LEFT(A1110,2), MID(A1110,5,2))</f>
        <v>0364</v>
      </c>
    </row>
    <row r="1111" customFormat="false" ht="15.8" hidden="false" customHeight="false" outlineLevel="0" collapsed="false">
      <c r="A1111" s="39" t="s">
        <v>2273</v>
      </c>
      <c r="B1111" s="39" t="s">
        <v>3268</v>
      </c>
      <c r="C1111" s="0" t="n">
        <v>2670889.59426255</v>
      </c>
      <c r="D1111" s="0" t="str">
        <f aca="false">CONCATENATE(LEFT(A1111,2), MID(A1111,5,2))</f>
        <v>0366</v>
      </c>
    </row>
    <row r="1112" customFormat="false" ht="15.8" hidden="false" customHeight="false" outlineLevel="0" collapsed="false">
      <c r="A1112" s="39" t="s">
        <v>2273</v>
      </c>
      <c r="B1112" s="39" t="s">
        <v>3269</v>
      </c>
      <c r="C1112" s="0" t="n">
        <v>22827.2128600313</v>
      </c>
      <c r="D1112" s="0" t="str">
        <f aca="false">CONCATENATE(LEFT(A1112,2), MID(A1112,5,2))</f>
        <v>0366</v>
      </c>
    </row>
    <row r="1113" customFormat="false" ht="15.8" hidden="false" customHeight="false" outlineLevel="0" collapsed="false">
      <c r="A1113" s="39" t="s">
        <v>2273</v>
      </c>
      <c r="B1113" s="39" t="s">
        <v>3270</v>
      </c>
      <c r="C1113" s="0" t="n">
        <v>598019.308759935</v>
      </c>
      <c r="D1113" s="0" t="str">
        <f aca="false">CONCATENATE(LEFT(A1113,2), MID(A1113,5,2))</f>
        <v>0366</v>
      </c>
    </row>
    <row r="1114" customFormat="false" ht="15.8" hidden="false" customHeight="false" outlineLevel="0" collapsed="false">
      <c r="A1114" s="39" t="s">
        <v>2278</v>
      </c>
      <c r="B1114" s="39" t="s">
        <v>3271</v>
      </c>
      <c r="C1114" s="0" t="n">
        <v>45123.7932673179</v>
      </c>
      <c r="D1114" s="0" t="str">
        <f aca="false">CONCATENATE(LEFT(A1114,2), MID(A1114,5,2))</f>
        <v>0267</v>
      </c>
    </row>
    <row r="1115" customFormat="false" ht="15.8" hidden="false" customHeight="false" outlineLevel="0" collapsed="false">
      <c r="A1115" s="39" t="s">
        <v>2278</v>
      </c>
      <c r="B1115" s="39" t="s">
        <v>3272</v>
      </c>
      <c r="C1115" s="0" t="n">
        <v>5188.31879058441</v>
      </c>
      <c r="D1115" s="0" t="str">
        <f aca="false">CONCATENATE(LEFT(A1115,2), MID(A1115,5,2))</f>
        <v>0267</v>
      </c>
    </row>
    <row r="1116" customFormat="false" ht="15.8" hidden="false" customHeight="false" outlineLevel="0" collapsed="false">
      <c r="A1116" s="39" t="s">
        <v>2278</v>
      </c>
      <c r="B1116" s="39" t="s">
        <v>3273</v>
      </c>
      <c r="C1116" s="0" t="n">
        <v>3112.99127435064</v>
      </c>
      <c r="D1116" s="0" t="str">
        <f aca="false">CONCATENATE(LEFT(A1116,2), MID(A1116,5,2))</f>
        <v>0267</v>
      </c>
    </row>
    <row r="1117" customFormat="false" ht="15.8" hidden="false" customHeight="false" outlineLevel="0" collapsed="false">
      <c r="A1117" s="39" t="s">
        <v>2282</v>
      </c>
      <c r="B1117" s="39" t="s">
        <v>3274</v>
      </c>
      <c r="C1117" s="0" t="n">
        <v>40673.2582262276</v>
      </c>
      <c r="D1117" s="0" t="str">
        <f aca="false">CONCATENATE(LEFT(A1117,2), MID(A1117,5,2))</f>
        <v>0373</v>
      </c>
    </row>
    <row r="1118" customFormat="false" ht="15.8" hidden="false" customHeight="false" outlineLevel="0" collapsed="false">
      <c r="A1118" s="39" t="s">
        <v>2282</v>
      </c>
      <c r="B1118" s="39" t="s">
        <v>3275</v>
      </c>
      <c r="C1118" s="0" t="n">
        <v>54775.8159875826</v>
      </c>
      <c r="D1118" s="0" t="str">
        <f aca="false">CONCATENATE(LEFT(A1118,2), MID(A1118,5,2))</f>
        <v>0373</v>
      </c>
    </row>
    <row r="1119" customFormat="false" ht="15.8" hidden="false" customHeight="false" outlineLevel="0" collapsed="false">
      <c r="A1119" s="39" t="s">
        <v>2282</v>
      </c>
      <c r="B1119" s="39" t="s">
        <v>3276</v>
      </c>
      <c r="C1119" s="0" t="n">
        <v>227286.819490489</v>
      </c>
      <c r="D1119" s="0" t="str">
        <f aca="false">CONCATENATE(LEFT(A1119,2), MID(A1119,5,2))</f>
        <v>0373</v>
      </c>
    </row>
    <row r="1120" customFormat="false" ht="15.8" hidden="false" customHeight="false" outlineLevel="0" collapsed="false">
      <c r="A1120" s="39" t="s">
        <v>2282</v>
      </c>
      <c r="B1120" s="39" t="s">
        <v>3277</v>
      </c>
      <c r="C1120" s="0" t="n">
        <v>83857.0769505128</v>
      </c>
      <c r="D1120" s="0" t="str">
        <f aca="false">CONCATENATE(LEFT(A1120,2), MID(A1120,5,2))</f>
        <v>0373</v>
      </c>
    </row>
    <row r="1121" customFormat="false" ht="15.8" hidden="false" customHeight="false" outlineLevel="0" collapsed="false">
      <c r="A1121" s="39" t="s">
        <v>2282</v>
      </c>
      <c r="B1121" s="39" t="s">
        <v>3278</v>
      </c>
      <c r="C1121" s="0" t="n">
        <v>288959.803198296</v>
      </c>
      <c r="D1121" s="0" t="str">
        <f aca="false">CONCATENATE(LEFT(A1121,2), MID(A1121,5,2))</f>
        <v>0373</v>
      </c>
    </row>
    <row r="1122" customFormat="false" ht="15.8" hidden="false" customHeight="false" outlineLevel="0" collapsed="false">
      <c r="A1122" s="39" t="s">
        <v>2288</v>
      </c>
      <c r="B1122" s="39" t="s">
        <v>3279</v>
      </c>
      <c r="C1122" s="0" t="n">
        <v>9572.38317125909</v>
      </c>
      <c r="D1122" s="0" t="str">
        <f aca="false">CONCATENATE(LEFT(A1122,2), MID(A1122,5,2))</f>
        <v>0373</v>
      </c>
    </row>
    <row r="1123" customFormat="false" ht="15.8" hidden="false" customHeight="false" outlineLevel="0" collapsed="false">
      <c r="A1123" s="39" t="s">
        <v>2288</v>
      </c>
      <c r="B1123" s="39" t="s">
        <v>3280</v>
      </c>
      <c r="C1123" s="0" t="n">
        <v>5033.76506918329</v>
      </c>
      <c r="D1123" s="0" t="str">
        <f aca="false">CONCATENATE(LEFT(A1123,2), MID(A1123,5,2))</f>
        <v>0373</v>
      </c>
    </row>
    <row r="1124" customFormat="false" ht="15.8" hidden="false" customHeight="false" outlineLevel="0" collapsed="false">
      <c r="A1124" s="39" t="s">
        <v>2294</v>
      </c>
      <c r="B1124" s="39" t="s">
        <v>3281</v>
      </c>
      <c r="C1124" s="0" t="n">
        <v>54340.7986825409</v>
      </c>
      <c r="D1124" s="0" t="str">
        <f aca="false">CONCATENATE(LEFT(A1124,2), MID(A1124,5,2))</f>
        <v>0270</v>
      </c>
    </row>
    <row r="1125" customFormat="false" ht="15.8" hidden="false" customHeight="false" outlineLevel="0" collapsed="false">
      <c r="A1125" s="39" t="s">
        <v>2288</v>
      </c>
      <c r="B1125" s="39" t="s">
        <v>3282</v>
      </c>
      <c r="C1125" s="0" t="n">
        <v>11177.9353323767</v>
      </c>
      <c r="D1125" s="0" t="str">
        <f aca="false">CONCATENATE(LEFT(A1125,2), MID(A1125,5,2))</f>
        <v>0373</v>
      </c>
    </row>
    <row r="1126" customFormat="false" ht="15.8" hidden="false" customHeight="false" outlineLevel="0" collapsed="false">
      <c r="A1126" s="39" t="s">
        <v>3283</v>
      </c>
      <c r="B1126" s="39" t="s">
        <v>3284</v>
      </c>
      <c r="C1126" s="0" t="n">
        <v>217.3162530396</v>
      </c>
      <c r="D1126" s="0" t="str">
        <f aca="false">CONCATENATE(LEFT(A1126,2), MID(A1126,5,2))</f>
        <v>0373</v>
      </c>
    </row>
    <row r="1127" customFormat="false" ht="15.8" hidden="false" customHeight="false" outlineLevel="0" collapsed="false">
      <c r="A1127" s="39" t="s">
        <v>2294</v>
      </c>
      <c r="B1127" s="39" t="s">
        <v>3285</v>
      </c>
      <c r="C1127" s="0" t="n">
        <v>35189.6165252372</v>
      </c>
      <c r="D1127" s="0" t="str">
        <f aca="false">CONCATENATE(LEFT(A1127,2), MID(A1127,5,2))</f>
        <v>0270</v>
      </c>
    </row>
    <row r="1128" customFormat="false" ht="15.8" hidden="false" customHeight="false" outlineLevel="0" collapsed="false">
      <c r="A1128" s="39" t="s">
        <v>2299</v>
      </c>
      <c r="B1128" s="39" t="s">
        <v>3286</v>
      </c>
      <c r="C1128" s="0" t="n">
        <v>20728.1116666666</v>
      </c>
      <c r="D1128" s="0" t="str">
        <f aca="false">CONCATENATE(LEFT(A1128,2), MID(A1128,5,2))</f>
        <v>0268</v>
      </c>
    </row>
    <row r="1129" customFormat="false" ht="15.8" hidden="false" customHeight="false" outlineLevel="0" collapsed="false">
      <c r="A1129" s="39" t="s">
        <v>2294</v>
      </c>
      <c r="B1129" s="39" t="s">
        <v>3287</v>
      </c>
      <c r="C1129" s="0" t="n">
        <v>64777.0978183307</v>
      </c>
      <c r="D1129" s="0" t="str">
        <f aca="false">CONCATENATE(LEFT(A1129,2), MID(A1129,5,2))</f>
        <v>0270</v>
      </c>
    </row>
    <row r="1130" customFormat="false" ht="15.8" hidden="false" customHeight="false" outlineLevel="0" collapsed="false">
      <c r="A1130" s="39" t="s">
        <v>2299</v>
      </c>
      <c r="B1130" s="39" t="s">
        <v>3288</v>
      </c>
      <c r="C1130" s="0" t="n">
        <v>51820.2791666666</v>
      </c>
      <c r="D1130" s="0" t="str">
        <f aca="false">CONCATENATE(LEFT(A1130,2), MID(A1130,5,2))</f>
        <v>0268</v>
      </c>
    </row>
    <row r="1131" customFormat="false" ht="15.8" hidden="false" customHeight="false" outlineLevel="0" collapsed="false">
      <c r="A1131" s="39" t="s">
        <v>2278</v>
      </c>
      <c r="B1131" s="39" t="s">
        <v>3289</v>
      </c>
      <c r="C1131" s="0" t="n">
        <v>6832.04829545454</v>
      </c>
      <c r="D1131" s="0" t="str">
        <f aca="false">CONCATENATE(LEFT(A1131,2), MID(A1131,5,2))</f>
        <v>0267</v>
      </c>
    </row>
    <row r="1132" customFormat="false" ht="15.8" hidden="false" customHeight="false" outlineLevel="0" collapsed="false">
      <c r="A1132" s="39" t="s">
        <v>2299</v>
      </c>
      <c r="B1132" s="39" t="s">
        <v>3290</v>
      </c>
      <c r="C1132" s="0" t="n">
        <v>158568.837499999</v>
      </c>
      <c r="D1132" s="0" t="str">
        <f aca="false">CONCATENATE(LEFT(A1132,2), MID(A1132,5,2))</f>
        <v>0268</v>
      </c>
    </row>
    <row r="1133" customFormat="false" ht="15.8" hidden="false" customHeight="false" outlineLevel="0" collapsed="false">
      <c r="A1133" s="39" t="s">
        <v>2857</v>
      </c>
      <c r="B1133" s="39" t="s">
        <v>3291</v>
      </c>
      <c r="C1133" s="0" t="n">
        <v>12418.5</v>
      </c>
      <c r="D1133" s="0" t="str">
        <f aca="false">CONCATENATE(LEFT(A1133,2), MID(A1133,5,2))</f>
        <v>0269</v>
      </c>
    </row>
    <row r="1134" customFormat="false" ht="15.8" hidden="false" customHeight="false" outlineLevel="0" collapsed="false">
      <c r="A1134" s="39" t="s">
        <v>2294</v>
      </c>
      <c r="B1134" s="39" t="s">
        <v>3292</v>
      </c>
      <c r="C1134" s="0" t="n">
        <v>3391.89774867751</v>
      </c>
      <c r="D1134" s="0" t="str">
        <f aca="false">CONCATENATE(LEFT(A1134,2), MID(A1134,5,2))</f>
        <v>0270</v>
      </c>
    </row>
    <row r="1135" customFormat="false" ht="15.8" hidden="false" customHeight="false" outlineLevel="0" collapsed="false">
      <c r="A1135" s="39" t="s">
        <v>2299</v>
      </c>
      <c r="B1135" s="39" t="s">
        <v>3293</v>
      </c>
      <c r="C1135" s="0" t="n">
        <v>4100.60416666666</v>
      </c>
      <c r="D1135" s="0" t="str">
        <f aca="false">CONCATENATE(LEFT(A1135,2), MID(A1135,5,2))</f>
        <v>0268</v>
      </c>
    </row>
    <row r="1136" customFormat="false" ht="15.8" hidden="false" customHeight="false" outlineLevel="0" collapsed="false">
      <c r="A1136" s="39" t="s">
        <v>2299</v>
      </c>
      <c r="B1136" s="39" t="s">
        <v>3294</v>
      </c>
      <c r="C1136" s="0" t="n">
        <v>26975.7625</v>
      </c>
      <c r="D1136" s="0" t="str">
        <f aca="false">CONCATENATE(LEFT(A1136,2), MID(A1136,5,2))</f>
        <v>0268</v>
      </c>
    </row>
    <row r="1137" customFormat="false" ht="15.8" hidden="false" customHeight="false" outlineLevel="0" collapsed="false">
      <c r="A1137" s="39" t="s">
        <v>2315</v>
      </c>
      <c r="B1137" s="39" t="s">
        <v>3295</v>
      </c>
      <c r="C1137" s="0" t="n">
        <v>67217.7724136716</v>
      </c>
      <c r="D1137" s="0" t="str">
        <f aca="false">CONCATENATE(LEFT(A1137,2), MID(A1137,5,2))</f>
        <v>0375</v>
      </c>
    </row>
    <row r="1138" customFormat="false" ht="15.8" hidden="false" customHeight="false" outlineLevel="0" collapsed="false">
      <c r="A1138" s="39" t="s">
        <v>2315</v>
      </c>
      <c r="B1138" s="39" t="s">
        <v>3296</v>
      </c>
      <c r="C1138" s="0" t="n">
        <v>146036.642586328</v>
      </c>
      <c r="D1138" s="0" t="str">
        <f aca="false">CONCATENATE(LEFT(A1138,2), MID(A1138,5,2))</f>
        <v>0375</v>
      </c>
    </row>
    <row r="1139" customFormat="false" ht="15.8" hidden="false" customHeight="false" outlineLevel="0" collapsed="false">
      <c r="A1139" s="39" t="s">
        <v>2310</v>
      </c>
      <c r="B1139" s="39" t="s">
        <v>3297</v>
      </c>
      <c r="C1139" s="0" t="n">
        <v>296774.682607321</v>
      </c>
      <c r="D1139" s="0" t="str">
        <f aca="false">CONCATENATE(LEFT(A1139,2), MID(A1139,5,2))</f>
        <v>0376</v>
      </c>
    </row>
    <row r="1140" customFormat="false" ht="15.8" hidden="false" customHeight="false" outlineLevel="0" collapsed="false">
      <c r="A1140" s="39" t="s">
        <v>2315</v>
      </c>
      <c r="B1140" s="39" t="s">
        <v>3298</v>
      </c>
      <c r="C1140" s="0" t="n">
        <v>6790.16687315119</v>
      </c>
      <c r="D1140" s="0" t="str">
        <f aca="false">CONCATENATE(LEFT(A1140,2), MID(A1140,5,2))</f>
        <v>0375</v>
      </c>
    </row>
    <row r="1141" customFormat="false" ht="15.8" hidden="false" customHeight="false" outlineLevel="0" collapsed="false">
      <c r="A1141" s="39" t="s">
        <v>2326</v>
      </c>
      <c r="B1141" s="39" t="s">
        <v>3299</v>
      </c>
      <c r="C1141" s="0" t="n">
        <v>109440.086733088</v>
      </c>
      <c r="D1141" s="0" t="str">
        <f aca="false">CONCATENATE(LEFT(A1141,2), MID(A1141,5,2))</f>
        <v>0374</v>
      </c>
    </row>
    <row r="1142" customFormat="false" ht="15.8" hidden="false" customHeight="false" outlineLevel="0" collapsed="false">
      <c r="A1142" s="39" t="s">
        <v>2326</v>
      </c>
      <c r="B1142" s="39" t="s">
        <v>3300</v>
      </c>
      <c r="C1142" s="0" t="n">
        <v>155944.040019237</v>
      </c>
      <c r="D1142" s="0" t="str">
        <f aca="false">CONCATENATE(LEFT(A1142,2), MID(A1142,5,2))</f>
        <v>0374</v>
      </c>
    </row>
    <row r="1143" customFormat="false" ht="15.8" hidden="false" customHeight="false" outlineLevel="0" collapsed="false">
      <c r="A1143" s="39" t="s">
        <v>2326</v>
      </c>
      <c r="B1143" s="39" t="s">
        <v>3301</v>
      </c>
      <c r="C1143" s="0" t="n">
        <v>16127.4840853237</v>
      </c>
      <c r="D1143" s="0" t="str">
        <f aca="false">CONCATENATE(LEFT(A1143,2), MID(A1143,5,2))</f>
        <v>0374</v>
      </c>
    </row>
    <row r="1144" customFormat="false" ht="15.8" hidden="false" customHeight="false" outlineLevel="0" collapsed="false">
      <c r="A1144" s="39" t="s">
        <v>2326</v>
      </c>
      <c r="B1144" s="39" t="s">
        <v>3302</v>
      </c>
      <c r="C1144" s="0" t="n">
        <v>28357.6003229168</v>
      </c>
      <c r="D1144" s="0" t="str">
        <f aca="false">CONCATENATE(LEFT(A1144,2), MID(A1144,5,2))</f>
        <v>0374</v>
      </c>
    </row>
    <row r="1145" customFormat="false" ht="15.8" hidden="false" customHeight="false" outlineLevel="0" collapsed="false">
      <c r="A1145" s="39" t="s">
        <v>2335</v>
      </c>
      <c r="B1145" s="39" t="s">
        <v>3303</v>
      </c>
      <c r="C1145" s="0" t="n">
        <v>95895.75</v>
      </c>
      <c r="D1145" s="0" t="str">
        <f aca="false">CONCATENATE(LEFT(A1145,2), MID(A1145,5,2))</f>
        <v>0277</v>
      </c>
    </row>
    <row r="1146" customFormat="false" ht="15.8" hidden="false" customHeight="false" outlineLevel="0" collapsed="false">
      <c r="A1146" s="39" t="s">
        <v>2337</v>
      </c>
      <c r="B1146" s="39" t="s">
        <v>3304</v>
      </c>
      <c r="C1146" s="0" t="n">
        <v>93565.8</v>
      </c>
      <c r="D1146" s="0" t="str">
        <f aca="false">CONCATENATE(LEFT(A1146,2), MID(A1146,5,2))</f>
        <v>0278</v>
      </c>
    </row>
    <row r="1147" customFormat="false" ht="15.8" hidden="false" customHeight="false" outlineLevel="0" collapsed="false">
      <c r="A1147" s="39" t="s">
        <v>2337</v>
      </c>
      <c r="B1147" s="39" t="s">
        <v>3305</v>
      </c>
      <c r="C1147" s="0" t="n">
        <v>48531.25</v>
      </c>
      <c r="D1147" s="0" t="str">
        <f aca="false">CONCATENATE(LEFT(A1147,2), MID(A1147,5,2))</f>
        <v>0278</v>
      </c>
    </row>
    <row r="1148" customFormat="false" ht="15.8" hidden="false" customHeight="false" outlineLevel="0" collapsed="false">
      <c r="A1148" s="39" t="s">
        <v>2337</v>
      </c>
      <c r="B1148" s="39" t="s">
        <v>3306</v>
      </c>
      <c r="C1148" s="0" t="n">
        <v>201223.5</v>
      </c>
      <c r="D1148" s="0" t="str">
        <f aca="false">CONCATENATE(LEFT(A1148,2), MID(A1148,5,2))</f>
        <v>0278</v>
      </c>
    </row>
    <row r="1149" customFormat="false" ht="15.8" hidden="false" customHeight="false" outlineLevel="0" collapsed="false">
      <c r="A1149" s="39" t="s">
        <v>2337</v>
      </c>
      <c r="B1149" s="39" t="s">
        <v>3307</v>
      </c>
      <c r="C1149" s="0" t="n">
        <v>233914.5</v>
      </c>
      <c r="D1149" s="0" t="str">
        <f aca="false">CONCATENATE(LEFT(A1149,2), MID(A1149,5,2))</f>
        <v>0278</v>
      </c>
    </row>
    <row r="1150" customFormat="false" ht="15.8" hidden="false" customHeight="false" outlineLevel="0" collapsed="false">
      <c r="A1150" s="39" t="s">
        <v>2335</v>
      </c>
      <c r="B1150" s="39" t="s">
        <v>3308</v>
      </c>
      <c r="C1150" s="0" t="n">
        <v>74535</v>
      </c>
      <c r="D1150" s="0" t="str">
        <f aca="false">CONCATENATE(LEFT(A1150,2), MID(A1150,5,2))</f>
        <v>0277</v>
      </c>
    </row>
    <row r="1151" customFormat="false" ht="15.8" hidden="false" customHeight="false" outlineLevel="0" collapsed="false">
      <c r="A1151" s="39" t="s">
        <v>2337</v>
      </c>
      <c r="B1151" s="39" t="s">
        <v>3309</v>
      </c>
      <c r="C1151" s="0" t="n">
        <v>17653.75</v>
      </c>
      <c r="D1151" s="0" t="str">
        <f aca="false">CONCATENATE(LEFT(A1151,2), MID(A1151,5,2))</f>
        <v>0278</v>
      </c>
    </row>
    <row r="1152" customFormat="false" ht="15.8" hidden="false" customHeight="false" outlineLevel="0" collapsed="false">
      <c r="A1152" s="39" t="s">
        <v>2335</v>
      </c>
      <c r="B1152" s="39" t="s">
        <v>3310</v>
      </c>
      <c r="C1152" s="0" t="n">
        <v>23148.75</v>
      </c>
      <c r="D1152" s="0" t="str">
        <f aca="false">CONCATENATE(LEFT(A1152,2), MID(A1152,5,2))</f>
        <v>0277</v>
      </c>
    </row>
    <row r="1153" customFormat="false" ht="15.8" hidden="false" customHeight="false" outlineLevel="0" collapsed="false">
      <c r="A1153" s="39" t="s">
        <v>2337</v>
      </c>
      <c r="B1153" s="39" t="s">
        <v>3311</v>
      </c>
      <c r="C1153" s="0" t="n">
        <v>59606.25</v>
      </c>
      <c r="D1153" s="0" t="str">
        <f aca="false">CONCATENATE(LEFT(A1153,2), MID(A1153,5,2))</f>
        <v>0278</v>
      </c>
    </row>
    <row r="1154" customFormat="false" ht="15.8" hidden="false" customHeight="false" outlineLevel="0" collapsed="false">
      <c r="A1154" s="39" t="s">
        <v>2337</v>
      </c>
      <c r="B1154" s="39" t="s">
        <v>3312</v>
      </c>
      <c r="C1154" s="0" t="n">
        <v>29601</v>
      </c>
      <c r="D1154" s="0" t="str">
        <f aca="false">CONCATENATE(LEFT(A1154,2), MID(A1154,5,2))</f>
        <v>0278</v>
      </c>
    </row>
    <row r="1155" customFormat="false" ht="15.8" hidden="false" customHeight="false" outlineLevel="0" collapsed="false">
      <c r="A1155" s="39" t="s">
        <v>2337</v>
      </c>
      <c r="B1155" s="39" t="s">
        <v>3313</v>
      </c>
      <c r="C1155" s="0" t="n">
        <v>16909.2</v>
      </c>
      <c r="D1155" s="0" t="str">
        <f aca="false">CONCATENATE(LEFT(A1155,2), MID(A1155,5,2))</f>
        <v>0278</v>
      </c>
    </row>
    <row r="1156" customFormat="false" ht="15.8" hidden="false" customHeight="false" outlineLevel="0" collapsed="false">
      <c r="A1156" s="39" t="s">
        <v>2333</v>
      </c>
      <c r="B1156" s="39" t="s">
        <v>3314</v>
      </c>
      <c r="C1156" s="0" t="n">
        <v>343.757185115365</v>
      </c>
      <c r="D1156" s="0" t="str">
        <f aca="false">CONCATENATE(LEFT(A1156,2), MID(A1156,5,2))</f>
        <v>0376</v>
      </c>
    </row>
    <row r="1157" customFormat="false" ht="15.8" hidden="false" customHeight="false" outlineLevel="0" collapsed="false">
      <c r="A1157" s="39" t="s">
        <v>2337</v>
      </c>
      <c r="B1157" s="39" t="s">
        <v>3315</v>
      </c>
      <c r="C1157" s="0" t="n">
        <v>14531.25</v>
      </c>
      <c r="D1157" s="0" t="str">
        <f aca="false">CONCATENATE(LEFT(A1157,2), MID(A1157,5,2))</f>
        <v>0278</v>
      </c>
    </row>
    <row r="1158" customFormat="false" ht="15.8" hidden="false" customHeight="false" outlineLevel="0" collapsed="false">
      <c r="A1158" s="39" t="s">
        <v>2335</v>
      </c>
      <c r="B1158" s="39" t="s">
        <v>3316</v>
      </c>
      <c r="C1158" s="0" t="n">
        <v>7466.25</v>
      </c>
      <c r="D1158" s="0" t="str">
        <f aca="false">CONCATENATE(LEFT(A1158,2), MID(A1158,5,2))</f>
        <v>0277</v>
      </c>
    </row>
    <row r="1159" customFormat="false" ht="15.8" hidden="false" customHeight="false" outlineLevel="0" collapsed="false">
      <c r="A1159" s="39" t="s">
        <v>2335</v>
      </c>
      <c r="B1159" s="39" t="s">
        <v>3317</v>
      </c>
      <c r="C1159" s="0" t="n">
        <v>725</v>
      </c>
      <c r="D1159" s="0" t="str">
        <f aca="false">CONCATENATE(LEFT(A1159,2), MID(A1159,5,2))</f>
        <v>0277</v>
      </c>
    </row>
    <row r="1160" customFormat="false" ht="15.8" hidden="false" customHeight="false" outlineLevel="0" collapsed="false">
      <c r="A1160" s="39" t="s">
        <v>2337</v>
      </c>
      <c r="B1160" s="39" t="s">
        <v>3318</v>
      </c>
      <c r="C1160" s="0" t="n">
        <v>2550</v>
      </c>
      <c r="D1160" s="0" t="str">
        <f aca="false">CONCATENATE(LEFT(A1160,2), MID(A1160,5,2))</f>
        <v>0278</v>
      </c>
    </row>
    <row r="1161" customFormat="false" ht="15.8" hidden="false" customHeight="false" outlineLevel="0" collapsed="false">
      <c r="A1161" s="39" t="s">
        <v>2347</v>
      </c>
      <c r="B1161" s="39" t="s">
        <v>3319</v>
      </c>
      <c r="C1161" s="0" t="n">
        <v>144153.125</v>
      </c>
      <c r="D1161" s="0" t="str">
        <f aca="false">CONCATENATE(LEFT(A1161,2), MID(A1161,5,2))</f>
        <v>0279</v>
      </c>
    </row>
    <row r="1162" customFormat="false" ht="15.8" hidden="false" customHeight="false" outlineLevel="0" collapsed="false">
      <c r="A1162" s="39" t="s">
        <v>2347</v>
      </c>
      <c r="B1162" s="39" t="s">
        <v>3320</v>
      </c>
      <c r="C1162" s="0" t="n">
        <v>133226.25</v>
      </c>
      <c r="D1162" s="0" t="str">
        <f aca="false">CONCATENATE(LEFT(A1162,2), MID(A1162,5,2))</f>
        <v>0279</v>
      </c>
    </row>
    <row r="1163" customFormat="false" ht="15.8" hidden="false" customHeight="false" outlineLevel="0" collapsed="false">
      <c r="A1163" s="39" t="s">
        <v>2347</v>
      </c>
      <c r="B1163" s="39" t="s">
        <v>3321</v>
      </c>
      <c r="C1163" s="0" t="n">
        <v>14047.5</v>
      </c>
      <c r="D1163" s="0" t="str">
        <f aca="false">CONCATENATE(LEFT(A1163,2), MID(A1163,5,2))</f>
        <v>0279</v>
      </c>
    </row>
    <row r="1164" customFormat="false" ht="15.8" hidden="false" customHeight="false" outlineLevel="0" collapsed="false">
      <c r="A1164" s="39" t="s">
        <v>2347</v>
      </c>
      <c r="B1164" s="39" t="s">
        <v>3322</v>
      </c>
      <c r="C1164" s="0" t="n">
        <v>28053.75</v>
      </c>
      <c r="D1164" s="0" t="str">
        <f aca="false">CONCATENATE(LEFT(A1164,2), MID(A1164,5,2))</f>
        <v>0279</v>
      </c>
    </row>
    <row r="1165" customFormat="false" ht="15.8" hidden="false" customHeight="false" outlineLevel="0" collapsed="false">
      <c r="A1165" s="39" t="s">
        <v>2347</v>
      </c>
      <c r="B1165" s="39" t="s">
        <v>3323</v>
      </c>
      <c r="C1165" s="0" t="n">
        <v>42080.625</v>
      </c>
      <c r="D1165" s="0" t="str">
        <f aca="false">CONCATENATE(LEFT(A1165,2), MID(A1165,5,2))</f>
        <v>0279</v>
      </c>
    </row>
    <row r="1166" customFormat="false" ht="15.8" hidden="false" customHeight="false" outlineLevel="0" collapsed="false">
      <c r="A1166" s="39" t="s">
        <v>2347</v>
      </c>
      <c r="B1166" s="39" t="s">
        <v>3324</v>
      </c>
      <c r="C1166" s="0" t="n">
        <v>30202.5</v>
      </c>
      <c r="D1166" s="0" t="str">
        <f aca="false">CONCATENATE(LEFT(A1166,2), MID(A1166,5,2))</f>
        <v>0279</v>
      </c>
    </row>
    <row r="1167" customFormat="false" ht="15.8" hidden="false" customHeight="false" outlineLevel="0" collapsed="false">
      <c r="A1167" s="39" t="s">
        <v>2349</v>
      </c>
      <c r="B1167" s="39" t="s">
        <v>3325</v>
      </c>
      <c r="C1167" s="0" t="n">
        <v>4301.25</v>
      </c>
      <c r="D1167" s="0" t="str">
        <f aca="false">CONCATENATE(LEFT(A1167,2), MID(A1167,5,2))</f>
        <v>0279</v>
      </c>
    </row>
    <row r="1168" customFormat="false" ht="15.8" hidden="false" customHeight="false" outlineLevel="0" collapsed="false">
      <c r="A1168" s="39" t="s">
        <v>2349</v>
      </c>
      <c r="B1168" s="39" t="s">
        <v>3326</v>
      </c>
      <c r="C1168" s="0" t="n">
        <v>23450</v>
      </c>
      <c r="D1168" s="0" t="str">
        <f aca="false">CONCATENATE(LEFT(A1168,2), MID(A1168,5,2))</f>
        <v>0279</v>
      </c>
    </row>
    <row r="1169" customFormat="false" ht="15.8" hidden="false" customHeight="false" outlineLevel="0" collapsed="false">
      <c r="A1169" s="39" t="s">
        <v>2357</v>
      </c>
      <c r="B1169" s="39" t="s">
        <v>3327</v>
      </c>
      <c r="C1169" s="0" t="n">
        <v>92806.7282685871</v>
      </c>
      <c r="D1169" s="0" t="str">
        <f aca="false">CONCATENATE(LEFT(A1169,2), MID(A1169,5,2))</f>
        <v>0396</v>
      </c>
    </row>
    <row r="1170" customFormat="false" ht="15.8" hidden="false" customHeight="false" outlineLevel="0" collapsed="false">
      <c r="A1170" s="39" t="s">
        <v>2357</v>
      </c>
      <c r="B1170" s="39" t="s">
        <v>3328</v>
      </c>
      <c r="C1170" s="0" t="n">
        <v>48618.4843676003</v>
      </c>
      <c r="D1170" s="0" t="str">
        <f aca="false">CONCATENATE(LEFT(A1170,2), MID(A1170,5,2))</f>
        <v>0396</v>
      </c>
    </row>
    <row r="1171" customFormat="false" ht="15.8" hidden="false" customHeight="false" outlineLevel="0" collapsed="false">
      <c r="A1171" s="39" t="s">
        <v>2357</v>
      </c>
      <c r="B1171" s="39" t="s">
        <v>3329</v>
      </c>
      <c r="C1171" s="0" t="n">
        <v>187259.841929875</v>
      </c>
      <c r="D1171" s="0" t="str">
        <f aca="false">CONCATENATE(LEFT(A1171,2), MID(A1171,5,2))</f>
        <v>0396</v>
      </c>
    </row>
    <row r="1172" customFormat="false" ht="15.8" hidden="false" customHeight="false" outlineLevel="0" collapsed="false">
      <c r="A1172" s="39" t="s">
        <v>2357</v>
      </c>
      <c r="B1172" s="39" t="s">
        <v>3330</v>
      </c>
      <c r="C1172" s="0" t="n">
        <v>49693.3988960593</v>
      </c>
      <c r="D1172" s="0" t="str">
        <f aca="false">CONCATENATE(LEFT(A1172,2), MID(A1172,5,2))</f>
        <v>0396</v>
      </c>
    </row>
    <row r="1173" customFormat="false" ht="15.8" hidden="false" customHeight="false" outlineLevel="0" collapsed="false">
      <c r="A1173" s="39" t="s">
        <v>2357</v>
      </c>
      <c r="B1173" s="39" t="s">
        <v>3331</v>
      </c>
      <c r="C1173" s="0" t="n">
        <v>10492.9842792214</v>
      </c>
      <c r="D1173" s="0" t="str">
        <f aca="false">CONCATENATE(LEFT(A1173,2), MID(A1173,5,2))</f>
        <v>0396</v>
      </c>
    </row>
    <row r="1174" customFormat="false" ht="15.8" hidden="false" customHeight="false" outlineLevel="0" collapsed="false">
      <c r="A1174" s="39" t="s">
        <v>2361</v>
      </c>
      <c r="B1174" s="39" t="s">
        <v>3332</v>
      </c>
      <c r="C1174" s="0" t="n">
        <v>21850.5540302543</v>
      </c>
      <c r="D1174" s="0" t="str">
        <f aca="false">CONCATENATE(LEFT(A1174,2), MID(A1174,5,2))</f>
        <v>0392</v>
      </c>
    </row>
    <row r="1175" customFormat="false" ht="15.8" hidden="false" customHeight="false" outlineLevel="0" collapsed="false">
      <c r="A1175" s="39" t="s">
        <v>2361</v>
      </c>
      <c r="B1175" s="39" t="s">
        <v>3333</v>
      </c>
      <c r="C1175" s="0" t="n">
        <v>39781.1221982231</v>
      </c>
      <c r="D1175" s="0" t="str">
        <f aca="false">CONCATENATE(LEFT(A1175,2), MID(A1175,5,2))</f>
        <v>0392</v>
      </c>
    </row>
    <row r="1176" customFormat="false" ht="15.8" hidden="false" customHeight="false" outlineLevel="0" collapsed="false">
      <c r="A1176" s="39" t="s">
        <v>2361</v>
      </c>
      <c r="B1176" s="39" t="s">
        <v>3334</v>
      </c>
      <c r="C1176" s="0" t="n">
        <v>18633.1103403922</v>
      </c>
      <c r="D1176" s="0" t="str">
        <f aca="false">CONCATENATE(LEFT(A1176,2), MID(A1176,5,2))</f>
        <v>0392</v>
      </c>
    </row>
    <row r="1177" customFormat="false" ht="15.8" hidden="false" customHeight="false" outlineLevel="0" collapsed="false">
      <c r="A1177" s="39" t="s">
        <v>2361</v>
      </c>
      <c r="B1177" s="39" t="s">
        <v>3335</v>
      </c>
      <c r="C1177" s="0" t="n">
        <v>140958.610310664</v>
      </c>
      <c r="D1177" s="0" t="str">
        <f aca="false">CONCATENATE(LEFT(A1177,2), MID(A1177,5,2))</f>
        <v>0392</v>
      </c>
    </row>
    <row r="1178" customFormat="false" ht="15.8" hidden="false" customHeight="false" outlineLevel="0" collapsed="false">
      <c r="A1178" s="39" t="s">
        <v>2357</v>
      </c>
      <c r="B1178" s="39" t="s">
        <v>3336</v>
      </c>
      <c r="C1178" s="0" t="n">
        <v>4503.08300169861</v>
      </c>
      <c r="D1178" s="0" t="str">
        <f aca="false">CONCATENATE(LEFT(A1178,2), MID(A1178,5,2))</f>
        <v>0396</v>
      </c>
    </row>
    <row r="1179" customFormat="false" ht="15.8" hidden="false" customHeight="false" outlineLevel="0" collapsed="false">
      <c r="A1179" s="39" t="s">
        <v>2357</v>
      </c>
      <c r="B1179" s="39" t="s">
        <v>3337</v>
      </c>
      <c r="C1179" s="0" t="n">
        <v>11159.4575712493</v>
      </c>
      <c r="D1179" s="0" t="str">
        <f aca="false">CONCATENATE(LEFT(A1179,2), MID(A1179,5,2))</f>
        <v>0396</v>
      </c>
    </row>
    <row r="1180" customFormat="false" ht="15.8" hidden="false" customHeight="false" outlineLevel="0" collapsed="false">
      <c r="A1180" s="39" t="s">
        <v>2347</v>
      </c>
      <c r="B1180" s="39" t="s">
        <v>3338</v>
      </c>
      <c r="C1180" s="0" t="n">
        <v>30316.875</v>
      </c>
      <c r="D1180" s="0" t="str">
        <f aca="false">CONCATENATE(LEFT(A1180,2), MID(A1180,5,2))</f>
        <v>0279</v>
      </c>
    </row>
    <row r="1181" customFormat="false" ht="15.8" hidden="false" customHeight="false" outlineLevel="0" collapsed="false">
      <c r="A1181" s="39" t="s">
        <v>2488</v>
      </c>
      <c r="B1181" s="39" t="s">
        <v>3339</v>
      </c>
      <c r="C1181" s="0" t="n">
        <v>1113416.50779373</v>
      </c>
      <c r="D1181" s="0" t="str">
        <f aca="false">CONCATENATE(LEFT(A1181,2), MID(A1181,5,2))</f>
        <v>0183</v>
      </c>
    </row>
    <row r="1182" customFormat="false" ht="15.8" hidden="false" customHeight="false" outlineLevel="0" collapsed="false">
      <c r="A1182" s="39" t="s">
        <v>2488</v>
      </c>
      <c r="B1182" s="39" t="s">
        <v>3340</v>
      </c>
      <c r="C1182" s="0" t="n">
        <v>228711.453539365</v>
      </c>
      <c r="D1182" s="0" t="str">
        <f aca="false">CONCATENATE(LEFT(A1182,2), MID(A1182,5,2))</f>
        <v>0183</v>
      </c>
    </row>
    <row r="1183" customFormat="false" ht="15.8" hidden="false" customHeight="false" outlineLevel="0" collapsed="false">
      <c r="A1183" s="39" t="s">
        <v>2383</v>
      </c>
      <c r="B1183" s="39" t="s">
        <v>3341</v>
      </c>
      <c r="C1183" s="0" t="n">
        <v>764090.939545995</v>
      </c>
      <c r="D1183" s="0" t="str">
        <f aca="false">CONCATENATE(LEFT(A1183,2), MID(A1183,5,2))</f>
        <v>0185</v>
      </c>
    </row>
    <row r="1184" customFormat="false" ht="15.8" hidden="false" customHeight="false" outlineLevel="0" collapsed="false">
      <c r="A1184" s="39" t="s">
        <v>2383</v>
      </c>
      <c r="B1184" s="39" t="s">
        <v>3342</v>
      </c>
      <c r="C1184" s="0" t="n">
        <v>676512.090959494</v>
      </c>
      <c r="D1184" s="0" t="str">
        <f aca="false">CONCATENATE(LEFT(A1184,2), MID(A1184,5,2))</f>
        <v>0185</v>
      </c>
    </row>
    <row r="1185" customFormat="false" ht="15.8" hidden="false" customHeight="false" outlineLevel="0" collapsed="false">
      <c r="A1185" s="39" t="s">
        <v>2378</v>
      </c>
      <c r="B1185" s="39" t="s">
        <v>3343</v>
      </c>
      <c r="C1185" s="0" t="n">
        <v>3084893.02958209</v>
      </c>
      <c r="D1185" s="0" t="str">
        <f aca="false">CONCATENATE(LEFT(A1185,2), MID(A1185,5,2))</f>
        <v>0486</v>
      </c>
    </row>
    <row r="1186" customFormat="false" ht="15.8" hidden="false" customHeight="false" outlineLevel="0" collapsed="false">
      <c r="A1186" s="39" t="s">
        <v>2378</v>
      </c>
      <c r="B1186" s="39" t="s">
        <v>3344</v>
      </c>
      <c r="C1186" s="0" t="n">
        <v>2731183.41470982</v>
      </c>
      <c r="D1186" s="0" t="str">
        <f aca="false">CONCATENATE(LEFT(A1186,2), MID(A1186,5,2))</f>
        <v>0486</v>
      </c>
    </row>
    <row r="1187" customFormat="false" ht="15.8" hidden="false" customHeight="false" outlineLevel="0" collapsed="false">
      <c r="A1187" s="39" t="s">
        <v>2393</v>
      </c>
      <c r="B1187" s="39" t="s">
        <v>3345</v>
      </c>
      <c r="C1187" s="0" t="n">
        <v>351967.593513635</v>
      </c>
      <c r="D1187" s="0" t="str">
        <f aca="false">CONCATENATE(LEFT(A1187,2), MID(A1187,5,2))</f>
        <v>0488</v>
      </c>
    </row>
    <row r="1188" customFormat="false" ht="15.8" hidden="false" customHeight="false" outlineLevel="0" collapsed="false">
      <c r="A1188" s="39" t="s">
        <v>2406</v>
      </c>
      <c r="B1188" s="39" t="s">
        <v>3346</v>
      </c>
      <c r="C1188" s="0" t="n">
        <v>61545.3868018896</v>
      </c>
      <c r="D1188" s="0" t="str">
        <f aca="false">CONCATENATE(LEFT(A1188,2), MID(A1188,5,2))</f>
        <v>0184</v>
      </c>
    </row>
    <row r="1189" customFormat="false" ht="15.8" hidden="false" customHeight="false" outlineLevel="0" collapsed="false">
      <c r="A1189" s="39" t="s">
        <v>2404</v>
      </c>
      <c r="B1189" s="39" t="s">
        <v>3347</v>
      </c>
      <c r="C1189" s="0" t="n">
        <v>1862316.82826034</v>
      </c>
      <c r="D1189" s="0" t="str">
        <f aca="false">CONCATENATE(LEFT(A1189,2), MID(A1189,5,2))</f>
        <v>0184</v>
      </c>
    </row>
    <row r="1190" customFormat="false" ht="15.8" hidden="false" customHeight="false" outlineLevel="0" collapsed="false">
      <c r="A1190" s="39" t="s">
        <v>2376</v>
      </c>
      <c r="B1190" s="39" t="s">
        <v>3348</v>
      </c>
      <c r="C1190" s="0" t="n">
        <v>843367.274589399</v>
      </c>
      <c r="D1190" s="0" t="str">
        <f aca="false">CONCATENATE(LEFT(A1190,2), MID(A1190,5,2))</f>
        <v>0184</v>
      </c>
    </row>
    <row r="1191" customFormat="false" ht="15.8" hidden="false" customHeight="false" outlineLevel="0" collapsed="false">
      <c r="A1191" s="39" t="s">
        <v>2406</v>
      </c>
      <c r="B1191" s="39" t="s">
        <v>3349</v>
      </c>
      <c r="C1191" s="0" t="n">
        <v>662672.65246759</v>
      </c>
      <c r="D1191" s="0" t="str">
        <f aca="false">CONCATENATE(LEFT(A1191,2), MID(A1191,5,2))</f>
        <v>0184</v>
      </c>
    </row>
    <row r="1192" customFormat="false" ht="15.8" hidden="false" customHeight="false" outlineLevel="0" collapsed="false">
      <c r="A1192" s="39" t="s">
        <v>2404</v>
      </c>
      <c r="B1192" s="39" t="s">
        <v>3350</v>
      </c>
      <c r="C1192" s="0" t="n">
        <v>99641.8463972603</v>
      </c>
      <c r="D1192" s="0" t="str">
        <f aca="false">CONCATENATE(LEFT(A1192,2), MID(A1192,5,2))</f>
        <v>0184</v>
      </c>
    </row>
    <row r="1193" customFormat="false" ht="15.8" hidden="false" customHeight="false" outlineLevel="0" collapsed="false">
      <c r="A1193" s="39" t="s">
        <v>2387</v>
      </c>
      <c r="B1193" s="39" t="s">
        <v>3351</v>
      </c>
      <c r="C1193" s="0" t="n">
        <v>261483.064549829</v>
      </c>
      <c r="D1193" s="0" t="str">
        <f aca="false">CONCATENATE(LEFT(A1193,2), MID(A1193,5,2))</f>
        <v>0590</v>
      </c>
    </row>
    <row r="1194" customFormat="false" ht="15.8" hidden="false" customHeight="false" outlineLevel="0" collapsed="false">
      <c r="A1194" s="39" t="s">
        <v>2387</v>
      </c>
      <c r="B1194" s="39" t="s">
        <v>3352</v>
      </c>
      <c r="C1194" s="0" t="n">
        <v>24283.5439153069</v>
      </c>
      <c r="D1194" s="0" t="str">
        <f aca="false">CONCATENATE(LEFT(A1194,2), MID(A1194,5,2))</f>
        <v>0590</v>
      </c>
    </row>
    <row r="1195" customFormat="false" ht="15.8" hidden="false" customHeight="false" outlineLevel="0" collapsed="false">
      <c r="A1195" s="39" t="s">
        <v>2491</v>
      </c>
      <c r="B1195" s="39" t="s">
        <v>3353</v>
      </c>
      <c r="C1195" s="0" t="n">
        <v>60056.1009570494</v>
      </c>
      <c r="D1195" s="0" t="str">
        <f aca="false">CONCATENATE(LEFT(A1195,2), MID(A1195,5,2))</f>
        <v>0590</v>
      </c>
    </row>
    <row r="1196" customFormat="false" ht="15.8" hidden="false" customHeight="false" outlineLevel="0" collapsed="false">
      <c r="A1196" s="39" t="s">
        <v>2383</v>
      </c>
      <c r="B1196" s="39" t="s">
        <v>3354</v>
      </c>
      <c r="C1196" s="0" t="n">
        <v>335085.010402488</v>
      </c>
      <c r="D1196" s="0" t="str">
        <f aca="false">CONCATENATE(LEFT(A1196,2), MID(A1196,5,2))</f>
        <v>0185</v>
      </c>
    </row>
    <row r="1197" customFormat="false" ht="15.8" hidden="false" customHeight="false" outlineLevel="0" collapsed="false">
      <c r="A1197" s="39" t="s">
        <v>2488</v>
      </c>
      <c r="B1197" s="39" t="s">
        <v>3355</v>
      </c>
      <c r="C1197" s="0" t="n">
        <v>328840.487412162</v>
      </c>
      <c r="D1197" s="0" t="str">
        <f aca="false">CONCATENATE(LEFT(A1197,2), MID(A1197,5,2))</f>
        <v>0183</v>
      </c>
    </row>
    <row r="1198" customFormat="false" ht="15.8" hidden="false" customHeight="false" outlineLevel="0" collapsed="false">
      <c r="A1198" s="39" t="s">
        <v>2614</v>
      </c>
      <c r="B1198" s="39" t="s">
        <v>3356</v>
      </c>
      <c r="C1198" s="0" t="n">
        <v>205620.566609946</v>
      </c>
      <c r="D1198" s="0" t="str">
        <f aca="false">CONCATENATE(LEFT(A1198,2), MID(A1198,5,2))</f>
        <v>0589</v>
      </c>
    </row>
    <row r="1199" customFormat="false" ht="15.8" hidden="false" customHeight="false" outlineLevel="0" collapsed="false">
      <c r="A1199" s="39" t="s">
        <v>2383</v>
      </c>
      <c r="B1199" s="39" t="s">
        <v>3357</v>
      </c>
      <c r="C1199" s="0" t="n">
        <v>215847.361920261</v>
      </c>
      <c r="D1199" s="0" t="str">
        <f aca="false">CONCATENATE(LEFT(A1199,2), MID(A1199,5,2))</f>
        <v>0185</v>
      </c>
    </row>
    <row r="1200" customFormat="false" ht="15.8" hidden="false" customHeight="false" outlineLevel="0" collapsed="false">
      <c r="A1200" s="39" t="s">
        <v>2393</v>
      </c>
      <c r="B1200" s="39" t="s">
        <v>3358</v>
      </c>
      <c r="C1200" s="0" t="n">
        <v>181792.215833536</v>
      </c>
      <c r="D1200" s="0" t="str">
        <f aca="false">CONCATENATE(LEFT(A1200,2), MID(A1200,5,2))</f>
        <v>0488</v>
      </c>
    </row>
    <row r="1201" customFormat="false" ht="15.8" hidden="false" customHeight="false" outlineLevel="0" collapsed="false">
      <c r="A1201" s="39" t="s">
        <v>2559</v>
      </c>
      <c r="B1201" s="39" t="s">
        <v>3359</v>
      </c>
      <c r="C1201" s="0" t="n">
        <v>798199.722577777</v>
      </c>
      <c r="D1201" s="0" t="str">
        <f aca="false">CONCATENATE(LEFT(A1201,2), MID(A1201,5,2))</f>
        <v>0184</v>
      </c>
    </row>
    <row r="1202" customFormat="false" ht="15.8" hidden="false" customHeight="false" outlineLevel="0" collapsed="false">
      <c r="A1202" s="39" t="s">
        <v>2406</v>
      </c>
      <c r="B1202" s="39" t="s">
        <v>3360</v>
      </c>
      <c r="C1202" s="0" t="n">
        <v>99404.6505415506</v>
      </c>
      <c r="D1202" s="0" t="str">
        <f aca="false">CONCATENATE(LEFT(A1202,2), MID(A1202,5,2))</f>
        <v>0184</v>
      </c>
    </row>
    <row r="1203" customFormat="false" ht="15.8" hidden="false" customHeight="false" outlineLevel="0" collapsed="false">
      <c r="A1203" s="39" t="s">
        <v>2383</v>
      </c>
      <c r="B1203" s="39" t="s">
        <v>3361</v>
      </c>
      <c r="C1203" s="0" t="n">
        <v>256132.657881431</v>
      </c>
      <c r="D1203" s="0" t="str">
        <f aca="false">CONCATENATE(LEFT(A1203,2), MID(A1203,5,2))</f>
        <v>0185</v>
      </c>
    </row>
    <row r="1204" customFormat="false" ht="15.8" hidden="false" customHeight="false" outlineLevel="0" collapsed="false">
      <c r="A1204" s="39" t="s">
        <v>2404</v>
      </c>
      <c r="B1204" s="39" t="s">
        <v>3362</v>
      </c>
      <c r="C1204" s="0" t="n">
        <v>1054507.8722827</v>
      </c>
      <c r="D1204" s="0" t="str">
        <f aca="false">CONCATENATE(LEFT(A1204,2), MID(A1204,5,2))</f>
        <v>0184</v>
      </c>
    </row>
    <row r="1205" customFormat="false" ht="15.8" hidden="false" customHeight="false" outlineLevel="0" collapsed="false">
      <c r="A1205" s="39" t="s">
        <v>2376</v>
      </c>
      <c r="B1205" s="39" t="s">
        <v>3363</v>
      </c>
      <c r="C1205" s="0" t="n">
        <v>733922.392318167</v>
      </c>
      <c r="D1205" s="0" t="str">
        <f aca="false">CONCATENATE(LEFT(A1205,2), MID(A1205,5,2))</f>
        <v>0184</v>
      </c>
    </row>
    <row r="1206" customFormat="false" ht="15.8" hidden="false" customHeight="false" outlineLevel="0" collapsed="false">
      <c r="A1206" s="39" t="s">
        <v>2376</v>
      </c>
      <c r="B1206" s="39" t="s">
        <v>3364</v>
      </c>
      <c r="C1206" s="0" t="n">
        <v>771578.749306085</v>
      </c>
      <c r="D1206" s="0" t="str">
        <f aca="false">CONCATENATE(LEFT(A1206,2), MID(A1206,5,2))</f>
        <v>0184</v>
      </c>
    </row>
    <row r="1207" customFormat="false" ht="15.8" hidden="false" customHeight="false" outlineLevel="0" collapsed="false">
      <c r="A1207" s="39" t="s">
        <v>2376</v>
      </c>
      <c r="B1207" s="39" t="s">
        <v>3365</v>
      </c>
      <c r="C1207" s="0" t="n">
        <v>424599.938068093</v>
      </c>
      <c r="D1207" s="0" t="str">
        <f aca="false">CONCATENATE(LEFT(A1207,2), MID(A1207,5,2))</f>
        <v>0184</v>
      </c>
    </row>
    <row r="1208" customFormat="false" ht="15.8" hidden="false" customHeight="false" outlineLevel="0" collapsed="false">
      <c r="A1208" s="39" t="s">
        <v>2411</v>
      </c>
      <c r="B1208" s="39" t="s">
        <v>3366</v>
      </c>
      <c r="C1208" s="0" t="n">
        <v>32335.1742907542</v>
      </c>
      <c r="D1208" s="0" t="str">
        <f aca="false">CONCATENATE(LEFT(A1208,2), MID(A1208,5,2))</f>
        <v>0589</v>
      </c>
    </row>
    <row r="1209" customFormat="false" ht="15.8" hidden="false" customHeight="false" outlineLevel="0" collapsed="false">
      <c r="A1209" s="39" t="s">
        <v>2351</v>
      </c>
      <c r="B1209" s="39" t="s">
        <v>3367</v>
      </c>
      <c r="C1209" s="0" t="n">
        <v>5012.5</v>
      </c>
      <c r="D1209" s="0" t="str">
        <f aca="false">CONCATENATE(LEFT(A1209,2), MID(A1209,5,2))</f>
        <v>0279</v>
      </c>
    </row>
    <row r="1210" customFormat="false" ht="15.8" hidden="false" customHeight="false" outlineLevel="0" collapsed="false">
      <c r="A1210" s="39" t="s">
        <v>2402</v>
      </c>
      <c r="B1210" s="39" t="s">
        <v>3368</v>
      </c>
      <c r="C1210" s="0" t="n">
        <v>29814.7653784364</v>
      </c>
      <c r="D1210" s="0" t="str">
        <f aca="false">CONCATENATE(LEFT(A1210,2), MID(A1210,5,2))</f>
        <v>0487</v>
      </c>
    </row>
    <row r="1211" customFormat="false" ht="15.8" hidden="false" customHeight="false" outlineLevel="0" collapsed="false">
      <c r="A1211" s="39" t="s">
        <v>2415</v>
      </c>
      <c r="B1211" s="39" t="s">
        <v>3369</v>
      </c>
      <c r="C1211" s="0" t="n">
        <v>51069.4209039791</v>
      </c>
      <c r="D1211" s="0" t="str">
        <f aca="false">CONCATENATE(LEFT(A1211,2), MID(A1211,5,2))</f>
        <v>0488</v>
      </c>
    </row>
    <row r="1212" customFormat="false" ht="15.8" hidden="false" customHeight="false" outlineLevel="0" collapsed="false">
      <c r="A1212" s="39" t="s">
        <v>2614</v>
      </c>
      <c r="B1212" s="39" t="s">
        <v>3370</v>
      </c>
      <c r="C1212" s="0" t="n">
        <v>36460.0316308443</v>
      </c>
      <c r="D1212" s="0" t="str">
        <f aca="false">CONCATENATE(LEFT(A1212,2), MID(A1212,5,2))</f>
        <v>0589</v>
      </c>
    </row>
    <row r="1213" customFormat="false" ht="15.8" hidden="false" customHeight="false" outlineLevel="0" collapsed="false">
      <c r="A1213" s="39" t="s">
        <v>2420</v>
      </c>
      <c r="B1213" s="39" t="s">
        <v>3371</v>
      </c>
      <c r="C1213" s="0" t="n">
        <v>200078.653999217</v>
      </c>
      <c r="D1213" s="0" t="str">
        <f aca="false">CONCATENATE(LEFT(A1213,2), MID(A1213,5,2))</f>
        <v>0393</v>
      </c>
    </row>
    <row r="1214" customFormat="false" ht="15.8" hidden="false" customHeight="false" outlineLevel="0" collapsed="false">
      <c r="A1214" s="39" t="s">
        <v>2420</v>
      </c>
      <c r="B1214" s="39" t="s">
        <v>3372</v>
      </c>
      <c r="C1214" s="0" t="n">
        <v>221533.306249261</v>
      </c>
      <c r="D1214" s="0" t="str">
        <f aca="false">CONCATENATE(LEFT(A1214,2), MID(A1214,5,2))</f>
        <v>0393</v>
      </c>
    </row>
    <row r="1215" customFormat="false" ht="15.8" hidden="false" customHeight="false" outlineLevel="0" collapsed="false">
      <c r="A1215" s="39" t="s">
        <v>2420</v>
      </c>
      <c r="B1215" s="39" t="s">
        <v>3373</v>
      </c>
      <c r="C1215" s="0" t="n">
        <v>207101.571431832</v>
      </c>
      <c r="D1215" s="0" t="str">
        <f aca="false">CONCATENATE(LEFT(A1215,2), MID(A1215,5,2))</f>
        <v>0393</v>
      </c>
    </row>
    <row r="1216" customFormat="false" ht="15.8" hidden="false" customHeight="false" outlineLevel="0" collapsed="false">
      <c r="A1216" s="39" t="s">
        <v>2420</v>
      </c>
      <c r="B1216" s="39" t="s">
        <v>3374</v>
      </c>
      <c r="C1216" s="0" t="n">
        <v>208403.791750107</v>
      </c>
      <c r="D1216" s="0" t="str">
        <f aca="false">CONCATENATE(LEFT(A1216,2), MID(A1216,5,2))</f>
        <v>0393</v>
      </c>
    </row>
    <row r="1217" customFormat="false" ht="15.8" hidden="false" customHeight="false" outlineLevel="0" collapsed="false">
      <c r="A1217" s="39" t="s">
        <v>2404</v>
      </c>
      <c r="B1217" s="39" t="s">
        <v>3375</v>
      </c>
      <c r="C1217" s="0" t="n">
        <v>191070.981655951</v>
      </c>
      <c r="D1217" s="0" t="str">
        <f aca="false">CONCATENATE(LEFT(A1217,2), MID(A1217,5,2))</f>
        <v>0184</v>
      </c>
    </row>
    <row r="1218" customFormat="false" ht="15.8" hidden="false" customHeight="false" outlineLevel="0" collapsed="false">
      <c r="A1218" s="39" t="s">
        <v>2420</v>
      </c>
      <c r="B1218" s="39" t="s">
        <v>3376</v>
      </c>
      <c r="C1218" s="0" t="n">
        <v>346319.51223266</v>
      </c>
      <c r="D1218" s="0" t="str">
        <f aca="false">CONCATENATE(LEFT(A1218,2), MID(A1218,5,2))</f>
        <v>0393</v>
      </c>
    </row>
    <row r="1219" customFormat="false" ht="15.8" hidden="false" customHeight="false" outlineLevel="0" collapsed="false">
      <c r="A1219" s="39" t="s">
        <v>2406</v>
      </c>
      <c r="B1219" s="39" t="s">
        <v>3377</v>
      </c>
      <c r="C1219" s="0" t="n">
        <v>82596.4654481103</v>
      </c>
      <c r="D1219" s="0" t="str">
        <f aca="false">CONCATENATE(LEFT(A1219,2), MID(A1219,5,2))</f>
        <v>0184</v>
      </c>
    </row>
    <row r="1220" customFormat="false" ht="15.8" hidden="false" customHeight="false" outlineLevel="0" collapsed="false">
      <c r="A1220" s="39" t="s">
        <v>3378</v>
      </c>
      <c r="B1220" s="39" t="s">
        <v>3379</v>
      </c>
      <c r="C1220" s="0" t="n">
        <v>3733.733</v>
      </c>
      <c r="D1220" s="0" t="str">
        <f aca="false">CONCATENATE(LEFT(A1220,2), MID(A1220,5,2))</f>
        <v>0183</v>
      </c>
    </row>
    <row r="1221" customFormat="false" ht="15.8" hidden="false" customHeight="false" outlineLevel="0" collapsed="false">
      <c r="A1221" s="39" t="s">
        <v>2424</v>
      </c>
      <c r="B1221" s="39" t="s">
        <v>3380</v>
      </c>
      <c r="C1221" s="0" t="n">
        <v>742636.811559667</v>
      </c>
      <c r="D1221" s="0" t="str">
        <f aca="false">CONCATENATE(LEFT(A1221,2), MID(A1221,5,2))</f>
        <v>0494</v>
      </c>
    </row>
    <row r="1222" customFormat="false" ht="15.8" hidden="false" customHeight="false" outlineLevel="0" collapsed="false">
      <c r="A1222" s="39" t="s">
        <v>2420</v>
      </c>
      <c r="B1222" s="39" t="s">
        <v>3381</v>
      </c>
      <c r="C1222" s="0" t="n">
        <v>24226.4136745442</v>
      </c>
      <c r="D1222" s="0" t="str">
        <f aca="false">CONCATENATE(LEFT(A1222,2), MID(A1222,5,2))</f>
        <v>0393</v>
      </c>
    </row>
    <row r="1223" customFormat="false" ht="15.8" hidden="false" customHeight="false" outlineLevel="0" collapsed="false">
      <c r="A1223" s="39" t="s">
        <v>2389</v>
      </c>
      <c r="B1223" s="39" t="s">
        <v>3382</v>
      </c>
      <c r="C1223" s="0" t="n">
        <v>5473.08262937258</v>
      </c>
      <c r="D1223" s="0" t="str">
        <f aca="false">CONCATENATE(LEFT(A1223,2), MID(A1223,5,2))</f>
        <v>0184</v>
      </c>
    </row>
    <row r="1224" customFormat="false" ht="15.8" hidden="false" customHeight="false" outlineLevel="0" collapsed="false">
      <c r="A1224" s="39" t="s">
        <v>1998</v>
      </c>
      <c r="B1224" s="39" t="s">
        <v>3383</v>
      </c>
      <c r="C1224" s="0" t="n">
        <v>11368.125</v>
      </c>
      <c r="D1224" s="0" t="str">
        <f aca="false">CONCATENATE(LEFT(A1224,2), MID(A1224,5,2))</f>
        <v>0216</v>
      </c>
    </row>
    <row r="1225" customFormat="false" ht="15.8" hidden="false" customHeight="false" outlineLevel="0" collapsed="false">
      <c r="A1225" s="39" t="s">
        <v>2440</v>
      </c>
      <c r="B1225" s="39" t="s">
        <v>3384</v>
      </c>
      <c r="C1225" s="0" t="n">
        <v>3969.070317</v>
      </c>
      <c r="D1225" s="0" t="str">
        <f aca="false">CONCATENATE(LEFT(A1225,2), MID(A1225,5,2))</f>
        <v>0513</v>
      </c>
    </row>
    <row r="1226" customFormat="false" ht="15.8" hidden="false" customHeight="false" outlineLevel="0" collapsed="false">
      <c r="A1226" s="39" t="s">
        <v>1929</v>
      </c>
      <c r="B1226" s="39" t="s">
        <v>3385</v>
      </c>
      <c r="C1226" s="0" t="n">
        <v>3948.67169859392</v>
      </c>
      <c r="D1226" s="0" t="str">
        <f aca="false">CONCATENATE(LEFT(A1226,2), MID(A1226,5,2))</f>
        <v>0402</v>
      </c>
    </row>
    <row r="1227" customFormat="false" ht="15.8" hidden="false" customHeight="false" outlineLevel="0" collapsed="false">
      <c r="A1227" s="39" t="s">
        <v>2548</v>
      </c>
      <c r="B1227" s="39" t="s">
        <v>3386</v>
      </c>
      <c r="C1227" s="0" t="n">
        <v>12282.2682247782</v>
      </c>
      <c r="D1227" s="0" t="str">
        <f aca="false">CONCATENATE(LEFT(A1227,2), MID(A1227,5,2))</f>
        <v>0406</v>
      </c>
    </row>
    <row r="1228" customFormat="false" ht="15.8" hidden="false" customHeight="false" outlineLevel="0" collapsed="false">
      <c r="A1228" s="39" t="s">
        <v>1961</v>
      </c>
      <c r="B1228" s="39" t="s">
        <v>3387</v>
      </c>
      <c r="C1228" s="0" t="n">
        <v>91312.8147043391</v>
      </c>
      <c r="D1228" s="0" t="str">
        <f aca="false">CONCATENATE(LEFT(A1228,2), MID(A1228,5,2))</f>
        <v>0408</v>
      </c>
    </row>
    <row r="1229" customFormat="false" ht="15.8" hidden="false" customHeight="false" outlineLevel="0" collapsed="false">
      <c r="A1229" s="39" t="s">
        <v>1989</v>
      </c>
      <c r="B1229" s="39" t="s">
        <v>3388</v>
      </c>
      <c r="C1229" s="0" t="n">
        <v>64300</v>
      </c>
      <c r="D1229" s="0" t="str">
        <f aca="false">CONCATENATE(LEFT(A1229,2), MID(A1229,5,2))</f>
        <v>0312</v>
      </c>
    </row>
    <row r="1230" customFormat="false" ht="15.8" hidden="false" customHeight="false" outlineLevel="0" collapsed="false">
      <c r="A1230" s="39" t="s">
        <v>2083</v>
      </c>
      <c r="B1230" s="39" t="s">
        <v>3389</v>
      </c>
      <c r="C1230" s="0" t="n">
        <v>53762.0149535351</v>
      </c>
      <c r="D1230" s="0" t="str">
        <f aca="false">CONCATENATE(LEFT(A1230,2), MID(A1230,5,2))</f>
        <v>0635</v>
      </c>
    </row>
    <row r="1231" customFormat="false" ht="15.8" hidden="false" customHeight="false" outlineLevel="0" collapsed="false">
      <c r="A1231" s="39" t="s">
        <v>2442</v>
      </c>
      <c r="B1231" s="39" t="s">
        <v>3390</v>
      </c>
      <c r="C1231" s="0" t="n">
        <v>2837.5</v>
      </c>
      <c r="D1231" s="0" t="str">
        <f aca="false">CONCATENATE(LEFT(A1231,2), MID(A1231,5,2))</f>
        <v>0231</v>
      </c>
    </row>
    <row r="1232" customFormat="false" ht="15.8" hidden="false" customHeight="false" outlineLevel="0" collapsed="false">
      <c r="A1232" s="39" t="s">
        <v>2091</v>
      </c>
      <c r="B1232" s="39" t="s">
        <v>3391</v>
      </c>
      <c r="C1232" s="0" t="n">
        <v>173585.08275031</v>
      </c>
      <c r="D1232" s="0" t="str">
        <f aca="false">CONCATENATE(LEFT(A1232,2), MID(A1232,5,2))</f>
        <v>0635</v>
      </c>
    </row>
    <row r="1233" customFormat="false" ht="15.8" hidden="false" customHeight="false" outlineLevel="0" collapsed="false">
      <c r="A1233" s="39" t="s">
        <v>2089</v>
      </c>
      <c r="B1233" s="39" t="s">
        <v>3392</v>
      </c>
      <c r="C1233" s="0" t="n">
        <v>222495.799019607</v>
      </c>
      <c r="D1233" s="0" t="str">
        <f aca="false">CONCATENATE(LEFT(A1233,2), MID(A1233,5,2))</f>
        <v>0634</v>
      </c>
    </row>
    <row r="1234" customFormat="false" ht="15.8" hidden="false" customHeight="false" outlineLevel="0" collapsed="false">
      <c r="A1234" s="39" t="s">
        <v>2040</v>
      </c>
      <c r="B1234" s="39" t="s">
        <v>3393</v>
      </c>
      <c r="C1234" s="0" t="n">
        <v>63414.4155951602</v>
      </c>
      <c r="D1234" s="0" t="str">
        <f aca="false">CONCATENATE(LEFT(A1234,2), MID(A1234,5,2))</f>
        <v>0223</v>
      </c>
    </row>
    <row r="1235" customFormat="false" ht="15.8" hidden="false" customHeight="false" outlineLevel="0" collapsed="false">
      <c r="A1235" s="39" t="s">
        <v>2025</v>
      </c>
      <c r="B1235" s="39" t="s">
        <v>3394</v>
      </c>
      <c r="C1235" s="0" t="n">
        <v>32046.8008668693</v>
      </c>
      <c r="D1235" s="0" t="str">
        <f aca="false">CONCATENATE(LEFT(A1235,2), MID(A1235,5,2))</f>
        <v>0319</v>
      </c>
    </row>
    <row r="1236" customFormat="false" ht="15.8" hidden="false" customHeight="false" outlineLevel="0" collapsed="false">
      <c r="A1236" s="39" t="s">
        <v>2025</v>
      </c>
      <c r="B1236" s="39" t="s">
        <v>3395</v>
      </c>
      <c r="C1236" s="0" t="n">
        <v>10145.7133927428</v>
      </c>
      <c r="D1236" s="0" t="str">
        <f aca="false">CONCATENATE(LEFT(A1236,2), MID(A1236,5,2))</f>
        <v>0319</v>
      </c>
    </row>
    <row r="1237" customFormat="false" ht="15.8" hidden="false" customHeight="false" outlineLevel="0" collapsed="false">
      <c r="A1237" s="39" t="s">
        <v>2030</v>
      </c>
      <c r="B1237" s="39" t="s">
        <v>3396</v>
      </c>
      <c r="C1237" s="0" t="n">
        <v>18716.8571509226</v>
      </c>
      <c r="D1237" s="0" t="str">
        <f aca="false">CONCATENATE(LEFT(A1237,2), MID(A1237,5,2))</f>
        <v>0220</v>
      </c>
    </row>
    <row r="1238" customFormat="false" ht="15.8" hidden="false" customHeight="false" outlineLevel="0" collapsed="false">
      <c r="A1238" s="39" t="s">
        <v>2064</v>
      </c>
      <c r="B1238" s="39" t="s">
        <v>3397</v>
      </c>
      <c r="C1238" s="0" t="n">
        <v>17514.7193523816</v>
      </c>
      <c r="D1238" s="0" t="str">
        <f aca="false">CONCATENATE(LEFT(A1238,2), MID(A1238,5,2))</f>
        <v>0327</v>
      </c>
    </row>
    <row r="1239" customFormat="false" ht="15.8" hidden="false" customHeight="false" outlineLevel="0" collapsed="false">
      <c r="A1239" s="39" t="s">
        <v>2114</v>
      </c>
      <c r="B1239" s="39" t="s">
        <v>3398</v>
      </c>
      <c r="C1239" s="0" t="n">
        <v>14331.8514372822</v>
      </c>
      <c r="D1239" s="0" t="str">
        <f aca="false">CONCATENATE(LEFT(A1239,2), MID(A1239,5,2))</f>
        <v>0238</v>
      </c>
    </row>
    <row r="1240" customFormat="false" ht="15.8" hidden="false" customHeight="false" outlineLevel="0" collapsed="false">
      <c r="A1240" s="39" t="s">
        <v>2510</v>
      </c>
      <c r="B1240" s="39" t="s">
        <v>3399</v>
      </c>
      <c r="C1240" s="0" t="n">
        <v>808.454148395402</v>
      </c>
      <c r="D1240" s="0" t="str">
        <f aca="false">CONCATENATE(LEFT(A1240,2), MID(A1240,5,2))</f>
        <v>0142</v>
      </c>
    </row>
    <row r="1241" customFormat="false" ht="15.8" hidden="false" customHeight="false" outlineLevel="0" collapsed="false">
      <c r="A1241" s="39" t="s">
        <v>2102</v>
      </c>
      <c r="B1241" s="39" t="s">
        <v>3400</v>
      </c>
      <c r="C1241" s="0" t="n">
        <v>7277.95347183734</v>
      </c>
      <c r="D1241" s="0" t="str">
        <f aca="false">CONCATENATE(LEFT(A1241,2), MID(A1241,5,2))</f>
        <v>0142</v>
      </c>
    </row>
    <row r="1242" customFormat="false" ht="15.8" hidden="false" customHeight="false" outlineLevel="0" collapsed="false">
      <c r="A1242" s="39" t="s">
        <v>2171</v>
      </c>
      <c r="B1242" s="39" t="s">
        <v>3401</v>
      </c>
      <c r="C1242" s="0" t="n">
        <v>593.110427120664</v>
      </c>
      <c r="D1242" s="0" t="str">
        <f aca="false">CONCATENATE(LEFT(A1242,2), MID(A1242,5,2))</f>
        <v>0144</v>
      </c>
    </row>
    <row r="1243" customFormat="false" ht="15.8" hidden="false" customHeight="false" outlineLevel="0" collapsed="false">
      <c r="A1243" s="39" t="s">
        <v>2516</v>
      </c>
      <c r="B1243" s="39" t="s">
        <v>3402</v>
      </c>
      <c r="C1243" s="0" t="n">
        <v>4032.7219341865</v>
      </c>
      <c r="D1243" s="0" t="str">
        <f aca="false">CONCATENATE(LEFT(A1243,2), MID(A1243,5,2))</f>
        <v>0144</v>
      </c>
    </row>
    <row r="1244" customFormat="false" ht="15.8" hidden="false" customHeight="false" outlineLevel="0" collapsed="false">
      <c r="A1244" s="39" t="s">
        <v>2148</v>
      </c>
      <c r="B1244" s="39" t="s">
        <v>3403</v>
      </c>
      <c r="C1244" s="0" t="n">
        <v>9398.53139005246</v>
      </c>
      <c r="D1244" s="0" t="str">
        <f aca="false">CONCATENATE(LEFT(A1244,2), MID(A1244,5,2))</f>
        <v>0144</v>
      </c>
    </row>
    <row r="1245" customFormat="false" ht="15.8" hidden="false" customHeight="false" outlineLevel="0" collapsed="false">
      <c r="A1245" s="39" t="s">
        <v>2155</v>
      </c>
      <c r="B1245" s="39" t="s">
        <v>3404</v>
      </c>
      <c r="C1245" s="0" t="n">
        <v>14964.9685655222</v>
      </c>
      <c r="D1245" s="0" t="str">
        <f aca="false">CONCATENATE(LEFT(A1245,2), MID(A1245,5,2))</f>
        <v>0144</v>
      </c>
    </row>
    <row r="1246" customFormat="false" ht="15.8" hidden="false" customHeight="false" outlineLevel="0" collapsed="false">
      <c r="A1246" s="39" t="s">
        <v>2516</v>
      </c>
      <c r="B1246" s="39" t="s">
        <v>3405</v>
      </c>
      <c r="C1246" s="0" t="n">
        <v>4405.01361025796</v>
      </c>
      <c r="D1246" s="0" t="str">
        <f aca="false">CONCATENATE(LEFT(A1246,2), MID(A1246,5,2))</f>
        <v>0144</v>
      </c>
    </row>
    <row r="1247" customFormat="false" ht="15.8" hidden="false" customHeight="false" outlineLevel="0" collapsed="false">
      <c r="A1247" s="39" t="s">
        <v>2215</v>
      </c>
      <c r="B1247" s="39" t="s">
        <v>3406</v>
      </c>
      <c r="C1247" s="0" t="n">
        <v>1099.09235013533</v>
      </c>
      <c r="D1247" s="0" t="str">
        <f aca="false">CONCATENATE(LEFT(A1247,2), MID(A1247,5,2))</f>
        <v>0448</v>
      </c>
    </row>
    <row r="1248" customFormat="false" ht="15.8" hidden="false" customHeight="false" outlineLevel="0" collapsed="false">
      <c r="A1248" s="39" t="s">
        <v>2234</v>
      </c>
      <c r="B1248" s="39" t="s">
        <v>3407</v>
      </c>
      <c r="C1248" s="0" t="n">
        <v>3779.75</v>
      </c>
      <c r="D1248" s="0" t="str">
        <f aca="false">CONCATENATE(LEFT(A1248,2), MID(A1248,5,2))</f>
        <v>0551</v>
      </c>
    </row>
    <row r="1249" customFormat="false" ht="15.8" hidden="false" customHeight="false" outlineLevel="0" collapsed="false">
      <c r="A1249" s="39" t="s">
        <v>2245</v>
      </c>
      <c r="B1249" s="39" t="s">
        <v>3408</v>
      </c>
      <c r="C1249" s="0" t="n">
        <v>3534.26458333333</v>
      </c>
      <c r="D1249" s="0" t="str">
        <f aca="false">CONCATENATE(LEFT(A1249,2), MID(A1249,5,2))</f>
        <v>0551</v>
      </c>
    </row>
    <row r="1250" customFormat="false" ht="15.8" hidden="false" customHeight="false" outlineLevel="0" collapsed="false">
      <c r="A1250" s="39" t="s">
        <v>2245</v>
      </c>
      <c r="B1250" s="39" t="s">
        <v>3409</v>
      </c>
      <c r="C1250" s="0" t="n">
        <v>70791.9062499999</v>
      </c>
      <c r="D1250" s="0" t="str">
        <f aca="false">CONCATENATE(LEFT(A1250,2), MID(A1250,5,2))</f>
        <v>0551</v>
      </c>
    </row>
    <row r="1251" customFormat="false" ht="15.8" hidden="false" customHeight="false" outlineLevel="0" collapsed="false">
      <c r="A1251" s="39" t="s">
        <v>2245</v>
      </c>
      <c r="B1251" s="39" t="s">
        <v>3410</v>
      </c>
      <c r="C1251" s="0" t="n">
        <v>26208.9166666666</v>
      </c>
      <c r="D1251" s="0" t="str">
        <f aca="false">CONCATENATE(LEFT(A1251,2), MID(A1251,5,2))</f>
        <v>0551</v>
      </c>
    </row>
    <row r="1252" customFormat="false" ht="15.8" hidden="false" customHeight="false" outlineLevel="0" collapsed="false">
      <c r="A1252" s="39" t="s">
        <v>2931</v>
      </c>
      <c r="B1252" s="39" t="s">
        <v>3411</v>
      </c>
      <c r="C1252" s="0" t="n">
        <v>3843</v>
      </c>
      <c r="D1252" s="0" t="str">
        <f aca="false">CONCATENATE(LEFT(A1252,2), MID(A1252,5,2))</f>
        <v>0552</v>
      </c>
    </row>
    <row r="1253" customFormat="false" ht="15.8" hidden="false" customHeight="false" outlineLevel="0" collapsed="false">
      <c r="A1253" s="39" t="s">
        <v>3247</v>
      </c>
      <c r="B1253" s="39" t="s">
        <v>3412</v>
      </c>
      <c r="C1253" s="0" t="n">
        <v>47961.1023429776</v>
      </c>
      <c r="D1253" s="0" t="str">
        <f aca="false">CONCATENATE(LEFT(A1253,2), MID(A1253,5,2))</f>
        <v>0450</v>
      </c>
    </row>
    <row r="1254" customFormat="false" ht="15.8" hidden="false" customHeight="false" outlineLevel="0" collapsed="false">
      <c r="A1254" s="39" t="s">
        <v>2256</v>
      </c>
      <c r="B1254" s="39" t="s">
        <v>3413</v>
      </c>
      <c r="C1254" s="0" t="n">
        <v>259998.079921452</v>
      </c>
      <c r="D1254" s="0" t="str">
        <f aca="false">CONCATENATE(LEFT(A1254,2), MID(A1254,5,2))</f>
        <v>0450</v>
      </c>
    </row>
    <row r="1255" customFormat="false" ht="15.8" hidden="false" customHeight="false" outlineLevel="0" collapsed="false">
      <c r="A1255" s="39" t="s">
        <v>2197</v>
      </c>
      <c r="B1255" s="39" t="s">
        <v>3414</v>
      </c>
      <c r="C1255" s="0" t="n">
        <v>4605.45031468531</v>
      </c>
      <c r="D1255" s="0" t="str">
        <f aca="false">CONCATENATE(LEFT(A1255,2), MID(A1255,5,2))</f>
        <v>0256</v>
      </c>
    </row>
    <row r="1256" customFormat="false" ht="15.8" hidden="false" customHeight="false" outlineLevel="0" collapsed="false">
      <c r="A1256" s="39" t="s">
        <v>3415</v>
      </c>
      <c r="B1256" s="39" t="s">
        <v>3416</v>
      </c>
      <c r="C1256" s="0" t="n">
        <v>105.61231506</v>
      </c>
      <c r="D1256" s="0" t="str">
        <f aca="false">CONCATENATE(LEFT(A1256,2), MID(A1256,5,2))</f>
        <v>0364</v>
      </c>
    </row>
    <row r="1257" customFormat="false" ht="15.8" hidden="false" customHeight="false" outlineLevel="0" collapsed="false">
      <c r="A1257" s="39" t="s">
        <v>2528</v>
      </c>
      <c r="B1257" s="39" t="s">
        <v>3417</v>
      </c>
      <c r="C1257" s="0" t="n">
        <v>671.25</v>
      </c>
      <c r="D1257" s="0" t="str">
        <f aca="false">CONCATENATE(LEFT(A1257,2), MID(A1257,5,2))</f>
        <v>0271</v>
      </c>
    </row>
    <row r="1258" customFormat="false" ht="15.8" hidden="false" customHeight="false" outlineLevel="0" collapsed="false">
      <c r="A1258" s="39" t="s">
        <v>2528</v>
      </c>
      <c r="B1258" s="39" t="s">
        <v>3418</v>
      </c>
      <c r="C1258" s="0" t="n">
        <v>1032.24999999999</v>
      </c>
      <c r="D1258" s="0" t="str">
        <f aca="false">CONCATENATE(LEFT(A1258,2), MID(A1258,5,2))</f>
        <v>0271</v>
      </c>
    </row>
    <row r="1259" customFormat="false" ht="15.8" hidden="false" customHeight="false" outlineLevel="0" collapsed="false">
      <c r="A1259" s="39" t="s">
        <v>2528</v>
      </c>
      <c r="B1259" s="39" t="s">
        <v>3419</v>
      </c>
      <c r="C1259" s="0" t="n">
        <v>4096.5</v>
      </c>
      <c r="D1259" s="0" t="str">
        <f aca="false">CONCATENATE(LEFT(A1259,2), MID(A1259,5,2))</f>
        <v>0271</v>
      </c>
    </row>
    <row r="1260" customFormat="false" ht="15.8" hidden="false" customHeight="false" outlineLevel="0" collapsed="false">
      <c r="A1260" s="39" t="s">
        <v>2294</v>
      </c>
      <c r="B1260" s="39" t="s">
        <v>3420</v>
      </c>
      <c r="C1260" s="0" t="n">
        <v>7773.22377222527</v>
      </c>
      <c r="D1260" s="0" t="str">
        <f aca="false">CONCATENATE(LEFT(A1260,2), MID(A1260,5,2))</f>
        <v>0270</v>
      </c>
    </row>
    <row r="1261" customFormat="false" ht="15.8" hidden="false" customHeight="false" outlineLevel="0" collapsed="false">
      <c r="A1261" s="39" t="s">
        <v>2299</v>
      </c>
      <c r="B1261" s="39" t="s">
        <v>3421</v>
      </c>
      <c r="C1261" s="0" t="n">
        <v>6404.8125</v>
      </c>
      <c r="D1261" s="0" t="str">
        <f aca="false">CONCATENATE(LEFT(A1261,2), MID(A1261,5,2))</f>
        <v>0268</v>
      </c>
    </row>
    <row r="1262" customFormat="false" ht="15.8" hidden="false" customHeight="false" outlineLevel="0" collapsed="false">
      <c r="A1262" s="39" t="s">
        <v>2294</v>
      </c>
      <c r="B1262" s="39" t="s">
        <v>3422</v>
      </c>
      <c r="C1262" s="0" t="n">
        <v>1549.60233964586</v>
      </c>
      <c r="D1262" s="0" t="str">
        <f aca="false">CONCATENATE(LEFT(A1262,2), MID(A1262,5,2))</f>
        <v>0270</v>
      </c>
    </row>
    <row r="1263" customFormat="false" ht="15.8" hidden="false" customHeight="false" outlineLevel="0" collapsed="false">
      <c r="A1263" s="39" t="s">
        <v>2335</v>
      </c>
      <c r="B1263" s="39" t="s">
        <v>3423</v>
      </c>
      <c r="C1263" s="0" t="n">
        <v>813.75</v>
      </c>
      <c r="D1263" s="0" t="str">
        <f aca="false">CONCATENATE(LEFT(A1263,2), MID(A1263,5,2))</f>
        <v>0277</v>
      </c>
    </row>
    <row r="1264" customFormat="false" ht="15.8" hidden="false" customHeight="false" outlineLevel="0" collapsed="false">
      <c r="A1264" s="39" t="s">
        <v>2349</v>
      </c>
      <c r="B1264" s="39" t="s">
        <v>3424</v>
      </c>
      <c r="C1264" s="0" t="n">
        <v>13725</v>
      </c>
      <c r="D1264" s="0" t="str">
        <f aca="false">CONCATENATE(LEFT(A1264,2), MID(A1264,5,2))</f>
        <v>0279</v>
      </c>
    </row>
    <row r="1265" customFormat="false" ht="15.8" hidden="false" customHeight="false" outlineLevel="0" collapsed="false">
      <c r="A1265" s="39" t="s">
        <v>2411</v>
      </c>
      <c r="B1265" s="39" t="s">
        <v>3425</v>
      </c>
      <c r="C1265" s="0" t="n">
        <v>66544.2629151819</v>
      </c>
      <c r="D1265" s="0" t="str">
        <f aca="false">CONCATENATE(LEFT(A1265,2), MID(A1265,5,2))</f>
        <v>0589</v>
      </c>
    </row>
    <row r="1266" customFormat="false" ht="15.8" hidden="false" customHeight="false" outlineLevel="0" collapsed="false">
      <c r="A1266" s="39" t="s">
        <v>2411</v>
      </c>
      <c r="B1266" s="39" t="s">
        <v>3426</v>
      </c>
      <c r="C1266" s="0" t="n">
        <v>145055.499747889</v>
      </c>
      <c r="D1266" s="0" t="str">
        <f aca="false">CONCATENATE(LEFT(A1266,2), MID(A1266,5,2))</f>
        <v>0589</v>
      </c>
    </row>
    <row r="1267" customFormat="false" ht="15.8" hidden="false" customHeight="false" outlineLevel="0" collapsed="false">
      <c r="A1267" s="39" t="s">
        <v>2387</v>
      </c>
      <c r="B1267" s="39" t="s">
        <v>3427</v>
      </c>
      <c r="C1267" s="0" t="n">
        <v>49557.121848461</v>
      </c>
      <c r="D1267" s="0" t="str">
        <f aca="false">CONCATENATE(LEFT(A1267,2), MID(A1267,5,2))</f>
        <v>0590</v>
      </c>
    </row>
    <row r="1268" customFormat="false" ht="15.8" hidden="false" customHeight="false" outlineLevel="0" collapsed="false">
      <c r="A1268" s="39" t="s">
        <v>2614</v>
      </c>
      <c r="B1268" s="39" t="s">
        <v>3428</v>
      </c>
      <c r="C1268" s="0" t="n">
        <v>17495.1742437852</v>
      </c>
      <c r="D1268" s="0" t="str">
        <f aca="false">CONCATENATE(LEFT(A1268,2), MID(A1268,5,2))</f>
        <v>0589</v>
      </c>
    </row>
    <row r="1269" customFormat="false" ht="15.8" hidden="false" customHeight="false" outlineLevel="0" collapsed="false">
      <c r="A1269" s="39" t="s">
        <v>2415</v>
      </c>
      <c r="B1269" s="39" t="s">
        <v>3429</v>
      </c>
      <c r="C1269" s="0" t="n">
        <v>34960.8946076389</v>
      </c>
      <c r="D1269" s="0" t="str">
        <f aca="false">CONCATENATE(LEFT(A1269,2), MID(A1269,5,2))</f>
        <v>0488</v>
      </c>
    </row>
    <row r="1270" customFormat="false" ht="15.8" hidden="false" customHeight="false" outlineLevel="0" collapsed="false">
      <c r="A1270" s="39" t="s">
        <v>2411</v>
      </c>
      <c r="B1270" s="39" t="s">
        <v>3430</v>
      </c>
      <c r="C1270" s="0" t="n">
        <v>68318.4369875517</v>
      </c>
      <c r="D1270" s="0" t="str">
        <f aca="false">CONCATENATE(LEFT(A1270,2), MID(A1270,5,2))</f>
        <v>0589</v>
      </c>
    </row>
    <row r="1271" customFormat="false" ht="15.8" hidden="false" customHeight="false" outlineLevel="0" collapsed="false">
      <c r="A1271" s="39" t="s">
        <v>2393</v>
      </c>
      <c r="B1271" s="39" t="s">
        <v>3431</v>
      </c>
      <c r="C1271" s="0" t="n">
        <v>27047.3616214931</v>
      </c>
      <c r="D1271" s="0" t="str">
        <f aca="false">CONCATENATE(LEFT(A1271,2), MID(A1271,5,2))</f>
        <v>0488</v>
      </c>
    </row>
    <row r="1272" customFormat="false" ht="15.8" hidden="false" customHeight="false" outlineLevel="0" collapsed="false">
      <c r="A1272" s="39" t="s">
        <v>2395</v>
      </c>
      <c r="B1272" s="39" t="s">
        <v>3432</v>
      </c>
      <c r="C1272" s="0" t="n">
        <v>6431.25443703608</v>
      </c>
      <c r="D1272" s="0" t="str">
        <f aca="false">CONCATENATE(LEFT(A1272,2), MID(A1272,5,2))</f>
        <v>0487</v>
      </c>
    </row>
    <row r="1273" customFormat="false" ht="15.8" hidden="false" customHeight="false" outlineLevel="0" collapsed="false">
      <c r="A1273" s="39" t="s">
        <v>2493</v>
      </c>
      <c r="B1273" s="39" t="s">
        <v>3433</v>
      </c>
      <c r="C1273" s="0" t="n">
        <v>13000.6812399242</v>
      </c>
      <c r="D1273" s="0" t="str">
        <f aca="false">CONCATENATE(LEFT(A1273,2), MID(A1273,5,2))</f>
        <v>0185</v>
      </c>
    </row>
    <row r="1274" customFormat="false" ht="15.8" hidden="false" customHeight="false" outlineLevel="0" collapsed="false">
      <c r="A1274" s="39" t="s">
        <v>2482</v>
      </c>
      <c r="B1274" s="39" t="s">
        <v>3434</v>
      </c>
      <c r="C1274" s="0" t="n">
        <v>16325.2254464</v>
      </c>
      <c r="D1274" s="0" t="str">
        <f aca="false">CONCATENATE(LEFT(A1274,2), MID(A1274,5,2))</f>
        <v>0486</v>
      </c>
    </row>
    <row r="1275" customFormat="false" ht="15.8" hidden="false" customHeight="false" outlineLevel="0" collapsed="false">
      <c r="A1275" s="39" t="s">
        <v>2488</v>
      </c>
      <c r="B1275" s="39" t="s">
        <v>3435</v>
      </c>
      <c r="C1275" s="0" t="n">
        <v>180202.398391479</v>
      </c>
      <c r="D1275" s="0" t="str">
        <f aca="false">CONCATENATE(LEFT(A1275,2), MID(A1275,5,2))</f>
        <v>0183</v>
      </c>
    </row>
    <row r="1276" customFormat="false" ht="15.8" hidden="false" customHeight="false" outlineLevel="0" collapsed="false">
      <c r="A1276" s="39" t="s">
        <v>2424</v>
      </c>
      <c r="B1276" s="39" t="s">
        <v>3436</v>
      </c>
      <c r="C1276" s="0" t="n">
        <v>387751.045656454</v>
      </c>
      <c r="D1276" s="0" t="str">
        <f aca="false">CONCATENATE(LEFT(A1276,2), MID(A1276,5,2))</f>
        <v>0494</v>
      </c>
    </row>
    <row r="1277" customFormat="false" ht="15.8" hidden="false" customHeight="false" outlineLevel="0" collapsed="false">
      <c r="A1277" s="39" t="s">
        <v>1923</v>
      </c>
      <c r="B1277" s="39" t="s">
        <v>3437</v>
      </c>
      <c r="C1277" s="0" t="n">
        <v>20073.6540057587</v>
      </c>
      <c r="D1277" s="0" t="str">
        <f aca="false">CONCATENATE(LEFT(A1277,2), MID(A1277,5,2))</f>
        <v>0402</v>
      </c>
    </row>
    <row r="1278" customFormat="false" ht="15.8" hidden="false" customHeight="false" outlineLevel="0" collapsed="false">
      <c r="A1278" s="39" t="s">
        <v>1965</v>
      </c>
      <c r="B1278" s="39" t="s">
        <v>3438</v>
      </c>
      <c r="C1278" s="0" t="n">
        <v>6958.15678624575</v>
      </c>
      <c r="D1278" s="0" t="str">
        <f aca="false">CONCATENATE(LEFT(A1278,2), MID(A1278,5,2))</f>
        <v>0607</v>
      </c>
    </row>
    <row r="1279" customFormat="false" ht="15.8" hidden="false" customHeight="false" outlineLevel="0" collapsed="false">
      <c r="A1279" s="39" t="s">
        <v>1942</v>
      </c>
      <c r="B1279" s="39" t="s">
        <v>3439</v>
      </c>
      <c r="C1279" s="0" t="n">
        <v>5323.7942422553</v>
      </c>
      <c r="D1279" s="0" t="str">
        <f aca="false">CONCATENATE(LEFT(A1279,2), MID(A1279,5,2))</f>
        <v>0404</v>
      </c>
    </row>
    <row r="1280" customFormat="false" ht="15.8" hidden="false" customHeight="false" outlineLevel="0" collapsed="false">
      <c r="A1280" s="39" t="s">
        <v>1965</v>
      </c>
      <c r="B1280" s="39" t="s">
        <v>3440</v>
      </c>
      <c r="C1280" s="0" t="n">
        <v>6087.29978755192</v>
      </c>
      <c r="D1280" s="0" t="str">
        <f aca="false">CONCATENATE(LEFT(A1280,2), MID(A1280,5,2))</f>
        <v>0607</v>
      </c>
    </row>
    <row r="1281" customFormat="false" ht="15.8" hidden="false" customHeight="false" outlineLevel="0" collapsed="false">
      <c r="A1281" s="39" t="s">
        <v>1978</v>
      </c>
      <c r="B1281" s="39" t="s">
        <v>3441</v>
      </c>
      <c r="C1281" s="0" t="n">
        <v>22858.0176807733</v>
      </c>
      <c r="D1281" s="0" t="str">
        <f aca="false">CONCATENATE(LEFT(A1281,2), MID(A1281,5,2))</f>
        <v>0410</v>
      </c>
    </row>
    <row r="1282" customFormat="false" ht="15.8" hidden="false" customHeight="false" outlineLevel="0" collapsed="false">
      <c r="A1282" s="39" t="s">
        <v>1981</v>
      </c>
      <c r="B1282" s="39" t="s">
        <v>3442</v>
      </c>
      <c r="C1282" s="0" t="n">
        <v>32103.0525113417</v>
      </c>
      <c r="D1282" s="0" t="str">
        <f aca="false">CONCATENATE(LEFT(A1282,2), MID(A1282,5,2))</f>
        <v>0309</v>
      </c>
    </row>
    <row r="1283" customFormat="false" ht="15.8" hidden="false" customHeight="false" outlineLevel="0" collapsed="false">
      <c r="A1283" s="39" t="s">
        <v>2012</v>
      </c>
      <c r="B1283" s="39" t="s">
        <v>3443</v>
      </c>
      <c r="C1283" s="0" t="n">
        <v>27119.1036173622</v>
      </c>
      <c r="D1283" s="0" t="str">
        <f aca="false">CONCATENATE(LEFT(A1283,2), MID(A1283,5,2))</f>
        <v>0614</v>
      </c>
    </row>
    <row r="1284" customFormat="false" ht="15.8" hidden="false" customHeight="false" outlineLevel="0" collapsed="false">
      <c r="A1284" s="39" t="s">
        <v>2000</v>
      </c>
      <c r="B1284" s="39" t="s">
        <v>3444</v>
      </c>
      <c r="C1284" s="0" t="n">
        <v>10039.801604219</v>
      </c>
      <c r="D1284" s="0" t="str">
        <f aca="false">CONCATENATE(LEFT(A1284,2), MID(A1284,5,2))</f>
        <v>0315</v>
      </c>
    </row>
    <row r="1285" customFormat="false" ht="15.8" hidden="false" customHeight="false" outlineLevel="0" collapsed="false">
      <c r="A1285" s="39" t="s">
        <v>2027</v>
      </c>
      <c r="B1285" s="39" t="s">
        <v>3445</v>
      </c>
      <c r="C1285" s="0" t="n">
        <v>17934.1729111405</v>
      </c>
      <c r="D1285" s="0" t="str">
        <f aca="false">CONCATENATE(LEFT(A1285,2), MID(A1285,5,2))</f>
        <v>0221</v>
      </c>
    </row>
    <row r="1286" customFormat="false" ht="15.8" hidden="false" customHeight="false" outlineLevel="0" collapsed="false">
      <c r="A1286" s="39" t="s">
        <v>2027</v>
      </c>
      <c r="B1286" s="39" t="s">
        <v>3446</v>
      </c>
      <c r="C1286" s="0" t="n">
        <v>4075.28337931951</v>
      </c>
      <c r="D1286" s="0" t="str">
        <f aca="false">CONCATENATE(LEFT(A1286,2), MID(A1286,5,2))</f>
        <v>0221</v>
      </c>
    </row>
    <row r="1287" customFormat="false" ht="15.8" hidden="false" customHeight="false" outlineLevel="0" collapsed="false">
      <c r="A1287" s="39" t="s">
        <v>2027</v>
      </c>
      <c r="B1287" s="39" t="s">
        <v>3447</v>
      </c>
      <c r="C1287" s="0" t="n">
        <v>5066.63140538225</v>
      </c>
      <c r="D1287" s="0" t="str">
        <f aca="false">CONCATENATE(LEFT(A1287,2), MID(A1287,5,2))</f>
        <v>0221</v>
      </c>
    </row>
    <row r="1288" customFormat="false" ht="15.8" hidden="false" customHeight="false" outlineLevel="0" collapsed="false">
      <c r="A1288" s="39" t="s">
        <v>2038</v>
      </c>
      <c r="B1288" s="39" t="s">
        <v>3448</v>
      </c>
      <c r="C1288" s="0" t="n">
        <v>2913.78006317813</v>
      </c>
      <c r="D1288" s="0" t="str">
        <f aca="false">CONCATENATE(LEFT(A1288,2), MID(A1288,5,2))</f>
        <v>0326</v>
      </c>
    </row>
    <row r="1289" customFormat="false" ht="15.8" hidden="false" customHeight="false" outlineLevel="0" collapsed="false">
      <c r="A1289" s="39" t="s">
        <v>3148</v>
      </c>
      <c r="B1289" s="39" t="s">
        <v>3449</v>
      </c>
      <c r="C1289" s="0" t="n">
        <v>700.978727135264</v>
      </c>
      <c r="D1289" s="0" t="str">
        <f aca="false">CONCATENATE(LEFT(A1289,2), MID(A1289,5,2))</f>
        <v>0142</v>
      </c>
    </row>
    <row r="1290" customFormat="false" ht="15.8" hidden="false" customHeight="false" outlineLevel="0" collapsed="false">
      <c r="A1290" s="39" t="s">
        <v>2139</v>
      </c>
      <c r="B1290" s="39" t="s">
        <v>3450</v>
      </c>
      <c r="C1290" s="0" t="n">
        <v>267.480985318631</v>
      </c>
      <c r="D1290" s="0" t="str">
        <f aca="false">CONCATENATE(LEFT(A1290,2), MID(A1290,5,2))</f>
        <v>0142</v>
      </c>
    </row>
    <row r="1291" customFormat="false" ht="15.8" hidden="false" customHeight="false" outlineLevel="0" collapsed="false">
      <c r="A1291" s="39" t="s">
        <v>2463</v>
      </c>
      <c r="B1291" s="39" t="s">
        <v>3451</v>
      </c>
      <c r="C1291" s="0" t="n">
        <v>6418.38579847098</v>
      </c>
      <c r="D1291" s="0" t="str">
        <f aca="false">CONCATENATE(LEFT(A1291,2), MID(A1291,5,2))</f>
        <v>0144</v>
      </c>
    </row>
    <row r="1292" customFormat="false" ht="15.8" hidden="false" customHeight="false" outlineLevel="0" collapsed="false">
      <c r="A1292" s="39" t="s">
        <v>2174</v>
      </c>
      <c r="B1292" s="39" t="s">
        <v>3452</v>
      </c>
      <c r="C1292" s="0" t="n">
        <v>1691.51326299627</v>
      </c>
      <c r="D1292" s="0" t="str">
        <f aca="false">CONCATENATE(LEFT(A1292,2), MID(A1292,5,2))</f>
        <v>0144</v>
      </c>
    </row>
    <row r="1293" customFormat="false" ht="15.8" hidden="false" customHeight="false" outlineLevel="0" collapsed="false">
      <c r="A1293" s="39" t="s">
        <v>2463</v>
      </c>
      <c r="B1293" s="39" t="s">
        <v>3453</v>
      </c>
      <c r="C1293" s="0" t="n">
        <v>1789.91750718709</v>
      </c>
      <c r="D1293" s="0" t="str">
        <f aca="false">CONCATENATE(LEFT(A1293,2), MID(A1293,5,2))</f>
        <v>0144</v>
      </c>
    </row>
    <row r="1294" customFormat="false" ht="15.8" hidden="false" customHeight="false" outlineLevel="0" collapsed="false">
      <c r="A1294" s="39" t="s">
        <v>2174</v>
      </c>
      <c r="B1294" s="39" t="s">
        <v>3454</v>
      </c>
      <c r="C1294" s="0" t="n">
        <v>10643.1437370313</v>
      </c>
      <c r="D1294" s="0" t="str">
        <f aca="false">CONCATENATE(LEFT(A1294,2), MID(A1294,5,2))</f>
        <v>0144</v>
      </c>
    </row>
    <row r="1295" customFormat="false" ht="15.8" hidden="false" customHeight="false" outlineLevel="0" collapsed="false">
      <c r="A1295" s="39" t="s">
        <v>2463</v>
      </c>
      <c r="B1295" s="39" t="s">
        <v>3455</v>
      </c>
      <c r="C1295" s="0" t="n">
        <v>936.674821468995</v>
      </c>
      <c r="D1295" s="0" t="str">
        <f aca="false">CONCATENATE(LEFT(A1295,2), MID(A1295,5,2))</f>
        <v>0144</v>
      </c>
    </row>
    <row r="1296" customFormat="false" ht="15.8" hidden="false" customHeight="false" outlineLevel="0" collapsed="false">
      <c r="A1296" s="39" t="s">
        <v>3185</v>
      </c>
      <c r="B1296" s="39" t="s">
        <v>3456</v>
      </c>
      <c r="C1296" s="0" t="n">
        <v>121.666666666666</v>
      </c>
      <c r="D1296" s="0" t="str">
        <f aca="false">CONCATENATE(LEFT(A1296,2), MID(A1296,5,2))</f>
        <v>0145</v>
      </c>
    </row>
    <row r="1297" customFormat="false" ht="15.8" hidden="false" customHeight="false" outlineLevel="0" collapsed="false">
      <c r="A1297" s="39" t="s">
        <v>2217</v>
      </c>
      <c r="B1297" s="39" t="s">
        <v>3457</v>
      </c>
      <c r="C1297" s="0" t="n">
        <v>1658.91879486174</v>
      </c>
      <c r="D1297" s="0" t="str">
        <f aca="false">CONCATENATE(LEFT(A1297,2), MID(A1297,5,2))</f>
        <v>0447</v>
      </c>
    </row>
    <row r="1298" customFormat="false" ht="15.8" hidden="false" customHeight="false" outlineLevel="0" collapsed="false">
      <c r="A1298" s="39" t="s">
        <v>2215</v>
      </c>
      <c r="B1298" s="39" t="s">
        <v>3458</v>
      </c>
      <c r="C1298" s="0" t="n">
        <v>3703.11103693033</v>
      </c>
      <c r="D1298" s="0" t="str">
        <f aca="false">CONCATENATE(LEFT(A1298,2), MID(A1298,5,2))</f>
        <v>0448</v>
      </c>
    </row>
    <row r="1299" customFormat="false" ht="15.8" hidden="false" customHeight="false" outlineLevel="0" collapsed="false">
      <c r="A1299" s="39" t="s">
        <v>2263</v>
      </c>
      <c r="B1299" s="39" t="s">
        <v>3459</v>
      </c>
      <c r="C1299" s="0" t="n">
        <v>757924.881736593</v>
      </c>
      <c r="D1299" s="0" t="str">
        <f aca="false">CONCATENATE(LEFT(A1299,2), MID(A1299,5,2))</f>
        <v>0449</v>
      </c>
    </row>
    <row r="1300" customFormat="false" ht="15.8" hidden="false" customHeight="false" outlineLevel="0" collapsed="false">
      <c r="A1300" s="39" t="s">
        <v>2234</v>
      </c>
      <c r="B1300" s="39" t="s">
        <v>3460</v>
      </c>
      <c r="C1300" s="0" t="n">
        <v>1330.5</v>
      </c>
      <c r="D1300" s="0" t="str">
        <f aca="false">CONCATENATE(LEFT(A1300,2), MID(A1300,5,2))</f>
        <v>0551</v>
      </c>
    </row>
    <row r="1301" customFormat="false" ht="15.8" hidden="false" customHeight="false" outlineLevel="0" collapsed="false">
      <c r="A1301" s="39" t="s">
        <v>2226</v>
      </c>
      <c r="B1301" s="39" t="s">
        <v>3461</v>
      </c>
      <c r="C1301" s="0" t="n">
        <v>6861.84027777777</v>
      </c>
      <c r="D1301" s="0" t="str">
        <f aca="false">CONCATENATE(LEFT(A1301,2), MID(A1301,5,2))</f>
        <v>0552</v>
      </c>
    </row>
    <row r="1302" customFormat="false" ht="15.8" hidden="false" customHeight="false" outlineLevel="0" collapsed="false">
      <c r="A1302" s="39" t="s">
        <v>2870</v>
      </c>
      <c r="B1302" s="39" t="s">
        <v>3462</v>
      </c>
      <c r="C1302" s="0" t="n">
        <v>1091.17499999999</v>
      </c>
      <c r="D1302" s="0" t="str">
        <f aca="false">CONCATENATE(LEFT(A1302,2), MID(A1302,5,2))</f>
        <v>0552</v>
      </c>
    </row>
    <row r="1303" customFormat="false" ht="15.8" hidden="false" customHeight="false" outlineLevel="0" collapsed="false">
      <c r="A1303" s="39" t="s">
        <v>2199</v>
      </c>
      <c r="B1303" s="39" t="s">
        <v>3463</v>
      </c>
      <c r="C1303" s="0" t="n">
        <v>61759.7217261904</v>
      </c>
      <c r="D1303" s="0" t="str">
        <f aca="false">CONCATENATE(LEFT(A1303,2), MID(A1303,5,2))</f>
        <v>0255</v>
      </c>
    </row>
    <row r="1304" customFormat="false" ht="15.8" hidden="false" customHeight="false" outlineLevel="0" collapsed="false">
      <c r="A1304" s="39" t="s">
        <v>2614</v>
      </c>
      <c r="B1304" s="39" t="s">
        <v>3464</v>
      </c>
      <c r="C1304" s="0" t="n">
        <v>15548.2967199082</v>
      </c>
      <c r="D1304" s="0" t="str">
        <f aca="false">CONCATENATE(LEFT(A1304,2), MID(A1304,5,2))</f>
        <v>0589</v>
      </c>
    </row>
    <row r="1305" customFormat="false" ht="15.8" hidden="false" customHeight="false" outlineLevel="0" collapsed="false">
      <c r="A1305" s="39" t="s">
        <v>2378</v>
      </c>
      <c r="B1305" s="39" t="s">
        <v>3465</v>
      </c>
      <c r="C1305" s="0" t="n">
        <v>23900.9319314138</v>
      </c>
      <c r="D1305" s="0" t="str">
        <f aca="false">CONCATENATE(LEFT(A1305,2), MID(A1305,5,2))</f>
        <v>0486</v>
      </c>
    </row>
    <row r="1306" customFormat="false" ht="15.8" hidden="false" customHeight="false" outlineLevel="0" collapsed="false">
      <c r="A1306" s="39" t="s">
        <v>2614</v>
      </c>
      <c r="B1306" s="39" t="s">
        <v>3466</v>
      </c>
      <c r="C1306" s="0" t="n">
        <v>123687.112256413</v>
      </c>
      <c r="D1306" s="0" t="str">
        <f aca="false">CONCATENATE(LEFT(A1306,2), MID(A1306,5,2))</f>
        <v>0589</v>
      </c>
    </row>
    <row r="1307" customFormat="false" ht="15.8" hidden="false" customHeight="false" outlineLevel="0" collapsed="false">
      <c r="A1307" s="39" t="s">
        <v>2415</v>
      </c>
      <c r="B1307" s="39" t="s">
        <v>3467</v>
      </c>
      <c r="C1307" s="0" t="n">
        <v>13820.9621131707</v>
      </c>
      <c r="D1307" s="0" t="str">
        <f aca="false">CONCATENATE(LEFT(A1307,2), MID(A1307,5,2))</f>
        <v>0488</v>
      </c>
    </row>
    <row r="1308" customFormat="false" ht="15.8" hidden="false" customHeight="false" outlineLevel="0" collapsed="false">
      <c r="A1308" s="39" t="s">
        <v>2378</v>
      </c>
      <c r="B1308" s="39" t="s">
        <v>3468</v>
      </c>
      <c r="C1308" s="0" t="n">
        <v>74145.8593749022</v>
      </c>
      <c r="D1308" s="0" t="str">
        <f aca="false">CONCATENATE(LEFT(A1308,2), MID(A1308,5,2))</f>
        <v>0486</v>
      </c>
    </row>
    <row r="1309" customFormat="false" ht="15.8" hidden="false" customHeight="false" outlineLevel="0" collapsed="false">
      <c r="A1309" s="39" t="s">
        <v>2376</v>
      </c>
      <c r="B1309" s="39" t="s">
        <v>3469</v>
      </c>
      <c r="C1309" s="0" t="n">
        <v>32735.940465892</v>
      </c>
      <c r="D1309" s="0" t="str">
        <f aca="false">CONCATENATE(LEFT(A1309,2), MID(A1309,5,2))</f>
        <v>0184</v>
      </c>
    </row>
    <row r="1310" customFormat="false" ht="15.8" hidden="false" customHeight="false" outlineLevel="0" collapsed="false">
      <c r="A1310" s="39" t="s">
        <v>2614</v>
      </c>
      <c r="B1310" s="39" t="s">
        <v>3470</v>
      </c>
      <c r="C1310" s="0" t="n">
        <v>8130.50995424416</v>
      </c>
      <c r="D1310" s="0" t="str">
        <f aca="false">CONCATENATE(LEFT(A1310,2), MID(A1310,5,2))</f>
        <v>0589</v>
      </c>
    </row>
    <row r="1311" customFormat="false" ht="15.8" hidden="false" customHeight="false" outlineLevel="0" collapsed="false">
      <c r="A1311" s="39" t="s">
        <v>2351</v>
      </c>
      <c r="B1311" s="39" t="s">
        <v>3471</v>
      </c>
      <c r="C1311" s="0" t="n">
        <v>212.5</v>
      </c>
      <c r="D1311" s="0" t="str">
        <f aca="false">CONCATENATE(LEFT(A1311,2), MID(A1311,5,2))</f>
        <v>0279</v>
      </c>
    </row>
    <row r="1312" customFormat="false" ht="15.8" hidden="false" customHeight="false" outlineLevel="0" collapsed="false">
      <c r="A1312" s="39" t="s">
        <v>2548</v>
      </c>
      <c r="B1312" s="39" t="s">
        <v>3472</v>
      </c>
      <c r="C1312" s="0" t="n">
        <v>5518.54756579765</v>
      </c>
      <c r="D1312" s="0" t="str">
        <f aca="false">CONCATENATE(LEFT(A1312,2), MID(A1312,5,2))</f>
        <v>0406</v>
      </c>
    </row>
    <row r="1313" customFormat="false" ht="15.8" hidden="false" customHeight="false" outlineLevel="0" collapsed="false">
      <c r="A1313" s="39" t="s">
        <v>2927</v>
      </c>
      <c r="B1313" s="39" t="s">
        <v>3473</v>
      </c>
      <c r="C1313" s="0" t="n">
        <v>3731.988</v>
      </c>
      <c r="D1313" s="0" t="str">
        <f aca="false">CONCATENATE(LEFT(A1313,2), MID(A1313,5,2))</f>
        <v>0184</v>
      </c>
    </row>
    <row r="1314" customFormat="false" ht="15.8" hidden="false" customHeight="false" outlineLevel="0" collapsed="false">
      <c r="A1314" s="39" t="s">
        <v>1919</v>
      </c>
      <c r="B1314" s="39" t="s">
        <v>3474</v>
      </c>
      <c r="C1314" s="0" t="n">
        <v>13502.2428495663</v>
      </c>
      <c r="D1314" s="0" t="str">
        <f aca="false">CONCATENATE(LEFT(A1314,2), MID(A1314,5,2))</f>
        <v>0601</v>
      </c>
    </row>
    <row r="1315" customFormat="false" ht="15.8" hidden="false" customHeight="false" outlineLevel="0" collapsed="false">
      <c r="A1315" s="39" t="s">
        <v>2444</v>
      </c>
      <c r="B1315" s="39" t="s">
        <v>3475</v>
      </c>
      <c r="C1315" s="0" t="n">
        <v>5279.25</v>
      </c>
      <c r="D1315" s="0" t="str">
        <f aca="false">CONCATENATE(LEFT(A1315,2), MID(A1315,5,2))</f>
        <v>0224</v>
      </c>
    </row>
    <row r="1316" customFormat="false" ht="15.8" hidden="false" customHeight="false" outlineLevel="0" collapsed="false">
      <c r="A1316" s="39" t="s">
        <v>1984</v>
      </c>
      <c r="B1316" s="39" t="s">
        <v>3476</v>
      </c>
      <c r="C1316" s="0" t="n">
        <v>122640.726818282</v>
      </c>
      <c r="D1316" s="0" t="str">
        <f aca="false">CONCATENATE(LEFT(A1316,2), MID(A1316,5,2))</f>
        <v>0408</v>
      </c>
    </row>
    <row r="1317" customFormat="false" ht="15.8" hidden="false" customHeight="false" outlineLevel="0" collapsed="false">
      <c r="A1317" s="39" t="s">
        <v>2430</v>
      </c>
      <c r="B1317" s="39" t="s">
        <v>3477</v>
      </c>
      <c r="C1317" s="0" t="n">
        <v>48757.5000011</v>
      </c>
      <c r="D1317" s="0" t="str">
        <f aca="false">CONCATENATE(LEFT(A1317,2), MID(A1317,5,2))</f>
        <v>0614</v>
      </c>
    </row>
    <row r="1318" customFormat="false" ht="15.8" hidden="false" customHeight="false" outlineLevel="0" collapsed="false">
      <c r="A1318" s="39" t="s">
        <v>1998</v>
      </c>
      <c r="B1318" s="39" t="s">
        <v>3478</v>
      </c>
      <c r="C1318" s="0" t="n">
        <v>2625</v>
      </c>
      <c r="D1318" s="0" t="str">
        <f aca="false">CONCATENATE(LEFT(A1318,2), MID(A1318,5,2))</f>
        <v>0216</v>
      </c>
    </row>
    <row r="1319" customFormat="false" ht="15.8" hidden="false" customHeight="false" outlineLevel="0" collapsed="false">
      <c r="A1319" s="39" t="s">
        <v>2012</v>
      </c>
      <c r="B1319" s="39" t="s">
        <v>3479</v>
      </c>
      <c r="C1319" s="0" t="n">
        <v>3386.25</v>
      </c>
      <c r="D1319" s="0" t="str">
        <f aca="false">CONCATENATE(LEFT(A1319,2), MID(A1319,5,2))</f>
        <v>0614</v>
      </c>
    </row>
    <row r="1320" customFormat="false" ht="15.8" hidden="false" customHeight="false" outlineLevel="0" collapsed="false">
      <c r="A1320" s="39" t="s">
        <v>2027</v>
      </c>
      <c r="B1320" s="39" t="s">
        <v>3480</v>
      </c>
      <c r="C1320" s="0" t="n">
        <v>12589.8942161467</v>
      </c>
      <c r="D1320" s="0" t="str">
        <f aca="false">CONCATENATE(LEFT(A1320,2), MID(A1320,5,2))</f>
        <v>0221</v>
      </c>
    </row>
    <row r="1321" customFormat="false" ht="15.8" hidden="false" customHeight="false" outlineLevel="0" collapsed="false">
      <c r="A1321" s="39" t="s">
        <v>2126</v>
      </c>
      <c r="B1321" s="39" t="s">
        <v>3481</v>
      </c>
      <c r="C1321" s="0" t="n">
        <v>1279.19349624614</v>
      </c>
      <c r="D1321" s="0" t="str">
        <f aca="false">CONCATENATE(LEFT(A1321,2), MID(A1321,5,2))</f>
        <v>0142</v>
      </c>
    </row>
    <row r="1322" customFormat="false" ht="15.8" hidden="false" customHeight="false" outlineLevel="0" collapsed="false">
      <c r="A1322" s="39" t="s">
        <v>3148</v>
      </c>
      <c r="B1322" s="39" t="s">
        <v>3482</v>
      </c>
      <c r="C1322" s="0" t="n">
        <v>107.740136289569</v>
      </c>
      <c r="D1322" s="0" t="str">
        <f aca="false">CONCATENATE(LEFT(A1322,2), MID(A1322,5,2))</f>
        <v>0142</v>
      </c>
    </row>
    <row r="1323" customFormat="false" ht="15.8" hidden="false" customHeight="false" outlineLevel="0" collapsed="false">
      <c r="A1323" s="39" t="s">
        <v>2463</v>
      </c>
      <c r="B1323" s="39" t="s">
        <v>3483</v>
      </c>
      <c r="C1323" s="0" t="n">
        <v>11195.9609784423</v>
      </c>
      <c r="D1323" s="0" t="str">
        <f aca="false">CONCATENATE(LEFT(A1323,2), MID(A1323,5,2))</f>
        <v>0144</v>
      </c>
    </row>
    <row r="1324" customFormat="false" ht="15.8" hidden="false" customHeight="false" outlineLevel="0" collapsed="false">
      <c r="A1324" s="39" t="s">
        <v>2463</v>
      </c>
      <c r="B1324" s="39" t="s">
        <v>3484</v>
      </c>
      <c r="C1324" s="0" t="n">
        <v>4191.39525145657</v>
      </c>
      <c r="D1324" s="0" t="str">
        <f aca="false">CONCATENATE(LEFT(A1324,2), MID(A1324,5,2))</f>
        <v>0144</v>
      </c>
    </row>
    <row r="1325" customFormat="false" ht="15.8" hidden="false" customHeight="false" outlineLevel="0" collapsed="false">
      <c r="A1325" s="39" t="s">
        <v>2234</v>
      </c>
      <c r="B1325" s="39" t="s">
        <v>3485</v>
      </c>
      <c r="C1325" s="0" t="n">
        <v>18252.725</v>
      </c>
      <c r="D1325" s="0" t="str">
        <f aca="false">CONCATENATE(LEFT(A1325,2), MID(A1325,5,2))</f>
        <v>0551</v>
      </c>
    </row>
    <row r="1326" customFormat="false" ht="15.8" hidden="false" customHeight="false" outlineLevel="0" collapsed="false">
      <c r="A1326" s="39" t="s">
        <v>2245</v>
      </c>
      <c r="B1326" s="39" t="s">
        <v>3486</v>
      </c>
      <c r="C1326" s="0" t="n">
        <v>32293.0490206688</v>
      </c>
      <c r="D1326" s="0" t="str">
        <f aca="false">CONCATENATE(LEFT(A1326,2), MID(A1326,5,2))</f>
        <v>0551</v>
      </c>
    </row>
    <row r="1327" customFormat="false" ht="15.8" hidden="false" customHeight="false" outlineLevel="0" collapsed="false">
      <c r="A1327" s="39" t="s">
        <v>2245</v>
      </c>
      <c r="B1327" s="39" t="s">
        <v>3487</v>
      </c>
      <c r="C1327" s="0" t="n">
        <v>3505.49999999999</v>
      </c>
      <c r="D1327" s="0" t="str">
        <f aca="false">CONCATENATE(LEFT(A1327,2), MID(A1327,5,2))</f>
        <v>0551</v>
      </c>
    </row>
    <row r="1328" customFormat="false" ht="15.8" hidden="false" customHeight="false" outlineLevel="0" collapsed="false">
      <c r="A1328" s="39" t="s">
        <v>2518</v>
      </c>
      <c r="B1328" s="39" t="s">
        <v>3488</v>
      </c>
      <c r="C1328" s="0" t="n">
        <v>248952.905162747</v>
      </c>
      <c r="D1328" s="0" t="str">
        <f aca="false">CONCATENATE(LEFT(A1328,2), MID(A1328,5,2))</f>
        <v>0449</v>
      </c>
    </row>
    <row r="1329" customFormat="false" ht="15.8" hidden="false" customHeight="false" outlineLevel="0" collapsed="false">
      <c r="A1329" s="39" t="s">
        <v>2256</v>
      </c>
      <c r="B1329" s="39" t="s">
        <v>3489</v>
      </c>
      <c r="C1329" s="0" t="n">
        <v>110386.613026548</v>
      </c>
      <c r="D1329" s="0" t="str">
        <f aca="false">CONCATENATE(LEFT(A1329,2), MID(A1329,5,2))</f>
        <v>0450</v>
      </c>
    </row>
    <row r="1330" customFormat="false" ht="15.8" hidden="false" customHeight="false" outlineLevel="0" collapsed="false">
      <c r="A1330" s="39" t="s">
        <v>2475</v>
      </c>
      <c r="B1330" s="39" t="s">
        <v>3490</v>
      </c>
      <c r="C1330" s="0" t="n">
        <v>634</v>
      </c>
      <c r="D1330" s="0" t="str">
        <f aca="false">CONCATENATE(LEFT(A1330,2), MID(A1330,5,2))</f>
        <v>0258</v>
      </c>
    </row>
    <row r="1331" customFormat="false" ht="15.8" hidden="false" customHeight="false" outlineLevel="0" collapsed="false">
      <c r="A1331" s="39" t="s">
        <v>2199</v>
      </c>
      <c r="B1331" s="39" t="s">
        <v>3491</v>
      </c>
      <c r="C1331" s="0" t="n">
        <v>6800.52777777777</v>
      </c>
      <c r="D1331" s="0" t="str">
        <f aca="false">CONCATENATE(LEFT(A1331,2), MID(A1331,5,2))</f>
        <v>0255</v>
      </c>
    </row>
    <row r="1332" customFormat="false" ht="15.8" hidden="false" customHeight="false" outlineLevel="0" collapsed="false">
      <c r="A1332" s="39" t="s">
        <v>2528</v>
      </c>
      <c r="B1332" s="39" t="s">
        <v>3492</v>
      </c>
      <c r="C1332" s="0" t="n">
        <v>522.099999999999</v>
      </c>
      <c r="D1332" s="0" t="str">
        <f aca="false">CONCATENATE(LEFT(A1332,2), MID(A1332,5,2))</f>
        <v>0271</v>
      </c>
    </row>
    <row r="1333" customFormat="false" ht="15.8" hidden="false" customHeight="false" outlineLevel="0" collapsed="false">
      <c r="A1333" s="39" t="s">
        <v>2333</v>
      </c>
      <c r="B1333" s="39" t="s">
        <v>3493</v>
      </c>
      <c r="C1333" s="0" t="n">
        <v>155.101149743872</v>
      </c>
      <c r="D1333" s="0" t="str">
        <f aca="false">CONCATENATE(LEFT(A1333,2), MID(A1333,5,2))</f>
        <v>0376</v>
      </c>
    </row>
    <row r="1334" customFormat="false" ht="15.8" hidden="false" customHeight="false" outlineLevel="0" collapsed="false">
      <c r="A1334" s="39" t="s">
        <v>2402</v>
      </c>
      <c r="B1334" s="39" t="s">
        <v>3494</v>
      </c>
      <c r="C1334" s="0" t="n">
        <v>1337.59745326626</v>
      </c>
      <c r="D1334" s="0" t="str">
        <f aca="false">CONCATENATE(LEFT(A1334,2), MID(A1334,5,2))</f>
        <v>0487</v>
      </c>
    </row>
    <row r="1335" customFormat="false" ht="15.8" hidden="false" customHeight="false" outlineLevel="0" collapsed="false">
      <c r="A1335" s="39" t="s">
        <v>3495</v>
      </c>
      <c r="B1335" s="39" t="s">
        <v>3496</v>
      </c>
      <c r="C1335" s="0" t="n">
        <v>6983.96924257604</v>
      </c>
      <c r="D1335" s="0" t="str">
        <f aca="false">CONCATENATE(LEFT(A1335,2), MID(A1335,5,2))</f>
        <v>0184</v>
      </c>
    </row>
    <row r="1336" customFormat="false" ht="15.8" hidden="false" customHeight="false" outlineLevel="0" collapsed="false">
      <c r="A1336" s="39" t="s">
        <v>2966</v>
      </c>
      <c r="B1336" s="39" t="s">
        <v>3497</v>
      </c>
      <c r="C1336" s="0" t="n">
        <v>35644.15575</v>
      </c>
      <c r="D1336" s="0" t="str">
        <f aca="false">CONCATENATE(LEFT(A1336,2), MID(A1336,5,2))</f>
        <v>0184</v>
      </c>
    </row>
    <row r="1337" customFormat="false" ht="15.8" hidden="false" customHeight="false" outlineLevel="0" collapsed="false">
      <c r="A1337" s="39" t="s">
        <v>1963</v>
      </c>
      <c r="B1337" s="39" t="s">
        <v>3498</v>
      </c>
      <c r="C1337" s="0" t="n">
        <v>16018.8742470112</v>
      </c>
      <c r="D1337" s="0" t="str">
        <f aca="false">CONCATENATE(LEFT(A1337,2), MID(A1337,5,2))</f>
        <v>0607</v>
      </c>
    </row>
    <row r="1338" customFormat="false" ht="15.8" hidden="false" customHeight="false" outlineLevel="0" collapsed="false">
      <c r="A1338" s="39" t="s">
        <v>2000</v>
      </c>
      <c r="B1338" s="39" t="s">
        <v>3499</v>
      </c>
      <c r="C1338" s="0" t="n">
        <v>18866.3127992725</v>
      </c>
      <c r="D1338" s="0" t="str">
        <f aca="false">CONCATENATE(LEFT(A1338,2), MID(A1338,5,2))</f>
        <v>0315</v>
      </c>
    </row>
    <row r="1339" customFormat="false" ht="15.8" hidden="false" customHeight="false" outlineLevel="0" collapsed="false">
      <c r="A1339" s="39" t="s">
        <v>2040</v>
      </c>
      <c r="B1339" s="39" t="s">
        <v>3500</v>
      </c>
      <c r="C1339" s="0" t="n">
        <v>26185.4479265734</v>
      </c>
      <c r="D1339" s="0" t="str">
        <f aca="false">CONCATENATE(LEFT(A1339,2), MID(A1339,5,2))</f>
        <v>0223</v>
      </c>
    </row>
    <row r="1340" customFormat="false" ht="15.8" hidden="false" customHeight="false" outlineLevel="0" collapsed="false">
      <c r="A1340" s="39" t="s">
        <v>2112</v>
      </c>
      <c r="B1340" s="39" t="s">
        <v>3501</v>
      </c>
      <c r="C1340" s="0" t="n">
        <v>8129.34</v>
      </c>
      <c r="D1340" s="0" t="str">
        <f aca="false">CONCATENATE(LEFT(A1340,2), MID(A1340,5,2))</f>
        <v>0237</v>
      </c>
    </row>
    <row r="1341" customFormat="false" ht="15.8" hidden="false" customHeight="false" outlineLevel="0" collapsed="false">
      <c r="A1341" s="39" t="s">
        <v>2510</v>
      </c>
      <c r="B1341" s="39" t="s">
        <v>3502</v>
      </c>
      <c r="C1341" s="0" t="n">
        <v>470.18744175709</v>
      </c>
      <c r="D1341" s="0" t="str">
        <f aca="false">CONCATENATE(LEFT(A1341,2), MID(A1341,5,2))</f>
        <v>0142</v>
      </c>
    </row>
    <row r="1342" customFormat="false" ht="15.8" hidden="false" customHeight="false" outlineLevel="0" collapsed="false">
      <c r="A1342" s="39" t="s">
        <v>2168</v>
      </c>
      <c r="B1342" s="39" t="s">
        <v>3503</v>
      </c>
      <c r="C1342" s="0" t="n">
        <v>970.478998051277</v>
      </c>
      <c r="D1342" s="0" t="str">
        <f aca="false">CONCATENATE(LEFT(A1342,2), MID(A1342,5,2))</f>
        <v>0144</v>
      </c>
    </row>
    <row r="1343" customFormat="false" ht="15.8" hidden="false" customHeight="false" outlineLevel="0" collapsed="false">
      <c r="A1343" s="39" t="s">
        <v>2174</v>
      </c>
      <c r="B1343" s="39" t="s">
        <v>3504</v>
      </c>
      <c r="C1343" s="0" t="n">
        <v>1894.63118289815</v>
      </c>
      <c r="D1343" s="0" t="str">
        <f aca="false">CONCATENATE(LEFT(A1343,2), MID(A1343,5,2))</f>
        <v>0144</v>
      </c>
    </row>
    <row r="1344" customFormat="false" ht="15.8" hidden="false" customHeight="false" outlineLevel="0" collapsed="false">
      <c r="A1344" s="39" t="s">
        <v>2516</v>
      </c>
      <c r="B1344" s="39" t="s">
        <v>3505</v>
      </c>
      <c r="C1344" s="0" t="n">
        <v>262.673770347208</v>
      </c>
      <c r="D1344" s="0" t="str">
        <f aca="false">CONCATENATE(LEFT(A1344,2), MID(A1344,5,2))</f>
        <v>0144</v>
      </c>
    </row>
    <row r="1345" customFormat="false" ht="15.8" hidden="false" customHeight="false" outlineLevel="0" collapsed="false">
      <c r="A1345" s="39" t="s">
        <v>2174</v>
      </c>
      <c r="B1345" s="39" t="s">
        <v>3506</v>
      </c>
      <c r="C1345" s="0" t="n">
        <v>6563.74819747992</v>
      </c>
      <c r="D1345" s="0" t="str">
        <f aca="false">CONCATENATE(LEFT(A1345,2), MID(A1345,5,2))</f>
        <v>0144</v>
      </c>
    </row>
    <row r="1346" customFormat="false" ht="15.8" hidden="false" customHeight="false" outlineLevel="0" collapsed="false">
      <c r="A1346" s="39" t="s">
        <v>2234</v>
      </c>
      <c r="B1346" s="39" t="s">
        <v>3507</v>
      </c>
      <c r="C1346" s="0" t="n">
        <v>1832.74999999999</v>
      </c>
      <c r="D1346" s="0" t="str">
        <f aca="false">CONCATENATE(LEFT(A1346,2), MID(A1346,5,2))</f>
        <v>0551</v>
      </c>
    </row>
    <row r="1347" customFormat="false" ht="15.8" hidden="false" customHeight="false" outlineLevel="0" collapsed="false">
      <c r="A1347" s="39" t="s">
        <v>2256</v>
      </c>
      <c r="B1347" s="39" t="s">
        <v>3508</v>
      </c>
      <c r="C1347" s="0" t="n">
        <v>70490.1804670229</v>
      </c>
      <c r="D1347" s="0" t="str">
        <f aca="false">CONCATENATE(LEFT(A1347,2), MID(A1347,5,2))</f>
        <v>0450</v>
      </c>
    </row>
    <row r="1348" customFormat="false" ht="15.8" hidden="false" customHeight="false" outlineLevel="0" collapsed="false">
      <c r="A1348" s="39" t="s">
        <v>2870</v>
      </c>
      <c r="B1348" s="39" t="s">
        <v>3509</v>
      </c>
      <c r="C1348" s="0" t="n">
        <v>1316</v>
      </c>
      <c r="D1348" s="0" t="str">
        <f aca="false">CONCATENATE(LEFT(A1348,2), MID(A1348,5,2))</f>
        <v>0552</v>
      </c>
    </row>
    <row r="1349" customFormat="false" ht="15.8" hidden="false" customHeight="false" outlineLevel="0" collapsed="false">
      <c r="A1349" s="39" t="s">
        <v>2870</v>
      </c>
      <c r="B1349" s="39" t="s">
        <v>3510</v>
      </c>
      <c r="C1349" s="0" t="n">
        <v>2741.25</v>
      </c>
      <c r="D1349" s="0" t="str">
        <f aca="false">CONCATENATE(LEFT(A1349,2), MID(A1349,5,2))</f>
        <v>0552</v>
      </c>
    </row>
    <row r="1350" customFormat="false" ht="15.8" hidden="false" customHeight="false" outlineLevel="0" collapsed="false">
      <c r="A1350" s="39" t="s">
        <v>3511</v>
      </c>
      <c r="B1350" s="39" t="s">
        <v>3512</v>
      </c>
      <c r="C1350" s="0" t="n">
        <v>165</v>
      </c>
      <c r="D1350" s="0" t="str">
        <f aca="false">CONCATENATE(LEFT(A1350,2), MID(A1350,5,2))</f>
        <v>0279</v>
      </c>
    </row>
    <row r="1351" customFormat="false" ht="15.8" hidden="false" customHeight="false" outlineLevel="0" collapsed="false">
      <c r="A1351" s="39" t="s">
        <v>2433</v>
      </c>
      <c r="B1351" s="39" t="s">
        <v>3513</v>
      </c>
      <c r="C1351" s="0" t="n">
        <v>1309</v>
      </c>
      <c r="D1351" s="0" t="str">
        <f aca="false">CONCATENATE(LEFT(A1351,2), MID(A1351,5,2))</f>
        <v>0614</v>
      </c>
    </row>
    <row r="1352" customFormat="false" ht="15.8" hidden="false" customHeight="false" outlineLevel="0" collapsed="false">
      <c r="A1352" s="39" t="s">
        <v>2433</v>
      </c>
      <c r="B1352" s="39" t="s">
        <v>3514</v>
      </c>
      <c r="C1352" s="0" t="n">
        <v>1101</v>
      </c>
      <c r="D1352" s="0" t="str">
        <f aca="false">CONCATENATE(LEFT(A1352,2), MID(A1352,5,2))</f>
        <v>0614</v>
      </c>
    </row>
    <row r="1353" customFormat="false" ht="15.8" hidden="false" customHeight="false" outlineLevel="0" collapsed="false">
      <c r="A1353" s="39" t="s">
        <v>3515</v>
      </c>
      <c r="B1353" s="39" t="s">
        <v>3516</v>
      </c>
      <c r="C1353" s="0" t="n">
        <v>218.883467187</v>
      </c>
      <c r="D1353" s="0" t="str">
        <f aca="false">CONCATENATE(LEFT(A1353,2), MID(A1353,5,2))</f>
        <v>0326</v>
      </c>
    </row>
    <row r="1354" customFormat="false" ht="15.8" hidden="false" customHeight="false" outlineLevel="0" collapsed="false">
      <c r="A1354" s="39" t="s">
        <v>2073</v>
      </c>
      <c r="B1354" s="39" t="s">
        <v>3517</v>
      </c>
      <c r="C1354" s="0" t="n">
        <v>2175</v>
      </c>
      <c r="D1354" s="0" t="str">
        <f aca="false">CONCATENATE(LEFT(A1354,2), MID(A1354,5,2))</f>
        <v>0229</v>
      </c>
    </row>
    <row r="1355" customFormat="false" ht="15.8" hidden="false" customHeight="false" outlineLevel="0" collapsed="false">
      <c r="A1355" s="39" t="s">
        <v>2442</v>
      </c>
      <c r="B1355" s="39" t="s">
        <v>3518</v>
      </c>
      <c r="C1355" s="0" t="n">
        <v>3478.125</v>
      </c>
      <c r="D1355" s="0" t="str">
        <f aca="false">CONCATENATE(LEFT(A1355,2), MID(A1355,5,2))</f>
        <v>0231</v>
      </c>
    </row>
    <row r="1356" customFormat="false" ht="15.8" hidden="false" customHeight="false" outlineLevel="0" collapsed="false">
      <c r="A1356" s="39" t="s">
        <v>3519</v>
      </c>
      <c r="B1356" s="39" t="s">
        <v>3520</v>
      </c>
      <c r="C1356" s="0" t="n">
        <v>500</v>
      </c>
      <c r="D1356" s="0" t="str">
        <f aca="false">CONCATENATE(LEFT(A1356,2), MID(A1356,5,2))</f>
        <v>0635</v>
      </c>
    </row>
    <row r="1357" customFormat="false" ht="15.8" hidden="false" customHeight="false" outlineLevel="0" collapsed="false">
      <c r="A1357" s="39" t="s">
        <v>2183</v>
      </c>
      <c r="B1357" s="39" t="s">
        <v>3521</v>
      </c>
      <c r="C1357" s="0" t="n">
        <v>1572.38056887964</v>
      </c>
      <c r="D1357" s="0" t="str">
        <f aca="false">CONCATENATE(LEFT(A1357,2), MID(A1357,5,2))</f>
        <v>0145</v>
      </c>
    </row>
    <row r="1358" customFormat="false" ht="15.8" hidden="false" customHeight="false" outlineLevel="0" collapsed="false">
      <c r="A1358" s="39" t="s">
        <v>2518</v>
      </c>
      <c r="B1358" s="39" t="s">
        <v>3522</v>
      </c>
      <c r="C1358" s="0" t="n">
        <v>225862.741827113</v>
      </c>
      <c r="D1358" s="0" t="str">
        <f aca="false">CONCATENATE(LEFT(A1358,2), MID(A1358,5,2))</f>
        <v>0449</v>
      </c>
    </row>
    <row r="1359" customFormat="false" ht="15.8" hidden="false" customHeight="false" outlineLevel="0" collapsed="false">
      <c r="A1359" s="39" t="s">
        <v>2518</v>
      </c>
      <c r="B1359" s="39" t="s">
        <v>3523</v>
      </c>
      <c r="C1359" s="0" t="n">
        <v>21568.0714705005</v>
      </c>
      <c r="D1359" s="0" t="str">
        <f aca="false">CONCATENATE(LEFT(A1359,2), MID(A1359,5,2))</f>
        <v>0449</v>
      </c>
    </row>
    <row r="1360" customFormat="false" ht="15.8" hidden="false" customHeight="false" outlineLevel="0" collapsed="false">
      <c r="A1360" s="39" t="s">
        <v>2411</v>
      </c>
      <c r="B1360" s="39" t="s">
        <v>3524</v>
      </c>
      <c r="C1360" s="0" t="n">
        <v>13006.7442953087</v>
      </c>
      <c r="D1360" s="0" t="str">
        <f aca="false">CONCATENATE(LEFT(A1360,2), MID(A1360,5,2))</f>
        <v>0589</v>
      </c>
    </row>
    <row r="1361" customFormat="false" ht="15.8" hidden="false" customHeight="false" outlineLevel="0" collapsed="false">
      <c r="A1361" s="39" t="s">
        <v>2411</v>
      </c>
      <c r="B1361" s="39" t="s">
        <v>3525</v>
      </c>
      <c r="C1361" s="0" t="n">
        <v>14947.8620468346</v>
      </c>
      <c r="D1361" s="0" t="str">
        <f aca="false">CONCATENATE(LEFT(A1361,2), MID(A1361,5,2))</f>
        <v>0589</v>
      </c>
    </row>
    <row r="1362" customFormat="false" ht="15.8" hidden="false" customHeight="false" outlineLevel="0" collapsed="false">
      <c r="A1362" s="39" t="s">
        <v>2411</v>
      </c>
      <c r="B1362" s="39" t="s">
        <v>3526</v>
      </c>
      <c r="C1362" s="0" t="n">
        <v>7456.51586241389</v>
      </c>
      <c r="D1362" s="0" t="str">
        <f aca="false">CONCATENATE(LEFT(A1362,2), MID(A1362,5,2))</f>
        <v>0589</v>
      </c>
    </row>
    <row r="1363" customFormat="false" ht="15.8" hidden="false" customHeight="false" outlineLevel="0" collapsed="false">
      <c r="A1363" s="39" t="s">
        <v>3527</v>
      </c>
      <c r="B1363" s="39" t="s">
        <v>3528</v>
      </c>
      <c r="C1363" s="0" t="n">
        <v>5145</v>
      </c>
      <c r="D1363" s="0" t="str">
        <f aca="false">CONCATENATE(LEFT(A1363,2), MID(A1363,5,2))</f>
        <v>0607</v>
      </c>
    </row>
    <row r="1364" customFormat="false" ht="15.8" hidden="false" customHeight="false" outlineLevel="0" collapsed="false">
      <c r="A1364" s="39" t="s">
        <v>2159</v>
      </c>
      <c r="B1364" s="39" t="s">
        <v>3529</v>
      </c>
      <c r="C1364" s="0" t="n">
        <v>1558.22530363307</v>
      </c>
      <c r="D1364" s="0" t="str">
        <f aca="false">CONCATENATE(LEFT(A1364,2), MID(A1364,5,2))</f>
        <v>0144</v>
      </c>
    </row>
    <row r="1365" customFormat="false" ht="15.8" hidden="false" customHeight="false" outlineLevel="0" collapsed="false">
      <c r="A1365" s="39" t="s">
        <v>2217</v>
      </c>
      <c r="B1365" s="39" t="s">
        <v>3530</v>
      </c>
      <c r="C1365" s="0" t="n">
        <v>2504.38121887599</v>
      </c>
      <c r="D1365" s="0" t="str">
        <f aca="false">CONCATENATE(LEFT(A1365,2), MID(A1365,5,2))</f>
        <v>0447</v>
      </c>
    </row>
    <row r="1366" customFormat="false" ht="15.8" hidden="false" customHeight="false" outlineLevel="0" collapsed="false">
      <c r="A1366" s="39" t="s">
        <v>2520</v>
      </c>
      <c r="B1366" s="39" t="s">
        <v>3531</v>
      </c>
      <c r="C1366" s="0" t="n">
        <v>2610.32647583657</v>
      </c>
      <c r="D1366" s="0" t="str">
        <f aca="false">CONCATENATE(LEFT(A1366,2), MID(A1366,5,2))</f>
        <v>0447</v>
      </c>
    </row>
    <row r="1367" customFormat="false" ht="15.8" hidden="false" customHeight="false" outlineLevel="0" collapsed="false">
      <c r="A1367" s="39" t="s">
        <v>2870</v>
      </c>
      <c r="B1367" s="39" t="s">
        <v>3532</v>
      </c>
      <c r="C1367" s="0" t="n">
        <v>2223.16666666666</v>
      </c>
      <c r="D1367" s="0" t="str">
        <f aca="false">CONCATENATE(LEFT(A1367,2), MID(A1367,5,2))</f>
        <v>0552</v>
      </c>
    </row>
    <row r="1368" customFormat="false" ht="15.8" hidden="false" customHeight="false" outlineLevel="0" collapsed="false">
      <c r="A1368" s="39" t="s">
        <v>2222</v>
      </c>
      <c r="B1368" s="39" t="s">
        <v>3533</v>
      </c>
      <c r="C1368" s="0" t="n">
        <v>410.625</v>
      </c>
      <c r="D1368" s="0" t="str">
        <f aca="false">CONCATENATE(LEFT(A1368,2), MID(A1368,5,2))</f>
        <v>0253</v>
      </c>
    </row>
    <row r="1369" customFormat="false" ht="15.8" hidden="false" customHeight="false" outlineLevel="0" collapsed="false">
      <c r="A1369" s="39" t="s">
        <v>3534</v>
      </c>
      <c r="B1369" s="39" t="s">
        <v>3535</v>
      </c>
      <c r="C1369" s="0" t="n">
        <v>825</v>
      </c>
      <c r="D1369" s="0" t="str">
        <f aca="false">CONCATENATE(LEFT(A1369,2), MID(A1369,5,2))</f>
        <v>0279</v>
      </c>
    </row>
    <row r="1370" customFormat="false" ht="15.8" hidden="false" customHeight="false" outlineLevel="0" collapsed="false">
      <c r="A1370" s="39" t="s">
        <v>2579</v>
      </c>
      <c r="B1370" s="39" t="s">
        <v>3536</v>
      </c>
      <c r="C1370" s="0" t="n">
        <v>2209.16666666666</v>
      </c>
      <c r="D1370" s="0" t="str">
        <f aca="false">CONCATENATE(LEFT(A1370,2), MID(A1370,5,2))</f>
        <v>0590</v>
      </c>
    </row>
    <row r="1371" customFormat="false" ht="15.8" hidden="false" customHeight="false" outlineLevel="0" collapsed="false">
      <c r="A1371" s="39" t="s">
        <v>2174</v>
      </c>
      <c r="B1371" s="39" t="s">
        <v>3537</v>
      </c>
      <c r="C1371" s="0" t="n">
        <v>582.88003437042</v>
      </c>
      <c r="D1371" s="0" t="str">
        <f aca="false">CONCATENATE(LEFT(A1371,2), MID(A1371,5,2))</f>
        <v>0144</v>
      </c>
    </row>
    <row r="1372" customFormat="false" ht="15.8" hidden="false" customHeight="false" outlineLevel="0" collapsed="false">
      <c r="A1372" s="39" t="s">
        <v>2516</v>
      </c>
      <c r="B1372" s="39" t="s">
        <v>3538</v>
      </c>
      <c r="C1372" s="0" t="n">
        <v>577.877065484993</v>
      </c>
      <c r="D1372" s="0" t="str">
        <f aca="false">CONCATENATE(LEFT(A1372,2), MID(A1372,5,2))</f>
        <v>0144</v>
      </c>
    </row>
    <row r="1373" customFormat="false" ht="15.8" hidden="false" customHeight="false" outlineLevel="0" collapsed="false">
      <c r="A1373" s="39" t="s">
        <v>2263</v>
      </c>
      <c r="B1373" s="39" t="s">
        <v>3539</v>
      </c>
      <c r="C1373" s="0" t="n">
        <v>17259.8256584354</v>
      </c>
      <c r="D1373" s="0" t="str">
        <f aca="false">CONCATENATE(LEFT(A1373,2), MID(A1373,5,2))</f>
        <v>0449</v>
      </c>
    </row>
    <row r="1374" customFormat="false" ht="15.8" hidden="false" customHeight="false" outlineLevel="0" collapsed="false">
      <c r="A1374" s="39" t="s">
        <v>3540</v>
      </c>
      <c r="B1374" s="39" t="s">
        <v>3541</v>
      </c>
      <c r="C1374" s="0" t="n">
        <v>636474.842064174</v>
      </c>
      <c r="D1374" s="0" t="str">
        <f aca="false">CONCATENATE(LEFT(A1374,2), MID(A1374,5,2))</f>
        <v>0860</v>
      </c>
    </row>
    <row r="1375" customFormat="false" ht="15.8" hidden="false" customHeight="false" outlineLevel="0" collapsed="false">
      <c r="A1375" s="39" t="s">
        <v>2592</v>
      </c>
      <c r="B1375" s="39" t="s">
        <v>3542</v>
      </c>
      <c r="C1375" s="0" t="n">
        <v>21479.06259956</v>
      </c>
      <c r="D1375" s="0" t="str">
        <f aca="false">CONCATENATE(LEFT(A1375,2), MID(A1375,5,2))</f>
        <v>0860</v>
      </c>
    </row>
    <row r="1376" customFormat="false" ht="15.8" hidden="false" customHeight="false" outlineLevel="0" collapsed="false">
      <c r="A1376" s="39" t="s">
        <v>2594</v>
      </c>
      <c r="B1376" s="39" t="s">
        <v>3543</v>
      </c>
      <c r="C1376" s="0" t="n">
        <v>1346813.02222489</v>
      </c>
      <c r="D1376" s="0" t="str">
        <f aca="false">CONCATENATE(LEFT(A1376,2), MID(A1376,5,2))</f>
        <v>0860</v>
      </c>
    </row>
    <row r="1377" customFormat="false" ht="15.8" hidden="false" customHeight="false" outlineLevel="0" collapsed="false">
      <c r="A1377" s="39" t="s">
        <v>2602</v>
      </c>
      <c r="B1377" s="39" t="s">
        <v>3544</v>
      </c>
      <c r="C1377" s="0" t="n">
        <v>323.315099063755</v>
      </c>
      <c r="D1377" s="0" t="str">
        <f aca="false">CONCATENATE(LEFT(A1377,2), MID(A1377,5,2))</f>
        <v>0860</v>
      </c>
    </row>
    <row r="1378" customFormat="false" ht="15.8" hidden="false" customHeight="false" outlineLevel="0" collapsed="false">
      <c r="A1378" s="39" t="s">
        <v>2590</v>
      </c>
      <c r="B1378" s="39" t="s">
        <v>3545</v>
      </c>
      <c r="C1378" s="0" t="n">
        <v>5251.94368234982</v>
      </c>
      <c r="D1378" s="0" t="str">
        <f aca="false">CONCATENATE(LEFT(A1378,2), MID(A1378,5,2))</f>
        <v>0860</v>
      </c>
    </row>
    <row r="1379" customFormat="false" ht="15.8" hidden="false" customHeight="false" outlineLevel="0" collapsed="false">
      <c r="A1379" s="39" t="s">
        <v>2590</v>
      </c>
      <c r="B1379" s="39" t="s">
        <v>3546</v>
      </c>
      <c r="C1379" s="0" t="n">
        <v>31576.6536902391</v>
      </c>
      <c r="D1379" s="0" t="str">
        <f aca="false">CONCATENATE(LEFT(A1379,2), MID(A1379,5,2))</f>
        <v>0860</v>
      </c>
    </row>
    <row r="1380" customFormat="false" ht="15.8" hidden="false" customHeight="false" outlineLevel="0" collapsed="false">
      <c r="A1380" s="39" t="s">
        <v>2590</v>
      </c>
      <c r="B1380" s="39" t="s">
        <v>3547</v>
      </c>
      <c r="C1380" s="0" t="n">
        <v>84931.9891424718</v>
      </c>
      <c r="D1380" s="0" t="str">
        <f aca="false">CONCATENATE(LEFT(A1380,2), MID(A1380,5,2))</f>
        <v>0860</v>
      </c>
    </row>
    <row r="1381" customFormat="false" ht="15.8" hidden="false" customHeight="false" outlineLevel="0" collapsed="false">
      <c r="A1381" s="39" t="s">
        <v>2616</v>
      </c>
      <c r="B1381" s="39" t="s">
        <v>3548</v>
      </c>
      <c r="C1381" s="0" t="n">
        <v>12895.01396067</v>
      </c>
      <c r="D1381" s="0" t="str">
        <f aca="false">CONCATENATE(LEFT(A1381,2), MID(A1381,5,2))</f>
        <v>0860</v>
      </c>
    </row>
    <row r="1382" customFormat="false" ht="15.8" hidden="false" customHeight="false" outlineLevel="0" collapsed="false">
      <c r="A1382" s="39" t="s">
        <v>2594</v>
      </c>
      <c r="B1382" s="39" t="s">
        <v>3549</v>
      </c>
      <c r="C1382" s="0" t="n">
        <v>35537.733740347</v>
      </c>
      <c r="D1382" s="0" t="str">
        <f aca="false">CONCATENATE(LEFT(A1382,2), MID(A1382,5,2))</f>
        <v>0860</v>
      </c>
    </row>
    <row r="1383" customFormat="false" ht="15.8" hidden="false" customHeight="false" outlineLevel="0" collapsed="false">
      <c r="A1383" s="39" t="s">
        <v>2588</v>
      </c>
      <c r="B1383" s="39" t="s">
        <v>3550</v>
      </c>
      <c r="C1383" s="0" t="n">
        <v>1058.77397381967</v>
      </c>
      <c r="D1383" s="0" t="str">
        <f aca="false">CONCATENATE(LEFT(A1383,2), MID(A1383,5,2))</f>
        <v>0860</v>
      </c>
    </row>
    <row r="1384" customFormat="false" ht="15.8" hidden="false" customHeight="false" outlineLevel="0" collapsed="false">
      <c r="A1384" s="39" t="s">
        <v>2594</v>
      </c>
      <c r="B1384" s="39" t="s">
        <v>3551</v>
      </c>
      <c r="C1384" s="0" t="n">
        <v>13357.6828247604</v>
      </c>
      <c r="D1384" s="0" t="str">
        <f aca="false">CONCATENATE(LEFT(A1384,2), MID(A1384,5,2))</f>
        <v>0860</v>
      </c>
    </row>
    <row r="1385" customFormat="false" ht="15.8" hidden="false" customHeight="false" outlineLevel="0" collapsed="false">
      <c r="A1385" s="39" t="s">
        <v>2596</v>
      </c>
      <c r="B1385" s="39" t="s">
        <v>3552</v>
      </c>
      <c r="C1385" s="0" t="n">
        <v>6235.71975803239</v>
      </c>
      <c r="D1385" s="0" t="str">
        <f aca="false">CONCATENATE(LEFT(A1385,2), MID(A1385,5,2))</f>
        <v>0860</v>
      </c>
    </row>
    <row r="1386" customFormat="false" ht="15.8" hidden="false" customHeight="false" outlineLevel="0" collapsed="false">
      <c r="A1386" s="39" t="s">
        <v>2605</v>
      </c>
      <c r="B1386" s="39" t="s">
        <v>3553</v>
      </c>
      <c r="C1386" s="0" t="n">
        <v>12995.8500943126</v>
      </c>
      <c r="D1386" s="0" t="str">
        <f aca="false">CONCATENATE(LEFT(A1386,2), MID(A1386,5,2))</f>
        <v>0860</v>
      </c>
    </row>
    <row r="1387" customFormat="false" ht="15.8" hidden="false" customHeight="false" outlineLevel="0" collapsed="false">
      <c r="A1387" s="39" t="s">
        <v>2598</v>
      </c>
      <c r="B1387" s="39" t="s">
        <v>3554</v>
      </c>
      <c r="C1387" s="0" t="n">
        <v>452.617759716497</v>
      </c>
      <c r="D1387" s="0" t="str">
        <f aca="false">CONCATENATE(LEFT(A1387,2), MID(A1387,5,2))</f>
        <v>0860</v>
      </c>
    </row>
    <row r="1388" customFormat="false" ht="15.8" hidden="false" customHeight="false" outlineLevel="0" collapsed="false">
      <c r="A1388" s="39" t="s">
        <v>3555</v>
      </c>
      <c r="B1388" s="39" t="s">
        <v>3556</v>
      </c>
      <c r="C1388" s="0" t="n">
        <v>945.640528176855</v>
      </c>
      <c r="D1388" s="0" t="str">
        <f aca="false">CONCATENATE(LEFT(A1388,2), MID(A1388,5,2))</f>
        <v>0860</v>
      </c>
    </row>
    <row r="1389" customFormat="false" ht="15.8" hidden="false" customHeight="false" outlineLevel="0" collapsed="false">
      <c r="A1389" s="39" t="s">
        <v>2351</v>
      </c>
      <c r="B1389" s="39" t="s">
        <v>3557</v>
      </c>
      <c r="C1389" s="0" t="n">
        <v>956.25</v>
      </c>
      <c r="D1389" s="0" t="str">
        <f aca="false">CONCATENATE(LEFT(A1389,2), MID(A1389,5,2))</f>
        <v>0279</v>
      </c>
    </row>
    <row r="1390" customFormat="false" ht="15.8" hidden="false" customHeight="false" outlineLevel="0" collapsed="false">
      <c r="A1390" s="39" t="s">
        <v>2978</v>
      </c>
      <c r="B1390" s="39" t="s">
        <v>3558</v>
      </c>
      <c r="C1390" s="0" t="n">
        <v>2538.32096541869</v>
      </c>
      <c r="D1390" s="0" t="str">
        <f aca="false">CONCATENATE(LEFT(A1390,2), MID(A1390,5,2))</f>
        <v>0860</v>
      </c>
    </row>
    <row r="1391" customFormat="false" ht="15.8" hidden="false" customHeight="false" outlineLevel="0" collapsed="false">
      <c r="A1391" s="39" t="s">
        <v>2411</v>
      </c>
      <c r="B1391" s="39" t="s">
        <v>3559</v>
      </c>
      <c r="C1391" s="0" t="n">
        <v>3213.05313630672</v>
      </c>
      <c r="D1391" s="0" t="str">
        <f aca="false">CONCATENATE(LEFT(A1391,2), MID(A1391,5,2))</f>
        <v>0589</v>
      </c>
    </row>
    <row r="1392" customFormat="false" ht="15.8" hidden="false" customHeight="false" outlineLevel="0" collapsed="false">
      <c r="A1392" s="39" t="s">
        <v>2636</v>
      </c>
      <c r="B1392" s="39" t="s">
        <v>3560</v>
      </c>
      <c r="C1392" s="0" t="n">
        <v>12806.16575</v>
      </c>
      <c r="D1392" s="0" t="str">
        <f aca="false">CONCATENATE(LEFT(A1392,2), MID(A1392,5,2))</f>
        <v>0791</v>
      </c>
    </row>
    <row r="1393" customFormat="false" ht="15.8" hidden="false" customHeight="false" outlineLevel="0" collapsed="false">
      <c r="A1393" s="39" t="s">
        <v>2620</v>
      </c>
      <c r="B1393" s="39" t="s">
        <v>3561</v>
      </c>
      <c r="C1393" s="0" t="n">
        <v>696661.28</v>
      </c>
      <c r="D1393" s="0" t="str">
        <f aca="false">CONCATENATE(LEFT(A1393,2), MID(A1393,5,2))</f>
        <v>0795</v>
      </c>
    </row>
    <row r="1394" customFormat="false" ht="15.8" hidden="false" customHeight="false" outlineLevel="0" collapsed="false">
      <c r="A1394" s="39" t="s">
        <v>2620</v>
      </c>
      <c r="B1394" s="39" t="s">
        <v>3562</v>
      </c>
      <c r="C1394" s="0" t="n">
        <v>320054.689</v>
      </c>
      <c r="D1394" s="0" t="str">
        <f aca="false">CONCATENATE(LEFT(A1394,2), MID(A1394,5,2))</f>
        <v>0795</v>
      </c>
    </row>
    <row r="1395" customFormat="false" ht="15.8" hidden="false" customHeight="false" outlineLevel="0" collapsed="false">
      <c r="A1395" s="39" t="s">
        <v>2620</v>
      </c>
      <c r="B1395" s="39" t="s">
        <v>3563</v>
      </c>
      <c r="C1395" s="0" t="n">
        <v>318279.22</v>
      </c>
      <c r="D1395" s="0" t="str">
        <f aca="false">CONCATENATE(LEFT(A1395,2), MID(A1395,5,2))</f>
        <v>0795</v>
      </c>
    </row>
    <row r="1396" customFormat="false" ht="15.8" hidden="false" customHeight="false" outlineLevel="0" collapsed="false">
      <c r="A1396" s="39" t="s">
        <v>2620</v>
      </c>
      <c r="B1396" s="39" t="s">
        <v>3564</v>
      </c>
      <c r="C1396" s="0" t="n">
        <v>83874.176</v>
      </c>
      <c r="D1396" s="0" t="str">
        <f aca="false">CONCATENATE(LEFT(A1396,2), MID(A1396,5,2))</f>
        <v>0795</v>
      </c>
    </row>
    <row r="1397" customFormat="false" ht="15.8" hidden="false" customHeight="false" outlineLevel="0" collapsed="false">
      <c r="A1397" s="39" t="s">
        <v>2620</v>
      </c>
      <c r="B1397" s="39" t="s">
        <v>3565</v>
      </c>
      <c r="C1397" s="0" t="n">
        <v>213800.03</v>
      </c>
      <c r="D1397" s="0" t="str">
        <f aca="false">CONCATENATE(LEFT(A1397,2), MID(A1397,5,2))</f>
        <v>0795</v>
      </c>
    </row>
    <row r="1398" customFormat="false" ht="15.8" hidden="false" customHeight="false" outlineLevel="0" collapsed="false">
      <c r="A1398" s="39" t="s">
        <v>2670</v>
      </c>
      <c r="B1398" s="39" t="s">
        <v>3566</v>
      </c>
      <c r="C1398" s="0" t="n">
        <v>2610.2</v>
      </c>
      <c r="D1398" s="0" t="str">
        <f aca="false">CONCATENATE(LEFT(A1398,2), MID(A1398,5,2))</f>
        <v>0795</v>
      </c>
    </row>
    <row r="1399" customFormat="false" ht="15.8" hidden="false" customHeight="false" outlineLevel="0" collapsed="false">
      <c r="A1399" s="39" t="s">
        <v>2620</v>
      </c>
      <c r="B1399" s="39" t="s">
        <v>3567</v>
      </c>
      <c r="C1399" s="0" t="n">
        <v>217568.6</v>
      </c>
      <c r="D1399" s="0" t="str">
        <f aca="false">CONCATENATE(LEFT(A1399,2), MID(A1399,5,2))</f>
        <v>0795</v>
      </c>
    </row>
    <row r="1400" customFormat="false" ht="15.8" hidden="false" customHeight="false" outlineLevel="0" collapsed="false">
      <c r="A1400" s="39" t="s">
        <v>2642</v>
      </c>
      <c r="B1400" s="39" t="s">
        <v>3568</v>
      </c>
      <c r="C1400" s="0" t="n">
        <v>166945.424515182</v>
      </c>
      <c r="D1400" s="0" t="str">
        <f aca="false">CONCATENATE(LEFT(A1400,2), MID(A1400,5,2))</f>
        <v>0795</v>
      </c>
    </row>
    <row r="1401" customFormat="false" ht="15.8" hidden="false" customHeight="false" outlineLevel="0" collapsed="false">
      <c r="A1401" s="39" t="s">
        <v>2681</v>
      </c>
      <c r="B1401" s="39" t="s">
        <v>3569</v>
      </c>
      <c r="C1401" s="0" t="n">
        <v>6157.5</v>
      </c>
      <c r="D1401" s="0" t="str">
        <f aca="false">CONCATENATE(LEFT(A1401,2), MID(A1401,5,2))</f>
        <v>0716</v>
      </c>
    </row>
    <row r="1402" customFormat="false" ht="15.8" hidden="false" customHeight="false" outlineLevel="0" collapsed="false">
      <c r="A1402" s="39" t="s">
        <v>2681</v>
      </c>
      <c r="B1402" s="39" t="s">
        <v>3570</v>
      </c>
      <c r="C1402" s="0" t="n">
        <v>1485.125</v>
      </c>
      <c r="D1402" s="0" t="str">
        <f aca="false">CONCATENATE(LEFT(A1402,2), MID(A1402,5,2))</f>
        <v>0716</v>
      </c>
    </row>
    <row r="1403" customFormat="false" ht="15.8" hidden="false" customHeight="false" outlineLevel="0" collapsed="false">
      <c r="A1403" s="39" t="s">
        <v>2622</v>
      </c>
      <c r="B1403" s="39" t="s">
        <v>3571</v>
      </c>
      <c r="C1403" s="0" t="n">
        <v>9682.345</v>
      </c>
      <c r="D1403" s="0" t="str">
        <f aca="false">CONCATENATE(LEFT(A1403,2), MID(A1403,5,2))</f>
        <v>0716</v>
      </c>
    </row>
    <row r="1404" customFormat="false" ht="15.8" hidden="false" customHeight="false" outlineLevel="0" collapsed="false">
      <c r="A1404" s="39" t="s">
        <v>2626</v>
      </c>
      <c r="B1404" s="39" t="s">
        <v>3572</v>
      </c>
      <c r="C1404" s="0" t="n">
        <v>8643.855</v>
      </c>
      <c r="D1404" s="0" t="str">
        <f aca="false">CONCATENATE(LEFT(A1404,2), MID(A1404,5,2))</f>
        <v>0781</v>
      </c>
    </row>
    <row r="1405" customFormat="false" ht="15.8" hidden="false" customHeight="false" outlineLevel="0" collapsed="false">
      <c r="A1405" s="39" t="s">
        <v>2647</v>
      </c>
      <c r="B1405" s="39" t="s">
        <v>3573</v>
      </c>
      <c r="C1405" s="0" t="n">
        <v>2922.44725</v>
      </c>
      <c r="D1405" s="0" t="str">
        <f aca="false">CONCATENATE(LEFT(A1405,2), MID(A1405,5,2))</f>
        <v>0782</v>
      </c>
    </row>
    <row r="1406" customFormat="false" ht="15.8" hidden="false" customHeight="false" outlineLevel="0" collapsed="false">
      <c r="A1406" s="39" t="s">
        <v>2647</v>
      </c>
      <c r="B1406" s="39" t="s">
        <v>3574</v>
      </c>
      <c r="C1406" s="0" t="n">
        <v>130454.38125</v>
      </c>
      <c r="D1406" s="0" t="str">
        <f aca="false">CONCATENATE(LEFT(A1406,2), MID(A1406,5,2))</f>
        <v>0782</v>
      </c>
    </row>
    <row r="1407" customFormat="false" ht="15.8" hidden="false" customHeight="false" outlineLevel="0" collapsed="false">
      <c r="A1407" s="39" t="s">
        <v>2665</v>
      </c>
      <c r="B1407" s="39" t="s">
        <v>3575</v>
      </c>
      <c r="C1407" s="0" t="n">
        <v>37345.235821754</v>
      </c>
      <c r="D1407" s="0" t="str">
        <f aca="false">CONCATENATE(LEFT(A1407,2), MID(A1407,5,2))</f>
        <v>0780</v>
      </c>
    </row>
    <row r="1408" customFormat="false" ht="15.8" hidden="false" customHeight="false" outlineLevel="0" collapsed="false">
      <c r="A1408" s="39" t="s">
        <v>2665</v>
      </c>
      <c r="B1408" s="39" t="s">
        <v>3576</v>
      </c>
      <c r="C1408" s="0" t="n">
        <v>125753.533162542</v>
      </c>
      <c r="D1408" s="0" t="str">
        <f aca="false">CONCATENATE(LEFT(A1408,2), MID(A1408,5,2))</f>
        <v>0780</v>
      </c>
    </row>
    <row r="1409" customFormat="false" ht="15.8" hidden="false" customHeight="false" outlineLevel="0" collapsed="false">
      <c r="A1409" s="39" t="s">
        <v>2674</v>
      </c>
      <c r="B1409" s="39" t="s">
        <v>3577</v>
      </c>
      <c r="C1409" s="0" t="n">
        <v>39351.476362502</v>
      </c>
      <c r="D1409" s="0" t="str">
        <f aca="false">CONCATENATE(LEFT(A1409,2), MID(A1409,5,2))</f>
        <v>0780</v>
      </c>
    </row>
    <row r="1410" customFormat="false" ht="15.8" hidden="false" customHeight="false" outlineLevel="0" collapsed="false">
      <c r="A1410" s="39" t="s">
        <v>2626</v>
      </c>
      <c r="B1410" s="39" t="s">
        <v>3578</v>
      </c>
      <c r="C1410" s="0" t="n">
        <v>141634.13415</v>
      </c>
      <c r="D1410" s="0" t="str">
        <f aca="false">CONCATENATE(LEFT(A1410,2), MID(A1410,5,2))</f>
        <v>0781</v>
      </c>
    </row>
    <row r="1411" customFormat="false" ht="15.8" hidden="false" customHeight="false" outlineLevel="0" collapsed="false">
      <c r="A1411" s="39" t="s">
        <v>2626</v>
      </c>
      <c r="B1411" s="39" t="s">
        <v>3579</v>
      </c>
      <c r="C1411" s="0" t="n">
        <v>293773.83525</v>
      </c>
      <c r="D1411" s="0" t="str">
        <f aca="false">CONCATENATE(LEFT(A1411,2), MID(A1411,5,2))</f>
        <v>0781</v>
      </c>
    </row>
    <row r="1412" customFormat="false" ht="15.8" hidden="false" customHeight="false" outlineLevel="0" collapsed="false">
      <c r="A1412" s="39" t="s">
        <v>2626</v>
      </c>
      <c r="B1412" s="39" t="s">
        <v>3580</v>
      </c>
      <c r="C1412" s="0" t="n">
        <v>253538.4385</v>
      </c>
      <c r="D1412" s="0" t="str">
        <f aca="false">CONCATENATE(LEFT(A1412,2), MID(A1412,5,2))</f>
        <v>0781</v>
      </c>
    </row>
    <row r="1413" customFormat="false" ht="15.8" hidden="false" customHeight="false" outlineLevel="0" collapsed="false">
      <c r="A1413" s="39" t="s">
        <v>2786</v>
      </c>
      <c r="B1413" s="39" t="s">
        <v>3581</v>
      </c>
      <c r="C1413" s="0" t="n">
        <v>1745.665</v>
      </c>
      <c r="D1413" s="0" t="str">
        <f aca="false">CONCATENATE(LEFT(A1413,2), MID(A1413,5,2))</f>
        <v>0781</v>
      </c>
    </row>
    <row r="1414" customFormat="false" ht="15.8" hidden="false" customHeight="false" outlineLevel="0" collapsed="false">
      <c r="A1414" s="39" t="s">
        <v>2633</v>
      </c>
      <c r="B1414" s="39" t="s">
        <v>3582</v>
      </c>
      <c r="C1414" s="0" t="n">
        <v>515529.19225</v>
      </c>
      <c r="D1414" s="0" t="str">
        <f aca="false">CONCATENATE(LEFT(A1414,2), MID(A1414,5,2))</f>
        <v>0791</v>
      </c>
    </row>
    <row r="1415" customFormat="false" ht="15.8" hidden="false" customHeight="false" outlineLevel="0" collapsed="false">
      <c r="A1415" s="39" t="s">
        <v>2633</v>
      </c>
      <c r="B1415" s="39" t="s">
        <v>3583</v>
      </c>
      <c r="C1415" s="0" t="n">
        <v>157952.54975</v>
      </c>
      <c r="D1415" s="0" t="str">
        <f aca="false">CONCATENATE(LEFT(A1415,2), MID(A1415,5,2))</f>
        <v>0791</v>
      </c>
    </row>
    <row r="1416" customFormat="false" ht="15.8" hidden="false" customHeight="false" outlineLevel="0" collapsed="false">
      <c r="A1416" s="39" t="s">
        <v>2636</v>
      </c>
      <c r="B1416" s="39" t="s">
        <v>3584</v>
      </c>
      <c r="C1416" s="0" t="n">
        <v>33566.256</v>
      </c>
      <c r="D1416" s="0" t="str">
        <f aca="false">CONCATENATE(LEFT(A1416,2), MID(A1416,5,2))</f>
        <v>0791</v>
      </c>
    </row>
    <row r="1417" customFormat="false" ht="15.8" hidden="false" customHeight="false" outlineLevel="0" collapsed="false">
      <c r="A1417" s="39" t="s">
        <v>2633</v>
      </c>
      <c r="B1417" s="39" t="s">
        <v>3585</v>
      </c>
      <c r="C1417" s="0" t="n">
        <v>16227.714</v>
      </c>
      <c r="D1417" s="0" t="str">
        <f aca="false">CONCATENATE(LEFT(A1417,2), MID(A1417,5,2))</f>
        <v>0791</v>
      </c>
    </row>
    <row r="1418" customFormat="false" ht="15.8" hidden="false" customHeight="false" outlineLevel="0" collapsed="false">
      <c r="A1418" s="39" t="s">
        <v>2633</v>
      </c>
      <c r="B1418" s="39" t="s">
        <v>3586</v>
      </c>
      <c r="C1418" s="0" t="n">
        <v>8241.8054</v>
      </c>
      <c r="D1418" s="0" t="str">
        <f aca="false">CONCATENATE(LEFT(A1418,2), MID(A1418,5,2))</f>
        <v>0791</v>
      </c>
    </row>
    <row r="1419" customFormat="false" ht="15.8" hidden="false" customHeight="false" outlineLevel="0" collapsed="false">
      <c r="A1419" s="39" t="s">
        <v>2636</v>
      </c>
      <c r="B1419" s="39" t="s">
        <v>3587</v>
      </c>
      <c r="C1419" s="0" t="n">
        <v>16272.4655</v>
      </c>
      <c r="D1419" s="0" t="str">
        <f aca="false">CONCATENATE(LEFT(A1419,2), MID(A1419,5,2))</f>
        <v>0791</v>
      </c>
    </row>
    <row r="1420" customFormat="false" ht="15.8" hidden="false" customHeight="false" outlineLevel="0" collapsed="false">
      <c r="A1420" s="39" t="s">
        <v>2633</v>
      </c>
      <c r="B1420" s="39" t="s">
        <v>3588</v>
      </c>
      <c r="C1420" s="0" t="n">
        <v>63342.7319</v>
      </c>
      <c r="D1420" s="0" t="str">
        <f aca="false">CONCATENATE(LEFT(A1420,2), MID(A1420,5,2))</f>
        <v>0791</v>
      </c>
    </row>
    <row r="1421" customFormat="false" ht="15.8" hidden="false" customHeight="false" outlineLevel="0" collapsed="false">
      <c r="A1421" s="39" t="s">
        <v>2654</v>
      </c>
      <c r="B1421" s="39" t="s">
        <v>3589</v>
      </c>
      <c r="C1421" s="0" t="n">
        <v>1100.227</v>
      </c>
      <c r="D1421" s="0" t="str">
        <f aca="false">CONCATENATE(LEFT(A1421,2), MID(A1421,5,2))</f>
        <v>0795</v>
      </c>
    </row>
    <row r="1422" customFormat="false" ht="15.8" hidden="false" customHeight="false" outlineLevel="0" collapsed="false">
      <c r="A1422" s="39" t="s">
        <v>2620</v>
      </c>
      <c r="B1422" s="39" t="s">
        <v>3590</v>
      </c>
      <c r="C1422" s="0" t="n">
        <v>113352.635</v>
      </c>
      <c r="D1422" s="0" t="str">
        <f aca="false">CONCATENATE(LEFT(A1422,2), MID(A1422,5,2))</f>
        <v>0795</v>
      </c>
    </row>
    <row r="1423" customFormat="false" ht="15.8" hidden="false" customHeight="false" outlineLevel="0" collapsed="false">
      <c r="A1423" s="39" t="s">
        <v>2647</v>
      </c>
      <c r="B1423" s="39" t="s">
        <v>3591</v>
      </c>
      <c r="C1423" s="0" t="n">
        <v>81354.8375</v>
      </c>
      <c r="D1423" s="0" t="str">
        <f aca="false">CONCATENATE(LEFT(A1423,2), MID(A1423,5,2))</f>
        <v>0782</v>
      </c>
    </row>
    <row r="1424" customFormat="false" ht="15.8" hidden="false" customHeight="false" outlineLevel="0" collapsed="false">
      <c r="A1424" s="39" t="s">
        <v>2665</v>
      </c>
      <c r="B1424" s="39" t="s">
        <v>3592</v>
      </c>
      <c r="C1424" s="0" t="n">
        <v>18826.30404512</v>
      </c>
      <c r="D1424" s="0" t="str">
        <f aca="false">CONCATENATE(LEFT(A1424,2), MID(A1424,5,2))</f>
        <v>0780</v>
      </c>
    </row>
    <row r="1425" customFormat="false" ht="15.8" hidden="false" customHeight="false" outlineLevel="0" collapsed="false">
      <c r="A1425" s="39" t="s">
        <v>2665</v>
      </c>
      <c r="B1425" s="39" t="s">
        <v>3593</v>
      </c>
      <c r="C1425" s="0" t="n">
        <v>57924.340066258</v>
      </c>
      <c r="D1425" s="0" t="str">
        <f aca="false">CONCATENATE(LEFT(A1425,2), MID(A1425,5,2))</f>
        <v>0780</v>
      </c>
    </row>
    <row r="1426" customFormat="false" ht="15.8" hidden="false" customHeight="false" outlineLevel="0" collapsed="false">
      <c r="A1426" s="39" t="s">
        <v>2786</v>
      </c>
      <c r="B1426" s="39" t="s">
        <v>3594</v>
      </c>
      <c r="C1426" s="0" t="n">
        <v>3344.5115</v>
      </c>
      <c r="D1426" s="0" t="str">
        <f aca="false">CONCATENATE(LEFT(A1426,2), MID(A1426,5,2))</f>
        <v>0781</v>
      </c>
    </row>
    <row r="1427" customFormat="false" ht="15.8" hidden="false" customHeight="false" outlineLevel="0" collapsed="false">
      <c r="A1427" s="39" t="s">
        <v>2626</v>
      </c>
      <c r="B1427" s="39" t="s">
        <v>3595</v>
      </c>
      <c r="C1427" s="0" t="n">
        <v>350374.24945</v>
      </c>
      <c r="D1427" s="0" t="str">
        <f aca="false">CONCATENATE(LEFT(A1427,2), MID(A1427,5,2))</f>
        <v>0781</v>
      </c>
    </row>
    <row r="1428" customFormat="false" ht="15.8" hidden="false" customHeight="false" outlineLevel="0" collapsed="false">
      <c r="A1428" s="39" t="s">
        <v>2636</v>
      </c>
      <c r="B1428" s="39" t="s">
        <v>3596</v>
      </c>
      <c r="C1428" s="0" t="n">
        <v>105098.9659</v>
      </c>
      <c r="D1428" s="0" t="str">
        <f aca="false">CONCATENATE(LEFT(A1428,2), MID(A1428,5,2))</f>
        <v>0791</v>
      </c>
    </row>
    <row r="1429" customFormat="false" ht="15.8" hidden="false" customHeight="false" outlineLevel="0" collapsed="false">
      <c r="A1429" s="39" t="s">
        <v>2636</v>
      </c>
      <c r="B1429" s="39" t="s">
        <v>3597</v>
      </c>
      <c r="C1429" s="0" t="n">
        <v>9217.903</v>
      </c>
      <c r="D1429" s="0" t="str">
        <f aca="false">CONCATENATE(LEFT(A1429,2), MID(A1429,5,2))</f>
        <v>0791</v>
      </c>
    </row>
    <row r="1430" customFormat="false" ht="15.8" hidden="false" customHeight="false" outlineLevel="0" collapsed="false">
      <c r="A1430" s="39" t="s">
        <v>2636</v>
      </c>
      <c r="B1430" s="39" t="s">
        <v>3598</v>
      </c>
      <c r="C1430" s="0" t="n">
        <v>17405.5973</v>
      </c>
      <c r="D1430" s="0" t="str">
        <f aca="false">CONCATENATE(LEFT(A1430,2), MID(A1430,5,2))</f>
        <v>0791</v>
      </c>
    </row>
    <row r="1431" customFormat="false" ht="15.8" hidden="false" customHeight="false" outlineLevel="0" collapsed="false">
      <c r="A1431" s="39" t="s">
        <v>2636</v>
      </c>
      <c r="B1431" s="39" t="s">
        <v>3599</v>
      </c>
      <c r="C1431" s="0" t="n">
        <v>16054.76525</v>
      </c>
      <c r="D1431" s="0" t="str">
        <f aca="false">CONCATENATE(LEFT(A1431,2), MID(A1431,5,2))</f>
        <v>0791</v>
      </c>
    </row>
    <row r="1432" customFormat="false" ht="15.8" hidden="false" customHeight="false" outlineLevel="0" collapsed="false">
      <c r="A1432" s="39" t="s">
        <v>2683</v>
      </c>
      <c r="B1432" s="39" t="s">
        <v>3600</v>
      </c>
      <c r="C1432" s="0" t="n">
        <v>1664.5</v>
      </c>
      <c r="D1432" s="0" t="str">
        <f aca="false">CONCATENATE(LEFT(A1432,2), MID(A1432,5,2))</f>
        <v>0795</v>
      </c>
    </row>
    <row r="1433" customFormat="false" ht="15.8" hidden="false" customHeight="false" outlineLevel="0" collapsed="false">
      <c r="A1433" s="39" t="s">
        <v>2644</v>
      </c>
      <c r="B1433" s="39" t="s">
        <v>3601</v>
      </c>
      <c r="C1433" s="0" t="n">
        <v>1472647.0215</v>
      </c>
      <c r="D1433" s="0" t="str">
        <f aca="false">CONCATENATE(LEFT(A1433,2), MID(A1433,5,2))</f>
        <v>0733</v>
      </c>
    </row>
    <row r="1434" customFormat="false" ht="15.8" hidden="false" customHeight="false" outlineLevel="0" collapsed="false">
      <c r="A1434" s="39" t="s">
        <v>2694</v>
      </c>
      <c r="B1434" s="39" t="s">
        <v>3602</v>
      </c>
      <c r="C1434" s="0" t="n">
        <v>6412.905</v>
      </c>
      <c r="D1434" s="0" t="str">
        <f aca="false">CONCATENATE(LEFT(A1434,2), MID(A1434,5,2))</f>
        <v>0791</v>
      </c>
    </row>
    <row r="1435" customFormat="false" ht="15.8" hidden="false" customHeight="false" outlineLevel="0" collapsed="false">
      <c r="A1435" s="39" t="s">
        <v>2694</v>
      </c>
      <c r="B1435" s="39" t="s">
        <v>3603</v>
      </c>
      <c r="C1435" s="0" t="n">
        <v>7713.136</v>
      </c>
      <c r="D1435" s="0" t="str">
        <f aca="false">CONCATENATE(LEFT(A1435,2), MID(A1435,5,2))</f>
        <v>0791</v>
      </c>
    </row>
    <row r="1436" customFormat="false" ht="15.8" hidden="false" customHeight="false" outlineLevel="0" collapsed="false">
      <c r="A1436" s="39" t="s">
        <v>2633</v>
      </c>
      <c r="B1436" s="39" t="s">
        <v>3604</v>
      </c>
      <c r="C1436" s="0" t="n">
        <v>46085.9176</v>
      </c>
      <c r="D1436" s="0" t="str">
        <f aca="false">CONCATENATE(LEFT(A1436,2), MID(A1436,5,2))</f>
        <v>0791</v>
      </c>
    </row>
    <row r="1437" customFormat="false" ht="15.8" hidden="false" customHeight="false" outlineLevel="0" collapsed="false">
      <c r="A1437" s="39" t="s">
        <v>2644</v>
      </c>
      <c r="B1437" s="39" t="s">
        <v>3605</v>
      </c>
      <c r="C1437" s="0" t="n">
        <v>194887.655125</v>
      </c>
      <c r="D1437" s="0" t="str">
        <f aca="false">CONCATENATE(LEFT(A1437,2), MID(A1437,5,2))</f>
        <v>0733</v>
      </c>
    </row>
    <row r="1438" customFormat="false" ht="15.8" hidden="false" customHeight="false" outlineLevel="0" collapsed="false">
      <c r="A1438" s="39" t="s">
        <v>2644</v>
      </c>
      <c r="B1438" s="39" t="s">
        <v>3606</v>
      </c>
      <c r="C1438" s="0" t="n">
        <v>41516.50675</v>
      </c>
      <c r="D1438" s="0" t="str">
        <f aca="false">CONCATENATE(LEFT(A1438,2), MID(A1438,5,2))</f>
        <v>0733</v>
      </c>
    </row>
    <row r="1439" customFormat="false" ht="15.8" hidden="false" customHeight="false" outlineLevel="0" collapsed="false">
      <c r="A1439" s="39" t="s">
        <v>2644</v>
      </c>
      <c r="B1439" s="39" t="s">
        <v>3607</v>
      </c>
      <c r="C1439" s="0" t="n">
        <v>12588.953375</v>
      </c>
      <c r="D1439" s="0" t="str">
        <f aca="false">CONCATENATE(LEFT(A1439,2), MID(A1439,5,2))</f>
        <v>0733</v>
      </c>
    </row>
    <row r="1440" customFormat="false" ht="15.8" hidden="false" customHeight="false" outlineLevel="0" collapsed="false">
      <c r="A1440" s="39" t="s">
        <v>2647</v>
      </c>
      <c r="B1440" s="39" t="s">
        <v>3608</v>
      </c>
      <c r="C1440" s="0" t="n">
        <v>2771.138125</v>
      </c>
      <c r="D1440" s="0" t="str">
        <f aca="false">CONCATENATE(LEFT(A1440,2), MID(A1440,5,2))</f>
        <v>0782</v>
      </c>
    </row>
    <row r="1441" customFormat="false" ht="15.8" hidden="false" customHeight="false" outlineLevel="0" collapsed="false">
      <c r="A1441" s="39" t="s">
        <v>2770</v>
      </c>
      <c r="B1441" s="39" t="s">
        <v>3609</v>
      </c>
      <c r="C1441" s="0" t="n">
        <v>4603.34895</v>
      </c>
      <c r="D1441" s="0" t="str">
        <f aca="false">CONCATENATE(LEFT(A1441,2), MID(A1441,5,2))</f>
        <v>0781</v>
      </c>
    </row>
    <row r="1442" customFormat="false" ht="15.8" hidden="false" customHeight="false" outlineLevel="0" collapsed="false">
      <c r="A1442" s="39" t="s">
        <v>2674</v>
      </c>
      <c r="B1442" s="39" t="s">
        <v>3610</v>
      </c>
      <c r="C1442" s="0" t="n">
        <v>8215.27089351</v>
      </c>
      <c r="D1442" s="0" t="str">
        <f aca="false">CONCATENATE(LEFT(A1442,2), MID(A1442,5,2))</f>
        <v>0780</v>
      </c>
    </row>
    <row r="1443" customFormat="false" ht="15.8" hidden="false" customHeight="false" outlineLevel="0" collapsed="false">
      <c r="A1443" s="39" t="s">
        <v>2644</v>
      </c>
      <c r="B1443" s="39" t="s">
        <v>3611</v>
      </c>
      <c r="C1443" s="0" t="n">
        <v>73705.9985</v>
      </c>
      <c r="D1443" s="0" t="str">
        <f aca="false">CONCATENATE(LEFT(A1443,2), MID(A1443,5,2))</f>
        <v>0733</v>
      </c>
    </row>
    <row r="1444" customFormat="false" ht="15.8" hidden="false" customHeight="false" outlineLevel="0" collapsed="false">
      <c r="A1444" s="39" t="s">
        <v>2718</v>
      </c>
      <c r="B1444" s="39" t="s">
        <v>3612</v>
      </c>
      <c r="C1444" s="0" t="n">
        <v>123753.366929345</v>
      </c>
      <c r="D1444" s="0" t="str">
        <f aca="false">CONCATENATE(LEFT(A1444,2), MID(A1444,5,2))</f>
        <v>0743</v>
      </c>
    </row>
    <row r="1445" customFormat="false" ht="15.8" hidden="false" customHeight="false" outlineLevel="0" collapsed="false">
      <c r="A1445" s="39" t="s">
        <v>2665</v>
      </c>
      <c r="B1445" s="39" t="s">
        <v>3613</v>
      </c>
      <c r="C1445" s="0" t="n">
        <v>109131.56352866</v>
      </c>
      <c r="D1445" s="0" t="str">
        <f aca="false">CONCATENATE(LEFT(A1445,2), MID(A1445,5,2))</f>
        <v>0780</v>
      </c>
    </row>
    <row r="1446" customFormat="false" ht="15.8" hidden="false" customHeight="false" outlineLevel="0" collapsed="false">
      <c r="A1446" s="39" t="s">
        <v>2674</v>
      </c>
      <c r="B1446" s="39" t="s">
        <v>3614</v>
      </c>
      <c r="C1446" s="0" t="n">
        <v>36331.070848639</v>
      </c>
      <c r="D1446" s="0" t="str">
        <f aca="false">CONCATENATE(LEFT(A1446,2), MID(A1446,5,2))</f>
        <v>0780</v>
      </c>
    </row>
    <row r="1447" customFormat="false" ht="15.8" hidden="false" customHeight="false" outlineLevel="0" collapsed="false">
      <c r="A1447" s="39" t="s">
        <v>2665</v>
      </c>
      <c r="B1447" s="39" t="s">
        <v>3615</v>
      </c>
      <c r="C1447" s="0" t="n">
        <v>15372.46499274</v>
      </c>
      <c r="D1447" s="0" t="str">
        <f aca="false">CONCATENATE(LEFT(A1447,2), MID(A1447,5,2))</f>
        <v>0780</v>
      </c>
    </row>
    <row r="1448" customFormat="false" ht="15.8" hidden="false" customHeight="false" outlineLevel="0" collapsed="false">
      <c r="A1448" s="39" t="s">
        <v>2665</v>
      </c>
      <c r="B1448" s="39" t="s">
        <v>3616</v>
      </c>
      <c r="C1448" s="0" t="n">
        <v>12144.5815</v>
      </c>
      <c r="D1448" s="0" t="str">
        <f aca="false">CONCATENATE(LEFT(A1448,2), MID(A1448,5,2))</f>
        <v>0780</v>
      </c>
    </row>
    <row r="1449" customFormat="false" ht="15.8" hidden="false" customHeight="false" outlineLevel="0" collapsed="false">
      <c r="A1449" s="39" t="s">
        <v>2640</v>
      </c>
      <c r="B1449" s="39" t="s">
        <v>3617</v>
      </c>
      <c r="C1449" s="0" t="n">
        <v>5090.8</v>
      </c>
      <c r="D1449" s="0" t="str">
        <f aca="false">CONCATENATE(LEFT(A1449,2), MID(A1449,5,2))</f>
        <v>0795</v>
      </c>
    </row>
    <row r="1450" customFormat="false" ht="15.8" hidden="false" customHeight="false" outlineLevel="0" collapsed="false">
      <c r="A1450" s="39" t="s">
        <v>2640</v>
      </c>
      <c r="B1450" s="39" t="s">
        <v>3618</v>
      </c>
      <c r="C1450" s="0" t="n">
        <v>34245.8</v>
      </c>
      <c r="D1450" s="0" t="str">
        <f aca="false">CONCATENATE(LEFT(A1450,2), MID(A1450,5,2))</f>
        <v>0795</v>
      </c>
    </row>
    <row r="1451" customFormat="false" ht="15.8" hidden="false" customHeight="false" outlineLevel="0" collapsed="false">
      <c r="A1451" s="39" t="s">
        <v>2624</v>
      </c>
      <c r="B1451" s="39" t="s">
        <v>3619</v>
      </c>
      <c r="C1451" s="0" t="n">
        <v>27917.72575</v>
      </c>
      <c r="D1451" s="0" t="str">
        <f aca="false">CONCATENATE(LEFT(A1451,2), MID(A1451,5,2))</f>
        <v>0781</v>
      </c>
    </row>
    <row r="1452" customFormat="false" ht="15.8" hidden="false" customHeight="false" outlineLevel="0" collapsed="false">
      <c r="A1452" s="39" t="s">
        <v>2674</v>
      </c>
      <c r="B1452" s="39" t="s">
        <v>3620</v>
      </c>
      <c r="C1452" s="0" t="n">
        <v>29468.97517366</v>
      </c>
      <c r="D1452" s="0" t="str">
        <f aca="false">CONCATENATE(LEFT(A1452,2), MID(A1452,5,2))</f>
        <v>0780</v>
      </c>
    </row>
    <row r="1453" customFormat="false" ht="15.8" hidden="false" customHeight="false" outlineLevel="0" collapsed="false">
      <c r="A1453" s="39" t="s">
        <v>2694</v>
      </c>
      <c r="B1453" s="39" t="s">
        <v>3621</v>
      </c>
      <c r="C1453" s="0" t="n">
        <v>347.359</v>
      </c>
      <c r="D1453" s="0" t="str">
        <f aca="false">CONCATENATE(LEFT(A1453,2), MID(A1453,5,2))</f>
        <v>0791</v>
      </c>
    </row>
    <row r="1454" customFormat="false" ht="15.8" hidden="false" customHeight="false" outlineLevel="0" collapsed="false">
      <c r="A1454" s="39" t="s">
        <v>2622</v>
      </c>
      <c r="B1454" s="39" t="s">
        <v>3622</v>
      </c>
      <c r="C1454" s="0" t="n">
        <v>927.3013</v>
      </c>
      <c r="D1454" s="0" t="str">
        <f aca="false">CONCATENATE(LEFT(A1454,2), MID(A1454,5,2))</f>
        <v>0716</v>
      </c>
    </row>
    <row r="1455" customFormat="false" ht="15.8" hidden="false" customHeight="false" outlineLevel="0" collapsed="false">
      <c r="A1455" s="39" t="s">
        <v>2622</v>
      </c>
      <c r="B1455" s="39" t="s">
        <v>3623</v>
      </c>
      <c r="C1455" s="0" t="n">
        <v>4436.93555751476</v>
      </c>
      <c r="D1455" s="0" t="str">
        <f aca="false">CONCATENATE(LEFT(A1455,2), MID(A1455,5,2))</f>
        <v>0716</v>
      </c>
    </row>
    <row r="1456" customFormat="false" ht="15.8" hidden="false" customHeight="false" outlineLevel="0" collapsed="false">
      <c r="A1456" s="39" t="s">
        <v>2622</v>
      </c>
      <c r="B1456" s="39" t="s">
        <v>3624</v>
      </c>
      <c r="C1456" s="0" t="n">
        <v>350.17132286204</v>
      </c>
      <c r="D1456" s="0" t="str">
        <f aca="false">CONCATENATE(LEFT(A1456,2), MID(A1456,5,2))</f>
        <v>0716</v>
      </c>
    </row>
    <row r="1457" customFormat="false" ht="15.8" hidden="false" customHeight="false" outlineLevel="0" collapsed="false">
      <c r="A1457" s="39" t="s">
        <v>2665</v>
      </c>
      <c r="B1457" s="39" t="s">
        <v>3625</v>
      </c>
      <c r="C1457" s="0" t="n">
        <v>6950</v>
      </c>
      <c r="D1457" s="0" t="str">
        <f aca="false">CONCATENATE(LEFT(A1457,2), MID(A1457,5,2))</f>
        <v>0780</v>
      </c>
    </row>
    <row r="1458" customFormat="false" ht="15.8" hidden="false" customHeight="false" outlineLevel="0" collapsed="false">
      <c r="A1458" s="39" t="s">
        <v>2689</v>
      </c>
      <c r="B1458" s="39" t="s">
        <v>3626</v>
      </c>
      <c r="C1458" s="0" t="n">
        <v>110.998</v>
      </c>
      <c r="D1458" s="0" t="str">
        <f aca="false">CONCATENATE(LEFT(A1458,2), MID(A1458,5,2))</f>
        <v>0791</v>
      </c>
    </row>
    <row r="1459" customFormat="false" ht="15.8" hidden="false" customHeight="false" outlineLevel="0" collapsed="false">
      <c r="A1459" s="39" t="s">
        <v>2694</v>
      </c>
      <c r="B1459" s="39" t="s">
        <v>3627</v>
      </c>
      <c r="C1459" s="0" t="n">
        <v>189.2</v>
      </c>
      <c r="D1459" s="0" t="str">
        <f aca="false">CONCATENATE(LEFT(A1459,2), MID(A1459,5,2))</f>
        <v>0791</v>
      </c>
    </row>
    <row r="1460" customFormat="false" ht="15.8" hidden="false" customHeight="false" outlineLevel="0" collapsed="false">
      <c r="A1460" s="39" t="s">
        <v>2694</v>
      </c>
      <c r="B1460" s="39" t="s">
        <v>3628</v>
      </c>
      <c r="C1460" s="0" t="n">
        <v>8347.965</v>
      </c>
      <c r="D1460" s="0" t="str">
        <f aca="false">CONCATENATE(LEFT(A1460,2), MID(A1460,5,2))</f>
        <v>0791</v>
      </c>
    </row>
    <row r="1461" customFormat="false" ht="15.8" hidden="false" customHeight="false" outlineLevel="0" collapsed="false">
      <c r="A1461" s="39" t="s">
        <v>2683</v>
      </c>
      <c r="B1461" s="39" t="s">
        <v>3629</v>
      </c>
      <c r="C1461" s="0" t="n">
        <v>4107.51</v>
      </c>
      <c r="D1461" s="0" t="str">
        <f aca="false">CONCATENATE(LEFT(A1461,2), MID(A1461,5,2))</f>
        <v>0795</v>
      </c>
    </row>
    <row r="1462" customFormat="false" ht="15.8" hidden="false" customHeight="false" outlineLevel="0" collapsed="false">
      <c r="A1462" s="39" t="s">
        <v>2622</v>
      </c>
      <c r="B1462" s="39" t="s">
        <v>3630</v>
      </c>
      <c r="C1462" s="0" t="n">
        <v>8241.3847</v>
      </c>
      <c r="D1462" s="0" t="str">
        <f aca="false">CONCATENATE(LEFT(A1462,2), MID(A1462,5,2))</f>
        <v>0716</v>
      </c>
    </row>
    <row r="1463" customFormat="false" ht="15.8" hidden="false" customHeight="false" outlineLevel="0" collapsed="false">
      <c r="A1463" s="39" t="s">
        <v>2622</v>
      </c>
      <c r="B1463" s="39" t="s">
        <v>3631</v>
      </c>
      <c r="C1463" s="0" t="n">
        <v>41422.72</v>
      </c>
      <c r="D1463" s="0" t="str">
        <f aca="false">CONCATENATE(LEFT(A1463,2), MID(A1463,5,2))</f>
        <v>0716</v>
      </c>
    </row>
    <row r="1464" customFormat="false" ht="15.8" hidden="false" customHeight="false" outlineLevel="0" collapsed="false">
      <c r="A1464" s="39" t="s">
        <v>2622</v>
      </c>
      <c r="B1464" s="39" t="s">
        <v>3632</v>
      </c>
      <c r="C1464" s="0" t="n">
        <v>442.4028</v>
      </c>
      <c r="D1464" s="0" t="str">
        <f aca="false">CONCATENATE(LEFT(A1464,2), MID(A1464,5,2))</f>
        <v>0716</v>
      </c>
    </row>
    <row r="1465" customFormat="false" ht="15.8" hidden="false" customHeight="false" outlineLevel="0" collapsed="false">
      <c r="A1465" s="39" t="s">
        <v>2681</v>
      </c>
      <c r="B1465" s="39" t="s">
        <v>3633</v>
      </c>
      <c r="C1465" s="0" t="n">
        <v>5158.75</v>
      </c>
      <c r="D1465" s="0" t="str">
        <f aca="false">CONCATENATE(LEFT(A1465,2), MID(A1465,5,2))</f>
        <v>0716</v>
      </c>
    </row>
    <row r="1466" customFormat="false" ht="15.8" hidden="false" customHeight="false" outlineLevel="0" collapsed="false">
      <c r="A1466" s="39" t="s">
        <v>2687</v>
      </c>
      <c r="B1466" s="39" t="s">
        <v>3634</v>
      </c>
      <c r="C1466" s="0" t="n">
        <v>660.165</v>
      </c>
      <c r="D1466" s="0" t="str">
        <f aca="false">CONCATENATE(LEFT(A1466,2), MID(A1466,5,2))</f>
        <v>0781</v>
      </c>
    </row>
    <row r="1467" customFormat="false" ht="15.8" hidden="false" customHeight="false" outlineLevel="0" collapsed="false">
      <c r="A1467" s="39" t="s">
        <v>2786</v>
      </c>
      <c r="B1467" s="39" t="s">
        <v>3635</v>
      </c>
      <c r="C1467" s="0" t="n">
        <v>20313.7185</v>
      </c>
      <c r="D1467" s="0" t="str">
        <f aca="false">CONCATENATE(LEFT(A1467,2), MID(A1467,5,2))</f>
        <v>0781</v>
      </c>
    </row>
    <row r="1468" customFormat="false" ht="15.8" hidden="false" customHeight="false" outlineLevel="0" collapsed="false">
      <c r="A1468" s="39" t="s">
        <v>2681</v>
      </c>
      <c r="B1468" s="39" t="s">
        <v>3636</v>
      </c>
      <c r="C1468" s="0" t="n">
        <v>125260</v>
      </c>
      <c r="D1468" s="0" t="str">
        <f aca="false">CONCATENATE(LEFT(A1468,2), MID(A1468,5,2))</f>
        <v>0716</v>
      </c>
    </row>
    <row r="1469" customFormat="false" ht="15.8" hidden="false" customHeight="false" outlineLevel="0" collapsed="false">
      <c r="A1469" s="39" t="s">
        <v>2696</v>
      </c>
      <c r="B1469" s="39" t="s">
        <v>3637</v>
      </c>
      <c r="C1469" s="0" t="n">
        <v>221041.134469901</v>
      </c>
      <c r="D1469" s="0" t="str">
        <f aca="false">CONCATENATE(LEFT(A1469,2), MID(A1469,5,2))</f>
        <v>0718</v>
      </c>
    </row>
    <row r="1470" customFormat="false" ht="15.8" hidden="false" customHeight="false" outlineLevel="0" collapsed="false">
      <c r="A1470" s="39" t="s">
        <v>2624</v>
      </c>
      <c r="B1470" s="39" t="s">
        <v>3638</v>
      </c>
      <c r="C1470" s="0" t="n">
        <v>636.1065</v>
      </c>
      <c r="D1470" s="0" t="str">
        <f aca="false">CONCATENATE(LEFT(A1470,2), MID(A1470,5,2))</f>
        <v>0781</v>
      </c>
    </row>
    <row r="1471" customFormat="false" ht="15.8" hidden="false" customHeight="false" outlineLevel="0" collapsed="false">
      <c r="A1471" s="39" t="s">
        <v>2622</v>
      </c>
      <c r="B1471" s="39" t="s">
        <v>3639</v>
      </c>
      <c r="C1471" s="0" t="n">
        <v>4775.495</v>
      </c>
      <c r="D1471" s="0" t="str">
        <f aca="false">CONCATENATE(LEFT(A1471,2), MID(A1471,5,2))</f>
        <v>0716</v>
      </c>
    </row>
    <row r="1472" customFormat="false" ht="15.8" hidden="false" customHeight="false" outlineLevel="0" collapsed="false">
      <c r="A1472" s="39" t="s">
        <v>2696</v>
      </c>
      <c r="B1472" s="39" t="s">
        <v>3640</v>
      </c>
      <c r="C1472" s="0" t="n">
        <v>43931.8319591097</v>
      </c>
      <c r="D1472" s="0" t="str">
        <f aca="false">CONCATENATE(LEFT(A1472,2), MID(A1472,5,2))</f>
        <v>0718</v>
      </c>
    </row>
    <row r="1473" customFormat="false" ht="15.8" hidden="false" customHeight="false" outlineLevel="0" collapsed="false">
      <c r="A1473" s="39" t="s">
        <v>2694</v>
      </c>
      <c r="B1473" s="39" t="s">
        <v>3641</v>
      </c>
      <c r="C1473" s="0" t="n">
        <v>6076.735</v>
      </c>
      <c r="D1473" s="0" t="str">
        <f aca="false">CONCATENATE(LEFT(A1473,2), MID(A1473,5,2))</f>
        <v>0791</v>
      </c>
    </row>
    <row r="1474" customFormat="false" ht="15.8" hidden="false" customHeight="false" outlineLevel="0" collapsed="false">
      <c r="A1474" s="39" t="s">
        <v>2807</v>
      </c>
      <c r="B1474" s="39" t="s">
        <v>3642</v>
      </c>
      <c r="C1474" s="0" t="n">
        <v>12976.1455</v>
      </c>
      <c r="D1474" s="0" t="str">
        <f aca="false">CONCATENATE(LEFT(A1474,2), MID(A1474,5,2))</f>
        <v>0791</v>
      </c>
    </row>
    <row r="1475" customFormat="false" ht="15.8" hidden="false" customHeight="false" outlineLevel="0" collapsed="false">
      <c r="A1475" s="39" t="s">
        <v>2670</v>
      </c>
      <c r="B1475" s="39" t="s">
        <v>3643</v>
      </c>
      <c r="C1475" s="0" t="n">
        <v>453.3</v>
      </c>
      <c r="D1475" s="0" t="str">
        <f aca="false">CONCATENATE(LEFT(A1475,2), MID(A1475,5,2))</f>
        <v>0795</v>
      </c>
    </row>
    <row r="1476" customFormat="false" ht="15.8" hidden="false" customHeight="false" outlineLevel="0" collapsed="false">
      <c r="A1476" s="39" t="s">
        <v>2696</v>
      </c>
      <c r="B1476" s="39" t="s">
        <v>3644</v>
      </c>
      <c r="C1476" s="0" t="n">
        <v>32037.8373491463</v>
      </c>
      <c r="D1476" s="0" t="str">
        <f aca="false">CONCATENATE(LEFT(A1476,2), MID(A1476,5,2))</f>
        <v>0718</v>
      </c>
    </row>
    <row r="1477" customFormat="false" ht="15.8" hidden="false" customHeight="false" outlineLevel="0" collapsed="false">
      <c r="A1477" s="39" t="s">
        <v>2644</v>
      </c>
      <c r="B1477" s="39" t="s">
        <v>3645</v>
      </c>
      <c r="C1477" s="0" t="n">
        <v>181810.484</v>
      </c>
      <c r="D1477" s="0" t="str">
        <f aca="false">CONCATENATE(LEFT(A1477,2), MID(A1477,5,2))</f>
        <v>0733</v>
      </c>
    </row>
    <row r="1478" customFormat="false" ht="15.8" hidden="false" customHeight="false" outlineLevel="0" collapsed="false">
      <c r="A1478" s="39" t="s">
        <v>2644</v>
      </c>
      <c r="B1478" s="39" t="s">
        <v>3646</v>
      </c>
      <c r="C1478" s="0" t="n">
        <v>75155.49165</v>
      </c>
      <c r="D1478" s="0" t="str">
        <f aca="false">CONCATENATE(LEFT(A1478,2), MID(A1478,5,2))</f>
        <v>0733</v>
      </c>
    </row>
    <row r="1479" customFormat="false" ht="15.8" hidden="false" customHeight="false" outlineLevel="0" collapsed="false">
      <c r="A1479" s="39" t="s">
        <v>2739</v>
      </c>
      <c r="B1479" s="39" t="s">
        <v>3647</v>
      </c>
      <c r="C1479" s="0" t="n">
        <v>2430.9707486</v>
      </c>
      <c r="D1479" s="0" t="str">
        <f aca="false">CONCATENATE(LEFT(A1479,2), MID(A1479,5,2))</f>
        <v>0732</v>
      </c>
    </row>
    <row r="1480" customFormat="false" ht="15.8" hidden="false" customHeight="false" outlineLevel="0" collapsed="false">
      <c r="A1480" s="39" t="s">
        <v>2665</v>
      </c>
      <c r="B1480" s="39" t="s">
        <v>3648</v>
      </c>
      <c r="C1480" s="0" t="n">
        <v>24696.37527579</v>
      </c>
      <c r="D1480" s="0" t="str">
        <f aca="false">CONCATENATE(LEFT(A1480,2), MID(A1480,5,2))</f>
        <v>0780</v>
      </c>
    </row>
    <row r="1481" customFormat="false" ht="15.8" hidden="false" customHeight="false" outlineLevel="0" collapsed="false">
      <c r="A1481" s="39" t="s">
        <v>2622</v>
      </c>
      <c r="B1481" s="39" t="s">
        <v>3649</v>
      </c>
      <c r="C1481" s="0" t="n">
        <v>1937.6072</v>
      </c>
      <c r="D1481" s="0" t="str">
        <f aca="false">CONCATENATE(LEFT(A1481,2), MID(A1481,5,2))</f>
        <v>0716</v>
      </c>
    </row>
    <row r="1482" customFormat="false" ht="15.8" hidden="false" customHeight="false" outlineLevel="0" collapsed="false">
      <c r="A1482" s="39" t="s">
        <v>2739</v>
      </c>
      <c r="B1482" s="39" t="s">
        <v>3650</v>
      </c>
      <c r="C1482" s="0" t="n">
        <v>13911.419544</v>
      </c>
      <c r="D1482" s="0" t="str">
        <f aca="false">CONCATENATE(LEFT(A1482,2), MID(A1482,5,2))</f>
        <v>0732</v>
      </c>
    </row>
    <row r="1483" customFormat="false" ht="15.8" hidden="false" customHeight="false" outlineLevel="0" collapsed="false">
      <c r="A1483" s="39" t="s">
        <v>2679</v>
      </c>
      <c r="B1483" s="39" t="s">
        <v>3651</v>
      </c>
      <c r="C1483" s="0" t="n">
        <v>2254.85325</v>
      </c>
      <c r="D1483" s="0" t="str">
        <f aca="false">CONCATENATE(LEFT(A1483,2), MID(A1483,5,2))</f>
        <v>0733</v>
      </c>
    </row>
    <row r="1484" customFormat="false" ht="15.8" hidden="false" customHeight="false" outlineLevel="0" collapsed="false">
      <c r="A1484" s="39" t="s">
        <v>2631</v>
      </c>
      <c r="B1484" s="39" t="s">
        <v>3652</v>
      </c>
      <c r="C1484" s="0" t="n">
        <v>3122.705</v>
      </c>
      <c r="D1484" s="0" t="str">
        <f aca="false">CONCATENATE(LEFT(A1484,2), MID(A1484,5,2))</f>
        <v>0791</v>
      </c>
    </row>
    <row r="1485" customFormat="false" ht="15.8" hidden="false" customHeight="false" outlineLevel="0" collapsed="false">
      <c r="A1485" s="39" t="s">
        <v>2707</v>
      </c>
      <c r="B1485" s="39" t="s">
        <v>3653</v>
      </c>
      <c r="C1485" s="0" t="n">
        <v>4433.663</v>
      </c>
      <c r="D1485" s="0" t="str">
        <f aca="false">CONCATENATE(LEFT(A1485,2), MID(A1485,5,2))</f>
        <v>0733</v>
      </c>
    </row>
    <row r="1486" customFormat="false" ht="15.8" hidden="false" customHeight="false" outlineLevel="0" collapsed="false">
      <c r="A1486" s="39" t="s">
        <v>2687</v>
      </c>
      <c r="B1486" s="39" t="s">
        <v>3654</v>
      </c>
      <c r="C1486" s="0" t="n">
        <v>8142.135</v>
      </c>
      <c r="D1486" s="0" t="str">
        <f aca="false">CONCATENATE(LEFT(A1486,2), MID(A1486,5,2))</f>
        <v>0781</v>
      </c>
    </row>
    <row r="1487" customFormat="false" ht="15.8" hidden="false" customHeight="false" outlineLevel="0" collapsed="false">
      <c r="A1487" s="39" t="s">
        <v>2694</v>
      </c>
      <c r="B1487" s="39" t="s">
        <v>3655</v>
      </c>
      <c r="C1487" s="0" t="n">
        <v>736.567</v>
      </c>
      <c r="D1487" s="0" t="str">
        <f aca="false">CONCATENATE(LEFT(A1487,2), MID(A1487,5,2))</f>
        <v>0791</v>
      </c>
    </row>
    <row r="1488" customFormat="false" ht="15.8" hidden="false" customHeight="false" outlineLevel="0" collapsed="false">
      <c r="A1488" s="39" t="s">
        <v>2716</v>
      </c>
      <c r="B1488" s="39" t="s">
        <v>3656</v>
      </c>
      <c r="C1488" s="0" t="n">
        <v>317975.088223559</v>
      </c>
      <c r="D1488" s="0" t="str">
        <f aca="false">CONCATENATE(LEFT(A1488,2), MID(A1488,5,2))</f>
        <v>0743</v>
      </c>
    </row>
    <row r="1489" customFormat="false" ht="15.8" hidden="false" customHeight="false" outlineLevel="0" collapsed="false">
      <c r="A1489" s="39" t="s">
        <v>2716</v>
      </c>
      <c r="B1489" s="39" t="s">
        <v>3657</v>
      </c>
      <c r="C1489" s="0" t="n">
        <v>15046.8104304335</v>
      </c>
      <c r="D1489" s="0" t="str">
        <f aca="false">CONCATENATE(LEFT(A1489,2), MID(A1489,5,2))</f>
        <v>0743</v>
      </c>
    </row>
    <row r="1490" customFormat="false" ht="15.8" hidden="false" customHeight="false" outlineLevel="0" collapsed="false">
      <c r="A1490" s="39" t="s">
        <v>2721</v>
      </c>
      <c r="B1490" s="39" t="s">
        <v>3658</v>
      </c>
      <c r="C1490" s="0" t="n">
        <v>64106.46751506</v>
      </c>
      <c r="D1490" s="0" t="str">
        <f aca="false">CONCATENATE(LEFT(A1490,2), MID(A1490,5,2))</f>
        <v>0759</v>
      </c>
    </row>
    <row r="1491" customFormat="false" ht="15.8" hidden="false" customHeight="false" outlineLevel="0" collapsed="false">
      <c r="A1491" s="39" t="s">
        <v>2721</v>
      </c>
      <c r="B1491" s="39" t="s">
        <v>3659</v>
      </c>
      <c r="C1491" s="0" t="n">
        <v>84120.392652232</v>
      </c>
      <c r="D1491" s="0" t="str">
        <f aca="false">CONCATENATE(LEFT(A1491,2), MID(A1491,5,2))</f>
        <v>0759</v>
      </c>
    </row>
    <row r="1492" customFormat="false" ht="15.8" hidden="false" customHeight="false" outlineLevel="0" collapsed="false">
      <c r="A1492" s="39" t="s">
        <v>2730</v>
      </c>
      <c r="B1492" s="39" t="s">
        <v>3660</v>
      </c>
      <c r="C1492" s="0" t="n">
        <v>2841.5205</v>
      </c>
      <c r="D1492" s="0" t="str">
        <f aca="false">CONCATENATE(LEFT(A1492,2), MID(A1492,5,2))</f>
        <v>0733</v>
      </c>
    </row>
    <row r="1493" customFormat="false" ht="15.8" hidden="false" customHeight="false" outlineLevel="0" collapsed="false">
      <c r="A1493" s="39" t="s">
        <v>2716</v>
      </c>
      <c r="B1493" s="39" t="s">
        <v>3661</v>
      </c>
      <c r="C1493" s="0" t="n">
        <v>69740.626938156</v>
      </c>
      <c r="D1493" s="0" t="str">
        <f aca="false">CONCATENATE(LEFT(A1493,2), MID(A1493,5,2))</f>
        <v>0743</v>
      </c>
    </row>
    <row r="1494" customFormat="false" ht="15.8" hidden="false" customHeight="false" outlineLevel="0" collapsed="false">
      <c r="A1494" s="39" t="s">
        <v>2716</v>
      </c>
      <c r="B1494" s="39" t="s">
        <v>3662</v>
      </c>
      <c r="C1494" s="0" t="n">
        <v>22419.4457885585</v>
      </c>
      <c r="D1494" s="0" t="str">
        <f aca="false">CONCATENATE(LEFT(A1494,2), MID(A1494,5,2))</f>
        <v>0743</v>
      </c>
    </row>
    <row r="1495" customFormat="false" ht="15.8" hidden="false" customHeight="false" outlineLevel="0" collapsed="false">
      <c r="A1495" s="39" t="s">
        <v>2672</v>
      </c>
      <c r="B1495" s="39" t="s">
        <v>3663</v>
      </c>
      <c r="C1495" s="0" t="n">
        <v>40147.2395213404</v>
      </c>
      <c r="D1495" s="0" t="str">
        <f aca="false">CONCATENATE(LEFT(A1495,2), MID(A1495,5,2))</f>
        <v>0743</v>
      </c>
    </row>
    <row r="1496" customFormat="false" ht="15.8" hidden="false" customHeight="false" outlineLevel="0" collapsed="false">
      <c r="A1496" s="39" t="s">
        <v>2721</v>
      </c>
      <c r="B1496" s="39" t="s">
        <v>3664</v>
      </c>
      <c r="C1496" s="0" t="n">
        <v>21401.358898712</v>
      </c>
      <c r="D1496" s="0" t="str">
        <f aca="false">CONCATENATE(LEFT(A1496,2), MID(A1496,5,2))</f>
        <v>0759</v>
      </c>
    </row>
    <row r="1497" customFormat="false" ht="15.8" hidden="false" customHeight="false" outlineLevel="0" collapsed="false">
      <c r="A1497" s="39" t="s">
        <v>2761</v>
      </c>
      <c r="B1497" s="39" t="s">
        <v>3665</v>
      </c>
      <c r="C1497" s="0" t="n">
        <v>249.73</v>
      </c>
      <c r="D1497" s="0" t="str">
        <f aca="false">CONCATENATE(LEFT(A1497,2), MID(A1497,5,2))</f>
        <v>0733</v>
      </c>
    </row>
    <row r="1498" customFormat="false" ht="15.8" hidden="false" customHeight="false" outlineLevel="0" collapsed="false">
      <c r="A1498" s="39" t="s">
        <v>2718</v>
      </c>
      <c r="B1498" s="39" t="s">
        <v>3666</v>
      </c>
      <c r="C1498" s="0" t="n">
        <v>89795.2811978917</v>
      </c>
      <c r="D1498" s="0" t="str">
        <f aca="false">CONCATENATE(LEFT(A1498,2), MID(A1498,5,2))</f>
        <v>0743</v>
      </c>
    </row>
    <row r="1499" customFormat="false" ht="15.8" hidden="false" customHeight="false" outlineLevel="0" collapsed="false">
      <c r="A1499" s="39" t="s">
        <v>2749</v>
      </c>
      <c r="B1499" s="39" t="s">
        <v>3667</v>
      </c>
      <c r="C1499" s="0" t="n">
        <v>35540.426610082</v>
      </c>
      <c r="D1499" s="0" t="str">
        <f aca="false">CONCATENATE(LEFT(A1499,2), MID(A1499,5,2))</f>
        <v>0759</v>
      </c>
    </row>
    <row r="1500" customFormat="false" ht="15.8" hidden="false" customHeight="false" outlineLevel="0" collapsed="false">
      <c r="A1500" s="39" t="s">
        <v>2735</v>
      </c>
      <c r="B1500" s="39" t="s">
        <v>3668</v>
      </c>
      <c r="C1500" s="0" t="n">
        <v>18920.97019849</v>
      </c>
      <c r="D1500" s="0" t="str">
        <f aca="false">CONCATENATE(LEFT(A1500,2), MID(A1500,5,2))</f>
        <v>0759</v>
      </c>
    </row>
    <row r="1501" customFormat="false" ht="15.8" hidden="false" customHeight="false" outlineLevel="0" collapsed="false">
      <c r="A1501" s="39" t="s">
        <v>2718</v>
      </c>
      <c r="B1501" s="39" t="s">
        <v>3669</v>
      </c>
      <c r="C1501" s="0" t="n">
        <v>33011.2835966239</v>
      </c>
      <c r="D1501" s="0" t="str">
        <f aca="false">CONCATENATE(LEFT(A1501,2), MID(A1501,5,2))</f>
        <v>0743</v>
      </c>
    </row>
    <row r="1502" customFormat="false" ht="15.8" hidden="false" customHeight="false" outlineLevel="0" collapsed="false">
      <c r="A1502" s="39" t="s">
        <v>2718</v>
      </c>
      <c r="B1502" s="39" t="s">
        <v>3670</v>
      </c>
      <c r="C1502" s="0" t="n">
        <v>21340.3748894347</v>
      </c>
      <c r="D1502" s="0" t="str">
        <f aca="false">CONCATENATE(LEFT(A1502,2), MID(A1502,5,2))</f>
        <v>0743</v>
      </c>
    </row>
    <row r="1503" customFormat="false" ht="15.8" hidden="false" customHeight="false" outlineLevel="0" collapsed="false">
      <c r="A1503" s="39" t="s">
        <v>2749</v>
      </c>
      <c r="B1503" s="39" t="s">
        <v>3671</v>
      </c>
      <c r="C1503" s="0" t="n">
        <v>9752.757038292</v>
      </c>
      <c r="D1503" s="0" t="str">
        <f aca="false">CONCATENATE(LEFT(A1503,2), MID(A1503,5,2))</f>
        <v>0759</v>
      </c>
    </row>
    <row r="1504" customFormat="false" ht="15.8" hidden="false" customHeight="false" outlineLevel="0" collapsed="false">
      <c r="A1504" s="39" t="s">
        <v>2716</v>
      </c>
      <c r="B1504" s="39" t="s">
        <v>3672</v>
      </c>
      <c r="C1504" s="0" t="n">
        <v>97895.6107021779</v>
      </c>
      <c r="D1504" s="0" t="str">
        <f aca="false">CONCATENATE(LEFT(A1504,2), MID(A1504,5,2))</f>
        <v>0743</v>
      </c>
    </row>
    <row r="1505" customFormat="false" ht="15.8" hidden="false" customHeight="false" outlineLevel="0" collapsed="false">
      <c r="A1505" s="39" t="s">
        <v>2696</v>
      </c>
      <c r="B1505" s="39" t="s">
        <v>3673</v>
      </c>
      <c r="C1505" s="0" t="n">
        <v>3221.28859049595</v>
      </c>
      <c r="D1505" s="0" t="str">
        <f aca="false">CONCATENATE(LEFT(A1505,2), MID(A1505,5,2))</f>
        <v>0718</v>
      </c>
    </row>
    <row r="1506" customFormat="false" ht="15.8" hidden="false" customHeight="false" outlineLevel="0" collapsed="false">
      <c r="A1506" s="39" t="s">
        <v>2592</v>
      </c>
      <c r="B1506" s="39" t="s">
        <v>3674</v>
      </c>
      <c r="C1506" s="0" t="n">
        <v>218.577708670861</v>
      </c>
      <c r="D1506" s="0" t="str">
        <f aca="false">CONCATENATE(LEFT(A1506,2), MID(A1506,5,2))</f>
        <v>0860</v>
      </c>
    </row>
    <row r="1507" customFormat="false" ht="15.8" hidden="false" customHeight="false" outlineLevel="0" collapsed="false">
      <c r="A1507" s="39" t="s">
        <v>2791</v>
      </c>
      <c r="B1507" s="39" t="s">
        <v>3675</v>
      </c>
      <c r="C1507" s="0" t="n">
        <v>704.33117635</v>
      </c>
      <c r="D1507" s="0" t="str">
        <f aca="false">CONCATENATE(LEFT(A1507,2), MID(A1507,5,2))</f>
        <v>0743</v>
      </c>
    </row>
    <row r="1508" customFormat="false" ht="15.8" hidden="false" customHeight="false" outlineLevel="0" collapsed="false">
      <c r="A1508" s="39" t="s">
        <v>2730</v>
      </c>
      <c r="B1508" s="39" t="s">
        <v>3676</v>
      </c>
      <c r="C1508" s="0" t="n">
        <v>25909.95225</v>
      </c>
      <c r="D1508" s="0" t="str">
        <f aca="false">CONCATENATE(LEFT(A1508,2), MID(A1508,5,2))</f>
        <v>0733</v>
      </c>
    </row>
    <row r="1509" customFormat="false" ht="15.8" hidden="false" customHeight="false" outlineLevel="0" collapsed="false">
      <c r="A1509" s="39" t="s">
        <v>2735</v>
      </c>
      <c r="B1509" s="39" t="s">
        <v>3677</v>
      </c>
      <c r="C1509" s="0" t="n">
        <v>48705.93592581</v>
      </c>
      <c r="D1509" s="0" t="str">
        <f aca="false">CONCATENATE(LEFT(A1509,2), MID(A1509,5,2))</f>
        <v>0759</v>
      </c>
    </row>
    <row r="1510" customFormat="false" ht="15.8" hidden="false" customHeight="false" outlineLevel="0" collapsed="false">
      <c r="A1510" s="39" t="s">
        <v>2696</v>
      </c>
      <c r="B1510" s="39" t="s">
        <v>3678</v>
      </c>
      <c r="C1510" s="0" t="n">
        <v>6312.97170201502</v>
      </c>
      <c r="D1510" s="0" t="str">
        <f aca="false">CONCATENATE(LEFT(A1510,2), MID(A1510,5,2))</f>
        <v>0718</v>
      </c>
    </row>
    <row r="1511" customFormat="false" ht="15.8" hidden="false" customHeight="false" outlineLevel="0" collapsed="false">
      <c r="A1511" s="39" t="s">
        <v>2749</v>
      </c>
      <c r="B1511" s="39" t="s">
        <v>3679</v>
      </c>
      <c r="C1511" s="0" t="n">
        <v>7465.949550004</v>
      </c>
      <c r="D1511" s="0" t="str">
        <f aca="false">CONCATENATE(LEFT(A1511,2), MID(A1511,5,2))</f>
        <v>0759</v>
      </c>
    </row>
    <row r="1512" customFormat="false" ht="15.8" hidden="false" customHeight="false" outlineLevel="0" collapsed="false">
      <c r="A1512" s="39" t="s">
        <v>2721</v>
      </c>
      <c r="B1512" s="39" t="s">
        <v>3680</v>
      </c>
      <c r="C1512" s="0" t="n">
        <v>56323.1659044599</v>
      </c>
      <c r="D1512" s="0" t="str">
        <f aca="false">CONCATENATE(LEFT(A1512,2), MID(A1512,5,2))</f>
        <v>0759</v>
      </c>
    </row>
    <row r="1513" customFormat="false" ht="15.8" hidden="false" customHeight="false" outlineLevel="0" collapsed="false">
      <c r="A1513" s="39" t="s">
        <v>2681</v>
      </c>
      <c r="B1513" s="39" t="s">
        <v>3681</v>
      </c>
      <c r="C1513" s="0" t="n">
        <v>7236.25</v>
      </c>
      <c r="D1513" s="0" t="str">
        <f aca="false">CONCATENATE(LEFT(A1513,2), MID(A1513,5,2))</f>
        <v>0716</v>
      </c>
    </row>
    <row r="1514" customFormat="false" ht="15.8" hidden="false" customHeight="false" outlineLevel="0" collapsed="false">
      <c r="A1514" s="39" t="s">
        <v>2696</v>
      </c>
      <c r="B1514" s="39" t="s">
        <v>3682</v>
      </c>
      <c r="C1514" s="0" t="n">
        <v>8912.2295281175</v>
      </c>
      <c r="D1514" s="0" t="str">
        <f aca="false">CONCATENATE(LEFT(A1514,2), MID(A1514,5,2))</f>
        <v>0718</v>
      </c>
    </row>
    <row r="1515" customFormat="false" ht="15.8" hidden="false" customHeight="false" outlineLevel="0" collapsed="false">
      <c r="A1515" s="39" t="s">
        <v>2721</v>
      </c>
      <c r="B1515" s="39" t="s">
        <v>3683</v>
      </c>
      <c r="C1515" s="0" t="n">
        <v>13559.191079342</v>
      </c>
      <c r="D1515" s="0" t="str">
        <f aca="false">CONCATENATE(LEFT(A1515,2), MID(A1515,5,2))</f>
        <v>0759</v>
      </c>
    </row>
    <row r="1516" customFormat="false" ht="15.8" hidden="false" customHeight="false" outlineLevel="0" collapsed="false">
      <c r="A1516" s="39" t="s">
        <v>2701</v>
      </c>
      <c r="B1516" s="39" t="s">
        <v>3684</v>
      </c>
      <c r="C1516" s="0" t="n">
        <v>1261.51877279222</v>
      </c>
      <c r="D1516" s="0" t="str">
        <f aca="false">CONCATENATE(LEFT(A1516,2), MID(A1516,5,2))</f>
        <v>0718</v>
      </c>
    </row>
    <row r="1517" customFormat="false" ht="15.8" hidden="false" customHeight="false" outlineLevel="0" collapsed="false">
      <c r="A1517" s="39" t="s">
        <v>2730</v>
      </c>
      <c r="B1517" s="39" t="s">
        <v>3685</v>
      </c>
      <c r="C1517" s="0" t="n">
        <v>1051.4504</v>
      </c>
      <c r="D1517" s="0" t="str">
        <f aca="false">CONCATENATE(LEFT(A1517,2), MID(A1517,5,2))</f>
        <v>0733</v>
      </c>
    </row>
    <row r="1518" customFormat="false" ht="15.8" hidden="false" customHeight="false" outlineLevel="0" collapsed="false">
      <c r="A1518" s="39" t="s">
        <v>2735</v>
      </c>
      <c r="B1518" s="39" t="s">
        <v>3686</v>
      </c>
      <c r="C1518" s="0" t="n">
        <v>3508.8206824</v>
      </c>
      <c r="D1518" s="0" t="str">
        <f aca="false">CONCATENATE(LEFT(A1518,2), MID(A1518,5,2))</f>
        <v>0759</v>
      </c>
    </row>
    <row r="1519" customFormat="false" ht="15.8" hidden="false" customHeight="false" outlineLevel="0" collapsed="false">
      <c r="A1519" s="39" t="s">
        <v>2749</v>
      </c>
      <c r="B1519" s="39" t="s">
        <v>3687</v>
      </c>
      <c r="C1519" s="0" t="n">
        <v>9348.98465361</v>
      </c>
      <c r="D1519" s="0" t="str">
        <f aca="false">CONCATENATE(LEFT(A1519,2), MID(A1519,5,2))</f>
        <v>0759</v>
      </c>
    </row>
    <row r="1520" customFormat="false" ht="15.8" hidden="false" customHeight="false" outlineLevel="0" collapsed="false">
      <c r="A1520" s="39" t="s">
        <v>2647</v>
      </c>
      <c r="B1520" s="39" t="s">
        <v>3688</v>
      </c>
      <c r="C1520" s="0" t="n">
        <v>75266.06375</v>
      </c>
      <c r="D1520" s="0" t="str">
        <f aca="false">CONCATENATE(LEFT(A1520,2), MID(A1520,5,2))</f>
        <v>0782</v>
      </c>
    </row>
    <row r="1521" customFormat="false" ht="15.8" hidden="false" customHeight="false" outlineLevel="0" collapsed="false">
      <c r="A1521" s="39" t="s">
        <v>2735</v>
      </c>
      <c r="B1521" s="39" t="s">
        <v>3689</v>
      </c>
      <c r="C1521" s="0" t="n">
        <v>37167.6472803</v>
      </c>
      <c r="D1521" s="0" t="str">
        <f aca="false">CONCATENATE(LEFT(A1521,2), MID(A1521,5,2))</f>
        <v>0759</v>
      </c>
    </row>
    <row r="1522" customFormat="false" ht="15.8" hidden="false" customHeight="false" outlineLevel="0" collapsed="false">
      <c r="A1522" s="39" t="s">
        <v>2683</v>
      </c>
      <c r="B1522" s="39" t="s">
        <v>3690</v>
      </c>
      <c r="C1522" s="0" t="n">
        <v>2101.3</v>
      </c>
      <c r="D1522" s="0" t="str">
        <f aca="false">CONCATENATE(LEFT(A1522,2), MID(A1522,5,2))</f>
        <v>0795</v>
      </c>
    </row>
    <row r="1523" customFormat="false" ht="15.8" hidden="false" customHeight="false" outlineLevel="0" collapsed="false">
      <c r="A1523" s="39" t="s">
        <v>2721</v>
      </c>
      <c r="B1523" s="39" t="s">
        <v>3691</v>
      </c>
      <c r="C1523" s="0" t="n">
        <v>20027.97803118</v>
      </c>
      <c r="D1523" s="0" t="str">
        <f aca="false">CONCATENATE(LEFT(A1523,2), MID(A1523,5,2))</f>
        <v>0759</v>
      </c>
    </row>
    <row r="1524" customFormat="false" ht="15.8" hidden="false" customHeight="false" outlineLevel="0" collapsed="false">
      <c r="A1524" s="39" t="s">
        <v>2758</v>
      </c>
      <c r="B1524" s="39" t="s">
        <v>3692</v>
      </c>
      <c r="C1524" s="0" t="n">
        <v>163.049125</v>
      </c>
      <c r="D1524" s="0" t="str">
        <f aca="false">CONCATENATE(LEFT(A1524,2), MID(A1524,5,2))</f>
        <v>0761</v>
      </c>
    </row>
    <row r="1525" customFormat="false" ht="15.8" hidden="false" customHeight="false" outlineLevel="0" collapsed="false">
      <c r="A1525" s="39" t="s">
        <v>2681</v>
      </c>
      <c r="B1525" s="39" t="s">
        <v>3693</v>
      </c>
      <c r="C1525" s="0" t="n">
        <v>913.75</v>
      </c>
      <c r="D1525" s="0" t="str">
        <f aca="false">CONCATENATE(LEFT(A1525,2), MID(A1525,5,2))</f>
        <v>0716</v>
      </c>
    </row>
    <row r="1526" customFormat="false" ht="15.8" hidden="false" customHeight="false" outlineLevel="0" collapsed="false">
      <c r="A1526" s="39" t="s">
        <v>2781</v>
      </c>
      <c r="B1526" s="39" t="s">
        <v>3694</v>
      </c>
      <c r="C1526" s="0" t="n">
        <v>2099.278881468</v>
      </c>
      <c r="D1526" s="0" t="str">
        <f aca="false">CONCATENATE(LEFT(A1526,2), MID(A1526,5,2))</f>
        <v>0759</v>
      </c>
    </row>
    <row r="1527" customFormat="false" ht="15.8" hidden="false" customHeight="false" outlineLevel="0" collapsed="false">
      <c r="A1527" s="39" t="s">
        <v>2758</v>
      </c>
      <c r="B1527" s="39" t="s">
        <v>3695</v>
      </c>
      <c r="C1527" s="0" t="n">
        <v>4211.182</v>
      </c>
      <c r="D1527" s="0" t="str">
        <f aca="false">CONCATENATE(LEFT(A1527,2), MID(A1527,5,2))</f>
        <v>0761</v>
      </c>
    </row>
    <row r="1528" customFormat="false" ht="15.8" hidden="false" customHeight="false" outlineLevel="0" collapsed="false">
      <c r="A1528" s="39" t="s">
        <v>2758</v>
      </c>
      <c r="B1528" s="39" t="s">
        <v>3696</v>
      </c>
      <c r="C1528" s="0" t="n">
        <v>29313.582</v>
      </c>
      <c r="D1528" s="0" t="str">
        <f aca="false">CONCATENATE(LEFT(A1528,2), MID(A1528,5,2))</f>
        <v>0761</v>
      </c>
    </row>
    <row r="1529" customFormat="false" ht="15.8" hidden="false" customHeight="false" outlineLevel="0" collapsed="false">
      <c r="A1529" s="39" t="s">
        <v>2765</v>
      </c>
      <c r="B1529" s="39" t="s">
        <v>3697</v>
      </c>
      <c r="C1529" s="0" t="n">
        <v>6888.4212318494</v>
      </c>
      <c r="D1529" s="0" t="str">
        <f aca="false">CONCATENATE(LEFT(A1529,2), MID(A1529,5,2))</f>
        <v>0765</v>
      </c>
    </row>
    <row r="1530" customFormat="false" ht="15.8" hidden="false" customHeight="false" outlineLevel="0" collapsed="false">
      <c r="A1530" s="39" t="s">
        <v>2765</v>
      </c>
      <c r="B1530" s="39" t="s">
        <v>3698</v>
      </c>
      <c r="C1530" s="0" t="n">
        <v>6194.0040277564</v>
      </c>
      <c r="D1530" s="0" t="str">
        <f aca="false">CONCATENATE(LEFT(A1530,2), MID(A1530,5,2))</f>
        <v>0765</v>
      </c>
    </row>
    <row r="1531" customFormat="false" ht="15.8" hidden="false" customHeight="false" outlineLevel="0" collapsed="false">
      <c r="A1531" s="39" t="s">
        <v>2765</v>
      </c>
      <c r="B1531" s="39" t="s">
        <v>3699</v>
      </c>
      <c r="C1531" s="0" t="n">
        <v>10696.5924037686</v>
      </c>
      <c r="D1531" s="0" t="str">
        <f aca="false">CONCATENATE(LEFT(A1531,2), MID(A1531,5,2))</f>
        <v>0765</v>
      </c>
    </row>
    <row r="1532" customFormat="false" ht="15.8" hidden="false" customHeight="false" outlineLevel="0" collapsed="false">
      <c r="A1532" s="39" t="s">
        <v>2765</v>
      </c>
      <c r="B1532" s="39" t="s">
        <v>3700</v>
      </c>
      <c r="C1532" s="0" t="n">
        <v>5033.10660135164</v>
      </c>
      <c r="D1532" s="0" t="str">
        <f aca="false">CONCATENATE(LEFT(A1532,2), MID(A1532,5,2))</f>
        <v>0765</v>
      </c>
    </row>
    <row r="1533" customFormat="false" ht="15.8" hidden="false" customHeight="false" outlineLevel="0" collapsed="false">
      <c r="A1533" s="39" t="s">
        <v>2705</v>
      </c>
      <c r="B1533" s="39" t="s">
        <v>3701</v>
      </c>
      <c r="C1533" s="0" t="n">
        <v>108270.225533</v>
      </c>
      <c r="D1533" s="0" t="str">
        <f aca="false">CONCATENATE(LEFT(A1533,2), MID(A1533,5,2))</f>
        <v>0732</v>
      </c>
    </row>
    <row r="1534" customFormat="false" ht="15.8" hidden="false" customHeight="false" outlineLevel="0" collapsed="false">
      <c r="A1534" s="39" t="s">
        <v>3702</v>
      </c>
      <c r="B1534" s="39" t="s">
        <v>3703</v>
      </c>
      <c r="C1534" s="0" t="n">
        <v>968.405</v>
      </c>
      <c r="D1534" s="0" t="str">
        <f aca="false">CONCATENATE(LEFT(A1534,2), MID(A1534,5,2))</f>
        <v>0782</v>
      </c>
    </row>
    <row r="1535" customFormat="false" ht="15.8" hidden="false" customHeight="false" outlineLevel="0" collapsed="false">
      <c r="A1535" s="39" t="s">
        <v>2707</v>
      </c>
      <c r="B1535" s="39" t="s">
        <v>3704</v>
      </c>
      <c r="C1535" s="0" t="n">
        <v>1540.227</v>
      </c>
      <c r="D1535" s="0" t="str">
        <f aca="false">CONCATENATE(LEFT(A1535,2), MID(A1535,5,2))</f>
        <v>0733</v>
      </c>
    </row>
    <row r="1536" customFormat="false" ht="15.8" hidden="false" customHeight="false" outlineLevel="0" collapsed="false">
      <c r="A1536" s="39" t="s">
        <v>2770</v>
      </c>
      <c r="B1536" s="39" t="s">
        <v>3705</v>
      </c>
      <c r="C1536" s="0" t="n">
        <v>1662.574</v>
      </c>
      <c r="D1536" s="0" t="str">
        <f aca="false">CONCATENATE(LEFT(A1536,2), MID(A1536,5,2))</f>
        <v>0781</v>
      </c>
    </row>
    <row r="1537" customFormat="false" ht="15.8" hidden="false" customHeight="false" outlineLevel="0" collapsed="false">
      <c r="A1537" s="39" t="s">
        <v>2735</v>
      </c>
      <c r="B1537" s="39" t="s">
        <v>3706</v>
      </c>
      <c r="C1537" s="0" t="n">
        <v>9446.396335126</v>
      </c>
      <c r="D1537" s="0" t="str">
        <f aca="false">CONCATENATE(LEFT(A1537,2), MID(A1537,5,2))</f>
        <v>0759</v>
      </c>
    </row>
    <row r="1538" customFormat="false" ht="15.8" hidden="false" customHeight="false" outlineLevel="0" collapsed="false">
      <c r="A1538" s="39" t="s">
        <v>2772</v>
      </c>
      <c r="B1538" s="39" t="s">
        <v>3707</v>
      </c>
      <c r="C1538" s="0" t="n">
        <v>945.260266133736</v>
      </c>
      <c r="D1538" s="0" t="str">
        <f aca="false">CONCATENATE(LEFT(A1538,2), MID(A1538,5,2))</f>
        <v>0743</v>
      </c>
    </row>
    <row r="1539" customFormat="false" ht="15.8" hidden="false" customHeight="false" outlineLevel="0" collapsed="false">
      <c r="A1539" s="39" t="s">
        <v>2705</v>
      </c>
      <c r="B1539" s="39" t="s">
        <v>3708</v>
      </c>
      <c r="C1539" s="0" t="n">
        <v>118846.26983604</v>
      </c>
      <c r="D1539" s="0" t="str">
        <f aca="false">CONCATENATE(LEFT(A1539,2), MID(A1539,5,2))</f>
        <v>0732</v>
      </c>
    </row>
    <row r="1540" customFormat="false" ht="15.8" hidden="false" customHeight="false" outlineLevel="0" collapsed="false">
      <c r="A1540" s="39" t="s">
        <v>2840</v>
      </c>
      <c r="B1540" s="39" t="s">
        <v>3709</v>
      </c>
      <c r="C1540" s="0" t="n">
        <v>1607.570691252</v>
      </c>
      <c r="D1540" s="0" t="str">
        <f aca="false">CONCATENATE(LEFT(A1540,2), MID(A1540,5,2))</f>
        <v>0743</v>
      </c>
    </row>
    <row r="1541" customFormat="false" ht="15.8" hidden="false" customHeight="false" outlineLevel="0" collapsed="false">
      <c r="A1541" s="39" t="s">
        <v>2778</v>
      </c>
      <c r="B1541" s="39" t="s">
        <v>3710</v>
      </c>
      <c r="C1541" s="0" t="n">
        <v>6671.845</v>
      </c>
      <c r="D1541" s="0" t="str">
        <f aca="false">CONCATENATE(LEFT(A1541,2), MID(A1541,5,2))</f>
        <v>0791</v>
      </c>
    </row>
    <row r="1542" customFormat="false" ht="15.8" hidden="false" customHeight="false" outlineLevel="0" collapsed="false">
      <c r="A1542" s="39" t="s">
        <v>2670</v>
      </c>
      <c r="B1542" s="39" t="s">
        <v>3711</v>
      </c>
      <c r="C1542" s="0" t="n">
        <v>488.76</v>
      </c>
      <c r="D1542" s="0" t="str">
        <f aca="false">CONCATENATE(LEFT(A1542,2), MID(A1542,5,2))</f>
        <v>0795</v>
      </c>
    </row>
    <row r="1543" customFormat="false" ht="15.8" hidden="false" customHeight="false" outlineLevel="0" collapsed="false">
      <c r="A1543" s="39" t="s">
        <v>2712</v>
      </c>
      <c r="B1543" s="39" t="s">
        <v>3712</v>
      </c>
      <c r="C1543" s="0" t="n">
        <v>826.995</v>
      </c>
      <c r="D1543" s="0" t="str">
        <f aca="false">CONCATENATE(LEFT(A1543,2), MID(A1543,5,2))</f>
        <v>0791</v>
      </c>
    </row>
    <row r="1544" customFormat="false" ht="15.8" hidden="false" customHeight="false" outlineLevel="0" collapsed="false">
      <c r="A1544" s="39" t="s">
        <v>2654</v>
      </c>
      <c r="B1544" s="39" t="s">
        <v>3713</v>
      </c>
      <c r="C1544" s="0" t="n">
        <v>811.2</v>
      </c>
      <c r="D1544" s="0" t="str">
        <f aca="false">CONCATENATE(LEFT(A1544,2), MID(A1544,5,2))</f>
        <v>0795</v>
      </c>
    </row>
    <row r="1545" customFormat="false" ht="15.8" hidden="false" customHeight="false" outlineLevel="0" collapsed="false">
      <c r="A1545" s="39" t="s">
        <v>2679</v>
      </c>
      <c r="B1545" s="39" t="s">
        <v>3714</v>
      </c>
      <c r="C1545" s="0" t="n">
        <v>3288.9805</v>
      </c>
      <c r="D1545" s="0" t="str">
        <f aca="false">CONCATENATE(LEFT(A1545,2), MID(A1545,5,2))</f>
        <v>0733</v>
      </c>
    </row>
    <row r="1546" customFormat="false" ht="15.8" hidden="false" customHeight="false" outlineLevel="0" collapsed="false">
      <c r="A1546" s="39" t="s">
        <v>2679</v>
      </c>
      <c r="B1546" s="39" t="s">
        <v>3715</v>
      </c>
      <c r="C1546" s="0" t="n">
        <v>1397.6495</v>
      </c>
      <c r="D1546" s="0" t="str">
        <f aca="false">CONCATENATE(LEFT(A1546,2), MID(A1546,5,2))</f>
        <v>0733</v>
      </c>
    </row>
    <row r="1547" customFormat="false" ht="15.8" hidden="false" customHeight="false" outlineLevel="0" collapsed="false">
      <c r="A1547" s="39" t="s">
        <v>2735</v>
      </c>
      <c r="B1547" s="39" t="s">
        <v>3716</v>
      </c>
      <c r="C1547" s="0" t="n">
        <v>53111.81321391</v>
      </c>
      <c r="D1547" s="0" t="str">
        <f aca="false">CONCATENATE(LEFT(A1547,2), MID(A1547,5,2))</f>
        <v>0759</v>
      </c>
    </row>
    <row r="1548" customFormat="false" ht="15.8" hidden="false" customHeight="false" outlineLevel="0" collapsed="false">
      <c r="A1548" s="39" t="s">
        <v>2631</v>
      </c>
      <c r="B1548" s="39" t="s">
        <v>3717</v>
      </c>
      <c r="C1548" s="0" t="n">
        <v>335.484</v>
      </c>
      <c r="D1548" s="0" t="str">
        <f aca="false">CONCATENATE(LEFT(A1548,2), MID(A1548,5,2))</f>
        <v>0791</v>
      </c>
    </row>
    <row r="1549" customFormat="false" ht="15.8" hidden="false" customHeight="false" outlineLevel="0" collapsed="false">
      <c r="A1549" s="39" t="s">
        <v>2687</v>
      </c>
      <c r="B1549" s="39" t="s">
        <v>3718</v>
      </c>
      <c r="C1549" s="0" t="n">
        <v>11992.53425</v>
      </c>
      <c r="D1549" s="0" t="str">
        <f aca="false">CONCATENATE(LEFT(A1549,2), MID(A1549,5,2))</f>
        <v>0781</v>
      </c>
    </row>
    <row r="1550" customFormat="false" ht="15.8" hidden="false" customHeight="false" outlineLevel="0" collapsed="false">
      <c r="A1550" s="39" t="s">
        <v>2772</v>
      </c>
      <c r="B1550" s="39" t="s">
        <v>3719</v>
      </c>
      <c r="C1550" s="0" t="n">
        <v>118.207798718775</v>
      </c>
      <c r="D1550" s="0" t="str">
        <f aca="false">CONCATENATE(LEFT(A1550,2), MID(A1550,5,2))</f>
        <v>0743</v>
      </c>
    </row>
    <row r="1551" customFormat="false" ht="15.8" hidden="false" customHeight="false" outlineLevel="0" collapsed="false">
      <c r="A1551" s="39" t="s">
        <v>2624</v>
      </c>
      <c r="B1551" s="39" t="s">
        <v>3720</v>
      </c>
      <c r="C1551" s="0" t="n">
        <v>31179.38825</v>
      </c>
      <c r="D1551" s="0" t="str">
        <f aca="false">CONCATENATE(LEFT(A1551,2), MID(A1551,5,2))</f>
        <v>0781</v>
      </c>
    </row>
    <row r="1552" customFormat="false" ht="15.8" hidden="false" customHeight="false" outlineLevel="0" collapsed="false">
      <c r="A1552" s="39" t="s">
        <v>2721</v>
      </c>
      <c r="B1552" s="39" t="s">
        <v>3721</v>
      </c>
      <c r="C1552" s="0" t="n">
        <v>14012.7135337</v>
      </c>
      <c r="D1552" s="0" t="str">
        <f aca="false">CONCATENATE(LEFT(A1552,2), MID(A1552,5,2))</f>
        <v>0759</v>
      </c>
    </row>
    <row r="1553" customFormat="false" ht="15.8" hidden="false" customHeight="false" outlineLevel="0" collapsed="false">
      <c r="A1553" s="39" t="s">
        <v>2758</v>
      </c>
      <c r="B1553" s="39" t="s">
        <v>3722</v>
      </c>
      <c r="C1553" s="0" t="n">
        <v>264.9335</v>
      </c>
      <c r="D1553" s="0" t="str">
        <f aca="false">CONCATENATE(LEFT(A1553,2), MID(A1553,5,2))</f>
        <v>0761</v>
      </c>
    </row>
    <row r="1554" customFormat="false" ht="15.8" hidden="false" customHeight="false" outlineLevel="0" collapsed="false">
      <c r="A1554" s="39" t="s">
        <v>2665</v>
      </c>
      <c r="B1554" s="39" t="s">
        <v>3723</v>
      </c>
      <c r="C1554" s="0" t="n">
        <v>2203.42387248</v>
      </c>
      <c r="D1554" s="0" t="str">
        <f aca="false">CONCATENATE(LEFT(A1554,2), MID(A1554,5,2))</f>
        <v>0780</v>
      </c>
    </row>
    <row r="1555" customFormat="false" ht="15.8" hidden="false" customHeight="false" outlineLevel="0" collapsed="false">
      <c r="A1555" s="39" t="s">
        <v>2770</v>
      </c>
      <c r="B1555" s="39" t="s">
        <v>3724</v>
      </c>
      <c r="C1555" s="0" t="n">
        <v>4542.525</v>
      </c>
      <c r="D1555" s="0" t="str">
        <f aca="false">CONCATENATE(LEFT(A1555,2), MID(A1555,5,2))</f>
        <v>0781</v>
      </c>
    </row>
    <row r="1556" customFormat="false" ht="15.8" hidden="false" customHeight="false" outlineLevel="0" collapsed="false">
      <c r="A1556" s="39" t="s">
        <v>2626</v>
      </c>
      <c r="B1556" s="39" t="s">
        <v>3725</v>
      </c>
      <c r="C1556" s="0" t="n">
        <v>7029.55</v>
      </c>
      <c r="D1556" s="0" t="str">
        <f aca="false">CONCATENATE(LEFT(A1556,2), MID(A1556,5,2))</f>
        <v>0781</v>
      </c>
    </row>
    <row r="1557" customFormat="false" ht="15.8" hidden="false" customHeight="false" outlineLevel="0" collapsed="false">
      <c r="A1557" s="39" t="s">
        <v>2800</v>
      </c>
      <c r="B1557" s="39" t="s">
        <v>3726</v>
      </c>
      <c r="C1557" s="0" t="n">
        <v>382.220510269544</v>
      </c>
      <c r="D1557" s="0" t="str">
        <f aca="false">CONCATENATE(LEFT(A1557,2), MID(A1557,5,2))</f>
        <v>0765</v>
      </c>
    </row>
    <row r="1558" customFormat="false" ht="15.8" hidden="false" customHeight="false" outlineLevel="0" collapsed="false">
      <c r="A1558" s="39" t="s">
        <v>2674</v>
      </c>
      <c r="B1558" s="39" t="s">
        <v>3727</v>
      </c>
      <c r="C1558" s="0" t="n">
        <v>36023.03246579</v>
      </c>
      <c r="D1558" s="0" t="str">
        <f aca="false">CONCATENATE(LEFT(A1558,2), MID(A1558,5,2))</f>
        <v>0780</v>
      </c>
    </row>
    <row r="1559" customFormat="false" ht="15.8" hidden="false" customHeight="false" outlineLevel="0" collapsed="false">
      <c r="A1559" s="39" t="s">
        <v>2800</v>
      </c>
      <c r="B1559" s="39" t="s">
        <v>3728</v>
      </c>
      <c r="C1559" s="0" t="n">
        <v>2155.99260120887</v>
      </c>
      <c r="D1559" s="0" t="str">
        <f aca="false">CONCATENATE(LEFT(A1559,2), MID(A1559,5,2))</f>
        <v>0765</v>
      </c>
    </row>
    <row r="1560" customFormat="false" ht="15.8" hidden="false" customHeight="false" outlineLevel="0" collapsed="false">
      <c r="A1560" s="39" t="s">
        <v>2765</v>
      </c>
      <c r="B1560" s="39" t="s">
        <v>3729</v>
      </c>
      <c r="C1560" s="0" t="n">
        <v>7585.91602083797</v>
      </c>
      <c r="D1560" s="0" t="str">
        <f aca="false">CONCATENATE(LEFT(A1560,2), MID(A1560,5,2))</f>
        <v>0765</v>
      </c>
    </row>
    <row r="1561" customFormat="false" ht="15.8" hidden="false" customHeight="false" outlineLevel="0" collapsed="false">
      <c r="A1561" s="39" t="s">
        <v>2683</v>
      </c>
      <c r="B1561" s="39" t="s">
        <v>3730</v>
      </c>
      <c r="C1561" s="0" t="n">
        <v>589.986</v>
      </c>
      <c r="D1561" s="0" t="str">
        <f aca="false">CONCATENATE(LEFT(A1561,2), MID(A1561,5,2))</f>
        <v>0795</v>
      </c>
    </row>
    <row r="1562" customFormat="false" ht="15.8" hidden="false" customHeight="false" outlineLevel="0" collapsed="false">
      <c r="A1562" s="39" t="s">
        <v>2826</v>
      </c>
      <c r="B1562" s="39" t="s">
        <v>3731</v>
      </c>
      <c r="C1562" s="0" t="n">
        <v>6875.443</v>
      </c>
      <c r="D1562" s="0" t="str">
        <f aca="false">CONCATENATE(LEFT(A1562,2), MID(A1562,5,2))</f>
        <v>0782</v>
      </c>
    </row>
    <row r="1563" customFormat="false" ht="15.8" hidden="false" customHeight="false" outlineLevel="0" collapsed="false">
      <c r="A1563" s="39" t="s">
        <v>2687</v>
      </c>
      <c r="B1563" s="39" t="s">
        <v>3732</v>
      </c>
      <c r="C1563" s="0" t="n">
        <v>2351.17075</v>
      </c>
      <c r="D1563" s="0" t="str">
        <f aca="false">CONCATENATE(LEFT(A1563,2), MID(A1563,5,2))</f>
        <v>0781</v>
      </c>
    </row>
    <row r="1564" customFormat="false" ht="15.8" hidden="false" customHeight="false" outlineLevel="0" collapsed="false">
      <c r="A1564" s="39" t="s">
        <v>2631</v>
      </c>
      <c r="B1564" s="39" t="s">
        <v>3733</v>
      </c>
      <c r="C1564" s="0" t="n">
        <v>5482.046</v>
      </c>
      <c r="D1564" s="0" t="str">
        <f aca="false">CONCATENATE(LEFT(A1564,2), MID(A1564,5,2))</f>
        <v>0791</v>
      </c>
    </row>
    <row r="1565" customFormat="false" ht="15.8" hidden="false" customHeight="false" outlineLevel="0" collapsed="false">
      <c r="A1565" s="39" t="s">
        <v>2683</v>
      </c>
      <c r="B1565" s="39" t="s">
        <v>3734</v>
      </c>
      <c r="C1565" s="0" t="n">
        <v>1834.5</v>
      </c>
      <c r="D1565" s="0" t="str">
        <f aca="false">CONCATENATE(LEFT(A1565,2), MID(A1565,5,2))</f>
        <v>0795</v>
      </c>
    </row>
    <row r="1566" customFormat="false" ht="15.8" hidden="false" customHeight="false" outlineLevel="0" collapsed="false">
      <c r="A1566" s="39" t="s">
        <v>2758</v>
      </c>
      <c r="B1566" s="39" t="s">
        <v>3735</v>
      </c>
      <c r="C1566" s="0" t="n">
        <v>3431.1945</v>
      </c>
      <c r="D1566" s="0" t="str">
        <f aca="false">CONCATENATE(LEFT(A1566,2), MID(A1566,5,2))</f>
        <v>0761</v>
      </c>
    </row>
    <row r="1567" customFormat="false" ht="15.8" hidden="false" customHeight="false" outlineLevel="0" collapsed="false">
      <c r="A1567" s="39" t="s">
        <v>2689</v>
      </c>
      <c r="B1567" s="39" t="s">
        <v>3736</v>
      </c>
      <c r="C1567" s="0" t="n">
        <v>1885.835</v>
      </c>
      <c r="D1567" s="0" t="str">
        <f aca="false">CONCATENATE(LEFT(A1567,2), MID(A1567,5,2))</f>
        <v>0791</v>
      </c>
    </row>
    <row r="1568" customFormat="false" ht="15.8" hidden="false" customHeight="false" outlineLevel="0" collapsed="false">
      <c r="A1568" s="39" t="s">
        <v>2694</v>
      </c>
      <c r="B1568" s="39" t="s">
        <v>3737</v>
      </c>
      <c r="C1568" s="0" t="n">
        <v>500.67</v>
      </c>
      <c r="D1568" s="0" t="str">
        <f aca="false">CONCATENATE(LEFT(A1568,2), MID(A1568,5,2))</f>
        <v>0791</v>
      </c>
    </row>
    <row r="1569" customFormat="false" ht="15.8" hidden="false" customHeight="false" outlineLevel="0" collapsed="false">
      <c r="A1569" s="39" t="s">
        <v>2633</v>
      </c>
      <c r="B1569" s="39" t="s">
        <v>3738</v>
      </c>
      <c r="C1569" s="0" t="n">
        <v>2659.85</v>
      </c>
      <c r="D1569" s="0" t="str">
        <f aca="false">CONCATENATE(LEFT(A1569,2), MID(A1569,5,2))</f>
        <v>0791</v>
      </c>
    </row>
    <row r="1570" customFormat="false" ht="15.8" hidden="false" customHeight="false" outlineLevel="0" collapsed="false">
      <c r="A1570" s="39" t="s">
        <v>2807</v>
      </c>
      <c r="B1570" s="39" t="s">
        <v>3739</v>
      </c>
      <c r="C1570" s="0" t="n">
        <v>296.971</v>
      </c>
      <c r="D1570" s="0" t="str">
        <f aca="false">CONCATENATE(LEFT(A1570,2), MID(A1570,5,2))</f>
        <v>0791</v>
      </c>
    </row>
    <row r="1571" customFormat="false" ht="15.8" hidden="false" customHeight="false" outlineLevel="0" collapsed="false">
      <c r="A1571" s="39" t="s">
        <v>2778</v>
      </c>
      <c r="B1571" s="39" t="s">
        <v>3740</v>
      </c>
      <c r="C1571" s="0" t="n">
        <v>427.687</v>
      </c>
      <c r="D1571" s="0" t="str">
        <f aca="false">CONCATENATE(LEFT(A1571,2), MID(A1571,5,2))</f>
        <v>0791</v>
      </c>
    </row>
    <row r="1572" customFormat="false" ht="15.8" hidden="false" customHeight="false" outlineLevel="0" collapsed="false">
      <c r="A1572" s="39" t="s">
        <v>2712</v>
      </c>
      <c r="B1572" s="39" t="s">
        <v>3741</v>
      </c>
      <c r="C1572" s="0" t="n">
        <v>1087.62</v>
      </c>
      <c r="D1572" s="0" t="str">
        <f aca="false">CONCATENATE(LEFT(A1572,2), MID(A1572,5,2))</f>
        <v>0791</v>
      </c>
    </row>
    <row r="1573" customFormat="false" ht="15.8" hidden="false" customHeight="false" outlineLevel="0" collapsed="false">
      <c r="A1573" s="39" t="s">
        <v>2791</v>
      </c>
      <c r="B1573" s="39" t="s">
        <v>3742</v>
      </c>
      <c r="C1573" s="0" t="n">
        <v>319.96108537325</v>
      </c>
      <c r="D1573" s="0" t="str">
        <f aca="false">CONCATENATE(LEFT(A1573,2), MID(A1573,5,2))</f>
        <v>0743</v>
      </c>
    </row>
    <row r="1574" customFormat="false" ht="15.8" hidden="false" customHeight="false" outlineLevel="0" collapsed="false">
      <c r="A1574" s="39" t="s">
        <v>2778</v>
      </c>
      <c r="B1574" s="39" t="s">
        <v>3743</v>
      </c>
      <c r="C1574" s="0" t="n">
        <v>1158.272</v>
      </c>
      <c r="D1574" s="0" t="str">
        <f aca="false">CONCATENATE(LEFT(A1574,2), MID(A1574,5,2))</f>
        <v>0791</v>
      </c>
    </row>
    <row r="1575" customFormat="false" ht="15.8" hidden="false" customHeight="false" outlineLevel="0" collapsed="false">
      <c r="A1575" s="39" t="s">
        <v>2696</v>
      </c>
      <c r="B1575" s="39" t="s">
        <v>3744</v>
      </c>
      <c r="C1575" s="0" t="n">
        <v>15616.7631236446</v>
      </c>
      <c r="D1575" s="0" t="str">
        <f aca="false">CONCATENATE(LEFT(A1575,2), MID(A1575,5,2))</f>
        <v>0718</v>
      </c>
    </row>
    <row r="1576" customFormat="false" ht="15.8" hidden="false" customHeight="false" outlineLevel="0" collapsed="false">
      <c r="A1576" s="39" t="s">
        <v>2631</v>
      </c>
      <c r="B1576" s="39" t="s">
        <v>3745</v>
      </c>
      <c r="C1576" s="0" t="n">
        <v>133.005</v>
      </c>
      <c r="D1576" s="0" t="str">
        <f aca="false">CONCATENATE(LEFT(A1576,2), MID(A1576,5,2))</f>
        <v>0791</v>
      </c>
    </row>
    <row r="1577" customFormat="false" ht="15.8" hidden="false" customHeight="false" outlineLevel="0" collapsed="false">
      <c r="A1577" s="39" t="s">
        <v>2687</v>
      </c>
      <c r="B1577" s="39" t="s">
        <v>3746</v>
      </c>
      <c r="C1577" s="0" t="n">
        <v>4725.23</v>
      </c>
      <c r="D1577" s="0" t="str">
        <f aca="false">CONCATENATE(LEFT(A1577,2), MID(A1577,5,2))</f>
        <v>0781</v>
      </c>
    </row>
    <row r="1578" customFormat="false" ht="15.8" hidden="false" customHeight="false" outlineLevel="0" collapsed="false">
      <c r="A1578" s="39" t="s">
        <v>2624</v>
      </c>
      <c r="B1578" s="39" t="s">
        <v>3747</v>
      </c>
      <c r="C1578" s="0" t="n">
        <v>4903.67</v>
      </c>
      <c r="D1578" s="0" t="str">
        <f aca="false">CONCATENATE(LEFT(A1578,2), MID(A1578,5,2))</f>
        <v>0781</v>
      </c>
    </row>
    <row r="1579" customFormat="false" ht="15.8" hidden="false" customHeight="false" outlineLevel="0" collapsed="false">
      <c r="A1579" s="39" t="s">
        <v>2758</v>
      </c>
      <c r="B1579" s="39" t="s">
        <v>3748</v>
      </c>
      <c r="C1579" s="0" t="n">
        <v>307.578</v>
      </c>
      <c r="D1579" s="0" t="str">
        <f aca="false">CONCATENATE(LEFT(A1579,2), MID(A1579,5,2))</f>
        <v>0761</v>
      </c>
    </row>
    <row r="1580" customFormat="false" ht="15.8" hidden="false" customHeight="false" outlineLevel="0" collapsed="false">
      <c r="A1580" s="39" t="s">
        <v>2845</v>
      </c>
      <c r="B1580" s="39" t="s">
        <v>3749</v>
      </c>
      <c r="C1580" s="0" t="n">
        <v>5338.6715</v>
      </c>
      <c r="D1580" s="0" t="str">
        <f aca="false">CONCATENATE(LEFT(A1580,2), MID(A1580,5,2))</f>
        <v>0782</v>
      </c>
    </row>
    <row r="1581" customFormat="false" ht="15.8" hidden="false" customHeight="false" outlineLevel="0" collapsed="false">
      <c r="A1581" s="39" t="s">
        <v>2647</v>
      </c>
      <c r="B1581" s="39" t="s">
        <v>3750</v>
      </c>
      <c r="C1581" s="0" t="n">
        <v>1189.56525</v>
      </c>
      <c r="D1581" s="0" t="str">
        <f aca="false">CONCATENATE(LEFT(A1581,2), MID(A1581,5,2))</f>
        <v>0782</v>
      </c>
    </row>
    <row r="1582" customFormat="false" ht="15.8" hidden="false" customHeight="false" outlineLevel="0" collapsed="false">
      <c r="A1582" s="39" t="s">
        <v>2687</v>
      </c>
      <c r="B1582" s="39" t="s">
        <v>3751</v>
      </c>
      <c r="C1582" s="0" t="n">
        <v>1470.084</v>
      </c>
      <c r="D1582" s="0" t="str">
        <f aca="false">CONCATENATE(LEFT(A1582,2), MID(A1582,5,2))</f>
        <v>0781</v>
      </c>
    </row>
    <row r="1583" customFormat="false" ht="15.8" hidden="false" customHeight="false" outlineLevel="0" collapsed="false">
      <c r="A1583" s="39" t="s">
        <v>2647</v>
      </c>
      <c r="B1583" s="39" t="s">
        <v>3752</v>
      </c>
      <c r="C1583" s="0" t="n">
        <v>2288.5503</v>
      </c>
      <c r="D1583" s="0" t="str">
        <f aca="false">CONCATENATE(LEFT(A1583,2), MID(A1583,5,2))</f>
        <v>0782</v>
      </c>
    </row>
    <row r="1584" customFormat="false" ht="15.8" hidden="false" customHeight="false" outlineLevel="0" collapsed="false">
      <c r="A1584" s="39" t="s">
        <v>2786</v>
      </c>
      <c r="B1584" s="39" t="s">
        <v>3753</v>
      </c>
      <c r="C1584" s="0" t="n">
        <v>400.6292</v>
      </c>
      <c r="D1584" s="0" t="str">
        <f aca="false">CONCATENATE(LEFT(A1584,2), MID(A1584,5,2))</f>
        <v>0781</v>
      </c>
    </row>
    <row r="1585" customFormat="false" ht="15.8" hidden="false" customHeight="false" outlineLevel="0" collapsed="false">
      <c r="A1585" s="39" t="s">
        <v>2647</v>
      </c>
      <c r="B1585" s="39" t="s">
        <v>3754</v>
      </c>
      <c r="C1585" s="0" t="n">
        <v>1132.84605</v>
      </c>
      <c r="D1585" s="0" t="str">
        <f aca="false">CONCATENATE(LEFT(A1585,2), MID(A1585,5,2))</f>
        <v>0782</v>
      </c>
    </row>
    <row r="1586" customFormat="false" ht="15.8" hidden="false" customHeight="false" outlineLevel="0" collapsed="false">
      <c r="A1586" s="39" t="s">
        <v>2800</v>
      </c>
      <c r="B1586" s="39" t="s">
        <v>3755</v>
      </c>
      <c r="C1586" s="0" t="n">
        <v>1540.18708843729</v>
      </c>
      <c r="D1586" s="0" t="str">
        <f aca="false">CONCATENATE(LEFT(A1586,2), MID(A1586,5,2))</f>
        <v>0765</v>
      </c>
    </row>
    <row r="1587" customFormat="false" ht="15.8" hidden="false" customHeight="false" outlineLevel="0" collapsed="false">
      <c r="A1587" s="39" t="s">
        <v>3702</v>
      </c>
      <c r="B1587" s="39" t="s">
        <v>3756</v>
      </c>
      <c r="C1587" s="0" t="n">
        <v>299.052</v>
      </c>
      <c r="D1587" s="0" t="str">
        <f aca="false">CONCATENATE(LEFT(A1587,2), MID(A1587,5,2))</f>
        <v>0782</v>
      </c>
    </row>
    <row r="1588" customFormat="false" ht="15.8" hidden="false" customHeight="false" outlineLevel="0" collapsed="false">
      <c r="A1588" s="39" t="s">
        <v>2735</v>
      </c>
      <c r="B1588" s="39" t="s">
        <v>3757</v>
      </c>
      <c r="C1588" s="0" t="n">
        <v>638235.9698516</v>
      </c>
      <c r="D1588" s="0" t="str">
        <f aca="false">CONCATENATE(LEFT(A1588,2), MID(A1588,5,2))</f>
        <v>0759</v>
      </c>
    </row>
    <row r="1589" customFormat="false" ht="15.8" hidden="false" customHeight="false" outlineLevel="0" collapsed="false">
      <c r="A1589" s="39" t="s">
        <v>2694</v>
      </c>
      <c r="B1589" s="39" t="s">
        <v>3758</v>
      </c>
      <c r="C1589" s="0" t="n">
        <v>3033.2658</v>
      </c>
      <c r="D1589" s="0" t="str">
        <f aca="false">CONCATENATE(LEFT(A1589,2), MID(A1589,5,2))</f>
        <v>0791</v>
      </c>
    </row>
    <row r="1590" customFormat="false" ht="15.8" hidden="false" customHeight="false" outlineLevel="0" collapsed="false">
      <c r="A1590" s="39" t="s">
        <v>2986</v>
      </c>
      <c r="B1590" s="39" t="s">
        <v>3759</v>
      </c>
      <c r="C1590" s="0" t="n">
        <v>111.94878164</v>
      </c>
      <c r="D1590" s="0" t="str">
        <f aca="false">CONCATENATE(LEFT(A1590,2), MID(A1590,5,2))</f>
        <v>0780</v>
      </c>
    </row>
    <row r="1591" customFormat="false" ht="15.8" hidden="false" customHeight="false" outlineLevel="0" collapsed="false">
      <c r="A1591" s="39" t="s">
        <v>2770</v>
      </c>
      <c r="B1591" s="39" t="s">
        <v>3760</v>
      </c>
      <c r="C1591" s="0" t="n">
        <v>15418.918</v>
      </c>
      <c r="D1591" s="0" t="str">
        <f aca="false">CONCATENATE(LEFT(A1591,2), MID(A1591,5,2))</f>
        <v>0781</v>
      </c>
    </row>
    <row r="1592" customFormat="false" ht="15.8" hidden="false" customHeight="false" outlineLevel="0" collapsed="false">
      <c r="A1592" s="39" t="s">
        <v>2800</v>
      </c>
      <c r="B1592" s="39" t="s">
        <v>3761</v>
      </c>
      <c r="C1592" s="0" t="n">
        <v>209.50791011054</v>
      </c>
      <c r="D1592" s="0" t="str">
        <f aca="false">CONCATENATE(LEFT(A1592,2), MID(A1592,5,2))</f>
        <v>0765</v>
      </c>
    </row>
    <row r="1593" customFormat="false" ht="15.8" hidden="false" customHeight="false" outlineLevel="0" collapsed="false">
      <c r="A1593" s="39" t="s">
        <v>2837</v>
      </c>
      <c r="B1593" s="39" t="s">
        <v>3762</v>
      </c>
      <c r="C1593" s="0" t="n">
        <v>113.42</v>
      </c>
      <c r="D1593" s="0" t="str">
        <f aca="false">CONCATENATE(LEFT(A1593,2), MID(A1593,5,2))</f>
        <v>0791</v>
      </c>
    </row>
    <row r="1594" customFormat="false" ht="15.8" hidden="false" customHeight="false" outlineLevel="0" collapsed="false">
      <c r="A1594" s="39" t="s">
        <v>2758</v>
      </c>
      <c r="B1594" s="39" t="s">
        <v>3763</v>
      </c>
      <c r="C1594" s="0" t="n">
        <v>410.63835</v>
      </c>
      <c r="D1594" s="0" t="str">
        <f aca="false">CONCATENATE(LEFT(A1594,2), MID(A1594,5,2))</f>
        <v>0761</v>
      </c>
    </row>
    <row r="1595" customFormat="false" ht="15.8" hidden="false" customHeight="false" outlineLevel="0" collapsed="false">
      <c r="A1595" s="39" t="s">
        <v>2687</v>
      </c>
      <c r="B1595" s="39" t="s">
        <v>3764</v>
      </c>
      <c r="C1595" s="0" t="n">
        <v>2492.607</v>
      </c>
      <c r="D1595" s="0" t="str">
        <f aca="false">CONCATENATE(LEFT(A1595,2), MID(A1595,5,2))</f>
        <v>0781</v>
      </c>
    </row>
    <row r="1596" customFormat="false" ht="15.8" hidden="false" customHeight="false" outlineLevel="0" collapsed="false">
      <c r="A1596" s="39" t="s">
        <v>2882</v>
      </c>
      <c r="B1596" s="39" t="s">
        <v>3765</v>
      </c>
      <c r="C1596" s="0" t="n">
        <v>170.56</v>
      </c>
      <c r="D1596" s="0" t="str">
        <f aca="false">CONCATENATE(LEFT(A1596,2), MID(A1596,5,2))</f>
        <v>0782</v>
      </c>
    </row>
    <row r="1597" customFormat="false" ht="15.8" hidden="false" customHeight="false" outlineLevel="0" collapsed="false">
      <c r="A1597" s="39" t="s">
        <v>2654</v>
      </c>
      <c r="B1597" s="39" t="s">
        <v>3766</v>
      </c>
      <c r="C1597" s="0" t="n">
        <v>4559.3</v>
      </c>
      <c r="D1597" s="0" t="str">
        <f aca="false">CONCATENATE(LEFT(A1597,2), MID(A1597,5,2))</f>
        <v>0795</v>
      </c>
    </row>
    <row r="1598" customFormat="false" ht="15.8" hidden="false" customHeight="false" outlineLevel="0" collapsed="false">
      <c r="A1598" s="39" t="s">
        <v>2701</v>
      </c>
      <c r="B1598" s="39" t="s">
        <v>3767</v>
      </c>
      <c r="C1598" s="0" t="n">
        <v>1482.38655216653</v>
      </c>
      <c r="D1598" s="0" t="str">
        <f aca="false">CONCATENATE(LEFT(A1598,2), MID(A1598,5,2))</f>
        <v>0718</v>
      </c>
    </row>
    <row r="1599" customFormat="false" ht="15.8" hidden="false" customHeight="false" outlineLevel="0" collapsed="false">
      <c r="A1599" s="39" t="s">
        <v>2761</v>
      </c>
      <c r="B1599" s="39" t="s">
        <v>3768</v>
      </c>
      <c r="C1599" s="0" t="n">
        <v>1100.19</v>
      </c>
      <c r="D1599" s="0" t="str">
        <f aca="false">CONCATENATE(LEFT(A1599,2), MID(A1599,5,2))</f>
        <v>0733</v>
      </c>
    </row>
    <row r="1600" customFormat="false" ht="15.8" hidden="false" customHeight="false" outlineLevel="0" collapsed="false">
      <c r="A1600" s="39" t="s">
        <v>2786</v>
      </c>
      <c r="B1600" s="39" t="s">
        <v>3769</v>
      </c>
      <c r="C1600" s="0" t="n">
        <v>560.5</v>
      </c>
      <c r="D1600" s="0" t="str">
        <f aca="false">CONCATENATE(LEFT(A1600,2), MID(A1600,5,2))</f>
        <v>0781</v>
      </c>
    </row>
    <row r="1601" customFormat="false" ht="15.8" hidden="false" customHeight="false" outlineLevel="0" collapsed="false">
      <c r="A1601" s="39" t="s">
        <v>2818</v>
      </c>
      <c r="B1601" s="39" t="s">
        <v>3770</v>
      </c>
      <c r="C1601" s="0" t="n">
        <v>928.72</v>
      </c>
      <c r="D1601" s="0" t="str">
        <f aca="false">CONCATENATE(LEFT(A1601,2), MID(A1601,5,2))</f>
        <v>0791</v>
      </c>
    </row>
    <row r="1602" customFormat="false" ht="15.8" hidden="false" customHeight="false" outlineLevel="0" collapsed="false">
      <c r="A1602" s="39" t="s">
        <v>2739</v>
      </c>
      <c r="B1602" s="39" t="s">
        <v>3771</v>
      </c>
      <c r="C1602" s="0" t="n">
        <v>1372.0878736</v>
      </c>
      <c r="D1602" s="0" t="str">
        <f aca="false">CONCATENATE(LEFT(A1602,2), MID(A1602,5,2))</f>
        <v>0732</v>
      </c>
    </row>
    <row r="1603" customFormat="false" ht="15.8" hidden="false" customHeight="false" outlineLevel="0" collapsed="false">
      <c r="A1603" s="39" t="s">
        <v>2510</v>
      </c>
      <c r="B1603" s="39" t="s">
        <v>3772</v>
      </c>
      <c r="C1603" s="0" t="n">
        <v>517.801642936583</v>
      </c>
      <c r="D1603" s="0" t="str">
        <f aca="false">CONCATENATE(LEFT(A1603,2), MID(A1603,5,2))</f>
        <v>0142</v>
      </c>
    </row>
    <row r="1604" customFormat="false" ht="15.8" hidden="false" customHeight="false" outlineLevel="0" collapsed="false">
      <c r="A1604" s="39" t="s">
        <v>2098</v>
      </c>
      <c r="B1604" s="39" t="s">
        <v>3773</v>
      </c>
      <c r="C1604" s="0" t="n">
        <v>466.283987623664</v>
      </c>
      <c r="D1604" s="0" t="str">
        <f aca="false">CONCATENATE(LEFT(A1604,2), MID(A1604,5,2))</f>
        <v>0142</v>
      </c>
    </row>
    <row r="1605" customFormat="false" ht="15.8" hidden="false" customHeight="false" outlineLevel="0" collapsed="false">
      <c r="A1605" s="39" t="s">
        <v>2174</v>
      </c>
      <c r="B1605" s="39" t="s">
        <v>3774</v>
      </c>
      <c r="C1605" s="0" t="n">
        <v>5365.17584895777</v>
      </c>
      <c r="D1605" s="0" t="str">
        <f aca="false">CONCATENATE(LEFT(A1605,2), MID(A1605,5,2))</f>
        <v>0144</v>
      </c>
    </row>
    <row r="1606" customFormat="false" ht="15.8" hidden="false" customHeight="false" outlineLevel="0" collapsed="false">
      <c r="A1606" s="39" t="s">
        <v>3775</v>
      </c>
      <c r="B1606" s="39" t="s">
        <v>3776</v>
      </c>
      <c r="C1606" s="0" t="n">
        <v>629.518054063292</v>
      </c>
      <c r="D1606" s="0" t="str">
        <f aca="false">CONCATENATE(LEFT(A1606,2), MID(A1606,5,2))</f>
        <v>0376</v>
      </c>
    </row>
    <row r="1607" customFormat="false" ht="15.8" hidden="false" customHeight="false" outlineLevel="0" collapsed="false">
      <c r="A1607" s="39" t="s">
        <v>2857</v>
      </c>
      <c r="B1607" s="39" t="s">
        <v>3777</v>
      </c>
      <c r="C1607" s="0" t="n">
        <v>899.7</v>
      </c>
      <c r="D1607" s="0" t="str">
        <f aca="false">CONCATENATE(LEFT(A1607,2), MID(A1607,5,2))</f>
        <v>0269</v>
      </c>
    </row>
    <row r="1608" customFormat="false" ht="15.8" hidden="false" customHeight="false" outlineLevel="0" collapsed="false">
      <c r="A1608" s="39" t="s">
        <v>2226</v>
      </c>
      <c r="B1608" s="39" t="s">
        <v>3778</v>
      </c>
      <c r="C1608" s="0" t="n">
        <v>1582.6875</v>
      </c>
      <c r="D1608" s="0" t="str">
        <f aca="false">CONCATENATE(LEFT(A1608,2), MID(A1608,5,2))</f>
        <v>0552</v>
      </c>
    </row>
    <row r="1609" customFormat="false" ht="15.8" hidden="false" customHeight="false" outlineLevel="0" collapsed="false">
      <c r="A1609" s="39" t="s">
        <v>2559</v>
      </c>
      <c r="B1609" s="39" t="s">
        <v>3779</v>
      </c>
      <c r="C1609" s="0" t="n">
        <v>104716.38431379</v>
      </c>
      <c r="D1609" s="0" t="str">
        <f aca="false">CONCATENATE(LEFT(A1609,2), MID(A1609,5,2))</f>
        <v>0184</v>
      </c>
    </row>
    <row r="1610" customFormat="false" ht="15.8" hidden="false" customHeight="false" outlineLevel="0" collapsed="false">
      <c r="A1610" s="39" t="s">
        <v>1984</v>
      </c>
      <c r="B1610" s="39" t="s">
        <v>3780</v>
      </c>
      <c r="C1610" s="0" t="n">
        <v>39034.3806653305</v>
      </c>
      <c r="D1610" s="0" t="str">
        <f aca="false">CONCATENATE(LEFT(A1610,2), MID(A1610,5,2))</f>
        <v>0408</v>
      </c>
    </row>
    <row r="1611" customFormat="false" ht="15.8" hidden="false" customHeight="false" outlineLevel="0" collapsed="false">
      <c r="A1611" s="39" t="s">
        <v>2548</v>
      </c>
      <c r="B1611" s="39" t="s">
        <v>3781</v>
      </c>
      <c r="C1611" s="0" t="n">
        <v>1940.59444087522</v>
      </c>
      <c r="D1611" s="0" t="str">
        <f aca="false">CONCATENATE(LEFT(A1611,2), MID(A1611,5,2))</f>
        <v>0406</v>
      </c>
    </row>
    <row r="1612" customFormat="false" ht="15.8" hidden="false" customHeight="false" outlineLevel="0" collapsed="false">
      <c r="A1612" s="39" t="s">
        <v>2108</v>
      </c>
      <c r="B1612" s="39" t="s">
        <v>3782</v>
      </c>
      <c r="C1612" s="0" t="n">
        <v>25277.0563677314</v>
      </c>
      <c r="D1612" s="0" t="str">
        <f aca="false">CONCATENATE(LEFT(A1612,2), MID(A1612,5,2))</f>
        <v>0341</v>
      </c>
    </row>
    <row r="1613" customFormat="false" ht="15.8" hidden="false" customHeight="false" outlineLevel="0" collapsed="false">
      <c r="A1613" s="39" t="s">
        <v>2027</v>
      </c>
      <c r="B1613" s="39" t="s">
        <v>3783</v>
      </c>
      <c r="C1613" s="0" t="n">
        <v>15431.6814516129</v>
      </c>
      <c r="D1613" s="0" t="str">
        <f aca="false">CONCATENATE(LEFT(A1613,2), MID(A1613,5,2))</f>
        <v>0221</v>
      </c>
    </row>
    <row r="1614" customFormat="false" ht="15.8" hidden="false" customHeight="false" outlineLevel="0" collapsed="false">
      <c r="A1614" s="39" t="s">
        <v>2493</v>
      </c>
      <c r="B1614" s="39" t="s">
        <v>3784</v>
      </c>
      <c r="C1614" s="0" t="n">
        <v>15116.64500936</v>
      </c>
      <c r="D1614" s="0" t="str">
        <f aca="false">CONCATENATE(LEFT(A1614,2), MID(A1614,5,2))</f>
        <v>0185</v>
      </c>
    </row>
    <row r="1615" customFormat="false" ht="15.8" hidden="false" customHeight="false" outlineLevel="0" collapsed="false">
      <c r="A1615" s="39" t="s">
        <v>2624</v>
      </c>
      <c r="B1615" s="39" t="s">
        <v>3785</v>
      </c>
      <c r="C1615" s="0" t="n">
        <v>1433.8618</v>
      </c>
      <c r="D1615" s="0" t="str">
        <f aca="false">CONCATENATE(LEFT(A1615,2), MID(A1615,5,2))</f>
        <v>0781</v>
      </c>
    </row>
    <row r="1616" customFormat="false" ht="15.8" hidden="false" customHeight="false" outlineLevel="0" collapsed="false">
      <c r="A1616" s="39" t="s">
        <v>2730</v>
      </c>
      <c r="B1616" s="39" t="s">
        <v>3786</v>
      </c>
      <c r="C1616" s="0" t="n">
        <v>2655.313375</v>
      </c>
      <c r="D1616" s="0" t="str">
        <f aca="false">CONCATENATE(LEFT(A1616,2), MID(A1616,5,2))</f>
        <v>0733</v>
      </c>
    </row>
    <row r="1617" customFormat="false" ht="15.8" hidden="false" customHeight="false" outlineLevel="0" collapsed="false">
      <c r="A1617" s="39" t="s">
        <v>2679</v>
      </c>
      <c r="B1617" s="39" t="s">
        <v>3787</v>
      </c>
      <c r="C1617" s="0" t="n">
        <v>550.2735</v>
      </c>
      <c r="D1617" s="0" t="str">
        <f aca="false">CONCATENATE(LEFT(A1617,2), MID(A1617,5,2))</f>
        <v>0733</v>
      </c>
    </row>
    <row r="1618" customFormat="false" ht="15.8" hidden="false" customHeight="false" outlineLevel="0" collapsed="false">
      <c r="A1618" s="39" t="s">
        <v>2786</v>
      </c>
      <c r="B1618" s="39" t="s">
        <v>3788</v>
      </c>
      <c r="C1618" s="0" t="n">
        <v>176.082</v>
      </c>
      <c r="D1618" s="0" t="str">
        <f aca="false">CONCATENATE(LEFT(A1618,2), MID(A1618,5,2))</f>
        <v>0781</v>
      </c>
    </row>
    <row r="1619" customFormat="false" ht="15.8" hidden="false" customHeight="false" outlineLevel="0" collapsed="false">
      <c r="A1619" s="39" t="s">
        <v>2624</v>
      </c>
      <c r="B1619" s="39" t="s">
        <v>3789</v>
      </c>
      <c r="C1619" s="0" t="n">
        <v>444.96</v>
      </c>
      <c r="D1619" s="0" t="str">
        <f aca="false">CONCATENATE(LEFT(A1619,2), MID(A1619,5,2))</f>
        <v>0781</v>
      </c>
    </row>
    <row r="1620" customFormat="false" ht="15.8" hidden="false" customHeight="false" outlineLevel="0" collapsed="false">
      <c r="A1620" s="39" t="s">
        <v>2849</v>
      </c>
      <c r="B1620" s="39" t="s">
        <v>3790</v>
      </c>
      <c r="C1620" s="0" t="n">
        <v>135.95359674</v>
      </c>
      <c r="D1620" s="0" t="str">
        <f aca="false">CONCATENATE(LEFT(A1620,2), MID(A1620,5,2))</f>
        <v>0743</v>
      </c>
    </row>
    <row r="1621" customFormat="false" ht="15.8" hidden="false" customHeight="false" outlineLevel="0" collapsed="false">
      <c r="A1621" s="39" t="s">
        <v>2463</v>
      </c>
      <c r="B1621" s="39" t="s">
        <v>3791</v>
      </c>
      <c r="C1621" s="0" t="n">
        <v>2923.04660325384</v>
      </c>
      <c r="D1621" s="0" t="str">
        <f aca="false">CONCATENATE(LEFT(A1621,2), MID(A1621,5,2))</f>
        <v>0144</v>
      </c>
    </row>
    <row r="1622" customFormat="false" ht="15.8" hidden="false" customHeight="false" outlineLevel="0" collapsed="false">
      <c r="A1622" s="39" t="s">
        <v>2929</v>
      </c>
      <c r="B1622" s="39" t="s">
        <v>3792</v>
      </c>
      <c r="C1622" s="0" t="n">
        <v>424.034656035161</v>
      </c>
      <c r="D1622" s="0" t="str">
        <f aca="false">CONCATENATE(LEFT(A1622,2), MID(A1622,5,2))</f>
        <v>0589</v>
      </c>
    </row>
    <row r="1623" customFormat="false" ht="15.8" hidden="false" customHeight="false" outlineLevel="0" collapsed="false">
      <c r="A1623" s="39" t="s">
        <v>3793</v>
      </c>
      <c r="B1623" s="39" t="s">
        <v>3794</v>
      </c>
      <c r="C1623" s="0" t="n">
        <v>934.5200829625</v>
      </c>
      <c r="D1623" s="0" t="str">
        <f aca="false">CONCATENATE(LEFT(A1623,2), MID(A1623,5,2))</f>
        <v>0328</v>
      </c>
    </row>
    <row r="1624" customFormat="false" ht="15.8" hidden="false" customHeight="false" outlineLevel="0" collapsed="false">
      <c r="A1624" s="39" t="s">
        <v>2475</v>
      </c>
      <c r="B1624" s="39" t="s">
        <v>3795</v>
      </c>
      <c r="C1624" s="0" t="n">
        <v>993.5</v>
      </c>
      <c r="D1624" s="0" t="str">
        <f aca="false">CONCATENATE(LEFT(A1624,2), MID(A1624,5,2))</f>
        <v>0258</v>
      </c>
    </row>
    <row r="1625" customFormat="false" ht="15.8" hidden="false" customHeight="false" outlineLevel="0" collapsed="false">
      <c r="A1625" s="39" t="s">
        <v>2135</v>
      </c>
      <c r="B1625" s="39" t="s">
        <v>3796</v>
      </c>
      <c r="C1625" s="0" t="n">
        <v>1467.13956327448</v>
      </c>
      <c r="D1625" s="0" t="str">
        <f aca="false">CONCATENATE(LEFT(A1625,2), MID(A1625,5,2))</f>
        <v>0142</v>
      </c>
    </row>
    <row r="1626" customFormat="false" ht="15.8" hidden="false" customHeight="false" outlineLevel="0" collapsed="false">
      <c r="A1626" s="39" t="s">
        <v>3797</v>
      </c>
      <c r="B1626" s="39" t="s">
        <v>3798</v>
      </c>
      <c r="C1626" s="0" t="n">
        <v>6866.33104531395</v>
      </c>
      <c r="D1626" s="0" t="str">
        <f aca="false">CONCATENATE(LEFT(A1626,2), MID(A1626,5,2))</f>
        <v>0183</v>
      </c>
    </row>
    <row r="1627" customFormat="false" ht="15.8" hidden="false" customHeight="false" outlineLevel="0" collapsed="false">
      <c r="A1627" s="39" t="s">
        <v>2707</v>
      </c>
      <c r="B1627" s="39" t="s">
        <v>3799</v>
      </c>
      <c r="C1627" s="0" t="n">
        <v>3542.955</v>
      </c>
      <c r="D1627" s="0" t="str">
        <f aca="false">CONCATENATE(LEFT(A1627,2), MID(A1627,5,2))</f>
        <v>0733</v>
      </c>
    </row>
    <row r="1628" customFormat="false" ht="15.8" hidden="false" customHeight="false" outlineLevel="0" collapsed="false">
      <c r="A1628" s="39" t="s">
        <v>1942</v>
      </c>
      <c r="B1628" s="39" t="s">
        <v>3800</v>
      </c>
      <c r="C1628" s="0" t="n">
        <v>1316.0725285083</v>
      </c>
      <c r="D1628" s="0" t="str">
        <f aca="false">CONCATENATE(LEFT(A1628,2), MID(A1628,5,2))</f>
        <v>0404</v>
      </c>
    </row>
    <row r="1629" customFormat="false" ht="15.8" hidden="false" customHeight="false" outlineLevel="0" collapsed="false">
      <c r="A1629" s="39" t="s">
        <v>3495</v>
      </c>
      <c r="B1629" s="39" t="s">
        <v>3801</v>
      </c>
      <c r="C1629" s="0" t="n">
        <v>2988.06128415795</v>
      </c>
      <c r="D1629" s="0" t="str">
        <f aca="false">CONCATENATE(LEFT(A1629,2), MID(A1629,5,2))</f>
        <v>0184</v>
      </c>
    </row>
    <row r="1630" customFormat="false" ht="15.8" hidden="false" customHeight="false" outlineLevel="0" collapsed="false">
      <c r="A1630" s="39" t="s">
        <v>2870</v>
      </c>
      <c r="B1630" s="39" t="s">
        <v>3802</v>
      </c>
      <c r="C1630" s="0" t="n">
        <v>800.1</v>
      </c>
      <c r="D1630" s="0" t="str">
        <f aca="false">CONCATENATE(LEFT(A1630,2), MID(A1630,5,2))</f>
        <v>0552</v>
      </c>
    </row>
    <row r="1631" customFormat="false" ht="15.8" hidden="false" customHeight="false" outlineLevel="0" collapsed="false">
      <c r="A1631" s="39" t="s">
        <v>2433</v>
      </c>
      <c r="B1631" s="39" t="s">
        <v>3803</v>
      </c>
      <c r="C1631" s="0" t="n">
        <v>3265.10073244028</v>
      </c>
      <c r="D1631" s="0" t="str">
        <f aca="false">CONCATENATE(LEFT(A1631,2), MID(A1631,5,2))</f>
        <v>0614</v>
      </c>
    </row>
    <row r="1632" customFormat="false" ht="15.8" hidden="false" customHeight="false" outlineLevel="0" collapsed="false">
      <c r="A1632" s="39" t="s">
        <v>2091</v>
      </c>
      <c r="B1632" s="39" t="s">
        <v>3804</v>
      </c>
      <c r="C1632" s="0" t="n">
        <v>16275.7099506128</v>
      </c>
      <c r="D1632" s="0" t="str">
        <f aca="false">CONCATENATE(LEFT(A1632,2), MID(A1632,5,2))</f>
        <v>0635</v>
      </c>
    </row>
    <row r="1633" customFormat="false" ht="15.8" hidden="false" customHeight="false" outlineLevel="0" collapsed="false">
      <c r="A1633" s="39" t="s">
        <v>2761</v>
      </c>
      <c r="B1633" s="39" t="s">
        <v>3805</v>
      </c>
      <c r="C1633" s="0" t="n">
        <v>473.6225</v>
      </c>
      <c r="D1633" s="0" t="str">
        <f aca="false">CONCATENATE(LEFT(A1633,2), MID(A1633,5,2))</f>
        <v>0733</v>
      </c>
    </row>
    <row r="1634" customFormat="false" ht="15.8" hidden="false" customHeight="false" outlineLevel="0" collapsed="false">
      <c r="A1634" s="39" t="s">
        <v>2847</v>
      </c>
      <c r="B1634" s="39" t="s">
        <v>3806</v>
      </c>
      <c r="C1634" s="0" t="n">
        <v>4193.4087474</v>
      </c>
      <c r="D1634" s="0" t="str">
        <f aca="false">CONCATENATE(LEFT(A1634,2), MID(A1634,5,2))</f>
        <v>0759</v>
      </c>
    </row>
    <row r="1635" customFormat="false" ht="15.8" hidden="false" customHeight="false" outlineLevel="0" collapsed="false">
      <c r="A1635" s="39" t="s">
        <v>2739</v>
      </c>
      <c r="B1635" s="39" t="s">
        <v>3807</v>
      </c>
      <c r="C1635" s="0" t="n">
        <v>1624.0314028</v>
      </c>
      <c r="D1635" s="0" t="str">
        <f aca="false">CONCATENATE(LEFT(A1635,2), MID(A1635,5,2))</f>
        <v>0732</v>
      </c>
    </row>
    <row r="1636" customFormat="false" ht="15.8" hidden="false" customHeight="false" outlineLevel="0" collapsed="false">
      <c r="A1636" s="39" t="s">
        <v>3702</v>
      </c>
      <c r="B1636" s="39" t="s">
        <v>3808</v>
      </c>
      <c r="C1636" s="0" t="n">
        <v>238.695</v>
      </c>
      <c r="D1636" s="0" t="str">
        <f aca="false">CONCATENATE(LEFT(A1636,2), MID(A1636,5,2))</f>
        <v>0782</v>
      </c>
    </row>
    <row r="1637" customFormat="false" ht="15.8" hidden="false" customHeight="false" outlineLevel="0" collapsed="false">
      <c r="A1637" s="39" t="s">
        <v>2687</v>
      </c>
      <c r="B1637" s="39" t="s">
        <v>3809</v>
      </c>
      <c r="C1637" s="0" t="n">
        <v>4783.855</v>
      </c>
      <c r="D1637" s="0" t="str">
        <f aca="false">CONCATENATE(LEFT(A1637,2), MID(A1637,5,2))</f>
        <v>0781</v>
      </c>
    </row>
    <row r="1638" customFormat="false" ht="15.8" hidden="false" customHeight="false" outlineLevel="0" collapsed="false">
      <c r="A1638" s="39" t="s">
        <v>2818</v>
      </c>
      <c r="B1638" s="39" t="s">
        <v>3810</v>
      </c>
      <c r="C1638" s="0" t="n">
        <v>318.51</v>
      </c>
      <c r="D1638" s="0" t="str">
        <f aca="false">CONCATENATE(LEFT(A1638,2), MID(A1638,5,2))</f>
        <v>0791</v>
      </c>
    </row>
    <row r="1639" customFormat="false" ht="15.8" hidden="false" customHeight="false" outlineLevel="0" collapsed="false">
      <c r="A1639" s="39" t="s">
        <v>2761</v>
      </c>
      <c r="B1639" s="39" t="s">
        <v>3811</v>
      </c>
      <c r="C1639" s="0" t="n">
        <v>701.8245</v>
      </c>
      <c r="D1639" s="0" t="str">
        <f aca="false">CONCATENATE(LEFT(A1639,2), MID(A1639,5,2))</f>
        <v>0733</v>
      </c>
    </row>
    <row r="1640" customFormat="false" ht="15.8" hidden="false" customHeight="false" outlineLevel="0" collapsed="false">
      <c r="A1640" s="39" t="s">
        <v>2701</v>
      </c>
      <c r="B1640" s="39" t="s">
        <v>3812</v>
      </c>
      <c r="C1640" s="0" t="n">
        <v>370.596638041633</v>
      </c>
      <c r="D1640" s="0" t="str">
        <f aca="false">CONCATENATE(LEFT(A1640,2), MID(A1640,5,2))</f>
        <v>0718</v>
      </c>
    </row>
    <row r="1641" customFormat="false" ht="15.8" hidden="false" customHeight="false" outlineLevel="0" collapsed="false">
      <c r="A1641" s="39" t="s">
        <v>2927</v>
      </c>
      <c r="B1641" s="39" t="s">
        <v>3813</v>
      </c>
      <c r="C1641" s="0" t="n">
        <v>31222.5984</v>
      </c>
      <c r="D1641" s="0" t="str">
        <f aca="false">CONCATENATE(LEFT(A1641,2), MID(A1641,5,2))</f>
        <v>0184</v>
      </c>
    </row>
    <row r="1642" customFormat="false" ht="15.8" hidden="false" customHeight="false" outlineLevel="0" collapsed="false">
      <c r="A1642" s="39" t="s">
        <v>3511</v>
      </c>
      <c r="B1642" s="39" t="s">
        <v>3814</v>
      </c>
      <c r="C1642" s="0" t="n">
        <v>250</v>
      </c>
      <c r="D1642" s="0" t="str">
        <f aca="false">CONCATENATE(LEFT(A1642,2), MID(A1642,5,2))</f>
        <v>0279</v>
      </c>
    </row>
    <row r="1643" customFormat="false" ht="15.8" hidden="false" customHeight="false" outlineLevel="0" collapsed="false">
      <c r="A1643" s="39" t="s">
        <v>2586</v>
      </c>
      <c r="B1643" s="39" t="s">
        <v>3815</v>
      </c>
      <c r="C1643" s="0" t="n">
        <v>335</v>
      </c>
      <c r="D1643" s="0" t="str">
        <f aca="false">CONCATENATE(LEFT(A1643,2), MID(A1643,5,2))</f>
        <v>0272</v>
      </c>
    </row>
    <row r="1644" customFormat="false" ht="15.8" hidden="false" customHeight="false" outlineLevel="0" collapsed="false">
      <c r="A1644" s="39" t="s">
        <v>2114</v>
      </c>
      <c r="B1644" s="39" t="s">
        <v>3816</v>
      </c>
      <c r="C1644" s="0" t="n">
        <v>19988.516075388</v>
      </c>
      <c r="D1644" s="0" t="str">
        <f aca="false">CONCATENATE(LEFT(A1644,2), MID(A1644,5,2))</f>
        <v>0238</v>
      </c>
    </row>
    <row r="1645" customFormat="false" ht="15.8" hidden="false" customHeight="false" outlineLevel="0" collapsed="false">
      <c r="A1645" s="39" t="s">
        <v>2772</v>
      </c>
      <c r="B1645" s="39" t="s">
        <v>3817</v>
      </c>
      <c r="C1645" s="0" t="n">
        <v>2086.83392933701</v>
      </c>
      <c r="D1645" s="0" t="str">
        <f aca="false">CONCATENATE(LEFT(A1645,2), MID(A1645,5,2))</f>
        <v>0743</v>
      </c>
    </row>
    <row r="1646" customFormat="false" ht="15.8" hidden="false" customHeight="false" outlineLevel="0" collapsed="false">
      <c r="A1646" s="39" t="s">
        <v>2739</v>
      </c>
      <c r="B1646" s="39" t="s">
        <v>3818</v>
      </c>
      <c r="C1646" s="0" t="n">
        <v>1173.9943818</v>
      </c>
      <c r="D1646" s="0" t="str">
        <f aca="false">CONCATENATE(LEFT(A1646,2), MID(A1646,5,2))</f>
        <v>0732</v>
      </c>
    </row>
    <row r="1647" customFormat="false" ht="15.8" hidden="false" customHeight="false" outlineLevel="0" collapsed="false">
      <c r="A1647" s="39" t="s">
        <v>2705</v>
      </c>
      <c r="B1647" s="39" t="s">
        <v>3819</v>
      </c>
      <c r="C1647" s="0" t="n">
        <v>1171.0351848</v>
      </c>
      <c r="D1647" s="0" t="str">
        <f aca="false">CONCATENATE(LEFT(A1647,2), MID(A1647,5,2))</f>
        <v>0732</v>
      </c>
    </row>
    <row r="1648" customFormat="false" ht="15.8" hidden="false" customHeight="false" outlineLevel="0" collapsed="false">
      <c r="A1648" s="39" t="s">
        <v>3820</v>
      </c>
      <c r="B1648" s="39" t="s">
        <v>3821</v>
      </c>
      <c r="C1648" s="0" t="n">
        <v>190</v>
      </c>
      <c r="D1648" s="0" t="str">
        <f aca="false">CONCATENATE(LEFT(A1648,2), MID(A1648,5,2))</f>
        <v>0220</v>
      </c>
    </row>
    <row r="1649" customFormat="false" ht="15.8" hidden="false" customHeight="false" outlineLevel="0" collapsed="false">
      <c r="A1649" s="39" t="s">
        <v>2938</v>
      </c>
      <c r="B1649" s="39" t="s">
        <v>3822</v>
      </c>
      <c r="C1649" s="0" t="n">
        <v>139.843548387096</v>
      </c>
      <c r="D1649" s="0" t="str">
        <f aca="false">CONCATENATE(LEFT(A1649,2), MID(A1649,5,2))</f>
        <v>0253</v>
      </c>
    </row>
    <row r="1650" customFormat="false" ht="15.8" hidden="false" customHeight="false" outlineLevel="0" collapsed="false">
      <c r="A1650" s="39" t="s">
        <v>2618</v>
      </c>
      <c r="B1650" s="39" t="s">
        <v>3823</v>
      </c>
      <c r="C1650" s="0" t="n">
        <v>49782.024719681</v>
      </c>
      <c r="D1650" s="0" t="str">
        <f aca="false">CONCATENATE(LEFT(A1650,2), MID(A1650,5,2))</f>
        <v>0860</v>
      </c>
    </row>
    <row r="1651" customFormat="false" ht="15.8" hidden="false" customHeight="false" outlineLevel="0" collapsed="false">
      <c r="A1651" s="39" t="s">
        <v>2707</v>
      </c>
      <c r="B1651" s="39" t="s">
        <v>3824</v>
      </c>
      <c r="C1651" s="0" t="n">
        <v>432.276</v>
      </c>
      <c r="D1651" s="0" t="str">
        <f aca="false">CONCATENATE(LEFT(A1651,2), MID(A1651,5,2))</f>
        <v>0733</v>
      </c>
    </row>
    <row r="1652" customFormat="false" ht="15.8" hidden="false" customHeight="false" outlineLevel="0" collapsed="false">
      <c r="A1652" s="39" t="s">
        <v>2618</v>
      </c>
      <c r="B1652" s="39" t="s">
        <v>3825</v>
      </c>
      <c r="C1652" s="0" t="n">
        <v>973.034299010531</v>
      </c>
      <c r="D1652" s="0" t="str">
        <f aca="false">CONCATENATE(LEFT(A1652,2), MID(A1652,5,2))</f>
        <v>0860</v>
      </c>
    </row>
    <row r="1653" customFormat="false" ht="15.8" hidden="false" customHeight="false" outlineLevel="0" collapsed="false">
      <c r="A1653" s="39" t="s">
        <v>2849</v>
      </c>
      <c r="B1653" s="39" t="s">
        <v>3826</v>
      </c>
      <c r="C1653" s="0" t="n">
        <v>131.25</v>
      </c>
      <c r="D1653" s="0" t="str">
        <f aca="false">CONCATENATE(LEFT(A1653,2), MID(A1653,5,2))</f>
        <v>0743</v>
      </c>
    </row>
    <row r="1654" customFormat="false" ht="15.8" hidden="false" customHeight="false" outlineLevel="0" collapsed="false">
      <c r="A1654" s="39" t="s">
        <v>2749</v>
      </c>
      <c r="B1654" s="39" t="s">
        <v>3827</v>
      </c>
      <c r="C1654" s="0" t="n">
        <v>13805.44769324</v>
      </c>
      <c r="D1654" s="0" t="str">
        <f aca="false">CONCATENATE(LEFT(A1654,2), MID(A1654,5,2))</f>
        <v>0759</v>
      </c>
    </row>
    <row r="1655" customFormat="false" ht="15.8" hidden="false" customHeight="false" outlineLevel="0" collapsed="false">
      <c r="A1655" s="39" t="s">
        <v>2950</v>
      </c>
      <c r="B1655" s="39" t="s">
        <v>3828</v>
      </c>
      <c r="C1655" s="0" t="n">
        <v>1392.51</v>
      </c>
      <c r="D1655" s="0" t="str">
        <f aca="false">CONCATENATE(LEFT(A1655,2), MID(A1655,5,2))</f>
        <v>0761</v>
      </c>
    </row>
    <row r="1656" customFormat="false" ht="15.8" hidden="false" customHeight="false" outlineLevel="0" collapsed="false">
      <c r="A1656" s="39" t="s">
        <v>2986</v>
      </c>
      <c r="B1656" s="39" t="s">
        <v>3829</v>
      </c>
      <c r="C1656" s="0" t="n">
        <v>1080</v>
      </c>
      <c r="D1656" s="0" t="str">
        <f aca="false">CONCATENATE(LEFT(A1656,2), MID(A1656,5,2))</f>
        <v>0780</v>
      </c>
    </row>
    <row r="1657" customFormat="false" ht="15.8" hidden="false" customHeight="false" outlineLevel="0" collapsed="false">
      <c r="A1657" s="39" t="s">
        <v>2139</v>
      </c>
      <c r="B1657" s="39" t="s">
        <v>3830</v>
      </c>
      <c r="C1657" s="0" t="n">
        <v>286.340469309042</v>
      </c>
      <c r="D1657" s="0" t="str">
        <f aca="false">CONCATENATE(LEFT(A1657,2), MID(A1657,5,2))</f>
        <v>0142</v>
      </c>
    </row>
    <row r="1658" customFormat="false" ht="15.8" hidden="false" customHeight="false" outlineLevel="0" collapsed="false">
      <c r="A1658" s="39" t="s">
        <v>3831</v>
      </c>
      <c r="B1658" s="39" t="s">
        <v>3832</v>
      </c>
      <c r="C1658" s="0" t="n">
        <v>174.375</v>
      </c>
      <c r="D1658" s="0" t="str">
        <f aca="false">CONCATENATE(LEFT(A1658,2), MID(A1658,5,2))</f>
        <v>0254</v>
      </c>
    </row>
    <row r="1659" customFormat="false" ht="15.8" hidden="false" customHeight="false" outlineLevel="0" collapsed="false">
      <c r="A1659" s="39" t="s">
        <v>3793</v>
      </c>
      <c r="B1659" s="39" t="s">
        <v>3833</v>
      </c>
      <c r="C1659" s="0" t="n">
        <v>975.8946791682</v>
      </c>
      <c r="D1659" s="0" t="str">
        <f aca="false">CONCATENATE(LEFT(A1659,2), MID(A1659,5,2))</f>
        <v>0328</v>
      </c>
    </row>
    <row r="1660" customFormat="false" ht="15.8" hidden="false" customHeight="false" outlineLevel="0" collapsed="false">
      <c r="A1660" s="39" t="s">
        <v>2849</v>
      </c>
      <c r="B1660" s="39" t="s">
        <v>3834</v>
      </c>
      <c r="C1660" s="0" t="n">
        <v>108.75</v>
      </c>
      <c r="D1660" s="0" t="str">
        <f aca="false">CONCATENATE(LEFT(A1660,2), MID(A1660,5,2))</f>
        <v>0743</v>
      </c>
    </row>
    <row r="1661" customFormat="false" ht="15.8" hidden="false" customHeight="false" outlineLevel="0" collapsed="false">
      <c r="A1661" s="39" t="s">
        <v>2705</v>
      </c>
      <c r="B1661" s="39" t="s">
        <v>3835</v>
      </c>
      <c r="C1661" s="0" t="n">
        <v>210.8086256</v>
      </c>
      <c r="D1661" s="0" t="str">
        <f aca="false">CONCATENATE(LEFT(A1661,2), MID(A1661,5,2))</f>
        <v>0732</v>
      </c>
    </row>
    <row r="1662" customFormat="false" ht="15.8" hidden="false" customHeight="false" outlineLevel="0" collapsed="false">
      <c r="A1662" s="39" t="s">
        <v>3836</v>
      </c>
      <c r="B1662" s="39" t="s">
        <v>3837</v>
      </c>
      <c r="C1662" s="0" t="n">
        <v>283.596225164911</v>
      </c>
      <c r="D1662" s="0" t="str">
        <f aca="false">CONCATENATE(LEFT(A1662,2), MID(A1662,5,2))</f>
        <v>0765</v>
      </c>
    </row>
    <row r="1663" customFormat="false" ht="15.8" hidden="false" customHeight="false" outlineLevel="0" collapsed="false">
      <c r="A1663" s="39" t="s">
        <v>2761</v>
      </c>
      <c r="B1663" s="39" t="s">
        <v>3838</v>
      </c>
      <c r="C1663" s="0" t="n">
        <v>1546.4</v>
      </c>
      <c r="D1663" s="0" t="str">
        <f aca="false">CONCATENATE(LEFT(A1663,2), MID(A1663,5,2))</f>
        <v>0733</v>
      </c>
    </row>
    <row r="1664" customFormat="false" ht="15.8" hidden="false" customHeight="false" outlineLevel="0" collapsed="false">
      <c r="A1664" s="39" t="s">
        <v>2705</v>
      </c>
      <c r="B1664" s="39" t="s">
        <v>3839</v>
      </c>
      <c r="C1664" s="0" t="n">
        <v>28828.1</v>
      </c>
      <c r="D1664" s="0" t="str">
        <f aca="false">CONCATENATE(LEFT(A1664,2), MID(A1664,5,2))</f>
        <v>0732</v>
      </c>
    </row>
    <row r="1665" customFormat="false" ht="15.8" hidden="false" customHeight="false" outlineLevel="0" collapsed="false">
      <c r="A1665" s="39" t="s">
        <v>2870</v>
      </c>
      <c r="B1665" s="39" t="s">
        <v>3840</v>
      </c>
      <c r="C1665" s="0" t="n">
        <v>517.916666666666</v>
      </c>
      <c r="D1665" s="0" t="str">
        <f aca="false">CONCATENATE(LEFT(A1665,2), MID(A1665,5,2))</f>
        <v>0552</v>
      </c>
    </row>
    <row r="1666" customFormat="false" ht="15.8" hidden="false" customHeight="false" outlineLevel="0" collapsed="false">
      <c r="A1666" s="39" t="s">
        <v>3836</v>
      </c>
      <c r="B1666" s="39" t="s">
        <v>3841</v>
      </c>
      <c r="C1666" s="0" t="n">
        <v>121.54123935639</v>
      </c>
      <c r="D1666" s="0" t="str">
        <f aca="false">CONCATENATE(LEFT(A1666,2), MID(A1666,5,2))</f>
        <v>0765</v>
      </c>
    </row>
    <row r="1667" customFormat="false" ht="15.8" hidden="false" customHeight="false" outlineLevel="0" collapsed="false">
      <c r="A1667" s="39" t="s">
        <v>2800</v>
      </c>
      <c r="B1667" s="39" t="s">
        <v>3842</v>
      </c>
      <c r="C1667" s="0" t="n">
        <v>481.101755697515</v>
      </c>
      <c r="D1667" s="0" t="str">
        <f aca="false">CONCATENATE(LEFT(A1667,2), MID(A1667,5,2))</f>
        <v>0765</v>
      </c>
    </row>
    <row r="1668" customFormat="false" ht="15.8" hidden="false" customHeight="false" outlineLevel="0" collapsed="false">
      <c r="A1668" s="39" t="s">
        <v>3843</v>
      </c>
      <c r="B1668" s="39" t="s">
        <v>3844</v>
      </c>
      <c r="C1668" s="0" t="n">
        <v>425.070308532635</v>
      </c>
      <c r="D1668" s="0" t="str">
        <f aca="false">CONCATENATE(LEFT(A1668,2), MID(A1668,5,2))</f>
        <v>0376</v>
      </c>
    </row>
    <row r="1669" customFormat="false" ht="15.8" hidden="false" customHeight="false" outlineLevel="0" collapsed="false">
      <c r="A1669" s="39" t="s">
        <v>2901</v>
      </c>
      <c r="B1669" s="39" t="s">
        <v>3845</v>
      </c>
      <c r="C1669" s="0" t="n">
        <v>3556.53240290917</v>
      </c>
      <c r="D1669" s="0" t="str">
        <f aca="false">CONCATENATE(LEFT(A1669,2), MID(A1669,5,2))</f>
        <v>0185</v>
      </c>
    </row>
    <row r="1670" customFormat="false" ht="15.8" hidden="false" customHeight="false" outlineLevel="0" collapsed="false">
      <c r="A1670" s="39" t="s">
        <v>2548</v>
      </c>
      <c r="B1670" s="39" t="s">
        <v>3846</v>
      </c>
      <c r="C1670" s="0" t="n">
        <v>314.9664</v>
      </c>
      <c r="D1670" s="0" t="str">
        <f aca="false">CONCATENATE(LEFT(A1670,2), MID(A1670,5,2))</f>
        <v>0406</v>
      </c>
    </row>
    <row r="1671" customFormat="false" ht="15.8" hidden="false" customHeight="false" outlineLevel="0" collapsed="false">
      <c r="A1671" s="39" t="s">
        <v>3797</v>
      </c>
      <c r="B1671" s="39" t="s">
        <v>3847</v>
      </c>
      <c r="C1671" s="0" t="n">
        <v>57683.5754481412</v>
      </c>
      <c r="D1671" s="0" t="str">
        <f aca="false">CONCATENATE(LEFT(A1671,2), MID(A1671,5,2))</f>
        <v>0183</v>
      </c>
    </row>
    <row r="1672" customFormat="false" ht="15.8" hidden="false" customHeight="false" outlineLevel="0" collapsed="false">
      <c r="A1672" s="39" t="s">
        <v>2901</v>
      </c>
      <c r="B1672" s="39" t="s">
        <v>3848</v>
      </c>
      <c r="C1672" s="0" t="n">
        <v>11260.970101088</v>
      </c>
      <c r="D1672" s="0" t="str">
        <f aca="false">CONCATENATE(LEFT(A1672,2), MID(A1672,5,2))</f>
        <v>0185</v>
      </c>
    </row>
    <row r="1673" customFormat="false" ht="15.8" hidden="false" customHeight="false" outlineLevel="0" collapsed="false">
      <c r="A1673" s="39" t="s">
        <v>2772</v>
      </c>
      <c r="B1673" s="39" t="s">
        <v>3849</v>
      </c>
      <c r="C1673" s="0" t="n">
        <v>376.8899403335</v>
      </c>
      <c r="D1673" s="0" t="str">
        <f aca="false">CONCATENATE(LEFT(A1673,2), MID(A1673,5,2))</f>
        <v>0743</v>
      </c>
    </row>
    <row r="1674" customFormat="false" ht="15.8" hidden="false" customHeight="false" outlineLevel="0" collapsed="false">
      <c r="A1674" s="39" t="s">
        <v>2012</v>
      </c>
      <c r="B1674" s="39" t="s">
        <v>3850</v>
      </c>
      <c r="C1674" s="0" t="n">
        <v>1800</v>
      </c>
      <c r="D1674" s="0" t="str">
        <f aca="false">CONCATENATE(LEFT(A1674,2), MID(A1674,5,2))</f>
        <v>0614</v>
      </c>
    </row>
    <row r="1675" customFormat="false" ht="15.8" hidden="false" customHeight="false" outlineLevel="0" collapsed="false">
      <c r="A1675" s="39" t="s">
        <v>2520</v>
      </c>
      <c r="B1675" s="39" t="s">
        <v>3851</v>
      </c>
      <c r="C1675" s="0" t="n">
        <v>554.358138224699</v>
      </c>
      <c r="D1675" s="0" t="str">
        <f aca="false">CONCATENATE(LEFT(A1675,2), MID(A1675,5,2))</f>
        <v>0447</v>
      </c>
    </row>
    <row r="1676" customFormat="false" ht="15.8" hidden="false" customHeight="false" outlineLevel="0" collapsed="false">
      <c r="A1676" s="39" t="s">
        <v>2528</v>
      </c>
      <c r="B1676" s="39" t="s">
        <v>3852</v>
      </c>
      <c r="C1676" s="0" t="n">
        <v>120.825</v>
      </c>
      <c r="D1676" s="0" t="str">
        <f aca="false">CONCATENATE(LEFT(A1676,2), MID(A1676,5,2))</f>
        <v>0271</v>
      </c>
    </row>
    <row r="1677" customFormat="false" ht="15.8" hidden="false" customHeight="false" outlineLevel="0" collapsed="false">
      <c r="A1677" s="39" t="s">
        <v>2931</v>
      </c>
      <c r="B1677" s="39" t="s">
        <v>3853</v>
      </c>
      <c r="C1677" s="0" t="n">
        <v>427</v>
      </c>
      <c r="D1677" s="0" t="str">
        <f aca="false">CONCATENATE(LEFT(A1677,2), MID(A1677,5,2))</f>
        <v>0552</v>
      </c>
    </row>
    <row r="1678" customFormat="false" ht="15.8" hidden="false" customHeight="false" outlineLevel="0" collapsed="false">
      <c r="A1678" s="39" t="s">
        <v>3495</v>
      </c>
      <c r="B1678" s="39" t="s">
        <v>3854</v>
      </c>
      <c r="C1678" s="0" t="n">
        <v>2831.7294</v>
      </c>
      <c r="D1678" s="0" t="str">
        <f aca="false">CONCATENATE(LEFT(A1678,2), MID(A1678,5,2))</f>
        <v>0184</v>
      </c>
    </row>
    <row r="1679" customFormat="false" ht="15.8" hidden="false" customHeight="false" outlineLevel="0" collapsed="false">
      <c r="A1679" s="39" t="s">
        <v>3855</v>
      </c>
      <c r="B1679" s="39" t="s">
        <v>3856</v>
      </c>
      <c r="C1679" s="0" t="n">
        <v>112.5</v>
      </c>
      <c r="D1679" s="0" t="str">
        <f aca="false">CONCATENATE(LEFT(A1679,2), MID(A1679,5,2))</f>
        <v>0253</v>
      </c>
    </row>
    <row r="1680" customFormat="false" ht="15.8" hidden="false" customHeight="false" outlineLevel="0" collapsed="false">
      <c r="A1680" s="39" t="s">
        <v>2758</v>
      </c>
      <c r="B1680" s="39" t="s">
        <v>3857</v>
      </c>
      <c r="C1680" s="0" t="n">
        <v>253.83</v>
      </c>
      <c r="D1680" s="0" t="str">
        <f aca="false">CONCATENATE(LEFT(A1680,2), MID(A1680,5,2))</f>
        <v>0761</v>
      </c>
    </row>
    <row r="1681" customFormat="false" ht="15.8" hidden="false" customHeight="false" outlineLevel="0" collapsed="false">
      <c r="A1681" s="39" t="s">
        <v>2800</v>
      </c>
      <c r="B1681" s="39" t="s">
        <v>3858</v>
      </c>
      <c r="C1681" s="0" t="n">
        <v>708.038378057788</v>
      </c>
      <c r="D1681" s="0" t="str">
        <f aca="false">CONCATENATE(LEFT(A1681,2), MID(A1681,5,2))</f>
        <v>0765</v>
      </c>
    </row>
    <row r="1682" customFormat="false" ht="15.8" hidden="false" customHeight="false" outlineLevel="0" collapsed="false">
      <c r="A1682" s="39" t="s">
        <v>3534</v>
      </c>
      <c r="B1682" s="39" t="s">
        <v>3859</v>
      </c>
      <c r="C1682" s="0" t="n">
        <v>137.5</v>
      </c>
      <c r="D1682" s="0" t="str">
        <f aca="false">CONCATENATE(LEFT(A1682,2), MID(A1682,5,2))</f>
        <v>0279</v>
      </c>
    </row>
    <row r="1683" customFormat="false" ht="15.8" hidden="false" customHeight="false" outlineLevel="0" collapsed="false">
      <c r="A1683" s="39" t="s">
        <v>2845</v>
      </c>
      <c r="B1683" s="39" t="s">
        <v>3860</v>
      </c>
      <c r="C1683" s="0" t="n">
        <v>259.065</v>
      </c>
      <c r="D1683" s="0" t="str">
        <f aca="false">CONCATENATE(LEFT(A1683,2), MID(A1683,5,2))</f>
        <v>0782</v>
      </c>
    </row>
    <row r="1684" customFormat="false" ht="15.8" hidden="false" customHeight="false" outlineLevel="0" collapsed="false">
      <c r="A1684" s="39" t="s">
        <v>3775</v>
      </c>
      <c r="B1684" s="39" t="s">
        <v>3861</v>
      </c>
      <c r="C1684" s="0" t="n">
        <v>659.084257286076</v>
      </c>
      <c r="D1684" s="0" t="str">
        <f aca="false">CONCATENATE(LEFT(A1684,2), MID(A1684,5,2))</f>
        <v>0376</v>
      </c>
    </row>
    <row r="1685" customFormat="false" ht="15.8" hidden="false" customHeight="false" outlineLevel="0" collapsed="false">
      <c r="A1685" s="39" t="s">
        <v>2199</v>
      </c>
      <c r="B1685" s="39" t="s">
        <v>3862</v>
      </c>
      <c r="C1685" s="0" t="n">
        <v>2765.15388888888</v>
      </c>
      <c r="D1685" s="0" t="str">
        <f aca="false">CONCATENATE(LEFT(A1685,2), MID(A1685,5,2))</f>
        <v>0255</v>
      </c>
    </row>
    <row r="1686" customFormat="false" ht="15.8" hidden="false" customHeight="false" outlineLevel="0" collapsed="false">
      <c r="A1686" s="39" t="s">
        <v>2701</v>
      </c>
      <c r="B1686" s="39" t="s">
        <v>3863</v>
      </c>
      <c r="C1686" s="0" t="n">
        <v>3602.65782882222</v>
      </c>
      <c r="D1686" s="0" t="str">
        <f aca="false">CONCATENATE(LEFT(A1686,2), MID(A1686,5,2))</f>
        <v>0718</v>
      </c>
    </row>
    <row r="1687" customFormat="false" ht="15.8" hidden="false" customHeight="false" outlineLevel="0" collapsed="false">
      <c r="A1687" s="39" t="s">
        <v>2847</v>
      </c>
      <c r="B1687" s="39" t="s">
        <v>3864</v>
      </c>
      <c r="C1687" s="0" t="n">
        <v>2711.0155653</v>
      </c>
      <c r="D1687" s="0" t="str">
        <f aca="false">CONCATENATE(LEFT(A1687,2), MID(A1687,5,2))</f>
        <v>0759</v>
      </c>
    </row>
    <row r="1688" customFormat="false" ht="15.8" hidden="false" customHeight="false" outlineLevel="0" collapsed="false">
      <c r="A1688" s="39" t="s">
        <v>2802</v>
      </c>
      <c r="B1688" s="39" t="s">
        <v>3865</v>
      </c>
      <c r="C1688" s="0" t="n">
        <v>563.84774496</v>
      </c>
      <c r="D1688" s="0" t="str">
        <f aca="false">CONCATENATE(LEFT(A1688,2), MID(A1688,5,2))</f>
        <v>0780</v>
      </c>
    </row>
    <row r="1689" customFormat="false" ht="15.8" hidden="false" customHeight="false" outlineLevel="0" collapsed="false">
      <c r="A1689" s="39" t="s">
        <v>2870</v>
      </c>
      <c r="B1689" s="39" t="s">
        <v>3866</v>
      </c>
      <c r="C1689" s="0" t="n">
        <v>6351.44999999999</v>
      </c>
      <c r="D1689" s="0" t="str">
        <f aca="false">CONCATENATE(LEFT(A1689,2), MID(A1689,5,2))</f>
        <v>0552</v>
      </c>
    </row>
    <row r="1690" customFormat="false" ht="15.8" hidden="false" customHeight="false" outlineLevel="0" collapsed="false">
      <c r="A1690" s="39" t="s">
        <v>2781</v>
      </c>
      <c r="B1690" s="39" t="s">
        <v>3867</v>
      </c>
      <c r="C1690" s="0" t="n">
        <v>814.347873</v>
      </c>
      <c r="D1690" s="0" t="str">
        <f aca="false">CONCATENATE(LEFT(A1690,2), MID(A1690,5,2))</f>
        <v>0759</v>
      </c>
    </row>
    <row r="1691" customFormat="false" ht="15.8" hidden="false" customHeight="false" outlineLevel="0" collapsed="false">
      <c r="A1691" s="39" t="s">
        <v>2679</v>
      </c>
      <c r="B1691" s="39" t="s">
        <v>3868</v>
      </c>
      <c r="C1691" s="0" t="n">
        <v>112.476</v>
      </c>
      <c r="D1691" s="0" t="str">
        <f aca="false">CONCATENATE(LEFT(A1691,2), MID(A1691,5,2))</f>
        <v>0733</v>
      </c>
    </row>
    <row r="1692" customFormat="false" ht="15.8" hidden="false" customHeight="false" outlineLevel="0" collapsed="false">
      <c r="A1692" s="39" t="s">
        <v>2701</v>
      </c>
      <c r="B1692" s="39" t="s">
        <v>3869</v>
      </c>
      <c r="C1692" s="0" t="n">
        <v>5064.73159631799</v>
      </c>
      <c r="D1692" s="0" t="str">
        <f aca="false">CONCATENATE(LEFT(A1692,2), MID(A1692,5,2))</f>
        <v>0718</v>
      </c>
    </row>
    <row r="1693" customFormat="false" ht="15.8" hidden="false" customHeight="false" outlineLevel="0" collapsed="false">
      <c r="A1693" s="39" t="s">
        <v>2000</v>
      </c>
      <c r="B1693" s="39" t="s">
        <v>3870</v>
      </c>
      <c r="C1693" s="0" t="n">
        <v>595.461736968163</v>
      </c>
      <c r="D1693" s="0" t="str">
        <f aca="false">CONCATENATE(LEFT(A1693,2), MID(A1693,5,2))</f>
        <v>0315</v>
      </c>
    </row>
    <row r="1694" customFormat="false" ht="15.8" hidden="false" customHeight="false" outlineLevel="0" collapsed="false">
      <c r="A1694" s="39" t="s">
        <v>2800</v>
      </c>
      <c r="B1694" s="39" t="s">
        <v>3871</v>
      </c>
      <c r="C1694" s="0" t="n">
        <v>338.562054659595</v>
      </c>
      <c r="D1694" s="0" t="str">
        <f aca="false">CONCATENATE(LEFT(A1694,2), MID(A1694,5,2))</f>
        <v>0765</v>
      </c>
    </row>
    <row r="1695" customFormat="false" ht="15.8" hidden="false" customHeight="false" outlineLevel="0" collapsed="false">
      <c r="A1695" s="39" t="s">
        <v>2475</v>
      </c>
      <c r="B1695" s="39" t="s">
        <v>3872</v>
      </c>
      <c r="C1695" s="0" t="n">
        <v>522</v>
      </c>
      <c r="D1695" s="0" t="str">
        <f aca="false">CONCATENATE(LEFT(A1695,2), MID(A1695,5,2))</f>
        <v>0258</v>
      </c>
    </row>
    <row r="1696" customFormat="false" ht="15.8" hidden="false" customHeight="false" outlineLevel="0" collapsed="false">
      <c r="A1696" s="39" t="s">
        <v>3495</v>
      </c>
      <c r="B1696" s="39" t="s">
        <v>3873</v>
      </c>
      <c r="C1696" s="0" t="n">
        <v>546.42024270205</v>
      </c>
      <c r="D1696" s="0" t="str">
        <f aca="false">CONCATENATE(LEFT(A1696,2), MID(A1696,5,2))</f>
        <v>0184</v>
      </c>
    </row>
    <row r="1697" customFormat="false" ht="15.8" hidden="false" customHeight="false" outlineLevel="0" collapsed="false">
      <c r="A1697" s="39" t="s">
        <v>2739</v>
      </c>
      <c r="B1697" s="39" t="s">
        <v>3874</v>
      </c>
      <c r="C1697" s="0" t="n">
        <v>9723.8829944</v>
      </c>
      <c r="D1697" s="0" t="str">
        <f aca="false">CONCATENATE(LEFT(A1697,2), MID(A1697,5,2))</f>
        <v>0732</v>
      </c>
    </row>
    <row r="1698" customFormat="false" ht="15.8" hidden="false" customHeight="false" outlineLevel="0" collapsed="false">
      <c r="A1698" s="39" t="s">
        <v>3875</v>
      </c>
      <c r="B1698" s="39" t="s">
        <v>3876</v>
      </c>
      <c r="C1698" s="0" t="n">
        <v>309.684881080263</v>
      </c>
      <c r="D1698" s="0" t="str">
        <f aca="false">CONCATENATE(LEFT(A1698,2), MID(A1698,5,2))</f>
        <v>0718</v>
      </c>
    </row>
    <row r="1699" customFormat="false" ht="15.8" hidden="false" customHeight="false" outlineLevel="0" collapsed="false">
      <c r="A1699" s="39" t="s">
        <v>3534</v>
      </c>
      <c r="B1699" s="39" t="s">
        <v>3877</v>
      </c>
      <c r="C1699" s="0" t="n">
        <v>137.5</v>
      </c>
      <c r="D1699" s="0" t="str">
        <f aca="false">CONCATENATE(LEFT(A1699,2), MID(A1699,5,2))</f>
        <v>0279</v>
      </c>
    </row>
    <row r="1700" customFormat="false" ht="15.8" hidden="false" customHeight="false" outlineLevel="0" collapsed="false">
      <c r="A1700" s="39" t="s">
        <v>3843</v>
      </c>
      <c r="B1700" s="39" t="s">
        <v>3878</v>
      </c>
      <c r="C1700" s="0" t="n">
        <v>141.690102844211</v>
      </c>
      <c r="D1700" s="0" t="str">
        <f aca="false">CONCATENATE(LEFT(A1700,2), MID(A1700,5,2))</f>
        <v>0376</v>
      </c>
    </row>
    <row r="1701" customFormat="false" ht="15.8" hidden="false" customHeight="false" outlineLevel="0" collapsed="false">
      <c r="A1701" s="39" t="s">
        <v>3879</v>
      </c>
      <c r="B1701" s="39" t="s">
        <v>3880</v>
      </c>
      <c r="C1701" s="0" t="n">
        <v>452.475</v>
      </c>
      <c r="D1701" s="0" t="str">
        <f aca="false">CONCATENATE(LEFT(A1701,2), MID(A1701,5,2))</f>
        <v>0255</v>
      </c>
    </row>
    <row r="1702" customFormat="false" ht="15.8" hidden="false" customHeight="false" outlineLevel="0" collapsed="false">
      <c r="A1702" s="39" t="s">
        <v>3881</v>
      </c>
      <c r="B1702" s="39" t="s">
        <v>3882</v>
      </c>
      <c r="C1702" s="0" t="n">
        <v>7622.83549468</v>
      </c>
      <c r="D1702" s="0" t="str">
        <f aca="false">CONCATENATE(LEFT(A1702,2), MID(A1702,5,2))</f>
        <v>0184</v>
      </c>
    </row>
    <row r="1703" customFormat="false" ht="15.8" hidden="false" customHeight="false" outlineLevel="0" collapsed="false">
      <c r="A1703" s="39" t="s">
        <v>3883</v>
      </c>
      <c r="B1703" s="39" t="s">
        <v>3884</v>
      </c>
      <c r="C1703" s="0" t="n">
        <v>361.132075471698</v>
      </c>
      <c r="D1703" s="0" t="str">
        <f aca="false">CONCATENATE(LEFT(A1703,2), MID(A1703,5,2))</f>
        <v>0635</v>
      </c>
    </row>
    <row r="1704" customFormat="false" ht="15.8" hidden="false" customHeight="false" outlineLevel="0" collapsed="false">
      <c r="A1704" s="39" t="s">
        <v>2818</v>
      </c>
      <c r="B1704" s="39" t="s">
        <v>3885</v>
      </c>
      <c r="C1704" s="0" t="n">
        <v>190.632</v>
      </c>
      <c r="D1704" s="0" t="str">
        <f aca="false">CONCATENATE(LEFT(A1704,2), MID(A1704,5,2))</f>
        <v>0791</v>
      </c>
    </row>
    <row r="1705" customFormat="false" ht="15.8" hidden="false" customHeight="false" outlineLevel="0" collapsed="false">
      <c r="A1705" s="39" t="s">
        <v>2475</v>
      </c>
      <c r="B1705" s="39" t="s">
        <v>3886</v>
      </c>
      <c r="C1705" s="0" t="n">
        <v>1057.5</v>
      </c>
      <c r="D1705" s="0" t="str">
        <f aca="false">CONCATENATE(LEFT(A1705,2), MID(A1705,5,2))</f>
        <v>0258</v>
      </c>
    </row>
    <row r="1706" customFormat="false" ht="15.8" hidden="false" customHeight="false" outlineLevel="0" collapsed="false">
      <c r="A1706" s="39" t="s">
        <v>3836</v>
      </c>
      <c r="B1706" s="39" t="s">
        <v>3887</v>
      </c>
      <c r="C1706" s="0" t="n">
        <v>171.13906897398</v>
      </c>
      <c r="D1706" s="0" t="str">
        <f aca="false">CONCATENATE(LEFT(A1706,2), MID(A1706,5,2))</f>
        <v>0765</v>
      </c>
    </row>
    <row r="1707" customFormat="false" ht="15.8" hidden="false" customHeight="false" outlineLevel="0" collapsed="false">
      <c r="A1707" s="39" t="s">
        <v>3888</v>
      </c>
      <c r="B1707" s="39" t="s">
        <v>3889</v>
      </c>
      <c r="C1707" s="0" t="n">
        <v>105</v>
      </c>
      <c r="D1707" s="0" t="str">
        <f aca="false">CONCATENATE(LEFT(A1707,2), MID(A1707,5,2))</f>
        <v>0270</v>
      </c>
    </row>
    <row r="1708" customFormat="false" ht="15.8" hidden="false" customHeight="false" outlineLevel="0" collapsed="false">
      <c r="A1708" s="39" t="s">
        <v>2463</v>
      </c>
      <c r="B1708" s="39" t="s">
        <v>3890</v>
      </c>
      <c r="C1708" s="0" t="n">
        <v>148.820513578226</v>
      </c>
      <c r="D1708" s="0" t="str">
        <f aca="false">CONCATENATE(LEFT(A1708,2), MID(A1708,5,2))</f>
        <v>0144</v>
      </c>
    </row>
    <row r="1709" customFormat="false" ht="15.8" hidden="false" customHeight="false" outlineLevel="0" collapsed="false">
      <c r="A1709" s="39" t="s">
        <v>2826</v>
      </c>
      <c r="B1709" s="39" t="s">
        <v>3891</v>
      </c>
      <c r="C1709" s="0" t="n">
        <v>278.369</v>
      </c>
      <c r="D1709" s="0" t="str">
        <f aca="false">CONCATENATE(LEFT(A1709,2), MID(A1709,5,2))</f>
        <v>0782</v>
      </c>
    </row>
    <row r="1710" customFormat="false" ht="15.8" hidden="false" customHeight="false" outlineLevel="0" collapsed="false">
      <c r="A1710" s="39" t="s">
        <v>3702</v>
      </c>
      <c r="B1710" s="39" t="s">
        <v>3892</v>
      </c>
      <c r="C1710" s="0" t="n">
        <v>326.664</v>
      </c>
      <c r="D1710" s="0" t="str">
        <f aca="false">CONCATENATE(LEFT(A1710,2), MID(A1710,5,2))</f>
        <v>0782</v>
      </c>
    </row>
    <row r="1711" customFormat="false" ht="15.8" hidden="false" customHeight="false" outlineLevel="0" collapsed="false">
      <c r="A1711" s="39" t="s">
        <v>2528</v>
      </c>
      <c r="B1711" s="39" t="s">
        <v>3893</v>
      </c>
      <c r="C1711" s="0" t="n">
        <v>281.499999999999</v>
      </c>
      <c r="D1711" s="0" t="str">
        <f aca="false">CONCATENATE(LEFT(A1711,2), MID(A1711,5,2))</f>
        <v>0271</v>
      </c>
    </row>
    <row r="1712" customFormat="false" ht="15.8" hidden="false" customHeight="false" outlineLevel="0" collapsed="false">
      <c r="A1712" s="39" t="s">
        <v>2837</v>
      </c>
      <c r="B1712" s="39" t="s">
        <v>3894</v>
      </c>
      <c r="C1712" s="0" t="n">
        <v>127.92</v>
      </c>
      <c r="D1712" s="0" t="str">
        <f aca="false">CONCATENATE(LEFT(A1712,2), MID(A1712,5,2))</f>
        <v>0791</v>
      </c>
    </row>
    <row r="1713" customFormat="false" ht="15.8" hidden="false" customHeight="false" outlineLevel="0" collapsed="false">
      <c r="A1713" s="39" t="s">
        <v>2802</v>
      </c>
      <c r="B1713" s="39" t="s">
        <v>3895</v>
      </c>
      <c r="C1713" s="0" t="n">
        <v>324</v>
      </c>
      <c r="D1713" s="0" t="str">
        <f aca="false">CONCATENATE(LEFT(A1713,2), MID(A1713,5,2))</f>
        <v>0780</v>
      </c>
    </row>
    <row r="1714" customFormat="false" ht="15.8" hidden="false" customHeight="false" outlineLevel="0" collapsed="false">
      <c r="A1714" s="39" t="s">
        <v>2739</v>
      </c>
      <c r="B1714" s="39" t="s">
        <v>3896</v>
      </c>
      <c r="C1714" s="0" t="n">
        <v>6552.601427</v>
      </c>
      <c r="D1714" s="0" t="str">
        <f aca="false">CONCATENATE(LEFT(A1714,2), MID(A1714,5,2))</f>
        <v>0732</v>
      </c>
    </row>
    <row r="1715" customFormat="false" ht="15.8" hidden="false" customHeight="false" outlineLevel="0" collapsed="false">
      <c r="A1715" s="39" t="s">
        <v>3836</v>
      </c>
      <c r="B1715" s="39" t="s">
        <v>3897</v>
      </c>
      <c r="C1715" s="0" t="n">
        <v>151.357647876886</v>
      </c>
      <c r="D1715" s="0" t="str">
        <f aca="false">CONCATENATE(LEFT(A1715,2), MID(A1715,5,2))</f>
        <v>0765</v>
      </c>
    </row>
    <row r="1716" customFormat="false" ht="15.8" hidden="false" customHeight="false" outlineLevel="0" collapsed="false">
      <c r="A1716" s="39" t="s">
        <v>1919</v>
      </c>
      <c r="B1716" s="39" t="s">
        <v>3898</v>
      </c>
      <c r="C1716" s="0" t="n">
        <v>805.1530047</v>
      </c>
      <c r="D1716" s="0" t="str">
        <f aca="false">CONCATENATE(LEFT(A1716,2), MID(A1716,5,2))</f>
        <v>0601</v>
      </c>
    </row>
    <row r="1717" customFormat="false" ht="15.8" hidden="false" customHeight="false" outlineLevel="0" collapsed="false">
      <c r="A1717" s="39" t="s">
        <v>2000</v>
      </c>
      <c r="B1717" s="39" t="s">
        <v>3899</v>
      </c>
      <c r="C1717" s="0" t="n">
        <v>1135.28768903183</v>
      </c>
      <c r="D1717" s="0" t="str">
        <f aca="false">CONCATENATE(LEFT(A1717,2), MID(A1717,5,2))</f>
        <v>0315</v>
      </c>
    </row>
    <row r="1718" customFormat="false" ht="15.8" hidden="false" customHeight="false" outlineLevel="0" collapsed="false">
      <c r="A1718" s="39" t="s">
        <v>3519</v>
      </c>
      <c r="B1718" s="39" t="s">
        <v>3900</v>
      </c>
      <c r="C1718" s="0" t="n">
        <v>3650</v>
      </c>
      <c r="D1718" s="0" t="str">
        <f aca="false">CONCATENATE(LEFT(A1718,2), MID(A1718,5,2))</f>
        <v>0635</v>
      </c>
    </row>
    <row r="1719" customFormat="false" ht="15.8" hidden="false" customHeight="false" outlineLevel="0" collapsed="false">
      <c r="A1719" s="39" t="s">
        <v>3495</v>
      </c>
      <c r="B1719" s="39" t="s">
        <v>3901</v>
      </c>
      <c r="C1719" s="0" t="n">
        <v>3030.28032395977</v>
      </c>
      <c r="D1719" s="0" t="str">
        <f aca="false">CONCATENATE(LEFT(A1719,2), MID(A1719,5,2))</f>
        <v>0184</v>
      </c>
    </row>
    <row r="1720" customFormat="false" ht="15.8" hidden="false" customHeight="false" outlineLevel="0" collapsed="false">
      <c r="A1720" s="39" t="s">
        <v>3555</v>
      </c>
      <c r="B1720" s="39" t="s">
        <v>3902</v>
      </c>
      <c r="C1720" s="0" t="n">
        <v>485.991289180099</v>
      </c>
      <c r="D1720" s="0" t="str">
        <f aca="false">CONCATENATE(LEFT(A1720,2), MID(A1720,5,2))</f>
        <v>0860</v>
      </c>
    </row>
    <row r="1721" customFormat="false" ht="15.8" hidden="false" customHeight="false" outlineLevel="0" collapsed="false">
      <c r="A1721" s="39" t="s">
        <v>2705</v>
      </c>
      <c r="B1721" s="39" t="s">
        <v>3903</v>
      </c>
      <c r="C1721" s="0" t="n">
        <v>5552.4</v>
      </c>
      <c r="D1721" s="0" t="str">
        <f aca="false">CONCATENATE(LEFT(A1721,2), MID(A1721,5,2))</f>
        <v>0732</v>
      </c>
    </row>
    <row r="1722" customFormat="false" ht="15.8" hidden="false" customHeight="false" outlineLevel="0" collapsed="false">
      <c r="A1722" s="39" t="s">
        <v>2991</v>
      </c>
      <c r="B1722" s="39" t="s">
        <v>3904</v>
      </c>
      <c r="C1722" s="0" t="n">
        <v>1038011.47977978</v>
      </c>
      <c r="D1722" s="0" t="str">
        <f aca="false">CONCATENATE(LEFT(A1722,2), MID(A1722,5,2))</f>
        <v>0601</v>
      </c>
    </row>
    <row r="1723" customFormat="false" ht="15.8" hidden="false" customHeight="false" outlineLevel="0" collapsed="false">
      <c r="A1723" s="39" t="s">
        <v>2436</v>
      </c>
      <c r="B1723" s="39" t="s">
        <v>3905</v>
      </c>
      <c r="C1723" s="0" t="n">
        <v>13603.9734412246</v>
      </c>
      <c r="D1723" s="0" t="str">
        <f aca="false">CONCATENATE(LEFT(A1723,2), MID(A1723,5,2))</f>
        <v>0601</v>
      </c>
    </row>
    <row r="1724" customFormat="false" ht="15.8" hidden="false" customHeight="false" outlineLevel="0" collapsed="false">
      <c r="A1724" s="39" t="s">
        <v>2991</v>
      </c>
      <c r="B1724" s="39" t="s">
        <v>3906</v>
      </c>
      <c r="C1724" s="0" t="n">
        <v>422164.075075457</v>
      </c>
      <c r="D1724" s="0" t="str">
        <f aca="false">CONCATENATE(LEFT(A1724,2), MID(A1724,5,2))</f>
        <v>0601</v>
      </c>
    </row>
    <row r="1725" customFormat="false" ht="15.8" hidden="false" customHeight="false" outlineLevel="0" collapsed="false">
      <c r="A1725" s="39" t="s">
        <v>1916</v>
      </c>
      <c r="B1725" s="39" t="s">
        <v>3907</v>
      </c>
      <c r="C1725" s="0" t="n">
        <v>57037.9138639344</v>
      </c>
      <c r="D1725" s="0" t="str">
        <f aca="false">CONCATENATE(LEFT(A1725,2), MID(A1725,5,2))</f>
        <v>0601</v>
      </c>
    </row>
    <row r="1726" customFormat="false" ht="15.8" hidden="false" customHeight="false" outlineLevel="0" collapsed="false">
      <c r="A1726" s="39" t="s">
        <v>2436</v>
      </c>
      <c r="B1726" s="39" t="s">
        <v>3908</v>
      </c>
      <c r="C1726" s="0" t="n">
        <v>93813.2404928116</v>
      </c>
      <c r="D1726" s="0" t="str">
        <f aca="false">CONCATENATE(LEFT(A1726,2), MID(A1726,5,2))</f>
        <v>0601</v>
      </c>
    </row>
    <row r="1727" customFormat="false" ht="15.8" hidden="false" customHeight="false" outlineLevel="0" collapsed="false">
      <c r="A1727" s="39" t="s">
        <v>1921</v>
      </c>
      <c r="B1727" s="39" t="s">
        <v>3909</v>
      </c>
      <c r="C1727" s="0" t="n">
        <v>141623.015577887</v>
      </c>
      <c r="D1727" s="0" t="str">
        <f aca="false">CONCATENATE(LEFT(A1727,2), MID(A1727,5,2))</f>
        <v>0601</v>
      </c>
    </row>
    <row r="1728" customFormat="false" ht="15.8" hidden="false" customHeight="false" outlineLevel="0" collapsed="false">
      <c r="A1728" s="39" t="s">
        <v>1921</v>
      </c>
      <c r="B1728" s="39" t="s">
        <v>3910</v>
      </c>
      <c r="C1728" s="0" t="n">
        <v>121233.254315718</v>
      </c>
      <c r="D1728" s="0" t="str">
        <f aca="false">CONCATENATE(LEFT(A1728,2), MID(A1728,5,2))</f>
        <v>0601</v>
      </c>
    </row>
    <row r="1729" customFormat="false" ht="15.8" hidden="false" customHeight="false" outlineLevel="0" collapsed="false">
      <c r="A1729" s="39" t="s">
        <v>2436</v>
      </c>
      <c r="B1729" s="39" t="s">
        <v>3911</v>
      </c>
      <c r="C1729" s="0" t="n">
        <v>7362.07925725627</v>
      </c>
      <c r="D1729" s="0" t="str">
        <f aca="false">CONCATENATE(LEFT(A1729,2), MID(A1729,5,2))</f>
        <v>0601</v>
      </c>
    </row>
    <row r="1730" customFormat="false" ht="15.8" hidden="false" customHeight="false" outlineLevel="0" collapsed="false">
      <c r="A1730" s="39" t="s">
        <v>1916</v>
      </c>
      <c r="B1730" s="39" t="s">
        <v>3912</v>
      </c>
      <c r="C1730" s="0" t="n">
        <v>26553.7594488252</v>
      </c>
      <c r="D1730" s="0" t="str">
        <f aca="false">CONCATENATE(LEFT(A1730,2), MID(A1730,5,2))</f>
        <v>0601</v>
      </c>
    </row>
    <row r="1731" customFormat="false" ht="15.8" hidden="false" customHeight="false" outlineLevel="0" collapsed="false">
      <c r="A1731" s="39" t="s">
        <v>1923</v>
      </c>
      <c r="B1731" s="39" t="s">
        <v>3913</v>
      </c>
      <c r="C1731" s="0" t="n">
        <v>46055.0859251924</v>
      </c>
      <c r="D1731" s="0" t="str">
        <f aca="false">CONCATENATE(LEFT(A1731,2), MID(A1731,5,2))</f>
        <v>0402</v>
      </c>
    </row>
    <row r="1732" customFormat="false" ht="15.8" hidden="false" customHeight="false" outlineLevel="0" collapsed="false">
      <c r="A1732" s="39" t="s">
        <v>1923</v>
      </c>
      <c r="B1732" s="39" t="s">
        <v>3914</v>
      </c>
      <c r="C1732" s="0" t="n">
        <v>89272.7486021847</v>
      </c>
      <c r="D1732" s="0" t="str">
        <f aca="false">CONCATENATE(LEFT(A1732,2), MID(A1732,5,2))</f>
        <v>0402</v>
      </c>
    </row>
    <row r="1733" customFormat="false" ht="15.8" hidden="false" customHeight="false" outlineLevel="0" collapsed="false">
      <c r="A1733" s="39" t="s">
        <v>1923</v>
      </c>
      <c r="B1733" s="39" t="s">
        <v>3915</v>
      </c>
      <c r="C1733" s="0" t="n">
        <v>32029.9002256644</v>
      </c>
      <c r="D1733" s="0" t="str">
        <f aca="false">CONCATENATE(LEFT(A1733,2), MID(A1733,5,2))</f>
        <v>0402</v>
      </c>
    </row>
    <row r="1734" customFormat="false" ht="15.8" hidden="false" customHeight="false" outlineLevel="0" collapsed="false">
      <c r="A1734" s="39" t="s">
        <v>1927</v>
      </c>
      <c r="B1734" s="39" t="s">
        <v>3916</v>
      </c>
      <c r="C1734" s="0" t="n">
        <v>67669.2839496682</v>
      </c>
      <c r="D1734" s="0" t="str">
        <f aca="false">CONCATENATE(LEFT(A1734,2), MID(A1734,5,2))</f>
        <v>0403</v>
      </c>
    </row>
    <row r="1735" customFormat="false" ht="15.8" hidden="false" customHeight="false" outlineLevel="0" collapsed="false">
      <c r="A1735" s="39" t="s">
        <v>1923</v>
      </c>
      <c r="B1735" s="39" t="s">
        <v>3917</v>
      </c>
      <c r="C1735" s="0" t="n">
        <v>42800.3421366221</v>
      </c>
      <c r="D1735" s="0" t="str">
        <f aca="false">CONCATENATE(LEFT(A1735,2), MID(A1735,5,2))</f>
        <v>0402</v>
      </c>
    </row>
    <row r="1736" customFormat="false" ht="15.8" hidden="false" customHeight="false" outlineLevel="0" collapsed="false">
      <c r="A1736" s="39" t="s">
        <v>1929</v>
      </c>
      <c r="B1736" s="39" t="s">
        <v>3918</v>
      </c>
      <c r="C1736" s="0" t="n">
        <v>17215.9856665489</v>
      </c>
      <c r="D1736" s="0" t="str">
        <f aca="false">CONCATENATE(LEFT(A1736,2), MID(A1736,5,2))</f>
        <v>0402</v>
      </c>
    </row>
    <row r="1737" customFormat="false" ht="15.8" hidden="false" customHeight="false" outlineLevel="0" collapsed="false">
      <c r="A1737" s="39" t="s">
        <v>1949</v>
      </c>
      <c r="B1737" s="39" t="s">
        <v>3919</v>
      </c>
      <c r="C1737" s="0" t="n">
        <v>33511.3836251063</v>
      </c>
      <c r="D1737" s="0" t="str">
        <f aca="false">CONCATENATE(LEFT(A1737,2), MID(A1737,5,2))</f>
        <v>0403</v>
      </c>
    </row>
    <row r="1738" customFormat="false" ht="15.8" hidden="false" customHeight="false" outlineLevel="0" collapsed="false">
      <c r="A1738" s="39" t="s">
        <v>1949</v>
      </c>
      <c r="B1738" s="39" t="s">
        <v>3920</v>
      </c>
      <c r="C1738" s="0" t="n">
        <v>1039.866799456</v>
      </c>
      <c r="D1738" s="0" t="str">
        <f aca="false">CONCATENATE(LEFT(A1738,2), MID(A1738,5,2))</f>
        <v>0403</v>
      </c>
    </row>
    <row r="1739" customFormat="false" ht="15.8" hidden="false" customHeight="false" outlineLevel="0" collapsed="false">
      <c r="A1739" s="39" t="s">
        <v>1927</v>
      </c>
      <c r="B1739" s="39" t="s">
        <v>3921</v>
      </c>
      <c r="C1739" s="0" t="n">
        <v>1517.78353502731</v>
      </c>
      <c r="D1739" s="0" t="str">
        <f aca="false">CONCATENATE(LEFT(A1739,2), MID(A1739,5,2))</f>
        <v>0403</v>
      </c>
    </row>
    <row r="1740" customFormat="false" ht="15.8" hidden="false" customHeight="false" outlineLevel="0" collapsed="false">
      <c r="A1740" s="39" t="s">
        <v>1927</v>
      </c>
      <c r="B1740" s="39" t="s">
        <v>3922</v>
      </c>
      <c r="C1740" s="0" t="n">
        <v>27083.0633949033</v>
      </c>
      <c r="D1740" s="0" t="str">
        <f aca="false">CONCATENATE(LEFT(A1740,2), MID(A1740,5,2))</f>
        <v>0403</v>
      </c>
    </row>
    <row r="1741" customFormat="false" ht="15.8" hidden="false" customHeight="false" outlineLevel="0" collapsed="false">
      <c r="A1741" s="39" t="s">
        <v>1936</v>
      </c>
      <c r="B1741" s="39" t="s">
        <v>3923</v>
      </c>
      <c r="C1741" s="0" t="n">
        <v>13389.6613201202</v>
      </c>
      <c r="D1741" s="0" t="str">
        <f aca="false">CONCATENATE(LEFT(A1741,2), MID(A1741,5,2))</f>
        <v>0406</v>
      </c>
    </row>
    <row r="1742" customFormat="false" ht="15.8" hidden="false" customHeight="false" outlineLevel="0" collapsed="false">
      <c r="A1742" s="39" t="s">
        <v>1936</v>
      </c>
      <c r="B1742" s="39" t="s">
        <v>3924</v>
      </c>
      <c r="C1742" s="0" t="n">
        <v>2187.41397854995</v>
      </c>
      <c r="D1742" s="0" t="str">
        <f aca="false">CONCATENATE(LEFT(A1742,2), MID(A1742,5,2))</f>
        <v>0406</v>
      </c>
    </row>
    <row r="1743" customFormat="false" ht="15.8" hidden="false" customHeight="false" outlineLevel="0" collapsed="false">
      <c r="A1743" s="39" t="s">
        <v>1942</v>
      </c>
      <c r="B1743" s="39" t="s">
        <v>3925</v>
      </c>
      <c r="C1743" s="0" t="n">
        <v>14064.6784534546</v>
      </c>
      <c r="D1743" s="0" t="str">
        <f aca="false">CONCATENATE(LEFT(A1743,2), MID(A1743,5,2))</f>
        <v>0404</v>
      </c>
    </row>
    <row r="1744" customFormat="false" ht="15.8" hidden="false" customHeight="false" outlineLevel="0" collapsed="false">
      <c r="A1744" s="39" t="s">
        <v>1938</v>
      </c>
      <c r="B1744" s="39" t="s">
        <v>3926</v>
      </c>
      <c r="C1744" s="0" t="n">
        <v>11599.3017356536</v>
      </c>
      <c r="D1744" s="0" t="str">
        <f aca="false">CONCATENATE(LEFT(A1744,2), MID(A1744,5,2))</f>
        <v>0404</v>
      </c>
    </row>
    <row r="1745" customFormat="false" ht="15.8" hidden="false" customHeight="false" outlineLevel="0" collapsed="false">
      <c r="A1745" s="39" t="s">
        <v>1938</v>
      </c>
      <c r="B1745" s="39" t="s">
        <v>3927</v>
      </c>
      <c r="C1745" s="0" t="n">
        <v>912.609902156683</v>
      </c>
      <c r="D1745" s="0" t="str">
        <f aca="false">CONCATENATE(LEFT(A1745,2), MID(A1745,5,2))</f>
        <v>0404</v>
      </c>
    </row>
    <row r="1746" customFormat="false" ht="15.8" hidden="false" customHeight="false" outlineLevel="0" collapsed="false">
      <c r="A1746" s="39" t="s">
        <v>2497</v>
      </c>
      <c r="B1746" s="39" t="s">
        <v>3928</v>
      </c>
      <c r="C1746" s="0" t="n">
        <v>4652.33492951973</v>
      </c>
      <c r="D1746" s="0" t="str">
        <f aca="false">CONCATENATE(LEFT(A1746,2), MID(A1746,5,2))</f>
        <v>0405</v>
      </c>
    </row>
    <row r="1747" customFormat="false" ht="15.8" hidden="false" customHeight="false" outlineLevel="0" collapsed="false">
      <c r="A1747" s="39" t="s">
        <v>1942</v>
      </c>
      <c r="B1747" s="39" t="s">
        <v>3929</v>
      </c>
      <c r="C1747" s="0" t="n">
        <v>3636.31125049625</v>
      </c>
      <c r="D1747" s="0" t="str">
        <f aca="false">CONCATENATE(LEFT(A1747,2), MID(A1747,5,2))</f>
        <v>0404</v>
      </c>
    </row>
    <row r="1748" customFormat="false" ht="15.8" hidden="false" customHeight="false" outlineLevel="0" collapsed="false">
      <c r="A1748" s="39" t="s">
        <v>1927</v>
      </c>
      <c r="B1748" s="39" t="s">
        <v>3930</v>
      </c>
      <c r="C1748" s="0" t="n">
        <v>2626.32043014748</v>
      </c>
      <c r="D1748" s="0" t="str">
        <f aca="false">CONCATENATE(LEFT(A1748,2), MID(A1748,5,2))</f>
        <v>0403</v>
      </c>
    </row>
    <row r="1749" customFormat="false" ht="15.8" hidden="false" customHeight="false" outlineLevel="0" collapsed="false">
      <c r="A1749" s="39" t="s">
        <v>1929</v>
      </c>
      <c r="B1749" s="39" t="s">
        <v>3931</v>
      </c>
      <c r="C1749" s="0" t="n">
        <v>3413.03854034509</v>
      </c>
      <c r="D1749" s="0" t="str">
        <f aca="false">CONCATENATE(LEFT(A1749,2), MID(A1749,5,2))</f>
        <v>0402</v>
      </c>
    </row>
    <row r="1750" customFormat="false" ht="15.8" hidden="false" customHeight="false" outlineLevel="0" collapsed="false">
      <c r="A1750" s="39" t="s">
        <v>1949</v>
      </c>
      <c r="B1750" s="39" t="s">
        <v>3932</v>
      </c>
      <c r="C1750" s="0" t="n">
        <v>422.806585393843</v>
      </c>
      <c r="D1750" s="0" t="str">
        <f aca="false">CONCATENATE(LEFT(A1750,2), MID(A1750,5,2))</f>
        <v>0403</v>
      </c>
    </row>
    <row r="1751" customFormat="false" ht="15.8" hidden="false" customHeight="false" outlineLevel="0" collapsed="false">
      <c r="A1751" s="39" t="s">
        <v>1949</v>
      </c>
      <c r="B1751" s="39" t="s">
        <v>3933</v>
      </c>
      <c r="C1751" s="0" t="n">
        <v>10011.1540123761</v>
      </c>
      <c r="D1751" s="0" t="str">
        <f aca="false">CONCATENATE(LEFT(A1751,2), MID(A1751,5,2))</f>
        <v>0403</v>
      </c>
    </row>
    <row r="1752" customFormat="false" ht="15.8" hidden="false" customHeight="false" outlineLevel="0" collapsed="false">
      <c r="A1752" s="39" t="s">
        <v>1981</v>
      </c>
      <c r="B1752" s="39" t="s">
        <v>3934</v>
      </c>
      <c r="C1752" s="0" t="n">
        <v>84332.9880342162</v>
      </c>
      <c r="D1752" s="0" t="str">
        <f aca="false">CONCATENATE(LEFT(A1752,2), MID(A1752,5,2))</f>
        <v>0309</v>
      </c>
    </row>
    <row r="1753" customFormat="false" ht="15.8" hidden="false" customHeight="false" outlineLevel="0" collapsed="false">
      <c r="A1753" s="39" t="s">
        <v>1981</v>
      </c>
      <c r="B1753" s="39" t="s">
        <v>3935</v>
      </c>
      <c r="C1753" s="0" t="n">
        <v>65582.5699117012</v>
      </c>
      <c r="D1753" s="0" t="str">
        <f aca="false">CONCATENATE(LEFT(A1753,2), MID(A1753,5,2))</f>
        <v>0309</v>
      </c>
    </row>
    <row r="1754" customFormat="false" ht="15.8" hidden="false" customHeight="false" outlineLevel="0" collapsed="false">
      <c r="A1754" s="39" t="s">
        <v>1956</v>
      </c>
      <c r="B1754" s="39" t="s">
        <v>3936</v>
      </c>
      <c r="C1754" s="0" t="n">
        <v>1028212.5150727</v>
      </c>
      <c r="D1754" s="0" t="str">
        <f aca="false">CONCATENATE(LEFT(A1754,2), MID(A1754,5,2))</f>
        <v>0607</v>
      </c>
    </row>
    <row r="1755" customFormat="false" ht="15.8" hidden="false" customHeight="false" outlineLevel="0" collapsed="false">
      <c r="A1755" s="39" t="s">
        <v>1958</v>
      </c>
      <c r="B1755" s="39" t="s">
        <v>3937</v>
      </c>
      <c r="C1755" s="0" t="n">
        <v>5206827.26686071</v>
      </c>
      <c r="D1755" s="0" t="str">
        <f aca="false">CONCATENATE(LEFT(A1755,2), MID(A1755,5,2))</f>
        <v>0607</v>
      </c>
    </row>
    <row r="1756" customFormat="false" ht="15.8" hidden="false" customHeight="false" outlineLevel="0" collapsed="false">
      <c r="A1756" s="39" t="s">
        <v>1956</v>
      </c>
      <c r="B1756" s="39" t="s">
        <v>3938</v>
      </c>
      <c r="C1756" s="0" t="n">
        <v>44788.8274908318</v>
      </c>
      <c r="D1756" s="0" t="str">
        <f aca="false">CONCATENATE(LEFT(A1756,2), MID(A1756,5,2))</f>
        <v>0607</v>
      </c>
    </row>
    <row r="1757" customFormat="false" ht="15.8" hidden="false" customHeight="false" outlineLevel="0" collapsed="false">
      <c r="A1757" s="39" t="s">
        <v>1958</v>
      </c>
      <c r="B1757" s="39" t="s">
        <v>3939</v>
      </c>
      <c r="C1757" s="0" t="n">
        <v>247003.601747639</v>
      </c>
      <c r="D1757" s="0" t="str">
        <f aca="false">CONCATENATE(LEFT(A1757,2), MID(A1757,5,2))</f>
        <v>0607</v>
      </c>
    </row>
    <row r="1758" customFormat="false" ht="15.8" hidden="false" customHeight="false" outlineLevel="0" collapsed="false">
      <c r="A1758" s="39" t="s">
        <v>1984</v>
      </c>
      <c r="B1758" s="39" t="s">
        <v>3940</v>
      </c>
      <c r="C1758" s="0" t="n">
        <v>69880.4190528948</v>
      </c>
      <c r="D1758" s="0" t="str">
        <f aca="false">CONCATENATE(LEFT(A1758,2), MID(A1758,5,2))</f>
        <v>0408</v>
      </c>
    </row>
    <row r="1759" customFormat="false" ht="15.8" hidden="false" customHeight="false" outlineLevel="0" collapsed="false">
      <c r="A1759" s="39" t="s">
        <v>1984</v>
      </c>
      <c r="B1759" s="39" t="s">
        <v>3941</v>
      </c>
      <c r="C1759" s="0" t="n">
        <v>196387.142510069</v>
      </c>
      <c r="D1759" s="0" t="str">
        <f aca="false">CONCATENATE(LEFT(A1759,2), MID(A1759,5,2))</f>
        <v>0408</v>
      </c>
    </row>
    <row r="1760" customFormat="false" ht="15.8" hidden="false" customHeight="false" outlineLevel="0" collapsed="false">
      <c r="A1760" s="39" t="s">
        <v>1958</v>
      </c>
      <c r="B1760" s="39" t="s">
        <v>3942</v>
      </c>
      <c r="C1760" s="0" t="n">
        <v>65751.7269296623</v>
      </c>
      <c r="D1760" s="0" t="str">
        <f aca="false">CONCATENATE(LEFT(A1760,2), MID(A1760,5,2))</f>
        <v>0607</v>
      </c>
    </row>
    <row r="1761" customFormat="false" ht="15.8" hidden="false" customHeight="false" outlineLevel="0" collapsed="false">
      <c r="A1761" s="39" t="s">
        <v>1956</v>
      </c>
      <c r="B1761" s="39" t="s">
        <v>3943</v>
      </c>
      <c r="C1761" s="0" t="n">
        <v>16320.4106533507</v>
      </c>
      <c r="D1761" s="0" t="str">
        <f aca="false">CONCATENATE(LEFT(A1761,2), MID(A1761,5,2))</f>
        <v>0607</v>
      </c>
    </row>
    <row r="1762" customFormat="false" ht="15.8" hidden="false" customHeight="false" outlineLevel="0" collapsed="false">
      <c r="A1762" s="39" t="s">
        <v>1969</v>
      </c>
      <c r="B1762" s="39" t="s">
        <v>3944</v>
      </c>
      <c r="C1762" s="0" t="n">
        <v>2951577.91852737</v>
      </c>
      <c r="D1762" s="0" t="str">
        <f aca="false">CONCATENATE(LEFT(A1762,2), MID(A1762,5,2))</f>
        <v>0411</v>
      </c>
    </row>
    <row r="1763" customFormat="false" ht="15.8" hidden="false" customHeight="false" outlineLevel="0" collapsed="false">
      <c r="A1763" s="39" t="s">
        <v>1971</v>
      </c>
      <c r="B1763" s="39" t="s">
        <v>3945</v>
      </c>
      <c r="C1763" s="0" t="n">
        <v>331877.150327692</v>
      </c>
      <c r="D1763" s="0" t="str">
        <f aca="false">CONCATENATE(LEFT(A1763,2), MID(A1763,5,2))</f>
        <v>0411</v>
      </c>
    </row>
    <row r="1764" customFormat="false" ht="15.8" hidden="false" customHeight="false" outlineLevel="0" collapsed="false">
      <c r="A1764" s="39" t="s">
        <v>1969</v>
      </c>
      <c r="B1764" s="39" t="s">
        <v>3946</v>
      </c>
      <c r="C1764" s="0" t="n">
        <v>96855.740663273</v>
      </c>
      <c r="D1764" s="0" t="str">
        <f aca="false">CONCATENATE(LEFT(A1764,2), MID(A1764,5,2))</f>
        <v>0411</v>
      </c>
    </row>
    <row r="1765" customFormat="false" ht="15.8" hidden="false" customHeight="false" outlineLevel="0" collapsed="false">
      <c r="A1765" s="39" t="s">
        <v>1969</v>
      </c>
      <c r="B1765" s="39" t="s">
        <v>3947</v>
      </c>
      <c r="C1765" s="0" t="n">
        <v>271394.821952527</v>
      </c>
      <c r="D1765" s="0" t="str">
        <f aca="false">CONCATENATE(LEFT(A1765,2), MID(A1765,5,2))</f>
        <v>0411</v>
      </c>
    </row>
    <row r="1766" customFormat="false" ht="15.8" hidden="false" customHeight="false" outlineLevel="0" collapsed="false">
      <c r="A1766" s="39" t="s">
        <v>1971</v>
      </c>
      <c r="B1766" s="39" t="s">
        <v>3948</v>
      </c>
      <c r="C1766" s="0" t="n">
        <v>16969.7362813636</v>
      </c>
      <c r="D1766" s="0" t="str">
        <f aca="false">CONCATENATE(LEFT(A1766,2), MID(A1766,5,2))</f>
        <v>0411</v>
      </c>
    </row>
    <row r="1767" customFormat="false" ht="15.8" hidden="false" customHeight="false" outlineLevel="0" collapsed="false">
      <c r="A1767" s="39" t="s">
        <v>1978</v>
      </c>
      <c r="B1767" s="39" t="s">
        <v>3949</v>
      </c>
      <c r="C1767" s="0" t="n">
        <v>85596.5223805922</v>
      </c>
      <c r="D1767" s="0" t="str">
        <f aca="false">CONCATENATE(LEFT(A1767,2), MID(A1767,5,2))</f>
        <v>0410</v>
      </c>
    </row>
    <row r="1768" customFormat="false" ht="15.8" hidden="false" customHeight="false" outlineLevel="0" collapsed="false">
      <c r="A1768" s="39" t="s">
        <v>1978</v>
      </c>
      <c r="B1768" s="39" t="s">
        <v>3950</v>
      </c>
      <c r="C1768" s="0" t="n">
        <v>585895.998977695</v>
      </c>
      <c r="D1768" s="0" t="str">
        <f aca="false">CONCATENATE(LEFT(A1768,2), MID(A1768,5,2))</f>
        <v>0410</v>
      </c>
    </row>
    <row r="1769" customFormat="false" ht="15.8" hidden="false" customHeight="false" outlineLevel="0" collapsed="false">
      <c r="A1769" s="39" t="s">
        <v>1978</v>
      </c>
      <c r="B1769" s="39" t="s">
        <v>3951</v>
      </c>
      <c r="C1769" s="0" t="n">
        <v>73428.7167872998</v>
      </c>
      <c r="D1769" s="0" t="str">
        <f aca="false">CONCATENATE(LEFT(A1769,2), MID(A1769,5,2))</f>
        <v>0410</v>
      </c>
    </row>
    <row r="1770" customFormat="false" ht="15.8" hidden="false" customHeight="false" outlineLevel="0" collapsed="false">
      <c r="A1770" s="39" t="s">
        <v>1978</v>
      </c>
      <c r="B1770" s="39" t="s">
        <v>3952</v>
      </c>
      <c r="C1770" s="0" t="n">
        <v>186048.422256081</v>
      </c>
      <c r="D1770" s="0" t="str">
        <f aca="false">CONCATENATE(LEFT(A1770,2), MID(A1770,5,2))</f>
        <v>0410</v>
      </c>
    </row>
    <row r="1771" customFormat="false" ht="15.8" hidden="false" customHeight="false" outlineLevel="0" collapsed="false">
      <c r="A1771" s="39" t="s">
        <v>3037</v>
      </c>
      <c r="B1771" s="39" t="s">
        <v>3953</v>
      </c>
      <c r="C1771" s="0" t="n">
        <v>127994.242264769</v>
      </c>
      <c r="D1771" s="0" t="str">
        <f aca="false">CONCATENATE(LEFT(A1771,2), MID(A1771,5,2))</f>
        <v>0410</v>
      </c>
    </row>
    <row r="1772" customFormat="false" ht="15.8" hidden="false" customHeight="false" outlineLevel="0" collapsed="false">
      <c r="A1772" s="39" t="s">
        <v>1978</v>
      </c>
      <c r="B1772" s="39" t="s">
        <v>3954</v>
      </c>
      <c r="C1772" s="0" t="n">
        <v>77765.6496460341</v>
      </c>
      <c r="D1772" s="0" t="str">
        <f aca="false">CONCATENATE(LEFT(A1772,2), MID(A1772,5,2))</f>
        <v>0410</v>
      </c>
    </row>
    <row r="1773" customFormat="false" ht="15.8" hidden="false" customHeight="false" outlineLevel="0" collapsed="false">
      <c r="A1773" s="39" t="s">
        <v>1984</v>
      </c>
      <c r="B1773" s="39" t="s">
        <v>3955</v>
      </c>
      <c r="C1773" s="0" t="n">
        <v>279694.362817869</v>
      </c>
      <c r="D1773" s="0" t="str">
        <f aca="false">CONCATENATE(LEFT(A1773,2), MID(A1773,5,2))</f>
        <v>0408</v>
      </c>
    </row>
    <row r="1774" customFormat="false" ht="15.8" hidden="false" customHeight="false" outlineLevel="0" collapsed="false">
      <c r="A1774" s="39" t="s">
        <v>1989</v>
      </c>
      <c r="B1774" s="39" t="s">
        <v>3956</v>
      </c>
      <c r="C1774" s="0" t="n">
        <v>1984400</v>
      </c>
      <c r="D1774" s="0" t="str">
        <f aca="false">CONCATENATE(LEFT(A1774,2), MID(A1774,5,2))</f>
        <v>0312</v>
      </c>
    </row>
    <row r="1775" customFormat="false" ht="15.8" hidden="false" customHeight="false" outlineLevel="0" collapsed="false">
      <c r="A1775" s="39" t="s">
        <v>1989</v>
      </c>
      <c r="B1775" s="39" t="s">
        <v>3957</v>
      </c>
      <c r="C1775" s="0" t="n">
        <v>267300</v>
      </c>
      <c r="D1775" s="0" t="str">
        <f aca="false">CONCATENATE(LEFT(A1775,2), MID(A1775,5,2))</f>
        <v>0312</v>
      </c>
    </row>
    <row r="1776" customFormat="false" ht="15.8" hidden="false" customHeight="false" outlineLevel="0" collapsed="false">
      <c r="A1776" s="39" t="s">
        <v>1989</v>
      </c>
      <c r="B1776" s="39" t="s">
        <v>3958</v>
      </c>
      <c r="C1776" s="0" t="n">
        <v>658500</v>
      </c>
      <c r="D1776" s="0" t="str">
        <f aca="false">CONCATENATE(LEFT(A1776,2), MID(A1776,5,2))</f>
        <v>0312</v>
      </c>
    </row>
    <row r="1777" customFormat="false" ht="15.8" hidden="false" customHeight="false" outlineLevel="0" collapsed="false">
      <c r="A1777" s="39" t="s">
        <v>1987</v>
      </c>
      <c r="B1777" s="39" t="s">
        <v>3959</v>
      </c>
      <c r="C1777" s="0" t="n">
        <v>1334239.0615771</v>
      </c>
      <c r="D1777" s="0" t="str">
        <f aca="false">CONCATENATE(LEFT(A1777,2), MID(A1777,5,2))</f>
        <v>0513</v>
      </c>
    </row>
    <row r="1778" customFormat="false" ht="15.8" hidden="false" customHeight="false" outlineLevel="0" collapsed="false">
      <c r="A1778" s="39" t="s">
        <v>1987</v>
      </c>
      <c r="B1778" s="39" t="s">
        <v>3960</v>
      </c>
      <c r="C1778" s="0" t="n">
        <v>129525.320404203</v>
      </c>
      <c r="D1778" s="0" t="str">
        <f aca="false">CONCATENATE(LEFT(A1778,2), MID(A1778,5,2))</f>
        <v>0513</v>
      </c>
    </row>
    <row r="1779" customFormat="false" ht="15.8" hidden="false" customHeight="false" outlineLevel="0" collapsed="false">
      <c r="A1779" s="39" t="s">
        <v>1987</v>
      </c>
      <c r="B1779" s="39" t="s">
        <v>3961</v>
      </c>
      <c r="C1779" s="0" t="n">
        <v>115634.452392318</v>
      </c>
      <c r="D1779" s="0" t="str">
        <f aca="false">CONCATENATE(LEFT(A1779,2), MID(A1779,5,2))</f>
        <v>0513</v>
      </c>
    </row>
    <row r="1780" customFormat="false" ht="15.8" hidden="false" customHeight="false" outlineLevel="0" collapsed="false">
      <c r="A1780" s="39" t="s">
        <v>1989</v>
      </c>
      <c r="B1780" s="39" t="s">
        <v>3962</v>
      </c>
      <c r="C1780" s="0" t="n">
        <v>84480</v>
      </c>
      <c r="D1780" s="0" t="str">
        <f aca="false">CONCATENATE(LEFT(A1780,2), MID(A1780,5,2))</f>
        <v>0312</v>
      </c>
    </row>
    <row r="1781" customFormat="false" ht="15.8" hidden="false" customHeight="false" outlineLevel="0" collapsed="false">
      <c r="A1781" s="39" t="s">
        <v>1994</v>
      </c>
      <c r="B1781" s="39" t="s">
        <v>3963</v>
      </c>
      <c r="C1781" s="0" t="n">
        <v>20318.1789868916</v>
      </c>
      <c r="D1781" s="0" t="str">
        <f aca="false">CONCATENATE(LEFT(A1781,2), MID(A1781,5,2))</f>
        <v>0513</v>
      </c>
    </row>
    <row r="1782" customFormat="false" ht="15.8" hidden="false" customHeight="false" outlineLevel="0" collapsed="false">
      <c r="A1782" s="39" t="s">
        <v>1994</v>
      </c>
      <c r="B1782" s="39" t="s">
        <v>3964</v>
      </c>
      <c r="C1782" s="0" t="n">
        <v>180929.65744727</v>
      </c>
      <c r="D1782" s="0" t="str">
        <f aca="false">CONCATENATE(LEFT(A1782,2), MID(A1782,5,2))</f>
        <v>0513</v>
      </c>
    </row>
    <row r="1783" customFormat="false" ht="15.8" hidden="false" customHeight="false" outlineLevel="0" collapsed="false">
      <c r="A1783" s="39" t="s">
        <v>2440</v>
      </c>
      <c r="B1783" s="39" t="s">
        <v>3965</v>
      </c>
      <c r="C1783" s="0" t="n">
        <v>256964.776155514</v>
      </c>
      <c r="D1783" s="0" t="str">
        <f aca="false">CONCATENATE(LEFT(A1783,2), MID(A1783,5,2))</f>
        <v>0513</v>
      </c>
    </row>
    <row r="1784" customFormat="false" ht="15.8" hidden="false" customHeight="false" outlineLevel="0" collapsed="false">
      <c r="A1784" s="39" t="s">
        <v>1989</v>
      </c>
      <c r="B1784" s="39" t="s">
        <v>3966</v>
      </c>
      <c r="C1784" s="0" t="n">
        <v>526200</v>
      </c>
      <c r="D1784" s="0" t="str">
        <f aca="false">CONCATENATE(LEFT(A1784,2), MID(A1784,5,2))</f>
        <v>0312</v>
      </c>
    </row>
    <row r="1785" customFormat="false" ht="15.8" hidden="false" customHeight="false" outlineLevel="0" collapsed="false">
      <c r="A1785" s="39" t="s">
        <v>1994</v>
      </c>
      <c r="B1785" s="39" t="s">
        <v>3967</v>
      </c>
      <c r="C1785" s="0" t="n">
        <v>68980.795465295</v>
      </c>
      <c r="D1785" s="0" t="str">
        <f aca="false">CONCATENATE(LEFT(A1785,2), MID(A1785,5,2))</f>
        <v>0513</v>
      </c>
    </row>
    <row r="1786" customFormat="false" ht="15.8" hidden="false" customHeight="false" outlineLevel="0" collapsed="false">
      <c r="A1786" s="39" t="s">
        <v>1989</v>
      </c>
      <c r="B1786" s="39" t="s">
        <v>3968</v>
      </c>
      <c r="C1786" s="0" t="n">
        <v>69600</v>
      </c>
      <c r="D1786" s="0" t="str">
        <f aca="false">CONCATENATE(LEFT(A1786,2), MID(A1786,5,2))</f>
        <v>0312</v>
      </c>
    </row>
    <row r="1787" customFormat="false" ht="15.8" hidden="false" customHeight="false" outlineLevel="0" collapsed="false">
      <c r="A1787" s="39" t="s">
        <v>1989</v>
      </c>
      <c r="B1787" s="39" t="s">
        <v>3969</v>
      </c>
      <c r="C1787" s="0" t="n">
        <v>257100</v>
      </c>
      <c r="D1787" s="0" t="str">
        <f aca="false">CONCATENATE(LEFT(A1787,2), MID(A1787,5,2))</f>
        <v>0312</v>
      </c>
    </row>
    <row r="1788" customFormat="false" ht="15.8" hidden="false" customHeight="false" outlineLevel="0" collapsed="false">
      <c r="A1788" s="39" t="s">
        <v>2012</v>
      </c>
      <c r="B1788" s="39" t="s">
        <v>3970</v>
      </c>
      <c r="C1788" s="0" t="n">
        <v>146598.398289975</v>
      </c>
      <c r="D1788" s="0" t="str">
        <f aca="false">CONCATENATE(LEFT(A1788,2), MID(A1788,5,2))</f>
        <v>0614</v>
      </c>
    </row>
    <row r="1789" customFormat="false" ht="15.8" hidden="false" customHeight="false" outlineLevel="0" collapsed="false">
      <c r="A1789" s="39" t="s">
        <v>2012</v>
      </c>
      <c r="B1789" s="39" t="s">
        <v>3971</v>
      </c>
      <c r="C1789" s="0" t="n">
        <v>139676.483544227</v>
      </c>
      <c r="D1789" s="0" t="str">
        <f aca="false">CONCATENATE(LEFT(A1789,2), MID(A1789,5,2))</f>
        <v>0614</v>
      </c>
    </row>
    <row r="1790" customFormat="false" ht="15.8" hidden="false" customHeight="false" outlineLevel="0" collapsed="false">
      <c r="A1790" s="39" t="s">
        <v>2889</v>
      </c>
      <c r="B1790" s="39" t="s">
        <v>3972</v>
      </c>
      <c r="C1790" s="0" t="n">
        <v>875.534934102857</v>
      </c>
      <c r="D1790" s="0" t="str">
        <f aca="false">CONCATENATE(LEFT(A1790,2), MID(A1790,5,2))</f>
        <v>0513</v>
      </c>
    </row>
    <row r="1791" customFormat="false" ht="15.8" hidden="false" customHeight="false" outlineLevel="0" collapsed="false">
      <c r="A1791" s="39" t="s">
        <v>2000</v>
      </c>
      <c r="B1791" s="39" t="s">
        <v>3973</v>
      </c>
      <c r="C1791" s="0" t="n">
        <v>12326.6591533407</v>
      </c>
      <c r="D1791" s="0" t="str">
        <f aca="false">CONCATENATE(LEFT(A1791,2), MID(A1791,5,2))</f>
        <v>0315</v>
      </c>
    </row>
    <row r="1792" customFormat="false" ht="15.8" hidden="false" customHeight="false" outlineLevel="0" collapsed="false">
      <c r="A1792" s="39" t="s">
        <v>2014</v>
      </c>
      <c r="B1792" s="39" t="s">
        <v>3974</v>
      </c>
      <c r="C1792" s="0" t="n">
        <v>566683.977844418</v>
      </c>
      <c r="D1792" s="0" t="str">
        <f aca="false">CONCATENATE(LEFT(A1792,2), MID(A1792,5,2))</f>
        <v>0614</v>
      </c>
    </row>
    <row r="1793" customFormat="false" ht="15.8" hidden="false" customHeight="false" outlineLevel="0" collapsed="false">
      <c r="A1793" s="39" t="s">
        <v>1998</v>
      </c>
      <c r="B1793" s="39" t="s">
        <v>3975</v>
      </c>
      <c r="C1793" s="0" t="n">
        <v>28181.25</v>
      </c>
      <c r="D1793" s="0" t="str">
        <f aca="false">CONCATENATE(LEFT(A1793,2), MID(A1793,5,2))</f>
        <v>0216</v>
      </c>
    </row>
    <row r="1794" customFormat="false" ht="15.8" hidden="false" customHeight="false" outlineLevel="0" collapsed="false">
      <c r="A1794" s="39" t="s">
        <v>2014</v>
      </c>
      <c r="B1794" s="39" t="s">
        <v>3976</v>
      </c>
      <c r="C1794" s="0" t="n">
        <v>116177.985820765</v>
      </c>
      <c r="D1794" s="0" t="str">
        <f aca="false">CONCATENATE(LEFT(A1794,2), MID(A1794,5,2))</f>
        <v>0614</v>
      </c>
    </row>
    <row r="1795" customFormat="false" ht="15.8" hidden="false" customHeight="false" outlineLevel="0" collapsed="false">
      <c r="A1795" s="39" t="s">
        <v>2000</v>
      </c>
      <c r="B1795" s="39" t="s">
        <v>3977</v>
      </c>
      <c r="C1795" s="0" t="n">
        <v>96948.2872239109</v>
      </c>
      <c r="D1795" s="0" t="str">
        <f aca="false">CONCATENATE(LEFT(A1795,2), MID(A1795,5,2))</f>
        <v>0315</v>
      </c>
    </row>
    <row r="1796" customFormat="false" ht="15.8" hidden="false" customHeight="false" outlineLevel="0" collapsed="false">
      <c r="A1796" s="39" t="s">
        <v>2014</v>
      </c>
      <c r="B1796" s="39" t="s">
        <v>3978</v>
      </c>
      <c r="C1796" s="0" t="n">
        <v>46264.6949333236</v>
      </c>
      <c r="D1796" s="0" t="str">
        <f aca="false">CONCATENATE(LEFT(A1796,2), MID(A1796,5,2))</f>
        <v>0614</v>
      </c>
    </row>
    <row r="1797" customFormat="false" ht="15.8" hidden="false" customHeight="false" outlineLevel="0" collapsed="false">
      <c r="A1797" s="39" t="s">
        <v>1998</v>
      </c>
      <c r="B1797" s="39" t="s">
        <v>3979</v>
      </c>
      <c r="C1797" s="0" t="n">
        <v>50006.25</v>
      </c>
      <c r="D1797" s="0" t="str">
        <f aca="false">CONCATENATE(LEFT(A1797,2), MID(A1797,5,2))</f>
        <v>0216</v>
      </c>
    </row>
    <row r="1798" customFormat="false" ht="15.8" hidden="false" customHeight="false" outlineLevel="0" collapsed="false">
      <c r="A1798" s="39" t="s">
        <v>2014</v>
      </c>
      <c r="B1798" s="39" t="s">
        <v>3980</v>
      </c>
      <c r="C1798" s="0" t="n">
        <v>289705.938377552</v>
      </c>
      <c r="D1798" s="0" t="str">
        <f aca="false">CONCATENATE(LEFT(A1798,2), MID(A1798,5,2))</f>
        <v>0614</v>
      </c>
    </row>
    <row r="1799" customFormat="false" ht="15.8" hidden="false" customHeight="false" outlineLevel="0" collapsed="false">
      <c r="A1799" s="39" t="s">
        <v>2017</v>
      </c>
      <c r="B1799" s="39" t="s">
        <v>3981</v>
      </c>
      <c r="C1799" s="0" t="n">
        <v>569836.589170537</v>
      </c>
      <c r="D1799" s="0" t="str">
        <f aca="false">CONCATENATE(LEFT(A1799,2), MID(A1799,5,2))</f>
        <v>0317</v>
      </c>
    </row>
    <row r="1800" customFormat="false" ht="15.8" hidden="false" customHeight="false" outlineLevel="0" collapsed="false">
      <c r="A1800" s="39" t="s">
        <v>2017</v>
      </c>
      <c r="B1800" s="39" t="s">
        <v>3982</v>
      </c>
      <c r="C1800" s="0" t="n">
        <v>314534.288988413</v>
      </c>
      <c r="D1800" s="0" t="str">
        <f aca="false">CONCATENATE(LEFT(A1800,2), MID(A1800,5,2))</f>
        <v>0317</v>
      </c>
    </row>
    <row r="1801" customFormat="false" ht="15.8" hidden="false" customHeight="false" outlineLevel="0" collapsed="false">
      <c r="A1801" s="39" t="s">
        <v>2017</v>
      </c>
      <c r="B1801" s="39" t="s">
        <v>3983</v>
      </c>
      <c r="C1801" s="0" t="n">
        <v>627365.578204041</v>
      </c>
      <c r="D1801" s="0" t="str">
        <f aca="false">CONCATENATE(LEFT(A1801,2), MID(A1801,5,2))</f>
        <v>0317</v>
      </c>
    </row>
    <row r="1802" customFormat="false" ht="15.8" hidden="false" customHeight="false" outlineLevel="0" collapsed="false">
      <c r="A1802" s="39" t="s">
        <v>2017</v>
      </c>
      <c r="B1802" s="39" t="s">
        <v>3984</v>
      </c>
      <c r="C1802" s="0" t="n">
        <v>1223536.61614282</v>
      </c>
      <c r="D1802" s="0" t="str">
        <f aca="false">CONCATENATE(LEFT(A1802,2), MID(A1802,5,2))</f>
        <v>0317</v>
      </c>
    </row>
    <row r="1803" customFormat="false" ht="15.8" hidden="false" customHeight="false" outlineLevel="0" collapsed="false">
      <c r="A1803" s="39" t="s">
        <v>2017</v>
      </c>
      <c r="B1803" s="39" t="s">
        <v>3985</v>
      </c>
      <c r="C1803" s="0" t="n">
        <v>28976.0121063466</v>
      </c>
      <c r="D1803" s="0" t="str">
        <f aca="false">CONCATENATE(LEFT(A1803,2), MID(A1803,5,2))</f>
        <v>0317</v>
      </c>
    </row>
    <row r="1804" customFormat="false" ht="15.8" hidden="false" customHeight="false" outlineLevel="0" collapsed="false">
      <c r="A1804" s="39" t="s">
        <v>2017</v>
      </c>
      <c r="B1804" s="39" t="s">
        <v>3986</v>
      </c>
      <c r="C1804" s="0" t="n">
        <v>13424.0740989244</v>
      </c>
      <c r="D1804" s="0" t="str">
        <f aca="false">CONCATENATE(LEFT(A1804,2), MID(A1804,5,2))</f>
        <v>0317</v>
      </c>
    </row>
    <row r="1805" customFormat="false" ht="15.8" hidden="false" customHeight="false" outlineLevel="0" collapsed="false">
      <c r="A1805" s="39" t="s">
        <v>2025</v>
      </c>
      <c r="B1805" s="39" t="s">
        <v>3987</v>
      </c>
      <c r="C1805" s="0" t="n">
        <v>257792.621544444</v>
      </c>
      <c r="D1805" s="0" t="str">
        <f aca="false">CONCATENATE(LEFT(A1805,2), MID(A1805,5,2))</f>
        <v>0319</v>
      </c>
    </row>
    <row r="1806" customFormat="false" ht="15.8" hidden="false" customHeight="false" outlineLevel="0" collapsed="false">
      <c r="A1806" s="39" t="s">
        <v>2047</v>
      </c>
      <c r="B1806" s="39" t="s">
        <v>3988</v>
      </c>
      <c r="C1806" s="0" t="n">
        <v>11474.221872342</v>
      </c>
      <c r="D1806" s="0" t="str">
        <f aca="false">CONCATENATE(LEFT(A1806,2), MID(A1806,5,2))</f>
        <v>0222</v>
      </c>
    </row>
    <row r="1807" customFormat="false" ht="15.8" hidden="false" customHeight="false" outlineLevel="0" collapsed="false">
      <c r="A1807" s="39" t="s">
        <v>2047</v>
      </c>
      <c r="B1807" s="39" t="s">
        <v>3989</v>
      </c>
      <c r="C1807" s="0" t="n">
        <v>20581.5416783086</v>
      </c>
      <c r="D1807" s="0" t="str">
        <f aca="false">CONCATENATE(LEFT(A1807,2), MID(A1807,5,2))</f>
        <v>0222</v>
      </c>
    </row>
    <row r="1808" customFormat="false" ht="15.8" hidden="false" customHeight="false" outlineLevel="0" collapsed="false">
      <c r="A1808" s="39" t="s">
        <v>2047</v>
      </c>
      <c r="B1808" s="39" t="s">
        <v>3990</v>
      </c>
      <c r="C1808" s="0" t="n">
        <v>62973.3117036192</v>
      </c>
      <c r="D1808" s="0" t="str">
        <f aca="false">CONCATENATE(LEFT(A1808,2), MID(A1808,5,2))</f>
        <v>0222</v>
      </c>
    </row>
    <row r="1809" customFormat="false" ht="15.8" hidden="false" customHeight="false" outlineLevel="0" collapsed="false">
      <c r="A1809" s="39" t="s">
        <v>2030</v>
      </c>
      <c r="B1809" s="39" t="s">
        <v>3991</v>
      </c>
      <c r="C1809" s="0" t="n">
        <v>93684.7518641461</v>
      </c>
      <c r="D1809" s="0" t="str">
        <f aca="false">CONCATENATE(LEFT(A1809,2), MID(A1809,5,2))</f>
        <v>0220</v>
      </c>
    </row>
    <row r="1810" customFormat="false" ht="15.8" hidden="false" customHeight="false" outlineLevel="0" collapsed="false">
      <c r="A1810" s="39" t="s">
        <v>2027</v>
      </c>
      <c r="B1810" s="39" t="s">
        <v>3992</v>
      </c>
      <c r="C1810" s="0" t="n">
        <v>10188.2084482987</v>
      </c>
      <c r="D1810" s="0" t="str">
        <f aca="false">CONCATENATE(LEFT(A1810,2), MID(A1810,5,2))</f>
        <v>0221</v>
      </c>
    </row>
    <row r="1811" customFormat="false" ht="15.8" hidden="false" customHeight="false" outlineLevel="0" collapsed="false">
      <c r="A1811" s="39" t="s">
        <v>2030</v>
      </c>
      <c r="B1811" s="39" t="s">
        <v>3993</v>
      </c>
      <c r="C1811" s="0" t="n">
        <v>21057.8248779983</v>
      </c>
      <c r="D1811" s="0" t="str">
        <f aca="false">CONCATENATE(LEFT(A1811,2), MID(A1811,5,2))</f>
        <v>0220</v>
      </c>
    </row>
    <row r="1812" customFormat="false" ht="15.8" hidden="false" customHeight="false" outlineLevel="0" collapsed="false">
      <c r="A1812" s="39" t="s">
        <v>2025</v>
      </c>
      <c r="B1812" s="39" t="s">
        <v>3994</v>
      </c>
      <c r="C1812" s="0" t="n">
        <v>70866.6768960318</v>
      </c>
      <c r="D1812" s="0" t="str">
        <f aca="false">CONCATENATE(LEFT(A1812,2), MID(A1812,5,2))</f>
        <v>0319</v>
      </c>
    </row>
    <row r="1813" customFormat="false" ht="15.8" hidden="false" customHeight="false" outlineLevel="0" collapsed="false">
      <c r="A1813" s="39" t="s">
        <v>2025</v>
      </c>
      <c r="B1813" s="39" t="s">
        <v>3995</v>
      </c>
      <c r="C1813" s="0" t="n">
        <v>2368938.64950148</v>
      </c>
      <c r="D1813" s="0" t="str">
        <f aca="false">CONCATENATE(LEFT(A1813,2), MID(A1813,5,2))</f>
        <v>0319</v>
      </c>
    </row>
    <row r="1814" customFormat="false" ht="15.8" hidden="false" customHeight="false" outlineLevel="0" collapsed="false">
      <c r="A1814" s="39" t="s">
        <v>2038</v>
      </c>
      <c r="B1814" s="39" t="s">
        <v>3996</v>
      </c>
      <c r="C1814" s="0" t="n">
        <v>354711.874252739</v>
      </c>
      <c r="D1814" s="0" t="str">
        <f aca="false">CONCATENATE(LEFT(A1814,2), MID(A1814,5,2))</f>
        <v>0326</v>
      </c>
    </row>
    <row r="1815" customFormat="false" ht="15.8" hidden="false" customHeight="false" outlineLevel="0" collapsed="false">
      <c r="A1815" s="39" t="s">
        <v>2038</v>
      </c>
      <c r="B1815" s="39" t="s">
        <v>3997</v>
      </c>
      <c r="C1815" s="0" t="n">
        <v>68356.7413460334</v>
      </c>
      <c r="D1815" s="0" t="str">
        <f aca="false">CONCATENATE(LEFT(A1815,2), MID(A1815,5,2))</f>
        <v>0326</v>
      </c>
    </row>
    <row r="1816" customFormat="false" ht="15.8" hidden="false" customHeight="false" outlineLevel="0" collapsed="false">
      <c r="A1816" s="39" t="s">
        <v>2040</v>
      </c>
      <c r="B1816" s="39" t="s">
        <v>3998</v>
      </c>
      <c r="C1816" s="0" t="n">
        <v>24633.5055427455</v>
      </c>
      <c r="D1816" s="0" t="str">
        <f aca="false">CONCATENATE(LEFT(A1816,2), MID(A1816,5,2))</f>
        <v>0223</v>
      </c>
    </row>
    <row r="1817" customFormat="false" ht="15.8" hidden="false" customHeight="false" outlineLevel="0" collapsed="false">
      <c r="A1817" s="39" t="s">
        <v>2042</v>
      </c>
      <c r="B1817" s="39" t="s">
        <v>3999</v>
      </c>
      <c r="C1817" s="0" t="n">
        <v>90044.7791781807</v>
      </c>
      <c r="D1817" s="0" t="str">
        <f aca="false">CONCATENATE(LEFT(A1817,2), MID(A1817,5,2))</f>
        <v>0326</v>
      </c>
    </row>
    <row r="1818" customFormat="false" ht="15.8" hidden="false" customHeight="false" outlineLevel="0" collapsed="false">
      <c r="A1818" s="39" t="s">
        <v>2042</v>
      </c>
      <c r="B1818" s="39" t="s">
        <v>4000</v>
      </c>
      <c r="C1818" s="0" t="n">
        <v>71633.9089383998</v>
      </c>
      <c r="D1818" s="0" t="str">
        <f aca="false">CONCATENATE(LEFT(A1818,2), MID(A1818,5,2))</f>
        <v>0326</v>
      </c>
    </row>
    <row r="1819" customFormat="false" ht="15.8" hidden="false" customHeight="false" outlineLevel="0" collapsed="false">
      <c r="A1819" s="39" t="s">
        <v>2042</v>
      </c>
      <c r="B1819" s="39" t="s">
        <v>4001</v>
      </c>
      <c r="C1819" s="0" t="n">
        <v>63147.6989458328</v>
      </c>
      <c r="D1819" s="0" t="str">
        <f aca="false">CONCATENATE(LEFT(A1819,2), MID(A1819,5,2))</f>
        <v>0326</v>
      </c>
    </row>
    <row r="1820" customFormat="false" ht="15.8" hidden="false" customHeight="false" outlineLevel="0" collapsed="false">
      <c r="A1820" s="39" t="s">
        <v>2042</v>
      </c>
      <c r="B1820" s="39" t="s">
        <v>4002</v>
      </c>
      <c r="C1820" s="0" t="n">
        <v>141176.90495166</v>
      </c>
      <c r="D1820" s="0" t="str">
        <f aca="false">CONCATENATE(LEFT(A1820,2), MID(A1820,5,2))</f>
        <v>0326</v>
      </c>
    </row>
    <row r="1821" customFormat="false" ht="15.8" hidden="false" customHeight="false" outlineLevel="0" collapsed="false">
      <c r="A1821" s="39" t="s">
        <v>2042</v>
      </c>
      <c r="B1821" s="39" t="s">
        <v>4003</v>
      </c>
      <c r="C1821" s="0" t="n">
        <v>292458.432908686</v>
      </c>
      <c r="D1821" s="0" t="str">
        <f aca="false">CONCATENATE(LEFT(A1821,2), MID(A1821,5,2))</f>
        <v>0326</v>
      </c>
    </row>
    <row r="1822" customFormat="false" ht="15.8" hidden="false" customHeight="false" outlineLevel="0" collapsed="false">
      <c r="A1822" s="39" t="s">
        <v>2042</v>
      </c>
      <c r="B1822" s="39" t="s">
        <v>4004</v>
      </c>
      <c r="C1822" s="0" t="n">
        <v>24924.2122676356</v>
      </c>
      <c r="D1822" s="0" t="str">
        <f aca="false">CONCATENATE(LEFT(A1822,2), MID(A1822,5,2))</f>
        <v>0326</v>
      </c>
    </row>
    <row r="1823" customFormat="false" ht="15.8" hidden="false" customHeight="false" outlineLevel="0" collapsed="false">
      <c r="A1823" s="39" t="s">
        <v>2047</v>
      </c>
      <c r="B1823" s="39" t="s">
        <v>4005</v>
      </c>
      <c r="C1823" s="0" t="n">
        <v>26472.3543997668</v>
      </c>
      <c r="D1823" s="0" t="str">
        <f aca="false">CONCATENATE(LEFT(A1823,2), MID(A1823,5,2))</f>
        <v>0222</v>
      </c>
    </row>
    <row r="1824" customFormat="false" ht="15.8" hidden="false" customHeight="false" outlineLevel="0" collapsed="false">
      <c r="A1824" s="39" t="s">
        <v>2040</v>
      </c>
      <c r="B1824" s="39" t="s">
        <v>4006</v>
      </c>
      <c r="C1824" s="0" t="n">
        <v>43936.4259793982</v>
      </c>
      <c r="D1824" s="0" t="str">
        <f aca="false">CONCATENATE(LEFT(A1824,2), MID(A1824,5,2))</f>
        <v>0223</v>
      </c>
    </row>
    <row r="1825" customFormat="false" ht="15.8" hidden="false" customHeight="false" outlineLevel="0" collapsed="false">
      <c r="A1825" s="39" t="s">
        <v>2040</v>
      </c>
      <c r="B1825" s="39" t="s">
        <v>4007</v>
      </c>
      <c r="C1825" s="0" t="n">
        <v>15631.9609973448</v>
      </c>
      <c r="D1825" s="0" t="str">
        <f aca="false">CONCATENATE(LEFT(A1825,2), MID(A1825,5,2))</f>
        <v>0223</v>
      </c>
    </row>
    <row r="1826" customFormat="false" ht="15.8" hidden="false" customHeight="false" outlineLevel="0" collapsed="false">
      <c r="A1826" s="39" t="s">
        <v>2047</v>
      </c>
      <c r="B1826" s="39" t="s">
        <v>4008</v>
      </c>
      <c r="C1826" s="0" t="n">
        <v>76230.5075076804</v>
      </c>
      <c r="D1826" s="0" t="str">
        <f aca="false">CONCATENATE(LEFT(A1826,2), MID(A1826,5,2))</f>
        <v>0222</v>
      </c>
    </row>
    <row r="1827" customFormat="false" ht="15.8" hidden="false" customHeight="false" outlineLevel="0" collapsed="false">
      <c r="A1827" s="39" t="s">
        <v>2444</v>
      </c>
      <c r="B1827" s="39" t="s">
        <v>4009</v>
      </c>
      <c r="C1827" s="0" t="n">
        <v>3239.775</v>
      </c>
      <c r="D1827" s="0" t="str">
        <f aca="false">CONCATENATE(LEFT(A1827,2), MID(A1827,5,2))</f>
        <v>0224</v>
      </c>
    </row>
    <row r="1828" customFormat="false" ht="15.8" hidden="false" customHeight="false" outlineLevel="0" collapsed="false">
      <c r="A1828" s="39" t="s">
        <v>2047</v>
      </c>
      <c r="B1828" s="39" t="s">
        <v>4010</v>
      </c>
      <c r="C1828" s="0" t="n">
        <v>93521.0242867347</v>
      </c>
      <c r="D1828" s="0" t="str">
        <f aca="false">CONCATENATE(LEFT(A1828,2), MID(A1828,5,2))</f>
        <v>0222</v>
      </c>
    </row>
    <row r="1829" customFormat="false" ht="15.8" hidden="false" customHeight="false" outlineLevel="0" collapsed="false">
      <c r="A1829" s="39" t="s">
        <v>2040</v>
      </c>
      <c r="B1829" s="39" t="s">
        <v>4011</v>
      </c>
      <c r="C1829" s="0" t="n">
        <v>9780.21401845488</v>
      </c>
      <c r="D1829" s="0" t="str">
        <f aca="false">CONCATENATE(LEFT(A1829,2), MID(A1829,5,2))</f>
        <v>0223</v>
      </c>
    </row>
    <row r="1830" customFormat="false" ht="15.8" hidden="false" customHeight="false" outlineLevel="0" collapsed="false">
      <c r="A1830" s="39" t="s">
        <v>2025</v>
      </c>
      <c r="B1830" s="39" t="s">
        <v>4012</v>
      </c>
      <c r="C1830" s="0" t="n">
        <v>119449.178418844</v>
      </c>
      <c r="D1830" s="0" t="str">
        <f aca="false">CONCATENATE(LEFT(A1830,2), MID(A1830,5,2))</f>
        <v>0319</v>
      </c>
    </row>
    <row r="1831" customFormat="false" ht="15.8" hidden="false" customHeight="false" outlineLevel="0" collapsed="false">
      <c r="A1831" s="39" t="s">
        <v>2025</v>
      </c>
      <c r="B1831" s="39" t="s">
        <v>4013</v>
      </c>
      <c r="C1831" s="0" t="n">
        <v>74685.2117062311</v>
      </c>
      <c r="D1831" s="0" t="str">
        <f aca="false">CONCATENATE(LEFT(A1831,2), MID(A1831,5,2))</f>
        <v>0319</v>
      </c>
    </row>
    <row r="1832" customFormat="false" ht="15.8" hidden="false" customHeight="false" outlineLevel="0" collapsed="false">
      <c r="A1832" s="39" t="s">
        <v>2062</v>
      </c>
      <c r="B1832" s="39" t="s">
        <v>4014</v>
      </c>
      <c r="C1832" s="0" t="n">
        <v>9878.00100767708</v>
      </c>
      <c r="D1832" s="0" t="str">
        <f aca="false">CONCATENATE(LEFT(A1832,2), MID(A1832,5,2))</f>
        <v>0328</v>
      </c>
    </row>
    <row r="1833" customFormat="false" ht="15.8" hidden="false" customHeight="false" outlineLevel="0" collapsed="false">
      <c r="A1833" s="39" t="s">
        <v>2062</v>
      </c>
      <c r="B1833" s="39" t="s">
        <v>4015</v>
      </c>
      <c r="C1833" s="0" t="n">
        <v>246187.785699302</v>
      </c>
      <c r="D1833" s="0" t="str">
        <f aca="false">CONCATENATE(LEFT(A1833,2), MID(A1833,5,2))</f>
        <v>0328</v>
      </c>
    </row>
    <row r="1834" customFormat="false" ht="15.8" hidden="false" customHeight="false" outlineLevel="0" collapsed="false">
      <c r="A1834" s="39" t="s">
        <v>2038</v>
      </c>
      <c r="B1834" s="39" t="s">
        <v>4016</v>
      </c>
      <c r="C1834" s="0" t="n">
        <v>10611.838018894</v>
      </c>
      <c r="D1834" s="0" t="str">
        <f aca="false">CONCATENATE(LEFT(A1834,2), MID(A1834,5,2))</f>
        <v>0326</v>
      </c>
    </row>
    <row r="1835" customFormat="false" ht="15.8" hidden="false" customHeight="false" outlineLevel="0" collapsed="false">
      <c r="A1835" s="39" t="s">
        <v>2064</v>
      </c>
      <c r="B1835" s="39" t="s">
        <v>4017</v>
      </c>
      <c r="C1835" s="0" t="n">
        <v>27229.7264557175</v>
      </c>
      <c r="D1835" s="0" t="str">
        <f aca="false">CONCATENATE(LEFT(A1835,2), MID(A1835,5,2))</f>
        <v>0327</v>
      </c>
    </row>
    <row r="1836" customFormat="false" ht="15.8" hidden="false" customHeight="false" outlineLevel="0" collapsed="false">
      <c r="A1836" s="39" t="s">
        <v>2062</v>
      </c>
      <c r="B1836" s="39" t="s">
        <v>4018</v>
      </c>
      <c r="C1836" s="0" t="n">
        <v>22709.5588293968</v>
      </c>
      <c r="D1836" s="0" t="str">
        <f aca="false">CONCATENATE(LEFT(A1836,2), MID(A1836,5,2))</f>
        <v>0328</v>
      </c>
    </row>
    <row r="1837" customFormat="false" ht="15.8" hidden="false" customHeight="false" outlineLevel="0" collapsed="false">
      <c r="A1837" s="39" t="s">
        <v>2062</v>
      </c>
      <c r="B1837" s="39" t="s">
        <v>4019</v>
      </c>
      <c r="C1837" s="0" t="n">
        <v>118515.455622805</v>
      </c>
      <c r="D1837" s="0" t="str">
        <f aca="false">CONCATENATE(LEFT(A1837,2), MID(A1837,5,2))</f>
        <v>0328</v>
      </c>
    </row>
    <row r="1838" customFormat="false" ht="15.8" hidden="false" customHeight="false" outlineLevel="0" collapsed="false">
      <c r="A1838" s="39" t="s">
        <v>2071</v>
      </c>
      <c r="B1838" s="39" t="s">
        <v>4020</v>
      </c>
      <c r="C1838" s="0" t="n">
        <v>1409799.99999999</v>
      </c>
      <c r="D1838" s="0" t="str">
        <f aca="false">CONCATENATE(LEFT(A1838,2), MID(A1838,5,2))</f>
        <v>0230</v>
      </c>
    </row>
    <row r="1839" customFormat="false" ht="15.8" hidden="false" customHeight="false" outlineLevel="0" collapsed="false">
      <c r="A1839" s="39" t="s">
        <v>2071</v>
      </c>
      <c r="B1839" s="39" t="s">
        <v>4021</v>
      </c>
      <c r="C1839" s="0" t="n">
        <v>67050</v>
      </c>
      <c r="D1839" s="0" t="str">
        <f aca="false">CONCATENATE(LEFT(A1839,2), MID(A1839,5,2))</f>
        <v>0230</v>
      </c>
    </row>
    <row r="1840" customFormat="false" ht="15.8" hidden="false" customHeight="false" outlineLevel="0" collapsed="false">
      <c r="A1840" s="39" t="s">
        <v>2071</v>
      </c>
      <c r="B1840" s="39" t="s">
        <v>4022</v>
      </c>
      <c r="C1840" s="0" t="n">
        <v>140087.5</v>
      </c>
      <c r="D1840" s="0" t="str">
        <f aca="false">CONCATENATE(LEFT(A1840,2), MID(A1840,5,2))</f>
        <v>0230</v>
      </c>
    </row>
    <row r="1841" customFormat="false" ht="15.8" hidden="false" customHeight="false" outlineLevel="0" collapsed="false">
      <c r="A1841" s="39" t="s">
        <v>2073</v>
      </c>
      <c r="B1841" s="39" t="s">
        <v>4023</v>
      </c>
      <c r="C1841" s="0" t="n">
        <v>631912.5</v>
      </c>
      <c r="D1841" s="0" t="str">
        <f aca="false">CONCATENATE(LEFT(A1841,2), MID(A1841,5,2))</f>
        <v>0229</v>
      </c>
    </row>
    <row r="1842" customFormat="false" ht="15.8" hidden="false" customHeight="false" outlineLevel="0" collapsed="false">
      <c r="A1842" s="39" t="s">
        <v>2071</v>
      </c>
      <c r="B1842" s="39" t="s">
        <v>4024</v>
      </c>
      <c r="C1842" s="0" t="n">
        <v>668487.499999999</v>
      </c>
      <c r="D1842" s="0" t="str">
        <f aca="false">CONCATENATE(LEFT(A1842,2), MID(A1842,5,2))</f>
        <v>0230</v>
      </c>
    </row>
    <row r="1843" customFormat="false" ht="15.8" hidden="false" customHeight="false" outlineLevel="0" collapsed="false">
      <c r="A1843" s="39" t="s">
        <v>2071</v>
      </c>
      <c r="B1843" s="39" t="s">
        <v>4025</v>
      </c>
      <c r="C1843" s="0" t="n">
        <v>51525</v>
      </c>
      <c r="D1843" s="0" t="str">
        <f aca="false">CONCATENATE(LEFT(A1843,2), MID(A1843,5,2))</f>
        <v>0230</v>
      </c>
    </row>
    <row r="1844" customFormat="false" ht="15.8" hidden="false" customHeight="false" outlineLevel="0" collapsed="false">
      <c r="A1844" s="39" t="s">
        <v>2073</v>
      </c>
      <c r="B1844" s="39" t="s">
        <v>4026</v>
      </c>
      <c r="C1844" s="0" t="n">
        <v>65850</v>
      </c>
      <c r="D1844" s="0" t="str">
        <f aca="false">CONCATENATE(LEFT(A1844,2), MID(A1844,5,2))</f>
        <v>0229</v>
      </c>
    </row>
    <row r="1845" customFormat="false" ht="15.8" hidden="false" customHeight="false" outlineLevel="0" collapsed="false">
      <c r="A1845" s="39" t="s">
        <v>2064</v>
      </c>
      <c r="B1845" s="39" t="s">
        <v>4027</v>
      </c>
      <c r="C1845" s="0" t="n">
        <v>97675.4315594834</v>
      </c>
      <c r="D1845" s="0" t="str">
        <f aca="false">CONCATENATE(LEFT(A1845,2), MID(A1845,5,2))</f>
        <v>0327</v>
      </c>
    </row>
    <row r="1846" customFormat="false" ht="15.8" hidden="false" customHeight="false" outlineLevel="0" collapsed="false">
      <c r="A1846" s="39" t="s">
        <v>2064</v>
      </c>
      <c r="B1846" s="39" t="s">
        <v>4028</v>
      </c>
      <c r="C1846" s="0" t="n">
        <v>38596.6218203678</v>
      </c>
      <c r="D1846" s="0" t="str">
        <f aca="false">CONCATENATE(LEFT(A1846,2), MID(A1846,5,2))</f>
        <v>0327</v>
      </c>
    </row>
    <row r="1847" customFormat="false" ht="15.8" hidden="false" customHeight="false" outlineLevel="0" collapsed="false">
      <c r="A1847" s="39" t="s">
        <v>2064</v>
      </c>
      <c r="B1847" s="39" t="s">
        <v>4029</v>
      </c>
      <c r="C1847" s="0" t="n">
        <v>22432.2793765952</v>
      </c>
      <c r="D1847" s="0" t="str">
        <f aca="false">CONCATENATE(LEFT(A1847,2), MID(A1847,5,2))</f>
        <v>0327</v>
      </c>
    </row>
    <row r="1848" customFormat="false" ht="15.8" hidden="false" customHeight="false" outlineLevel="0" collapsed="false">
      <c r="A1848" s="39" t="s">
        <v>2064</v>
      </c>
      <c r="B1848" s="39" t="s">
        <v>4030</v>
      </c>
      <c r="C1848" s="0" t="n">
        <v>30375.5857844291</v>
      </c>
      <c r="D1848" s="0" t="str">
        <f aca="false">CONCATENATE(LEFT(A1848,2), MID(A1848,5,2))</f>
        <v>0327</v>
      </c>
    </row>
    <row r="1849" customFormat="false" ht="15.8" hidden="false" customHeight="false" outlineLevel="0" collapsed="false">
      <c r="A1849" s="39" t="s">
        <v>2071</v>
      </c>
      <c r="B1849" s="39" t="s">
        <v>4031</v>
      </c>
      <c r="C1849" s="0" t="n">
        <v>223655.999999999</v>
      </c>
      <c r="D1849" s="0" t="str">
        <f aca="false">CONCATENATE(LEFT(A1849,2), MID(A1849,5,2))</f>
        <v>0230</v>
      </c>
    </row>
    <row r="1850" customFormat="false" ht="15.8" hidden="false" customHeight="false" outlineLevel="0" collapsed="false">
      <c r="A1850" s="39" t="s">
        <v>2071</v>
      </c>
      <c r="B1850" s="39" t="s">
        <v>4032</v>
      </c>
      <c r="C1850" s="0" t="n">
        <v>81907.5</v>
      </c>
      <c r="D1850" s="0" t="str">
        <f aca="false">CONCATENATE(LEFT(A1850,2), MID(A1850,5,2))</f>
        <v>0230</v>
      </c>
    </row>
    <row r="1851" customFormat="false" ht="15.8" hidden="false" customHeight="false" outlineLevel="0" collapsed="false">
      <c r="A1851" s="39" t="s">
        <v>2071</v>
      </c>
      <c r="B1851" s="39" t="s">
        <v>4033</v>
      </c>
      <c r="C1851" s="0" t="n">
        <v>34350</v>
      </c>
      <c r="D1851" s="0" t="str">
        <f aca="false">CONCATENATE(LEFT(A1851,2), MID(A1851,5,2))</f>
        <v>0230</v>
      </c>
    </row>
    <row r="1852" customFormat="false" ht="15.8" hidden="false" customHeight="false" outlineLevel="0" collapsed="false">
      <c r="A1852" s="39" t="s">
        <v>2071</v>
      </c>
      <c r="B1852" s="39" t="s">
        <v>4034</v>
      </c>
      <c r="C1852" s="0" t="n">
        <v>125475</v>
      </c>
      <c r="D1852" s="0" t="str">
        <f aca="false">CONCATENATE(LEFT(A1852,2), MID(A1852,5,2))</f>
        <v>0230</v>
      </c>
    </row>
    <row r="1853" customFormat="false" ht="15.8" hidden="false" customHeight="false" outlineLevel="0" collapsed="false">
      <c r="A1853" s="39" t="s">
        <v>2073</v>
      </c>
      <c r="B1853" s="39" t="s">
        <v>4035</v>
      </c>
      <c r="C1853" s="0" t="n">
        <v>47812.5</v>
      </c>
      <c r="D1853" s="0" t="str">
        <f aca="false">CONCATENATE(LEFT(A1853,2), MID(A1853,5,2))</f>
        <v>0229</v>
      </c>
    </row>
    <row r="1854" customFormat="false" ht="15.8" hidden="false" customHeight="false" outlineLevel="0" collapsed="false">
      <c r="A1854" s="39" t="s">
        <v>2091</v>
      </c>
      <c r="B1854" s="39" t="s">
        <v>4036</v>
      </c>
      <c r="C1854" s="0" t="n">
        <v>151673.972666976</v>
      </c>
      <c r="D1854" s="0" t="str">
        <f aca="false">CONCATENATE(LEFT(A1854,2), MID(A1854,5,2))</f>
        <v>0635</v>
      </c>
    </row>
    <row r="1855" customFormat="false" ht="15.8" hidden="false" customHeight="false" outlineLevel="0" collapsed="false">
      <c r="A1855" s="39" t="s">
        <v>2091</v>
      </c>
      <c r="B1855" s="39" t="s">
        <v>4037</v>
      </c>
      <c r="C1855" s="0" t="n">
        <v>577454.242205139</v>
      </c>
      <c r="D1855" s="0" t="str">
        <f aca="false">CONCATENATE(LEFT(A1855,2), MID(A1855,5,2))</f>
        <v>0635</v>
      </c>
    </row>
    <row r="1856" customFormat="false" ht="15.8" hidden="false" customHeight="false" outlineLevel="0" collapsed="false">
      <c r="A1856" s="39" t="s">
        <v>3107</v>
      </c>
      <c r="B1856" s="39" t="s">
        <v>4038</v>
      </c>
      <c r="C1856" s="0" t="n">
        <v>600319.210081358</v>
      </c>
      <c r="D1856" s="0" t="str">
        <f aca="false">CONCATENATE(LEFT(A1856,2), MID(A1856,5,2))</f>
        <v>0636</v>
      </c>
    </row>
    <row r="1857" customFormat="false" ht="15.8" hidden="false" customHeight="false" outlineLevel="0" collapsed="false">
      <c r="A1857" s="39" t="s">
        <v>2083</v>
      </c>
      <c r="B1857" s="39" t="s">
        <v>4039</v>
      </c>
      <c r="C1857" s="0" t="n">
        <v>621894.843159094</v>
      </c>
      <c r="D1857" s="0" t="str">
        <f aca="false">CONCATENATE(LEFT(A1857,2), MID(A1857,5,2))</f>
        <v>0635</v>
      </c>
    </row>
    <row r="1858" customFormat="false" ht="15.8" hidden="false" customHeight="false" outlineLevel="0" collapsed="false">
      <c r="A1858" s="39" t="s">
        <v>2083</v>
      </c>
      <c r="B1858" s="39" t="s">
        <v>4040</v>
      </c>
      <c r="C1858" s="0" t="n">
        <v>433613.334069847</v>
      </c>
      <c r="D1858" s="0" t="str">
        <f aca="false">CONCATENATE(LEFT(A1858,2), MID(A1858,5,2))</f>
        <v>0635</v>
      </c>
    </row>
    <row r="1859" customFormat="false" ht="15.8" hidden="false" customHeight="false" outlineLevel="0" collapsed="false">
      <c r="A1859" s="39" t="s">
        <v>2091</v>
      </c>
      <c r="B1859" s="39" t="s">
        <v>4041</v>
      </c>
      <c r="C1859" s="0" t="n">
        <v>167077.566469031</v>
      </c>
      <c r="D1859" s="0" t="str">
        <f aca="false">CONCATENATE(LEFT(A1859,2), MID(A1859,5,2))</f>
        <v>0635</v>
      </c>
    </row>
    <row r="1860" customFormat="false" ht="15.8" hidden="false" customHeight="false" outlineLevel="0" collapsed="false">
      <c r="A1860" s="39" t="s">
        <v>2086</v>
      </c>
      <c r="B1860" s="39" t="s">
        <v>4042</v>
      </c>
      <c r="C1860" s="0" t="n">
        <v>255883.640194235</v>
      </c>
      <c r="D1860" s="0" t="str">
        <f aca="false">CONCATENATE(LEFT(A1860,2), MID(A1860,5,2))</f>
        <v>0634</v>
      </c>
    </row>
    <row r="1861" customFormat="false" ht="15.8" hidden="false" customHeight="false" outlineLevel="0" collapsed="false">
      <c r="A1861" s="39" t="s">
        <v>2083</v>
      </c>
      <c r="B1861" s="39" t="s">
        <v>4043</v>
      </c>
      <c r="C1861" s="0" t="n">
        <v>366935.058369395</v>
      </c>
      <c r="D1861" s="0" t="str">
        <f aca="false">CONCATENATE(LEFT(A1861,2), MID(A1861,5,2))</f>
        <v>0635</v>
      </c>
    </row>
    <row r="1862" customFormat="false" ht="15.8" hidden="false" customHeight="false" outlineLevel="0" collapsed="false">
      <c r="A1862" s="39" t="s">
        <v>2091</v>
      </c>
      <c r="B1862" s="39" t="s">
        <v>4044</v>
      </c>
      <c r="C1862" s="0" t="n">
        <v>1449003.87192481</v>
      </c>
      <c r="D1862" s="0" t="str">
        <f aca="false">CONCATENATE(LEFT(A1862,2), MID(A1862,5,2))</f>
        <v>0635</v>
      </c>
    </row>
    <row r="1863" customFormat="false" ht="15.8" hidden="false" customHeight="false" outlineLevel="0" collapsed="false">
      <c r="A1863" s="39" t="s">
        <v>2083</v>
      </c>
      <c r="B1863" s="39" t="s">
        <v>4045</v>
      </c>
      <c r="C1863" s="0" t="n">
        <v>143085.663943769</v>
      </c>
      <c r="D1863" s="0" t="str">
        <f aca="false">CONCATENATE(LEFT(A1863,2), MID(A1863,5,2))</f>
        <v>0635</v>
      </c>
    </row>
    <row r="1864" customFormat="false" ht="15.8" hidden="false" customHeight="false" outlineLevel="0" collapsed="false">
      <c r="A1864" s="39" t="s">
        <v>2083</v>
      </c>
      <c r="B1864" s="39" t="s">
        <v>4046</v>
      </c>
      <c r="C1864" s="0" t="n">
        <v>221872.457725961</v>
      </c>
      <c r="D1864" s="0" t="str">
        <f aca="false">CONCATENATE(LEFT(A1864,2), MID(A1864,5,2))</f>
        <v>0635</v>
      </c>
    </row>
    <row r="1865" customFormat="false" ht="15.8" hidden="false" customHeight="false" outlineLevel="0" collapsed="false">
      <c r="A1865" s="39" t="s">
        <v>3126</v>
      </c>
      <c r="B1865" s="39" t="s">
        <v>4047</v>
      </c>
      <c r="C1865" s="0" t="n">
        <v>172655.031458203</v>
      </c>
      <c r="D1865" s="0" t="str">
        <f aca="false">CONCATENATE(LEFT(A1865,2), MID(A1865,5,2))</f>
        <v>0636</v>
      </c>
    </row>
    <row r="1866" customFormat="false" ht="15.8" hidden="false" customHeight="false" outlineLevel="0" collapsed="false">
      <c r="A1866" s="39" t="s">
        <v>2083</v>
      </c>
      <c r="B1866" s="39" t="s">
        <v>4048</v>
      </c>
      <c r="C1866" s="0" t="n">
        <v>304140.368845131</v>
      </c>
      <c r="D1866" s="0" t="str">
        <f aca="false">CONCATENATE(LEFT(A1866,2), MID(A1866,5,2))</f>
        <v>0635</v>
      </c>
    </row>
    <row r="1867" customFormat="false" ht="15.8" hidden="false" customHeight="false" outlineLevel="0" collapsed="false">
      <c r="A1867" s="39" t="s">
        <v>2083</v>
      </c>
      <c r="B1867" s="39" t="s">
        <v>4049</v>
      </c>
      <c r="C1867" s="0" t="n">
        <v>121498.186910197</v>
      </c>
      <c r="D1867" s="0" t="str">
        <f aca="false">CONCATENATE(LEFT(A1867,2), MID(A1867,5,2))</f>
        <v>0635</v>
      </c>
    </row>
    <row r="1868" customFormat="false" ht="15.8" hidden="false" customHeight="false" outlineLevel="0" collapsed="false">
      <c r="A1868" s="39" t="s">
        <v>2442</v>
      </c>
      <c r="B1868" s="39" t="s">
        <v>4050</v>
      </c>
      <c r="C1868" s="0" t="n">
        <v>26062.5</v>
      </c>
      <c r="D1868" s="0" t="str">
        <f aca="false">CONCATENATE(LEFT(A1868,2), MID(A1868,5,2))</f>
        <v>0231</v>
      </c>
    </row>
    <row r="1869" customFormat="false" ht="15.8" hidden="false" customHeight="false" outlineLevel="0" collapsed="false">
      <c r="A1869" s="39" t="s">
        <v>2442</v>
      </c>
      <c r="B1869" s="39" t="s">
        <v>4051</v>
      </c>
      <c r="C1869" s="0" t="n">
        <v>7868.75</v>
      </c>
      <c r="D1869" s="0" t="str">
        <f aca="false">CONCATENATE(LEFT(A1869,2), MID(A1869,5,2))</f>
        <v>0231</v>
      </c>
    </row>
    <row r="1870" customFormat="false" ht="15.8" hidden="false" customHeight="false" outlineLevel="0" collapsed="false">
      <c r="A1870" s="39" t="s">
        <v>2442</v>
      </c>
      <c r="B1870" s="39" t="s">
        <v>4052</v>
      </c>
      <c r="C1870" s="0" t="n">
        <v>40956.25</v>
      </c>
      <c r="D1870" s="0" t="str">
        <f aca="false">CONCATENATE(LEFT(A1870,2), MID(A1870,5,2))</f>
        <v>0231</v>
      </c>
    </row>
    <row r="1871" customFormat="false" ht="15.8" hidden="false" customHeight="false" outlineLevel="0" collapsed="false">
      <c r="A1871" s="39" t="s">
        <v>2442</v>
      </c>
      <c r="B1871" s="39" t="s">
        <v>4053</v>
      </c>
      <c r="C1871" s="0" t="n">
        <v>14756.25</v>
      </c>
      <c r="D1871" s="0" t="str">
        <f aca="false">CONCATENATE(LEFT(A1871,2), MID(A1871,5,2))</f>
        <v>0231</v>
      </c>
    </row>
    <row r="1872" customFormat="false" ht="15.8" hidden="false" customHeight="false" outlineLevel="0" collapsed="false">
      <c r="A1872" s="39" t="s">
        <v>2442</v>
      </c>
      <c r="B1872" s="39" t="s">
        <v>4054</v>
      </c>
      <c r="C1872" s="0" t="n">
        <v>18712.5</v>
      </c>
      <c r="D1872" s="0" t="str">
        <f aca="false">CONCATENATE(LEFT(A1872,2), MID(A1872,5,2))</f>
        <v>0231</v>
      </c>
    </row>
    <row r="1873" customFormat="false" ht="15.8" hidden="false" customHeight="false" outlineLevel="0" collapsed="false">
      <c r="A1873" s="39" t="s">
        <v>2442</v>
      </c>
      <c r="B1873" s="39" t="s">
        <v>4055</v>
      </c>
      <c r="C1873" s="0" t="n">
        <v>1409.375</v>
      </c>
      <c r="D1873" s="0" t="str">
        <f aca="false">CONCATENATE(LEFT(A1873,2), MID(A1873,5,2))</f>
        <v>0231</v>
      </c>
    </row>
    <row r="1874" customFormat="false" ht="15.8" hidden="false" customHeight="false" outlineLevel="0" collapsed="false">
      <c r="A1874" s="39" t="s">
        <v>2095</v>
      </c>
      <c r="B1874" s="39" t="s">
        <v>4056</v>
      </c>
      <c r="C1874" s="0" t="n">
        <v>1794906.07084236</v>
      </c>
      <c r="D1874" s="0" t="str">
        <f aca="false">CONCATENATE(LEFT(A1874,2), MID(A1874,5,2))</f>
        <v>0142</v>
      </c>
    </row>
    <row r="1875" customFormat="false" ht="15.8" hidden="false" customHeight="false" outlineLevel="0" collapsed="false">
      <c r="A1875" s="39" t="s">
        <v>2095</v>
      </c>
      <c r="B1875" s="39" t="s">
        <v>4057</v>
      </c>
      <c r="C1875" s="0" t="n">
        <v>283724.830797217</v>
      </c>
      <c r="D1875" s="0" t="str">
        <f aca="false">CONCATENATE(LEFT(A1875,2), MID(A1875,5,2))</f>
        <v>0142</v>
      </c>
    </row>
    <row r="1876" customFormat="false" ht="15.8" hidden="false" customHeight="false" outlineLevel="0" collapsed="false">
      <c r="A1876" s="39" t="s">
        <v>2121</v>
      </c>
      <c r="B1876" s="39" t="s">
        <v>4058</v>
      </c>
      <c r="C1876" s="0" t="n">
        <v>463115.948146142</v>
      </c>
      <c r="D1876" s="0" t="str">
        <f aca="false">CONCATENATE(LEFT(A1876,2), MID(A1876,5,2))</f>
        <v>0142</v>
      </c>
    </row>
    <row r="1877" customFormat="false" ht="15.8" hidden="false" customHeight="false" outlineLevel="0" collapsed="false">
      <c r="A1877" s="39" t="s">
        <v>2121</v>
      </c>
      <c r="B1877" s="39" t="s">
        <v>4059</v>
      </c>
      <c r="C1877" s="0" t="n">
        <v>346498.703950104</v>
      </c>
      <c r="D1877" s="0" t="str">
        <f aca="false">CONCATENATE(LEFT(A1877,2), MID(A1877,5,2))</f>
        <v>0142</v>
      </c>
    </row>
    <row r="1878" customFormat="false" ht="15.8" hidden="false" customHeight="false" outlineLevel="0" collapsed="false">
      <c r="A1878" s="39" t="s">
        <v>2102</v>
      </c>
      <c r="B1878" s="39" t="s">
        <v>4060</v>
      </c>
      <c r="C1878" s="0" t="n">
        <v>455985.578621491</v>
      </c>
      <c r="D1878" s="0" t="str">
        <f aca="false">CONCATENATE(LEFT(A1878,2), MID(A1878,5,2))</f>
        <v>0142</v>
      </c>
    </row>
    <row r="1879" customFormat="false" ht="15.8" hidden="false" customHeight="false" outlineLevel="0" collapsed="false">
      <c r="A1879" s="39" t="s">
        <v>2108</v>
      </c>
      <c r="B1879" s="39" t="s">
        <v>4061</v>
      </c>
      <c r="C1879" s="0" t="n">
        <v>256200.940349503</v>
      </c>
      <c r="D1879" s="0" t="str">
        <f aca="false">CONCATENATE(LEFT(A1879,2), MID(A1879,5,2))</f>
        <v>0341</v>
      </c>
    </row>
    <row r="1880" customFormat="false" ht="15.8" hidden="false" customHeight="false" outlineLevel="0" collapsed="false">
      <c r="A1880" s="39" t="s">
        <v>2121</v>
      </c>
      <c r="B1880" s="39" t="s">
        <v>4062</v>
      </c>
      <c r="C1880" s="0" t="n">
        <v>235637.345583824</v>
      </c>
      <c r="D1880" s="0" t="str">
        <f aca="false">CONCATENATE(LEFT(A1880,2), MID(A1880,5,2))</f>
        <v>0142</v>
      </c>
    </row>
    <row r="1881" customFormat="false" ht="15.8" hidden="false" customHeight="false" outlineLevel="0" collapsed="false">
      <c r="A1881" s="39" t="s">
        <v>2121</v>
      </c>
      <c r="B1881" s="39" t="s">
        <v>4063</v>
      </c>
      <c r="C1881" s="0" t="n">
        <v>740389.277745537</v>
      </c>
      <c r="D1881" s="0" t="str">
        <f aca="false">CONCATENATE(LEFT(A1881,2), MID(A1881,5,2))</f>
        <v>0142</v>
      </c>
    </row>
    <row r="1882" customFormat="false" ht="15.8" hidden="false" customHeight="false" outlineLevel="0" collapsed="false">
      <c r="A1882" s="39" t="s">
        <v>2106</v>
      </c>
      <c r="B1882" s="39" t="s">
        <v>4064</v>
      </c>
      <c r="C1882" s="0" t="n">
        <v>2852.23125334905</v>
      </c>
      <c r="D1882" s="0" t="str">
        <f aca="false">CONCATENATE(LEFT(A1882,2), MID(A1882,5,2))</f>
        <v>0142</v>
      </c>
    </row>
    <row r="1883" customFormat="false" ht="15.8" hidden="false" customHeight="false" outlineLevel="0" collapsed="false">
      <c r="A1883" s="39" t="s">
        <v>2108</v>
      </c>
      <c r="B1883" s="39" t="s">
        <v>4065</v>
      </c>
      <c r="C1883" s="0" t="n">
        <v>711915.173505166</v>
      </c>
      <c r="D1883" s="0" t="str">
        <f aca="false">CONCATENATE(LEFT(A1883,2), MID(A1883,5,2))</f>
        <v>0341</v>
      </c>
    </row>
    <row r="1884" customFormat="false" ht="15.8" hidden="false" customHeight="false" outlineLevel="0" collapsed="false">
      <c r="A1884" s="39" t="s">
        <v>2108</v>
      </c>
      <c r="B1884" s="39" t="s">
        <v>4066</v>
      </c>
      <c r="C1884" s="0" t="n">
        <v>237008.617923464</v>
      </c>
      <c r="D1884" s="0" t="str">
        <f aca="false">CONCATENATE(LEFT(A1884,2), MID(A1884,5,2))</f>
        <v>0341</v>
      </c>
    </row>
    <row r="1885" customFormat="false" ht="15.8" hidden="false" customHeight="false" outlineLevel="0" collapsed="false">
      <c r="A1885" s="39" t="s">
        <v>2114</v>
      </c>
      <c r="B1885" s="39" t="s">
        <v>4067</v>
      </c>
      <c r="C1885" s="0" t="n">
        <v>41887.9208656306</v>
      </c>
      <c r="D1885" s="0" t="str">
        <f aca="false">CONCATENATE(LEFT(A1885,2), MID(A1885,5,2))</f>
        <v>0238</v>
      </c>
    </row>
    <row r="1886" customFormat="false" ht="15.8" hidden="false" customHeight="false" outlineLevel="0" collapsed="false">
      <c r="A1886" s="39" t="s">
        <v>2098</v>
      </c>
      <c r="B1886" s="39" t="s">
        <v>4068</v>
      </c>
      <c r="C1886" s="0" t="n">
        <v>2503.58334865049</v>
      </c>
      <c r="D1886" s="0" t="str">
        <f aca="false">CONCATENATE(LEFT(A1886,2), MID(A1886,5,2))</f>
        <v>0142</v>
      </c>
    </row>
    <row r="1887" customFormat="false" ht="15.8" hidden="false" customHeight="false" outlineLevel="0" collapsed="false">
      <c r="A1887" s="39" t="s">
        <v>2102</v>
      </c>
      <c r="B1887" s="39" t="s">
        <v>4069</v>
      </c>
      <c r="C1887" s="0" t="n">
        <v>12563.3632373336</v>
      </c>
      <c r="D1887" s="0" t="str">
        <f aca="false">CONCATENATE(LEFT(A1887,2), MID(A1887,5,2))</f>
        <v>0142</v>
      </c>
    </row>
    <row r="1888" customFormat="false" ht="15.8" hidden="false" customHeight="false" outlineLevel="0" collapsed="false">
      <c r="A1888" s="39" t="s">
        <v>2098</v>
      </c>
      <c r="B1888" s="39" t="s">
        <v>4070</v>
      </c>
      <c r="C1888" s="0" t="n">
        <v>1405.70970128786</v>
      </c>
      <c r="D1888" s="0" t="str">
        <f aca="false">CONCATENATE(LEFT(A1888,2), MID(A1888,5,2))</f>
        <v>0142</v>
      </c>
    </row>
    <row r="1889" customFormat="false" ht="15.8" hidden="false" customHeight="false" outlineLevel="0" collapsed="false">
      <c r="A1889" s="39" t="s">
        <v>2098</v>
      </c>
      <c r="B1889" s="39" t="s">
        <v>4071</v>
      </c>
      <c r="C1889" s="0" t="n">
        <v>905.272963531467</v>
      </c>
      <c r="D1889" s="0" t="str">
        <f aca="false">CONCATENATE(LEFT(A1889,2), MID(A1889,5,2))</f>
        <v>0142</v>
      </c>
    </row>
    <row r="1890" customFormat="false" ht="15.8" hidden="false" customHeight="false" outlineLevel="0" collapsed="false">
      <c r="A1890" s="39" t="s">
        <v>2135</v>
      </c>
      <c r="B1890" s="39" t="s">
        <v>4072</v>
      </c>
      <c r="C1890" s="0" t="n">
        <v>8011.1943538279</v>
      </c>
      <c r="D1890" s="0" t="str">
        <f aca="false">CONCATENATE(LEFT(A1890,2), MID(A1890,5,2))</f>
        <v>0142</v>
      </c>
    </row>
    <row r="1891" customFormat="false" ht="15.8" hidden="false" customHeight="false" outlineLevel="0" collapsed="false">
      <c r="A1891" s="39" t="s">
        <v>2126</v>
      </c>
      <c r="B1891" s="39" t="s">
        <v>4073</v>
      </c>
      <c r="C1891" s="0" t="n">
        <v>158604.720842199</v>
      </c>
      <c r="D1891" s="0" t="str">
        <f aca="false">CONCATENATE(LEFT(A1891,2), MID(A1891,5,2))</f>
        <v>0142</v>
      </c>
    </row>
    <row r="1892" customFormat="false" ht="15.8" hidden="false" customHeight="false" outlineLevel="0" collapsed="false">
      <c r="A1892" s="39" t="s">
        <v>2102</v>
      </c>
      <c r="B1892" s="39" t="s">
        <v>4074</v>
      </c>
      <c r="C1892" s="0" t="n">
        <v>13356.1254296635</v>
      </c>
      <c r="D1892" s="0" t="str">
        <f aca="false">CONCATENATE(LEFT(A1892,2), MID(A1892,5,2))</f>
        <v>0142</v>
      </c>
    </row>
    <row r="1893" customFormat="false" ht="15.8" hidden="false" customHeight="false" outlineLevel="0" collapsed="false">
      <c r="A1893" s="39" t="s">
        <v>2098</v>
      </c>
      <c r="B1893" s="39" t="s">
        <v>4075</v>
      </c>
      <c r="C1893" s="0" t="n">
        <v>5598.93569412137</v>
      </c>
      <c r="D1893" s="0" t="str">
        <f aca="false">CONCATENATE(LEFT(A1893,2), MID(A1893,5,2))</f>
        <v>0142</v>
      </c>
    </row>
    <row r="1894" customFormat="false" ht="15.8" hidden="false" customHeight="false" outlineLevel="0" collapsed="false">
      <c r="A1894" s="39" t="s">
        <v>2510</v>
      </c>
      <c r="B1894" s="39" t="s">
        <v>4076</v>
      </c>
      <c r="C1894" s="0" t="n">
        <v>278.494570591555</v>
      </c>
      <c r="D1894" s="0" t="str">
        <f aca="false">CONCATENATE(LEFT(A1894,2), MID(A1894,5,2))</f>
        <v>0142</v>
      </c>
    </row>
    <row r="1895" customFormat="false" ht="15.8" hidden="false" customHeight="false" outlineLevel="0" collapsed="false">
      <c r="A1895" s="39" t="s">
        <v>2106</v>
      </c>
      <c r="B1895" s="39" t="s">
        <v>4077</v>
      </c>
      <c r="C1895" s="0" t="n">
        <v>10898.2668048264</v>
      </c>
      <c r="D1895" s="0" t="str">
        <f aca="false">CONCATENATE(LEFT(A1895,2), MID(A1895,5,2))</f>
        <v>0142</v>
      </c>
    </row>
    <row r="1896" customFormat="false" ht="15.8" hidden="false" customHeight="false" outlineLevel="0" collapsed="false">
      <c r="A1896" s="39" t="s">
        <v>2135</v>
      </c>
      <c r="B1896" s="39" t="s">
        <v>4078</v>
      </c>
      <c r="C1896" s="0" t="n">
        <v>279.009637206558</v>
      </c>
      <c r="D1896" s="0" t="str">
        <f aca="false">CONCATENATE(LEFT(A1896,2), MID(A1896,5,2))</f>
        <v>0142</v>
      </c>
    </row>
    <row r="1897" customFormat="false" ht="15.8" hidden="false" customHeight="false" outlineLevel="0" collapsed="false">
      <c r="A1897" s="39" t="s">
        <v>2135</v>
      </c>
      <c r="B1897" s="39" t="s">
        <v>4079</v>
      </c>
      <c r="C1897" s="0" t="n">
        <v>3252.10587026749</v>
      </c>
      <c r="D1897" s="0" t="str">
        <f aca="false">CONCATENATE(LEFT(A1897,2), MID(A1897,5,2))</f>
        <v>0142</v>
      </c>
    </row>
    <row r="1898" customFormat="false" ht="15.8" hidden="false" customHeight="false" outlineLevel="0" collapsed="false">
      <c r="A1898" s="39" t="s">
        <v>2121</v>
      </c>
      <c r="B1898" s="39" t="s">
        <v>4080</v>
      </c>
      <c r="C1898" s="0" t="n">
        <v>4287.03253733604</v>
      </c>
      <c r="D1898" s="0" t="str">
        <f aca="false">CONCATENATE(LEFT(A1898,2), MID(A1898,5,2))</f>
        <v>0142</v>
      </c>
    </row>
    <row r="1899" customFormat="false" ht="15.8" hidden="false" customHeight="false" outlineLevel="0" collapsed="false">
      <c r="A1899" s="39" t="s">
        <v>2098</v>
      </c>
      <c r="B1899" s="39" t="s">
        <v>4081</v>
      </c>
      <c r="C1899" s="0" t="n">
        <v>963.895440213855</v>
      </c>
      <c r="D1899" s="0" t="str">
        <f aca="false">CONCATENATE(LEFT(A1899,2), MID(A1899,5,2))</f>
        <v>0142</v>
      </c>
    </row>
    <row r="1900" customFormat="false" ht="15.8" hidden="false" customHeight="false" outlineLevel="0" collapsed="false">
      <c r="A1900" s="39" t="s">
        <v>2146</v>
      </c>
      <c r="B1900" s="39" t="s">
        <v>4082</v>
      </c>
      <c r="C1900" s="0" t="n">
        <v>217943.946685791</v>
      </c>
      <c r="D1900" s="0" t="str">
        <f aca="false">CONCATENATE(LEFT(A1900,2), MID(A1900,5,2))</f>
        <v>0144</v>
      </c>
    </row>
    <row r="1901" customFormat="false" ht="15.8" hidden="false" customHeight="false" outlineLevel="0" collapsed="false">
      <c r="A1901" s="39" t="s">
        <v>2146</v>
      </c>
      <c r="B1901" s="39" t="s">
        <v>4083</v>
      </c>
      <c r="C1901" s="0" t="n">
        <v>1598686.97512259</v>
      </c>
      <c r="D1901" s="0" t="str">
        <f aca="false">CONCATENATE(LEFT(A1901,2), MID(A1901,5,2))</f>
        <v>0144</v>
      </c>
    </row>
    <row r="1902" customFormat="false" ht="15.8" hidden="false" customHeight="false" outlineLevel="0" collapsed="false">
      <c r="A1902" s="39" t="s">
        <v>2148</v>
      </c>
      <c r="B1902" s="39" t="s">
        <v>4084</v>
      </c>
      <c r="C1902" s="0" t="n">
        <v>1678802.74906418</v>
      </c>
      <c r="D1902" s="0" t="str">
        <f aca="false">CONCATENATE(LEFT(A1902,2), MID(A1902,5,2))</f>
        <v>0144</v>
      </c>
    </row>
    <row r="1903" customFormat="false" ht="15.8" hidden="false" customHeight="false" outlineLevel="0" collapsed="false">
      <c r="A1903" s="39" t="s">
        <v>2148</v>
      </c>
      <c r="B1903" s="39" t="s">
        <v>4085</v>
      </c>
      <c r="C1903" s="0" t="n">
        <v>214043.560314192</v>
      </c>
      <c r="D1903" s="0" t="str">
        <f aca="false">CONCATENATE(LEFT(A1903,2), MID(A1903,5,2))</f>
        <v>0144</v>
      </c>
    </row>
    <row r="1904" customFormat="false" ht="15.8" hidden="false" customHeight="false" outlineLevel="0" collapsed="false">
      <c r="A1904" s="39" t="s">
        <v>2163</v>
      </c>
      <c r="B1904" s="39" t="s">
        <v>4086</v>
      </c>
      <c r="C1904" s="0" t="n">
        <v>4411.0387030134</v>
      </c>
      <c r="D1904" s="0" t="str">
        <f aca="false">CONCATENATE(LEFT(A1904,2), MID(A1904,5,2))</f>
        <v>0144</v>
      </c>
    </row>
    <row r="1905" customFormat="false" ht="15.8" hidden="false" customHeight="false" outlineLevel="0" collapsed="false">
      <c r="A1905" s="39" t="s">
        <v>2146</v>
      </c>
      <c r="B1905" s="39" t="s">
        <v>4087</v>
      </c>
      <c r="C1905" s="0" t="n">
        <v>45851.6475822109</v>
      </c>
      <c r="D1905" s="0" t="str">
        <f aca="false">CONCATENATE(LEFT(A1905,2), MID(A1905,5,2))</f>
        <v>0144</v>
      </c>
    </row>
    <row r="1906" customFormat="false" ht="15.8" hidden="false" customHeight="false" outlineLevel="0" collapsed="false">
      <c r="A1906" s="39" t="s">
        <v>2148</v>
      </c>
      <c r="B1906" s="39" t="s">
        <v>4088</v>
      </c>
      <c r="C1906" s="0" t="n">
        <v>88012.3044813071</v>
      </c>
      <c r="D1906" s="0" t="str">
        <f aca="false">CONCATENATE(LEFT(A1906,2), MID(A1906,5,2))</f>
        <v>0144</v>
      </c>
    </row>
    <row r="1907" customFormat="false" ht="15.8" hidden="false" customHeight="false" outlineLevel="0" collapsed="false">
      <c r="A1907" s="39" t="s">
        <v>2155</v>
      </c>
      <c r="B1907" s="39" t="s">
        <v>4089</v>
      </c>
      <c r="C1907" s="0" t="n">
        <v>230026.633876921</v>
      </c>
      <c r="D1907" s="0" t="str">
        <f aca="false">CONCATENATE(LEFT(A1907,2), MID(A1907,5,2))</f>
        <v>0144</v>
      </c>
    </row>
    <row r="1908" customFormat="false" ht="15.8" hidden="false" customHeight="false" outlineLevel="0" collapsed="false">
      <c r="A1908" s="39" t="s">
        <v>2174</v>
      </c>
      <c r="B1908" s="39" t="s">
        <v>4090</v>
      </c>
      <c r="C1908" s="0" t="n">
        <v>4334.19544458948</v>
      </c>
      <c r="D1908" s="0" t="str">
        <f aca="false">CONCATENATE(LEFT(A1908,2), MID(A1908,5,2))</f>
        <v>0144</v>
      </c>
    </row>
    <row r="1909" customFormat="false" ht="15.8" hidden="false" customHeight="false" outlineLevel="0" collapsed="false">
      <c r="A1909" s="39" t="s">
        <v>2163</v>
      </c>
      <c r="B1909" s="39" t="s">
        <v>4091</v>
      </c>
      <c r="C1909" s="0" t="n">
        <v>7536.11745684417</v>
      </c>
      <c r="D1909" s="0" t="str">
        <f aca="false">CONCATENATE(LEFT(A1909,2), MID(A1909,5,2))</f>
        <v>0144</v>
      </c>
    </row>
    <row r="1910" customFormat="false" ht="15.8" hidden="false" customHeight="false" outlineLevel="0" collapsed="false">
      <c r="A1910" s="39" t="s">
        <v>2155</v>
      </c>
      <c r="B1910" s="39" t="s">
        <v>4092</v>
      </c>
      <c r="C1910" s="0" t="n">
        <v>371192.307814621</v>
      </c>
      <c r="D1910" s="0" t="str">
        <f aca="false">CONCATENATE(LEFT(A1910,2), MID(A1910,5,2))</f>
        <v>0144</v>
      </c>
    </row>
    <row r="1911" customFormat="false" ht="15.8" hidden="false" customHeight="false" outlineLevel="0" collapsed="false">
      <c r="A1911" s="39" t="s">
        <v>2148</v>
      </c>
      <c r="B1911" s="39" t="s">
        <v>4093</v>
      </c>
      <c r="C1911" s="0" t="n">
        <v>197371.700008617</v>
      </c>
      <c r="D1911" s="0" t="str">
        <f aca="false">CONCATENATE(LEFT(A1911,2), MID(A1911,5,2))</f>
        <v>0144</v>
      </c>
    </row>
    <row r="1912" customFormat="false" ht="15.8" hidden="false" customHeight="false" outlineLevel="0" collapsed="false">
      <c r="A1912" s="39" t="s">
        <v>2165</v>
      </c>
      <c r="B1912" s="39" t="s">
        <v>4094</v>
      </c>
      <c r="C1912" s="0" t="n">
        <v>22647.6049324498</v>
      </c>
      <c r="D1912" s="0" t="str">
        <f aca="false">CONCATENATE(LEFT(A1912,2), MID(A1912,5,2))</f>
        <v>0144</v>
      </c>
    </row>
    <row r="1913" customFormat="false" ht="15.8" hidden="false" customHeight="false" outlineLevel="0" collapsed="false">
      <c r="A1913" s="39" t="s">
        <v>2163</v>
      </c>
      <c r="B1913" s="39" t="s">
        <v>4095</v>
      </c>
      <c r="C1913" s="0" t="n">
        <v>3847.00932000925</v>
      </c>
      <c r="D1913" s="0" t="str">
        <f aca="false">CONCATENATE(LEFT(A1913,2), MID(A1913,5,2))</f>
        <v>0144</v>
      </c>
    </row>
    <row r="1914" customFormat="false" ht="15.8" hidden="false" customHeight="false" outlineLevel="0" collapsed="false">
      <c r="A1914" s="39" t="s">
        <v>2155</v>
      </c>
      <c r="B1914" s="39" t="s">
        <v>4096</v>
      </c>
      <c r="C1914" s="0" t="n">
        <v>78838.3141234453</v>
      </c>
      <c r="D1914" s="0" t="str">
        <f aca="false">CONCATENATE(LEFT(A1914,2), MID(A1914,5,2))</f>
        <v>0144</v>
      </c>
    </row>
    <row r="1915" customFormat="false" ht="15.8" hidden="false" customHeight="false" outlineLevel="0" collapsed="false">
      <c r="A1915" s="39" t="s">
        <v>2165</v>
      </c>
      <c r="B1915" s="39" t="s">
        <v>4097</v>
      </c>
      <c r="C1915" s="0" t="n">
        <v>315433.013792613</v>
      </c>
      <c r="D1915" s="0" t="str">
        <f aca="false">CONCATENATE(LEFT(A1915,2), MID(A1915,5,2))</f>
        <v>0144</v>
      </c>
    </row>
    <row r="1916" customFormat="false" ht="15.8" hidden="false" customHeight="false" outlineLevel="0" collapsed="false">
      <c r="A1916" s="39" t="s">
        <v>2155</v>
      </c>
      <c r="B1916" s="39" t="s">
        <v>4098</v>
      </c>
      <c r="C1916" s="0" t="n">
        <v>40327.7729793695</v>
      </c>
      <c r="D1916" s="0" t="str">
        <f aca="false">CONCATENATE(LEFT(A1916,2), MID(A1916,5,2))</f>
        <v>0144</v>
      </c>
    </row>
    <row r="1917" customFormat="false" ht="15.8" hidden="false" customHeight="false" outlineLevel="0" collapsed="false">
      <c r="A1917" s="39" t="s">
        <v>2171</v>
      </c>
      <c r="B1917" s="39" t="s">
        <v>4099</v>
      </c>
      <c r="C1917" s="0" t="n">
        <v>3347.38679796597</v>
      </c>
      <c r="D1917" s="0" t="str">
        <f aca="false">CONCATENATE(LEFT(A1917,2), MID(A1917,5,2))</f>
        <v>0144</v>
      </c>
    </row>
    <row r="1918" customFormat="false" ht="15.8" hidden="false" customHeight="false" outlineLevel="0" collapsed="false">
      <c r="A1918" s="39" t="s">
        <v>2168</v>
      </c>
      <c r="B1918" s="39" t="s">
        <v>4100</v>
      </c>
      <c r="C1918" s="0" t="n">
        <v>12241.8475637122</v>
      </c>
      <c r="D1918" s="0" t="str">
        <f aca="false">CONCATENATE(LEFT(A1918,2), MID(A1918,5,2))</f>
        <v>0144</v>
      </c>
    </row>
    <row r="1919" customFormat="false" ht="15.8" hidden="false" customHeight="false" outlineLevel="0" collapsed="false">
      <c r="A1919" s="39" t="s">
        <v>2159</v>
      </c>
      <c r="B1919" s="39" t="s">
        <v>4101</v>
      </c>
      <c r="C1919" s="0" t="n">
        <v>10347.1523074282</v>
      </c>
      <c r="D1919" s="0" t="str">
        <f aca="false">CONCATENATE(LEFT(A1919,2), MID(A1919,5,2))</f>
        <v>0144</v>
      </c>
    </row>
    <row r="1920" customFormat="false" ht="15.8" hidden="false" customHeight="false" outlineLevel="0" collapsed="false">
      <c r="A1920" s="39" t="s">
        <v>2168</v>
      </c>
      <c r="B1920" s="39" t="s">
        <v>4102</v>
      </c>
      <c r="C1920" s="0" t="n">
        <v>43483.8374231821</v>
      </c>
      <c r="D1920" s="0" t="str">
        <f aca="false">CONCATENATE(LEFT(A1920,2), MID(A1920,5,2))</f>
        <v>0144</v>
      </c>
    </row>
    <row r="1921" customFormat="false" ht="15.8" hidden="false" customHeight="false" outlineLevel="0" collapsed="false">
      <c r="A1921" s="39" t="s">
        <v>2159</v>
      </c>
      <c r="B1921" s="39" t="s">
        <v>4103</v>
      </c>
      <c r="C1921" s="0" t="n">
        <v>3952.14019026151</v>
      </c>
      <c r="D1921" s="0" t="str">
        <f aca="false">CONCATENATE(LEFT(A1921,2), MID(A1921,5,2))</f>
        <v>0144</v>
      </c>
    </row>
    <row r="1922" customFormat="false" ht="15.8" hidden="false" customHeight="false" outlineLevel="0" collapsed="false">
      <c r="A1922" s="39" t="s">
        <v>2163</v>
      </c>
      <c r="B1922" s="39" t="s">
        <v>4104</v>
      </c>
      <c r="C1922" s="0" t="n">
        <v>2369.22900925517</v>
      </c>
      <c r="D1922" s="0" t="str">
        <f aca="false">CONCATENATE(LEFT(A1922,2), MID(A1922,5,2))</f>
        <v>0144</v>
      </c>
    </row>
    <row r="1923" customFormat="false" ht="15.8" hidden="false" customHeight="false" outlineLevel="0" collapsed="false">
      <c r="A1923" s="39" t="s">
        <v>2163</v>
      </c>
      <c r="B1923" s="39" t="s">
        <v>4105</v>
      </c>
      <c r="C1923" s="0" t="n">
        <v>1955.97412979098</v>
      </c>
      <c r="D1923" s="0" t="str">
        <f aca="false">CONCATENATE(LEFT(A1923,2), MID(A1923,5,2))</f>
        <v>0144</v>
      </c>
    </row>
    <row r="1924" customFormat="false" ht="15.8" hidden="false" customHeight="false" outlineLevel="0" collapsed="false">
      <c r="A1924" s="39" t="s">
        <v>2463</v>
      </c>
      <c r="B1924" s="39" t="s">
        <v>4106</v>
      </c>
      <c r="C1924" s="0" t="n">
        <v>1751.13350964116</v>
      </c>
      <c r="D1924" s="0" t="str">
        <f aca="false">CONCATENATE(LEFT(A1924,2), MID(A1924,5,2))</f>
        <v>0144</v>
      </c>
    </row>
    <row r="1925" customFormat="false" ht="15.8" hidden="false" customHeight="false" outlineLevel="0" collapsed="false">
      <c r="A1925" s="39" t="s">
        <v>2168</v>
      </c>
      <c r="B1925" s="39" t="s">
        <v>4107</v>
      </c>
      <c r="C1925" s="0" t="n">
        <v>4206.28749052276</v>
      </c>
      <c r="D1925" s="0" t="str">
        <f aca="false">CONCATENATE(LEFT(A1925,2), MID(A1925,5,2))</f>
        <v>0144</v>
      </c>
    </row>
    <row r="1926" customFormat="false" ht="15.8" hidden="false" customHeight="false" outlineLevel="0" collapsed="false">
      <c r="A1926" s="39" t="s">
        <v>2163</v>
      </c>
      <c r="B1926" s="39" t="s">
        <v>4108</v>
      </c>
      <c r="C1926" s="0" t="n">
        <v>959.106388796989</v>
      </c>
      <c r="D1926" s="0" t="str">
        <f aca="false">CONCATENATE(LEFT(A1926,2), MID(A1926,5,2))</f>
        <v>0144</v>
      </c>
    </row>
    <row r="1927" customFormat="false" ht="15.8" hidden="false" customHeight="false" outlineLevel="0" collapsed="false">
      <c r="A1927" s="39" t="s">
        <v>2148</v>
      </c>
      <c r="B1927" s="39" t="s">
        <v>4109</v>
      </c>
      <c r="C1927" s="0" t="n">
        <v>20836.6305766928</v>
      </c>
      <c r="D1927" s="0" t="str">
        <f aca="false">CONCATENATE(LEFT(A1927,2), MID(A1927,5,2))</f>
        <v>0144</v>
      </c>
    </row>
    <row r="1928" customFormat="false" ht="15.8" hidden="false" customHeight="false" outlineLevel="0" collapsed="false">
      <c r="A1928" s="39" t="s">
        <v>2183</v>
      </c>
      <c r="B1928" s="39" t="s">
        <v>4110</v>
      </c>
      <c r="C1928" s="0" t="n">
        <v>161841.558571507</v>
      </c>
      <c r="D1928" s="0" t="str">
        <f aca="false">CONCATENATE(LEFT(A1928,2), MID(A1928,5,2))</f>
        <v>0145</v>
      </c>
    </row>
    <row r="1929" customFormat="false" ht="15.8" hidden="false" customHeight="false" outlineLevel="0" collapsed="false">
      <c r="A1929" s="39" t="s">
        <v>2181</v>
      </c>
      <c r="B1929" s="39" t="s">
        <v>4111</v>
      </c>
      <c r="C1929" s="0" t="n">
        <v>14777.0778724935</v>
      </c>
      <c r="D1929" s="0" t="str">
        <f aca="false">CONCATENATE(LEFT(A1929,2), MID(A1929,5,2))</f>
        <v>0145</v>
      </c>
    </row>
    <row r="1930" customFormat="false" ht="15.8" hidden="false" customHeight="false" outlineLevel="0" collapsed="false">
      <c r="A1930" s="39" t="s">
        <v>2148</v>
      </c>
      <c r="B1930" s="39" t="s">
        <v>4112</v>
      </c>
      <c r="C1930" s="0" t="n">
        <v>27666.4031561343</v>
      </c>
      <c r="D1930" s="0" t="str">
        <f aca="false">CONCATENATE(LEFT(A1930,2), MID(A1930,5,2))</f>
        <v>0144</v>
      </c>
    </row>
    <row r="1931" customFormat="false" ht="15.8" hidden="false" customHeight="false" outlineLevel="0" collapsed="false">
      <c r="A1931" s="39" t="s">
        <v>2171</v>
      </c>
      <c r="B1931" s="39" t="s">
        <v>4113</v>
      </c>
      <c r="C1931" s="0" t="n">
        <v>2807.79714551578</v>
      </c>
      <c r="D1931" s="0" t="str">
        <f aca="false">CONCATENATE(LEFT(A1931,2), MID(A1931,5,2))</f>
        <v>0144</v>
      </c>
    </row>
    <row r="1932" customFormat="false" ht="15.8" hidden="false" customHeight="false" outlineLevel="0" collapsed="false">
      <c r="A1932" s="39" t="s">
        <v>2185</v>
      </c>
      <c r="B1932" s="39" t="s">
        <v>4114</v>
      </c>
      <c r="C1932" s="0" t="n">
        <v>86254.1288308331</v>
      </c>
      <c r="D1932" s="0" t="str">
        <f aca="false">CONCATENATE(LEFT(A1932,2), MID(A1932,5,2))</f>
        <v>0363</v>
      </c>
    </row>
    <row r="1933" customFormat="false" ht="15.8" hidden="false" customHeight="false" outlineLevel="0" collapsed="false">
      <c r="A1933" s="39" t="s">
        <v>2185</v>
      </c>
      <c r="B1933" s="39" t="s">
        <v>4115</v>
      </c>
      <c r="C1933" s="0" t="n">
        <v>31900.1900990388</v>
      </c>
      <c r="D1933" s="0" t="str">
        <f aca="false">CONCATENATE(LEFT(A1933,2), MID(A1933,5,2))</f>
        <v>0363</v>
      </c>
    </row>
    <row r="1934" customFormat="false" ht="15.8" hidden="false" customHeight="false" outlineLevel="0" collapsed="false">
      <c r="A1934" s="39" t="s">
        <v>2187</v>
      </c>
      <c r="B1934" s="39" t="s">
        <v>4116</v>
      </c>
      <c r="C1934" s="0" t="n">
        <v>13564.5</v>
      </c>
      <c r="D1934" s="0" t="str">
        <f aca="false">CONCATENATE(LEFT(A1934,2), MID(A1934,5,2))</f>
        <v>0262</v>
      </c>
    </row>
    <row r="1935" customFormat="false" ht="15.8" hidden="false" customHeight="false" outlineLevel="0" collapsed="false">
      <c r="A1935" s="39" t="s">
        <v>2187</v>
      </c>
      <c r="B1935" s="39" t="s">
        <v>4117</v>
      </c>
      <c r="C1935" s="0" t="n">
        <v>24637.5</v>
      </c>
      <c r="D1935" s="0" t="str">
        <f aca="false">CONCATENATE(LEFT(A1935,2), MID(A1935,5,2))</f>
        <v>0262</v>
      </c>
    </row>
    <row r="1936" customFormat="false" ht="15.8" hidden="false" customHeight="false" outlineLevel="0" collapsed="false">
      <c r="A1936" s="39" t="s">
        <v>2187</v>
      </c>
      <c r="B1936" s="39" t="s">
        <v>4118</v>
      </c>
      <c r="C1936" s="0" t="n">
        <v>464250</v>
      </c>
      <c r="D1936" s="0" t="str">
        <f aca="false">CONCATENATE(LEFT(A1936,2), MID(A1936,5,2))</f>
        <v>0262</v>
      </c>
    </row>
    <row r="1937" customFormat="false" ht="15.8" hidden="false" customHeight="false" outlineLevel="0" collapsed="false">
      <c r="A1937" s="39" t="s">
        <v>2197</v>
      </c>
      <c r="B1937" s="39" t="s">
        <v>4119</v>
      </c>
      <c r="C1937" s="0" t="n">
        <v>8892.68386895618</v>
      </c>
      <c r="D1937" s="0" t="str">
        <f aca="false">CONCATENATE(LEFT(A1937,2), MID(A1937,5,2))</f>
        <v>0256</v>
      </c>
    </row>
    <row r="1938" customFormat="false" ht="15.8" hidden="false" customHeight="false" outlineLevel="0" collapsed="false">
      <c r="A1938" s="39" t="s">
        <v>2185</v>
      </c>
      <c r="B1938" s="39" t="s">
        <v>4120</v>
      </c>
      <c r="C1938" s="0" t="n">
        <v>85959.8476969005</v>
      </c>
      <c r="D1938" s="0" t="str">
        <f aca="false">CONCATENATE(LEFT(A1938,2), MID(A1938,5,2))</f>
        <v>0363</v>
      </c>
    </row>
    <row r="1939" customFormat="false" ht="15.8" hidden="false" customHeight="false" outlineLevel="0" collapsed="false">
      <c r="A1939" s="39" t="s">
        <v>2185</v>
      </c>
      <c r="B1939" s="39" t="s">
        <v>4121</v>
      </c>
      <c r="C1939" s="0" t="n">
        <v>99279.2241137731</v>
      </c>
      <c r="D1939" s="0" t="str">
        <f aca="false">CONCATENATE(LEFT(A1939,2), MID(A1939,5,2))</f>
        <v>0363</v>
      </c>
    </row>
    <row r="1940" customFormat="false" ht="15.8" hidden="false" customHeight="false" outlineLevel="0" collapsed="false">
      <c r="A1940" s="39" t="s">
        <v>2187</v>
      </c>
      <c r="B1940" s="39" t="s">
        <v>4122</v>
      </c>
      <c r="C1940" s="0" t="n">
        <v>115252.5</v>
      </c>
      <c r="D1940" s="0" t="str">
        <f aca="false">CONCATENATE(LEFT(A1940,2), MID(A1940,5,2))</f>
        <v>0262</v>
      </c>
    </row>
    <row r="1941" customFormat="false" ht="15.8" hidden="false" customHeight="false" outlineLevel="0" collapsed="false">
      <c r="A1941" s="39" t="s">
        <v>2185</v>
      </c>
      <c r="B1941" s="39" t="s">
        <v>4123</v>
      </c>
      <c r="C1941" s="0" t="n">
        <v>87203.9151674435</v>
      </c>
      <c r="D1941" s="0" t="str">
        <f aca="false">CONCATENATE(LEFT(A1941,2), MID(A1941,5,2))</f>
        <v>0363</v>
      </c>
    </row>
    <row r="1942" customFormat="false" ht="15.8" hidden="false" customHeight="false" outlineLevel="0" collapsed="false">
      <c r="A1942" s="39" t="s">
        <v>2185</v>
      </c>
      <c r="B1942" s="39" t="s">
        <v>4124</v>
      </c>
      <c r="C1942" s="0" t="n">
        <v>30777.7417543228</v>
      </c>
      <c r="D1942" s="0" t="str">
        <f aca="false">CONCATENATE(LEFT(A1942,2), MID(A1942,5,2))</f>
        <v>0363</v>
      </c>
    </row>
    <row r="1943" customFormat="false" ht="15.8" hidden="false" customHeight="false" outlineLevel="0" collapsed="false">
      <c r="A1943" s="39" t="s">
        <v>2197</v>
      </c>
      <c r="B1943" s="39" t="s">
        <v>4125</v>
      </c>
      <c r="C1943" s="0" t="n">
        <v>21468.5215609898</v>
      </c>
      <c r="D1943" s="0" t="str">
        <f aca="false">CONCATENATE(LEFT(A1943,2), MID(A1943,5,2))</f>
        <v>0256</v>
      </c>
    </row>
    <row r="1944" customFormat="false" ht="15.8" hidden="false" customHeight="false" outlineLevel="0" collapsed="false">
      <c r="A1944" s="39" t="s">
        <v>2197</v>
      </c>
      <c r="B1944" s="39" t="s">
        <v>4126</v>
      </c>
      <c r="C1944" s="0" t="n">
        <v>12881.1129365938</v>
      </c>
      <c r="D1944" s="0" t="str">
        <f aca="false">CONCATENATE(LEFT(A1944,2), MID(A1944,5,2))</f>
        <v>0256</v>
      </c>
    </row>
    <row r="1945" customFormat="false" ht="15.8" hidden="false" customHeight="false" outlineLevel="0" collapsed="false">
      <c r="A1945" s="39" t="s">
        <v>2191</v>
      </c>
      <c r="B1945" s="39" t="s">
        <v>4127</v>
      </c>
      <c r="C1945" s="0" t="n">
        <v>26043.2107089094</v>
      </c>
      <c r="D1945" s="0" t="str">
        <f aca="false">CONCATENATE(LEFT(A1945,2), MID(A1945,5,2))</f>
        <v>0257</v>
      </c>
    </row>
    <row r="1946" customFormat="false" ht="15.8" hidden="false" customHeight="false" outlineLevel="0" collapsed="false">
      <c r="A1946" s="39" t="s">
        <v>2191</v>
      </c>
      <c r="B1946" s="39" t="s">
        <v>4128</v>
      </c>
      <c r="C1946" s="0" t="n">
        <v>88169.9707556923</v>
      </c>
      <c r="D1946" s="0" t="str">
        <f aca="false">CONCATENATE(LEFT(A1946,2), MID(A1946,5,2))</f>
        <v>0257</v>
      </c>
    </row>
    <row r="1947" customFormat="false" ht="15.8" hidden="false" customHeight="false" outlineLevel="0" collapsed="false">
      <c r="A1947" s="39" t="s">
        <v>2197</v>
      </c>
      <c r="B1947" s="39" t="s">
        <v>4129</v>
      </c>
      <c r="C1947" s="0" t="n">
        <v>98634.4550282709</v>
      </c>
      <c r="D1947" s="0" t="str">
        <f aca="false">CONCATENATE(LEFT(A1947,2), MID(A1947,5,2))</f>
        <v>0256</v>
      </c>
    </row>
    <row r="1948" customFormat="false" ht="15.8" hidden="false" customHeight="false" outlineLevel="0" collapsed="false">
      <c r="A1948" s="39" t="s">
        <v>2191</v>
      </c>
      <c r="B1948" s="39" t="s">
        <v>4130</v>
      </c>
      <c r="C1948" s="0" t="n">
        <v>10337.7853483401</v>
      </c>
      <c r="D1948" s="0" t="str">
        <f aca="false">CONCATENATE(LEFT(A1948,2), MID(A1948,5,2))</f>
        <v>0257</v>
      </c>
    </row>
    <row r="1949" customFormat="false" ht="15.8" hidden="false" customHeight="false" outlineLevel="0" collapsed="false">
      <c r="A1949" s="39" t="s">
        <v>2199</v>
      </c>
      <c r="B1949" s="39" t="s">
        <v>4131</v>
      </c>
      <c r="C1949" s="0" t="n">
        <v>48119.1297456709</v>
      </c>
      <c r="D1949" s="0" t="str">
        <f aca="false">CONCATENATE(LEFT(A1949,2), MID(A1949,5,2))</f>
        <v>0255</v>
      </c>
    </row>
    <row r="1950" customFormat="false" ht="15.8" hidden="false" customHeight="false" outlineLevel="0" collapsed="false">
      <c r="A1950" s="39" t="s">
        <v>2191</v>
      </c>
      <c r="B1950" s="39" t="s">
        <v>4132</v>
      </c>
      <c r="C1950" s="0" t="n">
        <v>15026.5080783377</v>
      </c>
      <c r="D1950" s="0" t="str">
        <f aca="false">CONCATENATE(LEFT(A1950,2), MID(A1950,5,2))</f>
        <v>0257</v>
      </c>
    </row>
    <row r="1951" customFormat="false" ht="15.8" hidden="false" customHeight="false" outlineLevel="0" collapsed="false">
      <c r="A1951" s="39" t="s">
        <v>2217</v>
      </c>
      <c r="B1951" s="39" t="s">
        <v>4133</v>
      </c>
      <c r="C1951" s="0" t="n">
        <v>20377.4273089984</v>
      </c>
      <c r="D1951" s="0" t="str">
        <f aca="false">CONCATENATE(LEFT(A1951,2), MID(A1951,5,2))</f>
        <v>0447</v>
      </c>
    </row>
    <row r="1952" customFormat="false" ht="15.8" hidden="false" customHeight="false" outlineLevel="0" collapsed="false">
      <c r="A1952" s="39" t="s">
        <v>2211</v>
      </c>
      <c r="B1952" s="39" t="s">
        <v>4134</v>
      </c>
      <c r="C1952" s="0" t="n">
        <v>1448.65675896476</v>
      </c>
      <c r="D1952" s="0" t="str">
        <f aca="false">CONCATENATE(LEFT(A1952,2), MID(A1952,5,2))</f>
        <v>0446</v>
      </c>
    </row>
    <row r="1953" customFormat="false" ht="15.8" hidden="false" customHeight="false" outlineLevel="0" collapsed="false">
      <c r="A1953" s="39" t="s">
        <v>2217</v>
      </c>
      <c r="B1953" s="39" t="s">
        <v>4135</v>
      </c>
      <c r="C1953" s="0" t="n">
        <v>5461.83187092329</v>
      </c>
      <c r="D1953" s="0" t="str">
        <f aca="false">CONCATENATE(LEFT(A1953,2), MID(A1953,5,2))</f>
        <v>0447</v>
      </c>
    </row>
    <row r="1954" customFormat="false" ht="15.8" hidden="false" customHeight="false" outlineLevel="0" collapsed="false">
      <c r="A1954" s="39" t="s">
        <v>2520</v>
      </c>
      <c r="B1954" s="39" t="s">
        <v>4136</v>
      </c>
      <c r="C1954" s="0" t="n">
        <v>4313.06632351845</v>
      </c>
      <c r="D1954" s="0" t="str">
        <f aca="false">CONCATENATE(LEFT(A1954,2), MID(A1954,5,2))</f>
        <v>0447</v>
      </c>
    </row>
    <row r="1955" customFormat="false" ht="15.8" hidden="false" customHeight="false" outlineLevel="0" collapsed="false">
      <c r="A1955" s="39" t="s">
        <v>2217</v>
      </c>
      <c r="B1955" s="39" t="s">
        <v>4137</v>
      </c>
      <c r="C1955" s="0" t="n">
        <v>1173.07993009504</v>
      </c>
      <c r="D1955" s="0" t="str">
        <f aca="false">CONCATENATE(LEFT(A1955,2), MID(A1955,5,2))</f>
        <v>0447</v>
      </c>
    </row>
    <row r="1956" customFormat="false" ht="15.8" hidden="false" customHeight="false" outlineLevel="0" collapsed="false">
      <c r="A1956" s="39" t="s">
        <v>2230</v>
      </c>
      <c r="B1956" s="39" t="s">
        <v>4138</v>
      </c>
      <c r="C1956" s="0" t="n">
        <v>37197.6972222222</v>
      </c>
      <c r="D1956" s="0" t="str">
        <f aca="false">CONCATENATE(LEFT(A1956,2), MID(A1956,5,2))</f>
        <v>0552</v>
      </c>
    </row>
    <row r="1957" customFormat="false" ht="15.8" hidden="false" customHeight="false" outlineLevel="0" collapsed="false">
      <c r="A1957" s="39" t="s">
        <v>2222</v>
      </c>
      <c r="B1957" s="39" t="s">
        <v>4139</v>
      </c>
      <c r="C1957" s="0" t="n">
        <v>7453.91572523354</v>
      </c>
      <c r="D1957" s="0" t="str">
        <f aca="false">CONCATENATE(LEFT(A1957,2), MID(A1957,5,2))</f>
        <v>0253</v>
      </c>
    </row>
    <row r="1958" customFormat="false" ht="15.8" hidden="false" customHeight="false" outlineLevel="0" collapsed="false">
      <c r="A1958" s="39" t="s">
        <v>2234</v>
      </c>
      <c r="B1958" s="39" t="s">
        <v>4140</v>
      </c>
      <c r="C1958" s="0" t="n">
        <v>71208.9603408029</v>
      </c>
      <c r="D1958" s="0" t="str">
        <f aca="false">CONCATENATE(LEFT(A1958,2), MID(A1958,5,2))</f>
        <v>0551</v>
      </c>
    </row>
    <row r="1959" customFormat="false" ht="15.8" hidden="false" customHeight="false" outlineLevel="0" collapsed="false">
      <c r="A1959" s="39" t="s">
        <v>2245</v>
      </c>
      <c r="B1959" s="39" t="s">
        <v>4141</v>
      </c>
      <c r="C1959" s="0" t="n">
        <v>109459.073187229</v>
      </c>
      <c r="D1959" s="0" t="str">
        <f aca="false">CONCATENATE(LEFT(A1959,2), MID(A1959,5,2))</f>
        <v>0551</v>
      </c>
    </row>
    <row r="1960" customFormat="false" ht="15.8" hidden="false" customHeight="false" outlineLevel="0" collapsed="false">
      <c r="A1960" s="39" t="s">
        <v>2245</v>
      </c>
      <c r="B1960" s="39" t="s">
        <v>4142</v>
      </c>
      <c r="C1960" s="0" t="n">
        <v>663415.274308208</v>
      </c>
      <c r="D1960" s="0" t="str">
        <f aca="false">CONCATENATE(LEFT(A1960,2), MID(A1960,5,2))</f>
        <v>0551</v>
      </c>
    </row>
    <row r="1961" customFormat="false" ht="15.8" hidden="false" customHeight="false" outlineLevel="0" collapsed="false">
      <c r="A1961" s="39" t="s">
        <v>2245</v>
      </c>
      <c r="B1961" s="39" t="s">
        <v>4143</v>
      </c>
      <c r="C1961" s="0" t="n">
        <v>564143.893533549</v>
      </c>
      <c r="D1961" s="0" t="str">
        <f aca="false">CONCATENATE(LEFT(A1961,2), MID(A1961,5,2))</f>
        <v>0551</v>
      </c>
    </row>
    <row r="1962" customFormat="false" ht="15.8" hidden="false" customHeight="false" outlineLevel="0" collapsed="false">
      <c r="A1962" s="39" t="s">
        <v>2234</v>
      </c>
      <c r="B1962" s="39" t="s">
        <v>4144</v>
      </c>
      <c r="C1962" s="0" t="n">
        <v>44967.1327380952</v>
      </c>
      <c r="D1962" s="0" t="str">
        <f aca="false">CONCATENATE(LEFT(A1962,2), MID(A1962,5,2))</f>
        <v>0551</v>
      </c>
    </row>
    <row r="1963" customFormat="false" ht="15.8" hidden="false" customHeight="false" outlineLevel="0" collapsed="false">
      <c r="A1963" s="39" t="s">
        <v>2224</v>
      </c>
      <c r="B1963" s="39" t="s">
        <v>4145</v>
      </c>
      <c r="C1963" s="0" t="n">
        <v>11644.0495763495</v>
      </c>
      <c r="D1963" s="0" t="str">
        <f aca="false">CONCATENATE(LEFT(A1963,2), MID(A1963,5,2))</f>
        <v>0254</v>
      </c>
    </row>
    <row r="1964" customFormat="false" ht="15.8" hidden="false" customHeight="false" outlineLevel="0" collapsed="false">
      <c r="A1964" s="39" t="s">
        <v>2224</v>
      </c>
      <c r="B1964" s="39" t="s">
        <v>4146</v>
      </c>
      <c r="C1964" s="0" t="n">
        <v>35906.4047271632</v>
      </c>
      <c r="D1964" s="0" t="str">
        <f aca="false">CONCATENATE(LEFT(A1964,2), MID(A1964,5,2))</f>
        <v>0254</v>
      </c>
    </row>
    <row r="1965" customFormat="false" ht="15.8" hidden="false" customHeight="false" outlineLevel="0" collapsed="false">
      <c r="A1965" s="39" t="s">
        <v>2224</v>
      </c>
      <c r="B1965" s="39" t="s">
        <v>4147</v>
      </c>
      <c r="C1965" s="0" t="n">
        <v>544574.511054619</v>
      </c>
      <c r="D1965" s="0" t="str">
        <f aca="false">CONCATENATE(LEFT(A1965,2), MID(A1965,5,2))</f>
        <v>0254</v>
      </c>
    </row>
    <row r="1966" customFormat="false" ht="15.8" hidden="false" customHeight="false" outlineLevel="0" collapsed="false">
      <c r="A1966" s="39" t="s">
        <v>2224</v>
      </c>
      <c r="B1966" s="39" t="s">
        <v>4148</v>
      </c>
      <c r="C1966" s="0" t="n">
        <v>86092.7445332188</v>
      </c>
      <c r="D1966" s="0" t="str">
        <f aca="false">CONCATENATE(LEFT(A1966,2), MID(A1966,5,2))</f>
        <v>0254</v>
      </c>
    </row>
    <row r="1967" customFormat="false" ht="15.8" hidden="false" customHeight="false" outlineLevel="0" collapsed="false">
      <c r="A1967" s="39" t="s">
        <v>2224</v>
      </c>
      <c r="B1967" s="39" t="s">
        <v>4149</v>
      </c>
      <c r="C1967" s="0" t="n">
        <v>35471.4173520475</v>
      </c>
      <c r="D1967" s="0" t="str">
        <f aca="false">CONCATENATE(LEFT(A1967,2), MID(A1967,5,2))</f>
        <v>0254</v>
      </c>
    </row>
    <row r="1968" customFormat="false" ht="15.8" hidden="false" customHeight="false" outlineLevel="0" collapsed="false">
      <c r="A1968" s="39" t="s">
        <v>2226</v>
      </c>
      <c r="B1968" s="39" t="s">
        <v>4150</v>
      </c>
      <c r="C1968" s="0" t="n">
        <v>93057.8528769841</v>
      </c>
      <c r="D1968" s="0" t="str">
        <f aca="false">CONCATENATE(LEFT(A1968,2), MID(A1968,5,2))</f>
        <v>0552</v>
      </c>
    </row>
    <row r="1969" customFormat="false" ht="15.8" hidden="false" customHeight="false" outlineLevel="0" collapsed="false">
      <c r="A1969" s="39" t="s">
        <v>2245</v>
      </c>
      <c r="B1969" s="39" t="s">
        <v>4151</v>
      </c>
      <c r="C1969" s="0" t="n">
        <v>81705.34375</v>
      </c>
      <c r="D1969" s="0" t="str">
        <f aca="false">CONCATENATE(LEFT(A1969,2), MID(A1969,5,2))</f>
        <v>0551</v>
      </c>
    </row>
    <row r="1970" customFormat="false" ht="15.8" hidden="false" customHeight="false" outlineLevel="0" collapsed="false">
      <c r="A1970" s="39" t="s">
        <v>2234</v>
      </c>
      <c r="B1970" s="39" t="s">
        <v>4152</v>
      </c>
      <c r="C1970" s="0" t="n">
        <v>85777.7499999999</v>
      </c>
      <c r="D1970" s="0" t="str">
        <f aca="false">CONCATENATE(LEFT(A1970,2), MID(A1970,5,2))</f>
        <v>0551</v>
      </c>
    </row>
    <row r="1971" customFormat="false" ht="15.8" hidden="false" customHeight="false" outlineLevel="0" collapsed="false">
      <c r="A1971" s="39" t="s">
        <v>2230</v>
      </c>
      <c r="B1971" s="39" t="s">
        <v>4153</v>
      </c>
      <c r="C1971" s="0" t="n">
        <v>38778.9534090909</v>
      </c>
      <c r="D1971" s="0" t="str">
        <f aca="false">CONCATENATE(LEFT(A1971,2), MID(A1971,5,2))</f>
        <v>0552</v>
      </c>
    </row>
    <row r="1972" customFormat="false" ht="15.8" hidden="false" customHeight="false" outlineLevel="0" collapsed="false">
      <c r="A1972" s="39" t="s">
        <v>2230</v>
      </c>
      <c r="B1972" s="39" t="s">
        <v>4154</v>
      </c>
      <c r="C1972" s="0" t="n">
        <v>747508.278156035</v>
      </c>
      <c r="D1972" s="0" t="str">
        <f aca="false">CONCATENATE(LEFT(A1972,2), MID(A1972,5,2))</f>
        <v>0552</v>
      </c>
    </row>
    <row r="1973" customFormat="false" ht="15.8" hidden="false" customHeight="false" outlineLevel="0" collapsed="false">
      <c r="A1973" s="39" t="s">
        <v>2245</v>
      </c>
      <c r="B1973" s="39" t="s">
        <v>4155</v>
      </c>
      <c r="C1973" s="0" t="n">
        <v>22930.8375</v>
      </c>
      <c r="D1973" s="0" t="str">
        <f aca="false">CONCATENATE(LEFT(A1973,2), MID(A1973,5,2))</f>
        <v>0551</v>
      </c>
    </row>
    <row r="1974" customFormat="false" ht="15.8" hidden="false" customHeight="false" outlineLevel="0" collapsed="false">
      <c r="A1974" s="39" t="s">
        <v>2245</v>
      </c>
      <c r="B1974" s="39" t="s">
        <v>4156</v>
      </c>
      <c r="C1974" s="0" t="n">
        <v>256296.400189393</v>
      </c>
      <c r="D1974" s="0" t="str">
        <f aca="false">CONCATENATE(LEFT(A1974,2), MID(A1974,5,2))</f>
        <v>0551</v>
      </c>
    </row>
    <row r="1975" customFormat="false" ht="15.8" hidden="false" customHeight="false" outlineLevel="0" collapsed="false">
      <c r="A1975" s="39" t="s">
        <v>2224</v>
      </c>
      <c r="B1975" s="39" t="s">
        <v>4157</v>
      </c>
      <c r="C1975" s="0" t="n">
        <v>51655.6467199313</v>
      </c>
      <c r="D1975" s="0" t="str">
        <f aca="false">CONCATENATE(LEFT(A1975,2), MID(A1975,5,2))</f>
        <v>0254</v>
      </c>
    </row>
    <row r="1976" customFormat="false" ht="15.8" hidden="false" customHeight="false" outlineLevel="0" collapsed="false">
      <c r="A1976" s="39" t="s">
        <v>2230</v>
      </c>
      <c r="B1976" s="39" t="s">
        <v>4158</v>
      </c>
      <c r="C1976" s="0" t="n">
        <v>647384.543749999</v>
      </c>
      <c r="D1976" s="0" t="str">
        <f aca="false">CONCATENATE(LEFT(A1976,2), MID(A1976,5,2))</f>
        <v>0552</v>
      </c>
    </row>
    <row r="1977" customFormat="false" ht="15.8" hidden="false" customHeight="false" outlineLevel="0" collapsed="false">
      <c r="A1977" s="39" t="s">
        <v>2245</v>
      </c>
      <c r="B1977" s="39" t="s">
        <v>4159</v>
      </c>
      <c r="C1977" s="0" t="n">
        <v>113771.364610389</v>
      </c>
      <c r="D1977" s="0" t="str">
        <f aca="false">CONCATENATE(LEFT(A1977,2), MID(A1977,5,2))</f>
        <v>0551</v>
      </c>
    </row>
    <row r="1978" customFormat="false" ht="15.8" hidden="false" customHeight="false" outlineLevel="0" collapsed="false">
      <c r="A1978" s="39" t="s">
        <v>2226</v>
      </c>
      <c r="B1978" s="39" t="s">
        <v>4160</v>
      </c>
      <c r="C1978" s="0" t="n">
        <v>170198.666666666</v>
      </c>
      <c r="D1978" s="0" t="str">
        <f aca="false">CONCATENATE(LEFT(A1978,2), MID(A1978,5,2))</f>
        <v>0552</v>
      </c>
    </row>
    <row r="1979" customFormat="false" ht="15.8" hidden="false" customHeight="false" outlineLevel="0" collapsed="false">
      <c r="A1979" s="39" t="s">
        <v>2197</v>
      </c>
      <c r="B1979" s="39" t="s">
        <v>4161</v>
      </c>
      <c r="C1979" s="0" t="n">
        <v>28317.9811894669</v>
      </c>
      <c r="D1979" s="0" t="str">
        <f aca="false">CONCATENATE(LEFT(A1979,2), MID(A1979,5,2))</f>
        <v>0256</v>
      </c>
    </row>
    <row r="1980" customFormat="false" ht="15.8" hidden="false" customHeight="false" outlineLevel="0" collapsed="false">
      <c r="A1980" s="39" t="s">
        <v>3247</v>
      </c>
      <c r="B1980" s="39" t="s">
        <v>4162</v>
      </c>
      <c r="C1980" s="0" t="n">
        <v>4090227.77514126</v>
      </c>
      <c r="D1980" s="0" t="str">
        <f aca="false">CONCATENATE(LEFT(A1980,2), MID(A1980,5,2))</f>
        <v>0450</v>
      </c>
    </row>
    <row r="1981" customFormat="false" ht="15.8" hidden="false" customHeight="false" outlineLevel="0" collapsed="false">
      <c r="A1981" s="39" t="s">
        <v>2230</v>
      </c>
      <c r="B1981" s="39" t="s">
        <v>4163</v>
      </c>
      <c r="C1981" s="0" t="n">
        <v>27129.8749999999</v>
      </c>
      <c r="D1981" s="0" t="str">
        <f aca="false">CONCATENATE(LEFT(A1981,2), MID(A1981,5,2))</f>
        <v>0552</v>
      </c>
    </row>
    <row r="1982" customFormat="false" ht="15.8" hidden="false" customHeight="false" outlineLevel="0" collapsed="false">
      <c r="A1982" s="39" t="s">
        <v>2226</v>
      </c>
      <c r="B1982" s="39" t="s">
        <v>4164</v>
      </c>
      <c r="C1982" s="0" t="n">
        <v>19695.669570707</v>
      </c>
      <c r="D1982" s="0" t="str">
        <f aca="false">CONCATENATE(LEFT(A1982,2), MID(A1982,5,2))</f>
        <v>0552</v>
      </c>
    </row>
    <row r="1983" customFormat="false" ht="15.8" hidden="false" customHeight="false" outlineLevel="0" collapsed="false">
      <c r="A1983" s="39" t="s">
        <v>2518</v>
      </c>
      <c r="B1983" s="39" t="s">
        <v>4165</v>
      </c>
      <c r="C1983" s="0" t="n">
        <v>3024025.95723212</v>
      </c>
      <c r="D1983" s="0" t="str">
        <f aca="false">CONCATENATE(LEFT(A1983,2), MID(A1983,5,2))</f>
        <v>0449</v>
      </c>
    </row>
    <row r="1984" customFormat="false" ht="15.8" hidden="false" customHeight="false" outlineLevel="0" collapsed="false">
      <c r="A1984" s="39" t="s">
        <v>3247</v>
      </c>
      <c r="B1984" s="39" t="s">
        <v>4166</v>
      </c>
      <c r="C1984" s="0" t="n">
        <v>254270.419875248</v>
      </c>
      <c r="D1984" s="0" t="str">
        <f aca="false">CONCATENATE(LEFT(A1984,2), MID(A1984,5,2))</f>
        <v>0450</v>
      </c>
    </row>
    <row r="1985" customFormat="false" ht="15.8" hidden="false" customHeight="false" outlineLevel="0" collapsed="false">
      <c r="A1985" s="39" t="s">
        <v>2245</v>
      </c>
      <c r="B1985" s="39" t="s">
        <v>4167</v>
      </c>
      <c r="C1985" s="0" t="n">
        <v>5640.74999999999</v>
      </c>
      <c r="D1985" s="0" t="str">
        <f aca="false">CONCATENATE(LEFT(A1985,2), MID(A1985,5,2))</f>
        <v>0551</v>
      </c>
    </row>
    <row r="1986" customFormat="false" ht="15.8" hidden="false" customHeight="false" outlineLevel="0" collapsed="false">
      <c r="A1986" s="39" t="s">
        <v>2197</v>
      </c>
      <c r="B1986" s="39" t="s">
        <v>4168</v>
      </c>
      <c r="C1986" s="0" t="n">
        <v>13600.7304299809</v>
      </c>
      <c r="D1986" s="0" t="str">
        <f aca="false">CONCATENATE(LEFT(A1986,2), MID(A1986,5,2))</f>
        <v>0256</v>
      </c>
    </row>
    <row r="1987" customFormat="false" ht="15.8" hidden="false" customHeight="false" outlineLevel="0" collapsed="false">
      <c r="A1987" s="39" t="s">
        <v>3247</v>
      </c>
      <c r="B1987" s="39" t="s">
        <v>4169</v>
      </c>
      <c r="C1987" s="0" t="n">
        <v>207342.338591902</v>
      </c>
      <c r="D1987" s="0" t="str">
        <f aca="false">CONCATENATE(LEFT(A1987,2), MID(A1987,5,2))</f>
        <v>0450</v>
      </c>
    </row>
    <row r="1988" customFormat="false" ht="15.8" hidden="false" customHeight="false" outlineLevel="0" collapsed="false">
      <c r="A1988" s="39" t="s">
        <v>2245</v>
      </c>
      <c r="B1988" s="39" t="s">
        <v>4170</v>
      </c>
      <c r="C1988" s="0" t="n">
        <v>5332.06125</v>
      </c>
      <c r="D1988" s="0" t="str">
        <f aca="false">CONCATENATE(LEFT(A1988,2), MID(A1988,5,2))</f>
        <v>0551</v>
      </c>
    </row>
    <row r="1989" customFormat="false" ht="15.8" hidden="false" customHeight="false" outlineLevel="0" collapsed="false">
      <c r="A1989" s="39" t="s">
        <v>2475</v>
      </c>
      <c r="B1989" s="39" t="s">
        <v>4171</v>
      </c>
      <c r="C1989" s="0" t="n">
        <v>11169.9137682419</v>
      </c>
      <c r="D1989" s="0" t="str">
        <f aca="false">CONCATENATE(LEFT(A1989,2), MID(A1989,5,2))</f>
        <v>0258</v>
      </c>
    </row>
    <row r="1990" customFormat="false" ht="15.8" hidden="false" customHeight="false" outlineLevel="0" collapsed="false">
      <c r="A1990" s="39" t="s">
        <v>2554</v>
      </c>
      <c r="B1990" s="39" t="s">
        <v>4172</v>
      </c>
      <c r="C1990" s="0" t="n">
        <v>2169.74999999999</v>
      </c>
      <c r="D1990" s="0" t="str">
        <f aca="false">CONCATENATE(LEFT(A1990,2), MID(A1990,5,2))</f>
        <v>0551</v>
      </c>
    </row>
    <row r="1991" customFormat="false" ht="15.8" hidden="false" customHeight="false" outlineLevel="0" collapsed="false">
      <c r="A1991" s="39" t="s">
        <v>3247</v>
      </c>
      <c r="B1991" s="39" t="s">
        <v>4173</v>
      </c>
      <c r="C1991" s="0" t="n">
        <v>508006.837360578</v>
      </c>
      <c r="D1991" s="0" t="str">
        <f aca="false">CONCATENATE(LEFT(A1991,2), MID(A1991,5,2))</f>
        <v>0450</v>
      </c>
    </row>
    <row r="1992" customFormat="false" ht="15.8" hidden="false" customHeight="false" outlineLevel="0" collapsed="false">
      <c r="A1992" s="39" t="s">
        <v>2197</v>
      </c>
      <c r="B1992" s="39" t="s">
        <v>4174</v>
      </c>
      <c r="C1992" s="0" t="n">
        <v>13755.4431372549</v>
      </c>
      <c r="D1992" s="0" t="str">
        <f aca="false">CONCATENATE(LEFT(A1992,2), MID(A1992,5,2))</f>
        <v>0256</v>
      </c>
    </row>
    <row r="1993" customFormat="false" ht="15.8" hidden="false" customHeight="false" outlineLevel="0" collapsed="false">
      <c r="A1993" s="39" t="s">
        <v>2245</v>
      </c>
      <c r="B1993" s="39" t="s">
        <v>4175</v>
      </c>
      <c r="C1993" s="0" t="n">
        <v>81530.4294642857</v>
      </c>
      <c r="D1993" s="0" t="str">
        <f aca="false">CONCATENATE(LEFT(A1993,2), MID(A1993,5,2))</f>
        <v>0551</v>
      </c>
    </row>
    <row r="1994" customFormat="false" ht="15.8" hidden="false" customHeight="false" outlineLevel="0" collapsed="false">
      <c r="A1994" s="39" t="s">
        <v>2269</v>
      </c>
      <c r="B1994" s="39" t="s">
        <v>4176</v>
      </c>
      <c r="C1994" s="0" t="n">
        <v>390126.706409764</v>
      </c>
      <c r="D1994" s="0" t="str">
        <f aca="false">CONCATENATE(LEFT(A1994,2), MID(A1994,5,2))</f>
        <v>0364</v>
      </c>
    </row>
    <row r="1995" customFormat="false" ht="15.8" hidden="false" customHeight="false" outlineLevel="0" collapsed="false">
      <c r="A1995" s="39" t="s">
        <v>2269</v>
      </c>
      <c r="B1995" s="39" t="s">
        <v>4177</v>
      </c>
      <c r="C1995" s="0" t="n">
        <v>862431.022993885</v>
      </c>
      <c r="D1995" s="0" t="str">
        <f aca="false">CONCATENATE(LEFT(A1995,2), MID(A1995,5,2))</f>
        <v>0364</v>
      </c>
    </row>
    <row r="1996" customFormat="false" ht="15.8" hidden="false" customHeight="false" outlineLevel="0" collapsed="false">
      <c r="A1996" s="39" t="s">
        <v>2269</v>
      </c>
      <c r="B1996" s="39" t="s">
        <v>4178</v>
      </c>
      <c r="C1996" s="0" t="n">
        <v>166455.319896146</v>
      </c>
      <c r="D1996" s="0" t="str">
        <f aca="false">CONCATENATE(LEFT(A1996,2), MID(A1996,5,2))</f>
        <v>0364</v>
      </c>
    </row>
    <row r="1997" customFormat="false" ht="15.8" hidden="false" customHeight="false" outlineLevel="0" collapsed="false">
      <c r="A1997" s="39" t="s">
        <v>2269</v>
      </c>
      <c r="B1997" s="39" t="s">
        <v>4179</v>
      </c>
      <c r="C1997" s="0" t="n">
        <v>462381.443554352</v>
      </c>
      <c r="D1997" s="0" t="str">
        <f aca="false">CONCATENATE(LEFT(A1997,2), MID(A1997,5,2))</f>
        <v>0364</v>
      </c>
    </row>
    <row r="1998" customFormat="false" ht="15.8" hidden="false" customHeight="false" outlineLevel="0" collapsed="false">
      <c r="A1998" s="39" t="s">
        <v>2187</v>
      </c>
      <c r="B1998" s="39" t="s">
        <v>4180</v>
      </c>
      <c r="C1998" s="0" t="n">
        <v>9270</v>
      </c>
      <c r="D1998" s="0" t="str">
        <f aca="false">CONCATENATE(LEFT(A1998,2), MID(A1998,5,2))</f>
        <v>0262</v>
      </c>
    </row>
    <row r="1999" customFormat="false" ht="15.8" hidden="false" customHeight="false" outlineLevel="0" collapsed="false">
      <c r="A1999" s="39" t="s">
        <v>2187</v>
      </c>
      <c r="B1999" s="39" t="s">
        <v>4181</v>
      </c>
      <c r="C1999" s="0" t="n">
        <v>20692.5</v>
      </c>
      <c r="D1999" s="0" t="str">
        <f aca="false">CONCATENATE(LEFT(A1999,2), MID(A1999,5,2))</f>
        <v>0262</v>
      </c>
    </row>
    <row r="2000" customFormat="false" ht="15.8" hidden="false" customHeight="false" outlineLevel="0" collapsed="false">
      <c r="A2000" s="39" t="s">
        <v>2273</v>
      </c>
      <c r="B2000" s="39" t="s">
        <v>4182</v>
      </c>
      <c r="C2000" s="0" t="n">
        <v>971720.382352391</v>
      </c>
      <c r="D2000" s="0" t="str">
        <f aca="false">CONCATENATE(LEFT(A2000,2), MID(A2000,5,2))</f>
        <v>0366</v>
      </c>
    </row>
    <row r="2001" customFormat="false" ht="15.8" hidden="false" customHeight="false" outlineLevel="0" collapsed="false">
      <c r="A2001" s="39" t="s">
        <v>2273</v>
      </c>
      <c r="B2001" s="39" t="s">
        <v>4183</v>
      </c>
      <c r="C2001" s="0" t="n">
        <v>1128152.8677369</v>
      </c>
      <c r="D2001" s="0" t="str">
        <f aca="false">CONCATENATE(LEFT(A2001,2), MID(A2001,5,2))</f>
        <v>0366</v>
      </c>
    </row>
    <row r="2002" customFormat="false" ht="15.8" hidden="false" customHeight="false" outlineLevel="0" collapsed="false">
      <c r="A2002" s="39" t="s">
        <v>2273</v>
      </c>
      <c r="B2002" s="39" t="s">
        <v>4184</v>
      </c>
      <c r="C2002" s="0" t="n">
        <v>604065.20980672</v>
      </c>
      <c r="D2002" s="0" t="str">
        <f aca="false">CONCATENATE(LEFT(A2002,2), MID(A2002,5,2))</f>
        <v>0366</v>
      </c>
    </row>
    <row r="2003" customFormat="false" ht="15.8" hidden="false" customHeight="false" outlineLevel="0" collapsed="false">
      <c r="A2003" s="39" t="s">
        <v>2273</v>
      </c>
      <c r="B2003" s="39" t="s">
        <v>4185</v>
      </c>
      <c r="C2003" s="0" t="n">
        <v>1139581.48326415</v>
      </c>
      <c r="D2003" s="0" t="str">
        <f aca="false">CONCATENATE(LEFT(A2003,2), MID(A2003,5,2))</f>
        <v>0366</v>
      </c>
    </row>
    <row r="2004" customFormat="false" ht="15.8" hidden="false" customHeight="false" outlineLevel="0" collapsed="false">
      <c r="A2004" s="39" t="s">
        <v>2273</v>
      </c>
      <c r="B2004" s="39" t="s">
        <v>4186</v>
      </c>
      <c r="C2004" s="0" t="n">
        <v>896862.154477718</v>
      </c>
      <c r="D2004" s="0" t="str">
        <f aca="false">CONCATENATE(LEFT(A2004,2), MID(A2004,5,2))</f>
        <v>0366</v>
      </c>
    </row>
    <row r="2005" customFormat="false" ht="15.8" hidden="false" customHeight="false" outlineLevel="0" collapsed="false">
      <c r="A2005" s="39" t="s">
        <v>2273</v>
      </c>
      <c r="B2005" s="39" t="s">
        <v>4187</v>
      </c>
      <c r="C2005" s="0" t="n">
        <v>346281.727269327</v>
      </c>
      <c r="D2005" s="0" t="str">
        <f aca="false">CONCATENATE(LEFT(A2005,2), MID(A2005,5,2))</f>
        <v>0366</v>
      </c>
    </row>
    <row r="2006" customFormat="false" ht="15.8" hidden="false" customHeight="false" outlineLevel="0" collapsed="false">
      <c r="A2006" s="39" t="s">
        <v>2273</v>
      </c>
      <c r="B2006" s="39" t="s">
        <v>4188</v>
      </c>
      <c r="C2006" s="0" t="n">
        <v>225868.086493608</v>
      </c>
      <c r="D2006" s="0" t="str">
        <f aca="false">CONCATENATE(LEFT(A2006,2), MID(A2006,5,2))</f>
        <v>0366</v>
      </c>
    </row>
    <row r="2007" customFormat="false" ht="15.8" hidden="false" customHeight="false" outlineLevel="0" collapsed="false">
      <c r="A2007" s="39" t="s">
        <v>2278</v>
      </c>
      <c r="B2007" s="39" t="s">
        <v>4189</v>
      </c>
      <c r="C2007" s="0" t="n">
        <v>4200.02976190476</v>
      </c>
      <c r="D2007" s="0" t="str">
        <f aca="false">CONCATENATE(LEFT(A2007,2), MID(A2007,5,2))</f>
        <v>0267</v>
      </c>
    </row>
    <row r="2008" customFormat="false" ht="15.8" hidden="false" customHeight="false" outlineLevel="0" collapsed="false">
      <c r="A2008" s="39" t="s">
        <v>2288</v>
      </c>
      <c r="B2008" s="39" t="s">
        <v>4190</v>
      </c>
      <c r="C2008" s="0" t="n">
        <v>51238.5541695188</v>
      </c>
      <c r="D2008" s="0" t="str">
        <f aca="false">CONCATENATE(LEFT(A2008,2), MID(A2008,5,2))</f>
        <v>0373</v>
      </c>
    </row>
    <row r="2009" customFormat="false" ht="15.8" hidden="false" customHeight="false" outlineLevel="0" collapsed="false">
      <c r="A2009" s="39" t="s">
        <v>2288</v>
      </c>
      <c r="B2009" s="39" t="s">
        <v>4191</v>
      </c>
      <c r="C2009" s="0" t="n">
        <v>62624.8996073732</v>
      </c>
      <c r="D2009" s="0" t="str">
        <f aca="false">CONCATENATE(LEFT(A2009,2), MID(A2009,5,2))</f>
        <v>0373</v>
      </c>
    </row>
    <row r="2010" customFormat="false" ht="15.8" hidden="false" customHeight="false" outlineLevel="0" collapsed="false">
      <c r="A2010" s="39" t="s">
        <v>2288</v>
      </c>
      <c r="B2010" s="39" t="s">
        <v>4192</v>
      </c>
      <c r="C2010" s="0" t="n">
        <v>9658.18196117219</v>
      </c>
      <c r="D2010" s="0" t="str">
        <f aca="false">CONCATENATE(LEFT(A2010,2), MID(A2010,5,2))</f>
        <v>0373</v>
      </c>
    </row>
    <row r="2011" customFormat="false" ht="15.8" hidden="false" customHeight="false" outlineLevel="0" collapsed="false">
      <c r="A2011" s="39" t="s">
        <v>2282</v>
      </c>
      <c r="B2011" s="39" t="s">
        <v>4193</v>
      </c>
      <c r="C2011" s="0" t="n">
        <v>17431.5176893895</v>
      </c>
      <c r="D2011" s="0" t="str">
        <f aca="false">CONCATENATE(LEFT(A2011,2), MID(A2011,5,2))</f>
        <v>0373</v>
      </c>
    </row>
    <row r="2012" customFormat="false" ht="15.8" hidden="false" customHeight="false" outlineLevel="0" collapsed="false">
      <c r="A2012" s="39" t="s">
        <v>2288</v>
      </c>
      <c r="B2012" s="39" t="s">
        <v>4194</v>
      </c>
      <c r="C2012" s="0" t="n">
        <v>33846.3103926267</v>
      </c>
      <c r="D2012" s="0" t="str">
        <f aca="false">CONCATENATE(LEFT(A2012,2), MID(A2012,5,2))</f>
        <v>0373</v>
      </c>
    </row>
    <row r="2013" customFormat="false" ht="15.8" hidden="false" customHeight="false" outlineLevel="0" collapsed="false">
      <c r="A2013" s="39" t="s">
        <v>2282</v>
      </c>
      <c r="B2013" s="39" t="s">
        <v>4195</v>
      </c>
      <c r="C2013" s="0" t="n">
        <v>181391.556824801</v>
      </c>
      <c r="D2013" s="0" t="str">
        <f aca="false">CONCATENATE(LEFT(A2013,2), MID(A2013,5,2))</f>
        <v>0373</v>
      </c>
    </row>
    <row r="2014" customFormat="false" ht="15.8" hidden="false" customHeight="false" outlineLevel="0" collapsed="false">
      <c r="A2014" s="39" t="s">
        <v>2282</v>
      </c>
      <c r="B2014" s="39" t="s">
        <v>4196</v>
      </c>
      <c r="C2014" s="0" t="n">
        <v>114484.692513818</v>
      </c>
      <c r="D2014" s="0" t="str">
        <f aca="false">CONCATENATE(LEFT(A2014,2), MID(A2014,5,2))</f>
        <v>0373</v>
      </c>
    </row>
    <row r="2015" customFormat="false" ht="15.8" hidden="false" customHeight="false" outlineLevel="0" collapsed="false">
      <c r="A2015" s="39" t="s">
        <v>2282</v>
      </c>
      <c r="B2015" s="39" t="s">
        <v>4197</v>
      </c>
      <c r="C2015" s="0" t="n">
        <v>102491.982770351</v>
      </c>
      <c r="D2015" s="0" t="str">
        <f aca="false">CONCATENATE(LEFT(A2015,2), MID(A2015,5,2))</f>
        <v>0373</v>
      </c>
    </row>
    <row r="2016" customFormat="false" ht="15.8" hidden="false" customHeight="false" outlineLevel="0" collapsed="false">
      <c r="A2016" s="39" t="s">
        <v>2282</v>
      </c>
      <c r="B2016" s="39" t="s">
        <v>4198</v>
      </c>
      <c r="C2016" s="0" t="n">
        <v>36366.891878425</v>
      </c>
      <c r="D2016" s="0" t="str">
        <f aca="false">CONCATENATE(LEFT(A2016,2), MID(A2016,5,2))</f>
        <v>0373</v>
      </c>
    </row>
    <row r="2017" customFormat="false" ht="15.8" hidden="false" customHeight="false" outlineLevel="0" collapsed="false">
      <c r="A2017" s="39" t="s">
        <v>2294</v>
      </c>
      <c r="B2017" s="39" t="s">
        <v>4199</v>
      </c>
      <c r="C2017" s="0" t="n">
        <v>9663.57447791819</v>
      </c>
      <c r="D2017" s="0" t="str">
        <f aca="false">CONCATENATE(LEFT(A2017,2), MID(A2017,5,2))</f>
        <v>0270</v>
      </c>
    </row>
    <row r="2018" customFormat="false" ht="15.8" hidden="false" customHeight="false" outlineLevel="0" collapsed="false">
      <c r="A2018" s="39" t="s">
        <v>2288</v>
      </c>
      <c r="B2018" s="39" t="s">
        <v>4200</v>
      </c>
      <c r="C2018" s="0" t="n">
        <v>70563.0870402704</v>
      </c>
      <c r="D2018" s="0" t="str">
        <f aca="false">CONCATENATE(LEFT(A2018,2), MID(A2018,5,2))</f>
        <v>0373</v>
      </c>
    </row>
    <row r="2019" customFormat="false" ht="15.8" hidden="false" customHeight="false" outlineLevel="0" collapsed="false">
      <c r="A2019" s="39" t="s">
        <v>2288</v>
      </c>
      <c r="B2019" s="39" t="s">
        <v>4201</v>
      </c>
      <c r="C2019" s="0" t="n">
        <v>9647.53493081669</v>
      </c>
      <c r="D2019" s="0" t="str">
        <f aca="false">CONCATENATE(LEFT(A2019,2), MID(A2019,5,2))</f>
        <v>0373</v>
      </c>
    </row>
    <row r="2020" customFormat="false" ht="15.8" hidden="false" customHeight="false" outlineLevel="0" collapsed="false">
      <c r="A2020" s="39" t="s">
        <v>2528</v>
      </c>
      <c r="B2020" s="39" t="s">
        <v>4202</v>
      </c>
      <c r="C2020" s="0" t="n">
        <v>2149.19999999999</v>
      </c>
      <c r="D2020" s="0" t="str">
        <f aca="false">CONCATENATE(LEFT(A2020,2), MID(A2020,5,2))</f>
        <v>0271</v>
      </c>
    </row>
    <row r="2021" customFormat="false" ht="15.8" hidden="false" customHeight="false" outlineLevel="0" collapsed="false">
      <c r="A2021" s="39" t="s">
        <v>2294</v>
      </c>
      <c r="B2021" s="39" t="s">
        <v>4203</v>
      </c>
      <c r="C2021" s="0" t="n">
        <v>25910.8391273323</v>
      </c>
      <c r="D2021" s="0" t="str">
        <f aca="false">CONCATENATE(LEFT(A2021,2), MID(A2021,5,2))</f>
        <v>0270</v>
      </c>
    </row>
    <row r="2022" customFormat="false" ht="15.8" hidden="false" customHeight="false" outlineLevel="0" collapsed="false">
      <c r="A2022" s="39" t="s">
        <v>2528</v>
      </c>
      <c r="B2022" s="39" t="s">
        <v>4204</v>
      </c>
      <c r="C2022" s="0" t="n">
        <v>1860.91666666666</v>
      </c>
      <c r="D2022" s="0" t="str">
        <f aca="false">CONCATENATE(LEFT(A2022,2), MID(A2022,5,2))</f>
        <v>0271</v>
      </c>
    </row>
    <row r="2023" customFormat="false" ht="15.8" hidden="false" customHeight="false" outlineLevel="0" collapsed="false">
      <c r="A2023" s="39" t="s">
        <v>2586</v>
      </c>
      <c r="B2023" s="39" t="s">
        <v>4205</v>
      </c>
      <c r="C2023" s="0" t="n">
        <v>1316.75</v>
      </c>
      <c r="D2023" s="0" t="str">
        <f aca="false">CONCATENATE(LEFT(A2023,2), MID(A2023,5,2))</f>
        <v>0272</v>
      </c>
    </row>
    <row r="2024" customFormat="false" ht="15.8" hidden="false" customHeight="false" outlineLevel="0" collapsed="false">
      <c r="A2024" s="39" t="s">
        <v>2299</v>
      </c>
      <c r="B2024" s="39" t="s">
        <v>4206</v>
      </c>
      <c r="C2024" s="0" t="n">
        <v>64667.9374999999</v>
      </c>
      <c r="D2024" s="0" t="str">
        <f aca="false">CONCATENATE(LEFT(A2024,2), MID(A2024,5,2))</f>
        <v>0268</v>
      </c>
    </row>
    <row r="2025" customFormat="false" ht="15.8" hidden="false" customHeight="false" outlineLevel="0" collapsed="false">
      <c r="A2025" s="39" t="s">
        <v>2857</v>
      </c>
      <c r="B2025" s="39" t="s">
        <v>4207</v>
      </c>
      <c r="C2025" s="0" t="n">
        <v>11655.75</v>
      </c>
      <c r="D2025" s="0" t="str">
        <f aca="false">CONCATENATE(LEFT(A2025,2), MID(A2025,5,2))</f>
        <v>0269</v>
      </c>
    </row>
    <row r="2026" customFormat="false" ht="15.8" hidden="false" customHeight="false" outlineLevel="0" collapsed="false">
      <c r="A2026" s="39" t="s">
        <v>2857</v>
      </c>
      <c r="B2026" s="39" t="s">
        <v>4208</v>
      </c>
      <c r="C2026" s="0" t="n">
        <v>1699.2</v>
      </c>
      <c r="D2026" s="0" t="str">
        <f aca="false">CONCATENATE(LEFT(A2026,2), MID(A2026,5,2))</f>
        <v>0269</v>
      </c>
    </row>
    <row r="2027" customFormat="false" ht="15.8" hidden="false" customHeight="false" outlineLevel="0" collapsed="false">
      <c r="A2027" s="39" t="s">
        <v>2294</v>
      </c>
      <c r="B2027" s="39" t="s">
        <v>4209</v>
      </c>
      <c r="C2027" s="0" t="n">
        <v>16105.9574631969</v>
      </c>
      <c r="D2027" s="0" t="str">
        <f aca="false">CONCATENATE(LEFT(A2027,2), MID(A2027,5,2))</f>
        <v>0270</v>
      </c>
    </row>
    <row r="2028" customFormat="false" ht="15.8" hidden="false" customHeight="false" outlineLevel="0" collapsed="false">
      <c r="A2028" s="39" t="s">
        <v>2294</v>
      </c>
      <c r="B2028" s="39" t="s">
        <v>4210</v>
      </c>
      <c r="C2028" s="0" t="n">
        <v>4714.62471188941</v>
      </c>
      <c r="D2028" s="0" t="str">
        <f aca="false">CONCATENATE(LEFT(A2028,2), MID(A2028,5,2))</f>
        <v>0270</v>
      </c>
    </row>
    <row r="2029" customFormat="false" ht="15.8" hidden="false" customHeight="false" outlineLevel="0" collapsed="false">
      <c r="A2029" s="39" t="s">
        <v>2857</v>
      </c>
      <c r="B2029" s="39" t="s">
        <v>4211</v>
      </c>
      <c r="C2029" s="0" t="n">
        <v>43869.375</v>
      </c>
      <c r="D2029" s="0" t="str">
        <f aca="false">CONCATENATE(LEFT(A2029,2), MID(A2029,5,2))</f>
        <v>0269</v>
      </c>
    </row>
    <row r="2030" customFormat="false" ht="15.8" hidden="false" customHeight="false" outlineLevel="0" collapsed="false">
      <c r="A2030" s="39" t="s">
        <v>2294</v>
      </c>
      <c r="B2030" s="39" t="s">
        <v>4212</v>
      </c>
      <c r="C2030" s="0" t="n">
        <v>14143.8741356682</v>
      </c>
      <c r="D2030" s="0" t="str">
        <f aca="false">CONCATENATE(LEFT(A2030,2), MID(A2030,5,2))</f>
        <v>0270</v>
      </c>
    </row>
    <row r="2031" customFormat="false" ht="15.8" hidden="false" customHeight="false" outlineLevel="0" collapsed="false">
      <c r="A2031" s="39" t="s">
        <v>2310</v>
      </c>
      <c r="B2031" s="39" t="s">
        <v>4213</v>
      </c>
      <c r="C2031" s="0" t="n">
        <v>801657.343294028</v>
      </c>
      <c r="D2031" s="0" t="str">
        <f aca="false">CONCATENATE(LEFT(A2031,2), MID(A2031,5,2))</f>
        <v>0376</v>
      </c>
    </row>
    <row r="2032" customFormat="false" ht="15.8" hidden="false" customHeight="false" outlineLevel="0" collapsed="false">
      <c r="A2032" s="39" t="s">
        <v>2310</v>
      </c>
      <c r="B2032" s="39" t="s">
        <v>4214</v>
      </c>
      <c r="C2032" s="0" t="n">
        <v>139472.710969327</v>
      </c>
      <c r="D2032" s="0" t="str">
        <f aca="false">CONCATENATE(LEFT(A2032,2), MID(A2032,5,2))</f>
        <v>0376</v>
      </c>
    </row>
    <row r="2033" customFormat="false" ht="15.8" hidden="false" customHeight="false" outlineLevel="0" collapsed="false">
      <c r="A2033" s="39" t="s">
        <v>2315</v>
      </c>
      <c r="B2033" s="39" t="s">
        <v>4215</v>
      </c>
      <c r="C2033" s="0" t="n">
        <v>10964.3593895794</v>
      </c>
      <c r="D2033" s="0" t="str">
        <f aca="false">CONCATENATE(LEFT(A2033,2), MID(A2033,5,2))</f>
        <v>0375</v>
      </c>
    </row>
    <row r="2034" customFormat="false" ht="15.8" hidden="false" customHeight="false" outlineLevel="0" collapsed="false">
      <c r="A2034" s="39" t="s">
        <v>2315</v>
      </c>
      <c r="B2034" s="39" t="s">
        <v>4216</v>
      </c>
      <c r="C2034" s="0" t="n">
        <v>71319.4149419321</v>
      </c>
      <c r="D2034" s="0" t="str">
        <f aca="false">CONCATENATE(LEFT(A2034,2), MID(A2034,5,2))</f>
        <v>0375</v>
      </c>
    </row>
    <row r="2035" customFormat="false" ht="15.8" hidden="false" customHeight="false" outlineLevel="0" collapsed="false">
      <c r="A2035" s="39" t="s">
        <v>2310</v>
      </c>
      <c r="B2035" s="39" t="s">
        <v>4217</v>
      </c>
      <c r="C2035" s="0" t="n">
        <v>144757.4165783</v>
      </c>
      <c r="D2035" s="0" t="str">
        <f aca="false">CONCATENATE(LEFT(A2035,2), MID(A2035,5,2))</f>
        <v>0376</v>
      </c>
    </row>
    <row r="2036" customFormat="false" ht="15.8" hidden="false" customHeight="false" outlineLevel="0" collapsed="false">
      <c r="A2036" s="39" t="s">
        <v>2326</v>
      </c>
      <c r="B2036" s="39" t="s">
        <v>4218</v>
      </c>
      <c r="C2036" s="0" t="n">
        <v>151303.184592256</v>
      </c>
      <c r="D2036" s="0" t="str">
        <f aca="false">CONCATENATE(LEFT(A2036,2), MID(A2036,5,2))</f>
        <v>0374</v>
      </c>
    </row>
    <row r="2037" customFormat="false" ht="15.8" hidden="false" customHeight="false" outlineLevel="0" collapsed="false">
      <c r="A2037" s="39" t="s">
        <v>2337</v>
      </c>
      <c r="B2037" s="39" t="s">
        <v>4219</v>
      </c>
      <c r="C2037" s="0" t="n">
        <v>7893.6</v>
      </c>
      <c r="D2037" s="0" t="str">
        <f aca="false">CONCATENATE(LEFT(A2037,2), MID(A2037,5,2))</f>
        <v>0278</v>
      </c>
    </row>
    <row r="2038" customFormat="false" ht="15.8" hidden="false" customHeight="false" outlineLevel="0" collapsed="false">
      <c r="A2038" s="39" t="s">
        <v>2335</v>
      </c>
      <c r="B2038" s="39" t="s">
        <v>4220</v>
      </c>
      <c r="C2038" s="0" t="n">
        <v>9768.75</v>
      </c>
      <c r="D2038" s="0" t="str">
        <f aca="false">CONCATENATE(LEFT(A2038,2), MID(A2038,5,2))</f>
        <v>0277</v>
      </c>
    </row>
    <row r="2039" customFormat="false" ht="15.8" hidden="false" customHeight="false" outlineLevel="0" collapsed="false">
      <c r="A2039" s="39" t="s">
        <v>2337</v>
      </c>
      <c r="B2039" s="39" t="s">
        <v>4221</v>
      </c>
      <c r="C2039" s="0" t="n">
        <v>26406.6</v>
      </c>
      <c r="D2039" s="0" t="str">
        <f aca="false">CONCATENATE(LEFT(A2039,2), MID(A2039,5,2))</f>
        <v>0278</v>
      </c>
    </row>
    <row r="2040" customFormat="false" ht="15.8" hidden="false" customHeight="false" outlineLevel="0" collapsed="false">
      <c r="A2040" s="39" t="s">
        <v>2333</v>
      </c>
      <c r="B2040" s="39" t="s">
        <v>4222</v>
      </c>
      <c r="C2040" s="0" t="n">
        <v>642.000482164217</v>
      </c>
      <c r="D2040" s="0" t="str">
        <f aca="false">CONCATENATE(LEFT(A2040,2), MID(A2040,5,2))</f>
        <v>0376</v>
      </c>
    </row>
    <row r="2041" customFormat="false" ht="15.8" hidden="false" customHeight="false" outlineLevel="0" collapsed="false">
      <c r="A2041" s="39" t="s">
        <v>2337</v>
      </c>
      <c r="B2041" s="39" t="s">
        <v>4223</v>
      </c>
      <c r="C2041" s="0" t="n">
        <v>21851.25</v>
      </c>
      <c r="D2041" s="0" t="str">
        <f aca="false">CONCATENATE(LEFT(A2041,2), MID(A2041,5,2))</f>
        <v>0278</v>
      </c>
    </row>
    <row r="2042" customFormat="false" ht="15.8" hidden="false" customHeight="false" outlineLevel="0" collapsed="false">
      <c r="A2042" s="39" t="s">
        <v>2347</v>
      </c>
      <c r="B2042" s="39" t="s">
        <v>4224</v>
      </c>
      <c r="C2042" s="0" t="n">
        <v>216192.5</v>
      </c>
      <c r="D2042" s="0" t="str">
        <f aca="false">CONCATENATE(LEFT(A2042,2), MID(A2042,5,2))</f>
        <v>0279</v>
      </c>
    </row>
    <row r="2043" customFormat="false" ht="15.8" hidden="false" customHeight="false" outlineLevel="0" collapsed="false">
      <c r="A2043" s="39" t="s">
        <v>2347</v>
      </c>
      <c r="B2043" s="39" t="s">
        <v>4225</v>
      </c>
      <c r="C2043" s="0" t="n">
        <v>12126.75</v>
      </c>
      <c r="D2043" s="0" t="str">
        <f aca="false">CONCATENATE(LEFT(A2043,2), MID(A2043,5,2))</f>
        <v>0279</v>
      </c>
    </row>
    <row r="2044" customFormat="false" ht="15.8" hidden="false" customHeight="false" outlineLevel="0" collapsed="false">
      <c r="A2044" s="39" t="s">
        <v>2347</v>
      </c>
      <c r="B2044" s="39" t="s">
        <v>4226</v>
      </c>
      <c r="C2044" s="0" t="n">
        <v>915217.5</v>
      </c>
      <c r="D2044" s="0" t="str">
        <f aca="false">CONCATENATE(LEFT(A2044,2), MID(A2044,5,2))</f>
        <v>0279</v>
      </c>
    </row>
    <row r="2045" customFormat="false" ht="15.8" hidden="false" customHeight="false" outlineLevel="0" collapsed="false">
      <c r="A2045" s="39" t="s">
        <v>2347</v>
      </c>
      <c r="B2045" s="39" t="s">
        <v>4227</v>
      </c>
      <c r="C2045" s="0" t="n">
        <v>38617.5</v>
      </c>
      <c r="D2045" s="0" t="str">
        <f aca="false">CONCATENATE(LEFT(A2045,2), MID(A2045,5,2))</f>
        <v>0279</v>
      </c>
    </row>
    <row r="2046" customFormat="false" ht="15.8" hidden="false" customHeight="false" outlineLevel="0" collapsed="false">
      <c r="A2046" s="39" t="s">
        <v>2351</v>
      </c>
      <c r="B2046" s="39" t="s">
        <v>4228</v>
      </c>
      <c r="C2046" s="0" t="n">
        <v>19712.5</v>
      </c>
      <c r="D2046" s="0" t="str">
        <f aca="false">CONCATENATE(LEFT(A2046,2), MID(A2046,5,2))</f>
        <v>0279</v>
      </c>
    </row>
    <row r="2047" customFormat="false" ht="15.8" hidden="false" customHeight="false" outlineLevel="0" collapsed="false">
      <c r="A2047" s="39" t="s">
        <v>2349</v>
      </c>
      <c r="B2047" s="39" t="s">
        <v>4229</v>
      </c>
      <c r="C2047" s="0" t="n">
        <v>42087.5</v>
      </c>
      <c r="D2047" s="0" t="str">
        <f aca="false">CONCATENATE(LEFT(A2047,2), MID(A2047,5,2))</f>
        <v>0279</v>
      </c>
    </row>
    <row r="2048" customFormat="false" ht="15.8" hidden="false" customHeight="false" outlineLevel="0" collapsed="false">
      <c r="A2048" s="39" t="s">
        <v>2349</v>
      </c>
      <c r="B2048" s="39" t="s">
        <v>4230</v>
      </c>
      <c r="C2048" s="0" t="n">
        <v>6259.375</v>
      </c>
      <c r="D2048" s="0" t="str">
        <f aca="false">CONCATENATE(LEFT(A2048,2), MID(A2048,5,2))</f>
        <v>0279</v>
      </c>
    </row>
    <row r="2049" customFormat="false" ht="15.8" hidden="false" customHeight="false" outlineLevel="0" collapsed="false">
      <c r="A2049" s="39" t="s">
        <v>2349</v>
      </c>
      <c r="B2049" s="39" t="s">
        <v>4231</v>
      </c>
      <c r="C2049" s="0" t="n">
        <v>617.5</v>
      </c>
      <c r="D2049" s="0" t="str">
        <f aca="false">CONCATENATE(LEFT(A2049,2), MID(A2049,5,2))</f>
        <v>0279</v>
      </c>
    </row>
    <row r="2050" customFormat="false" ht="15.8" hidden="false" customHeight="false" outlineLevel="0" collapsed="false">
      <c r="A2050" s="39" t="s">
        <v>2351</v>
      </c>
      <c r="B2050" s="39" t="s">
        <v>4232</v>
      </c>
      <c r="C2050" s="0" t="n">
        <v>12712.5</v>
      </c>
      <c r="D2050" s="0" t="str">
        <f aca="false">CONCATENATE(LEFT(A2050,2), MID(A2050,5,2))</f>
        <v>0279</v>
      </c>
    </row>
    <row r="2051" customFormat="false" ht="15.8" hidden="false" customHeight="false" outlineLevel="0" collapsed="false">
      <c r="A2051" s="39" t="s">
        <v>2357</v>
      </c>
      <c r="B2051" s="39" t="s">
        <v>4233</v>
      </c>
      <c r="C2051" s="0" t="n">
        <v>289730.154683232</v>
      </c>
      <c r="D2051" s="0" t="str">
        <f aca="false">CONCATENATE(LEFT(A2051,2), MID(A2051,5,2))</f>
        <v>0396</v>
      </c>
    </row>
    <row r="2052" customFormat="false" ht="15.8" hidden="false" customHeight="false" outlineLevel="0" collapsed="false">
      <c r="A2052" s="39" t="s">
        <v>1919</v>
      </c>
      <c r="B2052" s="39" t="s">
        <v>4234</v>
      </c>
      <c r="C2052" s="0" t="n">
        <v>17090.4349070548</v>
      </c>
      <c r="D2052" s="0" t="str">
        <f aca="false">CONCATENATE(LEFT(A2052,2), MID(A2052,5,2))</f>
        <v>0601</v>
      </c>
    </row>
    <row r="2053" customFormat="false" ht="15.8" hidden="false" customHeight="false" outlineLevel="0" collapsed="false">
      <c r="A2053" s="39" t="s">
        <v>2361</v>
      </c>
      <c r="B2053" s="39" t="s">
        <v>4235</v>
      </c>
      <c r="C2053" s="0" t="n">
        <v>7106.06009488507</v>
      </c>
      <c r="D2053" s="0" t="str">
        <f aca="false">CONCATENATE(LEFT(A2053,2), MID(A2053,5,2))</f>
        <v>0392</v>
      </c>
    </row>
    <row r="2054" customFormat="false" ht="15.8" hidden="false" customHeight="false" outlineLevel="0" collapsed="false">
      <c r="A2054" s="39" t="s">
        <v>2436</v>
      </c>
      <c r="B2054" s="39" t="s">
        <v>4236</v>
      </c>
      <c r="C2054" s="0" t="n">
        <v>16273.2598470694</v>
      </c>
      <c r="D2054" s="0" t="str">
        <f aca="false">CONCATENATE(LEFT(A2054,2), MID(A2054,5,2))</f>
        <v>0601</v>
      </c>
    </row>
    <row r="2055" customFormat="false" ht="15.8" hidden="false" customHeight="false" outlineLevel="0" collapsed="false">
      <c r="A2055" s="39" t="s">
        <v>2488</v>
      </c>
      <c r="B2055" s="39" t="s">
        <v>4237</v>
      </c>
      <c r="C2055" s="0" t="n">
        <v>1227711.61967597</v>
      </c>
      <c r="D2055" s="0" t="str">
        <f aca="false">CONCATENATE(LEFT(A2055,2), MID(A2055,5,2))</f>
        <v>0183</v>
      </c>
    </row>
    <row r="2056" customFormat="false" ht="15.8" hidden="false" customHeight="false" outlineLevel="0" collapsed="false">
      <c r="A2056" s="39" t="s">
        <v>2347</v>
      </c>
      <c r="B2056" s="39" t="s">
        <v>4238</v>
      </c>
      <c r="C2056" s="0" t="n">
        <v>95921.25</v>
      </c>
      <c r="D2056" s="0" t="str">
        <f aca="false">CONCATENATE(LEFT(A2056,2), MID(A2056,5,2))</f>
        <v>0279</v>
      </c>
    </row>
    <row r="2057" customFormat="false" ht="15.8" hidden="false" customHeight="false" outlineLevel="0" collapsed="false">
      <c r="A2057" s="39" t="s">
        <v>2488</v>
      </c>
      <c r="B2057" s="39" t="s">
        <v>4239</v>
      </c>
      <c r="C2057" s="0" t="n">
        <v>221469.130897282</v>
      </c>
      <c r="D2057" s="0" t="str">
        <f aca="false">CONCATENATE(LEFT(A2057,2), MID(A2057,5,2))</f>
        <v>0183</v>
      </c>
    </row>
    <row r="2058" customFormat="false" ht="15.8" hidden="false" customHeight="false" outlineLevel="0" collapsed="false">
      <c r="A2058" s="39" t="s">
        <v>2349</v>
      </c>
      <c r="B2058" s="39" t="s">
        <v>4240</v>
      </c>
      <c r="C2058" s="0" t="n">
        <v>1543.75</v>
      </c>
      <c r="D2058" s="0" t="str">
        <f aca="false">CONCATENATE(LEFT(A2058,2), MID(A2058,5,2))</f>
        <v>0279</v>
      </c>
    </row>
    <row r="2059" customFormat="false" ht="15.8" hidden="false" customHeight="false" outlineLevel="0" collapsed="false">
      <c r="A2059" s="39" t="s">
        <v>2406</v>
      </c>
      <c r="B2059" s="39" t="s">
        <v>4241</v>
      </c>
      <c r="C2059" s="0" t="n">
        <v>348301.035616666</v>
      </c>
      <c r="D2059" s="0" t="str">
        <f aca="false">CONCATENATE(LEFT(A2059,2), MID(A2059,5,2))</f>
        <v>0184</v>
      </c>
    </row>
    <row r="2060" customFormat="false" ht="15.8" hidden="false" customHeight="false" outlineLevel="0" collapsed="false">
      <c r="A2060" s="39" t="s">
        <v>2406</v>
      </c>
      <c r="B2060" s="39" t="s">
        <v>4242</v>
      </c>
      <c r="C2060" s="0" t="n">
        <v>152543.152537434</v>
      </c>
      <c r="D2060" s="0" t="str">
        <f aca="false">CONCATENATE(LEFT(A2060,2), MID(A2060,5,2))</f>
        <v>0184</v>
      </c>
    </row>
    <row r="2061" customFormat="false" ht="15.8" hidden="false" customHeight="false" outlineLevel="0" collapsed="false">
      <c r="A2061" s="39" t="s">
        <v>2376</v>
      </c>
      <c r="B2061" s="39" t="s">
        <v>4243</v>
      </c>
      <c r="C2061" s="0" t="n">
        <v>803517.678326891</v>
      </c>
      <c r="D2061" s="0" t="str">
        <f aca="false">CONCATENATE(LEFT(A2061,2), MID(A2061,5,2))</f>
        <v>0184</v>
      </c>
    </row>
    <row r="2062" customFormat="false" ht="15.8" hidden="false" customHeight="false" outlineLevel="0" collapsed="false">
      <c r="A2062" s="39" t="s">
        <v>2404</v>
      </c>
      <c r="B2062" s="39" t="s">
        <v>4244</v>
      </c>
      <c r="C2062" s="0" t="n">
        <v>928480.147719318</v>
      </c>
      <c r="D2062" s="0" t="str">
        <f aca="false">CONCATENATE(LEFT(A2062,2), MID(A2062,5,2))</f>
        <v>0184</v>
      </c>
    </row>
    <row r="2063" customFormat="false" ht="15.8" hidden="false" customHeight="false" outlineLevel="0" collapsed="false">
      <c r="A2063" s="39" t="s">
        <v>2406</v>
      </c>
      <c r="B2063" s="39" t="s">
        <v>4245</v>
      </c>
      <c r="C2063" s="0" t="n">
        <v>786677.889023409</v>
      </c>
      <c r="D2063" s="0" t="str">
        <f aca="false">CONCATENATE(LEFT(A2063,2), MID(A2063,5,2))</f>
        <v>0184</v>
      </c>
    </row>
    <row r="2064" customFormat="false" ht="15.8" hidden="false" customHeight="false" outlineLevel="0" collapsed="false">
      <c r="A2064" s="39" t="s">
        <v>2491</v>
      </c>
      <c r="B2064" s="39" t="s">
        <v>4246</v>
      </c>
      <c r="C2064" s="0" t="n">
        <v>264414.311208356</v>
      </c>
      <c r="D2064" s="0" t="str">
        <f aca="false">CONCATENATE(LEFT(A2064,2), MID(A2064,5,2))</f>
        <v>0590</v>
      </c>
    </row>
    <row r="2065" customFormat="false" ht="15.8" hidden="false" customHeight="false" outlineLevel="0" collapsed="false">
      <c r="A2065" s="39" t="s">
        <v>2378</v>
      </c>
      <c r="B2065" s="39" t="s">
        <v>4247</v>
      </c>
      <c r="C2065" s="0" t="n">
        <v>246460.174616634</v>
      </c>
      <c r="D2065" s="0" t="str">
        <f aca="false">CONCATENATE(LEFT(A2065,2), MID(A2065,5,2))</f>
        <v>0486</v>
      </c>
    </row>
    <row r="2066" customFormat="false" ht="15.8" hidden="false" customHeight="false" outlineLevel="0" collapsed="false">
      <c r="A2066" s="39" t="s">
        <v>2406</v>
      </c>
      <c r="B2066" s="39" t="s">
        <v>4248</v>
      </c>
      <c r="C2066" s="0" t="n">
        <v>621266.455783333</v>
      </c>
      <c r="D2066" s="0" t="str">
        <f aca="false">CONCATENATE(LEFT(A2066,2), MID(A2066,5,2))</f>
        <v>0184</v>
      </c>
    </row>
    <row r="2067" customFormat="false" ht="15.8" hidden="false" customHeight="false" outlineLevel="0" collapsed="false">
      <c r="A2067" s="39" t="s">
        <v>2404</v>
      </c>
      <c r="B2067" s="39" t="s">
        <v>4249</v>
      </c>
      <c r="C2067" s="0" t="n">
        <v>1118414.76269097</v>
      </c>
      <c r="D2067" s="0" t="str">
        <f aca="false">CONCATENATE(LEFT(A2067,2), MID(A2067,5,2))</f>
        <v>0184</v>
      </c>
    </row>
    <row r="2068" customFormat="false" ht="15.8" hidden="false" customHeight="false" outlineLevel="0" collapsed="false">
      <c r="A2068" s="39" t="s">
        <v>2491</v>
      </c>
      <c r="B2068" s="39" t="s">
        <v>4250</v>
      </c>
      <c r="C2068" s="0" t="n">
        <v>97030.7687728937</v>
      </c>
      <c r="D2068" s="0" t="str">
        <f aca="false">CONCATENATE(LEFT(A2068,2), MID(A2068,5,2))</f>
        <v>0590</v>
      </c>
    </row>
    <row r="2069" customFormat="false" ht="15.8" hidden="false" customHeight="false" outlineLevel="0" collapsed="false">
      <c r="A2069" s="39" t="s">
        <v>2614</v>
      </c>
      <c r="B2069" s="39" t="s">
        <v>4251</v>
      </c>
      <c r="C2069" s="0" t="n">
        <v>182874.878277217</v>
      </c>
      <c r="D2069" s="0" t="str">
        <f aca="false">CONCATENATE(LEFT(A2069,2), MID(A2069,5,2))</f>
        <v>0589</v>
      </c>
    </row>
    <row r="2070" customFormat="false" ht="15.8" hidden="false" customHeight="false" outlineLevel="0" collapsed="false">
      <c r="A2070" s="39" t="s">
        <v>2393</v>
      </c>
      <c r="B2070" s="39" t="s">
        <v>4252</v>
      </c>
      <c r="C2070" s="0" t="n">
        <v>233850.444315455</v>
      </c>
      <c r="D2070" s="0" t="str">
        <f aca="false">CONCATENATE(LEFT(A2070,2), MID(A2070,5,2))</f>
        <v>0488</v>
      </c>
    </row>
    <row r="2071" customFormat="false" ht="15.8" hidden="false" customHeight="false" outlineLevel="0" collapsed="false">
      <c r="A2071" s="39" t="s">
        <v>2614</v>
      </c>
      <c r="B2071" s="39" t="s">
        <v>4253</v>
      </c>
      <c r="C2071" s="0" t="n">
        <v>4718.90251264257</v>
      </c>
      <c r="D2071" s="0" t="str">
        <f aca="false">CONCATENATE(LEFT(A2071,2), MID(A2071,5,2))</f>
        <v>0589</v>
      </c>
    </row>
    <row r="2072" customFormat="false" ht="15.8" hidden="false" customHeight="false" outlineLevel="0" collapsed="false">
      <c r="A2072" s="39" t="s">
        <v>2406</v>
      </c>
      <c r="B2072" s="39" t="s">
        <v>4254</v>
      </c>
      <c r="C2072" s="0" t="n">
        <v>223320.454295898</v>
      </c>
      <c r="D2072" s="0" t="str">
        <f aca="false">CONCATENATE(LEFT(A2072,2), MID(A2072,5,2))</f>
        <v>0184</v>
      </c>
    </row>
    <row r="2073" customFormat="false" ht="15.8" hidden="false" customHeight="false" outlineLevel="0" collapsed="false">
      <c r="A2073" s="39" t="s">
        <v>2378</v>
      </c>
      <c r="B2073" s="39" t="s">
        <v>4255</v>
      </c>
      <c r="C2073" s="0" t="n">
        <v>192998.134994936</v>
      </c>
      <c r="D2073" s="0" t="str">
        <f aca="false">CONCATENATE(LEFT(A2073,2), MID(A2073,5,2))</f>
        <v>0486</v>
      </c>
    </row>
    <row r="2074" customFormat="false" ht="15.8" hidden="false" customHeight="false" outlineLevel="0" collapsed="false">
      <c r="A2074" s="39" t="s">
        <v>2488</v>
      </c>
      <c r="B2074" s="39" t="s">
        <v>4256</v>
      </c>
      <c r="C2074" s="0" t="n">
        <v>1548863.9179674</v>
      </c>
      <c r="D2074" s="0" t="str">
        <f aca="false">CONCATENATE(LEFT(A2074,2), MID(A2074,5,2))</f>
        <v>0183</v>
      </c>
    </row>
    <row r="2075" customFormat="false" ht="15.8" hidden="false" customHeight="false" outlineLevel="0" collapsed="false">
      <c r="A2075" s="39" t="s">
        <v>2383</v>
      </c>
      <c r="B2075" s="39" t="s">
        <v>4257</v>
      </c>
      <c r="C2075" s="0" t="n">
        <v>232615.806895446</v>
      </c>
      <c r="D2075" s="0" t="str">
        <f aca="false">CONCATENATE(LEFT(A2075,2), MID(A2075,5,2))</f>
        <v>0185</v>
      </c>
    </row>
    <row r="2076" customFormat="false" ht="15.8" hidden="false" customHeight="false" outlineLevel="0" collapsed="false">
      <c r="A2076" s="39" t="s">
        <v>2387</v>
      </c>
      <c r="B2076" s="39" t="s">
        <v>4258</v>
      </c>
      <c r="C2076" s="0" t="n">
        <v>11681.8294641152</v>
      </c>
      <c r="D2076" s="0" t="str">
        <f aca="false">CONCATENATE(LEFT(A2076,2), MID(A2076,5,2))</f>
        <v>0590</v>
      </c>
    </row>
    <row r="2077" customFormat="false" ht="15.8" hidden="false" customHeight="false" outlineLevel="0" collapsed="false">
      <c r="A2077" s="39" t="s">
        <v>2393</v>
      </c>
      <c r="B2077" s="39" t="s">
        <v>4259</v>
      </c>
      <c r="C2077" s="0" t="n">
        <v>73066.479271566</v>
      </c>
      <c r="D2077" s="0" t="str">
        <f aca="false">CONCATENATE(LEFT(A2077,2), MID(A2077,5,2))</f>
        <v>0488</v>
      </c>
    </row>
    <row r="2078" customFormat="false" ht="15.8" hidden="false" customHeight="false" outlineLevel="0" collapsed="false">
      <c r="A2078" s="39" t="s">
        <v>2376</v>
      </c>
      <c r="B2078" s="39" t="s">
        <v>4260</v>
      </c>
      <c r="C2078" s="0" t="n">
        <v>505974.876686054</v>
      </c>
      <c r="D2078" s="0" t="str">
        <f aca="false">CONCATENATE(LEFT(A2078,2), MID(A2078,5,2))</f>
        <v>0184</v>
      </c>
    </row>
    <row r="2079" customFormat="false" ht="15.8" hidden="false" customHeight="false" outlineLevel="0" collapsed="false">
      <c r="A2079" s="39" t="s">
        <v>2406</v>
      </c>
      <c r="B2079" s="39" t="s">
        <v>4261</v>
      </c>
      <c r="C2079" s="0" t="n">
        <v>373267.808717982</v>
      </c>
      <c r="D2079" s="0" t="str">
        <f aca="false">CONCATENATE(LEFT(A2079,2), MID(A2079,5,2))</f>
        <v>0184</v>
      </c>
    </row>
    <row r="2080" customFormat="false" ht="15.8" hidden="false" customHeight="false" outlineLevel="0" collapsed="false">
      <c r="A2080" s="39" t="s">
        <v>2488</v>
      </c>
      <c r="B2080" s="39" t="s">
        <v>4262</v>
      </c>
      <c r="C2080" s="0" t="n">
        <v>225876.87728013</v>
      </c>
      <c r="D2080" s="0" t="str">
        <f aca="false">CONCATENATE(LEFT(A2080,2), MID(A2080,5,2))</f>
        <v>0183</v>
      </c>
    </row>
    <row r="2081" customFormat="false" ht="15.8" hidden="false" customHeight="false" outlineLevel="0" collapsed="false">
      <c r="A2081" s="39" t="s">
        <v>2614</v>
      </c>
      <c r="B2081" s="39" t="s">
        <v>4263</v>
      </c>
      <c r="C2081" s="0" t="n">
        <v>3652.77678268321</v>
      </c>
      <c r="D2081" s="0" t="str">
        <f aca="false">CONCATENATE(LEFT(A2081,2), MID(A2081,5,2))</f>
        <v>0589</v>
      </c>
    </row>
    <row r="2082" customFormat="false" ht="15.8" hidden="false" customHeight="false" outlineLevel="0" collapsed="false">
      <c r="A2082" s="39" t="s">
        <v>2404</v>
      </c>
      <c r="B2082" s="39" t="s">
        <v>4264</v>
      </c>
      <c r="C2082" s="0" t="n">
        <v>1000010.90237594</v>
      </c>
      <c r="D2082" s="0" t="str">
        <f aca="false">CONCATENATE(LEFT(A2082,2), MID(A2082,5,2))</f>
        <v>0184</v>
      </c>
    </row>
    <row r="2083" customFormat="false" ht="15.8" hidden="false" customHeight="false" outlineLevel="0" collapsed="false">
      <c r="A2083" s="39" t="s">
        <v>2491</v>
      </c>
      <c r="B2083" s="39" t="s">
        <v>4265</v>
      </c>
      <c r="C2083" s="0" t="n">
        <v>14610.0171134222</v>
      </c>
      <c r="D2083" s="0" t="str">
        <f aca="false">CONCATENATE(LEFT(A2083,2), MID(A2083,5,2))</f>
        <v>0590</v>
      </c>
    </row>
    <row r="2084" customFormat="false" ht="15.8" hidden="false" customHeight="false" outlineLevel="0" collapsed="false">
      <c r="A2084" s="39" t="s">
        <v>2559</v>
      </c>
      <c r="B2084" s="39" t="s">
        <v>4266</v>
      </c>
      <c r="C2084" s="0" t="n">
        <v>447922.460913509</v>
      </c>
      <c r="D2084" s="0" t="str">
        <f aca="false">CONCATENATE(LEFT(A2084,2), MID(A2084,5,2))</f>
        <v>0184</v>
      </c>
    </row>
    <row r="2085" customFormat="false" ht="15.8" hidden="false" customHeight="false" outlineLevel="0" collapsed="false">
      <c r="A2085" s="39" t="s">
        <v>2406</v>
      </c>
      <c r="B2085" s="39" t="s">
        <v>4267</v>
      </c>
      <c r="C2085" s="0" t="n">
        <v>138389.658423682</v>
      </c>
      <c r="D2085" s="0" t="str">
        <f aca="false">CONCATENATE(LEFT(A2085,2), MID(A2085,5,2))</f>
        <v>0184</v>
      </c>
    </row>
    <row r="2086" customFormat="false" ht="15.8" hidden="false" customHeight="false" outlineLevel="0" collapsed="false">
      <c r="A2086" s="39" t="s">
        <v>2488</v>
      </c>
      <c r="B2086" s="39" t="s">
        <v>4268</v>
      </c>
      <c r="C2086" s="0" t="n">
        <v>213480.626564229</v>
      </c>
      <c r="D2086" s="0" t="str">
        <f aca="false">CONCATENATE(LEFT(A2086,2), MID(A2086,5,2))</f>
        <v>0183</v>
      </c>
    </row>
    <row r="2087" customFormat="false" ht="15.8" hidden="false" customHeight="false" outlineLevel="0" collapsed="false">
      <c r="A2087" s="39" t="s">
        <v>2383</v>
      </c>
      <c r="B2087" s="39" t="s">
        <v>4269</v>
      </c>
      <c r="C2087" s="0" t="n">
        <v>211444.079355079</v>
      </c>
      <c r="D2087" s="0" t="str">
        <f aca="false">CONCATENATE(LEFT(A2087,2), MID(A2087,5,2))</f>
        <v>0185</v>
      </c>
    </row>
    <row r="2088" customFormat="false" ht="15.8" hidden="false" customHeight="false" outlineLevel="0" collapsed="false">
      <c r="A2088" s="39" t="s">
        <v>2376</v>
      </c>
      <c r="B2088" s="39" t="s">
        <v>4270</v>
      </c>
      <c r="C2088" s="0" t="n">
        <v>822312.213982263</v>
      </c>
      <c r="D2088" s="0" t="str">
        <f aca="false">CONCATENATE(LEFT(A2088,2), MID(A2088,5,2))</f>
        <v>0184</v>
      </c>
    </row>
    <row r="2089" customFormat="false" ht="15.8" hidden="false" customHeight="false" outlineLevel="0" collapsed="false">
      <c r="A2089" s="39" t="s">
        <v>2482</v>
      </c>
      <c r="B2089" s="39" t="s">
        <v>4271</v>
      </c>
      <c r="C2089" s="0" t="n">
        <v>14910.8121980198</v>
      </c>
      <c r="D2089" s="0" t="str">
        <f aca="false">CONCATENATE(LEFT(A2089,2), MID(A2089,5,2))</f>
        <v>0486</v>
      </c>
    </row>
    <row r="2090" customFormat="false" ht="15.8" hidden="false" customHeight="false" outlineLevel="0" collapsed="false">
      <c r="A2090" s="39" t="s">
        <v>2559</v>
      </c>
      <c r="B2090" s="39" t="s">
        <v>4272</v>
      </c>
      <c r="C2090" s="0" t="n">
        <v>192324.8035</v>
      </c>
      <c r="D2090" s="0" t="str">
        <f aca="false">CONCATENATE(LEFT(A2090,2), MID(A2090,5,2))</f>
        <v>0184</v>
      </c>
    </row>
    <row r="2091" customFormat="false" ht="15.8" hidden="false" customHeight="false" outlineLevel="0" collapsed="false">
      <c r="A2091" s="39" t="s">
        <v>2389</v>
      </c>
      <c r="B2091" s="39" t="s">
        <v>4273</v>
      </c>
      <c r="C2091" s="0" t="n">
        <v>170141.777635544</v>
      </c>
      <c r="D2091" s="0" t="str">
        <f aca="false">CONCATENATE(LEFT(A2091,2), MID(A2091,5,2))</f>
        <v>0184</v>
      </c>
    </row>
    <row r="2092" customFormat="false" ht="15.8" hidden="false" customHeight="false" outlineLevel="0" collapsed="false">
      <c r="A2092" s="39" t="s">
        <v>2420</v>
      </c>
      <c r="B2092" s="39" t="s">
        <v>4274</v>
      </c>
      <c r="C2092" s="0" t="n">
        <v>509301.351587437</v>
      </c>
      <c r="D2092" s="0" t="str">
        <f aca="false">CONCATENATE(LEFT(A2092,2), MID(A2092,5,2))</f>
        <v>0393</v>
      </c>
    </row>
    <row r="2093" customFormat="false" ht="15.8" hidden="false" customHeight="false" outlineLevel="0" collapsed="false">
      <c r="A2093" s="39" t="s">
        <v>2420</v>
      </c>
      <c r="B2093" s="39" t="s">
        <v>4275</v>
      </c>
      <c r="C2093" s="0" t="n">
        <v>118198.009790895</v>
      </c>
      <c r="D2093" s="0" t="str">
        <f aca="false">CONCATENATE(LEFT(A2093,2), MID(A2093,5,2))</f>
        <v>0393</v>
      </c>
    </row>
    <row r="2094" customFormat="false" ht="15.8" hidden="false" customHeight="false" outlineLevel="0" collapsed="false">
      <c r="A2094" s="39" t="s">
        <v>2420</v>
      </c>
      <c r="B2094" s="39" t="s">
        <v>4276</v>
      </c>
      <c r="C2094" s="0" t="n">
        <v>403523.508372639</v>
      </c>
      <c r="D2094" s="0" t="str">
        <f aca="false">CONCATENATE(LEFT(A2094,2), MID(A2094,5,2))</f>
        <v>0393</v>
      </c>
    </row>
    <row r="2095" customFormat="false" ht="15.8" hidden="false" customHeight="false" outlineLevel="0" collapsed="false">
      <c r="A2095" s="39" t="s">
        <v>2420</v>
      </c>
      <c r="B2095" s="39" t="s">
        <v>4277</v>
      </c>
      <c r="C2095" s="0" t="n">
        <v>630212.151951174</v>
      </c>
      <c r="D2095" s="0" t="str">
        <f aca="false">CONCATENATE(LEFT(A2095,2), MID(A2095,5,2))</f>
        <v>0393</v>
      </c>
    </row>
    <row r="2096" customFormat="false" ht="15.8" hidden="false" customHeight="false" outlineLevel="0" collapsed="false">
      <c r="A2096" s="39" t="s">
        <v>2424</v>
      </c>
      <c r="B2096" s="39" t="s">
        <v>4278</v>
      </c>
      <c r="C2096" s="0" t="n">
        <v>845717.41330673</v>
      </c>
      <c r="D2096" s="0" t="str">
        <f aca="false">CONCATENATE(LEFT(A2096,2), MID(A2096,5,2))</f>
        <v>0494</v>
      </c>
    </row>
    <row r="2097" customFormat="false" ht="15.8" hidden="false" customHeight="false" outlineLevel="0" collapsed="false">
      <c r="A2097" s="39" t="s">
        <v>2420</v>
      </c>
      <c r="B2097" s="39" t="s">
        <v>4279</v>
      </c>
      <c r="C2097" s="0" t="n">
        <v>22022.4839958557</v>
      </c>
      <c r="D2097" s="0" t="str">
        <f aca="false">CONCATENATE(LEFT(A2097,2), MID(A2097,5,2))</f>
        <v>0393</v>
      </c>
    </row>
    <row r="2098" customFormat="false" ht="15.8" hidden="false" customHeight="false" outlineLevel="0" collapsed="false">
      <c r="A2098" s="39" t="s">
        <v>2424</v>
      </c>
      <c r="B2098" s="39" t="s">
        <v>4280</v>
      </c>
      <c r="C2098" s="0" t="n">
        <v>3968261.8761851</v>
      </c>
      <c r="D2098" s="0" t="str">
        <f aca="false">CONCATENATE(LEFT(A2098,2), MID(A2098,5,2))</f>
        <v>0494</v>
      </c>
    </row>
    <row r="2099" customFormat="false" ht="15.8" hidden="false" customHeight="false" outlineLevel="0" collapsed="false">
      <c r="A2099" s="39" t="s">
        <v>2406</v>
      </c>
      <c r="B2099" s="39" t="s">
        <v>4281</v>
      </c>
      <c r="C2099" s="0" t="n">
        <v>126352.197216666</v>
      </c>
      <c r="D2099" s="0" t="str">
        <f aca="false">CONCATENATE(LEFT(A2099,2), MID(A2099,5,2))</f>
        <v>0184</v>
      </c>
    </row>
    <row r="2100" customFormat="false" ht="15.8" hidden="false" customHeight="false" outlineLevel="0" collapsed="false">
      <c r="A2100" s="39" t="s">
        <v>2424</v>
      </c>
      <c r="B2100" s="39" t="s">
        <v>4282</v>
      </c>
      <c r="C2100" s="0" t="n">
        <v>342704.630985135</v>
      </c>
      <c r="D2100" s="0" t="str">
        <f aca="false">CONCATENATE(LEFT(A2100,2), MID(A2100,5,2))</f>
        <v>0494</v>
      </c>
    </row>
    <row r="2101" customFormat="false" ht="15.8" hidden="false" customHeight="false" outlineLevel="0" collapsed="false">
      <c r="A2101" s="39" t="s">
        <v>2491</v>
      </c>
      <c r="B2101" s="39" t="s">
        <v>4283</v>
      </c>
      <c r="C2101" s="0" t="n">
        <v>28010.2326388888</v>
      </c>
      <c r="D2101" s="0" t="str">
        <f aca="false">CONCATENATE(LEFT(A2101,2), MID(A2101,5,2))</f>
        <v>0590</v>
      </c>
    </row>
    <row r="2102" customFormat="false" ht="15.8" hidden="false" customHeight="false" outlineLevel="0" collapsed="false">
      <c r="A2102" s="39" t="s">
        <v>2389</v>
      </c>
      <c r="B2102" s="39" t="s">
        <v>4284</v>
      </c>
      <c r="C2102" s="0" t="n">
        <v>5347.59238048274</v>
      </c>
      <c r="D2102" s="0" t="str">
        <f aca="false">CONCATENATE(LEFT(A2102,2), MID(A2102,5,2))</f>
        <v>0184</v>
      </c>
    </row>
    <row r="2103" customFormat="false" ht="15.8" hidden="false" customHeight="false" outlineLevel="0" collapsed="false">
      <c r="A2103" s="39" t="s">
        <v>2014</v>
      </c>
      <c r="B2103" s="39" t="s">
        <v>4285</v>
      </c>
      <c r="C2103" s="0" t="n">
        <v>2908.599435</v>
      </c>
      <c r="D2103" s="0" t="str">
        <f aca="false">CONCATENATE(LEFT(A2103,2), MID(A2103,5,2))</f>
        <v>0614</v>
      </c>
    </row>
    <row r="2104" customFormat="false" ht="15.8" hidden="false" customHeight="false" outlineLevel="0" collapsed="false">
      <c r="A2104" s="39" t="s">
        <v>1929</v>
      </c>
      <c r="B2104" s="39" t="s">
        <v>4286</v>
      </c>
      <c r="C2104" s="0" t="n">
        <v>2981.50585765216</v>
      </c>
      <c r="D2104" s="0" t="str">
        <f aca="false">CONCATENATE(LEFT(A2104,2), MID(A2104,5,2))</f>
        <v>0402</v>
      </c>
    </row>
    <row r="2105" customFormat="false" ht="15.8" hidden="false" customHeight="false" outlineLevel="0" collapsed="false">
      <c r="A2105" s="39" t="s">
        <v>1929</v>
      </c>
      <c r="B2105" s="39" t="s">
        <v>4287</v>
      </c>
      <c r="C2105" s="0" t="n">
        <v>11312.0696430401</v>
      </c>
      <c r="D2105" s="0" t="str">
        <f aca="false">CONCATENATE(LEFT(A2105,2), MID(A2105,5,2))</f>
        <v>0402</v>
      </c>
    </row>
    <row r="2106" customFormat="false" ht="15.8" hidden="false" customHeight="false" outlineLevel="0" collapsed="false">
      <c r="A2106" s="39" t="s">
        <v>2497</v>
      </c>
      <c r="B2106" s="39" t="s">
        <v>4288</v>
      </c>
      <c r="C2106" s="0" t="n">
        <v>2086.25826661887</v>
      </c>
      <c r="D2106" s="0" t="str">
        <f aca="false">CONCATENATE(LEFT(A2106,2), MID(A2106,5,2))</f>
        <v>0405</v>
      </c>
    </row>
    <row r="2107" customFormat="false" ht="15.8" hidden="false" customHeight="false" outlineLevel="0" collapsed="false">
      <c r="A2107" s="39" t="s">
        <v>2497</v>
      </c>
      <c r="B2107" s="39" t="s">
        <v>4289</v>
      </c>
      <c r="C2107" s="0" t="n">
        <v>1563.5747731028</v>
      </c>
      <c r="D2107" s="0" t="str">
        <f aca="false">CONCATENATE(LEFT(A2107,2), MID(A2107,5,2))</f>
        <v>0405</v>
      </c>
    </row>
    <row r="2108" customFormat="false" ht="15.8" hidden="false" customHeight="false" outlineLevel="0" collapsed="false">
      <c r="A2108" s="39" t="s">
        <v>3037</v>
      </c>
      <c r="B2108" s="39" t="s">
        <v>4290</v>
      </c>
      <c r="C2108" s="0" t="n">
        <v>22847.9450998411</v>
      </c>
      <c r="D2108" s="0" t="str">
        <f aca="false">CONCATENATE(LEFT(A2108,2), MID(A2108,5,2))</f>
        <v>0410</v>
      </c>
    </row>
    <row r="2109" customFormat="false" ht="15.8" hidden="false" customHeight="false" outlineLevel="0" collapsed="false">
      <c r="A2109" s="39" t="s">
        <v>1994</v>
      </c>
      <c r="B2109" s="39" t="s">
        <v>4291</v>
      </c>
      <c r="C2109" s="0" t="n">
        <v>31416.0025654666</v>
      </c>
      <c r="D2109" s="0" t="str">
        <f aca="false">CONCATENATE(LEFT(A2109,2), MID(A2109,5,2))</f>
        <v>0513</v>
      </c>
    </row>
    <row r="2110" customFormat="false" ht="15.8" hidden="false" customHeight="false" outlineLevel="0" collapsed="false">
      <c r="A2110" s="39" t="s">
        <v>2442</v>
      </c>
      <c r="B2110" s="39" t="s">
        <v>4292</v>
      </c>
      <c r="C2110" s="0" t="n">
        <v>5662.5</v>
      </c>
      <c r="D2110" s="0" t="str">
        <f aca="false">CONCATENATE(LEFT(A2110,2), MID(A2110,5,2))</f>
        <v>0231</v>
      </c>
    </row>
    <row r="2111" customFormat="false" ht="15.8" hidden="false" customHeight="false" outlineLevel="0" collapsed="false">
      <c r="A2111" s="39" t="s">
        <v>2086</v>
      </c>
      <c r="B2111" s="39" t="s">
        <v>4293</v>
      </c>
      <c r="C2111" s="0" t="n">
        <v>81086.9733333333</v>
      </c>
      <c r="D2111" s="0" t="str">
        <f aca="false">CONCATENATE(LEFT(A2111,2), MID(A2111,5,2))</f>
        <v>0634</v>
      </c>
    </row>
    <row r="2112" customFormat="false" ht="15.8" hidden="false" customHeight="false" outlineLevel="0" collapsed="false">
      <c r="A2112" s="39" t="s">
        <v>2027</v>
      </c>
      <c r="B2112" s="39" t="s">
        <v>4294</v>
      </c>
      <c r="C2112" s="0" t="n">
        <v>7599.94710807337</v>
      </c>
      <c r="D2112" s="0" t="str">
        <f aca="false">CONCATENATE(LEFT(A2112,2), MID(A2112,5,2))</f>
        <v>0221</v>
      </c>
    </row>
    <row r="2113" customFormat="false" ht="15.8" hidden="false" customHeight="false" outlineLevel="0" collapsed="false">
      <c r="A2113" s="39" t="s">
        <v>2040</v>
      </c>
      <c r="B2113" s="39" t="s">
        <v>4295</v>
      </c>
      <c r="C2113" s="0" t="n">
        <v>17456.9652843822</v>
      </c>
      <c r="D2113" s="0" t="str">
        <f aca="false">CONCATENATE(LEFT(A2113,2), MID(A2113,5,2))</f>
        <v>0223</v>
      </c>
    </row>
    <row r="2114" customFormat="false" ht="15.8" hidden="false" customHeight="false" outlineLevel="0" collapsed="false">
      <c r="A2114" s="39" t="s">
        <v>2030</v>
      </c>
      <c r="B2114" s="39" t="s">
        <v>4296</v>
      </c>
      <c r="C2114" s="0" t="n">
        <v>12409.5381051065</v>
      </c>
      <c r="D2114" s="0" t="str">
        <f aca="false">CONCATENATE(LEFT(A2114,2), MID(A2114,5,2))</f>
        <v>0220</v>
      </c>
    </row>
    <row r="2115" customFormat="false" ht="15.8" hidden="false" customHeight="false" outlineLevel="0" collapsed="false">
      <c r="A2115" s="39" t="s">
        <v>3793</v>
      </c>
      <c r="B2115" s="39" t="s">
        <v>4297</v>
      </c>
      <c r="C2115" s="0" t="n">
        <v>6871.5874484868</v>
      </c>
      <c r="D2115" s="0" t="str">
        <f aca="false">CONCATENATE(LEFT(A2115,2), MID(A2115,5,2))</f>
        <v>0328</v>
      </c>
    </row>
    <row r="2116" customFormat="false" ht="15.8" hidden="false" customHeight="false" outlineLevel="0" collapsed="false">
      <c r="A2116" s="39" t="s">
        <v>2073</v>
      </c>
      <c r="B2116" s="39" t="s">
        <v>4298</v>
      </c>
      <c r="C2116" s="0" t="n">
        <v>1500</v>
      </c>
      <c r="D2116" s="0" t="str">
        <f aca="false">CONCATENATE(LEFT(A2116,2), MID(A2116,5,2))</f>
        <v>0229</v>
      </c>
    </row>
    <row r="2117" customFormat="false" ht="15.8" hidden="false" customHeight="false" outlineLevel="0" collapsed="false">
      <c r="A2117" s="39" t="s">
        <v>2135</v>
      </c>
      <c r="B2117" s="39" t="s">
        <v>4299</v>
      </c>
      <c r="C2117" s="0" t="n">
        <v>10634.4953922681</v>
      </c>
      <c r="D2117" s="0" t="str">
        <f aca="false">CONCATENATE(LEFT(A2117,2), MID(A2117,5,2))</f>
        <v>0142</v>
      </c>
    </row>
    <row r="2118" customFormat="false" ht="15.8" hidden="false" customHeight="false" outlineLevel="0" collapsed="false">
      <c r="A2118" s="39" t="s">
        <v>2106</v>
      </c>
      <c r="B2118" s="39" t="s">
        <v>4300</v>
      </c>
      <c r="C2118" s="0" t="n">
        <v>2390.26273398719</v>
      </c>
      <c r="D2118" s="0" t="str">
        <f aca="false">CONCATENATE(LEFT(A2118,2), MID(A2118,5,2))</f>
        <v>0142</v>
      </c>
    </row>
    <row r="2119" customFormat="false" ht="15.8" hidden="false" customHeight="false" outlineLevel="0" collapsed="false">
      <c r="A2119" s="39" t="s">
        <v>2098</v>
      </c>
      <c r="B2119" s="39" t="s">
        <v>4301</v>
      </c>
      <c r="C2119" s="0" t="n">
        <v>1260.76083394824</v>
      </c>
      <c r="D2119" s="0" t="str">
        <f aca="false">CONCATENATE(LEFT(A2119,2), MID(A2119,5,2))</f>
        <v>0142</v>
      </c>
    </row>
    <row r="2120" customFormat="false" ht="15.8" hidden="false" customHeight="false" outlineLevel="0" collapsed="false">
      <c r="A2120" s="39" t="s">
        <v>2459</v>
      </c>
      <c r="B2120" s="39" t="s">
        <v>4302</v>
      </c>
      <c r="C2120" s="0" t="n">
        <v>512.893085287157</v>
      </c>
      <c r="D2120" s="0" t="str">
        <f aca="false">CONCATENATE(LEFT(A2120,2), MID(A2120,5,2))</f>
        <v>0142</v>
      </c>
    </row>
    <row r="2121" customFormat="false" ht="15.8" hidden="false" customHeight="false" outlineLevel="0" collapsed="false">
      <c r="A2121" s="39" t="s">
        <v>2159</v>
      </c>
      <c r="B2121" s="39" t="s">
        <v>4303</v>
      </c>
      <c r="C2121" s="0" t="n">
        <v>19759.9175930893</v>
      </c>
      <c r="D2121" s="0" t="str">
        <f aca="false">CONCATENATE(LEFT(A2121,2), MID(A2121,5,2))</f>
        <v>0144</v>
      </c>
    </row>
    <row r="2122" customFormat="false" ht="15.8" hidden="false" customHeight="false" outlineLevel="0" collapsed="false">
      <c r="A2122" s="39" t="s">
        <v>2165</v>
      </c>
      <c r="B2122" s="39" t="s">
        <v>4304</v>
      </c>
      <c r="C2122" s="0" t="n">
        <v>29403.4258057696</v>
      </c>
      <c r="D2122" s="0" t="str">
        <f aca="false">CONCATENATE(LEFT(A2122,2), MID(A2122,5,2))</f>
        <v>0144</v>
      </c>
    </row>
    <row r="2123" customFormat="false" ht="15.8" hidden="false" customHeight="false" outlineLevel="0" collapsed="false">
      <c r="A2123" s="39" t="s">
        <v>2465</v>
      </c>
      <c r="B2123" s="39" t="s">
        <v>4305</v>
      </c>
      <c r="C2123" s="0" t="n">
        <v>4459.72393885418</v>
      </c>
      <c r="D2123" s="0" t="str">
        <f aca="false">CONCATENATE(LEFT(A2123,2), MID(A2123,5,2))</f>
        <v>0145</v>
      </c>
    </row>
    <row r="2124" customFormat="false" ht="15.8" hidden="false" customHeight="false" outlineLevel="0" collapsed="false">
      <c r="A2124" s="39" t="s">
        <v>2222</v>
      </c>
      <c r="B2124" s="39" t="s">
        <v>4306</v>
      </c>
      <c r="C2124" s="0" t="n">
        <v>5966.14552298705</v>
      </c>
      <c r="D2124" s="0" t="str">
        <f aca="false">CONCATENATE(LEFT(A2124,2), MID(A2124,5,2))</f>
        <v>0253</v>
      </c>
    </row>
    <row r="2125" customFormat="false" ht="15.8" hidden="false" customHeight="false" outlineLevel="0" collapsed="false">
      <c r="A2125" s="39" t="s">
        <v>2211</v>
      </c>
      <c r="B2125" s="39" t="s">
        <v>4307</v>
      </c>
      <c r="C2125" s="0" t="n">
        <v>2696.7093502468</v>
      </c>
      <c r="D2125" s="0" t="str">
        <f aca="false">CONCATENATE(LEFT(A2125,2), MID(A2125,5,2))</f>
        <v>0446</v>
      </c>
    </row>
    <row r="2126" customFormat="false" ht="15.8" hidden="false" customHeight="false" outlineLevel="0" collapsed="false">
      <c r="A2126" s="39" t="s">
        <v>2181</v>
      </c>
      <c r="B2126" s="39" t="s">
        <v>4308</v>
      </c>
      <c r="C2126" s="0" t="n">
        <v>1717.68737414166</v>
      </c>
      <c r="D2126" s="0" t="str">
        <f aca="false">CONCATENATE(LEFT(A2126,2), MID(A2126,5,2))</f>
        <v>0145</v>
      </c>
    </row>
    <row r="2127" customFormat="false" ht="15.8" hidden="false" customHeight="false" outlineLevel="0" collapsed="false">
      <c r="A2127" s="39" t="s">
        <v>2213</v>
      </c>
      <c r="B2127" s="39" t="s">
        <v>4309</v>
      </c>
      <c r="C2127" s="0" t="n">
        <v>832.211251311895</v>
      </c>
      <c r="D2127" s="0" t="str">
        <f aca="false">CONCATENATE(LEFT(A2127,2), MID(A2127,5,2))</f>
        <v>0446</v>
      </c>
    </row>
    <row r="2128" customFormat="false" ht="15.8" hidden="false" customHeight="false" outlineLevel="0" collapsed="false">
      <c r="A2128" s="39" t="s">
        <v>2520</v>
      </c>
      <c r="B2128" s="39" t="s">
        <v>4310</v>
      </c>
      <c r="C2128" s="0" t="n">
        <v>7811.94720605884</v>
      </c>
      <c r="D2128" s="0" t="str">
        <f aca="false">CONCATENATE(LEFT(A2128,2), MID(A2128,5,2))</f>
        <v>0447</v>
      </c>
    </row>
    <row r="2129" customFormat="false" ht="15.8" hidden="false" customHeight="false" outlineLevel="0" collapsed="false">
      <c r="A2129" s="39" t="s">
        <v>2217</v>
      </c>
      <c r="B2129" s="39" t="s">
        <v>4311</v>
      </c>
      <c r="C2129" s="0" t="n">
        <v>13475.5667008352</v>
      </c>
      <c r="D2129" s="0" t="str">
        <f aca="false">CONCATENATE(LEFT(A2129,2), MID(A2129,5,2))</f>
        <v>0447</v>
      </c>
    </row>
    <row r="2130" customFormat="false" ht="15.8" hidden="false" customHeight="false" outlineLevel="0" collapsed="false">
      <c r="A2130" s="39" t="s">
        <v>2226</v>
      </c>
      <c r="B2130" s="39" t="s">
        <v>4312</v>
      </c>
      <c r="C2130" s="0" t="n">
        <v>22047.6159090909</v>
      </c>
      <c r="D2130" s="0" t="str">
        <f aca="false">CONCATENATE(LEFT(A2130,2), MID(A2130,5,2))</f>
        <v>0552</v>
      </c>
    </row>
    <row r="2131" customFormat="false" ht="15.8" hidden="false" customHeight="false" outlineLevel="0" collapsed="false">
      <c r="A2131" s="39" t="s">
        <v>2234</v>
      </c>
      <c r="B2131" s="39" t="s">
        <v>4313</v>
      </c>
      <c r="C2131" s="0" t="n">
        <v>5696.1</v>
      </c>
      <c r="D2131" s="0" t="str">
        <f aca="false">CONCATENATE(LEFT(A2131,2), MID(A2131,5,2))</f>
        <v>0551</v>
      </c>
    </row>
    <row r="2132" customFormat="false" ht="15.8" hidden="false" customHeight="false" outlineLevel="0" collapsed="false">
      <c r="A2132" s="39" t="s">
        <v>2234</v>
      </c>
      <c r="B2132" s="39" t="s">
        <v>4314</v>
      </c>
      <c r="C2132" s="0" t="n">
        <v>9251.48999999999</v>
      </c>
      <c r="D2132" s="0" t="str">
        <f aca="false">CONCATENATE(LEFT(A2132,2), MID(A2132,5,2))</f>
        <v>0551</v>
      </c>
    </row>
    <row r="2133" customFormat="false" ht="15.8" hidden="false" customHeight="false" outlineLevel="0" collapsed="false">
      <c r="A2133" s="39" t="s">
        <v>2263</v>
      </c>
      <c r="B2133" s="39" t="s">
        <v>4315</v>
      </c>
      <c r="C2133" s="0" t="n">
        <v>40218.2678764406</v>
      </c>
      <c r="D2133" s="0" t="str">
        <f aca="false">CONCATENATE(LEFT(A2133,2), MID(A2133,5,2))</f>
        <v>0449</v>
      </c>
    </row>
    <row r="2134" customFormat="false" ht="15.8" hidden="false" customHeight="false" outlineLevel="0" collapsed="false">
      <c r="A2134" s="39" t="s">
        <v>2199</v>
      </c>
      <c r="B2134" s="39" t="s">
        <v>4316</v>
      </c>
      <c r="C2134" s="0" t="n">
        <v>921.717962962963</v>
      </c>
      <c r="D2134" s="0" t="str">
        <f aca="false">CONCATENATE(LEFT(A2134,2), MID(A2134,5,2))</f>
        <v>0255</v>
      </c>
    </row>
    <row r="2135" customFormat="false" ht="15.8" hidden="false" customHeight="false" outlineLevel="0" collapsed="false">
      <c r="A2135" s="39" t="s">
        <v>2245</v>
      </c>
      <c r="B2135" s="39" t="s">
        <v>4317</v>
      </c>
      <c r="C2135" s="0" t="n">
        <v>425.625</v>
      </c>
      <c r="D2135" s="0" t="str">
        <f aca="false">CONCATENATE(LEFT(A2135,2), MID(A2135,5,2))</f>
        <v>0551</v>
      </c>
    </row>
    <row r="2136" customFormat="false" ht="15.8" hidden="false" customHeight="false" outlineLevel="0" collapsed="false">
      <c r="A2136" s="39" t="s">
        <v>2278</v>
      </c>
      <c r="B2136" s="39" t="s">
        <v>4318</v>
      </c>
      <c r="C2136" s="0" t="n">
        <v>1695.75</v>
      </c>
      <c r="D2136" s="0" t="str">
        <f aca="false">CONCATENATE(LEFT(A2136,2), MID(A2136,5,2))</f>
        <v>0267</v>
      </c>
    </row>
    <row r="2137" customFormat="false" ht="15.8" hidden="false" customHeight="false" outlineLevel="0" collapsed="false">
      <c r="A2137" s="39" t="s">
        <v>2528</v>
      </c>
      <c r="B2137" s="39" t="s">
        <v>4319</v>
      </c>
      <c r="C2137" s="0" t="n">
        <v>1107.16666666666</v>
      </c>
      <c r="D2137" s="0" t="str">
        <f aca="false">CONCATENATE(LEFT(A2137,2), MID(A2137,5,2))</f>
        <v>0271</v>
      </c>
    </row>
    <row r="2138" customFormat="false" ht="15.8" hidden="false" customHeight="false" outlineLevel="0" collapsed="false">
      <c r="A2138" s="39" t="s">
        <v>2857</v>
      </c>
      <c r="B2138" s="39" t="s">
        <v>4320</v>
      </c>
      <c r="C2138" s="0" t="n">
        <v>1132.8</v>
      </c>
      <c r="D2138" s="0" t="str">
        <f aca="false">CONCATENATE(LEFT(A2138,2), MID(A2138,5,2))</f>
        <v>0269</v>
      </c>
    </row>
    <row r="2139" customFormat="false" ht="15.8" hidden="false" customHeight="false" outlineLevel="0" collapsed="false">
      <c r="A2139" s="39" t="s">
        <v>2528</v>
      </c>
      <c r="B2139" s="39" t="s">
        <v>4321</v>
      </c>
      <c r="C2139" s="0" t="n">
        <v>828.75</v>
      </c>
      <c r="D2139" s="0" t="str">
        <f aca="false">CONCATENATE(LEFT(A2139,2), MID(A2139,5,2))</f>
        <v>0271</v>
      </c>
    </row>
    <row r="2140" customFormat="false" ht="15.8" hidden="false" customHeight="false" outlineLevel="0" collapsed="false">
      <c r="A2140" s="39" t="s">
        <v>3775</v>
      </c>
      <c r="B2140" s="39" t="s">
        <v>4322</v>
      </c>
      <c r="C2140" s="0" t="n">
        <v>110.485730974788</v>
      </c>
      <c r="D2140" s="0" t="str">
        <f aca="false">CONCATENATE(LEFT(A2140,2), MID(A2140,5,2))</f>
        <v>0376</v>
      </c>
    </row>
    <row r="2141" customFormat="false" ht="15.8" hidden="false" customHeight="false" outlineLevel="0" collapsed="false">
      <c r="A2141" s="39" t="s">
        <v>1921</v>
      </c>
      <c r="B2141" s="39" t="s">
        <v>4323</v>
      </c>
      <c r="C2141" s="0" t="n">
        <v>34650</v>
      </c>
      <c r="D2141" s="0" t="str">
        <f aca="false">CONCATENATE(LEFT(A2141,2), MID(A2141,5,2))</f>
        <v>0601</v>
      </c>
    </row>
    <row r="2142" customFormat="false" ht="15.8" hidden="false" customHeight="false" outlineLevel="0" collapsed="false">
      <c r="A2142" s="39" t="s">
        <v>2614</v>
      </c>
      <c r="B2142" s="39" t="s">
        <v>4324</v>
      </c>
      <c r="C2142" s="0" t="n">
        <v>1883.82420677592</v>
      </c>
      <c r="D2142" s="0" t="str">
        <f aca="false">CONCATENATE(LEFT(A2142,2), MID(A2142,5,2))</f>
        <v>0589</v>
      </c>
    </row>
    <row r="2143" customFormat="false" ht="15.8" hidden="false" customHeight="false" outlineLevel="0" collapsed="false">
      <c r="A2143" s="39" t="s">
        <v>2411</v>
      </c>
      <c r="B2143" s="39" t="s">
        <v>4325</v>
      </c>
      <c r="C2143" s="0" t="n">
        <v>12887.9660825929</v>
      </c>
      <c r="D2143" s="0" t="str">
        <f aca="false">CONCATENATE(LEFT(A2143,2), MID(A2143,5,2))</f>
        <v>0589</v>
      </c>
    </row>
    <row r="2144" customFormat="false" ht="15.8" hidden="false" customHeight="false" outlineLevel="0" collapsed="false">
      <c r="A2144" s="39" t="s">
        <v>2393</v>
      </c>
      <c r="B2144" s="39" t="s">
        <v>4326</v>
      </c>
      <c r="C2144" s="0" t="n">
        <v>11310.0582434118</v>
      </c>
      <c r="D2144" s="0" t="str">
        <f aca="false">CONCATENATE(LEFT(A2144,2), MID(A2144,5,2))</f>
        <v>0488</v>
      </c>
    </row>
    <row r="2145" customFormat="false" ht="15.8" hidden="false" customHeight="false" outlineLevel="0" collapsed="false">
      <c r="A2145" s="39" t="s">
        <v>2411</v>
      </c>
      <c r="B2145" s="39" t="s">
        <v>4327</v>
      </c>
      <c r="C2145" s="0" t="n">
        <v>263428.370790198</v>
      </c>
      <c r="D2145" s="0" t="str">
        <f aca="false">CONCATENATE(LEFT(A2145,2), MID(A2145,5,2))</f>
        <v>0589</v>
      </c>
    </row>
    <row r="2146" customFormat="false" ht="15.8" hidden="false" customHeight="false" outlineLevel="0" collapsed="false">
      <c r="A2146" s="39" t="s">
        <v>2491</v>
      </c>
      <c r="B2146" s="39" t="s">
        <v>4328</v>
      </c>
      <c r="C2146" s="0" t="n">
        <v>3645.59985874285</v>
      </c>
      <c r="D2146" s="0" t="str">
        <f aca="false">CONCATENATE(LEFT(A2146,2), MID(A2146,5,2))</f>
        <v>0590</v>
      </c>
    </row>
    <row r="2147" customFormat="false" ht="15.8" hidden="false" customHeight="false" outlineLevel="0" collapsed="false">
      <c r="A2147" s="39" t="s">
        <v>2389</v>
      </c>
      <c r="B2147" s="39" t="s">
        <v>4329</v>
      </c>
      <c r="C2147" s="0" t="n">
        <v>60187.3990116675</v>
      </c>
      <c r="D2147" s="0" t="str">
        <f aca="false">CONCATENATE(LEFT(A2147,2), MID(A2147,5,2))</f>
        <v>0184</v>
      </c>
    </row>
    <row r="2148" customFormat="false" ht="15.8" hidden="false" customHeight="false" outlineLevel="0" collapsed="false">
      <c r="A2148" s="39" t="s">
        <v>2404</v>
      </c>
      <c r="B2148" s="39" t="s">
        <v>4330</v>
      </c>
      <c r="C2148" s="0" t="n">
        <v>160446.762788493</v>
      </c>
      <c r="D2148" s="0" t="str">
        <f aca="false">CONCATENATE(LEFT(A2148,2), MID(A2148,5,2))</f>
        <v>0184</v>
      </c>
    </row>
    <row r="2149" customFormat="false" ht="15.8" hidden="false" customHeight="false" outlineLevel="0" collapsed="false">
      <c r="A2149" s="39" t="s">
        <v>2378</v>
      </c>
      <c r="B2149" s="39" t="s">
        <v>4331</v>
      </c>
      <c r="C2149" s="0" t="n">
        <v>48816.0295558442</v>
      </c>
      <c r="D2149" s="0" t="str">
        <f aca="false">CONCATENATE(LEFT(A2149,2), MID(A2149,5,2))</f>
        <v>0486</v>
      </c>
    </row>
    <row r="2150" customFormat="false" ht="15.8" hidden="false" customHeight="false" outlineLevel="0" collapsed="false">
      <c r="A2150" s="39" t="s">
        <v>2402</v>
      </c>
      <c r="B2150" s="39" t="s">
        <v>4332</v>
      </c>
      <c r="C2150" s="0" t="n">
        <v>16961.5698025125</v>
      </c>
      <c r="D2150" s="0" t="str">
        <f aca="false">CONCATENATE(LEFT(A2150,2), MID(A2150,5,2))</f>
        <v>0487</v>
      </c>
    </row>
    <row r="2151" customFormat="false" ht="15.8" hidden="false" customHeight="false" outlineLevel="0" collapsed="false">
      <c r="A2151" s="39" t="s">
        <v>3495</v>
      </c>
      <c r="B2151" s="39" t="s">
        <v>4333</v>
      </c>
      <c r="C2151" s="0" t="n">
        <v>19116.4697458055</v>
      </c>
      <c r="D2151" s="0" t="str">
        <f aca="false">CONCATENATE(LEFT(A2151,2), MID(A2151,5,2))</f>
        <v>0184</v>
      </c>
    </row>
    <row r="2152" customFormat="false" ht="15.8" hidden="false" customHeight="false" outlineLevel="0" collapsed="false">
      <c r="A2152" s="39" t="s">
        <v>2385</v>
      </c>
      <c r="B2152" s="39" t="s">
        <v>4334</v>
      </c>
      <c r="C2152" s="0" t="n">
        <v>6179.73431350176</v>
      </c>
      <c r="D2152" s="0" t="str">
        <f aca="false">CONCATENATE(LEFT(A2152,2), MID(A2152,5,2))</f>
        <v>0184</v>
      </c>
    </row>
    <row r="2153" customFormat="false" ht="15.8" hidden="false" customHeight="false" outlineLevel="0" collapsed="false">
      <c r="A2153" s="39" t="s">
        <v>3881</v>
      </c>
      <c r="B2153" s="39" t="s">
        <v>4335</v>
      </c>
      <c r="C2153" s="0" t="n">
        <v>1490</v>
      </c>
      <c r="D2153" s="0" t="str">
        <f aca="false">CONCATENATE(LEFT(A2153,2), MID(A2153,5,2))</f>
        <v>0184</v>
      </c>
    </row>
    <row r="2154" customFormat="false" ht="15.8" hidden="false" customHeight="false" outlineLevel="0" collapsed="false">
      <c r="A2154" s="39" t="s">
        <v>2559</v>
      </c>
      <c r="B2154" s="39" t="s">
        <v>4336</v>
      </c>
      <c r="C2154" s="0" t="n">
        <v>25413.8649456203</v>
      </c>
      <c r="D2154" s="0" t="str">
        <f aca="false">CONCATENATE(LEFT(A2154,2), MID(A2154,5,2))</f>
        <v>0184</v>
      </c>
    </row>
    <row r="2155" customFormat="false" ht="15.8" hidden="false" customHeight="false" outlineLevel="0" collapsed="false">
      <c r="A2155" s="39" t="s">
        <v>2488</v>
      </c>
      <c r="B2155" s="39" t="s">
        <v>4337</v>
      </c>
      <c r="C2155" s="0" t="n">
        <v>22986.5753255361</v>
      </c>
      <c r="D2155" s="0" t="str">
        <f aca="false">CONCATENATE(LEFT(A2155,2), MID(A2155,5,2))</f>
        <v>0183</v>
      </c>
    </row>
    <row r="2156" customFormat="false" ht="15.8" hidden="false" customHeight="false" outlineLevel="0" collapsed="false">
      <c r="A2156" s="39" t="s">
        <v>1929</v>
      </c>
      <c r="B2156" s="39" t="s">
        <v>4338</v>
      </c>
      <c r="C2156" s="0" t="n">
        <v>3704.05381595235</v>
      </c>
      <c r="D2156" s="0" t="str">
        <f aca="false">CONCATENATE(LEFT(A2156,2), MID(A2156,5,2))</f>
        <v>0402</v>
      </c>
    </row>
    <row r="2157" customFormat="false" ht="15.8" hidden="false" customHeight="false" outlineLevel="0" collapsed="false">
      <c r="A2157" s="39" t="s">
        <v>1933</v>
      </c>
      <c r="B2157" s="39" t="s">
        <v>4339</v>
      </c>
      <c r="C2157" s="0" t="n">
        <v>3309.39369277806</v>
      </c>
      <c r="D2157" s="0" t="str">
        <f aca="false">CONCATENATE(LEFT(A2157,2), MID(A2157,5,2))</f>
        <v>0405</v>
      </c>
    </row>
    <row r="2158" customFormat="false" ht="15.8" hidden="false" customHeight="false" outlineLevel="0" collapsed="false">
      <c r="A2158" s="39" t="s">
        <v>1936</v>
      </c>
      <c r="B2158" s="39" t="s">
        <v>4340</v>
      </c>
      <c r="C2158" s="0" t="n">
        <v>1704.04157239983</v>
      </c>
      <c r="D2158" s="0" t="str">
        <f aca="false">CONCATENATE(LEFT(A2158,2), MID(A2158,5,2))</f>
        <v>0406</v>
      </c>
    </row>
    <row r="2159" customFormat="false" ht="15.8" hidden="false" customHeight="false" outlineLevel="0" collapsed="false">
      <c r="A2159" s="39" t="s">
        <v>1961</v>
      </c>
      <c r="B2159" s="39" t="s">
        <v>4341</v>
      </c>
      <c r="C2159" s="0" t="n">
        <v>401269.220441858</v>
      </c>
      <c r="D2159" s="0" t="str">
        <f aca="false">CONCATENATE(LEFT(A2159,2), MID(A2159,5,2))</f>
        <v>0408</v>
      </c>
    </row>
    <row r="2160" customFormat="false" ht="15.8" hidden="false" customHeight="false" outlineLevel="0" collapsed="false">
      <c r="A2160" s="39" t="s">
        <v>4342</v>
      </c>
      <c r="B2160" s="39" t="s">
        <v>4343</v>
      </c>
      <c r="C2160" s="0" t="n">
        <v>242.857142857142</v>
      </c>
      <c r="D2160" s="0" t="str">
        <f aca="false">CONCATENATE(LEFT(A2160,2), MID(A2160,5,2))</f>
        <v>0636</v>
      </c>
    </row>
    <row r="2161" customFormat="false" ht="15.8" hidden="false" customHeight="false" outlineLevel="0" collapsed="false">
      <c r="A2161" s="39" t="s">
        <v>3107</v>
      </c>
      <c r="B2161" s="39" t="s">
        <v>4344</v>
      </c>
      <c r="C2161" s="0" t="n">
        <v>194973.945367544</v>
      </c>
      <c r="D2161" s="0" t="str">
        <f aca="false">CONCATENATE(LEFT(A2161,2), MID(A2161,5,2))</f>
        <v>0636</v>
      </c>
    </row>
    <row r="2162" customFormat="false" ht="15.8" hidden="false" customHeight="false" outlineLevel="0" collapsed="false">
      <c r="A2162" s="39" t="s">
        <v>2083</v>
      </c>
      <c r="B2162" s="39" t="s">
        <v>4345</v>
      </c>
      <c r="C2162" s="0" t="n">
        <v>108358.791894425</v>
      </c>
      <c r="D2162" s="0" t="str">
        <f aca="false">CONCATENATE(LEFT(A2162,2), MID(A2162,5,2))</f>
        <v>0635</v>
      </c>
    </row>
    <row r="2163" customFormat="false" ht="15.8" hidden="false" customHeight="false" outlineLevel="0" collapsed="false">
      <c r="A2163" s="39" t="s">
        <v>2442</v>
      </c>
      <c r="B2163" s="39" t="s">
        <v>4346</v>
      </c>
      <c r="C2163" s="0" t="n">
        <v>1500</v>
      </c>
      <c r="D2163" s="0" t="str">
        <f aca="false">CONCATENATE(LEFT(A2163,2), MID(A2163,5,2))</f>
        <v>0231</v>
      </c>
    </row>
    <row r="2164" customFormat="false" ht="15.8" hidden="false" customHeight="false" outlineLevel="0" collapsed="false">
      <c r="A2164" s="39" t="s">
        <v>4347</v>
      </c>
      <c r="B2164" s="39" t="s">
        <v>4348</v>
      </c>
      <c r="C2164" s="0" t="n">
        <v>1387.5</v>
      </c>
      <c r="D2164" s="0" t="str">
        <f aca="false">CONCATENATE(LEFT(A2164,2), MID(A2164,5,2))</f>
        <v>0230</v>
      </c>
    </row>
    <row r="2165" customFormat="false" ht="15.8" hidden="false" customHeight="false" outlineLevel="0" collapsed="false">
      <c r="A2165" s="39" t="s">
        <v>2047</v>
      </c>
      <c r="B2165" s="39" t="s">
        <v>4349</v>
      </c>
      <c r="C2165" s="0" t="n">
        <v>148045.367694326</v>
      </c>
      <c r="D2165" s="0" t="str">
        <f aca="false">CONCATENATE(LEFT(A2165,2), MID(A2165,5,2))</f>
        <v>0222</v>
      </c>
    </row>
    <row r="2166" customFormat="false" ht="15.8" hidden="false" customHeight="false" outlineLevel="0" collapsed="false">
      <c r="A2166" s="39" t="s">
        <v>2444</v>
      </c>
      <c r="B2166" s="39" t="s">
        <v>4350</v>
      </c>
      <c r="C2166" s="0" t="n">
        <v>5496.796875</v>
      </c>
      <c r="D2166" s="0" t="str">
        <f aca="false">CONCATENATE(LEFT(A2166,2), MID(A2166,5,2))</f>
        <v>0224</v>
      </c>
    </row>
    <row r="2167" customFormat="false" ht="15.8" hidden="false" customHeight="false" outlineLevel="0" collapsed="false">
      <c r="A2167" s="39" t="s">
        <v>2106</v>
      </c>
      <c r="B2167" s="39" t="s">
        <v>4351</v>
      </c>
      <c r="C2167" s="0" t="n">
        <v>6538.47937942733</v>
      </c>
      <c r="D2167" s="0" t="str">
        <f aca="false">CONCATENATE(LEFT(A2167,2), MID(A2167,5,2))</f>
        <v>0142</v>
      </c>
    </row>
    <row r="2168" customFormat="false" ht="15.8" hidden="false" customHeight="false" outlineLevel="0" collapsed="false">
      <c r="A2168" s="39" t="s">
        <v>2135</v>
      </c>
      <c r="B2168" s="39" t="s">
        <v>4352</v>
      </c>
      <c r="C2168" s="0" t="n">
        <v>1420.75228360488</v>
      </c>
      <c r="D2168" s="0" t="str">
        <f aca="false">CONCATENATE(LEFT(A2168,2), MID(A2168,5,2))</f>
        <v>0142</v>
      </c>
    </row>
    <row r="2169" customFormat="false" ht="15.8" hidden="false" customHeight="false" outlineLevel="0" collapsed="false">
      <c r="A2169" s="39" t="s">
        <v>2098</v>
      </c>
      <c r="B2169" s="39" t="s">
        <v>4353</v>
      </c>
      <c r="C2169" s="0" t="n">
        <v>1274.82008756544</v>
      </c>
      <c r="D2169" s="0" t="str">
        <f aca="false">CONCATENATE(LEFT(A2169,2), MID(A2169,5,2))</f>
        <v>0142</v>
      </c>
    </row>
    <row r="2170" customFormat="false" ht="15.8" hidden="false" customHeight="false" outlineLevel="0" collapsed="false">
      <c r="A2170" s="39" t="s">
        <v>2148</v>
      </c>
      <c r="B2170" s="39" t="s">
        <v>4354</v>
      </c>
      <c r="C2170" s="0" t="n">
        <v>16883.533466305</v>
      </c>
      <c r="D2170" s="0" t="str">
        <f aca="false">CONCATENATE(LEFT(A2170,2), MID(A2170,5,2))</f>
        <v>0144</v>
      </c>
    </row>
    <row r="2171" customFormat="false" ht="15.8" hidden="false" customHeight="false" outlineLevel="0" collapsed="false">
      <c r="A2171" s="39" t="s">
        <v>2168</v>
      </c>
      <c r="B2171" s="39" t="s">
        <v>4355</v>
      </c>
      <c r="C2171" s="0" t="n">
        <v>6907.68957090259</v>
      </c>
      <c r="D2171" s="0" t="str">
        <f aca="false">CONCATENATE(LEFT(A2171,2), MID(A2171,5,2))</f>
        <v>0144</v>
      </c>
    </row>
    <row r="2172" customFormat="false" ht="15.8" hidden="false" customHeight="false" outlineLevel="0" collapsed="false">
      <c r="A2172" s="39" t="s">
        <v>2174</v>
      </c>
      <c r="B2172" s="39" t="s">
        <v>4356</v>
      </c>
      <c r="C2172" s="0" t="n">
        <v>16734.9374055692</v>
      </c>
      <c r="D2172" s="0" t="str">
        <f aca="false">CONCATENATE(LEFT(A2172,2), MID(A2172,5,2))</f>
        <v>0144</v>
      </c>
    </row>
    <row r="2173" customFormat="false" ht="15.8" hidden="false" customHeight="false" outlineLevel="0" collapsed="false">
      <c r="A2173" s="39" t="s">
        <v>2224</v>
      </c>
      <c r="B2173" s="39" t="s">
        <v>4357</v>
      </c>
      <c r="C2173" s="0" t="n">
        <v>17679.4603708791</v>
      </c>
      <c r="D2173" s="0" t="str">
        <f aca="false">CONCATENATE(LEFT(A2173,2), MID(A2173,5,2))</f>
        <v>0254</v>
      </c>
    </row>
    <row r="2174" customFormat="false" ht="15.8" hidden="false" customHeight="false" outlineLevel="0" collapsed="false">
      <c r="A2174" s="39" t="s">
        <v>2222</v>
      </c>
      <c r="B2174" s="39" t="s">
        <v>4358</v>
      </c>
      <c r="C2174" s="0" t="n">
        <v>1340</v>
      </c>
      <c r="D2174" s="0" t="str">
        <f aca="false">CONCATENATE(LEFT(A2174,2), MID(A2174,5,2))</f>
        <v>0253</v>
      </c>
    </row>
    <row r="2175" customFormat="false" ht="15.8" hidden="false" customHeight="false" outlineLevel="0" collapsed="false">
      <c r="A2175" s="39" t="s">
        <v>2263</v>
      </c>
      <c r="B2175" s="39" t="s">
        <v>4359</v>
      </c>
      <c r="C2175" s="0" t="n">
        <v>126753.975093273</v>
      </c>
      <c r="D2175" s="0" t="str">
        <f aca="false">CONCATENATE(LEFT(A2175,2), MID(A2175,5,2))</f>
        <v>0449</v>
      </c>
    </row>
    <row r="2176" customFormat="false" ht="15.8" hidden="false" customHeight="false" outlineLevel="0" collapsed="false">
      <c r="A2176" s="39" t="s">
        <v>3247</v>
      </c>
      <c r="B2176" s="39" t="s">
        <v>4360</v>
      </c>
      <c r="C2176" s="0" t="n">
        <v>212513.418308982</v>
      </c>
      <c r="D2176" s="0" t="str">
        <f aca="false">CONCATENATE(LEFT(A2176,2), MID(A2176,5,2))</f>
        <v>0450</v>
      </c>
    </row>
    <row r="2177" customFormat="false" ht="15.8" hidden="false" customHeight="false" outlineLevel="0" collapsed="false">
      <c r="A2177" s="39" t="s">
        <v>2191</v>
      </c>
      <c r="B2177" s="39" t="s">
        <v>4361</v>
      </c>
      <c r="C2177" s="0" t="n">
        <v>1857.76734922636</v>
      </c>
      <c r="D2177" s="0" t="str">
        <f aca="false">CONCATENATE(LEFT(A2177,2), MID(A2177,5,2))</f>
        <v>0257</v>
      </c>
    </row>
    <row r="2178" customFormat="false" ht="15.8" hidden="false" customHeight="false" outlineLevel="0" collapsed="false">
      <c r="A2178" s="39" t="s">
        <v>2191</v>
      </c>
      <c r="B2178" s="39" t="s">
        <v>4362</v>
      </c>
      <c r="C2178" s="0" t="n">
        <v>37495.4742857415</v>
      </c>
      <c r="D2178" s="0" t="str">
        <f aca="false">CONCATENATE(LEFT(A2178,2), MID(A2178,5,2))</f>
        <v>0257</v>
      </c>
    </row>
    <row r="2179" customFormat="false" ht="15.8" hidden="false" customHeight="false" outlineLevel="0" collapsed="false">
      <c r="A2179" s="39" t="s">
        <v>3283</v>
      </c>
      <c r="B2179" s="39" t="s">
        <v>4363</v>
      </c>
      <c r="C2179" s="0" t="n">
        <v>869.4837469604</v>
      </c>
      <c r="D2179" s="0" t="str">
        <f aca="false">CONCATENATE(LEFT(A2179,2), MID(A2179,5,2))</f>
        <v>0373</v>
      </c>
    </row>
    <row r="2180" customFormat="false" ht="15.8" hidden="false" customHeight="false" outlineLevel="0" collapsed="false">
      <c r="A2180" s="39" t="s">
        <v>2586</v>
      </c>
      <c r="B2180" s="39" t="s">
        <v>4364</v>
      </c>
      <c r="C2180" s="0" t="n">
        <v>988.625</v>
      </c>
      <c r="D2180" s="0" t="str">
        <f aca="false">CONCATENATE(LEFT(A2180,2), MID(A2180,5,2))</f>
        <v>0272</v>
      </c>
    </row>
    <row r="2181" customFormat="false" ht="15.8" hidden="false" customHeight="false" outlineLevel="0" collapsed="false">
      <c r="A2181" s="39" t="s">
        <v>1933</v>
      </c>
      <c r="B2181" s="39" t="s">
        <v>4365</v>
      </c>
      <c r="C2181" s="0" t="n">
        <v>2696.71743733468</v>
      </c>
      <c r="D2181" s="0" t="str">
        <f aca="false">CONCATENATE(LEFT(A2181,2), MID(A2181,5,2))</f>
        <v>0405</v>
      </c>
    </row>
    <row r="2182" customFormat="false" ht="15.8" hidden="false" customHeight="false" outlineLevel="0" collapsed="false">
      <c r="A2182" s="39" t="s">
        <v>2420</v>
      </c>
      <c r="B2182" s="39" t="s">
        <v>4366</v>
      </c>
      <c r="C2182" s="0" t="n">
        <v>29878.1075755847</v>
      </c>
      <c r="D2182" s="0" t="str">
        <f aca="false">CONCATENATE(LEFT(A2182,2), MID(A2182,5,2))</f>
        <v>0393</v>
      </c>
    </row>
    <row r="2183" customFormat="false" ht="15.8" hidden="false" customHeight="false" outlineLevel="0" collapsed="false">
      <c r="A2183" s="39" t="s">
        <v>2040</v>
      </c>
      <c r="B2183" s="39" t="s">
        <v>4367</v>
      </c>
      <c r="C2183" s="0" t="n">
        <v>3068.43571428571</v>
      </c>
      <c r="D2183" s="0" t="str">
        <f aca="false">CONCATENATE(LEFT(A2183,2), MID(A2183,5,2))</f>
        <v>0223</v>
      </c>
    </row>
    <row r="2184" customFormat="false" ht="15.8" hidden="false" customHeight="false" outlineLevel="0" collapsed="false">
      <c r="A2184" s="39" t="s">
        <v>2444</v>
      </c>
      <c r="B2184" s="39" t="s">
        <v>4368</v>
      </c>
      <c r="C2184" s="0" t="n">
        <v>668.8</v>
      </c>
      <c r="D2184" s="0" t="str">
        <f aca="false">CONCATENATE(LEFT(A2184,2), MID(A2184,5,2))</f>
        <v>0224</v>
      </c>
    </row>
    <row r="2185" customFormat="false" ht="15.8" hidden="false" customHeight="false" outlineLevel="0" collapsed="false">
      <c r="A2185" s="39" t="s">
        <v>3793</v>
      </c>
      <c r="B2185" s="39" t="s">
        <v>4369</v>
      </c>
      <c r="C2185" s="0" t="n">
        <v>1053.77046817986</v>
      </c>
      <c r="D2185" s="0" t="str">
        <f aca="false">CONCATENATE(LEFT(A2185,2), MID(A2185,5,2))</f>
        <v>0328</v>
      </c>
    </row>
    <row r="2186" customFormat="false" ht="15.8" hidden="false" customHeight="false" outlineLevel="0" collapsed="false">
      <c r="A2186" s="39" t="s">
        <v>2108</v>
      </c>
      <c r="B2186" s="39" t="s">
        <v>4370</v>
      </c>
      <c r="C2186" s="0" t="n">
        <v>18210.8054872685</v>
      </c>
      <c r="D2186" s="0" t="str">
        <f aca="false">CONCATENATE(LEFT(A2186,2), MID(A2186,5,2))</f>
        <v>0341</v>
      </c>
    </row>
    <row r="2187" customFormat="false" ht="15.8" hidden="false" customHeight="false" outlineLevel="0" collapsed="false">
      <c r="A2187" s="39" t="s">
        <v>2510</v>
      </c>
      <c r="B2187" s="39" t="s">
        <v>4371</v>
      </c>
      <c r="C2187" s="0" t="n">
        <v>1002.94741115932</v>
      </c>
      <c r="D2187" s="0" t="str">
        <f aca="false">CONCATENATE(LEFT(A2187,2), MID(A2187,5,2))</f>
        <v>0142</v>
      </c>
    </row>
    <row r="2188" customFormat="false" ht="15.8" hidden="false" customHeight="false" outlineLevel="0" collapsed="false">
      <c r="A2188" s="39" t="s">
        <v>2171</v>
      </c>
      <c r="B2188" s="39" t="s">
        <v>4372</v>
      </c>
      <c r="C2188" s="0" t="n">
        <v>3680.48704832939</v>
      </c>
      <c r="D2188" s="0" t="str">
        <f aca="false">CONCATENATE(LEFT(A2188,2), MID(A2188,5,2))</f>
        <v>0144</v>
      </c>
    </row>
    <row r="2189" customFormat="false" ht="15.8" hidden="false" customHeight="false" outlineLevel="0" collapsed="false">
      <c r="A2189" s="39" t="s">
        <v>2463</v>
      </c>
      <c r="B2189" s="39" t="s">
        <v>4373</v>
      </c>
      <c r="C2189" s="0" t="n">
        <v>3343.12549165085</v>
      </c>
      <c r="D2189" s="0" t="str">
        <f aca="false">CONCATENATE(LEFT(A2189,2), MID(A2189,5,2))</f>
        <v>0144</v>
      </c>
    </row>
    <row r="2190" customFormat="false" ht="15.8" hidden="false" customHeight="false" outlineLevel="0" collapsed="false">
      <c r="A2190" s="39" t="s">
        <v>2181</v>
      </c>
      <c r="B2190" s="39" t="s">
        <v>4374</v>
      </c>
      <c r="C2190" s="0" t="n">
        <v>1719.02946488516</v>
      </c>
      <c r="D2190" s="0" t="str">
        <f aca="false">CONCATENATE(LEFT(A2190,2), MID(A2190,5,2))</f>
        <v>0145</v>
      </c>
    </row>
    <row r="2191" customFormat="false" ht="15.8" hidden="false" customHeight="false" outlineLevel="0" collapsed="false">
      <c r="A2191" s="39" t="s">
        <v>2226</v>
      </c>
      <c r="B2191" s="39" t="s">
        <v>4375</v>
      </c>
      <c r="C2191" s="0" t="n">
        <v>7069.40833333333</v>
      </c>
      <c r="D2191" s="0" t="str">
        <f aca="false">CONCATENATE(LEFT(A2191,2), MID(A2191,5,2))</f>
        <v>0552</v>
      </c>
    </row>
    <row r="2192" customFormat="false" ht="15.8" hidden="false" customHeight="false" outlineLevel="0" collapsed="false">
      <c r="A2192" s="39" t="s">
        <v>2213</v>
      </c>
      <c r="B2192" s="39" t="s">
        <v>4376</v>
      </c>
      <c r="C2192" s="0" t="n">
        <v>7728.67603021957</v>
      </c>
      <c r="D2192" s="0" t="str">
        <f aca="false">CONCATENATE(LEFT(A2192,2), MID(A2192,5,2))</f>
        <v>0446</v>
      </c>
    </row>
    <row r="2193" customFormat="false" ht="15.8" hidden="false" customHeight="false" outlineLevel="0" collapsed="false">
      <c r="A2193" s="39" t="s">
        <v>2213</v>
      </c>
      <c r="B2193" s="39" t="s">
        <v>4377</v>
      </c>
      <c r="C2193" s="0" t="n">
        <v>4736.33943175921</v>
      </c>
      <c r="D2193" s="0" t="str">
        <f aca="false">CONCATENATE(LEFT(A2193,2), MID(A2193,5,2))</f>
        <v>0446</v>
      </c>
    </row>
    <row r="2194" customFormat="false" ht="15.8" hidden="false" customHeight="false" outlineLevel="0" collapsed="false">
      <c r="A2194" s="39" t="s">
        <v>2475</v>
      </c>
      <c r="B2194" s="39" t="s">
        <v>4378</v>
      </c>
      <c r="C2194" s="0" t="n">
        <v>5925.70604484587</v>
      </c>
      <c r="D2194" s="0" t="str">
        <f aca="false">CONCATENATE(LEFT(A2194,2), MID(A2194,5,2))</f>
        <v>0258</v>
      </c>
    </row>
    <row r="2195" customFormat="false" ht="15.8" hidden="false" customHeight="false" outlineLevel="0" collapsed="false">
      <c r="A2195" s="39" t="s">
        <v>2299</v>
      </c>
      <c r="B2195" s="39" t="s">
        <v>4379</v>
      </c>
      <c r="C2195" s="0" t="n">
        <v>834.25</v>
      </c>
      <c r="D2195" s="0" t="str">
        <f aca="false">CONCATENATE(LEFT(A2195,2), MID(A2195,5,2))</f>
        <v>0268</v>
      </c>
    </row>
    <row r="2196" customFormat="false" ht="15.8" hidden="false" customHeight="false" outlineLevel="0" collapsed="false">
      <c r="A2196" s="39" t="s">
        <v>2376</v>
      </c>
      <c r="B2196" s="39" t="s">
        <v>4380</v>
      </c>
      <c r="C2196" s="0" t="n">
        <v>67176.5836982689</v>
      </c>
      <c r="D2196" s="0" t="str">
        <f aca="false">CONCATENATE(LEFT(A2196,2), MID(A2196,5,2))</f>
        <v>0184</v>
      </c>
    </row>
    <row r="2197" customFormat="false" ht="15.8" hidden="false" customHeight="false" outlineLevel="0" collapsed="false">
      <c r="A2197" s="39" t="s">
        <v>2929</v>
      </c>
      <c r="B2197" s="39" t="s">
        <v>4381</v>
      </c>
      <c r="C2197" s="0" t="n">
        <v>858.849429284663</v>
      </c>
      <c r="D2197" s="0" t="str">
        <f aca="false">CONCATENATE(LEFT(A2197,2), MID(A2197,5,2))</f>
        <v>0589</v>
      </c>
    </row>
    <row r="2198" customFormat="false" ht="15.8" hidden="false" customHeight="false" outlineLevel="0" collapsed="false">
      <c r="A2198" s="39" t="s">
        <v>2391</v>
      </c>
      <c r="B2198" s="39" t="s">
        <v>4382</v>
      </c>
      <c r="C2198" s="0" t="n">
        <v>11570.9136252569</v>
      </c>
      <c r="D2198" s="0" t="str">
        <f aca="false">CONCATENATE(LEFT(A2198,2), MID(A2198,5,2))</f>
        <v>0183</v>
      </c>
    </row>
    <row r="2199" customFormat="false" ht="15.8" hidden="false" customHeight="false" outlineLevel="0" collapsed="false">
      <c r="A2199" s="39" t="s">
        <v>1963</v>
      </c>
      <c r="B2199" s="39" t="s">
        <v>4383</v>
      </c>
      <c r="C2199" s="0" t="n">
        <v>12930.0137460962</v>
      </c>
      <c r="D2199" s="0" t="str">
        <f aca="false">CONCATENATE(LEFT(A2199,2), MID(A2199,5,2))</f>
        <v>0607</v>
      </c>
    </row>
    <row r="2200" customFormat="false" ht="15.8" hidden="false" customHeight="false" outlineLevel="0" collapsed="false">
      <c r="A2200" s="39" t="s">
        <v>2424</v>
      </c>
      <c r="B2200" s="39" t="s">
        <v>4384</v>
      </c>
      <c r="C2200" s="0" t="n">
        <v>90399.9156982683</v>
      </c>
      <c r="D2200" s="0" t="str">
        <f aca="false">CONCATENATE(LEFT(A2200,2), MID(A2200,5,2))</f>
        <v>0494</v>
      </c>
    </row>
    <row r="2201" customFormat="false" ht="15.8" hidden="false" customHeight="false" outlineLevel="0" collapsed="false">
      <c r="A2201" s="39" t="s">
        <v>1933</v>
      </c>
      <c r="B2201" s="39" t="s">
        <v>4385</v>
      </c>
      <c r="C2201" s="0" t="n">
        <v>147.952423508655</v>
      </c>
      <c r="D2201" s="0" t="str">
        <f aca="false">CONCATENATE(LEFT(A2201,2), MID(A2201,5,2))</f>
        <v>0405</v>
      </c>
    </row>
    <row r="2202" customFormat="false" ht="15.8" hidden="false" customHeight="false" outlineLevel="0" collapsed="false">
      <c r="A2202" s="39" t="s">
        <v>2497</v>
      </c>
      <c r="B2202" s="39" t="s">
        <v>4386</v>
      </c>
      <c r="C2202" s="0" t="n">
        <v>3728.59306284609</v>
      </c>
      <c r="D2202" s="0" t="str">
        <f aca="false">CONCATENATE(LEFT(A2202,2), MID(A2202,5,2))</f>
        <v>0405</v>
      </c>
    </row>
    <row r="2203" customFormat="false" ht="15.8" hidden="false" customHeight="false" outlineLevel="0" collapsed="false">
      <c r="A2203" s="39" t="s">
        <v>2064</v>
      </c>
      <c r="B2203" s="39" t="s">
        <v>4387</v>
      </c>
      <c r="C2203" s="0" t="n">
        <v>11171.6937110578</v>
      </c>
      <c r="D2203" s="0" t="str">
        <f aca="false">CONCATENATE(LEFT(A2203,2), MID(A2203,5,2))</f>
        <v>0327</v>
      </c>
    </row>
    <row r="2204" customFormat="false" ht="15.8" hidden="false" customHeight="false" outlineLevel="0" collapsed="false">
      <c r="A2204" s="39" t="s">
        <v>2444</v>
      </c>
      <c r="B2204" s="39" t="s">
        <v>4388</v>
      </c>
      <c r="C2204" s="0" t="n">
        <v>3433.03125</v>
      </c>
      <c r="D2204" s="0" t="str">
        <f aca="false">CONCATENATE(LEFT(A2204,2), MID(A2204,5,2))</f>
        <v>0224</v>
      </c>
    </row>
    <row r="2205" customFormat="false" ht="15.8" hidden="false" customHeight="false" outlineLevel="0" collapsed="false">
      <c r="A2205" s="39" t="s">
        <v>3148</v>
      </c>
      <c r="B2205" s="39" t="s">
        <v>4389</v>
      </c>
      <c r="C2205" s="0" t="n">
        <v>650.744273604117</v>
      </c>
      <c r="D2205" s="0" t="str">
        <f aca="false">CONCATENATE(LEFT(A2205,2), MID(A2205,5,2))</f>
        <v>0142</v>
      </c>
    </row>
    <row r="2206" customFormat="false" ht="15.8" hidden="false" customHeight="false" outlineLevel="0" collapsed="false">
      <c r="A2206" s="39" t="s">
        <v>2098</v>
      </c>
      <c r="B2206" s="39" t="s">
        <v>4390</v>
      </c>
      <c r="C2206" s="0" t="n">
        <v>837.022422070188</v>
      </c>
      <c r="D2206" s="0" t="str">
        <f aca="false">CONCATENATE(LEFT(A2206,2), MID(A2206,5,2))</f>
        <v>0142</v>
      </c>
    </row>
    <row r="2207" customFormat="false" ht="15.8" hidden="false" customHeight="false" outlineLevel="0" collapsed="false">
      <c r="A2207" s="39" t="s">
        <v>2155</v>
      </c>
      <c r="B2207" s="39" t="s">
        <v>4391</v>
      </c>
      <c r="C2207" s="0" t="n">
        <v>2255.73622522095</v>
      </c>
      <c r="D2207" s="0" t="str">
        <f aca="false">CONCATENATE(LEFT(A2207,2), MID(A2207,5,2))</f>
        <v>0144</v>
      </c>
    </row>
    <row r="2208" customFormat="false" ht="15.8" hidden="false" customHeight="false" outlineLevel="0" collapsed="false">
      <c r="A2208" s="39" t="s">
        <v>2234</v>
      </c>
      <c r="B2208" s="39" t="s">
        <v>4392</v>
      </c>
      <c r="C2208" s="0" t="n">
        <v>4713.56666666666</v>
      </c>
      <c r="D2208" s="0" t="str">
        <f aca="false">CONCATENATE(LEFT(A2208,2), MID(A2208,5,2))</f>
        <v>0551</v>
      </c>
    </row>
    <row r="2209" customFormat="false" ht="15.8" hidden="false" customHeight="false" outlineLevel="0" collapsed="false">
      <c r="A2209" s="39" t="s">
        <v>2349</v>
      </c>
      <c r="B2209" s="39" t="s">
        <v>4393</v>
      </c>
      <c r="C2209" s="0" t="n">
        <v>7387.5</v>
      </c>
      <c r="D2209" s="0" t="str">
        <f aca="false">CONCATENATE(LEFT(A2209,2), MID(A2209,5,2))</f>
        <v>0279</v>
      </c>
    </row>
    <row r="2210" customFormat="false" ht="15.8" hidden="false" customHeight="false" outlineLevel="0" collapsed="false">
      <c r="A2210" s="39" t="s">
        <v>2395</v>
      </c>
      <c r="B2210" s="39" t="s">
        <v>4394</v>
      </c>
      <c r="C2210" s="0" t="n">
        <v>3895.01623391843</v>
      </c>
      <c r="D2210" s="0" t="str">
        <f aca="false">CONCATENATE(LEFT(A2210,2), MID(A2210,5,2))</f>
        <v>0487</v>
      </c>
    </row>
    <row r="2211" customFormat="false" ht="15.8" hidden="false" customHeight="false" outlineLevel="0" collapsed="false">
      <c r="A2211" s="39" t="s">
        <v>2415</v>
      </c>
      <c r="B2211" s="39" t="s">
        <v>4395</v>
      </c>
      <c r="C2211" s="0" t="n">
        <v>4881.0881906743</v>
      </c>
      <c r="D2211" s="0" t="str">
        <f aca="false">CONCATENATE(LEFT(A2211,2), MID(A2211,5,2))</f>
        <v>0488</v>
      </c>
    </row>
    <row r="2212" customFormat="false" ht="15.8" hidden="false" customHeight="false" outlineLevel="0" collapsed="false">
      <c r="A2212" s="39" t="s">
        <v>1933</v>
      </c>
      <c r="B2212" s="39" t="s">
        <v>4396</v>
      </c>
      <c r="C2212" s="0" t="n">
        <v>251.900188992205</v>
      </c>
      <c r="D2212" s="0" t="str">
        <f aca="false">CONCATENATE(LEFT(A2212,2), MID(A2212,5,2))</f>
        <v>0405</v>
      </c>
    </row>
    <row r="2213" customFormat="false" ht="15.8" hidden="false" customHeight="false" outlineLevel="0" collapsed="false">
      <c r="A2213" s="39" t="s">
        <v>2098</v>
      </c>
      <c r="B2213" s="39" t="s">
        <v>4397</v>
      </c>
      <c r="C2213" s="0" t="n">
        <v>678.880930071536</v>
      </c>
      <c r="D2213" s="0" t="str">
        <f aca="false">CONCATENATE(LEFT(A2213,2), MID(A2213,5,2))</f>
        <v>0142</v>
      </c>
    </row>
    <row r="2214" customFormat="false" ht="15.8" hidden="false" customHeight="false" outlineLevel="0" collapsed="false">
      <c r="A2214" s="39" t="s">
        <v>2174</v>
      </c>
      <c r="B2214" s="39" t="s">
        <v>4398</v>
      </c>
      <c r="C2214" s="0" t="n">
        <v>5303.58802490704</v>
      </c>
      <c r="D2214" s="0" t="str">
        <f aca="false">CONCATENATE(LEFT(A2214,2), MID(A2214,5,2))</f>
        <v>0144</v>
      </c>
    </row>
    <row r="2215" customFormat="false" ht="15.8" hidden="false" customHeight="false" outlineLevel="0" collapsed="false">
      <c r="A2215" s="39" t="s">
        <v>3775</v>
      </c>
      <c r="B2215" s="39" t="s">
        <v>4399</v>
      </c>
      <c r="C2215" s="0" t="n">
        <v>104.919675677215</v>
      </c>
      <c r="D2215" s="0" t="str">
        <f aca="false">CONCATENATE(LEFT(A2215,2), MID(A2215,5,2))</f>
        <v>0376</v>
      </c>
    </row>
    <row r="2216" customFormat="false" ht="15.8" hidden="false" customHeight="false" outlineLevel="0" collapsed="false">
      <c r="A2216" s="39" t="s">
        <v>2333</v>
      </c>
      <c r="B2216" s="39" t="s">
        <v>4400</v>
      </c>
      <c r="C2216" s="0" t="n">
        <v>1072.9782929975</v>
      </c>
      <c r="D2216" s="0" t="str">
        <f aca="false">CONCATENATE(LEFT(A2216,2), MID(A2216,5,2))</f>
        <v>0376</v>
      </c>
    </row>
    <row r="2217" customFormat="false" ht="15.8" hidden="false" customHeight="false" outlineLevel="0" collapsed="false">
      <c r="A2217" s="39" t="s">
        <v>1971</v>
      </c>
      <c r="B2217" s="39" t="s">
        <v>4401</v>
      </c>
      <c r="C2217" s="0" t="n">
        <v>29935.3251280362</v>
      </c>
      <c r="D2217" s="0" t="str">
        <f aca="false">CONCATENATE(LEFT(A2217,2), MID(A2217,5,2))</f>
        <v>0411</v>
      </c>
    </row>
    <row r="2218" customFormat="false" ht="15.8" hidden="false" customHeight="false" outlineLevel="0" collapsed="false">
      <c r="A2218" s="39" t="s">
        <v>2030</v>
      </c>
      <c r="B2218" s="39" t="s">
        <v>4402</v>
      </c>
      <c r="C2218" s="0" t="n">
        <v>3370.45663774023</v>
      </c>
      <c r="D2218" s="0" t="str">
        <f aca="false">CONCATENATE(LEFT(A2218,2), MID(A2218,5,2))</f>
        <v>0220</v>
      </c>
    </row>
    <row r="2219" customFormat="false" ht="15.8" hidden="false" customHeight="false" outlineLevel="0" collapsed="false">
      <c r="A2219" s="39" t="s">
        <v>2444</v>
      </c>
      <c r="B2219" s="39" t="s">
        <v>4403</v>
      </c>
      <c r="C2219" s="0" t="n">
        <v>856.265625</v>
      </c>
      <c r="D2219" s="0" t="str">
        <f aca="false">CONCATENATE(LEFT(A2219,2), MID(A2219,5,2))</f>
        <v>0224</v>
      </c>
    </row>
    <row r="2220" customFormat="false" ht="15.8" hidden="false" customHeight="false" outlineLevel="0" collapsed="false">
      <c r="A2220" s="39" t="s">
        <v>2444</v>
      </c>
      <c r="B2220" s="39" t="s">
        <v>4404</v>
      </c>
      <c r="C2220" s="0" t="n">
        <v>1205.35</v>
      </c>
      <c r="D2220" s="0" t="str">
        <f aca="false">CONCATENATE(LEFT(A2220,2), MID(A2220,5,2))</f>
        <v>0224</v>
      </c>
    </row>
    <row r="2221" customFormat="false" ht="15.8" hidden="false" customHeight="false" outlineLevel="0" collapsed="false">
      <c r="A2221" s="39" t="s">
        <v>4405</v>
      </c>
      <c r="B2221" s="39" t="s">
        <v>4406</v>
      </c>
      <c r="C2221" s="0" t="n">
        <v>820.8</v>
      </c>
      <c r="D2221" s="0" t="str">
        <f aca="false">CONCATENATE(LEFT(A2221,2), MID(A2221,5,2))</f>
        <v>0634</v>
      </c>
    </row>
    <row r="2222" customFormat="false" ht="15.8" hidden="false" customHeight="false" outlineLevel="0" collapsed="false">
      <c r="A2222" s="39" t="s">
        <v>2219</v>
      </c>
      <c r="B2222" s="39" t="s">
        <v>4407</v>
      </c>
      <c r="C2222" s="0" t="n">
        <v>203.946231506002</v>
      </c>
      <c r="D2222" s="0" t="str">
        <f aca="false">CONCATENATE(LEFT(A2222,2), MID(A2222,5,2))</f>
        <v>0448</v>
      </c>
    </row>
    <row r="2223" customFormat="false" ht="15.8" hidden="false" customHeight="false" outlineLevel="0" collapsed="false">
      <c r="A2223" s="39" t="s">
        <v>2554</v>
      </c>
      <c r="B2223" s="39" t="s">
        <v>4408</v>
      </c>
      <c r="C2223" s="0" t="n">
        <v>10719.375</v>
      </c>
      <c r="D2223" s="0" t="str">
        <f aca="false">CONCATENATE(LEFT(A2223,2), MID(A2223,5,2))</f>
        <v>0551</v>
      </c>
    </row>
    <row r="2224" customFormat="false" ht="15.8" hidden="false" customHeight="false" outlineLevel="0" collapsed="false">
      <c r="A2224" s="39" t="s">
        <v>2870</v>
      </c>
      <c r="B2224" s="39" t="s">
        <v>4409</v>
      </c>
      <c r="C2224" s="0" t="n">
        <v>486.9</v>
      </c>
      <c r="D2224" s="0" t="str">
        <f aca="false">CONCATENATE(LEFT(A2224,2), MID(A2224,5,2))</f>
        <v>0552</v>
      </c>
    </row>
    <row r="2225" customFormat="false" ht="15.8" hidden="false" customHeight="false" outlineLevel="0" collapsed="false">
      <c r="A2225" s="39" t="s">
        <v>2528</v>
      </c>
      <c r="B2225" s="39" t="s">
        <v>4410</v>
      </c>
      <c r="C2225" s="0" t="n">
        <v>2073.49999999999</v>
      </c>
      <c r="D2225" s="0" t="str">
        <f aca="false">CONCATENATE(LEFT(A2225,2), MID(A2225,5,2))</f>
        <v>0271</v>
      </c>
    </row>
    <row r="2226" customFormat="false" ht="15.8" hidden="false" customHeight="false" outlineLevel="0" collapsed="false">
      <c r="A2226" s="39" t="s">
        <v>2857</v>
      </c>
      <c r="B2226" s="39" t="s">
        <v>4411</v>
      </c>
      <c r="C2226" s="0" t="n">
        <v>541.5</v>
      </c>
      <c r="D2226" s="0" t="str">
        <f aca="false">CONCATENATE(LEFT(A2226,2), MID(A2226,5,2))</f>
        <v>0269</v>
      </c>
    </row>
    <row r="2227" customFormat="false" ht="15.8" hidden="false" customHeight="false" outlineLevel="0" collapsed="false">
      <c r="A2227" s="39" t="s">
        <v>2333</v>
      </c>
      <c r="B2227" s="39" t="s">
        <v>4412</v>
      </c>
      <c r="C2227" s="0" t="n">
        <v>201.590720174083</v>
      </c>
      <c r="D2227" s="0" t="str">
        <f aca="false">CONCATENATE(LEFT(A2227,2), MID(A2227,5,2))</f>
        <v>0376</v>
      </c>
    </row>
    <row r="2228" customFormat="false" ht="15.8" hidden="false" customHeight="false" outlineLevel="0" collapsed="false">
      <c r="A2228" s="39" t="s">
        <v>2391</v>
      </c>
      <c r="B2228" s="39" t="s">
        <v>4413</v>
      </c>
      <c r="C2228" s="0" t="n">
        <v>21516.3355913657</v>
      </c>
      <c r="D2228" s="0" t="str">
        <f aca="false">CONCATENATE(LEFT(A2228,2), MID(A2228,5,2))</f>
        <v>0183</v>
      </c>
    </row>
    <row r="2229" customFormat="false" ht="15.8" hidden="false" customHeight="false" outlineLevel="0" collapsed="false">
      <c r="A2229" s="39" t="s">
        <v>2349</v>
      </c>
      <c r="B2229" s="39" t="s">
        <v>4414</v>
      </c>
      <c r="C2229" s="0" t="n">
        <v>1428.75</v>
      </c>
      <c r="D2229" s="0" t="str">
        <f aca="false">CONCATENATE(LEFT(A2229,2), MID(A2229,5,2))</f>
        <v>0279</v>
      </c>
    </row>
    <row r="2230" customFormat="false" ht="15.8" hidden="false" customHeight="false" outlineLevel="0" collapsed="false">
      <c r="A2230" s="39" t="s">
        <v>2966</v>
      </c>
      <c r="B2230" s="39" t="s">
        <v>4415</v>
      </c>
      <c r="C2230" s="0" t="n">
        <v>1780.6736</v>
      </c>
      <c r="D2230" s="0" t="str">
        <f aca="false">CONCATENATE(LEFT(A2230,2), MID(A2230,5,2))</f>
        <v>0184</v>
      </c>
    </row>
    <row r="2231" customFormat="false" ht="15.8" hidden="false" customHeight="false" outlineLevel="0" collapsed="false">
      <c r="A2231" s="39" t="s">
        <v>2000</v>
      </c>
      <c r="B2231" s="39" t="s">
        <v>4416</v>
      </c>
      <c r="C2231" s="0" t="n">
        <v>2481.41072071049</v>
      </c>
      <c r="D2231" s="0" t="str">
        <f aca="false">CONCATENATE(LEFT(A2231,2), MID(A2231,5,2))</f>
        <v>0315</v>
      </c>
    </row>
    <row r="2232" customFormat="false" ht="15.8" hidden="false" customHeight="false" outlineLevel="0" collapsed="false">
      <c r="A2232" s="39" t="s">
        <v>2086</v>
      </c>
      <c r="B2232" s="39" t="s">
        <v>4417</v>
      </c>
      <c r="C2232" s="0" t="n">
        <v>26978.048076923</v>
      </c>
      <c r="D2232" s="0" t="str">
        <f aca="false">CONCATENATE(LEFT(A2232,2), MID(A2232,5,2))</f>
        <v>0634</v>
      </c>
    </row>
    <row r="2233" customFormat="false" ht="15.8" hidden="false" customHeight="false" outlineLevel="0" collapsed="false">
      <c r="A2233" s="39" t="s">
        <v>2091</v>
      </c>
      <c r="B2233" s="39" t="s">
        <v>4418</v>
      </c>
      <c r="C2233" s="0" t="n">
        <v>16066.1950118846</v>
      </c>
      <c r="D2233" s="0" t="str">
        <f aca="false">CONCATENATE(LEFT(A2233,2), MID(A2233,5,2))</f>
        <v>0635</v>
      </c>
    </row>
    <row r="2234" customFormat="false" ht="15.8" hidden="false" customHeight="false" outlineLevel="0" collapsed="false">
      <c r="A2234" s="39" t="s">
        <v>2444</v>
      </c>
      <c r="B2234" s="39" t="s">
        <v>4419</v>
      </c>
      <c r="C2234" s="0" t="n">
        <v>10299.09375</v>
      </c>
      <c r="D2234" s="0" t="str">
        <f aca="false">CONCATENATE(LEFT(A2234,2), MID(A2234,5,2))</f>
        <v>0224</v>
      </c>
    </row>
    <row r="2235" customFormat="false" ht="15.8" hidden="false" customHeight="false" outlineLevel="0" collapsed="false">
      <c r="A2235" s="39" t="s">
        <v>2444</v>
      </c>
      <c r="B2235" s="39" t="s">
        <v>4420</v>
      </c>
      <c r="C2235" s="0" t="n">
        <v>2568.796875</v>
      </c>
      <c r="D2235" s="0" t="str">
        <f aca="false">CONCATENATE(LEFT(A2235,2), MID(A2235,5,2))</f>
        <v>0224</v>
      </c>
    </row>
    <row r="2236" customFormat="false" ht="15.8" hidden="false" customHeight="false" outlineLevel="0" collapsed="false">
      <c r="A2236" s="39" t="s">
        <v>4421</v>
      </c>
      <c r="B2236" s="39" t="s">
        <v>4422</v>
      </c>
      <c r="C2236" s="0" t="n">
        <v>1468.8</v>
      </c>
      <c r="D2236" s="0" t="str">
        <f aca="false">CONCATENATE(LEFT(A2236,2), MID(A2236,5,2))</f>
        <v>0551</v>
      </c>
    </row>
    <row r="2237" customFormat="false" ht="15.8" hidden="false" customHeight="false" outlineLevel="0" collapsed="false">
      <c r="A2237" s="39" t="s">
        <v>2870</v>
      </c>
      <c r="B2237" s="39" t="s">
        <v>4423</v>
      </c>
      <c r="C2237" s="0" t="n">
        <v>827.25</v>
      </c>
      <c r="D2237" s="0" t="str">
        <f aca="false">CONCATENATE(LEFT(A2237,2), MID(A2237,5,2))</f>
        <v>0552</v>
      </c>
    </row>
    <row r="2238" customFormat="false" ht="15.8" hidden="false" customHeight="false" outlineLevel="0" collapsed="false">
      <c r="A2238" s="39" t="s">
        <v>2263</v>
      </c>
      <c r="B2238" s="39" t="s">
        <v>4424</v>
      </c>
      <c r="C2238" s="0" t="n">
        <v>118223.017330702</v>
      </c>
      <c r="D2238" s="0" t="str">
        <f aca="false">CONCATENATE(LEFT(A2238,2), MID(A2238,5,2))</f>
        <v>0449</v>
      </c>
    </row>
    <row r="2239" customFormat="false" ht="15.8" hidden="false" customHeight="false" outlineLevel="0" collapsed="false">
      <c r="A2239" s="39" t="s">
        <v>2586</v>
      </c>
      <c r="B2239" s="39" t="s">
        <v>4425</v>
      </c>
      <c r="C2239" s="0" t="n">
        <v>960.525</v>
      </c>
      <c r="D2239" s="0" t="str">
        <f aca="false">CONCATENATE(LEFT(A2239,2), MID(A2239,5,2))</f>
        <v>0272</v>
      </c>
    </row>
    <row r="2240" customFormat="false" ht="15.8" hidden="false" customHeight="false" outlineLevel="0" collapsed="false">
      <c r="A2240" s="39" t="s">
        <v>2857</v>
      </c>
      <c r="B2240" s="39" t="s">
        <v>4426</v>
      </c>
      <c r="C2240" s="0" t="n">
        <v>768.15</v>
      </c>
      <c r="D2240" s="0" t="str">
        <f aca="false">CONCATENATE(LEFT(A2240,2), MID(A2240,5,2))</f>
        <v>0269</v>
      </c>
    </row>
    <row r="2241" customFormat="false" ht="15.8" hidden="false" customHeight="false" outlineLevel="0" collapsed="false">
      <c r="A2241" s="39" t="s">
        <v>3540</v>
      </c>
      <c r="B2241" s="39" t="s">
        <v>4427</v>
      </c>
      <c r="C2241" s="0" t="n">
        <v>4794951.07304867</v>
      </c>
      <c r="D2241" s="0" t="str">
        <f aca="false">CONCATENATE(LEFT(A2241,2), MID(A2241,5,2))</f>
        <v>0860</v>
      </c>
    </row>
    <row r="2242" customFormat="false" ht="15.8" hidden="false" customHeight="false" outlineLevel="0" collapsed="false">
      <c r="A2242" s="39" t="s">
        <v>3540</v>
      </c>
      <c r="B2242" s="39" t="s">
        <v>4428</v>
      </c>
      <c r="C2242" s="0" t="n">
        <v>3091915.32661529</v>
      </c>
      <c r="D2242" s="0" t="str">
        <f aca="false">CONCATENATE(LEFT(A2242,2), MID(A2242,5,2))</f>
        <v>0860</v>
      </c>
    </row>
    <row r="2243" customFormat="false" ht="15.8" hidden="false" customHeight="false" outlineLevel="0" collapsed="false">
      <c r="A2243" s="39" t="s">
        <v>3540</v>
      </c>
      <c r="B2243" s="39" t="s">
        <v>4429</v>
      </c>
      <c r="C2243" s="0" t="n">
        <v>327921.187446927</v>
      </c>
      <c r="D2243" s="0" t="str">
        <f aca="false">CONCATENATE(LEFT(A2243,2), MID(A2243,5,2))</f>
        <v>0860</v>
      </c>
    </row>
    <row r="2244" customFormat="false" ht="15.8" hidden="false" customHeight="false" outlineLevel="0" collapsed="false">
      <c r="A2244" s="39" t="s">
        <v>2594</v>
      </c>
      <c r="B2244" s="39" t="s">
        <v>4430</v>
      </c>
      <c r="C2244" s="0" t="n">
        <v>1018683.64454268</v>
      </c>
      <c r="D2244" s="0" t="str">
        <f aca="false">CONCATENATE(LEFT(A2244,2), MID(A2244,5,2))</f>
        <v>0860</v>
      </c>
    </row>
    <row r="2245" customFormat="false" ht="15.8" hidden="false" customHeight="false" outlineLevel="0" collapsed="false">
      <c r="A2245" s="39" t="s">
        <v>2590</v>
      </c>
      <c r="B2245" s="39" t="s">
        <v>4431</v>
      </c>
      <c r="C2245" s="0" t="n">
        <v>46143.3083341193</v>
      </c>
      <c r="D2245" s="0" t="str">
        <f aca="false">CONCATENATE(LEFT(A2245,2), MID(A2245,5,2))</f>
        <v>0860</v>
      </c>
    </row>
    <row r="2246" customFormat="false" ht="15.8" hidden="false" customHeight="false" outlineLevel="0" collapsed="false">
      <c r="A2246" s="39" t="s">
        <v>4432</v>
      </c>
      <c r="B2246" s="39" t="s">
        <v>4433</v>
      </c>
      <c r="C2246" s="0" t="n">
        <v>177579.226730358</v>
      </c>
      <c r="D2246" s="0" t="str">
        <f aca="false">CONCATENATE(LEFT(A2246,2), MID(A2246,5,2))</f>
        <v>0860</v>
      </c>
    </row>
    <row r="2247" customFormat="false" ht="15.8" hidden="false" customHeight="false" outlineLevel="0" collapsed="false">
      <c r="A2247" s="39" t="s">
        <v>2598</v>
      </c>
      <c r="B2247" s="39" t="s">
        <v>4434</v>
      </c>
      <c r="C2247" s="0" t="n">
        <v>6338.93032855041</v>
      </c>
      <c r="D2247" s="0" t="str">
        <f aca="false">CONCATENATE(LEFT(A2247,2), MID(A2247,5,2))</f>
        <v>0860</v>
      </c>
    </row>
    <row r="2248" customFormat="false" ht="15.8" hidden="false" customHeight="false" outlineLevel="0" collapsed="false">
      <c r="A2248" s="39" t="s">
        <v>2590</v>
      </c>
      <c r="B2248" s="39" t="s">
        <v>4435</v>
      </c>
      <c r="C2248" s="0" t="n">
        <v>28559.7103240712</v>
      </c>
      <c r="D2248" s="0" t="str">
        <f aca="false">CONCATENATE(LEFT(A2248,2), MID(A2248,5,2))</f>
        <v>0860</v>
      </c>
    </row>
    <row r="2249" customFormat="false" ht="15.8" hidden="false" customHeight="false" outlineLevel="0" collapsed="false">
      <c r="A2249" s="39" t="s">
        <v>2596</v>
      </c>
      <c r="B2249" s="39" t="s">
        <v>4436</v>
      </c>
      <c r="C2249" s="0" t="n">
        <v>38834.9566979145</v>
      </c>
      <c r="D2249" s="0" t="str">
        <f aca="false">CONCATENATE(LEFT(A2249,2), MID(A2249,5,2))</f>
        <v>0860</v>
      </c>
    </row>
    <row r="2250" customFormat="false" ht="15.8" hidden="false" customHeight="false" outlineLevel="0" collapsed="false">
      <c r="A2250" s="39" t="s">
        <v>2594</v>
      </c>
      <c r="B2250" s="39" t="s">
        <v>4437</v>
      </c>
      <c r="C2250" s="0" t="n">
        <v>53303.2089018252</v>
      </c>
      <c r="D2250" s="0" t="str">
        <f aca="false">CONCATENATE(LEFT(A2250,2), MID(A2250,5,2))</f>
        <v>0860</v>
      </c>
    </row>
    <row r="2251" customFormat="false" ht="15.8" hidden="false" customHeight="false" outlineLevel="0" collapsed="false">
      <c r="A2251" s="39" t="s">
        <v>2605</v>
      </c>
      <c r="B2251" s="39" t="s">
        <v>4438</v>
      </c>
      <c r="C2251" s="0" t="n">
        <v>523637.668682576</v>
      </c>
      <c r="D2251" s="0" t="str">
        <f aca="false">CONCATENATE(LEFT(A2251,2), MID(A2251,5,2))</f>
        <v>0860</v>
      </c>
    </row>
    <row r="2252" customFormat="false" ht="15.8" hidden="false" customHeight="false" outlineLevel="0" collapsed="false">
      <c r="A2252" s="39" t="s">
        <v>2594</v>
      </c>
      <c r="B2252" s="39" t="s">
        <v>4439</v>
      </c>
      <c r="C2252" s="0" t="n">
        <v>125002.752874491</v>
      </c>
      <c r="D2252" s="0" t="str">
        <f aca="false">CONCATENATE(LEFT(A2252,2), MID(A2252,5,2))</f>
        <v>0860</v>
      </c>
    </row>
    <row r="2253" customFormat="false" ht="15.8" hidden="false" customHeight="false" outlineLevel="0" collapsed="false">
      <c r="A2253" s="39" t="s">
        <v>2600</v>
      </c>
      <c r="B2253" s="39" t="s">
        <v>4440</v>
      </c>
      <c r="C2253" s="0" t="n">
        <v>33470.4551915471</v>
      </c>
      <c r="D2253" s="0" t="str">
        <f aca="false">CONCATENATE(LEFT(A2253,2), MID(A2253,5,2))</f>
        <v>0860</v>
      </c>
    </row>
    <row r="2254" customFormat="false" ht="15.8" hidden="false" customHeight="false" outlineLevel="0" collapsed="false">
      <c r="A2254" s="39" t="s">
        <v>2590</v>
      </c>
      <c r="B2254" s="39" t="s">
        <v>4441</v>
      </c>
      <c r="C2254" s="0" t="n">
        <v>2262.11500559058</v>
      </c>
      <c r="D2254" s="0" t="str">
        <f aca="false">CONCATENATE(LEFT(A2254,2), MID(A2254,5,2))</f>
        <v>0860</v>
      </c>
    </row>
    <row r="2255" customFormat="false" ht="15.8" hidden="false" customHeight="false" outlineLevel="0" collapsed="false">
      <c r="A2255" s="39" t="s">
        <v>2620</v>
      </c>
      <c r="B2255" s="39" t="s">
        <v>4442</v>
      </c>
      <c r="C2255" s="0" t="n">
        <v>142163.835</v>
      </c>
      <c r="D2255" s="0" t="str">
        <f aca="false">CONCATENATE(LEFT(A2255,2), MID(A2255,5,2))</f>
        <v>0795</v>
      </c>
    </row>
    <row r="2256" customFormat="false" ht="15.8" hidden="false" customHeight="false" outlineLevel="0" collapsed="false">
      <c r="A2256" s="39" t="s">
        <v>2620</v>
      </c>
      <c r="B2256" s="39" t="s">
        <v>4443</v>
      </c>
      <c r="C2256" s="0" t="n">
        <v>169989.379</v>
      </c>
      <c r="D2256" s="0" t="str">
        <f aca="false">CONCATENATE(LEFT(A2256,2), MID(A2256,5,2))</f>
        <v>0795</v>
      </c>
    </row>
    <row r="2257" customFormat="false" ht="15.8" hidden="false" customHeight="false" outlineLevel="0" collapsed="false">
      <c r="A2257" s="39" t="s">
        <v>2620</v>
      </c>
      <c r="B2257" s="39" t="s">
        <v>4444</v>
      </c>
      <c r="C2257" s="0" t="n">
        <v>260574.691</v>
      </c>
      <c r="D2257" s="0" t="str">
        <f aca="false">CONCATENATE(LEFT(A2257,2), MID(A2257,5,2))</f>
        <v>0795</v>
      </c>
    </row>
    <row r="2258" customFormat="false" ht="15.8" hidden="false" customHeight="false" outlineLevel="0" collapsed="false">
      <c r="A2258" s="39" t="s">
        <v>2622</v>
      </c>
      <c r="B2258" s="39" t="s">
        <v>4445</v>
      </c>
      <c r="C2258" s="0" t="n">
        <v>950.035</v>
      </c>
      <c r="D2258" s="0" t="str">
        <f aca="false">CONCATENATE(LEFT(A2258,2), MID(A2258,5,2))</f>
        <v>0716</v>
      </c>
    </row>
    <row r="2259" customFormat="false" ht="15.8" hidden="false" customHeight="false" outlineLevel="0" collapsed="false">
      <c r="A2259" s="39" t="s">
        <v>2626</v>
      </c>
      <c r="B2259" s="39" t="s">
        <v>4446</v>
      </c>
      <c r="C2259" s="0" t="n">
        <v>142119.3</v>
      </c>
      <c r="D2259" s="0" t="str">
        <f aca="false">CONCATENATE(LEFT(A2259,2), MID(A2259,5,2))</f>
        <v>0781</v>
      </c>
    </row>
    <row r="2260" customFormat="false" ht="15.8" hidden="false" customHeight="false" outlineLevel="0" collapsed="false">
      <c r="A2260" s="39" t="s">
        <v>2665</v>
      </c>
      <c r="B2260" s="39" t="s">
        <v>4447</v>
      </c>
      <c r="C2260" s="0" t="n">
        <v>12736.404127682</v>
      </c>
      <c r="D2260" s="0" t="str">
        <f aca="false">CONCATENATE(LEFT(A2260,2), MID(A2260,5,2))</f>
        <v>0780</v>
      </c>
    </row>
    <row r="2261" customFormat="false" ht="15.8" hidden="false" customHeight="false" outlineLevel="0" collapsed="false">
      <c r="A2261" s="39" t="s">
        <v>2626</v>
      </c>
      <c r="B2261" s="39" t="s">
        <v>4448</v>
      </c>
      <c r="C2261" s="0" t="n">
        <v>846503.699</v>
      </c>
      <c r="D2261" s="0" t="str">
        <f aca="false">CONCATENATE(LEFT(A2261,2), MID(A2261,5,2))</f>
        <v>0781</v>
      </c>
    </row>
    <row r="2262" customFormat="false" ht="15.8" hidden="false" customHeight="false" outlineLevel="0" collapsed="false">
      <c r="A2262" s="39" t="s">
        <v>2624</v>
      </c>
      <c r="B2262" s="39" t="s">
        <v>4449</v>
      </c>
      <c r="C2262" s="0" t="n">
        <v>13029.62025</v>
      </c>
      <c r="D2262" s="0" t="str">
        <f aca="false">CONCATENATE(LEFT(A2262,2), MID(A2262,5,2))</f>
        <v>0781</v>
      </c>
    </row>
    <row r="2263" customFormat="false" ht="15.8" hidden="false" customHeight="false" outlineLevel="0" collapsed="false">
      <c r="A2263" s="39" t="s">
        <v>2626</v>
      </c>
      <c r="B2263" s="39" t="s">
        <v>4450</v>
      </c>
      <c r="C2263" s="0" t="n">
        <v>14326.53085</v>
      </c>
      <c r="D2263" s="0" t="str">
        <f aca="false">CONCATENATE(LEFT(A2263,2), MID(A2263,5,2))</f>
        <v>0781</v>
      </c>
    </row>
    <row r="2264" customFormat="false" ht="15.8" hidden="false" customHeight="false" outlineLevel="0" collapsed="false">
      <c r="A2264" s="39" t="s">
        <v>2626</v>
      </c>
      <c r="B2264" s="39" t="s">
        <v>4451</v>
      </c>
      <c r="C2264" s="0" t="n">
        <v>22215.58755</v>
      </c>
      <c r="D2264" s="0" t="str">
        <f aca="false">CONCATENATE(LEFT(A2264,2), MID(A2264,5,2))</f>
        <v>0781</v>
      </c>
    </row>
    <row r="2265" customFormat="false" ht="15.8" hidden="false" customHeight="false" outlineLevel="0" collapsed="false">
      <c r="A2265" s="39" t="s">
        <v>2626</v>
      </c>
      <c r="B2265" s="39" t="s">
        <v>4452</v>
      </c>
      <c r="C2265" s="0" t="n">
        <v>160787.48845</v>
      </c>
      <c r="D2265" s="0" t="str">
        <f aca="false">CONCATENATE(LEFT(A2265,2), MID(A2265,5,2))</f>
        <v>0781</v>
      </c>
    </row>
    <row r="2266" customFormat="false" ht="15.8" hidden="false" customHeight="false" outlineLevel="0" collapsed="false">
      <c r="A2266" s="39" t="s">
        <v>2687</v>
      </c>
      <c r="B2266" s="39" t="s">
        <v>4453</v>
      </c>
      <c r="C2266" s="0" t="n">
        <v>8778.0835</v>
      </c>
      <c r="D2266" s="0" t="str">
        <f aca="false">CONCATENATE(LEFT(A2266,2), MID(A2266,5,2))</f>
        <v>0781</v>
      </c>
    </row>
    <row r="2267" customFormat="false" ht="15.8" hidden="false" customHeight="false" outlineLevel="0" collapsed="false">
      <c r="A2267" s="39" t="s">
        <v>2633</v>
      </c>
      <c r="B2267" s="39" t="s">
        <v>4454</v>
      </c>
      <c r="C2267" s="0" t="n">
        <v>195907.4292</v>
      </c>
      <c r="D2267" s="0" t="str">
        <f aca="false">CONCATENATE(LEFT(A2267,2), MID(A2267,5,2))</f>
        <v>0791</v>
      </c>
    </row>
    <row r="2268" customFormat="false" ht="15.8" hidden="false" customHeight="false" outlineLevel="0" collapsed="false">
      <c r="A2268" s="39" t="s">
        <v>2633</v>
      </c>
      <c r="B2268" s="39" t="s">
        <v>4455</v>
      </c>
      <c r="C2268" s="0" t="n">
        <v>16900.5588</v>
      </c>
      <c r="D2268" s="0" t="str">
        <f aca="false">CONCATENATE(LEFT(A2268,2), MID(A2268,5,2))</f>
        <v>0791</v>
      </c>
    </row>
    <row r="2269" customFormat="false" ht="15.8" hidden="false" customHeight="false" outlineLevel="0" collapsed="false">
      <c r="A2269" s="39" t="s">
        <v>2633</v>
      </c>
      <c r="B2269" s="39" t="s">
        <v>4456</v>
      </c>
      <c r="C2269" s="0" t="n">
        <v>26805.889</v>
      </c>
      <c r="D2269" s="0" t="str">
        <f aca="false">CONCATENATE(LEFT(A2269,2), MID(A2269,5,2))</f>
        <v>0791</v>
      </c>
    </row>
    <row r="2270" customFormat="false" ht="15.8" hidden="false" customHeight="false" outlineLevel="0" collapsed="false">
      <c r="A2270" s="39" t="s">
        <v>2640</v>
      </c>
      <c r="B2270" s="39" t="s">
        <v>4457</v>
      </c>
      <c r="C2270" s="0" t="n">
        <v>3682.75</v>
      </c>
      <c r="D2270" s="0" t="str">
        <f aca="false">CONCATENATE(LEFT(A2270,2), MID(A2270,5,2))</f>
        <v>0795</v>
      </c>
    </row>
    <row r="2271" customFormat="false" ht="15.8" hidden="false" customHeight="false" outlineLevel="0" collapsed="false">
      <c r="A2271" s="39" t="s">
        <v>2654</v>
      </c>
      <c r="B2271" s="39" t="s">
        <v>4458</v>
      </c>
      <c r="C2271" s="0" t="n">
        <v>1408.7</v>
      </c>
      <c r="D2271" s="0" t="str">
        <f aca="false">CONCATENATE(LEFT(A2271,2), MID(A2271,5,2))</f>
        <v>0795</v>
      </c>
    </row>
    <row r="2272" customFormat="false" ht="15.8" hidden="false" customHeight="false" outlineLevel="0" collapsed="false">
      <c r="A2272" s="39" t="s">
        <v>2642</v>
      </c>
      <c r="B2272" s="39" t="s">
        <v>4459</v>
      </c>
      <c r="C2272" s="0" t="n">
        <v>2121.651774255</v>
      </c>
      <c r="D2272" s="0" t="str">
        <f aca="false">CONCATENATE(LEFT(A2272,2), MID(A2272,5,2))</f>
        <v>0795</v>
      </c>
    </row>
    <row r="2273" customFormat="false" ht="15.8" hidden="false" customHeight="false" outlineLevel="0" collapsed="false">
      <c r="A2273" s="39" t="s">
        <v>2640</v>
      </c>
      <c r="B2273" s="39" t="s">
        <v>4460</v>
      </c>
      <c r="C2273" s="0" t="n">
        <v>2586.17</v>
      </c>
      <c r="D2273" s="0" t="str">
        <f aca="false">CONCATENATE(LEFT(A2273,2), MID(A2273,5,2))</f>
        <v>0795</v>
      </c>
    </row>
    <row r="2274" customFormat="false" ht="15.8" hidden="false" customHeight="false" outlineLevel="0" collapsed="false">
      <c r="A2274" s="39" t="s">
        <v>2644</v>
      </c>
      <c r="B2274" s="39" t="s">
        <v>4461</v>
      </c>
      <c r="C2274" s="0" t="n">
        <v>93152.411275</v>
      </c>
      <c r="D2274" s="0" t="str">
        <f aca="false">CONCATENATE(LEFT(A2274,2), MID(A2274,5,2))</f>
        <v>0733</v>
      </c>
    </row>
    <row r="2275" customFormat="false" ht="15.8" hidden="false" customHeight="false" outlineLevel="0" collapsed="false">
      <c r="A2275" s="39" t="s">
        <v>2626</v>
      </c>
      <c r="B2275" s="39" t="s">
        <v>4462</v>
      </c>
      <c r="C2275" s="0" t="n">
        <v>18867.7691</v>
      </c>
      <c r="D2275" s="0" t="str">
        <f aca="false">CONCATENATE(LEFT(A2275,2), MID(A2275,5,2))</f>
        <v>0781</v>
      </c>
    </row>
    <row r="2276" customFormat="false" ht="15.8" hidden="false" customHeight="false" outlineLevel="0" collapsed="false">
      <c r="A2276" s="39" t="s">
        <v>2786</v>
      </c>
      <c r="B2276" s="39" t="s">
        <v>4463</v>
      </c>
      <c r="C2276" s="0" t="n">
        <v>31860.2135</v>
      </c>
      <c r="D2276" s="0" t="str">
        <f aca="false">CONCATENATE(LEFT(A2276,2), MID(A2276,5,2))</f>
        <v>0781</v>
      </c>
    </row>
    <row r="2277" customFormat="false" ht="15.8" hidden="false" customHeight="false" outlineLevel="0" collapsed="false">
      <c r="A2277" s="39" t="s">
        <v>2694</v>
      </c>
      <c r="B2277" s="39" t="s">
        <v>4464</v>
      </c>
      <c r="C2277" s="0" t="n">
        <v>329.02</v>
      </c>
      <c r="D2277" s="0" t="str">
        <f aca="false">CONCATENATE(LEFT(A2277,2), MID(A2277,5,2))</f>
        <v>0791</v>
      </c>
    </row>
    <row r="2278" customFormat="false" ht="15.8" hidden="false" customHeight="false" outlineLevel="0" collapsed="false">
      <c r="A2278" s="39" t="s">
        <v>2636</v>
      </c>
      <c r="B2278" s="39" t="s">
        <v>4465</v>
      </c>
      <c r="C2278" s="0" t="n">
        <v>325167.07975</v>
      </c>
      <c r="D2278" s="0" t="str">
        <f aca="false">CONCATENATE(LEFT(A2278,2), MID(A2278,5,2))</f>
        <v>0791</v>
      </c>
    </row>
    <row r="2279" customFormat="false" ht="15.8" hidden="false" customHeight="false" outlineLevel="0" collapsed="false">
      <c r="A2279" s="39" t="s">
        <v>2636</v>
      </c>
      <c r="B2279" s="39" t="s">
        <v>4466</v>
      </c>
      <c r="C2279" s="0" t="n">
        <v>106717.3252</v>
      </c>
      <c r="D2279" s="0" t="str">
        <f aca="false">CONCATENATE(LEFT(A2279,2), MID(A2279,5,2))</f>
        <v>0791</v>
      </c>
    </row>
    <row r="2280" customFormat="false" ht="15.8" hidden="false" customHeight="false" outlineLevel="0" collapsed="false">
      <c r="A2280" s="39" t="s">
        <v>2807</v>
      </c>
      <c r="B2280" s="39" t="s">
        <v>4467</v>
      </c>
      <c r="C2280" s="0" t="n">
        <v>309.681</v>
      </c>
      <c r="D2280" s="0" t="str">
        <f aca="false">CONCATENATE(LEFT(A2280,2), MID(A2280,5,2))</f>
        <v>0791</v>
      </c>
    </row>
    <row r="2281" customFormat="false" ht="15.8" hidden="false" customHeight="false" outlineLevel="0" collapsed="false">
      <c r="A2281" s="39" t="s">
        <v>2647</v>
      </c>
      <c r="B2281" s="39" t="s">
        <v>4468</v>
      </c>
      <c r="C2281" s="0" t="n">
        <v>9506.42325</v>
      </c>
      <c r="D2281" s="0" t="str">
        <f aca="false">CONCATENATE(LEFT(A2281,2), MID(A2281,5,2))</f>
        <v>0782</v>
      </c>
    </row>
    <row r="2282" customFormat="false" ht="15.8" hidden="false" customHeight="false" outlineLevel="0" collapsed="false">
      <c r="A2282" s="39" t="s">
        <v>2624</v>
      </c>
      <c r="B2282" s="39" t="s">
        <v>4469</v>
      </c>
      <c r="C2282" s="0" t="n">
        <v>5689.5702</v>
      </c>
      <c r="D2282" s="0" t="str">
        <f aca="false">CONCATENATE(LEFT(A2282,2), MID(A2282,5,2))</f>
        <v>0781</v>
      </c>
    </row>
    <row r="2283" customFormat="false" ht="15.8" hidden="false" customHeight="false" outlineLevel="0" collapsed="false">
      <c r="A2283" s="39" t="s">
        <v>2665</v>
      </c>
      <c r="B2283" s="39" t="s">
        <v>4470</v>
      </c>
      <c r="C2283" s="0" t="n">
        <v>93164.77868954</v>
      </c>
      <c r="D2283" s="0" t="str">
        <f aca="false">CONCATENATE(LEFT(A2283,2), MID(A2283,5,2))</f>
        <v>0780</v>
      </c>
    </row>
    <row r="2284" customFormat="false" ht="15.8" hidden="false" customHeight="false" outlineLevel="0" collapsed="false">
      <c r="A2284" s="39" t="s">
        <v>2636</v>
      </c>
      <c r="B2284" s="39" t="s">
        <v>4471</v>
      </c>
      <c r="C2284" s="0" t="n">
        <v>6446.52575</v>
      </c>
      <c r="D2284" s="0" t="str">
        <f aca="false">CONCATENATE(LEFT(A2284,2), MID(A2284,5,2))</f>
        <v>0791</v>
      </c>
    </row>
    <row r="2285" customFormat="false" ht="15.8" hidden="false" customHeight="false" outlineLevel="0" collapsed="false">
      <c r="A2285" s="39" t="s">
        <v>2633</v>
      </c>
      <c r="B2285" s="39" t="s">
        <v>4472</v>
      </c>
      <c r="C2285" s="0" t="n">
        <v>94251.64125</v>
      </c>
      <c r="D2285" s="0" t="str">
        <f aca="false">CONCATENATE(LEFT(A2285,2), MID(A2285,5,2))</f>
        <v>0791</v>
      </c>
    </row>
    <row r="2286" customFormat="false" ht="15.8" hidden="false" customHeight="false" outlineLevel="0" collapsed="false">
      <c r="A2286" s="39" t="s">
        <v>2694</v>
      </c>
      <c r="B2286" s="39" t="s">
        <v>4473</v>
      </c>
      <c r="C2286" s="0" t="n">
        <v>693.93225</v>
      </c>
      <c r="D2286" s="0" t="str">
        <f aca="false">CONCATENATE(LEFT(A2286,2), MID(A2286,5,2))</f>
        <v>0791</v>
      </c>
    </row>
    <row r="2287" customFormat="false" ht="15.8" hidden="false" customHeight="false" outlineLevel="0" collapsed="false">
      <c r="A2287" s="39" t="s">
        <v>2633</v>
      </c>
      <c r="B2287" s="39" t="s">
        <v>4474</v>
      </c>
      <c r="C2287" s="0" t="n">
        <v>10672.26475</v>
      </c>
      <c r="D2287" s="0" t="str">
        <f aca="false">CONCATENATE(LEFT(A2287,2), MID(A2287,5,2))</f>
        <v>0791</v>
      </c>
    </row>
    <row r="2288" customFormat="false" ht="15.8" hidden="false" customHeight="false" outlineLevel="0" collapsed="false">
      <c r="A2288" s="39" t="s">
        <v>2654</v>
      </c>
      <c r="B2288" s="39" t="s">
        <v>4475</v>
      </c>
      <c r="C2288" s="0" t="n">
        <v>753.047</v>
      </c>
      <c r="D2288" s="0" t="str">
        <f aca="false">CONCATENATE(LEFT(A2288,2), MID(A2288,5,2))</f>
        <v>0795</v>
      </c>
    </row>
    <row r="2289" customFormat="false" ht="15.8" hidden="false" customHeight="false" outlineLevel="0" collapsed="false">
      <c r="A2289" s="39" t="s">
        <v>2644</v>
      </c>
      <c r="B2289" s="39" t="s">
        <v>4476</v>
      </c>
      <c r="C2289" s="0" t="n">
        <v>1321328.92575</v>
      </c>
      <c r="D2289" s="0" t="str">
        <f aca="false">CONCATENATE(LEFT(A2289,2), MID(A2289,5,2))</f>
        <v>0733</v>
      </c>
    </row>
    <row r="2290" customFormat="false" ht="15.8" hidden="false" customHeight="false" outlineLevel="0" collapsed="false">
      <c r="A2290" s="39" t="s">
        <v>2647</v>
      </c>
      <c r="B2290" s="39" t="s">
        <v>4477</v>
      </c>
      <c r="C2290" s="0" t="n">
        <v>3030.9505</v>
      </c>
      <c r="D2290" s="0" t="str">
        <f aca="false">CONCATENATE(LEFT(A2290,2), MID(A2290,5,2))</f>
        <v>0782</v>
      </c>
    </row>
    <row r="2291" customFormat="false" ht="15.8" hidden="false" customHeight="false" outlineLevel="0" collapsed="false">
      <c r="A2291" s="39" t="s">
        <v>2647</v>
      </c>
      <c r="B2291" s="39" t="s">
        <v>4478</v>
      </c>
      <c r="C2291" s="0" t="n">
        <v>3749.65235</v>
      </c>
      <c r="D2291" s="0" t="str">
        <f aca="false">CONCATENATE(LEFT(A2291,2), MID(A2291,5,2))</f>
        <v>0782</v>
      </c>
    </row>
    <row r="2292" customFormat="false" ht="15.8" hidden="false" customHeight="false" outlineLevel="0" collapsed="false">
      <c r="A2292" s="39" t="s">
        <v>2626</v>
      </c>
      <c r="B2292" s="39" t="s">
        <v>4479</v>
      </c>
      <c r="C2292" s="0" t="n">
        <v>1881.906</v>
      </c>
      <c r="D2292" s="0" t="str">
        <f aca="false">CONCATENATE(LEFT(A2292,2), MID(A2292,5,2))</f>
        <v>0781</v>
      </c>
    </row>
    <row r="2293" customFormat="false" ht="15.8" hidden="false" customHeight="false" outlineLevel="0" collapsed="false">
      <c r="A2293" s="39" t="s">
        <v>2786</v>
      </c>
      <c r="B2293" s="39" t="s">
        <v>4480</v>
      </c>
      <c r="C2293" s="0" t="n">
        <v>5093.55</v>
      </c>
      <c r="D2293" s="0" t="str">
        <f aca="false">CONCATENATE(LEFT(A2293,2), MID(A2293,5,2))</f>
        <v>0781</v>
      </c>
    </row>
    <row r="2294" customFormat="false" ht="15.8" hidden="false" customHeight="false" outlineLevel="0" collapsed="false">
      <c r="A2294" s="39" t="s">
        <v>2807</v>
      </c>
      <c r="B2294" s="39" t="s">
        <v>4481</v>
      </c>
      <c r="C2294" s="0" t="n">
        <v>2321.237</v>
      </c>
      <c r="D2294" s="0" t="str">
        <f aca="false">CONCATENATE(LEFT(A2294,2), MID(A2294,5,2))</f>
        <v>0791</v>
      </c>
    </row>
    <row r="2295" customFormat="false" ht="15.8" hidden="false" customHeight="false" outlineLevel="0" collapsed="false">
      <c r="A2295" s="39" t="s">
        <v>2778</v>
      </c>
      <c r="B2295" s="39" t="s">
        <v>4482</v>
      </c>
      <c r="C2295" s="0" t="n">
        <v>489.468</v>
      </c>
      <c r="D2295" s="0" t="str">
        <f aca="false">CONCATENATE(LEFT(A2295,2), MID(A2295,5,2))</f>
        <v>0791</v>
      </c>
    </row>
    <row r="2296" customFormat="false" ht="15.8" hidden="false" customHeight="false" outlineLevel="0" collapsed="false">
      <c r="A2296" s="39" t="s">
        <v>2707</v>
      </c>
      <c r="B2296" s="39" t="s">
        <v>4483</v>
      </c>
      <c r="C2296" s="0" t="n">
        <v>600.366</v>
      </c>
      <c r="D2296" s="0" t="str">
        <f aca="false">CONCATENATE(LEFT(A2296,2), MID(A2296,5,2))</f>
        <v>0733</v>
      </c>
    </row>
    <row r="2297" customFormat="false" ht="15.8" hidden="false" customHeight="false" outlineLevel="0" collapsed="false">
      <c r="A2297" s="39" t="s">
        <v>2716</v>
      </c>
      <c r="B2297" s="39" t="s">
        <v>4484</v>
      </c>
      <c r="C2297" s="0" t="n">
        <v>19255.3708237515</v>
      </c>
      <c r="D2297" s="0" t="str">
        <f aca="false">CONCATENATE(LEFT(A2297,2), MID(A2297,5,2))</f>
        <v>0743</v>
      </c>
    </row>
    <row r="2298" customFormat="false" ht="15.8" hidden="false" customHeight="false" outlineLevel="0" collapsed="false">
      <c r="A2298" s="39" t="s">
        <v>2672</v>
      </c>
      <c r="B2298" s="39" t="s">
        <v>4485</v>
      </c>
      <c r="C2298" s="0" t="n">
        <v>43248.7787482447</v>
      </c>
      <c r="D2298" s="0" t="str">
        <f aca="false">CONCATENATE(LEFT(A2298,2), MID(A2298,5,2))</f>
        <v>0743</v>
      </c>
    </row>
    <row r="2299" customFormat="false" ht="15.8" hidden="false" customHeight="false" outlineLevel="0" collapsed="false">
      <c r="A2299" s="39" t="s">
        <v>2674</v>
      </c>
      <c r="B2299" s="39" t="s">
        <v>4486</v>
      </c>
      <c r="C2299" s="0" t="n">
        <v>69472.66047462</v>
      </c>
      <c r="D2299" s="0" t="str">
        <f aca="false">CONCATENATE(LEFT(A2299,2), MID(A2299,5,2))</f>
        <v>0780</v>
      </c>
    </row>
    <row r="2300" customFormat="false" ht="15.8" hidden="false" customHeight="false" outlineLevel="0" collapsed="false">
      <c r="A2300" s="39" t="s">
        <v>2654</v>
      </c>
      <c r="B2300" s="39" t="s">
        <v>4487</v>
      </c>
      <c r="C2300" s="0" t="n">
        <v>2843.05</v>
      </c>
      <c r="D2300" s="0" t="str">
        <f aca="false">CONCATENATE(LEFT(A2300,2), MID(A2300,5,2))</f>
        <v>0795</v>
      </c>
    </row>
    <row r="2301" customFormat="false" ht="15.8" hidden="false" customHeight="false" outlineLevel="0" collapsed="false">
      <c r="A2301" s="39" t="s">
        <v>2672</v>
      </c>
      <c r="B2301" s="39" t="s">
        <v>4488</v>
      </c>
      <c r="C2301" s="0" t="n">
        <v>26349.5853960974</v>
      </c>
      <c r="D2301" s="0" t="str">
        <f aca="false">CONCATENATE(LEFT(A2301,2), MID(A2301,5,2))</f>
        <v>0743</v>
      </c>
    </row>
    <row r="2302" customFormat="false" ht="15.8" hidden="false" customHeight="false" outlineLevel="0" collapsed="false">
      <c r="A2302" s="39" t="s">
        <v>2624</v>
      </c>
      <c r="B2302" s="39" t="s">
        <v>4489</v>
      </c>
      <c r="C2302" s="0" t="n">
        <v>27347.26725</v>
      </c>
      <c r="D2302" s="0" t="str">
        <f aca="false">CONCATENATE(LEFT(A2302,2), MID(A2302,5,2))</f>
        <v>0781</v>
      </c>
    </row>
    <row r="2303" customFormat="false" ht="15.8" hidden="false" customHeight="false" outlineLevel="0" collapsed="false">
      <c r="A2303" s="39" t="s">
        <v>2786</v>
      </c>
      <c r="B2303" s="39" t="s">
        <v>4490</v>
      </c>
      <c r="C2303" s="0" t="n">
        <v>15013.8465</v>
      </c>
      <c r="D2303" s="0" t="str">
        <f aca="false">CONCATENATE(LEFT(A2303,2), MID(A2303,5,2))</f>
        <v>0781</v>
      </c>
    </row>
    <row r="2304" customFormat="false" ht="15.8" hidden="false" customHeight="false" outlineLevel="0" collapsed="false">
      <c r="A2304" s="39" t="s">
        <v>2674</v>
      </c>
      <c r="B2304" s="39" t="s">
        <v>4491</v>
      </c>
      <c r="C2304" s="0" t="n">
        <v>179489.46615116</v>
      </c>
      <c r="D2304" s="0" t="str">
        <f aca="false">CONCATENATE(LEFT(A2304,2), MID(A2304,5,2))</f>
        <v>0780</v>
      </c>
    </row>
    <row r="2305" customFormat="false" ht="15.8" hidden="false" customHeight="false" outlineLevel="0" collapsed="false">
      <c r="A2305" s="39" t="s">
        <v>2807</v>
      </c>
      <c r="B2305" s="39" t="s">
        <v>4492</v>
      </c>
      <c r="C2305" s="0" t="n">
        <v>158.372</v>
      </c>
      <c r="D2305" s="0" t="str">
        <f aca="false">CONCATENATE(LEFT(A2305,2), MID(A2305,5,2))</f>
        <v>0791</v>
      </c>
    </row>
    <row r="2306" customFormat="false" ht="15.8" hidden="false" customHeight="false" outlineLevel="0" collapsed="false">
      <c r="A2306" s="39" t="s">
        <v>2689</v>
      </c>
      <c r="B2306" s="39" t="s">
        <v>4493</v>
      </c>
      <c r="C2306" s="0" t="n">
        <v>3702.4</v>
      </c>
      <c r="D2306" s="0" t="str">
        <f aca="false">CONCATENATE(LEFT(A2306,2), MID(A2306,5,2))</f>
        <v>0791</v>
      </c>
    </row>
    <row r="2307" customFormat="false" ht="15.8" hidden="false" customHeight="false" outlineLevel="0" collapsed="false">
      <c r="A2307" s="39" t="s">
        <v>2681</v>
      </c>
      <c r="B2307" s="39" t="s">
        <v>4494</v>
      </c>
      <c r="C2307" s="0" t="n">
        <v>77532.5</v>
      </c>
      <c r="D2307" s="0" t="str">
        <f aca="false">CONCATENATE(LEFT(A2307,2), MID(A2307,5,2))</f>
        <v>0716</v>
      </c>
    </row>
    <row r="2308" customFormat="false" ht="15.8" hidden="false" customHeight="false" outlineLevel="0" collapsed="false">
      <c r="A2308" s="39" t="s">
        <v>2681</v>
      </c>
      <c r="B2308" s="39" t="s">
        <v>4495</v>
      </c>
      <c r="C2308" s="0" t="n">
        <v>98258.6409765912</v>
      </c>
      <c r="D2308" s="0" t="str">
        <f aca="false">CONCATENATE(LEFT(A2308,2), MID(A2308,5,2))</f>
        <v>0716</v>
      </c>
    </row>
    <row r="2309" customFormat="false" ht="15.8" hidden="false" customHeight="false" outlineLevel="0" collapsed="false">
      <c r="A2309" s="39" t="s">
        <v>2681</v>
      </c>
      <c r="B2309" s="39" t="s">
        <v>4496</v>
      </c>
      <c r="C2309" s="0" t="n">
        <v>131486.25</v>
      </c>
      <c r="D2309" s="0" t="str">
        <f aca="false">CONCATENATE(LEFT(A2309,2), MID(A2309,5,2))</f>
        <v>0716</v>
      </c>
    </row>
    <row r="2310" customFormat="false" ht="15.8" hidden="false" customHeight="false" outlineLevel="0" collapsed="false">
      <c r="A2310" s="39" t="s">
        <v>2622</v>
      </c>
      <c r="B2310" s="39" t="s">
        <v>4497</v>
      </c>
      <c r="C2310" s="0" t="n">
        <v>2659.02</v>
      </c>
      <c r="D2310" s="0" t="str">
        <f aca="false">CONCATENATE(LEFT(A2310,2), MID(A2310,5,2))</f>
        <v>0716</v>
      </c>
    </row>
    <row r="2311" customFormat="false" ht="15.8" hidden="false" customHeight="false" outlineLevel="0" collapsed="false">
      <c r="A2311" s="39" t="s">
        <v>2665</v>
      </c>
      <c r="B2311" s="39" t="s">
        <v>4498</v>
      </c>
      <c r="C2311" s="0" t="n">
        <v>25831.30404512</v>
      </c>
      <c r="D2311" s="0" t="str">
        <f aca="false">CONCATENATE(LEFT(A2311,2), MID(A2311,5,2))</f>
        <v>0780</v>
      </c>
    </row>
    <row r="2312" customFormat="false" ht="15.8" hidden="false" customHeight="false" outlineLevel="0" collapsed="false">
      <c r="A2312" s="39" t="s">
        <v>2640</v>
      </c>
      <c r="B2312" s="39" t="s">
        <v>4499</v>
      </c>
      <c r="C2312" s="0" t="n">
        <v>7995.2</v>
      </c>
      <c r="D2312" s="0" t="str">
        <f aca="false">CONCATENATE(LEFT(A2312,2), MID(A2312,5,2))</f>
        <v>0795</v>
      </c>
    </row>
    <row r="2313" customFormat="false" ht="15.8" hidden="false" customHeight="false" outlineLevel="0" collapsed="false">
      <c r="A2313" s="39" t="s">
        <v>2681</v>
      </c>
      <c r="B2313" s="39" t="s">
        <v>4500</v>
      </c>
      <c r="C2313" s="0" t="n">
        <v>677.78617122</v>
      </c>
      <c r="D2313" s="0" t="str">
        <f aca="false">CONCATENATE(LEFT(A2313,2), MID(A2313,5,2))</f>
        <v>0716</v>
      </c>
    </row>
    <row r="2314" customFormat="false" ht="15.8" hidden="false" customHeight="false" outlineLevel="0" collapsed="false">
      <c r="A2314" s="39" t="s">
        <v>2647</v>
      </c>
      <c r="B2314" s="39" t="s">
        <v>4501</v>
      </c>
      <c r="C2314" s="0" t="n">
        <v>42051.25055</v>
      </c>
      <c r="D2314" s="0" t="str">
        <f aca="false">CONCATENATE(LEFT(A2314,2), MID(A2314,5,2))</f>
        <v>0782</v>
      </c>
    </row>
    <row r="2315" customFormat="false" ht="15.8" hidden="false" customHeight="false" outlineLevel="0" collapsed="false">
      <c r="A2315" s="39" t="s">
        <v>2647</v>
      </c>
      <c r="B2315" s="39" t="s">
        <v>4502</v>
      </c>
      <c r="C2315" s="0" t="n">
        <v>659.9075</v>
      </c>
      <c r="D2315" s="0" t="str">
        <f aca="false">CONCATENATE(LEFT(A2315,2), MID(A2315,5,2))</f>
        <v>0782</v>
      </c>
    </row>
    <row r="2316" customFormat="false" ht="15.8" hidden="false" customHeight="false" outlineLevel="0" collapsed="false">
      <c r="A2316" s="39" t="s">
        <v>2786</v>
      </c>
      <c r="B2316" s="39" t="s">
        <v>4503</v>
      </c>
      <c r="C2316" s="0" t="n">
        <v>192.29</v>
      </c>
      <c r="D2316" s="0" t="str">
        <f aca="false">CONCATENATE(LEFT(A2316,2), MID(A2316,5,2))</f>
        <v>0781</v>
      </c>
    </row>
    <row r="2317" customFormat="false" ht="15.8" hidden="false" customHeight="false" outlineLevel="0" collapsed="false">
      <c r="A2317" s="39" t="s">
        <v>2786</v>
      </c>
      <c r="B2317" s="39" t="s">
        <v>4504</v>
      </c>
      <c r="C2317" s="0" t="n">
        <v>11011.0665</v>
      </c>
      <c r="D2317" s="0" t="str">
        <f aca="false">CONCATENATE(LEFT(A2317,2), MID(A2317,5,2))</f>
        <v>0781</v>
      </c>
    </row>
    <row r="2318" customFormat="false" ht="15.8" hidden="false" customHeight="false" outlineLevel="0" collapsed="false">
      <c r="A2318" s="39" t="s">
        <v>2654</v>
      </c>
      <c r="B2318" s="39" t="s">
        <v>4505</v>
      </c>
      <c r="C2318" s="0" t="n">
        <v>4081.24</v>
      </c>
      <c r="D2318" s="0" t="str">
        <f aca="false">CONCATENATE(LEFT(A2318,2), MID(A2318,5,2))</f>
        <v>0795</v>
      </c>
    </row>
    <row r="2319" customFormat="false" ht="15.8" hidden="false" customHeight="false" outlineLevel="0" collapsed="false">
      <c r="A2319" s="39" t="s">
        <v>2696</v>
      </c>
      <c r="B2319" s="39" t="s">
        <v>4506</v>
      </c>
      <c r="C2319" s="0" t="n">
        <v>32603.519517345</v>
      </c>
      <c r="D2319" s="0" t="str">
        <f aca="false">CONCATENATE(LEFT(A2319,2), MID(A2319,5,2))</f>
        <v>0718</v>
      </c>
    </row>
    <row r="2320" customFormat="false" ht="15.8" hidden="false" customHeight="false" outlineLevel="0" collapsed="false">
      <c r="A2320" s="39" t="s">
        <v>2687</v>
      </c>
      <c r="B2320" s="39" t="s">
        <v>4507</v>
      </c>
      <c r="C2320" s="0" t="n">
        <v>928.096</v>
      </c>
      <c r="D2320" s="0" t="str">
        <f aca="false">CONCATENATE(LEFT(A2320,2), MID(A2320,5,2))</f>
        <v>0781</v>
      </c>
    </row>
    <row r="2321" customFormat="false" ht="15.8" hidden="false" customHeight="false" outlineLevel="0" collapsed="false">
      <c r="A2321" s="39" t="s">
        <v>2694</v>
      </c>
      <c r="B2321" s="39" t="s">
        <v>4508</v>
      </c>
      <c r="C2321" s="0" t="n">
        <v>20463.6855</v>
      </c>
      <c r="D2321" s="0" t="str">
        <f aca="false">CONCATENATE(LEFT(A2321,2), MID(A2321,5,2))</f>
        <v>0791</v>
      </c>
    </row>
    <row r="2322" customFormat="false" ht="15.8" hidden="false" customHeight="false" outlineLevel="0" collapsed="false">
      <c r="A2322" s="39" t="s">
        <v>2633</v>
      </c>
      <c r="B2322" s="39" t="s">
        <v>4509</v>
      </c>
      <c r="C2322" s="0" t="n">
        <v>28125.645</v>
      </c>
      <c r="D2322" s="0" t="str">
        <f aca="false">CONCATENATE(LEFT(A2322,2), MID(A2322,5,2))</f>
        <v>0791</v>
      </c>
    </row>
    <row r="2323" customFormat="false" ht="15.8" hidden="false" customHeight="false" outlineLevel="0" collapsed="false">
      <c r="A2323" s="39" t="s">
        <v>2640</v>
      </c>
      <c r="B2323" s="39" t="s">
        <v>4510</v>
      </c>
      <c r="C2323" s="0" t="n">
        <v>2605.01</v>
      </c>
      <c r="D2323" s="0" t="str">
        <f aca="false">CONCATENATE(LEFT(A2323,2), MID(A2323,5,2))</f>
        <v>0795</v>
      </c>
    </row>
    <row r="2324" customFormat="false" ht="15.8" hidden="false" customHeight="false" outlineLevel="0" collapsed="false">
      <c r="A2324" s="39" t="s">
        <v>2696</v>
      </c>
      <c r="B2324" s="39" t="s">
        <v>4511</v>
      </c>
      <c r="C2324" s="0" t="n">
        <v>313921.168920123</v>
      </c>
      <c r="D2324" s="0" t="str">
        <f aca="false">CONCATENATE(LEFT(A2324,2), MID(A2324,5,2))</f>
        <v>0718</v>
      </c>
    </row>
    <row r="2325" customFormat="false" ht="15.8" hidden="false" customHeight="false" outlineLevel="0" collapsed="false">
      <c r="A2325" s="39" t="s">
        <v>2696</v>
      </c>
      <c r="B2325" s="39" t="s">
        <v>4512</v>
      </c>
      <c r="C2325" s="0" t="n">
        <v>378979.02448667</v>
      </c>
      <c r="D2325" s="0" t="str">
        <f aca="false">CONCATENATE(LEFT(A2325,2), MID(A2325,5,2))</f>
        <v>0718</v>
      </c>
    </row>
    <row r="2326" customFormat="false" ht="15.8" hidden="false" customHeight="false" outlineLevel="0" collapsed="false">
      <c r="A2326" s="39" t="s">
        <v>2770</v>
      </c>
      <c r="B2326" s="39" t="s">
        <v>4513</v>
      </c>
      <c r="C2326" s="0" t="n">
        <v>1304.7975</v>
      </c>
      <c r="D2326" s="0" t="str">
        <f aca="false">CONCATENATE(LEFT(A2326,2), MID(A2326,5,2))</f>
        <v>0781</v>
      </c>
    </row>
    <row r="2327" customFormat="false" ht="15.8" hidden="false" customHeight="false" outlineLevel="0" collapsed="false">
      <c r="A2327" s="39" t="s">
        <v>2786</v>
      </c>
      <c r="B2327" s="39" t="s">
        <v>4514</v>
      </c>
      <c r="C2327" s="0" t="n">
        <v>28466.1045</v>
      </c>
      <c r="D2327" s="0" t="str">
        <f aca="false">CONCATENATE(LEFT(A2327,2), MID(A2327,5,2))</f>
        <v>0781</v>
      </c>
    </row>
    <row r="2328" customFormat="false" ht="15.8" hidden="false" customHeight="false" outlineLevel="0" collapsed="false">
      <c r="A2328" s="39" t="s">
        <v>2674</v>
      </c>
      <c r="B2328" s="39" t="s">
        <v>4515</v>
      </c>
      <c r="C2328" s="0" t="n">
        <v>74113.36277055</v>
      </c>
      <c r="D2328" s="0" t="str">
        <f aca="false">CONCATENATE(LEFT(A2328,2), MID(A2328,5,2))</f>
        <v>0780</v>
      </c>
    </row>
    <row r="2329" customFormat="false" ht="15.8" hidden="false" customHeight="false" outlineLevel="0" collapsed="false">
      <c r="A2329" s="39" t="s">
        <v>2642</v>
      </c>
      <c r="B2329" s="39" t="s">
        <v>4516</v>
      </c>
      <c r="C2329" s="0" t="n">
        <v>6199.556473005</v>
      </c>
      <c r="D2329" s="0" t="str">
        <f aca="false">CONCATENATE(LEFT(A2329,2), MID(A2329,5,2))</f>
        <v>0795</v>
      </c>
    </row>
    <row r="2330" customFormat="false" ht="15.8" hidden="false" customHeight="false" outlineLevel="0" collapsed="false">
      <c r="A2330" s="39" t="s">
        <v>2696</v>
      </c>
      <c r="B2330" s="39" t="s">
        <v>4517</v>
      </c>
      <c r="C2330" s="0" t="n">
        <v>26673.2889714445</v>
      </c>
      <c r="D2330" s="0" t="str">
        <f aca="false">CONCATENATE(LEFT(A2330,2), MID(A2330,5,2))</f>
        <v>0718</v>
      </c>
    </row>
    <row r="2331" customFormat="false" ht="15.8" hidden="false" customHeight="false" outlineLevel="0" collapsed="false">
      <c r="A2331" s="39" t="s">
        <v>2703</v>
      </c>
      <c r="B2331" s="39" t="s">
        <v>4518</v>
      </c>
      <c r="C2331" s="0" t="n">
        <v>917.122942257683</v>
      </c>
      <c r="D2331" s="0" t="str">
        <f aca="false">CONCATENATE(LEFT(A2331,2), MID(A2331,5,2))</f>
        <v>0718</v>
      </c>
    </row>
    <row r="2332" customFormat="false" ht="15.8" hidden="false" customHeight="false" outlineLevel="0" collapsed="false">
      <c r="A2332" s="39" t="s">
        <v>2696</v>
      </c>
      <c r="B2332" s="39" t="s">
        <v>4519</v>
      </c>
      <c r="C2332" s="0" t="n">
        <v>95533.1460764922</v>
      </c>
      <c r="D2332" s="0" t="str">
        <f aca="false">CONCATENATE(LEFT(A2332,2), MID(A2332,5,2))</f>
        <v>0718</v>
      </c>
    </row>
    <row r="2333" customFormat="false" ht="15.8" hidden="false" customHeight="false" outlineLevel="0" collapsed="false">
      <c r="A2333" s="39" t="s">
        <v>2624</v>
      </c>
      <c r="B2333" s="39" t="s">
        <v>4520</v>
      </c>
      <c r="C2333" s="0" t="n">
        <v>6120.37175</v>
      </c>
      <c r="D2333" s="0" t="str">
        <f aca="false">CONCATENATE(LEFT(A2333,2), MID(A2333,5,2))</f>
        <v>0781</v>
      </c>
    </row>
    <row r="2334" customFormat="false" ht="15.8" hidden="false" customHeight="false" outlineLevel="0" collapsed="false">
      <c r="A2334" s="39" t="s">
        <v>2707</v>
      </c>
      <c r="B2334" s="39" t="s">
        <v>4521</v>
      </c>
      <c r="C2334" s="0" t="n">
        <v>2686.71</v>
      </c>
      <c r="D2334" s="0" t="str">
        <f aca="false">CONCATENATE(LEFT(A2334,2), MID(A2334,5,2))</f>
        <v>0733</v>
      </c>
    </row>
    <row r="2335" customFormat="false" ht="15.8" hidden="false" customHeight="false" outlineLevel="0" collapsed="false">
      <c r="A2335" s="39" t="s">
        <v>2770</v>
      </c>
      <c r="B2335" s="39" t="s">
        <v>4522</v>
      </c>
      <c r="C2335" s="0" t="n">
        <v>127.904</v>
      </c>
      <c r="D2335" s="0" t="str">
        <f aca="false">CONCATENATE(LEFT(A2335,2), MID(A2335,5,2))</f>
        <v>0781</v>
      </c>
    </row>
    <row r="2336" customFormat="false" ht="15.8" hidden="false" customHeight="false" outlineLevel="0" collapsed="false">
      <c r="A2336" s="39" t="s">
        <v>2633</v>
      </c>
      <c r="B2336" s="39" t="s">
        <v>4523</v>
      </c>
      <c r="C2336" s="0" t="n">
        <v>5017.685</v>
      </c>
      <c r="D2336" s="0" t="str">
        <f aca="false">CONCATENATE(LEFT(A2336,2), MID(A2336,5,2))</f>
        <v>0791</v>
      </c>
    </row>
    <row r="2337" customFormat="false" ht="15.8" hidden="false" customHeight="false" outlineLevel="0" collapsed="false">
      <c r="A2337" s="39" t="s">
        <v>2674</v>
      </c>
      <c r="B2337" s="39" t="s">
        <v>4524</v>
      </c>
      <c r="C2337" s="0" t="n">
        <v>40537.17555358</v>
      </c>
      <c r="D2337" s="0" t="str">
        <f aca="false">CONCATENATE(LEFT(A2337,2), MID(A2337,5,2))</f>
        <v>0780</v>
      </c>
    </row>
    <row r="2338" customFormat="false" ht="15.8" hidden="false" customHeight="false" outlineLevel="0" collapsed="false">
      <c r="A2338" s="39" t="s">
        <v>2786</v>
      </c>
      <c r="B2338" s="39" t="s">
        <v>4525</v>
      </c>
      <c r="C2338" s="0" t="n">
        <v>1832.618</v>
      </c>
      <c r="D2338" s="0" t="str">
        <f aca="false">CONCATENATE(LEFT(A2338,2), MID(A2338,5,2))</f>
        <v>0781</v>
      </c>
    </row>
    <row r="2339" customFormat="false" ht="15.8" hidden="false" customHeight="false" outlineLevel="0" collapsed="false">
      <c r="A2339" s="39" t="s">
        <v>2624</v>
      </c>
      <c r="B2339" s="39" t="s">
        <v>4526</v>
      </c>
      <c r="C2339" s="0" t="n">
        <v>689.315</v>
      </c>
      <c r="D2339" s="0" t="str">
        <f aca="false">CONCATENATE(LEFT(A2339,2), MID(A2339,5,2))</f>
        <v>0781</v>
      </c>
    </row>
    <row r="2340" customFormat="false" ht="15.8" hidden="false" customHeight="false" outlineLevel="0" collapsed="false">
      <c r="A2340" s="39" t="s">
        <v>2807</v>
      </c>
      <c r="B2340" s="39" t="s">
        <v>4527</v>
      </c>
      <c r="C2340" s="0" t="n">
        <v>4464.3005</v>
      </c>
      <c r="D2340" s="0" t="str">
        <f aca="false">CONCATENATE(LEFT(A2340,2), MID(A2340,5,2))</f>
        <v>0791</v>
      </c>
    </row>
    <row r="2341" customFormat="false" ht="15.8" hidden="false" customHeight="false" outlineLevel="0" collapsed="false">
      <c r="A2341" s="39" t="s">
        <v>2679</v>
      </c>
      <c r="B2341" s="39" t="s">
        <v>4528</v>
      </c>
      <c r="C2341" s="0" t="n">
        <v>3718.1625</v>
      </c>
      <c r="D2341" s="0" t="str">
        <f aca="false">CONCATENATE(LEFT(A2341,2), MID(A2341,5,2))</f>
        <v>0733</v>
      </c>
    </row>
    <row r="2342" customFormat="false" ht="15.8" hidden="false" customHeight="false" outlineLevel="0" collapsed="false">
      <c r="A2342" s="39" t="s">
        <v>2672</v>
      </c>
      <c r="B2342" s="39" t="s">
        <v>4529</v>
      </c>
      <c r="C2342" s="0" t="n">
        <v>37250.590654656</v>
      </c>
      <c r="D2342" s="0" t="str">
        <f aca="false">CONCATENATE(LEFT(A2342,2), MID(A2342,5,2))</f>
        <v>0743</v>
      </c>
    </row>
    <row r="2343" customFormat="false" ht="15.8" hidden="false" customHeight="false" outlineLevel="0" collapsed="false">
      <c r="A2343" s="39" t="s">
        <v>2672</v>
      </c>
      <c r="B2343" s="39" t="s">
        <v>4530</v>
      </c>
      <c r="C2343" s="0" t="n">
        <v>1927.91695646038</v>
      </c>
      <c r="D2343" s="0" t="str">
        <f aca="false">CONCATENATE(LEFT(A2343,2), MID(A2343,5,2))</f>
        <v>0743</v>
      </c>
    </row>
    <row r="2344" customFormat="false" ht="15.8" hidden="false" customHeight="false" outlineLevel="0" collapsed="false">
      <c r="A2344" s="39" t="s">
        <v>2721</v>
      </c>
      <c r="B2344" s="39" t="s">
        <v>4531</v>
      </c>
      <c r="C2344" s="0" t="n">
        <v>259083.01334419</v>
      </c>
      <c r="D2344" s="0" t="str">
        <f aca="false">CONCATENATE(LEFT(A2344,2), MID(A2344,5,2))</f>
        <v>0759</v>
      </c>
    </row>
    <row r="2345" customFormat="false" ht="15.8" hidden="false" customHeight="false" outlineLevel="0" collapsed="false">
      <c r="A2345" s="39" t="s">
        <v>2718</v>
      </c>
      <c r="B2345" s="39" t="s">
        <v>4532</v>
      </c>
      <c r="C2345" s="0" t="n">
        <v>35967.23337274</v>
      </c>
      <c r="D2345" s="0" t="str">
        <f aca="false">CONCATENATE(LEFT(A2345,2), MID(A2345,5,2))</f>
        <v>0743</v>
      </c>
    </row>
    <row r="2346" customFormat="false" ht="15.8" hidden="false" customHeight="false" outlineLevel="0" collapsed="false">
      <c r="A2346" s="39" t="s">
        <v>2716</v>
      </c>
      <c r="B2346" s="39" t="s">
        <v>4533</v>
      </c>
      <c r="C2346" s="0" t="n">
        <v>50938.0818215355</v>
      </c>
      <c r="D2346" s="0" t="str">
        <f aca="false">CONCATENATE(LEFT(A2346,2), MID(A2346,5,2))</f>
        <v>0743</v>
      </c>
    </row>
    <row r="2347" customFormat="false" ht="15.8" hidden="false" customHeight="false" outlineLevel="0" collapsed="false">
      <c r="A2347" s="39" t="s">
        <v>2718</v>
      </c>
      <c r="B2347" s="39" t="s">
        <v>4534</v>
      </c>
      <c r="C2347" s="0" t="n">
        <v>53410.8483469422</v>
      </c>
      <c r="D2347" s="0" t="str">
        <f aca="false">CONCATENATE(LEFT(A2347,2), MID(A2347,5,2))</f>
        <v>0743</v>
      </c>
    </row>
    <row r="2348" customFormat="false" ht="15.8" hidden="false" customHeight="false" outlineLevel="0" collapsed="false">
      <c r="A2348" s="39" t="s">
        <v>2672</v>
      </c>
      <c r="B2348" s="39" t="s">
        <v>4535</v>
      </c>
      <c r="C2348" s="0" t="n">
        <v>171201.939042837</v>
      </c>
      <c r="D2348" s="0" t="str">
        <f aca="false">CONCATENATE(LEFT(A2348,2), MID(A2348,5,2))</f>
        <v>0743</v>
      </c>
    </row>
    <row r="2349" customFormat="false" ht="15.8" hidden="false" customHeight="false" outlineLevel="0" collapsed="false">
      <c r="A2349" s="39" t="s">
        <v>2718</v>
      </c>
      <c r="B2349" s="39" t="s">
        <v>4536</v>
      </c>
      <c r="C2349" s="0" t="n">
        <v>6502.59095825115</v>
      </c>
      <c r="D2349" s="0" t="str">
        <f aca="false">CONCATENATE(LEFT(A2349,2), MID(A2349,5,2))</f>
        <v>0743</v>
      </c>
    </row>
    <row r="2350" customFormat="false" ht="15.8" hidden="false" customHeight="false" outlineLevel="0" collapsed="false">
      <c r="A2350" s="39" t="s">
        <v>2721</v>
      </c>
      <c r="B2350" s="39" t="s">
        <v>4537</v>
      </c>
      <c r="C2350" s="0" t="n">
        <v>192180.263466786</v>
      </c>
      <c r="D2350" s="0" t="str">
        <f aca="false">CONCATENATE(LEFT(A2350,2), MID(A2350,5,2))</f>
        <v>0759</v>
      </c>
    </row>
    <row r="2351" customFormat="false" ht="15.8" hidden="false" customHeight="false" outlineLevel="0" collapsed="false">
      <c r="A2351" s="39" t="s">
        <v>2716</v>
      </c>
      <c r="B2351" s="39" t="s">
        <v>4538</v>
      </c>
      <c r="C2351" s="0" t="n">
        <v>402783.459114427</v>
      </c>
      <c r="D2351" s="0" t="str">
        <f aca="false">CONCATENATE(LEFT(A2351,2), MID(A2351,5,2))</f>
        <v>0743</v>
      </c>
    </row>
    <row r="2352" customFormat="false" ht="15.8" hidden="false" customHeight="false" outlineLevel="0" collapsed="false">
      <c r="A2352" s="39" t="s">
        <v>2716</v>
      </c>
      <c r="B2352" s="39" t="s">
        <v>4539</v>
      </c>
      <c r="C2352" s="0" t="n">
        <v>19220.2000463585</v>
      </c>
      <c r="D2352" s="0" t="str">
        <f aca="false">CONCATENATE(LEFT(A2352,2), MID(A2352,5,2))</f>
        <v>0743</v>
      </c>
    </row>
    <row r="2353" customFormat="false" ht="15.8" hidden="false" customHeight="false" outlineLevel="0" collapsed="false">
      <c r="A2353" s="39" t="s">
        <v>2716</v>
      </c>
      <c r="B2353" s="39" t="s">
        <v>4540</v>
      </c>
      <c r="C2353" s="0" t="n">
        <v>50164.5919968026</v>
      </c>
      <c r="D2353" s="0" t="str">
        <f aca="false">CONCATENATE(LEFT(A2353,2), MID(A2353,5,2))</f>
        <v>0743</v>
      </c>
    </row>
    <row r="2354" customFormat="false" ht="15.8" hidden="false" customHeight="false" outlineLevel="0" collapsed="false">
      <c r="A2354" s="39" t="s">
        <v>2716</v>
      </c>
      <c r="B2354" s="39" t="s">
        <v>4541</v>
      </c>
      <c r="C2354" s="0" t="n">
        <v>66607.145658211</v>
      </c>
      <c r="D2354" s="0" t="str">
        <f aca="false">CONCATENATE(LEFT(A2354,2), MID(A2354,5,2))</f>
        <v>0743</v>
      </c>
    </row>
    <row r="2355" customFormat="false" ht="15.8" hidden="false" customHeight="false" outlineLevel="0" collapsed="false">
      <c r="A2355" s="39" t="s">
        <v>2749</v>
      </c>
      <c r="B2355" s="39" t="s">
        <v>4542</v>
      </c>
      <c r="C2355" s="0" t="n">
        <v>59116.520051752</v>
      </c>
      <c r="D2355" s="0" t="str">
        <f aca="false">CONCATENATE(LEFT(A2355,2), MID(A2355,5,2))</f>
        <v>0759</v>
      </c>
    </row>
    <row r="2356" customFormat="false" ht="15.8" hidden="false" customHeight="false" outlineLevel="0" collapsed="false">
      <c r="A2356" s="39" t="s">
        <v>2672</v>
      </c>
      <c r="B2356" s="39" t="s">
        <v>4543</v>
      </c>
      <c r="C2356" s="0" t="n">
        <v>3449.8635862095</v>
      </c>
      <c r="D2356" s="0" t="str">
        <f aca="false">CONCATENATE(LEFT(A2356,2), MID(A2356,5,2))</f>
        <v>0743</v>
      </c>
    </row>
    <row r="2357" customFormat="false" ht="15.8" hidden="false" customHeight="false" outlineLevel="0" collapsed="false">
      <c r="A2357" s="39" t="s">
        <v>2672</v>
      </c>
      <c r="B2357" s="39" t="s">
        <v>4544</v>
      </c>
      <c r="C2357" s="0" t="n">
        <v>83483.0020393459</v>
      </c>
      <c r="D2357" s="0" t="str">
        <f aca="false">CONCATENATE(LEFT(A2357,2), MID(A2357,5,2))</f>
        <v>0743</v>
      </c>
    </row>
    <row r="2358" customFormat="false" ht="15.8" hidden="false" customHeight="false" outlineLevel="0" collapsed="false">
      <c r="A2358" s="39" t="s">
        <v>2735</v>
      </c>
      <c r="B2358" s="39" t="s">
        <v>4545</v>
      </c>
      <c r="C2358" s="0" t="n">
        <v>34976.499931496</v>
      </c>
      <c r="D2358" s="0" t="str">
        <f aca="false">CONCATENATE(LEFT(A2358,2), MID(A2358,5,2))</f>
        <v>0759</v>
      </c>
    </row>
    <row r="2359" customFormat="false" ht="15.8" hidden="false" customHeight="false" outlineLevel="0" collapsed="false">
      <c r="A2359" s="39" t="s">
        <v>2735</v>
      </c>
      <c r="B2359" s="39" t="s">
        <v>4546</v>
      </c>
      <c r="C2359" s="0" t="n">
        <v>19758.39902382</v>
      </c>
      <c r="D2359" s="0" t="str">
        <f aca="false">CONCATENATE(LEFT(A2359,2), MID(A2359,5,2))</f>
        <v>0759</v>
      </c>
    </row>
    <row r="2360" customFormat="false" ht="15.8" hidden="false" customHeight="false" outlineLevel="0" collapsed="false">
      <c r="A2360" s="39" t="s">
        <v>2705</v>
      </c>
      <c r="B2360" s="39" t="s">
        <v>4547</v>
      </c>
      <c r="C2360" s="0" t="n">
        <v>196754.591798</v>
      </c>
      <c r="D2360" s="0" t="str">
        <f aca="false">CONCATENATE(LEFT(A2360,2), MID(A2360,5,2))</f>
        <v>0732</v>
      </c>
    </row>
    <row r="2361" customFormat="false" ht="15.8" hidden="false" customHeight="false" outlineLevel="0" collapsed="false">
      <c r="A2361" s="39" t="s">
        <v>2749</v>
      </c>
      <c r="B2361" s="39" t="s">
        <v>4548</v>
      </c>
      <c r="C2361" s="0" t="n">
        <v>3605.903814732</v>
      </c>
      <c r="D2361" s="0" t="str">
        <f aca="false">CONCATENATE(LEFT(A2361,2), MID(A2361,5,2))</f>
        <v>0759</v>
      </c>
    </row>
    <row r="2362" customFormat="false" ht="15.8" hidden="false" customHeight="false" outlineLevel="0" collapsed="false">
      <c r="A2362" s="39" t="s">
        <v>2644</v>
      </c>
      <c r="B2362" s="39" t="s">
        <v>4549</v>
      </c>
      <c r="C2362" s="0" t="n">
        <v>18527.48355</v>
      </c>
      <c r="D2362" s="0" t="str">
        <f aca="false">CONCATENATE(LEFT(A2362,2), MID(A2362,5,2))</f>
        <v>0733</v>
      </c>
    </row>
    <row r="2363" customFormat="false" ht="15.8" hidden="false" customHeight="false" outlineLevel="0" collapsed="false">
      <c r="A2363" s="39" t="s">
        <v>2672</v>
      </c>
      <c r="B2363" s="39" t="s">
        <v>4550</v>
      </c>
      <c r="C2363" s="0" t="n">
        <v>4232.34160362875</v>
      </c>
      <c r="D2363" s="0" t="str">
        <f aca="false">CONCATENATE(LEFT(A2363,2), MID(A2363,5,2))</f>
        <v>0743</v>
      </c>
    </row>
    <row r="2364" customFormat="false" ht="15.8" hidden="false" customHeight="false" outlineLevel="0" collapsed="false">
      <c r="A2364" s="39" t="s">
        <v>2721</v>
      </c>
      <c r="B2364" s="39" t="s">
        <v>4551</v>
      </c>
      <c r="C2364" s="0" t="n">
        <v>39986.811987688</v>
      </c>
      <c r="D2364" s="0" t="str">
        <f aca="false">CONCATENATE(LEFT(A2364,2), MID(A2364,5,2))</f>
        <v>0759</v>
      </c>
    </row>
    <row r="2365" customFormat="false" ht="15.8" hidden="false" customHeight="false" outlineLevel="0" collapsed="false">
      <c r="A2365" s="39" t="s">
        <v>2705</v>
      </c>
      <c r="B2365" s="39" t="s">
        <v>4552</v>
      </c>
      <c r="C2365" s="0" t="n">
        <v>256000.785074</v>
      </c>
      <c r="D2365" s="0" t="str">
        <f aca="false">CONCATENATE(LEFT(A2365,2), MID(A2365,5,2))</f>
        <v>0732</v>
      </c>
    </row>
    <row r="2366" customFormat="false" ht="15.8" hidden="false" customHeight="false" outlineLevel="0" collapsed="false">
      <c r="A2366" s="39" t="s">
        <v>2592</v>
      </c>
      <c r="B2366" s="39" t="s">
        <v>4553</v>
      </c>
      <c r="C2366" s="0" t="n">
        <v>401.860459579959</v>
      </c>
      <c r="D2366" s="0" t="str">
        <f aca="false">CONCATENATE(LEFT(A2366,2), MID(A2366,5,2))</f>
        <v>0860</v>
      </c>
    </row>
    <row r="2367" customFormat="false" ht="15.8" hidden="false" customHeight="false" outlineLevel="0" collapsed="false">
      <c r="A2367" s="39" t="s">
        <v>2622</v>
      </c>
      <c r="B2367" s="39" t="s">
        <v>4554</v>
      </c>
      <c r="C2367" s="0" t="n">
        <v>1482.78</v>
      </c>
      <c r="D2367" s="0" t="str">
        <f aca="false">CONCATENATE(LEFT(A2367,2), MID(A2367,5,2))</f>
        <v>0716</v>
      </c>
    </row>
    <row r="2368" customFormat="false" ht="15.8" hidden="false" customHeight="false" outlineLevel="0" collapsed="false">
      <c r="A2368" s="39" t="s">
        <v>2707</v>
      </c>
      <c r="B2368" s="39" t="s">
        <v>4555</v>
      </c>
      <c r="C2368" s="0" t="n">
        <v>1297.998</v>
      </c>
      <c r="D2368" s="0" t="str">
        <f aca="false">CONCATENATE(LEFT(A2368,2), MID(A2368,5,2))</f>
        <v>0733</v>
      </c>
    </row>
    <row r="2369" customFormat="false" ht="15.8" hidden="false" customHeight="false" outlineLevel="0" collapsed="false">
      <c r="A2369" s="39" t="s">
        <v>4556</v>
      </c>
      <c r="B2369" s="39" t="s">
        <v>4557</v>
      </c>
      <c r="C2369" s="0" t="n">
        <v>2552.651971</v>
      </c>
      <c r="D2369" s="0" t="str">
        <f aca="false">CONCATENATE(LEFT(A2369,2), MID(A2369,5,2))</f>
        <v>0732</v>
      </c>
    </row>
    <row r="2370" customFormat="false" ht="15.8" hidden="false" customHeight="false" outlineLevel="0" collapsed="false">
      <c r="A2370" s="39" t="s">
        <v>2735</v>
      </c>
      <c r="B2370" s="39" t="s">
        <v>4558</v>
      </c>
      <c r="C2370" s="0" t="n">
        <v>2908.265564348</v>
      </c>
      <c r="D2370" s="0" t="str">
        <f aca="false">CONCATENATE(LEFT(A2370,2), MID(A2370,5,2))</f>
        <v>0759</v>
      </c>
    </row>
    <row r="2371" customFormat="false" ht="15.8" hidden="false" customHeight="false" outlineLevel="0" collapsed="false">
      <c r="A2371" s="39" t="s">
        <v>2735</v>
      </c>
      <c r="B2371" s="39" t="s">
        <v>4559</v>
      </c>
      <c r="C2371" s="0" t="n">
        <v>53415.3705759</v>
      </c>
      <c r="D2371" s="0" t="str">
        <f aca="false">CONCATENATE(LEFT(A2371,2), MID(A2371,5,2))</f>
        <v>0759</v>
      </c>
    </row>
    <row r="2372" customFormat="false" ht="15.8" hidden="false" customHeight="false" outlineLevel="0" collapsed="false">
      <c r="A2372" s="39" t="s">
        <v>2696</v>
      </c>
      <c r="B2372" s="39" t="s">
        <v>4560</v>
      </c>
      <c r="C2372" s="0" t="n">
        <v>3154.01502498033</v>
      </c>
      <c r="D2372" s="0" t="str">
        <f aca="false">CONCATENATE(LEFT(A2372,2), MID(A2372,5,2))</f>
        <v>0718</v>
      </c>
    </row>
    <row r="2373" customFormat="false" ht="15.8" hidden="false" customHeight="false" outlineLevel="0" collapsed="false">
      <c r="A2373" s="39" t="s">
        <v>2772</v>
      </c>
      <c r="B2373" s="39" t="s">
        <v>4561</v>
      </c>
      <c r="C2373" s="0" t="n">
        <v>6114.50752532198</v>
      </c>
      <c r="D2373" s="0" t="str">
        <f aca="false">CONCATENATE(LEFT(A2373,2), MID(A2373,5,2))</f>
        <v>0743</v>
      </c>
    </row>
    <row r="2374" customFormat="false" ht="15.8" hidden="false" customHeight="false" outlineLevel="0" collapsed="false">
      <c r="A2374" s="39" t="s">
        <v>2849</v>
      </c>
      <c r="B2374" s="39" t="s">
        <v>4562</v>
      </c>
      <c r="C2374" s="0" t="n">
        <v>6174.40044112</v>
      </c>
      <c r="D2374" s="0" t="str">
        <f aca="false">CONCATENATE(LEFT(A2374,2), MID(A2374,5,2))</f>
        <v>0743</v>
      </c>
    </row>
    <row r="2375" customFormat="false" ht="15.8" hidden="false" customHeight="false" outlineLevel="0" collapsed="false">
      <c r="A2375" s="39" t="s">
        <v>2696</v>
      </c>
      <c r="B2375" s="39" t="s">
        <v>4563</v>
      </c>
      <c r="C2375" s="0" t="n">
        <v>30465.8545088619</v>
      </c>
      <c r="D2375" s="0" t="str">
        <f aca="false">CONCATENATE(LEFT(A2375,2), MID(A2375,5,2))</f>
        <v>0718</v>
      </c>
    </row>
    <row r="2376" customFormat="false" ht="15.8" hidden="false" customHeight="false" outlineLevel="0" collapsed="false">
      <c r="A2376" s="39" t="s">
        <v>2749</v>
      </c>
      <c r="B2376" s="39" t="s">
        <v>4564</v>
      </c>
      <c r="C2376" s="0" t="n">
        <v>18580.145849</v>
      </c>
      <c r="D2376" s="0" t="str">
        <f aca="false">CONCATENATE(LEFT(A2376,2), MID(A2376,5,2))</f>
        <v>0759</v>
      </c>
    </row>
    <row r="2377" customFormat="false" ht="15.8" hidden="false" customHeight="false" outlineLevel="0" collapsed="false">
      <c r="A2377" s="39" t="s">
        <v>2826</v>
      </c>
      <c r="B2377" s="39" t="s">
        <v>4565</v>
      </c>
      <c r="C2377" s="0" t="n">
        <v>574.56</v>
      </c>
      <c r="D2377" s="0" t="str">
        <f aca="false">CONCATENATE(LEFT(A2377,2), MID(A2377,5,2))</f>
        <v>0782</v>
      </c>
    </row>
    <row r="2378" customFormat="false" ht="15.8" hidden="false" customHeight="false" outlineLevel="0" collapsed="false">
      <c r="A2378" s="39" t="s">
        <v>2749</v>
      </c>
      <c r="B2378" s="39" t="s">
        <v>4566</v>
      </c>
      <c r="C2378" s="0" t="n">
        <v>6551.850378472</v>
      </c>
      <c r="D2378" s="0" t="str">
        <f aca="false">CONCATENATE(LEFT(A2378,2), MID(A2378,5,2))</f>
        <v>0759</v>
      </c>
    </row>
    <row r="2379" customFormat="false" ht="15.8" hidden="false" customHeight="false" outlineLevel="0" collapsed="false">
      <c r="A2379" s="39" t="s">
        <v>2721</v>
      </c>
      <c r="B2379" s="39" t="s">
        <v>4567</v>
      </c>
      <c r="C2379" s="0" t="n">
        <v>68572.52379375</v>
      </c>
      <c r="D2379" s="0" t="str">
        <f aca="false">CONCATENATE(LEFT(A2379,2), MID(A2379,5,2))</f>
        <v>0759</v>
      </c>
    </row>
    <row r="2380" customFormat="false" ht="15.8" hidden="false" customHeight="false" outlineLevel="0" collapsed="false">
      <c r="A2380" s="39" t="s">
        <v>2758</v>
      </c>
      <c r="B2380" s="39" t="s">
        <v>4568</v>
      </c>
      <c r="C2380" s="0" t="n">
        <v>1552.769725</v>
      </c>
      <c r="D2380" s="0" t="str">
        <f aca="false">CONCATENATE(LEFT(A2380,2), MID(A2380,5,2))</f>
        <v>0761</v>
      </c>
    </row>
    <row r="2381" customFormat="false" ht="15.8" hidden="false" customHeight="false" outlineLevel="0" collapsed="false">
      <c r="A2381" s="39" t="s">
        <v>2721</v>
      </c>
      <c r="B2381" s="39" t="s">
        <v>4569</v>
      </c>
      <c r="C2381" s="0" t="n">
        <v>2350</v>
      </c>
      <c r="D2381" s="0" t="str">
        <f aca="false">CONCATENATE(LEFT(A2381,2), MID(A2381,5,2))</f>
        <v>0759</v>
      </c>
    </row>
    <row r="2382" customFormat="false" ht="15.8" hidden="false" customHeight="false" outlineLevel="0" collapsed="false">
      <c r="A2382" s="39" t="s">
        <v>2765</v>
      </c>
      <c r="B2382" s="39" t="s">
        <v>4570</v>
      </c>
      <c r="C2382" s="0" t="n">
        <v>8559.66855325478</v>
      </c>
      <c r="D2382" s="0" t="str">
        <f aca="false">CONCATENATE(LEFT(A2382,2), MID(A2382,5,2))</f>
        <v>0765</v>
      </c>
    </row>
    <row r="2383" customFormat="false" ht="15.8" hidden="false" customHeight="false" outlineLevel="0" collapsed="false">
      <c r="A2383" s="39" t="s">
        <v>2765</v>
      </c>
      <c r="B2383" s="39" t="s">
        <v>4571</v>
      </c>
      <c r="C2383" s="0" t="n">
        <v>22584.8656708178</v>
      </c>
      <c r="D2383" s="0" t="str">
        <f aca="false">CONCATENATE(LEFT(A2383,2), MID(A2383,5,2))</f>
        <v>0765</v>
      </c>
    </row>
    <row r="2384" customFormat="false" ht="15.8" hidden="false" customHeight="false" outlineLevel="0" collapsed="false">
      <c r="A2384" s="39" t="s">
        <v>2721</v>
      </c>
      <c r="B2384" s="39" t="s">
        <v>4572</v>
      </c>
      <c r="C2384" s="0" t="n">
        <v>14357.6351211</v>
      </c>
      <c r="D2384" s="0" t="str">
        <f aca="false">CONCATENATE(LEFT(A2384,2), MID(A2384,5,2))</f>
        <v>0759</v>
      </c>
    </row>
    <row r="2385" customFormat="false" ht="15.8" hidden="false" customHeight="false" outlineLevel="0" collapsed="false">
      <c r="A2385" s="39" t="s">
        <v>2749</v>
      </c>
      <c r="B2385" s="39" t="s">
        <v>4573</v>
      </c>
      <c r="C2385" s="0" t="n">
        <v>9971.308309852</v>
      </c>
      <c r="D2385" s="0" t="str">
        <f aca="false">CONCATENATE(LEFT(A2385,2), MID(A2385,5,2))</f>
        <v>0759</v>
      </c>
    </row>
    <row r="2386" customFormat="false" ht="15.8" hidden="false" customHeight="false" outlineLevel="0" collapsed="false">
      <c r="A2386" s="39" t="s">
        <v>2800</v>
      </c>
      <c r="B2386" s="39" t="s">
        <v>4574</v>
      </c>
      <c r="C2386" s="0" t="n">
        <v>3305.52088942539</v>
      </c>
      <c r="D2386" s="0" t="str">
        <f aca="false">CONCATENATE(LEFT(A2386,2), MID(A2386,5,2))</f>
        <v>0765</v>
      </c>
    </row>
    <row r="2387" customFormat="false" ht="15.8" hidden="false" customHeight="false" outlineLevel="0" collapsed="false">
      <c r="A2387" s="39" t="s">
        <v>2761</v>
      </c>
      <c r="B2387" s="39" t="s">
        <v>4575</v>
      </c>
      <c r="C2387" s="0" t="n">
        <v>2661.4495</v>
      </c>
      <c r="D2387" s="0" t="str">
        <f aca="false">CONCATENATE(LEFT(A2387,2), MID(A2387,5,2))</f>
        <v>0733</v>
      </c>
    </row>
    <row r="2388" customFormat="false" ht="15.8" hidden="false" customHeight="false" outlineLevel="0" collapsed="false">
      <c r="A2388" s="39" t="s">
        <v>2807</v>
      </c>
      <c r="B2388" s="39" t="s">
        <v>4576</v>
      </c>
      <c r="C2388" s="0" t="n">
        <v>2290.55</v>
      </c>
      <c r="D2388" s="0" t="str">
        <f aca="false">CONCATENATE(LEFT(A2388,2), MID(A2388,5,2))</f>
        <v>0791</v>
      </c>
    </row>
    <row r="2389" customFormat="false" ht="15.8" hidden="false" customHeight="false" outlineLevel="0" collapsed="false">
      <c r="A2389" s="39" t="s">
        <v>2689</v>
      </c>
      <c r="B2389" s="39" t="s">
        <v>4577</v>
      </c>
      <c r="C2389" s="0" t="n">
        <v>217.242</v>
      </c>
      <c r="D2389" s="0" t="str">
        <f aca="false">CONCATENATE(LEFT(A2389,2), MID(A2389,5,2))</f>
        <v>0791</v>
      </c>
    </row>
    <row r="2390" customFormat="false" ht="15.8" hidden="false" customHeight="false" outlineLevel="0" collapsed="false">
      <c r="A2390" s="39" t="s">
        <v>2807</v>
      </c>
      <c r="B2390" s="39" t="s">
        <v>4578</v>
      </c>
      <c r="C2390" s="0" t="n">
        <v>2034.132</v>
      </c>
      <c r="D2390" s="0" t="str">
        <f aca="false">CONCATENATE(LEFT(A2390,2), MID(A2390,5,2))</f>
        <v>0791</v>
      </c>
    </row>
    <row r="2391" customFormat="false" ht="15.8" hidden="false" customHeight="false" outlineLevel="0" collapsed="false">
      <c r="A2391" s="39" t="s">
        <v>2705</v>
      </c>
      <c r="B2391" s="39" t="s">
        <v>4579</v>
      </c>
      <c r="C2391" s="0" t="n">
        <v>302204.465472</v>
      </c>
      <c r="D2391" s="0" t="str">
        <f aca="false">CONCATENATE(LEFT(A2391,2), MID(A2391,5,2))</f>
        <v>0732</v>
      </c>
    </row>
    <row r="2392" customFormat="false" ht="15.8" hidden="false" customHeight="false" outlineLevel="0" collapsed="false">
      <c r="A2392" s="39" t="s">
        <v>2739</v>
      </c>
      <c r="B2392" s="39" t="s">
        <v>4580</v>
      </c>
      <c r="C2392" s="0" t="n">
        <v>3477.854886</v>
      </c>
      <c r="D2392" s="0" t="str">
        <f aca="false">CONCATENATE(LEFT(A2392,2), MID(A2392,5,2))</f>
        <v>0732</v>
      </c>
    </row>
    <row r="2393" customFormat="false" ht="15.8" hidden="false" customHeight="false" outlineLevel="0" collapsed="false">
      <c r="A2393" s="39" t="s">
        <v>2694</v>
      </c>
      <c r="B2393" s="39" t="s">
        <v>4581</v>
      </c>
      <c r="C2393" s="0" t="n">
        <v>4029.104</v>
      </c>
      <c r="D2393" s="0" t="str">
        <f aca="false">CONCATENATE(LEFT(A2393,2), MID(A2393,5,2))</f>
        <v>0791</v>
      </c>
    </row>
    <row r="2394" customFormat="false" ht="15.8" hidden="false" customHeight="false" outlineLevel="0" collapsed="false">
      <c r="A2394" s="39" t="s">
        <v>2847</v>
      </c>
      <c r="B2394" s="39" t="s">
        <v>4582</v>
      </c>
      <c r="C2394" s="0" t="n">
        <v>12386.6816305</v>
      </c>
      <c r="D2394" s="0" t="str">
        <f aca="false">CONCATENATE(LEFT(A2394,2), MID(A2394,5,2))</f>
        <v>0759</v>
      </c>
    </row>
    <row r="2395" customFormat="false" ht="15.8" hidden="false" customHeight="false" outlineLevel="0" collapsed="false">
      <c r="A2395" s="39" t="s">
        <v>2749</v>
      </c>
      <c r="B2395" s="39" t="s">
        <v>4583</v>
      </c>
      <c r="C2395" s="0" t="n">
        <v>133185.1752364</v>
      </c>
      <c r="D2395" s="0" t="str">
        <f aca="false">CONCATENATE(LEFT(A2395,2), MID(A2395,5,2))</f>
        <v>0759</v>
      </c>
    </row>
    <row r="2396" customFormat="false" ht="15.8" hidden="false" customHeight="false" outlineLevel="0" collapsed="false">
      <c r="A2396" s="39" t="s">
        <v>2735</v>
      </c>
      <c r="B2396" s="39" t="s">
        <v>4584</v>
      </c>
      <c r="C2396" s="0" t="n">
        <v>17945.076696094</v>
      </c>
      <c r="D2396" s="0" t="str">
        <f aca="false">CONCATENATE(LEFT(A2396,2), MID(A2396,5,2))</f>
        <v>0759</v>
      </c>
    </row>
    <row r="2397" customFormat="false" ht="15.8" hidden="false" customHeight="false" outlineLevel="0" collapsed="false">
      <c r="A2397" s="39" t="s">
        <v>2670</v>
      </c>
      <c r="B2397" s="39" t="s">
        <v>4585</v>
      </c>
      <c r="C2397" s="0" t="n">
        <v>334.56</v>
      </c>
      <c r="D2397" s="0" t="str">
        <f aca="false">CONCATENATE(LEFT(A2397,2), MID(A2397,5,2))</f>
        <v>0795</v>
      </c>
    </row>
    <row r="2398" customFormat="false" ht="15.8" hidden="false" customHeight="false" outlineLevel="0" collapsed="false">
      <c r="A2398" s="39" t="s">
        <v>2847</v>
      </c>
      <c r="B2398" s="39" t="s">
        <v>4586</v>
      </c>
      <c r="C2398" s="0" t="n">
        <v>246951.38286</v>
      </c>
      <c r="D2398" s="0" t="str">
        <f aca="false">CONCATENATE(LEFT(A2398,2), MID(A2398,5,2))</f>
        <v>0759</v>
      </c>
    </row>
    <row r="2399" customFormat="false" ht="15.8" hidden="false" customHeight="false" outlineLevel="0" collapsed="false">
      <c r="A2399" s="39" t="s">
        <v>2791</v>
      </c>
      <c r="B2399" s="39" t="s">
        <v>4587</v>
      </c>
      <c r="C2399" s="0" t="n">
        <v>147.4828426425</v>
      </c>
      <c r="D2399" s="0" t="str">
        <f aca="false">CONCATENATE(LEFT(A2399,2), MID(A2399,5,2))</f>
        <v>0743</v>
      </c>
    </row>
    <row r="2400" customFormat="false" ht="15.8" hidden="false" customHeight="false" outlineLevel="0" collapsed="false">
      <c r="A2400" s="39" t="s">
        <v>2772</v>
      </c>
      <c r="B2400" s="39" t="s">
        <v>4588</v>
      </c>
      <c r="C2400" s="0" t="n">
        <v>7735.79396232614</v>
      </c>
      <c r="D2400" s="0" t="str">
        <f aca="false">CONCATENATE(LEFT(A2400,2), MID(A2400,5,2))</f>
        <v>0743</v>
      </c>
    </row>
    <row r="2401" customFormat="false" ht="15.8" hidden="false" customHeight="false" outlineLevel="0" collapsed="false">
      <c r="A2401" s="39" t="s">
        <v>2849</v>
      </c>
      <c r="B2401" s="39" t="s">
        <v>4589</v>
      </c>
      <c r="C2401" s="0" t="n">
        <v>5639.168825</v>
      </c>
      <c r="D2401" s="0" t="str">
        <f aca="false">CONCATENATE(LEFT(A2401,2), MID(A2401,5,2))</f>
        <v>0743</v>
      </c>
    </row>
    <row r="2402" customFormat="false" ht="15.8" hidden="false" customHeight="false" outlineLevel="0" collapsed="false">
      <c r="A2402" s="39" t="s">
        <v>2758</v>
      </c>
      <c r="B2402" s="39" t="s">
        <v>4590</v>
      </c>
      <c r="C2402" s="0" t="n">
        <v>8814.438</v>
      </c>
      <c r="D2402" s="0" t="str">
        <f aca="false">CONCATENATE(LEFT(A2402,2), MID(A2402,5,2))</f>
        <v>0761</v>
      </c>
    </row>
    <row r="2403" customFormat="false" ht="15.8" hidden="false" customHeight="false" outlineLevel="0" collapsed="false">
      <c r="A2403" s="39" t="s">
        <v>2770</v>
      </c>
      <c r="B2403" s="39" t="s">
        <v>4591</v>
      </c>
      <c r="C2403" s="0" t="n">
        <v>2288.192</v>
      </c>
      <c r="D2403" s="0" t="str">
        <f aca="false">CONCATENATE(LEFT(A2403,2), MID(A2403,5,2))</f>
        <v>0781</v>
      </c>
    </row>
    <row r="2404" customFormat="false" ht="15.8" hidden="false" customHeight="false" outlineLevel="0" collapsed="false">
      <c r="A2404" s="39" t="s">
        <v>2845</v>
      </c>
      <c r="B2404" s="39" t="s">
        <v>4592</v>
      </c>
      <c r="C2404" s="0" t="n">
        <v>132.81</v>
      </c>
      <c r="D2404" s="0" t="str">
        <f aca="false">CONCATENATE(LEFT(A2404,2), MID(A2404,5,2))</f>
        <v>0782</v>
      </c>
    </row>
    <row r="2405" customFormat="false" ht="15.8" hidden="false" customHeight="false" outlineLevel="0" collapsed="false">
      <c r="A2405" s="39" t="s">
        <v>2845</v>
      </c>
      <c r="B2405" s="39" t="s">
        <v>4593</v>
      </c>
      <c r="C2405" s="0" t="n">
        <v>516.0125</v>
      </c>
      <c r="D2405" s="0" t="str">
        <f aca="false">CONCATENATE(LEFT(A2405,2), MID(A2405,5,2))</f>
        <v>0782</v>
      </c>
    </row>
    <row r="2406" customFormat="false" ht="15.8" hidden="false" customHeight="false" outlineLevel="0" collapsed="false">
      <c r="A2406" s="39" t="s">
        <v>2647</v>
      </c>
      <c r="B2406" s="39" t="s">
        <v>4594</v>
      </c>
      <c r="C2406" s="0" t="n">
        <v>12538.2425</v>
      </c>
      <c r="D2406" s="0" t="str">
        <f aca="false">CONCATENATE(LEFT(A2406,2), MID(A2406,5,2))</f>
        <v>0782</v>
      </c>
    </row>
    <row r="2407" customFormat="false" ht="15.8" hidden="false" customHeight="false" outlineLevel="0" collapsed="false">
      <c r="A2407" s="39" t="s">
        <v>2687</v>
      </c>
      <c r="B2407" s="39" t="s">
        <v>4595</v>
      </c>
      <c r="C2407" s="0" t="n">
        <v>950.299</v>
      </c>
      <c r="D2407" s="0" t="str">
        <f aca="false">CONCATENATE(LEFT(A2407,2), MID(A2407,5,2))</f>
        <v>0781</v>
      </c>
    </row>
    <row r="2408" customFormat="false" ht="15.8" hidden="false" customHeight="false" outlineLevel="0" collapsed="false">
      <c r="A2408" s="39" t="s">
        <v>2786</v>
      </c>
      <c r="B2408" s="39" t="s">
        <v>4596</v>
      </c>
      <c r="C2408" s="0" t="n">
        <v>2156.734</v>
      </c>
      <c r="D2408" s="0" t="str">
        <f aca="false">CONCATENATE(LEFT(A2408,2), MID(A2408,5,2))</f>
        <v>0781</v>
      </c>
    </row>
    <row r="2409" customFormat="false" ht="15.8" hidden="false" customHeight="false" outlineLevel="0" collapsed="false">
      <c r="A2409" s="39" t="s">
        <v>2749</v>
      </c>
      <c r="B2409" s="39" t="s">
        <v>4597</v>
      </c>
      <c r="C2409" s="0" t="n">
        <v>738.82434483</v>
      </c>
      <c r="D2409" s="0" t="str">
        <f aca="false">CONCATENATE(LEFT(A2409,2), MID(A2409,5,2))</f>
        <v>0759</v>
      </c>
    </row>
    <row r="2410" customFormat="false" ht="15.8" hidden="false" customHeight="false" outlineLevel="0" collapsed="false">
      <c r="A2410" s="39" t="s">
        <v>2781</v>
      </c>
      <c r="B2410" s="39" t="s">
        <v>4598</v>
      </c>
      <c r="C2410" s="0" t="n">
        <v>9696.9940392</v>
      </c>
      <c r="D2410" s="0" t="str">
        <f aca="false">CONCATENATE(LEFT(A2410,2), MID(A2410,5,2))</f>
        <v>0759</v>
      </c>
    </row>
    <row r="2411" customFormat="false" ht="15.8" hidden="false" customHeight="false" outlineLevel="0" collapsed="false">
      <c r="A2411" s="39" t="s">
        <v>2758</v>
      </c>
      <c r="B2411" s="39" t="s">
        <v>4599</v>
      </c>
      <c r="C2411" s="0" t="n">
        <v>4072.5867</v>
      </c>
      <c r="D2411" s="0" t="str">
        <f aca="false">CONCATENATE(LEFT(A2411,2), MID(A2411,5,2))</f>
        <v>0761</v>
      </c>
    </row>
    <row r="2412" customFormat="false" ht="15.8" hidden="false" customHeight="false" outlineLevel="0" collapsed="false">
      <c r="A2412" s="39" t="s">
        <v>2845</v>
      </c>
      <c r="B2412" s="39" t="s">
        <v>4600</v>
      </c>
      <c r="C2412" s="0" t="n">
        <v>7959.8375</v>
      </c>
      <c r="D2412" s="0" t="str">
        <f aca="false">CONCATENATE(LEFT(A2412,2), MID(A2412,5,2))</f>
        <v>0782</v>
      </c>
    </row>
    <row r="2413" customFormat="false" ht="15.8" hidden="false" customHeight="false" outlineLevel="0" collapsed="false">
      <c r="A2413" s="39" t="s">
        <v>2786</v>
      </c>
      <c r="B2413" s="39" t="s">
        <v>4601</v>
      </c>
      <c r="C2413" s="0" t="n">
        <v>3645.192</v>
      </c>
      <c r="D2413" s="0" t="str">
        <f aca="false">CONCATENATE(LEFT(A2413,2), MID(A2413,5,2))</f>
        <v>0781</v>
      </c>
    </row>
    <row r="2414" customFormat="false" ht="15.8" hidden="false" customHeight="false" outlineLevel="0" collapsed="false">
      <c r="A2414" s="39" t="s">
        <v>3702</v>
      </c>
      <c r="B2414" s="39" t="s">
        <v>4602</v>
      </c>
      <c r="C2414" s="0" t="n">
        <v>1435.928</v>
      </c>
      <c r="D2414" s="0" t="str">
        <f aca="false">CONCATENATE(LEFT(A2414,2), MID(A2414,5,2))</f>
        <v>0782</v>
      </c>
    </row>
    <row r="2415" customFormat="false" ht="15.8" hidden="false" customHeight="false" outlineLevel="0" collapsed="false">
      <c r="A2415" s="39" t="s">
        <v>2633</v>
      </c>
      <c r="B2415" s="39" t="s">
        <v>4603</v>
      </c>
      <c r="C2415" s="0" t="n">
        <v>6280.525</v>
      </c>
      <c r="D2415" s="0" t="str">
        <f aca="false">CONCATENATE(LEFT(A2415,2), MID(A2415,5,2))</f>
        <v>0791</v>
      </c>
    </row>
    <row r="2416" customFormat="false" ht="15.8" hidden="false" customHeight="false" outlineLevel="0" collapsed="false">
      <c r="A2416" s="39" t="s">
        <v>2674</v>
      </c>
      <c r="B2416" s="39" t="s">
        <v>4604</v>
      </c>
      <c r="C2416" s="0" t="n">
        <v>28821.88016711</v>
      </c>
      <c r="D2416" s="0" t="str">
        <f aca="false">CONCATENATE(LEFT(A2416,2), MID(A2416,5,2))</f>
        <v>0780</v>
      </c>
    </row>
    <row r="2417" customFormat="false" ht="15.8" hidden="false" customHeight="false" outlineLevel="0" collapsed="false">
      <c r="A2417" s="39" t="s">
        <v>2694</v>
      </c>
      <c r="B2417" s="39" t="s">
        <v>4605</v>
      </c>
      <c r="C2417" s="0" t="n">
        <v>783.586</v>
      </c>
      <c r="D2417" s="0" t="str">
        <f aca="false">CONCATENATE(LEFT(A2417,2), MID(A2417,5,2))</f>
        <v>0791</v>
      </c>
    </row>
    <row r="2418" customFormat="false" ht="15.8" hidden="false" customHeight="false" outlineLevel="0" collapsed="false">
      <c r="A2418" s="39" t="s">
        <v>2778</v>
      </c>
      <c r="B2418" s="39" t="s">
        <v>4606</v>
      </c>
      <c r="C2418" s="0" t="n">
        <v>1702.265</v>
      </c>
      <c r="D2418" s="0" t="str">
        <f aca="false">CONCATENATE(LEFT(A2418,2), MID(A2418,5,2))</f>
        <v>0791</v>
      </c>
    </row>
    <row r="2419" customFormat="false" ht="15.8" hidden="false" customHeight="false" outlineLevel="0" collapsed="false">
      <c r="A2419" s="39" t="s">
        <v>2670</v>
      </c>
      <c r="B2419" s="39" t="s">
        <v>4607</v>
      </c>
      <c r="C2419" s="0" t="n">
        <v>1035.21</v>
      </c>
      <c r="D2419" s="0" t="str">
        <f aca="false">CONCATENATE(LEFT(A2419,2), MID(A2419,5,2))</f>
        <v>0795</v>
      </c>
    </row>
    <row r="2420" customFormat="false" ht="15.8" hidden="false" customHeight="false" outlineLevel="0" collapsed="false">
      <c r="A2420" s="39" t="s">
        <v>2800</v>
      </c>
      <c r="B2420" s="39" t="s">
        <v>4608</v>
      </c>
      <c r="C2420" s="0" t="n">
        <v>972.248325184985</v>
      </c>
      <c r="D2420" s="0" t="str">
        <f aca="false">CONCATENATE(LEFT(A2420,2), MID(A2420,5,2))</f>
        <v>0765</v>
      </c>
    </row>
    <row r="2421" customFormat="false" ht="15.8" hidden="false" customHeight="false" outlineLevel="0" collapsed="false">
      <c r="A2421" s="39" t="s">
        <v>2758</v>
      </c>
      <c r="B2421" s="39" t="s">
        <v>4609</v>
      </c>
      <c r="C2421" s="0" t="n">
        <v>608.61425</v>
      </c>
      <c r="D2421" s="0" t="str">
        <f aca="false">CONCATENATE(LEFT(A2421,2), MID(A2421,5,2))</f>
        <v>0761</v>
      </c>
    </row>
    <row r="2422" customFormat="false" ht="15.8" hidden="false" customHeight="false" outlineLevel="0" collapsed="false">
      <c r="A2422" s="39" t="s">
        <v>2758</v>
      </c>
      <c r="B2422" s="39" t="s">
        <v>4610</v>
      </c>
      <c r="C2422" s="0" t="n">
        <v>2819.343</v>
      </c>
      <c r="D2422" s="0" t="str">
        <f aca="false">CONCATENATE(LEFT(A2422,2), MID(A2422,5,2))</f>
        <v>0761</v>
      </c>
    </row>
    <row r="2423" customFormat="false" ht="15.8" hidden="false" customHeight="false" outlineLevel="0" collapsed="false">
      <c r="A2423" s="39" t="s">
        <v>2772</v>
      </c>
      <c r="B2423" s="39" t="s">
        <v>4611</v>
      </c>
      <c r="C2423" s="0" t="n">
        <v>590.51706565</v>
      </c>
      <c r="D2423" s="0" t="str">
        <f aca="false">CONCATENATE(LEFT(A2423,2), MID(A2423,5,2))</f>
        <v>0743</v>
      </c>
    </row>
    <row r="2424" customFormat="false" ht="15.8" hidden="false" customHeight="false" outlineLevel="0" collapsed="false">
      <c r="A2424" s="39" t="s">
        <v>2694</v>
      </c>
      <c r="B2424" s="39" t="s">
        <v>4612</v>
      </c>
      <c r="C2424" s="0" t="n">
        <v>5919.292</v>
      </c>
      <c r="D2424" s="0" t="str">
        <f aca="false">CONCATENATE(LEFT(A2424,2), MID(A2424,5,2))</f>
        <v>0791</v>
      </c>
    </row>
    <row r="2425" customFormat="false" ht="15.8" hidden="false" customHeight="false" outlineLevel="0" collapsed="false">
      <c r="A2425" s="39" t="s">
        <v>2818</v>
      </c>
      <c r="B2425" s="39" t="s">
        <v>4613</v>
      </c>
      <c r="C2425" s="0" t="n">
        <v>164.43</v>
      </c>
      <c r="D2425" s="0" t="str">
        <f aca="false">CONCATENATE(LEFT(A2425,2), MID(A2425,5,2))</f>
        <v>0791</v>
      </c>
    </row>
    <row r="2426" customFormat="false" ht="15.8" hidden="false" customHeight="false" outlineLevel="0" collapsed="false">
      <c r="A2426" s="39" t="s">
        <v>2694</v>
      </c>
      <c r="B2426" s="39" t="s">
        <v>4614</v>
      </c>
      <c r="C2426" s="0" t="n">
        <v>261.6142</v>
      </c>
      <c r="D2426" s="0" t="str">
        <f aca="false">CONCATENATE(LEFT(A2426,2), MID(A2426,5,2))</f>
        <v>0791</v>
      </c>
    </row>
    <row r="2427" customFormat="false" ht="15.8" hidden="false" customHeight="false" outlineLevel="0" collapsed="false">
      <c r="A2427" s="39" t="s">
        <v>2851</v>
      </c>
      <c r="B2427" s="39" t="s">
        <v>4615</v>
      </c>
      <c r="C2427" s="0" t="n">
        <v>2725.8968669525</v>
      </c>
      <c r="D2427" s="0" t="str">
        <f aca="false">CONCATENATE(LEFT(A2427,2), MID(A2427,5,2))</f>
        <v>0743</v>
      </c>
    </row>
    <row r="2428" customFormat="false" ht="15.8" hidden="false" customHeight="false" outlineLevel="0" collapsed="false">
      <c r="A2428" s="39" t="s">
        <v>2786</v>
      </c>
      <c r="B2428" s="39" t="s">
        <v>4616</v>
      </c>
      <c r="C2428" s="0" t="n">
        <v>3491.7144</v>
      </c>
      <c r="D2428" s="0" t="str">
        <f aca="false">CONCATENATE(LEFT(A2428,2), MID(A2428,5,2))</f>
        <v>0781</v>
      </c>
    </row>
    <row r="2429" customFormat="false" ht="15.8" hidden="false" customHeight="false" outlineLevel="0" collapsed="false">
      <c r="A2429" s="39" t="s">
        <v>2670</v>
      </c>
      <c r="B2429" s="39" t="s">
        <v>4617</v>
      </c>
      <c r="C2429" s="0" t="n">
        <v>2395.59</v>
      </c>
      <c r="D2429" s="0" t="str">
        <f aca="false">CONCATENATE(LEFT(A2429,2), MID(A2429,5,2))</f>
        <v>0795</v>
      </c>
    </row>
    <row r="2430" customFormat="false" ht="15.8" hidden="false" customHeight="false" outlineLevel="0" collapsed="false">
      <c r="A2430" s="39" t="s">
        <v>2705</v>
      </c>
      <c r="B2430" s="39" t="s">
        <v>4618</v>
      </c>
      <c r="C2430" s="0" t="n">
        <v>4271.9721128</v>
      </c>
      <c r="D2430" s="0" t="str">
        <f aca="false">CONCATENATE(LEFT(A2430,2), MID(A2430,5,2))</f>
        <v>0732</v>
      </c>
    </row>
    <row r="2431" customFormat="false" ht="15.8" hidden="false" customHeight="false" outlineLevel="0" collapsed="false">
      <c r="A2431" s="39" t="s">
        <v>2802</v>
      </c>
      <c r="B2431" s="39" t="s">
        <v>4619</v>
      </c>
      <c r="C2431" s="0" t="n">
        <v>130</v>
      </c>
      <c r="D2431" s="0" t="str">
        <f aca="false">CONCATENATE(LEFT(A2431,2), MID(A2431,5,2))</f>
        <v>0780</v>
      </c>
    </row>
    <row r="2432" customFormat="false" ht="15.8" hidden="false" customHeight="false" outlineLevel="0" collapsed="false">
      <c r="A2432" s="39" t="s">
        <v>2765</v>
      </c>
      <c r="B2432" s="39" t="s">
        <v>4620</v>
      </c>
      <c r="C2432" s="0" t="n">
        <v>2567.31324649933</v>
      </c>
      <c r="D2432" s="0" t="str">
        <f aca="false">CONCATENATE(LEFT(A2432,2), MID(A2432,5,2))</f>
        <v>0765</v>
      </c>
    </row>
    <row r="2433" customFormat="false" ht="15.8" hidden="false" customHeight="false" outlineLevel="0" collapsed="false">
      <c r="A2433" s="39" t="s">
        <v>2758</v>
      </c>
      <c r="B2433" s="39" t="s">
        <v>4621</v>
      </c>
      <c r="C2433" s="0" t="n">
        <v>356.225025</v>
      </c>
      <c r="D2433" s="0" t="str">
        <f aca="false">CONCATENATE(LEFT(A2433,2), MID(A2433,5,2))</f>
        <v>0761</v>
      </c>
    </row>
    <row r="2434" customFormat="false" ht="15.8" hidden="false" customHeight="false" outlineLevel="0" collapsed="false">
      <c r="A2434" s="39" t="s">
        <v>2807</v>
      </c>
      <c r="B2434" s="39" t="s">
        <v>4622</v>
      </c>
      <c r="C2434" s="0" t="n">
        <v>1243.27</v>
      </c>
      <c r="D2434" s="0" t="str">
        <f aca="false">CONCATENATE(LEFT(A2434,2), MID(A2434,5,2))</f>
        <v>0791</v>
      </c>
    </row>
    <row r="2435" customFormat="false" ht="15.8" hidden="false" customHeight="false" outlineLevel="0" collapsed="false">
      <c r="A2435" s="39" t="s">
        <v>2786</v>
      </c>
      <c r="B2435" s="39" t="s">
        <v>4623</v>
      </c>
      <c r="C2435" s="0" t="n">
        <v>556.43</v>
      </c>
      <c r="D2435" s="0" t="str">
        <f aca="false">CONCATENATE(LEFT(A2435,2), MID(A2435,5,2))</f>
        <v>0781</v>
      </c>
    </row>
    <row r="2436" customFormat="false" ht="15.8" hidden="false" customHeight="false" outlineLevel="0" collapsed="false">
      <c r="A2436" s="39" t="s">
        <v>2687</v>
      </c>
      <c r="B2436" s="39" t="s">
        <v>4624</v>
      </c>
      <c r="C2436" s="0" t="n">
        <v>15237.627</v>
      </c>
      <c r="D2436" s="0" t="str">
        <f aca="false">CONCATENATE(LEFT(A2436,2), MID(A2436,5,2))</f>
        <v>0781</v>
      </c>
    </row>
    <row r="2437" customFormat="false" ht="15.8" hidden="false" customHeight="false" outlineLevel="0" collapsed="false">
      <c r="A2437" s="39" t="s">
        <v>2786</v>
      </c>
      <c r="B2437" s="39" t="s">
        <v>4625</v>
      </c>
      <c r="C2437" s="0" t="n">
        <v>773.208</v>
      </c>
      <c r="D2437" s="0" t="str">
        <f aca="false">CONCATENATE(LEFT(A2437,2), MID(A2437,5,2))</f>
        <v>0781</v>
      </c>
    </row>
    <row r="2438" customFormat="false" ht="15.8" hidden="false" customHeight="false" outlineLevel="0" collapsed="false">
      <c r="A2438" s="39" t="s">
        <v>2802</v>
      </c>
      <c r="B2438" s="39" t="s">
        <v>4626</v>
      </c>
      <c r="C2438" s="0" t="n">
        <v>1757.8731208</v>
      </c>
      <c r="D2438" s="0" t="str">
        <f aca="false">CONCATENATE(LEFT(A2438,2), MID(A2438,5,2))</f>
        <v>0780</v>
      </c>
    </row>
    <row r="2439" customFormat="false" ht="15.8" hidden="false" customHeight="false" outlineLevel="0" collapsed="false">
      <c r="A2439" s="39" t="s">
        <v>2786</v>
      </c>
      <c r="B2439" s="39" t="s">
        <v>4627</v>
      </c>
      <c r="C2439" s="0" t="n">
        <v>2574.9255</v>
      </c>
      <c r="D2439" s="0" t="str">
        <f aca="false">CONCATENATE(LEFT(A2439,2), MID(A2439,5,2))</f>
        <v>0781</v>
      </c>
    </row>
    <row r="2440" customFormat="false" ht="15.8" hidden="false" customHeight="false" outlineLevel="0" collapsed="false">
      <c r="A2440" s="39" t="s">
        <v>2770</v>
      </c>
      <c r="B2440" s="39" t="s">
        <v>4628</v>
      </c>
      <c r="C2440" s="0" t="n">
        <v>3601.6973</v>
      </c>
      <c r="D2440" s="0" t="str">
        <f aca="false">CONCATENATE(LEFT(A2440,2), MID(A2440,5,2))</f>
        <v>0781</v>
      </c>
    </row>
    <row r="2441" customFormat="false" ht="15.8" hidden="false" customHeight="false" outlineLevel="0" collapsed="false">
      <c r="A2441" s="39" t="s">
        <v>2739</v>
      </c>
      <c r="B2441" s="39" t="s">
        <v>4629</v>
      </c>
      <c r="C2441" s="0" t="n">
        <v>23351.83694184</v>
      </c>
      <c r="D2441" s="0" t="str">
        <f aca="false">CONCATENATE(LEFT(A2441,2), MID(A2441,5,2))</f>
        <v>0732</v>
      </c>
    </row>
    <row r="2442" customFormat="false" ht="15.8" hidden="false" customHeight="false" outlineLevel="0" collapsed="false">
      <c r="A2442" s="39" t="s">
        <v>2730</v>
      </c>
      <c r="B2442" s="39" t="s">
        <v>4630</v>
      </c>
      <c r="C2442" s="0" t="n">
        <v>170.599</v>
      </c>
      <c r="D2442" s="0" t="str">
        <f aca="false">CONCATENATE(LEFT(A2442,2), MID(A2442,5,2))</f>
        <v>0733</v>
      </c>
    </row>
    <row r="2443" customFormat="false" ht="15.8" hidden="false" customHeight="false" outlineLevel="0" collapsed="false">
      <c r="A2443" s="39" t="s">
        <v>2882</v>
      </c>
      <c r="B2443" s="39" t="s">
        <v>4631</v>
      </c>
      <c r="C2443" s="0" t="n">
        <v>469.682</v>
      </c>
      <c r="D2443" s="0" t="str">
        <f aca="false">CONCATENATE(LEFT(A2443,2), MID(A2443,5,2))</f>
        <v>0782</v>
      </c>
    </row>
    <row r="2444" customFormat="false" ht="15.8" hidden="false" customHeight="false" outlineLevel="0" collapsed="false">
      <c r="A2444" s="39" t="s">
        <v>2770</v>
      </c>
      <c r="B2444" s="39" t="s">
        <v>4632</v>
      </c>
      <c r="C2444" s="0" t="n">
        <v>2423.145</v>
      </c>
      <c r="D2444" s="0" t="str">
        <f aca="false">CONCATENATE(LEFT(A2444,2), MID(A2444,5,2))</f>
        <v>0781</v>
      </c>
    </row>
    <row r="2445" customFormat="false" ht="15.8" hidden="false" customHeight="false" outlineLevel="0" collapsed="false">
      <c r="A2445" s="39" t="s">
        <v>2624</v>
      </c>
      <c r="B2445" s="39" t="s">
        <v>4633</v>
      </c>
      <c r="C2445" s="0" t="n">
        <v>5362.45</v>
      </c>
      <c r="D2445" s="0" t="str">
        <f aca="false">CONCATENATE(LEFT(A2445,2), MID(A2445,5,2))</f>
        <v>0781</v>
      </c>
    </row>
    <row r="2446" customFormat="false" ht="15.8" hidden="false" customHeight="false" outlineLevel="0" collapsed="false">
      <c r="A2446" s="39" t="s">
        <v>2786</v>
      </c>
      <c r="B2446" s="39" t="s">
        <v>4634</v>
      </c>
      <c r="C2446" s="0" t="n">
        <v>3716.7165</v>
      </c>
      <c r="D2446" s="0" t="str">
        <f aca="false">CONCATENATE(LEFT(A2446,2), MID(A2446,5,2))</f>
        <v>0781</v>
      </c>
    </row>
    <row r="2447" customFormat="false" ht="15.8" hidden="false" customHeight="false" outlineLevel="0" collapsed="false">
      <c r="A2447" s="39" t="s">
        <v>2758</v>
      </c>
      <c r="B2447" s="39" t="s">
        <v>4635</v>
      </c>
      <c r="C2447" s="0" t="n">
        <v>1374.5615</v>
      </c>
      <c r="D2447" s="0" t="str">
        <f aca="false">CONCATENATE(LEFT(A2447,2), MID(A2447,5,2))</f>
        <v>0761</v>
      </c>
    </row>
    <row r="2448" customFormat="false" ht="15.8" hidden="false" customHeight="false" outlineLevel="0" collapsed="false">
      <c r="A2448" s="39" t="s">
        <v>2631</v>
      </c>
      <c r="B2448" s="39" t="s">
        <v>4636</v>
      </c>
      <c r="C2448" s="0" t="n">
        <v>143.185</v>
      </c>
      <c r="D2448" s="0" t="str">
        <f aca="false">CONCATENATE(LEFT(A2448,2), MID(A2448,5,2))</f>
        <v>0791</v>
      </c>
    </row>
    <row r="2449" customFormat="false" ht="15.8" hidden="false" customHeight="false" outlineLevel="0" collapsed="false">
      <c r="A2449" s="39" t="s">
        <v>2807</v>
      </c>
      <c r="B2449" s="39" t="s">
        <v>4637</v>
      </c>
      <c r="C2449" s="0" t="n">
        <v>10646.275</v>
      </c>
      <c r="D2449" s="0" t="str">
        <f aca="false">CONCATENATE(LEFT(A2449,2), MID(A2449,5,2))</f>
        <v>0791</v>
      </c>
    </row>
    <row r="2450" customFormat="false" ht="15.8" hidden="false" customHeight="false" outlineLevel="0" collapsed="false">
      <c r="A2450" s="39" t="s">
        <v>2770</v>
      </c>
      <c r="B2450" s="39" t="s">
        <v>4638</v>
      </c>
      <c r="C2450" s="0" t="n">
        <v>440.99</v>
      </c>
      <c r="D2450" s="0" t="str">
        <f aca="false">CONCATENATE(LEFT(A2450,2), MID(A2450,5,2))</f>
        <v>0781</v>
      </c>
    </row>
    <row r="2451" customFormat="false" ht="15.8" hidden="false" customHeight="false" outlineLevel="0" collapsed="false">
      <c r="A2451" s="39" t="s">
        <v>2807</v>
      </c>
      <c r="B2451" s="39" t="s">
        <v>4639</v>
      </c>
      <c r="C2451" s="0" t="n">
        <v>710.1</v>
      </c>
      <c r="D2451" s="0" t="str">
        <f aca="false">CONCATENATE(LEFT(A2451,2), MID(A2451,5,2))</f>
        <v>0791</v>
      </c>
    </row>
    <row r="2452" customFormat="false" ht="15.8" hidden="false" customHeight="false" outlineLevel="0" collapsed="false">
      <c r="A2452" s="39" t="s">
        <v>2679</v>
      </c>
      <c r="B2452" s="39" t="s">
        <v>4640</v>
      </c>
      <c r="C2452" s="0" t="n">
        <v>4125.68325</v>
      </c>
      <c r="D2452" s="0" t="str">
        <f aca="false">CONCATENATE(LEFT(A2452,2), MID(A2452,5,2))</f>
        <v>0733</v>
      </c>
    </row>
    <row r="2453" customFormat="false" ht="15.8" hidden="false" customHeight="false" outlineLevel="0" collapsed="false">
      <c r="A2453" s="39" t="s">
        <v>2730</v>
      </c>
      <c r="B2453" s="39" t="s">
        <v>4641</v>
      </c>
      <c r="C2453" s="0" t="n">
        <v>617.8068</v>
      </c>
      <c r="D2453" s="0" t="str">
        <f aca="false">CONCATENATE(LEFT(A2453,2), MID(A2453,5,2))</f>
        <v>0733</v>
      </c>
    </row>
    <row r="2454" customFormat="false" ht="15.8" hidden="false" customHeight="false" outlineLevel="0" collapsed="false">
      <c r="A2454" s="39" t="s">
        <v>2730</v>
      </c>
      <c r="B2454" s="39" t="s">
        <v>4642</v>
      </c>
      <c r="C2454" s="0" t="n">
        <v>297.3412</v>
      </c>
      <c r="D2454" s="0" t="str">
        <f aca="false">CONCATENATE(LEFT(A2454,2), MID(A2454,5,2))</f>
        <v>0733</v>
      </c>
    </row>
    <row r="2455" customFormat="false" ht="15.8" hidden="false" customHeight="false" outlineLevel="0" collapsed="false">
      <c r="A2455" s="39" t="s">
        <v>2679</v>
      </c>
      <c r="B2455" s="39" t="s">
        <v>4643</v>
      </c>
      <c r="C2455" s="0" t="n">
        <v>3074.67</v>
      </c>
      <c r="D2455" s="0" t="str">
        <f aca="false">CONCATENATE(LEFT(A2455,2), MID(A2455,5,2))</f>
        <v>0733</v>
      </c>
    </row>
    <row r="2456" customFormat="false" ht="15.8" hidden="false" customHeight="false" outlineLevel="0" collapsed="false">
      <c r="A2456" s="39" t="s">
        <v>2818</v>
      </c>
      <c r="B2456" s="39" t="s">
        <v>4644</v>
      </c>
      <c r="C2456" s="0" t="n">
        <v>109.395</v>
      </c>
      <c r="D2456" s="0" t="str">
        <f aca="false">CONCATENATE(LEFT(A2456,2), MID(A2456,5,2))</f>
        <v>0791</v>
      </c>
    </row>
    <row r="2457" customFormat="false" ht="15.8" hidden="false" customHeight="false" outlineLevel="0" collapsed="false">
      <c r="A2457" s="39" t="s">
        <v>2712</v>
      </c>
      <c r="B2457" s="39" t="s">
        <v>4645</v>
      </c>
      <c r="C2457" s="0" t="n">
        <v>1089.51</v>
      </c>
      <c r="D2457" s="0" t="str">
        <f aca="false">CONCATENATE(LEFT(A2457,2), MID(A2457,5,2))</f>
        <v>0791</v>
      </c>
    </row>
    <row r="2458" customFormat="false" ht="15.8" hidden="false" customHeight="false" outlineLevel="0" collapsed="false">
      <c r="A2458" s="39" t="s">
        <v>2842</v>
      </c>
      <c r="B2458" s="39" t="s">
        <v>4646</v>
      </c>
      <c r="C2458" s="0" t="n">
        <v>1223.43</v>
      </c>
      <c r="D2458" s="0" t="str">
        <f aca="false">CONCATENATE(LEFT(A2458,2), MID(A2458,5,2))</f>
        <v>0716</v>
      </c>
    </row>
    <row r="2459" customFormat="false" ht="15.8" hidden="false" customHeight="false" outlineLevel="0" collapsed="false">
      <c r="A2459" s="39" t="s">
        <v>2705</v>
      </c>
      <c r="B2459" s="39" t="s">
        <v>4647</v>
      </c>
      <c r="C2459" s="0" t="n">
        <v>47461.198968</v>
      </c>
      <c r="D2459" s="0" t="str">
        <f aca="false">CONCATENATE(LEFT(A2459,2), MID(A2459,5,2))</f>
        <v>0732</v>
      </c>
    </row>
    <row r="2460" customFormat="false" ht="15.8" hidden="false" customHeight="false" outlineLevel="0" collapsed="false">
      <c r="A2460" s="39" t="s">
        <v>2735</v>
      </c>
      <c r="B2460" s="39" t="s">
        <v>4648</v>
      </c>
      <c r="C2460" s="0" t="n">
        <v>412663.3070201</v>
      </c>
      <c r="D2460" s="0" t="str">
        <f aca="false">CONCATENATE(LEFT(A2460,2), MID(A2460,5,2))</f>
        <v>0759</v>
      </c>
    </row>
    <row r="2461" customFormat="false" ht="15.8" hidden="false" customHeight="false" outlineLevel="0" collapsed="false">
      <c r="A2461" s="39" t="s">
        <v>2701</v>
      </c>
      <c r="B2461" s="39" t="s">
        <v>4649</v>
      </c>
      <c r="C2461" s="0" t="n">
        <v>172.111033900393</v>
      </c>
      <c r="D2461" s="0" t="str">
        <f aca="false">CONCATENATE(LEFT(A2461,2), MID(A2461,5,2))</f>
        <v>0718</v>
      </c>
    </row>
    <row r="2462" customFormat="false" ht="15.8" hidden="false" customHeight="false" outlineLevel="0" collapsed="false">
      <c r="A2462" s="39" t="s">
        <v>3702</v>
      </c>
      <c r="B2462" s="39" t="s">
        <v>4650</v>
      </c>
      <c r="C2462" s="0" t="n">
        <v>527.7475</v>
      </c>
      <c r="D2462" s="0" t="str">
        <f aca="false">CONCATENATE(LEFT(A2462,2), MID(A2462,5,2))</f>
        <v>0782</v>
      </c>
    </row>
    <row r="2463" customFormat="false" ht="15.8" hidden="false" customHeight="false" outlineLevel="0" collapsed="false">
      <c r="A2463" s="39" t="s">
        <v>2631</v>
      </c>
      <c r="B2463" s="39" t="s">
        <v>4651</v>
      </c>
      <c r="C2463" s="0" t="n">
        <v>994.29</v>
      </c>
      <c r="D2463" s="0" t="str">
        <f aca="false">CONCATENATE(LEFT(A2463,2), MID(A2463,5,2))</f>
        <v>0791</v>
      </c>
    </row>
    <row r="2464" customFormat="false" ht="15.8" hidden="false" customHeight="false" outlineLevel="0" collapsed="false">
      <c r="A2464" s="39" t="s">
        <v>2670</v>
      </c>
      <c r="B2464" s="39" t="s">
        <v>4652</v>
      </c>
      <c r="C2464" s="0" t="n">
        <v>1814.9</v>
      </c>
      <c r="D2464" s="0" t="str">
        <f aca="false">CONCATENATE(LEFT(A2464,2), MID(A2464,5,2))</f>
        <v>0795</v>
      </c>
    </row>
    <row r="2465" customFormat="false" ht="15.8" hidden="false" customHeight="false" outlineLevel="0" collapsed="false">
      <c r="A2465" s="39" t="s">
        <v>3793</v>
      </c>
      <c r="B2465" s="39" t="s">
        <v>4653</v>
      </c>
      <c r="C2465" s="0" t="n">
        <v>984.57666885</v>
      </c>
      <c r="D2465" s="0" t="str">
        <f aca="false">CONCATENATE(LEFT(A2465,2), MID(A2465,5,2))</f>
        <v>0328</v>
      </c>
    </row>
    <row r="2466" customFormat="false" ht="15.8" hidden="false" customHeight="false" outlineLevel="0" collapsed="false">
      <c r="A2466" s="39" t="s">
        <v>2385</v>
      </c>
      <c r="B2466" s="39" t="s">
        <v>4654</v>
      </c>
      <c r="C2466" s="0" t="n">
        <v>61830.1468315393</v>
      </c>
      <c r="D2466" s="0" t="str">
        <f aca="false">CONCATENATE(LEFT(A2466,2), MID(A2466,5,2))</f>
        <v>0184</v>
      </c>
    </row>
    <row r="2467" customFormat="false" ht="15.8" hidden="false" customHeight="false" outlineLevel="0" collapsed="false">
      <c r="A2467" s="39" t="s">
        <v>2415</v>
      </c>
      <c r="B2467" s="39" t="s">
        <v>4655</v>
      </c>
      <c r="C2467" s="0" t="n">
        <v>168.568729266666</v>
      </c>
      <c r="D2467" s="0" t="str">
        <f aca="false">CONCATENATE(LEFT(A2467,2), MID(A2467,5,2))</f>
        <v>0488</v>
      </c>
    </row>
    <row r="2468" customFormat="false" ht="15.8" hidden="false" customHeight="false" outlineLevel="0" collapsed="false">
      <c r="A2468" s="39" t="s">
        <v>2559</v>
      </c>
      <c r="B2468" s="39" t="s">
        <v>4656</v>
      </c>
      <c r="C2468" s="0" t="n">
        <v>14454.4656516706</v>
      </c>
      <c r="D2468" s="0" t="str">
        <f aca="false">CONCATENATE(LEFT(A2468,2), MID(A2468,5,2))</f>
        <v>0184</v>
      </c>
    </row>
    <row r="2469" customFormat="false" ht="15.8" hidden="false" customHeight="false" outlineLevel="0" collapsed="false">
      <c r="A2469" s="39" t="s">
        <v>1981</v>
      </c>
      <c r="B2469" s="39" t="s">
        <v>4657</v>
      </c>
      <c r="C2469" s="0" t="n">
        <v>4243.76083718697</v>
      </c>
      <c r="D2469" s="0" t="str">
        <f aca="false">CONCATENATE(LEFT(A2469,2), MID(A2469,5,2))</f>
        <v>0309</v>
      </c>
    </row>
    <row r="2470" customFormat="false" ht="15.8" hidden="false" customHeight="false" outlineLevel="0" collapsed="false">
      <c r="A2470" s="39" t="s">
        <v>2098</v>
      </c>
      <c r="B2470" s="39" t="s">
        <v>4658</v>
      </c>
      <c r="C2470" s="0" t="n">
        <v>615.841630849146</v>
      </c>
      <c r="D2470" s="0" t="str">
        <f aca="false">CONCATENATE(LEFT(A2470,2), MID(A2470,5,2))</f>
        <v>0142</v>
      </c>
    </row>
    <row r="2471" customFormat="false" ht="15.8" hidden="false" customHeight="false" outlineLevel="0" collapsed="false">
      <c r="A2471" s="39" t="s">
        <v>2901</v>
      </c>
      <c r="B2471" s="39" t="s">
        <v>4659</v>
      </c>
      <c r="C2471" s="0" t="n">
        <v>1170.26</v>
      </c>
      <c r="D2471" s="0" t="str">
        <f aca="false">CONCATENATE(LEFT(A2471,2), MID(A2471,5,2))</f>
        <v>0185</v>
      </c>
    </row>
    <row r="2472" customFormat="false" ht="15.8" hidden="false" customHeight="false" outlineLevel="0" collapsed="false">
      <c r="A2472" s="39" t="s">
        <v>2433</v>
      </c>
      <c r="B2472" s="39" t="s">
        <v>4660</v>
      </c>
      <c r="C2472" s="0" t="n">
        <v>6320</v>
      </c>
      <c r="D2472" s="0" t="str">
        <f aca="false">CONCATENATE(LEFT(A2472,2), MID(A2472,5,2))</f>
        <v>0614</v>
      </c>
    </row>
    <row r="2473" customFormat="false" ht="15.8" hidden="false" customHeight="false" outlineLevel="0" collapsed="false">
      <c r="A2473" s="39" t="s">
        <v>2333</v>
      </c>
      <c r="B2473" s="39" t="s">
        <v>4661</v>
      </c>
      <c r="C2473" s="0" t="n">
        <v>311.359197414524</v>
      </c>
      <c r="D2473" s="0" t="str">
        <f aca="false">CONCATENATE(LEFT(A2473,2), MID(A2473,5,2))</f>
        <v>0376</v>
      </c>
    </row>
    <row r="2474" customFormat="false" ht="15.8" hidden="false" customHeight="false" outlineLevel="0" collapsed="false">
      <c r="A2474" s="39" t="s">
        <v>2554</v>
      </c>
      <c r="B2474" s="39" t="s">
        <v>4662</v>
      </c>
      <c r="C2474" s="0" t="n">
        <v>241.083333333333</v>
      </c>
      <c r="D2474" s="0" t="str">
        <f aca="false">CONCATENATE(LEFT(A2474,2), MID(A2474,5,2))</f>
        <v>0551</v>
      </c>
    </row>
    <row r="2475" customFormat="false" ht="15.8" hidden="false" customHeight="false" outlineLevel="0" collapsed="false">
      <c r="A2475" s="39" t="s">
        <v>3283</v>
      </c>
      <c r="B2475" s="39" t="s">
        <v>4663</v>
      </c>
      <c r="C2475" s="0" t="n">
        <v>229.056037859999</v>
      </c>
      <c r="D2475" s="0" t="str">
        <f aca="false">CONCATENATE(LEFT(A2475,2), MID(A2475,5,2))</f>
        <v>0373</v>
      </c>
    </row>
    <row r="2476" customFormat="false" ht="15.8" hidden="false" customHeight="false" outlineLevel="0" collapsed="false">
      <c r="A2476" s="39" t="s">
        <v>2870</v>
      </c>
      <c r="B2476" s="39" t="s">
        <v>4664</v>
      </c>
      <c r="C2476" s="0" t="n">
        <v>310.166666666666</v>
      </c>
      <c r="D2476" s="0" t="str">
        <f aca="false">CONCATENATE(LEFT(A2476,2), MID(A2476,5,2))</f>
        <v>0552</v>
      </c>
    </row>
    <row r="2477" customFormat="false" ht="15.8" hidden="false" customHeight="false" outlineLevel="0" collapsed="false">
      <c r="A2477" s="39" t="s">
        <v>2840</v>
      </c>
      <c r="B2477" s="39" t="s">
        <v>4665</v>
      </c>
      <c r="C2477" s="0" t="n">
        <v>4831.365818712</v>
      </c>
      <c r="D2477" s="0" t="str">
        <f aca="false">CONCATENATE(LEFT(A2477,2), MID(A2477,5,2))</f>
        <v>0743</v>
      </c>
    </row>
    <row r="2478" customFormat="false" ht="15.8" hidden="false" customHeight="false" outlineLevel="0" collapsed="false">
      <c r="A2478" s="39" t="s">
        <v>3702</v>
      </c>
      <c r="B2478" s="39" t="s">
        <v>4666</v>
      </c>
      <c r="C2478" s="0" t="n">
        <v>278.4925</v>
      </c>
      <c r="D2478" s="0" t="str">
        <f aca="false">CONCATENATE(LEFT(A2478,2), MID(A2478,5,2))</f>
        <v>0782</v>
      </c>
    </row>
    <row r="2479" customFormat="false" ht="15.8" hidden="false" customHeight="false" outlineLevel="0" collapsed="false">
      <c r="A2479" s="39" t="s">
        <v>2826</v>
      </c>
      <c r="B2479" s="39" t="s">
        <v>4667</v>
      </c>
      <c r="C2479" s="0" t="n">
        <v>379.48</v>
      </c>
      <c r="D2479" s="0" t="str">
        <f aca="false">CONCATENATE(LEFT(A2479,2), MID(A2479,5,2))</f>
        <v>0782</v>
      </c>
    </row>
    <row r="2480" customFormat="false" ht="15.8" hidden="false" customHeight="false" outlineLevel="0" collapsed="false">
      <c r="A2480" s="39" t="s">
        <v>2689</v>
      </c>
      <c r="B2480" s="39" t="s">
        <v>4668</v>
      </c>
      <c r="C2480" s="0" t="n">
        <v>1654.055</v>
      </c>
      <c r="D2480" s="0" t="str">
        <f aca="false">CONCATENATE(LEFT(A2480,2), MID(A2480,5,2))</f>
        <v>0791</v>
      </c>
    </row>
    <row r="2481" customFormat="false" ht="15.8" hidden="false" customHeight="false" outlineLevel="0" collapsed="false">
      <c r="A2481" s="39" t="s">
        <v>3831</v>
      </c>
      <c r="B2481" s="39" t="s">
        <v>4669</v>
      </c>
      <c r="C2481" s="0" t="n">
        <v>254.761363636363</v>
      </c>
      <c r="D2481" s="0" t="str">
        <f aca="false">CONCATENATE(LEFT(A2481,2), MID(A2481,5,2))</f>
        <v>0254</v>
      </c>
    </row>
    <row r="2482" customFormat="false" ht="15.8" hidden="false" customHeight="false" outlineLevel="0" collapsed="false">
      <c r="A2482" s="39" t="s">
        <v>2040</v>
      </c>
      <c r="B2482" s="39" t="s">
        <v>4670</v>
      </c>
      <c r="C2482" s="0" t="n">
        <v>1022.8119047619</v>
      </c>
      <c r="D2482" s="0" t="str">
        <f aca="false">CONCATENATE(LEFT(A2482,2), MID(A2482,5,2))</f>
        <v>0223</v>
      </c>
    </row>
    <row r="2483" customFormat="false" ht="15.8" hidden="false" customHeight="false" outlineLevel="0" collapsed="false">
      <c r="A2483" s="39" t="s">
        <v>2351</v>
      </c>
      <c r="B2483" s="39" t="s">
        <v>4671</v>
      </c>
      <c r="C2483" s="0" t="n">
        <v>512.5</v>
      </c>
      <c r="D2483" s="0" t="str">
        <f aca="false">CONCATENATE(LEFT(A2483,2), MID(A2483,5,2))</f>
        <v>0279</v>
      </c>
    </row>
    <row r="2484" customFormat="false" ht="15.8" hidden="false" customHeight="false" outlineLevel="0" collapsed="false">
      <c r="A2484" s="39" t="s">
        <v>3148</v>
      </c>
      <c r="B2484" s="39" t="s">
        <v>4672</v>
      </c>
      <c r="C2484" s="0" t="n">
        <v>215.1260881</v>
      </c>
      <c r="D2484" s="0" t="str">
        <f aca="false">CONCATENATE(LEFT(A2484,2), MID(A2484,5,2))</f>
        <v>0142</v>
      </c>
    </row>
    <row r="2485" customFormat="false" ht="15.8" hidden="false" customHeight="false" outlineLevel="0" collapsed="false">
      <c r="A2485" s="39" t="s">
        <v>2163</v>
      </c>
      <c r="B2485" s="39" t="s">
        <v>4673</v>
      </c>
      <c r="C2485" s="0" t="n">
        <v>271.864353724636</v>
      </c>
      <c r="D2485" s="0" t="str">
        <f aca="false">CONCATENATE(LEFT(A2485,2), MID(A2485,5,2))</f>
        <v>0144</v>
      </c>
    </row>
    <row r="2486" customFormat="false" ht="15.8" hidden="false" customHeight="false" outlineLevel="0" collapsed="false">
      <c r="A2486" s="39" t="s">
        <v>3879</v>
      </c>
      <c r="B2486" s="39" t="s">
        <v>4674</v>
      </c>
      <c r="C2486" s="0" t="n">
        <v>251.375</v>
      </c>
      <c r="D2486" s="0" t="str">
        <f aca="false">CONCATENATE(LEFT(A2486,2), MID(A2486,5,2))</f>
        <v>0255</v>
      </c>
    </row>
    <row r="2487" customFormat="false" ht="15.8" hidden="false" customHeight="false" outlineLevel="0" collapsed="false">
      <c r="A2487" s="39" t="s">
        <v>2389</v>
      </c>
      <c r="B2487" s="39" t="s">
        <v>4675</v>
      </c>
      <c r="C2487" s="0" t="n">
        <v>7497.74329518752</v>
      </c>
      <c r="D2487" s="0" t="str">
        <f aca="false">CONCATENATE(LEFT(A2487,2), MID(A2487,5,2))</f>
        <v>0184</v>
      </c>
    </row>
    <row r="2488" customFormat="false" ht="15.8" hidden="false" customHeight="false" outlineLevel="0" collapsed="false">
      <c r="A2488" s="39" t="s">
        <v>2391</v>
      </c>
      <c r="B2488" s="39" t="s">
        <v>4676</v>
      </c>
      <c r="C2488" s="0" t="n">
        <v>6406.76005459302</v>
      </c>
      <c r="D2488" s="0" t="str">
        <f aca="false">CONCATENATE(LEFT(A2488,2), MID(A2488,5,2))</f>
        <v>0183</v>
      </c>
    </row>
    <row r="2489" customFormat="false" ht="15.8" hidden="false" customHeight="false" outlineLevel="0" collapsed="false">
      <c r="A2489" s="39" t="s">
        <v>2778</v>
      </c>
      <c r="B2489" s="39" t="s">
        <v>4677</v>
      </c>
      <c r="C2489" s="0" t="n">
        <v>253.587</v>
      </c>
      <c r="D2489" s="0" t="str">
        <f aca="false">CONCATENATE(LEFT(A2489,2), MID(A2489,5,2))</f>
        <v>0791</v>
      </c>
    </row>
    <row r="2490" customFormat="false" ht="15.8" hidden="false" customHeight="false" outlineLevel="0" collapsed="false">
      <c r="A2490" s="39" t="s">
        <v>2679</v>
      </c>
      <c r="B2490" s="39" t="s">
        <v>4678</v>
      </c>
      <c r="C2490" s="0" t="n">
        <v>1317.13725</v>
      </c>
      <c r="D2490" s="0" t="str">
        <f aca="false">CONCATENATE(LEFT(A2490,2), MID(A2490,5,2))</f>
        <v>0733</v>
      </c>
    </row>
    <row r="2491" customFormat="false" ht="15.8" hidden="false" customHeight="false" outlineLevel="0" collapsed="false">
      <c r="A2491" s="39" t="s">
        <v>2735</v>
      </c>
      <c r="B2491" s="39" t="s">
        <v>4679</v>
      </c>
      <c r="C2491" s="0" t="n">
        <v>5175.796693044</v>
      </c>
      <c r="D2491" s="0" t="str">
        <f aca="false">CONCATENATE(LEFT(A2491,2), MID(A2491,5,2))</f>
        <v>0759</v>
      </c>
    </row>
    <row r="2492" customFormat="false" ht="15.8" hidden="false" customHeight="false" outlineLevel="0" collapsed="false">
      <c r="A2492" s="39" t="s">
        <v>2786</v>
      </c>
      <c r="B2492" s="39" t="s">
        <v>4680</v>
      </c>
      <c r="C2492" s="0" t="n">
        <v>1438.68</v>
      </c>
      <c r="D2492" s="0" t="str">
        <f aca="false">CONCATENATE(LEFT(A2492,2), MID(A2492,5,2))</f>
        <v>0781</v>
      </c>
    </row>
    <row r="2493" customFormat="false" ht="15.8" hidden="false" customHeight="false" outlineLevel="0" collapsed="false">
      <c r="A2493" s="39" t="s">
        <v>2802</v>
      </c>
      <c r="B2493" s="39" t="s">
        <v>4681</v>
      </c>
      <c r="C2493" s="0" t="n">
        <v>1204.6243736</v>
      </c>
      <c r="D2493" s="0" t="str">
        <f aca="false">CONCATENATE(LEFT(A2493,2), MID(A2493,5,2))</f>
        <v>0780</v>
      </c>
    </row>
    <row r="2494" customFormat="false" ht="15.8" hidden="false" customHeight="false" outlineLevel="0" collapsed="false">
      <c r="A2494" s="39" t="s">
        <v>2802</v>
      </c>
      <c r="B2494" s="39" t="s">
        <v>4682</v>
      </c>
      <c r="C2494" s="0" t="n">
        <v>8777.34707256</v>
      </c>
      <c r="D2494" s="0" t="str">
        <f aca="false">CONCATENATE(LEFT(A2494,2), MID(A2494,5,2))</f>
        <v>0780</v>
      </c>
    </row>
    <row r="2495" customFormat="false" ht="15.8" hidden="false" customHeight="false" outlineLevel="0" collapsed="false">
      <c r="A2495" s="39" t="s">
        <v>2818</v>
      </c>
      <c r="B2495" s="39" t="s">
        <v>4683</v>
      </c>
      <c r="C2495" s="0" t="n">
        <v>299.4</v>
      </c>
      <c r="D2495" s="0" t="str">
        <f aca="false">CONCATENATE(LEFT(A2495,2), MID(A2495,5,2))</f>
        <v>0791</v>
      </c>
    </row>
    <row r="2496" customFormat="false" ht="15.8" hidden="false" customHeight="false" outlineLevel="0" collapsed="false">
      <c r="A2496" s="39" t="s">
        <v>2712</v>
      </c>
      <c r="B2496" s="39" t="s">
        <v>4684</v>
      </c>
      <c r="C2496" s="0" t="n">
        <v>521.265</v>
      </c>
      <c r="D2496" s="0" t="str">
        <f aca="false">CONCATENATE(LEFT(A2496,2), MID(A2496,5,2))</f>
        <v>0791</v>
      </c>
    </row>
    <row r="2497" customFormat="false" ht="15.8" hidden="false" customHeight="false" outlineLevel="0" collapsed="false">
      <c r="A2497" s="39" t="s">
        <v>2849</v>
      </c>
      <c r="B2497" s="39" t="s">
        <v>4685</v>
      </c>
      <c r="C2497" s="0" t="n">
        <v>2493.75</v>
      </c>
      <c r="D2497" s="0" t="str">
        <f aca="false">CONCATENATE(LEFT(A2497,2), MID(A2497,5,2))</f>
        <v>0743</v>
      </c>
    </row>
    <row r="2498" customFormat="false" ht="15.8" hidden="false" customHeight="false" outlineLevel="0" collapsed="false">
      <c r="A2498" s="39" t="s">
        <v>3793</v>
      </c>
      <c r="B2498" s="39" t="s">
        <v>4686</v>
      </c>
      <c r="C2498" s="0" t="n">
        <v>119.458931823</v>
      </c>
      <c r="D2498" s="0" t="str">
        <f aca="false">CONCATENATE(LEFT(A2498,2), MID(A2498,5,2))</f>
        <v>0328</v>
      </c>
    </row>
    <row r="2499" customFormat="false" ht="15.8" hidden="false" customHeight="false" outlineLevel="0" collapsed="false">
      <c r="A2499" s="39" t="s">
        <v>2444</v>
      </c>
      <c r="B2499" s="39" t="s">
        <v>4687</v>
      </c>
      <c r="C2499" s="0" t="n">
        <v>719.95</v>
      </c>
      <c r="D2499" s="0" t="str">
        <f aca="false">CONCATENATE(LEFT(A2499,2), MID(A2499,5,2))</f>
        <v>0224</v>
      </c>
    </row>
    <row r="2500" customFormat="false" ht="15.8" hidden="false" customHeight="false" outlineLevel="0" collapsed="false">
      <c r="A2500" s="39" t="s">
        <v>2171</v>
      </c>
      <c r="B2500" s="39" t="s">
        <v>4688</v>
      </c>
      <c r="C2500" s="0" t="n">
        <v>132.27889629478</v>
      </c>
      <c r="D2500" s="0" t="str">
        <f aca="false">CONCATENATE(LEFT(A2500,2), MID(A2500,5,2))</f>
        <v>0144</v>
      </c>
    </row>
    <row r="2501" customFormat="false" ht="15.8" hidden="false" customHeight="false" outlineLevel="0" collapsed="false">
      <c r="A2501" s="39" t="s">
        <v>2516</v>
      </c>
      <c r="B2501" s="39" t="s">
        <v>4689</v>
      </c>
      <c r="C2501" s="0" t="n">
        <v>3810.11614226511</v>
      </c>
      <c r="D2501" s="0" t="str">
        <f aca="false">CONCATENATE(LEFT(A2501,2), MID(A2501,5,2))</f>
        <v>0144</v>
      </c>
    </row>
    <row r="2502" customFormat="false" ht="15.8" hidden="false" customHeight="false" outlineLevel="0" collapsed="false">
      <c r="A2502" s="39" t="s">
        <v>2614</v>
      </c>
      <c r="B2502" s="39" t="s">
        <v>4690</v>
      </c>
      <c r="C2502" s="0" t="n">
        <v>3627.9178621825</v>
      </c>
      <c r="D2502" s="0" t="str">
        <f aca="false">CONCATENATE(LEFT(A2502,2), MID(A2502,5,2))</f>
        <v>0589</v>
      </c>
    </row>
    <row r="2503" customFormat="false" ht="15.8" hidden="false" customHeight="false" outlineLevel="0" collapsed="false">
      <c r="A2503" s="39" t="s">
        <v>2761</v>
      </c>
      <c r="B2503" s="39" t="s">
        <v>4691</v>
      </c>
      <c r="C2503" s="0" t="n">
        <v>763.3</v>
      </c>
      <c r="D2503" s="0" t="str">
        <f aca="false">CONCATENATE(LEFT(A2503,2), MID(A2503,5,2))</f>
        <v>0733</v>
      </c>
    </row>
    <row r="2504" customFormat="false" ht="15.8" hidden="false" customHeight="false" outlineLevel="0" collapsed="false">
      <c r="A2504" s="39" t="s">
        <v>2758</v>
      </c>
      <c r="B2504" s="39" t="s">
        <v>4692</v>
      </c>
      <c r="C2504" s="0" t="n">
        <v>2141.45275</v>
      </c>
      <c r="D2504" s="0" t="str">
        <f aca="false">CONCATENATE(LEFT(A2504,2), MID(A2504,5,2))</f>
        <v>0761</v>
      </c>
    </row>
    <row r="2505" customFormat="false" ht="15.8" hidden="false" customHeight="false" outlineLevel="0" collapsed="false">
      <c r="A2505" s="39" t="s">
        <v>2849</v>
      </c>
      <c r="B2505" s="39" t="s">
        <v>4693</v>
      </c>
      <c r="C2505" s="0" t="n">
        <v>2655.8547783252</v>
      </c>
      <c r="D2505" s="0" t="str">
        <f aca="false">CONCATENATE(LEFT(A2505,2), MID(A2505,5,2))</f>
        <v>0743</v>
      </c>
    </row>
    <row r="2506" customFormat="false" ht="15.8" hidden="false" customHeight="false" outlineLevel="0" collapsed="false">
      <c r="A2506" s="39" t="s">
        <v>2818</v>
      </c>
      <c r="B2506" s="39" t="s">
        <v>4694</v>
      </c>
      <c r="C2506" s="0" t="n">
        <v>2244.905</v>
      </c>
      <c r="D2506" s="0" t="str">
        <f aca="false">CONCATENATE(LEFT(A2506,2), MID(A2506,5,2))</f>
        <v>0791</v>
      </c>
    </row>
    <row r="2507" customFormat="false" ht="15.8" hidden="false" customHeight="false" outlineLevel="0" collapsed="false">
      <c r="A2507" s="39" t="s">
        <v>2761</v>
      </c>
      <c r="B2507" s="39" t="s">
        <v>4695</v>
      </c>
      <c r="C2507" s="0" t="n">
        <v>1857.024</v>
      </c>
      <c r="D2507" s="0" t="str">
        <f aca="false">CONCATENATE(LEFT(A2507,2), MID(A2507,5,2))</f>
        <v>0733</v>
      </c>
    </row>
    <row r="2508" customFormat="false" ht="15.8" hidden="false" customHeight="false" outlineLevel="0" collapsed="false">
      <c r="A2508" s="39" t="s">
        <v>2826</v>
      </c>
      <c r="B2508" s="39" t="s">
        <v>4696</v>
      </c>
      <c r="C2508" s="0" t="n">
        <v>3336.17375</v>
      </c>
      <c r="D2508" s="0" t="str">
        <f aca="false">CONCATENATE(LEFT(A2508,2), MID(A2508,5,2))</f>
        <v>0782</v>
      </c>
    </row>
    <row r="2509" customFormat="false" ht="15.8" hidden="false" customHeight="false" outlineLevel="0" collapsed="false">
      <c r="A2509" s="39" t="s">
        <v>4697</v>
      </c>
      <c r="B2509" s="39" t="s">
        <v>4698</v>
      </c>
      <c r="C2509" s="0" t="n">
        <v>1100</v>
      </c>
      <c r="D2509" s="0" t="str">
        <f aca="false">CONCATENATE(LEFT(A2509,2), MID(A2509,5,2))</f>
        <v>0614</v>
      </c>
    </row>
    <row r="2510" customFormat="false" ht="15.8" hidden="false" customHeight="false" outlineLevel="0" collapsed="false">
      <c r="A2510" s="39" t="s">
        <v>2135</v>
      </c>
      <c r="B2510" s="39" t="s">
        <v>4699</v>
      </c>
      <c r="C2510" s="0" t="n">
        <v>153.860250414303</v>
      </c>
      <c r="D2510" s="0" t="str">
        <f aca="false">CONCATENATE(LEFT(A2510,2), MID(A2510,5,2))</f>
        <v>0142</v>
      </c>
    </row>
    <row r="2511" customFormat="false" ht="15.8" hidden="false" customHeight="false" outlineLevel="0" collapsed="false">
      <c r="A2511" s="39" t="s">
        <v>2171</v>
      </c>
      <c r="B2511" s="39" t="s">
        <v>4700</v>
      </c>
      <c r="C2511" s="0" t="n">
        <v>255.833364810188</v>
      </c>
      <c r="D2511" s="0" t="str">
        <f aca="false">CONCATENATE(LEFT(A2511,2), MID(A2511,5,2))</f>
        <v>0144</v>
      </c>
    </row>
    <row r="2512" customFormat="false" ht="15.8" hidden="false" customHeight="false" outlineLevel="0" collapsed="false">
      <c r="A2512" s="39" t="s">
        <v>2870</v>
      </c>
      <c r="B2512" s="39" t="s">
        <v>4701</v>
      </c>
      <c r="C2512" s="0" t="n">
        <v>4467</v>
      </c>
      <c r="D2512" s="0" t="str">
        <f aca="false">CONCATENATE(LEFT(A2512,2), MID(A2512,5,2))</f>
        <v>0552</v>
      </c>
    </row>
    <row r="2513" customFormat="false" ht="15.8" hidden="false" customHeight="false" outlineLevel="0" collapsed="false">
      <c r="A2513" s="39" t="s">
        <v>2135</v>
      </c>
      <c r="B2513" s="39" t="s">
        <v>4702</v>
      </c>
      <c r="C2513" s="0" t="n">
        <v>581.140741578056</v>
      </c>
      <c r="D2513" s="0" t="str">
        <f aca="false">CONCATENATE(LEFT(A2513,2), MID(A2513,5,2))</f>
        <v>0142</v>
      </c>
    </row>
    <row r="2514" customFormat="false" ht="15.8" hidden="false" customHeight="false" outlineLevel="0" collapsed="false">
      <c r="A2514" s="39" t="s">
        <v>2510</v>
      </c>
      <c r="B2514" s="39" t="s">
        <v>4703</v>
      </c>
      <c r="C2514" s="0" t="n">
        <v>760.37015930471</v>
      </c>
      <c r="D2514" s="0" t="str">
        <f aca="false">CONCATENATE(LEFT(A2514,2), MID(A2514,5,2))</f>
        <v>0142</v>
      </c>
    </row>
    <row r="2515" customFormat="false" ht="15.8" hidden="false" customHeight="false" outlineLevel="0" collapsed="false">
      <c r="A2515" s="39" t="s">
        <v>2931</v>
      </c>
      <c r="B2515" s="39" t="s">
        <v>4704</v>
      </c>
      <c r="C2515" s="0" t="n">
        <v>105</v>
      </c>
      <c r="D2515" s="0" t="str">
        <f aca="false">CONCATENATE(LEFT(A2515,2), MID(A2515,5,2))</f>
        <v>0552</v>
      </c>
    </row>
    <row r="2516" customFormat="false" ht="15.8" hidden="false" customHeight="false" outlineLevel="0" collapsed="false">
      <c r="A2516" s="39" t="s">
        <v>2703</v>
      </c>
      <c r="B2516" s="39" t="s">
        <v>4705</v>
      </c>
      <c r="C2516" s="0" t="n">
        <v>961.153005512257</v>
      </c>
      <c r="D2516" s="0" t="str">
        <f aca="false">CONCATENATE(LEFT(A2516,2), MID(A2516,5,2))</f>
        <v>0718</v>
      </c>
    </row>
    <row r="2517" customFormat="false" ht="15.8" hidden="false" customHeight="false" outlineLevel="0" collapsed="false">
      <c r="A2517" s="39" t="s">
        <v>2851</v>
      </c>
      <c r="B2517" s="39" t="s">
        <v>4706</v>
      </c>
      <c r="C2517" s="0" t="n">
        <v>25905.921372</v>
      </c>
      <c r="D2517" s="0" t="str">
        <f aca="false">CONCATENATE(LEFT(A2517,2), MID(A2517,5,2))</f>
        <v>0743</v>
      </c>
    </row>
    <row r="2518" customFormat="false" ht="15.8" hidden="false" customHeight="false" outlineLevel="0" collapsed="false">
      <c r="A2518" s="39" t="s">
        <v>2845</v>
      </c>
      <c r="B2518" s="39" t="s">
        <v>4707</v>
      </c>
      <c r="C2518" s="0" t="n">
        <v>6147.9625</v>
      </c>
      <c r="D2518" s="0" t="str">
        <f aca="false">CONCATENATE(LEFT(A2518,2), MID(A2518,5,2))</f>
        <v>0782</v>
      </c>
    </row>
    <row r="2519" customFormat="false" ht="15.8" hidden="false" customHeight="false" outlineLevel="0" collapsed="false">
      <c r="A2519" s="39" t="s">
        <v>2735</v>
      </c>
      <c r="B2519" s="39" t="s">
        <v>4708</v>
      </c>
      <c r="C2519" s="0" t="n">
        <v>6421.26267556</v>
      </c>
      <c r="D2519" s="0" t="str">
        <f aca="false">CONCATENATE(LEFT(A2519,2), MID(A2519,5,2))</f>
        <v>0759</v>
      </c>
    </row>
    <row r="2520" customFormat="false" ht="15.8" hidden="false" customHeight="false" outlineLevel="0" collapsed="false">
      <c r="A2520" s="39" t="s">
        <v>2135</v>
      </c>
      <c r="B2520" s="39" t="s">
        <v>4709</v>
      </c>
      <c r="C2520" s="0" t="n">
        <v>399.428999585696</v>
      </c>
      <c r="D2520" s="0" t="str">
        <f aca="false">CONCATENATE(LEFT(A2520,2), MID(A2520,5,2))</f>
        <v>0142</v>
      </c>
    </row>
    <row r="2521" customFormat="false" ht="15.8" hidden="false" customHeight="false" outlineLevel="0" collapsed="false">
      <c r="A2521" s="39" t="s">
        <v>2493</v>
      </c>
      <c r="B2521" s="39" t="s">
        <v>4710</v>
      </c>
      <c r="C2521" s="0" t="n">
        <v>2944.71713415104</v>
      </c>
      <c r="D2521" s="0" t="str">
        <f aca="false">CONCATENATE(LEFT(A2521,2), MID(A2521,5,2))</f>
        <v>0185</v>
      </c>
    </row>
    <row r="2522" customFormat="false" ht="15.8" hidden="false" customHeight="false" outlineLevel="0" collapsed="false">
      <c r="A2522" s="39" t="s">
        <v>2395</v>
      </c>
      <c r="B2522" s="39" t="s">
        <v>4711</v>
      </c>
      <c r="C2522" s="0" t="n">
        <v>110.593626178125</v>
      </c>
      <c r="D2522" s="0" t="str">
        <f aca="false">CONCATENATE(LEFT(A2522,2), MID(A2522,5,2))</f>
        <v>0487</v>
      </c>
    </row>
    <row r="2523" customFormat="false" ht="15.8" hidden="false" customHeight="false" outlineLevel="0" collapsed="false">
      <c r="A2523" s="39" t="s">
        <v>2636</v>
      </c>
      <c r="B2523" s="39" t="s">
        <v>4712</v>
      </c>
      <c r="C2523" s="0" t="n">
        <v>799.695</v>
      </c>
      <c r="D2523" s="0" t="str">
        <f aca="false">CONCATENATE(LEFT(A2523,2), MID(A2523,5,2))</f>
        <v>0791</v>
      </c>
    </row>
    <row r="2524" customFormat="false" ht="15.8" hidden="false" customHeight="false" outlineLevel="0" collapsed="false">
      <c r="A2524" s="39" t="s">
        <v>2739</v>
      </c>
      <c r="B2524" s="39" t="s">
        <v>4713</v>
      </c>
      <c r="C2524" s="0" t="n">
        <v>2071.5617302</v>
      </c>
      <c r="D2524" s="0" t="str">
        <f aca="false">CONCATENATE(LEFT(A2524,2), MID(A2524,5,2))</f>
        <v>0732</v>
      </c>
    </row>
    <row r="2525" customFormat="false" ht="15.8" hidden="false" customHeight="false" outlineLevel="0" collapsed="false">
      <c r="A2525" s="39" t="s">
        <v>2800</v>
      </c>
      <c r="B2525" s="39" t="s">
        <v>4714</v>
      </c>
      <c r="C2525" s="0" t="n">
        <v>1416.65180975374</v>
      </c>
      <c r="D2525" s="0" t="str">
        <f aca="false">CONCATENATE(LEFT(A2525,2), MID(A2525,5,2))</f>
        <v>0765</v>
      </c>
    </row>
    <row r="2526" customFormat="false" ht="15.8" hidden="false" customHeight="false" outlineLevel="0" collapsed="false">
      <c r="A2526" s="39" t="s">
        <v>2770</v>
      </c>
      <c r="B2526" s="39" t="s">
        <v>4715</v>
      </c>
      <c r="C2526" s="0" t="n">
        <v>734.418</v>
      </c>
      <c r="D2526" s="0" t="str">
        <f aca="false">CONCATENATE(LEFT(A2526,2), MID(A2526,5,2))</f>
        <v>0781</v>
      </c>
    </row>
    <row r="2527" customFormat="false" ht="15.8" hidden="false" customHeight="false" outlineLevel="0" collapsed="false">
      <c r="A2527" s="39" t="s">
        <v>2631</v>
      </c>
      <c r="B2527" s="39" t="s">
        <v>4716</v>
      </c>
      <c r="C2527" s="0" t="n">
        <v>507.648</v>
      </c>
      <c r="D2527" s="0" t="str">
        <f aca="false">CONCATENATE(LEFT(A2527,2), MID(A2527,5,2))</f>
        <v>0791</v>
      </c>
    </row>
    <row r="2528" customFormat="false" ht="15.8" hidden="false" customHeight="false" outlineLevel="0" collapsed="false">
      <c r="A2528" s="39" t="s">
        <v>2213</v>
      </c>
      <c r="B2528" s="39" t="s">
        <v>4717</v>
      </c>
      <c r="C2528" s="0" t="n">
        <v>107.7101438727</v>
      </c>
      <c r="D2528" s="0" t="str">
        <f aca="false">CONCATENATE(LEFT(A2528,2), MID(A2528,5,2))</f>
        <v>0446</v>
      </c>
    </row>
    <row r="2529" customFormat="false" ht="15.8" hidden="false" customHeight="false" outlineLevel="0" collapsed="false">
      <c r="A2529" s="39" t="s">
        <v>3527</v>
      </c>
      <c r="B2529" s="39" t="s">
        <v>4718</v>
      </c>
      <c r="C2529" s="0" t="n">
        <v>7717.47131069</v>
      </c>
      <c r="D2529" s="0" t="str">
        <f aca="false">CONCATENATE(LEFT(A2529,2), MID(A2529,5,2))</f>
        <v>0607</v>
      </c>
    </row>
    <row r="2530" customFormat="false" ht="15.8" hidden="false" customHeight="false" outlineLevel="0" collapsed="false">
      <c r="A2530" s="39" t="s">
        <v>2516</v>
      </c>
      <c r="B2530" s="39" t="s">
        <v>4719</v>
      </c>
      <c r="C2530" s="0" t="n">
        <v>838.884885999896</v>
      </c>
      <c r="D2530" s="0" t="str">
        <f aca="false">CONCATENATE(LEFT(A2530,2), MID(A2530,5,2))</f>
        <v>0144</v>
      </c>
    </row>
    <row r="2531" customFormat="false" ht="15.8" hidden="false" customHeight="false" outlineLevel="0" collapsed="false">
      <c r="A2531" s="39" t="s">
        <v>2516</v>
      </c>
      <c r="B2531" s="39" t="s">
        <v>4720</v>
      </c>
      <c r="C2531" s="0" t="n">
        <v>396.700359480087</v>
      </c>
      <c r="D2531" s="0" t="str">
        <f aca="false">CONCATENATE(LEFT(A2531,2), MID(A2531,5,2))</f>
        <v>0144</v>
      </c>
    </row>
    <row r="2532" customFormat="false" ht="15.8" hidden="false" customHeight="false" outlineLevel="0" collapsed="false">
      <c r="A2532" s="39" t="s">
        <v>2707</v>
      </c>
      <c r="B2532" s="39" t="s">
        <v>4721</v>
      </c>
      <c r="C2532" s="0" t="n">
        <v>783.003</v>
      </c>
      <c r="D2532" s="0" t="str">
        <f aca="false">CONCATENATE(LEFT(A2532,2), MID(A2532,5,2))</f>
        <v>0733</v>
      </c>
    </row>
    <row r="2533" customFormat="false" ht="15.8" hidden="false" customHeight="false" outlineLevel="0" collapsed="false">
      <c r="A2533" s="39" t="s">
        <v>2705</v>
      </c>
      <c r="B2533" s="39" t="s">
        <v>4722</v>
      </c>
      <c r="C2533" s="0" t="n">
        <v>8615.316852</v>
      </c>
      <c r="D2533" s="0" t="str">
        <f aca="false">CONCATENATE(LEFT(A2533,2), MID(A2533,5,2))</f>
        <v>0732</v>
      </c>
    </row>
    <row r="2534" customFormat="false" ht="15.8" hidden="false" customHeight="false" outlineLevel="0" collapsed="false">
      <c r="A2534" s="39" t="s">
        <v>2851</v>
      </c>
      <c r="B2534" s="39" t="s">
        <v>4723</v>
      </c>
      <c r="C2534" s="0" t="n">
        <v>242.669412175</v>
      </c>
      <c r="D2534" s="0" t="str">
        <f aca="false">CONCATENATE(LEFT(A2534,2), MID(A2534,5,2))</f>
        <v>0743</v>
      </c>
    </row>
    <row r="2535" customFormat="false" ht="15.8" hidden="false" customHeight="false" outlineLevel="0" collapsed="false">
      <c r="A2535" s="39" t="s">
        <v>1965</v>
      </c>
      <c r="B2535" s="39" t="s">
        <v>4724</v>
      </c>
      <c r="C2535" s="0" t="n">
        <v>445.78238341</v>
      </c>
      <c r="D2535" s="0" t="str">
        <f aca="false">CONCATENATE(LEFT(A2535,2), MID(A2535,5,2))</f>
        <v>0607</v>
      </c>
    </row>
    <row r="2536" customFormat="false" ht="15.8" hidden="false" customHeight="false" outlineLevel="0" collapsed="false">
      <c r="A2536" s="39" t="s">
        <v>2707</v>
      </c>
      <c r="B2536" s="39" t="s">
        <v>4725</v>
      </c>
      <c r="C2536" s="0" t="n">
        <v>138.177</v>
      </c>
      <c r="D2536" s="0" t="str">
        <f aca="false">CONCATENATE(LEFT(A2536,2), MID(A2536,5,2))</f>
        <v>0733</v>
      </c>
    </row>
    <row r="2537" customFormat="false" ht="15.8" hidden="false" customHeight="false" outlineLevel="0" collapsed="false">
      <c r="A2537" s="39" t="s">
        <v>2701</v>
      </c>
      <c r="B2537" s="39" t="s">
        <v>4726</v>
      </c>
      <c r="C2537" s="0" t="n">
        <v>452.917615207156</v>
      </c>
      <c r="D2537" s="0" t="str">
        <f aca="false">CONCATENATE(LEFT(A2537,2), MID(A2537,5,2))</f>
        <v>0718</v>
      </c>
    </row>
    <row r="2538" customFormat="false" ht="15.8" hidden="false" customHeight="false" outlineLevel="0" collapsed="false">
      <c r="A2538" s="39" t="s">
        <v>2847</v>
      </c>
      <c r="B2538" s="39" t="s">
        <v>4727</v>
      </c>
      <c r="C2538" s="0" t="n">
        <v>1940.7101166</v>
      </c>
      <c r="D2538" s="0" t="str">
        <f aca="false">CONCATENATE(LEFT(A2538,2), MID(A2538,5,2))</f>
        <v>0759</v>
      </c>
    </row>
    <row r="2539" customFormat="false" ht="15.8" hidden="false" customHeight="false" outlineLevel="0" collapsed="false">
      <c r="A2539" s="39" t="s">
        <v>2631</v>
      </c>
      <c r="B2539" s="39" t="s">
        <v>4728</v>
      </c>
      <c r="C2539" s="0" t="n">
        <v>464.75</v>
      </c>
      <c r="D2539" s="0" t="str">
        <f aca="false">CONCATENATE(LEFT(A2539,2), MID(A2539,5,2))</f>
        <v>0791</v>
      </c>
    </row>
    <row r="2540" customFormat="false" ht="15.8" hidden="false" customHeight="false" outlineLevel="0" collapsed="false">
      <c r="A2540" s="39" t="s">
        <v>3836</v>
      </c>
      <c r="B2540" s="39" t="s">
        <v>4729</v>
      </c>
      <c r="C2540" s="0" t="n">
        <v>764.441985901952</v>
      </c>
      <c r="D2540" s="0" t="str">
        <f aca="false">CONCATENATE(LEFT(A2540,2), MID(A2540,5,2))</f>
        <v>0765</v>
      </c>
    </row>
    <row r="2541" customFormat="false" ht="15.8" hidden="false" customHeight="false" outlineLevel="0" collapsed="false">
      <c r="A2541" s="39" t="s">
        <v>3511</v>
      </c>
      <c r="B2541" s="39" t="s">
        <v>4730</v>
      </c>
      <c r="C2541" s="0" t="n">
        <v>112.5</v>
      </c>
      <c r="D2541" s="0" t="str">
        <f aca="false">CONCATENATE(LEFT(A2541,2), MID(A2541,5,2))</f>
        <v>0279</v>
      </c>
    </row>
    <row r="2542" customFormat="false" ht="15.8" hidden="false" customHeight="false" outlineLevel="0" collapsed="false">
      <c r="A2542" s="39" t="s">
        <v>2219</v>
      </c>
      <c r="B2542" s="39" t="s">
        <v>4731</v>
      </c>
      <c r="C2542" s="0" t="n">
        <v>169.316858428437</v>
      </c>
      <c r="D2542" s="0" t="str">
        <f aca="false">CONCATENATE(LEFT(A2542,2), MID(A2542,5,2))</f>
        <v>0448</v>
      </c>
    </row>
    <row r="2543" customFormat="false" ht="15.8" hidden="false" customHeight="false" outlineLevel="0" collapsed="false">
      <c r="A2543" s="39" t="s">
        <v>2870</v>
      </c>
      <c r="B2543" s="39" t="s">
        <v>4732</v>
      </c>
      <c r="C2543" s="0" t="n">
        <v>2791.49999999999</v>
      </c>
      <c r="D2543" s="0" t="str">
        <f aca="false">CONCATENATE(LEFT(A2543,2), MID(A2543,5,2))</f>
        <v>0552</v>
      </c>
    </row>
    <row r="2544" customFormat="false" ht="15.8" hidden="false" customHeight="false" outlineLevel="0" collapsed="false">
      <c r="A2544" s="39" t="s">
        <v>2596</v>
      </c>
      <c r="B2544" s="39" t="s">
        <v>4733</v>
      </c>
      <c r="C2544" s="0" t="n">
        <v>11793.9448976902</v>
      </c>
      <c r="D2544" s="0" t="str">
        <f aca="false">CONCATENATE(LEFT(A2544,2), MID(A2544,5,2))</f>
        <v>0860</v>
      </c>
    </row>
    <row r="2545" customFormat="false" ht="15.8" hidden="false" customHeight="false" outlineLevel="0" collapsed="false">
      <c r="A2545" s="39" t="s">
        <v>2463</v>
      </c>
      <c r="B2545" s="39" t="s">
        <v>4734</v>
      </c>
      <c r="C2545" s="0" t="n">
        <v>526.273049364063</v>
      </c>
      <c r="D2545" s="0" t="str">
        <f aca="false">CONCATENATE(LEFT(A2545,2), MID(A2545,5,2))</f>
        <v>0144</v>
      </c>
    </row>
    <row r="2546" customFormat="false" ht="15.8" hidden="false" customHeight="false" outlineLevel="0" collapsed="false">
      <c r="A2546" s="39" t="s">
        <v>2349</v>
      </c>
      <c r="B2546" s="39" t="s">
        <v>4735</v>
      </c>
      <c r="C2546" s="0" t="n">
        <v>3000</v>
      </c>
      <c r="D2546" s="0" t="str">
        <f aca="false">CONCATENATE(LEFT(A2546,2), MID(A2546,5,2))</f>
        <v>0279</v>
      </c>
    </row>
    <row r="2547" customFormat="false" ht="15.8" hidden="false" customHeight="false" outlineLevel="0" collapsed="false">
      <c r="A2547" s="39" t="s">
        <v>2493</v>
      </c>
      <c r="B2547" s="39" t="s">
        <v>4736</v>
      </c>
      <c r="C2547" s="0" t="n">
        <v>1782.97229010369</v>
      </c>
      <c r="D2547" s="0" t="str">
        <f aca="false">CONCATENATE(LEFT(A2547,2), MID(A2547,5,2))</f>
        <v>0185</v>
      </c>
    </row>
    <row r="2548" customFormat="false" ht="15.8" hidden="false" customHeight="false" outlineLevel="0" collapsed="false">
      <c r="A2548" s="39" t="s">
        <v>2689</v>
      </c>
      <c r="B2548" s="39" t="s">
        <v>4737</v>
      </c>
      <c r="C2548" s="0" t="n">
        <v>1405.8005</v>
      </c>
      <c r="D2548" s="0" t="str">
        <f aca="false">CONCATENATE(LEFT(A2548,2), MID(A2548,5,2))</f>
        <v>0791</v>
      </c>
    </row>
    <row r="2549" customFormat="false" ht="15.8" hidden="false" customHeight="false" outlineLevel="0" collapsed="false">
      <c r="A2549" s="39" t="s">
        <v>2411</v>
      </c>
      <c r="B2549" s="39" t="s">
        <v>4738</v>
      </c>
      <c r="C2549" s="0" t="n">
        <v>1587.98100878529</v>
      </c>
      <c r="D2549" s="0" t="str">
        <f aca="false">CONCATENATE(LEFT(A2549,2), MID(A2549,5,2))</f>
        <v>0589</v>
      </c>
    </row>
    <row r="2550" customFormat="false" ht="15.8" hidden="false" customHeight="false" outlineLevel="0" collapsed="false">
      <c r="A2550" s="39" t="s">
        <v>4739</v>
      </c>
      <c r="B2550" s="39" t="s">
        <v>4740</v>
      </c>
      <c r="C2550" s="0" t="n">
        <v>321.53509708</v>
      </c>
      <c r="D2550" s="0" t="str">
        <f aca="false">CONCATENATE(LEFT(A2550,2), MID(A2550,5,2))</f>
        <v>0393</v>
      </c>
    </row>
    <row r="2551" customFormat="false" ht="15.8" hidden="false" customHeight="false" outlineLevel="0" collapsed="false">
      <c r="A2551" s="39" t="s">
        <v>3495</v>
      </c>
      <c r="B2551" s="39" t="s">
        <v>4741</v>
      </c>
      <c r="C2551" s="0" t="n">
        <v>2363.98871584205</v>
      </c>
      <c r="D2551" s="0" t="str">
        <f aca="false">CONCATENATE(LEFT(A2551,2), MID(A2551,5,2))</f>
        <v>0184</v>
      </c>
    </row>
    <row r="2552" customFormat="false" ht="15.8" hidden="false" customHeight="false" outlineLevel="0" collapsed="false">
      <c r="A2552" s="39" t="s">
        <v>2735</v>
      </c>
      <c r="B2552" s="39" t="s">
        <v>4742</v>
      </c>
      <c r="C2552" s="0" t="n">
        <v>5811.6066073</v>
      </c>
      <c r="D2552" s="0" t="str">
        <f aca="false">CONCATENATE(LEFT(A2552,2), MID(A2552,5,2))</f>
        <v>0759</v>
      </c>
    </row>
    <row r="2553" customFormat="false" ht="15.8" hidden="false" customHeight="false" outlineLevel="0" collapsed="false">
      <c r="A2553" s="39" t="s">
        <v>2802</v>
      </c>
      <c r="B2553" s="39" t="s">
        <v>4743</v>
      </c>
      <c r="C2553" s="0" t="n">
        <v>300</v>
      </c>
      <c r="D2553" s="0" t="str">
        <f aca="false">CONCATENATE(LEFT(A2553,2), MID(A2553,5,2))</f>
        <v>0780</v>
      </c>
    </row>
    <row r="2554" customFormat="false" ht="15.8" hidden="false" customHeight="false" outlineLevel="0" collapsed="false">
      <c r="A2554" s="39" t="s">
        <v>2712</v>
      </c>
      <c r="B2554" s="39" t="s">
        <v>4744</v>
      </c>
      <c r="C2554" s="0" t="n">
        <v>362.7</v>
      </c>
      <c r="D2554" s="0" t="str">
        <f aca="false">CONCATENATE(LEFT(A2554,2), MID(A2554,5,2))</f>
        <v>0791</v>
      </c>
    </row>
    <row r="2555" customFormat="false" ht="15.8" hidden="false" customHeight="false" outlineLevel="0" collapsed="false">
      <c r="A2555" s="39" t="s">
        <v>2559</v>
      </c>
      <c r="B2555" s="39" t="s">
        <v>4745</v>
      </c>
      <c r="C2555" s="0" t="n">
        <v>25958.1937841715</v>
      </c>
      <c r="D2555" s="0" t="str">
        <f aca="false">CONCATENATE(LEFT(A2555,2), MID(A2555,5,2))</f>
        <v>0184</v>
      </c>
    </row>
    <row r="2556" customFormat="false" ht="15.8" hidden="false" customHeight="false" outlineLevel="0" collapsed="false">
      <c r="A2556" s="39" t="s">
        <v>3843</v>
      </c>
      <c r="B2556" s="39" t="s">
        <v>4746</v>
      </c>
      <c r="C2556" s="0" t="n">
        <v>222.66464141</v>
      </c>
      <c r="D2556" s="0" t="str">
        <f aca="false">CONCATENATE(LEFT(A2556,2), MID(A2556,5,2))</f>
        <v>0376</v>
      </c>
    </row>
    <row r="2557" customFormat="false" ht="15.8" hidden="false" customHeight="false" outlineLevel="0" collapsed="false">
      <c r="A2557" s="39" t="s">
        <v>2602</v>
      </c>
      <c r="B2557" s="39" t="s">
        <v>4747</v>
      </c>
      <c r="C2557" s="0" t="n">
        <v>2846.06542956109</v>
      </c>
      <c r="D2557" s="0" t="str">
        <f aca="false">CONCATENATE(LEFT(A2557,2), MID(A2557,5,2))</f>
        <v>0860</v>
      </c>
    </row>
    <row r="2558" customFormat="false" ht="15.8" hidden="false" customHeight="false" outlineLevel="0" collapsed="false">
      <c r="A2558" s="39" t="s">
        <v>2954</v>
      </c>
      <c r="B2558" s="39" t="s">
        <v>4748</v>
      </c>
      <c r="C2558" s="0" t="n">
        <v>1500</v>
      </c>
      <c r="D2558" s="0" t="str">
        <f aca="false">CONCATENATE(LEFT(A2558,2), MID(A2558,5,2))</f>
        <v>0312</v>
      </c>
    </row>
    <row r="2559" customFormat="false" ht="15.8" hidden="false" customHeight="false" outlineLevel="0" collapsed="false">
      <c r="A2559" s="39" t="s">
        <v>4749</v>
      </c>
      <c r="B2559" s="39" t="s">
        <v>4750</v>
      </c>
      <c r="C2559" s="0" t="n">
        <v>1686.25</v>
      </c>
      <c r="D2559" s="0" t="str">
        <f aca="false">CONCATENATE(LEFT(A2559,2), MID(A2559,5,2))</f>
        <v>0743</v>
      </c>
    </row>
    <row r="2560" customFormat="false" ht="15.8" hidden="false" customHeight="false" outlineLevel="0" collapsed="false">
      <c r="A2560" s="39" t="s">
        <v>4751</v>
      </c>
      <c r="B2560" s="39" t="s">
        <v>4752</v>
      </c>
      <c r="C2560" s="0" t="n">
        <v>1500</v>
      </c>
      <c r="D2560" s="0" t="str">
        <f aca="false">CONCATENATE(LEFT(A2560,2), MID(A2560,5,2))</f>
        <v>0312</v>
      </c>
    </row>
    <row r="2561" customFormat="false" ht="15.8" hidden="false" customHeight="false" outlineLevel="0" collapsed="false">
      <c r="A2561" s="39" t="s">
        <v>2554</v>
      </c>
      <c r="B2561" s="39" t="s">
        <v>4753</v>
      </c>
      <c r="C2561" s="0" t="n">
        <v>303.75</v>
      </c>
      <c r="D2561" s="0" t="str">
        <f aca="false">CONCATENATE(LEFT(A2561,2), MID(A2561,5,2))</f>
        <v>0551</v>
      </c>
    </row>
    <row r="2562" customFormat="false" ht="15.8" hidden="false" customHeight="false" outlineLevel="0" collapsed="false">
      <c r="A2562" s="39" t="s">
        <v>2516</v>
      </c>
      <c r="B2562" s="39" t="s">
        <v>4754</v>
      </c>
      <c r="C2562" s="0" t="n">
        <v>355.178396512997</v>
      </c>
      <c r="D2562" s="0" t="str">
        <f aca="false">CONCATENATE(LEFT(A2562,2), MID(A2562,5,2))</f>
        <v>0144</v>
      </c>
    </row>
    <row r="2563" customFormat="false" ht="15.8" hidden="false" customHeight="false" outlineLevel="0" collapsed="false">
      <c r="A2563" s="39" t="s">
        <v>3793</v>
      </c>
      <c r="B2563" s="39" t="s">
        <v>4755</v>
      </c>
      <c r="C2563" s="0" t="n">
        <v>419.128519095</v>
      </c>
      <c r="D2563" s="0" t="str">
        <f aca="false">CONCATENATE(LEFT(A2563,2), MID(A2563,5,2))</f>
        <v>0328</v>
      </c>
    </row>
    <row r="2564" customFormat="false" ht="15.8" hidden="false" customHeight="false" outlineLevel="0" collapsed="false">
      <c r="A2564" s="39" t="s">
        <v>3879</v>
      </c>
      <c r="B2564" s="39" t="s">
        <v>4756</v>
      </c>
      <c r="C2564" s="0" t="n">
        <v>1508.25</v>
      </c>
      <c r="D2564" s="0" t="str">
        <f aca="false">CONCATENATE(LEFT(A2564,2), MID(A2564,5,2))</f>
        <v>0255</v>
      </c>
    </row>
    <row r="2565" customFormat="false" ht="15.8" hidden="false" customHeight="false" outlineLevel="0" collapsed="false">
      <c r="A2565" s="39" t="s">
        <v>4757</v>
      </c>
      <c r="B2565" s="39" t="s">
        <v>4758</v>
      </c>
      <c r="C2565" s="0" t="n">
        <v>163.8</v>
      </c>
      <c r="D2565" s="0" t="str">
        <f aca="false">CONCATENATE(LEFT(A2565,2), MID(A2565,5,2))</f>
        <v>0780</v>
      </c>
    </row>
    <row r="2566" customFormat="false" ht="15.8" hidden="false" customHeight="false" outlineLevel="0" collapsed="false">
      <c r="A2566" s="39" t="s">
        <v>2047</v>
      </c>
      <c r="B2566" s="39" t="s">
        <v>4759</v>
      </c>
      <c r="C2566" s="0" t="n">
        <v>7979.37499999999</v>
      </c>
      <c r="D2566" s="0" t="str">
        <f aca="false">CONCATENATE(LEFT(A2566,2), MID(A2566,5,2))</f>
        <v>0222</v>
      </c>
    </row>
    <row r="2567" customFormat="false" ht="15.8" hidden="false" customHeight="false" outlineLevel="0" collapsed="false">
      <c r="A2567" s="39" t="s">
        <v>3148</v>
      </c>
      <c r="B2567" s="39" t="s">
        <v>4760</v>
      </c>
      <c r="C2567" s="0" t="n">
        <v>793.405262895263</v>
      </c>
      <c r="D2567" s="0" t="str">
        <f aca="false">CONCATENATE(LEFT(A2567,2), MID(A2567,5,2))</f>
        <v>0142</v>
      </c>
    </row>
    <row r="2568" customFormat="false" ht="15.8" hidden="false" customHeight="false" outlineLevel="0" collapsed="false">
      <c r="A2568" s="39" t="s">
        <v>4761</v>
      </c>
      <c r="B2568" s="39" t="s">
        <v>4762</v>
      </c>
      <c r="C2568" s="0" t="n">
        <v>678.4364304242</v>
      </c>
      <c r="D2568" s="0" t="str">
        <f aca="false">CONCATENATE(LEFT(A2568,2), MID(A2568,5,2))</f>
        <v>0328</v>
      </c>
    </row>
    <row r="2569" customFormat="false" ht="15.8" hidden="false" customHeight="false" outlineLevel="0" collapsed="false">
      <c r="A2569" s="39" t="s">
        <v>2012</v>
      </c>
      <c r="B2569" s="39" t="s">
        <v>4763</v>
      </c>
      <c r="C2569" s="0" t="n">
        <v>4620</v>
      </c>
      <c r="D2569" s="0" t="str">
        <f aca="false">CONCATENATE(LEFT(A2569,2), MID(A2569,5,2))</f>
        <v>0614</v>
      </c>
    </row>
    <row r="2570" customFormat="false" ht="15.8" hidden="false" customHeight="false" outlineLevel="0" collapsed="false">
      <c r="A2570" s="39" t="s">
        <v>2847</v>
      </c>
      <c r="B2570" s="39" t="s">
        <v>4764</v>
      </c>
      <c r="C2570" s="0" t="n">
        <v>2514.0917466</v>
      </c>
      <c r="D2570" s="0" t="str">
        <f aca="false">CONCATENATE(LEFT(A2570,2), MID(A2570,5,2))</f>
        <v>0759</v>
      </c>
    </row>
    <row r="2571" customFormat="false" ht="15.8" hidden="false" customHeight="false" outlineLevel="0" collapsed="false">
      <c r="A2571" s="39" t="s">
        <v>2701</v>
      </c>
      <c r="B2571" s="39" t="s">
        <v>4765</v>
      </c>
      <c r="C2571" s="0" t="n">
        <v>4076.25853686441</v>
      </c>
      <c r="D2571" s="0" t="str">
        <f aca="false">CONCATENATE(LEFT(A2571,2), MID(A2571,5,2))</f>
        <v>0718</v>
      </c>
    </row>
    <row r="2572" customFormat="false" ht="15.8" hidden="false" customHeight="false" outlineLevel="0" collapsed="false">
      <c r="A2572" s="39" t="s">
        <v>2772</v>
      </c>
      <c r="B2572" s="39" t="s">
        <v>4766</v>
      </c>
      <c r="C2572" s="0" t="n">
        <v>427.5</v>
      </c>
      <c r="D2572" s="0" t="str">
        <f aca="false">CONCATENATE(LEFT(A2572,2), MID(A2572,5,2))</f>
        <v>0743</v>
      </c>
    </row>
    <row r="2573" customFormat="false" ht="15.8" hidden="false" customHeight="false" outlineLevel="0" collapsed="false">
      <c r="A2573" s="39" t="s">
        <v>2703</v>
      </c>
      <c r="B2573" s="39" t="s">
        <v>4767</v>
      </c>
      <c r="C2573" s="0" t="n">
        <v>908.145887261319</v>
      </c>
      <c r="D2573" s="0" t="str">
        <f aca="false">CONCATENATE(LEFT(A2573,2), MID(A2573,5,2))</f>
        <v>0718</v>
      </c>
    </row>
    <row r="2574" customFormat="false" ht="15.8" hidden="false" customHeight="false" outlineLevel="0" collapsed="false">
      <c r="A2574" s="39" t="s">
        <v>2707</v>
      </c>
      <c r="B2574" s="39" t="s">
        <v>4768</v>
      </c>
      <c r="C2574" s="0" t="n">
        <v>144.092</v>
      </c>
      <c r="D2574" s="0" t="str">
        <f aca="false">CONCATENATE(LEFT(A2574,2), MID(A2574,5,2))</f>
        <v>0733</v>
      </c>
    </row>
    <row r="2575" customFormat="false" ht="15.8" hidden="false" customHeight="false" outlineLevel="0" collapsed="false">
      <c r="A2575" s="39" t="s">
        <v>3378</v>
      </c>
      <c r="B2575" s="39" t="s">
        <v>4769</v>
      </c>
      <c r="C2575" s="0" t="n">
        <v>1490.232</v>
      </c>
      <c r="D2575" s="0" t="str">
        <f aca="false">CONCATENATE(LEFT(A2575,2), MID(A2575,5,2))</f>
        <v>0183</v>
      </c>
    </row>
    <row r="2576" customFormat="false" ht="15.8" hidden="false" customHeight="false" outlineLevel="0" collapsed="false">
      <c r="A2576" s="39" t="s">
        <v>4421</v>
      </c>
      <c r="B2576" s="39" t="s">
        <v>4770</v>
      </c>
      <c r="C2576" s="0" t="n">
        <v>102</v>
      </c>
      <c r="D2576" s="0" t="str">
        <f aca="false">CONCATENATE(LEFT(A2576,2), MID(A2576,5,2))</f>
        <v>0551</v>
      </c>
    </row>
    <row r="2577" customFormat="false" ht="15.8" hidden="false" customHeight="false" outlineLevel="0" collapsed="false">
      <c r="A2577" s="39" t="s">
        <v>3879</v>
      </c>
      <c r="B2577" s="39" t="s">
        <v>4771</v>
      </c>
      <c r="C2577" s="0" t="n">
        <v>251.375</v>
      </c>
      <c r="D2577" s="0" t="str">
        <f aca="false">CONCATENATE(LEFT(A2577,2), MID(A2577,5,2))</f>
        <v>0255</v>
      </c>
    </row>
    <row r="2578" customFormat="false" ht="15.8" hidden="false" customHeight="false" outlineLevel="0" collapsed="false">
      <c r="A2578" s="39" t="s">
        <v>3797</v>
      </c>
      <c r="B2578" s="39" t="s">
        <v>4772</v>
      </c>
      <c r="C2578" s="0" t="n">
        <v>15182.018954686</v>
      </c>
      <c r="D2578" s="0" t="str">
        <f aca="false">CONCATENATE(LEFT(A2578,2), MID(A2578,5,2))</f>
        <v>0183</v>
      </c>
    </row>
    <row r="2579" customFormat="false" ht="15.8" hidden="false" customHeight="false" outlineLevel="0" collapsed="false">
      <c r="A2579" s="39" t="s">
        <v>2592</v>
      </c>
      <c r="B2579" s="39" t="s">
        <v>4773</v>
      </c>
      <c r="C2579" s="0" t="n">
        <v>185.807790104131</v>
      </c>
      <c r="D2579" s="0" t="str">
        <f aca="false">CONCATENATE(LEFT(A2579,2), MID(A2579,5,2))</f>
        <v>0860</v>
      </c>
    </row>
    <row r="2580" customFormat="false" ht="15.8" hidden="false" customHeight="false" outlineLevel="0" collapsed="false">
      <c r="A2580" s="39" t="s">
        <v>2689</v>
      </c>
      <c r="B2580" s="39" t="s">
        <v>4774</v>
      </c>
      <c r="C2580" s="0" t="n">
        <v>158.34</v>
      </c>
      <c r="D2580" s="0" t="str">
        <f aca="false">CONCATENATE(LEFT(A2580,2), MID(A2580,5,2))</f>
        <v>0791</v>
      </c>
    </row>
    <row r="2581" customFormat="false" ht="15.8" hidden="false" customHeight="false" outlineLevel="0" collapsed="false">
      <c r="A2581" s="39" t="s">
        <v>2389</v>
      </c>
      <c r="B2581" s="39" t="s">
        <v>4775</v>
      </c>
      <c r="C2581" s="0" t="n">
        <v>10790.8675291098</v>
      </c>
      <c r="D2581" s="0" t="str">
        <f aca="false">CONCATENATE(LEFT(A2581,2), MID(A2581,5,2))</f>
        <v>0184</v>
      </c>
    </row>
    <row r="2582" customFormat="false" ht="15.8" hidden="false" customHeight="false" outlineLevel="0" collapsed="false">
      <c r="A2582" s="39" t="s">
        <v>3495</v>
      </c>
      <c r="B2582" s="39" t="s">
        <v>4776</v>
      </c>
      <c r="C2582" s="0" t="n">
        <v>2733.3406814714</v>
      </c>
      <c r="D2582" s="0" t="str">
        <f aca="false">CONCATENATE(LEFT(A2582,2), MID(A2582,5,2))</f>
        <v>0184</v>
      </c>
    </row>
    <row r="2583" customFormat="false" ht="15.8" hidden="false" customHeight="false" outlineLevel="0" collapsed="false">
      <c r="A2583" s="39" t="s">
        <v>2703</v>
      </c>
      <c r="B2583" s="39" t="s">
        <v>4777</v>
      </c>
      <c r="C2583" s="0" t="n">
        <v>423.868061228514</v>
      </c>
      <c r="D2583" s="0" t="str">
        <f aca="false">CONCATENATE(LEFT(A2583,2), MID(A2583,5,2))</f>
        <v>0718</v>
      </c>
    </row>
    <row r="2584" customFormat="false" ht="15.8" hidden="false" customHeight="false" outlineLevel="0" collapsed="false">
      <c r="A2584" s="39" t="s">
        <v>2758</v>
      </c>
      <c r="B2584" s="39" t="s">
        <v>4778</v>
      </c>
      <c r="C2584" s="0" t="n">
        <v>1711.71</v>
      </c>
      <c r="D2584" s="0" t="str">
        <f aca="false">CONCATENATE(LEFT(A2584,2), MID(A2584,5,2))</f>
        <v>0761</v>
      </c>
    </row>
    <row r="2585" customFormat="false" ht="15.8" hidden="false" customHeight="false" outlineLevel="0" collapsed="false">
      <c r="A2585" s="39" t="s">
        <v>4779</v>
      </c>
      <c r="B2585" s="39" t="s">
        <v>4780</v>
      </c>
      <c r="C2585" s="0" t="n">
        <v>108</v>
      </c>
      <c r="D2585" s="0" t="str">
        <f aca="false">CONCATENATE(LEFT(A2585,2), MID(A2585,5,2))</f>
        <v>0220</v>
      </c>
    </row>
    <row r="2586" customFormat="false" ht="15.8" hidden="false" customHeight="false" outlineLevel="0" collapsed="false">
      <c r="A2586" s="39" t="s">
        <v>2950</v>
      </c>
      <c r="B2586" s="39" t="s">
        <v>4781</v>
      </c>
      <c r="C2586" s="0" t="n">
        <v>107.445</v>
      </c>
      <c r="D2586" s="0" t="str">
        <f aca="false">CONCATENATE(LEFT(A2586,2), MID(A2586,5,2))</f>
        <v>0761</v>
      </c>
    </row>
    <row r="2587" customFormat="false" ht="15.8" hidden="false" customHeight="false" outlineLevel="0" collapsed="false">
      <c r="A2587" s="39" t="s">
        <v>2000</v>
      </c>
      <c r="B2587" s="39" t="s">
        <v>4782</v>
      </c>
      <c r="C2587" s="0" t="n">
        <v>652.590583407689</v>
      </c>
      <c r="D2587" s="0" t="str">
        <f aca="false">CONCATENATE(LEFT(A2587,2), MID(A2587,5,2))</f>
        <v>0315</v>
      </c>
    </row>
    <row r="2588" customFormat="false" ht="15.8" hidden="false" customHeight="false" outlineLevel="0" collapsed="false">
      <c r="A2588" s="39" t="s">
        <v>3793</v>
      </c>
      <c r="B2588" s="39" t="s">
        <v>4783</v>
      </c>
      <c r="C2588" s="0" t="n">
        <v>163.5053208318</v>
      </c>
      <c r="D2588" s="0" t="str">
        <f aca="false">CONCATENATE(LEFT(A2588,2), MID(A2588,5,2))</f>
        <v>0328</v>
      </c>
    </row>
    <row r="2589" customFormat="false" ht="15.8" hidden="false" customHeight="false" outlineLevel="0" collapsed="false">
      <c r="A2589" s="39" t="s">
        <v>3836</v>
      </c>
      <c r="B2589" s="39" t="s">
        <v>4784</v>
      </c>
      <c r="C2589" s="0" t="n">
        <v>266.899999999999</v>
      </c>
      <c r="D2589" s="0" t="str">
        <f aca="false">CONCATENATE(LEFT(A2589,2), MID(A2589,5,2))</f>
        <v>0765</v>
      </c>
    </row>
    <row r="2590" customFormat="false" ht="15.8" hidden="false" customHeight="false" outlineLevel="0" collapsed="false">
      <c r="A2590" s="39" t="s">
        <v>4785</v>
      </c>
      <c r="B2590" s="39" t="s">
        <v>4786</v>
      </c>
      <c r="C2590" s="0" t="n">
        <v>5064.75</v>
      </c>
      <c r="D2590" s="0" t="str">
        <f aca="false">CONCATENATE(LEFT(A2590,2), MID(A2590,5,2))</f>
        <v>0239</v>
      </c>
    </row>
    <row r="2591" customFormat="false" ht="15.8" hidden="false" customHeight="false" outlineLevel="0" collapsed="false">
      <c r="A2591" s="39" t="s">
        <v>2217</v>
      </c>
      <c r="B2591" s="39" t="s">
        <v>4787</v>
      </c>
      <c r="C2591" s="0" t="n">
        <v>180.748800552613</v>
      </c>
      <c r="D2591" s="0" t="str">
        <f aca="false">CONCATENATE(LEFT(A2591,2), MID(A2591,5,2))</f>
        <v>0447</v>
      </c>
    </row>
    <row r="2592" customFormat="false" ht="15.8" hidden="false" customHeight="false" outlineLevel="0" collapsed="false">
      <c r="A2592" s="39" t="s">
        <v>2800</v>
      </c>
      <c r="B2592" s="39" t="s">
        <v>4788</v>
      </c>
      <c r="C2592" s="0" t="n">
        <v>153.489715166626</v>
      </c>
      <c r="D2592" s="0" t="str">
        <f aca="false">CONCATENATE(LEFT(A2592,2), MID(A2592,5,2))</f>
        <v>0765</v>
      </c>
    </row>
    <row r="2593" customFormat="false" ht="15.8" hidden="false" customHeight="false" outlineLevel="0" collapsed="false">
      <c r="A2593" s="39" t="s">
        <v>2761</v>
      </c>
      <c r="B2593" s="39" t="s">
        <v>4789</v>
      </c>
      <c r="C2593" s="0" t="n">
        <v>124.865</v>
      </c>
      <c r="D2593" s="0" t="str">
        <f aca="false">CONCATENATE(LEFT(A2593,2), MID(A2593,5,2))</f>
        <v>0733</v>
      </c>
    </row>
    <row r="2594" customFormat="false" ht="15.8" hidden="false" customHeight="false" outlineLevel="0" collapsed="false">
      <c r="A2594" s="39" t="s">
        <v>2444</v>
      </c>
      <c r="B2594" s="39" t="s">
        <v>4790</v>
      </c>
      <c r="C2594" s="0" t="n">
        <v>1015.5</v>
      </c>
      <c r="D2594" s="0" t="str">
        <f aca="false">CONCATENATE(LEFT(A2594,2), MID(A2594,5,2))</f>
        <v>0224</v>
      </c>
    </row>
    <row r="2595" customFormat="false" ht="15.8" hidden="false" customHeight="false" outlineLevel="0" collapsed="false">
      <c r="A2595" s="39" t="s">
        <v>2436</v>
      </c>
      <c r="B2595" s="39" t="s">
        <v>4791</v>
      </c>
      <c r="C2595" s="0" t="n">
        <v>9985.06973469538</v>
      </c>
      <c r="D2595" s="0" t="str">
        <f aca="false">CONCATENATE(LEFT(A2595,2), MID(A2595,5,2))</f>
        <v>0601</v>
      </c>
    </row>
    <row r="2596" customFormat="false" ht="15.8" hidden="false" customHeight="false" outlineLevel="0" collapsed="false">
      <c r="A2596" s="39" t="s">
        <v>2436</v>
      </c>
      <c r="B2596" s="39" t="s">
        <v>4792</v>
      </c>
      <c r="C2596" s="0" t="n">
        <v>35673.0300224456</v>
      </c>
      <c r="D2596" s="0" t="str">
        <f aca="false">CONCATENATE(LEFT(A2596,2), MID(A2596,5,2))</f>
        <v>0601</v>
      </c>
    </row>
    <row r="2597" customFormat="false" ht="15.8" hidden="false" customHeight="false" outlineLevel="0" collapsed="false">
      <c r="A2597" s="39" t="s">
        <v>1916</v>
      </c>
      <c r="B2597" s="39" t="s">
        <v>4793</v>
      </c>
      <c r="C2597" s="0" t="n">
        <v>32946.0775310507</v>
      </c>
      <c r="D2597" s="0" t="str">
        <f aca="false">CONCATENATE(LEFT(A2597,2), MID(A2597,5,2))</f>
        <v>0601</v>
      </c>
    </row>
    <row r="2598" customFormat="false" ht="15.8" hidden="false" customHeight="false" outlineLevel="0" collapsed="false">
      <c r="A2598" s="39" t="s">
        <v>1923</v>
      </c>
      <c r="B2598" s="39" t="s">
        <v>4794</v>
      </c>
      <c r="C2598" s="0" t="n">
        <v>203960.361650828</v>
      </c>
      <c r="D2598" s="0" t="str">
        <f aca="false">CONCATENATE(LEFT(A2598,2), MID(A2598,5,2))</f>
        <v>0402</v>
      </c>
    </row>
    <row r="2599" customFormat="false" ht="15.8" hidden="false" customHeight="false" outlineLevel="0" collapsed="false">
      <c r="A2599" s="39" t="s">
        <v>1929</v>
      </c>
      <c r="B2599" s="39" t="s">
        <v>4795</v>
      </c>
      <c r="C2599" s="0" t="n">
        <v>8297.22371914772</v>
      </c>
      <c r="D2599" s="0" t="str">
        <f aca="false">CONCATENATE(LEFT(A2599,2), MID(A2599,5,2))</f>
        <v>0402</v>
      </c>
    </row>
    <row r="2600" customFormat="false" ht="15.8" hidden="false" customHeight="false" outlineLevel="0" collapsed="false">
      <c r="A2600" s="39" t="s">
        <v>1949</v>
      </c>
      <c r="B2600" s="39" t="s">
        <v>4796</v>
      </c>
      <c r="C2600" s="0" t="n">
        <v>54274.0821806815</v>
      </c>
      <c r="D2600" s="0" t="str">
        <f aca="false">CONCATENATE(LEFT(A2600,2), MID(A2600,5,2))</f>
        <v>0403</v>
      </c>
    </row>
    <row r="2601" customFormat="false" ht="15.8" hidden="false" customHeight="false" outlineLevel="0" collapsed="false">
      <c r="A2601" s="39" t="s">
        <v>1949</v>
      </c>
      <c r="B2601" s="39" t="s">
        <v>4797</v>
      </c>
      <c r="C2601" s="0" t="n">
        <v>5065.22302835621</v>
      </c>
      <c r="D2601" s="0" t="str">
        <f aca="false">CONCATENATE(LEFT(A2601,2), MID(A2601,5,2))</f>
        <v>0403</v>
      </c>
    </row>
    <row r="2602" customFormat="false" ht="15.8" hidden="false" customHeight="false" outlineLevel="0" collapsed="false">
      <c r="A2602" s="39" t="s">
        <v>1923</v>
      </c>
      <c r="B2602" s="39" t="s">
        <v>4798</v>
      </c>
      <c r="C2602" s="0" t="n">
        <v>10940.6707609152</v>
      </c>
      <c r="D2602" s="0" t="str">
        <f aca="false">CONCATENATE(LEFT(A2602,2), MID(A2602,5,2))</f>
        <v>0402</v>
      </c>
    </row>
    <row r="2603" customFormat="false" ht="15.8" hidden="false" customHeight="false" outlineLevel="0" collapsed="false">
      <c r="A2603" s="39" t="s">
        <v>1949</v>
      </c>
      <c r="B2603" s="39" t="s">
        <v>4799</v>
      </c>
      <c r="C2603" s="0" t="n">
        <v>33044.5059271884</v>
      </c>
      <c r="D2603" s="0" t="str">
        <f aca="false">CONCATENATE(LEFT(A2603,2), MID(A2603,5,2))</f>
        <v>0403</v>
      </c>
    </row>
    <row r="2604" customFormat="false" ht="15.8" hidden="false" customHeight="false" outlineLevel="0" collapsed="false">
      <c r="A2604" s="39" t="s">
        <v>2436</v>
      </c>
      <c r="B2604" s="39" t="s">
        <v>4800</v>
      </c>
      <c r="C2604" s="0" t="n">
        <v>2564.73009841049</v>
      </c>
      <c r="D2604" s="0" t="str">
        <f aca="false">CONCATENATE(LEFT(A2604,2), MID(A2604,5,2))</f>
        <v>0601</v>
      </c>
    </row>
    <row r="2605" customFormat="false" ht="15.8" hidden="false" customHeight="false" outlineLevel="0" collapsed="false">
      <c r="A2605" s="39" t="s">
        <v>1919</v>
      </c>
      <c r="B2605" s="39" t="s">
        <v>4801</v>
      </c>
      <c r="C2605" s="0" t="n">
        <v>27169.570609738</v>
      </c>
      <c r="D2605" s="0" t="str">
        <f aca="false">CONCATENATE(LEFT(A2605,2), MID(A2605,5,2))</f>
        <v>0601</v>
      </c>
    </row>
    <row r="2606" customFormat="false" ht="15.8" hidden="false" customHeight="false" outlineLevel="0" collapsed="false">
      <c r="A2606" s="39" t="s">
        <v>1942</v>
      </c>
      <c r="B2606" s="39" t="s">
        <v>4802</v>
      </c>
      <c r="C2606" s="0" t="n">
        <v>12221.325529773</v>
      </c>
      <c r="D2606" s="0" t="str">
        <f aca="false">CONCATENATE(LEFT(A2606,2), MID(A2606,5,2))</f>
        <v>0404</v>
      </c>
    </row>
    <row r="2607" customFormat="false" ht="15.8" hidden="false" customHeight="false" outlineLevel="0" collapsed="false">
      <c r="A2607" s="39" t="s">
        <v>1936</v>
      </c>
      <c r="B2607" s="39" t="s">
        <v>4803</v>
      </c>
      <c r="C2607" s="0" t="n">
        <v>135561.276463994</v>
      </c>
      <c r="D2607" s="0" t="str">
        <f aca="false">CONCATENATE(LEFT(A2607,2), MID(A2607,5,2))</f>
        <v>0406</v>
      </c>
    </row>
    <row r="2608" customFormat="false" ht="15.8" hidden="false" customHeight="false" outlineLevel="0" collapsed="false">
      <c r="A2608" s="39" t="s">
        <v>1936</v>
      </c>
      <c r="B2608" s="39" t="s">
        <v>4804</v>
      </c>
      <c r="C2608" s="0" t="n">
        <v>26729.2322433628</v>
      </c>
      <c r="D2608" s="0" t="str">
        <f aca="false">CONCATENATE(LEFT(A2608,2), MID(A2608,5,2))</f>
        <v>0406</v>
      </c>
    </row>
    <row r="2609" customFormat="false" ht="15.8" hidden="false" customHeight="false" outlineLevel="0" collapsed="false">
      <c r="A2609" s="39" t="s">
        <v>1936</v>
      </c>
      <c r="B2609" s="39" t="s">
        <v>4805</v>
      </c>
      <c r="C2609" s="0" t="n">
        <v>86468.7367653302</v>
      </c>
      <c r="D2609" s="0" t="str">
        <f aca="false">CONCATENATE(LEFT(A2609,2), MID(A2609,5,2))</f>
        <v>0406</v>
      </c>
    </row>
    <row r="2610" customFormat="false" ht="15.8" hidden="false" customHeight="false" outlineLevel="0" collapsed="false">
      <c r="A2610" s="39" t="s">
        <v>1942</v>
      </c>
      <c r="B2610" s="39" t="s">
        <v>4806</v>
      </c>
      <c r="C2610" s="0" t="n">
        <v>5511.04479046346</v>
      </c>
      <c r="D2610" s="0" t="str">
        <f aca="false">CONCATENATE(LEFT(A2610,2), MID(A2610,5,2))</f>
        <v>0404</v>
      </c>
    </row>
    <row r="2611" customFormat="false" ht="15.8" hidden="false" customHeight="false" outlineLevel="0" collapsed="false">
      <c r="A2611" s="39" t="s">
        <v>1942</v>
      </c>
      <c r="B2611" s="39" t="s">
        <v>4807</v>
      </c>
      <c r="C2611" s="0" t="n">
        <v>137151.461643904</v>
      </c>
      <c r="D2611" s="0" t="str">
        <f aca="false">CONCATENATE(LEFT(A2611,2), MID(A2611,5,2))</f>
        <v>0404</v>
      </c>
    </row>
    <row r="2612" customFormat="false" ht="15.8" hidden="false" customHeight="false" outlineLevel="0" collapsed="false">
      <c r="A2612" s="39" t="s">
        <v>1927</v>
      </c>
      <c r="B2612" s="39" t="s">
        <v>4808</v>
      </c>
      <c r="C2612" s="0" t="n">
        <v>126399.566683018</v>
      </c>
      <c r="D2612" s="0" t="str">
        <f aca="false">CONCATENATE(LEFT(A2612,2), MID(A2612,5,2))</f>
        <v>0403</v>
      </c>
    </row>
    <row r="2613" customFormat="false" ht="15.8" hidden="false" customHeight="false" outlineLevel="0" collapsed="false">
      <c r="A2613" s="39" t="s">
        <v>1927</v>
      </c>
      <c r="B2613" s="39" t="s">
        <v>4809</v>
      </c>
      <c r="C2613" s="0" t="n">
        <v>26845.9823350046</v>
      </c>
      <c r="D2613" s="0" t="str">
        <f aca="false">CONCATENATE(LEFT(A2613,2), MID(A2613,5,2))</f>
        <v>0403</v>
      </c>
    </row>
    <row r="2614" customFormat="false" ht="15.8" hidden="false" customHeight="false" outlineLevel="0" collapsed="false">
      <c r="A2614" s="39" t="s">
        <v>2497</v>
      </c>
      <c r="B2614" s="39" t="s">
        <v>4810</v>
      </c>
      <c r="C2614" s="0" t="n">
        <v>8590.84096345641</v>
      </c>
      <c r="D2614" s="0" t="str">
        <f aca="false">CONCATENATE(LEFT(A2614,2), MID(A2614,5,2))</f>
        <v>0405</v>
      </c>
    </row>
    <row r="2615" customFormat="false" ht="15.8" hidden="false" customHeight="false" outlineLevel="0" collapsed="false">
      <c r="A2615" s="39" t="s">
        <v>1936</v>
      </c>
      <c r="B2615" s="39" t="s">
        <v>4811</v>
      </c>
      <c r="C2615" s="0" t="n">
        <v>11074.9497902785</v>
      </c>
      <c r="D2615" s="0" t="str">
        <f aca="false">CONCATENATE(LEFT(A2615,2), MID(A2615,5,2))</f>
        <v>0406</v>
      </c>
    </row>
    <row r="2616" customFormat="false" ht="15.8" hidden="false" customHeight="false" outlineLevel="0" collapsed="false">
      <c r="A2616" s="39" t="s">
        <v>2497</v>
      </c>
      <c r="B2616" s="39" t="s">
        <v>4812</v>
      </c>
      <c r="C2616" s="0" t="n">
        <v>6245.36521183349</v>
      </c>
      <c r="D2616" s="0" t="str">
        <f aca="false">CONCATENATE(LEFT(A2616,2), MID(A2616,5,2))</f>
        <v>0405</v>
      </c>
    </row>
    <row r="2617" customFormat="false" ht="15.8" hidden="false" customHeight="false" outlineLevel="0" collapsed="false">
      <c r="A2617" s="39" t="s">
        <v>1927</v>
      </c>
      <c r="B2617" s="39" t="s">
        <v>4813</v>
      </c>
      <c r="C2617" s="0" t="n">
        <v>53704.5704532548</v>
      </c>
      <c r="D2617" s="0" t="str">
        <f aca="false">CONCATENATE(LEFT(A2617,2), MID(A2617,5,2))</f>
        <v>0403</v>
      </c>
    </row>
    <row r="2618" customFormat="false" ht="15.8" hidden="false" customHeight="false" outlineLevel="0" collapsed="false">
      <c r="A2618" s="39" t="s">
        <v>1981</v>
      </c>
      <c r="B2618" s="39" t="s">
        <v>4814</v>
      </c>
      <c r="C2618" s="0" t="n">
        <v>195550.589652334</v>
      </c>
      <c r="D2618" s="0" t="str">
        <f aca="false">CONCATENATE(LEFT(A2618,2), MID(A2618,5,2))</f>
        <v>0309</v>
      </c>
    </row>
    <row r="2619" customFormat="false" ht="15.8" hidden="false" customHeight="false" outlineLevel="0" collapsed="false">
      <c r="A2619" s="39" t="s">
        <v>1981</v>
      </c>
      <c r="B2619" s="39" t="s">
        <v>4815</v>
      </c>
      <c r="C2619" s="0" t="n">
        <v>103901.829324276</v>
      </c>
      <c r="D2619" s="0" t="str">
        <f aca="false">CONCATENATE(LEFT(A2619,2), MID(A2619,5,2))</f>
        <v>0309</v>
      </c>
    </row>
    <row r="2620" customFormat="false" ht="15.8" hidden="false" customHeight="false" outlineLevel="0" collapsed="false">
      <c r="A2620" s="39" t="s">
        <v>1958</v>
      </c>
      <c r="B2620" s="39" t="s">
        <v>4816</v>
      </c>
      <c r="C2620" s="0" t="n">
        <v>167320.207174493</v>
      </c>
      <c r="D2620" s="0" t="str">
        <f aca="false">CONCATENATE(LEFT(A2620,2), MID(A2620,5,2))</f>
        <v>0607</v>
      </c>
    </row>
    <row r="2621" customFormat="false" ht="15.8" hidden="false" customHeight="false" outlineLevel="0" collapsed="false">
      <c r="A2621" s="39" t="s">
        <v>1961</v>
      </c>
      <c r="B2621" s="39" t="s">
        <v>4817</v>
      </c>
      <c r="C2621" s="0" t="n">
        <v>9189725.46304855</v>
      </c>
      <c r="D2621" s="0" t="str">
        <f aca="false">CONCATENATE(LEFT(A2621,2), MID(A2621,5,2))</f>
        <v>0408</v>
      </c>
    </row>
    <row r="2622" customFormat="false" ht="15.8" hidden="false" customHeight="false" outlineLevel="0" collapsed="false">
      <c r="A2622" s="39" t="s">
        <v>1961</v>
      </c>
      <c r="B2622" s="39" t="s">
        <v>4818</v>
      </c>
      <c r="C2622" s="0" t="n">
        <v>959615.303022406</v>
      </c>
      <c r="D2622" s="0" t="str">
        <f aca="false">CONCATENATE(LEFT(A2622,2), MID(A2622,5,2))</f>
        <v>0408</v>
      </c>
    </row>
    <row r="2623" customFormat="false" ht="15.8" hidden="false" customHeight="false" outlineLevel="0" collapsed="false">
      <c r="A2623" s="39" t="s">
        <v>1984</v>
      </c>
      <c r="B2623" s="39" t="s">
        <v>4819</v>
      </c>
      <c r="C2623" s="0" t="n">
        <v>194468.851218455</v>
      </c>
      <c r="D2623" s="0" t="str">
        <f aca="false">CONCATENATE(LEFT(A2623,2), MID(A2623,5,2))</f>
        <v>0408</v>
      </c>
    </row>
    <row r="2624" customFormat="false" ht="15.8" hidden="false" customHeight="false" outlineLevel="0" collapsed="false">
      <c r="A2624" s="39" t="s">
        <v>1958</v>
      </c>
      <c r="B2624" s="39" t="s">
        <v>4820</v>
      </c>
      <c r="C2624" s="0" t="n">
        <v>252515.47130054</v>
      </c>
      <c r="D2624" s="0" t="str">
        <f aca="false">CONCATENATE(LEFT(A2624,2), MID(A2624,5,2))</f>
        <v>0607</v>
      </c>
    </row>
    <row r="2625" customFormat="false" ht="15.8" hidden="false" customHeight="false" outlineLevel="0" collapsed="false">
      <c r="A2625" s="39" t="s">
        <v>1958</v>
      </c>
      <c r="B2625" s="39" t="s">
        <v>4821</v>
      </c>
      <c r="C2625" s="0" t="n">
        <v>521109.432810763</v>
      </c>
      <c r="D2625" s="0" t="str">
        <f aca="false">CONCATENATE(LEFT(A2625,2), MID(A2625,5,2))</f>
        <v>0607</v>
      </c>
    </row>
    <row r="2626" customFormat="false" ht="15.8" hidden="false" customHeight="false" outlineLevel="0" collapsed="false">
      <c r="A2626" s="39" t="s">
        <v>1956</v>
      </c>
      <c r="B2626" s="39" t="s">
        <v>4822</v>
      </c>
      <c r="C2626" s="0" t="n">
        <v>92551.0770069174</v>
      </c>
      <c r="D2626" s="0" t="str">
        <f aca="false">CONCATENATE(LEFT(A2626,2), MID(A2626,5,2))</f>
        <v>0607</v>
      </c>
    </row>
    <row r="2627" customFormat="false" ht="15.8" hidden="false" customHeight="false" outlineLevel="0" collapsed="false">
      <c r="A2627" s="39" t="s">
        <v>1961</v>
      </c>
      <c r="B2627" s="39" t="s">
        <v>4823</v>
      </c>
      <c r="C2627" s="0" t="n">
        <v>567455.445877719</v>
      </c>
      <c r="D2627" s="0" t="str">
        <f aca="false">CONCATENATE(LEFT(A2627,2), MID(A2627,5,2))</f>
        <v>0408</v>
      </c>
    </row>
    <row r="2628" customFormat="false" ht="15.8" hidden="false" customHeight="false" outlineLevel="0" collapsed="false">
      <c r="A2628" s="39" t="s">
        <v>1958</v>
      </c>
      <c r="B2628" s="39" t="s">
        <v>4824</v>
      </c>
      <c r="C2628" s="0" t="n">
        <v>686085.398483783</v>
      </c>
      <c r="D2628" s="0" t="str">
        <f aca="false">CONCATENATE(LEFT(A2628,2), MID(A2628,5,2))</f>
        <v>0607</v>
      </c>
    </row>
    <row r="2629" customFormat="false" ht="15.8" hidden="false" customHeight="false" outlineLevel="0" collapsed="false">
      <c r="A2629" s="39" t="s">
        <v>1956</v>
      </c>
      <c r="B2629" s="39" t="s">
        <v>4825</v>
      </c>
      <c r="C2629" s="0" t="n">
        <v>344293.608868316</v>
      </c>
      <c r="D2629" s="0" t="str">
        <f aca="false">CONCATENATE(LEFT(A2629,2), MID(A2629,5,2))</f>
        <v>0607</v>
      </c>
    </row>
    <row r="2630" customFormat="false" ht="15.8" hidden="false" customHeight="false" outlineLevel="0" collapsed="false">
      <c r="A2630" s="39" t="s">
        <v>1961</v>
      </c>
      <c r="B2630" s="39" t="s">
        <v>4826</v>
      </c>
      <c r="C2630" s="0" t="n">
        <v>1801741.91685928</v>
      </c>
      <c r="D2630" s="0" t="str">
        <f aca="false">CONCATENATE(LEFT(A2630,2), MID(A2630,5,2))</f>
        <v>0408</v>
      </c>
    </row>
    <row r="2631" customFormat="false" ht="15.8" hidden="false" customHeight="false" outlineLevel="0" collapsed="false">
      <c r="A2631" s="39" t="s">
        <v>1961</v>
      </c>
      <c r="B2631" s="39" t="s">
        <v>4827</v>
      </c>
      <c r="C2631" s="0" t="n">
        <v>355028.110988833</v>
      </c>
      <c r="D2631" s="0" t="str">
        <f aca="false">CONCATENATE(LEFT(A2631,2), MID(A2631,5,2))</f>
        <v>0408</v>
      </c>
    </row>
    <row r="2632" customFormat="false" ht="15.8" hidden="false" customHeight="false" outlineLevel="0" collapsed="false">
      <c r="A2632" s="39" t="s">
        <v>1984</v>
      </c>
      <c r="B2632" s="39" t="s">
        <v>4828</v>
      </c>
      <c r="C2632" s="0" t="n">
        <v>290696.295838953</v>
      </c>
      <c r="D2632" s="0" t="str">
        <f aca="false">CONCATENATE(LEFT(A2632,2), MID(A2632,5,2))</f>
        <v>0408</v>
      </c>
    </row>
    <row r="2633" customFormat="false" ht="15.8" hidden="false" customHeight="false" outlineLevel="0" collapsed="false">
      <c r="A2633" s="39" t="s">
        <v>1956</v>
      </c>
      <c r="B2633" s="39" t="s">
        <v>4829</v>
      </c>
      <c r="C2633" s="0" t="n">
        <v>125389.91661584</v>
      </c>
      <c r="D2633" s="0" t="str">
        <f aca="false">CONCATENATE(LEFT(A2633,2), MID(A2633,5,2))</f>
        <v>0607</v>
      </c>
    </row>
    <row r="2634" customFormat="false" ht="15.8" hidden="false" customHeight="false" outlineLevel="0" collapsed="false">
      <c r="A2634" s="39" t="s">
        <v>1965</v>
      </c>
      <c r="B2634" s="39" t="s">
        <v>4830</v>
      </c>
      <c r="C2634" s="0" t="n">
        <v>3213.31847975175</v>
      </c>
      <c r="D2634" s="0" t="str">
        <f aca="false">CONCATENATE(LEFT(A2634,2), MID(A2634,5,2))</f>
        <v>0607</v>
      </c>
    </row>
    <row r="2635" customFormat="false" ht="15.8" hidden="false" customHeight="false" outlineLevel="0" collapsed="false">
      <c r="A2635" s="39" t="s">
        <v>1963</v>
      </c>
      <c r="B2635" s="39" t="s">
        <v>4831</v>
      </c>
      <c r="C2635" s="0" t="n">
        <v>158282.050605367</v>
      </c>
      <c r="D2635" s="0" t="str">
        <f aca="false">CONCATENATE(LEFT(A2635,2), MID(A2635,5,2))</f>
        <v>0607</v>
      </c>
    </row>
    <row r="2636" customFormat="false" ht="15.8" hidden="false" customHeight="false" outlineLevel="0" collapsed="false">
      <c r="A2636" s="39" t="s">
        <v>1969</v>
      </c>
      <c r="B2636" s="39" t="s">
        <v>4832</v>
      </c>
      <c r="C2636" s="0" t="n">
        <v>279418.797632049</v>
      </c>
      <c r="D2636" s="0" t="str">
        <f aca="false">CONCATENATE(LEFT(A2636,2), MID(A2636,5,2))</f>
        <v>0411</v>
      </c>
    </row>
    <row r="2637" customFormat="false" ht="15.8" hidden="false" customHeight="false" outlineLevel="0" collapsed="false">
      <c r="A2637" s="39" t="s">
        <v>1969</v>
      </c>
      <c r="B2637" s="39" t="s">
        <v>4833</v>
      </c>
      <c r="C2637" s="0" t="n">
        <v>313180.395724544</v>
      </c>
      <c r="D2637" s="0" t="str">
        <f aca="false">CONCATENATE(LEFT(A2637,2), MID(A2637,5,2))</f>
        <v>0411</v>
      </c>
    </row>
    <row r="2638" customFormat="false" ht="15.8" hidden="false" customHeight="false" outlineLevel="0" collapsed="false">
      <c r="A2638" s="39" t="s">
        <v>1969</v>
      </c>
      <c r="B2638" s="39" t="s">
        <v>4834</v>
      </c>
      <c r="C2638" s="0" t="n">
        <v>89764.6428285625</v>
      </c>
      <c r="D2638" s="0" t="str">
        <f aca="false">CONCATENATE(LEFT(A2638,2), MID(A2638,5,2))</f>
        <v>0411</v>
      </c>
    </row>
    <row r="2639" customFormat="false" ht="15.8" hidden="false" customHeight="false" outlineLevel="0" collapsed="false">
      <c r="A2639" s="39" t="s">
        <v>1971</v>
      </c>
      <c r="B2639" s="39" t="s">
        <v>4835</v>
      </c>
      <c r="C2639" s="0" t="n">
        <v>300318.077088185</v>
      </c>
      <c r="D2639" s="0" t="str">
        <f aca="false">CONCATENATE(LEFT(A2639,2), MID(A2639,5,2))</f>
        <v>0411</v>
      </c>
    </row>
    <row r="2640" customFormat="false" ht="15.8" hidden="false" customHeight="false" outlineLevel="0" collapsed="false">
      <c r="A2640" s="39" t="s">
        <v>1969</v>
      </c>
      <c r="B2640" s="39" t="s">
        <v>4836</v>
      </c>
      <c r="C2640" s="0" t="n">
        <v>355553.405996762</v>
      </c>
      <c r="D2640" s="0" t="str">
        <f aca="false">CONCATENATE(LEFT(A2640,2), MID(A2640,5,2))</f>
        <v>0411</v>
      </c>
    </row>
    <row r="2641" customFormat="false" ht="15.8" hidden="false" customHeight="false" outlineLevel="0" collapsed="false">
      <c r="A2641" s="39" t="s">
        <v>1971</v>
      </c>
      <c r="B2641" s="39" t="s">
        <v>4837</v>
      </c>
      <c r="C2641" s="0" t="n">
        <v>5206.132368084</v>
      </c>
      <c r="D2641" s="0" t="str">
        <f aca="false">CONCATENATE(LEFT(A2641,2), MID(A2641,5,2))</f>
        <v>0411</v>
      </c>
    </row>
    <row r="2642" customFormat="false" ht="15.8" hidden="false" customHeight="false" outlineLevel="0" collapsed="false">
      <c r="A2642" s="39" t="s">
        <v>1981</v>
      </c>
      <c r="B2642" s="39" t="s">
        <v>4838</v>
      </c>
      <c r="C2642" s="0" t="n">
        <v>60785.9603990918</v>
      </c>
      <c r="D2642" s="0" t="str">
        <f aca="false">CONCATENATE(LEFT(A2642,2), MID(A2642,5,2))</f>
        <v>0309</v>
      </c>
    </row>
    <row r="2643" customFormat="false" ht="15.8" hidden="false" customHeight="false" outlineLevel="0" collapsed="false">
      <c r="A2643" s="39" t="s">
        <v>3037</v>
      </c>
      <c r="B2643" s="39" t="s">
        <v>4839</v>
      </c>
      <c r="C2643" s="0" t="n">
        <v>69069.7447378602</v>
      </c>
      <c r="D2643" s="0" t="str">
        <f aca="false">CONCATENATE(LEFT(A2643,2), MID(A2643,5,2))</f>
        <v>0410</v>
      </c>
    </row>
    <row r="2644" customFormat="false" ht="15.8" hidden="false" customHeight="false" outlineLevel="0" collapsed="false">
      <c r="A2644" s="39" t="s">
        <v>1978</v>
      </c>
      <c r="B2644" s="39" t="s">
        <v>4840</v>
      </c>
      <c r="C2644" s="0" t="n">
        <v>118550.71791215</v>
      </c>
      <c r="D2644" s="0" t="str">
        <f aca="false">CONCATENATE(LEFT(A2644,2), MID(A2644,5,2))</f>
        <v>0410</v>
      </c>
    </row>
    <row r="2645" customFormat="false" ht="15.8" hidden="false" customHeight="false" outlineLevel="0" collapsed="false">
      <c r="A2645" s="39" t="s">
        <v>1978</v>
      </c>
      <c r="B2645" s="39" t="s">
        <v>4841</v>
      </c>
      <c r="C2645" s="0" t="n">
        <v>178489.343636715</v>
      </c>
      <c r="D2645" s="0" t="str">
        <f aca="false">CONCATENATE(LEFT(A2645,2), MID(A2645,5,2))</f>
        <v>0410</v>
      </c>
    </row>
    <row r="2646" customFormat="false" ht="15.8" hidden="false" customHeight="false" outlineLevel="0" collapsed="false">
      <c r="A2646" s="39" t="s">
        <v>1971</v>
      </c>
      <c r="B2646" s="39" t="s">
        <v>4842</v>
      </c>
      <c r="C2646" s="0" t="n">
        <v>44756.4564036592</v>
      </c>
      <c r="D2646" s="0" t="str">
        <f aca="false">CONCATENATE(LEFT(A2646,2), MID(A2646,5,2))</f>
        <v>0411</v>
      </c>
    </row>
    <row r="2647" customFormat="false" ht="15.8" hidden="false" customHeight="false" outlineLevel="0" collapsed="false">
      <c r="A2647" s="39" t="s">
        <v>1961</v>
      </c>
      <c r="B2647" s="39" t="s">
        <v>4843</v>
      </c>
      <c r="C2647" s="0" t="n">
        <v>118396.927265023</v>
      </c>
      <c r="D2647" s="0" t="str">
        <f aca="false">CONCATENATE(LEFT(A2647,2), MID(A2647,5,2))</f>
        <v>0408</v>
      </c>
    </row>
    <row r="2648" customFormat="false" ht="15.8" hidden="false" customHeight="false" outlineLevel="0" collapsed="false">
      <c r="A2648" s="39" t="s">
        <v>1978</v>
      </c>
      <c r="B2648" s="39" t="s">
        <v>4844</v>
      </c>
      <c r="C2648" s="0" t="n">
        <v>65780.4356624254</v>
      </c>
      <c r="D2648" s="0" t="str">
        <f aca="false">CONCATENATE(LEFT(A2648,2), MID(A2648,5,2))</f>
        <v>0410</v>
      </c>
    </row>
    <row r="2649" customFormat="false" ht="15.8" hidden="false" customHeight="false" outlineLevel="0" collapsed="false">
      <c r="A2649" s="39" t="s">
        <v>1981</v>
      </c>
      <c r="B2649" s="39" t="s">
        <v>4845</v>
      </c>
      <c r="C2649" s="0" t="n">
        <v>350389.109757697</v>
      </c>
      <c r="D2649" s="0" t="str">
        <f aca="false">CONCATENATE(LEFT(A2649,2), MID(A2649,5,2))</f>
        <v>0309</v>
      </c>
    </row>
    <row r="2650" customFormat="false" ht="15.8" hidden="false" customHeight="false" outlineLevel="0" collapsed="false">
      <c r="A2650" s="39" t="s">
        <v>3037</v>
      </c>
      <c r="B2650" s="39" t="s">
        <v>4846</v>
      </c>
      <c r="C2650" s="0" t="n">
        <v>81484.3774797163</v>
      </c>
      <c r="D2650" s="0" t="str">
        <f aca="false">CONCATENATE(LEFT(A2650,2), MID(A2650,5,2))</f>
        <v>0410</v>
      </c>
    </row>
    <row r="2651" customFormat="false" ht="15.8" hidden="false" customHeight="false" outlineLevel="0" collapsed="false">
      <c r="A2651" s="39" t="s">
        <v>3037</v>
      </c>
      <c r="B2651" s="39" t="s">
        <v>4847</v>
      </c>
      <c r="C2651" s="0" t="n">
        <v>91173.2191606042</v>
      </c>
      <c r="D2651" s="0" t="str">
        <f aca="false">CONCATENATE(LEFT(A2651,2), MID(A2651,5,2))</f>
        <v>0410</v>
      </c>
    </row>
    <row r="2652" customFormat="false" ht="15.8" hidden="false" customHeight="false" outlineLevel="0" collapsed="false">
      <c r="A2652" s="39" t="s">
        <v>1978</v>
      </c>
      <c r="B2652" s="39" t="s">
        <v>4848</v>
      </c>
      <c r="C2652" s="0" t="n">
        <v>24292.5304795034</v>
      </c>
      <c r="D2652" s="0" t="str">
        <f aca="false">CONCATENATE(LEFT(A2652,2), MID(A2652,5,2))</f>
        <v>0410</v>
      </c>
    </row>
    <row r="2653" customFormat="false" ht="15.8" hidden="false" customHeight="false" outlineLevel="0" collapsed="false">
      <c r="A2653" s="39" t="s">
        <v>1981</v>
      </c>
      <c r="B2653" s="39" t="s">
        <v>4849</v>
      </c>
      <c r="C2653" s="0" t="n">
        <v>231437.887610421</v>
      </c>
      <c r="D2653" s="0" t="str">
        <f aca="false">CONCATENATE(LEFT(A2653,2), MID(A2653,5,2))</f>
        <v>0309</v>
      </c>
    </row>
    <row r="2654" customFormat="false" ht="15.8" hidden="false" customHeight="false" outlineLevel="0" collapsed="false">
      <c r="A2654" s="39" t="s">
        <v>1989</v>
      </c>
      <c r="B2654" s="39" t="s">
        <v>4850</v>
      </c>
      <c r="C2654" s="0" t="n">
        <v>2022400</v>
      </c>
      <c r="D2654" s="0" t="str">
        <f aca="false">CONCATENATE(LEFT(A2654,2), MID(A2654,5,2))</f>
        <v>0312</v>
      </c>
    </row>
    <row r="2655" customFormat="false" ht="15.8" hidden="false" customHeight="false" outlineLevel="0" collapsed="false">
      <c r="A2655" s="39" t="s">
        <v>1987</v>
      </c>
      <c r="B2655" s="39" t="s">
        <v>4851</v>
      </c>
      <c r="C2655" s="0" t="n">
        <v>1112564.62072969</v>
      </c>
      <c r="D2655" s="0" t="str">
        <f aca="false">CONCATENATE(LEFT(A2655,2), MID(A2655,5,2))</f>
        <v>0513</v>
      </c>
    </row>
    <row r="2656" customFormat="false" ht="15.8" hidden="false" customHeight="false" outlineLevel="0" collapsed="false">
      <c r="A2656" s="39" t="s">
        <v>1994</v>
      </c>
      <c r="B2656" s="39" t="s">
        <v>4852</v>
      </c>
      <c r="C2656" s="0" t="n">
        <v>132501.774800591</v>
      </c>
      <c r="D2656" s="0" t="str">
        <f aca="false">CONCATENATE(LEFT(A2656,2), MID(A2656,5,2))</f>
        <v>0513</v>
      </c>
    </row>
    <row r="2657" customFormat="false" ht="15.8" hidden="false" customHeight="false" outlineLevel="0" collapsed="false">
      <c r="A2657" s="39" t="s">
        <v>1994</v>
      </c>
      <c r="B2657" s="39" t="s">
        <v>4853</v>
      </c>
      <c r="C2657" s="0" t="n">
        <v>266762.161737807</v>
      </c>
      <c r="D2657" s="0" t="str">
        <f aca="false">CONCATENATE(LEFT(A2657,2), MID(A2657,5,2))</f>
        <v>0513</v>
      </c>
    </row>
    <row r="2658" customFormat="false" ht="15.8" hidden="false" customHeight="false" outlineLevel="0" collapsed="false">
      <c r="A2658" s="39" t="s">
        <v>1969</v>
      </c>
      <c r="B2658" s="39" t="s">
        <v>4854</v>
      </c>
      <c r="C2658" s="0" t="n">
        <v>50361.2132989774</v>
      </c>
      <c r="D2658" s="0" t="str">
        <f aca="false">CONCATENATE(LEFT(A2658,2), MID(A2658,5,2))</f>
        <v>0411</v>
      </c>
    </row>
    <row r="2659" customFormat="false" ht="15.8" hidden="false" customHeight="false" outlineLevel="0" collapsed="false">
      <c r="A2659" s="39" t="s">
        <v>2014</v>
      </c>
      <c r="B2659" s="39" t="s">
        <v>4855</v>
      </c>
      <c r="C2659" s="0" t="n">
        <v>61032.303750537</v>
      </c>
      <c r="D2659" s="0" t="str">
        <f aca="false">CONCATENATE(LEFT(A2659,2), MID(A2659,5,2))</f>
        <v>0614</v>
      </c>
    </row>
    <row r="2660" customFormat="false" ht="15.8" hidden="false" customHeight="false" outlineLevel="0" collapsed="false">
      <c r="A2660" s="39" t="s">
        <v>1998</v>
      </c>
      <c r="B2660" s="39" t="s">
        <v>4856</v>
      </c>
      <c r="C2660" s="0" t="n">
        <v>436443.75</v>
      </c>
      <c r="D2660" s="0" t="str">
        <f aca="false">CONCATENATE(LEFT(A2660,2), MID(A2660,5,2))</f>
        <v>0216</v>
      </c>
    </row>
    <row r="2661" customFormat="false" ht="15.8" hidden="false" customHeight="false" outlineLevel="0" collapsed="false">
      <c r="A2661" s="39" t="s">
        <v>2000</v>
      </c>
      <c r="B2661" s="39" t="s">
        <v>4857</v>
      </c>
      <c r="C2661" s="0" t="n">
        <v>25022.6083697135</v>
      </c>
      <c r="D2661" s="0" t="str">
        <f aca="false">CONCATENATE(LEFT(A2661,2), MID(A2661,5,2))</f>
        <v>0315</v>
      </c>
    </row>
    <row r="2662" customFormat="false" ht="15.8" hidden="false" customHeight="false" outlineLevel="0" collapsed="false">
      <c r="A2662" s="39" t="s">
        <v>2012</v>
      </c>
      <c r="B2662" s="39" t="s">
        <v>4858</v>
      </c>
      <c r="C2662" s="0" t="n">
        <v>152984.415106564</v>
      </c>
      <c r="D2662" s="0" t="str">
        <f aca="false">CONCATENATE(LEFT(A2662,2), MID(A2662,5,2))</f>
        <v>0614</v>
      </c>
    </row>
    <row r="2663" customFormat="false" ht="15.8" hidden="false" customHeight="false" outlineLevel="0" collapsed="false">
      <c r="A2663" s="39" t="s">
        <v>2000</v>
      </c>
      <c r="B2663" s="39" t="s">
        <v>4859</v>
      </c>
      <c r="C2663" s="0" t="n">
        <v>5723.61538618013</v>
      </c>
      <c r="D2663" s="0" t="str">
        <f aca="false">CONCATENATE(LEFT(A2663,2), MID(A2663,5,2))</f>
        <v>0315</v>
      </c>
    </row>
    <row r="2664" customFormat="false" ht="15.8" hidden="false" customHeight="false" outlineLevel="0" collapsed="false">
      <c r="A2664" s="39" t="s">
        <v>1998</v>
      </c>
      <c r="B2664" s="39" t="s">
        <v>4860</v>
      </c>
      <c r="C2664" s="0" t="n">
        <v>16175</v>
      </c>
      <c r="D2664" s="0" t="str">
        <f aca="false">CONCATENATE(LEFT(A2664,2), MID(A2664,5,2))</f>
        <v>0216</v>
      </c>
    </row>
    <row r="2665" customFormat="false" ht="15.8" hidden="false" customHeight="false" outlineLevel="0" collapsed="false">
      <c r="A2665" s="39" t="s">
        <v>1998</v>
      </c>
      <c r="B2665" s="39" t="s">
        <v>4861</v>
      </c>
      <c r="C2665" s="0" t="n">
        <v>10659.375</v>
      </c>
      <c r="D2665" s="0" t="str">
        <f aca="false">CONCATENATE(LEFT(A2665,2), MID(A2665,5,2))</f>
        <v>0216</v>
      </c>
    </row>
    <row r="2666" customFormat="false" ht="15.8" hidden="false" customHeight="false" outlineLevel="0" collapsed="false">
      <c r="A2666" s="39" t="s">
        <v>2014</v>
      </c>
      <c r="B2666" s="39" t="s">
        <v>4862</v>
      </c>
      <c r="C2666" s="0" t="n">
        <v>230922.274550782</v>
      </c>
      <c r="D2666" s="0" t="str">
        <f aca="false">CONCATENATE(LEFT(A2666,2), MID(A2666,5,2))</f>
        <v>0614</v>
      </c>
    </row>
    <row r="2667" customFormat="false" ht="15.8" hidden="false" customHeight="false" outlineLevel="0" collapsed="false">
      <c r="A2667" s="39" t="s">
        <v>2012</v>
      </c>
      <c r="B2667" s="39" t="s">
        <v>4863</v>
      </c>
      <c r="C2667" s="0" t="n">
        <v>79559.3344368063</v>
      </c>
      <c r="D2667" s="0" t="str">
        <f aca="false">CONCATENATE(LEFT(A2667,2), MID(A2667,5,2))</f>
        <v>0614</v>
      </c>
    </row>
    <row r="2668" customFormat="false" ht="15.8" hidden="false" customHeight="false" outlineLevel="0" collapsed="false">
      <c r="A2668" s="39" t="s">
        <v>1998</v>
      </c>
      <c r="B2668" s="39" t="s">
        <v>4864</v>
      </c>
      <c r="C2668" s="0" t="n">
        <v>3678.75</v>
      </c>
      <c r="D2668" s="0" t="str">
        <f aca="false">CONCATENATE(LEFT(A2668,2), MID(A2668,5,2))</f>
        <v>0216</v>
      </c>
    </row>
    <row r="2669" customFormat="false" ht="15.8" hidden="false" customHeight="false" outlineLevel="0" collapsed="false">
      <c r="A2669" s="39" t="s">
        <v>2433</v>
      </c>
      <c r="B2669" s="39" t="s">
        <v>4865</v>
      </c>
      <c r="C2669" s="0" t="n">
        <v>51972.9848467849</v>
      </c>
      <c r="D2669" s="0" t="str">
        <f aca="false">CONCATENATE(LEFT(A2669,2), MID(A2669,5,2))</f>
        <v>0614</v>
      </c>
    </row>
    <row r="2670" customFormat="false" ht="15.8" hidden="false" customHeight="false" outlineLevel="0" collapsed="false">
      <c r="A2670" s="39" t="s">
        <v>2017</v>
      </c>
      <c r="B2670" s="39" t="s">
        <v>4866</v>
      </c>
      <c r="C2670" s="0" t="n">
        <v>1330834.09999981</v>
      </c>
      <c r="D2670" s="0" t="str">
        <f aca="false">CONCATENATE(LEFT(A2670,2), MID(A2670,5,2))</f>
        <v>0317</v>
      </c>
    </row>
    <row r="2671" customFormat="false" ht="15.8" hidden="false" customHeight="false" outlineLevel="0" collapsed="false">
      <c r="A2671" s="39" t="s">
        <v>2017</v>
      </c>
      <c r="B2671" s="39" t="s">
        <v>4867</v>
      </c>
      <c r="C2671" s="0" t="n">
        <v>676028.083101535</v>
      </c>
      <c r="D2671" s="0" t="str">
        <f aca="false">CONCATENATE(LEFT(A2671,2), MID(A2671,5,2))</f>
        <v>0317</v>
      </c>
    </row>
    <row r="2672" customFormat="false" ht="15.8" hidden="false" customHeight="false" outlineLevel="0" collapsed="false">
      <c r="A2672" s="39" t="s">
        <v>2017</v>
      </c>
      <c r="B2672" s="39" t="s">
        <v>4868</v>
      </c>
      <c r="C2672" s="0" t="n">
        <v>1733430.52773009</v>
      </c>
      <c r="D2672" s="0" t="str">
        <f aca="false">CONCATENATE(LEFT(A2672,2), MID(A2672,5,2))</f>
        <v>0317</v>
      </c>
    </row>
    <row r="2673" customFormat="false" ht="15.8" hidden="false" customHeight="false" outlineLevel="0" collapsed="false">
      <c r="A2673" s="39" t="s">
        <v>2025</v>
      </c>
      <c r="B2673" s="39" t="s">
        <v>4869</v>
      </c>
      <c r="C2673" s="0" t="n">
        <v>4619840.37866098</v>
      </c>
      <c r="D2673" s="0" t="str">
        <f aca="false">CONCATENATE(LEFT(A2673,2), MID(A2673,5,2))</f>
        <v>0319</v>
      </c>
    </row>
    <row r="2674" customFormat="false" ht="15.8" hidden="false" customHeight="false" outlineLevel="0" collapsed="false">
      <c r="A2674" s="39" t="s">
        <v>2047</v>
      </c>
      <c r="B2674" s="39" t="s">
        <v>4870</v>
      </c>
      <c r="C2674" s="0" t="n">
        <v>5716.20098039215</v>
      </c>
      <c r="D2674" s="0" t="str">
        <f aca="false">CONCATENATE(LEFT(A2674,2), MID(A2674,5,2))</f>
        <v>0222</v>
      </c>
    </row>
    <row r="2675" customFormat="false" ht="15.8" hidden="false" customHeight="false" outlineLevel="0" collapsed="false">
      <c r="A2675" s="39" t="s">
        <v>2047</v>
      </c>
      <c r="B2675" s="39" t="s">
        <v>4871</v>
      </c>
      <c r="C2675" s="0" t="n">
        <v>211143.343784333</v>
      </c>
      <c r="D2675" s="0" t="str">
        <f aca="false">CONCATENATE(LEFT(A2675,2), MID(A2675,5,2))</f>
        <v>0222</v>
      </c>
    </row>
    <row r="2676" customFormat="false" ht="15.8" hidden="false" customHeight="false" outlineLevel="0" collapsed="false">
      <c r="A2676" s="39" t="s">
        <v>2030</v>
      </c>
      <c r="B2676" s="39" t="s">
        <v>4872</v>
      </c>
      <c r="C2676" s="0" t="n">
        <v>34254.4011984356</v>
      </c>
      <c r="D2676" s="0" t="str">
        <f aca="false">CONCATENATE(LEFT(A2676,2), MID(A2676,5,2))</f>
        <v>0220</v>
      </c>
    </row>
    <row r="2677" customFormat="false" ht="15.8" hidden="false" customHeight="false" outlineLevel="0" collapsed="false">
      <c r="A2677" s="39" t="s">
        <v>2025</v>
      </c>
      <c r="B2677" s="39" t="s">
        <v>4873</v>
      </c>
      <c r="C2677" s="0" t="n">
        <v>823147.655205166</v>
      </c>
      <c r="D2677" s="0" t="str">
        <f aca="false">CONCATENATE(LEFT(A2677,2), MID(A2677,5,2))</f>
        <v>0319</v>
      </c>
    </row>
    <row r="2678" customFormat="false" ht="15.8" hidden="false" customHeight="false" outlineLevel="0" collapsed="false">
      <c r="A2678" s="39" t="s">
        <v>2027</v>
      </c>
      <c r="B2678" s="39" t="s">
        <v>4874</v>
      </c>
      <c r="C2678" s="0" t="n">
        <v>12666.5785134556</v>
      </c>
      <c r="D2678" s="0" t="str">
        <f aca="false">CONCATENATE(LEFT(A2678,2), MID(A2678,5,2))</f>
        <v>0221</v>
      </c>
    </row>
    <row r="2679" customFormat="false" ht="15.8" hidden="false" customHeight="false" outlineLevel="0" collapsed="false">
      <c r="A2679" s="39" t="s">
        <v>2030</v>
      </c>
      <c r="B2679" s="39" t="s">
        <v>4875</v>
      </c>
      <c r="C2679" s="0" t="n">
        <v>47302.1933445141</v>
      </c>
      <c r="D2679" s="0" t="str">
        <f aca="false">CONCATENATE(LEFT(A2679,2), MID(A2679,5,2))</f>
        <v>0220</v>
      </c>
    </row>
    <row r="2680" customFormat="false" ht="15.8" hidden="false" customHeight="false" outlineLevel="0" collapsed="false">
      <c r="A2680" s="39" t="s">
        <v>2030</v>
      </c>
      <c r="B2680" s="39" t="s">
        <v>4876</v>
      </c>
      <c r="C2680" s="0" t="n">
        <v>67787.1992148165</v>
      </c>
      <c r="D2680" s="0" t="str">
        <f aca="false">CONCATENATE(LEFT(A2680,2), MID(A2680,5,2))</f>
        <v>0220</v>
      </c>
    </row>
    <row r="2681" customFormat="false" ht="15.8" hidden="false" customHeight="false" outlineLevel="0" collapsed="false">
      <c r="A2681" s="39" t="s">
        <v>2030</v>
      </c>
      <c r="B2681" s="39" t="s">
        <v>4877</v>
      </c>
      <c r="C2681" s="0" t="n">
        <v>3960.67525636422</v>
      </c>
      <c r="D2681" s="0" t="str">
        <f aca="false">CONCATENATE(LEFT(A2681,2), MID(A2681,5,2))</f>
        <v>0220</v>
      </c>
    </row>
    <row r="2682" customFormat="false" ht="15.8" hidden="false" customHeight="false" outlineLevel="0" collapsed="false">
      <c r="A2682" s="39" t="s">
        <v>2047</v>
      </c>
      <c r="B2682" s="39" t="s">
        <v>4878</v>
      </c>
      <c r="C2682" s="0" t="n">
        <v>335043.532924497</v>
      </c>
      <c r="D2682" s="0" t="str">
        <f aca="false">CONCATENATE(LEFT(A2682,2), MID(A2682,5,2))</f>
        <v>0222</v>
      </c>
    </row>
    <row r="2683" customFormat="false" ht="15.8" hidden="false" customHeight="false" outlineLevel="0" collapsed="false">
      <c r="A2683" s="39" t="s">
        <v>2042</v>
      </c>
      <c r="B2683" s="39" t="s">
        <v>4879</v>
      </c>
      <c r="C2683" s="0" t="n">
        <v>640897.77723597</v>
      </c>
      <c r="D2683" s="0" t="str">
        <f aca="false">CONCATENATE(LEFT(A2683,2), MID(A2683,5,2))</f>
        <v>0326</v>
      </c>
    </row>
    <row r="2684" customFormat="false" ht="15.8" hidden="false" customHeight="false" outlineLevel="0" collapsed="false">
      <c r="A2684" s="39" t="s">
        <v>2038</v>
      </c>
      <c r="B2684" s="39" t="s">
        <v>4880</v>
      </c>
      <c r="C2684" s="0" t="n">
        <v>46923.0919136947</v>
      </c>
      <c r="D2684" s="0" t="str">
        <f aca="false">CONCATENATE(LEFT(A2684,2), MID(A2684,5,2))</f>
        <v>0326</v>
      </c>
    </row>
    <row r="2685" customFormat="false" ht="15.8" hidden="false" customHeight="false" outlineLevel="0" collapsed="false">
      <c r="A2685" s="39" t="s">
        <v>2040</v>
      </c>
      <c r="B2685" s="39" t="s">
        <v>4881</v>
      </c>
      <c r="C2685" s="0" t="n">
        <v>21120.6420553646</v>
      </c>
      <c r="D2685" s="0" t="str">
        <f aca="false">CONCATENATE(LEFT(A2685,2), MID(A2685,5,2))</f>
        <v>0223</v>
      </c>
    </row>
    <row r="2686" customFormat="false" ht="15.8" hidden="false" customHeight="false" outlineLevel="0" collapsed="false">
      <c r="A2686" s="39" t="s">
        <v>2040</v>
      </c>
      <c r="B2686" s="39" t="s">
        <v>4882</v>
      </c>
      <c r="C2686" s="0" t="n">
        <v>61859.0760612635</v>
      </c>
      <c r="D2686" s="0" t="str">
        <f aca="false">CONCATENATE(LEFT(A2686,2), MID(A2686,5,2))</f>
        <v>0223</v>
      </c>
    </row>
    <row r="2687" customFormat="false" ht="15.8" hidden="false" customHeight="false" outlineLevel="0" collapsed="false">
      <c r="A2687" s="39" t="s">
        <v>2042</v>
      </c>
      <c r="B2687" s="39" t="s">
        <v>4883</v>
      </c>
      <c r="C2687" s="0" t="n">
        <v>119972.759624303</v>
      </c>
      <c r="D2687" s="0" t="str">
        <f aca="false">CONCATENATE(LEFT(A2687,2), MID(A2687,5,2))</f>
        <v>0326</v>
      </c>
    </row>
    <row r="2688" customFormat="false" ht="15.8" hidden="false" customHeight="false" outlineLevel="0" collapsed="false">
      <c r="A2688" s="39" t="s">
        <v>2047</v>
      </c>
      <c r="B2688" s="39" t="s">
        <v>4884</v>
      </c>
      <c r="C2688" s="0" t="n">
        <v>66180.8859994172</v>
      </c>
      <c r="D2688" s="0" t="str">
        <f aca="false">CONCATENATE(LEFT(A2688,2), MID(A2688,5,2))</f>
        <v>0222</v>
      </c>
    </row>
    <row r="2689" customFormat="false" ht="15.8" hidden="false" customHeight="false" outlineLevel="0" collapsed="false">
      <c r="A2689" s="39" t="s">
        <v>2042</v>
      </c>
      <c r="B2689" s="39" t="s">
        <v>4885</v>
      </c>
      <c r="C2689" s="0" t="n">
        <v>172608.707155019</v>
      </c>
      <c r="D2689" s="0" t="str">
        <f aca="false">CONCATENATE(LEFT(A2689,2), MID(A2689,5,2))</f>
        <v>0326</v>
      </c>
    </row>
    <row r="2690" customFormat="false" ht="15.8" hidden="false" customHeight="false" outlineLevel="0" collapsed="false">
      <c r="A2690" s="39" t="s">
        <v>2040</v>
      </c>
      <c r="B2690" s="39" t="s">
        <v>4886</v>
      </c>
      <c r="C2690" s="0" t="n">
        <v>5726.10525474525</v>
      </c>
      <c r="D2690" s="0" t="str">
        <f aca="false">CONCATENATE(LEFT(A2690,2), MID(A2690,5,2))</f>
        <v>0223</v>
      </c>
    </row>
    <row r="2691" customFormat="false" ht="15.8" hidden="false" customHeight="false" outlineLevel="0" collapsed="false">
      <c r="A2691" s="39" t="s">
        <v>2040</v>
      </c>
      <c r="B2691" s="39" t="s">
        <v>4887</v>
      </c>
      <c r="C2691" s="0" t="n">
        <v>1770.2447265318</v>
      </c>
      <c r="D2691" s="0" t="str">
        <f aca="false">CONCATENATE(LEFT(A2691,2), MID(A2691,5,2))</f>
        <v>0223</v>
      </c>
    </row>
    <row r="2692" customFormat="false" ht="15.8" hidden="false" customHeight="false" outlineLevel="0" collapsed="false">
      <c r="A2692" s="39" t="s">
        <v>2042</v>
      </c>
      <c r="B2692" s="39" t="s">
        <v>4888</v>
      </c>
      <c r="C2692" s="0" t="n">
        <v>238383.566931844</v>
      </c>
      <c r="D2692" s="0" t="str">
        <f aca="false">CONCATENATE(LEFT(A2692,2), MID(A2692,5,2))</f>
        <v>0326</v>
      </c>
    </row>
    <row r="2693" customFormat="false" ht="15.8" hidden="false" customHeight="false" outlineLevel="0" collapsed="false">
      <c r="A2693" s="39" t="s">
        <v>2040</v>
      </c>
      <c r="B2693" s="39" t="s">
        <v>4889</v>
      </c>
      <c r="C2693" s="0" t="n">
        <v>29576.7196526084</v>
      </c>
      <c r="D2693" s="0" t="str">
        <f aca="false">CONCATENATE(LEFT(A2693,2), MID(A2693,5,2))</f>
        <v>0223</v>
      </c>
    </row>
    <row r="2694" customFormat="false" ht="15.8" hidden="false" customHeight="false" outlineLevel="0" collapsed="false">
      <c r="A2694" s="39" t="s">
        <v>2444</v>
      </c>
      <c r="B2694" s="39" t="s">
        <v>4890</v>
      </c>
      <c r="C2694" s="0" t="n">
        <v>22424.0281249999</v>
      </c>
      <c r="D2694" s="0" t="str">
        <f aca="false">CONCATENATE(LEFT(A2694,2), MID(A2694,5,2))</f>
        <v>0224</v>
      </c>
    </row>
    <row r="2695" customFormat="false" ht="15.8" hidden="false" customHeight="false" outlineLevel="0" collapsed="false">
      <c r="A2695" s="39" t="s">
        <v>2444</v>
      </c>
      <c r="B2695" s="39" t="s">
        <v>4891</v>
      </c>
      <c r="C2695" s="0" t="n">
        <v>2635.628125</v>
      </c>
      <c r="D2695" s="0" t="str">
        <f aca="false">CONCATENATE(LEFT(A2695,2), MID(A2695,5,2))</f>
        <v>0224</v>
      </c>
    </row>
    <row r="2696" customFormat="false" ht="15.8" hidden="false" customHeight="false" outlineLevel="0" collapsed="false">
      <c r="A2696" s="39" t="s">
        <v>2444</v>
      </c>
      <c r="B2696" s="39" t="s">
        <v>4892</v>
      </c>
      <c r="C2696" s="0" t="n">
        <v>9604.79687499999</v>
      </c>
      <c r="D2696" s="0" t="str">
        <f aca="false">CONCATENATE(LEFT(A2696,2), MID(A2696,5,2))</f>
        <v>0224</v>
      </c>
    </row>
    <row r="2697" customFormat="false" ht="15.8" hidden="false" customHeight="false" outlineLevel="0" collapsed="false">
      <c r="A2697" s="39" t="s">
        <v>2062</v>
      </c>
      <c r="B2697" s="39" t="s">
        <v>4893</v>
      </c>
      <c r="C2697" s="0" t="n">
        <v>656487.915416404</v>
      </c>
      <c r="D2697" s="0" t="str">
        <f aca="false">CONCATENATE(LEFT(A2697,2), MID(A2697,5,2))</f>
        <v>0328</v>
      </c>
    </row>
    <row r="2698" customFormat="false" ht="15.8" hidden="false" customHeight="false" outlineLevel="0" collapsed="false">
      <c r="A2698" s="39" t="s">
        <v>2062</v>
      </c>
      <c r="B2698" s="39" t="s">
        <v>4894</v>
      </c>
      <c r="C2698" s="0" t="n">
        <v>802374.118065976</v>
      </c>
      <c r="D2698" s="0" t="str">
        <f aca="false">CONCATENATE(LEFT(A2698,2), MID(A2698,5,2))</f>
        <v>0328</v>
      </c>
    </row>
    <row r="2699" customFormat="false" ht="15.8" hidden="false" customHeight="false" outlineLevel="0" collapsed="false">
      <c r="A2699" s="39" t="s">
        <v>2062</v>
      </c>
      <c r="B2699" s="39" t="s">
        <v>4895</v>
      </c>
      <c r="C2699" s="0" t="n">
        <v>407151.898905286</v>
      </c>
      <c r="D2699" s="0" t="str">
        <f aca="false">CONCATENATE(LEFT(A2699,2), MID(A2699,5,2))</f>
        <v>0328</v>
      </c>
    </row>
    <row r="2700" customFormat="false" ht="15.8" hidden="false" customHeight="false" outlineLevel="0" collapsed="false">
      <c r="A2700" s="39" t="s">
        <v>2064</v>
      </c>
      <c r="B2700" s="39" t="s">
        <v>4896</v>
      </c>
      <c r="C2700" s="0" t="n">
        <v>15617.2838755405</v>
      </c>
      <c r="D2700" s="0" t="str">
        <f aca="false">CONCATENATE(LEFT(A2700,2), MID(A2700,5,2))</f>
        <v>0327</v>
      </c>
    </row>
    <row r="2701" customFormat="false" ht="15.8" hidden="false" customHeight="false" outlineLevel="0" collapsed="false">
      <c r="A2701" s="39" t="s">
        <v>2062</v>
      </c>
      <c r="B2701" s="39" t="s">
        <v>4897</v>
      </c>
      <c r="C2701" s="0" t="n">
        <v>201426.370331588</v>
      </c>
      <c r="D2701" s="0" t="str">
        <f aca="false">CONCATENATE(LEFT(A2701,2), MID(A2701,5,2))</f>
        <v>0328</v>
      </c>
    </row>
    <row r="2702" customFormat="false" ht="15.8" hidden="false" customHeight="false" outlineLevel="0" collapsed="false">
      <c r="A2702" s="39" t="s">
        <v>2073</v>
      </c>
      <c r="B2702" s="39" t="s">
        <v>4898</v>
      </c>
      <c r="C2702" s="0" t="n">
        <v>55335</v>
      </c>
      <c r="D2702" s="0" t="str">
        <f aca="false">CONCATENATE(LEFT(A2702,2), MID(A2702,5,2))</f>
        <v>0229</v>
      </c>
    </row>
    <row r="2703" customFormat="false" ht="15.8" hidden="false" customHeight="false" outlineLevel="0" collapsed="false">
      <c r="A2703" s="39" t="s">
        <v>2073</v>
      </c>
      <c r="B2703" s="39" t="s">
        <v>4899</v>
      </c>
      <c r="C2703" s="0" t="n">
        <v>331987.5</v>
      </c>
      <c r="D2703" s="0" t="str">
        <f aca="false">CONCATENATE(LEFT(A2703,2), MID(A2703,5,2))</f>
        <v>0229</v>
      </c>
    </row>
    <row r="2704" customFormat="false" ht="15.8" hidden="false" customHeight="false" outlineLevel="0" collapsed="false">
      <c r="A2704" s="39" t="s">
        <v>2064</v>
      </c>
      <c r="B2704" s="39" t="s">
        <v>4900</v>
      </c>
      <c r="C2704" s="0" t="n">
        <v>6160.53876732126</v>
      </c>
      <c r="D2704" s="0" t="str">
        <f aca="false">CONCATENATE(LEFT(A2704,2), MID(A2704,5,2))</f>
        <v>0327</v>
      </c>
    </row>
    <row r="2705" customFormat="false" ht="15.8" hidden="false" customHeight="false" outlineLevel="0" collapsed="false">
      <c r="A2705" s="39" t="s">
        <v>3793</v>
      </c>
      <c r="B2705" s="39" t="s">
        <v>4901</v>
      </c>
      <c r="C2705" s="0" t="n">
        <v>5908.25606004195</v>
      </c>
      <c r="D2705" s="0" t="str">
        <f aca="false">CONCATENATE(LEFT(A2705,2), MID(A2705,5,2))</f>
        <v>0328</v>
      </c>
    </row>
    <row r="2706" customFormat="false" ht="15.8" hidden="false" customHeight="false" outlineLevel="0" collapsed="false">
      <c r="A2706" s="39" t="s">
        <v>2071</v>
      </c>
      <c r="B2706" s="39" t="s">
        <v>4902</v>
      </c>
      <c r="C2706" s="0" t="n">
        <v>368955</v>
      </c>
      <c r="D2706" s="0" t="str">
        <f aca="false">CONCATENATE(LEFT(A2706,2), MID(A2706,5,2))</f>
        <v>0230</v>
      </c>
    </row>
    <row r="2707" customFormat="false" ht="15.8" hidden="false" customHeight="false" outlineLevel="0" collapsed="false">
      <c r="A2707" s="39" t="s">
        <v>2071</v>
      </c>
      <c r="B2707" s="39" t="s">
        <v>4903</v>
      </c>
      <c r="C2707" s="0" t="n">
        <v>32763</v>
      </c>
      <c r="D2707" s="0" t="str">
        <f aca="false">CONCATENATE(LEFT(A2707,2), MID(A2707,5,2))</f>
        <v>0230</v>
      </c>
    </row>
    <row r="2708" customFormat="false" ht="15.8" hidden="false" customHeight="false" outlineLevel="0" collapsed="false">
      <c r="A2708" s="39" t="s">
        <v>2083</v>
      </c>
      <c r="B2708" s="39" t="s">
        <v>4904</v>
      </c>
      <c r="C2708" s="0" t="n">
        <v>1853906.61857153</v>
      </c>
      <c r="D2708" s="0" t="str">
        <f aca="false">CONCATENATE(LEFT(A2708,2), MID(A2708,5,2))</f>
        <v>0635</v>
      </c>
    </row>
    <row r="2709" customFormat="false" ht="15.8" hidden="false" customHeight="false" outlineLevel="0" collapsed="false">
      <c r="A2709" s="39" t="s">
        <v>2091</v>
      </c>
      <c r="B2709" s="39" t="s">
        <v>4905</v>
      </c>
      <c r="C2709" s="0" t="n">
        <v>160827.994980487</v>
      </c>
      <c r="D2709" s="0" t="str">
        <f aca="false">CONCATENATE(LEFT(A2709,2), MID(A2709,5,2))</f>
        <v>0635</v>
      </c>
    </row>
    <row r="2710" customFormat="false" ht="15.8" hidden="false" customHeight="false" outlineLevel="0" collapsed="false">
      <c r="A2710" s="39" t="s">
        <v>2091</v>
      </c>
      <c r="B2710" s="39" t="s">
        <v>4906</v>
      </c>
      <c r="C2710" s="0" t="n">
        <v>710373.717598844</v>
      </c>
      <c r="D2710" s="0" t="str">
        <f aca="false">CONCATENATE(LEFT(A2710,2), MID(A2710,5,2))</f>
        <v>0635</v>
      </c>
    </row>
    <row r="2711" customFormat="false" ht="15.8" hidden="false" customHeight="false" outlineLevel="0" collapsed="false">
      <c r="A2711" s="39" t="s">
        <v>2083</v>
      </c>
      <c r="B2711" s="39" t="s">
        <v>4907</v>
      </c>
      <c r="C2711" s="0" t="n">
        <v>477124.222444233</v>
      </c>
      <c r="D2711" s="0" t="str">
        <f aca="false">CONCATENATE(LEFT(A2711,2), MID(A2711,5,2))</f>
        <v>0635</v>
      </c>
    </row>
    <row r="2712" customFormat="false" ht="15.8" hidden="false" customHeight="false" outlineLevel="0" collapsed="false">
      <c r="A2712" s="39" t="s">
        <v>2083</v>
      </c>
      <c r="B2712" s="39" t="s">
        <v>4908</v>
      </c>
      <c r="C2712" s="0" t="n">
        <v>151581.49792145</v>
      </c>
      <c r="D2712" s="0" t="str">
        <f aca="false">CONCATENATE(LEFT(A2712,2), MID(A2712,5,2))</f>
        <v>0635</v>
      </c>
    </row>
    <row r="2713" customFormat="false" ht="15.8" hidden="false" customHeight="false" outlineLevel="0" collapsed="false">
      <c r="A2713" s="39" t="s">
        <v>2091</v>
      </c>
      <c r="B2713" s="39" t="s">
        <v>4909</v>
      </c>
      <c r="C2713" s="0" t="n">
        <v>1691286.36014201</v>
      </c>
      <c r="D2713" s="0" t="str">
        <f aca="false">CONCATENATE(LEFT(A2713,2), MID(A2713,5,2))</f>
        <v>0635</v>
      </c>
    </row>
    <row r="2714" customFormat="false" ht="15.8" hidden="false" customHeight="false" outlineLevel="0" collapsed="false">
      <c r="A2714" s="39" t="s">
        <v>2091</v>
      </c>
      <c r="B2714" s="39" t="s">
        <v>4910</v>
      </c>
      <c r="C2714" s="0" t="n">
        <v>1098410.83805447</v>
      </c>
      <c r="D2714" s="0" t="str">
        <f aca="false">CONCATENATE(LEFT(A2714,2), MID(A2714,5,2))</f>
        <v>0635</v>
      </c>
    </row>
    <row r="2715" customFormat="false" ht="15.8" hidden="false" customHeight="false" outlineLevel="0" collapsed="false">
      <c r="A2715" s="39" t="s">
        <v>3107</v>
      </c>
      <c r="B2715" s="39" t="s">
        <v>4911</v>
      </c>
      <c r="C2715" s="0" t="n">
        <v>370349.285572333</v>
      </c>
      <c r="D2715" s="0" t="str">
        <f aca="false">CONCATENATE(LEFT(A2715,2), MID(A2715,5,2))</f>
        <v>0636</v>
      </c>
    </row>
    <row r="2716" customFormat="false" ht="15.8" hidden="false" customHeight="false" outlineLevel="0" collapsed="false">
      <c r="A2716" s="39" t="s">
        <v>2089</v>
      </c>
      <c r="B2716" s="39" t="s">
        <v>4912</v>
      </c>
      <c r="C2716" s="0" t="n">
        <v>56385.0651945755</v>
      </c>
      <c r="D2716" s="0" t="str">
        <f aca="false">CONCATENATE(LEFT(A2716,2), MID(A2716,5,2))</f>
        <v>0634</v>
      </c>
    </row>
    <row r="2717" customFormat="false" ht="15.8" hidden="false" customHeight="false" outlineLevel="0" collapsed="false">
      <c r="A2717" s="39" t="s">
        <v>2083</v>
      </c>
      <c r="B2717" s="39" t="s">
        <v>4913</v>
      </c>
      <c r="C2717" s="0" t="n">
        <v>160946.379910301</v>
      </c>
      <c r="D2717" s="0" t="str">
        <f aca="false">CONCATENATE(LEFT(A2717,2), MID(A2717,5,2))</f>
        <v>0635</v>
      </c>
    </row>
    <row r="2718" customFormat="false" ht="15.8" hidden="false" customHeight="false" outlineLevel="0" collapsed="false">
      <c r="A2718" s="39" t="s">
        <v>3126</v>
      </c>
      <c r="B2718" s="39" t="s">
        <v>4914</v>
      </c>
      <c r="C2718" s="0" t="n">
        <v>1674813.07203002</v>
      </c>
      <c r="D2718" s="0" t="str">
        <f aca="false">CONCATENATE(LEFT(A2718,2), MID(A2718,5,2))</f>
        <v>0636</v>
      </c>
    </row>
    <row r="2719" customFormat="false" ht="15.8" hidden="false" customHeight="false" outlineLevel="0" collapsed="false">
      <c r="A2719" s="39" t="s">
        <v>2089</v>
      </c>
      <c r="B2719" s="39" t="s">
        <v>4915</v>
      </c>
      <c r="C2719" s="0" t="n">
        <v>201776.65429185</v>
      </c>
      <c r="D2719" s="0" t="str">
        <f aca="false">CONCATENATE(LEFT(A2719,2), MID(A2719,5,2))</f>
        <v>0634</v>
      </c>
    </row>
    <row r="2720" customFormat="false" ht="15.8" hidden="false" customHeight="false" outlineLevel="0" collapsed="false">
      <c r="A2720" s="39" t="s">
        <v>2442</v>
      </c>
      <c r="B2720" s="39" t="s">
        <v>4916</v>
      </c>
      <c r="C2720" s="0" t="n">
        <v>1391.25</v>
      </c>
      <c r="D2720" s="0" t="str">
        <f aca="false">CONCATENATE(LEFT(A2720,2), MID(A2720,5,2))</f>
        <v>0231</v>
      </c>
    </row>
    <row r="2721" customFormat="false" ht="15.8" hidden="false" customHeight="false" outlineLevel="0" collapsed="false">
      <c r="A2721" s="39" t="s">
        <v>2095</v>
      </c>
      <c r="B2721" s="39" t="s">
        <v>4917</v>
      </c>
      <c r="C2721" s="0" t="n">
        <v>1002476.95734541</v>
      </c>
      <c r="D2721" s="0" t="str">
        <f aca="false">CONCATENATE(LEFT(A2721,2), MID(A2721,5,2))</f>
        <v>0142</v>
      </c>
    </row>
    <row r="2722" customFormat="false" ht="15.8" hidden="false" customHeight="false" outlineLevel="0" collapsed="false">
      <c r="A2722" s="39" t="s">
        <v>2095</v>
      </c>
      <c r="B2722" s="39" t="s">
        <v>4918</v>
      </c>
      <c r="C2722" s="0" t="n">
        <v>382752.345157944</v>
      </c>
      <c r="D2722" s="0" t="str">
        <f aca="false">CONCATENATE(LEFT(A2722,2), MID(A2722,5,2))</f>
        <v>0142</v>
      </c>
    </row>
    <row r="2723" customFormat="false" ht="15.8" hidden="false" customHeight="false" outlineLevel="0" collapsed="false">
      <c r="A2723" s="39" t="s">
        <v>2121</v>
      </c>
      <c r="B2723" s="39" t="s">
        <v>4919</v>
      </c>
      <c r="C2723" s="0" t="n">
        <v>1465900.92688327</v>
      </c>
      <c r="D2723" s="0" t="str">
        <f aca="false">CONCATENATE(LEFT(A2723,2), MID(A2723,5,2))</f>
        <v>0142</v>
      </c>
    </row>
    <row r="2724" customFormat="false" ht="15.8" hidden="false" customHeight="false" outlineLevel="0" collapsed="false">
      <c r="A2724" s="39" t="s">
        <v>2095</v>
      </c>
      <c r="B2724" s="39" t="s">
        <v>4920</v>
      </c>
      <c r="C2724" s="0" t="n">
        <v>547234.768793907</v>
      </c>
      <c r="D2724" s="0" t="str">
        <f aca="false">CONCATENATE(LEFT(A2724,2), MID(A2724,5,2))</f>
        <v>0142</v>
      </c>
    </row>
    <row r="2725" customFormat="false" ht="15.8" hidden="false" customHeight="false" outlineLevel="0" collapsed="false">
      <c r="A2725" s="39" t="s">
        <v>2095</v>
      </c>
      <c r="B2725" s="39" t="s">
        <v>4921</v>
      </c>
      <c r="C2725" s="0" t="n">
        <v>877589.948215029</v>
      </c>
      <c r="D2725" s="0" t="str">
        <f aca="false">CONCATENATE(LEFT(A2725,2), MID(A2725,5,2))</f>
        <v>0142</v>
      </c>
    </row>
    <row r="2726" customFormat="false" ht="15.8" hidden="false" customHeight="false" outlineLevel="0" collapsed="false">
      <c r="A2726" s="39" t="s">
        <v>2095</v>
      </c>
      <c r="B2726" s="39" t="s">
        <v>4922</v>
      </c>
      <c r="C2726" s="0" t="n">
        <v>89600.9918966475</v>
      </c>
      <c r="D2726" s="0" t="str">
        <f aca="false">CONCATENATE(LEFT(A2726,2), MID(A2726,5,2))</f>
        <v>0142</v>
      </c>
    </row>
    <row r="2727" customFormat="false" ht="15.8" hidden="false" customHeight="false" outlineLevel="0" collapsed="false">
      <c r="A2727" s="39" t="s">
        <v>2095</v>
      </c>
      <c r="B2727" s="39" t="s">
        <v>4923</v>
      </c>
      <c r="C2727" s="0" t="n">
        <v>3032065.12281428</v>
      </c>
      <c r="D2727" s="0" t="str">
        <f aca="false">CONCATENATE(LEFT(A2727,2), MID(A2727,5,2))</f>
        <v>0142</v>
      </c>
    </row>
    <row r="2728" customFormat="false" ht="15.8" hidden="false" customHeight="false" outlineLevel="0" collapsed="false">
      <c r="A2728" s="39" t="s">
        <v>2095</v>
      </c>
      <c r="B2728" s="39" t="s">
        <v>4924</v>
      </c>
      <c r="C2728" s="0" t="n">
        <v>97398.4970402049</v>
      </c>
      <c r="D2728" s="0" t="str">
        <f aca="false">CONCATENATE(LEFT(A2728,2), MID(A2728,5,2))</f>
        <v>0142</v>
      </c>
    </row>
    <row r="2729" customFormat="false" ht="15.8" hidden="false" customHeight="false" outlineLevel="0" collapsed="false">
      <c r="A2729" s="39" t="s">
        <v>2095</v>
      </c>
      <c r="B2729" s="39" t="s">
        <v>4925</v>
      </c>
      <c r="C2729" s="0" t="n">
        <v>536496.083401783</v>
      </c>
      <c r="D2729" s="0" t="str">
        <f aca="false">CONCATENATE(LEFT(A2729,2), MID(A2729,5,2))</f>
        <v>0142</v>
      </c>
    </row>
    <row r="2730" customFormat="false" ht="15.8" hidden="false" customHeight="false" outlineLevel="0" collapsed="false">
      <c r="A2730" s="39" t="s">
        <v>2098</v>
      </c>
      <c r="B2730" s="39" t="s">
        <v>4926</v>
      </c>
      <c r="C2730" s="0" t="n">
        <v>6967.90507320614</v>
      </c>
      <c r="D2730" s="0" t="str">
        <f aca="false">CONCATENATE(LEFT(A2730,2), MID(A2730,5,2))</f>
        <v>0142</v>
      </c>
    </row>
    <row r="2731" customFormat="false" ht="15.8" hidden="false" customHeight="false" outlineLevel="0" collapsed="false">
      <c r="A2731" s="39" t="s">
        <v>2095</v>
      </c>
      <c r="B2731" s="39" t="s">
        <v>4927</v>
      </c>
      <c r="C2731" s="0" t="n">
        <v>157397.416956283</v>
      </c>
      <c r="D2731" s="0" t="str">
        <f aca="false">CONCATENATE(LEFT(A2731,2), MID(A2731,5,2))</f>
        <v>0142</v>
      </c>
    </row>
    <row r="2732" customFormat="false" ht="15.8" hidden="false" customHeight="false" outlineLevel="0" collapsed="false">
      <c r="A2732" s="39" t="s">
        <v>2121</v>
      </c>
      <c r="B2732" s="39" t="s">
        <v>4928</v>
      </c>
      <c r="C2732" s="0" t="n">
        <v>72003.7049345157</v>
      </c>
      <c r="D2732" s="0" t="str">
        <f aca="false">CONCATENATE(LEFT(A2732,2), MID(A2732,5,2))</f>
        <v>0142</v>
      </c>
    </row>
    <row r="2733" customFormat="false" ht="15.8" hidden="false" customHeight="false" outlineLevel="0" collapsed="false">
      <c r="A2733" s="39" t="s">
        <v>2102</v>
      </c>
      <c r="B2733" s="39" t="s">
        <v>4929</v>
      </c>
      <c r="C2733" s="0" t="n">
        <v>11628.6573335056</v>
      </c>
      <c r="D2733" s="0" t="str">
        <f aca="false">CONCATENATE(LEFT(A2733,2), MID(A2733,5,2))</f>
        <v>0142</v>
      </c>
    </row>
    <row r="2734" customFormat="false" ht="15.8" hidden="false" customHeight="false" outlineLevel="0" collapsed="false">
      <c r="A2734" s="39" t="s">
        <v>2126</v>
      </c>
      <c r="B2734" s="39" t="s">
        <v>4930</v>
      </c>
      <c r="C2734" s="0" t="n">
        <v>19568.1522900508</v>
      </c>
      <c r="D2734" s="0" t="str">
        <f aca="false">CONCATENATE(LEFT(A2734,2), MID(A2734,5,2))</f>
        <v>0142</v>
      </c>
    </row>
    <row r="2735" customFormat="false" ht="15.8" hidden="false" customHeight="false" outlineLevel="0" collapsed="false">
      <c r="A2735" s="39" t="s">
        <v>2114</v>
      </c>
      <c r="B2735" s="39" t="s">
        <v>4931</v>
      </c>
      <c r="C2735" s="0" t="n">
        <v>73589.7363192904</v>
      </c>
      <c r="D2735" s="0" t="str">
        <f aca="false">CONCATENATE(LEFT(A2735,2), MID(A2735,5,2))</f>
        <v>0238</v>
      </c>
    </row>
    <row r="2736" customFormat="false" ht="15.8" hidden="false" customHeight="false" outlineLevel="0" collapsed="false">
      <c r="A2736" s="39" t="s">
        <v>2114</v>
      </c>
      <c r="B2736" s="39" t="s">
        <v>4932</v>
      </c>
      <c r="C2736" s="0" t="n">
        <v>21497.7771559233</v>
      </c>
      <c r="D2736" s="0" t="str">
        <f aca="false">CONCATENATE(LEFT(A2736,2), MID(A2736,5,2))</f>
        <v>0238</v>
      </c>
    </row>
    <row r="2737" customFormat="false" ht="15.8" hidden="false" customHeight="false" outlineLevel="0" collapsed="false">
      <c r="A2737" s="39" t="s">
        <v>2114</v>
      </c>
      <c r="B2737" s="39" t="s">
        <v>4933</v>
      </c>
      <c r="C2737" s="0" t="n">
        <v>212492.6220898</v>
      </c>
      <c r="D2737" s="0" t="str">
        <f aca="false">CONCATENATE(LEFT(A2737,2), MID(A2737,5,2))</f>
        <v>0238</v>
      </c>
    </row>
    <row r="2738" customFormat="false" ht="15.8" hidden="false" customHeight="false" outlineLevel="0" collapsed="false">
      <c r="A2738" s="39" t="s">
        <v>2108</v>
      </c>
      <c r="B2738" s="39" t="s">
        <v>4934</v>
      </c>
      <c r="C2738" s="0" t="n">
        <v>160568.838128288</v>
      </c>
      <c r="D2738" s="0" t="str">
        <f aca="false">CONCATENATE(LEFT(A2738,2), MID(A2738,5,2))</f>
        <v>0341</v>
      </c>
    </row>
    <row r="2739" customFormat="false" ht="15.8" hidden="false" customHeight="false" outlineLevel="0" collapsed="false">
      <c r="A2739" s="39" t="s">
        <v>2102</v>
      </c>
      <c r="B2739" s="39" t="s">
        <v>4935</v>
      </c>
      <c r="C2739" s="0" t="n">
        <v>72776.4250767234</v>
      </c>
      <c r="D2739" s="0" t="str">
        <f aca="false">CONCATENATE(LEFT(A2739,2), MID(A2739,5,2))</f>
        <v>0142</v>
      </c>
    </row>
    <row r="2740" customFormat="false" ht="15.8" hidden="false" customHeight="false" outlineLevel="0" collapsed="false">
      <c r="A2740" s="39" t="s">
        <v>2114</v>
      </c>
      <c r="B2740" s="39" t="s">
        <v>4936</v>
      </c>
      <c r="C2740" s="0" t="n">
        <v>265858.092976557</v>
      </c>
      <c r="D2740" s="0" t="str">
        <f aca="false">CONCATENATE(LEFT(A2740,2), MID(A2740,5,2))</f>
        <v>0238</v>
      </c>
    </row>
    <row r="2741" customFormat="false" ht="15.8" hidden="false" customHeight="false" outlineLevel="0" collapsed="false">
      <c r="A2741" s="39" t="s">
        <v>2108</v>
      </c>
      <c r="B2741" s="39" t="s">
        <v>4937</v>
      </c>
      <c r="C2741" s="0" t="n">
        <v>44482.725204235</v>
      </c>
      <c r="D2741" s="0" t="str">
        <f aca="false">CONCATENATE(LEFT(A2741,2), MID(A2741,5,2))</f>
        <v>0341</v>
      </c>
    </row>
    <row r="2742" customFormat="false" ht="15.8" hidden="false" customHeight="false" outlineLevel="0" collapsed="false">
      <c r="A2742" s="39" t="s">
        <v>2121</v>
      </c>
      <c r="B2742" s="39" t="s">
        <v>4938</v>
      </c>
      <c r="C2742" s="0" t="n">
        <v>2375.06577828127</v>
      </c>
      <c r="D2742" s="0" t="str">
        <f aca="false">CONCATENATE(LEFT(A2742,2), MID(A2742,5,2))</f>
        <v>0142</v>
      </c>
    </row>
    <row r="2743" customFormat="false" ht="15.8" hidden="false" customHeight="false" outlineLevel="0" collapsed="false">
      <c r="A2743" s="39" t="s">
        <v>2102</v>
      </c>
      <c r="B2743" s="39" t="s">
        <v>4939</v>
      </c>
      <c r="C2743" s="0" t="n">
        <v>66349.881189225</v>
      </c>
      <c r="D2743" s="0" t="str">
        <f aca="false">CONCATENATE(LEFT(A2743,2), MID(A2743,5,2))</f>
        <v>0142</v>
      </c>
    </row>
    <row r="2744" customFormat="false" ht="15.8" hidden="false" customHeight="false" outlineLevel="0" collapsed="false">
      <c r="A2744" s="39" t="s">
        <v>2102</v>
      </c>
      <c r="B2744" s="39" t="s">
        <v>4940</v>
      </c>
      <c r="C2744" s="0" t="n">
        <v>24463.2169978706</v>
      </c>
      <c r="D2744" s="0" t="str">
        <f aca="false">CONCATENATE(LEFT(A2744,2), MID(A2744,5,2))</f>
        <v>0142</v>
      </c>
    </row>
    <row r="2745" customFormat="false" ht="15.8" hidden="false" customHeight="false" outlineLevel="0" collapsed="false">
      <c r="A2745" s="39" t="s">
        <v>2126</v>
      </c>
      <c r="B2745" s="39" t="s">
        <v>4941</v>
      </c>
      <c r="C2745" s="0" t="n">
        <v>48514.1654753775</v>
      </c>
      <c r="D2745" s="0" t="str">
        <f aca="false">CONCATENATE(LEFT(A2745,2), MID(A2745,5,2))</f>
        <v>0142</v>
      </c>
    </row>
    <row r="2746" customFormat="false" ht="15.8" hidden="false" customHeight="false" outlineLevel="0" collapsed="false">
      <c r="A2746" s="39" t="s">
        <v>2139</v>
      </c>
      <c r="B2746" s="39" t="s">
        <v>4942</v>
      </c>
      <c r="C2746" s="0" t="n">
        <v>2714.56065822641</v>
      </c>
      <c r="D2746" s="0" t="str">
        <f aca="false">CONCATENATE(LEFT(A2746,2), MID(A2746,5,2))</f>
        <v>0142</v>
      </c>
    </row>
    <row r="2747" customFormat="false" ht="15.8" hidden="false" customHeight="false" outlineLevel="0" collapsed="false">
      <c r="A2747" s="39" t="s">
        <v>2102</v>
      </c>
      <c r="B2747" s="39" t="s">
        <v>4943</v>
      </c>
      <c r="C2747" s="0" t="n">
        <v>38827.3563455559</v>
      </c>
      <c r="D2747" s="0" t="str">
        <f aca="false">CONCATENATE(LEFT(A2747,2), MID(A2747,5,2))</f>
        <v>0142</v>
      </c>
    </row>
    <row r="2748" customFormat="false" ht="15.8" hidden="false" customHeight="false" outlineLevel="0" collapsed="false">
      <c r="A2748" s="39" t="s">
        <v>2135</v>
      </c>
      <c r="B2748" s="39" t="s">
        <v>4944</v>
      </c>
      <c r="C2748" s="0" t="n">
        <v>3147.25497929851</v>
      </c>
      <c r="D2748" s="0" t="str">
        <f aca="false">CONCATENATE(LEFT(A2748,2), MID(A2748,5,2))</f>
        <v>0142</v>
      </c>
    </row>
    <row r="2749" customFormat="false" ht="15.8" hidden="false" customHeight="false" outlineLevel="0" collapsed="false">
      <c r="A2749" s="39" t="s">
        <v>2139</v>
      </c>
      <c r="B2749" s="39" t="s">
        <v>4945</v>
      </c>
      <c r="C2749" s="0" t="n">
        <v>2949.00094430355</v>
      </c>
      <c r="D2749" s="0" t="str">
        <f aca="false">CONCATENATE(LEFT(A2749,2), MID(A2749,5,2))</f>
        <v>0142</v>
      </c>
    </row>
    <row r="2750" customFormat="false" ht="15.8" hidden="false" customHeight="false" outlineLevel="0" collapsed="false">
      <c r="A2750" s="39" t="s">
        <v>2139</v>
      </c>
      <c r="B2750" s="39" t="s">
        <v>4946</v>
      </c>
      <c r="C2750" s="0" t="n">
        <v>803.558302413375</v>
      </c>
      <c r="D2750" s="0" t="str">
        <f aca="false">CONCATENATE(LEFT(A2750,2), MID(A2750,5,2))</f>
        <v>0142</v>
      </c>
    </row>
    <row r="2751" customFormat="false" ht="15.8" hidden="false" customHeight="false" outlineLevel="0" collapsed="false">
      <c r="A2751" s="39" t="s">
        <v>2121</v>
      </c>
      <c r="B2751" s="39" t="s">
        <v>4947</v>
      </c>
      <c r="C2751" s="0" t="n">
        <v>9960.78847287449</v>
      </c>
      <c r="D2751" s="0" t="str">
        <f aca="false">CONCATENATE(LEFT(A2751,2), MID(A2751,5,2))</f>
        <v>0142</v>
      </c>
    </row>
    <row r="2752" customFormat="false" ht="15.8" hidden="false" customHeight="false" outlineLevel="0" collapsed="false">
      <c r="A2752" s="39" t="s">
        <v>2106</v>
      </c>
      <c r="B2752" s="39" t="s">
        <v>4948</v>
      </c>
      <c r="C2752" s="0" t="n">
        <v>9667.94594936361</v>
      </c>
      <c r="D2752" s="0" t="str">
        <f aca="false">CONCATENATE(LEFT(A2752,2), MID(A2752,5,2))</f>
        <v>0142</v>
      </c>
    </row>
    <row r="2753" customFormat="false" ht="15.8" hidden="false" customHeight="false" outlineLevel="0" collapsed="false">
      <c r="A2753" s="39" t="s">
        <v>2102</v>
      </c>
      <c r="B2753" s="39" t="s">
        <v>4949</v>
      </c>
      <c r="C2753" s="0" t="n">
        <v>27103.3540498923</v>
      </c>
      <c r="D2753" s="0" t="str">
        <f aca="false">CONCATENATE(LEFT(A2753,2), MID(A2753,5,2))</f>
        <v>0142</v>
      </c>
    </row>
    <row r="2754" customFormat="false" ht="15.8" hidden="false" customHeight="false" outlineLevel="0" collapsed="false">
      <c r="A2754" s="39" t="s">
        <v>2126</v>
      </c>
      <c r="B2754" s="39" t="s">
        <v>4950</v>
      </c>
      <c r="C2754" s="0" t="n">
        <v>85267.2797343469</v>
      </c>
      <c r="D2754" s="0" t="str">
        <f aca="false">CONCATENATE(LEFT(A2754,2), MID(A2754,5,2))</f>
        <v>0142</v>
      </c>
    </row>
    <row r="2755" customFormat="false" ht="15.8" hidden="false" customHeight="false" outlineLevel="0" collapsed="false">
      <c r="A2755" s="39" t="s">
        <v>2135</v>
      </c>
      <c r="B2755" s="39" t="s">
        <v>4951</v>
      </c>
      <c r="C2755" s="0" t="n">
        <v>3919.22266315455</v>
      </c>
      <c r="D2755" s="0" t="str">
        <f aca="false">CONCATENATE(LEFT(A2755,2), MID(A2755,5,2))</f>
        <v>0142</v>
      </c>
    </row>
    <row r="2756" customFormat="false" ht="15.8" hidden="false" customHeight="false" outlineLevel="0" collapsed="false">
      <c r="A2756" s="39" t="s">
        <v>2135</v>
      </c>
      <c r="B2756" s="39" t="s">
        <v>4952</v>
      </c>
      <c r="C2756" s="0" t="n">
        <v>8044.51570677993</v>
      </c>
      <c r="D2756" s="0" t="str">
        <f aca="false">CONCATENATE(LEFT(A2756,2), MID(A2756,5,2))</f>
        <v>0142</v>
      </c>
    </row>
    <row r="2757" customFormat="false" ht="15.8" hidden="false" customHeight="false" outlineLevel="0" collapsed="false">
      <c r="A2757" s="39" t="s">
        <v>2139</v>
      </c>
      <c r="B2757" s="39" t="s">
        <v>4953</v>
      </c>
      <c r="C2757" s="0" t="n">
        <v>1560.50768188485</v>
      </c>
      <c r="D2757" s="0" t="str">
        <f aca="false">CONCATENATE(LEFT(A2757,2), MID(A2757,5,2))</f>
        <v>0142</v>
      </c>
    </row>
    <row r="2758" customFormat="false" ht="15.8" hidden="false" customHeight="false" outlineLevel="0" collapsed="false">
      <c r="A2758" s="39" t="s">
        <v>2126</v>
      </c>
      <c r="B2758" s="39" t="s">
        <v>4954</v>
      </c>
      <c r="C2758" s="0" t="n">
        <v>11879.8214736577</v>
      </c>
      <c r="D2758" s="0" t="str">
        <f aca="false">CONCATENATE(LEFT(A2758,2), MID(A2758,5,2))</f>
        <v>0142</v>
      </c>
    </row>
    <row r="2759" customFormat="false" ht="15.8" hidden="false" customHeight="false" outlineLevel="0" collapsed="false">
      <c r="A2759" s="39" t="s">
        <v>2146</v>
      </c>
      <c r="B2759" s="39" t="s">
        <v>4955</v>
      </c>
      <c r="C2759" s="0" t="n">
        <v>4091227.36031509</v>
      </c>
      <c r="D2759" s="0" t="str">
        <f aca="false">CONCATENATE(LEFT(A2759,2), MID(A2759,5,2))</f>
        <v>0144</v>
      </c>
    </row>
    <row r="2760" customFormat="false" ht="15.8" hidden="false" customHeight="false" outlineLevel="0" collapsed="false">
      <c r="A2760" s="39" t="s">
        <v>2148</v>
      </c>
      <c r="B2760" s="39" t="s">
        <v>4956</v>
      </c>
      <c r="C2760" s="0" t="n">
        <v>246929.166988844</v>
      </c>
      <c r="D2760" s="0" t="str">
        <f aca="false">CONCATENATE(LEFT(A2760,2), MID(A2760,5,2))</f>
        <v>0144</v>
      </c>
    </row>
    <row r="2761" customFormat="false" ht="15.8" hidden="false" customHeight="false" outlineLevel="0" collapsed="false">
      <c r="A2761" s="39" t="s">
        <v>2155</v>
      </c>
      <c r="B2761" s="39" t="s">
        <v>4957</v>
      </c>
      <c r="C2761" s="0" t="n">
        <v>47051.6670541667</v>
      </c>
      <c r="D2761" s="0" t="str">
        <f aca="false">CONCATENATE(LEFT(A2761,2), MID(A2761,5,2))</f>
        <v>0144</v>
      </c>
    </row>
    <row r="2762" customFormat="false" ht="15.8" hidden="false" customHeight="false" outlineLevel="0" collapsed="false">
      <c r="A2762" s="39" t="s">
        <v>2146</v>
      </c>
      <c r="B2762" s="39" t="s">
        <v>4958</v>
      </c>
      <c r="C2762" s="0" t="n">
        <v>518881.41904436</v>
      </c>
      <c r="D2762" s="0" t="str">
        <f aca="false">CONCATENATE(LEFT(A2762,2), MID(A2762,5,2))</f>
        <v>0144</v>
      </c>
    </row>
    <row r="2763" customFormat="false" ht="15.8" hidden="false" customHeight="false" outlineLevel="0" collapsed="false">
      <c r="A2763" s="39" t="s">
        <v>2165</v>
      </c>
      <c r="B2763" s="39" t="s">
        <v>4959</v>
      </c>
      <c r="C2763" s="0" t="n">
        <v>144192.091130944</v>
      </c>
      <c r="D2763" s="0" t="str">
        <f aca="false">CONCATENATE(LEFT(A2763,2), MID(A2763,5,2))</f>
        <v>0144</v>
      </c>
    </row>
    <row r="2764" customFormat="false" ht="15.8" hidden="false" customHeight="false" outlineLevel="0" collapsed="false">
      <c r="A2764" s="39" t="s">
        <v>2155</v>
      </c>
      <c r="B2764" s="39" t="s">
        <v>4960</v>
      </c>
      <c r="C2764" s="0" t="n">
        <v>115267.477051699</v>
      </c>
      <c r="D2764" s="0" t="str">
        <f aca="false">CONCATENATE(LEFT(A2764,2), MID(A2764,5,2))</f>
        <v>0144</v>
      </c>
    </row>
    <row r="2765" customFormat="false" ht="15.8" hidden="false" customHeight="false" outlineLevel="0" collapsed="false">
      <c r="A2765" s="39" t="s">
        <v>2155</v>
      </c>
      <c r="B2765" s="39" t="s">
        <v>4961</v>
      </c>
      <c r="C2765" s="0" t="n">
        <v>193822.369322963</v>
      </c>
      <c r="D2765" s="0" t="str">
        <f aca="false">CONCATENATE(LEFT(A2765,2), MID(A2765,5,2))</f>
        <v>0144</v>
      </c>
    </row>
    <row r="2766" customFormat="false" ht="15.8" hidden="false" customHeight="false" outlineLevel="0" collapsed="false">
      <c r="A2766" s="39" t="s">
        <v>2165</v>
      </c>
      <c r="B2766" s="39" t="s">
        <v>4962</v>
      </c>
      <c r="C2766" s="0" t="n">
        <v>82433.3641061166</v>
      </c>
      <c r="D2766" s="0" t="str">
        <f aca="false">CONCATENATE(LEFT(A2766,2), MID(A2766,5,2))</f>
        <v>0144</v>
      </c>
    </row>
    <row r="2767" customFormat="false" ht="15.8" hidden="false" customHeight="false" outlineLevel="0" collapsed="false">
      <c r="A2767" s="39" t="s">
        <v>2165</v>
      </c>
      <c r="B2767" s="39" t="s">
        <v>4963</v>
      </c>
      <c r="C2767" s="0" t="n">
        <v>140978.530652343</v>
      </c>
      <c r="D2767" s="0" t="str">
        <f aca="false">CONCATENATE(LEFT(A2767,2), MID(A2767,5,2))</f>
        <v>0144</v>
      </c>
    </row>
    <row r="2768" customFormat="false" ht="15.8" hidden="false" customHeight="false" outlineLevel="0" collapsed="false">
      <c r="A2768" s="39" t="s">
        <v>2148</v>
      </c>
      <c r="B2768" s="39" t="s">
        <v>4964</v>
      </c>
      <c r="C2768" s="0" t="n">
        <v>390481.355167174</v>
      </c>
      <c r="D2768" s="0" t="str">
        <f aca="false">CONCATENATE(LEFT(A2768,2), MID(A2768,5,2))</f>
        <v>0144</v>
      </c>
    </row>
    <row r="2769" customFormat="false" ht="15.8" hidden="false" customHeight="false" outlineLevel="0" collapsed="false">
      <c r="A2769" s="39" t="s">
        <v>2165</v>
      </c>
      <c r="B2769" s="39" t="s">
        <v>4965</v>
      </c>
      <c r="C2769" s="0" t="n">
        <v>54940.231490446</v>
      </c>
      <c r="D2769" s="0" t="str">
        <f aca="false">CONCATENATE(LEFT(A2769,2), MID(A2769,5,2))</f>
        <v>0144</v>
      </c>
    </row>
    <row r="2770" customFormat="false" ht="15.8" hidden="false" customHeight="false" outlineLevel="0" collapsed="false">
      <c r="A2770" s="39" t="s">
        <v>2165</v>
      </c>
      <c r="B2770" s="39" t="s">
        <v>4966</v>
      </c>
      <c r="C2770" s="0" t="n">
        <v>244368.88584745</v>
      </c>
      <c r="D2770" s="0" t="str">
        <f aca="false">CONCATENATE(LEFT(A2770,2), MID(A2770,5,2))</f>
        <v>0144</v>
      </c>
    </row>
    <row r="2771" customFormat="false" ht="15.8" hidden="false" customHeight="false" outlineLevel="0" collapsed="false">
      <c r="A2771" s="39" t="s">
        <v>2148</v>
      </c>
      <c r="B2771" s="39" t="s">
        <v>4967</v>
      </c>
      <c r="C2771" s="0" t="n">
        <v>32892.9446590776</v>
      </c>
      <c r="D2771" s="0" t="str">
        <f aca="false">CONCATENATE(LEFT(A2771,2), MID(A2771,5,2))</f>
        <v>0144</v>
      </c>
    </row>
    <row r="2772" customFormat="false" ht="15.8" hidden="false" customHeight="false" outlineLevel="0" collapsed="false">
      <c r="A2772" s="39" t="s">
        <v>2165</v>
      </c>
      <c r="B2772" s="39" t="s">
        <v>4968</v>
      </c>
      <c r="C2772" s="0" t="n">
        <v>29633.8417576911</v>
      </c>
      <c r="D2772" s="0" t="str">
        <f aca="false">CONCATENATE(LEFT(A2772,2), MID(A2772,5,2))</f>
        <v>0144</v>
      </c>
    </row>
    <row r="2773" customFormat="false" ht="15.8" hidden="false" customHeight="false" outlineLevel="0" collapsed="false">
      <c r="A2773" s="39" t="s">
        <v>2168</v>
      </c>
      <c r="B2773" s="39" t="s">
        <v>4969</v>
      </c>
      <c r="C2773" s="0" t="n">
        <v>9783.82815603951</v>
      </c>
      <c r="D2773" s="0" t="str">
        <f aca="false">CONCATENATE(LEFT(A2773,2), MID(A2773,5,2))</f>
        <v>0144</v>
      </c>
    </row>
    <row r="2774" customFormat="false" ht="15.8" hidden="false" customHeight="false" outlineLevel="0" collapsed="false">
      <c r="A2774" s="39" t="s">
        <v>2168</v>
      </c>
      <c r="B2774" s="39" t="s">
        <v>4970</v>
      </c>
      <c r="C2774" s="0" t="n">
        <v>14122.7274689487</v>
      </c>
      <c r="D2774" s="0" t="str">
        <f aca="false">CONCATENATE(LEFT(A2774,2), MID(A2774,5,2))</f>
        <v>0144</v>
      </c>
    </row>
    <row r="2775" customFormat="false" ht="15.8" hidden="false" customHeight="false" outlineLevel="0" collapsed="false">
      <c r="A2775" s="39" t="s">
        <v>2171</v>
      </c>
      <c r="B2775" s="39" t="s">
        <v>4971</v>
      </c>
      <c r="C2775" s="0" t="n">
        <v>11038.0699211946</v>
      </c>
      <c r="D2775" s="0" t="str">
        <f aca="false">CONCATENATE(LEFT(A2775,2), MID(A2775,5,2))</f>
        <v>0144</v>
      </c>
    </row>
    <row r="2776" customFormat="false" ht="15.8" hidden="false" customHeight="false" outlineLevel="0" collapsed="false">
      <c r="A2776" s="39" t="s">
        <v>2168</v>
      </c>
      <c r="B2776" s="39" t="s">
        <v>4972</v>
      </c>
      <c r="C2776" s="0" t="n">
        <v>1315.45136843683</v>
      </c>
      <c r="D2776" s="0" t="str">
        <f aca="false">CONCATENATE(LEFT(A2776,2), MID(A2776,5,2))</f>
        <v>0144</v>
      </c>
    </row>
    <row r="2777" customFormat="false" ht="15.8" hidden="false" customHeight="false" outlineLevel="0" collapsed="false">
      <c r="A2777" s="39" t="s">
        <v>2159</v>
      </c>
      <c r="B2777" s="39" t="s">
        <v>4973</v>
      </c>
      <c r="C2777" s="0" t="n">
        <v>10751.6342759588</v>
      </c>
      <c r="D2777" s="0" t="str">
        <f aca="false">CONCATENATE(LEFT(A2777,2), MID(A2777,5,2))</f>
        <v>0144</v>
      </c>
    </row>
    <row r="2778" customFormat="false" ht="15.8" hidden="false" customHeight="false" outlineLevel="0" collapsed="false">
      <c r="A2778" s="39" t="s">
        <v>2168</v>
      </c>
      <c r="B2778" s="39" t="s">
        <v>4974</v>
      </c>
      <c r="C2778" s="0" t="n">
        <v>994.997544061348</v>
      </c>
      <c r="D2778" s="0" t="str">
        <f aca="false">CONCATENATE(LEFT(A2778,2), MID(A2778,5,2))</f>
        <v>0144</v>
      </c>
    </row>
    <row r="2779" customFormat="false" ht="15.8" hidden="false" customHeight="false" outlineLevel="0" collapsed="false">
      <c r="A2779" s="39" t="s">
        <v>2148</v>
      </c>
      <c r="B2779" s="39" t="s">
        <v>4975</v>
      </c>
      <c r="C2779" s="0" t="n">
        <v>12327.4843368709</v>
      </c>
      <c r="D2779" s="0" t="str">
        <f aca="false">CONCATENATE(LEFT(A2779,2), MID(A2779,5,2))</f>
        <v>0144</v>
      </c>
    </row>
    <row r="2780" customFormat="false" ht="15.8" hidden="false" customHeight="false" outlineLevel="0" collapsed="false">
      <c r="A2780" s="39" t="s">
        <v>2165</v>
      </c>
      <c r="B2780" s="39" t="s">
        <v>4976</v>
      </c>
      <c r="C2780" s="0" t="n">
        <v>85677.9228320377</v>
      </c>
      <c r="D2780" s="0" t="str">
        <f aca="false">CONCATENATE(LEFT(A2780,2), MID(A2780,5,2))</f>
        <v>0144</v>
      </c>
    </row>
    <row r="2781" customFormat="false" ht="15.8" hidden="false" customHeight="false" outlineLevel="0" collapsed="false">
      <c r="A2781" s="39" t="s">
        <v>2168</v>
      </c>
      <c r="B2781" s="39" t="s">
        <v>4977</v>
      </c>
      <c r="C2781" s="0" t="n">
        <v>19425.8035040383</v>
      </c>
      <c r="D2781" s="0" t="str">
        <f aca="false">CONCATENATE(LEFT(A2781,2), MID(A2781,5,2))</f>
        <v>0144</v>
      </c>
    </row>
    <row r="2782" customFormat="false" ht="15.8" hidden="false" customHeight="false" outlineLevel="0" collapsed="false">
      <c r="A2782" s="39" t="s">
        <v>2168</v>
      </c>
      <c r="B2782" s="39" t="s">
        <v>4978</v>
      </c>
      <c r="C2782" s="0" t="n">
        <v>1141.82303806925</v>
      </c>
      <c r="D2782" s="0" t="str">
        <f aca="false">CONCATENATE(LEFT(A2782,2), MID(A2782,5,2))</f>
        <v>0144</v>
      </c>
    </row>
    <row r="2783" customFormat="false" ht="15.8" hidden="false" customHeight="false" outlineLevel="0" collapsed="false">
      <c r="A2783" s="39" t="s">
        <v>2155</v>
      </c>
      <c r="B2783" s="39" t="s">
        <v>4979</v>
      </c>
      <c r="C2783" s="0" t="n">
        <v>22028.1492912494</v>
      </c>
      <c r="D2783" s="0" t="str">
        <f aca="false">CONCATENATE(LEFT(A2783,2), MID(A2783,5,2))</f>
        <v>0144</v>
      </c>
    </row>
    <row r="2784" customFormat="false" ht="15.8" hidden="false" customHeight="false" outlineLevel="0" collapsed="false">
      <c r="A2784" s="39" t="s">
        <v>2165</v>
      </c>
      <c r="B2784" s="39" t="s">
        <v>4980</v>
      </c>
      <c r="C2784" s="0" t="n">
        <v>33436.9709097049</v>
      </c>
      <c r="D2784" s="0" t="str">
        <f aca="false">CONCATENATE(LEFT(A2784,2), MID(A2784,5,2))</f>
        <v>0144</v>
      </c>
    </row>
    <row r="2785" customFormat="false" ht="15.8" hidden="false" customHeight="false" outlineLevel="0" collapsed="false">
      <c r="A2785" s="39" t="s">
        <v>2165</v>
      </c>
      <c r="B2785" s="39" t="s">
        <v>4981</v>
      </c>
      <c r="C2785" s="0" t="n">
        <v>8030.27423470693</v>
      </c>
      <c r="D2785" s="0" t="str">
        <f aca="false">CONCATENATE(LEFT(A2785,2), MID(A2785,5,2))</f>
        <v>0144</v>
      </c>
    </row>
    <row r="2786" customFormat="false" ht="15.8" hidden="false" customHeight="false" outlineLevel="0" collapsed="false">
      <c r="A2786" s="39" t="s">
        <v>2183</v>
      </c>
      <c r="B2786" s="39" t="s">
        <v>4982</v>
      </c>
      <c r="C2786" s="0" t="n">
        <v>20632.0456895211</v>
      </c>
      <c r="D2786" s="0" t="str">
        <f aca="false">CONCATENATE(LEFT(A2786,2), MID(A2786,5,2))</f>
        <v>0145</v>
      </c>
    </row>
    <row r="2787" customFormat="false" ht="15.8" hidden="false" customHeight="false" outlineLevel="0" collapsed="false">
      <c r="A2787" s="39" t="s">
        <v>2176</v>
      </c>
      <c r="B2787" s="39" t="s">
        <v>4983</v>
      </c>
      <c r="C2787" s="0" t="n">
        <v>65772.4208901188</v>
      </c>
      <c r="D2787" s="0" t="str">
        <f aca="false">CONCATENATE(LEFT(A2787,2), MID(A2787,5,2))</f>
        <v>0145</v>
      </c>
    </row>
    <row r="2788" customFormat="false" ht="15.8" hidden="false" customHeight="false" outlineLevel="0" collapsed="false">
      <c r="A2788" s="39" t="s">
        <v>2183</v>
      </c>
      <c r="B2788" s="39" t="s">
        <v>4984</v>
      </c>
      <c r="C2788" s="0" t="n">
        <v>47177.9236987271</v>
      </c>
      <c r="D2788" s="0" t="str">
        <f aca="false">CONCATENATE(LEFT(A2788,2), MID(A2788,5,2))</f>
        <v>0145</v>
      </c>
    </row>
    <row r="2789" customFormat="false" ht="15.8" hidden="false" customHeight="false" outlineLevel="0" collapsed="false">
      <c r="A2789" s="39" t="s">
        <v>2174</v>
      </c>
      <c r="B2789" s="39" t="s">
        <v>4985</v>
      </c>
      <c r="C2789" s="0" t="n">
        <v>15364.2509341848</v>
      </c>
      <c r="D2789" s="0" t="str">
        <f aca="false">CONCATENATE(LEFT(A2789,2), MID(A2789,5,2))</f>
        <v>0144</v>
      </c>
    </row>
    <row r="2790" customFormat="false" ht="15.8" hidden="false" customHeight="false" outlineLevel="0" collapsed="false">
      <c r="A2790" s="39" t="s">
        <v>3185</v>
      </c>
      <c r="B2790" s="39" t="s">
        <v>4986</v>
      </c>
      <c r="C2790" s="0" t="n">
        <v>688.108420833333</v>
      </c>
      <c r="D2790" s="0" t="str">
        <f aca="false">CONCATENATE(LEFT(A2790,2), MID(A2790,5,2))</f>
        <v>0145</v>
      </c>
    </row>
    <row r="2791" customFormat="false" ht="15.8" hidden="false" customHeight="false" outlineLevel="0" collapsed="false">
      <c r="A2791" s="39" t="s">
        <v>2185</v>
      </c>
      <c r="B2791" s="39" t="s">
        <v>4987</v>
      </c>
      <c r="C2791" s="0" t="n">
        <v>184425.215263341</v>
      </c>
      <c r="D2791" s="0" t="str">
        <f aca="false">CONCATENATE(LEFT(A2791,2), MID(A2791,5,2))</f>
        <v>0363</v>
      </c>
    </row>
    <row r="2792" customFormat="false" ht="15.8" hidden="false" customHeight="false" outlineLevel="0" collapsed="false">
      <c r="A2792" s="39" t="s">
        <v>2185</v>
      </c>
      <c r="B2792" s="39" t="s">
        <v>4988</v>
      </c>
      <c r="C2792" s="0" t="n">
        <v>33086.1848325563</v>
      </c>
      <c r="D2792" s="0" t="str">
        <f aca="false">CONCATENATE(LEFT(A2792,2), MID(A2792,5,2))</f>
        <v>0363</v>
      </c>
    </row>
    <row r="2793" customFormat="false" ht="15.8" hidden="false" customHeight="false" outlineLevel="0" collapsed="false">
      <c r="A2793" s="39" t="s">
        <v>2187</v>
      </c>
      <c r="B2793" s="39" t="s">
        <v>4989</v>
      </c>
      <c r="C2793" s="0" t="n">
        <v>78877.5</v>
      </c>
      <c r="D2793" s="0" t="str">
        <f aca="false">CONCATENATE(LEFT(A2793,2), MID(A2793,5,2))</f>
        <v>0262</v>
      </c>
    </row>
    <row r="2794" customFormat="false" ht="15.8" hidden="false" customHeight="false" outlineLevel="0" collapsed="false">
      <c r="A2794" s="39" t="s">
        <v>2187</v>
      </c>
      <c r="B2794" s="39" t="s">
        <v>4990</v>
      </c>
      <c r="C2794" s="0" t="n">
        <v>37494</v>
      </c>
      <c r="D2794" s="0" t="str">
        <f aca="false">CONCATENATE(LEFT(A2794,2), MID(A2794,5,2))</f>
        <v>0262</v>
      </c>
    </row>
    <row r="2795" customFormat="false" ht="15.8" hidden="false" customHeight="false" outlineLevel="0" collapsed="false">
      <c r="A2795" s="39" t="s">
        <v>2191</v>
      </c>
      <c r="B2795" s="39" t="s">
        <v>4991</v>
      </c>
      <c r="C2795" s="0" t="n">
        <v>39064.8160633641</v>
      </c>
      <c r="D2795" s="0" t="str">
        <f aca="false">CONCATENATE(LEFT(A2795,2), MID(A2795,5,2))</f>
        <v>0257</v>
      </c>
    </row>
    <row r="2796" customFormat="false" ht="15.8" hidden="false" customHeight="false" outlineLevel="0" collapsed="false">
      <c r="A2796" s="39" t="s">
        <v>2185</v>
      </c>
      <c r="B2796" s="39" t="s">
        <v>4992</v>
      </c>
      <c r="C2796" s="0" t="n">
        <v>255994.897760348</v>
      </c>
      <c r="D2796" s="0" t="str">
        <f aca="false">CONCATENATE(LEFT(A2796,2), MID(A2796,5,2))</f>
        <v>0363</v>
      </c>
    </row>
    <row r="2797" customFormat="false" ht="15.8" hidden="false" customHeight="false" outlineLevel="0" collapsed="false">
      <c r="A2797" s="39" t="s">
        <v>2187</v>
      </c>
      <c r="B2797" s="39" t="s">
        <v>4993</v>
      </c>
      <c r="C2797" s="0" t="n">
        <v>80940</v>
      </c>
      <c r="D2797" s="0" t="str">
        <f aca="false">CONCATENATE(LEFT(A2797,2), MID(A2797,5,2))</f>
        <v>0262</v>
      </c>
    </row>
    <row r="2798" customFormat="false" ht="15.8" hidden="false" customHeight="false" outlineLevel="0" collapsed="false">
      <c r="A2798" s="39" t="s">
        <v>2191</v>
      </c>
      <c r="B2798" s="39" t="s">
        <v>4994</v>
      </c>
      <c r="C2798" s="0" t="n">
        <v>65108.0267722736</v>
      </c>
      <c r="D2798" s="0" t="str">
        <f aca="false">CONCATENATE(LEFT(A2798,2), MID(A2798,5,2))</f>
        <v>0257</v>
      </c>
    </row>
    <row r="2799" customFormat="false" ht="15.8" hidden="false" customHeight="false" outlineLevel="0" collapsed="false">
      <c r="A2799" s="39" t="s">
        <v>2185</v>
      </c>
      <c r="B2799" s="39" t="s">
        <v>4995</v>
      </c>
      <c r="C2799" s="0" t="n">
        <v>75835.458245677</v>
      </c>
      <c r="D2799" s="0" t="str">
        <f aca="false">CONCATENATE(LEFT(A2799,2), MID(A2799,5,2))</f>
        <v>0363</v>
      </c>
    </row>
    <row r="2800" customFormat="false" ht="15.8" hidden="false" customHeight="false" outlineLevel="0" collapsed="false">
      <c r="A2800" s="39" t="s">
        <v>2187</v>
      </c>
      <c r="B2800" s="39" t="s">
        <v>4996</v>
      </c>
      <c r="C2800" s="0" t="n">
        <v>53790</v>
      </c>
      <c r="D2800" s="0" t="str">
        <f aca="false">CONCATENATE(LEFT(A2800,2), MID(A2800,5,2))</f>
        <v>0262</v>
      </c>
    </row>
    <row r="2801" customFormat="false" ht="15.8" hidden="false" customHeight="false" outlineLevel="0" collapsed="false">
      <c r="A2801" s="39" t="s">
        <v>2197</v>
      </c>
      <c r="B2801" s="39" t="s">
        <v>4997</v>
      </c>
      <c r="C2801" s="0" t="n">
        <v>19532.19196749</v>
      </c>
      <c r="D2801" s="0" t="str">
        <f aca="false">CONCATENATE(LEFT(A2801,2), MID(A2801,5,2))</f>
        <v>0256</v>
      </c>
    </row>
    <row r="2802" customFormat="false" ht="15.8" hidden="false" customHeight="false" outlineLevel="0" collapsed="false">
      <c r="A2802" s="39" t="s">
        <v>2199</v>
      </c>
      <c r="B2802" s="39" t="s">
        <v>4998</v>
      </c>
      <c r="C2802" s="0" t="n">
        <v>28311.6892109919</v>
      </c>
      <c r="D2802" s="0" t="str">
        <f aca="false">CONCATENATE(LEFT(A2802,2), MID(A2802,5,2))</f>
        <v>0255</v>
      </c>
    </row>
    <row r="2803" customFormat="false" ht="15.8" hidden="false" customHeight="false" outlineLevel="0" collapsed="false">
      <c r="A2803" s="39" t="s">
        <v>2191</v>
      </c>
      <c r="B2803" s="39" t="s">
        <v>4999</v>
      </c>
      <c r="C2803" s="0" t="n">
        <v>26071.4644499455</v>
      </c>
      <c r="D2803" s="0" t="str">
        <f aca="false">CONCATENATE(LEFT(A2803,2), MID(A2803,5,2))</f>
        <v>0257</v>
      </c>
    </row>
    <row r="2804" customFormat="false" ht="15.8" hidden="false" customHeight="false" outlineLevel="0" collapsed="false">
      <c r="A2804" s="39" t="s">
        <v>2187</v>
      </c>
      <c r="B2804" s="39" t="s">
        <v>5000</v>
      </c>
      <c r="C2804" s="0" t="n">
        <v>6364.5</v>
      </c>
      <c r="D2804" s="0" t="str">
        <f aca="false">CONCATENATE(LEFT(A2804,2), MID(A2804,5,2))</f>
        <v>0262</v>
      </c>
    </row>
    <row r="2805" customFormat="false" ht="15.8" hidden="false" customHeight="false" outlineLevel="0" collapsed="false">
      <c r="A2805" s="39" t="s">
        <v>2197</v>
      </c>
      <c r="B2805" s="39" t="s">
        <v>5001</v>
      </c>
      <c r="C2805" s="0" t="n">
        <v>35178.5840629199</v>
      </c>
      <c r="D2805" s="0" t="str">
        <f aca="false">CONCATENATE(LEFT(A2805,2), MID(A2805,5,2))</f>
        <v>0256</v>
      </c>
    </row>
    <row r="2806" customFormat="false" ht="15.8" hidden="false" customHeight="false" outlineLevel="0" collapsed="false">
      <c r="A2806" s="39" t="s">
        <v>2197</v>
      </c>
      <c r="B2806" s="39" t="s">
        <v>5002</v>
      </c>
      <c r="C2806" s="0" t="n">
        <v>42843.7912393711</v>
      </c>
      <c r="D2806" s="0" t="str">
        <f aca="false">CONCATENATE(LEFT(A2806,2), MID(A2806,5,2))</f>
        <v>0256</v>
      </c>
    </row>
    <row r="2807" customFormat="false" ht="15.8" hidden="false" customHeight="false" outlineLevel="0" collapsed="false">
      <c r="A2807" s="39" t="s">
        <v>2199</v>
      </c>
      <c r="B2807" s="39" t="s">
        <v>5003</v>
      </c>
      <c r="C2807" s="0" t="n">
        <v>50398.7174484801</v>
      </c>
      <c r="D2807" s="0" t="str">
        <f aca="false">CONCATENATE(LEFT(A2807,2), MID(A2807,5,2))</f>
        <v>0255</v>
      </c>
    </row>
    <row r="2808" customFormat="false" ht="15.8" hidden="false" customHeight="false" outlineLevel="0" collapsed="false">
      <c r="A2808" s="39" t="s">
        <v>2191</v>
      </c>
      <c r="B2808" s="39" t="s">
        <v>5004</v>
      </c>
      <c r="C2808" s="0" t="n">
        <v>23471.8675845765</v>
      </c>
      <c r="D2808" s="0" t="str">
        <f aca="false">CONCATENATE(LEFT(A2808,2), MID(A2808,5,2))</f>
        <v>0257</v>
      </c>
    </row>
    <row r="2809" customFormat="false" ht="15.8" hidden="false" customHeight="false" outlineLevel="0" collapsed="false">
      <c r="A2809" s="39" t="s">
        <v>2191</v>
      </c>
      <c r="B2809" s="39" t="s">
        <v>5005</v>
      </c>
      <c r="C2809" s="0" t="n">
        <v>8517.17323877876</v>
      </c>
      <c r="D2809" s="0" t="str">
        <f aca="false">CONCATENATE(LEFT(A2809,2), MID(A2809,5,2))</f>
        <v>0257</v>
      </c>
    </row>
    <row r="2810" customFormat="false" ht="15.8" hidden="false" customHeight="false" outlineLevel="0" collapsed="false">
      <c r="A2810" s="39" t="s">
        <v>2187</v>
      </c>
      <c r="B2810" s="39" t="s">
        <v>5006</v>
      </c>
      <c r="C2810" s="0" t="n">
        <v>17107.5</v>
      </c>
      <c r="D2810" s="0" t="str">
        <f aca="false">CONCATENATE(LEFT(A2810,2), MID(A2810,5,2))</f>
        <v>0262</v>
      </c>
    </row>
    <row r="2811" customFormat="false" ht="15.8" hidden="false" customHeight="false" outlineLevel="0" collapsed="false">
      <c r="A2811" s="39" t="s">
        <v>2213</v>
      </c>
      <c r="B2811" s="39" t="s">
        <v>5007</v>
      </c>
      <c r="C2811" s="0" t="n">
        <v>2295.97288451084</v>
      </c>
      <c r="D2811" s="0" t="str">
        <f aca="false">CONCATENATE(LEFT(A2811,2), MID(A2811,5,2))</f>
        <v>0446</v>
      </c>
    </row>
    <row r="2812" customFormat="false" ht="15.8" hidden="false" customHeight="false" outlineLevel="0" collapsed="false">
      <c r="A2812" s="39" t="s">
        <v>2217</v>
      </c>
      <c r="B2812" s="39" t="s">
        <v>5008</v>
      </c>
      <c r="C2812" s="0" t="n">
        <v>1732.06734763245</v>
      </c>
      <c r="D2812" s="0" t="str">
        <f aca="false">CONCATENATE(LEFT(A2812,2), MID(A2812,5,2))</f>
        <v>0447</v>
      </c>
    </row>
    <row r="2813" customFormat="false" ht="15.8" hidden="false" customHeight="false" outlineLevel="0" collapsed="false">
      <c r="A2813" s="39" t="s">
        <v>2213</v>
      </c>
      <c r="B2813" s="39" t="s">
        <v>5009</v>
      </c>
      <c r="C2813" s="0" t="n">
        <v>4230.56273186131</v>
      </c>
      <c r="D2813" s="0" t="str">
        <f aca="false">CONCATENATE(LEFT(A2813,2), MID(A2813,5,2))</f>
        <v>0446</v>
      </c>
    </row>
    <row r="2814" customFormat="false" ht="15.8" hidden="false" customHeight="false" outlineLevel="0" collapsed="false">
      <c r="A2814" s="39" t="s">
        <v>2219</v>
      </c>
      <c r="B2814" s="39" t="s">
        <v>5010</v>
      </c>
      <c r="C2814" s="0" t="n">
        <v>1297.58607998375</v>
      </c>
      <c r="D2814" s="0" t="str">
        <f aca="false">CONCATENATE(LEFT(A2814,2), MID(A2814,5,2))</f>
        <v>0448</v>
      </c>
    </row>
    <row r="2815" customFormat="false" ht="15.8" hidden="false" customHeight="false" outlineLevel="0" collapsed="false">
      <c r="A2815" s="39" t="s">
        <v>2211</v>
      </c>
      <c r="B2815" s="39" t="s">
        <v>5011</v>
      </c>
      <c r="C2815" s="0" t="n">
        <v>1319.94882191375</v>
      </c>
      <c r="D2815" s="0" t="str">
        <f aca="false">CONCATENATE(LEFT(A2815,2), MID(A2815,5,2))</f>
        <v>0446</v>
      </c>
    </row>
    <row r="2816" customFormat="false" ht="15.8" hidden="false" customHeight="false" outlineLevel="0" collapsed="false">
      <c r="A2816" s="39" t="s">
        <v>2215</v>
      </c>
      <c r="B2816" s="39" t="s">
        <v>5012</v>
      </c>
      <c r="C2816" s="0" t="n">
        <v>32841.4828308645</v>
      </c>
      <c r="D2816" s="0" t="str">
        <f aca="false">CONCATENATE(LEFT(A2816,2), MID(A2816,5,2))</f>
        <v>0448</v>
      </c>
    </row>
    <row r="2817" customFormat="false" ht="15.8" hidden="false" customHeight="false" outlineLevel="0" collapsed="false">
      <c r="A2817" s="39" t="s">
        <v>2215</v>
      </c>
      <c r="B2817" s="39" t="s">
        <v>5013</v>
      </c>
      <c r="C2817" s="0" t="n">
        <v>3334.64911809732</v>
      </c>
      <c r="D2817" s="0" t="str">
        <f aca="false">CONCATENATE(LEFT(A2817,2), MID(A2817,5,2))</f>
        <v>0448</v>
      </c>
    </row>
    <row r="2818" customFormat="false" ht="15.8" hidden="false" customHeight="false" outlineLevel="0" collapsed="false">
      <c r="A2818" s="39" t="s">
        <v>2520</v>
      </c>
      <c r="B2818" s="39" t="s">
        <v>5014</v>
      </c>
      <c r="C2818" s="0" t="n">
        <v>49824.9250356912</v>
      </c>
      <c r="D2818" s="0" t="str">
        <f aca="false">CONCATENATE(LEFT(A2818,2), MID(A2818,5,2))</f>
        <v>0447</v>
      </c>
    </row>
    <row r="2819" customFormat="false" ht="15.8" hidden="false" customHeight="false" outlineLevel="0" collapsed="false">
      <c r="A2819" s="39" t="s">
        <v>2263</v>
      </c>
      <c r="B2819" s="39" t="s">
        <v>5015</v>
      </c>
      <c r="C2819" s="0" t="n">
        <v>135284.46349722</v>
      </c>
      <c r="D2819" s="0" t="str">
        <f aca="false">CONCATENATE(LEFT(A2819,2), MID(A2819,5,2))</f>
        <v>0449</v>
      </c>
    </row>
    <row r="2820" customFormat="false" ht="15.8" hidden="false" customHeight="false" outlineLevel="0" collapsed="false">
      <c r="A2820" s="39" t="s">
        <v>2224</v>
      </c>
      <c r="B2820" s="39" t="s">
        <v>5016</v>
      </c>
      <c r="C2820" s="0" t="n">
        <v>45750.9710422337</v>
      </c>
      <c r="D2820" s="0" t="str">
        <f aca="false">CONCATENATE(LEFT(A2820,2), MID(A2820,5,2))</f>
        <v>0254</v>
      </c>
    </row>
    <row r="2821" customFormat="false" ht="15.8" hidden="false" customHeight="false" outlineLevel="0" collapsed="false">
      <c r="A2821" s="39" t="s">
        <v>2230</v>
      </c>
      <c r="B2821" s="39" t="s">
        <v>5017</v>
      </c>
      <c r="C2821" s="0" t="n">
        <v>31485.3749999999</v>
      </c>
      <c r="D2821" s="0" t="str">
        <f aca="false">CONCATENATE(LEFT(A2821,2), MID(A2821,5,2))</f>
        <v>0552</v>
      </c>
    </row>
    <row r="2822" customFormat="false" ht="15.8" hidden="false" customHeight="false" outlineLevel="0" collapsed="false">
      <c r="A2822" s="39" t="s">
        <v>2226</v>
      </c>
      <c r="B2822" s="39" t="s">
        <v>5018</v>
      </c>
      <c r="C2822" s="0" t="n">
        <v>276580.64774531</v>
      </c>
      <c r="D2822" s="0" t="str">
        <f aca="false">CONCATENATE(LEFT(A2822,2), MID(A2822,5,2))</f>
        <v>0552</v>
      </c>
    </row>
    <row r="2823" customFormat="false" ht="15.8" hidden="false" customHeight="false" outlineLevel="0" collapsed="false">
      <c r="A2823" s="39" t="s">
        <v>2230</v>
      </c>
      <c r="B2823" s="39" t="s">
        <v>5019</v>
      </c>
      <c r="C2823" s="0" t="n">
        <v>104377.870021645</v>
      </c>
      <c r="D2823" s="0" t="str">
        <f aca="false">CONCATENATE(LEFT(A2823,2), MID(A2823,5,2))</f>
        <v>0552</v>
      </c>
    </row>
    <row r="2824" customFormat="false" ht="15.8" hidden="false" customHeight="false" outlineLevel="0" collapsed="false">
      <c r="A2824" s="39" t="s">
        <v>2222</v>
      </c>
      <c r="B2824" s="39" t="s">
        <v>5020</v>
      </c>
      <c r="C2824" s="0" t="n">
        <v>86187.8320433503</v>
      </c>
      <c r="D2824" s="0" t="str">
        <f aca="false">CONCATENATE(LEFT(A2824,2), MID(A2824,5,2))</f>
        <v>0253</v>
      </c>
    </row>
    <row r="2825" customFormat="false" ht="15.8" hidden="false" customHeight="false" outlineLevel="0" collapsed="false">
      <c r="A2825" s="39" t="s">
        <v>2245</v>
      </c>
      <c r="B2825" s="39" t="s">
        <v>5021</v>
      </c>
      <c r="C2825" s="0" t="n">
        <v>318919.132584776</v>
      </c>
      <c r="D2825" s="0" t="str">
        <f aca="false">CONCATENATE(LEFT(A2825,2), MID(A2825,5,2))</f>
        <v>0551</v>
      </c>
    </row>
    <row r="2826" customFormat="false" ht="15.8" hidden="false" customHeight="false" outlineLevel="0" collapsed="false">
      <c r="A2826" s="39" t="s">
        <v>2234</v>
      </c>
      <c r="B2826" s="39" t="s">
        <v>5022</v>
      </c>
      <c r="C2826" s="0" t="n">
        <v>212326.878571428</v>
      </c>
      <c r="D2826" s="0" t="str">
        <f aca="false">CONCATENATE(LEFT(A2826,2), MID(A2826,5,2))</f>
        <v>0551</v>
      </c>
    </row>
    <row r="2827" customFormat="false" ht="15.8" hidden="false" customHeight="false" outlineLevel="0" collapsed="false">
      <c r="A2827" s="39" t="s">
        <v>2234</v>
      </c>
      <c r="B2827" s="39" t="s">
        <v>5023</v>
      </c>
      <c r="C2827" s="0" t="n">
        <v>692205.882142857</v>
      </c>
      <c r="D2827" s="0" t="str">
        <f aca="false">CONCATENATE(LEFT(A2827,2), MID(A2827,5,2))</f>
        <v>0551</v>
      </c>
    </row>
    <row r="2828" customFormat="false" ht="15.8" hidden="false" customHeight="false" outlineLevel="0" collapsed="false">
      <c r="A2828" s="39" t="s">
        <v>2226</v>
      </c>
      <c r="B2828" s="39" t="s">
        <v>5024</v>
      </c>
      <c r="C2828" s="0" t="n">
        <v>81154.0041666666</v>
      </c>
      <c r="D2828" s="0" t="str">
        <f aca="false">CONCATENATE(LEFT(A2828,2), MID(A2828,5,2))</f>
        <v>0552</v>
      </c>
    </row>
    <row r="2829" customFormat="false" ht="15.8" hidden="false" customHeight="false" outlineLevel="0" collapsed="false">
      <c r="A2829" s="39" t="s">
        <v>2245</v>
      </c>
      <c r="B2829" s="39" t="s">
        <v>5025</v>
      </c>
      <c r="C2829" s="0" t="n">
        <v>129384.032202274</v>
      </c>
      <c r="D2829" s="0" t="str">
        <f aca="false">CONCATENATE(LEFT(A2829,2), MID(A2829,5,2))</f>
        <v>0551</v>
      </c>
    </row>
    <row r="2830" customFormat="false" ht="15.8" hidden="false" customHeight="false" outlineLevel="0" collapsed="false">
      <c r="A2830" s="39" t="s">
        <v>2222</v>
      </c>
      <c r="B2830" s="39" t="s">
        <v>5026</v>
      </c>
      <c r="C2830" s="0" t="n">
        <v>120745.080422183</v>
      </c>
      <c r="D2830" s="0" t="str">
        <f aca="false">CONCATENATE(LEFT(A2830,2), MID(A2830,5,2))</f>
        <v>0253</v>
      </c>
    </row>
    <row r="2831" customFormat="false" ht="15.8" hidden="false" customHeight="false" outlineLevel="0" collapsed="false">
      <c r="A2831" s="39" t="s">
        <v>2222</v>
      </c>
      <c r="B2831" s="39" t="s">
        <v>5027</v>
      </c>
      <c r="C2831" s="0" t="n">
        <v>2981.56629009341</v>
      </c>
      <c r="D2831" s="0" t="str">
        <f aca="false">CONCATENATE(LEFT(A2831,2), MID(A2831,5,2))</f>
        <v>0253</v>
      </c>
    </row>
    <row r="2832" customFormat="false" ht="15.8" hidden="false" customHeight="false" outlineLevel="0" collapsed="false">
      <c r="A2832" s="39" t="s">
        <v>2230</v>
      </c>
      <c r="B2832" s="39" t="s">
        <v>5028</v>
      </c>
      <c r="C2832" s="0" t="n">
        <v>143888.907638888</v>
      </c>
      <c r="D2832" s="0" t="str">
        <f aca="false">CONCATENATE(LEFT(A2832,2), MID(A2832,5,2))</f>
        <v>0552</v>
      </c>
    </row>
    <row r="2833" customFormat="false" ht="15.8" hidden="false" customHeight="false" outlineLevel="0" collapsed="false">
      <c r="A2833" s="39" t="s">
        <v>2230</v>
      </c>
      <c r="B2833" s="39" t="s">
        <v>5029</v>
      </c>
      <c r="C2833" s="0" t="n">
        <v>2393.33333333333</v>
      </c>
      <c r="D2833" s="0" t="str">
        <f aca="false">CONCATENATE(LEFT(A2833,2), MID(A2833,5,2))</f>
        <v>0552</v>
      </c>
    </row>
    <row r="2834" customFormat="false" ht="15.8" hidden="false" customHeight="false" outlineLevel="0" collapsed="false">
      <c r="A2834" s="39" t="s">
        <v>2224</v>
      </c>
      <c r="B2834" s="39" t="s">
        <v>5030</v>
      </c>
      <c r="C2834" s="0" t="n">
        <v>20259.1227721604</v>
      </c>
      <c r="D2834" s="0" t="str">
        <f aca="false">CONCATENATE(LEFT(A2834,2), MID(A2834,5,2))</f>
        <v>0254</v>
      </c>
    </row>
    <row r="2835" customFormat="false" ht="15.8" hidden="false" customHeight="false" outlineLevel="0" collapsed="false">
      <c r="A2835" s="39" t="s">
        <v>2234</v>
      </c>
      <c r="B2835" s="39" t="s">
        <v>5031</v>
      </c>
      <c r="C2835" s="0" t="n">
        <v>108669.817499999</v>
      </c>
      <c r="D2835" s="0" t="str">
        <f aca="false">CONCATENATE(LEFT(A2835,2), MID(A2835,5,2))</f>
        <v>0551</v>
      </c>
    </row>
    <row r="2836" customFormat="false" ht="15.8" hidden="false" customHeight="false" outlineLevel="0" collapsed="false">
      <c r="A2836" s="39" t="s">
        <v>2226</v>
      </c>
      <c r="B2836" s="39" t="s">
        <v>5032</v>
      </c>
      <c r="C2836" s="0" t="n">
        <v>99069.5261363636</v>
      </c>
      <c r="D2836" s="0" t="str">
        <f aca="false">CONCATENATE(LEFT(A2836,2), MID(A2836,5,2))</f>
        <v>0552</v>
      </c>
    </row>
    <row r="2837" customFormat="false" ht="15.8" hidden="false" customHeight="false" outlineLevel="0" collapsed="false">
      <c r="A2837" s="39" t="s">
        <v>2226</v>
      </c>
      <c r="B2837" s="39" t="s">
        <v>5033</v>
      </c>
      <c r="C2837" s="0" t="n">
        <v>351630.599999999</v>
      </c>
      <c r="D2837" s="0" t="str">
        <f aca="false">CONCATENATE(LEFT(A2837,2), MID(A2837,5,2))</f>
        <v>0552</v>
      </c>
    </row>
    <row r="2838" customFormat="false" ht="15.8" hidden="false" customHeight="false" outlineLevel="0" collapsed="false">
      <c r="A2838" s="39" t="s">
        <v>2230</v>
      </c>
      <c r="B2838" s="39" t="s">
        <v>5034</v>
      </c>
      <c r="C2838" s="0" t="n">
        <v>11544.9772095959</v>
      </c>
      <c r="D2838" s="0" t="str">
        <f aca="false">CONCATENATE(LEFT(A2838,2), MID(A2838,5,2))</f>
        <v>0552</v>
      </c>
    </row>
    <row r="2839" customFormat="false" ht="15.8" hidden="false" customHeight="false" outlineLevel="0" collapsed="false">
      <c r="A2839" s="39" t="s">
        <v>2226</v>
      </c>
      <c r="B2839" s="39" t="s">
        <v>5035</v>
      </c>
      <c r="C2839" s="0" t="n">
        <v>201157.764999999</v>
      </c>
      <c r="D2839" s="0" t="str">
        <f aca="false">CONCATENATE(LEFT(A2839,2), MID(A2839,5,2))</f>
        <v>0552</v>
      </c>
    </row>
    <row r="2840" customFormat="false" ht="15.8" hidden="false" customHeight="false" outlineLevel="0" collapsed="false">
      <c r="A2840" s="39" t="s">
        <v>2224</v>
      </c>
      <c r="B2840" s="39" t="s">
        <v>5036</v>
      </c>
      <c r="C2840" s="0" t="n">
        <v>7588.51884157509</v>
      </c>
      <c r="D2840" s="0" t="str">
        <f aca="false">CONCATENATE(LEFT(A2840,2), MID(A2840,5,2))</f>
        <v>0254</v>
      </c>
    </row>
    <row r="2841" customFormat="false" ht="15.8" hidden="false" customHeight="false" outlineLevel="0" collapsed="false">
      <c r="A2841" s="39" t="s">
        <v>3247</v>
      </c>
      <c r="B2841" s="39" t="s">
        <v>5037</v>
      </c>
      <c r="C2841" s="0" t="n">
        <v>1556385.11476583</v>
      </c>
      <c r="D2841" s="0" t="str">
        <f aca="false">CONCATENATE(LEFT(A2841,2), MID(A2841,5,2))</f>
        <v>0450</v>
      </c>
    </row>
    <row r="2842" customFormat="false" ht="15.8" hidden="false" customHeight="false" outlineLevel="0" collapsed="false">
      <c r="A2842" s="39" t="s">
        <v>2234</v>
      </c>
      <c r="B2842" s="39" t="s">
        <v>5038</v>
      </c>
      <c r="C2842" s="0" t="n">
        <v>16494.7499999999</v>
      </c>
      <c r="D2842" s="0" t="str">
        <f aca="false">CONCATENATE(LEFT(A2842,2), MID(A2842,5,2))</f>
        <v>0551</v>
      </c>
    </row>
    <row r="2843" customFormat="false" ht="15.8" hidden="false" customHeight="false" outlineLevel="0" collapsed="false">
      <c r="A2843" s="39" t="s">
        <v>2199</v>
      </c>
      <c r="B2843" s="39" t="s">
        <v>5039</v>
      </c>
      <c r="C2843" s="0" t="n">
        <v>44136.0063115763</v>
      </c>
      <c r="D2843" s="0" t="str">
        <f aca="false">CONCATENATE(LEFT(A2843,2), MID(A2843,5,2))</f>
        <v>0255</v>
      </c>
    </row>
    <row r="2844" customFormat="false" ht="15.8" hidden="false" customHeight="false" outlineLevel="0" collapsed="false">
      <c r="A2844" s="39" t="s">
        <v>2475</v>
      </c>
      <c r="B2844" s="39" t="s">
        <v>5040</v>
      </c>
      <c r="C2844" s="0" t="n">
        <v>3950.47069656391</v>
      </c>
      <c r="D2844" s="0" t="str">
        <f aca="false">CONCATENATE(LEFT(A2844,2), MID(A2844,5,2))</f>
        <v>0258</v>
      </c>
    </row>
    <row r="2845" customFormat="false" ht="15.8" hidden="false" customHeight="false" outlineLevel="0" collapsed="false">
      <c r="A2845" s="39" t="s">
        <v>2191</v>
      </c>
      <c r="B2845" s="39" t="s">
        <v>5041</v>
      </c>
      <c r="C2845" s="0" t="n">
        <v>25044.1801305628</v>
      </c>
      <c r="D2845" s="0" t="str">
        <f aca="false">CONCATENATE(LEFT(A2845,2), MID(A2845,5,2))</f>
        <v>0257</v>
      </c>
    </row>
    <row r="2846" customFormat="false" ht="15.8" hidden="false" customHeight="false" outlineLevel="0" collapsed="false">
      <c r="A2846" s="39" t="s">
        <v>2199</v>
      </c>
      <c r="B2846" s="39" t="s">
        <v>5042</v>
      </c>
      <c r="C2846" s="0" t="n">
        <v>30324.833088115</v>
      </c>
      <c r="D2846" s="0" t="str">
        <f aca="false">CONCATENATE(LEFT(A2846,2), MID(A2846,5,2))</f>
        <v>0255</v>
      </c>
    </row>
    <row r="2847" customFormat="false" ht="15.8" hidden="false" customHeight="false" outlineLevel="0" collapsed="false">
      <c r="A2847" s="39" t="s">
        <v>2226</v>
      </c>
      <c r="B2847" s="39" t="s">
        <v>5043</v>
      </c>
      <c r="C2847" s="0" t="n">
        <v>5674.9851010101</v>
      </c>
      <c r="D2847" s="0" t="str">
        <f aca="false">CONCATENATE(LEFT(A2847,2), MID(A2847,5,2))</f>
        <v>0552</v>
      </c>
    </row>
    <row r="2848" customFormat="false" ht="15.8" hidden="false" customHeight="false" outlineLevel="0" collapsed="false">
      <c r="A2848" s="39" t="s">
        <v>2234</v>
      </c>
      <c r="B2848" s="39" t="s">
        <v>5044</v>
      </c>
      <c r="C2848" s="0" t="n">
        <v>1696.18333333333</v>
      </c>
      <c r="D2848" s="0" t="str">
        <f aca="false">CONCATENATE(LEFT(A2848,2), MID(A2848,5,2))</f>
        <v>0551</v>
      </c>
    </row>
    <row r="2849" customFormat="false" ht="15.8" hidden="false" customHeight="false" outlineLevel="0" collapsed="false">
      <c r="A2849" s="39" t="s">
        <v>2518</v>
      </c>
      <c r="B2849" s="39" t="s">
        <v>5045</v>
      </c>
      <c r="C2849" s="0" t="n">
        <v>909309.165196214</v>
      </c>
      <c r="D2849" s="0" t="str">
        <f aca="false">CONCATENATE(LEFT(A2849,2), MID(A2849,5,2))</f>
        <v>0449</v>
      </c>
    </row>
    <row r="2850" customFormat="false" ht="15.8" hidden="false" customHeight="false" outlineLevel="0" collapsed="false">
      <c r="A2850" s="39" t="s">
        <v>2226</v>
      </c>
      <c r="B2850" s="39" t="s">
        <v>5046</v>
      </c>
      <c r="C2850" s="0" t="n">
        <v>48589.9499999999</v>
      </c>
      <c r="D2850" s="0" t="str">
        <f aca="false">CONCATENATE(LEFT(A2850,2), MID(A2850,5,2))</f>
        <v>0552</v>
      </c>
    </row>
    <row r="2851" customFormat="false" ht="15.8" hidden="false" customHeight="false" outlineLevel="0" collapsed="false">
      <c r="A2851" s="39" t="s">
        <v>2234</v>
      </c>
      <c r="B2851" s="39" t="s">
        <v>5047</v>
      </c>
      <c r="C2851" s="0" t="n">
        <v>2106.5125</v>
      </c>
      <c r="D2851" s="0" t="str">
        <f aca="false">CONCATENATE(LEFT(A2851,2), MID(A2851,5,2))</f>
        <v>0551</v>
      </c>
    </row>
    <row r="2852" customFormat="false" ht="15.8" hidden="false" customHeight="false" outlineLevel="0" collapsed="false">
      <c r="A2852" s="39" t="s">
        <v>2226</v>
      </c>
      <c r="B2852" s="39" t="s">
        <v>5048</v>
      </c>
      <c r="C2852" s="0" t="n">
        <v>11924.4666666666</v>
      </c>
      <c r="D2852" s="0" t="str">
        <f aca="false">CONCATENATE(LEFT(A2852,2), MID(A2852,5,2))</f>
        <v>0552</v>
      </c>
    </row>
    <row r="2853" customFormat="false" ht="15.8" hidden="false" customHeight="false" outlineLevel="0" collapsed="false">
      <c r="A2853" s="39" t="s">
        <v>2931</v>
      </c>
      <c r="B2853" s="39" t="s">
        <v>5049</v>
      </c>
      <c r="C2853" s="0" t="n">
        <v>1402.8</v>
      </c>
      <c r="D2853" s="0" t="str">
        <f aca="false">CONCATENATE(LEFT(A2853,2), MID(A2853,5,2))</f>
        <v>0552</v>
      </c>
    </row>
    <row r="2854" customFormat="false" ht="15.8" hidden="false" customHeight="false" outlineLevel="0" collapsed="false">
      <c r="A2854" s="39" t="s">
        <v>2245</v>
      </c>
      <c r="B2854" s="39" t="s">
        <v>5050</v>
      </c>
      <c r="C2854" s="0" t="n">
        <v>181848.999999999</v>
      </c>
      <c r="D2854" s="0" t="str">
        <f aca="false">CONCATENATE(LEFT(A2854,2), MID(A2854,5,2))</f>
        <v>0551</v>
      </c>
    </row>
    <row r="2855" customFormat="false" ht="15.8" hidden="false" customHeight="false" outlineLevel="0" collapsed="false">
      <c r="A2855" s="39" t="s">
        <v>2191</v>
      </c>
      <c r="B2855" s="39" t="s">
        <v>5051</v>
      </c>
      <c r="C2855" s="0" t="n">
        <v>35267.9883022769</v>
      </c>
      <c r="D2855" s="0" t="str">
        <f aca="false">CONCATENATE(LEFT(A2855,2), MID(A2855,5,2))</f>
        <v>0257</v>
      </c>
    </row>
    <row r="2856" customFormat="false" ht="15.8" hidden="false" customHeight="false" outlineLevel="0" collapsed="false">
      <c r="A2856" s="39" t="s">
        <v>2475</v>
      </c>
      <c r="B2856" s="39" t="s">
        <v>5052</v>
      </c>
      <c r="C2856" s="0" t="n">
        <v>9876.17674140979</v>
      </c>
      <c r="D2856" s="0" t="str">
        <f aca="false">CONCATENATE(LEFT(A2856,2), MID(A2856,5,2))</f>
        <v>0258</v>
      </c>
    </row>
    <row r="2857" customFormat="false" ht="15.8" hidden="false" customHeight="false" outlineLevel="0" collapsed="false">
      <c r="A2857" s="39" t="s">
        <v>2226</v>
      </c>
      <c r="B2857" s="39" t="s">
        <v>5053</v>
      </c>
      <c r="C2857" s="0" t="n">
        <v>6965.45833333333</v>
      </c>
      <c r="D2857" s="0" t="str">
        <f aca="false">CONCATENATE(LEFT(A2857,2), MID(A2857,5,2))</f>
        <v>0552</v>
      </c>
    </row>
    <row r="2858" customFormat="false" ht="15.8" hidden="false" customHeight="false" outlineLevel="0" collapsed="false">
      <c r="A2858" s="39" t="s">
        <v>2230</v>
      </c>
      <c r="B2858" s="39" t="s">
        <v>5054</v>
      </c>
      <c r="C2858" s="0" t="n">
        <v>118698.474999999</v>
      </c>
      <c r="D2858" s="0" t="str">
        <f aca="false">CONCATENATE(LEFT(A2858,2), MID(A2858,5,2))</f>
        <v>0552</v>
      </c>
    </row>
    <row r="2859" customFormat="false" ht="15.8" hidden="false" customHeight="false" outlineLevel="0" collapsed="false">
      <c r="A2859" s="39" t="s">
        <v>2245</v>
      </c>
      <c r="B2859" s="39" t="s">
        <v>5055</v>
      </c>
      <c r="C2859" s="0" t="n">
        <v>87903.3749999999</v>
      </c>
      <c r="D2859" s="0" t="str">
        <f aca="false">CONCATENATE(LEFT(A2859,2), MID(A2859,5,2))</f>
        <v>0551</v>
      </c>
    </row>
    <row r="2860" customFormat="false" ht="15.8" hidden="false" customHeight="false" outlineLevel="0" collapsed="false">
      <c r="A2860" s="39" t="s">
        <v>2234</v>
      </c>
      <c r="B2860" s="39" t="s">
        <v>5056</v>
      </c>
      <c r="C2860" s="0" t="n">
        <v>7050.63095238095</v>
      </c>
      <c r="D2860" s="0" t="str">
        <f aca="false">CONCATENATE(LEFT(A2860,2), MID(A2860,5,2))</f>
        <v>0551</v>
      </c>
    </row>
    <row r="2861" customFormat="false" ht="15.8" hidden="false" customHeight="false" outlineLevel="0" collapsed="false">
      <c r="A2861" s="39" t="s">
        <v>2256</v>
      </c>
      <c r="B2861" s="39" t="s">
        <v>5057</v>
      </c>
      <c r="C2861" s="0" t="n">
        <v>97836.4403462048</v>
      </c>
      <c r="D2861" s="0" t="str">
        <f aca="false">CONCATENATE(LEFT(A2861,2), MID(A2861,5,2))</f>
        <v>0450</v>
      </c>
    </row>
    <row r="2862" customFormat="false" ht="15.8" hidden="false" customHeight="false" outlineLevel="0" collapsed="false">
      <c r="A2862" s="39" t="s">
        <v>2199</v>
      </c>
      <c r="B2862" s="39" t="s">
        <v>5058</v>
      </c>
      <c r="C2862" s="0" t="n">
        <v>28871.4778474025</v>
      </c>
      <c r="D2862" s="0" t="str">
        <f aca="false">CONCATENATE(LEFT(A2862,2), MID(A2862,5,2))</f>
        <v>0255</v>
      </c>
    </row>
    <row r="2863" customFormat="false" ht="15.8" hidden="false" customHeight="false" outlineLevel="0" collapsed="false">
      <c r="A2863" s="39" t="s">
        <v>2245</v>
      </c>
      <c r="B2863" s="39" t="s">
        <v>5059</v>
      </c>
      <c r="C2863" s="0" t="n">
        <v>2516.99999999999</v>
      </c>
      <c r="D2863" s="0" t="str">
        <f aca="false">CONCATENATE(LEFT(A2863,2), MID(A2863,5,2))</f>
        <v>0551</v>
      </c>
    </row>
    <row r="2864" customFormat="false" ht="15.8" hidden="false" customHeight="false" outlineLevel="0" collapsed="false">
      <c r="A2864" s="39" t="s">
        <v>2234</v>
      </c>
      <c r="B2864" s="39" t="s">
        <v>5060</v>
      </c>
      <c r="C2864" s="0" t="n">
        <v>2761.68333333333</v>
      </c>
      <c r="D2864" s="0" t="str">
        <f aca="false">CONCATENATE(LEFT(A2864,2), MID(A2864,5,2))</f>
        <v>0551</v>
      </c>
    </row>
    <row r="2865" customFormat="false" ht="15.8" hidden="false" customHeight="false" outlineLevel="0" collapsed="false">
      <c r="A2865" s="39" t="s">
        <v>2269</v>
      </c>
      <c r="B2865" s="39" t="s">
        <v>5061</v>
      </c>
      <c r="C2865" s="0" t="n">
        <v>466662.341231249</v>
      </c>
      <c r="D2865" s="0" t="str">
        <f aca="false">CONCATENATE(LEFT(A2865,2), MID(A2865,5,2))</f>
        <v>0364</v>
      </c>
    </row>
    <row r="2866" customFormat="false" ht="15.8" hidden="false" customHeight="false" outlineLevel="0" collapsed="false">
      <c r="A2866" s="39" t="s">
        <v>2269</v>
      </c>
      <c r="B2866" s="39" t="s">
        <v>5062</v>
      </c>
      <c r="C2866" s="0" t="n">
        <v>99027.858092815</v>
      </c>
      <c r="D2866" s="0" t="str">
        <f aca="false">CONCATENATE(LEFT(A2866,2), MID(A2866,5,2))</f>
        <v>0364</v>
      </c>
    </row>
    <row r="2867" customFormat="false" ht="15.8" hidden="false" customHeight="false" outlineLevel="0" collapsed="false">
      <c r="A2867" s="39" t="s">
        <v>2273</v>
      </c>
      <c r="B2867" s="39" t="s">
        <v>5063</v>
      </c>
      <c r="C2867" s="0" t="n">
        <v>255964.094444116</v>
      </c>
      <c r="D2867" s="0" t="str">
        <f aca="false">CONCATENATE(LEFT(A2867,2), MID(A2867,5,2))</f>
        <v>0366</v>
      </c>
    </row>
    <row r="2868" customFormat="false" ht="15.8" hidden="false" customHeight="false" outlineLevel="0" collapsed="false">
      <c r="A2868" s="39" t="s">
        <v>2273</v>
      </c>
      <c r="B2868" s="39" t="s">
        <v>5064</v>
      </c>
      <c r="C2868" s="0" t="n">
        <v>2391227.18113629</v>
      </c>
      <c r="D2868" s="0" t="str">
        <f aca="false">CONCATENATE(LEFT(A2868,2), MID(A2868,5,2))</f>
        <v>0366</v>
      </c>
    </row>
    <row r="2869" customFormat="false" ht="15.8" hidden="false" customHeight="false" outlineLevel="0" collapsed="false">
      <c r="A2869" s="39" t="s">
        <v>2273</v>
      </c>
      <c r="B2869" s="39" t="s">
        <v>5065</v>
      </c>
      <c r="C2869" s="0" t="n">
        <v>326126.97669426</v>
      </c>
      <c r="D2869" s="0" t="str">
        <f aca="false">CONCATENATE(LEFT(A2869,2), MID(A2869,5,2))</f>
        <v>0366</v>
      </c>
    </row>
    <row r="2870" customFormat="false" ht="15.8" hidden="false" customHeight="false" outlineLevel="0" collapsed="false">
      <c r="A2870" s="39" t="s">
        <v>2273</v>
      </c>
      <c r="B2870" s="39" t="s">
        <v>5066</v>
      </c>
      <c r="C2870" s="0" t="n">
        <v>394982.375310507</v>
      </c>
      <c r="D2870" s="0" t="str">
        <f aca="false">CONCATENATE(LEFT(A2870,2), MID(A2870,5,2))</f>
        <v>0366</v>
      </c>
    </row>
    <row r="2871" customFormat="false" ht="15.8" hidden="false" customHeight="false" outlineLevel="0" collapsed="false">
      <c r="A2871" s="39" t="s">
        <v>2273</v>
      </c>
      <c r="B2871" s="39" t="s">
        <v>5067</v>
      </c>
      <c r="C2871" s="0" t="n">
        <v>181893.651988187</v>
      </c>
      <c r="D2871" s="0" t="str">
        <f aca="false">CONCATENATE(LEFT(A2871,2), MID(A2871,5,2))</f>
        <v>0366</v>
      </c>
    </row>
    <row r="2872" customFormat="false" ht="15.8" hidden="false" customHeight="false" outlineLevel="0" collapsed="false">
      <c r="A2872" s="39" t="s">
        <v>2273</v>
      </c>
      <c r="B2872" s="39" t="s">
        <v>5068</v>
      </c>
      <c r="C2872" s="0" t="n">
        <v>977038.91351112</v>
      </c>
      <c r="D2872" s="0" t="str">
        <f aca="false">CONCATENATE(LEFT(A2872,2), MID(A2872,5,2))</f>
        <v>0366</v>
      </c>
    </row>
    <row r="2873" customFormat="false" ht="15.8" hidden="false" customHeight="false" outlineLevel="0" collapsed="false">
      <c r="A2873" s="39" t="s">
        <v>2273</v>
      </c>
      <c r="B2873" s="39" t="s">
        <v>5069</v>
      </c>
      <c r="C2873" s="0" t="n">
        <v>845313.898299746</v>
      </c>
      <c r="D2873" s="0" t="str">
        <f aca="false">CONCATENATE(LEFT(A2873,2), MID(A2873,5,2))</f>
        <v>0366</v>
      </c>
    </row>
    <row r="2874" customFormat="false" ht="15.8" hidden="false" customHeight="false" outlineLevel="0" collapsed="false">
      <c r="A2874" s="39" t="s">
        <v>2273</v>
      </c>
      <c r="B2874" s="39" t="s">
        <v>5070</v>
      </c>
      <c r="C2874" s="0" t="n">
        <v>99015.2512139387</v>
      </c>
      <c r="D2874" s="0" t="str">
        <f aca="false">CONCATENATE(LEFT(A2874,2), MID(A2874,5,2))</f>
        <v>0366</v>
      </c>
    </row>
    <row r="2875" customFormat="false" ht="15.8" hidden="false" customHeight="false" outlineLevel="0" collapsed="false">
      <c r="A2875" s="39" t="s">
        <v>2278</v>
      </c>
      <c r="B2875" s="39" t="s">
        <v>5071</v>
      </c>
      <c r="C2875" s="0" t="n">
        <v>18049.5173069271</v>
      </c>
      <c r="D2875" s="0" t="str">
        <f aca="false">CONCATENATE(LEFT(A2875,2), MID(A2875,5,2))</f>
        <v>0267</v>
      </c>
    </row>
    <row r="2876" customFormat="false" ht="15.8" hidden="false" customHeight="false" outlineLevel="0" collapsed="false">
      <c r="A2876" s="39" t="s">
        <v>2278</v>
      </c>
      <c r="B2876" s="39" t="s">
        <v>5072</v>
      </c>
      <c r="C2876" s="0" t="n">
        <v>27074.2759603907</v>
      </c>
      <c r="D2876" s="0" t="str">
        <f aca="false">CONCATENATE(LEFT(A2876,2), MID(A2876,5,2))</f>
        <v>0267</v>
      </c>
    </row>
    <row r="2877" customFormat="false" ht="15.8" hidden="false" customHeight="false" outlineLevel="0" collapsed="false">
      <c r="A2877" s="39" t="s">
        <v>2278</v>
      </c>
      <c r="B2877" s="39" t="s">
        <v>5073</v>
      </c>
      <c r="C2877" s="0" t="n">
        <v>2889.12362012987</v>
      </c>
      <c r="D2877" s="0" t="str">
        <f aca="false">CONCATENATE(LEFT(A2877,2), MID(A2877,5,2))</f>
        <v>0267</v>
      </c>
    </row>
    <row r="2878" customFormat="false" ht="15.8" hidden="false" customHeight="false" outlineLevel="0" collapsed="false">
      <c r="A2878" s="39" t="s">
        <v>2278</v>
      </c>
      <c r="B2878" s="39" t="s">
        <v>5074</v>
      </c>
      <c r="C2878" s="0" t="n">
        <v>46687.5831349206</v>
      </c>
      <c r="D2878" s="0" t="str">
        <f aca="false">CONCATENATE(LEFT(A2878,2), MID(A2878,5,2))</f>
        <v>0267</v>
      </c>
    </row>
    <row r="2879" customFormat="false" ht="15.8" hidden="false" customHeight="false" outlineLevel="0" collapsed="false">
      <c r="A2879" s="39" t="s">
        <v>2278</v>
      </c>
      <c r="B2879" s="39" t="s">
        <v>5075</v>
      </c>
      <c r="C2879" s="0" t="n">
        <v>2426.56181006493</v>
      </c>
      <c r="D2879" s="0" t="str">
        <f aca="false">CONCATENATE(LEFT(A2879,2), MID(A2879,5,2))</f>
        <v>0267</v>
      </c>
    </row>
    <row r="2880" customFormat="false" ht="15.8" hidden="false" customHeight="false" outlineLevel="0" collapsed="false">
      <c r="A2880" s="39" t="s">
        <v>2288</v>
      </c>
      <c r="B2880" s="39" t="s">
        <v>5076</v>
      </c>
      <c r="C2880" s="0" t="n">
        <v>20231.0549688926</v>
      </c>
      <c r="D2880" s="0" t="str">
        <f aca="false">CONCATENATE(LEFT(A2880,2), MID(A2880,5,2))</f>
        <v>0373</v>
      </c>
    </row>
    <row r="2881" customFormat="false" ht="15.8" hidden="false" customHeight="false" outlineLevel="0" collapsed="false">
      <c r="A2881" s="39" t="s">
        <v>2288</v>
      </c>
      <c r="B2881" s="39" t="s">
        <v>5077</v>
      </c>
      <c r="C2881" s="0" t="n">
        <v>19859.3168287408</v>
      </c>
      <c r="D2881" s="0" t="str">
        <f aca="false">CONCATENATE(LEFT(A2881,2), MID(A2881,5,2))</f>
        <v>0373</v>
      </c>
    </row>
    <row r="2882" customFormat="false" ht="15.8" hidden="false" customHeight="false" outlineLevel="0" collapsed="false">
      <c r="A2882" s="39" t="s">
        <v>2294</v>
      </c>
      <c r="B2882" s="39" t="s">
        <v>5078</v>
      </c>
      <c r="C2882" s="0" t="n">
        <v>11557.1799100691</v>
      </c>
      <c r="D2882" s="0" t="str">
        <f aca="false">CONCATENATE(LEFT(A2882,2), MID(A2882,5,2))</f>
        <v>0270</v>
      </c>
    </row>
    <row r="2883" customFormat="false" ht="15.8" hidden="false" customHeight="false" outlineLevel="0" collapsed="false">
      <c r="A2883" s="39" t="s">
        <v>2294</v>
      </c>
      <c r="B2883" s="39" t="s">
        <v>5079</v>
      </c>
      <c r="C2883" s="0" t="n">
        <v>58649.3608753954</v>
      </c>
      <c r="D2883" s="0" t="str">
        <f aca="false">CONCATENATE(LEFT(A2883,2), MID(A2883,5,2))</f>
        <v>0270</v>
      </c>
    </row>
    <row r="2884" customFormat="false" ht="15.8" hidden="false" customHeight="false" outlineLevel="0" collapsed="false">
      <c r="A2884" s="39" t="s">
        <v>2294</v>
      </c>
      <c r="B2884" s="39" t="s">
        <v>5080</v>
      </c>
      <c r="C2884" s="0" t="n">
        <v>11616.3572575085</v>
      </c>
      <c r="D2884" s="0" t="str">
        <f aca="false">CONCATENATE(LEFT(A2884,2), MID(A2884,5,2))</f>
        <v>0270</v>
      </c>
    </row>
    <row r="2885" customFormat="false" ht="15.8" hidden="false" customHeight="false" outlineLevel="0" collapsed="false">
      <c r="A2885" s="39" t="s">
        <v>2288</v>
      </c>
      <c r="B2885" s="39" t="s">
        <v>5081</v>
      </c>
      <c r="C2885" s="0" t="n">
        <v>33223.4055972909</v>
      </c>
      <c r="D2885" s="0" t="str">
        <f aca="false">CONCATENATE(LEFT(A2885,2), MID(A2885,5,2))</f>
        <v>0373</v>
      </c>
    </row>
    <row r="2886" customFormat="false" ht="15.8" hidden="false" customHeight="false" outlineLevel="0" collapsed="false">
      <c r="A2886" s="39" t="s">
        <v>2294</v>
      </c>
      <c r="B2886" s="39" t="s">
        <v>5082</v>
      </c>
      <c r="C2886" s="0" t="n">
        <v>12289.4578599475</v>
      </c>
      <c r="D2886" s="0" t="str">
        <f aca="false">CONCATENATE(LEFT(A2886,2), MID(A2886,5,2))</f>
        <v>0270</v>
      </c>
    </row>
    <row r="2887" customFormat="false" ht="15.8" hidden="false" customHeight="false" outlineLevel="0" collapsed="false">
      <c r="A2887" s="39" t="s">
        <v>2288</v>
      </c>
      <c r="B2887" s="39" t="s">
        <v>5083</v>
      </c>
      <c r="C2887" s="0" t="n">
        <v>9091.59440270899</v>
      </c>
      <c r="D2887" s="0" t="str">
        <f aca="false">CONCATENATE(LEFT(A2887,2), MID(A2887,5,2))</f>
        <v>0373</v>
      </c>
    </row>
    <row r="2888" customFormat="false" ht="15.8" hidden="false" customHeight="false" outlineLevel="0" collapsed="false">
      <c r="A2888" s="39" t="s">
        <v>2288</v>
      </c>
      <c r="B2888" s="39" t="s">
        <v>5084</v>
      </c>
      <c r="C2888" s="0" t="n">
        <v>4302.52901621709</v>
      </c>
      <c r="D2888" s="0" t="str">
        <f aca="false">CONCATENATE(LEFT(A2888,2), MID(A2888,5,2))</f>
        <v>0373</v>
      </c>
    </row>
    <row r="2889" customFormat="false" ht="15.8" hidden="false" customHeight="false" outlineLevel="0" collapsed="false">
      <c r="A2889" s="39" t="s">
        <v>2282</v>
      </c>
      <c r="B2889" s="39" t="s">
        <v>5085</v>
      </c>
      <c r="C2889" s="0" t="n">
        <v>15957.4538088754</v>
      </c>
      <c r="D2889" s="0" t="str">
        <f aca="false">CONCATENATE(LEFT(A2889,2), MID(A2889,5,2))</f>
        <v>0373</v>
      </c>
    </row>
    <row r="2890" customFormat="false" ht="15.8" hidden="false" customHeight="false" outlineLevel="0" collapsed="false">
      <c r="A2890" s="39" t="s">
        <v>2299</v>
      </c>
      <c r="B2890" s="39" t="s">
        <v>5086</v>
      </c>
      <c r="C2890" s="0" t="n">
        <v>31092.1674999999</v>
      </c>
      <c r="D2890" s="0" t="str">
        <f aca="false">CONCATENATE(LEFT(A2890,2), MID(A2890,5,2))</f>
        <v>0268</v>
      </c>
    </row>
    <row r="2891" customFormat="false" ht="15.8" hidden="false" customHeight="false" outlineLevel="0" collapsed="false">
      <c r="A2891" s="39" t="s">
        <v>2299</v>
      </c>
      <c r="B2891" s="39" t="s">
        <v>5087</v>
      </c>
      <c r="C2891" s="0" t="n">
        <v>38800.7624999999</v>
      </c>
      <c r="D2891" s="0" t="str">
        <f aca="false">CONCATENATE(LEFT(A2891,2), MID(A2891,5,2))</f>
        <v>0268</v>
      </c>
    </row>
    <row r="2892" customFormat="false" ht="15.8" hidden="false" customHeight="false" outlineLevel="0" collapsed="false">
      <c r="A2892" s="39" t="s">
        <v>2857</v>
      </c>
      <c r="B2892" s="39" t="s">
        <v>5088</v>
      </c>
      <c r="C2892" s="0" t="n">
        <v>11479</v>
      </c>
      <c r="D2892" s="0" t="str">
        <f aca="false">CONCATENATE(LEFT(A2892,2), MID(A2892,5,2))</f>
        <v>0269</v>
      </c>
    </row>
    <row r="2893" customFormat="false" ht="15.8" hidden="false" customHeight="false" outlineLevel="0" collapsed="false">
      <c r="A2893" s="39" t="s">
        <v>2299</v>
      </c>
      <c r="B2893" s="39" t="s">
        <v>5089</v>
      </c>
      <c r="C2893" s="0" t="n">
        <v>5936.63125</v>
      </c>
      <c r="D2893" s="0" t="str">
        <f aca="false">CONCATENATE(LEFT(A2893,2), MID(A2893,5,2))</f>
        <v>0268</v>
      </c>
    </row>
    <row r="2894" customFormat="false" ht="15.8" hidden="false" customHeight="false" outlineLevel="0" collapsed="false">
      <c r="A2894" s="39" t="s">
        <v>2294</v>
      </c>
      <c r="B2894" s="39" t="s">
        <v>5090</v>
      </c>
      <c r="C2894" s="0" t="n">
        <v>6321.15199174934</v>
      </c>
      <c r="D2894" s="0" t="str">
        <f aca="false">CONCATENATE(LEFT(A2894,2), MID(A2894,5,2))</f>
        <v>0270</v>
      </c>
    </row>
    <row r="2895" customFormat="false" ht="15.8" hidden="false" customHeight="false" outlineLevel="0" collapsed="false">
      <c r="A2895" s="39" t="s">
        <v>2299</v>
      </c>
      <c r="B2895" s="39" t="s">
        <v>5091</v>
      </c>
      <c r="C2895" s="0" t="n">
        <v>3561.97875</v>
      </c>
      <c r="D2895" s="0" t="str">
        <f aca="false">CONCATENATE(LEFT(A2895,2), MID(A2895,5,2))</f>
        <v>0268</v>
      </c>
    </row>
    <row r="2896" customFormat="false" ht="15.8" hidden="false" customHeight="false" outlineLevel="0" collapsed="false">
      <c r="A2896" s="39" t="s">
        <v>2310</v>
      </c>
      <c r="B2896" s="39" t="s">
        <v>5092</v>
      </c>
      <c r="C2896" s="0" t="n">
        <v>62695.3314889696</v>
      </c>
      <c r="D2896" s="0" t="str">
        <f aca="false">CONCATENATE(LEFT(A2896,2), MID(A2896,5,2))</f>
        <v>0376</v>
      </c>
    </row>
    <row r="2897" customFormat="false" ht="15.8" hidden="false" customHeight="false" outlineLevel="0" collapsed="false">
      <c r="A2897" s="39" t="s">
        <v>2310</v>
      </c>
      <c r="B2897" s="39" t="s">
        <v>5093</v>
      </c>
      <c r="C2897" s="0" t="n">
        <v>2668253.38189312</v>
      </c>
      <c r="D2897" s="0" t="str">
        <f aca="false">CONCATENATE(LEFT(A2897,2), MID(A2897,5,2))</f>
        <v>0376</v>
      </c>
    </row>
    <row r="2898" customFormat="false" ht="15.8" hidden="false" customHeight="false" outlineLevel="0" collapsed="false">
      <c r="A2898" s="39" t="s">
        <v>2315</v>
      </c>
      <c r="B2898" s="39" t="s">
        <v>5094</v>
      </c>
      <c r="C2898" s="0" t="n">
        <v>61491.7969008783</v>
      </c>
      <c r="D2898" s="0" t="str">
        <f aca="false">CONCATENATE(LEFT(A2898,2), MID(A2898,5,2))</f>
        <v>0375</v>
      </c>
    </row>
    <row r="2899" customFormat="false" ht="15.8" hidden="false" customHeight="false" outlineLevel="0" collapsed="false">
      <c r="A2899" s="39" t="s">
        <v>2315</v>
      </c>
      <c r="B2899" s="39" t="s">
        <v>5095</v>
      </c>
      <c r="C2899" s="0" t="n">
        <v>110457.044295778</v>
      </c>
      <c r="D2899" s="0" t="str">
        <f aca="false">CONCATENATE(LEFT(A2899,2), MID(A2899,5,2))</f>
        <v>0375</v>
      </c>
    </row>
    <row r="2900" customFormat="false" ht="15.8" hidden="false" customHeight="false" outlineLevel="0" collapsed="false">
      <c r="A2900" s="39" t="s">
        <v>2310</v>
      </c>
      <c r="B2900" s="39" t="s">
        <v>5096</v>
      </c>
      <c r="C2900" s="0" t="n">
        <v>912030.366321917</v>
      </c>
      <c r="D2900" s="0" t="str">
        <f aca="false">CONCATENATE(LEFT(A2900,2), MID(A2900,5,2))</f>
        <v>0376</v>
      </c>
    </row>
    <row r="2901" customFormat="false" ht="15.8" hidden="false" customHeight="false" outlineLevel="0" collapsed="false">
      <c r="A2901" s="39" t="s">
        <v>2310</v>
      </c>
      <c r="B2901" s="39" t="s">
        <v>5097</v>
      </c>
      <c r="C2901" s="0" t="n">
        <v>1173061.64922354</v>
      </c>
      <c r="D2901" s="0" t="str">
        <f aca="false">CONCATENATE(LEFT(A2901,2), MID(A2901,5,2))</f>
        <v>0376</v>
      </c>
    </row>
    <row r="2902" customFormat="false" ht="15.8" hidden="false" customHeight="false" outlineLevel="0" collapsed="false">
      <c r="A2902" s="39" t="s">
        <v>2310</v>
      </c>
      <c r="B2902" s="39" t="s">
        <v>5098</v>
      </c>
      <c r="C2902" s="0" t="n">
        <v>1699076.74776782</v>
      </c>
      <c r="D2902" s="0" t="str">
        <f aca="false">CONCATENATE(LEFT(A2902,2), MID(A2902,5,2))</f>
        <v>0376</v>
      </c>
    </row>
    <row r="2903" customFormat="false" ht="15.8" hidden="false" customHeight="false" outlineLevel="0" collapsed="false">
      <c r="A2903" s="39" t="s">
        <v>2310</v>
      </c>
      <c r="B2903" s="39" t="s">
        <v>5099</v>
      </c>
      <c r="C2903" s="0" t="n">
        <v>151289.227344506</v>
      </c>
      <c r="D2903" s="0" t="str">
        <f aca="false">CONCATENATE(LEFT(A2903,2), MID(A2903,5,2))</f>
        <v>0376</v>
      </c>
    </row>
    <row r="2904" customFormat="false" ht="15.8" hidden="false" customHeight="false" outlineLevel="0" collapsed="false">
      <c r="A2904" s="39" t="s">
        <v>2310</v>
      </c>
      <c r="B2904" s="39" t="s">
        <v>5100</v>
      </c>
      <c r="C2904" s="0" t="n">
        <v>59422.481751566</v>
      </c>
      <c r="D2904" s="0" t="str">
        <f aca="false">CONCATENATE(LEFT(A2904,2), MID(A2904,5,2))</f>
        <v>0376</v>
      </c>
    </row>
    <row r="2905" customFormat="false" ht="15.8" hidden="false" customHeight="false" outlineLevel="0" collapsed="false">
      <c r="A2905" s="39" t="s">
        <v>3283</v>
      </c>
      <c r="B2905" s="39" t="s">
        <v>5101</v>
      </c>
      <c r="C2905" s="0" t="n">
        <v>1429.0318999086</v>
      </c>
      <c r="D2905" s="0" t="str">
        <f aca="false">CONCATENATE(LEFT(A2905,2), MID(A2905,5,2))</f>
        <v>0373</v>
      </c>
    </row>
    <row r="2906" customFormat="false" ht="15.8" hidden="false" customHeight="false" outlineLevel="0" collapsed="false">
      <c r="A2906" s="39" t="s">
        <v>2326</v>
      </c>
      <c r="B2906" s="39" t="s">
        <v>5102</v>
      </c>
      <c r="C2906" s="0" t="n">
        <v>64672.8134728325</v>
      </c>
      <c r="D2906" s="0" t="str">
        <f aca="false">CONCATENATE(LEFT(A2906,2), MID(A2906,5,2))</f>
        <v>0374</v>
      </c>
    </row>
    <row r="2907" customFormat="false" ht="15.8" hidden="false" customHeight="false" outlineLevel="0" collapsed="false">
      <c r="A2907" s="39" t="s">
        <v>2326</v>
      </c>
      <c r="B2907" s="39" t="s">
        <v>5103</v>
      </c>
      <c r="C2907" s="0" t="n">
        <v>11157.1471022944</v>
      </c>
      <c r="D2907" s="0" t="str">
        <f aca="false">CONCATENATE(LEFT(A2907,2), MID(A2907,5,2))</f>
        <v>0374</v>
      </c>
    </row>
    <row r="2908" customFormat="false" ht="15.8" hidden="false" customHeight="false" outlineLevel="0" collapsed="false">
      <c r="A2908" s="39" t="s">
        <v>2326</v>
      </c>
      <c r="B2908" s="39" t="s">
        <v>5104</v>
      </c>
      <c r="C2908" s="0" t="n">
        <v>15290.2578083167</v>
      </c>
      <c r="D2908" s="0" t="str">
        <f aca="false">CONCATENATE(LEFT(A2908,2), MID(A2908,5,2))</f>
        <v>0374</v>
      </c>
    </row>
    <row r="2909" customFormat="false" ht="15.8" hidden="false" customHeight="false" outlineLevel="0" collapsed="false">
      <c r="A2909" s="39" t="s">
        <v>2310</v>
      </c>
      <c r="B2909" s="39" t="s">
        <v>5105</v>
      </c>
      <c r="C2909" s="0" t="n">
        <v>10495.5836067361</v>
      </c>
      <c r="D2909" s="0" t="str">
        <f aca="false">CONCATENATE(LEFT(A2909,2), MID(A2909,5,2))</f>
        <v>0376</v>
      </c>
    </row>
    <row r="2910" customFormat="false" ht="15.8" hidden="false" customHeight="false" outlineLevel="0" collapsed="false">
      <c r="A2910" s="39" t="s">
        <v>2335</v>
      </c>
      <c r="B2910" s="39" t="s">
        <v>5106</v>
      </c>
      <c r="C2910" s="0" t="n">
        <v>26236.25</v>
      </c>
      <c r="D2910" s="0" t="str">
        <f aca="false">CONCATENATE(LEFT(A2910,2), MID(A2910,5,2))</f>
        <v>0277</v>
      </c>
    </row>
    <row r="2911" customFormat="false" ht="15.8" hidden="false" customHeight="false" outlineLevel="0" collapsed="false">
      <c r="A2911" s="39" t="s">
        <v>2337</v>
      </c>
      <c r="B2911" s="39" t="s">
        <v>5107</v>
      </c>
      <c r="C2911" s="0" t="n">
        <v>116521.25</v>
      </c>
      <c r="D2911" s="0" t="str">
        <f aca="false">CONCATENATE(LEFT(A2911,2), MID(A2911,5,2))</f>
        <v>0278</v>
      </c>
    </row>
    <row r="2912" customFormat="false" ht="15.8" hidden="false" customHeight="false" outlineLevel="0" collapsed="false">
      <c r="A2912" s="39" t="s">
        <v>2335</v>
      </c>
      <c r="B2912" s="39" t="s">
        <v>5108</v>
      </c>
      <c r="C2912" s="0" t="n">
        <v>90156.25</v>
      </c>
      <c r="D2912" s="0" t="str">
        <f aca="false">CONCATENATE(LEFT(A2912,2), MID(A2912,5,2))</f>
        <v>0277</v>
      </c>
    </row>
    <row r="2913" customFormat="false" ht="15.8" hidden="false" customHeight="false" outlineLevel="0" collapsed="false">
      <c r="A2913" s="39" t="s">
        <v>2337</v>
      </c>
      <c r="B2913" s="39" t="s">
        <v>5109</v>
      </c>
      <c r="C2913" s="0" t="n">
        <v>80489.4</v>
      </c>
      <c r="D2913" s="0" t="str">
        <f aca="false">CONCATENATE(LEFT(A2913,2), MID(A2913,5,2))</f>
        <v>0278</v>
      </c>
    </row>
    <row r="2914" customFormat="false" ht="15.8" hidden="false" customHeight="false" outlineLevel="0" collapsed="false">
      <c r="A2914" s="39" t="s">
        <v>2337</v>
      </c>
      <c r="B2914" s="39" t="s">
        <v>5110</v>
      </c>
      <c r="C2914" s="0" t="n">
        <v>62377.2</v>
      </c>
      <c r="D2914" s="0" t="str">
        <f aca="false">CONCATENATE(LEFT(A2914,2), MID(A2914,5,2))</f>
        <v>0278</v>
      </c>
    </row>
    <row r="2915" customFormat="false" ht="15.8" hidden="false" customHeight="false" outlineLevel="0" collapsed="false">
      <c r="A2915" s="39" t="s">
        <v>2335</v>
      </c>
      <c r="B2915" s="39" t="s">
        <v>5111</v>
      </c>
      <c r="C2915" s="0" t="n">
        <v>184672.5</v>
      </c>
      <c r="D2915" s="0" t="str">
        <f aca="false">CONCATENATE(LEFT(A2915,2), MID(A2915,5,2))</f>
        <v>0277</v>
      </c>
    </row>
    <row r="2916" customFormat="false" ht="15.8" hidden="false" customHeight="false" outlineLevel="0" collapsed="false">
      <c r="A2916" s="39" t="s">
        <v>2337</v>
      </c>
      <c r="B2916" s="39" t="s">
        <v>5112</v>
      </c>
      <c r="C2916" s="0" t="n">
        <v>63409.5</v>
      </c>
      <c r="D2916" s="0" t="str">
        <f aca="false">CONCATENATE(LEFT(A2916,2), MID(A2916,5,2))</f>
        <v>0278</v>
      </c>
    </row>
    <row r="2917" customFormat="false" ht="15.8" hidden="false" customHeight="false" outlineLevel="0" collapsed="false">
      <c r="A2917" s="39" t="s">
        <v>2337</v>
      </c>
      <c r="B2917" s="39" t="s">
        <v>5113</v>
      </c>
      <c r="C2917" s="0" t="n">
        <v>25361.25</v>
      </c>
      <c r="D2917" s="0" t="str">
        <f aca="false">CONCATENATE(LEFT(A2917,2), MID(A2917,5,2))</f>
        <v>0278</v>
      </c>
    </row>
    <row r="2918" customFormat="false" ht="15.8" hidden="false" customHeight="false" outlineLevel="0" collapsed="false">
      <c r="A2918" s="39" t="s">
        <v>3775</v>
      </c>
      <c r="B2918" s="39" t="s">
        <v>5114</v>
      </c>
      <c r="C2918" s="0" t="n">
        <v>194.8246293825</v>
      </c>
      <c r="D2918" s="0" t="str">
        <f aca="false">CONCATENATE(LEFT(A2918,2), MID(A2918,5,2))</f>
        <v>0376</v>
      </c>
    </row>
    <row r="2919" customFormat="false" ht="15.8" hidden="false" customHeight="false" outlineLevel="0" collapsed="false">
      <c r="A2919" s="39" t="s">
        <v>2337</v>
      </c>
      <c r="B2919" s="39" t="s">
        <v>5115</v>
      </c>
      <c r="C2919" s="0" t="n">
        <v>8973.75</v>
      </c>
      <c r="D2919" s="0" t="str">
        <f aca="false">CONCATENATE(LEFT(A2919,2), MID(A2919,5,2))</f>
        <v>0278</v>
      </c>
    </row>
    <row r="2920" customFormat="false" ht="15.8" hidden="false" customHeight="false" outlineLevel="0" collapsed="false">
      <c r="A2920" s="39" t="s">
        <v>2337</v>
      </c>
      <c r="B2920" s="39" t="s">
        <v>5116</v>
      </c>
      <c r="C2920" s="0" t="n">
        <v>18023.75</v>
      </c>
      <c r="D2920" s="0" t="str">
        <f aca="false">CONCATENATE(LEFT(A2920,2), MID(A2920,5,2))</f>
        <v>0278</v>
      </c>
    </row>
    <row r="2921" customFormat="false" ht="15.8" hidden="false" customHeight="false" outlineLevel="0" collapsed="false">
      <c r="A2921" s="39" t="s">
        <v>2337</v>
      </c>
      <c r="B2921" s="39" t="s">
        <v>5117</v>
      </c>
      <c r="C2921" s="0" t="n">
        <v>6536.8</v>
      </c>
      <c r="D2921" s="0" t="str">
        <f aca="false">CONCATENATE(LEFT(A2921,2), MID(A2921,5,2))</f>
        <v>0278</v>
      </c>
    </row>
    <row r="2922" customFormat="false" ht="15.8" hidden="false" customHeight="false" outlineLevel="0" collapsed="false">
      <c r="A2922" s="39" t="s">
        <v>2337</v>
      </c>
      <c r="B2922" s="39" t="s">
        <v>5118</v>
      </c>
      <c r="C2922" s="0" t="n">
        <v>26853.75</v>
      </c>
      <c r="D2922" s="0" t="str">
        <f aca="false">CONCATENATE(LEFT(A2922,2), MID(A2922,5,2))</f>
        <v>0278</v>
      </c>
    </row>
    <row r="2923" customFormat="false" ht="15.8" hidden="false" customHeight="false" outlineLevel="0" collapsed="false">
      <c r="A2923" s="39" t="s">
        <v>2335</v>
      </c>
      <c r="B2923" s="39" t="s">
        <v>5119</v>
      </c>
      <c r="C2923" s="0" t="n">
        <v>7901.25</v>
      </c>
      <c r="D2923" s="0" t="str">
        <f aca="false">CONCATENATE(LEFT(A2923,2), MID(A2923,5,2))</f>
        <v>0277</v>
      </c>
    </row>
    <row r="2924" customFormat="false" ht="15.8" hidden="false" customHeight="false" outlineLevel="0" collapsed="false">
      <c r="A2924" s="39" t="s">
        <v>2347</v>
      </c>
      <c r="B2924" s="39" t="s">
        <v>5120</v>
      </c>
      <c r="C2924" s="0" t="n">
        <v>50578.75</v>
      </c>
      <c r="D2924" s="0" t="str">
        <f aca="false">CONCATENATE(LEFT(A2924,2), MID(A2924,5,2))</f>
        <v>0279</v>
      </c>
    </row>
    <row r="2925" customFormat="false" ht="15.8" hidden="false" customHeight="false" outlineLevel="0" collapsed="false">
      <c r="A2925" s="39" t="s">
        <v>2347</v>
      </c>
      <c r="B2925" s="39" t="s">
        <v>5121</v>
      </c>
      <c r="C2925" s="0" t="n">
        <v>70134.375</v>
      </c>
      <c r="D2925" s="0" t="str">
        <f aca="false">CONCATENATE(LEFT(A2925,2), MID(A2925,5,2))</f>
        <v>0279</v>
      </c>
    </row>
    <row r="2926" customFormat="false" ht="15.8" hidden="false" customHeight="false" outlineLevel="0" collapsed="false">
      <c r="A2926" s="39" t="s">
        <v>2347</v>
      </c>
      <c r="B2926" s="39" t="s">
        <v>5122</v>
      </c>
      <c r="C2926" s="0" t="n">
        <v>85523.75</v>
      </c>
      <c r="D2926" s="0" t="str">
        <f aca="false">CONCATENATE(LEFT(A2926,2), MID(A2926,5,2))</f>
        <v>0279</v>
      </c>
    </row>
    <row r="2927" customFormat="false" ht="15.8" hidden="false" customHeight="false" outlineLevel="0" collapsed="false">
      <c r="A2927" s="39" t="s">
        <v>2347</v>
      </c>
      <c r="B2927" s="39" t="s">
        <v>5123</v>
      </c>
      <c r="C2927" s="0" t="n">
        <v>95756.25</v>
      </c>
      <c r="D2927" s="0" t="str">
        <f aca="false">CONCATENATE(LEFT(A2927,2), MID(A2927,5,2))</f>
        <v>0279</v>
      </c>
    </row>
    <row r="2928" customFormat="false" ht="15.8" hidden="false" customHeight="false" outlineLevel="0" collapsed="false">
      <c r="A2928" s="39" t="s">
        <v>2347</v>
      </c>
      <c r="B2928" s="39" t="s">
        <v>5124</v>
      </c>
      <c r="C2928" s="0" t="n">
        <v>15199.25</v>
      </c>
      <c r="D2928" s="0" t="str">
        <f aca="false">CONCATENATE(LEFT(A2928,2), MID(A2928,5,2))</f>
        <v>0279</v>
      </c>
    </row>
    <row r="2929" customFormat="false" ht="15.8" hidden="false" customHeight="false" outlineLevel="0" collapsed="false">
      <c r="A2929" s="39" t="s">
        <v>2347</v>
      </c>
      <c r="B2929" s="39" t="s">
        <v>5125</v>
      </c>
      <c r="C2929" s="0" t="n">
        <v>18190.125</v>
      </c>
      <c r="D2929" s="0" t="str">
        <f aca="false">CONCATENATE(LEFT(A2929,2), MID(A2929,5,2))</f>
        <v>0279</v>
      </c>
    </row>
    <row r="2930" customFormat="false" ht="15.8" hidden="false" customHeight="false" outlineLevel="0" collapsed="false">
      <c r="A2930" s="39" t="s">
        <v>2351</v>
      </c>
      <c r="B2930" s="39" t="s">
        <v>5126</v>
      </c>
      <c r="C2930" s="0" t="n">
        <v>2419</v>
      </c>
      <c r="D2930" s="0" t="str">
        <f aca="false">CONCATENATE(LEFT(A2930,2), MID(A2930,5,2))</f>
        <v>0279</v>
      </c>
    </row>
    <row r="2931" customFormat="false" ht="15.8" hidden="false" customHeight="false" outlineLevel="0" collapsed="false">
      <c r="A2931" s="39" t="s">
        <v>2357</v>
      </c>
      <c r="B2931" s="39" t="s">
        <v>5127</v>
      </c>
      <c r="C2931" s="0" t="n">
        <v>109245.411717646</v>
      </c>
      <c r="D2931" s="0" t="str">
        <f aca="false">CONCATENATE(LEFT(A2931,2), MID(A2931,5,2))</f>
        <v>0396</v>
      </c>
    </row>
    <row r="2932" customFormat="false" ht="15.8" hidden="false" customHeight="false" outlineLevel="0" collapsed="false">
      <c r="A2932" s="39" t="s">
        <v>2357</v>
      </c>
      <c r="B2932" s="39" t="s">
        <v>5128</v>
      </c>
      <c r="C2932" s="0" t="n">
        <v>197303.367652995</v>
      </c>
      <c r="D2932" s="0" t="str">
        <f aca="false">CONCATENATE(LEFT(A2932,2), MID(A2932,5,2))</f>
        <v>0396</v>
      </c>
    </row>
    <row r="2933" customFormat="false" ht="15.8" hidden="false" customHeight="false" outlineLevel="0" collapsed="false">
      <c r="A2933" s="39" t="s">
        <v>2357</v>
      </c>
      <c r="B2933" s="39" t="s">
        <v>5129</v>
      </c>
      <c r="C2933" s="0" t="n">
        <v>133522.169773532</v>
      </c>
      <c r="D2933" s="0" t="str">
        <f aca="false">CONCATENATE(LEFT(A2933,2), MID(A2933,5,2))</f>
        <v>0396</v>
      </c>
    </row>
    <row r="2934" customFormat="false" ht="15.8" hidden="false" customHeight="false" outlineLevel="0" collapsed="false">
      <c r="A2934" s="39" t="s">
        <v>2357</v>
      </c>
      <c r="B2934" s="39" t="s">
        <v>5130</v>
      </c>
      <c r="C2934" s="0" t="n">
        <v>102448.166606737</v>
      </c>
      <c r="D2934" s="0" t="str">
        <f aca="false">CONCATENATE(LEFT(A2934,2), MID(A2934,5,2))</f>
        <v>0396</v>
      </c>
    </row>
    <row r="2935" customFormat="false" ht="15.8" hidden="false" customHeight="false" outlineLevel="0" collapsed="false">
      <c r="A2935" s="39" t="s">
        <v>2361</v>
      </c>
      <c r="B2935" s="39" t="s">
        <v>5131</v>
      </c>
      <c r="C2935" s="0" t="n">
        <v>29205.8553983768</v>
      </c>
      <c r="D2935" s="0" t="str">
        <f aca="false">CONCATENATE(LEFT(A2935,2), MID(A2935,5,2))</f>
        <v>0392</v>
      </c>
    </row>
    <row r="2936" customFormat="false" ht="15.8" hidden="false" customHeight="false" outlineLevel="0" collapsed="false">
      <c r="A2936" s="39" t="s">
        <v>2357</v>
      </c>
      <c r="B2936" s="39" t="s">
        <v>5132</v>
      </c>
      <c r="C2936" s="0" t="n">
        <v>83821.2271719057</v>
      </c>
      <c r="D2936" s="0" t="str">
        <f aca="false">CONCATENATE(LEFT(A2936,2), MID(A2936,5,2))</f>
        <v>0396</v>
      </c>
    </row>
    <row r="2937" customFormat="false" ht="15.8" hidden="false" customHeight="false" outlineLevel="0" collapsed="false">
      <c r="A2937" s="39" t="s">
        <v>1916</v>
      </c>
      <c r="B2937" s="39" t="s">
        <v>5133</v>
      </c>
      <c r="C2937" s="0" t="n">
        <v>8126.08938415828</v>
      </c>
      <c r="D2937" s="0" t="str">
        <f aca="false">CONCATENATE(LEFT(A2937,2), MID(A2937,5,2))</f>
        <v>0601</v>
      </c>
    </row>
    <row r="2938" customFormat="false" ht="15.8" hidden="false" customHeight="false" outlineLevel="0" collapsed="false">
      <c r="A2938" s="39" t="s">
        <v>2351</v>
      </c>
      <c r="B2938" s="39" t="s">
        <v>5134</v>
      </c>
      <c r="C2938" s="0" t="n">
        <v>1521.25</v>
      </c>
      <c r="D2938" s="0" t="str">
        <f aca="false">CONCATENATE(LEFT(A2938,2), MID(A2938,5,2))</f>
        <v>0279</v>
      </c>
    </row>
    <row r="2939" customFormat="false" ht="15.8" hidden="false" customHeight="false" outlineLevel="0" collapsed="false">
      <c r="A2939" s="39" t="s">
        <v>2349</v>
      </c>
      <c r="B2939" s="39" t="s">
        <v>5135</v>
      </c>
      <c r="C2939" s="0" t="n">
        <v>2503.75</v>
      </c>
      <c r="D2939" s="0" t="str">
        <f aca="false">CONCATENATE(LEFT(A2939,2), MID(A2939,5,2))</f>
        <v>0279</v>
      </c>
    </row>
    <row r="2940" customFormat="false" ht="15.8" hidden="false" customHeight="false" outlineLevel="0" collapsed="false">
      <c r="A2940" s="39" t="s">
        <v>2383</v>
      </c>
      <c r="B2940" s="39" t="s">
        <v>5136</v>
      </c>
      <c r="C2940" s="0" t="n">
        <v>864731.851916157</v>
      </c>
      <c r="D2940" s="0" t="str">
        <f aca="false">CONCATENATE(LEFT(A2940,2), MID(A2940,5,2))</f>
        <v>0185</v>
      </c>
    </row>
    <row r="2941" customFormat="false" ht="15.8" hidden="false" customHeight="false" outlineLevel="0" collapsed="false">
      <c r="A2941" s="39" t="s">
        <v>2404</v>
      </c>
      <c r="B2941" s="39" t="s">
        <v>5137</v>
      </c>
      <c r="C2941" s="0" t="n">
        <v>811924.96090896</v>
      </c>
      <c r="D2941" s="0" t="str">
        <f aca="false">CONCATENATE(LEFT(A2941,2), MID(A2941,5,2))</f>
        <v>0184</v>
      </c>
    </row>
    <row r="2942" customFormat="false" ht="15.8" hidden="false" customHeight="false" outlineLevel="0" collapsed="false">
      <c r="A2942" s="39" t="s">
        <v>2482</v>
      </c>
      <c r="B2942" s="39" t="s">
        <v>5138</v>
      </c>
      <c r="C2942" s="0" t="n">
        <v>204093.319063288</v>
      </c>
      <c r="D2942" s="0" t="str">
        <f aca="false">CONCATENATE(LEFT(A2942,2), MID(A2942,5,2))</f>
        <v>0486</v>
      </c>
    </row>
    <row r="2943" customFormat="false" ht="15.8" hidden="false" customHeight="false" outlineLevel="0" collapsed="false">
      <c r="A2943" s="39" t="s">
        <v>2378</v>
      </c>
      <c r="B2943" s="39" t="s">
        <v>5139</v>
      </c>
      <c r="C2943" s="0" t="n">
        <v>1057931.17277923</v>
      </c>
      <c r="D2943" s="0" t="str">
        <f aca="false">CONCATENATE(LEFT(A2943,2), MID(A2943,5,2))</f>
        <v>0486</v>
      </c>
    </row>
    <row r="2944" customFormat="false" ht="15.8" hidden="false" customHeight="false" outlineLevel="0" collapsed="false">
      <c r="A2944" s="39" t="s">
        <v>2488</v>
      </c>
      <c r="B2944" s="39" t="s">
        <v>5140</v>
      </c>
      <c r="C2944" s="0" t="n">
        <v>205908.778699999</v>
      </c>
      <c r="D2944" s="0" t="str">
        <f aca="false">CONCATENATE(LEFT(A2944,2), MID(A2944,5,2))</f>
        <v>0183</v>
      </c>
    </row>
    <row r="2945" customFormat="false" ht="15.8" hidden="false" customHeight="false" outlineLevel="0" collapsed="false">
      <c r="A2945" s="39" t="s">
        <v>2387</v>
      </c>
      <c r="B2945" s="39" t="s">
        <v>5141</v>
      </c>
      <c r="C2945" s="0" t="n">
        <v>151758.273104636</v>
      </c>
      <c r="D2945" s="0" t="str">
        <f aca="false">CONCATENATE(LEFT(A2945,2), MID(A2945,5,2))</f>
        <v>0590</v>
      </c>
    </row>
    <row r="2946" customFormat="false" ht="15.8" hidden="false" customHeight="false" outlineLevel="0" collapsed="false">
      <c r="A2946" s="39" t="s">
        <v>2387</v>
      </c>
      <c r="B2946" s="39" t="s">
        <v>5142</v>
      </c>
      <c r="C2946" s="0" t="n">
        <v>464388.47720217</v>
      </c>
      <c r="D2946" s="0" t="str">
        <f aca="false">CONCATENATE(LEFT(A2946,2), MID(A2946,5,2))</f>
        <v>0590</v>
      </c>
    </row>
    <row r="2947" customFormat="false" ht="15.8" hidden="false" customHeight="false" outlineLevel="0" collapsed="false">
      <c r="A2947" s="39" t="s">
        <v>2387</v>
      </c>
      <c r="B2947" s="39" t="s">
        <v>5143</v>
      </c>
      <c r="C2947" s="0" t="n">
        <v>222638.314653526</v>
      </c>
      <c r="D2947" s="0" t="str">
        <f aca="false">CONCATENATE(LEFT(A2947,2), MID(A2947,5,2))</f>
        <v>0590</v>
      </c>
    </row>
    <row r="2948" customFormat="false" ht="15.8" hidden="false" customHeight="false" outlineLevel="0" collapsed="false">
      <c r="A2948" s="39" t="s">
        <v>2378</v>
      </c>
      <c r="B2948" s="39" t="s">
        <v>5144</v>
      </c>
      <c r="C2948" s="0" t="n">
        <v>63452.3836162097</v>
      </c>
      <c r="D2948" s="0" t="str">
        <f aca="false">CONCATENATE(LEFT(A2948,2), MID(A2948,5,2))</f>
        <v>0486</v>
      </c>
    </row>
    <row r="2949" customFormat="false" ht="15.8" hidden="false" customHeight="false" outlineLevel="0" collapsed="false">
      <c r="A2949" s="39" t="s">
        <v>2378</v>
      </c>
      <c r="B2949" s="39" t="s">
        <v>5145</v>
      </c>
      <c r="C2949" s="0" t="n">
        <v>669271.646255584</v>
      </c>
      <c r="D2949" s="0" t="str">
        <f aca="false">CONCATENATE(LEFT(A2949,2), MID(A2949,5,2))</f>
        <v>0486</v>
      </c>
    </row>
    <row r="2950" customFormat="false" ht="15.8" hidden="false" customHeight="false" outlineLevel="0" collapsed="false">
      <c r="A2950" s="39" t="s">
        <v>2404</v>
      </c>
      <c r="B2950" s="39" t="s">
        <v>5146</v>
      </c>
      <c r="C2950" s="0" t="n">
        <v>681025.61777405</v>
      </c>
      <c r="D2950" s="0" t="str">
        <f aca="false">CONCATENATE(LEFT(A2950,2), MID(A2950,5,2))</f>
        <v>0184</v>
      </c>
    </row>
    <row r="2951" customFormat="false" ht="15.8" hidden="false" customHeight="false" outlineLevel="0" collapsed="false">
      <c r="A2951" s="39" t="s">
        <v>2383</v>
      </c>
      <c r="B2951" s="39" t="s">
        <v>5147</v>
      </c>
      <c r="C2951" s="0" t="n">
        <v>187012.096440444</v>
      </c>
      <c r="D2951" s="0" t="str">
        <f aca="false">CONCATENATE(LEFT(A2951,2), MID(A2951,5,2))</f>
        <v>0185</v>
      </c>
    </row>
    <row r="2952" customFormat="false" ht="15.8" hidden="false" customHeight="false" outlineLevel="0" collapsed="false">
      <c r="A2952" s="39" t="s">
        <v>2406</v>
      </c>
      <c r="B2952" s="39" t="s">
        <v>5148</v>
      </c>
      <c r="C2952" s="0" t="n">
        <v>325357.318516666</v>
      </c>
      <c r="D2952" s="0" t="str">
        <f aca="false">CONCATENATE(LEFT(A2952,2), MID(A2952,5,2))</f>
        <v>0184</v>
      </c>
    </row>
    <row r="2953" customFormat="false" ht="15.8" hidden="false" customHeight="false" outlineLevel="0" collapsed="false">
      <c r="A2953" s="39" t="s">
        <v>2378</v>
      </c>
      <c r="B2953" s="39" t="s">
        <v>5149</v>
      </c>
      <c r="C2953" s="0" t="n">
        <v>143902.335138713</v>
      </c>
      <c r="D2953" s="0" t="str">
        <f aca="false">CONCATENATE(LEFT(A2953,2), MID(A2953,5,2))</f>
        <v>0486</v>
      </c>
    </row>
    <row r="2954" customFormat="false" ht="15.8" hidden="false" customHeight="false" outlineLevel="0" collapsed="false">
      <c r="A2954" s="39" t="s">
        <v>2614</v>
      </c>
      <c r="B2954" s="39" t="s">
        <v>5150</v>
      </c>
      <c r="C2954" s="0" t="n">
        <v>14267.46130871</v>
      </c>
      <c r="D2954" s="0" t="str">
        <f aca="false">CONCATENATE(LEFT(A2954,2), MID(A2954,5,2))</f>
        <v>0589</v>
      </c>
    </row>
    <row r="2955" customFormat="false" ht="15.8" hidden="false" customHeight="false" outlineLevel="0" collapsed="false">
      <c r="A2955" s="39" t="s">
        <v>2376</v>
      </c>
      <c r="B2955" s="39" t="s">
        <v>5151</v>
      </c>
      <c r="C2955" s="0" t="n">
        <v>902632.039677567</v>
      </c>
      <c r="D2955" s="0" t="str">
        <f aca="false">CONCATENATE(LEFT(A2955,2), MID(A2955,5,2))</f>
        <v>0184</v>
      </c>
    </row>
    <row r="2956" customFormat="false" ht="15.8" hidden="false" customHeight="false" outlineLevel="0" collapsed="false">
      <c r="A2956" s="39" t="s">
        <v>2488</v>
      </c>
      <c r="B2956" s="39" t="s">
        <v>5152</v>
      </c>
      <c r="C2956" s="0" t="n">
        <v>28377.8582910369</v>
      </c>
      <c r="D2956" s="0" t="str">
        <f aca="false">CONCATENATE(LEFT(A2956,2), MID(A2956,5,2))</f>
        <v>0183</v>
      </c>
    </row>
    <row r="2957" customFormat="false" ht="15.8" hidden="false" customHeight="false" outlineLevel="0" collapsed="false">
      <c r="A2957" s="39" t="s">
        <v>2614</v>
      </c>
      <c r="B2957" s="39" t="s">
        <v>5153</v>
      </c>
      <c r="C2957" s="0" t="n">
        <v>43261.3752666757</v>
      </c>
      <c r="D2957" s="0" t="str">
        <f aca="false">CONCATENATE(LEFT(A2957,2), MID(A2957,5,2))</f>
        <v>0589</v>
      </c>
    </row>
    <row r="2958" customFormat="false" ht="15.8" hidden="false" customHeight="false" outlineLevel="0" collapsed="false">
      <c r="A2958" s="39" t="s">
        <v>2559</v>
      </c>
      <c r="B2958" s="39" t="s">
        <v>5154</v>
      </c>
      <c r="C2958" s="0" t="n">
        <v>247390.354739988</v>
      </c>
      <c r="D2958" s="0" t="str">
        <f aca="false">CONCATENATE(LEFT(A2958,2), MID(A2958,5,2))</f>
        <v>0184</v>
      </c>
    </row>
    <row r="2959" customFormat="false" ht="15.8" hidden="false" customHeight="false" outlineLevel="0" collapsed="false">
      <c r="A2959" s="39" t="s">
        <v>2493</v>
      </c>
      <c r="B2959" s="39" t="s">
        <v>5155</v>
      </c>
      <c r="C2959" s="0" t="n">
        <v>54648.1849548331</v>
      </c>
      <c r="D2959" s="0" t="str">
        <f aca="false">CONCATENATE(LEFT(A2959,2), MID(A2959,5,2))</f>
        <v>0185</v>
      </c>
    </row>
    <row r="2960" customFormat="false" ht="15.8" hidden="false" customHeight="false" outlineLevel="0" collapsed="false">
      <c r="A2960" s="39" t="s">
        <v>2387</v>
      </c>
      <c r="B2960" s="39" t="s">
        <v>5156</v>
      </c>
      <c r="C2960" s="0" t="n">
        <v>35742.2768642713</v>
      </c>
      <c r="D2960" s="0" t="str">
        <f aca="false">CONCATENATE(LEFT(A2960,2), MID(A2960,5,2))</f>
        <v>0590</v>
      </c>
    </row>
    <row r="2961" customFormat="false" ht="15.8" hidden="false" customHeight="false" outlineLevel="0" collapsed="false">
      <c r="A2961" s="39" t="s">
        <v>2402</v>
      </c>
      <c r="B2961" s="39" t="s">
        <v>5157</v>
      </c>
      <c r="C2961" s="0" t="n">
        <v>33340.7196737708</v>
      </c>
      <c r="D2961" s="0" t="str">
        <f aca="false">CONCATENATE(LEFT(A2961,2), MID(A2961,5,2))</f>
        <v>0487</v>
      </c>
    </row>
    <row r="2962" customFormat="false" ht="15.8" hidden="false" customHeight="false" outlineLevel="0" collapsed="false">
      <c r="A2962" s="39" t="s">
        <v>2491</v>
      </c>
      <c r="B2962" s="39" t="s">
        <v>5158</v>
      </c>
      <c r="C2962" s="0" t="n">
        <v>54077.9134085015</v>
      </c>
      <c r="D2962" s="0" t="str">
        <f aca="false">CONCATENATE(LEFT(A2962,2), MID(A2962,5,2))</f>
        <v>0590</v>
      </c>
    </row>
    <row r="2963" customFormat="false" ht="15.8" hidden="false" customHeight="false" outlineLevel="0" collapsed="false">
      <c r="A2963" s="39" t="s">
        <v>2491</v>
      </c>
      <c r="B2963" s="39" t="s">
        <v>5159</v>
      </c>
      <c r="C2963" s="0" t="n">
        <v>12333.2777777777</v>
      </c>
      <c r="D2963" s="0" t="str">
        <f aca="false">CONCATENATE(LEFT(A2963,2), MID(A2963,5,2))</f>
        <v>0590</v>
      </c>
    </row>
    <row r="2964" customFormat="false" ht="15.8" hidden="false" customHeight="false" outlineLevel="0" collapsed="false">
      <c r="A2964" s="39" t="s">
        <v>2383</v>
      </c>
      <c r="B2964" s="39" t="s">
        <v>5160</v>
      </c>
      <c r="C2964" s="0" t="n">
        <v>935090.553724861</v>
      </c>
      <c r="D2964" s="0" t="str">
        <f aca="false">CONCATENATE(LEFT(A2964,2), MID(A2964,5,2))</f>
        <v>0185</v>
      </c>
    </row>
    <row r="2965" customFormat="false" ht="15.8" hidden="false" customHeight="false" outlineLevel="0" collapsed="false">
      <c r="A2965" s="39" t="s">
        <v>2420</v>
      </c>
      <c r="B2965" s="39" t="s">
        <v>5161</v>
      </c>
      <c r="C2965" s="0" t="n">
        <v>2281998.42111689</v>
      </c>
      <c r="D2965" s="0" t="str">
        <f aca="false">CONCATENATE(LEFT(A2965,2), MID(A2965,5,2))</f>
        <v>0393</v>
      </c>
    </row>
    <row r="2966" customFormat="false" ht="15.8" hidden="false" customHeight="false" outlineLevel="0" collapsed="false">
      <c r="A2966" s="39" t="s">
        <v>2420</v>
      </c>
      <c r="B2966" s="39" t="s">
        <v>5162</v>
      </c>
      <c r="C2966" s="0" t="n">
        <v>382735.527562737</v>
      </c>
      <c r="D2966" s="0" t="str">
        <f aca="false">CONCATENATE(LEFT(A2966,2), MID(A2966,5,2))</f>
        <v>0393</v>
      </c>
    </row>
    <row r="2967" customFormat="false" ht="15.8" hidden="false" customHeight="false" outlineLevel="0" collapsed="false">
      <c r="A2967" s="39" t="s">
        <v>2420</v>
      </c>
      <c r="B2967" s="39" t="s">
        <v>5163</v>
      </c>
      <c r="C2967" s="0" t="n">
        <v>375550.557782407</v>
      </c>
      <c r="D2967" s="0" t="str">
        <f aca="false">CONCATENATE(LEFT(A2967,2), MID(A2967,5,2))</f>
        <v>0393</v>
      </c>
    </row>
    <row r="2968" customFormat="false" ht="15.8" hidden="false" customHeight="false" outlineLevel="0" collapsed="false">
      <c r="A2968" s="39" t="s">
        <v>2420</v>
      </c>
      <c r="B2968" s="39" t="s">
        <v>5164</v>
      </c>
      <c r="C2968" s="0" t="n">
        <v>202271.195478892</v>
      </c>
      <c r="D2968" s="0" t="str">
        <f aca="false">CONCATENATE(LEFT(A2968,2), MID(A2968,5,2))</f>
        <v>0393</v>
      </c>
    </row>
    <row r="2969" customFormat="false" ht="15.8" hidden="false" customHeight="false" outlineLevel="0" collapsed="false">
      <c r="A2969" s="39" t="s">
        <v>2000</v>
      </c>
      <c r="B2969" s="39" t="s">
        <v>5165</v>
      </c>
      <c r="C2969" s="0" t="n">
        <v>20145.2924809156</v>
      </c>
      <c r="D2969" s="0" t="str">
        <f aca="false">CONCATENATE(LEFT(A2969,2), MID(A2969,5,2))</f>
        <v>0315</v>
      </c>
    </row>
    <row r="2970" customFormat="false" ht="15.8" hidden="false" customHeight="false" outlineLevel="0" collapsed="false">
      <c r="A2970" s="39" t="s">
        <v>2014</v>
      </c>
      <c r="B2970" s="39" t="s">
        <v>5166</v>
      </c>
      <c r="C2970" s="0" t="n">
        <v>77956.5441934636</v>
      </c>
      <c r="D2970" s="0" t="str">
        <f aca="false">CONCATENATE(LEFT(A2970,2), MID(A2970,5,2))</f>
        <v>0614</v>
      </c>
    </row>
    <row r="2971" customFormat="false" ht="15.8" hidden="false" customHeight="false" outlineLevel="0" collapsed="false">
      <c r="A2971" s="39" t="s">
        <v>2433</v>
      </c>
      <c r="B2971" s="39" t="s">
        <v>5167</v>
      </c>
      <c r="C2971" s="0" t="n">
        <v>6534.26310507</v>
      </c>
      <c r="D2971" s="0" t="str">
        <f aca="false">CONCATENATE(LEFT(A2971,2), MID(A2971,5,2))</f>
        <v>0614</v>
      </c>
    </row>
    <row r="2972" customFormat="false" ht="15.8" hidden="false" customHeight="false" outlineLevel="0" collapsed="false">
      <c r="A2972" s="39" t="s">
        <v>1921</v>
      </c>
      <c r="B2972" s="39" t="s">
        <v>5168</v>
      </c>
      <c r="C2972" s="0" t="n">
        <v>40460</v>
      </c>
      <c r="D2972" s="0" t="str">
        <f aca="false">CONCATENATE(LEFT(A2972,2), MID(A2972,5,2))</f>
        <v>0601</v>
      </c>
    </row>
    <row r="2973" customFormat="false" ht="15.8" hidden="false" customHeight="false" outlineLevel="0" collapsed="false">
      <c r="A2973" s="39" t="s">
        <v>2436</v>
      </c>
      <c r="B2973" s="39" t="s">
        <v>5169</v>
      </c>
      <c r="C2973" s="0" t="n">
        <v>15050.8755714808</v>
      </c>
      <c r="D2973" s="0" t="str">
        <f aca="false">CONCATENATE(LEFT(A2973,2), MID(A2973,5,2))</f>
        <v>0601</v>
      </c>
    </row>
    <row r="2974" customFormat="false" ht="15.8" hidden="false" customHeight="false" outlineLevel="0" collapsed="false">
      <c r="A2974" s="39" t="s">
        <v>1938</v>
      </c>
      <c r="B2974" s="39" t="s">
        <v>5170</v>
      </c>
      <c r="C2974" s="0" t="n">
        <v>1916.19520307522</v>
      </c>
      <c r="D2974" s="0" t="str">
        <f aca="false">CONCATENATE(LEFT(A2974,2), MID(A2974,5,2))</f>
        <v>0404</v>
      </c>
    </row>
    <row r="2975" customFormat="false" ht="15.8" hidden="false" customHeight="false" outlineLevel="0" collapsed="false">
      <c r="A2975" s="39" t="s">
        <v>1938</v>
      </c>
      <c r="B2975" s="39" t="s">
        <v>5171</v>
      </c>
      <c r="C2975" s="0" t="n">
        <v>4394.63395541332</v>
      </c>
      <c r="D2975" s="0" t="str">
        <f aca="false">CONCATENATE(LEFT(A2975,2), MID(A2975,5,2))</f>
        <v>0404</v>
      </c>
    </row>
    <row r="2976" customFormat="false" ht="15.8" hidden="false" customHeight="false" outlineLevel="0" collapsed="false">
      <c r="A2976" s="39" t="s">
        <v>1965</v>
      </c>
      <c r="B2976" s="39" t="s">
        <v>5172</v>
      </c>
      <c r="C2976" s="0" t="n">
        <v>33370.2947545848</v>
      </c>
      <c r="D2976" s="0" t="str">
        <f aca="false">CONCATENATE(LEFT(A2976,2), MID(A2976,5,2))</f>
        <v>0607</v>
      </c>
    </row>
    <row r="2977" customFormat="false" ht="15.8" hidden="false" customHeight="false" outlineLevel="0" collapsed="false">
      <c r="A2977" s="39" t="s">
        <v>3037</v>
      </c>
      <c r="B2977" s="39" t="s">
        <v>5173</v>
      </c>
      <c r="C2977" s="0" t="n">
        <v>11664.4177056698</v>
      </c>
      <c r="D2977" s="0" t="str">
        <f aca="false">CONCATENATE(LEFT(A2977,2), MID(A2977,5,2))</f>
        <v>0410</v>
      </c>
    </row>
    <row r="2978" customFormat="false" ht="15.8" hidden="false" customHeight="false" outlineLevel="0" collapsed="false">
      <c r="A2978" s="39" t="s">
        <v>1989</v>
      </c>
      <c r="B2978" s="39" t="s">
        <v>5174</v>
      </c>
      <c r="C2978" s="0" t="n">
        <v>67320</v>
      </c>
      <c r="D2978" s="0" t="str">
        <f aca="false">CONCATENATE(LEFT(A2978,2), MID(A2978,5,2))</f>
        <v>0312</v>
      </c>
    </row>
    <row r="2979" customFormat="false" ht="15.8" hidden="false" customHeight="false" outlineLevel="0" collapsed="false">
      <c r="A2979" s="39" t="s">
        <v>1989</v>
      </c>
      <c r="B2979" s="39" t="s">
        <v>5175</v>
      </c>
      <c r="C2979" s="0" t="n">
        <v>187100</v>
      </c>
      <c r="D2979" s="0" t="str">
        <f aca="false">CONCATENATE(LEFT(A2979,2), MID(A2979,5,2))</f>
        <v>0312</v>
      </c>
    </row>
    <row r="2980" customFormat="false" ht="15.8" hidden="false" customHeight="false" outlineLevel="0" collapsed="false">
      <c r="A2980" s="39" t="s">
        <v>2442</v>
      </c>
      <c r="B2980" s="39" t="s">
        <v>5176</v>
      </c>
      <c r="C2980" s="0" t="n">
        <v>15506.25</v>
      </c>
      <c r="D2980" s="0" t="str">
        <f aca="false">CONCATENATE(LEFT(A2980,2), MID(A2980,5,2))</f>
        <v>0231</v>
      </c>
    </row>
    <row r="2981" customFormat="false" ht="15.8" hidden="false" customHeight="false" outlineLevel="0" collapsed="false">
      <c r="A2981" s="39" t="s">
        <v>2089</v>
      </c>
      <c r="B2981" s="39" t="s">
        <v>5177</v>
      </c>
      <c r="C2981" s="0" t="n">
        <v>125733.710784313</v>
      </c>
      <c r="D2981" s="0" t="str">
        <f aca="false">CONCATENATE(LEFT(A2981,2), MID(A2981,5,2))</f>
        <v>0634</v>
      </c>
    </row>
    <row r="2982" customFormat="false" ht="15.8" hidden="false" customHeight="false" outlineLevel="0" collapsed="false">
      <c r="A2982" s="39" t="s">
        <v>2027</v>
      </c>
      <c r="B2982" s="39" t="s">
        <v>5178</v>
      </c>
      <c r="C2982" s="0" t="n">
        <v>1577.91625310173</v>
      </c>
      <c r="D2982" s="0" t="str">
        <f aca="false">CONCATENATE(LEFT(A2982,2), MID(A2982,5,2))</f>
        <v>0221</v>
      </c>
    </row>
    <row r="2983" customFormat="false" ht="15.8" hidden="false" customHeight="false" outlineLevel="0" collapsed="false">
      <c r="A2983" s="39" t="s">
        <v>2444</v>
      </c>
      <c r="B2983" s="39" t="s">
        <v>5179</v>
      </c>
      <c r="C2983" s="0" t="n">
        <v>5399.625</v>
      </c>
      <c r="D2983" s="0" t="str">
        <f aca="false">CONCATENATE(LEFT(A2983,2), MID(A2983,5,2))</f>
        <v>0224</v>
      </c>
    </row>
    <row r="2984" customFormat="false" ht="15.8" hidden="false" customHeight="false" outlineLevel="0" collapsed="false">
      <c r="A2984" s="39" t="s">
        <v>2025</v>
      </c>
      <c r="B2984" s="39" t="s">
        <v>5180</v>
      </c>
      <c r="C2984" s="0" t="n">
        <v>440274.978598402</v>
      </c>
      <c r="D2984" s="0" t="str">
        <f aca="false">CONCATENATE(LEFT(A2984,2), MID(A2984,5,2))</f>
        <v>0319</v>
      </c>
    </row>
    <row r="2985" customFormat="false" ht="15.8" hidden="false" customHeight="false" outlineLevel="0" collapsed="false">
      <c r="A2985" s="39" t="s">
        <v>2027</v>
      </c>
      <c r="B2985" s="39" t="s">
        <v>5181</v>
      </c>
      <c r="C2985" s="0" t="n">
        <v>30564.6253448963</v>
      </c>
      <c r="D2985" s="0" t="str">
        <f aca="false">CONCATENATE(LEFT(A2985,2), MID(A2985,5,2))</f>
        <v>0221</v>
      </c>
    </row>
    <row r="2986" customFormat="false" ht="15.8" hidden="false" customHeight="false" outlineLevel="0" collapsed="false">
      <c r="A2986" s="39" t="s">
        <v>4347</v>
      </c>
      <c r="B2986" s="39" t="s">
        <v>5182</v>
      </c>
      <c r="C2986" s="0" t="n">
        <v>180</v>
      </c>
      <c r="D2986" s="0" t="str">
        <f aca="false">CONCATENATE(LEFT(A2986,2), MID(A2986,5,2))</f>
        <v>0230</v>
      </c>
    </row>
    <row r="2987" customFormat="false" ht="15.8" hidden="false" customHeight="false" outlineLevel="0" collapsed="false">
      <c r="A2987" s="39" t="s">
        <v>2108</v>
      </c>
      <c r="B2987" s="39" t="s">
        <v>5183</v>
      </c>
      <c r="C2987" s="0" t="n">
        <v>66755.5856927485</v>
      </c>
      <c r="D2987" s="0" t="str">
        <f aca="false">CONCATENATE(LEFT(A2987,2), MID(A2987,5,2))</f>
        <v>0341</v>
      </c>
    </row>
    <row r="2988" customFormat="false" ht="15.8" hidden="false" customHeight="false" outlineLevel="0" collapsed="false">
      <c r="A2988" s="39" t="s">
        <v>2112</v>
      </c>
      <c r="B2988" s="39" t="s">
        <v>5184</v>
      </c>
      <c r="C2988" s="0" t="n">
        <v>12094.68</v>
      </c>
      <c r="D2988" s="0" t="str">
        <f aca="false">CONCATENATE(LEFT(A2988,2), MID(A2988,5,2))</f>
        <v>0237</v>
      </c>
    </row>
    <row r="2989" customFormat="false" ht="15.8" hidden="false" customHeight="false" outlineLevel="0" collapsed="false">
      <c r="A2989" s="39" t="s">
        <v>2114</v>
      </c>
      <c r="B2989" s="39" t="s">
        <v>5185</v>
      </c>
      <c r="C2989" s="0" t="n">
        <v>14473.6539755129</v>
      </c>
      <c r="D2989" s="0" t="str">
        <f aca="false">CONCATENATE(LEFT(A2989,2), MID(A2989,5,2))</f>
        <v>0238</v>
      </c>
    </row>
    <row r="2990" customFormat="false" ht="15.8" hidden="false" customHeight="false" outlineLevel="0" collapsed="false">
      <c r="A2990" s="39" t="s">
        <v>3126</v>
      </c>
      <c r="B2990" s="39" t="s">
        <v>5186</v>
      </c>
      <c r="C2990" s="0" t="n">
        <v>330208.5374729</v>
      </c>
      <c r="D2990" s="0" t="str">
        <f aca="false">CONCATENATE(LEFT(A2990,2), MID(A2990,5,2))</f>
        <v>0636</v>
      </c>
    </row>
    <row r="2991" customFormat="false" ht="15.8" hidden="false" customHeight="false" outlineLevel="0" collapsed="false">
      <c r="A2991" s="39" t="s">
        <v>2098</v>
      </c>
      <c r="B2991" s="39" t="s">
        <v>5187</v>
      </c>
      <c r="C2991" s="0" t="n">
        <v>2263.10490760281</v>
      </c>
      <c r="D2991" s="0" t="str">
        <f aca="false">CONCATENATE(LEFT(A2991,2), MID(A2991,5,2))</f>
        <v>0142</v>
      </c>
    </row>
    <row r="2992" customFormat="false" ht="15.8" hidden="false" customHeight="false" outlineLevel="0" collapsed="false">
      <c r="A2992" s="39" t="s">
        <v>2135</v>
      </c>
      <c r="B2992" s="39" t="s">
        <v>5188</v>
      </c>
      <c r="C2992" s="0" t="n">
        <v>212.056148972535</v>
      </c>
      <c r="D2992" s="0" t="str">
        <f aca="false">CONCATENATE(LEFT(A2992,2), MID(A2992,5,2))</f>
        <v>0142</v>
      </c>
    </row>
    <row r="2993" customFormat="false" ht="15.8" hidden="false" customHeight="false" outlineLevel="0" collapsed="false">
      <c r="A2993" s="39" t="s">
        <v>2126</v>
      </c>
      <c r="B2993" s="39" t="s">
        <v>5189</v>
      </c>
      <c r="C2993" s="0" t="n">
        <v>2941.9159124826</v>
      </c>
      <c r="D2993" s="0" t="str">
        <f aca="false">CONCATENATE(LEFT(A2993,2), MID(A2993,5,2))</f>
        <v>0142</v>
      </c>
    </row>
    <row r="2994" customFormat="false" ht="15.8" hidden="false" customHeight="false" outlineLevel="0" collapsed="false">
      <c r="A2994" s="39" t="s">
        <v>2121</v>
      </c>
      <c r="B2994" s="39" t="s">
        <v>5190</v>
      </c>
      <c r="C2994" s="0" t="n">
        <v>24268.7077980873</v>
      </c>
      <c r="D2994" s="0" t="str">
        <f aca="false">CONCATENATE(LEFT(A2994,2), MID(A2994,5,2))</f>
        <v>0142</v>
      </c>
    </row>
    <row r="2995" customFormat="false" ht="15.8" hidden="false" customHeight="false" outlineLevel="0" collapsed="false">
      <c r="A2995" s="39" t="s">
        <v>2463</v>
      </c>
      <c r="B2995" s="39" t="s">
        <v>5191</v>
      </c>
      <c r="C2995" s="0" t="n">
        <v>440.011705753322</v>
      </c>
      <c r="D2995" s="0" t="str">
        <f aca="false">CONCATENATE(LEFT(A2995,2), MID(A2995,5,2))</f>
        <v>0144</v>
      </c>
    </row>
    <row r="2996" customFormat="false" ht="15.8" hidden="false" customHeight="false" outlineLevel="0" collapsed="false">
      <c r="A2996" s="39" t="s">
        <v>2159</v>
      </c>
      <c r="B2996" s="39" t="s">
        <v>5192</v>
      </c>
      <c r="C2996" s="0" t="n">
        <v>3032.198715378</v>
      </c>
      <c r="D2996" s="0" t="str">
        <f aca="false">CONCATENATE(LEFT(A2996,2), MID(A2996,5,2))</f>
        <v>0144</v>
      </c>
    </row>
    <row r="2997" customFormat="false" ht="15.8" hidden="false" customHeight="false" outlineLevel="0" collapsed="false">
      <c r="A2997" s="39" t="s">
        <v>2165</v>
      </c>
      <c r="B2997" s="39" t="s">
        <v>5193</v>
      </c>
      <c r="C2997" s="0" t="n">
        <v>21056.0908398511</v>
      </c>
      <c r="D2997" s="0" t="str">
        <f aca="false">CONCATENATE(LEFT(A2997,2), MID(A2997,5,2))</f>
        <v>0144</v>
      </c>
    </row>
    <row r="2998" customFormat="false" ht="15.8" hidden="false" customHeight="false" outlineLevel="0" collapsed="false">
      <c r="A2998" s="39" t="s">
        <v>2463</v>
      </c>
      <c r="B2998" s="39" t="s">
        <v>5194</v>
      </c>
      <c r="C2998" s="0" t="n">
        <v>939.956674932089</v>
      </c>
      <c r="D2998" s="0" t="str">
        <f aca="false">CONCATENATE(LEFT(A2998,2), MID(A2998,5,2))</f>
        <v>0144</v>
      </c>
    </row>
    <row r="2999" customFormat="false" ht="15.8" hidden="false" customHeight="false" outlineLevel="0" collapsed="false">
      <c r="A2999" s="39" t="s">
        <v>2159</v>
      </c>
      <c r="B2999" s="39" t="s">
        <v>5195</v>
      </c>
      <c r="C2999" s="0" t="n">
        <v>6563.92628720075</v>
      </c>
      <c r="D2999" s="0" t="str">
        <f aca="false">CONCATENATE(LEFT(A2999,2), MID(A2999,5,2))</f>
        <v>0144</v>
      </c>
    </row>
    <row r="3000" customFormat="false" ht="15.8" hidden="false" customHeight="false" outlineLevel="0" collapsed="false">
      <c r="A3000" s="39" t="s">
        <v>2215</v>
      </c>
      <c r="B3000" s="39" t="s">
        <v>5196</v>
      </c>
      <c r="C3000" s="0" t="n">
        <v>7403.34203560545</v>
      </c>
      <c r="D3000" s="0" t="str">
        <f aca="false">CONCATENATE(LEFT(A3000,2), MID(A3000,5,2))</f>
        <v>0448</v>
      </c>
    </row>
    <row r="3001" customFormat="false" ht="15.8" hidden="false" customHeight="false" outlineLevel="0" collapsed="false">
      <c r="A3001" s="39" t="s">
        <v>2217</v>
      </c>
      <c r="B3001" s="39" t="s">
        <v>5197</v>
      </c>
      <c r="C3001" s="0" t="n">
        <v>2235.41687456173</v>
      </c>
      <c r="D3001" s="0" t="str">
        <f aca="false">CONCATENATE(LEFT(A3001,2), MID(A3001,5,2))</f>
        <v>0447</v>
      </c>
    </row>
    <row r="3002" customFormat="false" ht="15.8" hidden="false" customHeight="false" outlineLevel="0" collapsed="false">
      <c r="A3002" s="39" t="s">
        <v>2211</v>
      </c>
      <c r="B3002" s="39" t="s">
        <v>5198</v>
      </c>
      <c r="C3002" s="0" t="n">
        <v>1448.65675896476</v>
      </c>
      <c r="D3002" s="0" t="str">
        <f aca="false">CONCATENATE(LEFT(A3002,2), MID(A3002,5,2))</f>
        <v>0446</v>
      </c>
    </row>
    <row r="3003" customFormat="false" ht="15.8" hidden="false" customHeight="false" outlineLevel="0" collapsed="false">
      <c r="A3003" s="39" t="s">
        <v>2211</v>
      </c>
      <c r="B3003" s="39" t="s">
        <v>5199</v>
      </c>
      <c r="C3003" s="0" t="n">
        <v>4811.1058399871</v>
      </c>
      <c r="D3003" s="0" t="str">
        <f aca="false">CONCATENATE(LEFT(A3003,2), MID(A3003,5,2))</f>
        <v>0446</v>
      </c>
    </row>
    <row r="3004" customFormat="false" ht="15.8" hidden="false" customHeight="false" outlineLevel="0" collapsed="false">
      <c r="A3004" s="39" t="s">
        <v>2931</v>
      </c>
      <c r="B3004" s="39" t="s">
        <v>5200</v>
      </c>
      <c r="C3004" s="0" t="n">
        <v>1921.5</v>
      </c>
      <c r="D3004" s="0" t="str">
        <f aca="false">CONCATENATE(LEFT(A3004,2), MID(A3004,5,2))</f>
        <v>0552</v>
      </c>
    </row>
    <row r="3005" customFormat="false" ht="15.8" hidden="false" customHeight="false" outlineLevel="0" collapsed="false">
      <c r="A3005" s="39" t="s">
        <v>2226</v>
      </c>
      <c r="B3005" s="39" t="s">
        <v>5201</v>
      </c>
      <c r="C3005" s="0" t="n">
        <v>12601.2499999999</v>
      </c>
      <c r="D3005" s="0" t="str">
        <f aca="false">CONCATENATE(LEFT(A3005,2), MID(A3005,5,2))</f>
        <v>0552</v>
      </c>
    </row>
    <row r="3006" customFormat="false" ht="15.8" hidden="false" customHeight="false" outlineLevel="0" collapsed="false">
      <c r="A3006" s="39" t="s">
        <v>2870</v>
      </c>
      <c r="B3006" s="39" t="s">
        <v>5202</v>
      </c>
      <c r="C3006" s="0" t="n">
        <v>40530.2678571428</v>
      </c>
      <c r="D3006" s="0" t="str">
        <f aca="false">CONCATENATE(LEFT(A3006,2), MID(A3006,5,2))</f>
        <v>0552</v>
      </c>
    </row>
    <row r="3007" customFormat="false" ht="15.8" hidden="false" customHeight="false" outlineLevel="0" collapsed="false">
      <c r="A3007" s="39" t="s">
        <v>2245</v>
      </c>
      <c r="B3007" s="39" t="s">
        <v>5203</v>
      </c>
      <c r="C3007" s="0" t="n">
        <v>515.499999999999</v>
      </c>
      <c r="D3007" s="0" t="str">
        <f aca="false">CONCATENATE(LEFT(A3007,2), MID(A3007,5,2))</f>
        <v>0551</v>
      </c>
    </row>
    <row r="3008" customFormat="false" ht="15.8" hidden="false" customHeight="false" outlineLevel="0" collapsed="false">
      <c r="A3008" s="39" t="s">
        <v>2197</v>
      </c>
      <c r="B3008" s="39" t="s">
        <v>5204</v>
      </c>
      <c r="C3008" s="0" t="n">
        <v>32553.65327915</v>
      </c>
      <c r="D3008" s="0" t="str">
        <f aca="false">CONCATENATE(LEFT(A3008,2), MID(A3008,5,2))</f>
        <v>0256</v>
      </c>
    </row>
    <row r="3009" customFormat="false" ht="15.8" hidden="false" customHeight="false" outlineLevel="0" collapsed="false">
      <c r="A3009" s="39" t="s">
        <v>2256</v>
      </c>
      <c r="B3009" s="39" t="s">
        <v>5205</v>
      </c>
      <c r="C3009" s="0" t="n">
        <v>452170.27158978</v>
      </c>
      <c r="D3009" s="0" t="str">
        <f aca="false">CONCATENATE(LEFT(A3009,2), MID(A3009,5,2))</f>
        <v>0450</v>
      </c>
    </row>
    <row r="3010" customFormat="false" ht="15.8" hidden="false" customHeight="false" outlineLevel="0" collapsed="false">
      <c r="A3010" s="39" t="s">
        <v>2475</v>
      </c>
      <c r="B3010" s="39" t="s">
        <v>5206</v>
      </c>
      <c r="C3010" s="0" t="n">
        <v>14758.5511952378</v>
      </c>
      <c r="D3010" s="0" t="str">
        <f aca="false">CONCATENATE(LEFT(A3010,2), MID(A3010,5,2))</f>
        <v>0258</v>
      </c>
    </row>
    <row r="3011" customFormat="false" ht="15.8" hidden="false" customHeight="false" outlineLevel="0" collapsed="false">
      <c r="A3011" s="39" t="s">
        <v>2475</v>
      </c>
      <c r="B3011" s="39" t="s">
        <v>5207</v>
      </c>
      <c r="C3011" s="0" t="n">
        <v>1588.74959150326</v>
      </c>
      <c r="D3011" s="0" t="str">
        <f aca="false">CONCATENATE(LEFT(A3011,2), MID(A3011,5,2))</f>
        <v>0258</v>
      </c>
    </row>
    <row r="3012" customFormat="false" ht="15.8" hidden="false" customHeight="false" outlineLevel="0" collapsed="false">
      <c r="A3012" s="39" t="s">
        <v>3879</v>
      </c>
      <c r="B3012" s="39" t="s">
        <v>5208</v>
      </c>
      <c r="C3012" s="0" t="n">
        <v>100.55</v>
      </c>
      <c r="D3012" s="0" t="str">
        <f aca="false">CONCATENATE(LEFT(A3012,2), MID(A3012,5,2))</f>
        <v>0255</v>
      </c>
    </row>
    <row r="3013" customFormat="false" ht="15.8" hidden="false" customHeight="false" outlineLevel="0" collapsed="false">
      <c r="A3013" s="39" t="s">
        <v>2299</v>
      </c>
      <c r="B3013" s="39" t="s">
        <v>5209</v>
      </c>
      <c r="C3013" s="0" t="n">
        <v>3842.8875</v>
      </c>
      <c r="D3013" s="0" t="str">
        <f aca="false">CONCATENATE(LEFT(A3013,2), MID(A3013,5,2))</f>
        <v>0268</v>
      </c>
    </row>
    <row r="3014" customFormat="false" ht="15.8" hidden="false" customHeight="false" outlineLevel="0" collapsed="false">
      <c r="A3014" s="39" t="s">
        <v>2586</v>
      </c>
      <c r="B3014" s="39" t="s">
        <v>5210</v>
      </c>
      <c r="C3014" s="0" t="n">
        <v>640.35</v>
      </c>
      <c r="D3014" s="0" t="str">
        <f aca="false">CONCATENATE(LEFT(A3014,2), MID(A3014,5,2))</f>
        <v>0272</v>
      </c>
    </row>
    <row r="3015" customFormat="false" ht="15.8" hidden="false" customHeight="false" outlineLevel="0" collapsed="false">
      <c r="A3015" s="39" t="s">
        <v>2857</v>
      </c>
      <c r="B3015" s="39" t="s">
        <v>5211</v>
      </c>
      <c r="C3015" s="0" t="n">
        <v>6048.25</v>
      </c>
      <c r="D3015" s="0" t="str">
        <f aca="false">CONCATENATE(LEFT(A3015,2), MID(A3015,5,2))</f>
        <v>0269</v>
      </c>
    </row>
    <row r="3016" customFormat="false" ht="15.8" hidden="false" customHeight="false" outlineLevel="0" collapsed="false">
      <c r="A3016" s="39" t="s">
        <v>2333</v>
      </c>
      <c r="B3016" s="39" t="s">
        <v>5212</v>
      </c>
      <c r="C3016" s="0" t="n">
        <v>1156.70634150791</v>
      </c>
      <c r="D3016" s="0" t="str">
        <f aca="false">CONCATENATE(LEFT(A3016,2), MID(A3016,5,2))</f>
        <v>0376</v>
      </c>
    </row>
    <row r="3017" customFormat="false" ht="15.8" hidden="false" customHeight="false" outlineLevel="0" collapsed="false">
      <c r="A3017" s="39" t="s">
        <v>2333</v>
      </c>
      <c r="B3017" s="39" t="s">
        <v>5213</v>
      </c>
      <c r="C3017" s="0" t="n">
        <v>407.002407303441</v>
      </c>
      <c r="D3017" s="0" t="str">
        <f aca="false">CONCATENATE(LEFT(A3017,2), MID(A3017,5,2))</f>
        <v>0376</v>
      </c>
    </row>
    <row r="3018" customFormat="false" ht="15.8" hidden="false" customHeight="false" outlineLevel="0" collapsed="false">
      <c r="A3018" s="39" t="s">
        <v>2406</v>
      </c>
      <c r="B3018" s="39" t="s">
        <v>5214</v>
      </c>
      <c r="C3018" s="0" t="n">
        <v>14267.7616129895</v>
      </c>
      <c r="D3018" s="0" t="str">
        <f aca="false">CONCATENATE(LEFT(A3018,2), MID(A3018,5,2))</f>
        <v>0184</v>
      </c>
    </row>
    <row r="3019" customFormat="false" ht="15.8" hidden="false" customHeight="false" outlineLevel="0" collapsed="false">
      <c r="A3019" s="39" t="s">
        <v>2488</v>
      </c>
      <c r="B3019" s="39" t="s">
        <v>5215</v>
      </c>
      <c r="C3019" s="0" t="n">
        <v>52293.0624666621</v>
      </c>
      <c r="D3019" s="0" t="str">
        <f aca="false">CONCATENATE(LEFT(A3019,2), MID(A3019,5,2))</f>
        <v>0183</v>
      </c>
    </row>
    <row r="3020" customFormat="false" ht="15.8" hidden="false" customHeight="false" outlineLevel="0" collapsed="false">
      <c r="A3020" s="39" t="s">
        <v>2415</v>
      </c>
      <c r="B3020" s="39" t="s">
        <v>5216</v>
      </c>
      <c r="C3020" s="0" t="n">
        <v>26866.510212056</v>
      </c>
      <c r="D3020" s="0" t="str">
        <f aca="false">CONCATENATE(LEFT(A3020,2), MID(A3020,5,2))</f>
        <v>0488</v>
      </c>
    </row>
    <row r="3021" customFormat="false" ht="15.8" hidden="false" customHeight="false" outlineLevel="0" collapsed="false">
      <c r="A3021" s="39" t="s">
        <v>2349</v>
      </c>
      <c r="B3021" s="39" t="s">
        <v>5217</v>
      </c>
      <c r="C3021" s="0" t="n">
        <v>2212.5</v>
      </c>
      <c r="D3021" s="0" t="str">
        <f aca="false">CONCATENATE(LEFT(A3021,2), MID(A3021,5,2))</f>
        <v>0279</v>
      </c>
    </row>
    <row r="3022" customFormat="false" ht="15.8" hidden="false" customHeight="false" outlineLevel="0" collapsed="false">
      <c r="A3022" s="39" t="s">
        <v>2383</v>
      </c>
      <c r="B3022" s="39" t="s">
        <v>5218</v>
      </c>
      <c r="C3022" s="0" t="n">
        <v>30767.5766115217</v>
      </c>
      <c r="D3022" s="0" t="str">
        <f aca="false">CONCATENATE(LEFT(A3022,2), MID(A3022,5,2))</f>
        <v>0185</v>
      </c>
    </row>
    <row r="3023" customFormat="false" ht="15.8" hidden="false" customHeight="false" outlineLevel="0" collapsed="false">
      <c r="A3023" s="39" t="s">
        <v>2349</v>
      </c>
      <c r="B3023" s="39" t="s">
        <v>5219</v>
      </c>
      <c r="C3023" s="0" t="n">
        <v>2475</v>
      </c>
      <c r="D3023" s="0" t="str">
        <f aca="false">CONCATENATE(LEFT(A3023,2), MID(A3023,5,2))</f>
        <v>0279</v>
      </c>
    </row>
    <row r="3024" customFormat="false" ht="15.8" hidden="false" customHeight="false" outlineLevel="0" collapsed="false">
      <c r="A3024" s="39" t="s">
        <v>2349</v>
      </c>
      <c r="B3024" s="39" t="s">
        <v>5220</v>
      </c>
      <c r="C3024" s="0" t="n">
        <v>22556.25</v>
      </c>
      <c r="D3024" s="0" t="str">
        <f aca="false">CONCATENATE(LEFT(A3024,2), MID(A3024,5,2))</f>
        <v>0279</v>
      </c>
    </row>
    <row r="3025" customFormat="false" ht="15.8" hidden="false" customHeight="false" outlineLevel="0" collapsed="false">
      <c r="A3025" s="39" t="s">
        <v>2376</v>
      </c>
      <c r="B3025" s="39" t="s">
        <v>5221</v>
      </c>
      <c r="C3025" s="0" t="n">
        <v>173256.676164136</v>
      </c>
      <c r="D3025" s="0" t="str">
        <f aca="false">CONCATENATE(LEFT(A3025,2), MID(A3025,5,2))</f>
        <v>0184</v>
      </c>
    </row>
    <row r="3026" customFormat="false" ht="15.8" hidden="false" customHeight="false" outlineLevel="0" collapsed="false">
      <c r="A3026" s="39" t="s">
        <v>2402</v>
      </c>
      <c r="B3026" s="39" t="s">
        <v>5222</v>
      </c>
      <c r="C3026" s="0" t="n">
        <v>54431.5866293549</v>
      </c>
      <c r="D3026" s="0" t="str">
        <f aca="false">CONCATENATE(LEFT(A3026,2), MID(A3026,5,2))</f>
        <v>0487</v>
      </c>
    </row>
    <row r="3027" customFormat="false" ht="15.8" hidden="false" customHeight="false" outlineLevel="0" collapsed="false">
      <c r="A3027" s="39" t="s">
        <v>2424</v>
      </c>
      <c r="B3027" s="39" t="s">
        <v>5223</v>
      </c>
      <c r="C3027" s="0" t="n">
        <v>107823.982322652</v>
      </c>
      <c r="D3027" s="0" t="str">
        <f aca="false">CONCATENATE(LEFT(A3027,2), MID(A3027,5,2))</f>
        <v>0494</v>
      </c>
    </row>
    <row r="3028" customFormat="false" ht="15.8" hidden="false" customHeight="false" outlineLevel="0" collapsed="false">
      <c r="A3028" s="39" t="s">
        <v>1938</v>
      </c>
      <c r="B3028" s="39" t="s">
        <v>5224</v>
      </c>
      <c r="C3028" s="0" t="n">
        <v>1916.19520307522</v>
      </c>
      <c r="D3028" s="0" t="str">
        <f aca="false">CONCATENATE(LEFT(A3028,2), MID(A3028,5,2))</f>
        <v>0404</v>
      </c>
    </row>
    <row r="3029" customFormat="false" ht="15.8" hidden="false" customHeight="false" outlineLevel="0" collapsed="false">
      <c r="A3029" s="39" t="s">
        <v>1991</v>
      </c>
      <c r="B3029" s="39" t="s">
        <v>5225</v>
      </c>
      <c r="C3029" s="0" t="n">
        <v>10552.5554351683</v>
      </c>
      <c r="D3029" s="0" t="str">
        <f aca="false">CONCATENATE(LEFT(A3029,2), MID(A3029,5,2))</f>
        <v>0513</v>
      </c>
    </row>
    <row r="3030" customFormat="false" ht="15.8" hidden="false" customHeight="false" outlineLevel="0" collapsed="false">
      <c r="A3030" s="39" t="s">
        <v>2000</v>
      </c>
      <c r="B3030" s="39" t="s">
        <v>5226</v>
      </c>
      <c r="C3030" s="0" t="n">
        <v>20603.0021402864</v>
      </c>
      <c r="D3030" s="0" t="str">
        <f aca="false">CONCATENATE(LEFT(A3030,2), MID(A3030,5,2))</f>
        <v>0315</v>
      </c>
    </row>
    <row r="3031" customFormat="false" ht="15.8" hidden="false" customHeight="false" outlineLevel="0" collapsed="false">
      <c r="A3031" s="39" t="s">
        <v>2442</v>
      </c>
      <c r="B3031" s="39" t="s">
        <v>5227</v>
      </c>
      <c r="C3031" s="0" t="n">
        <v>46237.5</v>
      </c>
      <c r="D3031" s="0" t="str">
        <f aca="false">CONCATENATE(LEFT(A3031,2), MID(A3031,5,2))</f>
        <v>0231</v>
      </c>
    </row>
    <row r="3032" customFormat="false" ht="15.8" hidden="false" customHeight="false" outlineLevel="0" collapsed="false">
      <c r="A3032" s="39" t="s">
        <v>3831</v>
      </c>
      <c r="B3032" s="39" t="s">
        <v>5228</v>
      </c>
      <c r="C3032" s="0" t="n">
        <v>116.25</v>
      </c>
      <c r="D3032" s="0" t="str">
        <f aca="false">CONCATENATE(LEFT(A3032,2), MID(A3032,5,2))</f>
        <v>0254</v>
      </c>
    </row>
    <row r="3033" customFormat="false" ht="15.8" hidden="false" customHeight="false" outlineLevel="0" collapsed="false">
      <c r="A3033" s="39" t="s">
        <v>2224</v>
      </c>
      <c r="B3033" s="39" t="s">
        <v>5229</v>
      </c>
      <c r="C3033" s="0" t="n">
        <v>7184.32561188811</v>
      </c>
      <c r="D3033" s="0" t="str">
        <f aca="false">CONCATENATE(LEFT(A3033,2), MID(A3033,5,2))</f>
        <v>0254</v>
      </c>
    </row>
    <row r="3034" customFormat="false" ht="15.8" hidden="false" customHeight="false" outlineLevel="0" collapsed="false">
      <c r="A3034" s="39" t="s">
        <v>2520</v>
      </c>
      <c r="B3034" s="39" t="s">
        <v>5230</v>
      </c>
      <c r="C3034" s="0" t="n">
        <v>3739.9584274328</v>
      </c>
      <c r="D3034" s="0" t="str">
        <f aca="false">CONCATENATE(LEFT(A3034,2), MID(A3034,5,2))</f>
        <v>0447</v>
      </c>
    </row>
    <row r="3035" customFormat="false" ht="15.8" hidden="false" customHeight="false" outlineLevel="0" collapsed="false">
      <c r="A3035" s="39" t="s">
        <v>2217</v>
      </c>
      <c r="B3035" s="39" t="s">
        <v>5231</v>
      </c>
      <c r="C3035" s="0" t="n">
        <v>8961.91166706988</v>
      </c>
      <c r="D3035" s="0" t="str">
        <f aca="false">CONCATENATE(LEFT(A3035,2), MID(A3035,5,2))</f>
        <v>0447</v>
      </c>
    </row>
    <row r="3036" customFormat="false" ht="15.8" hidden="false" customHeight="false" outlineLevel="0" collapsed="false">
      <c r="A3036" s="39" t="s">
        <v>2213</v>
      </c>
      <c r="B3036" s="39" t="s">
        <v>5232</v>
      </c>
      <c r="C3036" s="0" t="n">
        <v>3872.36733549644</v>
      </c>
      <c r="D3036" s="0" t="str">
        <f aca="false">CONCATENATE(LEFT(A3036,2), MID(A3036,5,2))</f>
        <v>0446</v>
      </c>
    </row>
    <row r="3037" customFormat="false" ht="15.8" hidden="false" customHeight="false" outlineLevel="0" collapsed="false">
      <c r="A3037" s="39" t="s">
        <v>2475</v>
      </c>
      <c r="B3037" s="39" t="s">
        <v>5233</v>
      </c>
      <c r="C3037" s="0" t="n">
        <v>1316.24926470588</v>
      </c>
      <c r="D3037" s="0" t="str">
        <f aca="false">CONCATENATE(LEFT(A3037,2), MID(A3037,5,2))</f>
        <v>0258</v>
      </c>
    </row>
    <row r="3038" customFormat="false" ht="15.8" hidden="false" customHeight="false" outlineLevel="0" collapsed="false">
      <c r="A3038" s="39" t="s">
        <v>2278</v>
      </c>
      <c r="B3038" s="39" t="s">
        <v>5234</v>
      </c>
      <c r="C3038" s="0" t="n">
        <v>13967.0966533466</v>
      </c>
      <c r="D3038" s="0" t="str">
        <f aca="false">CONCATENATE(LEFT(A3038,2), MID(A3038,5,2))</f>
        <v>0267</v>
      </c>
    </row>
    <row r="3039" customFormat="false" ht="15.8" hidden="false" customHeight="false" outlineLevel="0" collapsed="false">
      <c r="A3039" s="39" t="s">
        <v>2966</v>
      </c>
      <c r="B3039" s="39" t="s">
        <v>5235</v>
      </c>
      <c r="C3039" s="0" t="n">
        <v>29988.2680802495</v>
      </c>
      <c r="D3039" s="0" t="str">
        <f aca="false">CONCATENATE(LEFT(A3039,2), MID(A3039,5,2))</f>
        <v>0184</v>
      </c>
    </row>
    <row r="3040" customFormat="false" ht="15.8" hidden="false" customHeight="false" outlineLevel="0" collapsed="false">
      <c r="A3040" s="39" t="s">
        <v>2415</v>
      </c>
      <c r="B3040" s="39" t="s">
        <v>5236</v>
      </c>
      <c r="C3040" s="0" t="n">
        <v>14501.4575904253</v>
      </c>
      <c r="D3040" s="0" t="str">
        <f aca="false">CONCATENATE(LEFT(A3040,2), MID(A3040,5,2))</f>
        <v>0488</v>
      </c>
    </row>
    <row r="3041" customFormat="false" ht="15.8" hidden="false" customHeight="false" outlineLevel="0" collapsed="false">
      <c r="A3041" s="39" t="s">
        <v>2411</v>
      </c>
      <c r="B3041" s="39" t="s">
        <v>5237</v>
      </c>
      <c r="C3041" s="0" t="n">
        <v>150612.839514141</v>
      </c>
      <c r="D3041" s="0" t="str">
        <f aca="false">CONCATENATE(LEFT(A3041,2), MID(A3041,5,2))</f>
        <v>0589</v>
      </c>
    </row>
    <row r="3042" customFormat="false" ht="15.8" hidden="false" customHeight="false" outlineLevel="0" collapsed="false">
      <c r="A3042" s="39" t="s">
        <v>2383</v>
      </c>
      <c r="B3042" s="39" t="s">
        <v>5238</v>
      </c>
      <c r="C3042" s="0" t="n">
        <v>37497.9020570996</v>
      </c>
      <c r="D3042" s="0" t="str">
        <f aca="false">CONCATENATE(LEFT(A3042,2), MID(A3042,5,2))</f>
        <v>0185</v>
      </c>
    </row>
    <row r="3043" customFormat="false" ht="15.8" hidden="false" customHeight="false" outlineLevel="0" collapsed="false">
      <c r="A3043" s="39" t="s">
        <v>2393</v>
      </c>
      <c r="B3043" s="39" t="s">
        <v>5239</v>
      </c>
      <c r="C3043" s="0" t="n">
        <v>30440.2119551253</v>
      </c>
      <c r="D3043" s="0" t="str">
        <f aca="false">CONCATENATE(LEFT(A3043,2), MID(A3043,5,2))</f>
        <v>0488</v>
      </c>
    </row>
    <row r="3044" customFormat="false" ht="15.8" hidden="false" customHeight="false" outlineLevel="0" collapsed="false">
      <c r="A3044" s="39" t="s">
        <v>2383</v>
      </c>
      <c r="B3044" s="39" t="s">
        <v>5240</v>
      </c>
      <c r="C3044" s="0" t="n">
        <v>32528.3255134782</v>
      </c>
      <c r="D3044" s="0" t="str">
        <f aca="false">CONCATENATE(LEFT(A3044,2), MID(A3044,5,2))</f>
        <v>0185</v>
      </c>
    </row>
    <row r="3045" customFormat="false" ht="15.8" hidden="false" customHeight="false" outlineLevel="0" collapsed="false">
      <c r="A3045" s="39" t="s">
        <v>2393</v>
      </c>
      <c r="B3045" s="39" t="s">
        <v>5241</v>
      </c>
      <c r="C3045" s="0" t="n">
        <v>4972.6763308875</v>
      </c>
      <c r="D3045" s="0" t="str">
        <f aca="false">CONCATENATE(LEFT(A3045,2), MID(A3045,5,2))</f>
        <v>0488</v>
      </c>
    </row>
    <row r="3046" customFormat="false" ht="15.8" hidden="false" customHeight="false" outlineLevel="0" collapsed="false">
      <c r="A3046" s="39" t="s">
        <v>2444</v>
      </c>
      <c r="B3046" s="39" t="s">
        <v>5242</v>
      </c>
      <c r="C3046" s="0" t="n">
        <v>1832.265625</v>
      </c>
      <c r="D3046" s="0" t="str">
        <f aca="false">CONCATENATE(LEFT(A3046,2), MID(A3046,5,2))</f>
        <v>0224</v>
      </c>
    </row>
    <row r="3047" customFormat="false" ht="15.8" hidden="false" customHeight="false" outlineLevel="0" collapsed="false">
      <c r="A3047" s="39" t="s">
        <v>2040</v>
      </c>
      <c r="B3047" s="39" t="s">
        <v>5243</v>
      </c>
      <c r="C3047" s="0" t="n">
        <v>1468.91666666666</v>
      </c>
      <c r="D3047" s="0" t="str">
        <f aca="false">CONCATENATE(LEFT(A3047,2), MID(A3047,5,2))</f>
        <v>0223</v>
      </c>
    </row>
    <row r="3048" customFormat="false" ht="15.8" hidden="false" customHeight="false" outlineLevel="0" collapsed="false">
      <c r="A3048" s="39" t="s">
        <v>2012</v>
      </c>
      <c r="B3048" s="39" t="s">
        <v>5244</v>
      </c>
      <c r="C3048" s="0" t="n">
        <v>6839.79358166666</v>
      </c>
      <c r="D3048" s="0" t="str">
        <f aca="false">CONCATENATE(LEFT(A3048,2), MID(A3048,5,2))</f>
        <v>0614</v>
      </c>
    </row>
    <row r="3049" customFormat="false" ht="15.8" hidden="false" customHeight="false" outlineLevel="0" collapsed="false">
      <c r="A3049" s="39" t="s">
        <v>2430</v>
      </c>
      <c r="B3049" s="39" t="s">
        <v>5245</v>
      </c>
      <c r="C3049" s="0" t="n">
        <v>292.5</v>
      </c>
      <c r="D3049" s="0" t="str">
        <f aca="false">CONCATENATE(LEFT(A3049,2), MID(A3049,5,2))</f>
        <v>0614</v>
      </c>
    </row>
    <row r="3050" customFormat="false" ht="15.8" hidden="false" customHeight="false" outlineLevel="0" collapsed="false">
      <c r="A3050" s="39" t="s">
        <v>2014</v>
      </c>
      <c r="B3050" s="39" t="s">
        <v>5246</v>
      </c>
      <c r="C3050" s="0" t="n">
        <v>9183.720503225</v>
      </c>
      <c r="D3050" s="0" t="str">
        <f aca="false">CONCATENATE(LEFT(A3050,2), MID(A3050,5,2))</f>
        <v>0614</v>
      </c>
    </row>
    <row r="3051" customFormat="false" ht="15.8" hidden="false" customHeight="false" outlineLevel="0" collapsed="false">
      <c r="A3051" s="39" t="s">
        <v>2025</v>
      </c>
      <c r="B3051" s="39" t="s">
        <v>5247</v>
      </c>
      <c r="C3051" s="0" t="n">
        <v>244581.613734674</v>
      </c>
      <c r="D3051" s="0" t="str">
        <f aca="false">CONCATENATE(LEFT(A3051,2), MID(A3051,5,2))</f>
        <v>0319</v>
      </c>
    </row>
    <row r="3052" customFormat="false" ht="15.8" hidden="false" customHeight="false" outlineLevel="0" collapsed="false">
      <c r="A3052" s="39" t="s">
        <v>2139</v>
      </c>
      <c r="B3052" s="39" t="s">
        <v>5248</v>
      </c>
      <c r="C3052" s="0" t="n">
        <v>225.639159800227</v>
      </c>
      <c r="D3052" s="0" t="str">
        <f aca="false">CONCATENATE(LEFT(A3052,2), MID(A3052,5,2))</f>
        <v>0142</v>
      </c>
    </row>
    <row r="3053" customFormat="false" ht="15.8" hidden="false" customHeight="false" outlineLevel="0" collapsed="false">
      <c r="A3053" s="39" t="s">
        <v>2510</v>
      </c>
      <c r="B3053" s="39" t="s">
        <v>5249</v>
      </c>
      <c r="C3053" s="0" t="n">
        <v>1449.13606572384</v>
      </c>
      <c r="D3053" s="0" t="str">
        <f aca="false">CONCATENATE(LEFT(A3053,2), MID(A3053,5,2))</f>
        <v>0142</v>
      </c>
    </row>
    <row r="3054" customFormat="false" ht="15.8" hidden="false" customHeight="false" outlineLevel="0" collapsed="false">
      <c r="A3054" s="39" t="s">
        <v>2098</v>
      </c>
      <c r="B3054" s="39" t="s">
        <v>5250</v>
      </c>
      <c r="C3054" s="0" t="n">
        <v>596.49845737995</v>
      </c>
      <c r="D3054" s="0" t="str">
        <f aca="false">CONCATENATE(LEFT(A3054,2), MID(A3054,5,2))</f>
        <v>0142</v>
      </c>
    </row>
    <row r="3055" customFormat="false" ht="15.8" hidden="false" customHeight="false" outlineLevel="0" collapsed="false">
      <c r="A3055" s="39" t="s">
        <v>2510</v>
      </c>
      <c r="B3055" s="39" t="s">
        <v>5251</v>
      </c>
      <c r="C3055" s="0" t="n">
        <v>652.361113407315</v>
      </c>
      <c r="D3055" s="0" t="str">
        <f aca="false">CONCATENATE(LEFT(A3055,2), MID(A3055,5,2))</f>
        <v>0142</v>
      </c>
    </row>
    <row r="3056" customFormat="false" ht="15.8" hidden="false" customHeight="false" outlineLevel="0" collapsed="false">
      <c r="A3056" s="39" t="s">
        <v>2211</v>
      </c>
      <c r="B3056" s="39" t="s">
        <v>5252</v>
      </c>
      <c r="C3056" s="0" t="n">
        <v>1969.03859614846</v>
      </c>
      <c r="D3056" s="0" t="str">
        <f aca="false">CONCATENATE(LEFT(A3056,2), MID(A3056,5,2))</f>
        <v>0446</v>
      </c>
    </row>
    <row r="3057" customFormat="false" ht="15.8" hidden="false" customHeight="false" outlineLevel="0" collapsed="false">
      <c r="A3057" s="39" t="s">
        <v>2857</v>
      </c>
      <c r="B3057" s="39" t="s">
        <v>5253</v>
      </c>
      <c r="C3057" s="0" t="n">
        <v>7855.125</v>
      </c>
      <c r="D3057" s="0" t="str">
        <f aca="false">CONCATENATE(LEFT(A3057,2), MID(A3057,5,2))</f>
        <v>0269</v>
      </c>
    </row>
    <row r="3058" customFormat="false" ht="15.8" hidden="false" customHeight="false" outlineLevel="0" collapsed="false">
      <c r="A3058" s="39" t="s">
        <v>3511</v>
      </c>
      <c r="B3058" s="39" t="s">
        <v>5254</v>
      </c>
      <c r="C3058" s="0" t="n">
        <v>247.5</v>
      </c>
      <c r="D3058" s="0" t="str">
        <f aca="false">CONCATENATE(LEFT(A3058,2), MID(A3058,5,2))</f>
        <v>0279</v>
      </c>
    </row>
    <row r="3059" customFormat="false" ht="15.8" hidden="false" customHeight="false" outlineLevel="0" collapsed="false">
      <c r="A3059" s="39" t="s">
        <v>3775</v>
      </c>
      <c r="B3059" s="39" t="s">
        <v>5255</v>
      </c>
      <c r="C3059" s="0" t="n">
        <v>597.856557784857</v>
      </c>
      <c r="D3059" s="0" t="str">
        <f aca="false">CONCATENATE(LEFT(A3059,2), MID(A3059,5,2))</f>
        <v>0376</v>
      </c>
    </row>
    <row r="3060" customFormat="false" ht="15.8" hidden="false" customHeight="false" outlineLevel="0" collapsed="false">
      <c r="A3060" s="39" t="s">
        <v>2402</v>
      </c>
      <c r="B3060" s="39" t="s">
        <v>5256</v>
      </c>
      <c r="C3060" s="0" t="n">
        <v>7528.68817137668</v>
      </c>
      <c r="D3060" s="0" t="str">
        <f aca="false">CONCATENATE(LEFT(A3060,2), MID(A3060,5,2))</f>
        <v>0487</v>
      </c>
    </row>
    <row r="3061" customFormat="false" ht="15.8" hidden="false" customHeight="false" outlineLevel="0" collapsed="false">
      <c r="A3061" s="39" t="s">
        <v>2493</v>
      </c>
      <c r="B3061" s="39" t="s">
        <v>5257</v>
      </c>
      <c r="C3061" s="0" t="n">
        <v>19223.2027909548</v>
      </c>
      <c r="D3061" s="0" t="str">
        <f aca="false">CONCATENATE(LEFT(A3061,2), MID(A3061,5,2))</f>
        <v>0185</v>
      </c>
    </row>
    <row r="3062" customFormat="false" ht="15.8" hidden="false" customHeight="false" outlineLevel="0" collapsed="false">
      <c r="A3062" s="39" t="s">
        <v>2966</v>
      </c>
      <c r="B3062" s="39" t="s">
        <v>5258</v>
      </c>
      <c r="C3062" s="0" t="n">
        <v>13343.2598505292</v>
      </c>
      <c r="D3062" s="0" t="str">
        <f aca="false">CONCATENATE(LEFT(A3062,2), MID(A3062,5,2))</f>
        <v>0184</v>
      </c>
    </row>
    <row r="3063" customFormat="false" ht="15.8" hidden="false" customHeight="false" outlineLevel="0" collapsed="false">
      <c r="A3063" s="39" t="s">
        <v>2493</v>
      </c>
      <c r="B3063" s="39" t="s">
        <v>5259</v>
      </c>
      <c r="C3063" s="0" t="n">
        <v>71745.34003744</v>
      </c>
      <c r="D3063" s="0" t="str">
        <f aca="false">CONCATENATE(LEFT(A3063,2), MID(A3063,5,2))</f>
        <v>0185</v>
      </c>
    </row>
    <row r="3064" customFormat="false" ht="15.8" hidden="false" customHeight="false" outlineLevel="0" collapsed="false">
      <c r="A3064" s="39" t="s">
        <v>2411</v>
      </c>
      <c r="B3064" s="39" t="s">
        <v>5260</v>
      </c>
      <c r="C3064" s="0" t="n">
        <v>22327.3330395019</v>
      </c>
      <c r="D3064" s="0" t="str">
        <f aca="false">CONCATENATE(LEFT(A3064,2), MID(A3064,5,2))</f>
        <v>0589</v>
      </c>
    </row>
    <row r="3065" customFormat="false" ht="15.8" hidden="false" customHeight="false" outlineLevel="0" collapsed="false">
      <c r="A3065" s="39" t="s">
        <v>2567</v>
      </c>
      <c r="B3065" s="39" t="s">
        <v>5261</v>
      </c>
      <c r="C3065" s="0" t="n">
        <v>641.953193697918</v>
      </c>
      <c r="D3065" s="0" t="str">
        <f aca="false">CONCATENATE(LEFT(A3065,2), MID(A3065,5,2))</f>
        <v>0328</v>
      </c>
    </row>
    <row r="3066" customFormat="false" ht="15.8" hidden="false" customHeight="false" outlineLevel="0" collapsed="false">
      <c r="A3066" s="39" t="s">
        <v>2025</v>
      </c>
      <c r="B3066" s="39" t="s">
        <v>5262</v>
      </c>
      <c r="C3066" s="0" t="n">
        <v>34961.1949405905</v>
      </c>
      <c r="D3066" s="0" t="str">
        <f aca="false">CONCATENATE(LEFT(A3066,2), MID(A3066,5,2))</f>
        <v>0319</v>
      </c>
    </row>
    <row r="3067" customFormat="false" ht="15.8" hidden="false" customHeight="false" outlineLevel="0" collapsed="false">
      <c r="A3067" s="39" t="s">
        <v>2444</v>
      </c>
      <c r="B3067" s="39" t="s">
        <v>5263</v>
      </c>
      <c r="C3067" s="0" t="n">
        <v>3534.3825</v>
      </c>
      <c r="D3067" s="0" t="str">
        <f aca="false">CONCATENATE(LEFT(A3067,2), MID(A3067,5,2))</f>
        <v>0224</v>
      </c>
    </row>
    <row r="3068" customFormat="false" ht="15.8" hidden="false" customHeight="false" outlineLevel="0" collapsed="false">
      <c r="A3068" s="39" t="s">
        <v>2106</v>
      </c>
      <c r="B3068" s="39" t="s">
        <v>5264</v>
      </c>
      <c r="C3068" s="0" t="n">
        <v>968.439203063165</v>
      </c>
      <c r="D3068" s="0" t="str">
        <f aca="false">CONCATENATE(LEFT(A3068,2), MID(A3068,5,2))</f>
        <v>0142</v>
      </c>
    </row>
    <row r="3069" customFormat="false" ht="15.8" hidden="false" customHeight="false" outlineLevel="0" collapsed="false">
      <c r="A3069" s="39" t="s">
        <v>2114</v>
      </c>
      <c r="B3069" s="39" t="s">
        <v>5265</v>
      </c>
      <c r="C3069" s="0" t="n">
        <v>5789.46159020518</v>
      </c>
      <c r="D3069" s="0" t="str">
        <f aca="false">CONCATENATE(LEFT(A3069,2), MID(A3069,5,2))</f>
        <v>0238</v>
      </c>
    </row>
    <row r="3070" customFormat="false" ht="15.8" hidden="false" customHeight="false" outlineLevel="0" collapsed="false">
      <c r="A3070" s="39" t="s">
        <v>4785</v>
      </c>
      <c r="B3070" s="39" t="s">
        <v>5266</v>
      </c>
      <c r="C3070" s="0" t="n">
        <v>5435.75</v>
      </c>
      <c r="D3070" s="0" t="str">
        <f aca="false">CONCATENATE(LEFT(A3070,2), MID(A3070,5,2))</f>
        <v>0239</v>
      </c>
    </row>
    <row r="3071" customFormat="false" ht="15.8" hidden="false" customHeight="false" outlineLevel="0" collapsed="false">
      <c r="A3071" s="39" t="s">
        <v>2510</v>
      </c>
      <c r="B3071" s="39" t="s">
        <v>5267</v>
      </c>
      <c r="C3071" s="0" t="n">
        <v>578.951836323212</v>
      </c>
      <c r="D3071" s="0" t="str">
        <f aca="false">CONCATENATE(LEFT(A3071,2), MID(A3071,5,2))</f>
        <v>0142</v>
      </c>
    </row>
    <row r="3072" customFormat="false" ht="15.8" hidden="false" customHeight="false" outlineLevel="0" collapsed="false">
      <c r="A3072" s="39" t="s">
        <v>2463</v>
      </c>
      <c r="B3072" s="39" t="s">
        <v>5268</v>
      </c>
      <c r="C3072" s="0" t="n">
        <v>2539.3473663329</v>
      </c>
      <c r="D3072" s="0" t="str">
        <f aca="false">CONCATENATE(LEFT(A3072,2), MID(A3072,5,2))</f>
        <v>0144</v>
      </c>
    </row>
    <row r="3073" customFormat="false" ht="15.8" hidden="false" customHeight="false" outlineLevel="0" collapsed="false">
      <c r="A3073" s="39" t="s">
        <v>2465</v>
      </c>
      <c r="B3073" s="39" t="s">
        <v>5269</v>
      </c>
      <c r="C3073" s="0" t="n">
        <v>1244.96618947404</v>
      </c>
      <c r="D3073" s="0" t="str">
        <f aca="false">CONCATENATE(LEFT(A3073,2), MID(A3073,5,2))</f>
        <v>0145</v>
      </c>
    </row>
    <row r="3074" customFormat="false" ht="15.8" hidden="false" customHeight="false" outlineLevel="0" collapsed="false">
      <c r="A3074" s="39" t="s">
        <v>2870</v>
      </c>
      <c r="B3074" s="39" t="s">
        <v>5270</v>
      </c>
      <c r="C3074" s="0" t="n">
        <v>5556.375</v>
      </c>
      <c r="D3074" s="0" t="str">
        <f aca="false">CONCATENATE(LEFT(A3074,2), MID(A3074,5,2))</f>
        <v>0552</v>
      </c>
    </row>
    <row r="3075" customFormat="false" ht="15.8" hidden="false" customHeight="false" outlineLevel="0" collapsed="false">
      <c r="A3075" s="39" t="s">
        <v>2520</v>
      </c>
      <c r="B3075" s="39" t="s">
        <v>5271</v>
      </c>
      <c r="C3075" s="0" t="n">
        <v>1070.04266207831</v>
      </c>
      <c r="D3075" s="0" t="str">
        <f aca="false">CONCATENATE(LEFT(A3075,2), MID(A3075,5,2))</f>
        <v>0447</v>
      </c>
    </row>
    <row r="3076" customFormat="false" ht="15.8" hidden="false" customHeight="false" outlineLevel="0" collapsed="false">
      <c r="A3076" s="39" t="s">
        <v>2475</v>
      </c>
      <c r="B3076" s="39" t="s">
        <v>5272</v>
      </c>
      <c r="C3076" s="0" t="n">
        <v>547.433333333333</v>
      </c>
      <c r="D3076" s="0" t="str">
        <f aca="false">CONCATENATE(LEFT(A3076,2), MID(A3076,5,2))</f>
        <v>0258</v>
      </c>
    </row>
    <row r="3077" customFormat="false" ht="15.8" hidden="false" customHeight="false" outlineLevel="0" collapsed="false">
      <c r="A3077" s="39" t="s">
        <v>2528</v>
      </c>
      <c r="B3077" s="39" t="s">
        <v>5273</v>
      </c>
      <c r="C3077" s="0" t="n">
        <v>1305.24999999999</v>
      </c>
      <c r="D3077" s="0" t="str">
        <f aca="false">CONCATENATE(LEFT(A3077,2), MID(A3077,5,2))</f>
        <v>0271</v>
      </c>
    </row>
    <row r="3078" customFormat="false" ht="15.8" hidden="false" customHeight="false" outlineLevel="0" collapsed="false">
      <c r="A3078" s="39" t="s">
        <v>2857</v>
      </c>
      <c r="B3078" s="39" t="s">
        <v>5274</v>
      </c>
      <c r="C3078" s="0" t="n">
        <v>384.75</v>
      </c>
      <c r="D3078" s="0" t="str">
        <f aca="false">CONCATENATE(LEFT(A3078,2), MID(A3078,5,2))</f>
        <v>0269</v>
      </c>
    </row>
    <row r="3079" customFormat="false" ht="15.8" hidden="false" customHeight="false" outlineLevel="0" collapsed="false">
      <c r="A3079" s="39" t="s">
        <v>2389</v>
      </c>
      <c r="B3079" s="39" t="s">
        <v>5275</v>
      </c>
      <c r="C3079" s="0" t="n">
        <v>26098.6227807746</v>
      </c>
      <c r="D3079" s="0" t="str">
        <f aca="false">CONCATENATE(LEFT(A3079,2), MID(A3079,5,2))</f>
        <v>0184</v>
      </c>
    </row>
    <row r="3080" customFormat="false" ht="15.8" hidden="false" customHeight="false" outlineLevel="0" collapsed="false">
      <c r="A3080" s="39" t="s">
        <v>2393</v>
      </c>
      <c r="B3080" s="39" t="s">
        <v>5276</v>
      </c>
      <c r="C3080" s="0" t="n">
        <v>3374.34778930833</v>
      </c>
      <c r="D3080" s="0" t="str">
        <f aca="false">CONCATENATE(LEFT(A3080,2), MID(A3080,5,2))</f>
        <v>0488</v>
      </c>
    </row>
    <row r="3081" customFormat="false" ht="15.8" hidden="false" customHeight="false" outlineLevel="0" collapsed="false">
      <c r="A3081" s="39" t="s">
        <v>2559</v>
      </c>
      <c r="B3081" s="39" t="s">
        <v>5277</v>
      </c>
      <c r="C3081" s="0" t="n">
        <v>49366.4779536881</v>
      </c>
      <c r="D3081" s="0" t="str">
        <f aca="false">CONCATENATE(LEFT(A3081,2), MID(A3081,5,2))</f>
        <v>0184</v>
      </c>
    </row>
    <row r="3082" customFormat="false" ht="15.8" hidden="false" customHeight="false" outlineLevel="0" collapsed="false">
      <c r="A3082" s="39" t="s">
        <v>2411</v>
      </c>
      <c r="B3082" s="39" t="s">
        <v>5278</v>
      </c>
      <c r="C3082" s="0" t="n">
        <v>57851.8671609416</v>
      </c>
      <c r="D3082" s="0" t="str">
        <f aca="false">CONCATENATE(LEFT(A3082,2), MID(A3082,5,2))</f>
        <v>0589</v>
      </c>
    </row>
    <row r="3083" customFormat="false" ht="15.8" hidden="false" customHeight="false" outlineLevel="0" collapsed="false">
      <c r="A3083" s="39" t="s">
        <v>1929</v>
      </c>
      <c r="B3083" s="39" t="s">
        <v>5279</v>
      </c>
      <c r="C3083" s="0" t="n">
        <v>4340.85294694193</v>
      </c>
      <c r="D3083" s="0" t="str">
        <f aca="false">CONCATENATE(LEFT(A3083,2), MID(A3083,5,2))</f>
        <v>0402</v>
      </c>
    </row>
    <row r="3084" customFormat="false" ht="15.8" hidden="false" customHeight="false" outlineLevel="0" collapsed="false">
      <c r="A3084" s="39" t="s">
        <v>2073</v>
      </c>
      <c r="B3084" s="39" t="s">
        <v>5280</v>
      </c>
      <c r="C3084" s="0" t="n">
        <v>725</v>
      </c>
      <c r="D3084" s="0" t="str">
        <f aca="false">CONCATENATE(LEFT(A3084,2), MID(A3084,5,2))</f>
        <v>0229</v>
      </c>
    </row>
    <row r="3085" customFormat="false" ht="15.8" hidden="false" customHeight="false" outlineLevel="0" collapsed="false">
      <c r="A3085" s="39" t="s">
        <v>2083</v>
      </c>
      <c r="B3085" s="39" t="s">
        <v>5281</v>
      </c>
      <c r="C3085" s="0" t="n">
        <v>39785.1220067219</v>
      </c>
      <c r="D3085" s="0" t="str">
        <f aca="false">CONCATENATE(LEFT(A3085,2), MID(A3085,5,2))</f>
        <v>0635</v>
      </c>
    </row>
    <row r="3086" customFormat="false" ht="15.8" hidden="false" customHeight="false" outlineLevel="0" collapsed="false">
      <c r="A3086" s="39" t="s">
        <v>2234</v>
      </c>
      <c r="B3086" s="39" t="s">
        <v>5282</v>
      </c>
      <c r="C3086" s="0" t="n">
        <v>18958.6125</v>
      </c>
      <c r="D3086" s="0" t="str">
        <f aca="false">CONCATENATE(LEFT(A3086,2), MID(A3086,5,2))</f>
        <v>0551</v>
      </c>
    </row>
    <row r="3087" customFormat="false" ht="15.8" hidden="false" customHeight="false" outlineLevel="0" collapsed="false">
      <c r="A3087" s="39" t="s">
        <v>2528</v>
      </c>
      <c r="B3087" s="39" t="s">
        <v>5283</v>
      </c>
      <c r="C3087" s="0" t="n">
        <v>201.375</v>
      </c>
      <c r="D3087" s="0" t="str">
        <f aca="false">CONCATENATE(LEFT(A3087,2), MID(A3087,5,2))</f>
        <v>0271</v>
      </c>
    </row>
    <row r="3088" customFormat="false" ht="15.8" hidden="false" customHeight="false" outlineLevel="0" collapsed="false">
      <c r="A3088" s="39" t="s">
        <v>3511</v>
      </c>
      <c r="B3088" s="39" t="s">
        <v>5284</v>
      </c>
      <c r="C3088" s="0" t="n">
        <v>750</v>
      </c>
      <c r="D3088" s="0" t="str">
        <f aca="false">CONCATENATE(LEFT(A3088,2), MID(A3088,5,2))</f>
        <v>0279</v>
      </c>
    </row>
    <row r="3089" customFormat="false" ht="15.8" hidden="false" customHeight="false" outlineLevel="0" collapsed="false">
      <c r="A3089" s="39" t="s">
        <v>2385</v>
      </c>
      <c r="B3089" s="39" t="s">
        <v>5285</v>
      </c>
      <c r="C3089" s="0" t="n">
        <v>3407.29868649823</v>
      </c>
      <c r="D3089" s="0" t="str">
        <f aca="false">CONCATENATE(LEFT(A3089,2), MID(A3089,5,2))</f>
        <v>0184</v>
      </c>
    </row>
    <row r="3090" customFormat="false" ht="15.8" hidden="false" customHeight="false" outlineLevel="0" collapsed="false">
      <c r="A3090" s="39" t="s">
        <v>2433</v>
      </c>
      <c r="B3090" s="39" t="s">
        <v>5286</v>
      </c>
      <c r="C3090" s="0" t="n">
        <v>294</v>
      </c>
      <c r="D3090" s="0" t="str">
        <f aca="false">CONCATENATE(LEFT(A3090,2), MID(A3090,5,2))</f>
        <v>0614</v>
      </c>
    </row>
    <row r="3091" customFormat="false" ht="15.8" hidden="false" customHeight="false" outlineLevel="0" collapsed="false">
      <c r="A3091" s="39" t="s">
        <v>2106</v>
      </c>
      <c r="B3091" s="39" t="s">
        <v>5287</v>
      </c>
      <c r="C3091" s="0" t="n">
        <v>804.381776191435</v>
      </c>
      <c r="D3091" s="0" t="str">
        <f aca="false">CONCATENATE(LEFT(A3091,2), MID(A3091,5,2))</f>
        <v>0142</v>
      </c>
    </row>
    <row r="3092" customFormat="false" ht="15.8" hidden="false" customHeight="false" outlineLevel="0" collapsed="false">
      <c r="A3092" s="39" t="s">
        <v>2121</v>
      </c>
      <c r="B3092" s="39" t="s">
        <v>5288</v>
      </c>
      <c r="C3092" s="0" t="n">
        <v>1168.98866825737</v>
      </c>
      <c r="D3092" s="0" t="str">
        <f aca="false">CONCATENATE(LEFT(A3092,2), MID(A3092,5,2))</f>
        <v>0142</v>
      </c>
    </row>
    <row r="3093" customFormat="false" ht="15.8" hidden="false" customHeight="false" outlineLevel="0" collapsed="false">
      <c r="A3093" s="39" t="s">
        <v>2168</v>
      </c>
      <c r="B3093" s="39" t="s">
        <v>5289</v>
      </c>
      <c r="C3093" s="0" t="n">
        <v>520.990442409646</v>
      </c>
      <c r="D3093" s="0" t="str">
        <f aca="false">CONCATENATE(LEFT(A3093,2), MID(A3093,5,2))</f>
        <v>0144</v>
      </c>
    </row>
    <row r="3094" customFormat="false" ht="15.8" hidden="false" customHeight="false" outlineLevel="0" collapsed="false">
      <c r="A3094" s="39" t="s">
        <v>2181</v>
      </c>
      <c r="B3094" s="39" t="s">
        <v>5290</v>
      </c>
      <c r="C3094" s="0" t="n">
        <v>739.356257</v>
      </c>
      <c r="D3094" s="0" t="str">
        <f aca="false">CONCATENATE(LEFT(A3094,2), MID(A3094,5,2))</f>
        <v>0145</v>
      </c>
    </row>
    <row r="3095" customFormat="false" ht="15.8" hidden="false" customHeight="false" outlineLevel="0" collapsed="false">
      <c r="A3095" s="39" t="s">
        <v>2219</v>
      </c>
      <c r="B3095" s="39" t="s">
        <v>5291</v>
      </c>
      <c r="C3095" s="0" t="n">
        <v>3525.04889588716</v>
      </c>
      <c r="D3095" s="0" t="str">
        <f aca="false">CONCATENATE(LEFT(A3095,2), MID(A3095,5,2))</f>
        <v>0448</v>
      </c>
    </row>
    <row r="3096" customFormat="false" ht="15.8" hidden="false" customHeight="false" outlineLevel="0" collapsed="false">
      <c r="A3096" s="39" t="s">
        <v>2389</v>
      </c>
      <c r="B3096" s="39" t="s">
        <v>5292</v>
      </c>
      <c r="C3096" s="0" t="n">
        <v>9228.94928618392</v>
      </c>
      <c r="D3096" s="0" t="str">
        <f aca="false">CONCATENATE(LEFT(A3096,2), MID(A3096,5,2))</f>
        <v>0184</v>
      </c>
    </row>
    <row r="3097" customFormat="false" ht="15.8" hidden="false" customHeight="false" outlineLevel="0" collapsed="false">
      <c r="A3097" s="39" t="s">
        <v>2389</v>
      </c>
      <c r="B3097" s="39" t="s">
        <v>5293</v>
      </c>
      <c r="C3097" s="0" t="n">
        <v>25804.7911508845</v>
      </c>
      <c r="D3097" s="0" t="str">
        <f aca="false">CONCATENATE(LEFT(A3097,2), MID(A3097,5,2))</f>
        <v>0184</v>
      </c>
    </row>
    <row r="3098" customFormat="false" ht="15.8" hidden="false" customHeight="false" outlineLevel="0" collapsed="false">
      <c r="A3098" s="39" t="s">
        <v>2391</v>
      </c>
      <c r="B3098" s="39" t="s">
        <v>5294</v>
      </c>
      <c r="C3098" s="0" t="n">
        <v>6251.5156</v>
      </c>
      <c r="D3098" s="0" t="str">
        <f aca="false">CONCATENATE(LEFT(A3098,2), MID(A3098,5,2))</f>
        <v>0183</v>
      </c>
    </row>
    <row r="3099" customFormat="false" ht="15.8" hidden="false" customHeight="false" outlineLevel="0" collapsed="false">
      <c r="A3099" s="39" t="s">
        <v>2040</v>
      </c>
      <c r="B3099" s="39" t="s">
        <v>5295</v>
      </c>
      <c r="C3099" s="0" t="n">
        <v>4406.75</v>
      </c>
      <c r="D3099" s="0" t="str">
        <f aca="false">CONCATENATE(LEFT(A3099,2), MID(A3099,5,2))</f>
        <v>0223</v>
      </c>
    </row>
    <row r="3100" customFormat="false" ht="15.8" hidden="false" customHeight="false" outlineLevel="0" collapsed="false">
      <c r="A3100" s="39" t="s">
        <v>2226</v>
      </c>
      <c r="B3100" s="39" t="s">
        <v>5296</v>
      </c>
      <c r="C3100" s="0" t="n">
        <v>8564.625</v>
      </c>
      <c r="D3100" s="0" t="str">
        <f aca="false">CONCATENATE(LEFT(A3100,2), MID(A3100,5,2))</f>
        <v>0552</v>
      </c>
    </row>
    <row r="3101" customFormat="false" ht="15.8" hidden="false" customHeight="false" outlineLevel="0" collapsed="false">
      <c r="A3101" s="39" t="s">
        <v>3879</v>
      </c>
      <c r="B3101" s="39" t="s">
        <v>5297</v>
      </c>
      <c r="C3101" s="0" t="n">
        <v>100.55</v>
      </c>
      <c r="D3101" s="0" t="str">
        <f aca="false">CONCATENATE(LEFT(A3101,2), MID(A3101,5,2))</f>
        <v>0255</v>
      </c>
    </row>
    <row r="3102" customFormat="false" ht="15.8" hidden="false" customHeight="false" outlineLevel="0" collapsed="false">
      <c r="A3102" s="39" t="s">
        <v>3540</v>
      </c>
      <c r="B3102" s="39" t="s">
        <v>5298</v>
      </c>
      <c r="C3102" s="0" t="n">
        <v>9140.33070287293</v>
      </c>
      <c r="D3102" s="0" t="str">
        <f aca="false">CONCATENATE(LEFT(A3102,2), MID(A3102,5,2))</f>
        <v>0860</v>
      </c>
    </row>
    <row r="3103" customFormat="false" ht="15.8" hidden="false" customHeight="false" outlineLevel="0" collapsed="false">
      <c r="A3103" s="39" t="s">
        <v>2588</v>
      </c>
      <c r="B3103" s="39" t="s">
        <v>5299</v>
      </c>
      <c r="C3103" s="0" t="n">
        <v>151525.570807785</v>
      </c>
      <c r="D3103" s="0" t="str">
        <f aca="false">CONCATENATE(LEFT(A3103,2), MID(A3103,5,2))</f>
        <v>0860</v>
      </c>
    </row>
    <row r="3104" customFormat="false" ht="15.8" hidden="false" customHeight="false" outlineLevel="0" collapsed="false">
      <c r="A3104" s="39" t="s">
        <v>2590</v>
      </c>
      <c r="B3104" s="39" t="s">
        <v>5300</v>
      </c>
      <c r="C3104" s="0" t="n">
        <v>453582.483192883</v>
      </c>
      <c r="D3104" s="0" t="str">
        <f aca="false">CONCATENATE(LEFT(A3104,2), MID(A3104,5,2))</f>
        <v>0860</v>
      </c>
    </row>
    <row r="3105" customFormat="false" ht="15.8" hidden="false" customHeight="false" outlineLevel="0" collapsed="false">
      <c r="A3105" s="39" t="s">
        <v>4432</v>
      </c>
      <c r="B3105" s="39" t="s">
        <v>5301</v>
      </c>
      <c r="C3105" s="0" t="n">
        <v>398693.159550617</v>
      </c>
      <c r="D3105" s="0" t="str">
        <f aca="false">CONCATENATE(LEFT(A3105,2), MID(A3105,5,2))</f>
        <v>0860</v>
      </c>
    </row>
    <row r="3106" customFormat="false" ht="15.8" hidden="false" customHeight="false" outlineLevel="0" collapsed="false">
      <c r="A3106" s="39" t="s">
        <v>2618</v>
      </c>
      <c r="B3106" s="39" t="s">
        <v>5302</v>
      </c>
      <c r="C3106" s="0" t="n">
        <v>8862.33051568712</v>
      </c>
      <c r="D3106" s="0" t="str">
        <f aca="false">CONCATENATE(LEFT(A3106,2), MID(A3106,5,2))</f>
        <v>0860</v>
      </c>
    </row>
    <row r="3107" customFormat="false" ht="15.8" hidden="false" customHeight="false" outlineLevel="0" collapsed="false">
      <c r="A3107" s="39" t="s">
        <v>2594</v>
      </c>
      <c r="B3107" s="39" t="s">
        <v>5303</v>
      </c>
      <c r="C3107" s="0" t="n">
        <v>89210.2202556082</v>
      </c>
      <c r="D3107" s="0" t="str">
        <f aca="false">CONCATENATE(LEFT(A3107,2), MID(A3107,5,2))</f>
        <v>0860</v>
      </c>
    </row>
    <row r="3108" customFormat="false" ht="15.8" hidden="false" customHeight="false" outlineLevel="0" collapsed="false">
      <c r="A3108" s="39" t="s">
        <v>2594</v>
      </c>
      <c r="B3108" s="39" t="s">
        <v>5304</v>
      </c>
      <c r="C3108" s="0" t="n">
        <v>5531.15954387482</v>
      </c>
      <c r="D3108" s="0" t="str">
        <f aca="false">CONCATENATE(LEFT(A3108,2), MID(A3108,5,2))</f>
        <v>0860</v>
      </c>
    </row>
    <row r="3109" customFormat="false" ht="15.8" hidden="false" customHeight="false" outlineLevel="0" collapsed="false">
      <c r="A3109" s="39" t="s">
        <v>4432</v>
      </c>
      <c r="B3109" s="39" t="s">
        <v>5305</v>
      </c>
      <c r="C3109" s="0" t="n">
        <v>23868.806832912</v>
      </c>
      <c r="D3109" s="0" t="str">
        <f aca="false">CONCATENATE(LEFT(A3109,2), MID(A3109,5,2))</f>
        <v>0860</v>
      </c>
    </row>
    <row r="3110" customFormat="false" ht="15.8" hidden="false" customHeight="false" outlineLevel="0" collapsed="false">
      <c r="A3110" s="39" t="s">
        <v>2596</v>
      </c>
      <c r="B3110" s="39" t="s">
        <v>5306</v>
      </c>
      <c r="C3110" s="0" t="n">
        <v>53492.5066603809</v>
      </c>
      <c r="D3110" s="0" t="str">
        <f aca="false">CONCATENATE(LEFT(A3110,2), MID(A3110,5,2))</f>
        <v>0860</v>
      </c>
    </row>
    <row r="3111" customFormat="false" ht="15.8" hidden="false" customHeight="false" outlineLevel="0" collapsed="false">
      <c r="A3111" s="39" t="s">
        <v>2596</v>
      </c>
      <c r="B3111" s="39" t="s">
        <v>5307</v>
      </c>
      <c r="C3111" s="0" t="n">
        <v>1017.93860502047</v>
      </c>
      <c r="D3111" s="0" t="str">
        <f aca="false">CONCATENATE(LEFT(A3111,2), MID(A3111,5,2))</f>
        <v>0860</v>
      </c>
    </row>
    <row r="3112" customFormat="false" ht="15.8" hidden="false" customHeight="false" outlineLevel="0" collapsed="false">
      <c r="A3112" s="39" t="s">
        <v>2594</v>
      </c>
      <c r="B3112" s="39" t="s">
        <v>5308</v>
      </c>
      <c r="C3112" s="0" t="n">
        <v>8608.79685030827</v>
      </c>
      <c r="D3112" s="0" t="str">
        <f aca="false">CONCATENATE(LEFT(A3112,2), MID(A3112,5,2))</f>
        <v>0860</v>
      </c>
    </row>
    <row r="3113" customFormat="false" ht="15.8" hidden="false" customHeight="false" outlineLevel="0" collapsed="false">
      <c r="A3113" s="39" t="s">
        <v>2978</v>
      </c>
      <c r="B3113" s="39" t="s">
        <v>5309</v>
      </c>
      <c r="C3113" s="0" t="n">
        <v>21008.2092213202</v>
      </c>
      <c r="D3113" s="0" t="str">
        <f aca="false">CONCATENATE(LEFT(A3113,2), MID(A3113,5,2))</f>
        <v>0860</v>
      </c>
    </row>
    <row r="3114" customFormat="false" ht="15.8" hidden="false" customHeight="false" outlineLevel="0" collapsed="false">
      <c r="A3114" s="39" t="s">
        <v>2609</v>
      </c>
      <c r="B3114" s="39" t="s">
        <v>5310</v>
      </c>
      <c r="C3114" s="0" t="n">
        <v>194.966219666122</v>
      </c>
      <c r="D3114" s="0" t="str">
        <f aca="false">CONCATENATE(LEFT(A3114,2), MID(A3114,5,2))</f>
        <v>0860</v>
      </c>
    </row>
    <row r="3115" customFormat="false" ht="15.8" hidden="false" customHeight="false" outlineLevel="0" collapsed="false">
      <c r="A3115" s="39" t="s">
        <v>2482</v>
      </c>
      <c r="B3115" s="39" t="s">
        <v>5311</v>
      </c>
      <c r="C3115" s="0" t="n">
        <v>171244.603786538</v>
      </c>
      <c r="D3115" s="0" t="str">
        <f aca="false">CONCATENATE(LEFT(A3115,2), MID(A3115,5,2))</f>
        <v>0486</v>
      </c>
    </row>
    <row r="3116" customFormat="false" ht="15.8" hidden="false" customHeight="false" outlineLevel="0" collapsed="false">
      <c r="A3116" s="39" t="s">
        <v>2559</v>
      </c>
      <c r="B3116" s="39" t="s">
        <v>5312</v>
      </c>
      <c r="C3116" s="0" t="n">
        <v>39112.2267444444</v>
      </c>
      <c r="D3116" s="0" t="str">
        <f aca="false">CONCATENATE(LEFT(A3116,2), MID(A3116,5,2))</f>
        <v>0184</v>
      </c>
    </row>
    <row r="3117" customFormat="false" ht="15.8" hidden="false" customHeight="false" outlineLevel="0" collapsed="false">
      <c r="A3117" s="39" t="s">
        <v>2620</v>
      </c>
      <c r="B3117" s="39" t="s">
        <v>5313</v>
      </c>
      <c r="C3117" s="0" t="n">
        <v>456823.343</v>
      </c>
      <c r="D3117" s="0" t="str">
        <f aca="false">CONCATENATE(LEFT(A3117,2), MID(A3117,5,2))</f>
        <v>0795</v>
      </c>
    </row>
    <row r="3118" customFormat="false" ht="15.8" hidden="false" customHeight="false" outlineLevel="0" collapsed="false">
      <c r="A3118" s="39" t="s">
        <v>2620</v>
      </c>
      <c r="B3118" s="39" t="s">
        <v>5314</v>
      </c>
      <c r="C3118" s="0" t="n">
        <v>194374.702</v>
      </c>
      <c r="D3118" s="0" t="str">
        <f aca="false">CONCATENATE(LEFT(A3118,2), MID(A3118,5,2))</f>
        <v>0795</v>
      </c>
    </row>
    <row r="3119" customFormat="false" ht="15.8" hidden="false" customHeight="false" outlineLevel="0" collapsed="false">
      <c r="A3119" s="39" t="s">
        <v>2640</v>
      </c>
      <c r="B3119" s="39" t="s">
        <v>5315</v>
      </c>
      <c r="C3119" s="0" t="n">
        <v>6853.56</v>
      </c>
      <c r="D3119" s="0" t="str">
        <f aca="false">CONCATENATE(LEFT(A3119,2), MID(A3119,5,2))</f>
        <v>0795</v>
      </c>
    </row>
    <row r="3120" customFormat="false" ht="15.8" hidden="false" customHeight="false" outlineLevel="0" collapsed="false">
      <c r="A3120" s="39" t="s">
        <v>2620</v>
      </c>
      <c r="B3120" s="39" t="s">
        <v>5316</v>
      </c>
      <c r="C3120" s="0" t="n">
        <v>61975.525</v>
      </c>
      <c r="D3120" s="0" t="str">
        <f aca="false">CONCATENATE(LEFT(A3120,2), MID(A3120,5,2))</f>
        <v>0795</v>
      </c>
    </row>
    <row r="3121" customFormat="false" ht="15.8" hidden="false" customHeight="false" outlineLevel="0" collapsed="false">
      <c r="A3121" s="39" t="s">
        <v>2681</v>
      </c>
      <c r="B3121" s="39" t="s">
        <v>5317</v>
      </c>
      <c r="C3121" s="0" t="n">
        <v>18322.375</v>
      </c>
      <c r="D3121" s="0" t="str">
        <f aca="false">CONCATENATE(LEFT(A3121,2), MID(A3121,5,2))</f>
        <v>0716</v>
      </c>
    </row>
    <row r="3122" customFormat="false" ht="15.8" hidden="false" customHeight="false" outlineLevel="0" collapsed="false">
      <c r="A3122" s="39" t="s">
        <v>2681</v>
      </c>
      <c r="B3122" s="39" t="s">
        <v>5318</v>
      </c>
      <c r="C3122" s="0" t="n">
        <v>8920.86437885</v>
      </c>
      <c r="D3122" s="0" t="str">
        <f aca="false">CONCATENATE(LEFT(A3122,2), MID(A3122,5,2))</f>
        <v>0716</v>
      </c>
    </row>
    <row r="3123" customFormat="false" ht="15.8" hidden="false" customHeight="false" outlineLevel="0" collapsed="false">
      <c r="A3123" s="39" t="s">
        <v>2626</v>
      </c>
      <c r="B3123" s="39" t="s">
        <v>5319</v>
      </c>
      <c r="C3123" s="0" t="n">
        <v>647724.70175</v>
      </c>
      <c r="D3123" s="0" t="str">
        <f aca="false">CONCATENATE(LEFT(A3123,2), MID(A3123,5,2))</f>
        <v>0781</v>
      </c>
    </row>
    <row r="3124" customFormat="false" ht="15.8" hidden="false" customHeight="false" outlineLevel="0" collapsed="false">
      <c r="A3124" s="39" t="s">
        <v>2647</v>
      </c>
      <c r="B3124" s="39" t="s">
        <v>5320</v>
      </c>
      <c r="C3124" s="0" t="n">
        <v>31501.89875</v>
      </c>
      <c r="D3124" s="0" t="str">
        <f aca="false">CONCATENATE(LEFT(A3124,2), MID(A3124,5,2))</f>
        <v>0782</v>
      </c>
    </row>
    <row r="3125" customFormat="false" ht="15.8" hidden="false" customHeight="false" outlineLevel="0" collapsed="false">
      <c r="A3125" s="39" t="s">
        <v>2647</v>
      </c>
      <c r="B3125" s="39" t="s">
        <v>5321</v>
      </c>
      <c r="C3125" s="0" t="n">
        <v>2898.70145</v>
      </c>
      <c r="D3125" s="0" t="str">
        <f aca="false">CONCATENATE(LEFT(A3125,2), MID(A3125,5,2))</f>
        <v>0782</v>
      </c>
    </row>
    <row r="3126" customFormat="false" ht="15.8" hidden="false" customHeight="false" outlineLevel="0" collapsed="false">
      <c r="A3126" s="39" t="s">
        <v>2665</v>
      </c>
      <c r="B3126" s="39" t="s">
        <v>5322</v>
      </c>
      <c r="C3126" s="0" t="n">
        <v>44303.255999052</v>
      </c>
      <c r="D3126" s="0" t="str">
        <f aca="false">CONCATENATE(LEFT(A3126,2), MID(A3126,5,2))</f>
        <v>0780</v>
      </c>
    </row>
    <row r="3127" customFormat="false" ht="15.8" hidden="false" customHeight="false" outlineLevel="0" collapsed="false">
      <c r="A3127" s="39" t="s">
        <v>2626</v>
      </c>
      <c r="B3127" s="39" t="s">
        <v>5323</v>
      </c>
      <c r="C3127" s="0" t="n">
        <v>32289.80425</v>
      </c>
      <c r="D3127" s="0" t="str">
        <f aca="false">CONCATENATE(LEFT(A3127,2), MID(A3127,5,2))</f>
        <v>0781</v>
      </c>
    </row>
    <row r="3128" customFormat="false" ht="15.8" hidden="false" customHeight="false" outlineLevel="0" collapsed="false">
      <c r="A3128" s="39" t="s">
        <v>2626</v>
      </c>
      <c r="B3128" s="39" t="s">
        <v>5324</v>
      </c>
      <c r="C3128" s="0" t="n">
        <v>108026.3125</v>
      </c>
      <c r="D3128" s="0" t="str">
        <f aca="false">CONCATENATE(LEFT(A3128,2), MID(A3128,5,2))</f>
        <v>0781</v>
      </c>
    </row>
    <row r="3129" customFormat="false" ht="15.8" hidden="false" customHeight="false" outlineLevel="0" collapsed="false">
      <c r="A3129" s="39" t="s">
        <v>2624</v>
      </c>
      <c r="B3129" s="39" t="s">
        <v>5325</v>
      </c>
      <c r="C3129" s="0" t="n">
        <v>13796.56275</v>
      </c>
      <c r="D3129" s="0" t="str">
        <f aca="false">CONCATENATE(LEFT(A3129,2), MID(A3129,5,2))</f>
        <v>0781</v>
      </c>
    </row>
    <row r="3130" customFormat="false" ht="15.8" hidden="false" customHeight="false" outlineLevel="0" collapsed="false">
      <c r="A3130" s="39" t="s">
        <v>2633</v>
      </c>
      <c r="B3130" s="39" t="s">
        <v>5326</v>
      </c>
      <c r="C3130" s="0" t="n">
        <v>110977.44675</v>
      </c>
      <c r="D3130" s="0" t="str">
        <f aca="false">CONCATENATE(LEFT(A3130,2), MID(A3130,5,2))</f>
        <v>0791</v>
      </c>
    </row>
    <row r="3131" customFormat="false" ht="15.8" hidden="false" customHeight="false" outlineLevel="0" collapsed="false">
      <c r="A3131" s="39" t="s">
        <v>2633</v>
      </c>
      <c r="B3131" s="39" t="s">
        <v>5327</v>
      </c>
      <c r="C3131" s="0" t="n">
        <v>178881.6402</v>
      </c>
      <c r="D3131" s="0" t="str">
        <f aca="false">CONCATENATE(LEFT(A3131,2), MID(A3131,5,2))</f>
        <v>0791</v>
      </c>
    </row>
    <row r="3132" customFormat="false" ht="15.8" hidden="false" customHeight="false" outlineLevel="0" collapsed="false">
      <c r="A3132" s="39" t="s">
        <v>2633</v>
      </c>
      <c r="B3132" s="39" t="s">
        <v>5328</v>
      </c>
      <c r="C3132" s="0" t="n">
        <v>624510.29025</v>
      </c>
      <c r="D3132" s="0" t="str">
        <f aca="false">CONCATENATE(LEFT(A3132,2), MID(A3132,5,2))</f>
        <v>0791</v>
      </c>
    </row>
    <row r="3133" customFormat="false" ht="15.8" hidden="false" customHeight="false" outlineLevel="0" collapsed="false">
      <c r="A3133" s="39" t="s">
        <v>2636</v>
      </c>
      <c r="B3133" s="39" t="s">
        <v>5329</v>
      </c>
      <c r="C3133" s="0" t="n">
        <v>374393.41695</v>
      </c>
      <c r="D3133" s="0" t="str">
        <f aca="false">CONCATENATE(LEFT(A3133,2), MID(A3133,5,2))</f>
        <v>0791</v>
      </c>
    </row>
    <row r="3134" customFormat="false" ht="15.8" hidden="false" customHeight="false" outlineLevel="0" collapsed="false">
      <c r="A3134" s="39" t="s">
        <v>2636</v>
      </c>
      <c r="B3134" s="39" t="s">
        <v>5330</v>
      </c>
      <c r="C3134" s="0" t="n">
        <v>14875.6294</v>
      </c>
      <c r="D3134" s="0" t="str">
        <f aca="false">CONCATENATE(LEFT(A3134,2), MID(A3134,5,2))</f>
        <v>0791</v>
      </c>
    </row>
    <row r="3135" customFormat="false" ht="15.8" hidden="false" customHeight="false" outlineLevel="0" collapsed="false">
      <c r="A3135" s="39" t="s">
        <v>2633</v>
      </c>
      <c r="B3135" s="39" t="s">
        <v>5331</v>
      </c>
      <c r="C3135" s="0" t="n">
        <v>6081.6941</v>
      </c>
      <c r="D3135" s="0" t="str">
        <f aca="false">CONCATENATE(LEFT(A3135,2), MID(A3135,5,2))</f>
        <v>0791</v>
      </c>
    </row>
    <row r="3136" customFormat="false" ht="15.8" hidden="false" customHeight="false" outlineLevel="0" collapsed="false">
      <c r="A3136" s="39" t="s">
        <v>2636</v>
      </c>
      <c r="B3136" s="39" t="s">
        <v>5332</v>
      </c>
      <c r="C3136" s="0" t="n">
        <v>291202.0295</v>
      </c>
      <c r="D3136" s="0" t="str">
        <f aca="false">CONCATENATE(LEFT(A3136,2), MID(A3136,5,2))</f>
        <v>0791</v>
      </c>
    </row>
    <row r="3137" customFormat="false" ht="15.8" hidden="false" customHeight="false" outlineLevel="0" collapsed="false">
      <c r="A3137" s="39" t="s">
        <v>2636</v>
      </c>
      <c r="B3137" s="39" t="s">
        <v>5333</v>
      </c>
      <c r="C3137" s="0" t="n">
        <v>274028.416</v>
      </c>
      <c r="D3137" s="0" t="str">
        <f aca="false">CONCATENATE(LEFT(A3137,2), MID(A3137,5,2))</f>
        <v>0791</v>
      </c>
    </row>
    <row r="3138" customFormat="false" ht="15.8" hidden="false" customHeight="false" outlineLevel="0" collapsed="false">
      <c r="A3138" s="39" t="s">
        <v>2642</v>
      </c>
      <c r="B3138" s="39" t="s">
        <v>5334</v>
      </c>
      <c r="C3138" s="0" t="n">
        <v>83848.5737828144</v>
      </c>
      <c r="D3138" s="0" t="str">
        <f aca="false">CONCATENATE(LEFT(A3138,2), MID(A3138,5,2))</f>
        <v>0795</v>
      </c>
    </row>
    <row r="3139" customFormat="false" ht="15.8" hidden="false" customHeight="false" outlineLevel="0" collapsed="false">
      <c r="A3139" s="39" t="s">
        <v>2644</v>
      </c>
      <c r="B3139" s="39" t="s">
        <v>5335</v>
      </c>
      <c r="C3139" s="0" t="n">
        <v>234214.458875</v>
      </c>
      <c r="D3139" s="0" t="str">
        <f aca="false">CONCATENATE(LEFT(A3139,2), MID(A3139,5,2))</f>
        <v>0733</v>
      </c>
    </row>
    <row r="3140" customFormat="false" ht="15.8" hidden="false" customHeight="false" outlineLevel="0" collapsed="false">
      <c r="A3140" s="39" t="s">
        <v>2674</v>
      </c>
      <c r="B3140" s="39" t="s">
        <v>5336</v>
      </c>
      <c r="C3140" s="0" t="n">
        <v>75798.588111702</v>
      </c>
      <c r="D3140" s="0" t="str">
        <f aca="false">CONCATENATE(LEFT(A3140,2), MID(A3140,5,2))</f>
        <v>0780</v>
      </c>
    </row>
    <row r="3141" customFormat="false" ht="15.8" hidden="false" customHeight="false" outlineLevel="0" collapsed="false">
      <c r="A3141" s="39" t="s">
        <v>2665</v>
      </c>
      <c r="B3141" s="39" t="s">
        <v>5337</v>
      </c>
      <c r="C3141" s="0" t="n">
        <v>38782.94721701</v>
      </c>
      <c r="D3141" s="0" t="str">
        <f aca="false">CONCATENATE(LEFT(A3141,2), MID(A3141,5,2))</f>
        <v>0780</v>
      </c>
    </row>
    <row r="3142" customFormat="false" ht="15.8" hidden="false" customHeight="false" outlineLevel="0" collapsed="false">
      <c r="A3142" s="39" t="s">
        <v>2626</v>
      </c>
      <c r="B3142" s="39" t="s">
        <v>5338</v>
      </c>
      <c r="C3142" s="0" t="n">
        <v>64081.01355</v>
      </c>
      <c r="D3142" s="0" t="str">
        <f aca="false">CONCATENATE(LEFT(A3142,2), MID(A3142,5,2))</f>
        <v>0781</v>
      </c>
    </row>
    <row r="3143" customFormat="false" ht="15.8" hidden="false" customHeight="false" outlineLevel="0" collapsed="false">
      <c r="A3143" s="39" t="s">
        <v>2626</v>
      </c>
      <c r="B3143" s="39" t="s">
        <v>5339</v>
      </c>
      <c r="C3143" s="0" t="n">
        <v>50758.99775</v>
      </c>
      <c r="D3143" s="0" t="str">
        <f aca="false">CONCATENATE(LEFT(A3143,2), MID(A3143,5,2))</f>
        <v>0781</v>
      </c>
    </row>
    <row r="3144" customFormat="false" ht="15.8" hidden="false" customHeight="false" outlineLevel="0" collapsed="false">
      <c r="A3144" s="39" t="s">
        <v>2636</v>
      </c>
      <c r="B3144" s="39" t="s">
        <v>5340</v>
      </c>
      <c r="C3144" s="0" t="n">
        <v>4908.2613</v>
      </c>
      <c r="D3144" s="0" t="str">
        <f aca="false">CONCATENATE(LEFT(A3144,2), MID(A3144,5,2))</f>
        <v>0791</v>
      </c>
    </row>
    <row r="3145" customFormat="false" ht="15.8" hidden="false" customHeight="false" outlineLevel="0" collapsed="false">
      <c r="A3145" s="39" t="s">
        <v>2631</v>
      </c>
      <c r="B3145" s="39" t="s">
        <v>5341</v>
      </c>
      <c r="C3145" s="0" t="n">
        <v>2572.3596</v>
      </c>
      <c r="D3145" s="0" t="str">
        <f aca="false">CONCATENATE(LEFT(A3145,2), MID(A3145,5,2))</f>
        <v>0791</v>
      </c>
    </row>
    <row r="3146" customFormat="false" ht="15.8" hidden="false" customHeight="false" outlineLevel="0" collapsed="false">
      <c r="A3146" s="39" t="s">
        <v>2683</v>
      </c>
      <c r="B3146" s="39" t="s">
        <v>5342</v>
      </c>
      <c r="C3146" s="0" t="n">
        <v>3702.9</v>
      </c>
      <c r="D3146" s="0" t="str">
        <f aca="false">CONCATENATE(LEFT(A3146,2), MID(A3146,5,2))</f>
        <v>0795</v>
      </c>
    </row>
    <row r="3147" customFormat="false" ht="15.8" hidden="false" customHeight="false" outlineLevel="0" collapsed="false">
      <c r="A3147" s="39" t="s">
        <v>2644</v>
      </c>
      <c r="B3147" s="39" t="s">
        <v>5343</v>
      </c>
      <c r="C3147" s="0" t="n">
        <v>241975.86475</v>
      </c>
      <c r="D3147" s="0" t="str">
        <f aca="false">CONCATENATE(LEFT(A3147,2), MID(A3147,5,2))</f>
        <v>0733</v>
      </c>
    </row>
    <row r="3148" customFormat="false" ht="15.8" hidden="false" customHeight="false" outlineLevel="0" collapsed="false">
      <c r="A3148" s="39" t="s">
        <v>2626</v>
      </c>
      <c r="B3148" s="39" t="s">
        <v>5344</v>
      </c>
      <c r="C3148" s="0" t="n">
        <v>162170.62475</v>
      </c>
      <c r="D3148" s="0" t="str">
        <f aca="false">CONCATENATE(LEFT(A3148,2), MID(A3148,5,2))</f>
        <v>0781</v>
      </c>
    </row>
    <row r="3149" customFormat="false" ht="15.8" hidden="false" customHeight="false" outlineLevel="0" collapsed="false">
      <c r="A3149" s="39" t="s">
        <v>2633</v>
      </c>
      <c r="B3149" s="39" t="s">
        <v>5345</v>
      </c>
      <c r="C3149" s="0" t="n">
        <v>147733.34175</v>
      </c>
      <c r="D3149" s="0" t="str">
        <f aca="false">CONCATENATE(LEFT(A3149,2), MID(A3149,5,2))</f>
        <v>0791</v>
      </c>
    </row>
    <row r="3150" customFormat="false" ht="15.8" hidden="false" customHeight="false" outlineLevel="0" collapsed="false">
      <c r="A3150" s="39" t="s">
        <v>2642</v>
      </c>
      <c r="B3150" s="39" t="s">
        <v>5346</v>
      </c>
      <c r="C3150" s="0" t="n">
        <v>3283.789780465</v>
      </c>
      <c r="D3150" s="0" t="str">
        <f aca="false">CONCATENATE(LEFT(A3150,2), MID(A3150,5,2))</f>
        <v>0795</v>
      </c>
    </row>
    <row r="3151" customFormat="false" ht="15.8" hidden="false" customHeight="false" outlineLevel="0" collapsed="false">
      <c r="A3151" s="39" t="s">
        <v>2644</v>
      </c>
      <c r="B3151" s="39" t="s">
        <v>5347</v>
      </c>
      <c r="C3151" s="0" t="n">
        <v>212278.7785</v>
      </c>
      <c r="D3151" s="0" t="str">
        <f aca="false">CONCATENATE(LEFT(A3151,2), MID(A3151,5,2))</f>
        <v>0733</v>
      </c>
    </row>
    <row r="3152" customFormat="false" ht="15.8" hidden="false" customHeight="false" outlineLevel="0" collapsed="false">
      <c r="A3152" s="39" t="s">
        <v>2647</v>
      </c>
      <c r="B3152" s="39" t="s">
        <v>5348</v>
      </c>
      <c r="C3152" s="0" t="n">
        <v>7018.377025</v>
      </c>
      <c r="D3152" s="0" t="str">
        <f aca="false">CONCATENATE(LEFT(A3152,2), MID(A3152,5,2))</f>
        <v>0782</v>
      </c>
    </row>
    <row r="3153" customFormat="false" ht="15.8" hidden="false" customHeight="false" outlineLevel="0" collapsed="false">
      <c r="A3153" s="39" t="s">
        <v>2674</v>
      </c>
      <c r="B3153" s="39" t="s">
        <v>5349</v>
      </c>
      <c r="C3153" s="0" t="n">
        <v>76958.54421094</v>
      </c>
      <c r="D3153" s="0" t="str">
        <f aca="false">CONCATENATE(LEFT(A3153,2), MID(A3153,5,2))</f>
        <v>0780</v>
      </c>
    </row>
    <row r="3154" customFormat="false" ht="15.8" hidden="false" customHeight="false" outlineLevel="0" collapsed="false">
      <c r="A3154" s="39" t="s">
        <v>2674</v>
      </c>
      <c r="B3154" s="39" t="s">
        <v>5350</v>
      </c>
      <c r="C3154" s="0" t="n">
        <v>76730.16558084</v>
      </c>
      <c r="D3154" s="0" t="str">
        <f aca="false">CONCATENATE(LEFT(A3154,2), MID(A3154,5,2))</f>
        <v>0780</v>
      </c>
    </row>
    <row r="3155" customFormat="false" ht="15.8" hidden="false" customHeight="false" outlineLevel="0" collapsed="false">
      <c r="A3155" s="39" t="s">
        <v>2674</v>
      </c>
      <c r="B3155" s="39" t="s">
        <v>5351</v>
      </c>
      <c r="C3155" s="0" t="n">
        <v>59487.49675195</v>
      </c>
      <c r="D3155" s="0" t="str">
        <f aca="false">CONCATENATE(LEFT(A3155,2), MID(A3155,5,2))</f>
        <v>0780</v>
      </c>
    </row>
    <row r="3156" customFormat="false" ht="15.8" hidden="false" customHeight="false" outlineLevel="0" collapsed="false">
      <c r="A3156" s="39" t="s">
        <v>2674</v>
      </c>
      <c r="B3156" s="39" t="s">
        <v>5352</v>
      </c>
      <c r="C3156" s="0" t="n">
        <v>11579.465129872</v>
      </c>
      <c r="D3156" s="0" t="str">
        <f aca="false">CONCATENATE(LEFT(A3156,2), MID(A3156,5,2))</f>
        <v>0780</v>
      </c>
    </row>
    <row r="3157" customFormat="false" ht="15.8" hidden="false" customHeight="false" outlineLevel="0" collapsed="false">
      <c r="A3157" s="39" t="s">
        <v>2665</v>
      </c>
      <c r="B3157" s="39" t="s">
        <v>5353</v>
      </c>
      <c r="C3157" s="0" t="n">
        <v>54457.403837601</v>
      </c>
      <c r="D3157" s="0" t="str">
        <f aca="false">CONCATENATE(LEFT(A3157,2), MID(A3157,5,2))</f>
        <v>0780</v>
      </c>
    </row>
    <row r="3158" customFormat="false" ht="15.8" hidden="false" customHeight="false" outlineLevel="0" collapsed="false">
      <c r="A3158" s="39" t="s">
        <v>2665</v>
      </c>
      <c r="B3158" s="39" t="s">
        <v>5354</v>
      </c>
      <c r="C3158" s="0" t="n">
        <v>5678.93740338</v>
      </c>
      <c r="D3158" s="0" t="str">
        <f aca="false">CONCATENATE(LEFT(A3158,2), MID(A3158,5,2))</f>
        <v>0780</v>
      </c>
    </row>
    <row r="3159" customFormat="false" ht="15.8" hidden="false" customHeight="false" outlineLevel="0" collapsed="false">
      <c r="A3159" s="39" t="s">
        <v>2807</v>
      </c>
      <c r="B3159" s="39" t="s">
        <v>5355</v>
      </c>
      <c r="C3159" s="0" t="n">
        <v>186.963</v>
      </c>
      <c r="D3159" s="0" t="str">
        <f aca="false">CONCATENATE(LEFT(A3159,2), MID(A3159,5,2))</f>
        <v>0791</v>
      </c>
    </row>
    <row r="3160" customFormat="false" ht="15.8" hidden="false" customHeight="false" outlineLevel="0" collapsed="false">
      <c r="A3160" s="39" t="s">
        <v>2718</v>
      </c>
      <c r="B3160" s="39" t="s">
        <v>5356</v>
      </c>
      <c r="C3160" s="0" t="n">
        <v>80459.5964434394</v>
      </c>
      <c r="D3160" s="0" t="str">
        <f aca="false">CONCATENATE(LEFT(A3160,2), MID(A3160,5,2))</f>
        <v>0743</v>
      </c>
    </row>
    <row r="3161" customFormat="false" ht="15.8" hidden="false" customHeight="false" outlineLevel="0" collapsed="false">
      <c r="A3161" s="39" t="s">
        <v>2665</v>
      </c>
      <c r="B3161" s="39" t="s">
        <v>5357</v>
      </c>
      <c r="C3161" s="0" t="n">
        <v>20421.33180722</v>
      </c>
      <c r="D3161" s="0" t="str">
        <f aca="false">CONCATENATE(LEFT(A3161,2), MID(A3161,5,2))</f>
        <v>0780</v>
      </c>
    </row>
    <row r="3162" customFormat="false" ht="15.8" hidden="false" customHeight="false" outlineLevel="0" collapsed="false">
      <c r="A3162" s="39" t="s">
        <v>2636</v>
      </c>
      <c r="B3162" s="39" t="s">
        <v>5358</v>
      </c>
      <c r="C3162" s="0" t="n">
        <v>31430.172</v>
      </c>
      <c r="D3162" s="0" t="str">
        <f aca="false">CONCATENATE(LEFT(A3162,2), MID(A3162,5,2))</f>
        <v>0791</v>
      </c>
    </row>
    <row r="3163" customFormat="false" ht="15.8" hidden="false" customHeight="false" outlineLevel="0" collapsed="false">
      <c r="A3163" s="39" t="s">
        <v>2778</v>
      </c>
      <c r="B3163" s="39" t="s">
        <v>5359</v>
      </c>
      <c r="C3163" s="0" t="n">
        <v>255.555</v>
      </c>
      <c r="D3163" s="0" t="str">
        <f aca="false">CONCATENATE(LEFT(A3163,2), MID(A3163,5,2))</f>
        <v>0791</v>
      </c>
    </row>
    <row r="3164" customFormat="false" ht="15.8" hidden="false" customHeight="false" outlineLevel="0" collapsed="false">
      <c r="A3164" s="39" t="s">
        <v>2674</v>
      </c>
      <c r="B3164" s="39" t="s">
        <v>5360</v>
      </c>
      <c r="C3164" s="0" t="n">
        <v>17092.039911558</v>
      </c>
      <c r="D3164" s="0" t="str">
        <f aca="false">CONCATENATE(LEFT(A3164,2), MID(A3164,5,2))</f>
        <v>0780</v>
      </c>
    </row>
    <row r="3165" customFormat="false" ht="15.8" hidden="false" customHeight="false" outlineLevel="0" collapsed="false">
      <c r="A3165" s="39" t="s">
        <v>2674</v>
      </c>
      <c r="B3165" s="39" t="s">
        <v>5361</v>
      </c>
      <c r="C3165" s="0" t="n">
        <v>34087.163034568</v>
      </c>
      <c r="D3165" s="0" t="str">
        <f aca="false">CONCATENATE(LEFT(A3165,2), MID(A3165,5,2))</f>
        <v>0780</v>
      </c>
    </row>
    <row r="3166" customFormat="false" ht="15.8" hidden="false" customHeight="false" outlineLevel="0" collapsed="false">
      <c r="A3166" s="39" t="s">
        <v>2670</v>
      </c>
      <c r="B3166" s="39" t="s">
        <v>5362</v>
      </c>
      <c r="C3166" s="0" t="n">
        <v>1021.2</v>
      </c>
      <c r="D3166" s="0" t="str">
        <f aca="false">CONCATENATE(LEFT(A3166,2), MID(A3166,5,2))</f>
        <v>0795</v>
      </c>
    </row>
    <row r="3167" customFormat="false" ht="15.8" hidden="false" customHeight="false" outlineLevel="0" collapsed="false">
      <c r="A3167" s="39" t="s">
        <v>2730</v>
      </c>
      <c r="B3167" s="39" t="s">
        <v>5363</v>
      </c>
      <c r="C3167" s="0" t="n">
        <v>2562.595</v>
      </c>
      <c r="D3167" s="0" t="str">
        <f aca="false">CONCATENATE(LEFT(A3167,2), MID(A3167,5,2))</f>
        <v>0733</v>
      </c>
    </row>
    <row r="3168" customFormat="false" ht="15.8" hidden="false" customHeight="false" outlineLevel="0" collapsed="false">
      <c r="A3168" s="39" t="s">
        <v>2622</v>
      </c>
      <c r="B3168" s="39" t="s">
        <v>5364</v>
      </c>
      <c r="C3168" s="0" t="n">
        <v>2654.065</v>
      </c>
      <c r="D3168" s="0" t="str">
        <f aca="false">CONCATENATE(LEFT(A3168,2), MID(A3168,5,2))</f>
        <v>0716</v>
      </c>
    </row>
    <row r="3169" customFormat="false" ht="15.8" hidden="false" customHeight="false" outlineLevel="0" collapsed="false">
      <c r="A3169" s="39" t="s">
        <v>2681</v>
      </c>
      <c r="B3169" s="39" t="s">
        <v>5365</v>
      </c>
      <c r="C3169" s="0" t="n">
        <v>78167.5</v>
      </c>
      <c r="D3169" s="0" t="str">
        <f aca="false">CONCATENATE(LEFT(A3169,2), MID(A3169,5,2))</f>
        <v>0716</v>
      </c>
    </row>
    <row r="3170" customFormat="false" ht="15.8" hidden="false" customHeight="false" outlineLevel="0" collapsed="false">
      <c r="A3170" s="39" t="s">
        <v>2681</v>
      </c>
      <c r="B3170" s="39" t="s">
        <v>5366</v>
      </c>
      <c r="C3170" s="0" t="n">
        <v>18430</v>
      </c>
      <c r="D3170" s="0" t="str">
        <f aca="false">CONCATENATE(LEFT(A3170,2), MID(A3170,5,2))</f>
        <v>0716</v>
      </c>
    </row>
    <row r="3171" customFormat="false" ht="15.8" hidden="false" customHeight="false" outlineLevel="0" collapsed="false">
      <c r="A3171" s="39" t="s">
        <v>2681</v>
      </c>
      <c r="B3171" s="39" t="s">
        <v>5367</v>
      </c>
      <c r="C3171" s="0" t="n">
        <v>7973.66597098</v>
      </c>
      <c r="D3171" s="0" t="str">
        <f aca="false">CONCATENATE(LEFT(A3171,2), MID(A3171,5,2))</f>
        <v>0716</v>
      </c>
    </row>
    <row r="3172" customFormat="false" ht="15.8" hidden="false" customHeight="false" outlineLevel="0" collapsed="false">
      <c r="A3172" s="39" t="s">
        <v>2622</v>
      </c>
      <c r="B3172" s="39" t="s">
        <v>5368</v>
      </c>
      <c r="C3172" s="0" t="n">
        <v>1293.745</v>
      </c>
      <c r="D3172" s="0" t="str">
        <f aca="false">CONCATENATE(LEFT(A3172,2), MID(A3172,5,2))</f>
        <v>0716</v>
      </c>
    </row>
    <row r="3173" customFormat="false" ht="15.8" hidden="false" customHeight="false" outlineLevel="0" collapsed="false">
      <c r="A3173" s="39" t="s">
        <v>2681</v>
      </c>
      <c r="B3173" s="39" t="s">
        <v>5369</v>
      </c>
      <c r="C3173" s="0" t="n">
        <v>56014.2606547312</v>
      </c>
      <c r="D3173" s="0" t="str">
        <f aca="false">CONCATENATE(LEFT(A3173,2), MID(A3173,5,2))</f>
        <v>0716</v>
      </c>
    </row>
    <row r="3174" customFormat="false" ht="15.8" hidden="false" customHeight="false" outlineLevel="0" collapsed="false">
      <c r="A3174" s="39" t="s">
        <v>2665</v>
      </c>
      <c r="B3174" s="39" t="s">
        <v>5370</v>
      </c>
      <c r="C3174" s="0" t="n">
        <v>122791.98626498</v>
      </c>
      <c r="D3174" s="0" t="str">
        <f aca="false">CONCATENATE(LEFT(A3174,2), MID(A3174,5,2))</f>
        <v>0780</v>
      </c>
    </row>
    <row r="3175" customFormat="false" ht="15.8" hidden="false" customHeight="false" outlineLevel="0" collapsed="false">
      <c r="A3175" s="39" t="s">
        <v>2654</v>
      </c>
      <c r="B3175" s="39" t="s">
        <v>5371</v>
      </c>
      <c r="C3175" s="0" t="n">
        <v>3069.66</v>
      </c>
      <c r="D3175" s="0" t="str">
        <f aca="false">CONCATENATE(LEFT(A3175,2), MID(A3175,5,2))</f>
        <v>0795</v>
      </c>
    </row>
    <row r="3176" customFormat="false" ht="15.8" hidden="false" customHeight="false" outlineLevel="0" collapsed="false">
      <c r="A3176" s="39" t="s">
        <v>2681</v>
      </c>
      <c r="B3176" s="39" t="s">
        <v>5372</v>
      </c>
      <c r="C3176" s="0" t="n">
        <v>5020</v>
      </c>
      <c r="D3176" s="0" t="str">
        <f aca="false">CONCATENATE(LEFT(A3176,2), MID(A3176,5,2))</f>
        <v>0716</v>
      </c>
    </row>
    <row r="3177" customFormat="false" ht="15.8" hidden="false" customHeight="false" outlineLevel="0" collapsed="false">
      <c r="A3177" s="39" t="s">
        <v>2681</v>
      </c>
      <c r="B3177" s="39" t="s">
        <v>5373</v>
      </c>
      <c r="C3177" s="0" t="n">
        <v>2398.09468227</v>
      </c>
      <c r="D3177" s="0" t="str">
        <f aca="false">CONCATENATE(LEFT(A3177,2), MID(A3177,5,2))</f>
        <v>0716</v>
      </c>
    </row>
    <row r="3178" customFormat="false" ht="15.8" hidden="false" customHeight="false" outlineLevel="0" collapsed="false">
      <c r="A3178" s="39" t="s">
        <v>2770</v>
      </c>
      <c r="B3178" s="39" t="s">
        <v>5374</v>
      </c>
      <c r="C3178" s="0" t="n">
        <v>32060.655</v>
      </c>
      <c r="D3178" s="0" t="str">
        <f aca="false">CONCATENATE(LEFT(A3178,2), MID(A3178,5,2))</f>
        <v>0781</v>
      </c>
    </row>
    <row r="3179" customFormat="false" ht="15.8" hidden="false" customHeight="false" outlineLevel="0" collapsed="false">
      <c r="A3179" s="39" t="s">
        <v>2622</v>
      </c>
      <c r="B3179" s="39" t="s">
        <v>5375</v>
      </c>
      <c r="C3179" s="0" t="n">
        <v>334.2</v>
      </c>
      <c r="D3179" s="0" t="str">
        <f aca="false">CONCATENATE(LEFT(A3179,2), MID(A3179,5,2))</f>
        <v>0716</v>
      </c>
    </row>
    <row r="3180" customFormat="false" ht="15.8" hidden="false" customHeight="false" outlineLevel="0" collapsed="false">
      <c r="A3180" s="39" t="s">
        <v>2647</v>
      </c>
      <c r="B3180" s="39" t="s">
        <v>5376</v>
      </c>
      <c r="C3180" s="0" t="n">
        <v>161.6137</v>
      </c>
      <c r="D3180" s="0" t="str">
        <f aca="false">CONCATENATE(LEFT(A3180,2), MID(A3180,5,2))</f>
        <v>0782</v>
      </c>
    </row>
    <row r="3181" customFormat="false" ht="15.8" hidden="false" customHeight="false" outlineLevel="0" collapsed="false">
      <c r="A3181" s="39" t="s">
        <v>2640</v>
      </c>
      <c r="B3181" s="39" t="s">
        <v>5377</v>
      </c>
      <c r="C3181" s="0" t="n">
        <v>4138.59</v>
      </c>
      <c r="D3181" s="0" t="str">
        <f aca="false">CONCATENATE(LEFT(A3181,2), MID(A3181,5,2))</f>
        <v>0795</v>
      </c>
    </row>
    <row r="3182" customFormat="false" ht="15.8" hidden="false" customHeight="false" outlineLevel="0" collapsed="false">
      <c r="A3182" s="39" t="s">
        <v>2696</v>
      </c>
      <c r="B3182" s="39" t="s">
        <v>5378</v>
      </c>
      <c r="C3182" s="0" t="n">
        <v>39105.7620895717</v>
      </c>
      <c r="D3182" s="0" t="str">
        <f aca="false">CONCATENATE(LEFT(A3182,2), MID(A3182,5,2))</f>
        <v>0718</v>
      </c>
    </row>
    <row r="3183" customFormat="false" ht="15.8" hidden="false" customHeight="false" outlineLevel="0" collapsed="false">
      <c r="A3183" s="39" t="s">
        <v>2687</v>
      </c>
      <c r="B3183" s="39" t="s">
        <v>5379</v>
      </c>
      <c r="C3183" s="0" t="n">
        <v>2920.27725</v>
      </c>
      <c r="D3183" s="0" t="str">
        <f aca="false">CONCATENATE(LEFT(A3183,2), MID(A3183,5,2))</f>
        <v>0781</v>
      </c>
    </row>
    <row r="3184" customFormat="false" ht="15.8" hidden="false" customHeight="false" outlineLevel="0" collapsed="false">
      <c r="A3184" s="39" t="s">
        <v>2694</v>
      </c>
      <c r="B3184" s="39" t="s">
        <v>5380</v>
      </c>
      <c r="C3184" s="0" t="n">
        <v>7202.727</v>
      </c>
      <c r="D3184" s="0" t="str">
        <f aca="false">CONCATENATE(LEFT(A3184,2), MID(A3184,5,2))</f>
        <v>0791</v>
      </c>
    </row>
    <row r="3185" customFormat="false" ht="15.8" hidden="false" customHeight="false" outlineLevel="0" collapsed="false">
      <c r="A3185" s="39" t="s">
        <v>2683</v>
      </c>
      <c r="B3185" s="39" t="s">
        <v>5381</v>
      </c>
      <c r="C3185" s="0" t="n">
        <v>5781.045</v>
      </c>
      <c r="D3185" s="0" t="str">
        <f aca="false">CONCATENATE(LEFT(A3185,2), MID(A3185,5,2))</f>
        <v>0795</v>
      </c>
    </row>
    <row r="3186" customFormat="false" ht="15.8" hidden="false" customHeight="false" outlineLevel="0" collapsed="false">
      <c r="A3186" s="39" t="s">
        <v>2687</v>
      </c>
      <c r="B3186" s="39" t="s">
        <v>5382</v>
      </c>
      <c r="C3186" s="0" t="n">
        <v>22804.17</v>
      </c>
      <c r="D3186" s="0" t="str">
        <f aca="false">CONCATENATE(LEFT(A3186,2), MID(A3186,5,2))</f>
        <v>0781</v>
      </c>
    </row>
    <row r="3187" customFormat="false" ht="15.8" hidden="false" customHeight="false" outlineLevel="0" collapsed="false">
      <c r="A3187" s="39" t="s">
        <v>2654</v>
      </c>
      <c r="B3187" s="39" t="s">
        <v>5383</v>
      </c>
      <c r="C3187" s="0" t="n">
        <v>1100.04</v>
      </c>
      <c r="D3187" s="0" t="str">
        <f aca="false">CONCATENATE(LEFT(A3187,2), MID(A3187,5,2))</f>
        <v>0795</v>
      </c>
    </row>
    <row r="3188" customFormat="false" ht="15.8" hidden="false" customHeight="false" outlineLevel="0" collapsed="false">
      <c r="A3188" s="39" t="s">
        <v>2696</v>
      </c>
      <c r="B3188" s="39" t="s">
        <v>5384</v>
      </c>
      <c r="C3188" s="0" t="n">
        <v>34219.0894115297</v>
      </c>
      <c r="D3188" s="0" t="str">
        <f aca="false">CONCATENATE(LEFT(A3188,2), MID(A3188,5,2))</f>
        <v>0718</v>
      </c>
    </row>
    <row r="3189" customFormat="false" ht="15.8" hidden="false" customHeight="false" outlineLevel="0" collapsed="false">
      <c r="A3189" s="39" t="s">
        <v>2696</v>
      </c>
      <c r="B3189" s="39" t="s">
        <v>5385</v>
      </c>
      <c r="C3189" s="0" t="n">
        <v>206085.205084536</v>
      </c>
      <c r="D3189" s="0" t="str">
        <f aca="false">CONCATENATE(LEFT(A3189,2), MID(A3189,5,2))</f>
        <v>0718</v>
      </c>
    </row>
    <row r="3190" customFormat="false" ht="15.8" hidden="false" customHeight="false" outlineLevel="0" collapsed="false">
      <c r="A3190" s="39" t="s">
        <v>2705</v>
      </c>
      <c r="B3190" s="39" t="s">
        <v>5386</v>
      </c>
      <c r="C3190" s="0" t="n">
        <v>35603.96</v>
      </c>
      <c r="D3190" s="0" t="str">
        <f aca="false">CONCATENATE(LEFT(A3190,2), MID(A3190,5,2))</f>
        <v>0732</v>
      </c>
    </row>
    <row r="3191" customFormat="false" ht="15.8" hidden="false" customHeight="false" outlineLevel="0" collapsed="false">
      <c r="A3191" s="39" t="s">
        <v>2624</v>
      </c>
      <c r="B3191" s="39" t="s">
        <v>5387</v>
      </c>
      <c r="C3191" s="0" t="n">
        <v>9085.3425</v>
      </c>
      <c r="D3191" s="0" t="str">
        <f aca="false">CONCATENATE(LEFT(A3191,2), MID(A3191,5,2))</f>
        <v>0781</v>
      </c>
    </row>
    <row r="3192" customFormat="false" ht="15.8" hidden="false" customHeight="false" outlineLevel="0" collapsed="false">
      <c r="A3192" s="39" t="s">
        <v>2644</v>
      </c>
      <c r="B3192" s="39" t="s">
        <v>5388</v>
      </c>
      <c r="C3192" s="0" t="n">
        <v>64936.73065</v>
      </c>
      <c r="D3192" s="0" t="str">
        <f aca="false">CONCATENATE(LEFT(A3192,2), MID(A3192,5,2))</f>
        <v>0733</v>
      </c>
    </row>
    <row r="3193" customFormat="false" ht="15.8" hidden="false" customHeight="false" outlineLevel="0" collapsed="false">
      <c r="A3193" s="39" t="s">
        <v>2674</v>
      </c>
      <c r="B3193" s="39" t="s">
        <v>5389</v>
      </c>
      <c r="C3193" s="0" t="n">
        <v>32125.744579522</v>
      </c>
      <c r="D3193" s="0" t="str">
        <f aca="false">CONCATENATE(LEFT(A3193,2), MID(A3193,5,2))</f>
        <v>0780</v>
      </c>
    </row>
    <row r="3194" customFormat="false" ht="15.8" hidden="false" customHeight="false" outlineLevel="0" collapsed="false">
      <c r="A3194" s="39" t="s">
        <v>2622</v>
      </c>
      <c r="B3194" s="39" t="s">
        <v>5390</v>
      </c>
      <c r="C3194" s="0" t="n">
        <v>3980.65</v>
      </c>
      <c r="D3194" s="0" t="str">
        <f aca="false">CONCATENATE(LEFT(A3194,2), MID(A3194,5,2))</f>
        <v>0716</v>
      </c>
    </row>
    <row r="3195" customFormat="false" ht="15.8" hidden="false" customHeight="false" outlineLevel="0" collapsed="false">
      <c r="A3195" s="39" t="s">
        <v>2679</v>
      </c>
      <c r="B3195" s="39" t="s">
        <v>5391</v>
      </c>
      <c r="C3195" s="0" t="n">
        <v>12828.05875</v>
      </c>
      <c r="D3195" s="0" t="str">
        <f aca="false">CONCATENATE(LEFT(A3195,2), MID(A3195,5,2))</f>
        <v>0733</v>
      </c>
    </row>
    <row r="3196" customFormat="false" ht="15.8" hidden="false" customHeight="false" outlineLevel="0" collapsed="false">
      <c r="A3196" s="39" t="s">
        <v>2624</v>
      </c>
      <c r="B3196" s="39" t="s">
        <v>5392</v>
      </c>
      <c r="C3196" s="0" t="n">
        <v>49533.62475</v>
      </c>
      <c r="D3196" s="0" t="str">
        <f aca="false">CONCATENATE(LEFT(A3196,2), MID(A3196,5,2))</f>
        <v>0781</v>
      </c>
    </row>
    <row r="3197" customFormat="false" ht="15.8" hidden="false" customHeight="false" outlineLevel="0" collapsed="false">
      <c r="A3197" s="39" t="s">
        <v>2647</v>
      </c>
      <c r="B3197" s="39" t="s">
        <v>5393</v>
      </c>
      <c r="C3197" s="0" t="n">
        <v>1155.870475</v>
      </c>
      <c r="D3197" s="0" t="str">
        <f aca="false">CONCATENATE(LEFT(A3197,2), MID(A3197,5,2))</f>
        <v>0782</v>
      </c>
    </row>
    <row r="3198" customFormat="false" ht="15.8" hidden="false" customHeight="false" outlineLevel="0" collapsed="false">
      <c r="A3198" s="39" t="s">
        <v>2694</v>
      </c>
      <c r="B3198" s="39" t="s">
        <v>5394</v>
      </c>
      <c r="C3198" s="0" t="n">
        <v>1393.345</v>
      </c>
      <c r="D3198" s="0" t="str">
        <f aca="false">CONCATENATE(LEFT(A3198,2), MID(A3198,5,2))</f>
        <v>0791</v>
      </c>
    </row>
    <row r="3199" customFormat="false" ht="15.8" hidden="false" customHeight="false" outlineLevel="0" collapsed="false">
      <c r="A3199" s="39" t="s">
        <v>2689</v>
      </c>
      <c r="B3199" s="39" t="s">
        <v>5395</v>
      </c>
      <c r="C3199" s="0" t="n">
        <v>829.359</v>
      </c>
      <c r="D3199" s="0" t="str">
        <f aca="false">CONCATENATE(LEFT(A3199,2), MID(A3199,5,2))</f>
        <v>0791</v>
      </c>
    </row>
    <row r="3200" customFormat="false" ht="15.8" hidden="false" customHeight="false" outlineLevel="0" collapsed="false">
      <c r="A3200" s="39" t="s">
        <v>2716</v>
      </c>
      <c r="B3200" s="39" t="s">
        <v>5396</v>
      </c>
      <c r="C3200" s="0" t="n">
        <v>118070.06180864</v>
      </c>
      <c r="D3200" s="0" t="str">
        <f aca="false">CONCATENATE(LEFT(A3200,2), MID(A3200,5,2))</f>
        <v>0743</v>
      </c>
    </row>
    <row r="3201" customFormat="false" ht="15.8" hidden="false" customHeight="false" outlineLevel="0" collapsed="false">
      <c r="A3201" s="39" t="s">
        <v>2590</v>
      </c>
      <c r="B3201" s="39" t="s">
        <v>5397</v>
      </c>
      <c r="C3201" s="0" t="n">
        <v>18023.8525037792</v>
      </c>
      <c r="D3201" s="0" t="str">
        <f aca="false">CONCATENATE(LEFT(A3201,2), MID(A3201,5,2))</f>
        <v>0860</v>
      </c>
    </row>
    <row r="3202" customFormat="false" ht="15.8" hidden="false" customHeight="false" outlineLevel="0" collapsed="false">
      <c r="A3202" s="39" t="s">
        <v>2696</v>
      </c>
      <c r="B3202" s="39" t="s">
        <v>5398</v>
      </c>
      <c r="C3202" s="0" t="n">
        <v>25969.6615760958</v>
      </c>
      <c r="D3202" s="0" t="str">
        <f aca="false">CONCATENATE(LEFT(A3202,2), MID(A3202,5,2))</f>
        <v>0718</v>
      </c>
    </row>
    <row r="3203" customFormat="false" ht="15.8" hidden="false" customHeight="false" outlineLevel="0" collapsed="false">
      <c r="A3203" s="39" t="s">
        <v>2707</v>
      </c>
      <c r="B3203" s="39" t="s">
        <v>5399</v>
      </c>
      <c r="C3203" s="0" t="n">
        <v>2702.464</v>
      </c>
      <c r="D3203" s="0" t="str">
        <f aca="false">CONCATENATE(LEFT(A3203,2), MID(A3203,5,2))</f>
        <v>0733</v>
      </c>
    </row>
    <row r="3204" customFormat="false" ht="15.8" hidden="false" customHeight="false" outlineLevel="0" collapsed="false">
      <c r="A3204" s="39" t="s">
        <v>2718</v>
      </c>
      <c r="B3204" s="39" t="s">
        <v>5400</v>
      </c>
      <c r="C3204" s="0" t="n">
        <v>49252.0379194554</v>
      </c>
      <c r="D3204" s="0" t="str">
        <f aca="false">CONCATENATE(LEFT(A3204,2), MID(A3204,5,2))</f>
        <v>0743</v>
      </c>
    </row>
    <row r="3205" customFormat="false" ht="15.8" hidden="false" customHeight="false" outlineLevel="0" collapsed="false">
      <c r="A3205" s="39" t="s">
        <v>2718</v>
      </c>
      <c r="B3205" s="39" t="s">
        <v>5401</v>
      </c>
      <c r="C3205" s="0" t="n">
        <v>18171.1288952327</v>
      </c>
      <c r="D3205" s="0" t="str">
        <f aca="false">CONCATENATE(LEFT(A3205,2), MID(A3205,5,2))</f>
        <v>0743</v>
      </c>
    </row>
    <row r="3206" customFormat="false" ht="15.8" hidden="false" customHeight="false" outlineLevel="0" collapsed="false">
      <c r="A3206" s="39" t="s">
        <v>2716</v>
      </c>
      <c r="B3206" s="39" t="s">
        <v>5402</v>
      </c>
      <c r="C3206" s="0" t="n">
        <v>15032.42527533</v>
      </c>
      <c r="D3206" s="0" t="str">
        <f aca="false">CONCATENATE(LEFT(A3206,2), MID(A3206,5,2))</f>
        <v>0743</v>
      </c>
    </row>
    <row r="3207" customFormat="false" ht="15.8" hidden="false" customHeight="false" outlineLevel="0" collapsed="false">
      <c r="A3207" s="39" t="s">
        <v>2672</v>
      </c>
      <c r="B3207" s="39" t="s">
        <v>5403</v>
      </c>
      <c r="C3207" s="0" t="n">
        <v>89087.2288600186</v>
      </c>
      <c r="D3207" s="0" t="str">
        <f aca="false">CONCATENATE(LEFT(A3207,2), MID(A3207,5,2))</f>
        <v>0743</v>
      </c>
    </row>
    <row r="3208" customFormat="false" ht="15.8" hidden="false" customHeight="false" outlineLevel="0" collapsed="false">
      <c r="A3208" s="39" t="s">
        <v>2718</v>
      </c>
      <c r="B3208" s="39" t="s">
        <v>5404</v>
      </c>
      <c r="C3208" s="0" t="n">
        <v>12709.0016009802</v>
      </c>
      <c r="D3208" s="0" t="str">
        <f aca="false">CONCATENATE(LEFT(A3208,2), MID(A3208,5,2))</f>
        <v>0743</v>
      </c>
    </row>
    <row r="3209" customFormat="false" ht="15.8" hidden="false" customHeight="false" outlineLevel="0" collapsed="false">
      <c r="A3209" s="39" t="s">
        <v>2672</v>
      </c>
      <c r="B3209" s="39" t="s">
        <v>5405</v>
      </c>
      <c r="C3209" s="0" t="n">
        <v>7759.93002740305</v>
      </c>
      <c r="D3209" s="0" t="str">
        <f aca="false">CONCATENATE(LEFT(A3209,2), MID(A3209,5,2))</f>
        <v>0743</v>
      </c>
    </row>
    <row r="3210" customFormat="false" ht="15.8" hidden="false" customHeight="false" outlineLevel="0" collapsed="false">
      <c r="A3210" s="39" t="s">
        <v>2718</v>
      </c>
      <c r="B3210" s="39" t="s">
        <v>5406</v>
      </c>
      <c r="C3210" s="0" t="n">
        <v>131726.826681413</v>
      </c>
      <c r="D3210" s="0" t="str">
        <f aca="false">CONCATENATE(LEFT(A3210,2), MID(A3210,5,2))</f>
        <v>0743</v>
      </c>
    </row>
    <row r="3211" customFormat="false" ht="15.8" hidden="false" customHeight="false" outlineLevel="0" collapsed="false">
      <c r="A3211" s="39" t="s">
        <v>2644</v>
      </c>
      <c r="B3211" s="39" t="s">
        <v>5407</v>
      </c>
      <c r="C3211" s="0" t="n">
        <v>19321.0858</v>
      </c>
      <c r="D3211" s="0" t="str">
        <f aca="false">CONCATENATE(LEFT(A3211,2), MID(A3211,5,2))</f>
        <v>0733</v>
      </c>
    </row>
    <row r="3212" customFormat="false" ht="15.8" hidden="false" customHeight="false" outlineLevel="0" collapsed="false">
      <c r="A3212" s="39" t="s">
        <v>2672</v>
      </c>
      <c r="B3212" s="39" t="s">
        <v>5408</v>
      </c>
      <c r="C3212" s="0" t="n">
        <v>53283.8628267002</v>
      </c>
      <c r="D3212" s="0" t="str">
        <f aca="false">CONCATENATE(LEFT(A3212,2), MID(A3212,5,2))</f>
        <v>0743</v>
      </c>
    </row>
    <row r="3213" customFormat="false" ht="15.8" hidden="false" customHeight="false" outlineLevel="0" collapsed="false">
      <c r="A3213" s="39" t="s">
        <v>2672</v>
      </c>
      <c r="B3213" s="39" t="s">
        <v>5409</v>
      </c>
      <c r="C3213" s="0" t="n">
        <v>28905.7163547295</v>
      </c>
      <c r="D3213" s="0" t="str">
        <f aca="false">CONCATENATE(LEFT(A3213,2), MID(A3213,5,2))</f>
        <v>0743</v>
      </c>
    </row>
    <row r="3214" customFormat="false" ht="15.8" hidden="false" customHeight="false" outlineLevel="0" collapsed="false">
      <c r="A3214" s="39" t="s">
        <v>2716</v>
      </c>
      <c r="B3214" s="39" t="s">
        <v>5410</v>
      </c>
      <c r="C3214" s="0" t="n">
        <v>163771.11479522</v>
      </c>
      <c r="D3214" s="0" t="str">
        <f aca="false">CONCATENATE(LEFT(A3214,2), MID(A3214,5,2))</f>
        <v>0743</v>
      </c>
    </row>
    <row r="3215" customFormat="false" ht="15.8" hidden="false" customHeight="false" outlineLevel="0" collapsed="false">
      <c r="A3215" s="39" t="s">
        <v>2721</v>
      </c>
      <c r="B3215" s="39" t="s">
        <v>5411</v>
      </c>
      <c r="C3215" s="0" t="n">
        <v>169791.304927409</v>
      </c>
      <c r="D3215" s="0" t="str">
        <f aca="false">CONCATENATE(LEFT(A3215,2), MID(A3215,5,2))</f>
        <v>0759</v>
      </c>
    </row>
    <row r="3216" customFormat="false" ht="15.8" hidden="false" customHeight="false" outlineLevel="0" collapsed="false">
      <c r="A3216" s="39" t="s">
        <v>2721</v>
      </c>
      <c r="B3216" s="39" t="s">
        <v>5412</v>
      </c>
      <c r="C3216" s="0" t="n">
        <v>138362.588606489</v>
      </c>
      <c r="D3216" s="0" t="str">
        <f aca="false">CONCATENATE(LEFT(A3216,2), MID(A3216,5,2))</f>
        <v>0759</v>
      </c>
    </row>
    <row r="3217" customFormat="false" ht="15.8" hidden="false" customHeight="false" outlineLevel="0" collapsed="false">
      <c r="A3217" s="39" t="s">
        <v>2622</v>
      </c>
      <c r="B3217" s="39" t="s">
        <v>5413</v>
      </c>
      <c r="C3217" s="0" t="n">
        <v>1988.78737815945</v>
      </c>
      <c r="D3217" s="0" t="str">
        <f aca="false">CONCATENATE(LEFT(A3217,2), MID(A3217,5,2))</f>
        <v>0716</v>
      </c>
    </row>
    <row r="3218" customFormat="false" ht="15.8" hidden="false" customHeight="false" outlineLevel="0" collapsed="false">
      <c r="A3218" s="39" t="s">
        <v>2705</v>
      </c>
      <c r="B3218" s="39" t="s">
        <v>5414</v>
      </c>
      <c r="C3218" s="0" t="n">
        <v>53272.1795</v>
      </c>
      <c r="D3218" s="0" t="str">
        <f aca="false">CONCATENATE(LEFT(A3218,2), MID(A3218,5,2))</f>
        <v>0732</v>
      </c>
    </row>
    <row r="3219" customFormat="false" ht="15.8" hidden="false" customHeight="false" outlineLevel="0" collapsed="false">
      <c r="A3219" s="39" t="s">
        <v>2721</v>
      </c>
      <c r="B3219" s="39" t="s">
        <v>5415</v>
      </c>
      <c r="C3219" s="0" t="n">
        <v>25638.27165786</v>
      </c>
      <c r="D3219" s="0" t="str">
        <f aca="false">CONCATENATE(LEFT(A3219,2), MID(A3219,5,2))</f>
        <v>0759</v>
      </c>
    </row>
    <row r="3220" customFormat="false" ht="15.8" hidden="false" customHeight="false" outlineLevel="0" collapsed="false">
      <c r="A3220" s="39" t="s">
        <v>2696</v>
      </c>
      <c r="B3220" s="39" t="s">
        <v>5416</v>
      </c>
      <c r="C3220" s="0" t="n">
        <v>153339.712051611</v>
      </c>
      <c r="D3220" s="0" t="str">
        <f aca="false">CONCATENATE(LEFT(A3220,2), MID(A3220,5,2))</f>
        <v>0718</v>
      </c>
    </row>
    <row r="3221" customFormat="false" ht="15.8" hidden="false" customHeight="false" outlineLevel="0" collapsed="false">
      <c r="A3221" s="39" t="s">
        <v>2602</v>
      </c>
      <c r="B3221" s="39" t="s">
        <v>5417</v>
      </c>
      <c r="C3221" s="0" t="n">
        <v>109.180660818604</v>
      </c>
      <c r="D3221" s="0" t="str">
        <f aca="false">CONCATENATE(LEFT(A3221,2), MID(A3221,5,2))</f>
        <v>0860</v>
      </c>
    </row>
    <row r="3222" customFormat="false" ht="15.8" hidden="false" customHeight="false" outlineLevel="0" collapsed="false">
      <c r="A3222" s="39" t="s">
        <v>2679</v>
      </c>
      <c r="B3222" s="39" t="s">
        <v>5418</v>
      </c>
      <c r="C3222" s="0" t="n">
        <v>5661.578</v>
      </c>
      <c r="D3222" s="0" t="str">
        <f aca="false">CONCATENATE(LEFT(A3222,2), MID(A3222,5,2))</f>
        <v>0733</v>
      </c>
    </row>
    <row r="3223" customFormat="false" ht="15.8" hidden="false" customHeight="false" outlineLevel="0" collapsed="false">
      <c r="A3223" s="39" t="s">
        <v>2672</v>
      </c>
      <c r="B3223" s="39" t="s">
        <v>5419</v>
      </c>
      <c r="C3223" s="0" t="n">
        <v>1418.27650980275</v>
      </c>
      <c r="D3223" s="0" t="str">
        <f aca="false">CONCATENATE(LEFT(A3223,2), MID(A3223,5,2))</f>
        <v>0743</v>
      </c>
    </row>
    <row r="3224" customFormat="false" ht="15.8" hidden="false" customHeight="false" outlineLevel="0" collapsed="false">
      <c r="A3224" s="39" t="s">
        <v>2721</v>
      </c>
      <c r="B3224" s="39" t="s">
        <v>5420</v>
      </c>
      <c r="C3224" s="0" t="n">
        <v>6720.064815544</v>
      </c>
      <c r="D3224" s="0" t="str">
        <f aca="false">CONCATENATE(LEFT(A3224,2), MID(A3224,5,2))</f>
        <v>0759</v>
      </c>
    </row>
    <row r="3225" customFormat="false" ht="15.8" hidden="false" customHeight="false" outlineLevel="0" collapsed="false">
      <c r="A3225" s="39" t="s">
        <v>2640</v>
      </c>
      <c r="B3225" s="39" t="s">
        <v>5421</v>
      </c>
      <c r="C3225" s="0" t="n">
        <v>5089.1</v>
      </c>
      <c r="D3225" s="0" t="str">
        <f aca="false">CONCATENATE(LEFT(A3225,2), MID(A3225,5,2))</f>
        <v>0795</v>
      </c>
    </row>
    <row r="3226" customFormat="false" ht="15.8" hidden="false" customHeight="false" outlineLevel="0" collapsed="false">
      <c r="A3226" s="39" t="s">
        <v>2851</v>
      </c>
      <c r="B3226" s="39" t="s">
        <v>5422</v>
      </c>
      <c r="C3226" s="0" t="n">
        <v>541.3629929975</v>
      </c>
      <c r="D3226" s="0" t="str">
        <f aca="false">CONCATENATE(LEFT(A3226,2), MID(A3226,5,2))</f>
        <v>0743</v>
      </c>
    </row>
    <row r="3227" customFormat="false" ht="15.8" hidden="false" customHeight="false" outlineLevel="0" collapsed="false">
      <c r="A3227" s="39" t="s">
        <v>2749</v>
      </c>
      <c r="B3227" s="39" t="s">
        <v>5423</v>
      </c>
      <c r="C3227" s="0" t="n">
        <v>8313.775567708</v>
      </c>
      <c r="D3227" s="0" t="str">
        <f aca="false">CONCATENATE(LEFT(A3227,2), MID(A3227,5,2))</f>
        <v>0759</v>
      </c>
    </row>
    <row r="3228" customFormat="false" ht="15.8" hidden="false" customHeight="false" outlineLevel="0" collapsed="false">
      <c r="A3228" s="39" t="s">
        <v>2845</v>
      </c>
      <c r="B3228" s="39" t="s">
        <v>5424</v>
      </c>
      <c r="C3228" s="0" t="n">
        <v>109.368</v>
      </c>
      <c r="D3228" s="0" t="str">
        <f aca="false">CONCATENATE(LEFT(A3228,2), MID(A3228,5,2))</f>
        <v>0782</v>
      </c>
    </row>
    <row r="3229" customFormat="false" ht="15.8" hidden="false" customHeight="false" outlineLevel="0" collapsed="false">
      <c r="A3229" s="39" t="s">
        <v>2683</v>
      </c>
      <c r="B3229" s="39" t="s">
        <v>5425</v>
      </c>
      <c r="C3229" s="0" t="n">
        <v>821.06</v>
      </c>
      <c r="D3229" s="0" t="str">
        <f aca="false">CONCATENATE(LEFT(A3229,2), MID(A3229,5,2))</f>
        <v>0795</v>
      </c>
    </row>
    <row r="3230" customFormat="false" ht="15.8" hidden="false" customHeight="false" outlineLevel="0" collapsed="false">
      <c r="A3230" s="39" t="s">
        <v>2765</v>
      </c>
      <c r="B3230" s="39" t="s">
        <v>5426</v>
      </c>
      <c r="C3230" s="0" t="n">
        <v>27056.0827583851</v>
      </c>
      <c r="D3230" s="0" t="str">
        <f aca="false">CONCATENATE(LEFT(A3230,2), MID(A3230,5,2))</f>
        <v>0765</v>
      </c>
    </row>
    <row r="3231" customFormat="false" ht="15.8" hidden="false" customHeight="false" outlineLevel="0" collapsed="false">
      <c r="A3231" s="39" t="s">
        <v>2765</v>
      </c>
      <c r="B3231" s="39" t="s">
        <v>5427</v>
      </c>
      <c r="C3231" s="0" t="n">
        <v>28656.2137121189</v>
      </c>
      <c r="D3231" s="0" t="str">
        <f aca="false">CONCATENATE(LEFT(A3231,2), MID(A3231,5,2))</f>
        <v>0765</v>
      </c>
    </row>
    <row r="3232" customFormat="false" ht="15.8" hidden="false" customHeight="false" outlineLevel="0" collapsed="false">
      <c r="A3232" s="39" t="s">
        <v>2765</v>
      </c>
      <c r="B3232" s="39" t="s">
        <v>5428</v>
      </c>
      <c r="C3232" s="0" t="n">
        <v>8614.62035317272</v>
      </c>
      <c r="D3232" s="0" t="str">
        <f aca="false">CONCATENATE(LEFT(A3232,2), MID(A3232,5,2))</f>
        <v>0765</v>
      </c>
    </row>
    <row r="3233" customFormat="false" ht="15.8" hidden="false" customHeight="false" outlineLevel="0" collapsed="false">
      <c r="A3233" s="39" t="s">
        <v>2765</v>
      </c>
      <c r="B3233" s="39" t="s">
        <v>5429</v>
      </c>
      <c r="C3233" s="0" t="n">
        <v>12119.9804733218</v>
      </c>
      <c r="D3233" s="0" t="str">
        <f aca="false">CONCATENATE(LEFT(A3233,2), MID(A3233,5,2))</f>
        <v>0765</v>
      </c>
    </row>
    <row r="3234" customFormat="false" ht="15.8" hidden="false" customHeight="false" outlineLevel="0" collapsed="false">
      <c r="A3234" s="39" t="s">
        <v>2765</v>
      </c>
      <c r="B3234" s="39" t="s">
        <v>5430</v>
      </c>
      <c r="C3234" s="0" t="n">
        <v>17360.3557745057</v>
      </c>
      <c r="D3234" s="0" t="str">
        <f aca="false">CONCATENATE(LEFT(A3234,2), MID(A3234,5,2))</f>
        <v>0765</v>
      </c>
    </row>
    <row r="3235" customFormat="false" ht="15.8" hidden="false" customHeight="false" outlineLevel="0" collapsed="false">
      <c r="A3235" s="39" t="s">
        <v>2749</v>
      </c>
      <c r="B3235" s="39" t="s">
        <v>5431</v>
      </c>
      <c r="C3235" s="0" t="n">
        <v>50079.00599436</v>
      </c>
      <c r="D3235" s="0" t="str">
        <f aca="false">CONCATENATE(LEFT(A3235,2), MID(A3235,5,2))</f>
        <v>0759</v>
      </c>
    </row>
    <row r="3236" customFormat="false" ht="15.8" hidden="false" customHeight="false" outlineLevel="0" collapsed="false">
      <c r="A3236" s="39" t="s">
        <v>2765</v>
      </c>
      <c r="B3236" s="39" t="s">
        <v>5432</v>
      </c>
      <c r="C3236" s="0" t="n">
        <v>5517.46018687846</v>
      </c>
      <c r="D3236" s="0" t="str">
        <f aca="false">CONCATENATE(LEFT(A3236,2), MID(A3236,5,2))</f>
        <v>0765</v>
      </c>
    </row>
    <row r="3237" customFormat="false" ht="15.8" hidden="false" customHeight="false" outlineLevel="0" collapsed="false">
      <c r="A3237" s="39" t="s">
        <v>2647</v>
      </c>
      <c r="B3237" s="39" t="s">
        <v>5433</v>
      </c>
      <c r="C3237" s="0" t="n">
        <v>6911.23125</v>
      </c>
      <c r="D3237" s="0" t="str">
        <f aca="false">CONCATENATE(LEFT(A3237,2), MID(A3237,5,2))</f>
        <v>0782</v>
      </c>
    </row>
    <row r="3238" customFormat="false" ht="15.8" hidden="false" customHeight="false" outlineLevel="0" collapsed="false">
      <c r="A3238" s="39" t="s">
        <v>2687</v>
      </c>
      <c r="B3238" s="39" t="s">
        <v>5434</v>
      </c>
      <c r="C3238" s="0" t="n">
        <v>4398.55775</v>
      </c>
      <c r="D3238" s="0" t="str">
        <f aca="false">CONCATENATE(LEFT(A3238,2), MID(A3238,5,2))</f>
        <v>0781</v>
      </c>
    </row>
    <row r="3239" customFormat="false" ht="15.8" hidden="false" customHeight="false" outlineLevel="0" collapsed="false">
      <c r="A3239" s="39" t="s">
        <v>2644</v>
      </c>
      <c r="B3239" s="39" t="s">
        <v>5435</v>
      </c>
      <c r="C3239" s="0" t="n">
        <v>9461.543</v>
      </c>
      <c r="D3239" s="0" t="str">
        <f aca="false">CONCATENATE(LEFT(A3239,2), MID(A3239,5,2))</f>
        <v>0733</v>
      </c>
    </row>
    <row r="3240" customFormat="false" ht="15.8" hidden="false" customHeight="false" outlineLevel="0" collapsed="false">
      <c r="A3240" s="39" t="s">
        <v>2807</v>
      </c>
      <c r="B3240" s="39" t="s">
        <v>5436</v>
      </c>
      <c r="C3240" s="0" t="n">
        <v>316.228</v>
      </c>
      <c r="D3240" s="0" t="str">
        <f aca="false">CONCATENATE(LEFT(A3240,2), MID(A3240,5,2))</f>
        <v>0791</v>
      </c>
    </row>
    <row r="3241" customFormat="false" ht="15.8" hidden="false" customHeight="false" outlineLevel="0" collapsed="false">
      <c r="A3241" s="39" t="s">
        <v>2701</v>
      </c>
      <c r="B3241" s="39" t="s">
        <v>5437</v>
      </c>
      <c r="C3241" s="0" t="n">
        <v>3990.45562890853</v>
      </c>
      <c r="D3241" s="0" t="str">
        <f aca="false">CONCATENATE(LEFT(A3241,2), MID(A3241,5,2))</f>
        <v>0718</v>
      </c>
    </row>
    <row r="3242" customFormat="false" ht="15.8" hidden="false" customHeight="false" outlineLevel="0" collapsed="false">
      <c r="A3242" s="39" t="s">
        <v>2807</v>
      </c>
      <c r="B3242" s="39" t="s">
        <v>5438</v>
      </c>
      <c r="C3242" s="0" t="n">
        <v>10716.181</v>
      </c>
      <c r="D3242" s="0" t="str">
        <f aca="false">CONCATENATE(LEFT(A3242,2), MID(A3242,5,2))</f>
        <v>0791</v>
      </c>
    </row>
    <row r="3243" customFormat="false" ht="15.8" hidden="false" customHeight="false" outlineLevel="0" collapsed="false">
      <c r="A3243" s="39" t="s">
        <v>2735</v>
      </c>
      <c r="B3243" s="39" t="s">
        <v>5439</v>
      </c>
      <c r="C3243" s="0" t="n">
        <v>10712.8565692</v>
      </c>
      <c r="D3243" s="0" t="str">
        <f aca="false">CONCATENATE(LEFT(A3243,2), MID(A3243,5,2))</f>
        <v>0759</v>
      </c>
    </row>
    <row r="3244" customFormat="false" ht="15.8" hidden="false" customHeight="false" outlineLevel="0" collapsed="false">
      <c r="A3244" s="39" t="s">
        <v>2730</v>
      </c>
      <c r="B3244" s="39" t="s">
        <v>5440</v>
      </c>
      <c r="C3244" s="0" t="n">
        <v>1614.6546</v>
      </c>
      <c r="D3244" s="0" t="str">
        <f aca="false">CONCATENATE(LEFT(A3244,2), MID(A3244,5,2))</f>
        <v>0733</v>
      </c>
    </row>
    <row r="3245" customFormat="false" ht="15.8" hidden="false" customHeight="false" outlineLevel="0" collapsed="false">
      <c r="A3245" s="39" t="s">
        <v>2849</v>
      </c>
      <c r="B3245" s="39" t="s">
        <v>5441</v>
      </c>
      <c r="C3245" s="0" t="n">
        <v>2066.25</v>
      </c>
      <c r="D3245" s="0" t="str">
        <f aca="false">CONCATENATE(LEFT(A3245,2), MID(A3245,5,2))</f>
        <v>0743</v>
      </c>
    </row>
    <row r="3246" customFormat="false" ht="15.8" hidden="false" customHeight="false" outlineLevel="0" collapsed="false">
      <c r="A3246" s="39" t="s">
        <v>2847</v>
      </c>
      <c r="B3246" s="39" t="s">
        <v>5442</v>
      </c>
      <c r="C3246" s="0" t="n">
        <v>1618.4417481</v>
      </c>
      <c r="D3246" s="0" t="str">
        <f aca="false">CONCATENATE(LEFT(A3246,2), MID(A3246,5,2))</f>
        <v>0759</v>
      </c>
    </row>
    <row r="3247" customFormat="false" ht="15.8" hidden="false" customHeight="false" outlineLevel="0" collapsed="false">
      <c r="A3247" s="39" t="s">
        <v>2739</v>
      </c>
      <c r="B3247" s="39" t="s">
        <v>5443</v>
      </c>
      <c r="C3247" s="0" t="n">
        <v>878.0719672</v>
      </c>
      <c r="D3247" s="0" t="str">
        <f aca="false">CONCATENATE(LEFT(A3247,2), MID(A3247,5,2))</f>
        <v>0732</v>
      </c>
    </row>
    <row r="3248" customFormat="false" ht="15.8" hidden="false" customHeight="false" outlineLevel="0" collapsed="false">
      <c r="A3248" s="39" t="s">
        <v>2647</v>
      </c>
      <c r="B3248" s="39" t="s">
        <v>5444</v>
      </c>
      <c r="C3248" s="0" t="n">
        <v>4952.92</v>
      </c>
      <c r="D3248" s="0" t="str">
        <f aca="false">CONCATENATE(LEFT(A3248,2), MID(A3248,5,2))</f>
        <v>0782</v>
      </c>
    </row>
    <row r="3249" customFormat="false" ht="15.8" hidden="false" customHeight="false" outlineLevel="0" collapsed="false">
      <c r="A3249" s="39" t="s">
        <v>2687</v>
      </c>
      <c r="B3249" s="39" t="s">
        <v>5445</v>
      </c>
      <c r="C3249" s="0" t="n">
        <v>2098.076</v>
      </c>
      <c r="D3249" s="0" t="str">
        <f aca="false">CONCATENATE(LEFT(A3249,2), MID(A3249,5,2))</f>
        <v>0781</v>
      </c>
    </row>
    <row r="3250" customFormat="false" ht="15.8" hidden="false" customHeight="false" outlineLevel="0" collapsed="false">
      <c r="A3250" s="39" t="s">
        <v>2786</v>
      </c>
      <c r="B3250" s="39" t="s">
        <v>5446</v>
      </c>
      <c r="C3250" s="0" t="n">
        <v>11668.705</v>
      </c>
      <c r="D3250" s="0" t="str">
        <f aca="false">CONCATENATE(LEFT(A3250,2), MID(A3250,5,2))</f>
        <v>0781</v>
      </c>
    </row>
    <row r="3251" customFormat="false" ht="15.8" hidden="false" customHeight="false" outlineLevel="0" collapsed="false">
      <c r="A3251" s="39" t="s">
        <v>2800</v>
      </c>
      <c r="B3251" s="39" t="s">
        <v>5447</v>
      </c>
      <c r="C3251" s="0" t="n">
        <v>206.186466727506</v>
      </c>
      <c r="D3251" s="0" t="str">
        <f aca="false">CONCATENATE(LEFT(A3251,2), MID(A3251,5,2))</f>
        <v>0765</v>
      </c>
    </row>
    <row r="3252" customFormat="false" ht="15.8" hidden="false" customHeight="false" outlineLevel="0" collapsed="false">
      <c r="A3252" s="39" t="s">
        <v>2765</v>
      </c>
      <c r="B3252" s="39" t="s">
        <v>5448</v>
      </c>
      <c r="C3252" s="0" t="n">
        <v>4218.99838008645</v>
      </c>
      <c r="D3252" s="0" t="str">
        <f aca="false">CONCATENATE(LEFT(A3252,2), MID(A3252,5,2))</f>
        <v>0765</v>
      </c>
    </row>
    <row r="3253" customFormat="false" ht="15.8" hidden="false" customHeight="false" outlineLevel="0" collapsed="false">
      <c r="A3253" s="39" t="s">
        <v>2758</v>
      </c>
      <c r="B3253" s="39" t="s">
        <v>5449</v>
      </c>
      <c r="C3253" s="0" t="n">
        <v>3060.79375</v>
      </c>
      <c r="D3253" s="0" t="str">
        <f aca="false">CONCATENATE(LEFT(A3253,2), MID(A3253,5,2))</f>
        <v>0761</v>
      </c>
    </row>
    <row r="3254" customFormat="false" ht="15.8" hidden="false" customHeight="false" outlineLevel="0" collapsed="false">
      <c r="A3254" s="39" t="s">
        <v>2636</v>
      </c>
      <c r="B3254" s="39" t="s">
        <v>5450</v>
      </c>
      <c r="C3254" s="0" t="n">
        <v>483.08</v>
      </c>
      <c r="D3254" s="0" t="str">
        <f aca="false">CONCATENATE(LEFT(A3254,2), MID(A3254,5,2))</f>
        <v>0791</v>
      </c>
    </row>
    <row r="3255" customFormat="false" ht="15.8" hidden="false" customHeight="false" outlineLevel="0" collapsed="false">
      <c r="A3255" s="39" t="s">
        <v>2633</v>
      </c>
      <c r="B3255" s="39" t="s">
        <v>5451</v>
      </c>
      <c r="C3255" s="0" t="n">
        <v>1777.375</v>
      </c>
      <c r="D3255" s="0" t="str">
        <f aca="false">CONCATENATE(LEFT(A3255,2), MID(A3255,5,2))</f>
        <v>0791</v>
      </c>
    </row>
    <row r="3256" customFormat="false" ht="15.8" hidden="false" customHeight="false" outlineLevel="0" collapsed="false">
      <c r="A3256" s="39" t="s">
        <v>2674</v>
      </c>
      <c r="B3256" s="39" t="s">
        <v>5452</v>
      </c>
      <c r="C3256" s="0" t="n">
        <v>31284.67525467</v>
      </c>
      <c r="D3256" s="0" t="str">
        <f aca="false">CONCATENATE(LEFT(A3256,2), MID(A3256,5,2))</f>
        <v>0780</v>
      </c>
    </row>
    <row r="3257" customFormat="false" ht="15.8" hidden="false" customHeight="false" outlineLevel="0" collapsed="false">
      <c r="A3257" s="39" t="s">
        <v>2837</v>
      </c>
      <c r="B3257" s="39" t="s">
        <v>5453</v>
      </c>
      <c r="C3257" s="0" t="n">
        <v>881.6</v>
      </c>
      <c r="D3257" s="0" t="str">
        <f aca="false">CONCATENATE(LEFT(A3257,2), MID(A3257,5,2))</f>
        <v>0791</v>
      </c>
    </row>
    <row r="3258" customFormat="false" ht="15.8" hidden="false" customHeight="false" outlineLevel="0" collapsed="false">
      <c r="A3258" s="39" t="s">
        <v>2707</v>
      </c>
      <c r="B3258" s="39" t="s">
        <v>5454</v>
      </c>
      <c r="C3258" s="0" t="n">
        <v>12016.745</v>
      </c>
      <c r="D3258" s="0" t="str">
        <f aca="false">CONCATENATE(LEFT(A3258,2), MID(A3258,5,2))</f>
        <v>0733</v>
      </c>
    </row>
    <row r="3259" customFormat="false" ht="15.8" hidden="false" customHeight="false" outlineLevel="0" collapsed="false">
      <c r="A3259" s="39" t="s">
        <v>2778</v>
      </c>
      <c r="B3259" s="39" t="s">
        <v>5455</v>
      </c>
      <c r="C3259" s="0" t="n">
        <v>619.696</v>
      </c>
      <c r="D3259" s="0" t="str">
        <f aca="false">CONCATENATE(LEFT(A3259,2), MID(A3259,5,2))</f>
        <v>0791</v>
      </c>
    </row>
    <row r="3260" customFormat="false" ht="15.8" hidden="false" customHeight="false" outlineLevel="0" collapsed="false">
      <c r="A3260" s="39" t="s">
        <v>2683</v>
      </c>
      <c r="B3260" s="39" t="s">
        <v>5456</v>
      </c>
      <c r="C3260" s="0" t="n">
        <v>1335.3</v>
      </c>
      <c r="D3260" s="0" t="str">
        <f aca="false">CONCATENATE(LEFT(A3260,2), MID(A3260,5,2))</f>
        <v>0795</v>
      </c>
    </row>
    <row r="3261" customFormat="false" ht="15.8" hidden="false" customHeight="false" outlineLevel="0" collapsed="false">
      <c r="A3261" s="39" t="s">
        <v>2703</v>
      </c>
      <c r="B3261" s="39" t="s">
        <v>5457</v>
      </c>
      <c r="C3261" s="0" t="n">
        <v>826.745590791946</v>
      </c>
      <c r="D3261" s="0" t="str">
        <f aca="false">CONCATENATE(LEFT(A3261,2), MID(A3261,5,2))</f>
        <v>0718</v>
      </c>
    </row>
    <row r="3262" customFormat="false" ht="15.8" hidden="false" customHeight="false" outlineLevel="0" collapsed="false">
      <c r="A3262" s="39" t="s">
        <v>2761</v>
      </c>
      <c r="B3262" s="39" t="s">
        <v>5458</v>
      </c>
      <c r="C3262" s="0" t="n">
        <v>1170.26</v>
      </c>
      <c r="D3262" s="0" t="str">
        <f aca="false">CONCATENATE(LEFT(A3262,2), MID(A3262,5,2))</f>
        <v>0733</v>
      </c>
    </row>
    <row r="3263" customFormat="false" ht="15.8" hidden="false" customHeight="false" outlineLevel="0" collapsed="false">
      <c r="A3263" s="39" t="s">
        <v>2842</v>
      </c>
      <c r="B3263" s="39" t="s">
        <v>5459</v>
      </c>
      <c r="C3263" s="0" t="n">
        <v>488.2215426034</v>
      </c>
      <c r="D3263" s="0" t="str">
        <f aca="false">CONCATENATE(LEFT(A3263,2), MID(A3263,5,2))</f>
        <v>0716</v>
      </c>
    </row>
    <row r="3264" customFormat="false" ht="15.8" hidden="false" customHeight="false" outlineLevel="0" collapsed="false">
      <c r="A3264" s="39" t="s">
        <v>2624</v>
      </c>
      <c r="B3264" s="39" t="s">
        <v>5460</v>
      </c>
      <c r="C3264" s="0" t="n">
        <v>858.8444</v>
      </c>
      <c r="D3264" s="0" t="str">
        <f aca="false">CONCATENATE(LEFT(A3264,2), MID(A3264,5,2))</f>
        <v>0781</v>
      </c>
    </row>
    <row r="3265" customFormat="false" ht="15.8" hidden="false" customHeight="false" outlineLevel="0" collapsed="false">
      <c r="A3265" s="39" t="s">
        <v>2791</v>
      </c>
      <c r="B3265" s="39" t="s">
        <v>5461</v>
      </c>
      <c r="C3265" s="0" t="n">
        <v>205.7011339705</v>
      </c>
      <c r="D3265" s="0" t="str">
        <f aca="false">CONCATENATE(LEFT(A3265,2), MID(A3265,5,2))</f>
        <v>0743</v>
      </c>
    </row>
    <row r="3266" customFormat="false" ht="15.8" hidden="false" customHeight="false" outlineLevel="0" collapsed="false">
      <c r="A3266" s="39" t="s">
        <v>2882</v>
      </c>
      <c r="B3266" s="39" t="s">
        <v>5462</v>
      </c>
      <c r="C3266" s="0" t="n">
        <v>203.775</v>
      </c>
      <c r="D3266" s="0" t="str">
        <f aca="false">CONCATENATE(LEFT(A3266,2), MID(A3266,5,2))</f>
        <v>0782</v>
      </c>
    </row>
    <row r="3267" customFormat="false" ht="15.8" hidden="false" customHeight="false" outlineLevel="0" collapsed="false">
      <c r="A3267" s="39" t="s">
        <v>2687</v>
      </c>
      <c r="B3267" s="39" t="s">
        <v>5463</v>
      </c>
      <c r="C3267" s="0" t="n">
        <v>2955.195</v>
      </c>
      <c r="D3267" s="0" t="str">
        <f aca="false">CONCATENATE(LEFT(A3267,2), MID(A3267,5,2))</f>
        <v>0781</v>
      </c>
    </row>
    <row r="3268" customFormat="false" ht="15.8" hidden="false" customHeight="false" outlineLevel="0" collapsed="false">
      <c r="A3268" s="39" t="s">
        <v>2826</v>
      </c>
      <c r="B3268" s="39" t="s">
        <v>5464</v>
      </c>
      <c r="C3268" s="0" t="n">
        <v>472.56625</v>
      </c>
      <c r="D3268" s="0" t="str">
        <f aca="false">CONCATENATE(LEFT(A3268,2), MID(A3268,5,2))</f>
        <v>0782</v>
      </c>
    </row>
    <row r="3269" customFormat="false" ht="15.8" hidden="false" customHeight="false" outlineLevel="0" collapsed="false">
      <c r="A3269" s="39" t="s">
        <v>2705</v>
      </c>
      <c r="B3269" s="39" t="s">
        <v>5465</v>
      </c>
      <c r="C3269" s="0" t="n">
        <v>1213.93</v>
      </c>
      <c r="D3269" s="0" t="str">
        <f aca="false">CONCATENATE(LEFT(A3269,2), MID(A3269,5,2))</f>
        <v>0732</v>
      </c>
    </row>
    <row r="3270" customFormat="false" ht="15.8" hidden="false" customHeight="false" outlineLevel="0" collapsed="false">
      <c r="A3270" s="39" t="s">
        <v>2772</v>
      </c>
      <c r="B3270" s="39" t="s">
        <v>5466</v>
      </c>
      <c r="C3270" s="0" t="n">
        <v>223.25</v>
      </c>
      <c r="D3270" s="0" t="str">
        <f aca="false">CONCATENATE(LEFT(A3270,2), MID(A3270,5,2))</f>
        <v>0743</v>
      </c>
    </row>
    <row r="3271" customFormat="false" ht="15.8" hidden="false" customHeight="false" outlineLevel="0" collapsed="false">
      <c r="A3271" s="39" t="s">
        <v>2882</v>
      </c>
      <c r="B3271" s="39" t="s">
        <v>5467</v>
      </c>
      <c r="C3271" s="0" t="n">
        <v>303.9102</v>
      </c>
      <c r="D3271" s="0" t="str">
        <f aca="false">CONCATENATE(LEFT(A3271,2), MID(A3271,5,2))</f>
        <v>0782</v>
      </c>
    </row>
    <row r="3272" customFormat="false" ht="15.8" hidden="false" customHeight="false" outlineLevel="0" collapsed="false">
      <c r="A3272" s="39" t="s">
        <v>2687</v>
      </c>
      <c r="B3272" s="39" t="s">
        <v>5468</v>
      </c>
      <c r="C3272" s="0" t="n">
        <v>975.21</v>
      </c>
      <c r="D3272" s="0" t="str">
        <f aca="false">CONCATENATE(LEFT(A3272,2), MID(A3272,5,2))</f>
        <v>0781</v>
      </c>
    </row>
    <row r="3273" customFormat="false" ht="15.8" hidden="false" customHeight="false" outlineLevel="0" collapsed="false">
      <c r="A3273" s="39" t="s">
        <v>2761</v>
      </c>
      <c r="B3273" s="39" t="s">
        <v>5469</v>
      </c>
      <c r="C3273" s="0" t="n">
        <v>3892.512</v>
      </c>
      <c r="D3273" s="0" t="str">
        <f aca="false">CONCATENATE(LEFT(A3273,2), MID(A3273,5,2))</f>
        <v>0733</v>
      </c>
    </row>
    <row r="3274" customFormat="false" ht="15.8" hidden="false" customHeight="false" outlineLevel="0" collapsed="false">
      <c r="A3274" s="39" t="s">
        <v>2687</v>
      </c>
      <c r="B3274" s="39" t="s">
        <v>5470</v>
      </c>
      <c r="C3274" s="0" t="n">
        <v>6823.755</v>
      </c>
      <c r="D3274" s="0" t="str">
        <f aca="false">CONCATENATE(LEFT(A3274,2), MID(A3274,5,2))</f>
        <v>0781</v>
      </c>
    </row>
    <row r="3275" customFormat="false" ht="15.8" hidden="false" customHeight="false" outlineLevel="0" collapsed="false">
      <c r="A3275" s="39" t="s">
        <v>2826</v>
      </c>
      <c r="B3275" s="39" t="s">
        <v>5471</v>
      </c>
      <c r="C3275" s="0" t="n">
        <v>1253.5497</v>
      </c>
      <c r="D3275" s="0" t="str">
        <f aca="false">CONCATENATE(LEFT(A3275,2), MID(A3275,5,2))</f>
        <v>0782</v>
      </c>
    </row>
    <row r="3276" customFormat="false" ht="15.8" hidden="false" customHeight="false" outlineLevel="0" collapsed="false">
      <c r="A3276" s="39" t="s">
        <v>2679</v>
      </c>
      <c r="B3276" s="39" t="s">
        <v>5472</v>
      </c>
      <c r="C3276" s="0" t="n">
        <v>3265.61625</v>
      </c>
      <c r="D3276" s="0" t="str">
        <f aca="false">CONCATENATE(LEFT(A3276,2), MID(A3276,5,2))</f>
        <v>0733</v>
      </c>
    </row>
    <row r="3277" customFormat="false" ht="15.8" hidden="false" customHeight="false" outlineLevel="0" collapsed="false">
      <c r="A3277" s="39" t="s">
        <v>2689</v>
      </c>
      <c r="B3277" s="39" t="s">
        <v>5473</v>
      </c>
      <c r="C3277" s="0" t="n">
        <v>173</v>
      </c>
      <c r="D3277" s="0" t="str">
        <f aca="false">CONCATENATE(LEFT(A3277,2), MID(A3277,5,2))</f>
        <v>0791</v>
      </c>
    </row>
    <row r="3278" customFormat="false" ht="15.8" hidden="false" customHeight="false" outlineLevel="0" collapsed="false">
      <c r="A3278" s="39" t="s">
        <v>2807</v>
      </c>
      <c r="B3278" s="39" t="s">
        <v>5474</v>
      </c>
      <c r="C3278" s="0" t="n">
        <v>228.8</v>
      </c>
      <c r="D3278" s="0" t="str">
        <f aca="false">CONCATENATE(LEFT(A3278,2), MID(A3278,5,2))</f>
        <v>0791</v>
      </c>
    </row>
    <row r="3279" customFormat="false" ht="15.8" hidden="false" customHeight="false" outlineLevel="0" collapsed="false">
      <c r="A3279" s="39" t="s">
        <v>2624</v>
      </c>
      <c r="B3279" s="39" t="s">
        <v>5475</v>
      </c>
      <c r="C3279" s="0" t="n">
        <v>1445.4998</v>
      </c>
      <c r="D3279" s="0" t="str">
        <f aca="false">CONCATENATE(LEFT(A3279,2), MID(A3279,5,2))</f>
        <v>0781</v>
      </c>
    </row>
    <row r="3280" customFormat="false" ht="15.8" hidden="false" customHeight="false" outlineLevel="0" collapsed="false">
      <c r="A3280" s="39" t="s">
        <v>2882</v>
      </c>
      <c r="B3280" s="39" t="s">
        <v>5476</v>
      </c>
      <c r="C3280" s="0" t="n">
        <v>222.75765</v>
      </c>
      <c r="D3280" s="0" t="str">
        <f aca="false">CONCATENATE(LEFT(A3280,2), MID(A3280,5,2))</f>
        <v>0782</v>
      </c>
    </row>
    <row r="3281" customFormat="false" ht="15.8" hidden="false" customHeight="false" outlineLevel="0" collapsed="false">
      <c r="A3281" s="39" t="s">
        <v>2807</v>
      </c>
      <c r="B3281" s="39" t="s">
        <v>5477</v>
      </c>
      <c r="C3281" s="0" t="n">
        <v>419.9</v>
      </c>
      <c r="D3281" s="0" t="str">
        <f aca="false">CONCATENATE(LEFT(A3281,2), MID(A3281,5,2))</f>
        <v>0791</v>
      </c>
    </row>
    <row r="3282" customFormat="false" ht="15.8" hidden="false" customHeight="false" outlineLevel="0" collapsed="false">
      <c r="A3282" s="39" t="s">
        <v>2654</v>
      </c>
      <c r="B3282" s="39" t="s">
        <v>5478</v>
      </c>
      <c r="C3282" s="0" t="n">
        <v>2227.1</v>
      </c>
      <c r="D3282" s="0" t="str">
        <f aca="false">CONCATENATE(LEFT(A3282,2), MID(A3282,5,2))</f>
        <v>0795</v>
      </c>
    </row>
    <row r="3283" customFormat="false" ht="15.8" hidden="false" customHeight="false" outlineLevel="0" collapsed="false">
      <c r="A3283" s="39" t="s">
        <v>2802</v>
      </c>
      <c r="B3283" s="39" t="s">
        <v>5479</v>
      </c>
      <c r="C3283" s="0" t="n">
        <v>508.6243736</v>
      </c>
      <c r="D3283" s="0" t="str">
        <f aca="false">CONCATENATE(LEFT(A3283,2), MID(A3283,5,2))</f>
        <v>0780</v>
      </c>
    </row>
    <row r="3284" customFormat="false" ht="15.8" hidden="false" customHeight="false" outlineLevel="0" collapsed="false">
      <c r="A3284" s="39" t="s">
        <v>2826</v>
      </c>
      <c r="B3284" s="39" t="s">
        <v>5480</v>
      </c>
      <c r="C3284" s="0" t="n">
        <v>1687.6275</v>
      </c>
      <c r="D3284" s="0" t="str">
        <f aca="false">CONCATENATE(LEFT(A3284,2), MID(A3284,5,2))</f>
        <v>0782</v>
      </c>
    </row>
    <row r="3285" customFormat="false" ht="15.8" hidden="false" customHeight="false" outlineLevel="0" collapsed="false">
      <c r="A3285" s="39" t="s">
        <v>2670</v>
      </c>
      <c r="B3285" s="39" t="s">
        <v>5481</v>
      </c>
      <c r="C3285" s="0" t="n">
        <v>1686.28</v>
      </c>
      <c r="D3285" s="0" t="str">
        <f aca="false">CONCATENATE(LEFT(A3285,2), MID(A3285,5,2))</f>
        <v>0795</v>
      </c>
    </row>
    <row r="3286" customFormat="false" ht="15.8" hidden="false" customHeight="false" outlineLevel="0" collapsed="false">
      <c r="A3286" s="39" t="s">
        <v>2818</v>
      </c>
      <c r="B3286" s="39" t="s">
        <v>5482</v>
      </c>
      <c r="C3286" s="0" t="n">
        <v>158.38</v>
      </c>
      <c r="D3286" s="0" t="str">
        <f aca="false">CONCATENATE(LEFT(A3286,2), MID(A3286,5,2))</f>
        <v>0791</v>
      </c>
    </row>
    <row r="3287" customFormat="false" ht="15.8" hidden="false" customHeight="false" outlineLevel="0" collapsed="false">
      <c r="A3287" s="39" t="s">
        <v>2761</v>
      </c>
      <c r="B3287" s="39" t="s">
        <v>5483</v>
      </c>
      <c r="C3287" s="0" t="n">
        <v>9188.3005</v>
      </c>
      <c r="D3287" s="0" t="str">
        <f aca="false">CONCATENATE(LEFT(A3287,2), MID(A3287,5,2))</f>
        <v>0733</v>
      </c>
    </row>
    <row r="3288" customFormat="false" ht="15.8" hidden="false" customHeight="false" outlineLevel="0" collapsed="false">
      <c r="A3288" s="39" t="s">
        <v>2701</v>
      </c>
      <c r="B3288" s="39" t="s">
        <v>5484</v>
      </c>
      <c r="C3288" s="0" t="n">
        <v>1710.19526953223</v>
      </c>
      <c r="D3288" s="0" t="str">
        <f aca="false">CONCATENATE(LEFT(A3288,2), MID(A3288,5,2))</f>
        <v>0718</v>
      </c>
    </row>
    <row r="3289" customFormat="false" ht="15.8" hidden="false" customHeight="false" outlineLevel="0" collapsed="false">
      <c r="A3289" s="39" t="s">
        <v>2761</v>
      </c>
      <c r="B3289" s="39" t="s">
        <v>5485</v>
      </c>
      <c r="C3289" s="0" t="n">
        <v>13976.573</v>
      </c>
      <c r="D3289" s="0" t="str">
        <f aca="false">CONCATENATE(LEFT(A3289,2), MID(A3289,5,2))</f>
        <v>0733</v>
      </c>
    </row>
    <row r="3290" customFormat="false" ht="15.8" hidden="false" customHeight="false" outlineLevel="0" collapsed="false">
      <c r="A3290" s="39" t="s">
        <v>2781</v>
      </c>
      <c r="B3290" s="39" t="s">
        <v>5486</v>
      </c>
      <c r="C3290" s="0" t="n">
        <v>943.76774418</v>
      </c>
      <c r="D3290" s="0" t="str">
        <f aca="false">CONCATENATE(LEFT(A3290,2), MID(A3290,5,2))</f>
        <v>0759</v>
      </c>
    </row>
    <row r="3291" customFormat="false" ht="15.8" hidden="false" customHeight="false" outlineLevel="0" collapsed="false">
      <c r="A3291" s="39" t="s">
        <v>2735</v>
      </c>
      <c r="B3291" s="39" t="s">
        <v>5487</v>
      </c>
      <c r="C3291" s="0" t="n">
        <v>12689.848228</v>
      </c>
      <c r="D3291" s="0" t="str">
        <f aca="false">CONCATENATE(LEFT(A3291,2), MID(A3291,5,2))</f>
        <v>0759</v>
      </c>
    </row>
    <row r="3292" customFormat="false" ht="15.8" hidden="false" customHeight="false" outlineLevel="0" collapsed="false">
      <c r="A3292" s="39" t="s">
        <v>2758</v>
      </c>
      <c r="B3292" s="39" t="s">
        <v>5488</v>
      </c>
      <c r="C3292" s="0" t="n">
        <v>529.05</v>
      </c>
      <c r="D3292" s="0" t="str">
        <f aca="false">CONCATENATE(LEFT(A3292,2), MID(A3292,5,2))</f>
        <v>0761</v>
      </c>
    </row>
    <row r="3293" customFormat="false" ht="15.8" hidden="false" customHeight="false" outlineLevel="0" collapsed="false">
      <c r="A3293" s="39" t="s">
        <v>2786</v>
      </c>
      <c r="B3293" s="39" t="s">
        <v>5489</v>
      </c>
      <c r="C3293" s="0" t="n">
        <v>3710.0228</v>
      </c>
      <c r="D3293" s="0" t="str">
        <f aca="false">CONCATENATE(LEFT(A3293,2), MID(A3293,5,2))</f>
        <v>0781</v>
      </c>
    </row>
    <row r="3294" customFormat="false" ht="15.8" hidden="false" customHeight="false" outlineLevel="0" collapsed="false">
      <c r="A3294" s="39" t="s">
        <v>2950</v>
      </c>
      <c r="B3294" s="39" t="s">
        <v>5490</v>
      </c>
      <c r="C3294" s="0" t="n">
        <v>246.415</v>
      </c>
      <c r="D3294" s="0" t="str">
        <f aca="false">CONCATENATE(LEFT(A3294,2), MID(A3294,5,2))</f>
        <v>0761</v>
      </c>
    </row>
    <row r="3295" customFormat="false" ht="15.8" hidden="false" customHeight="false" outlineLevel="0" collapsed="false">
      <c r="A3295" s="39" t="s">
        <v>2749</v>
      </c>
      <c r="B3295" s="39" t="s">
        <v>5491</v>
      </c>
      <c r="C3295" s="0" t="n">
        <v>11856.64792224</v>
      </c>
      <c r="D3295" s="0" t="str">
        <f aca="false">CONCATENATE(LEFT(A3295,2), MID(A3295,5,2))</f>
        <v>0759</v>
      </c>
    </row>
    <row r="3296" customFormat="false" ht="15.8" hidden="false" customHeight="false" outlineLevel="0" collapsed="false">
      <c r="A3296" s="39" t="s">
        <v>2674</v>
      </c>
      <c r="B3296" s="39" t="s">
        <v>5492</v>
      </c>
      <c r="C3296" s="0" t="n">
        <v>102.229863225</v>
      </c>
      <c r="D3296" s="0" t="str">
        <f aca="false">CONCATENATE(LEFT(A3296,2), MID(A3296,5,2))</f>
        <v>0780</v>
      </c>
    </row>
    <row r="3297" customFormat="false" ht="15.8" hidden="false" customHeight="false" outlineLevel="0" collapsed="false">
      <c r="A3297" s="39" t="s">
        <v>2837</v>
      </c>
      <c r="B3297" s="39" t="s">
        <v>5493</v>
      </c>
      <c r="C3297" s="0" t="n">
        <v>1654.705</v>
      </c>
      <c r="D3297" s="0" t="str">
        <f aca="false">CONCATENATE(LEFT(A3297,2), MID(A3297,5,2))</f>
        <v>0791</v>
      </c>
    </row>
    <row r="3298" customFormat="false" ht="15.8" hidden="false" customHeight="false" outlineLevel="0" collapsed="false">
      <c r="A3298" s="39" t="s">
        <v>2444</v>
      </c>
      <c r="B3298" s="39" t="s">
        <v>5494</v>
      </c>
      <c r="C3298" s="0" t="n">
        <v>2159.85</v>
      </c>
      <c r="D3298" s="0" t="str">
        <f aca="false">CONCATENATE(LEFT(A3298,2), MID(A3298,5,2))</f>
        <v>0224</v>
      </c>
    </row>
    <row r="3299" customFormat="false" ht="15.8" hidden="false" customHeight="false" outlineLevel="0" collapsed="false">
      <c r="A3299" s="39" t="s">
        <v>2510</v>
      </c>
      <c r="B3299" s="39" t="s">
        <v>5495</v>
      </c>
      <c r="C3299" s="0" t="n">
        <v>291.189488724202</v>
      </c>
      <c r="D3299" s="0" t="str">
        <f aca="false">CONCATENATE(LEFT(A3299,2), MID(A3299,5,2))</f>
        <v>0142</v>
      </c>
    </row>
    <row r="3300" customFormat="false" ht="15.8" hidden="false" customHeight="false" outlineLevel="0" collapsed="false">
      <c r="A3300" s="39" t="s">
        <v>1933</v>
      </c>
      <c r="B3300" s="39" t="s">
        <v>5496</v>
      </c>
      <c r="C3300" s="0" t="n">
        <v>219.628950879775</v>
      </c>
      <c r="D3300" s="0" t="str">
        <f aca="false">CONCATENATE(LEFT(A3300,2), MID(A3300,5,2))</f>
        <v>0405</v>
      </c>
    </row>
    <row r="3301" customFormat="false" ht="15.8" hidden="false" customHeight="false" outlineLevel="0" collapsed="false">
      <c r="A3301" s="39" t="s">
        <v>2211</v>
      </c>
      <c r="B3301" s="39" t="s">
        <v>5497</v>
      </c>
      <c r="C3301" s="0" t="n">
        <v>421.985986187241</v>
      </c>
      <c r="D3301" s="0" t="str">
        <f aca="false">CONCATENATE(LEFT(A3301,2), MID(A3301,5,2))</f>
        <v>0446</v>
      </c>
    </row>
    <row r="3302" customFormat="false" ht="15.8" hidden="false" customHeight="false" outlineLevel="0" collapsed="false">
      <c r="A3302" s="39" t="s">
        <v>2870</v>
      </c>
      <c r="B3302" s="39" t="s">
        <v>5498</v>
      </c>
      <c r="C3302" s="0" t="n">
        <v>609.833333333333</v>
      </c>
      <c r="D3302" s="0" t="str">
        <f aca="false">CONCATENATE(LEFT(A3302,2), MID(A3302,5,2))</f>
        <v>0552</v>
      </c>
    </row>
    <row r="3303" customFormat="false" ht="15.8" hidden="false" customHeight="false" outlineLevel="0" collapsed="false">
      <c r="A3303" s="39" t="s">
        <v>2590</v>
      </c>
      <c r="B3303" s="39" t="s">
        <v>5499</v>
      </c>
      <c r="C3303" s="0" t="n">
        <v>1940.13882608048</v>
      </c>
      <c r="D3303" s="0" t="str">
        <f aca="false">CONCATENATE(LEFT(A3303,2), MID(A3303,5,2))</f>
        <v>0860</v>
      </c>
    </row>
    <row r="3304" customFormat="false" ht="15.8" hidden="false" customHeight="false" outlineLevel="0" collapsed="false">
      <c r="A3304" s="39" t="s">
        <v>2847</v>
      </c>
      <c r="B3304" s="39" t="s">
        <v>5500</v>
      </c>
      <c r="C3304" s="0" t="n">
        <v>1700</v>
      </c>
      <c r="D3304" s="0" t="str">
        <f aca="false">CONCATENATE(LEFT(A3304,2), MID(A3304,5,2))</f>
        <v>0759</v>
      </c>
    </row>
    <row r="3305" customFormat="false" ht="15.8" hidden="false" customHeight="false" outlineLevel="0" collapsed="false">
      <c r="A3305" s="39" t="s">
        <v>3836</v>
      </c>
      <c r="B3305" s="39" t="s">
        <v>5501</v>
      </c>
      <c r="C3305" s="0" t="n">
        <v>269.296900205374</v>
      </c>
      <c r="D3305" s="0" t="str">
        <f aca="false">CONCATENATE(LEFT(A3305,2), MID(A3305,5,2))</f>
        <v>0765</v>
      </c>
    </row>
    <row r="3306" customFormat="false" ht="15.8" hidden="false" customHeight="false" outlineLevel="0" collapsed="false">
      <c r="A3306" s="39" t="s">
        <v>2739</v>
      </c>
      <c r="B3306" s="39" t="s">
        <v>5502</v>
      </c>
      <c r="C3306" s="0" t="n">
        <v>23960.5968834</v>
      </c>
      <c r="D3306" s="0" t="str">
        <f aca="false">CONCATENATE(LEFT(A3306,2), MID(A3306,5,2))</f>
        <v>0732</v>
      </c>
    </row>
    <row r="3307" customFormat="false" ht="15.8" hidden="false" customHeight="false" outlineLevel="0" collapsed="false">
      <c r="A3307" s="39" t="s">
        <v>2703</v>
      </c>
      <c r="B3307" s="39" t="s">
        <v>5503</v>
      </c>
      <c r="C3307" s="0" t="n">
        <v>2337.57378516403</v>
      </c>
      <c r="D3307" s="0" t="str">
        <f aca="false">CONCATENATE(LEFT(A3307,2), MID(A3307,5,2))</f>
        <v>0718</v>
      </c>
    </row>
    <row r="3308" customFormat="false" ht="15.8" hidden="false" customHeight="false" outlineLevel="0" collapsed="false">
      <c r="A3308" s="39" t="s">
        <v>2826</v>
      </c>
      <c r="B3308" s="39" t="s">
        <v>5504</v>
      </c>
      <c r="C3308" s="0" t="n">
        <v>847.72025</v>
      </c>
      <c r="D3308" s="0" t="str">
        <f aca="false">CONCATENATE(LEFT(A3308,2), MID(A3308,5,2))</f>
        <v>0782</v>
      </c>
    </row>
    <row r="3309" customFormat="false" ht="15.8" hidden="false" customHeight="false" outlineLevel="0" collapsed="false">
      <c r="A3309" s="39" t="s">
        <v>2770</v>
      </c>
      <c r="B3309" s="39" t="s">
        <v>5505</v>
      </c>
      <c r="C3309" s="0" t="n">
        <v>107.922</v>
      </c>
      <c r="D3309" s="0" t="str">
        <f aca="false">CONCATENATE(LEFT(A3309,2), MID(A3309,5,2))</f>
        <v>0781</v>
      </c>
    </row>
    <row r="3310" customFormat="false" ht="15.8" hidden="false" customHeight="false" outlineLevel="0" collapsed="false">
      <c r="A3310" s="39" t="s">
        <v>2689</v>
      </c>
      <c r="B3310" s="39" t="s">
        <v>5506</v>
      </c>
      <c r="C3310" s="0" t="n">
        <v>703.066</v>
      </c>
      <c r="D3310" s="0" t="str">
        <f aca="false">CONCATENATE(LEFT(A3310,2), MID(A3310,5,2))</f>
        <v>0791</v>
      </c>
    </row>
    <row r="3311" customFormat="false" ht="15.8" hidden="false" customHeight="false" outlineLevel="0" collapsed="false">
      <c r="A3311" s="39" t="s">
        <v>2463</v>
      </c>
      <c r="B3311" s="39" t="s">
        <v>5507</v>
      </c>
      <c r="C3311" s="0" t="n">
        <v>1184.28037979946</v>
      </c>
      <c r="D3311" s="0" t="str">
        <f aca="false">CONCATENATE(LEFT(A3311,2), MID(A3311,5,2))</f>
        <v>0144</v>
      </c>
    </row>
    <row r="3312" customFormat="false" ht="15.8" hidden="false" customHeight="false" outlineLevel="0" collapsed="false">
      <c r="A3312" s="39" t="s">
        <v>1921</v>
      </c>
      <c r="B3312" s="39" t="s">
        <v>5508</v>
      </c>
      <c r="C3312" s="0" t="n">
        <v>30600</v>
      </c>
      <c r="D3312" s="0" t="str">
        <f aca="false">CONCATENATE(LEFT(A3312,2), MID(A3312,5,2))</f>
        <v>0601</v>
      </c>
    </row>
    <row r="3313" customFormat="false" ht="15.8" hidden="false" customHeight="false" outlineLevel="0" collapsed="false">
      <c r="A3313" s="39" t="s">
        <v>3793</v>
      </c>
      <c r="B3313" s="39" t="s">
        <v>5509</v>
      </c>
      <c r="C3313" s="0" t="n">
        <v>1019.041068177</v>
      </c>
      <c r="D3313" s="0" t="str">
        <f aca="false">CONCATENATE(LEFT(A3313,2), MID(A3313,5,2))</f>
        <v>0328</v>
      </c>
    </row>
    <row r="3314" customFormat="false" ht="15.8" hidden="false" customHeight="false" outlineLevel="0" collapsed="false">
      <c r="A3314" s="39" t="s">
        <v>2516</v>
      </c>
      <c r="B3314" s="39" t="s">
        <v>5510</v>
      </c>
      <c r="C3314" s="0" t="n">
        <v>158.613032148698</v>
      </c>
      <c r="D3314" s="0" t="str">
        <f aca="false">CONCATENATE(LEFT(A3314,2), MID(A3314,5,2))</f>
        <v>0144</v>
      </c>
    </row>
    <row r="3315" customFormat="false" ht="15.8" hidden="false" customHeight="false" outlineLevel="0" collapsed="false">
      <c r="A3315" s="39" t="s">
        <v>2602</v>
      </c>
      <c r="B3315" s="39" t="s">
        <v>5511</v>
      </c>
      <c r="C3315" s="0" t="n">
        <v>454.001098399912</v>
      </c>
      <c r="D3315" s="0" t="str">
        <f aca="false">CONCATENATE(LEFT(A3315,2), MID(A3315,5,2))</f>
        <v>0860</v>
      </c>
    </row>
    <row r="3316" customFormat="false" ht="15.8" hidden="false" customHeight="false" outlineLevel="0" collapsed="false">
      <c r="A3316" s="39" t="s">
        <v>2559</v>
      </c>
      <c r="B3316" s="39" t="s">
        <v>5512</v>
      </c>
      <c r="C3316" s="0" t="n">
        <v>17090.0074755422</v>
      </c>
      <c r="D3316" s="0" t="str">
        <f aca="false">CONCATENATE(LEFT(A3316,2), MID(A3316,5,2))</f>
        <v>0184</v>
      </c>
    </row>
    <row r="3317" customFormat="false" ht="15.8" hidden="false" customHeight="false" outlineLevel="0" collapsed="false">
      <c r="A3317" s="39" t="s">
        <v>4432</v>
      </c>
      <c r="B3317" s="39" t="s">
        <v>5513</v>
      </c>
      <c r="C3317" s="0" t="n">
        <v>9417.88471044136</v>
      </c>
      <c r="D3317" s="0" t="str">
        <f aca="false">CONCATENATE(LEFT(A3317,2), MID(A3317,5,2))</f>
        <v>0860</v>
      </c>
    </row>
    <row r="3318" customFormat="false" ht="15.8" hidden="false" customHeight="false" outlineLevel="0" collapsed="false">
      <c r="A3318" s="39" t="s">
        <v>5514</v>
      </c>
      <c r="B3318" s="39" t="s">
        <v>5515</v>
      </c>
      <c r="C3318" s="0" t="n">
        <v>2491.29687630802</v>
      </c>
      <c r="D3318" s="0" t="str">
        <f aca="false">CONCATENATE(LEFT(A3318,2), MID(A3318,5,2))</f>
        <v>0860</v>
      </c>
    </row>
    <row r="3319" customFormat="false" ht="15.8" hidden="false" customHeight="false" outlineLevel="0" collapsed="false">
      <c r="A3319" s="39" t="s">
        <v>3495</v>
      </c>
      <c r="B3319" s="39" t="s">
        <v>5516</v>
      </c>
      <c r="C3319" s="0" t="n">
        <v>985.129432854409</v>
      </c>
      <c r="D3319" s="0" t="str">
        <f aca="false">CONCATENATE(LEFT(A3319,2), MID(A3319,5,2))</f>
        <v>0184</v>
      </c>
    </row>
    <row r="3320" customFormat="false" ht="15.8" hidden="false" customHeight="false" outlineLevel="0" collapsed="false">
      <c r="A3320" s="39" t="s">
        <v>2927</v>
      </c>
      <c r="B3320" s="39" t="s">
        <v>5517</v>
      </c>
      <c r="C3320" s="0" t="n">
        <v>395.063686875</v>
      </c>
      <c r="D3320" s="0" t="str">
        <f aca="false">CONCATENATE(LEFT(A3320,2), MID(A3320,5,2))</f>
        <v>0184</v>
      </c>
    </row>
    <row r="3321" customFormat="false" ht="15.8" hidden="false" customHeight="false" outlineLevel="0" collapsed="false">
      <c r="A3321" s="39" t="s">
        <v>2391</v>
      </c>
      <c r="B3321" s="39" t="s">
        <v>5518</v>
      </c>
      <c r="C3321" s="0" t="n">
        <v>13255.4402164459</v>
      </c>
      <c r="D3321" s="0" t="str">
        <f aca="false">CONCATENATE(LEFT(A3321,2), MID(A3321,5,2))</f>
        <v>0183</v>
      </c>
    </row>
    <row r="3322" customFormat="false" ht="15.8" hidden="false" customHeight="false" outlineLevel="0" collapsed="false">
      <c r="A3322" s="39" t="s">
        <v>5519</v>
      </c>
      <c r="B3322" s="39" t="s">
        <v>5520</v>
      </c>
      <c r="C3322" s="0" t="n">
        <v>176.25</v>
      </c>
      <c r="D3322" s="0" t="str">
        <f aca="false">CONCATENATE(LEFT(A3322,2), MID(A3322,5,2))</f>
        <v>0278</v>
      </c>
    </row>
    <row r="3323" customFormat="false" ht="15.8" hidden="false" customHeight="false" outlineLevel="0" collapsed="false">
      <c r="A3323" s="39" t="s">
        <v>2135</v>
      </c>
      <c r="B3323" s="39" t="s">
        <v>5521</v>
      </c>
      <c r="C3323" s="0" t="n">
        <v>746.787888013238</v>
      </c>
      <c r="D3323" s="0" t="str">
        <f aca="false">CONCATENATE(LEFT(A3323,2), MID(A3323,5,2))</f>
        <v>0142</v>
      </c>
    </row>
    <row r="3324" customFormat="false" ht="15.8" hidden="false" customHeight="false" outlineLevel="0" collapsed="false">
      <c r="A3324" s="39" t="s">
        <v>2217</v>
      </c>
      <c r="B3324" s="39" t="s">
        <v>5522</v>
      </c>
      <c r="C3324" s="0" t="n">
        <v>180.748800552613</v>
      </c>
      <c r="D3324" s="0" t="str">
        <f aca="false">CONCATENATE(LEFT(A3324,2), MID(A3324,5,2))</f>
        <v>0447</v>
      </c>
    </row>
    <row r="3325" customFormat="false" ht="15.8" hidden="false" customHeight="false" outlineLevel="0" collapsed="false">
      <c r="A3325" s="39" t="s">
        <v>3793</v>
      </c>
      <c r="B3325" s="39" t="s">
        <v>5523</v>
      </c>
      <c r="C3325" s="0" t="n">
        <v>1247.66893995805</v>
      </c>
      <c r="D3325" s="0" t="str">
        <f aca="false">CONCATENATE(LEFT(A3325,2), MID(A3325,5,2))</f>
        <v>0328</v>
      </c>
    </row>
    <row r="3326" customFormat="false" ht="15.8" hidden="false" customHeight="false" outlineLevel="0" collapsed="false">
      <c r="A3326" s="39" t="s">
        <v>2554</v>
      </c>
      <c r="B3326" s="39" t="s">
        <v>5524</v>
      </c>
      <c r="C3326" s="0" t="n">
        <v>863.4375</v>
      </c>
      <c r="D3326" s="0" t="str">
        <f aca="false">CONCATENATE(LEFT(A3326,2), MID(A3326,5,2))</f>
        <v>0551</v>
      </c>
    </row>
    <row r="3327" customFormat="false" ht="15.8" hidden="false" customHeight="false" outlineLevel="0" collapsed="false">
      <c r="A3327" s="39" t="s">
        <v>2528</v>
      </c>
      <c r="B3327" s="39" t="s">
        <v>5525</v>
      </c>
      <c r="C3327" s="0" t="n">
        <v>110.275</v>
      </c>
      <c r="D3327" s="0" t="str">
        <f aca="false">CONCATENATE(LEFT(A3327,2), MID(A3327,5,2))</f>
        <v>0271</v>
      </c>
    </row>
    <row r="3328" customFormat="false" ht="15.8" hidden="false" customHeight="false" outlineLevel="0" collapsed="false">
      <c r="A3328" s="39" t="s">
        <v>2687</v>
      </c>
      <c r="B3328" s="39" t="s">
        <v>5526</v>
      </c>
      <c r="C3328" s="0" t="n">
        <v>1089.89</v>
      </c>
      <c r="D3328" s="0" t="str">
        <f aca="false">CONCATENATE(LEFT(A3328,2), MID(A3328,5,2))</f>
        <v>0781</v>
      </c>
    </row>
    <row r="3329" customFormat="false" ht="15.8" hidden="false" customHeight="false" outlineLevel="0" collapsed="false">
      <c r="A3329" s="39" t="s">
        <v>2749</v>
      </c>
      <c r="B3329" s="39" t="s">
        <v>5527</v>
      </c>
      <c r="C3329" s="0" t="n">
        <v>2630</v>
      </c>
      <c r="D3329" s="0" t="str">
        <f aca="false">CONCATENATE(LEFT(A3329,2), MID(A3329,5,2))</f>
        <v>0759</v>
      </c>
    </row>
    <row r="3330" customFormat="false" ht="15.8" hidden="false" customHeight="false" outlineLevel="0" collapsed="false">
      <c r="A3330" s="39" t="s">
        <v>2730</v>
      </c>
      <c r="B3330" s="39" t="s">
        <v>5528</v>
      </c>
      <c r="C3330" s="0" t="n">
        <v>2120.5392</v>
      </c>
      <c r="D3330" s="0" t="str">
        <f aca="false">CONCATENATE(LEFT(A3330,2), MID(A3330,5,2))</f>
        <v>0733</v>
      </c>
    </row>
    <row r="3331" customFormat="false" ht="15.8" hidden="false" customHeight="false" outlineLevel="0" collapsed="false">
      <c r="A3331" s="39" t="s">
        <v>2739</v>
      </c>
      <c r="B3331" s="39" t="s">
        <v>5529</v>
      </c>
      <c r="C3331" s="0" t="n">
        <v>1439.71710138</v>
      </c>
      <c r="D3331" s="0" t="str">
        <f aca="false">CONCATENATE(LEFT(A3331,2), MID(A3331,5,2))</f>
        <v>0732</v>
      </c>
    </row>
    <row r="3332" customFormat="false" ht="15.8" hidden="false" customHeight="false" outlineLevel="0" collapsed="false">
      <c r="A3332" s="39" t="s">
        <v>2770</v>
      </c>
      <c r="B3332" s="39" t="s">
        <v>5530</v>
      </c>
      <c r="C3332" s="0" t="n">
        <v>161.745</v>
      </c>
      <c r="D3332" s="0" t="str">
        <f aca="false">CONCATENATE(LEFT(A3332,2), MID(A3332,5,2))</f>
        <v>0781</v>
      </c>
    </row>
    <row r="3333" customFormat="false" ht="15.8" hidden="false" customHeight="false" outlineLevel="0" collapsed="false">
      <c r="A3333" s="39" t="s">
        <v>2849</v>
      </c>
      <c r="B3333" s="39" t="s">
        <v>5531</v>
      </c>
      <c r="C3333" s="0" t="n">
        <v>2583.11833806</v>
      </c>
      <c r="D3333" s="0" t="str">
        <f aca="false">CONCATENATE(LEFT(A3333,2), MID(A3333,5,2))</f>
        <v>0743</v>
      </c>
    </row>
    <row r="3334" customFormat="false" ht="15.8" hidden="false" customHeight="false" outlineLevel="0" collapsed="false">
      <c r="A3334" s="39" t="s">
        <v>3185</v>
      </c>
      <c r="B3334" s="39" t="s">
        <v>5532</v>
      </c>
      <c r="C3334" s="0" t="n">
        <v>452.5690325</v>
      </c>
      <c r="D3334" s="0" t="str">
        <f aca="false">CONCATENATE(LEFT(A3334,2), MID(A3334,5,2))</f>
        <v>0145</v>
      </c>
    </row>
    <row r="3335" customFormat="false" ht="15.8" hidden="false" customHeight="false" outlineLevel="0" collapsed="false">
      <c r="A3335" s="39" t="s">
        <v>2402</v>
      </c>
      <c r="B3335" s="39" t="s">
        <v>5533</v>
      </c>
      <c r="C3335" s="0" t="n">
        <v>20114.4279222061</v>
      </c>
      <c r="D3335" s="0" t="str">
        <f aca="false">CONCATENATE(LEFT(A3335,2), MID(A3335,5,2))</f>
        <v>0487</v>
      </c>
    </row>
    <row r="3336" customFormat="false" ht="15.8" hidden="false" customHeight="false" outlineLevel="0" collapsed="false">
      <c r="A3336" s="39" t="s">
        <v>2503</v>
      </c>
      <c r="B3336" s="39" t="s">
        <v>5534</v>
      </c>
      <c r="C3336" s="0" t="n">
        <v>3000</v>
      </c>
      <c r="D3336" s="0" t="str">
        <f aca="false">CONCATENATE(LEFT(A3336,2), MID(A3336,5,2))</f>
        <v>0312</v>
      </c>
    </row>
    <row r="3337" customFormat="false" ht="15.8" hidden="false" customHeight="false" outlineLevel="0" collapsed="false">
      <c r="A3337" s="39" t="s">
        <v>2463</v>
      </c>
      <c r="B3337" s="39" t="s">
        <v>5535</v>
      </c>
      <c r="C3337" s="0" t="n">
        <v>139.997725950369</v>
      </c>
      <c r="D3337" s="0" t="str">
        <f aca="false">CONCATENATE(LEFT(A3337,2), MID(A3337,5,2))</f>
        <v>0144</v>
      </c>
    </row>
    <row r="3338" customFormat="false" ht="15.8" hidden="false" customHeight="false" outlineLevel="0" collapsed="false">
      <c r="A3338" s="39" t="s">
        <v>2618</v>
      </c>
      <c r="B3338" s="39" t="s">
        <v>5536</v>
      </c>
      <c r="C3338" s="0" t="n">
        <v>25869.2154851236</v>
      </c>
      <c r="D3338" s="0" t="str">
        <f aca="false">CONCATENATE(LEFT(A3338,2), MID(A3338,5,2))</f>
        <v>0860</v>
      </c>
    </row>
    <row r="3339" customFormat="false" ht="15.8" hidden="false" customHeight="false" outlineLevel="0" collapsed="false">
      <c r="A3339" s="39" t="s">
        <v>2701</v>
      </c>
      <c r="B3339" s="39" t="s">
        <v>5537</v>
      </c>
      <c r="C3339" s="0" t="n">
        <v>1410.96463708908</v>
      </c>
      <c r="D3339" s="0" t="str">
        <f aca="false">CONCATENATE(LEFT(A3339,2), MID(A3339,5,2))</f>
        <v>0718</v>
      </c>
    </row>
    <row r="3340" customFormat="false" ht="15.8" hidden="false" customHeight="false" outlineLevel="0" collapsed="false">
      <c r="A3340" s="39" t="s">
        <v>2705</v>
      </c>
      <c r="B3340" s="39" t="s">
        <v>5538</v>
      </c>
      <c r="C3340" s="0" t="n">
        <v>13600</v>
      </c>
      <c r="D3340" s="0" t="str">
        <f aca="false">CONCATENATE(LEFT(A3340,2), MID(A3340,5,2))</f>
        <v>0732</v>
      </c>
    </row>
    <row r="3341" customFormat="false" ht="15.8" hidden="false" customHeight="false" outlineLevel="0" collapsed="false">
      <c r="A3341" s="39" t="s">
        <v>2802</v>
      </c>
      <c r="B3341" s="39" t="s">
        <v>5539</v>
      </c>
      <c r="C3341" s="0" t="n">
        <v>2776.1666652</v>
      </c>
      <c r="D3341" s="0" t="str">
        <f aca="false">CONCATENATE(LEFT(A3341,2), MID(A3341,5,2))</f>
        <v>0780</v>
      </c>
    </row>
    <row r="3342" customFormat="false" ht="15.8" hidden="false" customHeight="false" outlineLevel="0" collapsed="false">
      <c r="A3342" s="39" t="s">
        <v>2847</v>
      </c>
      <c r="B3342" s="39" t="s">
        <v>5540</v>
      </c>
      <c r="C3342" s="0" t="n">
        <v>8371.556193</v>
      </c>
      <c r="D3342" s="0" t="str">
        <f aca="false">CONCATENATE(LEFT(A3342,2), MID(A3342,5,2))</f>
        <v>0759</v>
      </c>
    </row>
    <row r="3343" customFormat="false" ht="15.8" hidden="false" customHeight="false" outlineLevel="0" collapsed="false">
      <c r="A3343" s="39" t="s">
        <v>3836</v>
      </c>
      <c r="B3343" s="39" t="s">
        <v>5541</v>
      </c>
      <c r="C3343" s="0" t="n">
        <v>373.210546960496</v>
      </c>
      <c r="D3343" s="0" t="str">
        <f aca="false">CONCATENATE(LEFT(A3343,2), MID(A3343,5,2))</f>
        <v>0765</v>
      </c>
    </row>
    <row r="3344" customFormat="false" ht="15.8" hidden="false" customHeight="false" outlineLevel="0" collapsed="false">
      <c r="A3344" s="39" t="s">
        <v>2781</v>
      </c>
      <c r="B3344" s="39" t="s">
        <v>5542</v>
      </c>
      <c r="C3344" s="0" t="n">
        <v>17421.7447768</v>
      </c>
      <c r="D3344" s="0" t="str">
        <f aca="false">CONCATENATE(LEFT(A3344,2), MID(A3344,5,2))</f>
        <v>0759</v>
      </c>
    </row>
    <row r="3345" customFormat="false" ht="15.8" hidden="false" customHeight="false" outlineLevel="0" collapsed="false">
      <c r="A3345" s="39" t="s">
        <v>3185</v>
      </c>
      <c r="B3345" s="39" t="s">
        <v>5543</v>
      </c>
      <c r="C3345" s="0" t="n">
        <v>140.23325</v>
      </c>
      <c r="D3345" s="0" t="str">
        <f aca="false">CONCATENATE(LEFT(A3345,2), MID(A3345,5,2))</f>
        <v>0145</v>
      </c>
    </row>
    <row r="3346" customFormat="false" ht="15.8" hidden="false" customHeight="false" outlineLevel="0" collapsed="false">
      <c r="A3346" s="39" t="s">
        <v>3775</v>
      </c>
      <c r="B3346" s="39" t="s">
        <v>5544</v>
      </c>
      <c r="C3346" s="0" t="n">
        <v>449.244905931646</v>
      </c>
      <c r="D3346" s="0" t="str">
        <f aca="false">CONCATENATE(LEFT(A3346,2), MID(A3346,5,2))</f>
        <v>0376</v>
      </c>
    </row>
    <row r="3347" customFormat="false" ht="15.8" hidden="false" customHeight="false" outlineLevel="0" collapsed="false">
      <c r="A3347" s="39" t="s">
        <v>2807</v>
      </c>
      <c r="B3347" s="39" t="s">
        <v>5545</v>
      </c>
      <c r="C3347" s="0" t="n">
        <v>605.08</v>
      </c>
      <c r="D3347" s="0" t="str">
        <f aca="false">CONCATENATE(LEFT(A3347,2), MID(A3347,5,2))</f>
        <v>0791</v>
      </c>
    </row>
    <row r="3348" customFormat="false" ht="15.8" hidden="false" customHeight="false" outlineLevel="0" collapsed="false">
      <c r="A3348" s="39" t="s">
        <v>2837</v>
      </c>
      <c r="B3348" s="39" t="s">
        <v>5546</v>
      </c>
      <c r="C3348" s="0" t="n">
        <v>2388.152</v>
      </c>
      <c r="D3348" s="0" t="str">
        <f aca="false">CONCATENATE(LEFT(A3348,2), MID(A3348,5,2))</f>
        <v>0791</v>
      </c>
    </row>
    <row r="3349" customFormat="false" ht="15.8" hidden="false" customHeight="false" outlineLevel="0" collapsed="false">
      <c r="A3349" s="39" t="s">
        <v>2689</v>
      </c>
      <c r="B3349" s="39" t="s">
        <v>5547</v>
      </c>
      <c r="C3349" s="0" t="n">
        <v>773.467</v>
      </c>
      <c r="D3349" s="0" t="str">
        <f aca="false">CONCATENATE(LEFT(A3349,2), MID(A3349,5,2))</f>
        <v>0791</v>
      </c>
    </row>
    <row r="3350" customFormat="false" ht="15.8" hidden="false" customHeight="false" outlineLevel="0" collapsed="false">
      <c r="A3350" s="39" t="s">
        <v>2847</v>
      </c>
      <c r="B3350" s="39" t="s">
        <v>5548</v>
      </c>
      <c r="C3350" s="0" t="n">
        <v>4299.83598051</v>
      </c>
      <c r="D3350" s="0" t="str">
        <f aca="false">CONCATENATE(LEFT(A3350,2), MID(A3350,5,2))</f>
        <v>0759</v>
      </c>
    </row>
    <row r="3351" customFormat="false" ht="15.8" hidden="false" customHeight="false" outlineLevel="0" collapsed="false">
      <c r="A3351" s="39" t="s">
        <v>2802</v>
      </c>
      <c r="B3351" s="39" t="s">
        <v>5549</v>
      </c>
      <c r="C3351" s="0" t="n">
        <v>210</v>
      </c>
      <c r="D3351" s="0" t="str">
        <f aca="false">CONCATENATE(LEFT(A3351,2), MID(A3351,5,2))</f>
        <v>0780</v>
      </c>
    </row>
    <row r="3352" customFormat="false" ht="15.8" hidden="false" customHeight="false" outlineLevel="0" collapsed="false">
      <c r="A3352" s="39" t="s">
        <v>4779</v>
      </c>
      <c r="B3352" s="39" t="s">
        <v>5550</v>
      </c>
      <c r="C3352" s="0" t="n">
        <v>270</v>
      </c>
      <c r="D3352" s="0" t="str">
        <f aca="false">CONCATENATE(LEFT(A3352,2), MID(A3352,5,2))</f>
        <v>0220</v>
      </c>
    </row>
    <row r="3353" customFormat="false" ht="15.8" hidden="false" customHeight="false" outlineLevel="0" collapsed="false">
      <c r="A3353" s="39" t="s">
        <v>2219</v>
      </c>
      <c r="B3353" s="39" t="s">
        <v>5551</v>
      </c>
      <c r="C3353" s="0" t="n">
        <v>203.946231506002</v>
      </c>
      <c r="D3353" s="0" t="str">
        <f aca="false">CONCATENATE(LEFT(A3353,2), MID(A3353,5,2))</f>
        <v>0448</v>
      </c>
    </row>
    <row r="3354" customFormat="false" ht="15.8" hidden="false" customHeight="false" outlineLevel="0" collapsed="false">
      <c r="A3354" s="39" t="s">
        <v>1981</v>
      </c>
      <c r="B3354" s="39" t="s">
        <v>5552</v>
      </c>
      <c r="C3354" s="0" t="n">
        <v>9706.07329680404</v>
      </c>
      <c r="D3354" s="0" t="str">
        <f aca="false">CONCATENATE(LEFT(A3354,2), MID(A3354,5,2))</f>
        <v>0309</v>
      </c>
    </row>
    <row r="3355" customFormat="false" ht="15.8" hidden="false" customHeight="false" outlineLevel="0" collapsed="false">
      <c r="A3355" s="39" t="s">
        <v>2415</v>
      </c>
      <c r="B3355" s="39" t="s">
        <v>5553</v>
      </c>
      <c r="C3355" s="0" t="n">
        <v>2394.906117625</v>
      </c>
      <c r="D3355" s="0" t="str">
        <f aca="false">CONCATENATE(LEFT(A3355,2), MID(A3355,5,2))</f>
        <v>0488</v>
      </c>
    </row>
    <row r="3356" customFormat="false" ht="15.8" hidden="false" customHeight="false" outlineLevel="0" collapsed="false">
      <c r="A3356" s="39" t="s">
        <v>2444</v>
      </c>
      <c r="B3356" s="39" t="s">
        <v>5554</v>
      </c>
      <c r="C3356" s="0" t="n">
        <v>3167.55</v>
      </c>
      <c r="D3356" s="0" t="str">
        <f aca="false">CONCATENATE(LEFT(A3356,2), MID(A3356,5,2))</f>
        <v>0224</v>
      </c>
    </row>
    <row r="3357" customFormat="false" ht="15.8" hidden="false" customHeight="false" outlineLevel="0" collapsed="false">
      <c r="A3357" s="39" t="s">
        <v>2482</v>
      </c>
      <c r="B3357" s="39" t="s">
        <v>5555</v>
      </c>
      <c r="C3357" s="0" t="n">
        <v>25054.1580945454</v>
      </c>
      <c r="D3357" s="0" t="str">
        <f aca="false">CONCATENATE(LEFT(A3357,2), MID(A3357,5,2))</f>
        <v>0486</v>
      </c>
    </row>
    <row r="3358" customFormat="false" ht="15.8" hidden="false" customHeight="false" outlineLevel="0" collapsed="false">
      <c r="A3358" s="39" t="s">
        <v>2739</v>
      </c>
      <c r="B3358" s="39" t="s">
        <v>5556</v>
      </c>
      <c r="C3358" s="0" t="n">
        <v>3864.1878556</v>
      </c>
      <c r="D3358" s="0" t="str">
        <f aca="false">CONCATENATE(LEFT(A3358,2), MID(A3358,5,2))</f>
        <v>0732</v>
      </c>
    </row>
    <row r="3359" customFormat="false" ht="15.8" hidden="false" customHeight="false" outlineLevel="0" collapsed="false">
      <c r="A3359" s="39" t="s">
        <v>2047</v>
      </c>
      <c r="B3359" s="39" t="s">
        <v>5557</v>
      </c>
      <c r="C3359" s="0" t="n">
        <v>6115.375</v>
      </c>
      <c r="D3359" s="0" t="str">
        <f aca="false">CONCATENATE(LEFT(A3359,2), MID(A3359,5,2))</f>
        <v>0222</v>
      </c>
    </row>
    <row r="3360" customFormat="false" ht="15.8" hidden="false" customHeight="false" outlineLevel="0" collapsed="false">
      <c r="A3360" s="39" t="s">
        <v>3148</v>
      </c>
      <c r="B3360" s="39" t="s">
        <v>5558</v>
      </c>
      <c r="C3360" s="0" t="n">
        <v>224.418323675493</v>
      </c>
      <c r="D3360" s="0" t="str">
        <f aca="false">CONCATENATE(LEFT(A3360,2), MID(A3360,5,2))</f>
        <v>0142</v>
      </c>
    </row>
    <row r="3361" customFormat="false" ht="15.8" hidden="false" customHeight="false" outlineLevel="0" collapsed="false">
      <c r="A3361" s="39" t="s">
        <v>2333</v>
      </c>
      <c r="B3361" s="39" t="s">
        <v>5559</v>
      </c>
      <c r="C3361" s="0" t="n">
        <v>184.5217070025</v>
      </c>
      <c r="D3361" s="0" t="str">
        <f aca="false">CONCATENATE(LEFT(A3361,2), MID(A3361,5,2))</f>
        <v>0376</v>
      </c>
    </row>
    <row r="3362" customFormat="false" ht="15.8" hidden="false" customHeight="false" outlineLevel="0" collapsed="false">
      <c r="A3362" s="39" t="s">
        <v>2025</v>
      </c>
      <c r="B3362" s="39" t="s">
        <v>5560</v>
      </c>
      <c r="C3362" s="0" t="n">
        <v>28248.9504654401</v>
      </c>
      <c r="D3362" s="0" t="str">
        <f aca="false">CONCATENATE(LEFT(A3362,2), MID(A3362,5,2))</f>
        <v>0319</v>
      </c>
    </row>
    <row r="3363" customFormat="false" ht="15.8" hidden="false" customHeight="false" outlineLevel="0" collapsed="false">
      <c r="A3363" s="39" t="s">
        <v>2966</v>
      </c>
      <c r="B3363" s="39" t="s">
        <v>5561</v>
      </c>
      <c r="C3363" s="0" t="n">
        <v>4073.69931301882</v>
      </c>
      <c r="D3363" s="0" t="str">
        <f aca="false">CONCATENATE(LEFT(A3363,2), MID(A3363,5,2))</f>
        <v>0184</v>
      </c>
    </row>
    <row r="3364" customFormat="false" ht="15.8" hidden="false" customHeight="false" outlineLevel="0" collapsed="false">
      <c r="A3364" s="39" t="s">
        <v>2510</v>
      </c>
      <c r="B3364" s="39" t="s">
        <v>5562</v>
      </c>
      <c r="C3364" s="0" t="n">
        <v>123.006712737563</v>
      </c>
      <c r="D3364" s="0" t="str">
        <f aca="false">CONCATENATE(LEFT(A3364,2), MID(A3364,5,2))</f>
        <v>0142</v>
      </c>
    </row>
    <row r="3365" customFormat="false" ht="15.8" hidden="false" customHeight="false" outlineLevel="0" collapsed="false">
      <c r="A3365" s="39" t="s">
        <v>2847</v>
      </c>
      <c r="B3365" s="39" t="s">
        <v>5563</v>
      </c>
      <c r="C3365" s="0" t="n">
        <v>1077.4678914</v>
      </c>
      <c r="D3365" s="0" t="str">
        <f aca="false">CONCATENATE(LEFT(A3365,2), MID(A3365,5,2))</f>
        <v>0759</v>
      </c>
    </row>
    <row r="3366" customFormat="false" ht="15.8" hidden="false" customHeight="false" outlineLevel="0" collapsed="false">
      <c r="A3366" s="39" t="s">
        <v>2845</v>
      </c>
      <c r="B3366" s="39" t="s">
        <v>5564</v>
      </c>
      <c r="C3366" s="0" t="n">
        <v>143.975</v>
      </c>
      <c r="D3366" s="0" t="str">
        <f aca="false">CONCATENATE(LEFT(A3366,2), MID(A3366,5,2))</f>
        <v>0782</v>
      </c>
    </row>
    <row r="3367" customFormat="false" ht="15.8" hidden="false" customHeight="false" outlineLevel="0" collapsed="false">
      <c r="A3367" s="39" t="s">
        <v>2219</v>
      </c>
      <c r="B3367" s="39" t="s">
        <v>5565</v>
      </c>
      <c r="C3367" s="0" t="n">
        <v>117.665343568539</v>
      </c>
      <c r="D3367" s="0" t="str">
        <f aca="false">CONCATENATE(LEFT(A3367,2), MID(A3367,5,2))</f>
        <v>0448</v>
      </c>
    </row>
    <row r="3368" customFormat="false" ht="15.8" hidden="false" customHeight="false" outlineLevel="0" collapsed="false">
      <c r="A3368" s="39" t="s">
        <v>2459</v>
      </c>
      <c r="B3368" s="39" t="s">
        <v>5566</v>
      </c>
      <c r="C3368" s="0" t="n">
        <v>371.535235577169</v>
      </c>
      <c r="D3368" s="0" t="str">
        <f aca="false">CONCATENATE(LEFT(A3368,2), MID(A3368,5,2))</f>
        <v>0142</v>
      </c>
    </row>
    <row r="3369" customFormat="false" ht="15.8" hidden="false" customHeight="false" outlineLevel="0" collapsed="false">
      <c r="A3369" s="39" t="s">
        <v>2554</v>
      </c>
      <c r="B3369" s="39" t="s">
        <v>5567</v>
      </c>
      <c r="C3369" s="0" t="n">
        <v>180</v>
      </c>
      <c r="D3369" s="0" t="str">
        <f aca="false">CONCATENATE(LEFT(A3369,2), MID(A3369,5,2))</f>
        <v>0551</v>
      </c>
    </row>
    <row r="3370" customFormat="false" ht="15.8" hidden="false" customHeight="false" outlineLevel="0" collapsed="false">
      <c r="A3370" s="39" t="s">
        <v>3519</v>
      </c>
      <c r="B3370" s="39" t="s">
        <v>5568</v>
      </c>
      <c r="C3370" s="0" t="n">
        <v>500</v>
      </c>
      <c r="D3370" s="0" t="str">
        <f aca="false">CONCATENATE(LEFT(A3370,2), MID(A3370,5,2))</f>
        <v>0635</v>
      </c>
    </row>
    <row r="3371" customFormat="false" ht="15.8" hidden="false" customHeight="false" outlineLevel="0" collapsed="false">
      <c r="A3371" s="39" t="s">
        <v>2598</v>
      </c>
      <c r="B3371" s="39" t="s">
        <v>5569</v>
      </c>
      <c r="C3371" s="0" t="n">
        <v>2220.19610165513</v>
      </c>
      <c r="D3371" s="0" t="str">
        <f aca="false">CONCATENATE(LEFT(A3371,2), MID(A3371,5,2))</f>
        <v>0860</v>
      </c>
    </row>
    <row r="3372" customFormat="false" ht="15.8" hidden="false" customHeight="false" outlineLevel="0" collapsed="false">
      <c r="A3372" s="39" t="s">
        <v>2730</v>
      </c>
      <c r="B3372" s="39" t="s">
        <v>5570</v>
      </c>
      <c r="C3372" s="0" t="n">
        <v>212.9478</v>
      </c>
      <c r="D3372" s="0" t="str">
        <f aca="false">CONCATENATE(LEFT(A3372,2), MID(A3372,5,2))</f>
        <v>0733</v>
      </c>
    </row>
    <row r="3373" customFormat="false" ht="15.8" hidden="false" customHeight="false" outlineLevel="0" collapsed="false">
      <c r="A3373" s="39" t="s">
        <v>2730</v>
      </c>
      <c r="B3373" s="39" t="s">
        <v>5571</v>
      </c>
      <c r="C3373" s="0" t="n">
        <v>305.5</v>
      </c>
      <c r="D3373" s="0" t="str">
        <f aca="false">CONCATENATE(LEFT(A3373,2), MID(A3373,5,2))</f>
        <v>0733</v>
      </c>
    </row>
    <row r="3374" customFormat="false" ht="15.8" hidden="false" customHeight="false" outlineLevel="0" collapsed="false">
      <c r="A3374" s="39" t="s">
        <v>2758</v>
      </c>
      <c r="B3374" s="39" t="s">
        <v>5572</v>
      </c>
      <c r="C3374" s="0" t="n">
        <v>180.405</v>
      </c>
      <c r="D3374" s="0" t="str">
        <f aca="false">CONCATENATE(LEFT(A3374,2), MID(A3374,5,2))</f>
        <v>0761</v>
      </c>
    </row>
    <row r="3375" customFormat="false" ht="15.8" hidden="false" customHeight="false" outlineLevel="0" collapsed="false">
      <c r="A3375" s="39" t="s">
        <v>2739</v>
      </c>
      <c r="B3375" s="39" t="s">
        <v>5573</v>
      </c>
      <c r="C3375" s="0" t="n">
        <v>8286.2469208</v>
      </c>
      <c r="D3375" s="0" t="str">
        <f aca="false">CONCATENATE(LEFT(A3375,2), MID(A3375,5,2))</f>
        <v>0732</v>
      </c>
    </row>
    <row r="3376" customFormat="false" ht="15.8" hidden="false" customHeight="false" outlineLevel="0" collapsed="false">
      <c r="A3376" s="39" t="s">
        <v>2705</v>
      </c>
      <c r="B3376" s="39" t="s">
        <v>5574</v>
      </c>
      <c r="C3376" s="0" t="n">
        <v>2133.9943818</v>
      </c>
      <c r="D3376" s="0" t="str">
        <f aca="false">CONCATENATE(LEFT(A3376,2), MID(A3376,5,2))</f>
        <v>0732</v>
      </c>
    </row>
    <row r="3377" customFormat="false" ht="15.8" hidden="false" customHeight="false" outlineLevel="0" collapsed="false">
      <c r="A3377" s="39" t="s">
        <v>2966</v>
      </c>
      <c r="B3377" s="39" t="s">
        <v>5575</v>
      </c>
      <c r="C3377" s="0" t="n">
        <v>5044.68750702231</v>
      </c>
      <c r="D3377" s="0" t="str">
        <f aca="false">CONCATENATE(LEFT(A3377,2), MID(A3377,5,2))</f>
        <v>0184</v>
      </c>
    </row>
    <row r="3378" customFormat="false" ht="15.8" hidden="false" customHeight="false" outlineLevel="0" collapsed="false">
      <c r="A3378" s="39" t="s">
        <v>2703</v>
      </c>
      <c r="B3378" s="39" t="s">
        <v>5576</v>
      </c>
      <c r="C3378" s="0" t="n">
        <v>1553.98180246888</v>
      </c>
      <c r="D3378" s="0" t="str">
        <f aca="false">CONCATENATE(LEFT(A3378,2), MID(A3378,5,2))</f>
        <v>0718</v>
      </c>
    </row>
    <row r="3379" customFormat="false" ht="15.8" hidden="false" customHeight="false" outlineLevel="0" collapsed="false">
      <c r="A3379" s="39" t="s">
        <v>2826</v>
      </c>
      <c r="B3379" s="39" t="s">
        <v>5577</v>
      </c>
      <c r="C3379" s="0" t="n">
        <v>108</v>
      </c>
      <c r="D3379" s="0" t="str">
        <f aca="false">CONCATENATE(LEFT(A3379,2), MID(A3379,5,2))</f>
        <v>0782</v>
      </c>
    </row>
    <row r="3380" customFormat="false" ht="15.8" hidden="false" customHeight="false" outlineLevel="0" collapsed="false">
      <c r="A3380" s="39" t="s">
        <v>3879</v>
      </c>
      <c r="B3380" s="39" t="s">
        <v>5578</v>
      </c>
      <c r="C3380" s="0" t="n">
        <v>150.825</v>
      </c>
      <c r="D3380" s="0" t="str">
        <f aca="false">CONCATENATE(LEFT(A3380,2), MID(A3380,5,2))</f>
        <v>0255</v>
      </c>
    </row>
    <row r="3381" customFormat="false" ht="15.8" hidden="false" customHeight="false" outlineLevel="0" collapsed="false">
      <c r="A3381" s="39" t="s">
        <v>2222</v>
      </c>
      <c r="B3381" s="39" t="s">
        <v>5579</v>
      </c>
      <c r="C3381" s="0" t="n">
        <v>427.5</v>
      </c>
      <c r="D3381" s="0" t="str">
        <f aca="false">CONCATENATE(LEFT(A3381,2), MID(A3381,5,2))</f>
        <v>0253</v>
      </c>
    </row>
    <row r="3382" customFormat="false" ht="15.8" hidden="false" customHeight="false" outlineLevel="0" collapsed="false">
      <c r="A3382" s="39" t="s">
        <v>3883</v>
      </c>
      <c r="B3382" s="39" t="s">
        <v>5580</v>
      </c>
      <c r="C3382" s="0" t="n">
        <v>1444.52830188679</v>
      </c>
      <c r="D3382" s="0" t="str">
        <f aca="false">CONCATENATE(LEFT(A3382,2), MID(A3382,5,2))</f>
        <v>0635</v>
      </c>
    </row>
    <row r="3383" customFormat="false" ht="15.8" hidden="false" customHeight="false" outlineLevel="0" collapsed="false">
      <c r="A3383" s="39" t="s">
        <v>2594</v>
      </c>
      <c r="B3383" s="39" t="s">
        <v>5581</v>
      </c>
      <c r="C3383" s="0" t="n">
        <v>1178.62245788315</v>
      </c>
      <c r="D3383" s="0" t="str">
        <f aca="false">CONCATENATE(LEFT(A3383,2), MID(A3383,5,2))</f>
        <v>0860</v>
      </c>
    </row>
    <row r="3384" customFormat="false" ht="15.8" hidden="false" customHeight="false" outlineLevel="0" collapsed="false">
      <c r="A3384" s="39" t="s">
        <v>2791</v>
      </c>
      <c r="B3384" s="39" t="s">
        <v>5582</v>
      </c>
      <c r="C3384" s="0" t="n">
        <v>3224.955013625</v>
      </c>
      <c r="D3384" s="0" t="str">
        <f aca="false">CONCATENATE(LEFT(A3384,2), MID(A3384,5,2))</f>
        <v>0743</v>
      </c>
    </row>
    <row r="3385" customFormat="false" ht="15.8" hidden="false" customHeight="false" outlineLevel="0" collapsed="false">
      <c r="A3385" s="39" t="s">
        <v>2168</v>
      </c>
      <c r="B3385" s="39" t="s">
        <v>5583</v>
      </c>
      <c r="C3385" s="0" t="n">
        <v>298.739932089921</v>
      </c>
      <c r="D3385" s="0" t="str">
        <f aca="false">CONCATENATE(LEFT(A3385,2), MID(A3385,5,2))</f>
        <v>0144</v>
      </c>
    </row>
    <row r="3386" customFormat="false" ht="15.8" hidden="false" customHeight="false" outlineLevel="0" collapsed="false">
      <c r="A3386" s="39" t="s">
        <v>2903</v>
      </c>
      <c r="B3386" s="39" t="s">
        <v>5584</v>
      </c>
      <c r="C3386" s="0" t="n">
        <v>100</v>
      </c>
      <c r="D3386" s="0" t="str">
        <f aca="false">CONCATENATE(LEFT(A3386,2), MID(A3386,5,2))</f>
        <v>0230</v>
      </c>
    </row>
    <row r="3387" customFormat="false" ht="15.8" hidden="false" customHeight="false" outlineLevel="0" collapsed="false">
      <c r="A3387" s="39" t="s">
        <v>2516</v>
      </c>
      <c r="B3387" s="39" t="s">
        <v>5585</v>
      </c>
      <c r="C3387" s="0" t="n">
        <v>138.097140519912</v>
      </c>
      <c r="D3387" s="0" t="str">
        <f aca="false">CONCATENATE(LEFT(A3387,2), MID(A3387,5,2))</f>
        <v>0144</v>
      </c>
    </row>
    <row r="3388" customFormat="false" ht="15.8" hidden="false" customHeight="false" outlineLevel="0" collapsed="false">
      <c r="A3388" s="39" t="s">
        <v>2870</v>
      </c>
      <c r="B3388" s="39" t="s">
        <v>5586</v>
      </c>
      <c r="C3388" s="0" t="n">
        <v>763</v>
      </c>
      <c r="D3388" s="0" t="str">
        <f aca="false">CONCATENATE(LEFT(A3388,2), MID(A3388,5,2))</f>
        <v>0552</v>
      </c>
    </row>
    <row r="3389" customFormat="false" ht="15.8" hidden="false" customHeight="false" outlineLevel="0" collapsed="false">
      <c r="A3389" s="39" t="s">
        <v>2385</v>
      </c>
      <c r="B3389" s="39" t="s">
        <v>5587</v>
      </c>
      <c r="C3389" s="0" t="n">
        <v>23534.3348017913</v>
      </c>
      <c r="D3389" s="0" t="str">
        <f aca="false">CONCATENATE(LEFT(A3389,2), MID(A3389,5,2))</f>
        <v>0184</v>
      </c>
    </row>
    <row r="3390" customFormat="false" ht="15.8" hidden="false" customHeight="false" outlineLevel="0" collapsed="false">
      <c r="A3390" s="39" t="s">
        <v>2781</v>
      </c>
      <c r="B3390" s="39" t="s">
        <v>5588</v>
      </c>
      <c r="C3390" s="0" t="n">
        <v>1160.87889792</v>
      </c>
      <c r="D3390" s="0" t="str">
        <f aca="false">CONCATENATE(LEFT(A3390,2), MID(A3390,5,2))</f>
        <v>0759</v>
      </c>
    </row>
    <row r="3391" customFormat="false" ht="15.8" hidden="false" customHeight="false" outlineLevel="0" collapsed="false">
      <c r="A3391" s="39" t="s">
        <v>3797</v>
      </c>
      <c r="B3391" s="39" t="s">
        <v>5589</v>
      </c>
      <c r="C3391" s="0" t="n">
        <v>2399.87613894275</v>
      </c>
      <c r="D3391" s="0" t="str">
        <f aca="false">CONCATENATE(LEFT(A3391,2), MID(A3391,5,2))</f>
        <v>0183</v>
      </c>
    </row>
    <row r="3392" customFormat="false" ht="15.8" hidden="false" customHeight="false" outlineLevel="0" collapsed="false">
      <c r="A3392" s="39" t="s">
        <v>2931</v>
      </c>
      <c r="B3392" s="39" t="s">
        <v>5590</v>
      </c>
      <c r="C3392" s="0" t="n">
        <v>181.2</v>
      </c>
      <c r="D3392" s="0" t="str">
        <f aca="false">CONCATENATE(LEFT(A3392,2), MID(A3392,5,2))</f>
        <v>0552</v>
      </c>
    </row>
    <row r="3393" customFormat="false" ht="15.8" hidden="false" customHeight="false" outlineLevel="0" collapsed="false">
      <c r="A3393" s="39" t="s">
        <v>4556</v>
      </c>
      <c r="B3393" s="39" t="s">
        <v>5591</v>
      </c>
      <c r="C3393" s="0" t="n">
        <v>10210.607884</v>
      </c>
      <c r="D3393" s="0" t="str">
        <f aca="false">CONCATENATE(LEFT(A3393,2), MID(A3393,5,2))</f>
        <v>0732</v>
      </c>
    </row>
    <row r="3394" customFormat="false" ht="15.8" hidden="false" customHeight="false" outlineLevel="0" collapsed="false">
      <c r="A3394" s="39" t="s">
        <v>2957</v>
      </c>
      <c r="B3394" s="39" t="s">
        <v>5592</v>
      </c>
      <c r="C3394" s="0" t="n">
        <v>4156.5396397525</v>
      </c>
      <c r="D3394" s="0" t="str">
        <f aca="false">CONCATENATE(LEFT(A3394,2), MID(A3394,5,2))</f>
        <v>0319</v>
      </c>
    </row>
    <row r="3395" customFormat="false" ht="15.8" hidden="false" customHeight="false" outlineLevel="0" collapsed="false">
      <c r="A3395" s="39" t="s">
        <v>3555</v>
      </c>
      <c r="B3395" s="39" t="s">
        <v>5593</v>
      </c>
      <c r="C3395" s="0" t="n">
        <v>485.991289180099</v>
      </c>
      <c r="D3395" s="0" t="str">
        <f aca="false">CONCATENATE(LEFT(A3395,2), MID(A3395,5,2))</f>
        <v>0860</v>
      </c>
    </row>
    <row r="3396" customFormat="false" ht="15.8" hidden="false" customHeight="false" outlineLevel="0" collapsed="false">
      <c r="A3396" s="39" t="s">
        <v>2847</v>
      </c>
      <c r="B3396" s="39" t="s">
        <v>5594</v>
      </c>
      <c r="C3396" s="0" t="n">
        <v>1700</v>
      </c>
      <c r="D3396" s="0" t="str">
        <f aca="false">CONCATENATE(LEFT(A3396,2), MID(A3396,5,2))</f>
        <v>0759</v>
      </c>
    </row>
    <row r="3397" customFormat="false" ht="15.8" hidden="false" customHeight="false" outlineLevel="0" collapsed="false">
      <c r="A3397" s="39" t="s">
        <v>2703</v>
      </c>
      <c r="B3397" s="39" t="s">
        <v>5595</v>
      </c>
      <c r="C3397" s="0" t="n">
        <v>1929.0730451812</v>
      </c>
      <c r="D3397" s="0" t="str">
        <f aca="false">CONCATENATE(LEFT(A3397,2), MID(A3397,5,2))</f>
        <v>0718</v>
      </c>
    </row>
    <row r="3398" customFormat="false" ht="15.8" hidden="false" customHeight="false" outlineLevel="0" collapsed="false">
      <c r="A3398" s="39" t="s">
        <v>2739</v>
      </c>
      <c r="B3398" s="39" t="s">
        <v>5596</v>
      </c>
      <c r="C3398" s="0" t="n">
        <v>8321.276117</v>
      </c>
      <c r="D3398" s="0" t="str">
        <f aca="false">CONCATENATE(LEFT(A3398,2), MID(A3398,5,2))</f>
        <v>0732</v>
      </c>
    </row>
    <row r="3399" customFormat="false" ht="15.8" hidden="false" customHeight="false" outlineLevel="0" collapsed="false">
      <c r="A3399" s="39" t="s">
        <v>2802</v>
      </c>
      <c r="B3399" s="39" t="s">
        <v>5597</v>
      </c>
      <c r="C3399" s="0" t="n">
        <v>1170</v>
      </c>
      <c r="D3399" s="0" t="str">
        <f aca="false">CONCATENATE(LEFT(A3399,2), MID(A3399,5,2))</f>
        <v>0780</v>
      </c>
    </row>
    <row r="3400" customFormat="false" ht="15.8" hidden="false" customHeight="false" outlineLevel="0" collapsed="false">
      <c r="A3400" s="39" t="s">
        <v>2554</v>
      </c>
      <c r="B3400" s="39" t="s">
        <v>5598</v>
      </c>
      <c r="C3400" s="0" t="n">
        <v>116</v>
      </c>
      <c r="D3400" s="0" t="str">
        <f aca="false">CONCATENATE(LEFT(A3400,2), MID(A3400,5,2))</f>
        <v>0551</v>
      </c>
    </row>
    <row r="3401" customFormat="false" ht="15.8" hidden="false" customHeight="false" outlineLevel="0" collapsed="false">
      <c r="A3401" s="39" t="s">
        <v>2802</v>
      </c>
      <c r="B3401" s="39" t="s">
        <v>5599</v>
      </c>
      <c r="C3401" s="0" t="n">
        <v>2713.21113242</v>
      </c>
      <c r="D3401" s="0" t="str">
        <f aca="false">CONCATENATE(LEFT(A3401,2), MID(A3401,5,2))</f>
        <v>0780</v>
      </c>
    </row>
    <row r="3402" customFormat="false" ht="15.8" hidden="false" customHeight="false" outlineLevel="0" collapsed="false">
      <c r="A3402" s="39" t="s">
        <v>2761</v>
      </c>
      <c r="B3402" s="39" t="s">
        <v>5600</v>
      </c>
      <c r="C3402" s="0" t="n">
        <v>243.906</v>
      </c>
      <c r="D3402" s="0" t="str">
        <f aca="false">CONCATENATE(LEFT(A3402,2), MID(A3402,5,2))</f>
        <v>0733</v>
      </c>
    </row>
    <row r="3403" customFormat="false" ht="15.8" hidden="false" customHeight="false" outlineLevel="0" collapsed="false">
      <c r="A3403" s="39" t="s">
        <v>2739</v>
      </c>
      <c r="B3403" s="39" t="s">
        <v>5601</v>
      </c>
      <c r="C3403" s="0" t="n">
        <v>1218.0235521</v>
      </c>
      <c r="D3403" s="0" t="str">
        <f aca="false">CONCATENATE(LEFT(A3403,2), MID(A3403,5,2))</f>
        <v>0732</v>
      </c>
    </row>
    <row r="3404" customFormat="false" ht="15.8" hidden="false" customHeight="false" outlineLevel="0" collapsed="false">
      <c r="A3404" s="39" t="s">
        <v>2950</v>
      </c>
      <c r="B3404" s="39" t="s">
        <v>5602</v>
      </c>
      <c r="C3404" s="0" t="n">
        <v>596.79</v>
      </c>
      <c r="D3404" s="0" t="str">
        <f aca="false">CONCATENATE(LEFT(A3404,2), MID(A3404,5,2))</f>
        <v>0761</v>
      </c>
    </row>
    <row r="3405" customFormat="false" ht="15.8" hidden="false" customHeight="false" outlineLevel="0" collapsed="false">
      <c r="A3405" s="39" t="s">
        <v>4347</v>
      </c>
      <c r="B3405" s="39" t="s">
        <v>5603</v>
      </c>
      <c r="C3405" s="0" t="n">
        <v>100</v>
      </c>
      <c r="D3405" s="0" t="str">
        <f aca="false">CONCATENATE(LEFT(A3405,2), MID(A3405,5,2))</f>
        <v>0230</v>
      </c>
    </row>
    <row r="3406" customFormat="false" ht="15.8" hidden="false" customHeight="false" outlineLevel="0" collapsed="false">
      <c r="A3406" s="39" t="s">
        <v>2554</v>
      </c>
      <c r="B3406" s="39" t="s">
        <v>5604</v>
      </c>
      <c r="C3406" s="0" t="n">
        <v>522</v>
      </c>
      <c r="D3406" s="0" t="str">
        <f aca="false">CONCATENATE(LEFT(A3406,2), MID(A3406,5,2))</f>
        <v>0551</v>
      </c>
    </row>
    <row r="3407" customFormat="false" ht="15.8" hidden="false" customHeight="false" outlineLevel="0" collapsed="false">
      <c r="A3407" s="39" t="s">
        <v>3511</v>
      </c>
      <c r="B3407" s="39" t="s">
        <v>5605</v>
      </c>
      <c r="C3407" s="0" t="n">
        <v>337.5</v>
      </c>
      <c r="D3407" s="0" t="str">
        <f aca="false">CONCATENATE(LEFT(A3407,2), MID(A3407,5,2))</f>
        <v>0279</v>
      </c>
    </row>
    <row r="3408" customFormat="false" ht="15.8" hidden="false" customHeight="false" outlineLevel="0" collapsed="false">
      <c r="A3408" s="39" t="s">
        <v>5606</v>
      </c>
      <c r="B3408" s="39" t="s">
        <v>5607</v>
      </c>
      <c r="C3408" s="0" t="n">
        <v>153.153938184849</v>
      </c>
      <c r="D3408" s="0" t="str">
        <f aca="false">CONCATENATE(LEFT(A3408,2), MID(A3408,5,2))</f>
        <v>0860</v>
      </c>
    </row>
    <row r="3409" customFormat="false" ht="15.8" hidden="false" customHeight="false" outlineLevel="0" collapsed="false">
      <c r="A3409" s="39" t="s">
        <v>2842</v>
      </c>
      <c r="B3409" s="39" t="s">
        <v>5608</v>
      </c>
      <c r="C3409" s="0" t="n">
        <v>387.6</v>
      </c>
      <c r="D3409" s="0" t="str">
        <f aca="false">CONCATENATE(LEFT(A3409,2), MID(A3409,5,2))</f>
        <v>0716</v>
      </c>
    </row>
    <row r="3410" customFormat="false" ht="15.8" hidden="false" customHeight="false" outlineLevel="0" collapsed="false">
      <c r="A3410" s="39" t="s">
        <v>2922</v>
      </c>
      <c r="B3410" s="39" t="s">
        <v>5609</v>
      </c>
      <c r="C3410" s="0" t="n">
        <v>2511</v>
      </c>
      <c r="D3410" s="0" t="str">
        <f aca="false">CONCATENATE(LEFT(A3410,2), MID(A3410,5,2))</f>
        <v>0225</v>
      </c>
    </row>
    <row r="3411" customFormat="false" ht="15.8" hidden="false" customHeight="false" outlineLevel="0" collapsed="false">
      <c r="A3411" s="39" t="s">
        <v>3511</v>
      </c>
      <c r="B3411" s="39" t="s">
        <v>5610</v>
      </c>
      <c r="C3411" s="0" t="n">
        <v>375</v>
      </c>
      <c r="D3411" s="0" t="str">
        <f aca="false">CONCATENATE(LEFT(A3411,2), MID(A3411,5,2))</f>
        <v>0279</v>
      </c>
    </row>
    <row r="3412" customFormat="false" ht="15.8" hidden="false" customHeight="false" outlineLevel="0" collapsed="false">
      <c r="A3412" s="39" t="s">
        <v>4739</v>
      </c>
      <c r="B3412" s="39" t="s">
        <v>5611</v>
      </c>
      <c r="C3412" s="0" t="n">
        <v>1229.3989019</v>
      </c>
      <c r="D3412" s="0" t="str">
        <f aca="false">CONCATENATE(LEFT(A3412,2), MID(A3412,5,2))</f>
        <v>0393</v>
      </c>
    </row>
    <row r="3413" customFormat="false" ht="15.8" hidden="false" customHeight="false" outlineLevel="0" collapsed="false">
      <c r="A3413" s="39" t="s">
        <v>2851</v>
      </c>
      <c r="B3413" s="39" t="s">
        <v>5612</v>
      </c>
      <c r="C3413" s="0" t="n">
        <v>8175.9841545</v>
      </c>
      <c r="D3413" s="0" t="str">
        <f aca="false">CONCATENATE(LEFT(A3413,2), MID(A3413,5,2))</f>
        <v>0743</v>
      </c>
    </row>
    <row r="3414" customFormat="false" ht="15.8" hidden="false" customHeight="false" outlineLevel="0" collapsed="false">
      <c r="A3414" s="39" t="s">
        <v>2901</v>
      </c>
      <c r="B3414" s="39" t="s">
        <v>5613</v>
      </c>
      <c r="C3414" s="0" t="n">
        <v>292.565</v>
      </c>
      <c r="D3414" s="0" t="str">
        <f aca="false">CONCATENATE(LEFT(A3414,2), MID(A3414,5,2))</f>
        <v>0185</v>
      </c>
    </row>
    <row r="3415" customFormat="false" ht="15.8" hidden="false" customHeight="false" outlineLevel="0" collapsed="false">
      <c r="A3415" s="39" t="s">
        <v>3534</v>
      </c>
      <c r="B3415" s="39" t="s">
        <v>5614</v>
      </c>
      <c r="C3415" s="0" t="n">
        <v>412.5</v>
      </c>
      <c r="D3415" s="0" t="str">
        <f aca="false">CONCATENATE(LEFT(A3415,2), MID(A3415,5,2))</f>
        <v>0279</v>
      </c>
    </row>
    <row r="3416" customFormat="false" ht="15.8" hidden="false" customHeight="false" outlineLevel="0" collapsed="false">
      <c r="A3416" s="39" t="s">
        <v>2616</v>
      </c>
      <c r="B3416" s="39" t="s">
        <v>5615</v>
      </c>
      <c r="C3416" s="0" t="n">
        <v>1217.26754127597</v>
      </c>
      <c r="D3416" s="0" t="str">
        <f aca="false">CONCATENATE(LEFT(A3416,2), MID(A3416,5,2))</f>
        <v>0860</v>
      </c>
    </row>
    <row r="3417" customFormat="false" ht="15.8" hidden="false" customHeight="false" outlineLevel="0" collapsed="false">
      <c r="A3417" s="39" t="s">
        <v>2567</v>
      </c>
      <c r="B3417" s="39" t="s">
        <v>5616</v>
      </c>
      <c r="C3417" s="0" t="n">
        <v>8876.0680074</v>
      </c>
      <c r="D3417" s="0" t="str">
        <f aca="false">CONCATENATE(LEFT(A3417,2), MID(A3417,5,2))</f>
        <v>0328</v>
      </c>
    </row>
    <row r="3418" customFormat="false" ht="15.8" hidden="false" customHeight="false" outlineLevel="0" collapsed="false">
      <c r="A3418" s="39" t="s">
        <v>2927</v>
      </c>
      <c r="B3418" s="39" t="s">
        <v>5617</v>
      </c>
      <c r="C3418" s="0" t="n">
        <v>1995.079065427</v>
      </c>
      <c r="D3418" s="0" t="str">
        <f aca="false">CONCATENATE(LEFT(A3418,2), MID(A3418,5,2))</f>
        <v>0184</v>
      </c>
    </row>
    <row r="3419" customFormat="false" ht="15.8" hidden="false" customHeight="false" outlineLevel="0" collapsed="false">
      <c r="A3419" s="39" t="s">
        <v>2802</v>
      </c>
      <c r="B3419" s="39" t="s">
        <v>5618</v>
      </c>
      <c r="C3419" s="0" t="n">
        <v>179.754111</v>
      </c>
      <c r="D3419" s="0" t="str">
        <f aca="false">CONCATENATE(LEFT(A3419,2), MID(A3419,5,2))</f>
        <v>0780</v>
      </c>
    </row>
    <row r="3420" customFormat="false" ht="15.8" hidden="false" customHeight="false" outlineLevel="0" collapsed="false">
      <c r="A3420" s="39" t="s">
        <v>2712</v>
      </c>
      <c r="B3420" s="39" t="s">
        <v>5619</v>
      </c>
      <c r="C3420" s="0" t="n">
        <v>112.632</v>
      </c>
      <c r="D3420" s="0" t="str">
        <f aca="false">CONCATENATE(LEFT(A3420,2), MID(A3420,5,2))</f>
        <v>0791</v>
      </c>
    </row>
    <row r="3421" customFormat="false" ht="15.8" hidden="false" customHeight="false" outlineLevel="0" collapsed="false">
      <c r="A3421" s="39" t="s">
        <v>2986</v>
      </c>
      <c r="B3421" s="39" t="s">
        <v>5620</v>
      </c>
      <c r="C3421" s="0" t="n">
        <v>324</v>
      </c>
      <c r="D3421" s="0" t="str">
        <f aca="false">CONCATENATE(LEFT(A3421,2), MID(A3421,5,2))</f>
        <v>0780</v>
      </c>
    </row>
    <row r="3422" customFormat="false" ht="15.8" hidden="false" customHeight="false" outlineLevel="0" collapsed="false">
      <c r="A3422" s="39" t="s">
        <v>4556</v>
      </c>
      <c r="B3422" s="39" t="s">
        <v>5621</v>
      </c>
      <c r="C3422" s="0" t="n">
        <v>10699.211872</v>
      </c>
      <c r="D3422" s="0" t="str">
        <f aca="false">CONCATENATE(LEFT(A3422,2), MID(A3422,5,2))</f>
        <v>0732</v>
      </c>
    </row>
    <row r="3423" customFormat="false" ht="15.8" hidden="false" customHeight="false" outlineLevel="0" collapsed="false">
      <c r="A3423" s="39" t="s">
        <v>2430</v>
      </c>
      <c r="B3423" s="39" t="s">
        <v>5622</v>
      </c>
      <c r="C3423" s="0" t="n">
        <v>3812.500000275</v>
      </c>
      <c r="D3423" s="0" t="str">
        <f aca="false">CONCATENATE(LEFT(A3423,2), MID(A3423,5,2))</f>
        <v>0614</v>
      </c>
    </row>
    <row r="3424" customFormat="false" ht="15.8" hidden="false" customHeight="false" outlineLevel="0" collapsed="false">
      <c r="A3424" s="39" t="s">
        <v>3495</v>
      </c>
      <c r="B3424" s="39" t="s">
        <v>5623</v>
      </c>
      <c r="C3424" s="0" t="n">
        <v>2443.56577547892</v>
      </c>
      <c r="D3424" s="0" t="str">
        <f aca="false">CONCATENATE(LEFT(A3424,2), MID(A3424,5,2))</f>
        <v>0184</v>
      </c>
    </row>
    <row r="3425" customFormat="false" ht="15.8" hidden="false" customHeight="false" outlineLevel="0" collapsed="false">
      <c r="A3425" s="39" t="s">
        <v>2847</v>
      </c>
      <c r="B3425" s="39" t="s">
        <v>5624</v>
      </c>
      <c r="C3425" s="0" t="n">
        <v>170</v>
      </c>
      <c r="D3425" s="0" t="str">
        <f aca="false">CONCATENATE(LEFT(A3425,2), MID(A3425,5,2))</f>
        <v>0759</v>
      </c>
    </row>
    <row r="3426" customFormat="false" ht="15.8" hidden="false" customHeight="false" outlineLevel="0" collapsed="false">
      <c r="A3426" s="39" t="s">
        <v>3495</v>
      </c>
      <c r="B3426" s="39" t="s">
        <v>5625</v>
      </c>
      <c r="C3426" s="0" t="n">
        <v>1303.72975729795</v>
      </c>
      <c r="D3426" s="0" t="str">
        <f aca="false">CONCATENATE(LEFT(A3426,2), MID(A3426,5,2))</f>
        <v>0184</v>
      </c>
    </row>
    <row r="3427" customFormat="false" ht="15.8" hidden="false" customHeight="false" outlineLevel="0" collapsed="false">
      <c r="A3427" s="39" t="s">
        <v>3879</v>
      </c>
      <c r="B3427" s="39" t="s">
        <v>5626</v>
      </c>
      <c r="C3427" s="0" t="n">
        <v>452.475</v>
      </c>
      <c r="D3427" s="0" t="str">
        <f aca="false">CONCATENATE(LEFT(A3427,2), MID(A3427,5,2))</f>
        <v>0255</v>
      </c>
    </row>
    <row r="3428" customFormat="false" ht="15.8" hidden="false" customHeight="false" outlineLevel="0" collapsed="false">
      <c r="A3428" s="39" t="s">
        <v>3519</v>
      </c>
      <c r="B3428" s="39" t="s">
        <v>5627</v>
      </c>
      <c r="C3428" s="0" t="n">
        <v>1262.5</v>
      </c>
      <c r="D3428" s="0" t="str">
        <f aca="false">CONCATENATE(LEFT(A3428,2), MID(A3428,5,2))</f>
        <v>0635</v>
      </c>
    </row>
    <row r="3429" customFormat="false" ht="15.8" hidden="false" customHeight="false" outlineLevel="0" collapsed="false">
      <c r="A3429" s="39" t="s">
        <v>3836</v>
      </c>
      <c r="B3429" s="39" t="s">
        <v>5628</v>
      </c>
      <c r="C3429" s="0" t="n">
        <v>140.788879578299</v>
      </c>
      <c r="D3429" s="0" t="str">
        <f aca="false">CONCATENATE(LEFT(A3429,2), MID(A3429,5,2))</f>
        <v>0765</v>
      </c>
    </row>
    <row r="3430" customFormat="false" ht="15.8" hidden="false" customHeight="false" outlineLevel="0" collapsed="false">
      <c r="A3430" s="39" t="s">
        <v>4556</v>
      </c>
      <c r="B3430" s="39" t="s">
        <v>5629</v>
      </c>
      <c r="C3430" s="0" t="n">
        <v>5105.303942</v>
      </c>
      <c r="D3430" s="0" t="str">
        <f aca="false">CONCATENATE(LEFT(A3430,2), MID(A3430,5,2))</f>
        <v>0732</v>
      </c>
    </row>
    <row r="3431" customFormat="false" ht="15.8" hidden="false" customHeight="false" outlineLevel="0" collapsed="false">
      <c r="A3431" s="39" t="s">
        <v>2991</v>
      </c>
      <c r="B3431" s="39" t="s">
        <v>5630</v>
      </c>
      <c r="C3431" s="0" t="n">
        <v>1113387.90771456</v>
      </c>
      <c r="D3431" s="0" t="str">
        <f aca="false">CONCATENATE(LEFT(A3431,2), MID(A3431,5,2))</f>
        <v>0601</v>
      </c>
    </row>
    <row r="3432" customFormat="false" ht="15.8" hidden="false" customHeight="false" outlineLevel="0" collapsed="false">
      <c r="A3432" s="39" t="s">
        <v>2991</v>
      </c>
      <c r="B3432" s="39" t="s">
        <v>5631</v>
      </c>
      <c r="C3432" s="0" t="n">
        <v>2988028.41213978</v>
      </c>
      <c r="D3432" s="0" t="str">
        <f aca="false">CONCATENATE(LEFT(A3432,2), MID(A3432,5,2))</f>
        <v>0601</v>
      </c>
    </row>
    <row r="3433" customFormat="false" ht="15.8" hidden="false" customHeight="false" outlineLevel="0" collapsed="false">
      <c r="A3433" s="39" t="s">
        <v>2991</v>
      </c>
      <c r="B3433" s="39" t="s">
        <v>5632</v>
      </c>
      <c r="C3433" s="0" t="n">
        <v>1309950.91984587</v>
      </c>
      <c r="D3433" s="0" t="str">
        <f aca="false">CONCATENATE(LEFT(A3433,2), MID(A3433,5,2))</f>
        <v>0601</v>
      </c>
    </row>
    <row r="3434" customFormat="false" ht="15.8" hidden="false" customHeight="false" outlineLevel="0" collapsed="false">
      <c r="A3434" s="39" t="s">
        <v>2991</v>
      </c>
      <c r="B3434" s="39" t="s">
        <v>5633</v>
      </c>
      <c r="C3434" s="0" t="n">
        <v>256987.401903771</v>
      </c>
      <c r="D3434" s="0" t="str">
        <f aca="false">CONCATENATE(LEFT(A3434,2), MID(A3434,5,2))</f>
        <v>0601</v>
      </c>
    </row>
    <row r="3435" customFormat="false" ht="15.8" hidden="false" customHeight="false" outlineLevel="0" collapsed="false">
      <c r="A3435" s="39" t="s">
        <v>2991</v>
      </c>
      <c r="B3435" s="39" t="s">
        <v>5634</v>
      </c>
      <c r="C3435" s="0" t="n">
        <v>147105.947126203</v>
      </c>
      <c r="D3435" s="0" t="str">
        <f aca="false">CONCATENATE(LEFT(A3435,2), MID(A3435,5,2))</f>
        <v>0601</v>
      </c>
    </row>
    <row r="3436" customFormat="false" ht="15.8" hidden="false" customHeight="false" outlineLevel="0" collapsed="false">
      <c r="A3436" s="39" t="s">
        <v>1919</v>
      </c>
      <c r="B3436" s="39" t="s">
        <v>5635</v>
      </c>
      <c r="C3436" s="0" t="n">
        <v>28452.9617214669</v>
      </c>
      <c r="D3436" s="0" t="str">
        <f aca="false">CONCATENATE(LEFT(A3436,2), MID(A3436,5,2))</f>
        <v>0601</v>
      </c>
    </row>
    <row r="3437" customFormat="false" ht="15.8" hidden="false" customHeight="false" outlineLevel="0" collapsed="false">
      <c r="A3437" s="39" t="s">
        <v>2436</v>
      </c>
      <c r="B3437" s="39" t="s">
        <v>5636</v>
      </c>
      <c r="C3437" s="0" t="n">
        <v>82596.8203112332</v>
      </c>
      <c r="D3437" s="0" t="str">
        <f aca="false">CONCATENATE(LEFT(A3437,2), MID(A3437,5,2))</f>
        <v>0601</v>
      </c>
    </row>
    <row r="3438" customFormat="false" ht="15.8" hidden="false" customHeight="false" outlineLevel="0" collapsed="false">
      <c r="A3438" s="39" t="s">
        <v>1919</v>
      </c>
      <c r="B3438" s="39" t="s">
        <v>5637</v>
      </c>
      <c r="C3438" s="0" t="n">
        <v>118417.738219085</v>
      </c>
      <c r="D3438" s="0" t="str">
        <f aca="false">CONCATENATE(LEFT(A3438,2), MID(A3438,5,2))</f>
        <v>0601</v>
      </c>
    </row>
    <row r="3439" customFormat="false" ht="15.8" hidden="false" customHeight="false" outlineLevel="0" collapsed="false">
      <c r="A3439" s="39" t="s">
        <v>1916</v>
      </c>
      <c r="B3439" s="39" t="s">
        <v>5638</v>
      </c>
      <c r="C3439" s="0" t="n">
        <v>27380.7758630447</v>
      </c>
      <c r="D3439" s="0" t="str">
        <f aca="false">CONCATENATE(LEFT(A3439,2), MID(A3439,5,2))</f>
        <v>0601</v>
      </c>
    </row>
    <row r="3440" customFormat="false" ht="15.8" hidden="false" customHeight="false" outlineLevel="0" collapsed="false">
      <c r="A3440" s="39" t="s">
        <v>2436</v>
      </c>
      <c r="B3440" s="39" t="s">
        <v>5639</v>
      </c>
      <c r="C3440" s="0" t="n">
        <v>38638.4242299917</v>
      </c>
      <c r="D3440" s="0" t="str">
        <f aca="false">CONCATENATE(LEFT(A3440,2), MID(A3440,5,2))</f>
        <v>0601</v>
      </c>
    </row>
    <row r="3441" customFormat="false" ht="15.8" hidden="false" customHeight="false" outlineLevel="0" collapsed="false">
      <c r="A3441" s="39" t="s">
        <v>1921</v>
      </c>
      <c r="B3441" s="39" t="s">
        <v>5640</v>
      </c>
      <c r="C3441" s="0" t="n">
        <v>37660.8470235</v>
      </c>
      <c r="D3441" s="0" t="str">
        <f aca="false">CONCATENATE(LEFT(A3441,2), MID(A3441,5,2))</f>
        <v>0601</v>
      </c>
    </row>
    <row r="3442" customFormat="false" ht="15.8" hidden="false" customHeight="false" outlineLevel="0" collapsed="false">
      <c r="A3442" s="39" t="s">
        <v>1916</v>
      </c>
      <c r="B3442" s="39" t="s">
        <v>5641</v>
      </c>
      <c r="C3442" s="0" t="n">
        <v>53930.4765980304</v>
      </c>
      <c r="D3442" s="0" t="str">
        <f aca="false">CONCATENATE(LEFT(A3442,2), MID(A3442,5,2))</f>
        <v>0601</v>
      </c>
    </row>
    <row r="3443" customFormat="false" ht="15.8" hidden="false" customHeight="false" outlineLevel="0" collapsed="false">
      <c r="A3443" s="39" t="s">
        <v>1916</v>
      </c>
      <c r="B3443" s="39" t="s">
        <v>5642</v>
      </c>
      <c r="C3443" s="0" t="n">
        <v>38518.5800659192</v>
      </c>
      <c r="D3443" s="0" t="str">
        <f aca="false">CONCATENATE(LEFT(A3443,2), MID(A3443,5,2))</f>
        <v>0601</v>
      </c>
    </row>
    <row r="3444" customFormat="false" ht="15.8" hidden="false" customHeight="false" outlineLevel="0" collapsed="false">
      <c r="A3444" s="39" t="s">
        <v>1929</v>
      </c>
      <c r="B3444" s="39" t="s">
        <v>5643</v>
      </c>
      <c r="C3444" s="0" t="n">
        <v>7661.36083336385</v>
      </c>
      <c r="D3444" s="0" t="str">
        <f aca="false">CONCATENATE(LEFT(A3444,2), MID(A3444,5,2))</f>
        <v>0402</v>
      </c>
    </row>
    <row r="3445" customFormat="false" ht="15.8" hidden="false" customHeight="false" outlineLevel="0" collapsed="false">
      <c r="A3445" s="39" t="s">
        <v>1927</v>
      </c>
      <c r="B3445" s="39" t="s">
        <v>5644</v>
      </c>
      <c r="C3445" s="0" t="n">
        <v>40932.0431594204</v>
      </c>
      <c r="D3445" s="0" t="str">
        <f aca="false">CONCATENATE(LEFT(A3445,2), MID(A3445,5,2))</f>
        <v>0403</v>
      </c>
    </row>
    <row r="3446" customFormat="false" ht="15.8" hidden="false" customHeight="false" outlineLevel="0" collapsed="false">
      <c r="A3446" s="39" t="s">
        <v>1949</v>
      </c>
      <c r="B3446" s="39" t="s">
        <v>5645</v>
      </c>
      <c r="C3446" s="0" t="n">
        <v>4800.45186248095</v>
      </c>
      <c r="D3446" s="0" t="str">
        <f aca="false">CONCATENATE(LEFT(A3446,2), MID(A3446,5,2))</f>
        <v>0403</v>
      </c>
    </row>
    <row r="3447" customFormat="false" ht="15.8" hidden="false" customHeight="false" outlineLevel="0" collapsed="false">
      <c r="A3447" s="39" t="s">
        <v>1927</v>
      </c>
      <c r="B3447" s="39" t="s">
        <v>5646</v>
      </c>
      <c r="C3447" s="0" t="n">
        <v>45208.2377148338</v>
      </c>
      <c r="D3447" s="0" t="str">
        <f aca="false">CONCATENATE(LEFT(A3447,2), MID(A3447,5,2))</f>
        <v>0403</v>
      </c>
    </row>
    <row r="3448" customFormat="false" ht="15.8" hidden="false" customHeight="false" outlineLevel="0" collapsed="false">
      <c r="A3448" s="39" t="s">
        <v>1923</v>
      </c>
      <c r="B3448" s="39" t="s">
        <v>5647</v>
      </c>
      <c r="C3448" s="0" t="n">
        <v>45469.2687272788</v>
      </c>
      <c r="D3448" s="0" t="str">
        <f aca="false">CONCATENATE(LEFT(A3448,2), MID(A3448,5,2))</f>
        <v>0402</v>
      </c>
    </row>
    <row r="3449" customFormat="false" ht="15.8" hidden="false" customHeight="false" outlineLevel="0" collapsed="false">
      <c r="A3449" s="39" t="s">
        <v>1929</v>
      </c>
      <c r="B3449" s="39" t="s">
        <v>5648</v>
      </c>
      <c r="C3449" s="0" t="n">
        <v>49401.4971339754</v>
      </c>
      <c r="D3449" s="0" t="str">
        <f aca="false">CONCATENATE(LEFT(A3449,2), MID(A3449,5,2))</f>
        <v>0402</v>
      </c>
    </row>
    <row r="3450" customFormat="false" ht="15.8" hidden="false" customHeight="false" outlineLevel="0" collapsed="false">
      <c r="A3450" s="39" t="s">
        <v>1923</v>
      </c>
      <c r="B3450" s="39" t="s">
        <v>5649</v>
      </c>
      <c r="C3450" s="0" t="n">
        <v>18272.0366985709</v>
      </c>
      <c r="D3450" s="0" t="str">
        <f aca="false">CONCATENATE(LEFT(A3450,2), MID(A3450,5,2))</f>
        <v>0402</v>
      </c>
    </row>
    <row r="3451" customFormat="false" ht="15.8" hidden="false" customHeight="false" outlineLevel="0" collapsed="false">
      <c r="A3451" s="39" t="s">
        <v>1949</v>
      </c>
      <c r="B3451" s="39" t="s">
        <v>5650</v>
      </c>
      <c r="C3451" s="0" t="n">
        <v>12231.9031447405</v>
      </c>
      <c r="D3451" s="0" t="str">
        <f aca="false">CONCATENATE(LEFT(A3451,2), MID(A3451,5,2))</f>
        <v>0403</v>
      </c>
    </row>
    <row r="3452" customFormat="false" ht="15.8" hidden="false" customHeight="false" outlineLevel="0" collapsed="false">
      <c r="A3452" s="39" t="s">
        <v>1949</v>
      </c>
      <c r="B3452" s="39" t="s">
        <v>5651</v>
      </c>
      <c r="C3452" s="0" t="n">
        <v>18651.6177302192</v>
      </c>
      <c r="D3452" s="0" t="str">
        <f aca="false">CONCATENATE(LEFT(A3452,2), MID(A3452,5,2))</f>
        <v>0403</v>
      </c>
    </row>
    <row r="3453" customFormat="false" ht="15.8" hidden="false" customHeight="false" outlineLevel="0" collapsed="false">
      <c r="A3453" s="39" t="s">
        <v>1933</v>
      </c>
      <c r="B3453" s="39" t="s">
        <v>5652</v>
      </c>
      <c r="C3453" s="0" t="n">
        <v>4939.80360243239</v>
      </c>
      <c r="D3453" s="0" t="str">
        <f aca="false">CONCATENATE(LEFT(A3453,2), MID(A3453,5,2))</f>
        <v>0405</v>
      </c>
    </row>
    <row r="3454" customFormat="false" ht="15.8" hidden="false" customHeight="false" outlineLevel="0" collapsed="false">
      <c r="A3454" s="39" t="s">
        <v>2497</v>
      </c>
      <c r="B3454" s="39" t="s">
        <v>5653</v>
      </c>
      <c r="C3454" s="0" t="n">
        <v>36977.4980823447</v>
      </c>
      <c r="D3454" s="0" t="str">
        <f aca="false">CONCATENATE(LEFT(A3454,2), MID(A3454,5,2))</f>
        <v>0405</v>
      </c>
    </row>
    <row r="3455" customFormat="false" ht="15.8" hidden="false" customHeight="false" outlineLevel="0" collapsed="false">
      <c r="A3455" s="39" t="s">
        <v>1936</v>
      </c>
      <c r="B3455" s="39" t="s">
        <v>5654</v>
      </c>
      <c r="C3455" s="0" t="n">
        <v>100668.075243893</v>
      </c>
      <c r="D3455" s="0" t="str">
        <f aca="false">CONCATENATE(LEFT(A3455,2), MID(A3455,5,2))</f>
        <v>0406</v>
      </c>
    </row>
    <row r="3456" customFormat="false" ht="15.8" hidden="false" customHeight="false" outlineLevel="0" collapsed="false">
      <c r="A3456" s="39" t="s">
        <v>1942</v>
      </c>
      <c r="B3456" s="39" t="s">
        <v>5655</v>
      </c>
      <c r="C3456" s="0" t="n">
        <v>81439.459720308</v>
      </c>
      <c r="D3456" s="0" t="str">
        <f aca="false">CONCATENATE(LEFT(A3456,2), MID(A3456,5,2))</f>
        <v>0404</v>
      </c>
    </row>
    <row r="3457" customFormat="false" ht="15.8" hidden="false" customHeight="false" outlineLevel="0" collapsed="false">
      <c r="A3457" s="39" t="s">
        <v>1927</v>
      </c>
      <c r="B3457" s="39" t="s">
        <v>5656</v>
      </c>
      <c r="C3457" s="0" t="n">
        <v>6931.08983915705</v>
      </c>
      <c r="D3457" s="0" t="str">
        <f aca="false">CONCATENATE(LEFT(A3457,2), MID(A3457,5,2))</f>
        <v>0403</v>
      </c>
    </row>
    <row r="3458" customFormat="false" ht="15.8" hidden="false" customHeight="false" outlineLevel="0" collapsed="false">
      <c r="A3458" s="39" t="s">
        <v>1936</v>
      </c>
      <c r="B3458" s="39" t="s">
        <v>5657</v>
      </c>
      <c r="C3458" s="0" t="n">
        <v>152480.574343148</v>
      </c>
      <c r="D3458" s="0" t="str">
        <f aca="false">CONCATENATE(LEFT(A3458,2), MID(A3458,5,2))</f>
        <v>0406</v>
      </c>
    </row>
    <row r="3459" customFormat="false" ht="15.8" hidden="false" customHeight="false" outlineLevel="0" collapsed="false">
      <c r="A3459" s="39" t="s">
        <v>1938</v>
      </c>
      <c r="B3459" s="39" t="s">
        <v>5658</v>
      </c>
      <c r="C3459" s="0" t="n">
        <v>2682.13055198125</v>
      </c>
      <c r="D3459" s="0" t="str">
        <f aca="false">CONCATENATE(LEFT(A3459,2), MID(A3459,5,2))</f>
        <v>0404</v>
      </c>
    </row>
    <row r="3460" customFormat="false" ht="15.8" hidden="false" customHeight="false" outlineLevel="0" collapsed="false">
      <c r="A3460" s="39" t="s">
        <v>1949</v>
      </c>
      <c r="B3460" s="39" t="s">
        <v>5659</v>
      </c>
      <c r="C3460" s="0" t="n">
        <v>10375.7810475028</v>
      </c>
      <c r="D3460" s="0" t="str">
        <f aca="false">CONCATENATE(LEFT(A3460,2), MID(A3460,5,2))</f>
        <v>0403</v>
      </c>
    </row>
    <row r="3461" customFormat="false" ht="15.8" hidden="false" customHeight="false" outlineLevel="0" collapsed="false">
      <c r="A3461" s="39" t="s">
        <v>1949</v>
      </c>
      <c r="B3461" s="39" t="s">
        <v>5660</v>
      </c>
      <c r="C3461" s="0" t="n">
        <v>8068.10032728313</v>
      </c>
      <c r="D3461" s="0" t="str">
        <f aca="false">CONCATENATE(LEFT(A3461,2), MID(A3461,5,2))</f>
        <v>0403</v>
      </c>
    </row>
    <row r="3462" customFormat="false" ht="15.8" hidden="false" customHeight="false" outlineLevel="0" collapsed="false">
      <c r="A3462" s="39" t="s">
        <v>1927</v>
      </c>
      <c r="B3462" s="39" t="s">
        <v>5661</v>
      </c>
      <c r="C3462" s="0" t="n">
        <v>7175.952912743</v>
      </c>
      <c r="D3462" s="0" t="str">
        <f aca="false">CONCATENATE(LEFT(A3462,2), MID(A3462,5,2))</f>
        <v>0403</v>
      </c>
    </row>
    <row r="3463" customFormat="false" ht="15.8" hidden="false" customHeight="false" outlineLevel="0" collapsed="false">
      <c r="A3463" s="39" t="s">
        <v>1984</v>
      </c>
      <c r="B3463" s="39" t="s">
        <v>5662</v>
      </c>
      <c r="C3463" s="0" t="n">
        <v>2379755.83222582</v>
      </c>
      <c r="D3463" s="0" t="str">
        <f aca="false">CONCATENATE(LEFT(A3463,2), MID(A3463,5,2))</f>
        <v>0408</v>
      </c>
    </row>
    <row r="3464" customFormat="false" ht="15.8" hidden="false" customHeight="false" outlineLevel="0" collapsed="false">
      <c r="A3464" s="39" t="s">
        <v>1956</v>
      </c>
      <c r="B3464" s="39" t="s">
        <v>5663</v>
      </c>
      <c r="C3464" s="0" t="n">
        <v>35241.0214996982</v>
      </c>
      <c r="D3464" s="0" t="str">
        <f aca="false">CONCATENATE(LEFT(A3464,2), MID(A3464,5,2))</f>
        <v>0607</v>
      </c>
    </row>
    <row r="3465" customFormat="false" ht="15.8" hidden="false" customHeight="false" outlineLevel="0" collapsed="false">
      <c r="A3465" s="39" t="s">
        <v>1981</v>
      </c>
      <c r="B3465" s="39" t="s">
        <v>5664</v>
      </c>
      <c r="C3465" s="0" t="n">
        <v>74293.9515246702</v>
      </c>
      <c r="D3465" s="0" t="str">
        <f aca="false">CONCATENATE(LEFT(A3465,2), MID(A3465,5,2))</f>
        <v>0309</v>
      </c>
    </row>
    <row r="3466" customFormat="false" ht="15.8" hidden="false" customHeight="false" outlineLevel="0" collapsed="false">
      <c r="A3466" s="39" t="s">
        <v>1958</v>
      </c>
      <c r="B3466" s="39" t="s">
        <v>5665</v>
      </c>
      <c r="C3466" s="0" t="n">
        <v>266849.804047405</v>
      </c>
      <c r="D3466" s="0" t="str">
        <f aca="false">CONCATENATE(LEFT(A3466,2), MID(A3466,5,2))</f>
        <v>0607</v>
      </c>
    </row>
    <row r="3467" customFormat="false" ht="15.8" hidden="false" customHeight="false" outlineLevel="0" collapsed="false">
      <c r="A3467" s="39" t="s">
        <v>1981</v>
      </c>
      <c r="B3467" s="39" t="s">
        <v>5666</v>
      </c>
      <c r="C3467" s="0" t="n">
        <v>128351.016999613</v>
      </c>
      <c r="D3467" s="0" t="str">
        <f aca="false">CONCATENATE(LEFT(A3467,2), MID(A3467,5,2))</f>
        <v>0309</v>
      </c>
    </row>
    <row r="3468" customFormat="false" ht="15.8" hidden="false" customHeight="false" outlineLevel="0" collapsed="false">
      <c r="A3468" s="39" t="s">
        <v>1958</v>
      </c>
      <c r="B3468" s="39" t="s">
        <v>5667</v>
      </c>
      <c r="C3468" s="0" t="n">
        <v>1924532.47684427</v>
      </c>
      <c r="D3468" s="0" t="str">
        <f aca="false">CONCATENATE(LEFT(A3468,2), MID(A3468,5,2))</f>
        <v>0607</v>
      </c>
    </row>
    <row r="3469" customFormat="false" ht="15.8" hidden="false" customHeight="false" outlineLevel="0" collapsed="false">
      <c r="A3469" s="39" t="s">
        <v>1965</v>
      </c>
      <c r="B3469" s="39" t="s">
        <v>5668</v>
      </c>
      <c r="C3469" s="0" t="n">
        <v>445382.077860498</v>
      </c>
      <c r="D3469" s="0" t="str">
        <f aca="false">CONCATENATE(LEFT(A3469,2), MID(A3469,5,2))</f>
        <v>0607</v>
      </c>
    </row>
    <row r="3470" customFormat="false" ht="15.8" hidden="false" customHeight="false" outlineLevel="0" collapsed="false">
      <c r="A3470" s="39" t="s">
        <v>1965</v>
      </c>
      <c r="B3470" s="39" t="s">
        <v>5669</v>
      </c>
      <c r="C3470" s="0" t="n">
        <v>121239.421505459</v>
      </c>
      <c r="D3470" s="0" t="str">
        <f aca="false">CONCATENATE(LEFT(A3470,2), MID(A3470,5,2))</f>
        <v>0607</v>
      </c>
    </row>
    <row r="3471" customFormat="false" ht="15.8" hidden="false" customHeight="false" outlineLevel="0" collapsed="false">
      <c r="A3471" s="39" t="s">
        <v>1958</v>
      </c>
      <c r="B3471" s="39" t="s">
        <v>5670</v>
      </c>
      <c r="C3471" s="0" t="n">
        <v>160133.052105156</v>
      </c>
      <c r="D3471" s="0" t="str">
        <f aca="false">CONCATENATE(LEFT(A3471,2), MID(A3471,5,2))</f>
        <v>0607</v>
      </c>
    </row>
    <row r="3472" customFormat="false" ht="15.8" hidden="false" customHeight="false" outlineLevel="0" collapsed="false">
      <c r="A3472" s="39" t="s">
        <v>1965</v>
      </c>
      <c r="B3472" s="39" t="s">
        <v>5671</v>
      </c>
      <c r="C3472" s="0" t="n">
        <v>165791.252387909</v>
      </c>
      <c r="D3472" s="0" t="str">
        <f aca="false">CONCATENATE(LEFT(A3472,2), MID(A3472,5,2))</f>
        <v>0607</v>
      </c>
    </row>
    <row r="3473" customFormat="false" ht="15.8" hidden="false" customHeight="false" outlineLevel="0" collapsed="false">
      <c r="A3473" s="39" t="s">
        <v>1958</v>
      </c>
      <c r="B3473" s="39" t="s">
        <v>5672</v>
      </c>
      <c r="C3473" s="0" t="n">
        <v>43663.1386630555</v>
      </c>
      <c r="D3473" s="0" t="str">
        <f aca="false">CONCATENATE(LEFT(A3473,2), MID(A3473,5,2))</f>
        <v>0607</v>
      </c>
    </row>
    <row r="3474" customFormat="false" ht="15.8" hidden="false" customHeight="false" outlineLevel="0" collapsed="false">
      <c r="A3474" s="39" t="s">
        <v>1969</v>
      </c>
      <c r="B3474" s="39" t="s">
        <v>5673</v>
      </c>
      <c r="C3474" s="0" t="n">
        <v>1094044.07788953</v>
      </c>
      <c r="D3474" s="0" t="str">
        <f aca="false">CONCATENATE(LEFT(A3474,2), MID(A3474,5,2))</f>
        <v>0411</v>
      </c>
    </row>
    <row r="3475" customFormat="false" ht="15.8" hidden="false" customHeight="false" outlineLevel="0" collapsed="false">
      <c r="A3475" s="39" t="s">
        <v>1971</v>
      </c>
      <c r="B3475" s="39" t="s">
        <v>5674</v>
      </c>
      <c r="C3475" s="0" t="n">
        <v>254412.367284236</v>
      </c>
      <c r="D3475" s="0" t="str">
        <f aca="false">CONCATENATE(LEFT(A3475,2), MID(A3475,5,2))</f>
        <v>0411</v>
      </c>
    </row>
    <row r="3476" customFormat="false" ht="15.8" hidden="false" customHeight="false" outlineLevel="0" collapsed="false">
      <c r="A3476" s="39" t="s">
        <v>3037</v>
      </c>
      <c r="B3476" s="39" t="s">
        <v>5675</v>
      </c>
      <c r="C3476" s="0" t="n">
        <v>79828.9387533242</v>
      </c>
      <c r="D3476" s="0" t="str">
        <f aca="false">CONCATENATE(LEFT(A3476,2), MID(A3476,5,2))</f>
        <v>0410</v>
      </c>
    </row>
    <row r="3477" customFormat="false" ht="15.8" hidden="false" customHeight="false" outlineLevel="0" collapsed="false">
      <c r="A3477" s="39" t="s">
        <v>1978</v>
      </c>
      <c r="B3477" s="39" t="s">
        <v>5676</v>
      </c>
      <c r="C3477" s="0" t="n">
        <v>30477.9889647706</v>
      </c>
      <c r="D3477" s="0" t="str">
        <f aca="false">CONCATENATE(LEFT(A3477,2), MID(A3477,5,2))</f>
        <v>0410</v>
      </c>
    </row>
    <row r="3478" customFormat="false" ht="15.8" hidden="false" customHeight="false" outlineLevel="0" collapsed="false">
      <c r="A3478" s="39" t="s">
        <v>3037</v>
      </c>
      <c r="B3478" s="39" t="s">
        <v>5677</v>
      </c>
      <c r="C3478" s="0" t="n">
        <v>151264.245483935</v>
      </c>
      <c r="D3478" s="0" t="str">
        <f aca="false">CONCATENATE(LEFT(A3478,2), MID(A3478,5,2))</f>
        <v>0410</v>
      </c>
    </row>
    <row r="3479" customFormat="false" ht="15.8" hidden="false" customHeight="false" outlineLevel="0" collapsed="false">
      <c r="A3479" s="39" t="s">
        <v>1981</v>
      </c>
      <c r="B3479" s="39" t="s">
        <v>5678</v>
      </c>
      <c r="C3479" s="0" t="n">
        <v>182095.013079478</v>
      </c>
      <c r="D3479" s="0" t="str">
        <f aca="false">CONCATENATE(LEFT(A3479,2), MID(A3479,5,2))</f>
        <v>0309</v>
      </c>
    </row>
    <row r="3480" customFormat="false" ht="15.8" hidden="false" customHeight="false" outlineLevel="0" collapsed="false">
      <c r="A3480" s="39" t="s">
        <v>1961</v>
      </c>
      <c r="B3480" s="39" t="s">
        <v>5679</v>
      </c>
      <c r="C3480" s="0" t="n">
        <v>440221.715487004</v>
      </c>
      <c r="D3480" s="0" t="str">
        <f aca="false">CONCATENATE(LEFT(A3480,2), MID(A3480,5,2))</f>
        <v>0408</v>
      </c>
    </row>
    <row r="3481" customFormat="false" ht="15.8" hidden="false" customHeight="false" outlineLevel="0" collapsed="false">
      <c r="A3481" s="39" t="s">
        <v>1978</v>
      </c>
      <c r="B3481" s="39" t="s">
        <v>5680</v>
      </c>
      <c r="C3481" s="0" t="n">
        <v>30111.9135379553</v>
      </c>
      <c r="D3481" s="0" t="str">
        <f aca="false">CONCATENATE(LEFT(A3481,2), MID(A3481,5,2))</f>
        <v>0410</v>
      </c>
    </row>
    <row r="3482" customFormat="false" ht="15.8" hidden="false" customHeight="false" outlineLevel="0" collapsed="false">
      <c r="A3482" s="39" t="s">
        <v>1961</v>
      </c>
      <c r="B3482" s="39" t="s">
        <v>5681</v>
      </c>
      <c r="C3482" s="0" t="n">
        <v>797440.863086474</v>
      </c>
      <c r="D3482" s="0" t="str">
        <f aca="false">CONCATENATE(LEFT(A3482,2), MID(A3482,5,2))</f>
        <v>0408</v>
      </c>
    </row>
    <row r="3483" customFormat="false" ht="15.8" hidden="false" customHeight="false" outlineLevel="0" collapsed="false">
      <c r="A3483" s="39" t="s">
        <v>3037</v>
      </c>
      <c r="B3483" s="39" t="s">
        <v>5682</v>
      </c>
      <c r="C3483" s="0" t="n">
        <v>214889.563420954</v>
      </c>
      <c r="D3483" s="0" t="str">
        <f aca="false">CONCATENATE(LEFT(A3483,2), MID(A3483,5,2))</f>
        <v>0410</v>
      </c>
    </row>
    <row r="3484" customFormat="false" ht="15.8" hidden="false" customHeight="false" outlineLevel="0" collapsed="false">
      <c r="A3484" s="39" t="s">
        <v>1987</v>
      </c>
      <c r="B3484" s="39" t="s">
        <v>5683</v>
      </c>
      <c r="C3484" s="0" t="n">
        <v>92038.211908486</v>
      </c>
      <c r="D3484" s="0" t="str">
        <f aca="false">CONCATENATE(LEFT(A3484,2), MID(A3484,5,2))</f>
        <v>0513</v>
      </c>
    </row>
    <row r="3485" customFormat="false" ht="15.8" hidden="false" customHeight="false" outlineLevel="0" collapsed="false">
      <c r="A3485" s="39" t="s">
        <v>1987</v>
      </c>
      <c r="B3485" s="39" t="s">
        <v>5684</v>
      </c>
      <c r="C3485" s="0" t="n">
        <v>102618.778079196</v>
      </c>
      <c r="D3485" s="0" t="str">
        <f aca="false">CONCATENATE(LEFT(A3485,2), MID(A3485,5,2))</f>
        <v>0513</v>
      </c>
    </row>
    <row r="3486" customFormat="false" ht="15.8" hidden="false" customHeight="false" outlineLevel="0" collapsed="false">
      <c r="A3486" s="39" t="s">
        <v>1994</v>
      </c>
      <c r="B3486" s="39" t="s">
        <v>5685</v>
      </c>
      <c r="C3486" s="0" t="n">
        <v>101426.332400489</v>
      </c>
      <c r="D3486" s="0" t="str">
        <f aca="false">CONCATENATE(LEFT(A3486,2), MID(A3486,5,2))</f>
        <v>0513</v>
      </c>
    </row>
    <row r="3487" customFormat="false" ht="15.8" hidden="false" customHeight="false" outlineLevel="0" collapsed="false">
      <c r="A3487" s="39" t="s">
        <v>1987</v>
      </c>
      <c r="B3487" s="39" t="s">
        <v>5686</v>
      </c>
      <c r="C3487" s="0" t="n">
        <v>120504.446225516</v>
      </c>
      <c r="D3487" s="0" t="str">
        <f aca="false">CONCATENATE(LEFT(A3487,2), MID(A3487,5,2))</f>
        <v>0513</v>
      </c>
    </row>
    <row r="3488" customFormat="false" ht="15.8" hidden="false" customHeight="false" outlineLevel="0" collapsed="false">
      <c r="A3488" s="39" t="s">
        <v>1971</v>
      </c>
      <c r="B3488" s="39" t="s">
        <v>5687</v>
      </c>
      <c r="C3488" s="0" t="n">
        <v>6427.59359187642</v>
      </c>
      <c r="D3488" s="0" t="str">
        <f aca="false">CONCATENATE(LEFT(A3488,2), MID(A3488,5,2))</f>
        <v>0411</v>
      </c>
    </row>
    <row r="3489" customFormat="false" ht="15.8" hidden="false" customHeight="false" outlineLevel="0" collapsed="false">
      <c r="A3489" s="39" t="s">
        <v>1971</v>
      </c>
      <c r="B3489" s="39" t="s">
        <v>5688</v>
      </c>
      <c r="C3489" s="0" t="n">
        <v>203642.218892526</v>
      </c>
      <c r="D3489" s="0" t="str">
        <f aca="false">CONCATENATE(LEFT(A3489,2), MID(A3489,5,2))</f>
        <v>0411</v>
      </c>
    </row>
    <row r="3490" customFormat="false" ht="15.8" hidden="false" customHeight="false" outlineLevel="0" collapsed="false">
      <c r="A3490" s="39" t="s">
        <v>1969</v>
      </c>
      <c r="B3490" s="39" t="s">
        <v>5689</v>
      </c>
      <c r="C3490" s="0" t="n">
        <v>55085.4074298241</v>
      </c>
      <c r="D3490" s="0" t="str">
        <f aca="false">CONCATENATE(LEFT(A3490,2), MID(A3490,5,2))</f>
        <v>0411</v>
      </c>
    </row>
    <row r="3491" customFormat="false" ht="15.8" hidden="false" customHeight="false" outlineLevel="0" collapsed="false">
      <c r="A3491" s="39" t="s">
        <v>2014</v>
      </c>
      <c r="B3491" s="39" t="s">
        <v>5690</v>
      </c>
      <c r="C3491" s="0" t="n">
        <v>30590.3750000393</v>
      </c>
      <c r="D3491" s="0" t="str">
        <f aca="false">CONCATENATE(LEFT(A3491,2), MID(A3491,5,2))</f>
        <v>0614</v>
      </c>
    </row>
    <row r="3492" customFormat="false" ht="15.8" hidden="false" customHeight="false" outlineLevel="0" collapsed="false">
      <c r="A3492" s="39" t="s">
        <v>2012</v>
      </c>
      <c r="B3492" s="39" t="s">
        <v>5691</v>
      </c>
      <c r="C3492" s="0" t="n">
        <v>443518.802073437</v>
      </c>
      <c r="D3492" s="0" t="str">
        <f aca="false">CONCATENATE(LEFT(A3492,2), MID(A3492,5,2))</f>
        <v>0614</v>
      </c>
    </row>
    <row r="3493" customFormat="false" ht="15.8" hidden="false" customHeight="false" outlineLevel="0" collapsed="false">
      <c r="A3493" s="39" t="s">
        <v>2012</v>
      </c>
      <c r="B3493" s="39" t="s">
        <v>5692</v>
      </c>
      <c r="C3493" s="0" t="n">
        <v>23028.1955763115</v>
      </c>
      <c r="D3493" s="0" t="str">
        <f aca="false">CONCATENATE(LEFT(A3493,2), MID(A3493,5,2))</f>
        <v>0614</v>
      </c>
    </row>
    <row r="3494" customFormat="false" ht="15.8" hidden="false" customHeight="false" outlineLevel="0" collapsed="false">
      <c r="A3494" s="39" t="s">
        <v>2000</v>
      </c>
      <c r="B3494" s="39" t="s">
        <v>5693</v>
      </c>
      <c r="C3494" s="0" t="n">
        <v>15660.3394487463</v>
      </c>
      <c r="D3494" s="0" t="str">
        <f aca="false">CONCATENATE(LEFT(A3494,2), MID(A3494,5,2))</f>
        <v>0315</v>
      </c>
    </row>
    <row r="3495" customFormat="false" ht="15.8" hidden="false" customHeight="false" outlineLevel="0" collapsed="false">
      <c r="A3495" s="39" t="s">
        <v>2000</v>
      </c>
      <c r="B3495" s="39" t="s">
        <v>5694</v>
      </c>
      <c r="C3495" s="0" t="n">
        <v>68077.990433089</v>
      </c>
      <c r="D3495" s="0" t="str">
        <f aca="false">CONCATENATE(LEFT(A3495,2), MID(A3495,5,2))</f>
        <v>0315</v>
      </c>
    </row>
    <row r="3496" customFormat="false" ht="15.8" hidden="false" customHeight="false" outlineLevel="0" collapsed="false">
      <c r="A3496" s="39" t="s">
        <v>2014</v>
      </c>
      <c r="B3496" s="39" t="s">
        <v>5695</v>
      </c>
      <c r="C3496" s="0" t="n">
        <v>17865.0234130399</v>
      </c>
      <c r="D3496" s="0" t="str">
        <f aca="false">CONCATENATE(LEFT(A3496,2), MID(A3496,5,2))</f>
        <v>0614</v>
      </c>
    </row>
    <row r="3497" customFormat="false" ht="15.8" hidden="false" customHeight="false" outlineLevel="0" collapsed="false">
      <c r="A3497" s="39" t="s">
        <v>1991</v>
      </c>
      <c r="B3497" s="39" t="s">
        <v>5696</v>
      </c>
      <c r="C3497" s="0" t="n">
        <v>774577.658117402</v>
      </c>
      <c r="D3497" s="0" t="str">
        <f aca="false">CONCATENATE(LEFT(A3497,2), MID(A3497,5,2))</f>
        <v>0513</v>
      </c>
    </row>
    <row r="3498" customFormat="false" ht="15.8" hidden="false" customHeight="false" outlineLevel="0" collapsed="false">
      <c r="A3498" s="39" t="s">
        <v>1987</v>
      </c>
      <c r="B3498" s="39" t="s">
        <v>5697</v>
      </c>
      <c r="C3498" s="0" t="n">
        <v>185956.611701027</v>
      </c>
      <c r="D3498" s="0" t="str">
        <f aca="false">CONCATENATE(LEFT(A3498,2), MID(A3498,5,2))</f>
        <v>0513</v>
      </c>
    </row>
    <row r="3499" customFormat="false" ht="15.8" hidden="false" customHeight="false" outlineLevel="0" collapsed="false">
      <c r="A3499" s="39" t="s">
        <v>1998</v>
      </c>
      <c r="B3499" s="39" t="s">
        <v>5698</v>
      </c>
      <c r="C3499" s="0" t="n">
        <v>36881.25</v>
      </c>
      <c r="D3499" s="0" t="str">
        <f aca="false">CONCATENATE(LEFT(A3499,2), MID(A3499,5,2))</f>
        <v>0216</v>
      </c>
    </row>
    <row r="3500" customFormat="false" ht="15.8" hidden="false" customHeight="false" outlineLevel="0" collapsed="false">
      <c r="A3500" s="39" t="s">
        <v>2014</v>
      </c>
      <c r="B3500" s="39" t="s">
        <v>5699</v>
      </c>
      <c r="C3500" s="0" t="n">
        <v>13656.18810435</v>
      </c>
      <c r="D3500" s="0" t="str">
        <f aca="false">CONCATENATE(LEFT(A3500,2), MID(A3500,5,2))</f>
        <v>0614</v>
      </c>
    </row>
    <row r="3501" customFormat="false" ht="15.8" hidden="false" customHeight="false" outlineLevel="0" collapsed="false">
      <c r="A3501" s="39" t="s">
        <v>2017</v>
      </c>
      <c r="B3501" s="39" t="s">
        <v>5700</v>
      </c>
      <c r="C3501" s="0" t="n">
        <v>1147239.55779115</v>
      </c>
      <c r="D3501" s="0" t="str">
        <f aca="false">CONCATENATE(LEFT(A3501,2), MID(A3501,5,2))</f>
        <v>0317</v>
      </c>
    </row>
    <row r="3502" customFormat="false" ht="15.8" hidden="false" customHeight="false" outlineLevel="0" collapsed="false">
      <c r="A3502" s="39" t="s">
        <v>2017</v>
      </c>
      <c r="B3502" s="39" t="s">
        <v>5701</v>
      </c>
      <c r="C3502" s="0" t="n">
        <v>1031769.67336553</v>
      </c>
      <c r="D3502" s="0" t="str">
        <f aca="false">CONCATENATE(LEFT(A3502,2), MID(A3502,5,2))</f>
        <v>0317</v>
      </c>
    </row>
    <row r="3503" customFormat="false" ht="15.8" hidden="false" customHeight="false" outlineLevel="0" collapsed="false">
      <c r="A3503" s="39" t="s">
        <v>2017</v>
      </c>
      <c r="B3503" s="39" t="s">
        <v>5702</v>
      </c>
      <c r="C3503" s="0" t="n">
        <v>66373.4000273432</v>
      </c>
      <c r="D3503" s="0" t="str">
        <f aca="false">CONCATENATE(LEFT(A3503,2), MID(A3503,5,2))</f>
        <v>0317</v>
      </c>
    </row>
    <row r="3504" customFormat="false" ht="15.8" hidden="false" customHeight="false" outlineLevel="0" collapsed="false">
      <c r="A3504" s="39" t="s">
        <v>1998</v>
      </c>
      <c r="B3504" s="39" t="s">
        <v>5703</v>
      </c>
      <c r="C3504" s="0" t="n">
        <v>16843.75</v>
      </c>
      <c r="D3504" s="0" t="str">
        <f aca="false">CONCATENATE(LEFT(A3504,2), MID(A3504,5,2))</f>
        <v>0216</v>
      </c>
    </row>
    <row r="3505" customFormat="false" ht="15.8" hidden="false" customHeight="false" outlineLevel="0" collapsed="false">
      <c r="A3505" s="39" t="s">
        <v>1998</v>
      </c>
      <c r="B3505" s="39" t="s">
        <v>5704</v>
      </c>
      <c r="C3505" s="0" t="n">
        <v>8737.5</v>
      </c>
      <c r="D3505" s="0" t="str">
        <f aca="false">CONCATENATE(LEFT(A3505,2), MID(A3505,5,2))</f>
        <v>0216</v>
      </c>
    </row>
    <row r="3506" customFormat="false" ht="15.8" hidden="false" customHeight="false" outlineLevel="0" collapsed="false">
      <c r="A3506" s="39" t="s">
        <v>2030</v>
      </c>
      <c r="B3506" s="39" t="s">
        <v>5705</v>
      </c>
      <c r="C3506" s="0" t="n">
        <v>118971.860260722</v>
      </c>
      <c r="D3506" s="0" t="str">
        <f aca="false">CONCATENATE(LEFT(A3506,2), MID(A3506,5,2))</f>
        <v>0220</v>
      </c>
    </row>
    <row r="3507" customFormat="false" ht="15.8" hidden="false" customHeight="false" outlineLevel="0" collapsed="false">
      <c r="A3507" s="39" t="s">
        <v>2027</v>
      </c>
      <c r="B3507" s="39" t="s">
        <v>5706</v>
      </c>
      <c r="C3507" s="0" t="n">
        <v>107827.666824351</v>
      </c>
      <c r="D3507" s="0" t="str">
        <f aca="false">CONCATENATE(LEFT(A3507,2), MID(A3507,5,2))</f>
        <v>0221</v>
      </c>
    </row>
    <row r="3508" customFormat="false" ht="15.8" hidden="false" customHeight="false" outlineLevel="0" collapsed="false">
      <c r="A3508" s="39" t="s">
        <v>2030</v>
      </c>
      <c r="B3508" s="39" t="s">
        <v>5707</v>
      </c>
      <c r="C3508" s="0" t="n">
        <v>18820.2662905334</v>
      </c>
      <c r="D3508" s="0" t="str">
        <f aca="false">CONCATENATE(LEFT(A3508,2), MID(A3508,5,2))</f>
        <v>0220</v>
      </c>
    </row>
    <row r="3509" customFormat="false" ht="15.8" hidden="false" customHeight="false" outlineLevel="0" collapsed="false">
      <c r="A3509" s="39" t="s">
        <v>2030</v>
      </c>
      <c r="B3509" s="39" t="s">
        <v>5708</v>
      </c>
      <c r="C3509" s="0" t="n">
        <v>80730.6509164634</v>
      </c>
      <c r="D3509" s="0" t="str">
        <f aca="false">CONCATENATE(LEFT(A3509,2), MID(A3509,5,2))</f>
        <v>0220</v>
      </c>
    </row>
    <row r="3510" customFormat="false" ht="15.8" hidden="false" customHeight="false" outlineLevel="0" collapsed="false">
      <c r="A3510" s="39" t="s">
        <v>2025</v>
      </c>
      <c r="B3510" s="39" t="s">
        <v>5709</v>
      </c>
      <c r="C3510" s="0" t="n">
        <v>147758.293291749</v>
      </c>
      <c r="D3510" s="0" t="str">
        <f aca="false">CONCATENATE(LEFT(A3510,2), MID(A3510,5,2))</f>
        <v>0319</v>
      </c>
    </row>
    <row r="3511" customFormat="false" ht="15.8" hidden="false" customHeight="false" outlineLevel="0" collapsed="false">
      <c r="A3511" s="39" t="s">
        <v>2027</v>
      </c>
      <c r="B3511" s="39" t="s">
        <v>5710</v>
      </c>
      <c r="C3511" s="0" t="n">
        <v>18338.7752069378</v>
      </c>
      <c r="D3511" s="0" t="str">
        <f aca="false">CONCATENATE(LEFT(A3511,2), MID(A3511,5,2))</f>
        <v>0221</v>
      </c>
    </row>
    <row r="3512" customFormat="false" ht="15.8" hidden="false" customHeight="false" outlineLevel="0" collapsed="false">
      <c r="A3512" s="39" t="s">
        <v>2027</v>
      </c>
      <c r="B3512" s="39" t="s">
        <v>5711</v>
      </c>
      <c r="C3512" s="0" t="n">
        <v>48265.0289954005</v>
      </c>
      <c r="D3512" s="0" t="str">
        <f aca="false">CONCATENATE(LEFT(A3512,2), MID(A3512,5,2))</f>
        <v>0221</v>
      </c>
    </row>
    <row r="3513" customFormat="false" ht="15.8" hidden="false" customHeight="false" outlineLevel="0" collapsed="false">
      <c r="A3513" s="39" t="s">
        <v>2027</v>
      </c>
      <c r="B3513" s="39" t="s">
        <v>5712</v>
      </c>
      <c r="C3513" s="0" t="n">
        <v>64696.6000946106</v>
      </c>
      <c r="D3513" s="0" t="str">
        <f aca="false">CONCATENATE(LEFT(A3513,2), MID(A3513,5,2))</f>
        <v>0221</v>
      </c>
    </row>
    <row r="3514" customFormat="false" ht="15.8" hidden="false" customHeight="false" outlineLevel="0" collapsed="false">
      <c r="A3514" s="39" t="s">
        <v>2025</v>
      </c>
      <c r="B3514" s="39" t="s">
        <v>5713</v>
      </c>
      <c r="C3514" s="0" t="n">
        <v>458127.803430457</v>
      </c>
      <c r="D3514" s="0" t="str">
        <f aca="false">CONCATENATE(LEFT(A3514,2), MID(A3514,5,2))</f>
        <v>0319</v>
      </c>
    </row>
    <row r="3515" customFormat="false" ht="15.8" hidden="false" customHeight="false" outlineLevel="0" collapsed="false">
      <c r="A3515" s="39" t="s">
        <v>2027</v>
      </c>
      <c r="B3515" s="39" t="s">
        <v>5714</v>
      </c>
      <c r="C3515" s="0" t="n">
        <v>106762.586986201</v>
      </c>
      <c r="D3515" s="0" t="str">
        <f aca="false">CONCATENATE(LEFT(A3515,2), MID(A3515,5,2))</f>
        <v>0221</v>
      </c>
    </row>
    <row r="3516" customFormat="false" ht="15.8" hidden="false" customHeight="false" outlineLevel="0" collapsed="false">
      <c r="A3516" s="39" t="s">
        <v>2025</v>
      </c>
      <c r="B3516" s="39" t="s">
        <v>5715</v>
      </c>
      <c r="C3516" s="0" t="n">
        <v>967777.181759096</v>
      </c>
      <c r="D3516" s="0" t="str">
        <f aca="false">CONCATENATE(LEFT(A3516,2), MID(A3516,5,2))</f>
        <v>0319</v>
      </c>
    </row>
    <row r="3517" customFormat="false" ht="15.8" hidden="false" customHeight="false" outlineLevel="0" collapsed="false">
      <c r="A3517" s="39" t="s">
        <v>2027</v>
      </c>
      <c r="B3517" s="39" t="s">
        <v>5716</v>
      </c>
      <c r="C3517" s="0" t="n">
        <v>43315.5139825691</v>
      </c>
      <c r="D3517" s="0" t="str">
        <f aca="false">CONCATENATE(LEFT(A3517,2), MID(A3517,5,2))</f>
        <v>0221</v>
      </c>
    </row>
    <row r="3518" customFormat="false" ht="15.8" hidden="false" customHeight="false" outlineLevel="0" collapsed="false">
      <c r="A3518" s="39" t="s">
        <v>2040</v>
      </c>
      <c r="B3518" s="39" t="s">
        <v>5717</v>
      </c>
      <c r="C3518" s="0" t="n">
        <v>14532.8441721978</v>
      </c>
      <c r="D3518" s="0" t="str">
        <f aca="false">CONCATENATE(LEFT(A3518,2), MID(A3518,5,2))</f>
        <v>0223</v>
      </c>
    </row>
    <row r="3519" customFormat="false" ht="15.8" hidden="false" customHeight="false" outlineLevel="0" collapsed="false">
      <c r="A3519" s="39" t="s">
        <v>2042</v>
      </c>
      <c r="B3519" s="39" t="s">
        <v>5718</v>
      </c>
      <c r="C3519" s="0" t="n">
        <v>357449.19594023</v>
      </c>
      <c r="D3519" s="0" t="str">
        <f aca="false">CONCATENATE(LEFT(A3519,2), MID(A3519,5,2))</f>
        <v>0326</v>
      </c>
    </row>
    <row r="3520" customFormat="false" ht="15.8" hidden="false" customHeight="false" outlineLevel="0" collapsed="false">
      <c r="A3520" s="39" t="s">
        <v>2042</v>
      </c>
      <c r="B3520" s="39" t="s">
        <v>5719</v>
      </c>
      <c r="C3520" s="0" t="n">
        <v>284067.858987388</v>
      </c>
      <c r="D3520" s="0" t="str">
        <f aca="false">CONCATENATE(LEFT(A3520,2), MID(A3520,5,2))</f>
        <v>0326</v>
      </c>
    </row>
    <row r="3521" customFormat="false" ht="15.8" hidden="false" customHeight="false" outlineLevel="0" collapsed="false">
      <c r="A3521" s="39" t="s">
        <v>2047</v>
      </c>
      <c r="B3521" s="39" t="s">
        <v>5720</v>
      </c>
      <c r="C3521" s="0" t="n">
        <v>51453.8541957715</v>
      </c>
      <c r="D3521" s="0" t="str">
        <f aca="false">CONCATENATE(LEFT(A3521,2), MID(A3521,5,2))</f>
        <v>0222</v>
      </c>
    </row>
    <row r="3522" customFormat="false" ht="15.8" hidden="false" customHeight="false" outlineLevel="0" collapsed="false">
      <c r="A3522" s="39" t="s">
        <v>2047</v>
      </c>
      <c r="B3522" s="39" t="s">
        <v>5721</v>
      </c>
      <c r="C3522" s="0" t="n">
        <v>36198.4044633444</v>
      </c>
      <c r="D3522" s="0" t="str">
        <f aca="false">CONCATENATE(LEFT(A3522,2), MID(A3522,5,2))</f>
        <v>0222</v>
      </c>
    </row>
    <row r="3523" customFormat="false" ht="15.8" hidden="false" customHeight="false" outlineLevel="0" collapsed="false">
      <c r="A3523" s="39" t="s">
        <v>2042</v>
      </c>
      <c r="B3523" s="39" t="s">
        <v>5722</v>
      </c>
      <c r="C3523" s="0" t="n">
        <v>113630.452304258</v>
      </c>
      <c r="D3523" s="0" t="str">
        <f aca="false">CONCATENATE(LEFT(A3523,2), MID(A3523,5,2))</f>
        <v>0326</v>
      </c>
    </row>
    <row r="3524" customFormat="false" ht="15.8" hidden="false" customHeight="false" outlineLevel="0" collapsed="false">
      <c r="A3524" s="39" t="s">
        <v>2047</v>
      </c>
      <c r="B3524" s="39" t="s">
        <v>5723</v>
      </c>
      <c r="C3524" s="0" t="n">
        <v>36067.9330687335</v>
      </c>
      <c r="D3524" s="0" t="str">
        <f aca="false">CONCATENATE(LEFT(A3524,2), MID(A3524,5,2))</f>
        <v>0222</v>
      </c>
    </row>
    <row r="3525" customFormat="false" ht="15.8" hidden="false" customHeight="false" outlineLevel="0" collapsed="false">
      <c r="A3525" s="39" t="s">
        <v>2047</v>
      </c>
      <c r="B3525" s="39" t="s">
        <v>5724</v>
      </c>
      <c r="C3525" s="0" t="n">
        <v>148273.823493389</v>
      </c>
      <c r="D3525" s="0" t="str">
        <f aca="false">CONCATENATE(LEFT(A3525,2), MID(A3525,5,2))</f>
        <v>0222</v>
      </c>
    </row>
    <row r="3526" customFormat="false" ht="15.8" hidden="false" customHeight="false" outlineLevel="0" collapsed="false">
      <c r="A3526" s="39" t="s">
        <v>2038</v>
      </c>
      <c r="B3526" s="39" t="s">
        <v>5725</v>
      </c>
      <c r="C3526" s="0" t="n">
        <v>21963.9106165685</v>
      </c>
      <c r="D3526" s="0" t="str">
        <f aca="false">CONCATENATE(LEFT(A3526,2), MID(A3526,5,2))</f>
        <v>0326</v>
      </c>
    </row>
    <row r="3527" customFormat="false" ht="15.8" hidden="false" customHeight="false" outlineLevel="0" collapsed="false">
      <c r="A3527" s="39" t="s">
        <v>2042</v>
      </c>
      <c r="B3527" s="39" t="s">
        <v>5726</v>
      </c>
      <c r="C3527" s="0" t="n">
        <v>138732.953279312</v>
      </c>
      <c r="D3527" s="0" t="str">
        <f aca="false">CONCATENATE(LEFT(A3527,2), MID(A3527,5,2))</f>
        <v>0326</v>
      </c>
    </row>
    <row r="3528" customFormat="false" ht="15.8" hidden="false" customHeight="false" outlineLevel="0" collapsed="false">
      <c r="A3528" s="39" t="s">
        <v>2040</v>
      </c>
      <c r="B3528" s="39" t="s">
        <v>5727</v>
      </c>
      <c r="C3528" s="0" t="n">
        <v>5813.13766887913</v>
      </c>
      <c r="D3528" s="0" t="str">
        <f aca="false">CONCATENATE(LEFT(A3528,2), MID(A3528,5,2))</f>
        <v>0223</v>
      </c>
    </row>
    <row r="3529" customFormat="false" ht="15.8" hidden="false" customHeight="false" outlineLevel="0" collapsed="false">
      <c r="A3529" s="39" t="s">
        <v>2040</v>
      </c>
      <c r="B3529" s="39" t="s">
        <v>5728</v>
      </c>
      <c r="C3529" s="0" t="n">
        <v>294654.798560271</v>
      </c>
      <c r="D3529" s="0" t="str">
        <f aca="false">CONCATENATE(LEFT(A3529,2), MID(A3529,5,2))</f>
        <v>0223</v>
      </c>
    </row>
    <row r="3530" customFormat="false" ht="15.8" hidden="false" customHeight="false" outlineLevel="0" collapsed="false">
      <c r="A3530" s="39" t="s">
        <v>2064</v>
      </c>
      <c r="B3530" s="39" t="s">
        <v>5729</v>
      </c>
      <c r="C3530" s="0" t="n">
        <v>34786.0077682764</v>
      </c>
      <c r="D3530" s="0" t="str">
        <f aca="false">CONCATENATE(LEFT(A3530,2), MID(A3530,5,2))</f>
        <v>0327</v>
      </c>
    </row>
    <row r="3531" customFormat="false" ht="15.8" hidden="false" customHeight="false" outlineLevel="0" collapsed="false">
      <c r="A3531" s="39" t="s">
        <v>2064</v>
      </c>
      <c r="B3531" s="39" t="s">
        <v>5730</v>
      </c>
      <c r="C3531" s="0" t="n">
        <v>90764.4880783448</v>
      </c>
      <c r="D3531" s="0" t="str">
        <f aca="false">CONCATENATE(LEFT(A3531,2), MID(A3531,5,2))</f>
        <v>0327</v>
      </c>
    </row>
    <row r="3532" customFormat="false" ht="15.8" hidden="false" customHeight="false" outlineLevel="0" collapsed="false">
      <c r="A3532" s="39" t="s">
        <v>2071</v>
      </c>
      <c r="B3532" s="39" t="s">
        <v>5731</v>
      </c>
      <c r="C3532" s="0" t="n">
        <v>838709.999999999</v>
      </c>
      <c r="D3532" s="0" t="str">
        <f aca="false">CONCATENATE(LEFT(A3532,2), MID(A3532,5,2))</f>
        <v>0230</v>
      </c>
    </row>
    <row r="3533" customFormat="false" ht="15.8" hidden="false" customHeight="false" outlineLevel="0" collapsed="false">
      <c r="A3533" s="39" t="s">
        <v>2073</v>
      </c>
      <c r="B3533" s="39" t="s">
        <v>5732</v>
      </c>
      <c r="C3533" s="0" t="n">
        <v>312637.5</v>
      </c>
      <c r="D3533" s="0" t="str">
        <f aca="false">CONCATENATE(LEFT(A3533,2), MID(A3533,5,2))</f>
        <v>0229</v>
      </c>
    </row>
    <row r="3534" customFormat="false" ht="15.8" hidden="false" customHeight="false" outlineLevel="0" collapsed="false">
      <c r="A3534" s="39" t="s">
        <v>2062</v>
      </c>
      <c r="B3534" s="39" t="s">
        <v>5733</v>
      </c>
      <c r="C3534" s="0" t="n">
        <v>32871.899641103</v>
      </c>
      <c r="D3534" s="0" t="str">
        <f aca="false">CONCATENATE(LEFT(A3534,2), MID(A3534,5,2))</f>
        <v>0328</v>
      </c>
    </row>
    <row r="3535" customFormat="false" ht="15.8" hidden="false" customHeight="false" outlineLevel="0" collapsed="false">
      <c r="A3535" s="39" t="s">
        <v>2071</v>
      </c>
      <c r="B3535" s="39" t="s">
        <v>5734</v>
      </c>
      <c r="C3535" s="0" t="n">
        <v>147582</v>
      </c>
      <c r="D3535" s="0" t="str">
        <f aca="false">CONCATENATE(LEFT(A3535,2), MID(A3535,5,2))</f>
        <v>0230</v>
      </c>
    </row>
    <row r="3536" customFormat="false" ht="15.8" hidden="false" customHeight="false" outlineLevel="0" collapsed="false">
      <c r="A3536" s="39" t="s">
        <v>2073</v>
      </c>
      <c r="B3536" s="39" t="s">
        <v>5735</v>
      </c>
      <c r="C3536" s="0" t="n">
        <v>36050</v>
      </c>
      <c r="D3536" s="0" t="str">
        <f aca="false">CONCATENATE(LEFT(A3536,2), MID(A3536,5,2))</f>
        <v>0229</v>
      </c>
    </row>
    <row r="3537" customFormat="false" ht="15.8" hidden="false" customHeight="false" outlineLevel="0" collapsed="false">
      <c r="A3537" s="39" t="s">
        <v>2071</v>
      </c>
      <c r="B3537" s="39" t="s">
        <v>5736</v>
      </c>
      <c r="C3537" s="0" t="n">
        <v>98388</v>
      </c>
      <c r="D3537" s="0" t="str">
        <f aca="false">CONCATENATE(LEFT(A3537,2), MID(A3537,5,2))</f>
        <v>0230</v>
      </c>
    </row>
    <row r="3538" customFormat="false" ht="15.8" hidden="false" customHeight="false" outlineLevel="0" collapsed="false">
      <c r="A3538" s="39" t="s">
        <v>2073</v>
      </c>
      <c r="B3538" s="39" t="s">
        <v>5737</v>
      </c>
      <c r="C3538" s="0" t="n">
        <v>8950</v>
      </c>
      <c r="D3538" s="0" t="str">
        <f aca="false">CONCATENATE(LEFT(A3538,2), MID(A3538,5,2))</f>
        <v>0229</v>
      </c>
    </row>
    <row r="3539" customFormat="false" ht="15.8" hidden="false" customHeight="false" outlineLevel="0" collapsed="false">
      <c r="A3539" s="39" t="s">
        <v>2073</v>
      </c>
      <c r="B3539" s="39" t="s">
        <v>5738</v>
      </c>
      <c r="C3539" s="0" t="n">
        <v>22134</v>
      </c>
      <c r="D3539" s="0" t="str">
        <f aca="false">CONCATENATE(LEFT(A3539,2), MID(A3539,5,2))</f>
        <v>0229</v>
      </c>
    </row>
    <row r="3540" customFormat="false" ht="15.8" hidden="false" customHeight="false" outlineLevel="0" collapsed="false">
      <c r="A3540" s="39" t="s">
        <v>2073</v>
      </c>
      <c r="B3540" s="39" t="s">
        <v>5739</v>
      </c>
      <c r="C3540" s="0" t="n">
        <v>7008</v>
      </c>
      <c r="D3540" s="0" t="str">
        <f aca="false">CONCATENATE(LEFT(A3540,2), MID(A3540,5,2))</f>
        <v>0229</v>
      </c>
    </row>
    <row r="3541" customFormat="false" ht="15.8" hidden="false" customHeight="false" outlineLevel="0" collapsed="false">
      <c r="A3541" s="39" t="s">
        <v>2073</v>
      </c>
      <c r="B3541" s="39" t="s">
        <v>5740</v>
      </c>
      <c r="C3541" s="0" t="n">
        <v>156900</v>
      </c>
      <c r="D3541" s="0" t="str">
        <f aca="false">CONCATENATE(LEFT(A3541,2), MID(A3541,5,2))</f>
        <v>0229</v>
      </c>
    </row>
    <row r="3542" customFormat="false" ht="15.8" hidden="false" customHeight="false" outlineLevel="0" collapsed="false">
      <c r="A3542" s="39" t="s">
        <v>2071</v>
      </c>
      <c r="B3542" s="39" t="s">
        <v>5741</v>
      </c>
      <c r="C3542" s="0" t="n">
        <v>40687.5</v>
      </c>
      <c r="D3542" s="0" t="str">
        <f aca="false">CONCATENATE(LEFT(A3542,2), MID(A3542,5,2))</f>
        <v>0230</v>
      </c>
    </row>
    <row r="3543" customFormat="false" ht="15.8" hidden="false" customHeight="false" outlineLevel="0" collapsed="false">
      <c r="A3543" s="39" t="s">
        <v>2071</v>
      </c>
      <c r="B3543" s="39" t="s">
        <v>5742</v>
      </c>
      <c r="C3543" s="0" t="n">
        <v>4275</v>
      </c>
      <c r="D3543" s="0" t="str">
        <f aca="false">CONCATENATE(LEFT(A3543,2), MID(A3543,5,2))</f>
        <v>0230</v>
      </c>
    </row>
    <row r="3544" customFormat="false" ht="15.8" hidden="false" customHeight="false" outlineLevel="0" collapsed="false">
      <c r="A3544" s="39" t="s">
        <v>2083</v>
      </c>
      <c r="B3544" s="39" t="s">
        <v>5743</v>
      </c>
      <c r="C3544" s="0" t="n">
        <v>1936314.27788352</v>
      </c>
      <c r="D3544" s="0" t="str">
        <f aca="false">CONCATENATE(LEFT(A3544,2), MID(A3544,5,2))</f>
        <v>0635</v>
      </c>
    </row>
    <row r="3545" customFormat="false" ht="15.8" hidden="false" customHeight="false" outlineLevel="0" collapsed="false">
      <c r="A3545" s="39" t="s">
        <v>2083</v>
      </c>
      <c r="B3545" s="39" t="s">
        <v>5744</v>
      </c>
      <c r="C3545" s="0" t="n">
        <v>402559.368100575</v>
      </c>
      <c r="D3545" s="0" t="str">
        <f aca="false">CONCATENATE(LEFT(A3545,2), MID(A3545,5,2))</f>
        <v>0635</v>
      </c>
    </row>
    <row r="3546" customFormat="false" ht="15.8" hidden="false" customHeight="false" outlineLevel="0" collapsed="false">
      <c r="A3546" s="39" t="s">
        <v>2083</v>
      </c>
      <c r="B3546" s="39" t="s">
        <v>5745</v>
      </c>
      <c r="C3546" s="0" t="n">
        <v>2861268.60052981</v>
      </c>
      <c r="D3546" s="0" t="str">
        <f aca="false">CONCATENATE(LEFT(A3546,2), MID(A3546,5,2))</f>
        <v>0635</v>
      </c>
    </row>
    <row r="3547" customFormat="false" ht="15.8" hidden="false" customHeight="false" outlineLevel="0" collapsed="false">
      <c r="A3547" s="39" t="s">
        <v>2083</v>
      </c>
      <c r="B3547" s="39" t="s">
        <v>5746</v>
      </c>
      <c r="C3547" s="0" t="n">
        <v>2454458.49644228</v>
      </c>
      <c r="D3547" s="0" t="str">
        <f aca="false">CONCATENATE(LEFT(A3547,2), MID(A3547,5,2))</f>
        <v>0635</v>
      </c>
    </row>
    <row r="3548" customFormat="false" ht="15.8" hidden="false" customHeight="false" outlineLevel="0" collapsed="false">
      <c r="A3548" s="39" t="s">
        <v>2083</v>
      </c>
      <c r="B3548" s="39" t="s">
        <v>5747</v>
      </c>
      <c r="C3548" s="0" t="n">
        <v>1024806.98434898</v>
      </c>
      <c r="D3548" s="0" t="str">
        <f aca="false">CONCATENATE(LEFT(A3548,2), MID(A3548,5,2))</f>
        <v>0635</v>
      </c>
    </row>
    <row r="3549" customFormat="false" ht="15.8" hidden="false" customHeight="false" outlineLevel="0" collapsed="false">
      <c r="A3549" s="39" t="s">
        <v>2091</v>
      </c>
      <c r="B3549" s="39" t="s">
        <v>5748</v>
      </c>
      <c r="C3549" s="0" t="n">
        <v>217317.350249136</v>
      </c>
      <c r="D3549" s="0" t="str">
        <f aca="false">CONCATENATE(LEFT(A3549,2), MID(A3549,5,2))</f>
        <v>0635</v>
      </c>
    </row>
    <row r="3550" customFormat="false" ht="15.8" hidden="false" customHeight="false" outlineLevel="0" collapsed="false">
      <c r="A3550" s="39" t="s">
        <v>2091</v>
      </c>
      <c r="B3550" s="39" t="s">
        <v>5749</v>
      </c>
      <c r="C3550" s="0" t="n">
        <v>150173.88157992</v>
      </c>
      <c r="D3550" s="0" t="str">
        <f aca="false">CONCATENATE(LEFT(A3550,2), MID(A3550,5,2))</f>
        <v>0635</v>
      </c>
    </row>
    <row r="3551" customFormat="false" ht="15.8" hidden="false" customHeight="false" outlineLevel="0" collapsed="false">
      <c r="A3551" s="39" t="s">
        <v>2089</v>
      </c>
      <c r="B3551" s="39" t="s">
        <v>5750</v>
      </c>
      <c r="C3551" s="0" t="n">
        <v>47032.0835947014</v>
      </c>
      <c r="D3551" s="0" t="str">
        <f aca="false">CONCATENATE(LEFT(A3551,2), MID(A3551,5,2))</f>
        <v>0634</v>
      </c>
    </row>
    <row r="3552" customFormat="false" ht="15.8" hidden="false" customHeight="false" outlineLevel="0" collapsed="false">
      <c r="A3552" s="39" t="s">
        <v>3126</v>
      </c>
      <c r="B3552" s="39" t="s">
        <v>5751</v>
      </c>
      <c r="C3552" s="0" t="n">
        <v>696208.167700814</v>
      </c>
      <c r="D3552" s="0" t="str">
        <f aca="false">CONCATENATE(LEFT(A3552,2), MID(A3552,5,2))</f>
        <v>0636</v>
      </c>
    </row>
    <row r="3553" customFormat="false" ht="15.8" hidden="false" customHeight="false" outlineLevel="0" collapsed="false">
      <c r="A3553" s="39" t="s">
        <v>2091</v>
      </c>
      <c r="B3553" s="39" t="s">
        <v>5752</v>
      </c>
      <c r="C3553" s="0" t="n">
        <v>534766.964185515</v>
      </c>
      <c r="D3553" s="0" t="str">
        <f aca="false">CONCATENATE(LEFT(A3553,2), MID(A3553,5,2))</f>
        <v>0635</v>
      </c>
    </row>
    <row r="3554" customFormat="false" ht="15.8" hidden="false" customHeight="false" outlineLevel="0" collapsed="false">
      <c r="A3554" s="39" t="s">
        <v>2083</v>
      </c>
      <c r="B3554" s="39" t="s">
        <v>5753</v>
      </c>
      <c r="C3554" s="0" t="n">
        <v>1018706.05328893</v>
      </c>
      <c r="D3554" s="0" t="str">
        <f aca="false">CONCATENATE(LEFT(A3554,2), MID(A3554,5,2))</f>
        <v>0635</v>
      </c>
    </row>
    <row r="3555" customFormat="false" ht="15.8" hidden="false" customHeight="false" outlineLevel="0" collapsed="false">
      <c r="A3555" s="39" t="s">
        <v>3107</v>
      </c>
      <c r="B3555" s="39" t="s">
        <v>5754</v>
      </c>
      <c r="C3555" s="0" t="n">
        <v>388659.35295039</v>
      </c>
      <c r="D3555" s="0" t="str">
        <f aca="false">CONCATENATE(LEFT(A3555,2), MID(A3555,5,2))</f>
        <v>0636</v>
      </c>
    </row>
    <row r="3556" customFormat="false" ht="15.8" hidden="false" customHeight="false" outlineLevel="0" collapsed="false">
      <c r="A3556" s="39" t="s">
        <v>2091</v>
      </c>
      <c r="B3556" s="39" t="s">
        <v>5755</v>
      </c>
      <c r="C3556" s="0" t="n">
        <v>81757.9035569191</v>
      </c>
      <c r="D3556" s="0" t="str">
        <f aca="false">CONCATENATE(LEFT(A3556,2), MID(A3556,5,2))</f>
        <v>0635</v>
      </c>
    </row>
    <row r="3557" customFormat="false" ht="15.8" hidden="false" customHeight="false" outlineLevel="0" collapsed="false">
      <c r="A3557" s="39" t="s">
        <v>2442</v>
      </c>
      <c r="B3557" s="39" t="s">
        <v>5756</v>
      </c>
      <c r="C3557" s="0" t="n">
        <v>1528.125</v>
      </c>
      <c r="D3557" s="0" t="str">
        <f aca="false">CONCATENATE(LEFT(A3557,2), MID(A3557,5,2))</f>
        <v>0231</v>
      </c>
    </row>
    <row r="3558" customFormat="false" ht="15.8" hidden="false" customHeight="false" outlineLevel="0" collapsed="false">
      <c r="A3558" s="39" t="s">
        <v>2442</v>
      </c>
      <c r="B3558" s="39" t="s">
        <v>5757</v>
      </c>
      <c r="C3558" s="0" t="n">
        <v>10037.5</v>
      </c>
      <c r="D3558" s="0" t="str">
        <f aca="false">CONCATENATE(LEFT(A3558,2), MID(A3558,5,2))</f>
        <v>0231</v>
      </c>
    </row>
    <row r="3559" customFormat="false" ht="15.8" hidden="false" customHeight="false" outlineLevel="0" collapsed="false">
      <c r="A3559" s="39" t="s">
        <v>2442</v>
      </c>
      <c r="B3559" s="39" t="s">
        <v>5758</v>
      </c>
      <c r="C3559" s="0" t="n">
        <v>3147.5</v>
      </c>
      <c r="D3559" s="0" t="str">
        <f aca="false">CONCATENATE(LEFT(A3559,2), MID(A3559,5,2))</f>
        <v>0231</v>
      </c>
    </row>
    <row r="3560" customFormat="false" ht="15.8" hidden="false" customHeight="false" outlineLevel="0" collapsed="false">
      <c r="A3560" s="39" t="s">
        <v>2095</v>
      </c>
      <c r="B3560" s="39" t="s">
        <v>5759</v>
      </c>
      <c r="C3560" s="0" t="n">
        <v>272356.65046452</v>
      </c>
      <c r="D3560" s="0" t="str">
        <f aca="false">CONCATENATE(LEFT(A3560,2), MID(A3560,5,2))</f>
        <v>0142</v>
      </c>
    </row>
    <row r="3561" customFormat="false" ht="15.8" hidden="false" customHeight="false" outlineLevel="0" collapsed="false">
      <c r="A3561" s="39" t="s">
        <v>2106</v>
      </c>
      <c r="B3561" s="39" t="s">
        <v>5760</v>
      </c>
      <c r="C3561" s="0" t="n">
        <v>2895.42114721485</v>
      </c>
      <c r="D3561" s="0" t="str">
        <f aca="false">CONCATENATE(LEFT(A3561,2), MID(A3561,5,2))</f>
        <v>0142</v>
      </c>
    </row>
    <row r="3562" customFormat="false" ht="15.8" hidden="false" customHeight="false" outlineLevel="0" collapsed="false">
      <c r="A3562" s="39" t="s">
        <v>2121</v>
      </c>
      <c r="B3562" s="39" t="s">
        <v>5761</v>
      </c>
      <c r="C3562" s="0" t="n">
        <v>77702.1899582002</v>
      </c>
      <c r="D3562" s="0" t="str">
        <f aca="false">CONCATENATE(LEFT(A3562,2), MID(A3562,5,2))</f>
        <v>0142</v>
      </c>
    </row>
    <row r="3563" customFormat="false" ht="15.8" hidden="false" customHeight="false" outlineLevel="0" collapsed="false">
      <c r="A3563" s="39" t="s">
        <v>2095</v>
      </c>
      <c r="B3563" s="39" t="s">
        <v>5762</v>
      </c>
      <c r="C3563" s="0" t="n">
        <v>1499112.92461788</v>
      </c>
      <c r="D3563" s="0" t="str">
        <f aca="false">CONCATENATE(LEFT(A3563,2), MID(A3563,5,2))</f>
        <v>0142</v>
      </c>
    </row>
    <row r="3564" customFormat="false" ht="15.8" hidden="false" customHeight="false" outlineLevel="0" collapsed="false">
      <c r="A3564" s="39" t="s">
        <v>2121</v>
      </c>
      <c r="B3564" s="39" t="s">
        <v>5763</v>
      </c>
      <c r="C3564" s="0" t="n">
        <v>257459.02071834</v>
      </c>
      <c r="D3564" s="0" t="str">
        <f aca="false">CONCATENATE(LEFT(A3564,2), MID(A3564,5,2))</f>
        <v>0142</v>
      </c>
    </row>
    <row r="3565" customFormat="false" ht="15.8" hidden="false" customHeight="false" outlineLevel="0" collapsed="false">
      <c r="A3565" s="39" t="s">
        <v>2102</v>
      </c>
      <c r="B3565" s="39" t="s">
        <v>5764</v>
      </c>
      <c r="C3565" s="0" t="n">
        <v>143810.840099952</v>
      </c>
      <c r="D3565" s="0" t="str">
        <f aca="false">CONCATENATE(LEFT(A3565,2), MID(A3565,5,2))</f>
        <v>0142</v>
      </c>
    </row>
    <row r="3566" customFormat="false" ht="15.8" hidden="false" customHeight="false" outlineLevel="0" collapsed="false">
      <c r="A3566" s="39" t="s">
        <v>2121</v>
      </c>
      <c r="B3566" s="39" t="s">
        <v>5765</v>
      </c>
      <c r="C3566" s="0" t="n">
        <v>241810.11137095</v>
      </c>
      <c r="D3566" s="0" t="str">
        <f aca="false">CONCATENATE(LEFT(A3566,2), MID(A3566,5,2))</f>
        <v>0142</v>
      </c>
    </row>
    <row r="3567" customFormat="false" ht="15.8" hidden="false" customHeight="false" outlineLevel="0" collapsed="false">
      <c r="A3567" s="39" t="s">
        <v>2121</v>
      </c>
      <c r="B3567" s="39" t="s">
        <v>5766</v>
      </c>
      <c r="C3567" s="0" t="n">
        <v>106043.712550441</v>
      </c>
      <c r="D3567" s="0" t="str">
        <f aca="false">CONCATENATE(LEFT(A3567,2), MID(A3567,5,2))</f>
        <v>0142</v>
      </c>
    </row>
    <row r="3568" customFormat="false" ht="15.8" hidden="false" customHeight="false" outlineLevel="0" collapsed="false">
      <c r="A3568" s="39" t="s">
        <v>2102</v>
      </c>
      <c r="B3568" s="39" t="s">
        <v>5767</v>
      </c>
      <c r="C3568" s="0" t="n">
        <v>143437.723611884</v>
      </c>
      <c r="D3568" s="0" t="str">
        <f aca="false">CONCATENATE(LEFT(A3568,2), MID(A3568,5,2))</f>
        <v>0142</v>
      </c>
    </row>
    <row r="3569" customFormat="false" ht="15.8" hidden="false" customHeight="false" outlineLevel="0" collapsed="false">
      <c r="A3569" s="39" t="s">
        <v>2108</v>
      </c>
      <c r="B3569" s="39" t="s">
        <v>5768</v>
      </c>
      <c r="C3569" s="0" t="n">
        <v>199920.23552622</v>
      </c>
      <c r="D3569" s="0" t="str">
        <f aca="false">CONCATENATE(LEFT(A3569,2), MID(A3569,5,2))</f>
        <v>0341</v>
      </c>
    </row>
    <row r="3570" customFormat="false" ht="15.8" hidden="false" customHeight="false" outlineLevel="0" collapsed="false">
      <c r="A3570" s="39" t="s">
        <v>2112</v>
      </c>
      <c r="B3570" s="39" t="s">
        <v>5769</v>
      </c>
      <c r="C3570" s="0" t="n">
        <v>36942.5</v>
      </c>
      <c r="D3570" s="0" t="str">
        <f aca="false">CONCATENATE(LEFT(A3570,2), MID(A3570,5,2))</f>
        <v>0237</v>
      </c>
    </row>
    <row r="3571" customFormat="false" ht="15.8" hidden="false" customHeight="false" outlineLevel="0" collapsed="false">
      <c r="A3571" s="39" t="s">
        <v>2108</v>
      </c>
      <c r="B3571" s="39" t="s">
        <v>5770</v>
      </c>
      <c r="C3571" s="0" t="n">
        <v>195540.687971057</v>
      </c>
      <c r="D3571" s="0" t="str">
        <f aca="false">CONCATENATE(LEFT(A3571,2), MID(A3571,5,2))</f>
        <v>0341</v>
      </c>
    </row>
    <row r="3572" customFormat="false" ht="15.8" hidden="false" customHeight="false" outlineLevel="0" collapsed="false">
      <c r="A3572" s="39" t="s">
        <v>2108</v>
      </c>
      <c r="B3572" s="39" t="s">
        <v>5771</v>
      </c>
      <c r="C3572" s="0" t="n">
        <v>50062.6036927649</v>
      </c>
      <c r="D3572" s="0" t="str">
        <f aca="false">CONCATENATE(LEFT(A3572,2), MID(A3572,5,2))</f>
        <v>0341</v>
      </c>
    </row>
    <row r="3573" customFormat="false" ht="15.8" hidden="false" customHeight="false" outlineLevel="0" collapsed="false">
      <c r="A3573" s="39" t="s">
        <v>2108</v>
      </c>
      <c r="B3573" s="39" t="s">
        <v>5772</v>
      </c>
      <c r="C3573" s="0" t="n">
        <v>456286.222648713</v>
      </c>
      <c r="D3573" s="0" t="str">
        <f aca="false">CONCATENATE(LEFT(A3573,2), MID(A3573,5,2))</f>
        <v>0341</v>
      </c>
    </row>
    <row r="3574" customFormat="false" ht="15.8" hidden="false" customHeight="false" outlineLevel="0" collapsed="false">
      <c r="A3574" s="39" t="s">
        <v>2114</v>
      </c>
      <c r="B3574" s="39" t="s">
        <v>5773</v>
      </c>
      <c r="C3574" s="0" t="n">
        <v>55183.2212851741</v>
      </c>
      <c r="D3574" s="0" t="str">
        <f aca="false">CONCATENATE(LEFT(A3574,2), MID(A3574,5,2))</f>
        <v>0238</v>
      </c>
    </row>
    <row r="3575" customFormat="false" ht="15.8" hidden="false" customHeight="false" outlineLevel="0" collapsed="false">
      <c r="A3575" s="39" t="s">
        <v>2106</v>
      </c>
      <c r="B3575" s="39" t="s">
        <v>5774</v>
      </c>
      <c r="C3575" s="0" t="n">
        <v>1809.26768847515</v>
      </c>
      <c r="D3575" s="0" t="str">
        <f aca="false">CONCATENATE(LEFT(A3575,2), MID(A3575,5,2))</f>
        <v>0142</v>
      </c>
    </row>
    <row r="3576" customFormat="false" ht="15.8" hidden="false" customHeight="false" outlineLevel="0" collapsed="false">
      <c r="A3576" s="39" t="s">
        <v>2095</v>
      </c>
      <c r="B3576" s="39" t="s">
        <v>5775</v>
      </c>
      <c r="C3576" s="0" t="n">
        <v>41621.7504527012</v>
      </c>
      <c r="D3576" s="0" t="str">
        <f aca="false">CONCATENATE(LEFT(A3576,2), MID(A3576,5,2))</f>
        <v>0142</v>
      </c>
    </row>
    <row r="3577" customFormat="false" ht="15.8" hidden="false" customHeight="false" outlineLevel="0" collapsed="false">
      <c r="A3577" s="39" t="s">
        <v>2095</v>
      </c>
      <c r="B3577" s="39" t="s">
        <v>5776</v>
      </c>
      <c r="C3577" s="0" t="n">
        <v>52808.4896782376</v>
      </c>
      <c r="D3577" s="0" t="str">
        <f aca="false">CONCATENATE(LEFT(A3577,2), MID(A3577,5,2))</f>
        <v>0142</v>
      </c>
    </row>
    <row r="3578" customFormat="false" ht="15.8" hidden="false" customHeight="false" outlineLevel="0" collapsed="false">
      <c r="A3578" s="39" t="s">
        <v>2106</v>
      </c>
      <c r="B3578" s="39" t="s">
        <v>5777</v>
      </c>
      <c r="C3578" s="0" t="n">
        <v>1796.44820401564</v>
      </c>
      <c r="D3578" s="0" t="str">
        <f aca="false">CONCATENATE(LEFT(A3578,2), MID(A3578,5,2))</f>
        <v>0142</v>
      </c>
    </row>
    <row r="3579" customFormat="false" ht="15.8" hidden="false" customHeight="false" outlineLevel="0" collapsed="false">
      <c r="A3579" s="39" t="s">
        <v>2126</v>
      </c>
      <c r="B3579" s="39" t="s">
        <v>5778</v>
      </c>
      <c r="C3579" s="0" t="n">
        <v>18708.9256990592</v>
      </c>
      <c r="D3579" s="0" t="str">
        <f aca="false">CONCATENATE(LEFT(A3579,2), MID(A3579,5,2))</f>
        <v>0142</v>
      </c>
    </row>
    <row r="3580" customFormat="false" ht="15.8" hidden="false" customHeight="false" outlineLevel="0" collapsed="false">
      <c r="A3580" s="39" t="s">
        <v>2121</v>
      </c>
      <c r="B3580" s="39" t="s">
        <v>5779</v>
      </c>
      <c r="C3580" s="0" t="n">
        <v>92643.0154239166</v>
      </c>
      <c r="D3580" s="0" t="str">
        <f aca="false">CONCATENATE(LEFT(A3580,2), MID(A3580,5,2))</f>
        <v>0142</v>
      </c>
    </row>
    <row r="3581" customFormat="false" ht="15.8" hidden="false" customHeight="false" outlineLevel="0" collapsed="false">
      <c r="A3581" s="39" t="s">
        <v>2102</v>
      </c>
      <c r="B3581" s="39" t="s">
        <v>5780</v>
      </c>
      <c r="C3581" s="0" t="n">
        <v>91168.3269549507</v>
      </c>
      <c r="D3581" s="0" t="str">
        <f aca="false">CONCATENATE(LEFT(A3581,2), MID(A3581,5,2))</f>
        <v>0142</v>
      </c>
    </row>
    <row r="3582" customFormat="false" ht="15.8" hidden="false" customHeight="false" outlineLevel="0" collapsed="false">
      <c r="A3582" s="39" t="s">
        <v>2126</v>
      </c>
      <c r="B3582" s="39" t="s">
        <v>5781</v>
      </c>
      <c r="C3582" s="0" t="n">
        <v>12568.0967880426</v>
      </c>
      <c r="D3582" s="0" t="str">
        <f aca="false">CONCATENATE(LEFT(A3582,2), MID(A3582,5,2))</f>
        <v>0142</v>
      </c>
    </row>
    <row r="3583" customFormat="false" ht="15.8" hidden="false" customHeight="false" outlineLevel="0" collapsed="false">
      <c r="A3583" s="39" t="s">
        <v>2135</v>
      </c>
      <c r="B3583" s="39" t="s">
        <v>5782</v>
      </c>
      <c r="C3583" s="0" t="n">
        <v>7464.81454386951</v>
      </c>
      <c r="D3583" s="0" t="str">
        <f aca="false">CONCATENATE(LEFT(A3583,2), MID(A3583,5,2))</f>
        <v>0142</v>
      </c>
    </row>
    <row r="3584" customFormat="false" ht="15.8" hidden="false" customHeight="false" outlineLevel="0" collapsed="false">
      <c r="A3584" s="39" t="s">
        <v>2098</v>
      </c>
      <c r="B3584" s="39" t="s">
        <v>5783</v>
      </c>
      <c r="C3584" s="0" t="n">
        <v>17687.1762293669</v>
      </c>
      <c r="D3584" s="0" t="str">
        <f aca="false">CONCATENATE(LEFT(A3584,2), MID(A3584,5,2))</f>
        <v>0142</v>
      </c>
    </row>
    <row r="3585" customFormat="false" ht="15.8" hidden="false" customHeight="false" outlineLevel="0" collapsed="false">
      <c r="A3585" s="39" t="s">
        <v>2139</v>
      </c>
      <c r="B3585" s="39" t="s">
        <v>5784</v>
      </c>
      <c r="C3585" s="0" t="n">
        <v>2896.77452376115</v>
      </c>
      <c r="D3585" s="0" t="str">
        <f aca="false">CONCATENATE(LEFT(A3585,2), MID(A3585,5,2))</f>
        <v>0142</v>
      </c>
    </row>
    <row r="3586" customFormat="false" ht="15.8" hidden="false" customHeight="false" outlineLevel="0" collapsed="false">
      <c r="A3586" s="39" t="s">
        <v>2106</v>
      </c>
      <c r="B3586" s="39" t="s">
        <v>5785</v>
      </c>
      <c r="C3586" s="0" t="n">
        <v>3410.41916754825</v>
      </c>
      <c r="D3586" s="0" t="str">
        <f aca="false">CONCATENATE(LEFT(A3586,2), MID(A3586,5,2))</f>
        <v>0142</v>
      </c>
    </row>
    <row r="3587" customFormat="false" ht="15.8" hidden="false" customHeight="false" outlineLevel="0" collapsed="false">
      <c r="A3587" s="39" t="s">
        <v>2106</v>
      </c>
      <c r="B3587" s="39" t="s">
        <v>5786</v>
      </c>
      <c r="C3587" s="0" t="n">
        <v>25745.1293451024</v>
      </c>
      <c r="D3587" s="0" t="str">
        <f aca="false">CONCATENATE(LEFT(A3587,2), MID(A3587,5,2))</f>
        <v>0142</v>
      </c>
    </row>
    <row r="3588" customFormat="false" ht="15.8" hidden="false" customHeight="false" outlineLevel="0" collapsed="false">
      <c r="A3588" s="39" t="s">
        <v>2098</v>
      </c>
      <c r="B3588" s="39" t="s">
        <v>5787</v>
      </c>
      <c r="C3588" s="0" t="n">
        <v>2591.83093618388</v>
      </c>
      <c r="D3588" s="0" t="str">
        <f aca="false">CONCATENATE(LEFT(A3588,2), MID(A3588,5,2))</f>
        <v>0142</v>
      </c>
    </row>
    <row r="3589" customFormat="false" ht="15.8" hidden="false" customHeight="false" outlineLevel="0" collapsed="false">
      <c r="A3589" s="39" t="s">
        <v>2135</v>
      </c>
      <c r="B3589" s="39" t="s">
        <v>5788</v>
      </c>
      <c r="C3589" s="0" t="n">
        <v>15786.6037167697</v>
      </c>
      <c r="D3589" s="0" t="str">
        <f aca="false">CONCATENATE(LEFT(A3589,2), MID(A3589,5,2))</f>
        <v>0142</v>
      </c>
    </row>
    <row r="3590" customFormat="false" ht="15.8" hidden="false" customHeight="false" outlineLevel="0" collapsed="false">
      <c r="A3590" s="39" t="s">
        <v>2126</v>
      </c>
      <c r="B3590" s="39" t="s">
        <v>5789</v>
      </c>
      <c r="C3590" s="0" t="n">
        <v>5786.82505442766</v>
      </c>
      <c r="D3590" s="0" t="str">
        <f aca="false">CONCATENATE(LEFT(A3590,2), MID(A3590,5,2))</f>
        <v>0142</v>
      </c>
    </row>
    <row r="3591" customFormat="false" ht="15.8" hidden="false" customHeight="false" outlineLevel="0" collapsed="false">
      <c r="A3591" s="39" t="s">
        <v>2126</v>
      </c>
      <c r="B3591" s="39" t="s">
        <v>5790</v>
      </c>
      <c r="C3591" s="0" t="n">
        <v>26838.3784170897</v>
      </c>
      <c r="D3591" s="0" t="str">
        <f aca="false">CONCATENATE(LEFT(A3591,2), MID(A3591,5,2))</f>
        <v>0142</v>
      </c>
    </row>
    <row r="3592" customFormat="false" ht="15.8" hidden="false" customHeight="false" outlineLevel="0" collapsed="false">
      <c r="A3592" s="39" t="s">
        <v>3148</v>
      </c>
      <c r="B3592" s="39" t="s">
        <v>5791</v>
      </c>
      <c r="C3592" s="0" t="n">
        <v>1766.18340009148</v>
      </c>
      <c r="D3592" s="0" t="str">
        <f aca="false">CONCATENATE(LEFT(A3592,2), MID(A3592,5,2))</f>
        <v>0142</v>
      </c>
    </row>
    <row r="3593" customFormat="false" ht="15.8" hidden="false" customHeight="false" outlineLevel="0" collapsed="false">
      <c r="A3593" s="39" t="s">
        <v>2146</v>
      </c>
      <c r="B3593" s="39" t="s">
        <v>5792</v>
      </c>
      <c r="C3593" s="0" t="n">
        <v>3156174.18511907</v>
      </c>
      <c r="D3593" s="0" t="str">
        <f aca="false">CONCATENATE(LEFT(A3593,2), MID(A3593,5,2))</f>
        <v>0144</v>
      </c>
    </row>
    <row r="3594" customFormat="false" ht="15.8" hidden="false" customHeight="false" outlineLevel="0" collapsed="false">
      <c r="A3594" s="39" t="s">
        <v>2146</v>
      </c>
      <c r="B3594" s="39" t="s">
        <v>5793</v>
      </c>
      <c r="C3594" s="0" t="n">
        <v>103408.4599693</v>
      </c>
      <c r="D3594" s="0" t="str">
        <f aca="false">CONCATENATE(LEFT(A3594,2), MID(A3594,5,2))</f>
        <v>0144</v>
      </c>
    </row>
    <row r="3595" customFormat="false" ht="15.8" hidden="false" customHeight="false" outlineLevel="0" collapsed="false">
      <c r="A3595" s="39" t="s">
        <v>2146</v>
      </c>
      <c r="B3595" s="39" t="s">
        <v>5794</v>
      </c>
      <c r="C3595" s="0" t="n">
        <v>404466.673562929</v>
      </c>
      <c r="D3595" s="0" t="str">
        <f aca="false">CONCATENATE(LEFT(A3595,2), MID(A3595,5,2))</f>
        <v>0144</v>
      </c>
    </row>
    <row r="3596" customFormat="false" ht="15.8" hidden="false" customHeight="false" outlineLevel="0" collapsed="false">
      <c r="A3596" s="39" t="s">
        <v>2146</v>
      </c>
      <c r="B3596" s="39" t="s">
        <v>5795</v>
      </c>
      <c r="C3596" s="0" t="n">
        <v>164636.287803458</v>
      </c>
      <c r="D3596" s="0" t="str">
        <f aca="false">CONCATENATE(LEFT(A3596,2), MID(A3596,5,2))</f>
        <v>0144</v>
      </c>
    </row>
    <row r="3597" customFormat="false" ht="15.8" hidden="false" customHeight="false" outlineLevel="0" collapsed="false">
      <c r="A3597" s="39" t="s">
        <v>2146</v>
      </c>
      <c r="B3597" s="39" t="s">
        <v>5796</v>
      </c>
      <c r="C3597" s="0" t="n">
        <v>324682.93904801</v>
      </c>
      <c r="D3597" s="0" t="str">
        <f aca="false">CONCATENATE(LEFT(A3597,2), MID(A3597,5,2))</f>
        <v>0144</v>
      </c>
    </row>
    <row r="3598" customFormat="false" ht="15.8" hidden="false" customHeight="false" outlineLevel="0" collapsed="false">
      <c r="A3598" s="39" t="s">
        <v>2165</v>
      </c>
      <c r="B3598" s="39" t="s">
        <v>5797</v>
      </c>
      <c r="C3598" s="0" t="n">
        <v>27518.1847989929</v>
      </c>
      <c r="D3598" s="0" t="str">
        <f aca="false">CONCATENATE(LEFT(A3598,2), MID(A3598,5,2))</f>
        <v>0144</v>
      </c>
    </row>
    <row r="3599" customFormat="false" ht="15.8" hidden="false" customHeight="false" outlineLevel="0" collapsed="false">
      <c r="A3599" s="39" t="s">
        <v>2148</v>
      </c>
      <c r="B3599" s="39" t="s">
        <v>5798</v>
      </c>
      <c r="C3599" s="0" t="n">
        <v>59767.6351484362</v>
      </c>
      <c r="D3599" s="0" t="str">
        <f aca="false">CONCATENATE(LEFT(A3599,2), MID(A3599,5,2))</f>
        <v>0144</v>
      </c>
    </row>
    <row r="3600" customFormat="false" ht="15.8" hidden="false" customHeight="false" outlineLevel="0" collapsed="false">
      <c r="A3600" s="39" t="s">
        <v>2171</v>
      </c>
      <c r="B3600" s="39" t="s">
        <v>5799</v>
      </c>
      <c r="C3600" s="0" t="n">
        <v>1940.92345357287</v>
      </c>
      <c r="D3600" s="0" t="str">
        <f aca="false">CONCATENATE(LEFT(A3600,2), MID(A3600,5,2))</f>
        <v>0144</v>
      </c>
    </row>
    <row r="3601" customFormat="false" ht="15.8" hidden="false" customHeight="false" outlineLevel="0" collapsed="false">
      <c r="A3601" s="39" t="s">
        <v>2155</v>
      </c>
      <c r="B3601" s="39" t="s">
        <v>5800</v>
      </c>
      <c r="C3601" s="0" t="n">
        <v>118089.281088325</v>
      </c>
      <c r="D3601" s="0" t="str">
        <f aca="false">CONCATENATE(LEFT(A3601,2), MID(A3601,5,2))</f>
        <v>0144</v>
      </c>
    </row>
    <row r="3602" customFormat="false" ht="15.8" hidden="false" customHeight="false" outlineLevel="0" collapsed="false">
      <c r="A3602" s="39" t="s">
        <v>2135</v>
      </c>
      <c r="B3602" s="39" t="s">
        <v>5801</v>
      </c>
      <c r="C3602" s="0" t="n">
        <v>3888.16238783876</v>
      </c>
      <c r="D3602" s="0" t="str">
        <f aca="false">CONCATENATE(LEFT(A3602,2), MID(A3602,5,2))</f>
        <v>0142</v>
      </c>
    </row>
    <row r="3603" customFormat="false" ht="15.8" hidden="false" customHeight="false" outlineLevel="0" collapsed="false">
      <c r="A3603" s="39" t="s">
        <v>2155</v>
      </c>
      <c r="B3603" s="39" t="s">
        <v>5802</v>
      </c>
      <c r="C3603" s="0" t="n">
        <v>507511.126459595</v>
      </c>
      <c r="D3603" s="0" t="str">
        <f aca="false">CONCATENATE(LEFT(A3603,2), MID(A3603,5,2))</f>
        <v>0144</v>
      </c>
    </row>
    <row r="3604" customFormat="false" ht="15.8" hidden="false" customHeight="false" outlineLevel="0" collapsed="false">
      <c r="A3604" s="39" t="s">
        <v>2168</v>
      </c>
      <c r="B3604" s="39" t="s">
        <v>5803</v>
      </c>
      <c r="C3604" s="0" t="n">
        <v>63479.3200171987</v>
      </c>
      <c r="D3604" s="0" t="str">
        <f aca="false">CONCATENATE(LEFT(A3604,2), MID(A3604,5,2))</f>
        <v>0144</v>
      </c>
    </row>
    <row r="3605" customFormat="false" ht="15.8" hidden="false" customHeight="false" outlineLevel="0" collapsed="false">
      <c r="A3605" s="39" t="s">
        <v>2148</v>
      </c>
      <c r="B3605" s="39" t="s">
        <v>5804</v>
      </c>
      <c r="C3605" s="0" t="n">
        <v>51883.3585389759</v>
      </c>
      <c r="D3605" s="0" t="str">
        <f aca="false">CONCATENATE(LEFT(A3605,2), MID(A3605,5,2))</f>
        <v>0144</v>
      </c>
    </row>
    <row r="3606" customFormat="false" ht="15.8" hidden="false" customHeight="false" outlineLevel="0" collapsed="false">
      <c r="A3606" s="39" t="s">
        <v>2165</v>
      </c>
      <c r="B3606" s="39" t="s">
        <v>5805</v>
      </c>
      <c r="C3606" s="0" t="n">
        <v>69719.5686158991</v>
      </c>
      <c r="D3606" s="0" t="str">
        <f aca="false">CONCATENATE(LEFT(A3606,2), MID(A3606,5,2))</f>
        <v>0144</v>
      </c>
    </row>
    <row r="3607" customFormat="false" ht="15.8" hidden="false" customHeight="false" outlineLevel="0" collapsed="false">
      <c r="A3607" s="39" t="s">
        <v>2163</v>
      </c>
      <c r="B3607" s="39" t="s">
        <v>5806</v>
      </c>
      <c r="C3607" s="0" t="n">
        <v>16739.436089609</v>
      </c>
      <c r="D3607" s="0" t="str">
        <f aca="false">CONCATENATE(LEFT(A3607,2), MID(A3607,5,2))</f>
        <v>0144</v>
      </c>
    </row>
    <row r="3608" customFormat="false" ht="15.8" hidden="false" customHeight="false" outlineLevel="0" collapsed="false">
      <c r="A3608" s="39" t="s">
        <v>2168</v>
      </c>
      <c r="B3608" s="39" t="s">
        <v>5807</v>
      </c>
      <c r="C3608" s="0" t="n">
        <v>5894.50247722528</v>
      </c>
      <c r="D3608" s="0" t="str">
        <f aca="false">CONCATENATE(LEFT(A3608,2), MID(A3608,5,2))</f>
        <v>0144</v>
      </c>
    </row>
    <row r="3609" customFormat="false" ht="15.8" hidden="false" customHeight="false" outlineLevel="0" collapsed="false">
      <c r="A3609" s="39" t="s">
        <v>2148</v>
      </c>
      <c r="B3609" s="39" t="s">
        <v>5808</v>
      </c>
      <c r="C3609" s="0" t="n">
        <v>38075.6083003352</v>
      </c>
      <c r="D3609" s="0" t="str">
        <f aca="false">CONCATENATE(LEFT(A3609,2), MID(A3609,5,2))</f>
        <v>0144</v>
      </c>
    </row>
    <row r="3610" customFormat="false" ht="15.8" hidden="false" customHeight="false" outlineLevel="0" collapsed="false">
      <c r="A3610" s="39" t="s">
        <v>2168</v>
      </c>
      <c r="B3610" s="39" t="s">
        <v>5809</v>
      </c>
      <c r="C3610" s="0" t="n">
        <v>4646.58253635223</v>
      </c>
      <c r="D3610" s="0" t="str">
        <f aca="false">CONCATENATE(LEFT(A3610,2), MID(A3610,5,2))</f>
        <v>0144</v>
      </c>
    </row>
    <row r="3611" customFormat="false" ht="15.8" hidden="false" customHeight="false" outlineLevel="0" collapsed="false">
      <c r="A3611" s="39" t="s">
        <v>2155</v>
      </c>
      <c r="B3611" s="39" t="s">
        <v>5810</v>
      </c>
      <c r="C3611" s="0" t="n">
        <v>299977.117436559</v>
      </c>
      <c r="D3611" s="0" t="str">
        <f aca="false">CONCATENATE(LEFT(A3611,2), MID(A3611,5,2))</f>
        <v>0144</v>
      </c>
    </row>
    <row r="3612" customFormat="false" ht="15.8" hidden="false" customHeight="false" outlineLevel="0" collapsed="false">
      <c r="A3612" s="39" t="s">
        <v>2165</v>
      </c>
      <c r="B3612" s="39" t="s">
        <v>5811</v>
      </c>
      <c r="C3612" s="0" t="n">
        <v>10647.4275343002</v>
      </c>
      <c r="D3612" s="0" t="str">
        <f aca="false">CONCATENATE(LEFT(A3612,2), MID(A3612,5,2))</f>
        <v>0144</v>
      </c>
    </row>
    <row r="3613" customFormat="false" ht="15.8" hidden="false" customHeight="false" outlineLevel="0" collapsed="false">
      <c r="A3613" s="39" t="s">
        <v>2463</v>
      </c>
      <c r="B3613" s="39" t="s">
        <v>5812</v>
      </c>
      <c r="C3613" s="0" t="n">
        <v>3944.39044638381</v>
      </c>
      <c r="D3613" s="0" t="str">
        <f aca="false">CONCATENATE(LEFT(A3613,2), MID(A3613,5,2))</f>
        <v>0144</v>
      </c>
    </row>
    <row r="3614" customFormat="false" ht="15.8" hidden="false" customHeight="false" outlineLevel="0" collapsed="false">
      <c r="A3614" s="39" t="s">
        <v>2159</v>
      </c>
      <c r="B3614" s="39" t="s">
        <v>5813</v>
      </c>
      <c r="C3614" s="0" t="n">
        <v>3047.89631284482</v>
      </c>
      <c r="D3614" s="0" t="str">
        <f aca="false">CONCATENATE(LEFT(A3614,2), MID(A3614,5,2))</f>
        <v>0144</v>
      </c>
    </row>
    <row r="3615" customFormat="false" ht="15.8" hidden="false" customHeight="false" outlineLevel="0" collapsed="false">
      <c r="A3615" s="39" t="s">
        <v>2159</v>
      </c>
      <c r="B3615" s="39" t="s">
        <v>5814</v>
      </c>
      <c r="C3615" s="0" t="n">
        <v>7871.44386369654</v>
      </c>
      <c r="D3615" s="0" t="str">
        <f aca="false">CONCATENATE(LEFT(A3615,2), MID(A3615,5,2))</f>
        <v>0144</v>
      </c>
    </row>
    <row r="3616" customFormat="false" ht="15.8" hidden="false" customHeight="false" outlineLevel="0" collapsed="false">
      <c r="A3616" s="39" t="s">
        <v>2171</v>
      </c>
      <c r="B3616" s="39" t="s">
        <v>5815</v>
      </c>
      <c r="C3616" s="0" t="n">
        <v>15401.7038736507</v>
      </c>
      <c r="D3616" s="0" t="str">
        <f aca="false">CONCATENATE(LEFT(A3616,2), MID(A3616,5,2))</f>
        <v>0144</v>
      </c>
    </row>
    <row r="3617" customFormat="false" ht="15.8" hidden="false" customHeight="false" outlineLevel="0" collapsed="false">
      <c r="A3617" s="39" t="s">
        <v>2163</v>
      </c>
      <c r="B3617" s="39" t="s">
        <v>5816</v>
      </c>
      <c r="C3617" s="0" t="n">
        <v>4393.52336093167</v>
      </c>
      <c r="D3617" s="0" t="str">
        <f aca="false">CONCATENATE(LEFT(A3617,2), MID(A3617,5,2))</f>
        <v>0144</v>
      </c>
    </row>
    <row r="3618" customFormat="false" ht="15.8" hidden="false" customHeight="false" outlineLevel="0" collapsed="false">
      <c r="A3618" s="39" t="s">
        <v>2163</v>
      </c>
      <c r="B3618" s="39" t="s">
        <v>5817</v>
      </c>
      <c r="C3618" s="0" t="n">
        <v>19895.045808011</v>
      </c>
      <c r="D3618" s="0" t="str">
        <f aca="false">CONCATENATE(LEFT(A3618,2), MID(A3618,5,2))</f>
        <v>0144</v>
      </c>
    </row>
    <row r="3619" customFormat="false" ht="15.8" hidden="false" customHeight="false" outlineLevel="0" collapsed="false">
      <c r="A3619" s="39" t="s">
        <v>2463</v>
      </c>
      <c r="B3619" s="39" t="s">
        <v>5818</v>
      </c>
      <c r="C3619" s="0" t="n">
        <v>3319.4454859646</v>
      </c>
      <c r="D3619" s="0" t="str">
        <f aca="false">CONCATENATE(LEFT(A3619,2), MID(A3619,5,2))</f>
        <v>0144</v>
      </c>
    </row>
    <row r="3620" customFormat="false" ht="15.8" hidden="false" customHeight="false" outlineLevel="0" collapsed="false">
      <c r="A3620" s="39" t="s">
        <v>2159</v>
      </c>
      <c r="B3620" s="39" t="s">
        <v>5819</v>
      </c>
      <c r="C3620" s="0" t="n">
        <v>6284.81887843813</v>
      </c>
      <c r="D3620" s="0" t="str">
        <f aca="false">CONCATENATE(LEFT(A3620,2), MID(A3620,5,2))</f>
        <v>0144</v>
      </c>
    </row>
    <row r="3621" customFormat="false" ht="15.8" hidden="false" customHeight="false" outlineLevel="0" collapsed="false">
      <c r="A3621" s="39" t="s">
        <v>2171</v>
      </c>
      <c r="B3621" s="39" t="s">
        <v>5820</v>
      </c>
      <c r="C3621" s="0" t="n">
        <v>8953.55582893743</v>
      </c>
      <c r="D3621" s="0" t="str">
        <f aca="false">CONCATENATE(LEFT(A3621,2), MID(A3621,5,2))</f>
        <v>0144</v>
      </c>
    </row>
    <row r="3622" customFormat="false" ht="15.8" hidden="false" customHeight="false" outlineLevel="0" collapsed="false">
      <c r="A3622" s="39" t="s">
        <v>2171</v>
      </c>
      <c r="B3622" s="39" t="s">
        <v>5821</v>
      </c>
      <c r="C3622" s="0" t="n">
        <v>722.459581524553</v>
      </c>
      <c r="D3622" s="0" t="str">
        <f aca="false">CONCATENATE(LEFT(A3622,2), MID(A3622,5,2))</f>
        <v>0144</v>
      </c>
    </row>
    <row r="3623" customFormat="false" ht="15.8" hidden="false" customHeight="false" outlineLevel="0" collapsed="false">
      <c r="A3623" s="39" t="s">
        <v>2163</v>
      </c>
      <c r="B3623" s="39" t="s">
        <v>5822</v>
      </c>
      <c r="C3623" s="0" t="n">
        <v>14001.8688787505</v>
      </c>
      <c r="D3623" s="0" t="str">
        <f aca="false">CONCATENATE(LEFT(A3623,2), MID(A3623,5,2))</f>
        <v>0144</v>
      </c>
    </row>
    <row r="3624" customFormat="false" ht="15.8" hidden="false" customHeight="false" outlineLevel="0" collapsed="false">
      <c r="A3624" s="39" t="s">
        <v>2176</v>
      </c>
      <c r="B3624" s="39" t="s">
        <v>5823</v>
      </c>
      <c r="C3624" s="0" t="n">
        <v>1367785.35946933</v>
      </c>
      <c r="D3624" s="0" t="str">
        <f aca="false">CONCATENATE(LEFT(A3624,2), MID(A3624,5,2))</f>
        <v>0145</v>
      </c>
    </row>
    <row r="3625" customFormat="false" ht="15.8" hidden="false" customHeight="false" outlineLevel="0" collapsed="false">
      <c r="A3625" s="39" t="s">
        <v>2176</v>
      </c>
      <c r="B3625" s="39" t="s">
        <v>5824</v>
      </c>
      <c r="C3625" s="0" t="n">
        <v>247297.535387375</v>
      </c>
      <c r="D3625" s="0" t="str">
        <f aca="false">CONCATENATE(LEFT(A3625,2), MID(A3625,5,2))</f>
        <v>0145</v>
      </c>
    </row>
    <row r="3626" customFormat="false" ht="15.8" hidden="false" customHeight="false" outlineLevel="0" collapsed="false">
      <c r="A3626" s="39" t="s">
        <v>2183</v>
      </c>
      <c r="B3626" s="39" t="s">
        <v>5825</v>
      </c>
      <c r="C3626" s="0" t="n">
        <v>66601.8418485563</v>
      </c>
      <c r="D3626" s="0" t="str">
        <f aca="false">CONCATENATE(LEFT(A3626,2), MID(A3626,5,2))</f>
        <v>0145</v>
      </c>
    </row>
    <row r="3627" customFormat="false" ht="15.8" hidden="false" customHeight="false" outlineLevel="0" collapsed="false">
      <c r="A3627" s="39" t="s">
        <v>2183</v>
      </c>
      <c r="B3627" s="39" t="s">
        <v>5826</v>
      </c>
      <c r="C3627" s="0" t="n">
        <v>174769.113193682</v>
      </c>
      <c r="D3627" s="0" t="str">
        <f aca="false">CONCATENATE(LEFT(A3627,2), MID(A3627,5,2))</f>
        <v>0145</v>
      </c>
    </row>
    <row r="3628" customFormat="false" ht="15.8" hidden="false" customHeight="false" outlineLevel="0" collapsed="false">
      <c r="A3628" s="39" t="s">
        <v>2183</v>
      </c>
      <c r="B3628" s="39" t="s">
        <v>5827</v>
      </c>
      <c r="C3628" s="0" t="n">
        <v>16275.5789131627</v>
      </c>
      <c r="D3628" s="0" t="str">
        <f aca="false">CONCATENATE(LEFT(A3628,2), MID(A3628,5,2))</f>
        <v>0145</v>
      </c>
    </row>
    <row r="3629" customFormat="false" ht="15.8" hidden="false" customHeight="false" outlineLevel="0" collapsed="false">
      <c r="A3629" s="39" t="s">
        <v>2183</v>
      </c>
      <c r="B3629" s="39" t="s">
        <v>5828</v>
      </c>
      <c r="C3629" s="0" t="n">
        <v>11161.7192046518</v>
      </c>
      <c r="D3629" s="0" t="str">
        <f aca="false">CONCATENATE(LEFT(A3629,2), MID(A3629,5,2))</f>
        <v>0145</v>
      </c>
    </row>
    <row r="3630" customFormat="false" ht="15.8" hidden="false" customHeight="false" outlineLevel="0" collapsed="false">
      <c r="A3630" s="39" t="s">
        <v>2465</v>
      </c>
      <c r="B3630" s="39" t="s">
        <v>5829</v>
      </c>
      <c r="C3630" s="0" t="n">
        <v>396.900505664461</v>
      </c>
      <c r="D3630" s="0" t="str">
        <f aca="false">CONCATENATE(LEFT(A3630,2), MID(A3630,5,2))</f>
        <v>0145</v>
      </c>
    </row>
    <row r="3631" customFormat="false" ht="15.8" hidden="false" customHeight="false" outlineLevel="0" collapsed="false">
      <c r="A3631" s="39" t="s">
        <v>2465</v>
      </c>
      <c r="B3631" s="39" t="s">
        <v>5830</v>
      </c>
      <c r="C3631" s="0" t="n">
        <v>1871.61996786691</v>
      </c>
      <c r="D3631" s="0" t="str">
        <f aca="false">CONCATENATE(LEFT(A3631,2), MID(A3631,5,2))</f>
        <v>0145</v>
      </c>
    </row>
    <row r="3632" customFormat="false" ht="15.8" hidden="false" customHeight="false" outlineLevel="0" collapsed="false">
      <c r="A3632" s="39" t="s">
        <v>2197</v>
      </c>
      <c r="B3632" s="39" t="s">
        <v>5831</v>
      </c>
      <c r="C3632" s="0" t="n">
        <v>101546.276361786</v>
      </c>
      <c r="D3632" s="0" t="str">
        <f aca="false">CONCATENATE(LEFT(A3632,2), MID(A3632,5,2))</f>
        <v>0256</v>
      </c>
    </row>
    <row r="3633" customFormat="false" ht="15.8" hidden="false" customHeight="false" outlineLevel="0" collapsed="false">
      <c r="A3633" s="39" t="s">
        <v>2197</v>
      </c>
      <c r="B3633" s="39" t="s">
        <v>5832</v>
      </c>
      <c r="C3633" s="0" t="n">
        <v>18878.6541263112</v>
      </c>
      <c r="D3633" s="0" t="str">
        <f aca="false">CONCATENATE(LEFT(A3633,2), MID(A3633,5,2))</f>
        <v>0256</v>
      </c>
    </row>
    <row r="3634" customFormat="false" ht="15.8" hidden="false" customHeight="false" outlineLevel="0" collapsed="false">
      <c r="A3634" s="39" t="s">
        <v>2185</v>
      </c>
      <c r="B3634" s="39" t="s">
        <v>5833</v>
      </c>
      <c r="C3634" s="0" t="n">
        <v>35000.6716186292</v>
      </c>
      <c r="D3634" s="0" t="str">
        <f aca="false">CONCATENATE(LEFT(A3634,2), MID(A3634,5,2))</f>
        <v>0363</v>
      </c>
    </row>
    <row r="3635" customFormat="false" ht="15.8" hidden="false" customHeight="false" outlineLevel="0" collapsed="false">
      <c r="A3635" s="39" t="s">
        <v>2199</v>
      </c>
      <c r="B3635" s="39" t="s">
        <v>5834</v>
      </c>
      <c r="C3635" s="0" t="n">
        <v>70779.2230274797</v>
      </c>
      <c r="D3635" s="0" t="str">
        <f aca="false">CONCATENATE(LEFT(A3635,2), MID(A3635,5,2))</f>
        <v>0255</v>
      </c>
    </row>
    <row r="3636" customFormat="false" ht="15.8" hidden="false" customHeight="false" outlineLevel="0" collapsed="false">
      <c r="A3636" s="39" t="s">
        <v>2191</v>
      </c>
      <c r="B3636" s="39" t="s">
        <v>5835</v>
      </c>
      <c r="C3636" s="0" t="n">
        <v>3664.6934644303</v>
      </c>
      <c r="D3636" s="0" t="str">
        <f aca="false">CONCATENATE(LEFT(A3636,2), MID(A3636,5,2))</f>
        <v>0257</v>
      </c>
    </row>
    <row r="3637" customFormat="false" ht="15.8" hidden="false" customHeight="false" outlineLevel="0" collapsed="false">
      <c r="A3637" s="39" t="s">
        <v>2185</v>
      </c>
      <c r="B3637" s="39" t="s">
        <v>5836</v>
      </c>
      <c r="C3637" s="0" t="n">
        <v>6969.60885166419</v>
      </c>
      <c r="D3637" s="0" t="str">
        <f aca="false">CONCATENATE(LEFT(A3637,2), MID(A3637,5,2))</f>
        <v>0363</v>
      </c>
    </row>
    <row r="3638" customFormat="false" ht="15.8" hidden="false" customHeight="false" outlineLevel="0" collapsed="false">
      <c r="A3638" s="39" t="s">
        <v>2187</v>
      </c>
      <c r="B3638" s="39" t="s">
        <v>5837</v>
      </c>
      <c r="C3638" s="0" t="n">
        <v>19417.5</v>
      </c>
      <c r="D3638" s="0" t="str">
        <f aca="false">CONCATENATE(LEFT(A3638,2), MID(A3638,5,2))</f>
        <v>0262</v>
      </c>
    </row>
    <row r="3639" customFormat="false" ht="15.8" hidden="false" customHeight="false" outlineLevel="0" collapsed="false">
      <c r="A3639" s="39" t="s">
        <v>2199</v>
      </c>
      <c r="B3639" s="39" t="s">
        <v>5838</v>
      </c>
      <c r="C3639" s="0" t="n">
        <v>376871.19227352</v>
      </c>
      <c r="D3639" s="0" t="str">
        <f aca="false">CONCATENATE(LEFT(A3639,2), MID(A3639,5,2))</f>
        <v>0255</v>
      </c>
    </row>
    <row r="3640" customFormat="false" ht="15.8" hidden="false" customHeight="false" outlineLevel="0" collapsed="false">
      <c r="A3640" s="39" t="s">
        <v>2185</v>
      </c>
      <c r="B3640" s="39" t="s">
        <v>5839</v>
      </c>
      <c r="C3640" s="0" t="n">
        <v>5234.23038562689</v>
      </c>
      <c r="D3640" s="0" t="str">
        <f aca="false">CONCATENATE(LEFT(A3640,2), MID(A3640,5,2))</f>
        <v>0363</v>
      </c>
    </row>
    <row r="3641" customFormat="false" ht="15.8" hidden="false" customHeight="false" outlineLevel="0" collapsed="false">
      <c r="A3641" s="39" t="s">
        <v>2197</v>
      </c>
      <c r="B3641" s="39" t="s">
        <v>5840</v>
      </c>
      <c r="C3641" s="0" t="n">
        <v>8587.40862439593</v>
      </c>
      <c r="D3641" s="0" t="str">
        <f aca="false">CONCATENATE(LEFT(A3641,2), MID(A3641,5,2))</f>
        <v>0256</v>
      </c>
    </row>
    <row r="3642" customFormat="false" ht="15.8" hidden="false" customHeight="false" outlineLevel="0" collapsed="false">
      <c r="A3642" s="39" t="s">
        <v>2187</v>
      </c>
      <c r="B3642" s="39" t="s">
        <v>5841</v>
      </c>
      <c r="C3642" s="0" t="n">
        <v>12192.5</v>
      </c>
      <c r="D3642" s="0" t="str">
        <f aca="false">CONCATENATE(LEFT(A3642,2), MID(A3642,5,2))</f>
        <v>0262</v>
      </c>
    </row>
    <row r="3643" customFormat="false" ht="15.8" hidden="false" customHeight="false" outlineLevel="0" collapsed="false">
      <c r="A3643" s="39" t="s">
        <v>2199</v>
      </c>
      <c r="B3643" s="39" t="s">
        <v>5842</v>
      </c>
      <c r="C3643" s="0" t="n">
        <v>302838.858110944</v>
      </c>
      <c r="D3643" s="0" t="str">
        <f aca="false">CONCATENATE(LEFT(A3643,2), MID(A3643,5,2))</f>
        <v>0255</v>
      </c>
    </row>
    <row r="3644" customFormat="false" ht="15.8" hidden="false" customHeight="false" outlineLevel="0" collapsed="false">
      <c r="A3644" s="39" t="s">
        <v>2520</v>
      </c>
      <c r="B3644" s="39" t="s">
        <v>5843</v>
      </c>
      <c r="C3644" s="0" t="n">
        <v>7042.29558227178</v>
      </c>
      <c r="D3644" s="0" t="str">
        <f aca="false">CONCATENATE(LEFT(A3644,2), MID(A3644,5,2))</f>
        <v>0447</v>
      </c>
    </row>
    <row r="3645" customFormat="false" ht="15.8" hidden="false" customHeight="false" outlineLevel="0" collapsed="false">
      <c r="A3645" s="39" t="s">
        <v>2518</v>
      </c>
      <c r="B3645" s="39" t="s">
        <v>5844</v>
      </c>
      <c r="C3645" s="0" t="n">
        <v>5057112.84647244</v>
      </c>
      <c r="D3645" s="0" t="str">
        <f aca="false">CONCATENATE(LEFT(A3645,2), MID(A3645,5,2))</f>
        <v>0449</v>
      </c>
    </row>
    <row r="3646" customFormat="false" ht="15.8" hidden="false" customHeight="false" outlineLevel="0" collapsed="false">
      <c r="A3646" s="39" t="s">
        <v>2219</v>
      </c>
      <c r="B3646" s="39" t="s">
        <v>5845</v>
      </c>
      <c r="C3646" s="0" t="n">
        <v>1654.24757379862</v>
      </c>
      <c r="D3646" s="0" t="str">
        <f aca="false">CONCATENATE(LEFT(A3646,2), MID(A3646,5,2))</f>
        <v>0448</v>
      </c>
    </row>
    <row r="3647" customFormat="false" ht="15.8" hidden="false" customHeight="false" outlineLevel="0" collapsed="false">
      <c r="A3647" s="39" t="s">
        <v>2215</v>
      </c>
      <c r="B3647" s="39" t="s">
        <v>5846</v>
      </c>
      <c r="C3647" s="0" t="n">
        <v>7215.04323965997</v>
      </c>
      <c r="D3647" s="0" t="str">
        <f aca="false">CONCATENATE(LEFT(A3647,2), MID(A3647,5,2))</f>
        <v>0448</v>
      </c>
    </row>
    <row r="3648" customFormat="false" ht="15.8" hidden="false" customHeight="false" outlineLevel="0" collapsed="false">
      <c r="A3648" s="39" t="s">
        <v>2263</v>
      </c>
      <c r="B3648" s="39" t="s">
        <v>5847</v>
      </c>
      <c r="C3648" s="0" t="n">
        <v>1210255.80899137</v>
      </c>
      <c r="D3648" s="0" t="str">
        <f aca="false">CONCATENATE(LEFT(A3648,2), MID(A3648,5,2))</f>
        <v>0449</v>
      </c>
    </row>
    <row r="3649" customFormat="false" ht="15.8" hidden="false" customHeight="false" outlineLevel="0" collapsed="false">
      <c r="A3649" s="39" t="s">
        <v>2213</v>
      </c>
      <c r="B3649" s="39" t="s">
        <v>5848</v>
      </c>
      <c r="C3649" s="0" t="n">
        <v>695.284278215491</v>
      </c>
      <c r="D3649" s="0" t="str">
        <f aca="false">CONCATENATE(LEFT(A3649,2), MID(A3649,5,2))</f>
        <v>0446</v>
      </c>
    </row>
    <row r="3650" customFormat="false" ht="15.8" hidden="false" customHeight="false" outlineLevel="0" collapsed="false">
      <c r="A3650" s="39" t="s">
        <v>2211</v>
      </c>
      <c r="B3650" s="39" t="s">
        <v>5849</v>
      </c>
      <c r="C3650" s="0" t="n">
        <v>2042.08175394919</v>
      </c>
      <c r="D3650" s="0" t="str">
        <f aca="false">CONCATENATE(LEFT(A3650,2), MID(A3650,5,2))</f>
        <v>0446</v>
      </c>
    </row>
    <row r="3651" customFormat="false" ht="15.8" hidden="false" customHeight="false" outlineLevel="0" collapsed="false">
      <c r="A3651" s="39" t="s">
        <v>2213</v>
      </c>
      <c r="B3651" s="39" t="s">
        <v>5850</v>
      </c>
      <c r="C3651" s="0" t="n">
        <v>830.107398895636</v>
      </c>
      <c r="D3651" s="0" t="str">
        <f aca="false">CONCATENATE(LEFT(A3651,2), MID(A3651,5,2))</f>
        <v>0446</v>
      </c>
    </row>
    <row r="3652" customFormat="false" ht="15.8" hidden="false" customHeight="false" outlineLevel="0" collapsed="false">
      <c r="A3652" s="39" t="s">
        <v>2222</v>
      </c>
      <c r="B3652" s="39" t="s">
        <v>5851</v>
      </c>
      <c r="C3652" s="0" t="n">
        <v>59764.8996430925</v>
      </c>
      <c r="D3652" s="0" t="str">
        <f aca="false">CONCATENATE(LEFT(A3652,2), MID(A3652,5,2))</f>
        <v>0253</v>
      </c>
    </row>
    <row r="3653" customFormat="false" ht="15.8" hidden="false" customHeight="false" outlineLevel="0" collapsed="false">
      <c r="A3653" s="39" t="s">
        <v>2224</v>
      </c>
      <c r="B3653" s="39" t="s">
        <v>5852</v>
      </c>
      <c r="C3653" s="0" t="n">
        <v>33725.0933486652</v>
      </c>
      <c r="D3653" s="0" t="str">
        <f aca="false">CONCATENATE(LEFT(A3653,2), MID(A3653,5,2))</f>
        <v>0254</v>
      </c>
    </row>
    <row r="3654" customFormat="false" ht="15.8" hidden="false" customHeight="false" outlineLevel="0" collapsed="false">
      <c r="A3654" s="39" t="s">
        <v>2224</v>
      </c>
      <c r="B3654" s="39" t="s">
        <v>5853</v>
      </c>
      <c r="C3654" s="0" t="n">
        <v>108787.242443206</v>
      </c>
      <c r="D3654" s="0" t="str">
        <f aca="false">CONCATENATE(LEFT(A3654,2), MID(A3654,5,2))</f>
        <v>0254</v>
      </c>
    </row>
    <row r="3655" customFormat="false" ht="15.8" hidden="false" customHeight="false" outlineLevel="0" collapsed="false">
      <c r="A3655" s="39" t="s">
        <v>2226</v>
      </c>
      <c r="B3655" s="39" t="s">
        <v>5854</v>
      </c>
      <c r="C3655" s="0" t="n">
        <v>108766.248773448</v>
      </c>
      <c r="D3655" s="0" t="str">
        <f aca="false">CONCATENATE(LEFT(A3655,2), MID(A3655,5,2))</f>
        <v>0552</v>
      </c>
    </row>
    <row r="3656" customFormat="false" ht="15.8" hidden="false" customHeight="false" outlineLevel="0" collapsed="false">
      <c r="A3656" s="39" t="s">
        <v>2226</v>
      </c>
      <c r="B3656" s="39" t="s">
        <v>5855</v>
      </c>
      <c r="C3656" s="0" t="n">
        <v>70929.0874999999</v>
      </c>
      <c r="D3656" s="0" t="str">
        <f aca="false">CONCATENATE(LEFT(A3656,2), MID(A3656,5,2))</f>
        <v>0552</v>
      </c>
    </row>
    <row r="3657" customFormat="false" ht="15.8" hidden="false" customHeight="false" outlineLevel="0" collapsed="false">
      <c r="A3657" s="39" t="s">
        <v>2222</v>
      </c>
      <c r="B3657" s="39" t="s">
        <v>5856</v>
      </c>
      <c r="C3657" s="0" t="n">
        <v>23905.959857237</v>
      </c>
      <c r="D3657" s="0" t="str">
        <f aca="false">CONCATENATE(LEFT(A3657,2), MID(A3657,5,2))</f>
        <v>0253</v>
      </c>
    </row>
    <row r="3658" customFormat="false" ht="15.8" hidden="false" customHeight="false" outlineLevel="0" collapsed="false">
      <c r="A3658" s="39" t="s">
        <v>2226</v>
      </c>
      <c r="B3658" s="39" t="s">
        <v>5857</v>
      </c>
      <c r="C3658" s="0" t="n">
        <v>37308.2961111111</v>
      </c>
      <c r="D3658" s="0" t="str">
        <f aca="false">CONCATENATE(LEFT(A3658,2), MID(A3658,5,2))</f>
        <v>0552</v>
      </c>
    </row>
    <row r="3659" customFormat="false" ht="15.8" hidden="false" customHeight="false" outlineLevel="0" collapsed="false">
      <c r="A3659" s="39" t="s">
        <v>2226</v>
      </c>
      <c r="B3659" s="39" t="s">
        <v>5858</v>
      </c>
      <c r="C3659" s="0" t="n">
        <v>71910.3077651515</v>
      </c>
      <c r="D3659" s="0" t="str">
        <f aca="false">CONCATENATE(LEFT(A3659,2), MID(A3659,5,2))</f>
        <v>0552</v>
      </c>
    </row>
    <row r="3660" customFormat="false" ht="15.8" hidden="false" customHeight="false" outlineLevel="0" collapsed="false">
      <c r="A3660" s="39" t="s">
        <v>2245</v>
      </c>
      <c r="B3660" s="39" t="s">
        <v>5859</v>
      </c>
      <c r="C3660" s="0" t="n">
        <v>65961.010254329</v>
      </c>
      <c r="D3660" s="0" t="str">
        <f aca="false">CONCATENATE(LEFT(A3660,2), MID(A3660,5,2))</f>
        <v>0551</v>
      </c>
    </row>
    <row r="3661" customFormat="false" ht="15.8" hidden="false" customHeight="false" outlineLevel="0" collapsed="false">
      <c r="A3661" s="39" t="s">
        <v>2224</v>
      </c>
      <c r="B3661" s="39" t="s">
        <v>5860</v>
      </c>
      <c r="C3661" s="0" t="n">
        <v>68626.4565633506</v>
      </c>
      <c r="D3661" s="0" t="str">
        <f aca="false">CONCATENATE(LEFT(A3661,2), MID(A3661,5,2))</f>
        <v>0254</v>
      </c>
    </row>
    <row r="3662" customFormat="false" ht="15.8" hidden="false" customHeight="false" outlineLevel="0" collapsed="false">
      <c r="A3662" s="39" t="s">
        <v>2222</v>
      </c>
      <c r="B3662" s="39" t="s">
        <v>5861</v>
      </c>
      <c r="C3662" s="0" t="n">
        <v>28323.7225290762</v>
      </c>
      <c r="D3662" s="0" t="str">
        <f aca="false">CONCATENATE(LEFT(A3662,2), MID(A3662,5,2))</f>
        <v>0253</v>
      </c>
    </row>
    <row r="3663" customFormat="false" ht="15.8" hidden="false" customHeight="false" outlineLevel="0" collapsed="false">
      <c r="A3663" s="39" t="s">
        <v>2224</v>
      </c>
      <c r="B3663" s="39" t="s">
        <v>5862</v>
      </c>
      <c r="C3663" s="0" t="n">
        <v>57339.5546347171</v>
      </c>
      <c r="D3663" s="0" t="str">
        <f aca="false">CONCATENATE(LEFT(A3663,2), MID(A3663,5,2))</f>
        <v>0254</v>
      </c>
    </row>
    <row r="3664" customFormat="false" ht="15.8" hidden="false" customHeight="false" outlineLevel="0" collapsed="false">
      <c r="A3664" s="39" t="s">
        <v>2224</v>
      </c>
      <c r="B3664" s="39" t="s">
        <v>5863</v>
      </c>
      <c r="C3664" s="0" t="n">
        <v>30388.6841582406</v>
      </c>
      <c r="D3664" s="0" t="str">
        <f aca="false">CONCATENATE(LEFT(A3664,2), MID(A3664,5,2))</f>
        <v>0254</v>
      </c>
    </row>
    <row r="3665" customFormat="false" ht="15.8" hidden="false" customHeight="false" outlineLevel="0" collapsed="false">
      <c r="A3665" s="39" t="s">
        <v>2224</v>
      </c>
      <c r="B3665" s="39" t="s">
        <v>5864</v>
      </c>
      <c r="C3665" s="0" t="n">
        <v>170819.747821029</v>
      </c>
      <c r="D3665" s="0" t="str">
        <f aca="false">CONCATENATE(LEFT(A3665,2), MID(A3665,5,2))</f>
        <v>0254</v>
      </c>
    </row>
    <row r="3666" customFormat="false" ht="15.8" hidden="false" customHeight="false" outlineLevel="0" collapsed="false">
      <c r="A3666" s="39" t="s">
        <v>2230</v>
      </c>
      <c r="B3666" s="39" t="s">
        <v>5865</v>
      </c>
      <c r="C3666" s="0" t="n">
        <v>48685.257070707</v>
      </c>
      <c r="D3666" s="0" t="str">
        <f aca="false">CONCATENATE(LEFT(A3666,2), MID(A3666,5,2))</f>
        <v>0552</v>
      </c>
    </row>
    <row r="3667" customFormat="false" ht="15.8" hidden="false" customHeight="false" outlineLevel="0" collapsed="false">
      <c r="A3667" s="39" t="s">
        <v>2226</v>
      </c>
      <c r="B3667" s="39" t="s">
        <v>5866</v>
      </c>
      <c r="C3667" s="0" t="n">
        <v>128383.009415584</v>
      </c>
      <c r="D3667" s="0" t="str">
        <f aca="false">CONCATENATE(LEFT(A3667,2), MID(A3667,5,2))</f>
        <v>0552</v>
      </c>
    </row>
    <row r="3668" customFormat="false" ht="15.8" hidden="false" customHeight="false" outlineLevel="0" collapsed="false">
      <c r="A3668" s="39" t="s">
        <v>2230</v>
      </c>
      <c r="B3668" s="39" t="s">
        <v>5867</v>
      </c>
      <c r="C3668" s="0" t="n">
        <v>30229.3124999999</v>
      </c>
      <c r="D3668" s="0" t="str">
        <f aca="false">CONCATENATE(LEFT(A3668,2), MID(A3668,5,2))</f>
        <v>0552</v>
      </c>
    </row>
    <row r="3669" customFormat="false" ht="15.8" hidden="false" customHeight="false" outlineLevel="0" collapsed="false">
      <c r="A3669" s="39" t="s">
        <v>2230</v>
      </c>
      <c r="B3669" s="39" t="s">
        <v>5868</v>
      </c>
      <c r="C3669" s="0" t="n">
        <v>223238.912499999</v>
      </c>
      <c r="D3669" s="0" t="str">
        <f aca="false">CONCATENATE(LEFT(A3669,2), MID(A3669,5,2))</f>
        <v>0552</v>
      </c>
    </row>
    <row r="3670" customFormat="false" ht="15.8" hidden="false" customHeight="false" outlineLevel="0" collapsed="false">
      <c r="A3670" s="39" t="s">
        <v>2222</v>
      </c>
      <c r="B3670" s="39" t="s">
        <v>5869</v>
      </c>
      <c r="C3670" s="0" t="n">
        <v>64528.9358658113</v>
      </c>
      <c r="D3670" s="0" t="str">
        <f aca="false">CONCATENATE(LEFT(A3670,2), MID(A3670,5,2))</f>
        <v>0253</v>
      </c>
    </row>
    <row r="3671" customFormat="false" ht="15.8" hidden="false" customHeight="false" outlineLevel="0" collapsed="false">
      <c r="A3671" s="39" t="s">
        <v>2226</v>
      </c>
      <c r="B3671" s="39" t="s">
        <v>5870</v>
      </c>
      <c r="C3671" s="0" t="n">
        <v>35457.7416666666</v>
      </c>
      <c r="D3671" s="0" t="str">
        <f aca="false">CONCATENATE(LEFT(A3671,2), MID(A3671,5,2))</f>
        <v>0552</v>
      </c>
    </row>
    <row r="3672" customFormat="false" ht="15.8" hidden="false" customHeight="false" outlineLevel="0" collapsed="false">
      <c r="A3672" s="39" t="s">
        <v>2234</v>
      </c>
      <c r="B3672" s="39" t="s">
        <v>5871</v>
      </c>
      <c r="C3672" s="0" t="n">
        <v>34440.7712499999</v>
      </c>
      <c r="D3672" s="0" t="str">
        <f aca="false">CONCATENATE(LEFT(A3672,2), MID(A3672,5,2))</f>
        <v>0551</v>
      </c>
    </row>
    <row r="3673" customFormat="false" ht="15.8" hidden="false" customHeight="false" outlineLevel="0" collapsed="false">
      <c r="A3673" s="39" t="s">
        <v>2234</v>
      </c>
      <c r="B3673" s="39" t="s">
        <v>5872</v>
      </c>
      <c r="C3673" s="0" t="n">
        <v>41081.6683333333</v>
      </c>
      <c r="D3673" s="0" t="str">
        <f aca="false">CONCATENATE(LEFT(A3673,2), MID(A3673,5,2))</f>
        <v>0551</v>
      </c>
    </row>
    <row r="3674" customFormat="false" ht="15.8" hidden="false" customHeight="false" outlineLevel="0" collapsed="false">
      <c r="A3674" s="39" t="s">
        <v>2222</v>
      </c>
      <c r="B3674" s="39" t="s">
        <v>5873</v>
      </c>
      <c r="C3674" s="0" t="n">
        <v>9878.92816471163</v>
      </c>
      <c r="D3674" s="0" t="str">
        <f aca="false">CONCATENATE(LEFT(A3674,2), MID(A3674,5,2))</f>
        <v>0253</v>
      </c>
    </row>
    <row r="3675" customFormat="false" ht="15.8" hidden="false" customHeight="false" outlineLevel="0" collapsed="false">
      <c r="A3675" s="39" t="s">
        <v>2226</v>
      </c>
      <c r="B3675" s="39" t="s">
        <v>5874</v>
      </c>
      <c r="C3675" s="0" t="n">
        <v>7493.69999999999</v>
      </c>
      <c r="D3675" s="0" t="str">
        <f aca="false">CONCATENATE(LEFT(A3675,2), MID(A3675,5,2))</f>
        <v>0552</v>
      </c>
    </row>
    <row r="3676" customFormat="false" ht="15.8" hidden="false" customHeight="false" outlineLevel="0" collapsed="false">
      <c r="A3676" s="39" t="s">
        <v>2222</v>
      </c>
      <c r="B3676" s="39" t="s">
        <v>5875</v>
      </c>
      <c r="C3676" s="0" t="n">
        <v>14803.1198254564</v>
      </c>
      <c r="D3676" s="0" t="str">
        <f aca="false">CONCATENATE(LEFT(A3676,2), MID(A3676,5,2))</f>
        <v>0253</v>
      </c>
    </row>
    <row r="3677" customFormat="false" ht="15.8" hidden="false" customHeight="false" outlineLevel="0" collapsed="false">
      <c r="A3677" s="39" t="s">
        <v>2226</v>
      </c>
      <c r="B3677" s="39" t="s">
        <v>5876</v>
      </c>
      <c r="C3677" s="0" t="n">
        <v>363455.279166666</v>
      </c>
      <c r="D3677" s="0" t="str">
        <f aca="false">CONCATENATE(LEFT(A3677,2), MID(A3677,5,2))</f>
        <v>0552</v>
      </c>
    </row>
    <row r="3678" customFormat="false" ht="15.8" hidden="false" customHeight="false" outlineLevel="0" collapsed="false">
      <c r="A3678" s="39" t="s">
        <v>2199</v>
      </c>
      <c r="B3678" s="39" t="s">
        <v>5877</v>
      </c>
      <c r="C3678" s="0" t="n">
        <v>35385.5266806722</v>
      </c>
      <c r="D3678" s="0" t="str">
        <f aca="false">CONCATENATE(LEFT(A3678,2), MID(A3678,5,2))</f>
        <v>0255</v>
      </c>
    </row>
    <row r="3679" customFormat="false" ht="15.8" hidden="false" customHeight="false" outlineLevel="0" collapsed="false">
      <c r="A3679" s="39" t="s">
        <v>2222</v>
      </c>
      <c r="B3679" s="39" t="s">
        <v>5878</v>
      </c>
      <c r="C3679" s="0" t="n">
        <v>4472.34943514012</v>
      </c>
      <c r="D3679" s="0" t="str">
        <f aca="false">CONCATENATE(LEFT(A3679,2), MID(A3679,5,2))</f>
        <v>0253</v>
      </c>
    </row>
    <row r="3680" customFormat="false" ht="15.8" hidden="false" customHeight="false" outlineLevel="0" collapsed="false">
      <c r="A3680" s="39" t="s">
        <v>2263</v>
      </c>
      <c r="B3680" s="39" t="s">
        <v>5879</v>
      </c>
      <c r="C3680" s="0" t="n">
        <v>76562.4920793805</v>
      </c>
      <c r="D3680" s="0" t="str">
        <f aca="false">CONCATENATE(LEFT(A3680,2), MID(A3680,5,2))</f>
        <v>0449</v>
      </c>
    </row>
    <row r="3681" customFormat="false" ht="15.8" hidden="false" customHeight="false" outlineLevel="0" collapsed="false">
      <c r="A3681" s="39" t="s">
        <v>3247</v>
      </c>
      <c r="B3681" s="39" t="s">
        <v>5880</v>
      </c>
      <c r="C3681" s="0" t="n">
        <v>3054956.43182177</v>
      </c>
      <c r="D3681" s="0" t="str">
        <f aca="false">CONCATENATE(LEFT(A3681,2), MID(A3681,5,2))</f>
        <v>0450</v>
      </c>
    </row>
    <row r="3682" customFormat="false" ht="15.8" hidden="false" customHeight="false" outlineLevel="0" collapsed="false">
      <c r="A3682" s="39" t="s">
        <v>2197</v>
      </c>
      <c r="B3682" s="39" t="s">
        <v>5881</v>
      </c>
      <c r="C3682" s="0" t="n">
        <v>197584.602999893</v>
      </c>
      <c r="D3682" s="0" t="str">
        <f aca="false">CONCATENATE(LEFT(A3682,2), MID(A3682,5,2))</f>
        <v>0256</v>
      </c>
    </row>
    <row r="3683" customFormat="false" ht="15.8" hidden="false" customHeight="false" outlineLevel="0" collapsed="false">
      <c r="A3683" s="39" t="s">
        <v>2234</v>
      </c>
      <c r="B3683" s="39" t="s">
        <v>5882</v>
      </c>
      <c r="C3683" s="0" t="n">
        <v>6925.14833333333</v>
      </c>
      <c r="D3683" s="0" t="str">
        <f aca="false">CONCATENATE(LEFT(A3683,2), MID(A3683,5,2))</f>
        <v>0551</v>
      </c>
    </row>
    <row r="3684" customFormat="false" ht="15.8" hidden="false" customHeight="false" outlineLevel="0" collapsed="false">
      <c r="A3684" s="39" t="s">
        <v>2230</v>
      </c>
      <c r="B3684" s="39" t="s">
        <v>5883</v>
      </c>
      <c r="C3684" s="0" t="n">
        <v>10423.7958333333</v>
      </c>
      <c r="D3684" s="0" t="str">
        <f aca="false">CONCATENATE(LEFT(A3684,2), MID(A3684,5,2))</f>
        <v>0552</v>
      </c>
    </row>
    <row r="3685" customFormat="false" ht="15.8" hidden="false" customHeight="false" outlineLevel="0" collapsed="false">
      <c r="A3685" s="39" t="s">
        <v>2263</v>
      </c>
      <c r="B3685" s="39" t="s">
        <v>5884</v>
      </c>
      <c r="C3685" s="0" t="n">
        <v>90980.551856479</v>
      </c>
      <c r="D3685" s="0" t="str">
        <f aca="false">CONCATENATE(LEFT(A3685,2), MID(A3685,5,2))</f>
        <v>0449</v>
      </c>
    </row>
    <row r="3686" customFormat="false" ht="15.8" hidden="false" customHeight="false" outlineLevel="0" collapsed="false">
      <c r="A3686" s="39" t="s">
        <v>2263</v>
      </c>
      <c r="B3686" s="39" t="s">
        <v>5885</v>
      </c>
      <c r="C3686" s="0" t="n">
        <v>147474.189965169</v>
      </c>
      <c r="D3686" s="0" t="str">
        <f aca="false">CONCATENATE(LEFT(A3686,2), MID(A3686,5,2))</f>
        <v>0449</v>
      </c>
    </row>
    <row r="3687" customFormat="false" ht="15.8" hidden="false" customHeight="false" outlineLevel="0" collapsed="false">
      <c r="A3687" s="39" t="s">
        <v>2263</v>
      </c>
      <c r="B3687" s="39" t="s">
        <v>5886</v>
      </c>
      <c r="C3687" s="0" t="n">
        <v>86943.4484178046</v>
      </c>
      <c r="D3687" s="0" t="str">
        <f aca="false">CONCATENATE(LEFT(A3687,2), MID(A3687,5,2))</f>
        <v>0449</v>
      </c>
    </row>
    <row r="3688" customFormat="false" ht="15.8" hidden="false" customHeight="false" outlineLevel="0" collapsed="false">
      <c r="A3688" s="39" t="s">
        <v>2263</v>
      </c>
      <c r="B3688" s="39" t="s">
        <v>5887</v>
      </c>
      <c r="C3688" s="0" t="n">
        <v>92464.8329810692</v>
      </c>
      <c r="D3688" s="0" t="str">
        <f aca="false">CONCATENATE(LEFT(A3688,2), MID(A3688,5,2))</f>
        <v>0449</v>
      </c>
    </row>
    <row r="3689" customFormat="false" ht="15.8" hidden="false" customHeight="false" outlineLevel="0" collapsed="false">
      <c r="A3689" s="39" t="s">
        <v>2226</v>
      </c>
      <c r="B3689" s="39" t="s">
        <v>5888</v>
      </c>
      <c r="C3689" s="0" t="n">
        <v>425063.175892857</v>
      </c>
      <c r="D3689" s="0" t="str">
        <f aca="false">CONCATENATE(LEFT(A3689,2), MID(A3689,5,2))</f>
        <v>0552</v>
      </c>
    </row>
    <row r="3690" customFormat="false" ht="15.8" hidden="false" customHeight="false" outlineLevel="0" collapsed="false">
      <c r="A3690" s="39" t="s">
        <v>2263</v>
      </c>
      <c r="B3690" s="39" t="s">
        <v>5889</v>
      </c>
      <c r="C3690" s="0" t="n">
        <v>563421.552757742</v>
      </c>
      <c r="D3690" s="0" t="str">
        <f aca="false">CONCATENATE(LEFT(A3690,2), MID(A3690,5,2))</f>
        <v>0449</v>
      </c>
    </row>
    <row r="3691" customFormat="false" ht="15.8" hidden="false" customHeight="false" outlineLevel="0" collapsed="false">
      <c r="A3691" s="39" t="s">
        <v>2245</v>
      </c>
      <c r="B3691" s="39" t="s">
        <v>5890</v>
      </c>
      <c r="C3691" s="0" t="n">
        <v>20337.8749999999</v>
      </c>
      <c r="D3691" s="0" t="str">
        <f aca="false">CONCATENATE(LEFT(A3691,2), MID(A3691,5,2))</f>
        <v>0551</v>
      </c>
    </row>
    <row r="3692" customFormat="false" ht="15.8" hidden="false" customHeight="false" outlineLevel="0" collapsed="false">
      <c r="A3692" s="39" t="s">
        <v>2256</v>
      </c>
      <c r="B3692" s="39" t="s">
        <v>5891</v>
      </c>
      <c r="C3692" s="0" t="n">
        <v>55426.5966202458</v>
      </c>
      <c r="D3692" s="0" t="str">
        <f aca="false">CONCATENATE(LEFT(A3692,2), MID(A3692,5,2))</f>
        <v>0450</v>
      </c>
    </row>
    <row r="3693" customFormat="false" ht="15.8" hidden="false" customHeight="false" outlineLevel="0" collapsed="false">
      <c r="A3693" s="39" t="s">
        <v>2518</v>
      </c>
      <c r="B3693" s="39" t="s">
        <v>5892</v>
      </c>
      <c r="C3693" s="0" t="n">
        <v>236748.616794694</v>
      </c>
      <c r="D3693" s="0" t="str">
        <f aca="false">CONCATENATE(LEFT(A3693,2), MID(A3693,5,2))</f>
        <v>0449</v>
      </c>
    </row>
    <row r="3694" customFormat="false" ht="15.8" hidden="false" customHeight="false" outlineLevel="0" collapsed="false">
      <c r="A3694" s="39" t="s">
        <v>2256</v>
      </c>
      <c r="B3694" s="39" t="s">
        <v>5893</v>
      </c>
      <c r="C3694" s="0" t="n">
        <v>439312.923054852</v>
      </c>
      <c r="D3694" s="0" t="str">
        <f aca="false">CONCATENATE(LEFT(A3694,2), MID(A3694,5,2))</f>
        <v>0450</v>
      </c>
    </row>
    <row r="3695" customFormat="false" ht="15.8" hidden="false" customHeight="false" outlineLevel="0" collapsed="false">
      <c r="A3695" s="39" t="s">
        <v>2191</v>
      </c>
      <c r="B3695" s="39" t="s">
        <v>5894</v>
      </c>
      <c r="C3695" s="0" t="n">
        <v>4695.7419011544</v>
      </c>
      <c r="D3695" s="0" t="str">
        <f aca="false">CONCATENATE(LEFT(A3695,2), MID(A3695,5,2))</f>
        <v>0257</v>
      </c>
    </row>
    <row r="3696" customFormat="false" ht="15.8" hidden="false" customHeight="false" outlineLevel="0" collapsed="false">
      <c r="A3696" s="39" t="s">
        <v>2230</v>
      </c>
      <c r="B3696" s="39" t="s">
        <v>5895</v>
      </c>
      <c r="C3696" s="0" t="n">
        <v>507880.252417027</v>
      </c>
      <c r="D3696" s="0" t="str">
        <f aca="false">CONCATENATE(LEFT(A3696,2), MID(A3696,5,2))</f>
        <v>0552</v>
      </c>
    </row>
    <row r="3697" customFormat="false" ht="15.8" hidden="false" customHeight="false" outlineLevel="0" collapsed="false">
      <c r="A3697" s="39" t="s">
        <v>2226</v>
      </c>
      <c r="B3697" s="39" t="s">
        <v>5896</v>
      </c>
      <c r="C3697" s="0" t="n">
        <v>951.625</v>
      </c>
      <c r="D3697" s="0" t="str">
        <f aca="false">CONCATENATE(LEFT(A3697,2), MID(A3697,5,2))</f>
        <v>0552</v>
      </c>
    </row>
    <row r="3698" customFormat="false" ht="15.8" hidden="false" customHeight="false" outlineLevel="0" collapsed="false">
      <c r="A3698" s="39" t="s">
        <v>2197</v>
      </c>
      <c r="B3698" s="39" t="s">
        <v>5897</v>
      </c>
      <c r="C3698" s="0" t="n">
        <v>47196.6353157781</v>
      </c>
      <c r="D3698" s="0" t="str">
        <f aca="false">CONCATENATE(LEFT(A3698,2), MID(A3698,5,2))</f>
        <v>0256</v>
      </c>
    </row>
    <row r="3699" customFormat="false" ht="15.8" hidden="false" customHeight="false" outlineLevel="0" collapsed="false">
      <c r="A3699" s="39" t="s">
        <v>2475</v>
      </c>
      <c r="B3699" s="39" t="s">
        <v>5898</v>
      </c>
      <c r="C3699" s="0" t="n">
        <v>20099.7413047258</v>
      </c>
      <c r="D3699" s="0" t="str">
        <f aca="false">CONCATENATE(LEFT(A3699,2), MID(A3699,5,2))</f>
        <v>0258</v>
      </c>
    </row>
    <row r="3700" customFormat="false" ht="15.8" hidden="false" customHeight="false" outlineLevel="0" collapsed="false">
      <c r="A3700" s="39" t="s">
        <v>2269</v>
      </c>
      <c r="B3700" s="39" t="s">
        <v>5899</v>
      </c>
      <c r="C3700" s="0" t="n">
        <v>661227.12191205</v>
      </c>
      <c r="D3700" s="0" t="str">
        <f aca="false">CONCATENATE(LEFT(A3700,2), MID(A3700,5,2))</f>
        <v>0364</v>
      </c>
    </row>
    <row r="3701" customFormat="false" ht="15.8" hidden="false" customHeight="false" outlineLevel="0" collapsed="false">
      <c r="A3701" s="39" t="s">
        <v>2269</v>
      </c>
      <c r="B3701" s="39" t="s">
        <v>5900</v>
      </c>
      <c r="C3701" s="0" t="n">
        <v>34930.7876789693</v>
      </c>
      <c r="D3701" s="0" t="str">
        <f aca="false">CONCATENATE(LEFT(A3701,2), MID(A3701,5,2))</f>
        <v>0364</v>
      </c>
    </row>
    <row r="3702" customFormat="false" ht="15.8" hidden="false" customHeight="false" outlineLevel="0" collapsed="false">
      <c r="A3702" s="39" t="s">
        <v>2269</v>
      </c>
      <c r="B3702" s="39" t="s">
        <v>5901</v>
      </c>
      <c r="C3702" s="0" t="n">
        <v>1101889.93759626</v>
      </c>
      <c r="D3702" s="0" t="str">
        <f aca="false">CONCATENATE(LEFT(A3702,2), MID(A3702,5,2))</f>
        <v>0364</v>
      </c>
    </row>
    <row r="3703" customFormat="false" ht="15.8" hidden="false" customHeight="false" outlineLevel="0" collapsed="false">
      <c r="A3703" s="39" t="s">
        <v>2269</v>
      </c>
      <c r="B3703" s="39" t="s">
        <v>5902</v>
      </c>
      <c r="C3703" s="0" t="n">
        <v>107277.959555756</v>
      </c>
      <c r="D3703" s="0" t="str">
        <f aca="false">CONCATENATE(LEFT(A3703,2), MID(A3703,5,2))</f>
        <v>0364</v>
      </c>
    </row>
    <row r="3704" customFormat="false" ht="15.8" hidden="false" customHeight="false" outlineLevel="0" collapsed="false">
      <c r="A3704" s="39" t="s">
        <v>2269</v>
      </c>
      <c r="B3704" s="39" t="s">
        <v>5903</v>
      </c>
      <c r="C3704" s="0" t="n">
        <v>65986.1564589311</v>
      </c>
      <c r="D3704" s="0" t="str">
        <f aca="false">CONCATENATE(LEFT(A3704,2), MID(A3704,5,2))</f>
        <v>0364</v>
      </c>
    </row>
    <row r="3705" customFormat="false" ht="15.8" hidden="false" customHeight="false" outlineLevel="0" collapsed="false">
      <c r="A3705" s="39" t="s">
        <v>2273</v>
      </c>
      <c r="B3705" s="39" t="s">
        <v>5904</v>
      </c>
      <c r="C3705" s="0" t="n">
        <v>233163.031765251</v>
      </c>
      <c r="D3705" s="0" t="str">
        <f aca="false">CONCATENATE(LEFT(A3705,2), MID(A3705,5,2))</f>
        <v>0366</v>
      </c>
    </row>
    <row r="3706" customFormat="false" ht="15.8" hidden="false" customHeight="false" outlineLevel="0" collapsed="false">
      <c r="A3706" s="39" t="s">
        <v>2273</v>
      </c>
      <c r="B3706" s="39" t="s">
        <v>5905</v>
      </c>
      <c r="C3706" s="0" t="n">
        <v>176501.996571667</v>
      </c>
      <c r="D3706" s="0" t="str">
        <f aca="false">CONCATENATE(LEFT(A3706,2), MID(A3706,5,2))</f>
        <v>0366</v>
      </c>
    </row>
    <row r="3707" customFormat="false" ht="15.8" hidden="false" customHeight="false" outlineLevel="0" collapsed="false">
      <c r="A3707" s="39" t="s">
        <v>2273</v>
      </c>
      <c r="B3707" s="39" t="s">
        <v>5906</v>
      </c>
      <c r="C3707" s="0" t="n">
        <v>394195.814361944</v>
      </c>
      <c r="D3707" s="0" t="str">
        <f aca="false">CONCATENATE(LEFT(A3707,2), MID(A3707,5,2))</f>
        <v>0366</v>
      </c>
    </row>
    <row r="3708" customFormat="false" ht="15.8" hidden="false" customHeight="false" outlineLevel="0" collapsed="false">
      <c r="A3708" s="39" t="s">
        <v>2273</v>
      </c>
      <c r="B3708" s="39" t="s">
        <v>5907</v>
      </c>
      <c r="C3708" s="0" t="n">
        <v>1283413.77681887</v>
      </c>
      <c r="D3708" s="0" t="str">
        <f aca="false">CONCATENATE(LEFT(A3708,2), MID(A3708,5,2))</f>
        <v>0366</v>
      </c>
    </row>
    <row r="3709" customFormat="false" ht="15.8" hidden="false" customHeight="false" outlineLevel="0" collapsed="false">
      <c r="A3709" s="39" t="s">
        <v>2273</v>
      </c>
      <c r="B3709" s="39" t="s">
        <v>5908</v>
      </c>
      <c r="C3709" s="0" t="n">
        <v>1183137.11619147</v>
      </c>
      <c r="D3709" s="0" t="str">
        <f aca="false">CONCATENATE(LEFT(A3709,2), MID(A3709,5,2))</f>
        <v>0366</v>
      </c>
    </row>
    <row r="3710" customFormat="false" ht="15.8" hidden="false" customHeight="false" outlineLevel="0" collapsed="false">
      <c r="A3710" s="39" t="s">
        <v>2273</v>
      </c>
      <c r="B3710" s="39" t="s">
        <v>5909</v>
      </c>
      <c r="C3710" s="0" t="n">
        <v>41193.4914150736</v>
      </c>
      <c r="D3710" s="0" t="str">
        <f aca="false">CONCATENATE(LEFT(A3710,2), MID(A3710,5,2))</f>
        <v>0366</v>
      </c>
    </row>
    <row r="3711" customFormat="false" ht="15.8" hidden="false" customHeight="false" outlineLevel="0" collapsed="false">
      <c r="A3711" s="39" t="s">
        <v>2278</v>
      </c>
      <c r="B3711" s="39" t="s">
        <v>5910</v>
      </c>
      <c r="C3711" s="0" t="n">
        <v>15879.0316287878</v>
      </c>
      <c r="D3711" s="0" t="str">
        <f aca="false">CONCATENATE(LEFT(A3711,2), MID(A3711,5,2))</f>
        <v>0267</v>
      </c>
    </row>
    <row r="3712" customFormat="false" ht="15.8" hidden="false" customHeight="false" outlineLevel="0" collapsed="false">
      <c r="A3712" s="39" t="s">
        <v>2278</v>
      </c>
      <c r="B3712" s="39" t="s">
        <v>5911</v>
      </c>
      <c r="C3712" s="0" t="n">
        <v>2075.32751623376</v>
      </c>
      <c r="D3712" s="0" t="str">
        <f aca="false">CONCATENATE(LEFT(A3712,2), MID(A3712,5,2))</f>
        <v>0267</v>
      </c>
    </row>
    <row r="3713" customFormat="false" ht="15.8" hidden="false" customHeight="false" outlineLevel="0" collapsed="false">
      <c r="A3713" s="39" t="s">
        <v>2278</v>
      </c>
      <c r="B3713" s="39" t="s">
        <v>5912</v>
      </c>
      <c r="C3713" s="0" t="n">
        <v>7906.15013869625</v>
      </c>
      <c r="D3713" s="0" t="str">
        <f aca="false">CONCATENATE(LEFT(A3713,2), MID(A3713,5,2))</f>
        <v>0267</v>
      </c>
    </row>
    <row r="3714" customFormat="false" ht="15.8" hidden="false" customHeight="false" outlineLevel="0" collapsed="false">
      <c r="A3714" s="39" t="s">
        <v>2282</v>
      </c>
      <c r="B3714" s="39" t="s">
        <v>5913</v>
      </c>
      <c r="C3714" s="0" t="n">
        <v>185961.943617166</v>
      </c>
      <c r="D3714" s="0" t="str">
        <f aca="false">CONCATENATE(LEFT(A3714,2), MID(A3714,5,2))</f>
        <v>0373</v>
      </c>
    </row>
    <row r="3715" customFormat="false" ht="15.8" hidden="false" customHeight="false" outlineLevel="0" collapsed="false">
      <c r="A3715" s="39" t="s">
        <v>2282</v>
      </c>
      <c r="B3715" s="39" t="s">
        <v>5914</v>
      </c>
      <c r="C3715" s="0" t="n">
        <v>449157.577411149</v>
      </c>
      <c r="D3715" s="0" t="str">
        <f aca="false">CONCATENATE(LEFT(A3715,2), MID(A3715,5,2))</f>
        <v>0373</v>
      </c>
    </row>
    <row r="3716" customFormat="false" ht="15.8" hidden="false" customHeight="false" outlineLevel="0" collapsed="false">
      <c r="A3716" s="39" t="s">
        <v>2288</v>
      </c>
      <c r="B3716" s="39" t="s">
        <v>5915</v>
      </c>
      <c r="C3716" s="0" t="n">
        <v>11800.2460774067</v>
      </c>
      <c r="D3716" s="0" t="str">
        <f aca="false">CONCATENATE(LEFT(A3716,2), MID(A3716,5,2))</f>
        <v>0373</v>
      </c>
    </row>
    <row r="3717" customFormat="false" ht="15.8" hidden="false" customHeight="false" outlineLevel="0" collapsed="false">
      <c r="A3717" s="39" t="s">
        <v>2282</v>
      </c>
      <c r="B3717" s="39" t="s">
        <v>5916</v>
      </c>
      <c r="C3717" s="0" t="n">
        <v>80707.3938040619</v>
      </c>
      <c r="D3717" s="0" t="str">
        <f aca="false">CONCATENATE(LEFT(A3717,2), MID(A3717,5,2))</f>
        <v>0373</v>
      </c>
    </row>
    <row r="3718" customFormat="false" ht="15.8" hidden="false" customHeight="false" outlineLevel="0" collapsed="false">
      <c r="A3718" s="39" t="s">
        <v>2288</v>
      </c>
      <c r="B3718" s="39" t="s">
        <v>5917</v>
      </c>
      <c r="C3718" s="0" t="n">
        <v>23947.2920404331</v>
      </c>
      <c r="D3718" s="0" t="str">
        <f aca="false">CONCATENATE(LEFT(A3718,2), MID(A3718,5,2))</f>
        <v>0373</v>
      </c>
    </row>
    <row r="3719" customFormat="false" ht="15.8" hidden="false" customHeight="false" outlineLevel="0" collapsed="false">
      <c r="A3719" s="39" t="s">
        <v>2288</v>
      </c>
      <c r="B3719" s="39" t="s">
        <v>5918</v>
      </c>
      <c r="C3719" s="0" t="n">
        <v>16889.8676753548</v>
      </c>
      <c r="D3719" s="0" t="str">
        <f aca="false">CONCATENATE(LEFT(A3719,2), MID(A3719,5,2))</f>
        <v>0373</v>
      </c>
    </row>
    <row r="3720" customFormat="false" ht="15.8" hidden="false" customHeight="false" outlineLevel="0" collapsed="false">
      <c r="A3720" s="39" t="s">
        <v>2282</v>
      </c>
      <c r="B3720" s="39" t="s">
        <v>5919</v>
      </c>
      <c r="C3720" s="0" t="n">
        <v>12044.6848223984</v>
      </c>
      <c r="D3720" s="0" t="str">
        <f aca="false">CONCATENATE(LEFT(A3720,2), MID(A3720,5,2))</f>
        <v>0373</v>
      </c>
    </row>
    <row r="3721" customFormat="false" ht="15.8" hidden="false" customHeight="false" outlineLevel="0" collapsed="false">
      <c r="A3721" s="39" t="s">
        <v>2288</v>
      </c>
      <c r="B3721" s="39" t="s">
        <v>5920</v>
      </c>
      <c r="C3721" s="0" t="n">
        <v>1319.15703442459</v>
      </c>
      <c r="D3721" s="0" t="str">
        <f aca="false">CONCATENATE(LEFT(A3721,2), MID(A3721,5,2))</f>
        <v>0373</v>
      </c>
    </row>
    <row r="3722" customFormat="false" ht="15.8" hidden="false" customHeight="false" outlineLevel="0" collapsed="false">
      <c r="A3722" s="39" t="s">
        <v>2288</v>
      </c>
      <c r="B3722" s="39" t="s">
        <v>5921</v>
      </c>
      <c r="C3722" s="0" t="n">
        <v>7839.11184952979</v>
      </c>
      <c r="D3722" s="0" t="str">
        <f aca="false">CONCATENATE(LEFT(A3722,2), MID(A3722,5,2))</f>
        <v>0373</v>
      </c>
    </row>
    <row r="3723" customFormat="false" ht="15.8" hidden="false" customHeight="false" outlineLevel="0" collapsed="false">
      <c r="A3723" s="39" t="s">
        <v>2528</v>
      </c>
      <c r="B3723" s="39" t="s">
        <v>5922</v>
      </c>
      <c r="C3723" s="0" t="n">
        <v>1638.6</v>
      </c>
      <c r="D3723" s="0" t="str">
        <f aca="false">CONCATENATE(LEFT(A3723,2), MID(A3723,5,2))</f>
        <v>0271</v>
      </c>
    </row>
    <row r="3724" customFormat="false" ht="15.8" hidden="false" customHeight="false" outlineLevel="0" collapsed="false">
      <c r="A3724" s="39" t="s">
        <v>2299</v>
      </c>
      <c r="B3724" s="39" t="s">
        <v>5923</v>
      </c>
      <c r="C3724" s="0" t="n">
        <v>63970.4166666666</v>
      </c>
      <c r="D3724" s="0" t="str">
        <f aca="false">CONCATENATE(LEFT(A3724,2), MID(A3724,5,2))</f>
        <v>0268</v>
      </c>
    </row>
    <row r="3725" customFormat="false" ht="15.8" hidden="false" customHeight="false" outlineLevel="0" collapsed="false">
      <c r="A3725" s="39" t="s">
        <v>2299</v>
      </c>
      <c r="B3725" s="39" t="s">
        <v>5924</v>
      </c>
      <c r="C3725" s="0" t="n">
        <v>25867.1749999999</v>
      </c>
      <c r="D3725" s="0" t="str">
        <f aca="false">CONCATENATE(LEFT(A3725,2), MID(A3725,5,2))</f>
        <v>0268</v>
      </c>
    </row>
    <row r="3726" customFormat="false" ht="15.8" hidden="false" customHeight="false" outlineLevel="0" collapsed="false">
      <c r="A3726" s="39" t="s">
        <v>2294</v>
      </c>
      <c r="B3726" s="39" t="s">
        <v>5925</v>
      </c>
      <c r="C3726" s="0" t="n">
        <v>23122.0544870931</v>
      </c>
      <c r="D3726" s="0" t="str">
        <f aca="false">CONCATENATE(LEFT(A3726,2), MID(A3726,5,2))</f>
        <v>0270</v>
      </c>
    </row>
    <row r="3727" customFormat="false" ht="15.8" hidden="false" customHeight="false" outlineLevel="0" collapsed="false">
      <c r="A3727" s="39" t="s">
        <v>2294</v>
      </c>
      <c r="B3727" s="39" t="s">
        <v>5926</v>
      </c>
      <c r="C3727" s="0" t="n">
        <v>14131.756342895</v>
      </c>
      <c r="D3727" s="0" t="str">
        <f aca="false">CONCATENATE(LEFT(A3727,2), MID(A3727,5,2))</f>
        <v>0270</v>
      </c>
    </row>
    <row r="3728" customFormat="false" ht="15.8" hidden="false" customHeight="false" outlineLevel="0" collapsed="false">
      <c r="A3728" s="39" t="s">
        <v>2294</v>
      </c>
      <c r="B3728" s="39" t="s">
        <v>5927</v>
      </c>
      <c r="C3728" s="0" t="n">
        <v>9093.08666771824</v>
      </c>
      <c r="D3728" s="0" t="str">
        <f aca="false">CONCATENATE(LEFT(A3728,2), MID(A3728,5,2))</f>
        <v>0270</v>
      </c>
    </row>
    <row r="3729" customFormat="false" ht="15.8" hidden="false" customHeight="false" outlineLevel="0" collapsed="false">
      <c r="A3729" s="39" t="s">
        <v>2278</v>
      </c>
      <c r="B3729" s="39" t="s">
        <v>5928</v>
      </c>
      <c r="C3729" s="0" t="n">
        <v>7222.80905032467</v>
      </c>
      <c r="D3729" s="0" t="str">
        <f aca="false">CONCATENATE(LEFT(A3729,2), MID(A3729,5,2))</f>
        <v>0267</v>
      </c>
    </row>
    <row r="3730" customFormat="false" ht="15.8" hidden="false" customHeight="false" outlineLevel="0" collapsed="false">
      <c r="A3730" s="39" t="s">
        <v>2294</v>
      </c>
      <c r="B3730" s="39" t="s">
        <v>5929</v>
      </c>
      <c r="C3730" s="0" t="n">
        <v>3965.39784401494</v>
      </c>
      <c r="D3730" s="0" t="str">
        <f aca="false">CONCATENATE(LEFT(A3730,2), MID(A3730,5,2))</f>
        <v>0270</v>
      </c>
    </row>
    <row r="3731" customFormat="false" ht="15.8" hidden="false" customHeight="false" outlineLevel="0" collapsed="false">
      <c r="A3731" s="39" t="s">
        <v>2299</v>
      </c>
      <c r="B3731" s="39" t="s">
        <v>5930</v>
      </c>
      <c r="C3731" s="0" t="n">
        <v>1640.24166666666</v>
      </c>
      <c r="D3731" s="0" t="str">
        <f aca="false">CONCATENATE(LEFT(A3731,2), MID(A3731,5,2))</f>
        <v>0268</v>
      </c>
    </row>
    <row r="3732" customFormat="false" ht="15.8" hidden="false" customHeight="false" outlineLevel="0" collapsed="false">
      <c r="A3732" s="39" t="s">
        <v>2857</v>
      </c>
      <c r="B3732" s="39" t="s">
        <v>5931</v>
      </c>
      <c r="C3732" s="0" t="n">
        <v>2288.75</v>
      </c>
      <c r="D3732" s="0" t="str">
        <f aca="false">CONCATENATE(LEFT(A3732,2), MID(A3732,5,2))</f>
        <v>0269</v>
      </c>
    </row>
    <row r="3733" customFormat="false" ht="15.8" hidden="false" customHeight="false" outlineLevel="0" collapsed="false">
      <c r="A3733" s="39" t="s">
        <v>2294</v>
      </c>
      <c r="B3733" s="39" t="s">
        <v>5932</v>
      </c>
      <c r="C3733" s="0" t="n">
        <v>4915.783143979</v>
      </c>
      <c r="D3733" s="0" t="str">
        <f aca="false">CONCATENATE(LEFT(A3733,2), MID(A3733,5,2))</f>
        <v>0270</v>
      </c>
    </row>
    <row r="3734" customFormat="false" ht="15.8" hidden="false" customHeight="false" outlineLevel="0" collapsed="false">
      <c r="A3734" s="39" t="s">
        <v>2310</v>
      </c>
      <c r="B3734" s="39" t="s">
        <v>5933</v>
      </c>
      <c r="C3734" s="0" t="n">
        <v>14338.1596270607</v>
      </c>
      <c r="D3734" s="0" t="str">
        <f aca="false">CONCATENATE(LEFT(A3734,2), MID(A3734,5,2))</f>
        <v>0376</v>
      </c>
    </row>
    <row r="3735" customFormat="false" ht="15.8" hidden="false" customHeight="false" outlineLevel="0" collapsed="false">
      <c r="A3735" s="39" t="s">
        <v>2310</v>
      </c>
      <c r="B3735" s="39" t="s">
        <v>5934</v>
      </c>
      <c r="C3735" s="0" t="n">
        <v>167761.222089827</v>
      </c>
      <c r="D3735" s="0" t="str">
        <f aca="false">CONCATENATE(LEFT(A3735,2), MID(A3735,5,2))</f>
        <v>0376</v>
      </c>
    </row>
    <row r="3736" customFormat="false" ht="15.8" hidden="false" customHeight="false" outlineLevel="0" collapsed="false">
      <c r="A3736" s="39" t="s">
        <v>2310</v>
      </c>
      <c r="B3736" s="39" t="s">
        <v>5935</v>
      </c>
      <c r="C3736" s="0" t="n">
        <v>155302.846022774</v>
      </c>
      <c r="D3736" s="0" t="str">
        <f aca="false">CONCATENATE(LEFT(A3736,2), MID(A3736,5,2))</f>
        <v>0376</v>
      </c>
    </row>
    <row r="3737" customFormat="false" ht="15.8" hidden="false" customHeight="false" outlineLevel="0" collapsed="false">
      <c r="A3737" s="39" t="s">
        <v>2315</v>
      </c>
      <c r="B3737" s="39" t="s">
        <v>5936</v>
      </c>
      <c r="C3737" s="0" t="n">
        <v>75156.6407109709</v>
      </c>
      <c r="D3737" s="0" t="str">
        <f aca="false">CONCATENATE(LEFT(A3737,2), MID(A3737,5,2))</f>
        <v>0375</v>
      </c>
    </row>
    <row r="3738" customFormat="false" ht="15.8" hidden="false" customHeight="false" outlineLevel="0" collapsed="false">
      <c r="A3738" s="39" t="s">
        <v>2315</v>
      </c>
      <c r="B3738" s="39" t="s">
        <v>5937</v>
      </c>
      <c r="C3738" s="0" t="n">
        <v>73782.6296342275</v>
      </c>
      <c r="D3738" s="0" t="str">
        <f aca="false">CONCATENATE(LEFT(A3738,2), MID(A3738,5,2))</f>
        <v>0375</v>
      </c>
    </row>
    <row r="3739" customFormat="false" ht="15.8" hidden="false" customHeight="false" outlineLevel="0" collapsed="false">
      <c r="A3739" s="39" t="s">
        <v>2315</v>
      </c>
      <c r="B3739" s="39" t="s">
        <v>5938</v>
      </c>
      <c r="C3739" s="0" t="n">
        <v>82155.0550140641</v>
      </c>
      <c r="D3739" s="0" t="str">
        <f aca="false">CONCATENATE(LEFT(A3739,2), MID(A3739,5,2))</f>
        <v>0375</v>
      </c>
    </row>
    <row r="3740" customFormat="false" ht="15.8" hidden="false" customHeight="false" outlineLevel="0" collapsed="false">
      <c r="A3740" s="39" t="s">
        <v>2315</v>
      </c>
      <c r="B3740" s="39" t="s">
        <v>5939</v>
      </c>
      <c r="C3740" s="0" t="n">
        <v>29140.5889821467</v>
      </c>
      <c r="D3740" s="0" t="str">
        <f aca="false">CONCATENATE(LEFT(A3740,2), MID(A3740,5,2))</f>
        <v>0375</v>
      </c>
    </row>
    <row r="3741" customFormat="false" ht="15.8" hidden="false" customHeight="false" outlineLevel="0" collapsed="false">
      <c r="A3741" s="39" t="s">
        <v>2315</v>
      </c>
      <c r="B3741" s="39" t="s">
        <v>5940</v>
      </c>
      <c r="C3741" s="0" t="n">
        <v>25050.7987746379</v>
      </c>
      <c r="D3741" s="0" t="str">
        <f aca="false">CONCATENATE(LEFT(A3741,2), MID(A3741,5,2))</f>
        <v>0375</v>
      </c>
    </row>
    <row r="3742" customFormat="false" ht="15.8" hidden="false" customHeight="false" outlineLevel="0" collapsed="false">
      <c r="A3742" s="39" t="s">
        <v>2310</v>
      </c>
      <c r="B3742" s="39" t="s">
        <v>5941</v>
      </c>
      <c r="C3742" s="0" t="n">
        <v>148918.301151411</v>
      </c>
      <c r="D3742" s="0" t="str">
        <f aca="false">CONCATENATE(LEFT(A3742,2), MID(A3742,5,2))</f>
        <v>0376</v>
      </c>
    </row>
    <row r="3743" customFormat="false" ht="15.8" hidden="false" customHeight="false" outlineLevel="0" collapsed="false">
      <c r="A3743" s="39" t="s">
        <v>2326</v>
      </c>
      <c r="B3743" s="39" t="s">
        <v>5942</v>
      </c>
      <c r="C3743" s="0" t="n">
        <v>126392.09320774</v>
      </c>
      <c r="D3743" s="0" t="str">
        <f aca="false">CONCATENATE(LEFT(A3743,2), MID(A3743,5,2))</f>
        <v>0374</v>
      </c>
    </row>
    <row r="3744" customFormat="false" ht="15.8" hidden="false" customHeight="false" outlineLevel="0" collapsed="false">
      <c r="A3744" s="39" t="s">
        <v>2326</v>
      </c>
      <c r="B3744" s="39" t="s">
        <v>5943</v>
      </c>
      <c r="C3744" s="0" t="n">
        <v>79307.6308758511</v>
      </c>
      <c r="D3744" s="0" t="str">
        <f aca="false">CONCATENATE(LEFT(A3744,2), MID(A3744,5,2))</f>
        <v>0374</v>
      </c>
    </row>
    <row r="3745" customFormat="false" ht="15.8" hidden="false" customHeight="false" outlineLevel="0" collapsed="false">
      <c r="A3745" s="39" t="s">
        <v>2326</v>
      </c>
      <c r="B3745" s="39" t="s">
        <v>5944</v>
      </c>
      <c r="C3745" s="0" t="n">
        <v>19036.5519150358</v>
      </c>
      <c r="D3745" s="0" t="str">
        <f aca="false">CONCATENATE(LEFT(A3745,2), MID(A3745,5,2))</f>
        <v>0374</v>
      </c>
    </row>
    <row r="3746" customFormat="false" ht="15.8" hidden="false" customHeight="false" outlineLevel="0" collapsed="false">
      <c r="A3746" s="39" t="s">
        <v>2326</v>
      </c>
      <c r="B3746" s="39" t="s">
        <v>5945</v>
      </c>
      <c r="C3746" s="0" t="n">
        <v>67454.5935403532</v>
      </c>
      <c r="D3746" s="0" t="str">
        <f aca="false">CONCATENATE(LEFT(A3746,2), MID(A3746,5,2))</f>
        <v>0374</v>
      </c>
    </row>
    <row r="3747" customFormat="false" ht="15.8" hidden="false" customHeight="false" outlineLevel="0" collapsed="false">
      <c r="A3747" s="39" t="s">
        <v>2326</v>
      </c>
      <c r="B3747" s="39" t="s">
        <v>5946</v>
      </c>
      <c r="C3747" s="0" t="n">
        <v>94648.708625223</v>
      </c>
      <c r="D3747" s="0" t="str">
        <f aca="false">CONCATENATE(LEFT(A3747,2), MID(A3747,5,2))</f>
        <v>0374</v>
      </c>
    </row>
    <row r="3748" customFormat="false" ht="15.8" hidden="false" customHeight="false" outlineLevel="0" collapsed="false">
      <c r="A3748" s="39" t="s">
        <v>2326</v>
      </c>
      <c r="B3748" s="39" t="s">
        <v>5947</v>
      </c>
      <c r="C3748" s="0" t="n">
        <v>14285.1779304588</v>
      </c>
      <c r="D3748" s="0" t="str">
        <f aca="false">CONCATENATE(LEFT(A3748,2), MID(A3748,5,2))</f>
        <v>0374</v>
      </c>
    </row>
    <row r="3749" customFormat="false" ht="15.8" hidden="false" customHeight="false" outlineLevel="0" collapsed="false">
      <c r="A3749" s="39" t="s">
        <v>2335</v>
      </c>
      <c r="B3749" s="39" t="s">
        <v>5948</v>
      </c>
      <c r="C3749" s="0" t="n">
        <v>2472.6</v>
      </c>
      <c r="D3749" s="0" t="str">
        <f aca="false">CONCATENATE(LEFT(A3749,2), MID(A3749,5,2))</f>
        <v>0277</v>
      </c>
    </row>
    <row r="3750" customFormat="false" ht="15.8" hidden="false" customHeight="false" outlineLevel="0" collapsed="false">
      <c r="A3750" s="39" t="s">
        <v>2335</v>
      </c>
      <c r="B3750" s="39" t="s">
        <v>5949</v>
      </c>
      <c r="C3750" s="0" t="n">
        <v>36215</v>
      </c>
      <c r="D3750" s="0" t="str">
        <f aca="false">CONCATENATE(LEFT(A3750,2), MID(A3750,5,2))</f>
        <v>0277</v>
      </c>
    </row>
    <row r="3751" customFormat="false" ht="15.8" hidden="false" customHeight="false" outlineLevel="0" collapsed="false">
      <c r="A3751" s="39" t="s">
        <v>2337</v>
      </c>
      <c r="B3751" s="39" t="s">
        <v>5950</v>
      </c>
      <c r="C3751" s="0" t="n">
        <v>52601.25</v>
      </c>
      <c r="D3751" s="0" t="str">
        <f aca="false">CONCATENATE(LEFT(A3751,2), MID(A3751,5,2))</f>
        <v>0278</v>
      </c>
    </row>
    <row r="3752" customFormat="false" ht="15.8" hidden="false" customHeight="false" outlineLevel="0" collapsed="false">
      <c r="A3752" s="39" t="s">
        <v>2335</v>
      </c>
      <c r="B3752" s="39" t="s">
        <v>5951</v>
      </c>
      <c r="C3752" s="0" t="n">
        <v>33326.1</v>
      </c>
      <c r="D3752" s="0" t="str">
        <f aca="false">CONCATENATE(LEFT(A3752,2), MID(A3752,5,2))</f>
        <v>0277</v>
      </c>
    </row>
    <row r="3753" customFormat="false" ht="15.8" hidden="false" customHeight="false" outlineLevel="0" collapsed="false">
      <c r="A3753" s="39" t="s">
        <v>2335</v>
      </c>
      <c r="B3753" s="39" t="s">
        <v>5952</v>
      </c>
      <c r="C3753" s="0" t="n">
        <v>38358.3</v>
      </c>
      <c r="D3753" s="0" t="str">
        <f aca="false">CONCATENATE(LEFT(A3753,2), MID(A3753,5,2))</f>
        <v>0277</v>
      </c>
    </row>
    <row r="3754" customFormat="false" ht="15.8" hidden="false" customHeight="false" outlineLevel="0" collapsed="false">
      <c r="A3754" s="39" t="s">
        <v>2337</v>
      </c>
      <c r="B3754" s="39" t="s">
        <v>5953</v>
      </c>
      <c r="C3754" s="0" t="n">
        <v>31328.75</v>
      </c>
      <c r="D3754" s="0" t="str">
        <f aca="false">CONCATENATE(LEFT(A3754,2), MID(A3754,5,2))</f>
        <v>0278</v>
      </c>
    </row>
    <row r="3755" customFormat="false" ht="15.8" hidden="false" customHeight="false" outlineLevel="0" collapsed="false">
      <c r="A3755" s="39" t="s">
        <v>2337</v>
      </c>
      <c r="B3755" s="39" t="s">
        <v>5954</v>
      </c>
      <c r="C3755" s="0" t="n">
        <v>212745</v>
      </c>
      <c r="D3755" s="0" t="str">
        <f aca="false">CONCATENATE(LEFT(A3755,2), MID(A3755,5,2))</f>
        <v>0278</v>
      </c>
    </row>
    <row r="3756" customFormat="false" ht="15.8" hidden="false" customHeight="false" outlineLevel="0" collapsed="false">
      <c r="A3756" s="39" t="s">
        <v>2335</v>
      </c>
      <c r="B3756" s="39" t="s">
        <v>5955</v>
      </c>
      <c r="C3756" s="0" t="n">
        <v>3907.5</v>
      </c>
      <c r="D3756" s="0" t="str">
        <f aca="false">CONCATENATE(LEFT(A3756,2), MID(A3756,5,2))</f>
        <v>0277</v>
      </c>
    </row>
    <row r="3757" customFormat="false" ht="15.8" hidden="false" customHeight="false" outlineLevel="0" collapsed="false">
      <c r="A3757" s="39" t="s">
        <v>2337</v>
      </c>
      <c r="B3757" s="39" t="s">
        <v>5956</v>
      </c>
      <c r="C3757" s="0" t="n">
        <v>5343.75</v>
      </c>
      <c r="D3757" s="0" t="str">
        <f aca="false">CONCATENATE(LEFT(A3757,2), MID(A3757,5,2))</f>
        <v>0278</v>
      </c>
    </row>
    <row r="3758" customFormat="false" ht="15.8" hidden="false" customHeight="false" outlineLevel="0" collapsed="false">
      <c r="A3758" s="39" t="s">
        <v>2335</v>
      </c>
      <c r="B3758" s="39" t="s">
        <v>5957</v>
      </c>
      <c r="C3758" s="0" t="n">
        <v>2530</v>
      </c>
      <c r="D3758" s="0" t="str">
        <f aca="false">CONCATENATE(LEFT(A3758,2), MID(A3758,5,2))</f>
        <v>0277</v>
      </c>
    </row>
    <row r="3759" customFormat="false" ht="15.8" hidden="false" customHeight="false" outlineLevel="0" collapsed="false">
      <c r="A3759" s="39" t="s">
        <v>2335</v>
      </c>
      <c r="B3759" s="39" t="s">
        <v>5958</v>
      </c>
      <c r="C3759" s="0" t="n">
        <v>2828.75</v>
      </c>
      <c r="D3759" s="0" t="str">
        <f aca="false">CONCATENATE(LEFT(A3759,2), MID(A3759,5,2))</f>
        <v>0277</v>
      </c>
    </row>
    <row r="3760" customFormat="false" ht="15.8" hidden="false" customHeight="false" outlineLevel="0" collapsed="false">
      <c r="A3760" s="39" t="s">
        <v>2347</v>
      </c>
      <c r="B3760" s="39" t="s">
        <v>5959</v>
      </c>
      <c r="C3760" s="0" t="n">
        <v>57661.25</v>
      </c>
      <c r="D3760" s="0" t="str">
        <f aca="false">CONCATENATE(LEFT(A3760,2), MID(A3760,5,2))</f>
        <v>0279</v>
      </c>
    </row>
    <row r="3761" customFormat="false" ht="15.8" hidden="false" customHeight="false" outlineLevel="0" collapsed="false">
      <c r="A3761" s="39" t="s">
        <v>2347</v>
      </c>
      <c r="B3761" s="39" t="s">
        <v>5960</v>
      </c>
      <c r="C3761" s="0" t="n">
        <v>6513.75</v>
      </c>
      <c r="D3761" s="0" t="str">
        <f aca="false">CONCATENATE(LEFT(A3761,2), MID(A3761,5,2))</f>
        <v>0279</v>
      </c>
    </row>
    <row r="3762" customFormat="false" ht="15.8" hidden="false" customHeight="false" outlineLevel="0" collapsed="false">
      <c r="A3762" s="39" t="s">
        <v>2351</v>
      </c>
      <c r="B3762" s="39" t="s">
        <v>5961</v>
      </c>
      <c r="C3762" s="0" t="n">
        <v>12337.5</v>
      </c>
      <c r="D3762" s="0" t="str">
        <f aca="false">CONCATENATE(LEFT(A3762,2), MID(A3762,5,2))</f>
        <v>0279</v>
      </c>
    </row>
    <row r="3763" customFormat="false" ht="15.8" hidden="false" customHeight="false" outlineLevel="0" collapsed="false">
      <c r="A3763" s="39" t="s">
        <v>2357</v>
      </c>
      <c r="B3763" s="39" t="s">
        <v>5962</v>
      </c>
      <c r="C3763" s="0" t="n">
        <v>254317.962579788</v>
      </c>
      <c r="D3763" s="0" t="str">
        <f aca="false">CONCATENATE(LEFT(A3763,2), MID(A3763,5,2))</f>
        <v>0396</v>
      </c>
    </row>
    <row r="3764" customFormat="false" ht="15.8" hidden="false" customHeight="false" outlineLevel="0" collapsed="false">
      <c r="A3764" s="39" t="s">
        <v>2357</v>
      </c>
      <c r="B3764" s="39" t="s">
        <v>5963</v>
      </c>
      <c r="C3764" s="0" t="n">
        <v>209077.894506986</v>
      </c>
      <c r="D3764" s="0" t="str">
        <f aca="false">CONCATENATE(LEFT(A3764,2), MID(A3764,5,2))</f>
        <v>0396</v>
      </c>
    </row>
    <row r="3765" customFormat="false" ht="15.8" hidden="false" customHeight="false" outlineLevel="0" collapsed="false">
      <c r="A3765" s="39" t="s">
        <v>2357</v>
      </c>
      <c r="B3765" s="39" t="s">
        <v>5964</v>
      </c>
      <c r="C3765" s="0" t="n">
        <v>246839.361174827</v>
      </c>
      <c r="D3765" s="0" t="str">
        <f aca="false">CONCATENATE(LEFT(A3765,2), MID(A3765,5,2))</f>
        <v>0396</v>
      </c>
    </row>
    <row r="3766" customFormat="false" ht="15.8" hidden="false" customHeight="false" outlineLevel="0" collapsed="false">
      <c r="A3766" s="39" t="s">
        <v>2361</v>
      </c>
      <c r="B3766" s="39" t="s">
        <v>5965</v>
      </c>
      <c r="C3766" s="0" t="n">
        <v>190790.658852623</v>
      </c>
      <c r="D3766" s="0" t="str">
        <f aca="false">CONCATENATE(LEFT(A3766,2), MID(A3766,5,2))</f>
        <v>0392</v>
      </c>
    </row>
    <row r="3767" customFormat="false" ht="15.8" hidden="false" customHeight="false" outlineLevel="0" collapsed="false">
      <c r="A3767" s="39" t="s">
        <v>2361</v>
      </c>
      <c r="B3767" s="39" t="s">
        <v>5966</v>
      </c>
      <c r="C3767" s="0" t="n">
        <v>126641.852171346</v>
      </c>
      <c r="D3767" s="0" t="str">
        <f aca="false">CONCATENATE(LEFT(A3767,2), MID(A3767,5,2))</f>
        <v>0392</v>
      </c>
    </row>
    <row r="3768" customFormat="false" ht="15.8" hidden="false" customHeight="false" outlineLevel="0" collapsed="false">
      <c r="A3768" s="39" t="s">
        <v>2357</v>
      </c>
      <c r="B3768" s="39" t="s">
        <v>5967</v>
      </c>
      <c r="C3768" s="0" t="n">
        <v>22884.9250842493</v>
      </c>
      <c r="D3768" s="0" t="str">
        <f aca="false">CONCATENATE(LEFT(A3768,2), MID(A3768,5,2))</f>
        <v>0396</v>
      </c>
    </row>
    <row r="3769" customFormat="false" ht="15.8" hidden="false" customHeight="false" outlineLevel="0" collapsed="false">
      <c r="A3769" s="39" t="s">
        <v>2361</v>
      </c>
      <c r="B3769" s="39" t="s">
        <v>5968</v>
      </c>
      <c r="C3769" s="0" t="n">
        <v>24093.3256851133</v>
      </c>
      <c r="D3769" s="0" t="str">
        <f aca="false">CONCATENATE(LEFT(A3769,2), MID(A3769,5,2))</f>
        <v>0392</v>
      </c>
    </row>
    <row r="3770" customFormat="false" ht="15.8" hidden="false" customHeight="false" outlineLevel="0" collapsed="false">
      <c r="A3770" s="39" t="s">
        <v>2357</v>
      </c>
      <c r="B3770" s="39" t="s">
        <v>5969</v>
      </c>
      <c r="C3770" s="0" t="n">
        <v>12083.4926402324</v>
      </c>
      <c r="D3770" s="0" t="str">
        <f aca="false">CONCATENATE(LEFT(A3770,2), MID(A3770,5,2))</f>
        <v>0396</v>
      </c>
    </row>
    <row r="3771" customFormat="false" ht="15.8" hidden="false" customHeight="false" outlineLevel="0" collapsed="false">
      <c r="A3771" s="39" t="s">
        <v>2357</v>
      </c>
      <c r="B3771" s="39" t="s">
        <v>5970</v>
      </c>
      <c r="C3771" s="0" t="n">
        <v>39316.3684645561</v>
      </c>
      <c r="D3771" s="0" t="str">
        <f aca="false">CONCATENATE(LEFT(A3771,2), MID(A3771,5,2))</f>
        <v>0396</v>
      </c>
    </row>
    <row r="3772" customFormat="false" ht="15.8" hidden="false" customHeight="false" outlineLevel="0" collapsed="false">
      <c r="A3772" s="39" t="s">
        <v>2488</v>
      </c>
      <c r="B3772" s="39" t="s">
        <v>5971</v>
      </c>
      <c r="C3772" s="0" t="n">
        <v>1329493.20116021</v>
      </c>
      <c r="D3772" s="0" t="str">
        <f aca="false">CONCATENATE(LEFT(A3772,2), MID(A3772,5,2))</f>
        <v>0183</v>
      </c>
    </row>
    <row r="3773" customFormat="false" ht="15.8" hidden="false" customHeight="false" outlineLevel="0" collapsed="false">
      <c r="A3773" s="39" t="s">
        <v>2488</v>
      </c>
      <c r="B3773" s="39" t="s">
        <v>5972</v>
      </c>
      <c r="C3773" s="0" t="n">
        <v>251178.276519263</v>
      </c>
      <c r="D3773" s="0" t="str">
        <f aca="false">CONCATENATE(LEFT(A3773,2), MID(A3773,5,2))</f>
        <v>0183</v>
      </c>
    </row>
    <row r="3774" customFormat="false" ht="15.8" hidden="false" customHeight="false" outlineLevel="0" collapsed="false">
      <c r="A3774" s="39" t="s">
        <v>2488</v>
      </c>
      <c r="B3774" s="39" t="s">
        <v>5973</v>
      </c>
      <c r="C3774" s="0" t="n">
        <v>435943.996180873</v>
      </c>
      <c r="D3774" s="0" t="str">
        <f aca="false">CONCATENATE(LEFT(A3774,2), MID(A3774,5,2))</f>
        <v>0183</v>
      </c>
    </row>
    <row r="3775" customFormat="false" ht="15.8" hidden="false" customHeight="false" outlineLevel="0" collapsed="false">
      <c r="A3775" s="39" t="s">
        <v>2383</v>
      </c>
      <c r="B3775" s="39" t="s">
        <v>5974</v>
      </c>
      <c r="C3775" s="0" t="n">
        <v>1340179.32383743</v>
      </c>
      <c r="D3775" s="0" t="str">
        <f aca="false">CONCATENATE(LEFT(A3775,2), MID(A3775,5,2))</f>
        <v>0185</v>
      </c>
    </row>
    <row r="3776" customFormat="false" ht="15.8" hidden="false" customHeight="false" outlineLevel="0" collapsed="false">
      <c r="A3776" s="39" t="s">
        <v>2378</v>
      </c>
      <c r="B3776" s="39" t="s">
        <v>5975</v>
      </c>
      <c r="C3776" s="0" t="n">
        <v>5119441.63197288</v>
      </c>
      <c r="D3776" s="0" t="str">
        <f aca="false">CONCATENATE(LEFT(A3776,2), MID(A3776,5,2))</f>
        <v>0486</v>
      </c>
    </row>
    <row r="3777" customFormat="false" ht="15.8" hidden="false" customHeight="false" outlineLevel="0" collapsed="false">
      <c r="A3777" s="39" t="s">
        <v>2393</v>
      </c>
      <c r="B3777" s="39" t="s">
        <v>5976</v>
      </c>
      <c r="C3777" s="0" t="n">
        <v>62431.4938186798</v>
      </c>
      <c r="D3777" s="0" t="str">
        <f aca="false">CONCATENATE(LEFT(A3777,2), MID(A3777,5,2))</f>
        <v>0488</v>
      </c>
    </row>
    <row r="3778" customFormat="false" ht="15.8" hidden="false" customHeight="false" outlineLevel="0" collapsed="false">
      <c r="A3778" s="39" t="s">
        <v>2559</v>
      </c>
      <c r="B3778" s="39" t="s">
        <v>5977</v>
      </c>
      <c r="C3778" s="0" t="n">
        <v>4649.31389582849</v>
      </c>
      <c r="D3778" s="0" t="str">
        <f aca="false">CONCATENATE(LEFT(A3778,2), MID(A3778,5,2))</f>
        <v>0184</v>
      </c>
    </row>
    <row r="3779" customFormat="false" ht="15.8" hidden="false" customHeight="false" outlineLevel="0" collapsed="false">
      <c r="A3779" s="39" t="s">
        <v>2387</v>
      </c>
      <c r="B3779" s="39" t="s">
        <v>5978</v>
      </c>
      <c r="C3779" s="0" t="n">
        <v>87528.4284210479</v>
      </c>
      <c r="D3779" s="0" t="str">
        <f aca="false">CONCATENATE(LEFT(A3779,2), MID(A3779,5,2))</f>
        <v>0590</v>
      </c>
    </row>
    <row r="3780" customFormat="false" ht="15.8" hidden="false" customHeight="false" outlineLevel="0" collapsed="false">
      <c r="A3780" s="39" t="s">
        <v>2491</v>
      </c>
      <c r="B3780" s="39" t="s">
        <v>5979</v>
      </c>
      <c r="C3780" s="0" t="n">
        <v>10939.8385756253</v>
      </c>
      <c r="D3780" s="0" t="str">
        <f aca="false">CONCATENATE(LEFT(A3780,2), MID(A3780,5,2))</f>
        <v>0590</v>
      </c>
    </row>
    <row r="3781" customFormat="false" ht="15.8" hidden="false" customHeight="false" outlineLevel="0" collapsed="false">
      <c r="A3781" s="39" t="s">
        <v>2378</v>
      </c>
      <c r="B3781" s="39" t="s">
        <v>5980</v>
      </c>
      <c r="C3781" s="0" t="n">
        <v>52476.944450132</v>
      </c>
      <c r="D3781" s="0" t="str">
        <f aca="false">CONCATENATE(LEFT(A3781,2), MID(A3781,5,2))</f>
        <v>0486</v>
      </c>
    </row>
    <row r="3782" customFormat="false" ht="15.8" hidden="false" customHeight="false" outlineLevel="0" collapsed="false">
      <c r="A3782" s="39" t="s">
        <v>2404</v>
      </c>
      <c r="B3782" s="39" t="s">
        <v>5981</v>
      </c>
      <c r="C3782" s="0" t="n">
        <v>2516110.77993687</v>
      </c>
      <c r="D3782" s="0" t="str">
        <f aca="false">CONCATENATE(LEFT(A3782,2), MID(A3782,5,2))</f>
        <v>0184</v>
      </c>
    </row>
    <row r="3783" customFormat="false" ht="15.8" hidden="false" customHeight="false" outlineLevel="0" collapsed="false">
      <c r="A3783" s="39" t="s">
        <v>2385</v>
      </c>
      <c r="B3783" s="39" t="s">
        <v>5982</v>
      </c>
      <c r="C3783" s="0" t="n">
        <v>71843.4279166666</v>
      </c>
      <c r="D3783" s="0" t="str">
        <f aca="false">CONCATENATE(LEFT(A3783,2), MID(A3783,5,2))</f>
        <v>0184</v>
      </c>
    </row>
    <row r="3784" customFormat="false" ht="15.8" hidden="false" customHeight="false" outlineLevel="0" collapsed="false">
      <c r="A3784" s="39" t="s">
        <v>2614</v>
      </c>
      <c r="B3784" s="39" t="s">
        <v>5983</v>
      </c>
      <c r="C3784" s="0" t="n">
        <v>86350.2669540213</v>
      </c>
      <c r="D3784" s="0" t="str">
        <f aca="false">CONCATENATE(LEFT(A3784,2), MID(A3784,5,2))</f>
        <v>0589</v>
      </c>
    </row>
    <row r="3785" customFormat="false" ht="15.8" hidden="false" customHeight="false" outlineLevel="0" collapsed="false">
      <c r="A3785" s="39" t="s">
        <v>2376</v>
      </c>
      <c r="B3785" s="39" t="s">
        <v>5984</v>
      </c>
      <c r="C3785" s="0" t="n">
        <v>1954797.82985407</v>
      </c>
      <c r="D3785" s="0" t="str">
        <f aca="false">CONCATENATE(LEFT(A3785,2), MID(A3785,5,2))</f>
        <v>0184</v>
      </c>
    </row>
    <row r="3786" customFormat="false" ht="15.8" hidden="false" customHeight="false" outlineLevel="0" collapsed="false">
      <c r="A3786" s="39" t="s">
        <v>2378</v>
      </c>
      <c r="B3786" s="39" t="s">
        <v>5985</v>
      </c>
      <c r="C3786" s="0" t="n">
        <v>78892.0000852815</v>
      </c>
      <c r="D3786" s="0" t="str">
        <f aca="false">CONCATENATE(LEFT(A3786,2), MID(A3786,5,2))</f>
        <v>0486</v>
      </c>
    </row>
    <row r="3787" customFormat="false" ht="15.8" hidden="false" customHeight="false" outlineLevel="0" collapsed="false">
      <c r="A3787" s="39" t="s">
        <v>2406</v>
      </c>
      <c r="B3787" s="39" t="s">
        <v>5986</v>
      </c>
      <c r="C3787" s="0" t="n">
        <v>389344.998701661</v>
      </c>
      <c r="D3787" s="0" t="str">
        <f aca="false">CONCATENATE(LEFT(A3787,2), MID(A3787,5,2))</f>
        <v>0184</v>
      </c>
    </row>
    <row r="3788" customFormat="false" ht="15.8" hidden="false" customHeight="false" outlineLevel="0" collapsed="false">
      <c r="A3788" s="39" t="s">
        <v>2393</v>
      </c>
      <c r="B3788" s="39" t="s">
        <v>5987</v>
      </c>
      <c r="C3788" s="0" t="n">
        <v>50481.9613678229</v>
      </c>
      <c r="D3788" s="0" t="str">
        <f aca="false">CONCATENATE(LEFT(A3788,2), MID(A3788,5,2))</f>
        <v>0488</v>
      </c>
    </row>
    <row r="3789" customFormat="false" ht="15.8" hidden="false" customHeight="false" outlineLevel="0" collapsed="false">
      <c r="A3789" s="39" t="s">
        <v>2376</v>
      </c>
      <c r="B3789" s="39" t="s">
        <v>5988</v>
      </c>
      <c r="C3789" s="0" t="n">
        <v>366106.384651761</v>
      </c>
      <c r="D3789" s="0" t="str">
        <f aca="false">CONCATENATE(LEFT(A3789,2), MID(A3789,5,2))</f>
        <v>0184</v>
      </c>
    </row>
    <row r="3790" customFormat="false" ht="15.8" hidden="false" customHeight="false" outlineLevel="0" collapsed="false">
      <c r="A3790" s="39" t="s">
        <v>2393</v>
      </c>
      <c r="B3790" s="39" t="s">
        <v>5989</v>
      </c>
      <c r="C3790" s="0" t="n">
        <v>223364.280521675</v>
      </c>
      <c r="D3790" s="0" t="str">
        <f aca="false">CONCATENATE(LEFT(A3790,2), MID(A3790,5,2))</f>
        <v>0488</v>
      </c>
    </row>
    <row r="3791" customFormat="false" ht="15.8" hidden="false" customHeight="false" outlineLevel="0" collapsed="false">
      <c r="A3791" s="39" t="s">
        <v>2406</v>
      </c>
      <c r="B3791" s="39" t="s">
        <v>5990</v>
      </c>
      <c r="C3791" s="0" t="n">
        <v>109457.012326317</v>
      </c>
      <c r="D3791" s="0" t="str">
        <f aca="false">CONCATENATE(LEFT(A3791,2), MID(A3791,5,2))</f>
        <v>0184</v>
      </c>
    </row>
    <row r="3792" customFormat="false" ht="15.8" hidden="false" customHeight="false" outlineLevel="0" collapsed="false">
      <c r="A3792" s="39" t="s">
        <v>2376</v>
      </c>
      <c r="B3792" s="39" t="s">
        <v>5991</v>
      </c>
      <c r="C3792" s="0" t="n">
        <v>316041.034017015</v>
      </c>
      <c r="D3792" s="0" t="str">
        <f aca="false">CONCATENATE(LEFT(A3792,2), MID(A3792,5,2))</f>
        <v>0184</v>
      </c>
    </row>
    <row r="3793" customFormat="false" ht="15.8" hidden="false" customHeight="false" outlineLevel="0" collapsed="false">
      <c r="A3793" s="39" t="s">
        <v>2406</v>
      </c>
      <c r="B3793" s="39" t="s">
        <v>5992</v>
      </c>
      <c r="C3793" s="0" t="n">
        <v>203827.703133333</v>
      </c>
      <c r="D3793" s="0" t="str">
        <f aca="false">CONCATENATE(LEFT(A3793,2), MID(A3793,5,2))</f>
        <v>0184</v>
      </c>
    </row>
    <row r="3794" customFormat="false" ht="15.8" hidden="false" customHeight="false" outlineLevel="0" collapsed="false">
      <c r="A3794" s="39" t="s">
        <v>2559</v>
      </c>
      <c r="B3794" s="39" t="s">
        <v>5993</v>
      </c>
      <c r="C3794" s="0" t="n">
        <v>104517.535171311</v>
      </c>
      <c r="D3794" s="0" t="str">
        <f aca="false">CONCATENATE(LEFT(A3794,2), MID(A3794,5,2))</f>
        <v>0184</v>
      </c>
    </row>
    <row r="3795" customFormat="false" ht="15.8" hidden="false" customHeight="false" outlineLevel="0" collapsed="false">
      <c r="A3795" s="39" t="s">
        <v>2614</v>
      </c>
      <c r="B3795" s="39" t="s">
        <v>5994</v>
      </c>
      <c r="C3795" s="0" t="n">
        <v>35201.0108258697</v>
      </c>
      <c r="D3795" s="0" t="str">
        <f aca="false">CONCATENATE(LEFT(A3795,2), MID(A3795,5,2))</f>
        <v>0589</v>
      </c>
    </row>
    <row r="3796" customFormat="false" ht="15.8" hidden="false" customHeight="false" outlineLevel="0" collapsed="false">
      <c r="A3796" s="39" t="s">
        <v>2404</v>
      </c>
      <c r="B3796" s="39" t="s">
        <v>5995</v>
      </c>
      <c r="C3796" s="0" t="n">
        <v>455345.87188754</v>
      </c>
      <c r="D3796" s="0" t="str">
        <f aca="false">CONCATENATE(LEFT(A3796,2), MID(A3796,5,2))</f>
        <v>0184</v>
      </c>
    </row>
    <row r="3797" customFormat="false" ht="15.8" hidden="false" customHeight="false" outlineLevel="0" collapsed="false">
      <c r="A3797" s="39" t="s">
        <v>2559</v>
      </c>
      <c r="B3797" s="39" t="s">
        <v>5996</v>
      </c>
      <c r="C3797" s="0" t="n">
        <v>211085.316673139</v>
      </c>
      <c r="D3797" s="0" t="str">
        <f aca="false">CONCATENATE(LEFT(A3797,2), MID(A3797,5,2))</f>
        <v>0184</v>
      </c>
    </row>
    <row r="3798" customFormat="false" ht="15.8" hidden="false" customHeight="false" outlineLevel="0" collapsed="false">
      <c r="A3798" s="39" t="s">
        <v>2491</v>
      </c>
      <c r="B3798" s="39" t="s">
        <v>5997</v>
      </c>
      <c r="C3798" s="0" t="n">
        <v>7766.1428096757</v>
      </c>
      <c r="D3798" s="0" t="str">
        <f aca="false">CONCATENATE(LEFT(A3798,2), MID(A3798,5,2))</f>
        <v>0590</v>
      </c>
    </row>
    <row r="3799" customFormat="false" ht="15.8" hidden="false" customHeight="false" outlineLevel="0" collapsed="false">
      <c r="A3799" s="39" t="s">
        <v>2378</v>
      </c>
      <c r="B3799" s="39" t="s">
        <v>5998</v>
      </c>
      <c r="C3799" s="0" t="n">
        <v>18830.1044657883</v>
      </c>
      <c r="D3799" s="0" t="str">
        <f aca="false">CONCATENATE(LEFT(A3799,2), MID(A3799,5,2))</f>
        <v>0486</v>
      </c>
    </row>
    <row r="3800" customFormat="false" ht="15.8" hidden="false" customHeight="false" outlineLevel="0" collapsed="false">
      <c r="A3800" s="39" t="s">
        <v>2389</v>
      </c>
      <c r="B3800" s="39" t="s">
        <v>5999</v>
      </c>
      <c r="C3800" s="0" t="n">
        <v>25540.756574777</v>
      </c>
      <c r="D3800" s="0" t="str">
        <f aca="false">CONCATENATE(LEFT(A3800,2), MID(A3800,5,2))</f>
        <v>0184</v>
      </c>
    </row>
    <row r="3801" customFormat="false" ht="15.8" hidden="false" customHeight="false" outlineLevel="0" collapsed="false">
      <c r="A3801" s="39" t="s">
        <v>2420</v>
      </c>
      <c r="B3801" s="39" t="s">
        <v>6000</v>
      </c>
      <c r="C3801" s="0" t="n">
        <v>206310.711278974</v>
      </c>
      <c r="D3801" s="0" t="str">
        <f aca="false">CONCATENATE(LEFT(A3801,2), MID(A3801,5,2))</f>
        <v>0393</v>
      </c>
    </row>
    <row r="3802" customFormat="false" ht="15.8" hidden="false" customHeight="false" outlineLevel="0" collapsed="false">
      <c r="A3802" s="39" t="s">
        <v>2420</v>
      </c>
      <c r="B3802" s="39" t="s">
        <v>6001</v>
      </c>
      <c r="C3802" s="0" t="n">
        <v>981799.606874409</v>
      </c>
      <c r="D3802" s="0" t="str">
        <f aca="false">CONCATENATE(LEFT(A3802,2), MID(A3802,5,2))</f>
        <v>0393</v>
      </c>
    </row>
    <row r="3803" customFormat="false" ht="15.8" hidden="false" customHeight="false" outlineLevel="0" collapsed="false">
      <c r="A3803" s="39" t="s">
        <v>2420</v>
      </c>
      <c r="B3803" s="39" t="s">
        <v>6002</v>
      </c>
      <c r="C3803" s="0" t="n">
        <v>251745.199187182</v>
      </c>
      <c r="D3803" s="0" t="str">
        <f aca="false">CONCATENATE(LEFT(A3803,2), MID(A3803,5,2))</f>
        <v>0393</v>
      </c>
    </row>
    <row r="3804" customFormat="false" ht="15.8" hidden="false" customHeight="false" outlineLevel="0" collapsed="false">
      <c r="A3804" s="39" t="s">
        <v>2420</v>
      </c>
      <c r="B3804" s="39" t="s">
        <v>6003</v>
      </c>
      <c r="C3804" s="0" t="n">
        <v>403082.779811011</v>
      </c>
      <c r="D3804" s="0" t="str">
        <f aca="false">CONCATENATE(LEFT(A3804,2), MID(A3804,5,2))</f>
        <v>0393</v>
      </c>
    </row>
    <row r="3805" customFormat="false" ht="15.8" hidden="false" customHeight="false" outlineLevel="0" collapsed="false">
      <c r="A3805" s="39" t="s">
        <v>2406</v>
      </c>
      <c r="B3805" s="39" t="s">
        <v>6004</v>
      </c>
      <c r="C3805" s="0" t="n">
        <v>313625.142320421</v>
      </c>
      <c r="D3805" s="0" t="str">
        <f aca="false">CONCATENATE(LEFT(A3805,2), MID(A3805,5,2))</f>
        <v>0184</v>
      </c>
    </row>
    <row r="3806" customFormat="false" ht="15.8" hidden="false" customHeight="false" outlineLevel="0" collapsed="false">
      <c r="A3806" s="39" t="s">
        <v>2420</v>
      </c>
      <c r="B3806" s="39" t="s">
        <v>6005</v>
      </c>
      <c r="C3806" s="0" t="n">
        <v>736277.387779625</v>
      </c>
      <c r="D3806" s="0" t="str">
        <f aca="false">CONCATENATE(LEFT(A3806,2), MID(A3806,5,2))</f>
        <v>0393</v>
      </c>
    </row>
    <row r="3807" customFormat="false" ht="15.8" hidden="false" customHeight="false" outlineLevel="0" collapsed="false">
      <c r="A3807" s="39" t="s">
        <v>2420</v>
      </c>
      <c r="B3807" s="39" t="s">
        <v>6006</v>
      </c>
      <c r="C3807" s="0" t="n">
        <v>103171.988181295</v>
      </c>
      <c r="D3807" s="0" t="str">
        <f aca="false">CONCATENATE(LEFT(A3807,2), MID(A3807,5,2))</f>
        <v>0393</v>
      </c>
    </row>
    <row r="3808" customFormat="false" ht="15.8" hidden="false" customHeight="false" outlineLevel="0" collapsed="false">
      <c r="A3808" s="39" t="s">
        <v>2424</v>
      </c>
      <c r="B3808" s="39" t="s">
        <v>6007</v>
      </c>
      <c r="C3808" s="0" t="n">
        <v>397593.263257978</v>
      </c>
      <c r="D3808" s="0" t="str">
        <f aca="false">CONCATENATE(LEFT(A3808,2), MID(A3808,5,2))</f>
        <v>0494</v>
      </c>
    </row>
    <row r="3809" customFormat="false" ht="15.8" hidden="false" customHeight="false" outlineLevel="0" collapsed="false">
      <c r="A3809" s="39" t="s">
        <v>1998</v>
      </c>
      <c r="B3809" s="39" t="s">
        <v>6008</v>
      </c>
      <c r="C3809" s="0" t="n">
        <v>10443.75</v>
      </c>
      <c r="D3809" s="0" t="str">
        <f aca="false">CONCATENATE(LEFT(A3809,2), MID(A3809,5,2))</f>
        <v>0216</v>
      </c>
    </row>
    <row r="3810" customFormat="false" ht="15.8" hidden="false" customHeight="false" outlineLevel="0" collapsed="false">
      <c r="A3810" s="39" t="s">
        <v>2433</v>
      </c>
      <c r="B3810" s="39" t="s">
        <v>6009</v>
      </c>
      <c r="C3810" s="0" t="n">
        <v>4859.9999999</v>
      </c>
      <c r="D3810" s="0" t="str">
        <f aca="false">CONCATENATE(LEFT(A3810,2), MID(A3810,5,2))</f>
        <v>0614</v>
      </c>
    </row>
    <row r="3811" customFormat="false" ht="15.8" hidden="false" customHeight="false" outlineLevel="0" collapsed="false">
      <c r="A3811" s="39" t="s">
        <v>1963</v>
      </c>
      <c r="B3811" s="39" t="s">
        <v>6010</v>
      </c>
      <c r="C3811" s="0" t="n">
        <v>28688.9318340477</v>
      </c>
      <c r="D3811" s="0" t="str">
        <f aca="false">CONCATENATE(LEFT(A3811,2), MID(A3811,5,2))</f>
        <v>0607</v>
      </c>
    </row>
    <row r="3812" customFormat="false" ht="15.8" hidden="false" customHeight="false" outlineLevel="0" collapsed="false">
      <c r="A3812" s="39" t="s">
        <v>1961</v>
      </c>
      <c r="B3812" s="39" t="s">
        <v>6011</v>
      </c>
      <c r="C3812" s="0" t="n">
        <v>199510.845384902</v>
      </c>
      <c r="D3812" s="0" t="str">
        <f aca="false">CONCATENATE(LEFT(A3812,2), MID(A3812,5,2))</f>
        <v>0408</v>
      </c>
    </row>
    <row r="3813" customFormat="false" ht="15.8" hidden="false" customHeight="false" outlineLevel="0" collapsed="false">
      <c r="A3813" s="39" t="s">
        <v>1981</v>
      </c>
      <c r="B3813" s="39" t="s">
        <v>6012</v>
      </c>
      <c r="C3813" s="0" t="n">
        <v>11475.6112351807</v>
      </c>
      <c r="D3813" s="0" t="str">
        <f aca="false">CONCATENATE(LEFT(A3813,2), MID(A3813,5,2))</f>
        <v>0309</v>
      </c>
    </row>
    <row r="3814" customFormat="false" ht="15.8" hidden="false" customHeight="false" outlineLevel="0" collapsed="false">
      <c r="A3814" s="39" t="s">
        <v>1936</v>
      </c>
      <c r="B3814" s="39" t="s">
        <v>6013</v>
      </c>
      <c r="C3814" s="0" t="n">
        <v>872.868988506469</v>
      </c>
      <c r="D3814" s="0" t="str">
        <f aca="false">CONCATENATE(LEFT(A3814,2), MID(A3814,5,2))</f>
        <v>0406</v>
      </c>
    </row>
    <row r="3815" customFormat="false" ht="15.8" hidden="false" customHeight="false" outlineLevel="0" collapsed="false">
      <c r="A3815" s="39" t="s">
        <v>1963</v>
      </c>
      <c r="B3815" s="39" t="s">
        <v>6014</v>
      </c>
      <c r="C3815" s="0" t="n">
        <v>55250.1450973442</v>
      </c>
      <c r="D3815" s="0" t="str">
        <f aca="false">CONCATENATE(LEFT(A3815,2), MID(A3815,5,2))</f>
        <v>0607</v>
      </c>
    </row>
    <row r="3816" customFormat="false" ht="15.8" hidden="false" customHeight="false" outlineLevel="0" collapsed="false">
      <c r="A3816" s="39" t="s">
        <v>1933</v>
      </c>
      <c r="B3816" s="39" t="s">
        <v>6015</v>
      </c>
      <c r="C3816" s="0" t="n">
        <v>1518.20317038874</v>
      </c>
      <c r="D3816" s="0" t="str">
        <f aca="false">CONCATENATE(LEFT(A3816,2), MID(A3816,5,2))</f>
        <v>0405</v>
      </c>
    </row>
    <row r="3817" customFormat="false" ht="15.8" hidden="false" customHeight="false" outlineLevel="0" collapsed="false">
      <c r="A3817" s="39" t="s">
        <v>3037</v>
      </c>
      <c r="B3817" s="39" t="s">
        <v>6016</v>
      </c>
      <c r="C3817" s="0" t="n">
        <v>23962.9969882447</v>
      </c>
      <c r="D3817" s="0" t="str">
        <f aca="false">CONCATENATE(LEFT(A3817,2), MID(A3817,5,2))</f>
        <v>0410</v>
      </c>
    </row>
    <row r="3818" customFormat="false" ht="15.8" hidden="false" customHeight="false" outlineLevel="0" collapsed="false">
      <c r="A3818" s="39" t="s">
        <v>1984</v>
      </c>
      <c r="B3818" s="39" t="s">
        <v>6017</v>
      </c>
      <c r="C3818" s="0" t="n">
        <v>191176.234605196</v>
      </c>
      <c r="D3818" s="0" t="str">
        <f aca="false">CONCATENATE(LEFT(A3818,2), MID(A3818,5,2))</f>
        <v>0408</v>
      </c>
    </row>
    <row r="3819" customFormat="false" ht="15.8" hidden="false" customHeight="false" outlineLevel="0" collapsed="false">
      <c r="A3819" s="39" t="s">
        <v>2440</v>
      </c>
      <c r="B3819" s="39" t="s">
        <v>6018</v>
      </c>
      <c r="C3819" s="0" t="n">
        <v>2108.82414509932</v>
      </c>
      <c r="D3819" s="0" t="str">
        <f aca="false">CONCATENATE(LEFT(A3819,2), MID(A3819,5,2))</f>
        <v>0513</v>
      </c>
    </row>
    <row r="3820" customFormat="false" ht="15.8" hidden="false" customHeight="false" outlineLevel="0" collapsed="false">
      <c r="A3820" s="39" t="s">
        <v>2440</v>
      </c>
      <c r="B3820" s="39" t="s">
        <v>6019</v>
      </c>
      <c r="C3820" s="0" t="n">
        <v>85146.0972128437</v>
      </c>
      <c r="D3820" s="0" t="str">
        <f aca="false">CONCATENATE(LEFT(A3820,2), MID(A3820,5,2))</f>
        <v>0513</v>
      </c>
    </row>
    <row r="3821" customFormat="false" ht="15.8" hidden="false" customHeight="false" outlineLevel="0" collapsed="false">
      <c r="A3821" s="39" t="s">
        <v>1989</v>
      </c>
      <c r="B3821" s="39" t="s">
        <v>6020</v>
      </c>
      <c r="C3821" s="0" t="n">
        <v>50900</v>
      </c>
      <c r="D3821" s="0" t="str">
        <f aca="false">CONCATENATE(LEFT(A3821,2), MID(A3821,5,2))</f>
        <v>0312</v>
      </c>
    </row>
    <row r="3822" customFormat="false" ht="15.8" hidden="false" customHeight="false" outlineLevel="0" collapsed="false">
      <c r="A3822" s="39" t="s">
        <v>2091</v>
      </c>
      <c r="B3822" s="39" t="s">
        <v>6021</v>
      </c>
      <c r="C3822" s="0" t="n">
        <v>264859.332210187</v>
      </c>
      <c r="D3822" s="0" t="str">
        <f aca="false">CONCATENATE(LEFT(A3822,2), MID(A3822,5,2))</f>
        <v>0635</v>
      </c>
    </row>
    <row r="3823" customFormat="false" ht="15.8" hidden="false" customHeight="false" outlineLevel="0" collapsed="false">
      <c r="A3823" s="39" t="s">
        <v>2027</v>
      </c>
      <c r="B3823" s="39" t="s">
        <v>6022</v>
      </c>
      <c r="C3823" s="0" t="n">
        <v>5978.05763704686</v>
      </c>
      <c r="D3823" s="0" t="str">
        <f aca="false">CONCATENATE(LEFT(A3823,2), MID(A3823,5,2))</f>
        <v>0221</v>
      </c>
    </row>
    <row r="3824" customFormat="false" ht="15.8" hidden="false" customHeight="false" outlineLevel="0" collapsed="false">
      <c r="A3824" s="39" t="s">
        <v>2027</v>
      </c>
      <c r="B3824" s="39" t="s">
        <v>6023</v>
      </c>
      <c r="C3824" s="0" t="n">
        <v>38180.6146104798</v>
      </c>
      <c r="D3824" s="0" t="str">
        <f aca="false">CONCATENATE(LEFT(A3824,2), MID(A3824,5,2))</f>
        <v>0221</v>
      </c>
    </row>
    <row r="3825" customFormat="false" ht="15.8" hidden="false" customHeight="false" outlineLevel="0" collapsed="false">
      <c r="A3825" s="39" t="s">
        <v>2027</v>
      </c>
      <c r="B3825" s="39" t="s">
        <v>6024</v>
      </c>
      <c r="C3825" s="0" t="n">
        <v>184770.561760065</v>
      </c>
      <c r="D3825" s="0" t="str">
        <f aca="false">CONCATENATE(LEFT(A3825,2), MID(A3825,5,2))</f>
        <v>0221</v>
      </c>
    </row>
    <row r="3826" customFormat="false" ht="15.8" hidden="false" customHeight="false" outlineLevel="0" collapsed="false">
      <c r="A3826" s="39" t="s">
        <v>2040</v>
      </c>
      <c r="B3826" s="39" t="s">
        <v>6025</v>
      </c>
      <c r="C3826" s="0" t="n">
        <v>43642.4132109557</v>
      </c>
      <c r="D3826" s="0" t="str">
        <f aca="false">CONCATENATE(LEFT(A3826,2), MID(A3826,5,2))</f>
        <v>0223</v>
      </c>
    </row>
    <row r="3827" customFormat="false" ht="15.8" hidden="false" customHeight="false" outlineLevel="0" collapsed="false">
      <c r="A3827" s="39" t="s">
        <v>2042</v>
      </c>
      <c r="B3827" s="39" t="s">
        <v>6026</v>
      </c>
      <c r="C3827" s="0" t="n">
        <v>25752.1762595571</v>
      </c>
      <c r="D3827" s="0" t="str">
        <f aca="false">CONCATENATE(LEFT(A3827,2), MID(A3827,5,2))</f>
        <v>0326</v>
      </c>
    </row>
    <row r="3828" customFormat="false" ht="15.8" hidden="false" customHeight="false" outlineLevel="0" collapsed="false">
      <c r="A3828" s="39" t="s">
        <v>2042</v>
      </c>
      <c r="B3828" s="39" t="s">
        <v>6027</v>
      </c>
      <c r="C3828" s="0" t="n">
        <v>9105.39665846501</v>
      </c>
      <c r="D3828" s="0" t="str">
        <f aca="false">CONCATENATE(LEFT(A3828,2), MID(A3828,5,2))</f>
        <v>0326</v>
      </c>
    </row>
    <row r="3829" customFormat="false" ht="15.8" hidden="false" customHeight="false" outlineLevel="0" collapsed="false">
      <c r="A3829" s="39" t="s">
        <v>2042</v>
      </c>
      <c r="B3829" s="39" t="s">
        <v>6028</v>
      </c>
      <c r="C3829" s="0" t="n">
        <v>24821.7326077886</v>
      </c>
      <c r="D3829" s="0" t="str">
        <f aca="false">CONCATENATE(LEFT(A3829,2), MID(A3829,5,2))</f>
        <v>0326</v>
      </c>
    </row>
    <row r="3830" customFormat="false" ht="15.8" hidden="false" customHeight="false" outlineLevel="0" collapsed="false">
      <c r="A3830" s="39" t="s">
        <v>2064</v>
      </c>
      <c r="B3830" s="39" t="s">
        <v>6029</v>
      </c>
      <c r="C3830" s="0" t="n">
        <v>5112.16509683948</v>
      </c>
      <c r="D3830" s="0" t="str">
        <f aca="false">CONCATENATE(LEFT(A3830,2), MID(A3830,5,2))</f>
        <v>0327</v>
      </c>
    </row>
    <row r="3831" customFormat="false" ht="15.8" hidden="false" customHeight="false" outlineLevel="0" collapsed="false">
      <c r="A3831" s="39" t="s">
        <v>2139</v>
      </c>
      <c r="B3831" s="39" t="s">
        <v>6030</v>
      </c>
      <c r="C3831" s="0" t="n">
        <v>1462.0470835094</v>
      </c>
      <c r="D3831" s="0" t="str">
        <f aca="false">CONCATENATE(LEFT(A3831,2), MID(A3831,5,2))</f>
        <v>0142</v>
      </c>
    </row>
    <row r="3832" customFormat="false" ht="15.8" hidden="false" customHeight="false" outlineLevel="0" collapsed="false">
      <c r="A3832" s="39" t="s">
        <v>3107</v>
      </c>
      <c r="B3832" s="39" t="s">
        <v>6031</v>
      </c>
      <c r="C3832" s="0" t="n">
        <v>119293.15258313</v>
      </c>
      <c r="D3832" s="0" t="str">
        <f aca="false">CONCATENATE(LEFT(A3832,2), MID(A3832,5,2))</f>
        <v>0636</v>
      </c>
    </row>
    <row r="3833" customFormat="false" ht="15.8" hidden="false" customHeight="false" outlineLevel="0" collapsed="false">
      <c r="A3833" s="39" t="s">
        <v>3126</v>
      </c>
      <c r="B3833" s="39" t="s">
        <v>6032</v>
      </c>
      <c r="C3833" s="0" t="n">
        <v>83170.5008205392</v>
      </c>
      <c r="D3833" s="0" t="str">
        <f aca="false">CONCATENATE(LEFT(A3833,2), MID(A3833,5,2))</f>
        <v>0636</v>
      </c>
    </row>
    <row r="3834" customFormat="false" ht="15.8" hidden="false" customHeight="false" outlineLevel="0" collapsed="false">
      <c r="A3834" s="39" t="s">
        <v>2112</v>
      </c>
      <c r="B3834" s="39" t="s">
        <v>6033</v>
      </c>
      <c r="C3834" s="0" t="n">
        <v>18142.02</v>
      </c>
      <c r="D3834" s="0" t="str">
        <f aca="false">CONCATENATE(LEFT(A3834,2), MID(A3834,5,2))</f>
        <v>0237</v>
      </c>
    </row>
    <row r="3835" customFormat="false" ht="15.8" hidden="false" customHeight="false" outlineLevel="0" collapsed="false">
      <c r="A3835" s="39" t="s">
        <v>3148</v>
      </c>
      <c r="B3835" s="39" t="s">
        <v>6034</v>
      </c>
      <c r="C3835" s="0" t="n">
        <v>479.553727354735</v>
      </c>
      <c r="D3835" s="0" t="str">
        <f aca="false">CONCATENATE(LEFT(A3835,2), MID(A3835,5,2))</f>
        <v>0142</v>
      </c>
    </row>
    <row r="3836" customFormat="false" ht="15.8" hidden="false" customHeight="false" outlineLevel="0" collapsed="false">
      <c r="A3836" s="39" t="s">
        <v>2510</v>
      </c>
      <c r="B3836" s="39" t="s">
        <v>6035</v>
      </c>
      <c r="C3836" s="0" t="n">
        <v>595.004612180005</v>
      </c>
      <c r="D3836" s="0" t="str">
        <f aca="false">CONCATENATE(LEFT(A3836,2), MID(A3836,5,2))</f>
        <v>0142</v>
      </c>
    </row>
    <row r="3837" customFormat="false" ht="15.8" hidden="false" customHeight="false" outlineLevel="0" collapsed="false">
      <c r="A3837" s="39" t="s">
        <v>2510</v>
      </c>
      <c r="B3837" s="39" t="s">
        <v>6036</v>
      </c>
      <c r="C3837" s="0" t="n">
        <v>3600.64791494746</v>
      </c>
      <c r="D3837" s="0" t="str">
        <f aca="false">CONCATENATE(LEFT(A3837,2), MID(A3837,5,2))</f>
        <v>0142</v>
      </c>
    </row>
    <row r="3838" customFormat="false" ht="15.8" hidden="false" customHeight="false" outlineLevel="0" collapsed="false">
      <c r="A3838" s="39" t="s">
        <v>2171</v>
      </c>
      <c r="B3838" s="39" t="s">
        <v>6037</v>
      </c>
      <c r="C3838" s="0" t="n">
        <v>1234.31433936563</v>
      </c>
      <c r="D3838" s="0" t="str">
        <f aca="false">CONCATENATE(LEFT(A3838,2), MID(A3838,5,2))</f>
        <v>0144</v>
      </c>
    </row>
    <row r="3839" customFormat="false" ht="15.8" hidden="false" customHeight="false" outlineLevel="0" collapsed="false">
      <c r="A3839" s="39" t="s">
        <v>2174</v>
      </c>
      <c r="B3839" s="39" t="s">
        <v>6038</v>
      </c>
      <c r="C3839" s="0" t="n">
        <v>3359.34148634386</v>
      </c>
      <c r="D3839" s="0" t="str">
        <f aca="false">CONCATENATE(LEFT(A3839,2), MID(A3839,5,2))</f>
        <v>0144</v>
      </c>
    </row>
    <row r="3840" customFormat="false" ht="15.8" hidden="false" customHeight="false" outlineLevel="0" collapsed="false">
      <c r="A3840" s="39" t="s">
        <v>2217</v>
      </c>
      <c r="B3840" s="39" t="s">
        <v>6039</v>
      </c>
      <c r="C3840" s="0" t="n">
        <v>1173.07993009504</v>
      </c>
      <c r="D3840" s="0" t="str">
        <f aca="false">CONCATENATE(LEFT(A3840,2), MID(A3840,5,2))</f>
        <v>0447</v>
      </c>
    </row>
    <row r="3841" customFormat="false" ht="15.8" hidden="false" customHeight="false" outlineLevel="0" collapsed="false">
      <c r="A3841" s="39" t="s">
        <v>2217</v>
      </c>
      <c r="B3841" s="39" t="s">
        <v>6040</v>
      </c>
      <c r="C3841" s="0" t="n">
        <v>2183.4126948151</v>
      </c>
      <c r="D3841" s="0" t="str">
        <f aca="false">CONCATENATE(LEFT(A3841,2), MID(A3841,5,2))</f>
        <v>0447</v>
      </c>
    </row>
    <row r="3842" customFormat="false" ht="15.8" hidden="false" customHeight="false" outlineLevel="0" collapsed="false">
      <c r="A3842" s="39" t="s">
        <v>2222</v>
      </c>
      <c r="B3842" s="39" t="s">
        <v>6041</v>
      </c>
      <c r="C3842" s="0" t="n">
        <v>7329.82677734451</v>
      </c>
      <c r="D3842" s="0" t="str">
        <f aca="false">CONCATENATE(LEFT(A3842,2), MID(A3842,5,2))</f>
        <v>0253</v>
      </c>
    </row>
    <row r="3843" customFormat="false" ht="15.8" hidden="false" customHeight="false" outlineLevel="0" collapsed="false">
      <c r="A3843" s="39" t="s">
        <v>2226</v>
      </c>
      <c r="B3843" s="39" t="s">
        <v>6042</v>
      </c>
      <c r="C3843" s="0" t="n">
        <v>46125.5999999999</v>
      </c>
      <c r="D3843" s="0" t="str">
        <f aca="false">CONCATENATE(LEFT(A3843,2), MID(A3843,5,2))</f>
        <v>0552</v>
      </c>
    </row>
    <row r="3844" customFormat="false" ht="15.8" hidden="false" customHeight="false" outlineLevel="0" collapsed="false">
      <c r="A3844" s="39" t="s">
        <v>2226</v>
      </c>
      <c r="B3844" s="39" t="s">
        <v>6043</v>
      </c>
      <c r="C3844" s="0" t="n">
        <v>28662.5916666666</v>
      </c>
      <c r="D3844" s="0" t="str">
        <f aca="false">CONCATENATE(LEFT(A3844,2), MID(A3844,5,2))</f>
        <v>0552</v>
      </c>
    </row>
    <row r="3845" customFormat="false" ht="15.8" hidden="false" customHeight="false" outlineLevel="0" collapsed="false">
      <c r="A3845" s="39" t="s">
        <v>2931</v>
      </c>
      <c r="B3845" s="39" t="s">
        <v>6044</v>
      </c>
      <c r="C3845" s="0" t="n">
        <v>1552.5</v>
      </c>
      <c r="D3845" s="0" t="str">
        <f aca="false">CONCATENATE(LEFT(A3845,2), MID(A3845,5,2))</f>
        <v>0552</v>
      </c>
    </row>
    <row r="3846" customFormat="false" ht="15.8" hidden="false" customHeight="false" outlineLevel="0" collapsed="false">
      <c r="A3846" s="39" t="s">
        <v>2245</v>
      </c>
      <c r="B3846" s="39" t="s">
        <v>6045</v>
      </c>
      <c r="C3846" s="0" t="n">
        <v>3255.95125</v>
      </c>
      <c r="D3846" s="0" t="str">
        <f aca="false">CONCATENATE(LEFT(A3846,2), MID(A3846,5,2))</f>
        <v>0551</v>
      </c>
    </row>
    <row r="3847" customFormat="false" ht="15.8" hidden="false" customHeight="false" outlineLevel="0" collapsed="false">
      <c r="A3847" s="39" t="s">
        <v>2199</v>
      </c>
      <c r="B3847" s="39" t="s">
        <v>6046</v>
      </c>
      <c r="C3847" s="0" t="n">
        <v>17656.8191696698</v>
      </c>
      <c r="D3847" s="0" t="str">
        <f aca="false">CONCATENATE(LEFT(A3847,2), MID(A3847,5,2))</f>
        <v>0255</v>
      </c>
    </row>
    <row r="3848" customFormat="false" ht="15.8" hidden="false" customHeight="false" outlineLevel="0" collapsed="false">
      <c r="A3848" s="39" t="s">
        <v>2518</v>
      </c>
      <c r="B3848" s="39" t="s">
        <v>6047</v>
      </c>
      <c r="C3848" s="0" t="n">
        <v>309365.251806396</v>
      </c>
      <c r="D3848" s="0" t="str">
        <f aca="false">CONCATENATE(LEFT(A3848,2), MID(A3848,5,2))</f>
        <v>0449</v>
      </c>
    </row>
    <row r="3849" customFormat="false" ht="15.8" hidden="false" customHeight="false" outlineLevel="0" collapsed="false">
      <c r="A3849" s="39" t="s">
        <v>2256</v>
      </c>
      <c r="B3849" s="39" t="s">
        <v>6048</v>
      </c>
      <c r="C3849" s="0" t="n">
        <v>145062.466973722</v>
      </c>
      <c r="D3849" s="0" t="str">
        <f aca="false">CONCATENATE(LEFT(A3849,2), MID(A3849,5,2))</f>
        <v>0450</v>
      </c>
    </row>
    <row r="3850" customFormat="false" ht="15.8" hidden="false" customHeight="false" outlineLevel="0" collapsed="false">
      <c r="A3850" s="39" t="s">
        <v>2256</v>
      </c>
      <c r="B3850" s="39" t="s">
        <v>6049</v>
      </c>
      <c r="C3850" s="0" t="n">
        <v>88516.311807468</v>
      </c>
      <c r="D3850" s="0" t="str">
        <f aca="false">CONCATENATE(LEFT(A3850,2), MID(A3850,5,2))</f>
        <v>0450</v>
      </c>
    </row>
    <row r="3851" customFormat="false" ht="15.8" hidden="false" customHeight="false" outlineLevel="0" collapsed="false">
      <c r="A3851" s="39" t="s">
        <v>2191</v>
      </c>
      <c r="B3851" s="39" t="s">
        <v>6050</v>
      </c>
      <c r="C3851" s="0" t="n">
        <v>20168.5197163362</v>
      </c>
      <c r="D3851" s="0" t="str">
        <f aca="false">CONCATENATE(LEFT(A3851,2), MID(A3851,5,2))</f>
        <v>0257</v>
      </c>
    </row>
    <row r="3852" customFormat="false" ht="15.8" hidden="false" customHeight="false" outlineLevel="0" collapsed="false">
      <c r="A3852" s="39" t="s">
        <v>2278</v>
      </c>
      <c r="B3852" s="39" t="s">
        <v>6051</v>
      </c>
      <c r="C3852" s="0" t="n">
        <v>6579.53758741258</v>
      </c>
      <c r="D3852" s="0" t="str">
        <f aca="false">CONCATENATE(LEFT(A3852,2), MID(A3852,5,2))</f>
        <v>0267</v>
      </c>
    </row>
    <row r="3853" customFormat="false" ht="15.8" hidden="false" customHeight="false" outlineLevel="0" collapsed="false">
      <c r="A3853" s="39" t="s">
        <v>2278</v>
      </c>
      <c r="B3853" s="39" t="s">
        <v>6052</v>
      </c>
      <c r="C3853" s="0" t="n">
        <v>4830.83928571428</v>
      </c>
      <c r="D3853" s="0" t="str">
        <f aca="false">CONCATENATE(LEFT(A3853,2), MID(A3853,5,2))</f>
        <v>0267</v>
      </c>
    </row>
    <row r="3854" customFormat="false" ht="15.8" hidden="false" customHeight="false" outlineLevel="0" collapsed="false">
      <c r="A3854" s="39" t="s">
        <v>2415</v>
      </c>
      <c r="B3854" s="39" t="s">
        <v>6053</v>
      </c>
      <c r="C3854" s="0" t="n">
        <v>87432.8448382206</v>
      </c>
      <c r="D3854" s="0" t="str">
        <f aca="false">CONCATENATE(LEFT(A3854,2), MID(A3854,5,2))</f>
        <v>0488</v>
      </c>
    </row>
    <row r="3855" customFormat="false" ht="15.8" hidden="false" customHeight="false" outlineLevel="0" collapsed="false">
      <c r="A3855" s="39" t="s">
        <v>2488</v>
      </c>
      <c r="B3855" s="39" t="s">
        <v>6054</v>
      </c>
      <c r="C3855" s="0" t="n">
        <v>155361.249767542</v>
      </c>
      <c r="D3855" s="0" t="str">
        <f aca="false">CONCATENATE(LEFT(A3855,2), MID(A3855,5,2))</f>
        <v>0183</v>
      </c>
    </row>
    <row r="3856" customFormat="false" ht="15.8" hidden="false" customHeight="false" outlineLevel="0" collapsed="false">
      <c r="A3856" s="39" t="s">
        <v>3495</v>
      </c>
      <c r="B3856" s="39" t="s">
        <v>6055</v>
      </c>
      <c r="C3856" s="0" t="n">
        <v>17832.7745041944</v>
      </c>
      <c r="D3856" s="0" t="str">
        <f aca="false">CONCATENATE(LEFT(A3856,2), MID(A3856,5,2))</f>
        <v>0184</v>
      </c>
    </row>
    <row r="3857" customFormat="false" ht="15.8" hidden="false" customHeight="false" outlineLevel="0" collapsed="false">
      <c r="A3857" s="39" t="s">
        <v>2395</v>
      </c>
      <c r="B3857" s="39" t="s">
        <v>6056</v>
      </c>
      <c r="C3857" s="0" t="n">
        <v>3641.15130364728</v>
      </c>
      <c r="D3857" s="0" t="str">
        <f aca="false">CONCATENATE(LEFT(A3857,2), MID(A3857,5,2))</f>
        <v>0487</v>
      </c>
    </row>
    <row r="3858" customFormat="false" ht="15.8" hidden="false" customHeight="false" outlineLevel="0" collapsed="false">
      <c r="A3858" s="39" t="s">
        <v>2966</v>
      </c>
      <c r="B3858" s="39" t="s">
        <v>6057</v>
      </c>
      <c r="C3858" s="0" t="n">
        <v>91520.4629166666</v>
      </c>
      <c r="D3858" s="0" t="str">
        <f aca="false">CONCATENATE(LEFT(A3858,2), MID(A3858,5,2))</f>
        <v>0184</v>
      </c>
    </row>
    <row r="3859" customFormat="false" ht="15.8" hidden="false" customHeight="false" outlineLevel="0" collapsed="false">
      <c r="A3859" s="39" t="s">
        <v>2548</v>
      </c>
      <c r="B3859" s="39" t="s">
        <v>6058</v>
      </c>
      <c r="C3859" s="0" t="n">
        <v>7687.02759667326</v>
      </c>
      <c r="D3859" s="0" t="str">
        <f aca="false">CONCATENATE(LEFT(A3859,2), MID(A3859,5,2))</f>
        <v>0406</v>
      </c>
    </row>
    <row r="3860" customFormat="false" ht="15.8" hidden="false" customHeight="false" outlineLevel="0" collapsed="false">
      <c r="A3860" s="39" t="s">
        <v>3037</v>
      </c>
      <c r="B3860" s="39" t="s">
        <v>6059</v>
      </c>
      <c r="C3860" s="0" t="n">
        <v>66991.0771562773</v>
      </c>
      <c r="D3860" s="0" t="str">
        <f aca="false">CONCATENATE(LEFT(A3860,2), MID(A3860,5,2))</f>
        <v>0410</v>
      </c>
    </row>
    <row r="3861" customFormat="false" ht="15.8" hidden="false" customHeight="false" outlineLevel="0" collapsed="false">
      <c r="A3861" s="39" t="s">
        <v>1963</v>
      </c>
      <c r="B3861" s="39" t="s">
        <v>6060</v>
      </c>
      <c r="C3861" s="0" t="n">
        <v>3372.45218494756</v>
      </c>
      <c r="D3861" s="0" t="str">
        <f aca="false">CONCATENATE(LEFT(A3861,2), MID(A3861,5,2))</f>
        <v>0607</v>
      </c>
    </row>
    <row r="3862" customFormat="false" ht="15.8" hidden="false" customHeight="false" outlineLevel="0" collapsed="false">
      <c r="A3862" s="39" t="s">
        <v>1981</v>
      </c>
      <c r="B3862" s="39" t="s">
        <v>6061</v>
      </c>
      <c r="C3862" s="0" t="n">
        <v>11396.5532544819</v>
      </c>
      <c r="D3862" s="0" t="str">
        <f aca="false">CONCATENATE(LEFT(A3862,2), MID(A3862,5,2))</f>
        <v>0309</v>
      </c>
    </row>
    <row r="3863" customFormat="false" ht="15.8" hidden="false" customHeight="false" outlineLevel="0" collapsed="false">
      <c r="A3863" s="39" t="s">
        <v>1978</v>
      </c>
      <c r="B3863" s="39" t="s">
        <v>6062</v>
      </c>
      <c r="C3863" s="0" t="n">
        <v>51336.0162661633</v>
      </c>
      <c r="D3863" s="0" t="str">
        <f aca="false">CONCATENATE(LEFT(A3863,2), MID(A3863,5,2))</f>
        <v>0410</v>
      </c>
    </row>
    <row r="3864" customFormat="false" ht="15.8" hidden="false" customHeight="false" outlineLevel="0" collapsed="false">
      <c r="A3864" s="39" t="s">
        <v>2000</v>
      </c>
      <c r="B3864" s="39" t="s">
        <v>6063</v>
      </c>
      <c r="C3864" s="0" t="n">
        <v>4091.6509042895</v>
      </c>
      <c r="D3864" s="0" t="str">
        <f aca="false">CONCATENATE(LEFT(A3864,2), MID(A3864,5,2))</f>
        <v>0315</v>
      </c>
    </row>
    <row r="3865" customFormat="false" ht="15.8" hidden="false" customHeight="false" outlineLevel="0" collapsed="false">
      <c r="A3865" s="39" t="s">
        <v>2442</v>
      </c>
      <c r="B3865" s="39" t="s">
        <v>6064</v>
      </c>
      <c r="C3865" s="0" t="n">
        <v>6206.25</v>
      </c>
      <c r="D3865" s="0" t="str">
        <f aca="false">CONCATENATE(LEFT(A3865,2), MID(A3865,5,2))</f>
        <v>0231</v>
      </c>
    </row>
    <row r="3866" customFormat="false" ht="15.8" hidden="false" customHeight="false" outlineLevel="0" collapsed="false">
      <c r="A3866" s="39" t="s">
        <v>2047</v>
      </c>
      <c r="B3866" s="39" t="s">
        <v>6065</v>
      </c>
      <c r="C3866" s="0" t="n">
        <v>2659.79166666666</v>
      </c>
      <c r="D3866" s="0" t="str">
        <f aca="false">CONCATENATE(LEFT(A3866,2), MID(A3866,5,2))</f>
        <v>0222</v>
      </c>
    </row>
    <row r="3867" customFormat="false" ht="15.8" hidden="false" customHeight="false" outlineLevel="0" collapsed="false">
      <c r="A3867" s="39" t="s">
        <v>2444</v>
      </c>
      <c r="B3867" s="39" t="s">
        <v>6066</v>
      </c>
      <c r="C3867" s="0" t="n">
        <v>13177.72125</v>
      </c>
      <c r="D3867" s="0" t="str">
        <f aca="false">CONCATENATE(LEFT(A3867,2), MID(A3867,5,2))</f>
        <v>0224</v>
      </c>
    </row>
    <row r="3868" customFormat="false" ht="15.8" hidden="false" customHeight="false" outlineLevel="0" collapsed="false">
      <c r="A3868" s="39" t="s">
        <v>2027</v>
      </c>
      <c r="B3868" s="39" t="s">
        <v>6067</v>
      </c>
      <c r="C3868" s="0" t="n">
        <v>17029.6215368266</v>
      </c>
      <c r="D3868" s="0" t="str">
        <f aca="false">CONCATENATE(LEFT(A3868,2), MID(A3868,5,2))</f>
        <v>0221</v>
      </c>
    </row>
    <row r="3869" customFormat="false" ht="15.8" hidden="false" customHeight="false" outlineLevel="0" collapsed="false">
      <c r="A3869" s="39" t="s">
        <v>2106</v>
      </c>
      <c r="B3869" s="39" t="s">
        <v>6068</v>
      </c>
      <c r="C3869" s="0" t="n">
        <v>4885.59609646218</v>
      </c>
      <c r="D3869" s="0" t="str">
        <f aca="false">CONCATENATE(LEFT(A3869,2), MID(A3869,5,2))</f>
        <v>0142</v>
      </c>
    </row>
    <row r="3870" customFormat="false" ht="15.8" hidden="false" customHeight="false" outlineLevel="0" collapsed="false">
      <c r="A3870" s="39" t="s">
        <v>2520</v>
      </c>
      <c r="B3870" s="39" t="s">
        <v>6069</v>
      </c>
      <c r="C3870" s="0" t="n">
        <v>1070.04266207831</v>
      </c>
      <c r="D3870" s="0" t="str">
        <f aca="false">CONCATENATE(LEFT(A3870,2), MID(A3870,5,2))</f>
        <v>0447</v>
      </c>
    </row>
    <row r="3871" customFormat="false" ht="15.8" hidden="false" customHeight="false" outlineLevel="0" collapsed="false">
      <c r="A3871" s="39" t="s">
        <v>2230</v>
      </c>
      <c r="B3871" s="39" t="s">
        <v>6070</v>
      </c>
      <c r="C3871" s="0" t="n">
        <v>8750.45833333333</v>
      </c>
      <c r="D3871" s="0" t="str">
        <f aca="false">CONCATENATE(LEFT(A3871,2), MID(A3871,5,2))</f>
        <v>0552</v>
      </c>
    </row>
    <row r="3872" customFormat="false" ht="15.8" hidden="false" customHeight="false" outlineLevel="0" collapsed="false">
      <c r="A3872" s="39" t="s">
        <v>2256</v>
      </c>
      <c r="B3872" s="39" t="s">
        <v>6071</v>
      </c>
      <c r="C3872" s="0" t="n">
        <v>86659.2022758711</v>
      </c>
      <c r="D3872" s="0" t="str">
        <f aca="false">CONCATENATE(LEFT(A3872,2), MID(A3872,5,2))</f>
        <v>0450</v>
      </c>
    </row>
    <row r="3873" customFormat="false" ht="15.8" hidden="false" customHeight="false" outlineLevel="0" collapsed="false">
      <c r="A3873" s="39" t="s">
        <v>2579</v>
      </c>
      <c r="B3873" s="39" t="s">
        <v>6072</v>
      </c>
      <c r="C3873" s="0" t="n">
        <v>238.333333333333</v>
      </c>
      <c r="D3873" s="0" t="str">
        <f aca="false">CONCATENATE(LEFT(A3873,2), MID(A3873,5,2))</f>
        <v>0590</v>
      </c>
    </row>
    <row r="3874" customFormat="false" ht="15.8" hidden="false" customHeight="false" outlineLevel="0" collapsed="false">
      <c r="A3874" s="39" t="s">
        <v>3511</v>
      </c>
      <c r="B3874" s="39" t="s">
        <v>6073</v>
      </c>
      <c r="C3874" s="0" t="n">
        <v>125</v>
      </c>
      <c r="D3874" s="0" t="str">
        <f aca="false">CONCATENATE(LEFT(A3874,2), MID(A3874,5,2))</f>
        <v>0279</v>
      </c>
    </row>
    <row r="3875" customFormat="false" ht="15.8" hidden="false" customHeight="false" outlineLevel="0" collapsed="false">
      <c r="A3875" s="39" t="s">
        <v>2411</v>
      </c>
      <c r="B3875" s="39" t="s">
        <v>6074</v>
      </c>
      <c r="C3875" s="0" t="n">
        <v>42306.2613069175</v>
      </c>
      <c r="D3875" s="0" t="str">
        <f aca="false">CONCATENATE(LEFT(A3875,2), MID(A3875,5,2))</f>
        <v>0589</v>
      </c>
    </row>
    <row r="3876" customFormat="false" ht="15.8" hidden="false" customHeight="false" outlineLevel="0" collapsed="false">
      <c r="A3876" s="39" t="s">
        <v>1963</v>
      </c>
      <c r="B3876" s="39" t="s">
        <v>6075</v>
      </c>
      <c r="C3876" s="0" t="n">
        <v>15403.6283883026</v>
      </c>
      <c r="D3876" s="0" t="str">
        <f aca="false">CONCATENATE(LEFT(A3876,2), MID(A3876,5,2))</f>
        <v>0607</v>
      </c>
    </row>
    <row r="3877" customFormat="false" ht="15.8" hidden="false" customHeight="false" outlineLevel="0" collapsed="false">
      <c r="A3877" s="39" t="s">
        <v>1933</v>
      </c>
      <c r="B3877" s="39" t="s">
        <v>6076</v>
      </c>
      <c r="C3877" s="0" t="n">
        <v>503.300226798869</v>
      </c>
      <c r="D3877" s="0" t="str">
        <f aca="false">CONCATENATE(LEFT(A3877,2), MID(A3877,5,2))</f>
        <v>0405</v>
      </c>
    </row>
    <row r="3878" customFormat="false" ht="15.8" hidden="false" customHeight="false" outlineLevel="0" collapsed="false">
      <c r="A3878" s="39" t="s">
        <v>3495</v>
      </c>
      <c r="B3878" s="39" t="s">
        <v>6077</v>
      </c>
      <c r="C3878" s="0" t="n">
        <v>1673.99753021314</v>
      </c>
      <c r="D3878" s="0" t="str">
        <f aca="false">CONCATENATE(LEFT(A3878,2), MID(A3878,5,2))</f>
        <v>0184</v>
      </c>
    </row>
    <row r="3879" customFormat="false" ht="15.8" hidden="false" customHeight="false" outlineLevel="0" collapsed="false">
      <c r="A3879" s="39" t="s">
        <v>2424</v>
      </c>
      <c r="B3879" s="39" t="s">
        <v>6078</v>
      </c>
      <c r="C3879" s="0" t="n">
        <v>160779.001547249</v>
      </c>
      <c r="D3879" s="0" t="str">
        <f aca="false">CONCATENATE(LEFT(A3879,2), MID(A3879,5,2))</f>
        <v>0494</v>
      </c>
    </row>
    <row r="3880" customFormat="false" ht="15.8" hidden="false" customHeight="false" outlineLevel="0" collapsed="false">
      <c r="A3880" s="39" t="s">
        <v>1916</v>
      </c>
      <c r="B3880" s="39" t="s">
        <v>6079</v>
      </c>
      <c r="C3880" s="0" t="n">
        <v>11703.4216499201</v>
      </c>
      <c r="D3880" s="0" t="str">
        <f aca="false">CONCATENATE(LEFT(A3880,2), MID(A3880,5,2))</f>
        <v>0601</v>
      </c>
    </row>
    <row r="3881" customFormat="false" ht="15.8" hidden="false" customHeight="false" outlineLevel="0" collapsed="false">
      <c r="A3881" s="39" t="s">
        <v>1921</v>
      </c>
      <c r="B3881" s="39" t="s">
        <v>6080</v>
      </c>
      <c r="C3881" s="0" t="n">
        <v>17261.16032648</v>
      </c>
      <c r="D3881" s="0" t="str">
        <f aca="false">CONCATENATE(LEFT(A3881,2), MID(A3881,5,2))</f>
        <v>0601</v>
      </c>
    </row>
    <row r="3882" customFormat="false" ht="15.8" hidden="false" customHeight="false" outlineLevel="0" collapsed="false">
      <c r="A3882" s="39" t="s">
        <v>2444</v>
      </c>
      <c r="B3882" s="39" t="s">
        <v>6081</v>
      </c>
      <c r="C3882" s="0" t="n">
        <v>1799.875</v>
      </c>
      <c r="D3882" s="0" t="str">
        <f aca="false">CONCATENATE(LEFT(A3882,2), MID(A3882,5,2))</f>
        <v>0224</v>
      </c>
    </row>
    <row r="3883" customFormat="false" ht="15.8" hidden="false" customHeight="false" outlineLevel="0" collapsed="false">
      <c r="A3883" s="39" t="s">
        <v>6082</v>
      </c>
      <c r="B3883" s="39" t="s">
        <v>6083</v>
      </c>
      <c r="C3883" s="0" t="n">
        <v>100</v>
      </c>
      <c r="D3883" s="0" t="str">
        <f aca="false">CONCATENATE(LEFT(A3883,2), MID(A3883,5,2))</f>
        <v>0229</v>
      </c>
    </row>
    <row r="3884" customFormat="false" ht="15.8" hidden="false" customHeight="false" outlineLevel="0" collapsed="false">
      <c r="A3884" s="39" t="s">
        <v>2089</v>
      </c>
      <c r="B3884" s="39" t="s">
        <v>6084</v>
      </c>
      <c r="C3884" s="0" t="n">
        <v>84577.5977918633</v>
      </c>
      <c r="D3884" s="0" t="str">
        <f aca="false">CONCATENATE(LEFT(A3884,2), MID(A3884,5,2))</f>
        <v>0634</v>
      </c>
    </row>
    <row r="3885" customFormat="false" ht="15.8" hidden="false" customHeight="false" outlineLevel="0" collapsed="false">
      <c r="A3885" s="39" t="s">
        <v>3107</v>
      </c>
      <c r="B3885" s="39" t="s">
        <v>6085</v>
      </c>
      <c r="C3885" s="0" t="n">
        <v>342715.620464051</v>
      </c>
      <c r="D3885" s="0" t="str">
        <f aca="false">CONCATENATE(LEFT(A3885,2), MID(A3885,5,2))</f>
        <v>0636</v>
      </c>
    </row>
    <row r="3886" customFormat="false" ht="15.8" hidden="false" customHeight="false" outlineLevel="0" collapsed="false">
      <c r="A3886" s="39" t="s">
        <v>2139</v>
      </c>
      <c r="B3886" s="39" t="s">
        <v>6086</v>
      </c>
      <c r="C3886" s="0" t="n">
        <v>179.698837834072</v>
      </c>
      <c r="D3886" s="0" t="str">
        <f aca="false">CONCATENATE(LEFT(A3886,2), MID(A3886,5,2))</f>
        <v>0142</v>
      </c>
    </row>
    <row r="3887" customFormat="false" ht="15.8" hidden="false" customHeight="false" outlineLevel="0" collapsed="false">
      <c r="A3887" s="39" t="s">
        <v>2112</v>
      </c>
      <c r="B3887" s="39" t="s">
        <v>6087</v>
      </c>
      <c r="C3887" s="0" t="n">
        <v>8871.95</v>
      </c>
      <c r="D3887" s="0" t="str">
        <f aca="false">CONCATENATE(LEFT(A3887,2), MID(A3887,5,2))</f>
        <v>0237</v>
      </c>
    </row>
    <row r="3888" customFormat="false" ht="15.8" hidden="false" customHeight="false" outlineLevel="0" collapsed="false">
      <c r="A3888" s="39" t="s">
        <v>3107</v>
      </c>
      <c r="B3888" s="39" t="s">
        <v>6088</v>
      </c>
      <c r="C3888" s="0" t="n">
        <v>956717.874823168</v>
      </c>
      <c r="D3888" s="0" t="str">
        <f aca="false">CONCATENATE(LEFT(A3888,2), MID(A3888,5,2))</f>
        <v>0636</v>
      </c>
    </row>
    <row r="3889" customFormat="false" ht="15.8" hidden="false" customHeight="false" outlineLevel="0" collapsed="false">
      <c r="A3889" s="39" t="s">
        <v>2516</v>
      </c>
      <c r="B3889" s="39" t="s">
        <v>6089</v>
      </c>
      <c r="C3889" s="0" t="n">
        <v>1190.68936499143</v>
      </c>
      <c r="D3889" s="0" t="str">
        <f aca="false">CONCATENATE(LEFT(A3889,2), MID(A3889,5,2))</f>
        <v>0144</v>
      </c>
    </row>
    <row r="3890" customFormat="false" ht="15.8" hidden="false" customHeight="false" outlineLevel="0" collapsed="false">
      <c r="A3890" s="39" t="s">
        <v>2215</v>
      </c>
      <c r="B3890" s="39" t="s">
        <v>6090</v>
      </c>
      <c r="C3890" s="0" t="n">
        <v>3214.15790208761</v>
      </c>
      <c r="D3890" s="0" t="str">
        <f aca="false">CONCATENATE(LEFT(A3890,2), MID(A3890,5,2))</f>
        <v>0448</v>
      </c>
    </row>
    <row r="3891" customFormat="false" ht="15.8" hidden="false" customHeight="false" outlineLevel="0" collapsed="false">
      <c r="A3891" s="39" t="s">
        <v>2520</v>
      </c>
      <c r="B3891" s="39" t="s">
        <v>6091</v>
      </c>
      <c r="C3891" s="0" t="n">
        <v>11331.8691018557</v>
      </c>
      <c r="D3891" s="0" t="str">
        <f aca="false">CONCATENATE(LEFT(A3891,2), MID(A3891,5,2))</f>
        <v>0447</v>
      </c>
    </row>
    <row r="3892" customFormat="false" ht="15.8" hidden="false" customHeight="false" outlineLevel="0" collapsed="false">
      <c r="A3892" s="39" t="s">
        <v>2213</v>
      </c>
      <c r="B3892" s="39" t="s">
        <v>6092</v>
      </c>
      <c r="C3892" s="0" t="n">
        <v>4021.73744655771</v>
      </c>
      <c r="D3892" s="0" t="str">
        <f aca="false">CONCATENATE(LEFT(A3892,2), MID(A3892,5,2))</f>
        <v>0446</v>
      </c>
    </row>
    <row r="3893" customFormat="false" ht="15.8" hidden="false" customHeight="false" outlineLevel="0" collapsed="false">
      <c r="A3893" s="39" t="s">
        <v>2197</v>
      </c>
      <c r="B3893" s="39" t="s">
        <v>6093</v>
      </c>
      <c r="C3893" s="0" t="n">
        <v>5797.7972427959</v>
      </c>
      <c r="D3893" s="0" t="str">
        <f aca="false">CONCATENATE(LEFT(A3893,2), MID(A3893,5,2))</f>
        <v>0256</v>
      </c>
    </row>
    <row r="3894" customFormat="false" ht="15.8" hidden="false" customHeight="false" outlineLevel="0" collapsed="false">
      <c r="A3894" s="39" t="s">
        <v>2256</v>
      </c>
      <c r="B3894" s="39" t="s">
        <v>6094</v>
      </c>
      <c r="C3894" s="0" t="n">
        <v>49374.3148141585</v>
      </c>
      <c r="D3894" s="0" t="str">
        <f aca="false">CONCATENATE(LEFT(A3894,2), MID(A3894,5,2))</f>
        <v>0450</v>
      </c>
    </row>
    <row r="3895" customFormat="false" ht="15.8" hidden="false" customHeight="false" outlineLevel="0" collapsed="false">
      <c r="A3895" s="39" t="s">
        <v>2475</v>
      </c>
      <c r="B3895" s="39" t="s">
        <v>6095</v>
      </c>
      <c r="C3895" s="0" t="n">
        <v>1368.58333333333</v>
      </c>
      <c r="D3895" s="0" t="str">
        <f aca="false">CONCATENATE(LEFT(A3895,2), MID(A3895,5,2))</f>
        <v>0258</v>
      </c>
    </row>
    <row r="3896" customFormat="false" ht="15.8" hidden="false" customHeight="false" outlineLevel="0" collapsed="false">
      <c r="A3896" s="39" t="s">
        <v>2475</v>
      </c>
      <c r="B3896" s="39" t="s">
        <v>6096</v>
      </c>
      <c r="C3896" s="0" t="n">
        <v>26133.5302242293</v>
      </c>
      <c r="D3896" s="0" t="str">
        <f aca="false">CONCATENATE(LEFT(A3896,2), MID(A3896,5,2))</f>
        <v>0258</v>
      </c>
    </row>
    <row r="3897" customFormat="false" ht="15.8" hidden="false" customHeight="false" outlineLevel="0" collapsed="false">
      <c r="A3897" s="39" t="s">
        <v>2518</v>
      </c>
      <c r="B3897" s="39" t="s">
        <v>6097</v>
      </c>
      <c r="C3897" s="0" t="n">
        <v>375737.518761002</v>
      </c>
      <c r="D3897" s="0" t="str">
        <f aca="false">CONCATENATE(LEFT(A3897,2), MID(A3897,5,2))</f>
        <v>0449</v>
      </c>
    </row>
    <row r="3898" customFormat="false" ht="15.8" hidden="false" customHeight="false" outlineLevel="0" collapsed="false">
      <c r="A3898" s="39" t="s">
        <v>3247</v>
      </c>
      <c r="B3898" s="39" t="s">
        <v>6098</v>
      </c>
      <c r="C3898" s="0" t="n">
        <v>98453.9214448666</v>
      </c>
      <c r="D3898" s="0" t="str">
        <f aca="false">CONCATENATE(LEFT(A3898,2), MID(A3898,5,2))</f>
        <v>0450</v>
      </c>
    </row>
    <row r="3899" customFormat="false" ht="15.8" hidden="false" customHeight="false" outlineLevel="0" collapsed="false">
      <c r="A3899" s="39" t="s">
        <v>2333</v>
      </c>
      <c r="B3899" s="39" t="s">
        <v>6099</v>
      </c>
      <c r="C3899" s="0" t="n">
        <v>188.888625463023</v>
      </c>
      <c r="D3899" s="0" t="str">
        <f aca="false">CONCATENATE(LEFT(A3899,2), MID(A3899,5,2))</f>
        <v>0376</v>
      </c>
    </row>
    <row r="3900" customFormat="false" ht="15.8" hidden="false" customHeight="false" outlineLevel="0" collapsed="false">
      <c r="A3900" s="39" t="s">
        <v>2385</v>
      </c>
      <c r="B3900" s="39" t="s">
        <v>6100</v>
      </c>
      <c r="C3900" s="0" t="n">
        <v>46961.9954166666</v>
      </c>
      <c r="D3900" s="0" t="str">
        <f aca="false">CONCATENATE(LEFT(A3900,2), MID(A3900,5,2))</f>
        <v>0184</v>
      </c>
    </row>
    <row r="3901" customFormat="false" ht="15.8" hidden="false" customHeight="false" outlineLevel="0" collapsed="false">
      <c r="A3901" s="39" t="s">
        <v>2411</v>
      </c>
      <c r="B3901" s="39" t="s">
        <v>6101</v>
      </c>
      <c r="C3901" s="0" t="n">
        <v>10495.3738180349</v>
      </c>
      <c r="D3901" s="0" t="str">
        <f aca="false">CONCATENATE(LEFT(A3901,2), MID(A3901,5,2))</f>
        <v>0589</v>
      </c>
    </row>
    <row r="3902" customFormat="false" ht="15.8" hidden="false" customHeight="false" outlineLevel="0" collapsed="false">
      <c r="A3902" s="39" t="s">
        <v>2389</v>
      </c>
      <c r="B3902" s="39" t="s">
        <v>6102</v>
      </c>
      <c r="C3902" s="0" t="n">
        <v>74017.801385892</v>
      </c>
      <c r="D3902" s="0" t="str">
        <f aca="false">CONCATENATE(LEFT(A3902,2), MID(A3902,5,2))</f>
        <v>0184</v>
      </c>
    </row>
    <row r="3903" customFormat="false" ht="15.8" hidden="false" customHeight="false" outlineLevel="0" collapsed="false">
      <c r="A3903" s="39" t="s">
        <v>2389</v>
      </c>
      <c r="B3903" s="39" t="s">
        <v>6103</v>
      </c>
      <c r="C3903" s="0" t="n">
        <v>17826.2805585562</v>
      </c>
      <c r="D3903" s="0" t="str">
        <f aca="false">CONCATENATE(LEFT(A3903,2), MID(A3903,5,2))</f>
        <v>0184</v>
      </c>
    </row>
    <row r="3904" customFormat="false" ht="15.8" hidden="false" customHeight="false" outlineLevel="0" collapsed="false">
      <c r="A3904" s="39" t="s">
        <v>2402</v>
      </c>
      <c r="B3904" s="39" t="s">
        <v>6104</v>
      </c>
      <c r="C3904" s="0" t="n">
        <v>120109.497830501</v>
      </c>
      <c r="D3904" s="0" t="str">
        <f aca="false">CONCATENATE(LEFT(A3904,2), MID(A3904,5,2))</f>
        <v>0487</v>
      </c>
    </row>
    <row r="3905" customFormat="false" ht="15.8" hidden="false" customHeight="false" outlineLevel="0" collapsed="false">
      <c r="A3905" s="39" t="s">
        <v>2493</v>
      </c>
      <c r="B3905" s="39" t="s">
        <v>6105</v>
      </c>
      <c r="C3905" s="0" t="n">
        <v>5452.06833940838</v>
      </c>
      <c r="D3905" s="0" t="str">
        <f aca="false">CONCATENATE(LEFT(A3905,2), MID(A3905,5,2))</f>
        <v>0185</v>
      </c>
    </row>
    <row r="3906" customFormat="false" ht="15.8" hidden="false" customHeight="false" outlineLevel="0" collapsed="false">
      <c r="A3906" s="39" t="s">
        <v>2491</v>
      </c>
      <c r="B3906" s="39" t="s">
        <v>6106</v>
      </c>
      <c r="C3906" s="0" t="n">
        <v>2121.87134502923</v>
      </c>
      <c r="D3906" s="0" t="str">
        <f aca="false">CONCATENATE(LEFT(A3906,2), MID(A3906,5,2))</f>
        <v>0590</v>
      </c>
    </row>
    <row r="3907" customFormat="false" ht="15.8" hidden="false" customHeight="false" outlineLevel="0" collapsed="false">
      <c r="A3907" s="39" t="s">
        <v>2415</v>
      </c>
      <c r="B3907" s="39" t="s">
        <v>6107</v>
      </c>
      <c r="C3907" s="0" t="n">
        <v>105664.719017397</v>
      </c>
      <c r="D3907" s="0" t="str">
        <f aca="false">CONCATENATE(LEFT(A3907,2), MID(A3907,5,2))</f>
        <v>0488</v>
      </c>
    </row>
    <row r="3908" customFormat="false" ht="15.8" hidden="false" customHeight="false" outlineLevel="0" collapsed="false">
      <c r="A3908" s="39" t="s">
        <v>2614</v>
      </c>
      <c r="B3908" s="39" t="s">
        <v>6108</v>
      </c>
      <c r="C3908" s="0" t="n">
        <v>8178.57770239581</v>
      </c>
      <c r="D3908" s="0" t="str">
        <f aca="false">CONCATENATE(LEFT(A3908,2), MID(A3908,5,2))</f>
        <v>0589</v>
      </c>
    </row>
    <row r="3909" customFormat="false" ht="15.8" hidden="false" customHeight="false" outlineLevel="0" collapsed="false">
      <c r="A3909" s="39" t="s">
        <v>2497</v>
      </c>
      <c r="B3909" s="39" t="s">
        <v>6109</v>
      </c>
      <c r="C3909" s="0" t="n">
        <v>2845.22807164043</v>
      </c>
      <c r="D3909" s="0" t="str">
        <f aca="false">CONCATENATE(LEFT(A3909,2), MID(A3909,5,2))</f>
        <v>0405</v>
      </c>
    </row>
    <row r="3910" customFormat="false" ht="15.8" hidden="false" customHeight="false" outlineLevel="0" collapsed="false">
      <c r="A3910" s="39" t="s">
        <v>2030</v>
      </c>
      <c r="B3910" s="39" t="s">
        <v>6110</v>
      </c>
      <c r="C3910" s="0" t="n">
        <v>11882.0257690926</v>
      </c>
      <c r="D3910" s="0" t="str">
        <f aca="false">CONCATENATE(LEFT(A3910,2), MID(A3910,5,2))</f>
        <v>0220</v>
      </c>
    </row>
    <row r="3911" customFormat="false" ht="15.8" hidden="false" customHeight="false" outlineLevel="0" collapsed="false">
      <c r="A3911" s="39" t="s">
        <v>2112</v>
      </c>
      <c r="B3911" s="39" t="s">
        <v>6111</v>
      </c>
      <c r="C3911" s="0" t="n">
        <v>30236.7</v>
      </c>
      <c r="D3911" s="0" t="str">
        <f aca="false">CONCATENATE(LEFT(A3911,2), MID(A3911,5,2))</f>
        <v>0237</v>
      </c>
    </row>
    <row r="3912" customFormat="false" ht="15.8" hidden="false" customHeight="false" outlineLevel="0" collapsed="false">
      <c r="A3912" s="39" t="s">
        <v>3148</v>
      </c>
      <c r="B3912" s="39" t="s">
        <v>6112</v>
      </c>
      <c r="C3912" s="0" t="n">
        <v>4343.19595133708</v>
      </c>
      <c r="D3912" s="0" t="str">
        <f aca="false">CONCATENATE(LEFT(A3912,2), MID(A3912,5,2))</f>
        <v>0142</v>
      </c>
    </row>
    <row r="3913" customFormat="false" ht="15.8" hidden="false" customHeight="false" outlineLevel="0" collapsed="false">
      <c r="A3913" s="39" t="s">
        <v>2516</v>
      </c>
      <c r="B3913" s="39" t="s">
        <v>6113</v>
      </c>
      <c r="C3913" s="0" t="n">
        <v>2360.16491568249</v>
      </c>
      <c r="D3913" s="0" t="str">
        <f aca="false">CONCATENATE(LEFT(A3913,2), MID(A3913,5,2))</f>
        <v>0144</v>
      </c>
    </row>
    <row r="3914" customFormat="false" ht="15.8" hidden="false" customHeight="false" outlineLevel="0" collapsed="false">
      <c r="A3914" s="39" t="s">
        <v>2163</v>
      </c>
      <c r="B3914" s="39" t="s">
        <v>6114</v>
      </c>
      <c r="C3914" s="0" t="n">
        <v>670.745043620248</v>
      </c>
      <c r="D3914" s="0" t="str">
        <f aca="false">CONCATENATE(LEFT(A3914,2), MID(A3914,5,2))</f>
        <v>0144</v>
      </c>
    </row>
    <row r="3915" customFormat="false" ht="15.8" hidden="false" customHeight="false" outlineLevel="0" collapsed="false">
      <c r="A3915" s="39" t="s">
        <v>2163</v>
      </c>
      <c r="B3915" s="39" t="s">
        <v>6115</v>
      </c>
      <c r="C3915" s="0" t="n">
        <v>1531.0652106121</v>
      </c>
      <c r="D3915" s="0" t="str">
        <f aca="false">CONCATENATE(LEFT(A3915,2), MID(A3915,5,2))</f>
        <v>0144</v>
      </c>
    </row>
    <row r="3916" customFormat="false" ht="15.8" hidden="false" customHeight="false" outlineLevel="0" collapsed="false">
      <c r="A3916" s="39" t="s">
        <v>2518</v>
      </c>
      <c r="B3916" s="39" t="s">
        <v>6116</v>
      </c>
      <c r="C3916" s="0" t="n">
        <v>21568.0714705005</v>
      </c>
      <c r="D3916" s="0" t="str">
        <f aca="false">CONCATENATE(LEFT(A3916,2), MID(A3916,5,2))</f>
        <v>0449</v>
      </c>
    </row>
    <row r="3917" customFormat="false" ht="15.8" hidden="false" customHeight="false" outlineLevel="0" collapsed="false">
      <c r="A3917" s="39" t="s">
        <v>2226</v>
      </c>
      <c r="B3917" s="39" t="s">
        <v>6117</v>
      </c>
      <c r="C3917" s="0" t="n">
        <v>16909.4999999999</v>
      </c>
      <c r="D3917" s="0" t="str">
        <f aca="false">CONCATENATE(LEFT(A3917,2), MID(A3917,5,2))</f>
        <v>0552</v>
      </c>
    </row>
    <row r="3918" customFormat="false" ht="15.8" hidden="false" customHeight="false" outlineLevel="0" collapsed="false">
      <c r="A3918" s="39" t="s">
        <v>2245</v>
      </c>
      <c r="B3918" s="39" t="s">
        <v>6118</v>
      </c>
      <c r="C3918" s="0" t="n">
        <v>3830.625</v>
      </c>
      <c r="D3918" s="0" t="str">
        <f aca="false">CONCATENATE(LEFT(A3918,2), MID(A3918,5,2))</f>
        <v>0551</v>
      </c>
    </row>
    <row r="3919" customFormat="false" ht="15.8" hidden="false" customHeight="false" outlineLevel="0" collapsed="false">
      <c r="A3919" s="39" t="s">
        <v>2857</v>
      </c>
      <c r="B3919" s="39" t="s">
        <v>6119</v>
      </c>
      <c r="C3919" s="0" t="n">
        <v>599.8</v>
      </c>
      <c r="D3919" s="0" t="str">
        <f aca="false">CONCATENATE(LEFT(A3919,2), MID(A3919,5,2))</f>
        <v>0269</v>
      </c>
    </row>
    <row r="3920" customFormat="false" ht="15.8" hidden="false" customHeight="false" outlineLevel="0" collapsed="false">
      <c r="A3920" s="39" t="s">
        <v>2299</v>
      </c>
      <c r="B3920" s="39" t="s">
        <v>6120</v>
      </c>
      <c r="C3920" s="0" t="n">
        <v>873.525</v>
      </c>
      <c r="D3920" s="0" t="str">
        <f aca="false">CONCATENATE(LEFT(A3920,2), MID(A3920,5,2))</f>
        <v>0268</v>
      </c>
    </row>
    <row r="3921" customFormat="false" ht="15.8" hidden="false" customHeight="false" outlineLevel="0" collapsed="false">
      <c r="A3921" s="39" t="s">
        <v>2333</v>
      </c>
      <c r="B3921" s="39" t="s">
        <v>6121</v>
      </c>
      <c r="C3921" s="0" t="n">
        <v>2739.68985460132</v>
      </c>
      <c r="D3921" s="0" t="str">
        <f aca="false">CONCATENATE(LEFT(A3921,2), MID(A3921,5,2))</f>
        <v>0376</v>
      </c>
    </row>
    <row r="3922" customFormat="false" ht="15.8" hidden="false" customHeight="false" outlineLevel="0" collapsed="false">
      <c r="A3922" s="39" t="s">
        <v>2389</v>
      </c>
      <c r="B3922" s="39" t="s">
        <v>6122</v>
      </c>
      <c r="C3922" s="0" t="n">
        <v>38665.986712835</v>
      </c>
      <c r="D3922" s="0" t="str">
        <f aca="false">CONCATENATE(LEFT(A3922,2), MID(A3922,5,2))</f>
        <v>0184</v>
      </c>
    </row>
    <row r="3923" customFormat="false" ht="15.8" hidden="false" customHeight="false" outlineLevel="0" collapsed="false">
      <c r="A3923" s="39" t="s">
        <v>2389</v>
      </c>
      <c r="B3923" s="39" t="s">
        <v>6123</v>
      </c>
      <c r="C3923" s="0" t="n">
        <v>22883.5311796314</v>
      </c>
      <c r="D3923" s="0" t="str">
        <f aca="false">CONCATENATE(LEFT(A3923,2), MID(A3923,5,2))</f>
        <v>0184</v>
      </c>
    </row>
    <row r="3924" customFormat="false" ht="15.8" hidden="false" customHeight="false" outlineLevel="0" collapsed="false">
      <c r="A3924" s="39" t="s">
        <v>2391</v>
      </c>
      <c r="B3924" s="39" t="s">
        <v>6124</v>
      </c>
      <c r="C3924" s="0" t="n">
        <v>12059.461358813</v>
      </c>
      <c r="D3924" s="0" t="str">
        <f aca="false">CONCATENATE(LEFT(A3924,2), MID(A3924,5,2))</f>
        <v>0183</v>
      </c>
    </row>
    <row r="3925" customFormat="false" ht="15.8" hidden="false" customHeight="false" outlineLevel="0" collapsed="false">
      <c r="A3925" s="39" t="s">
        <v>2406</v>
      </c>
      <c r="B3925" s="39" t="s">
        <v>6125</v>
      </c>
      <c r="C3925" s="0" t="n">
        <v>19844.4760536771</v>
      </c>
      <c r="D3925" s="0" t="str">
        <f aca="false">CONCATENATE(LEFT(A3925,2), MID(A3925,5,2))</f>
        <v>0184</v>
      </c>
    </row>
    <row r="3926" customFormat="false" ht="15.8" hidden="false" customHeight="false" outlineLevel="0" collapsed="false">
      <c r="A3926" s="39" t="s">
        <v>2440</v>
      </c>
      <c r="B3926" s="39" t="s">
        <v>6126</v>
      </c>
      <c r="C3926" s="0" t="n">
        <v>19529.4843242571</v>
      </c>
      <c r="D3926" s="0" t="str">
        <f aca="false">CONCATENATE(LEFT(A3926,2), MID(A3926,5,2))</f>
        <v>0513</v>
      </c>
    </row>
    <row r="3927" customFormat="false" ht="15.8" hidden="false" customHeight="false" outlineLevel="0" collapsed="false">
      <c r="A3927" s="39" t="s">
        <v>2503</v>
      </c>
      <c r="B3927" s="39" t="s">
        <v>6127</v>
      </c>
      <c r="C3927" s="0" t="n">
        <v>6000</v>
      </c>
      <c r="D3927" s="0" t="str">
        <f aca="false">CONCATENATE(LEFT(A3927,2), MID(A3927,5,2))</f>
        <v>0312</v>
      </c>
    </row>
    <row r="3928" customFormat="false" ht="15.8" hidden="false" customHeight="false" outlineLevel="0" collapsed="false">
      <c r="A3928" s="39" t="s">
        <v>1963</v>
      </c>
      <c r="B3928" s="39" t="s">
        <v>6128</v>
      </c>
      <c r="C3928" s="0" t="n">
        <v>3479.22132252296</v>
      </c>
      <c r="D3928" s="0" t="str">
        <f aca="false">CONCATENATE(LEFT(A3928,2), MID(A3928,5,2))</f>
        <v>0607</v>
      </c>
    </row>
    <row r="3929" customFormat="false" ht="15.8" hidden="false" customHeight="false" outlineLevel="0" collapsed="false">
      <c r="A3929" s="39" t="s">
        <v>1963</v>
      </c>
      <c r="B3929" s="39" t="s">
        <v>6129</v>
      </c>
      <c r="C3929" s="0" t="n">
        <v>5256.979391085</v>
      </c>
      <c r="D3929" s="0" t="str">
        <f aca="false">CONCATENATE(LEFT(A3929,2), MID(A3929,5,2))</f>
        <v>0607</v>
      </c>
    </row>
    <row r="3930" customFormat="false" ht="15.8" hidden="false" customHeight="false" outlineLevel="0" collapsed="false">
      <c r="A3930" s="39" t="s">
        <v>2000</v>
      </c>
      <c r="B3930" s="39" t="s">
        <v>6130</v>
      </c>
      <c r="C3930" s="0" t="n">
        <v>7368.48397958291</v>
      </c>
      <c r="D3930" s="0" t="str">
        <f aca="false">CONCATENATE(LEFT(A3930,2), MID(A3930,5,2))</f>
        <v>0315</v>
      </c>
    </row>
    <row r="3931" customFormat="false" ht="15.8" hidden="false" customHeight="false" outlineLevel="0" collapsed="false">
      <c r="A3931" s="39" t="s">
        <v>2030</v>
      </c>
      <c r="B3931" s="39" t="s">
        <v>6131</v>
      </c>
      <c r="C3931" s="0" t="n">
        <v>17976.2850641025</v>
      </c>
      <c r="D3931" s="0" t="str">
        <f aca="false">CONCATENATE(LEFT(A3931,2), MID(A3931,5,2))</f>
        <v>0220</v>
      </c>
    </row>
    <row r="3932" customFormat="false" ht="15.8" hidden="false" customHeight="false" outlineLevel="0" collapsed="false">
      <c r="A3932" s="39" t="s">
        <v>2567</v>
      </c>
      <c r="B3932" s="39" t="s">
        <v>6132</v>
      </c>
      <c r="C3932" s="0" t="n">
        <v>39514.7753802037</v>
      </c>
      <c r="D3932" s="0" t="str">
        <f aca="false">CONCATENATE(LEFT(A3932,2), MID(A3932,5,2))</f>
        <v>0328</v>
      </c>
    </row>
    <row r="3933" customFormat="false" ht="15.8" hidden="false" customHeight="false" outlineLevel="0" collapsed="false">
      <c r="A3933" s="39" t="s">
        <v>2171</v>
      </c>
      <c r="B3933" s="39" t="s">
        <v>6133</v>
      </c>
      <c r="C3933" s="0" t="n">
        <v>672.676382650624</v>
      </c>
      <c r="D3933" s="0" t="str">
        <f aca="false">CONCATENATE(LEFT(A3933,2), MID(A3933,5,2))</f>
        <v>0144</v>
      </c>
    </row>
    <row r="3934" customFormat="false" ht="15.8" hidden="false" customHeight="false" outlineLevel="0" collapsed="false">
      <c r="A3934" s="39" t="s">
        <v>2263</v>
      </c>
      <c r="B3934" s="39" t="s">
        <v>6134</v>
      </c>
      <c r="C3934" s="0" t="n">
        <v>36246.9739127435</v>
      </c>
      <c r="D3934" s="0" t="str">
        <f aca="false">CONCATENATE(LEFT(A3934,2), MID(A3934,5,2))</f>
        <v>0449</v>
      </c>
    </row>
    <row r="3935" customFormat="false" ht="15.8" hidden="false" customHeight="false" outlineLevel="0" collapsed="false">
      <c r="A3935" s="39" t="s">
        <v>2199</v>
      </c>
      <c r="B3935" s="39" t="s">
        <v>6135</v>
      </c>
      <c r="C3935" s="0" t="n">
        <v>11517.2499999999</v>
      </c>
      <c r="D3935" s="0" t="str">
        <f aca="false">CONCATENATE(LEFT(A3935,2), MID(A3935,5,2))</f>
        <v>0255</v>
      </c>
    </row>
    <row r="3936" customFormat="false" ht="15.8" hidden="false" customHeight="false" outlineLevel="0" collapsed="false">
      <c r="A3936" s="39" t="s">
        <v>2931</v>
      </c>
      <c r="B3936" s="39" t="s">
        <v>6136</v>
      </c>
      <c r="C3936" s="0" t="n">
        <v>155.866666666666</v>
      </c>
      <c r="D3936" s="0" t="str">
        <f aca="false">CONCATENATE(LEFT(A3936,2), MID(A3936,5,2))</f>
        <v>0552</v>
      </c>
    </row>
    <row r="3937" customFormat="false" ht="15.8" hidden="false" customHeight="false" outlineLevel="0" collapsed="false">
      <c r="A3937" s="39" t="s">
        <v>2299</v>
      </c>
      <c r="B3937" s="39" t="s">
        <v>6137</v>
      </c>
      <c r="C3937" s="0" t="n">
        <v>540.75</v>
      </c>
      <c r="D3937" s="0" t="str">
        <f aca="false">CONCATENATE(LEFT(A3937,2), MID(A3937,5,2))</f>
        <v>0268</v>
      </c>
    </row>
    <row r="3938" customFormat="false" ht="15.8" hidden="false" customHeight="false" outlineLevel="0" collapsed="false">
      <c r="A3938" s="39" t="s">
        <v>2349</v>
      </c>
      <c r="B3938" s="39" t="s">
        <v>6138</v>
      </c>
      <c r="C3938" s="0" t="n">
        <v>737.5</v>
      </c>
      <c r="D3938" s="0" t="str">
        <f aca="false">CONCATENATE(LEFT(A3938,2), MID(A3938,5,2))</f>
        <v>0279</v>
      </c>
    </row>
    <row r="3939" customFormat="false" ht="15.8" hidden="false" customHeight="false" outlineLevel="0" collapsed="false">
      <c r="A3939" s="39" t="s">
        <v>2966</v>
      </c>
      <c r="B3939" s="39" t="s">
        <v>6139</v>
      </c>
      <c r="C3939" s="0" t="n">
        <v>200234.517555831</v>
      </c>
      <c r="D3939" s="0" t="str">
        <f aca="false">CONCATENATE(LEFT(A3939,2), MID(A3939,5,2))</f>
        <v>0184</v>
      </c>
    </row>
    <row r="3940" customFormat="false" ht="15.8" hidden="false" customHeight="false" outlineLevel="0" collapsed="false">
      <c r="A3940" s="39" t="s">
        <v>2579</v>
      </c>
      <c r="B3940" s="39" t="s">
        <v>6140</v>
      </c>
      <c r="C3940" s="0" t="n">
        <v>6233.33333333333</v>
      </c>
      <c r="D3940" s="0" t="str">
        <f aca="false">CONCATENATE(LEFT(A3940,2), MID(A3940,5,2))</f>
        <v>0590</v>
      </c>
    </row>
    <row r="3941" customFormat="false" ht="15.8" hidden="false" customHeight="false" outlineLevel="0" collapsed="false">
      <c r="A3941" s="39" t="s">
        <v>2482</v>
      </c>
      <c r="B3941" s="39" t="s">
        <v>6141</v>
      </c>
      <c r="C3941" s="0" t="n">
        <v>88855.6015856763</v>
      </c>
      <c r="D3941" s="0" t="str">
        <f aca="false">CONCATENATE(LEFT(A3941,2), MID(A3941,5,2))</f>
        <v>0486</v>
      </c>
    </row>
    <row r="3942" customFormat="false" ht="15.8" hidden="false" customHeight="false" outlineLevel="0" collapsed="false">
      <c r="A3942" s="39" t="s">
        <v>2000</v>
      </c>
      <c r="B3942" s="39" t="s">
        <v>6142</v>
      </c>
      <c r="C3942" s="0" t="n">
        <v>5547.75753745513</v>
      </c>
      <c r="D3942" s="0" t="str">
        <f aca="false">CONCATENATE(LEFT(A3942,2), MID(A3942,5,2))</f>
        <v>0315</v>
      </c>
    </row>
    <row r="3943" customFormat="false" ht="15.8" hidden="false" customHeight="false" outlineLevel="0" collapsed="false">
      <c r="A3943" s="39" t="s">
        <v>3037</v>
      </c>
      <c r="B3943" s="39" t="s">
        <v>6143</v>
      </c>
      <c r="C3943" s="0" t="n">
        <v>16088.3824836612</v>
      </c>
      <c r="D3943" s="0" t="str">
        <f aca="false">CONCATENATE(LEFT(A3943,2), MID(A3943,5,2))</f>
        <v>0410</v>
      </c>
    </row>
    <row r="3944" customFormat="false" ht="15.8" hidden="false" customHeight="false" outlineLevel="0" collapsed="false">
      <c r="A3944" s="39" t="s">
        <v>2503</v>
      </c>
      <c r="B3944" s="39" t="s">
        <v>6144</v>
      </c>
      <c r="C3944" s="0" t="n">
        <v>1200</v>
      </c>
      <c r="D3944" s="0" t="str">
        <f aca="false">CONCATENATE(LEFT(A3944,2), MID(A3944,5,2))</f>
        <v>0312</v>
      </c>
    </row>
    <row r="3945" customFormat="false" ht="15.8" hidden="false" customHeight="false" outlineLevel="0" collapsed="false">
      <c r="A3945" s="39" t="s">
        <v>3793</v>
      </c>
      <c r="B3945" s="39" t="s">
        <v>6145</v>
      </c>
      <c r="C3945" s="0" t="n">
        <v>15654.3715996697</v>
      </c>
      <c r="D3945" s="0" t="str">
        <f aca="false">CONCATENATE(LEFT(A3945,2), MID(A3945,5,2))</f>
        <v>0328</v>
      </c>
    </row>
    <row r="3946" customFormat="false" ht="15.8" hidden="false" customHeight="false" outlineLevel="0" collapsed="false">
      <c r="A3946" s="39" t="s">
        <v>2444</v>
      </c>
      <c r="B3946" s="39" t="s">
        <v>6146</v>
      </c>
      <c r="C3946" s="0" t="n">
        <v>7906.884375</v>
      </c>
      <c r="D3946" s="0" t="str">
        <f aca="false">CONCATENATE(LEFT(A3946,2), MID(A3946,5,2))</f>
        <v>0224</v>
      </c>
    </row>
    <row r="3947" customFormat="false" ht="15.8" hidden="false" customHeight="false" outlineLevel="0" collapsed="false">
      <c r="A3947" s="39" t="s">
        <v>2510</v>
      </c>
      <c r="B3947" s="39" t="s">
        <v>6147</v>
      </c>
      <c r="C3947" s="0" t="n">
        <v>264.345829979744</v>
      </c>
      <c r="D3947" s="0" t="str">
        <f aca="false">CONCATENATE(LEFT(A3947,2), MID(A3947,5,2))</f>
        <v>0142</v>
      </c>
    </row>
    <row r="3948" customFormat="false" ht="15.8" hidden="false" customHeight="false" outlineLevel="0" collapsed="false">
      <c r="A3948" s="39" t="s">
        <v>2516</v>
      </c>
      <c r="B3948" s="39" t="s">
        <v>6148</v>
      </c>
      <c r="C3948" s="0" t="n">
        <v>800.490721407158</v>
      </c>
      <c r="D3948" s="0" t="str">
        <f aca="false">CONCATENATE(LEFT(A3948,2), MID(A3948,5,2))</f>
        <v>0144</v>
      </c>
    </row>
    <row r="3949" customFormat="false" ht="15.8" hidden="false" customHeight="false" outlineLevel="0" collapsed="false">
      <c r="A3949" s="39" t="s">
        <v>2245</v>
      </c>
      <c r="B3949" s="39" t="s">
        <v>6149</v>
      </c>
      <c r="C3949" s="0" t="n">
        <v>10676.25</v>
      </c>
      <c r="D3949" s="0" t="str">
        <f aca="false">CONCATENATE(LEFT(A3949,2), MID(A3949,5,2))</f>
        <v>0551</v>
      </c>
    </row>
    <row r="3950" customFormat="false" ht="15.8" hidden="false" customHeight="false" outlineLevel="0" collapsed="false">
      <c r="A3950" s="39" t="s">
        <v>2349</v>
      </c>
      <c r="B3950" s="39" t="s">
        <v>6150</v>
      </c>
      <c r="C3950" s="0" t="n">
        <v>2306.25</v>
      </c>
      <c r="D3950" s="0" t="str">
        <f aca="false">CONCATENATE(LEFT(A3950,2), MID(A3950,5,2))</f>
        <v>0279</v>
      </c>
    </row>
    <row r="3951" customFormat="false" ht="15.8" hidden="false" customHeight="false" outlineLevel="0" collapsed="false">
      <c r="A3951" s="39" t="s">
        <v>2559</v>
      </c>
      <c r="B3951" s="39" t="s">
        <v>6151</v>
      </c>
      <c r="C3951" s="0" t="n">
        <v>7868.95086290589</v>
      </c>
      <c r="D3951" s="0" t="str">
        <f aca="false">CONCATENATE(LEFT(A3951,2), MID(A3951,5,2))</f>
        <v>0184</v>
      </c>
    </row>
    <row r="3952" customFormat="false" ht="15.8" hidden="false" customHeight="false" outlineLevel="0" collapsed="false">
      <c r="A3952" s="39" t="s">
        <v>2393</v>
      </c>
      <c r="B3952" s="39" t="s">
        <v>6152</v>
      </c>
      <c r="C3952" s="0" t="n">
        <v>1041.22630087904</v>
      </c>
      <c r="D3952" s="0" t="str">
        <f aca="false">CONCATENATE(LEFT(A3952,2), MID(A3952,5,2))</f>
        <v>0488</v>
      </c>
    </row>
    <row r="3953" customFormat="false" ht="15.8" hidden="false" customHeight="false" outlineLevel="0" collapsed="false">
      <c r="A3953" s="39" t="s">
        <v>2889</v>
      </c>
      <c r="B3953" s="39" t="s">
        <v>6153</v>
      </c>
      <c r="C3953" s="0" t="n">
        <v>2434.74576912857</v>
      </c>
      <c r="D3953" s="0" t="str">
        <f aca="false">CONCATENATE(LEFT(A3953,2), MID(A3953,5,2))</f>
        <v>0513</v>
      </c>
    </row>
    <row r="3954" customFormat="false" ht="15.8" hidden="false" customHeight="false" outlineLevel="0" collapsed="false">
      <c r="A3954" s="39" t="s">
        <v>4785</v>
      </c>
      <c r="B3954" s="39" t="s">
        <v>6154</v>
      </c>
      <c r="C3954" s="0" t="n">
        <v>2031</v>
      </c>
      <c r="D3954" s="0" t="str">
        <f aca="false">CONCATENATE(LEFT(A3954,2), MID(A3954,5,2))</f>
        <v>0239</v>
      </c>
    </row>
    <row r="3955" customFormat="false" ht="15.8" hidden="false" customHeight="false" outlineLevel="0" collapsed="false">
      <c r="A3955" s="39" t="s">
        <v>2922</v>
      </c>
      <c r="B3955" s="39" t="s">
        <v>6155</v>
      </c>
      <c r="C3955" s="0" t="n">
        <v>2014</v>
      </c>
      <c r="D3955" s="0" t="str">
        <f aca="false">CONCATENATE(LEFT(A3955,2), MID(A3955,5,2))</f>
        <v>0225</v>
      </c>
    </row>
    <row r="3956" customFormat="false" ht="15.8" hidden="false" customHeight="false" outlineLevel="0" collapsed="false">
      <c r="A3956" s="39" t="s">
        <v>2567</v>
      </c>
      <c r="B3956" s="39" t="s">
        <v>6156</v>
      </c>
      <c r="C3956" s="0" t="n">
        <v>10935.1009023874</v>
      </c>
      <c r="D3956" s="0" t="str">
        <f aca="false">CONCATENATE(LEFT(A3956,2), MID(A3956,5,2))</f>
        <v>0328</v>
      </c>
    </row>
    <row r="3957" customFormat="false" ht="15.8" hidden="false" customHeight="false" outlineLevel="0" collapsed="false">
      <c r="A3957" s="39" t="s">
        <v>2463</v>
      </c>
      <c r="B3957" s="39" t="s">
        <v>6157</v>
      </c>
      <c r="C3957" s="0" t="n">
        <v>850.072276135752</v>
      </c>
      <c r="D3957" s="0" t="str">
        <f aca="false">CONCATENATE(LEFT(A3957,2), MID(A3957,5,2))</f>
        <v>0144</v>
      </c>
    </row>
    <row r="3958" customFormat="false" ht="15.8" hidden="false" customHeight="false" outlineLevel="0" collapsed="false">
      <c r="A3958" s="39" t="s">
        <v>2191</v>
      </c>
      <c r="B3958" s="39" t="s">
        <v>6158</v>
      </c>
      <c r="C3958" s="0" t="n">
        <v>7409.08039329091</v>
      </c>
      <c r="D3958" s="0" t="str">
        <f aca="false">CONCATENATE(LEFT(A3958,2), MID(A3958,5,2))</f>
        <v>0257</v>
      </c>
    </row>
    <row r="3959" customFormat="false" ht="15.8" hidden="false" customHeight="false" outlineLevel="0" collapsed="false">
      <c r="A3959" s="39" t="s">
        <v>2234</v>
      </c>
      <c r="B3959" s="39" t="s">
        <v>6159</v>
      </c>
      <c r="C3959" s="0" t="n">
        <v>632</v>
      </c>
      <c r="D3959" s="0" t="str">
        <f aca="false">CONCATENATE(LEFT(A3959,2), MID(A3959,5,2))</f>
        <v>0551</v>
      </c>
    </row>
    <row r="3960" customFormat="false" ht="15.8" hidden="false" customHeight="false" outlineLevel="0" collapsed="false">
      <c r="A3960" s="39" t="s">
        <v>2870</v>
      </c>
      <c r="B3960" s="39" t="s">
        <v>6160</v>
      </c>
      <c r="C3960" s="0" t="n">
        <v>1481.71666666666</v>
      </c>
      <c r="D3960" s="0" t="str">
        <f aca="false">CONCATENATE(LEFT(A3960,2), MID(A3960,5,2))</f>
        <v>0552</v>
      </c>
    </row>
    <row r="3961" customFormat="false" ht="15.8" hidden="false" customHeight="false" outlineLevel="0" collapsed="false">
      <c r="A3961" s="39" t="s">
        <v>3540</v>
      </c>
      <c r="B3961" s="39" t="s">
        <v>6161</v>
      </c>
      <c r="C3961" s="0" t="n">
        <v>2931094.58965946</v>
      </c>
      <c r="D3961" s="0" t="str">
        <f aca="false">CONCATENATE(LEFT(A3961,2), MID(A3961,5,2))</f>
        <v>0860</v>
      </c>
    </row>
    <row r="3962" customFormat="false" ht="15.8" hidden="false" customHeight="false" outlineLevel="0" collapsed="false">
      <c r="A3962" s="39" t="s">
        <v>3540</v>
      </c>
      <c r="B3962" s="39" t="s">
        <v>6162</v>
      </c>
      <c r="C3962" s="0" t="n">
        <v>25101.1342919307</v>
      </c>
      <c r="D3962" s="0" t="str">
        <f aca="false">CONCATENATE(LEFT(A3962,2), MID(A3962,5,2))</f>
        <v>0860</v>
      </c>
    </row>
    <row r="3963" customFormat="false" ht="15.8" hidden="false" customHeight="false" outlineLevel="0" collapsed="false">
      <c r="A3963" s="39" t="s">
        <v>3540</v>
      </c>
      <c r="B3963" s="39" t="s">
        <v>6163</v>
      </c>
      <c r="C3963" s="0" t="n">
        <v>187438.429058512</v>
      </c>
      <c r="D3963" s="0" t="str">
        <f aca="false">CONCATENATE(LEFT(A3963,2), MID(A3963,5,2))</f>
        <v>0860</v>
      </c>
    </row>
    <row r="3964" customFormat="false" ht="15.8" hidden="false" customHeight="false" outlineLevel="0" collapsed="false">
      <c r="A3964" s="39" t="s">
        <v>2588</v>
      </c>
      <c r="B3964" s="39" t="s">
        <v>6164</v>
      </c>
      <c r="C3964" s="0" t="n">
        <v>97462.0806641249</v>
      </c>
      <c r="D3964" s="0" t="str">
        <f aca="false">CONCATENATE(LEFT(A3964,2), MID(A3964,5,2))</f>
        <v>0860</v>
      </c>
    </row>
    <row r="3965" customFormat="false" ht="15.8" hidden="false" customHeight="false" outlineLevel="0" collapsed="false">
      <c r="A3965" s="39" t="s">
        <v>4432</v>
      </c>
      <c r="B3965" s="39" t="s">
        <v>6165</v>
      </c>
      <c r="C3965" s="0" t="n">
        <v>258974.610852092</v>
      </c>
      <c r="D3965" s="0" t="str">
        <f aca="false">CONCATENATE(LEFT(A3965,2), MID(A3965,5,2))</f>
        <v>0860</v>
      </c>
    </row>
    <row r="3966" customFormat="false" ht="15.8" hidden="false" customHeight="false" outlineLevel="0" collapsed="false">
      <c r="A3966" s="39" t="s">
        <v>2590</v>
      </c>
      <c r="B3966" s="39" t="s">
        <v>6166</v>
      </c>
      <c r="C3966" s="0" t="n">
        <v>28384.2047760957</v>
      </c>
      <c r="D3966" s="0" t="str">
        <f aca="false">CONCATENATE(LEFT(A3966,2), MID(A3966,5,2))</f>
        <v>0860</v>
      </c>
    </row>
    <row r="3967" customFormat="false" ht="15.8" hidden="false" customHeight="false" outlineLevel="0" collapsed="false">
      <c r="A3967" s="39" t="s">
        <v>3540</v>
      </c>
      <c r="B3967" s="39" t="s">
        <v>6167</v>
      </c>
      <c r="C3967" s="0" t="n">
        <v>85393.2713318366</v>
      </c>
      <c r="D3967" s="0" t="str">
        <f aca="false">CONCATENATE(LEFT(A3967,2), MID(A3967,5,2))</f>
        <v>0860</v>
      </c>
    </row>
    <row r="3968" customFormat="false" ht="15.8" hidden="false" customHeight="false" outlineLevel="0" collapsed="false">
      <c r="A3968" s="39" t="s">
        <v>2596</v>
      </c>
      <c r="B3968" s="39" t="s">
        <v>6168</v>
      </c>
      <c r="C3968" s="0" t="n">
        <v>182696.373033296</v>
      </c>
      <c r="D3968" s="0" t="str">
        <f aca="false">CONCATENATE(LEFT(A3968,2), MID(A3968,5,2))</f>
        <v>0860</v>
      </c>
    </row>
    <row r="3969" customFormat="false" ht="15.8" hidden="false" customHeight="false" outlineLevel="0" collapsed="false">
      <c r="A3969" s="39" t="s">
        <v>2594</v>
      </c>
      <c r="B3969" s="39" t="s">
        <v>6169</v>
      </c>
      <c r="C3969" s="0" t="n">
        <v>119209.210569247</v>
      </c>
      <c r="D3969" s="0" t="str">
        <f aca="false">CONCATENATE(LEFT(A3969,2), MID(A3969,5,2))</f>
        <v>0860</v>
      </c>
    </row>
    <row r="3970" customFormat="false" ht="15.8" hidden="false" customHeight="false" outlineLevel="0" collapsed="false">
      <c r="A3970" s="39" t="s">
        <v>2594</v>
      </c>
      <c r="B3970" s="39" t="s">
        <v>6170</v>
      </c>
      <c r="C3970" s="0" t="n">
        <v>40130.468395308</v>
      </c>
      <c r="D3970" s="0" t="str">
        <f aca="false">CONCATENATE(LEFT(A3970,2), MID(A3970,5,2))</f>
        <v>0860</v>
      </c>
    </row>
    <row r="3971" customFormat="false" ht="15.8" hidden="false" customHeight="false" outlineLevel="0" collapsed="false">
      <c r="A3971" s="39" t="s">
        <v>2594</v>
      </c>
      <c r="B3971" s="39" t="s">
        <v>6171</v>
      </c>
      <c r="C3971" s="0" t="n">
        <v>35907.9022268746</v>
      </c>
      <c r="D3971" s="0" t="str">
        <f aca="false">CONCATENATE(LEFT(A3971,2), MID(A3971,5,2))</f>
        <v>0860</v>
      </c>
    </row>
    <row r="3972" customFormat="false" ht="15.8" hidden="false" customHeight="false" outlineLevel="0" collapsed="false">
      <c r="A3972" s="39" t="s">
        <v>2616</v>
      </c>
      <c r="B3972" s="39" t="s">
        <v>6172</v>
      </c>
      <c r="C3972" s="0" t="n">
        <v>13339.3130368982</v>
      </c>
      <c r="D3972" s="0" t="str">
        <f aca="false">CONCATENATE(LEFT(A3972,2), MID(A3972,5,2))</f>
        <v>0860</v>
      </c>
    </row>
    <row r="3973" customFormat="false" ht="15.8" hidden="false" customHeight="false" outlineLevel="0" collapsed="false">
      <c r="A3973" s="39" t="s">
        <v>2602</v>
      </c>
      <c r="B3973" s="39" t="s">
        <v>6173</v>
      </c>
      <c r="C3973" s="0" t="n">
        <v>4163.44256257136</v>
      </c>
      <c r="D3973" s="0" t="str">
        <f aca="false">CONCATENATE(LEFT(A3973,2), MID(A3973,5,2))</f>
        <v>0860</v>
      </c>
    </row>
    <row r="3974" customFormat="false" ht="15.8" hidden="false" customHeight="false" outlineLevel="0" collapsed="false">
      <c r="A3974" s="39" t="s">
        <v>2605</v>
      </c>
      <c r="B3974" s="39" t="s">
        <v>6174</v>
      </c>
      <c r="C3974" s="0" t="n">
        <v>412429.918725013</v>
      </c>
      <c r="D3974" s="0" t="str">
        <f aca="false">CONCATENATE(LEFT(A3974,2), MID(A3974,5,2))</f>
        <v>0860</v>
      </c>
    </row>
    <row r="3975" customFormat="false" ht="15.8" hidden="false" customHeight="false" outlineLevel="0" collapsed="false">
      <c r="A3975" s="39" t="s">
        <v>4432</v>
      </c>
      <c r="B3975" s="39" t="s">
        <v>6175</v>
      </c>
      <c r="C3975" s="0" t="n">
        <v>2826.88561469376</v>
      </c>
      <c r="D3975" s="0" t="str">
        <f aca="false">CONCATENATE(LEFT(A3975,2), MID(A3975,5,2))</f>
        <v>0860</v>
      </c>
    </row>
    <row r="3976" customFormat="false" ht="15.8" hidden="false" customHeight="false" outlineLevel="0" collapsed="false">
      <c r="A3976" s="39" t="s">
        <v>2636</v>
      </c>
      <c r="B3976" s="39" t="s">
        <v>6176</v>
      </c>
      <c r="C3976" s="0" t="n">
        <v>198581.8696</v>
      </c>
      <c r="D3976" s="0" t="str">
        <f aca="false">CONCATENATE(LEFT(A3976,2), MID(A3976,5,2))</f>
        <v>0791</v>
      </c>
    </row>
    <row r="3977" customFormat="false" ht="15.8" hidden="false" customHeight="false" outlineLevel="0" collapsed="false">
      <c r="A3977" s="39" t="s">
        <v>2620</v>
      </c>
      <c r="B3977" s="39" t="s">
        <v>6177</v>
      </c>
      <c r="C3977" s="0" t="n">
        <v>122858.257</v>
      </c>
      <c r="D3977" s="0" t="str">
        <f aca="false">CONCATENATE(LEFT(A3977,2), MID(A3977,5,2))</f>
        <v>0795</v>
      </c>
    </row>
    <row r="3978" customFormat="false" ht="15.8" hidden="false" customHeight="false" outlineLevel="0" collapsed="false">
      <c r="A3978" s="39" t="s">
        <v>2620</v>
      </c>
      <c r="B3978" s="39" t="s">
        <v>6178</v>
      </c>
      <c r="C3978" s="0" t="n">
        <v>200341.2094</v>
      </c>
      <c r="D3978" s="0" t="str">
        <f aca="false">CONCATENATE(LEFT(A3978,2), MID(A3978,5,2))</f>
        <v>0795</v>
      </c>
    </row>
    <row r="3979" customFormat="false" ht="15.8" hidden="false" customHeight="false" outlineLevel="0" collapsed="false">
      <c r="A3979" s="39" t="s">
        <v>2640</v>
      </c>
      <c r="B3979" s="39" t="s">
        <v>6179</v>
      </c>
      <c r="C3979" s="0" t="n">
        <v>9684.18</v>
      </c>
      <c r="D3979" s="0" t="str">
        <f aca="false">CONCATENATE(LEFT(A3979,2), MID(A3979,5,2))</f>
        <v>0795</v>
      </c>
    </row>
    <row r="3980" customFormat="false" ht="15.8" hidden="false" customHeight="false" outlineLevel="0" collapsed="false">
      <c r="A3980" s="39" t="s">
        <v>2620</v>
      </c>
      <c r="B3980" s="39" t="s">
        <v>6180</v>
      </c>
      <c r="C3980" s="0" t="n">
        <v>297143.53</v>
      </c>
      <c r="D3980" s="0" t="str">
        <f aca="false">CONCATENATE(LEFT(A3980,2), MID(A3980,5,2))</f>
        <v>0795</v>
      </c>
    </row>
    <row r="3981" customFormat="false" ht="15.8" hidden="false" customHeight="false" outlineLevel="0" collapsed="false">
      <c r="A3981" s="39" t="s">
        <v>2620</v>
      </c>
      <c r="B3981" s="39" t="s">
        <v>6181</v>
      </c>
      <c r="C3981" s="0" t="n">
        <v>308920.1006</v>
      </c>
      <c r="D3981" s="0" t="str">
        <f aca="false">CONCATENATE(LEFT(A3981,2), MID(A3981,5,2))</f>
        <v>0795</v>
      </c>
    </row>
    <row r="3982" customFormat="false" ht="15.8" hidden="false" customHeight="false" outlineLevel="0" collapsed="false">
      <c r="A3982" s="39" t="s">
        <v>2642</v>
      </c>
      <c r="B3982" s="39" t="s">
        <v>6182</v>
      </c>
      <c r="C3982" s="0" t="n">
        <v>7499.863654617</v>
      </c>
      <c r="D3982" s="0" t="str">
        <f aca="false">CONCATENATE(LEFT(A3982,2), MID(A3982,5,2))</f>
        <v>0795</v>
      </c>
    </row>
    <row r="3983" customFormat="false" ht="15.8" hidden="false" customHeight="false" outlineLevel="0" collapsed="false">
      <c r="A3983" s="39" t="s">
        <v>2642</v>
      </c>
      <c r="B3983" s="39" t="s">
        <v>6183</v>
      </c>
      <c r="C3983" s="0" t="n">
        <v>22039.5630184599</v>
      </c>
      <c r="D3983" s="0" t="str">
        <f aca="false">CONCATENATE(LEFT(A3983,2), MID(A3983,5,2))</f>
        <v>0795</v>
      </c>
    </row>
    <row r="3984" customFormat="false" ht="15.8" hidden="false" customHeight="false" outlineLevel="0" collapsed="false">
      <c r="A3984" s="39" t="s">
        <v>2670</v>
      </c>
      <c r="B3984" s="39" t="s">
        <v>6184</v>
      </c>
      <c r="C3984" s="0" t="n">
        <v>2200.89</v>
      </c>
      <c r="D3984" s="0" t="str">
        <f aca="false">CONCATENATE(LEFT(A3984,2), MID(A3984,5,2))</f>
        <v>0795</v>
      </c>
    </row>
    <row r="3985" customFormat="false" ht="15.8" hidden="false" customHeight="false" outlineLevel="0" collapsed="false">
      <c r="A3985" s="39" t="s">
        <v>2620</v>
      </c>
      <c r="B3985" s="39" t="s">
        <v>6185</v>
      </c>
      <c r="C3985" s="0" t="n">
        <v>405239.945</v>
      </c>
      <c r="D3985" s="0" t="str">
        <f aca="false">CONCATENATE(LEFT(A3985,2), MID(A3985,5,2))</f>
        <v>0795</v>
      </c>
    </row>
    <row r="3986" customFormat="false" ht="15.8" hidden="false" customHeight="false" outlineLevel="0" collapsed="false">
      <c r="A3986" s="39" t="s">
        <v>2640</v>
      </c>
      <c r="B3986" s="39" t="s">
        <v>6186</v>
      </c>
      <c r="C3986" s="0" t="n">
        <v>1867.834</v>
      </c>
      <c r="D3986" s="0" t="str">
        <f aca="false">CONCATENATE(LEFT(A3986,2), MID(A3986,5,2))</f>
        <v>0795</v>
      </c>
    </row>
    <row r="3987" customFormat="false" ht="15.8" hidden="false" customHeight="false" outlineLevel="0" collapsed="false">
      <c r="A3987" s="39" t="s">
        <v>2622</v>
      </c>
      <c r="B3987" s="39" t="s">
        <v>6187</v>
      </c>
      <c r="C3987" s="0" t="n">
        <v>3089.4893461057</v>
      </c>
      <c r="D3987" s="0" t="str">
        <f aca="false">CONCATENATE(LEFT(A3987,2), MID(A3987,5,2))</f>
        <v>0716</v>
      </c>
    </row>
    <row r="3988" customFormat="false" ht="15.8" hidden="false" customHeight="false" outlineLevel="0" collapsed="false">
      <c r="A3988" s="39" t="s">
        <v>2622</v>
      </c>
      <c r="B3988" s="39" t="s">
        <v>6188</v>
      </c>
      <c r="C3988" s="0" t="n">
        <v>28949.535</v>
      </c>
      <c r="D3988" s="0" t="str">
        <f aca="false">CONCATENATE(LEFT(A3988,2), MID(A3988,5,2))</f>
        <v>0716</v>
      </c>
    </row>
    <row r="3989" customFormat="false" ht="15.8" hidden="false" customHeight="false" outlineLevel="0" collapsed="false">
      <c r="A3989" s="39" t="s">
        <v>2687</v>
      </c>
      <c r="B3989" s="39" t="s">
        <v>6189</v>
      </c>
      <c r="C3989" s="0" t="n">
        <v>1678.74725</v>
      </c>
      <c r="D3989" s="0" t="str">
        <f aca="false">CONCATENATE(LEFT(A3989,2), MID(A3989,5,2))</f>
        <v>0781</v>
      </c>
    </row>
    <row r="3990" customFormat="false" ht="15.8" hidden="false" customHeight="false" outlineLevel="0" collapsed="false">
      <c r="A3990" s="39" t="s">
        <v>2647</v>
      </c>
      <c r="B3990" s="39" t="s">
        <v>6190</v>
      </c>
      <c r="C3990" s="0" t="n">
        <v>37949.94775</v>
      </c>
      <c r="D3990" s="0" t="str">
        <f aca="false">CONCATENATE(LEFT(A3990,2), MID(A3990,5,2))</f>
        <v>0782</v>
      </c>
    </row>
    <row r="3991" customFormat="false" ht="15.8" hidden="false" customHeight="false" outlineLevel="0" collapsed="false">
      <c r="A3991" s="39" t="s">
        <v>2674</v>
      </c>
      <c r="B3991" s="39" t="s">
        <v>6191</v>
      </c>
      <c r="C3991" s="0" t="n">
        <v>26698.678916492</v>
      </c>
      <c r="D3991" s="0" t="str">
        <f aca="false">CONCATENATE(LEFT(A3991,2), MID(A3991,5,2))</f>
        <v>0780</v>
      </c>
    </row>
    <row r="3992" customFormat="false" ht="15.8" hidden="false" customHeight="false" outlineLevel="0" collapsed="false">
      <c r="A3992" s="39" t="s">
        <v>2674</v>
      </c>
      <c r="B3992" s="39" t="s">
        <v>6192</v>
      </c>
      <c r="C3992" s="0" t="n">
        <v>8547.895305414</v>
      </c>
      <c r="D3992" s="0" t="str">
        <f aca="false">CONCATENATE(LEFT(A3992,2), MID(A3992,5,2))</f>
        <v>0780</v>
      </c>
    </row>
    <row r="3993" customFormat="false" ht="15.8" hidden="false" customHeight="false" outlineLevel="0" collapsed="false">
      <c r="A3993" s="39" t="s">
        <v>2626</v>
      </c>
      <c r="B3993" s="39" t="s">
        <v>6193</v>
      </c>
      <c r="C3993" s="0" t="n">
        <v>85942.71575</v>
      </c>
      <c r="D3993" s="0" t="str">
        <f aca="false">CONCATENATE(LEFT(A3993,2), MID(A3993,5,2))</f>
        <v>0781</v>
      </c>
    </row>
    <row r="3994" customFormat="false" ht="15.8" hidden="false" customHeight="false" outlineLevel="0" collapsed="false">
      <c r="A3994" s="39" t="s">
        <v>2626</v>
      </c>
      <c r="B3994" s="39" t="s">
        <v>6194</v>
      </c>
      <c r="C3994" s="0" t="n">
        <v>123716.995</v>
      </c>
      <c r="D3994" s="0" t="str">
        <f aca="false">CONCATENATE(LEFT(A3994,2), MID(A3994,5,2))</f>
        <v>0781</v>
      </c>
    </row>
    <row r="3995" customFormat="false" ht="15.8" hidden="false" customHeight="false" outlineLevel="0" collapsed="false">
      <c r="A3995" s="39" t="s">
        <v>2626</v>
      </c>
      <c r="B3995" s="39" t="s">
        <v>6195</v>
      </c>
      <c r="C3995" s="0" t="n">
        <v>1179075.85575</v>
      </c>
      <c r="D3995" s="0" t="str">
        <f aca="false">CONCATENATE(LEFT(A3995,2), MID(A3995,5,2))</f>
        <v>0781</v>
      </c>
    </row>
    <row r="3996" customFormat="false" ht="15.8" hidden="false" customHeight="false" outlineLevel="0" collapsed="false">
      <c r="A3996" s="39" t="s">
        <v>2626</v>
      </c>
      <c r="B3996" s="39" t="s">
        <v>6196</v>
      </c>
      <c r="C3996" s="0" t="n">
        <v>170975.32675</v>
      </c>
      <c r="D3996" s="0" t="str">
        <f aca="false">CONCATENATE(LEFT(A3996,2), MID(A3996,5,2))</f>
        <v>0781</v>
      </c>
    </row>
    <row r="3997" customFormat="false" ht="15.8" hidden="false" customHeight="false" outlineLevel="0" collapsed="false">
      <c r="A3997" s="39" t="s">
        <v>2626</v>
      </c>
      <c r="B3997" s="39" t="s">
        <v>6197</v>
      </c>
      <c r="C3997" s="0" t="n">
        <v>26366.86345</v>
      </c>
      <c r="D3997" s="0" t="str">
        <f aca="false">CONCATENATE(LEFT(A3997,2), MID(A3997,5,2))</f>
        <v>0781</v>
      </c>
    </row>
    <row r="3998" customFormat="false" ht="15.8" hidden="false" customHeight="false" outlineLevel="0" collapsed="false">
      <c r="A3998" s="39" t="s">
        <v>2626</v>
      </c>
      <c r="B3998" s="39" t="s">
        <v>6198</v>
      </c>
      <c r="C3998" s="0" t="n">
        <v>69844.51625</v>
      </c>
      <c r="D3998" s="0" t="str">
        <f aca="false">CONCATENATE(LEFT(A3998,2), MID(A3998,5,2))</f>
        <v>0781</v>
      </c>
    </row>
    <row r="3999" customFormat="false" ht="15.8" hidden="false" customHeight="false" outlineLevel="0" collapsed="false">
      <c r="A3999" s="39" t="s">
        <v>2770</v>
      </c>
      <c r="B3999" s="39" t="s">
        <v>6199</v>
      </c>
      <c r="C3999" s="0" t="n">
        <v>6364.40275</v>
      </c>
      <c r="D3999" s="0" t="str">
        <f aca="false">CONCATENATE(LEFT(A3999,2), MID(A3999,5,2))</f>
        <v>0781</v>
      </c>
    </row>
    <row r="4000" customFormat="false" ht="15.8" hidden="false" customHeight="false" outlineLevel="0" collapsed="false">
      <c r="A4000" s="39" t="s">
        <v>2665</v>
      </c>
      <c r="B4000" s="39" t="s">
        <v>6200</v>
      </c>
      <c r="C4000" s="0" t="n">
        <v>18237.25218674</v>
      </c>
      <c r="D4000" s="0" t="str">
        <f aca="false">CONCATENATE(LEFT(A4000,2), MID(A4000,5,2))</f>
        <v>0780</v>
      </c>
    </row>
    <row r="4001" customFormat="false" ht="15.8" hidden="false" customHeight="false" outlineLevel="0" collapsed="false">
      <c r="A4001" s="39" t="s">
        <v>2636</v>
      </c>
      <c r="B4001" s="39" t="s">
        <v>6201</v>
      </c>
      <c r="C4001" s="0" t="n">
        <v>93600.8786</v>
      </c>
      <c r="D4001" s="0" t="str">
        <f aca="false">CONCATENATE(LEFT(A4001,2), MID(A4001,5,2))</f>
        <v>0791</v>
      </c>
    </row>
    <row r="4002" customFormat="false" ht="15.8" hidden="false" customHeight="false" outlineLevel="0" collapsed="false">
      <c r="A4002" s="39" t="s">
        <v>2633</v>
      </c>
      <c r="B4002" s="39" t="s">
        <v>6202</v>
      </c>
      <c r="C4002" s="0" t="n">
        <v>212222.8075</v>
      </c>
      <c r="D4002" s="0" t="str">
        <f aca="false">CONCATENATE(LEFT(A4002,2), MID(A4002,5,2))</f>
        <v>0791</v>
      </c>
    </row>
    <row r="4003" customFormat="false" ht="15.8" hidden="false" customHeight="false" outlineLevel="0" collapsed="false">
      <c r="A4003" s="39" t="s">
        <v>2633</v>
      </c>
      <c r="B4003" s="39" t="s">
        <v>6203</v>
      </c>
      <c r="C4003" s="0" t="n">
        <v>19971.79935</v>
      </c>
      <c r="D4003" s="0" t="str">
        <f aca="false">CONCATENATE(LEFT(A4003,2), MID(A4003,5,2))</f>
        <v>0791</v>
      </c>
    </row>
    <row r="4004" customFormat="false" ht="15.8" hidden="false" customHeight="false" outlineLevel="0" collapsed="false">
      <c r="A4004" s="39" t="s">
        <v>2633</v>
      </c>
      <c r="B4004" s="39" t="s">
        <v>6204</v>
      </c>
      <c r="C4004" s="0" t="n">
        <v>783537.077</v>
      </c>
      <c r="D4004" s="0" t="str">
        <f aca="false">CONCATENATE(LEFT(A4004,2), MID(A4004,5,2))</f>
        <v>0791</v>
      </c>
    </row>
    <row r="4005" customFormat="false" ht="15.8" hidden="false" customHeight="false" outlineLevel="0" collapsed="false">
      <c r="A4005" s="39" t="s">
        <v>2636</v>
      </c>
      <c r="B4005" s="39" t="s">
        <v>6205</v>
      </c>
      <c r="C4005" s="0" t="n">
        <v>142179.04925</v>
      </c>
      <c r="D4005" s="0" t="str">
        <f aca="false">CONCATENATE(LEFT(A4005,2), MID(A4005,5,2))</f>
        <v>0791</v>
      </c>
    </row>
    <row r="4006" customFormat="false" ht="15.8" hidden="false" customHeight="false" outlineLevel="0" collapsed="false">
      <c r="A4006" s="39" t="s">
        <v>2633</v>
      </c>
      <c r="B4006" s="39" t="s">
        <v>6206</v>
      </c>
      <c r="C4006" s="0" t="n">
        <v>32005.9655</v>
      </c>
      <c r="D4006" s="0" t="str">
        <f aca="false">CONCATENATE(LEFT(A4006,2), MID(A4006,5,2))</f>
        <v>0791</v>
      </c>
    </row>
    <row r="4007" customFormat="false" ht="15.8" hidden="false" customHeight="false" outlineLevel="0" collapsed="false">
      <c r="A4007" s="39" t="s">
        <v>2683</v>
      </c>
      <c r="B4007" s="39" t="s">
        <v>6207</v>
      </c>
      <c r="C4007" s="0" t="n">
        <v>2526.9</v>
      </c>
      <c r="D4007" s="0" t="str">
        <f aca="false">CONCATENATE(LEFT(A4007,2), MID(A4007,5,2))</f>
        <v>0795</v>
      </c>
    </row>
    <row r="4008" customFormat="false" ht="15.8" hidden="false" customHeight="false" outlineLevel="0" collapsed="false">
      <c r="A4008" s="39" t="s">
        <v>2681</v>
      </c>
      <c r="B4008" s="39" t="s">
        <v>6208</v>
      </c>
      <c r="C4008" s="0" t="n">
        <v>16032.1303205087</v>
      </c>
      <c r="D4008" s="0" t="str">
        <f aca="false">CONCATENATE(LEFT(A4008,2), MID(A4008,5,2))</f>
        <v>0716</v>
      </c>
    </row>
    <row r="4009" customFormat="false" ht="15.8" hidden="false" customHeight="false" outlineLevel="0" collapsed="false">
      <c r="A4009" s="39" t="s">
        <v>2644</v>
      </c>
      <c r="B4009" s="39" t="s">
        <v>6209</v>
      </c>
      <c r="C4009" s="0" t="n">
        <v>425290.33675</v>
      </c>
      <c r="D4009" s="0" t="str">
        <f aca="false">CONCATENATE(LEFT(A4009,2), MID(A4009,5,2))</f>
        <v>0733</v>
      </c>
    </row>
    <row r="4010" customFormat="false" ht="15.8" hidden="false" customHeight="false" outlineLevel="0" collapsed="false">
      <c r="A4010" s="39" t="s">
        <v>2665</v>
      </c>
      <c r="B4010" s="39" t="s">
        <v>6210</v>
      </c>
      <c r="C4010" s="0" t="n">
        <v>14070.146527849</v>
      </c>
      <c r="D4010" s="0" t="str">
        <f aca="false">CONCATENATE(LEFT(A4010,2), MID(A4010,5,2))</f>
        <v>0780</v>
      </c>
    </row>
    <row r="4011" customFormat="false" ht="15.8" hidden="false" customHeight="false" outlineLevel="0" collapsed="false">
      <c r="A4011" s="39" t="s">
        <v>2665</v>
      </c>
      <c r="B4011" s="39" t="s">
        <v>6211</v>
      </c>
      <c r="C4011" s="0" t="n">
        <v>8135.298706668</v>
      </c>
      <c r="D4011" s="0" t="str">
        <f aca="false">CONCATENATE(LEFT(A4011,2), MID(A4011,5,2))</f>
        <v>0780</v>
      </c>
    </row>
    <row r="4012" customFormat="false" ht="15.8" hidden="false" customHeight="false" outlineLevel="0" collapsed="false">
      <c r="A4012" s="39" t="s">
        <v>2626</v>
      </c>
      <c r="B4012" s="39" t="s">
        <v>6212</v>
      </c>
      <c r="C4012" s="0" t="n">
        <v>119449.467</v>
      </c>
      <c r="D4012" s="0" t="str">
        <f aca="false">CONCATENATE(LEFT(A4012,2), MID(A4012,5,2))</f>
        <v>0781</v>
      </c>
    </row>
    <row r="4013" customFormat="false" ht="15.8" hidden="false" customHeight="false" outlineLevel="0" collapsed="false">
      <c r="A4013" s="39" t="s">
        <v>2626</v>
      </c>
      <c r="B4013" s="39" t="s">
        <v>6213</v>
      </c>
      <c r="C4013" s="0" t="n">
        <v>11023.23245</v>
      </c>
      <c r="D4013" s="0" t="str">
        <f aca="false">CONCATENATE(LEFT(A4013,2), MID(A4013,5,2))</f>
        <v>0781</v>
      </c>
    </row>
    <row r="4014" customFormat="false" ht="15.8" hidden="false" customHeight="false" outlineLevel="0" collapsed="false">
      <c r="A4014" s="39" t="s">
        <v>2626</v>
      </c>
      <c r="B4014" s="39" t="s">
        <v>6214</v>
      </c>
      <c r="C4014" s="0" t="n">
        <v>351079.5575</v>
      </c>
      <c r="D4014" s="0" t="str">
        <f aca="false">CONCATENATE(LEFT(A4014,2), MID(A4014,5,2))</f>
        <v>0781</v>
      </c>
    </row>
    <row r="4015" customFormat="false" ht="15.8" hidden="false" customHeight="false" outlineLevel="0" collapsed="false">
      <c r="A4015" s="39" t="s">
        <v>2807</v>
      </c>
      <c r="B4015" s="39" t="s">
        <v>6215</v>
      </c>
      <c r="C4015" s="0" t="n">
        <v>2687.6845</v>
      </c>
      <c r="D4015" s="0" t="str">
        <f aca="false">CONCATENATE(LEFT(A4015,2), MID(A4015,5,2))</f>
        <v>0791</v>
      </c>
    </row>
    <row r="4016" customFormat="false" ht="15.8" hidden="false" customHeight="false" outlineLevel="0" collapsed="false">
      <c r="A4016" s="39" t="s">
        <v>2807</v>
      </c>
      <c r="B4016" s="39" t="s">
        <v>6216</v>
      </c>
      <c r="C4016" s="0" t="n">
        <v>3026.538</v>
      </c>
      <c r="D4016" s="0" t="str">
        <f aca="false">CONCATENATE(LEFT(A4016,2), MID(A4016,5,2))</f>
        <v>0791</v>
      </c>
    </row>
    <row r="4017" customFormat="false" ht="15.8" hidden="false" customHeight="false" outlineLevel="0" collapsed="false">
      <c r="A4017" s="39" t="s">
        <v>2636</v>
      </c>
      <c r="B4017" s="39" t="s">
        <v>6217</v>
      </c>
      <c r="C4017" s="0" t="n">
        <v>5832.7565</v>
      </c>
      <c r="D4017" s="0" t="str">
        <f aca="false">CONCATENATE(LEFT(A4017,2), MID(A4017,5,2))</f>
        <v>0791</v>
      </c>
    </row>
    <row r="4018" customFormat="false" ht="15.8" hidden="false" customHeight="false" outlineLevel="0" collapsed="false">
      <c r="A4018" s="39" t="s">
        <v>2778</v>
      </c>
      <c r="B4018" s="39" t="s">
        <v>6218</v>
      </c>
      <c r="C4018" s="0" t="n">
        <v>8290.418</v>
      </c>
      <c r="D4018" s="0" t="str">
        <f aca="false">CONCATENATE(LEFT(A4018,2), MID(A4018,5,2))</f>
        <v>0791</v>
      </c>
    </row>
    <row r="4019" customFormat="false" ht="15.8" hidden="false" customHeight="false" outlineLevel="0" collapsed="false">
      <c r="A4019" s="39" t="s">
        <v>2633</v>
      </c>
      <c r="B4019" s="39" t="s">
        <v>6219</v>
      </c>
      <c r="C4019" s="0" t="n">
        <v>19689.6335</v>
      </c>
      <c r="D4019" s="0" t="str">
        <f aca="false">CONCATENATE(LEFT(A4019,2), MID(A4019,5,2))</f>
        <v>0791</v>
      </c>
    </row>
    <row r="4020" customFormat="false" ht="15.8" hidden="false" customHeight="false" outlineLevel="0" collapsed="false">
      <c r="A4020" s="39" t="s">
        <v>2633</v>
      </c>
      <c r="B4020" s="39" t="s">
        <v>6220</v>
      </c>
      <c r="C4020" s="0" t="n">
        <v>24555.2192</v>
      </c>
      <c r="D4020" s="0" t="str">
        <f aca="false">CONCATENATE(LEFT(A4020,2), MID(A4020,5,2))</f>
        <v>0791</v>
      </c>
    </row>
    <row r="4021" customFormat="false" ht="15.8" hidden="false" customHeight="false" outlineLevel="0" collapsed="false">
      <c r="A4021" s="39" t="s">
        <v>2644</v>
      </c>
      <c r="B4021" s="39" t="s">
        <v>6221</v>
      </c>
      <c r="C4021" s="0" t="n">
        <v>4349.68045</v>
      </c>
      <c r="D4021" s="0" t="str">
        <f aca="false">CONCATENATE(LEFT(A4021,2), MID(A4021,5,2))</f>
        <v>0733</v>
      </c>
    </row>
    <row r="4022" customFormat="false" ht="15.8" hidden="false" customHeight="false" outlineLevel="0" collapsed="false">
      <c r="A4022" s="39" t="s">
        <v>2644</v>
      </c>
      <c r="B4022" s="39" t="s">
        <v>6222</v>
      </c>
      <c r="C4022" s="0" t="n">
        <v>51805.971</v>
      </c>
      <c r="D4022" s="0" t="str">
        <f aca="false">CONCATENATE(LEFT(A4022,2), MID(A4022,5,2))</f>
        <v>0733</v>
      </c>
    </row>
    <row r="4023" customFormat="false" ht="15.8" hidden="false" customHeight="false" outlineLevel="0" collapsed="false">
      <c r="A4023" s="39" t="s">
        <v>2644</v>
      </c>
      <c r="B4023" s="39" t="s">
        <v>6223</v>
      </c>
      <c r="C4023" s="0" t="n">
        <v>55833.755</v>
      </c>
      <c r="D4023" s="0" t="str">
        <f aca="false">CONCATENATE(LEFT(A4023,2), MID(A4023,5,2))</f>
        <v>0733</v>
      </c>
    </row>
    <row r="4024" customFormat="false" ht="15.8" hidden="false" customHeight="false" outlineLevel="0" collapsed="false">
      <c r="A4024" s="39" t="s">
        <v>2647</v>
      </c>
      <c r="B4024" s="39" t="s">
        <v>6224</v>
      </c>
      <c r="C4024" s="0" t="n">
        <v>410704.8995</v>
      </c>
      <c r="D4024" s="0" t="str">
        <f aca="false">CONCATENATE(LEFT(A4024,2), MID(A4024,5,2))</f>
        <v>0782</v>
      </c>
    </row>
    <row r="4025" customFormat="false" ht="15.8" hidden="false" customHeight="false" outlineLevel="0" collapsed="false">
      <c r="A4025" s="39" t="s">
        <v>2647</v>
      </c>
      <c r="B4025" s="39" t="s">
        <v>6225</v>
      </c>
      <c r="C4025" s="0" t="n">
        <v>1627.85475</v>
      </c>
      <c r="D4025" s="0" t="str">
        <f aca="false">CONCATENATE(LEFT(A4025,2), MID(A4025,5,2))</f>
        <v>0782</v>
      </c>
    </row>
    <row r="4026" customFormat="false" ht="15.8" hidden="false" customHeight="false" outlineLevel="0" collapsed="false">
      <c r="A4026" s="39" t="s">
        <v>2665</v>
      </c>
      <c r="B4026" s="39" t="s">
        <v>6226</v>
      </c>
      <c r="C4026" s="0" t="n">
        <v>152676.293938186</v>
      </c>
      <c r="D4026" s="0" t="str">
        <f aca="false">CONCATENATE(LEFT(A4026,2), MID(A4026,5,2))</f>
        <v>0780</v>
      </c>
    </row>
    <row r="4027" customFormat="false" ht="15.8" hidden="false" customHeight="false" outlineLevel="0" collapsed="false">
      <c r="A4027" s="39" t="s">
        <v>2694</v>
      </c>
      <c r="B4027" s="39" t="s">
        <v>6227</v>
      </c>
      <c r="C4027" s="0" t="n">
        <v>25942.929</v>
      </c>
      <c r="D4027" s="0" t="str">
        <f aca="false">CONCATENATE(LEFT(A4027,2), MID(A4027,5,2))</f>
        <v>0791</v>
      </c>
    </row>
    <row r="4028" customFormat="false" ht="15.8" hidden="false" customHeight="false" outlineLevel="0" collapsed="false">
      <c r="A4028" s="39" t="s">
        <v>2807</v>
      </c>
      <c r="B4028" s="39" t="s">
        <v>6228</v>
      </c>
      <c r="C4028" s="0" t="n">
        <v>182.97</v>
      </c>
      <c r="D4028" s="0" t="str">
        <f aca="false">CONCATENATE(LEFT(A4028,2), MID(A4028,5,2))</f>
        <v>0791</v>
      </c>
    </row>
    <row r="4029" customFormat="false" ht="15.8" hidden="false" customHeight="false" outlineLevel="0" collapsed="false">
      <c r="A4029" s="39" t="s">
        <v>2640</v>
      </c>
      <c r="B4029" s="39" t="s">
        <v>6229</v>
      </c>
      <c r="C4029" s="0" t="n">
        <v>13572.71</v>
      </c>
      <c r="D4029" s="0" t="str">
        <f aca="false">CONCATENATE(LEFT(A4029,2), MID(A4029,5,2))</f>
        <v>0795</v>
      </c>
    </row>
    <row r="4030" customFormat="false" ht="15.8" hidden="false" customHeight="false" outlineLevel="0" collapsed="false">
      <c r="A4030" s="39" t="s">
        <v>2644</v>
      </c>
      <c r="B4030" s="39" t="s">
        <v>6230</v>
      </c>
      <c r="C4030" s="0" t="n">
        <v>29477.9302</v>
      </c>
      <c r="D4030" s="0" t="str">
        <f aca="false">CONCATENATE(LEFT(A4030,2), MID(A4030,5,2))</f>
        <v>0733</v>
      </c>
    </row>
    <row r="4031" customFormat="false" ht="15.8" hidden="false" customHeight="false" outlineLevel="0" collapsed="false">
      <c r="A4031" s="39" t="s">
        <v>2761</v>
      </c>
      <c r="B4031" s="39" t="s">
        <v>6231</v>
      </c>
      <c r="C4031" s="0" t="n">
        <v>110.175</v>
      </c>
      <c r="D4031" s="0" t="str">
        <f aca="false">CONCATENATE(LEFT(A4031,2), MID(A4031,5,2))</f>
        <v>0733</v>
      </c>
    </row>
    <row r="4032" customFormat="false" ht="15.8" hidden="false" customHeight="false" outlineLevel="0" collapsed="false">
      <c r="A4032" s="39" t="s">
        <v>2624</v>
      </c>
      <c r="B4032" s="39" t="s">
        <v>6232</v>
      </c>
      <c r="C4032" s="0" t="n">
        <v>8626.89075</v>
      </c>
      <c r="D4032" s="0" t="str">
        <f aca="false">CONCATENATE(LEFT(A4032,2), MID(A4032,5,2))</f>
        <v>0781</v>
      </c>
    </row>
    <row r="4033" customFormat="false" ht="15.8" hidden="false" customHeight="false" outlineLevel="0" collapsed="false">
      <c r="A4033" s="39" t="s">
        <v>2636</v>
      </c>
      <c r="B4033" s="39" t="s">
        <v>6233</v>
      </c>
      <c r="C4033" s="0" t="n">
        <v>9830.44215</v>
      </c>
      <c r="D4033" s="0" t="str">
        <f aca="false">CONCATENATE(LEFT(A4033,2), MID(A4033,5,2))</f>
        <v>0791</v>
      </c>
    </row>
    <row r="4034" customFormat="false" ht="15.8" hidden="false" customHeight="false" outlineLevel="0" collapsed="false">
      <c r="A4034" s="39" t="s">
        <v>2640</v>
      </c>
      <c r="B4034" s="39" t="s">
        <v>6234</v>
      </c>
      <c r="C4034" s="0" t="n">
        <v>1774.8</v>
      </c>
      <c r="D4034" s="0" t="str">
        <f aca="false">CONCATENATE(LEFT(A4034,2), MID(A4034,5,2))</f>
        <v>0795</v>
      </c>
    </row>
    <row r="4035" customFormat="false" ht="15.8" hidden="false" customHeight="false" outlineLevel="0" collapsed="false">
      <c r="A4035" s="39" t="s">
        <v>2644</v>
      </c>
      <c r="B4035" s="39" t="s">
        <v>6235</v>
      </c>
      <c r="C4035" s="0" t="n">
        <v>10783.18855</v>
      </c>
      <c r="D4035" s="0" t="str">
        <f aca="false">CONCATENATE(LEFT(A4035,2), MID(A4035,5,2))</f>
        <v>0733</v>
      </c>
    </row>
    <row r="4036" customFormat="false" ht="15.8" hidden="false" customHeight="false" outlineLevel="0" collapsed="false">
      <c r="A4036" s="39" t="s">
        <v>2644</v>
      </c>
      <c r="B4036" s="39" t="s">
        <v>6236</v>
      </c>
      <c r="C4036" s="0" t="n">
        <v>326076.23575</v>
      </c>
      <c r="D4036" s="0" t="str">
        <f aca="false">CONCATENATE(LEFT(A4036,2), MID(A4036,5,2))</f>
        <v>0733</v>
      </c>
    </row>
    <row r="4037" customFormat="false" ht="15.8" hidden="false" customHeight="false" outlineLevel="0" collapsed="false">
      <c r="A4037" s="39" t="s">
        <v>2665</v>
      </c>
      <c r="B4037" s="39" t="s">
        <v>6237</v>
      </c>
      <c r="C4037" s="0" t="n">
        <v>8508.91938642</v>
      </c>
      <c r="D4037" s="0" t="str">
        <f aca="false">CONCATENATE(LEFT(A4037,2), MID(A4037,5,2))</f>
        <v>0780</v>
      </c>
    </row>
    <row r="4038" customFormat="false" ht="15.8" hidden="false" customHeight="false" outlineLevel="0" collapsed="false">
      <c r="A4038" s="39" t="s">
        <v>2689</v>
      </c>
      <c r="B4038" s="39" t="s">
        <v>6238</v>
      </c>
      <c r="C4038" s="0" t="n">
        <v>172.371</v>
      </c>
      <c r="D4038" s="0" t="str">
        <f aca="false">CONCATENATE(LEFT(A4038,2), MID(A4038,5,2))</f>
        <v>0791</v>
      </c>
    </row>
    <row r="4039" customFormat="false" ht="15.8" hidden="false" customHeight="false" outlineLevel="0" collapsed="false">
      <c r="A4039" s="39" t="s">
        <v>2644</v>
      </c>
      <c r="B4039" s="39" t="s">
        <v>6239</v>
      </c>
      <c r="C4039" s="0" t="n">
        <v>19941.5525</v>
      </c>
      <c r="D4039" s="0" t="str">
        <f aca="false">CONCATENATE(LEFT(A4039,2), MID(A4039,5,2))</f>
        <v>0733</v>
      </c>
    </row>
    <row r="4040" customFormat="false" ht="15.8" hidden="false" customHeight="false" outlineLevel="0" collapsed="false">
      <c r="A4040" s="39" t="s">
        <v>2665</v>
      </c>
      <c r="B4040" s="39" t="s">
        <v>6240</v>
      </c>
      <c r="C4040" s="0" t="n">
        <v>70142.364201452</v>
      </c>
      <c r="D4040" s="0" t="str">
        <f aca="false">CONCATENATE(LEFT(A4040,2), MID(A4040,5,2))</f>
        <v>0780</v>
      </c>
    </row>
    <row r="4041" customFormat="false" ht="15.8" hidden="false" customHeight="false" outlineLevel="0" collapsed="false">
      <c r="A4041" s="39" t="s">
        <v>2636</v>
      </c>
      <c r="B4041" s="39" t="s">
        <v>6241</v>
      </c>
      <c r="C4041" s="0" t="n">
        <v>6541.67</v>
      </c>
      <c r="D4041" s="0" t="str">
        <f aca="false">CONCATENATE(LEFT(A4041,2), MID(A4041,5,2))</f>
        <v>0791</v>
      </c>
    </row>
    <row r="4042" customFormat="false" ht="15.8" hidden="false" customHeight="false" outlineLevel="0" collapsed="false">
      <c r="A4042" s="39" t="s">
        <v>2681</v>
      </c>
      <c r="B4042" s="39" t="s">
        <v>6242</v>
      </c>
      <c r="C4042" s="0" t="n">
        <v>30497.475</v>
      </c>
      <c r="D4042" s="0" t="str">
        <f aca="false">CONCATENATE(LEFT(A4042,2), MID(A4042,5,2))</f>
        <v>0716</v>
      </c>
    </row>
    <row r="4043" customFormat="false" ht="15.8" hidden="false" customHeight="false" outlineLevel="0" collapsed="false">
      <c r="A4043" s="39" t="s">
        <v>2622</v>
      </c>
      <c r="B4043" s="39" t="s">
        <v>6243</v>
      </c>
      <c r="C4043" s="0" t="n">
        <v>1052.455</v>
      </c>
      <c r="D4043" s="0" t="str">
        <f aca="false">CONCATENATE(LEFT(A4043,2), MID(A4043,5,2))</f>
        <v>0716</v>
      </c>
    </row>
    <row r="4044" customFormat="false" ht="15.8" hidden="false" customHeight="false" outlineLevel="0" collapsed="false">
      <c r="A4044" s="39" t="s">
        <v>2665</v>
      </c>
      <c r="B4044" s="39" t="s">
        <v>6244</v>
      </c>
      <c r="C4044" s="0" t="n">
        <v>765</v>
      </c>
      <c r="D4044" s="0" t="str">
        <f aca="false">CONCATENATE(LEFT(A4044,2), MID(A4044,5,2))</f>
        <v>0780</v>
      </c>
    </row>
    <row r="4045" customFormat="false" ht="15.8" hidden="false" customHeight="false" outlineLevel="0" collapsed="false">
      <c r="A4045" s="39" t="s">
        <v>2807</v>
      </c>
      <c r="B4045" s="39" t="s">
        <v>6245</v>
      </c>
      <c r="C4045" s="0" t="n">
        <v>2807.159</v>
      </c>
      <c r="D4045" s="0" t="str">
        <f aca="false">CONCATENATE(LEFT(A4045,2), MID(A4045,5,2))</f>
        <v>0791</v>
      </c>
    </row>
    <row r="4046" customFormat="false" ht="15.8" hidden="false" customHeight="false" outlineLevel="0" collapsed="false">
      <c r="A4046" s="39" t="s">
        <v>2644</v>
      </c>
      <c r="B4046" s="39" t="s">
        <v>6246</v>
      </c>
      <c r="C4046" s="0" t="n">
        <v>83497.285</v>
      </c>
      <c r="D4046" s="0" t="str">
        <f aca="false">CONCATENATE(LEFT(A4046,2), MID(A4046,5,2))</f>
        <v>0733</v>
      </c>
    </row>
    <row r="4047" customFormat="false" ht="15.8" hidden="false" customHeight="false" outlineLevel="0" collapsed="false">
      <c r="A4047" s="39" t="s">
        <v>2681</v>
      </c>
      <c r="B4047" s="39" t="s">
        <v>6247</v>
      </c>
      <c r="C4047" s="0" t="n">
        <v>8962.5</v>
      </c>
      <c r="D4047" s="0" t="str">
        <f aca="false">CONCATENATE(LEFT(A4047,2), MID(A4047,5,2))</f>
        <v>0716</v>
      </c>
    </row>
    <row r="4048" customFormat="false" ht="15.8" hidden="false" customHeight="false" outlineLevel="0" collapsed="false">
      <c r="A4048" s="39" t="s">
        <v>2622</v>
      </c>
      <c r="B4048" s="39" t="s">
        <v>6248</v>
      </c>
      <c r="C4048" s="0" t="n">
        <v>4481.28</v>
      </c>
      <c r="D4048" s="0" t="str">
        <f aca="false">CONCATENATE(LEFT(A4048,2), MID(A4048,5,2))</f>
        <v>0716</v>
      </c>
    </row>
    <row r="4049" customFormat="false" ht="15.8" hidden="false" customHeight="false" outlineLevel="0" collapsed="false">
      <c r="A4049" s="39" t="s">
        <v>2622</v>
      </c>
      <c r="B4049" s="39" t="s">
        <v>6249</v>
      </c>
      <c r="C4049" s="0" t="n">
        <v>4356.53614064076</v>
      </c>
      <c r="D4049" s="0" t="str">
        <f aca="false">CONCATENATE(LEFT(A4049,2), MID(A4049,5,2))</f>
        <v>0716</v>
      </c>
    </row>
    <row r="4050" customFormat="false" ht="15.8" hidden="false" customHeight="false" outlineLevel="0" collapsed="false">
      <c r="A4050" s="39" t="s">
        <v>2681</v>
      </c>
      <c r="B4050" s="39" t="s">
        <v>6250</v>
      </c>
      <c r="C4050" s="0" t="n">
        <v>4848.525</v>
      </c>
      <c r="D4050" s="0" t="str">
        <f aca="false">CONCATENATE(LEFT(A4050,2), MID(A4050,5,2))</f>
        <v>0716</v>
      </c>
    </row>
    <row r="4051" customFormat="false" ht="15.8" hidden="false" customHeight="false" outlineLevel="0" collapsed="false">
      <c r="A4051" s="39" t="s">
        <v>2674</v>
      </c>
      <c r="B4051" s="39" t="s">
        <v>6251</v>
      </c>
      <c r="C4051" s="0" t="n">
        <v>13665.90836014</v>
      </c>
      <c r="D4051" s="0" t="str">
        <f aca="false">CONCATENATE(LEFT(A4051,2), MID(A4051,5,2))</f>
        <v>0780</v>
      </c>
    </row>
    <row r="4052" customFormat="false" ht="15.8" hidden="false" customHeight="false" outlineLevel="0" collapsed="false">
      <c r="A4052" s="39" t="s">
        <v>2654</v>
      </c>
      <c r="B4052" s="39" t="s">
        <v>6252</v>
      </c>
      <c r="C4052" s="0" t="n">
        <v>1030.8</v>
      </c>
      <c r="D4052" s="0" t="str">
        <f aca="false">CONCATENATE(LEFT(A4052,2), MID(A4052,5,2))</f>
        <v>0795</v>
      </c>
    </row>
    <row r="4053" customFormat="false" ht="15.8" hidden="false" customHeight="false" outlineLevel="0" collapsed="false">
      <c r="A4053" s="39" t="s">
        <v>2624</v>
      </c>
      <c r="B4053" s="39" t="s">
        <v>6253</v>
      </c>
      <c r="C4053" s="0" t="n">
        <v>8736.2035</v>
      </c>
      <c r="D4053" s="0" t="str">
        <f aca="false">CONCATENATE(LEFT(A4053,2), MID(A4053,5,2))</f>
        <v>0781</v>
      </c>
    </row>
    <row r="4054" customFormat="false" ht="15.8" hidden="false" customHeight="false" outlineLevel="0" collapsed="false">
      <c r="A4054" s="39" t="s">
        <v>2786</v>
      </c>
      <c r="B4054" s="39" t="s">
        <v>6254</v>
      </c>
      <c r="C4054" s="0" t="n">
        <v>1737.1785</v>
      </c>
      <c r="D4054" s="0" t="str">
        <f aca="false">CONCATENATE(LEFT(A4054,2), MID(A4054,5,2))</f>
        <v>0781</v>
      </c>
    </row>
    <row r="4055" customFormat="false" ht="15.8" hidden="false" customHeight="false" outlineLevel="0" collapsed="false">
      <c r="A4055" s="39" t="s">
        <v>2622</v>
      </c>
      <c r="B4055" s="39" t="s">
        <v>6255</v>
      </c>
      <c r="C4055" s="0" t="n">
        <v>1291.5</v>
      </c>
      <c r="D4055" s="0" t="str">
        <f aca="false">CONCATENATE(LEFT(A4055,2), MID(A4055,5,2))</f>
        <v>0716</v>
      </c>
    </row>
    <row r="4056" customFormat="false" ht="15.8" hidden="false" customHeight="false" outlineLevel="0" collapsed="false">
      <c r="A4056" s="39" t="s">
        <v>2694</v>
      </c>
      <c r="B4056" s="39" t="s">
        <v>6256</v>
      </c>
      <c r="C4056" s="0" t="n">
        <v>514.628</v>
      </c>
      <c r="D4056" s="0" t="str">
        <f aca="false">CONCATENATE(LEFT(A4056,2), MID(A4056,5,2))</f>
        <v>0791</v>
      </c>
    </row>
    <row r="4057" customFormat="false" ht="15.8" hidden="false" customHeight="false" outlineLevel="0" collapsed="false">
      <c r="A4057" s="39" t="s">
        <v>2696</v>
      </c>
      <c r="B4057" s="39" t="s">
        <v>6257</v>
      </c>
      <c r="C4057" s="0" t="n">
        <v>104348.997881208</v>
      </c>
      <c r="D4057" s="0" t="str">
        <f aca="false">CONCATENATE(LEFT(A4057,2), MID(A4057,5,2))</f>
        <v>0718</v>
      </c>
    </row>
    <row r="4058" customFormat="false" ht="15.8" hidden="false" customHeight="false" outlineLevel="0" collapsed="false">
      <c r="A4058" s="39" t="s">
        <v>2696</v>
      </c>
      <c r="B4058" s="39" t="s">
        <v>6258</v>
      </c>
      <c r="C4058" s="0" t="n">
        <v>120138.165903285</v>
      </c>
      <c r="D4058" s="0" t="str">
        <f aca="false">CONCATENATE(LEFT(A4058,2), MID(A4058,5,2))</f>
        <v>0718</v>
      </c>
    </row>
    <row r="4059" customFormat="false" ht="15.8" hidden="false" customHeight="false" outlineLevel="0" collapsed="false">
      <c r="A4059" s="39" t="s">
        <v>2696</v>
      </c>
      <c r="B4059" s="39" t="s">
        <v>6259</v>
      </c>
      <c r="C4059" s="0" t="n">
        <v>85368.6260663234</v>
      </c>
      <c r="D4059" s="0" t="str">
        <f aca="false">CONCATENATE(LEFT(A4059,2), MID(A4059,5,2))</f>
        <v>0718</v>
      </c>
    </row>
    <row r="4060" customFormat="false" ht="15.8" hidden="false" customHeight="false" outlineLevel="0" collapsed="false">
      <c r="A4060" s="39" t="s">
        <v>2687</v>
      </c>
      <c r="B4060" s="39" t="s">
        <v>6260</v>
      </c>
      <c r="C4060" s="0" t="n">
        <v>4126.34275</v>
      </c>
      <c r="D4060" s="0" t="str">
        <f aca="false">CONCATENATE(LEFT(A4060,2), MID(A4060,5,2))</f>
        <v>0781</v>
      </c>
    </row>
    <row r="4061" customFormat="false" ht="15.8" hidden="false" customHeight="false" outlineLevel="0" collapsed="false">
      <c r="A4061" s="39" t="s">
        <v>2696</v>
      </c>
      <c r="B4061" s="39" t="s">
        <v>6261</v>
      </c>
      <c r="C4061" s="0" t="n">
        <v>79758.3839735365</v>
      </c>
      <c r="D4061" s="0" t="str">
        <f aca="false">CONCATENATE(LEFT(A4061,2), MID(A4061,5,2))</f>
        <v>0718</v>
      </c>
    </row>
    <row r="4062" customFormat="false" ht="15.8" hidden="false" customHeight="false" outlineLevel="0" collapsed="false">
      <c r="A4062" s="39" t="s">
        <v>2696</v>
      </c>
      <c r="B4062" s="39" t="s">
        <v>6262</v>
      </c>
      <c r="C4062" s="0" t="n">
        <v>156666.496946447</v>
      </c>
      <c r="D4062" s="0" t="str">
        <f aca="false">CONCATENATE(LEFT(A4062,2), MID(A4062,5,2))</f>
        <v>0718</v>
      </c>
    </row>
    <row r="4063" customFormat="false" ht="15.8" hidden="false" customHeight="false" outlineLevel="0" collapsed="false">
      <c r="A4063" s="39" t="s">
        <v>2696</v>
      </c>
      <c r="B4063" s="39" t="s">
        <v>6263</v>
      </c>
      <c r="C4063" s="0" t="n">
        <v>108072.980678398</v>
      </c>
      <c r="D4063" s="0" t="str">
        <f aca="false">CONCATENATE(LEFT(A4063,2), MID(A4063,5,2))</f>
        <v>0718</v>
      </c>
    </row>
    <row r="4064" customFormat="false" ht="15.8" hidden="false" customHeight="false" outlineLevel="0" collapsed="false">
      <c r="A4064" s="39" t="s">
        <v>2705</v>
      </c>
      <c r="B4064" s="39" t="s">
        <v>6264</v>
      </c>
      <c r="C4064" s="0" t="n">
        <v>41462.289552</v>
      </c>
      <c r="D4064" s="0" t="str">
        <f aca="false">CONCATENATE(LEFT(A4064,2), MID(A4064,5,2))</f>
        <v>0732</v>
      </c>
    </row>
    <row r="4065" customFormat="false" ht="15.8" hidden="false" customHeight="false" outlineLevel="0" collapsed="false">
      <c r="A4065" s="39" t="s">
        <v>2624</v>
      </c>
      <c r="B4065" s="39" t="s">
        <v>6265</v>
      </c>
      <c r="C4065" s="0" t="n">
        <v>2837.7552</v>
      </c>
      <c r="D4065" s="0" t="str">
        <f aca="false">CONCATENATE(LEFT(A4065,2), MID(A4065,5,2))</f>
        <v>0781</v>
      </c>
    </row>
    <row r="4066" customFormat="false" ht="15.8" hidden="false" customHeight="false" outlineLevel="0" collapsed="false">
      <c r="A4066" s="39" t="s">
        <v>2681</v>
      </c>
      <c r="B4066" s="39" t="s">
        <v>6266</v>
      </c>
      <c r="C4066" s="0" t="n">
        <v>720.73138415</v>
      </c>
      <c r="D4066" s="0" t="str">
        <f aca="false">CONCATENATE(LEFT(A4066,2), MID(A4066,5,2))</f>
        <v>0716</v>
      </c>
    </row>
    <row r="4067" customFormat="false" ht="15.8" hidden="false" customHeight="false" outlineLevel="0" collapsed="false">
      <c r="A4067" s="39" t="s">
        <v>2701</v>
      </c>
      <c r="B4067" s="39" t="s">
        <v>6267</v>
      </c>
      <c r="C4067" s="0" t="n">
        <v>1176.91601478281</v>
      </c>
      <c r="D4067" s="0" t="str">
        <f aca="false">CONCATENATE(LEFT(A4067,2), MID(A4067,5,2))</f>
        <v>0718</v>
      </c>
    </row>
    <row r="4068" customFormat="false" ht="15.8" hidden="false" customHeight="false" outlineLevel="0" collapsed="false">
      <c r="A4068" s="39" t="s">
        <v>2807</v>
      </c>
      <c r="B4068" s="39" t="s">
        <v>6268</v>
      </c>
      <c r="C4068" s="0" t="n">
        <v>321.53</v>
      </c>
      <c r="D4068" s="0" t="str">
        <f aca="false">CONCATENATE(LEFT(A4068,2), MID(A4068,5,2))</f>
        <v>0791</v>
      </c>
    </row>
    <row r="4069" customFormat="false" ht="15.8" hidden="false" customHeight="false" outlineLevel="0" collapsed="false">
      <c r="A4069" s="39" t="s">
        <v>2670</v>
      </c>
      <c r="B4069" s="39" t="s">
        <v>6269</v>
      </c>
      <c r="C4069" s="0" t="n">
        <v>1094.2</v>
      </c>
      <c r="D4069" s="0" t="str">
        <f aca="false">CONCATENATE(LEFT(A4069,2), MID(A4069,5,2))</f>
        <v>0795</v>
      </c>
    </row>
    <row r="4070" customFormat="false" ht="15.8" hidden="false" customHeight="false" outlineLevel="0" collapsed="false">
      <c r="A4070" s="39" t="s">
        <v>2665</v>
      </c>
      <c r="B4070" s="39" t="s">
        <v>6270</v>
      </c>
      <c r="C4070" s="0" t="n">
        <v>12432.32263025</v>
      </c>
      <c r="D4070" s="0" t="str">
        <f aca="false">CONCATENATE(LEFT(A4070,2), MID(A4070,5,2))</f>
        <v>0780</v>
      </c>
    </row>
    <row r="4071" customFormat="false" ht="15.8" hidden="false" customHeight="false" outlineLevel="0" collapsed="false">
      <c r="A4071" s="39" t="s">
        <v>2647</v>
      </c>
      <c r="B4071" s="39" t="s">
        <v>6271</v>
      </c>
      <c r="C4071" s="0" t="n">
        <v>2711.8485</v>
      </c>
      <c r="D4071" s="0" t="str">
        <f aca="false">CONCATENATE(LEFT(A4071,2), MID(A4071,5,2))</f>
        <v>0782</v>
      </c>
    </row>
    <row r="4072" customFormat="false" ht="15.8" hidden="false" customHeight="false" outlineLevel="0" collapsed="false">
      <c r="A4072" s="39" t="s">
        <v>2778</v>
      </c>
      <c r="B4072" s="39" t="s">
        <v>6272</v>
      </c>
      <c r="C4072" s="0" t="n">
        <v>15452.13225</v>
      </c>
      <c r="D4072" s="0" t="str">
        <f aca="false">CONCATENATE(LEFT(A4072,2), MID(A4072,5,2))</f>
        <v>0791</v>
      </c>
    </row>
    <row r="4073" customFormat="false" ht="15.8" hidden="false" customHeight="false" outlineLevel="0" collapsed="false">
      <c r="A4073" s="39" t="s">
        <v>2694</v>
      </c>
      <c r="B4073" s="39" t="s">
        <v>6273</v>
      </c>
      <c r="C4073" s="0" t="n">
        <v>7278.8345</v>
      </c>
      <c r="D4073" s="0" t="str">
        <f aca="false">CONCATENATE(LEFT(A4073,2), MID(A4073,5,2))</f>
        <v>0791</v>
      </c>
    </row>
    <row r="4074" customFormat="false" ht="15.8" hidden="false" customHeight="false" outlineLevel="0" collapsed="false">
      <c r="A4074" s="39" t="s">
        <v>2672</v>
      </c>
      <c r="B4074" s="39" t="s">
        <v>6274</v>
      </c>
      <c r="C4074" s="0" t="n">
        <v>19371.5094889192</v>
      </c>
      <c r="D4074" s="0" t="str">
        <f aca="false">CONCATENATE(LEFT(A4074,2), MID(A4074,5,2))</f>
        <v>0743</v>
      </c>
    </row>
    <row r="4075" customFormat="false" ht="15.8" hidden="false" customHeight="false" outlineLevel="0" collapsed="false">
      <c r="A4075" s="39" t="s">
        <v>2721</v>
      </c>
      <c r="B4075" s="39" t="s">
        <v>6275</v>
      </c>
      <c r="C4075" s="0" t="n">
        <v>63154.350859276</v>
      </c>
      <c r="D4075" s="0" t="str">
        <f aca="false">CONCATENATE(LEFT(A4075,2), MID(A4075,5,2))</f>
        <v>0759</v>
      </c>
    </row>
    <row r="4076" customFormat="false" ht="15.8" hidden="false" customHeight="false" outlineLevel="0" collapsed="false">
      <c r="A4076" s="39" t="s">
        <v>2721</v>
      </c>
      <c r="B4076" s="39" t="s">
        <v>6276</v>
      </c>
      <c r="C4076" s="0" t="n">
        <v>170058.41911851</v>
      </c>
      <c r="D4076" s="0" t="str">
        <f aca="false">CONCATENATE(LEFT(A4076,2), MID(A4076,5,2))</f>
        <v>0759</v>
      </c>
    </row>
    <row r="4077" customFormat="false" ht="15.8" hidden="false" customHeight="false" outlineLevel="0" collapsed="false">
      <c r="A4077" s="39" t="s">
        <v>2791</v>
      </c>
      <c r="B4077" s="39" t="s">
        <v>6277</v>
      </c>
      <c r="C4077" s="0" t="n">
        <v>4052.7450235</v>
      </c>
      <c r="D4077" s="0" t="str">
        <f aca="false">CONCATENATE(LEFT(A4077,2), MID(A4077,5,2))</f>
        <v>0743</v>
      </c>
    </row>
    <row r="4078" customFormat="false" ht="15.8" hidden="false" customHeight="false" outlineLevel="0" collapsed="false">
      <c r="A4078" s="39" t="s">
        <v>2672</v>
      </c>
      <c r="B4078" s="39" t="s">
        <v>6278</v>
      </c>
      <c r="C4078" s="0" t="n">
        <v>2833.36813935696</v>
      </c>
      <c r="D4078" s="0" t="str">
        <f aca="false">CONCATENATE(LEFT(A4078,2), MID(A4078,5,2))</f>
        <v>0743</v>
      </c>
    </row>
    <row r="4079" customFormat="false" ht="15.8" hidden="false" customHeight="false" outlineLevel="0" collapsed="false">
      <c r="A4079" s="39" t="s">
        <v>2718</v>
      </c>
      <c r="B4079" s="39" t="s">
        <v>6279</v>
      </c>
      <c r="C4079" s="0" t="n">
        <v>15841.8251262602</v>
      </c>
      <c r="D4079" s="0" t="str">
        <f aca="false">CONCATENATE(LEFT(A4079,2), MID(A4079,5,2))</f>
        <v>0743</v>
      </c>
    </row>
    <row r="4080" customFormat="false" ht="15.8" hidden="false" customHeight="false" outlineLevel="0" collapsed="false">
      <c r="A4080" s="39" t="s">
        <v>2718</v>
      </c>
      <c r="B4080" s="39" t="s">
        <v>6280</v>
      </c>
      <c r="C4080" s="0" t="n">
        <v>52714.3215132307</v>
      </c>
      <c r="D4080" s="0" t="str">
        <f aca="false">CONCATENATE(LEFT(A4080,2), MID(A4080,5,2))</f>
        <v>0743</v>
      </c>
    </row>
    <row r="4081" customFormat="false" ht="15.8" hidden="false" customHeight="false" outlineLevel="0" collapsed="false">
      <c r="A4081" s="39" t="s">
        <v>2718</v>
      </c>
      <c r="B4081" s="39" t="s">
        <v>6281</v>
      </c>
      <c r="C4081" s="0" t="n">
        <v>61721.0499842497</v>
      </c>
      <c r="D4081" s="0" t="str">
        <f aca="false">CONCATENATE(LEFT(A4081,2), MID(A4081,5,2))</f>
        <v>0743</v>
      </c>
    </row>
    <row r="4082" customFormat="false" ht="15.8" hidden="false" customHeight="false" outlineLevel="0" collapsed="false">
      <c r="A4082" s="39" t="s">
        <v>2644</v>
      </c>
      <c r="B4082" s="39" t="s">
        <v>6282</v>
      </c>
      <c r="C4082" s="0" t="n">
        <v>22631.795</v>
      </c>
      <c r="D4082" s="0" t="str">
        <f aca="false">CONCATENATE(LEFT(A4082,2), MID(A4082,5,2))</f>
        <v>0733</v>
      </c>
    </row>
    <row r="4083" customFormat="false" ht="15.8" hidden="false" customHeight="false" outlineLevel="0" collapsed="false">
      <c r="A4083" s="39" t="s">
        <v>2672</v>
      </c>
      <c r="B4083" s="39" t="s">
        <v>6283</v>
      </c>
      <c r="C4083" s="0" t="n">
        <v>5869.79489207725</v>
      </c>
      <c r="D4083" s="0" t="str">
        <f aca="false">CONCATENATE(LEFT(A4083,2), MID(A4083,5,2))</f>
        <v>0743</v>
      </c>
    </row>
    <row r="4084" customFormat="false" ht="15.8" hidden="false" customHeight="false" outlineLevel="0" collapsed="false">
      <c r="A4084" s="39" t="s">
        <v>2718</v>
      </c>
      <c r="B4084" s="39" t="s">
        <v>6284</v>
      </c>
      <c r="C4084" s="0" t="n">
        <v>55447.3856726626</v>
      </c>
      <c r="D4084" s="0" t="str">
        <f aca="false">CONCATENATE(LEFT(A4084,2), MID(A4084,5,2))</f>
        <v>0743</v>
      </c>
    </row>
    <row r="4085" customFormat="false" ht="15.8" hidden="false" customHeight="false" outlineLevel="0" collapsed="false">
      <c r="A4085" s="39" t="s">
        <v>2672</v>
      </c>
      <c r="B4085" s="39" t="s">
        <v>6285</v>
      </c>
      <c r="C4085" s="0" t="n">
        <v>11026.2501328065</v>
      </c>
      <c r="D4085" s="0" t="str">
        <f aca="false">CONCATENATE(LEFT(A4085,2), MID(A4085,5,2))</f>
        <v>0743</v>
      </c>
    </row>
    <row r="4086" customFormat="false" ht="15.8" hidden="false" customHeight="false" outlineLevel="0" collapsed="false">
      <c r="A4086" s="39" t="s">
        <v>2622</v>
      </c>
      <c r="B4086" s="39" t="s">
        <v>6286</v>
      </c>
      <c r="C4086" s="0" t="n">
        <v>546.36</v>
      </c>
      <c r="D4086" s="0" t="str">
        <f aca="false">CONCATENATE(LEFT(A4086,2), MID(A4086,5,2))</f>
        <v>0716</v>
      </c>
    </row>
    <row r="4087" customFormat="false" ht="15.8" hidden="false" customHeight="false" outlineLevel="0" collapsed="false">
      <c r="A4087" s="39" t="s">
        <v>2672</v>
      </c>
      <c r="B4087" s="39" t="s">
        <v>6287</v>
      </c>
      <c r="C4087" s="0" t="n">
        <v>129248.172742144</v>
      </c>
      <c r="D4087" s="0" t="str">
        <f aca="false">CONCATENATE(LEFT(A4087,2), MID(A4087,5,2))</f>
        <v>0743</v>
      </c>
    </row>
    <row r="4088" customFormat="false" ht="15.8" hidden="false" customHeight="false" outlineLevel="0" collapsed="false">
      <c r="A4088" s="39" t="s">
        <v>2716</v>
      </c>
      <c r="B4088" s="39" t="s">
        <v>6288</v>
      </c>
      <c r="C4088" s="0" t="n">
        <v>19493.6201643481</v>
      </c>
      <c r="D4088" s="0" t="str">
        <f aca="false">CONCATENATE(LEFT(A4088,2), MID(A4088,5,2))</f>
        <v>0743</v>
      </c>
    </row>
    <row r="4089" customFormat="false" ht="15.8" hidden="false" customHeight="false" outlineLevel="0" collapsed="false">
      <c r="A4089" s="39" t="s">
        <v>2716</v>
      </c>
      <c r="B4089" s="39" t="s">
        <v>6289</v>
      </c>
      <c r="C4089" s="0" t="n">
        <v>22977.0686080802</v>
      </c>
      <c r="D4089" s="0" t="str">
        <f aca="false">CONCATENATE(LEFT(A4089,2), MID(A4089,5,2))</f>
        <v>0743</v>
      </c>
    </row>
    <row r="4090" customFormat="false" ht="15.8" hidden="false" customHeight="false" outlineLevel="0" collapsed="false">
      <c r="A4090" s="39" t="s">
        <v>2721</v>
      </c>
      <c r="B4090" s="39" t="s">
        <v>6290</v>
      </c>
      <c r="C4090" s="0" t="n">
        <v>47606.57853774</v>
      </c>
      <c r="D4090" s="0" t="str">
        <f aca="false">CONCATENATE(LEFT(A4090,2), MID(A4090,5,2))</f>
        <v>0759</v>
      </c>
    </row>
    <row r="4091" customFormat="false" ht="15.8" hidden="false" customHeight="false" outlineLevel="0" collapsed="false">
      <c r="A4091" s="39" t="s">
        <v>2749</v>
      </c>
      <c r="B4091" s="39" t="s">
        <v>6291</v>
      </c>
      <c r="C4091" s="0" t="n">
        <v>16732.217777</v>
      </c>
      <c r="D4091" s="0" t="str">
        <f aca="false">CONCATENATE(LEFT(A4091,2), MID(A4091,5,2))</f>
        <v>0759</v>
      </c>
    </row>
    <row r="4092" customFormat="false" ht="15.8" hidden="false" customHeight="false" outlineLevel="0" collapsed="false">
      <c r="A4092" s="39" t="s">
        <v>2739</v>
      </c>
      <c r="B4092" s="39" t="s">
        <v>6292</v>
      </c>
      <c r="C4092" s="0" t="n">
        <v>15037.78304936</v>
      </c>
      <c r="D4092" s="0" t="str">
        <f aca="false">CONCATENATE(LEFT(A4092,2), MID(A4092,5,2))</f>
        <v>0732</v>
      </c>
    </row>
    <row r="4093" customFormat="false" ht="15.8" hidden="false" customHeight="false" outlineLevel="0" collapsed="false">
      <c r="A4093" s="39" t="s">
        <v>2679</v>
      </c>
      <c r="B4093" s="39" t="s">
        <v>6293</v>
      </c>
      <c r="C4093" s="0" t="n">
        <v>13198.1115</v>
      </c>
      <c r="D4093" s="0" t="str">
        <f aca="false">CONCATENATE(LEFT(A4093,2), MID(A4093,5,2))</f>
        <v>0733</v>
      </c>
    </row>
    <row r="4094" customFormat="false" ht="15.8" hidden="false" customHeight="false" outlineLevel="0" collapsed="false">
      <c r="A4094" s="39" t="s">
        <v>2622</v>
      </c>
      <c r="B4094" s="39" t="s">
        <v>6294</v>
      </c>
      <c r="C4094" s="0" t="n">
        <v>7099.39971523894</v>
      </c>
      <c r="D4094" s="0" t="str">
        <f aca="false">CONCATENATE(LEFT(A4094,2), MID(A4094,5,2))</f>
        <v>0716</v>
      </c>
    </row>
    <row r="4095" customFormat="false" ht="15.8" hidden="false" customHeight="false" outlineLevel="0" collapsed="false">
      <c r="A4095" s="39" t="s">
        <v>2781</v>
      </c>
      <c r="B4095" s="39" t="s">
        <v>6295</v>
      </c>
      <c r="C4095" s="0" t="n">
        <v>1404.78869922</v>
      </c>
      <c r="D4095" s="0" t="str">
        <f aca="false">CONCATENATE(LEFT(A4095,2), MID(A4095,5,2))</f>
        <v>0759</v>
      </c>
    </row>
    <row r="4096" customFormat="false" ht="15.8" hidden="false" customHeight="false" outlineLevel="0" collapsed="false">
      <c r="A4096" s="39" t="s">
        <v>2622</v>
      </c>
      <c r="B4096" s="39" t="s">
        <v>6296</v>
      </c>
      <c r="C4096" s="0" t="n">
        <v>668.1263</v>
      </c>
      <c r="D4096" s="0" t="str">
        <f aca="false">CONCATENATE(LEFT(A4096,2), MID(A4096,5,2))</f>
        <v>0716</v>
      </c>
    </row>
    <row r="4097" customFormat="false" ht="15.8" hidden="false" customHeight="false" outlineLevel="0" collapsed="false">
      <c r="A4097" s="39" t="s">
        <v>2730</v>
      </c>
      <c r="B4097" s="39" t="s">
        <v>6297</v>
      </c>
      <c r="C4097" s="0" t="n">
        <v>1193.4416</v>
      </c>
      <c r="D4097" s="0" t="str">
        <f aca="false">CONCATENATE(LEFT(A4097,2), MID(A4097,5,2))</f>
        <v>0733</v>
      </c>
    </row>
    <row r="4098" customFormat="false" ht="15.8" hidden="false" customHeight="false" outlineLevel="0" collapsed="false">
      <c r="A4098" s="39" t="s">
        <v>2672</v>
      </c>
      <c r="B4098" s="39" t="s">
        <v>6298</v>
      </c>
      <c r="C4098" s="0" t="n">
        <v>1344.787010119</v>
      </c>
      <c r="D4098" s="0" t="str">
        <f aca="false">CONCATENATE(LEFT(A4098,2), MID(A4098,5,2))</f>
        <v>0743</v>
      </c>
    </row>
    <row r="4099" customFormat="false" ht="15.8" hidden="false" customHeight="false" outlineLevel="0" collapsed="false">
      <c r="A4099" s="39" t="s">
        <v>2791</v>
      </c>
      <c r="B4099" s="39" t="s">
        <v>6299</v>
      </c>
      <c r="C4099" s="0" t="n">
        <v>2802.1740102075</v>
      </c>
      <c r="D4099" s="0" t="str">
        <f aca="false">CONCATENATE(LEFT(A4099,2), MID(A4099,5,2))</f>
        <v>0743</v>
      </c>
    </row>
    <row r="4100" customFormat="false" ht="15.8" hidden="false" customHeight="false" outlineLevel="0" collapsed="false">
      <c r="A4100" s="39" t="s">
        <v>2772</v>
      </c>
      <c r="B4100" s="39" t="s">
        <v>6300</v>
      </c>
      <c r="C4100" s="0" t="n">
        <v>2178.44817565673</v>
      </c>
      <c r="D4100" s="0" t="str">
        <f aca="false">CONCATENATE(LEFT(A4100,2), MID(A4100,5,2))</f>
        <v>0743</v>
      </c>
    </row>
    <row r="4101" customFormat="false" ht="15.8" hidden="false" customHeight="false" outlineLevel="0" collapsed="false">
      <c r="A4101" s="39" t="s">
        <v>2749</v>
      </c>
      <c r="B4101" s="39" t="s">
        <v>6301</v>
      </c>
      <c r="C4101" s="0" t="n">
        <v>24553.648869</v>
      </c>
      <c r="D4101" s="0" t="str">
        <f aca="false">CONCATENATE(LEFT(A4101,2), MID(A4101,5,2))</f>
        <v>0759</v>
      </c>
    </row>
    <row r="4102" customFormat="false" ht="15.8" hidden="false" customHeight="false" outlineLevel="0" collapsed="false">
      <c r="A4102" s="39" t="s">
        <v>2705</v>
      </c>
      <c r="B4102" s="39" t="s">
        <v>6302</v>
      </c>
      <c r="C4102" s="0" t="n">
        <v>71112.266368</v>
      </c>
      <c r="D4102" s="0" t="str">
        <f aca="false">CONCATENATE(LEFT(A4102,2), MID(A4102,5,2))</f>
        <v>0732</v>
      </c>
    </row>
    <row r="4103" customFormat="false" ht="15.8" hidden="false" customHeight="false" outlineLevel="0" collapsed="false">
      <c r="A4103" s="39" t="s">
        <v>2791</v>
      </c>
      <c r="B4103" s="39" t="s">
        <v>6303</v>
      </c>
      <c r="C4103" s="0" t="n">
        <v>108.1405952855</v>
      </c>
      <c r="D4103" s="0" t="str">
        <f aca="false">CONCATENATE(LEFT(A4103,2), MID(A4103,5,2))</f>
        <v>0743</v>
      </c>
    </row>
    <row r="4104" customFormat="false" ht="15.8" hidden="false" customHeight="false" outlineLevel="0" collapsed="false">
      <c r="A4104" s="39" t="s">
        <v>2626</v>
      </c>
      <c r="B4104" s="39" t="s">
        <v>6304</v>
      </c>
      <c r="C4104" s="0" t="n">
        <v>3760.13</v>
      </c>
      <c r="D4104" s="0" t="str">
        <f aca="false">CONCATENATE(LEFT(A4104,2), MID(A4104,5,2))</f>
        <v>0781</v>
      </c>
    </row>
    <row r="4105" customFormat="false" ht="15.8" hidden="false" customHeight="false" outlineLevel="0" collapsed="false">
      <c r="A4105" s="39" t="s">
        <v>2696</v>
      </c>
      <c r="B4105" s="39" t="s">
        <v>6305</v>
      </c>
      <c r="C4105" s="0" t="n">
        <v>111166.951229968</v>
      </c>
      <c r="D4105" s="0" t="str">
        <f aca="false">CONCATENATE(LEFT(A4105,2), MID(A4105,5,2))</f>
        <v>0718</v>
      </c>
    </row>
    <row r="4106" customFormat="false" ht="15.8" hidden="false" customHeight="false" outlineLevel="0" collapsed="false">
      <c r="A4106" s="39" t="s">
        <v>2761</v>
      </c>
      <c r="B4106" s="39" t="s">
        <v>6306</v>
      </c>
      <c r="C4106" s="0" t="n">
        <v>249.73</v>
      </c>
      <c r="D4106" s="0" t="str">
        <f aca="false">CONCATENATE(LEFT(A4106,2), MID(A4106,5,2))</f>
        <v>0733</v>
      </c>
    </row>
    <row r="4107" customFormat="false" ht="15.8" hidden="false" customHeight="false" outlineLevel="0" collapsed="false">
      <c r="A4107" s="39" t="s">
        <v>2761</v>
      </c>
      <c r="B4107" s="39" t="s">
        <v>6307</v>
      </c>
      <c r="C4107" s="0" t="n">
        <v>111.6375</v>
      </c>
      <c r="D4107" s="0" t="str">
        <f aca="false">CONCATENATE(LEFT(A4107,2), MID(A4107,5,2))</f>
        <v>0733</v>
      </c>
    </row>
    <row r="4108" customFormat="false" ht="15.8" hidden="false" customHeight="false" outlineLevel="0" collapsed="false">
      <c r="A4108" s="39" t="s">
        <v>2707</v>
      </c>
      <c r="B4108" s="39" t="s">
        <v>6308</v>
      </c>
      <c r="C4108" s="0" t="n">
        <v>5058.326</v>
      </c>
      <c r="D4108" s="0" t="str">
        <f aca="false">CONCATENATE(LEFT(A4108,2), MID(A4108,5,2))</f>
        <v>0733</v>
      </c>
    </row>
    <row r="4109" customFormat="false" ht="15.8" hidden="false" customHeight="false" outlineLevel="0" collapsed="false">
      <c r="A4109" s="39" t="s">
        <v>2765</v>
      </c>
      <c r="B4109" s="39" t="s">
        <v>6309</v>
      </c>
      <c r="C4109" s="0" t="n">
        <v>4401.86437201928</v>
      </c>
      <c r="D4109" s="0" t="str">
        <f aca="false">CONCATENATE(LEFT(A4109,2), MID(A4109,5,2))</f>
        <v>0765</v>
      </c>
    </row>
    <row r="4110" customFormat="false" ht="15.8" hidden="false" customHeight="false" outlineLevel="0" collapsed="false">
      <c r="A4110" s="39" t="s">
        <v>2758</v>
      </c>
      <c r="B4110" s="39" t="s">
        <v>6310</v>
      </c>
      <c r="C4110" s="0" t="n">
        <v>9369.45</v>
      </c>
      <c r="D4110" s="0" t="str">
        <f aca="false">CONCATENATE(LEFT(A4110,2), MID(A4110,5,2))</f>
        <v>0761</v>
      </c>
    </row>
    <row r="4111" customFormat="false" ht="15.8" hidden="false" customHeight="false" outlineLevel="0" collapsed="false">
      <c r="A4111" s="39" t="s">
        <v>2765</v>
      </c>
      <c r="B4111" s="39" t="s">
        <v>6311</v>
      </c>
      <c r="C4111" s="0" t="n">
        <v>34895.6171753139</v>
      </c>
      <c r="D4111" s="0" t="str">
        <f aca="false">CONCATENATE(LEFT(A4111,2), MID(A4111,5,2))</f>
        <v>0765</v>
      </c>
    </row>
    <row r="4112" customFormat="false" ht="15.8" hidden="false" customHeight="false" outlineLevel="0" collapsed="false">
      <c r="A4112" s="39" t="s">
        <v>2800</v>
      </c>
      <c r="B4112" s="39" t="s">
        <v>6312</v>
      </c>
      <c r="C4112" s="0" t="n">
        <v>111.481604941034</v>
      </c>
      <c r="D4112" s="0" t="str">
        <f aca="false">CONCATENATE(LEFT(A4112,2), MID(A4112,5,2))</f>
        <v>0765</v>
      </c>
    </row>
    <row r="4113" customFormat="false" ht="15.8" hidden="false" customHeight="false" outlineLevel="0" collapsed="false">
      <c r="A4113" s="39" t="s">
        <v>2800</v>
      </c>
      <c r="B4113" s="39" t="s">
        <v>6313</v>
      </c>
      <c r="C4113" s="0" t="n">
        <v>1478.09778645309</v>
      </c>
      <c r="D4113" s="0" t="str">
        <f aca="false">CONCATENATE(LEFT(A4113,2), MID(A4113,5,2))</f>
        <v>0765</v>
      </c>
    </row>
    <row r="4114" customFormat="false" ht="15.8" hidden="false" customHeight="false" outlineLevel="0" collapsed="false">
      <c r="A4114" s="39" t="s">
        <v>2765</v>
      </c>
      <c r="B4114" s="39" t="s">
        <v>6314</v>
      </c>
      <c r="C4114" s="0" t="n">
        <v>2348.92984793615</v>
      </c>
      <c r="D4114" s="0" t="str">
        <f aca="false">CONCATENATE(LEFT(A4114,2), MID(A4114,5,2))</f>
        <v>0765</v>
      </c>
    </row>
    <row r="4115" customFormat="false" ht="15.8" hidden="false" customHeight="false" outlineLevel="0" collapsed="false">
      <c r="A4115" s="39" t="s">
        <v>2851</v>
      </c>
      <c r="B4115" s="39" t="s">
        <v>6315</v>
      </c>
      <c r="C4115" s="0" t="n">
        <v>2663.925829115</v>
      </c>
      <c r="D4115" s="0" t="str">
        <f aca="false">CONCATENATE(LEFT(A4115,2), MID(A4115,5,2))</f>
        <v>0743</v>
      </c>
    </row>
    <row r="4116" customFormat="false" ht="15.8" hidden="false" customHeight="false" outlineLevel="0" collapsed="false">
      <c r="A4116" s="39" t="s">
        <v>2689</v>
      </c>
      <c r="B4116" s="39" t="s">
        <v>6316</v>
      </c>
      <c r="C4116" s="0" t="n">
        <v>150.381</v>
      </c>
      <c r="D4116" s="0" t="str">
        <f aca="false">CONCATENATE(LEFT(A4116,2), MID(A4116,5,2))</f>
        <v>0791</v>
      </c>
    </row>
    <row r="4117" customFormat="false" ht="15.8" hidden="false" customHeight="false" outlineLevel="0" collapsed="false">
      <c r="A4117" s="39" t="s">
        <v>2694</v>
      </c>
      <c r="B4117" s="39" t="s">
        <v>6317</v>
      </c>
      <c r="C4117" s="0" t="n">
        <v>5300.921</v>
      </c>
      <c r="D4117" s="0" t="str">
        <f aca="false">CONCATENATE(LEFT(A4117,2), MID(A4117,5,2))</f>
        <v>0791</v>
      </c>
    </row>
    <row r="4118" customFormat="false" ht="15.8" hidden="false" customHeight="false" outlineLevel="0" collapsed="false">
      <c r="A4118" s="39" t="s">
        <v>2689</v>
      </c>
      <c r="B4118" s="39" t="s">
        <v>6318</v>
      </c>
      <c r="C4118" s="0" t="n">
        <v>4573.7</v>
      </c>
      <c r="D4118" s="0" t="str">
        <f aca="false">CONCATENATE(LEFT(A4118,2), MID(A4118,5,2))</f>
        <v>0791</v>
      </c>
    </row>
    <row r="4119" customFormat="false" ht="15.8" hidden="false" customHeight="false" outlineLevel="0" collapsed="false">
      <c r="A4119" s="39" t="s">
        <v>2705</v>
      </c>
      <c r="B4119" s="39" t="s">
        <v>6319</v>
      </c>
      <c r="C4119" s="0" t="n">
        <v>14290.12781416</v>
      </c>
      <c r="D4119" s="0" t="str">
        <f aca="false">CONCATENATE(LEFT(A4119,2), MID(A4119,5,2))</f>
        <v>0732</v>
      </c>
    </row>
    <row r="4120" customFormat="false" ht="15.8" hidden="false" customHeight="false" outlineLevel="0" collapsed="false">
      <c r="A4120" s="39" t="s">
        <v>2679</v>
      </c>
      <c r="B4120" s="39" t="s">
        <v>6320</v>
      </c>
      <c r="C4120" s="0" t="n">
        <v>598.026</v>
      </c>
      <c r="D4120" s="0" t="str">
        <f aca="false">CONCATENATE(LEFT(A4120,2), MID(A4120,5,2))</f>
        <v>0733</v>
      </c>
    </row>
    <row r="4121" customFormat="false" ht="15.8" hidden="false" customHeight="false" outlineLevel="0" collapsed="false">
      <c r="A4121" s="39" t="s">
        <v>2712</v>
      </c>
      <c r="B4121" s="39" t="s">
        <v>6321</v>
      </c>
      <c r="C4121" s="0" t="n">
        <v>2822.925</v>
      </c>
      <c r="D4121" s="0" t="str">
        <f aca="false">CONCATENATE(LEFT(A4121,2), MID(A4121,5,2))</f>
        <v>0791</v>
      </c>
    </row>
    <row r="4122" customFormat="false" ht="15.8" hidden="false" customHeight="false" outlineLevel="0" collapsed="false">
      <c r="A4122" s="39" t="s">
        <v>2791</v>
      </c>
      <c r="B4122" s="39" t="s">
        <v>6322</v>
      </c>
      <c r="C4122" s="0" t="n">
        <v>1734.8215454395</v>
      </c>
      <c r="D4122" s="0" t="str">
        <f aca="false">CONCATENATE(LEFT(A4122,2), MID(A4122,5,2))</f>
        <v>0743</v>
      </c>
    </row>
    <row r="4123" customFormat="false" ht="15.8" hidden="false" customHeight="false" outlineLevel="0" collapsed="false">
      <c r="A4123" s="39" t="s">
        <v>2707</v>
      </c>
      <c r="B4123" s="39" t="s">
        <v>6323</v>
      </c>
      <c r="C4123" s="0" t="n">
        <v>8790.419</v>
      </c>
      <c r="D4123" s="0" t="str">
        <f aca="false">CONCATENATE(LEFT(A4123,2), MID(A4123,5,2))</f>
        <v>0733</v>
      </c>
    </row>
    <row r="4124" customFormat="false" ht="15.8" hidden="false" customHeight="false" outlineLevel="0" collapsed="false">
      <c r="A4124" s="39" t="s">
        <v>2772</v>
      </c>
      <c r="B4124" s="39" t="s">
        <v>6324</v>
      </c>
      <c r="C4124" s="0" t="n">
        <v>399.807142705</v>
      </c>
      <c r="D4124" s="0" t="str">
        <f aca="false">CONCATENATE(LEFT(A4124,2), MID(A4124,5,2))</f>
        <v>0743</v>
      </c>
    </row>
    <row r="4125" customFormat="false" ht="15.8" hidden="false" customHeight="false" outlineLevel="0" collapsed="false">
      <c r="A4125" s="39" t="s">
        <v>2633</v>
      </c>
      <c r="B4125" s="39" t="s">
        <v>6325</v>
      </c>
      <c r="C4125" s="0" t="n">
        <v>935.915</v>
      </c>
      <c r="D4125" s="0" t="str">
        <f aca="false">CONCATENATE(LEFT(A4125,2), MID(A4125,5,2))</f>
        <v>0791</v>
      </c>
    </row>
    <row r="4126" customFormat="false" ht="15.8" hidden="false" customHeight="false" outlineLevel="0" collapsed="false">
      <c r="A4126" s="39" t="s">
        <v>2654</v>
      </c>
      <c r="B4126" s="39" t="s">
        <v>6326</v>
      </c>
      <c r="C4126" s="0" t="n">
        <v>958.08</v>
      </c>
      <c r="D4126" s="0" t="str">
        <f aca="false">CONCATENATE(LEFT(A4126,2), MID(A4126,5,2))</f>
        <v>0795</v>
      </c>
    </row>
    <row r="4127" customFormat="false" ht="15.8" hidden="false" customHeight="false" outlineLevel="0" collapsed="false">
      <c r="A4127" s="39" t="s">
        <v>2781</v>
      </c>
      <c r="B4127" s="39" t="s">
        <v>6327</v>
      </c>
      <c r="C4127" s="0" t="n">
        <v>1809.636249</v>
      </c>
      <c r="D4127" s="0" t="str">
        <f aca="false">CONCATENATE(LEFT(A4127,2), MID(A4127,5,2))</f>
        <v>0759</v>
      </c>
    </row>
    <row r="4128" customFormat="false" ht="15.8" hidden="false" customHeight="false" outlineLevel="0" collapsed="false">
      <c r="A4128" s="39" t="s">
        <v>2749</v>
      </c>
      <c r="B4128" s="39" t="s">
        <v>6328</v>
      </c>
      <c r="C4128" s="0" t="n">
        <v>4643.076916908</v>
      </c>
      <c r="D4128" s="0" t="str">
        <f aca="false">CONCATENATE(LEFT(A4128,2), MID(A4128,5,2))</f>
        <v>0759</v>
      </c>
    </row>
    <row r="4129" customFormat="false" ht="15.8" hidden="false" customHeight="false" outlineLevel="0" collapsed="false">
      <c r="A4129" s="39" t="s">
        <v>2749</v>
      </c>
      <c r="B4129" s="39" t="s">
        <v>6329</v>
      </c>
      <c r="C4129" s="0" t="n">
        <v>27665.51181856</v>
      </c>
      <c r="D4129" s="0" t="str">
        <f aca="false">CONCATENATE(LEFT(A4129,2), MID(A4129,5,2))</f>
        <v>0759</v>
      </c>
    </row>
    <row r="4130" customFormat="false" ht="15.8" hidden="false" customHeight="false" outlineLevel="0" collapsed="false">
      <c r="A4130" s="39" t="s">
        <v>2847</v>
      </c>
      <c r="B4130" s="39" t="s">
        <v>6330</v>
      </c>
      <c r="C4130" s="0" t="n">
        <v>1150</v>
      </c>
      <c r="D4130" s="0" t="str">
        <f aca="false">CONCATENATE(LEFT(A4130,2), MID(A4130,5,2))</f>
        <v>0759</v>
      </c>
    </row>
    <row r="4131" customFormat="false" ht="15.8" hidden="false" customHeight="false" outlineLevel="0" collapsed="false">
      <c r="A4131" s="39" t="s">
        <v>2654</v>
      </c>
      <c r="B4131" s="39" t="s">
        <v>6331</v>
      </c>
      <c r="C4131" s="0" t="n">
        <v>1779.761</v>
      </c>
      <c r="D4131" s="0" t="str">
        <f aca="false">CONCATENATE(LEFT(A4131,2), MID(A4131,5,2))</f>
        <v>0795</v>
      </c>
    </row>
    <row r="4132" customFormat="false" ht="15.8" hidden="false" customHeight="false" outlineLevel="0" collapsed="false">
      <c r="A4132" s="39" t="s">
        <v>2622</v>
      </c>
      <c r="B4132" s="39" t="s">
        <v>6332</v>
      </c>
      <c r="C4132" s="0" t="n">
        <v>489.35</v>
      </c>
      <c r="D4132" s="0" t="str">
        <f aca="false">CONCATENATE(LEFT(A4132,2), MID(A4132,5,2))</f>
        <v>0716</v>
      </c>
    </row>
    <row r="4133" customFormat="false" ht="15.8" hidden="false" customHeight="false" outlineLevel="0" collapsed="false">
      <c r="A4133" s="39" t="s">
        <v>2772</v>
      </c>
      <c r="B4133" s="39" t="s">
        <v>6333</v>
      </c>
      <c r="C4133" s="0" t="n">
        <v>725.441352440849</v>
      </c>
      <c r="D4133" s="0" t="str">
        <f aca="false">CONCATENATE(LEFT(A4133,2), MID(A4133,5,2))</f>
        <v>0743</v>
      </c>
    </row>
    <row r="4134" customFormat="false" ht="15.8" hidden="false" customHeight="false" outlineLevel="0" collapsed="false">
      <c r="A4134" s="39" t="s">
        <v>2640</v>
      </c>
      <c r="B4134" s="39" t="s">
        <v>6334</v>
      </c>
      <c r="C4134" s="0" t="n">
        <v>4568.2</v>
      </c>
      <c r="D4134" s="0" t="str">
        <f aca="false">CONCATENATE(LEFT(A4134,2), MID(A4134,5,2))</f>
        <v>0795</v>
      </c>
    </row>
    <row r="4135" customFormat="false" ht="15.8" hidden="false" customHeight="false" outlineLevel="0" collapsed="false">
      <c r="A4135" s="39" t="s">
        <v>2765</v>
      </c>
      <c r="B4135" s="39" t="s">
        <v>6335</v>
      </c>
      <c r="C4135" s="0" t="n">
        <v>13173.0810677148</v>
      </c>
      <c r="D4135" s="0" t="str">
        <f aca="false">CONCATENATE(LEFT(A4135,2), MID(A4135,5,2))</f>
        <v>0765</v>
      </c>
    </row>
    <row r="4136" customFormat="false" ht="15.8" hidden="false" customHeight="false" outlineLevel="0" collapsed="false">
      <c r="A4136" s="39" t="s">
        <v>2687</v>
      </c>
      <c r="B4136" s="39" t="s">
        <v>6336</v>
      </c>
      <c r="C4136" s="0" t="n">
        <v>25990.69775</v>
      </c>
      <c r="D4136" s="0" t="str">
        <f aca="false">CONCATENATE(LEFT(A4136,2), MID(A4136,5,2))</f>
        <v>0781</v>
      </c>
    </row>
    <row r="4137" customFormat="false" ht="15.8" hidden="false" customHeight="false" outlineLevel="0" collapsed="false">
      <c r="A4137" s="39" t="s">
        <v>2647</v>
      </c>
      <c r="B4137" s="39" t="s">
        <v>6337</v>
      </c>
      <c r="C4137" s="0" t="n">
        <v>545.195</v>
      </c>
      <c r="D4137" s="0" t="str">
        <f aca="false">CONCATENATE(LEFT(A4137,2), MID(A4137,5,2))</f>
        <v>0782</v>
      </c>
    </row>
    <row r="4138" customFormat="false" ht="15.8" hidden="false" customHeight="false" outlineLevel="0" collapsed="false">
      <c r="A4138" s="39" t="s">
        <v>2735</v>
      </c>
      <c r="B4138" s="39" t="s">
        <v>6338</v>
      </c>
      <c r="C4138" s="0" t="n">
        <v>2055.17064184</v>
      </c>
      <c r="D4138" s="0" t="str">
        <f aca="false">CONCATENATE(LEFT(A4138,2), MID(A4138,5,2))</f>
        <v>0759</v>
      </c>
    </row>
    <row r="4139" customFormat="false" ht="15.8" hidden="false" customHeight="false" outlineLevel="0" collapsed="false">
      <c r="A4139" s="39" t="s">
        <v>2735</v>
      </c>
      <c r="B4139" s="39" t="s">
        <v>6339</v>
      </c>
      <c r="C4139" s="0" t="n">
        <v>6757.69719257</v>
      </c>
      <c r="D4139" s="0" t="str">
        <f aca="false">CONCATENATE(LEFT(A4139,2), MID(A4139,5,2))</f>
        <v>0759</v>
      </c>
    </row>
    <row r="4140" customFormat="false" ht="15.8" hidden="false" customHeight="false" outlineLevel="0" collapsed="false">
      <c r="A4140" s="39" t="s">
        <v>2721</v>
      </c>
      <c r="B4140" s="39" t="s">
        <v>6340</v>
      </c>
      <c r="C4140" s="0" t="n">
        <v>26799.972256214</v>
      </c>
      <c r="D4140" s="0" t="str">
        <f aca="false">CONCATENATE(LEFT(A4140,2), MID(A4140,5,2))</f>
        <v>0759</v>
      </c>
    </row>
    <row r="4141" customFormat="false" ht="15.8" hidden="false" customHeight="false" outlineLevel="0" collapsed="false">
      <c r="A4141" s="39" t="s">
        <v>2674</v>
      </c>
      <c r="B4141" s="39" t="s">
        <v>6341</v>
      </c>
      <c r="C4141" s="0" t="n">
        <v>15899.351354178</v>
      </c>
      <c r="D4141" s="0" t="str">
        <f aca="false">CONCATENATE(LEFT(A4141,2), MID(A4141,5,2))</f>
        <v>0780</v>
      </c>
    </row>
    <row r="4142" customFormat="false" ht="15.8" hidden="false" customHeight="false" outlineLevel="0" collapsed="false">
      <c r="A4142" s="39" t="s">
        <v>2781</v>
      </c>
      <c r="B4142" s="39" t="s">
        <v>6342</v>
      </c>
      <c r="C4142" s="0" t="n">
        <v>10284.0917466</v>
      </c>
      <c r="D4142" s="0" t="str">
        <f aca="false">CONCATENATE(LEFT(A4142,2), MID(A4142,5,2))</f>
        <v>0759</v>
      </c>
    </row>
    <row r="4143" customFormat="false" ht="15.8" hidden="false" customHeight="false" outlineLevel="0" collapsed="false">
      <c r="A4143" s="39" t="s">
        <v>2765</v>
      </c>
      <c r="B4143" s="39" t="s">
        <v>6343</v>
      </c>
      <c r="C4143" s="0" t="n">
        <v>3205.94536288515</v>
      </c>
      <c r="D4143" s="0" t="str">
        <f aca="false">CONCATENATE(LEFT(A4143,2), MID(A4143,5,2))</f>
        <v>0765</v>
      </c>
    </row>
    <row r="4144" customFormat="false" ht="15.8" hidden="false" customHeight="false" outlineLevel="0" collapsed="false">
      <c r="A4144" s="39" t="s">
        <v>3836</v>
      </c>
      <c r="B4144" s="39" t="s">
        <v>6344</v>
      </c>
      <c r="C4144" s="0" t="n">
        <v>870.824609574491</v>
      </c>
      <c r="D4144" s="0" t="str">
        <f aca="false">CONCATENATE(LEFT(A4144,2), MID(A4144,5,2))</f>
        <v>0765</v>
      </c>
    </row>
    <row r="4145" customFormat="false" ht="15.8" hidden="false" customHeight="false" outlineLevel="0" collapsed="false">
      <c r="A4145" s="39" t="s">
        <v>2665</v>
      </c>
      <c r="B4145" s="39" t="s">
        <v>6345</v>
      </c>
      <c r="C4145" s="0" t="n">
        <v>837.901821609</v>
      </c>
      <c r="D4145" s="0" t="str">
        <f aca="false">CONCATENATE(LEFT(A4145,2), MID(A4145,5,2))</f>
        <v>0780</v>
      </c>
    </row>
    <row r="4146" customFormat="false" ht="15.8" hidden="false" customHeight="false" outlineLevel="0" collapsed="false">
      <c r="A4146" s="39" t="s">
        <v>2647</v>
      </c>
      <c r="B4146" s="39" t="s">
        <v>6346</v>
      </c>
      <c r="C4146" s="0" t="n">
        <v>194.509</v>
      </c>
      <c r="D4146" s="0" t="str">
        <f aca="false">CONCATENATE(LEFT(A4146,2), MID(A4146,5,2))</f>
        <v>0782</v>
      </c>
    </row>
    <row r="4147" customFormat="false" ht="15.8" hidden="false" customHeight="false" outlineLevel="0" collapsed="false">
      <c r="A4147" s="39" t="s">
        <v>2687</v>
      </c>
      <c r="B4147" s="39" t="s">
        <v>6347</v>
      </c>
      <c r="C4147" s="0" t="n">
        <v>2242.30575</v>
      </c>
      <c r="D4147" s="0" t="str">
        <f aca="false">CONCATENATE(LEFT(A4147,2), MID(A4147,5,2))</f>
        <v>0781</v>
      </c>
    </row>
    <row r="4148" customFormat="false" ht="15.8" hidden="false" customHeight="false" outlineLevel="0" collapsed="false">
      <c r="A4148" s="39" t="s">
        <v>2647</v>
      </c>
      <c r="B4148" s="39" t="s">
        <v>6348</v>
      </c>
      <c r="C4148" s="0" t="n">
        <v>1164.28375</v>
      </c>
      <c r="D4148" s="0" t="str">
        <f aca="false">CONCATENATE(LEFT(A4148,2), MID(A4148,5,2))</f>
        <v>0782</v>
      </c>
    </row>
    <row r="4149" customFormat="false" ht="15.8" hidden="false" customHeight="false" outlineLevel="0" collapsed="false">
      <c r="A4149" s="39" t="s">
        <v>2670</v>
      </c>
      <c r="B4149" s="39" t="s">
        <v>6349</v>
      </c>
      <c r="C4149" s="0" t="n">
        <v>946.93</v>
      </c>
      <c r="D4149" s="0" t="str">
        <f aca="false">CONCATENATE(LEFT(A4149,2), MID(A4149,5,2))</f>
        <v>0795</v>
      </c>
    </row>
    <row r="4150" customFormat="false" ht="15.8" hidden="false" customHeight="false" outlineLevel="0" collapsed="false">
      <c r="A4150" s="39" t="s">
        <v>2770</v>
      </c>
      <c r="B4150" s="39" t="s">
        <v>6350</v>
      </c>
      <c r="C4150" s="0" t="n">
        <v>749.376</v>
      </c>
      <c r="D4150" s="0" t="str">
        <f aca="false">CONCATENATE(LEFT(A4150,2), MID(A4150,5,2))</f>
        <v>0781</v>
      </c>
    </row>
    <row r="4151" customFormat="false" ht="15.8" hidden="false" customHeight="false" outlineLevel="0" collapsed="false">
      <c r="A4151" s="39" t="s">
        <v>2624</v>
      </c>
      <c r="B4151" s="39" t="s">
        <v>6351</v>
      </c>
      <c r="C4151" s="0" t="n">
        <v>907.1814</v>
      </c>
      <c r="D4151" s="0" t="str">
        <f aca="false">CONCATENATE(LEFT(A4151,2), MID(A4151,5,2))</f>
        <v>0781</v>
      </c>
    </row>
    <row r="4152" customFormat="false" ht="15.8" hidden="false" customHeight="false" outlineLevel="0" collapsed="false">
      <c r="A4152" s="39" t="s">
        <v>2701</v>
      </c>
      <c r="B4152" s="39" t="s">
        <v>6352</v>
      </c>
      <c r="C4152" s="0" t="n">
        <v>248.813609149379</v>
      </c>
      <c r="D4152" s="0" t="str">
        <f aca="false">CONCATENATE(LEFT(A4152,2), MID(A4152,5,2))</f>
        <v>0718</v>
      </c>
    </row>
    <row r="4153" customFormat="false" ht="15.8" hidden="false" customHeight="false" outlineLevel="0" collapsed="false">
      <c r="A4153" s="39" t="s">
        <v>2837</v>
      </c>
      <c r="B4153" s="39" t="s">
        <v>6353</v>
      </c>
      <c r="C4153" s="0" t="n">
        <v>233.3435</v>
      </c>
      <c r="D4153" s="0" t="str">
        <f aca="false">CONCATENATE(LEFT(A4153,2), MID(A4153,5,2))</f>
        <v>0791</v>
      </c>
    </row>
    <row r="4154" customFormat="false" ht="15.8" hidden="false" customHeight="false" outlineLevel="0" collapsed="false">
      <c r="A4154" s="39" t="s">
        <v>2665</v>
      </c>
      <c r="B4154" s="39" t="s">
        <v>6354</v>
      </c>
      <c r="C4154" s="0" t="n">
        <v>6779.24922178</v>
      </c>
      <c r="D4154" s="0" t="str">
        <f aca="false">CONCATENATE(LEFT(A4154,2), MID(A4154,5,2))</f>
        <v>0780</v>
      </c>
    </row>
    <row r="4155" customFormat="false" ht="15.8" hidden="false" customHeight="false" outlineLevel="0" collapsed="false">
      <c r="A4155" s="39" t="s">
        <v>2687</v>
      </c>
      <c r="B4155" s="39" t="s">
        <v>6355</v>
      </c>
      <c r="C4155" s="0" t="n">
        <v>1378.33</v>
      </c>
      <c r="D4155" s="0" t="str">
        <f aca="false">CONCATENATE(LEFT(A4155,2), MID(A4155,5,2))</f>
        <v>0781</v>
      </c>
    </row>
    <row r="4156" customFormat="false" ht="15.8" hidden="false" customHeight="false" outlineLevel="0" collapsed="false">
      <c r="A4156" s="39" t="s">
        <v>2624</v>
      </c>
      <c r="B4156" s="39" t="s">
        <v>6356</v>
      </c>
      <c r="C4156" s="0" t="n">
        <v>7106.87</v>
      </c>
      <c r="D4156" s="0" t="str">
        <f aca="false">CONCATENATE(LEFT(A4156,2), MID(A4156,5,2))</f>
        <v>0781</v>
      </c>
    </row>
    <row r="4157" customFormat="false" ht="15.8" hidden="false" customHeight="false" outlineLevel="0" collapsed="false">
      <c r="A4157" s="39" t="s">
        <v>2847</v>
      </c>
      <c r="B4157" s="39" t="s">
        <v>6357</v>
      </c>
      <c r="C4157" s="0" t="n">
        <v>4528.3236054</v>
      </c>
      <c r="D4157" s="0" t="str">
        <f aca="false">CONCATENATE(LEFT(A4157,2), MID(A4157,5,2))</f>
        <v>0759</v>
      </c>
    </row>
    <row r="4158" customFormat="false" ht="15.8" hidden="false" customHeight="false" outlineLevel="0" collapsed="false">
      <c r="A4158" s="39" t="s">
        <v>2770</v>
      </c>
      <c r="B4158" s="39" t="s">
        <v>6358</v>
      </c>
      <c r="C4158" s="0" t="n">
        <v>1537.4945</v>
      </c>
      <c r="D4158" s="0" t="str">
        <f aca="false">CONCATENATE(LEFT(A4158,2), MID(A4158,5,2))</f>
        <v>0781</v>
      </c>
    </row>
    <row r="4159" customFormat="false" ht="15.8" hidden="false" customHeight="false" outlineLevel="0" collapsed="false">
      <c r="A4159" s="39" t="s">
        <v>2758</v>
      </c>
      <c r="B4159" s="39" t="s">
        <v>6359</v>
      </c>
      <c r="C4159" s="0" t="n">
        <v>37358.86125</v>
      </c>
      <c r="D4159" s="0" t="str">
        <f aca="false">CONCATENATE(LEFT(A4159,2), MID(A4159,5,2))</f>
        <v>0761</v>
      </c>
    </row>
    <row r="4160" customFormat="false" ht="15.8" hidden="false" customHeight="false" outlineLevel="0" collapsed="false">
      <c r="A4160" s="39" t="s">
        <v>2647</v>
      </c>
      <c r="B4160" s="39" t="s">
        <v>6360</v>
      </c>
      <c r="C4160" s="0" t="n">
        <v>260.68</v>
      </c>
      <c r="D4160" s="0" t="str">
        <f aca="false">CONCATENATE(LEFT(A4160,2), MID(A4160,5,2))</f>
        <v>0782</v>
      </c>
    </row>
    <row r="4161" customFormat="false" ht="15.8" hidden="false" customHeight="false" outlineLevel="0" collapsed="false">
      <c r="A4161" s="39" t="s">
        <v>2786</v>
      </c>
      <c r="B4161" s="39" t="s">
        <v>6361</v>
      </c>
      <c r="C4161" s="0" t="n">
        <v>2244.5985</v>
      </c>
      <c r="D4161" s="0" t="str">
        <f aca="false">CONCATENATE(LEFT(A4161,2), MID(A4161,5,2))</f>
        <v>0781</v>
      </c>
    </row>
    <row r="4162" customFormat="false" ht="15.8" hidden="false" customHeight="false" outlineLevel="0" collapsed="false">
      <c r="A4162" s="39" t="s">
        <v>2631</v>
      </c>
      <c r="B4162" s="39" t="s">
        <v>6362</v>
      </c>
      <c r="C4162" s="0" t="n">
        <v>5336.835</v>
      </c>
      <c r="D4162" s="0" t="str">
        <f aca="false">CONCATENATE(LEFT(A4162,2), MID(A4162,5,2))</f>
        <v>0791</v>
      </c>
    </row>
    <row r="4163" customFormat="false" ht="15.8" hidden="false" customHeight="false" outlineLevel="0" collapsed="false">
      <c r="A4163" s="39" t="s">
        <v>2781</v>
      </c>
      <c r="B4163" s="39" t="s">
        <v>6363</v>
      </c>
      <c r="C4163" s="0" t="n">
        <v>2202.12473642</v>
      </c>
      <c r="D4163" s="0" t="str">
        <f aca="false">CONCATENATE(LEFT(A4163,2), MID(A4163,5,2))</f>
        <v>0759</v>
      </c>
    </row>
    <row r="4164" customFormat="false" ht="15.8" hidden="false" customHeight="false" outlineLevel="0" collapsed="false">
      <c r="A4164" s="39" t="s">
        <v>2696</v>
      </c>
      <c r="B4164" s="39" t="s">
        <v>6364</v>
      </c>
      <c r="C4164" s="0" t="n">
        <v>8088.59903674038</v>
      </c>
      <c r="D4164" s="0" t="str">
        <f aca="false">CONCATENATE(LEFT(A4164,2), MID(A4164,5,2))</f>
        <v>0718</v>
      </c>
    </row>
    <row r="4165" customFormat="false" ht="15.8" hidden="false" customHeight="false" outlineLevel="0" collapsed="false">
      <c r="A4165" s="39" t="s">
        <v>2791</v>
      </c>
      <c r="B4165" s="39" t="s">
        <v>6365</v>
      </c>
      <c r="C4165" s="0" t="n">
        <v>1517.6676291125</v>
      </c>
      <c r="D4165" s="0" t="str">
        <f aca="false">CONCATENATE(LEFT(A4165,2), MID(A4165,5,2))</f>
        <v>0743</v>
      </c>
    </row>
    <row r="4166" customFormat="false" ht="15.8" hidden="false" customHeight="false" outlineLevel="0" collapsed="false">
      <c r="A4166" s="39" t="s">
        <v>2781</v>
      </c>
      <c r="B4166" s="39" t="s">
        <v>6366</v>
      </c>
      <c r="C4166" s="0" t="n">
        <v>7466.4620472</v>
      </c>
      <c r="D4166" s="0" t="str">
        <f aca="false">CONCATENATE(LEFT(A4166,2), MID(A4166,5,2))</f>
        <v>0759</v>
      </c>
    </row>
    <row r="4167" customFormat="false" ht="15.8" hidden="false" customHeight="false" outlineLevel="0" collapsed="false">
      <c r="A4167" s="39" t="s">
        <v>2845</v>
      </c>
      <c r="B4167" s="39" t="s">
        <v>6367</v>
      </c>
      <c r="C4167" s="0" t="n">
        <v>731.97</v>
      </c>
      <c r="D4167" s="0" t="str">
        <f aca="false">CONCATENATE(LEFT(A4167,2), MID(A4167,5,2))</f>
        <v>0782</v>
      </c>
    </row>
    <row r="4168" customFormat="false" ht="15.8" hidden="false" customHeight="false" outlineLevel="0" collapsed="false">
      <c r="A4168" s="39" t="s">
        <v>2786</v>
      </c>
      <c r="B4168" s="39" t="s">
        <v>6368</v>
      </c>
      <c r="C4168" s="0" t="n">
        <v>4996.462</v>
      </c>
      <c r="D4168" s="0" t="str">
        <f aca="false">CONCATENATE(LEFT(A4168,2), MID(A4168,5,2))</f>
        <v>0781</v>
      </c>
    </row>
    <row r="4169" customFormat="false" ht="15.8" hidden="false" customHeight="false" outlineLevel="0" collapsed="false">
      <c r="A4169" s="39" t="s">
        <v>2770</v>
      </c>
      <c r="B4169" s="39" t="s">
        <v>6369</v>
      </c>
      <c r="C4169" s="0" t="n">
        <v>168.53205</v>
      </c>
      <c r="D4169" s="0" t="str">
        <f aca="false">CONCATENATE(LEFT(A4169,2), MID(A4169,5,2))</f>
        <v>0781</v>
      </c>
    </row>
    <row r="4170" customFormat="false" ht="15.8" hidden="false" customHeight="false" outlineLevel="0" collapsed="false">
      <c r="A4170" s="39" t="s">
        <v>2818</v>
      </c>
      <c r="B4170" s="39" t="s">
        <v>6370</v>
      </c>
      <c r="C4170" s="0" t="n">
        <v>421.148</v>
      </c>
      <c r="D4170" s="0" t="str">
        <f aca="false">CONCATENATE(LEFT(A4170,2), MID(A4170,5,2))</f>
        <v>0791</v>
      </c>
    </row>
    <row r="4171" customFormat="false" ht="15.8" hidden="false" customHeight="false" outlineLevel="0" collapsed="false">
      <c r="A4171" s="39" t="s">
        <v>2807</v>
      </c>
      <c r="B4171" s="39" t="s">
        <v>6371</v>
      </c>
      <c r="C4171" s="0" t="n">
        <v>453.57</v>
      </c>
      <c r="D4171" s="0" t="str">
        <f aca="false">CONCATENATE(LEFT(A4171,2), MID(A4171,5,2))</f>
        <v>0791</v>
      </c>
    </row>
    <row r="4172" customFormat="false" ht="15.8" hidden="false" customHeight="false" outlineLevel="0" collapsed="false">
      <c r="A4172" s="39" t="s">
        <v>2770</v>
      </c>
      <c r="B4172" s="39" t="s">
        <v>6372</v>
      </c>
      <c r="C4172" s="0" t="n">
        <v>1566.822</v>
      </c>
      <c r="D4172" s="0" t="str">
        <f aca="false">CONCATENATE(LEFT(A4172,2), MID(A4172,5,2))</f>
        <v>0781</v>
      </c>
    </row>
    <row r="4173" customFormat="false" ht="15.8" hidden="false" customHeight="false" outlineLevel="0" collapsed="false">
      <c r="A4173" s="39" t="s">
        <v>2845</v>
      </c>
      <c r="B4173" s="39" t="s">
        <v>6373</v>
      </c>
      <c r="C4173" s="0" t="n">
        <v>1172.9185</v>
      </c>
      <c r="D4173" s="0" t="str">
        <f aca="false">CONCATENATE(LEFT(A4173,2), MID(A4173,5,2))</f>
        <v>0782</v>
      </c>
    </row>
    <row r="4174" customFormat="false" ht="15.8" hidden="false" customHeight="false" outlineLevel="0" collapsed="false">
      <c r="A4174" s="39" t="s">
        <v>2694</v>
      </c>
      <c r="B4174" s="39" t="s">
        <v>6374</v>
      </c>
      <c r="C4174" s="0" t="n">
        <v>715.6032</v>
      </c>
      <c r="D4174" s="0" t="str">
        <f aca="false">CONCATENATE(LEFT(A4174,2), MID(A4174,5,2))</f>
        <v>0791</v>
      </c>
    </row>
    <row r="4175" customFormat="false" ht="15.8" hidden="false" customHeight="false" outlineLevel="0" collapsed="false">
      <c r="A4175" s="39" t="s">
        <v>2683</v>
      </c>
      <c r="B4175" s="39" t="s">
        <v>6375</v>
      </c>
      <c r="C4175" s="0" t="n">
        <v>1694.4</v>
      </c>
      <c r="D4175" s="0" t="str">
        <f aca="false">CONCATENATE(LEFT(A4175,2), MID(A4175,5,2))</f>
        <v>0795</v>
      </c>
    </row>
    <row r="4176" customFormat="false" ht="15.8" hidden="false" customHeight="false" outlineLevel="0" collapsed="false">
      <c r="A4176" s="39" t="s">
        <v>2847</v>
      </c>
      <c r="B4176" s="39" t="s">
        <v>6376</v>
      </c>
      <c r="C4176" s="0" t="n">
        <v>10300.02635679</v>
      </c>
      <c r="D4176" s="0" t="str">
        <f aca="false">CONCATENATE(LEFT(A4176,2), MID(A4176,5,2))</f>
        <v>0759</v>
      </c>
    </row>
    <row r="4177" customFormat="false" ht="15.8" hidden="false" customHeight="false" outlineLevel="0" collapsed="false">
      <c r="A4177" s="39" t="s">
        <v>2847</v>
      </c>
      <c r="B4177" s="39" t="s">
        <v>6377</v>
      </c>
      <c r="C4177" s="0" t="n">
        <v>170</v>
      </c>
      <c r="D4177" s="0" t="str">
        <f aca="false">CONCATENATE(LEFT(A4177,2), MID(A4177,5,2))</f>
        <v>0759</v>
      </c>
    </row>
    <row r="4178" customFormat="false" ht="15.8" hidden="false" customHeight="false" outlineLevel="0" collapsed="false">
      <c r="A4178" s="39" t="s">
        <v>2761</v>
      </c>
      <c r="B4178" s="39" t="s">
        <v>6378</v>
      </c>
      <c r="C4178" s="0" t="n">
        <v>1281.124</v>
      </c>
      <c r="D4178" s="0" t="str">
        <f aca="false">CONCATENATE(LEFT(A4178,2), MID(A4178,5,2))</f>
        <v>0733</v>
      </c>
    </row>
    <row r="4179" customFormat="false" ht="15.8" hidden="false" customHeight="false" outlineLevel="0" collapsed="false">
      <c r="A4179" s="39" t="s">
        <v>2735</v>
      </c>
      <c r="B4179" s="39" t="s">
        <v>6379</v>
      </c>
      <c r="C4179" s="0" t="n">
        <v>3079.01308253</v>
      </c>
      <c r="D4179" s="0" t="str">
        <f aca="false">CONCATENATE(LEFT(A4179,2), MID(A4179,5,2))</f>
        <v>0759</v>
      </c>
    </row>
    <row r="4180" customFormat="false" ht="15.8" hidden="false" customHeight="false" outlineLevel="0" collapsed="false">
      <c r="A4180" s="39" t="s">
        <v>2694</v>
      </c>
      <c r="B4180" s="39" t="s">
        <v>6380</v>
      </c>
      <c r="C4180" s="0" t="n">
        <v>169.9488</v>
      </c>
      <c r="D4180" s="0" t="str">
        <f aca="false">CONCATENATE(LEFT(A4180,2), MID(A4180,5,2))</f>
        <v>0791</v>
      </c>
    </row>
    <row r="4181" customFormat="false" ht="15.8" hidden="false" customHeight="false" outlineLevel="0" collapsed="false">
      <c r="A4181" s="39" t="s">
        <v>2442</v>
      </c>
      <c r="B4181" s="39" t="s">
        <v>6381</v>
      </c>
      <c r="C4181" s="0" t="n">
        <v>916.875</v>
      </c>
      <c r="D4181" s="0" t="str">
        <f aca="false">CONCATENATE(LEFT(A4181,2), MID(A4181,5,2))</f>
        <v>0231</v>
      </c>
    </row>
    <row r="4182" customFormat="false" ht="15.8" hidden="false" customHeight="false" outlineLevel="0" collapsed="false">
      <c r="A4182" s="39" t="s">
        <v>2219</v>
      </c>
      <c r="B4182" s="39" t="s">
        <v>6382</v>
      </c>
      <c r="C4182" s="0" t="n">
        <v>217.170543574642</v>
      </c>
      <c r="D4182" s="0" t="str">
        <f aca="false">CONCATENATE(LEFT(A4182,2), MID(A4182,5,2))</f>
        <v>0448</v>
      </c>
    </row>
    <row r="4183" customFormat="false" ht="15.8" hidden="false" customHeight="false" outlineLevel="0" collapsed="false">
      <c r="A4183" s="39" t="s">
        <v>2510</v>
      </c>
      <c r="B4183" s="39" t="s">
        <v>6383</v>
      </c>
      <c r="C4183" s="0" t="n">
        <v>157.664237262436</v>
      </c>
      <c r="D4183" s="0" t="str">
        <f aca="false">CONCATENATE(LEFT(A4183,2), MID(A4183,5,2))</f>
        <v>0142</v>
      </c>
    </row>
    <row r="4184" customFormat="false" ht="15.8" hidden="false" customHeight="false" outlineLevel="0" collapsed="false">
      <c r="A4184" s="39" t="s">
        <v>2931</v>
      </c>
      <c r="B4184" s="39" t="s">
        <v>6384</v>
      </c>
      <c r="C4184" s="0" t="n">
        <v>350.7</v>
      </c>
      <c r="D4184" s="0" t="str">
        <f aca="false">CONCATENATE(LEFT(A4184,2), MID(A4184,5,2))</f>
        <v>0552</v>
      </c>
    </row>
    <row r="4185" customFormat="false" ht="15.8" hidden="false" customHeight="false" outlineLevel="0" collapsed="false">
      <c r="A4185" s="39" t="s">
        <v>2442</v>
      </c>
      <c r="B4185" s="39" t="s">
        <v>6385</v>
      </c>
      <c r="C4185" s="0" t="n">
        <v>611.25</v>
      </c>
      <c r="D4185" s="0" t="str">
        <f aca="false">CONCATENATE(LEFT(A4185,2), MID(A4185,5,2))</f>
        <v>0231</v>
      </c>
    </row>
    <row r="4186" customFormat="false" ht="15.8" hidden="false" customHeight="false" outlineLevel="0" collapsed="false">
      <c r="A4186" s="39" t="s">
        <v>2181</v>
      </c>
      <c r="B4186" s="39" t="s">
        <v>6386</v>
      </c>
      <c r="C4186" s="0" t="n">
        <v>208.879195477124</v>
      </c>
      <c r="D4186" s="0" t="str">
        <f aca="false">CONCATENATE(LEFT(A4186,2), MID(A4186,5,2))</f>
        <v>0145</v>
      </c>
    </row>
    <row r="4187" customFormat="false" ht="15.8" hidden="false" customHeight="false" outlineLevel="0" collapsed="false">
      <c r="A4187" s="39" t="s">
        <v>2108</v>
      </c>
      <c r="B4187" s="39" t="s">
        <v>6387</v>
      </c>
      <c r="C4187" s="0" t="n">
        <v>35813.6274945343</v>
      </c>
      <c r="D4187" s="0" t="str">
        <f aca="false">CONCATENATE(LEFT(A4187,2), MID(A4187,5,2))</f>
        <v>0341</v>
      </c>
    </row>
    <row r="4188" customFormat="false" ht="15.8" hidden="false" customHeight="false" outlineLevel="0" collapsed="false">
      <c r="A4188" s="39" t="s">
        <v>2256</v>
      </c>
      <c r="B4188" s="39" t="s">
        <v>6388</v>
      </c>
      <c r="C4188" s="0" t="n">
        <v>11999.9716054475</v>
      </c>
      <c r="D4188" s="0" t="str">
        <f aca="false">CONCATENATE(LEFT(A4188,2), MID(A4188,5,2))</f>
        <v>0450</v>
      </c>
    </row>
    <row r="4189" customFormat="false" ht="15.8" hidden="false" customHeight="false" outlineLevel="0" collapsed="false">
      <c r="A4189" s="39" t="s">
        <v>1984</v>
      </c>
      <c r="B4189" s="39" t="s">
        <v>6389</v>
      </c>
      <c r="C4189" s="0" t="n">
        <v>37618.5947354578</v>
      </c>
      <c r="D4189" s="0" t="str">
        <f aca="false">CONCATENATE(LEFT(A4189,2), MID(A4189,5,2))</f>
        <v>0408</v>
      </c>
    </row>
    <row r="4190" customFormat="false" ht="15.8" hidden="false" customHeight="false" outlineLevel="0" collapsed="false">
      <c r="A4190" s="39" t="s">
        <v>1971</v>
      </c>
      <c r="B4190" s="39" t="s">
        <v>6390</v>
      </c>
      <c r="C4190" s="0" t="n">
        <v>9076.61579037166</v>
      </c>
      <c r="D4190" s="0" t="str">
        <f aca="false">CONCATENATE(LEFT(A4190,2), MID(A4190,5,2))</f>
        <v>0411</v>
      </c>
    </row>
    <row r="4191" customFormat="false" ht="15.8" hidden="false" customHeight="false" outlineLevel="0" collapsed="false">
      <c r="A4191" s="39" t="s">
        <v>2554</v>
      </c>
      <c r="B4191" s="39" t="s">
        <v>6391</v>
      </c>
      <c r="C4191" s="0" t="n">
        <v>5527.68749999999</v>
      </c>
      <c r="D4191" s="0" t="str">
        <f aca="false">CONCATENATE(LEFT(A4191,2), MID(A4191,5,2))</f>
        <v>0551</v>
      </c>
    </row>
    <row r="4192" customFormat="false" ht="15.8" hidden="false" customHeight="false" outlineLevel="0" collapsed="false">
      <c r="A4192" s="39" t="s">
        <v>2114</v>
      </c>
      <c r="B4192" s="39" t="s">
        <v>6392</v>
      </c>
      <c r="C4192" s="0" t="n">
        <v>7978.5</v>
      </c>
      <c r="D4192" s="0" t="str">
        <f aca="false">CONCATENATE(LEFT(A4192,2), MID(A4192,5,2))</f>
        <v>0238</v>
      </c>
    </row>
    <row r="4193" customFormat="false" ht="15.8" hidden="false" customHeight="false" outlineLevel="0" collapsed="false">
      <c r="A4193" s="39" t="s">
        <v>2870</v>
      </c>
      <c r="B4193" s="39" t="s">
        <v>6393</v>
      </c>
      <c r="C4193" s="0" t="n">
        <v>557.741666666666</v>
      </c>
      <c r="D4193" s="0" t="str">
        <f aca="false">CONCATENATE(LEFT(A4193,2), MID(A4193,5,2))</f>
        <v>0552</v>
      </c>
    </row>
    <row r="4194" customFormat="false" ht="15.8" hidden="false" customHeight="false" outlineLevel="0" collapsed="false">
      <c r="A4194" s="39" t="s">
        <v>2781</v>
      </c>
      <c r="B4194" s="39" t="s">
        <v>6394</v>
      </c>
      <c r="C4194" s="0" t="n">
        <v>2708.71742848</v>
      </c>
      <c r="D4194" s="0" t="str">
        <f aca="false">CONCATENATE(LEFT(A4194,2), MID(A4194,5,2))</f>
        <v>0759</v>
      </c>
    </row>
    <row r="4195" customFormat="false" ht="15.8" hidden="false" customHeight="false" outlineLevel="0" collapsed="false">
      <c r="A4195" s="39" t="s">
        <v>2781</v>
      </c>
      <c r="B4195" s="39" t="s">
        <v>6395</v>
      </c>
      <c r="C4195" s="0" t="n">
        <v>4898.317390092</v>
      </c>
      <c r="D4195" s="0" t="str">
        <f aca="false">CONCATENATE(LEFT(A4195,2), MID(A4195,5,2))</f>
        <v>0759</v>
      </c>
    </row>
    <row r="4196" customFormat="false" ht="15.8" hidden="false" customHeight="false" outlineLevel="0" collapsed="false">
      <c r="A4196" s="39" t="s">
        <v>2778</v>
      </c>
      <c r="B4196" s="39" t="s">
        <v>6396</v>
      </c>
      <c r="C4196" s="0" t="n">
        <v>1372.15</v>
      </c>
      <c r="D4196" s="0" t="str">
        <f aca="false">CONCATENATE(LEFT(A4196,2), MID(A4196,5,2))</f>
        <v>0791</v>
      </c>
    </row>
    <row r="4197" customFormat="false" ht="15.8" hidden="false" customHeight="false" outlineLevel="0" collapsed="false">
      <c r="A4197" s="39" t="s">
        <v>2800</v>
      </c>
      <c r="B4197" s="39" t="s">
        <v>6397</v>
      </c>
      <c r="C4197" s="0" t="n">
        <v>145.09802342554</v>
      </c>
      <c r="D4197" s="0" t="str">
        <f aca="false">CONCATENATE(LEFT(A4197,2), MID(A4197,5,2))</f>
        <v>0765</v>
      </c>
    </row>
    <row r="4198" customFormat="false" ht="15.8" hidden="false" customHeight="false" outlineLevel="0" collapsed="false">
      <c r="A4198" s="39" t="s">
        <v>2765</v>
      </c>
      <c r="B4198" s="39" t="s">
        <v>6398</v>
      </c>
      <c r="C4198" s="0" t="n">
        <v>209.770325737936</v>
      </c>
      <c r="D4198" s="0" t="str">
        <f aca="false">CONCATENATE(LEFT(A4198,2), MID(A4198,5,2))</f>
        <v>0765</v>
      </c>
    </row>
    <row r="4199" customFormat="false" ht="15.8" hidden="false" customHeight="false" outlineLevel="0" collapsed="false">
      <c r="A4199" s="39" t="s">
        <v>2442</v>
      </c>
      <c r="B4199" s="39" t="s">
        <v>6399</v>
      </c>
      <c r="C4199" s="0" t="n">
        <v>900</v>
      </c>
      <c r="D4199" s="0" t="str">
        <f aca="false">CONCATENATE(LEFT(A4199,2), MID(A4199,5,2))</f>
        <v>0231</v>
      </c>
    </row>
    <row r="4200" customFormat="false" ht="15.8" hidden="false" customHeight="false" outlineLevel="0" collapsed="false">
      <c r="A4200" s="39" t="s">
        <v>3148</v>
      </c>
      <c r="B4200" s="39" t="s">
        <v>6400</v>
      </c>
      <c r="C4200" s="0" t="n">
        <v>123.995683167841</v>
      </c>
      <c r="D4200" s="0" t="str">
        <f aca="false">CONCATENATE(LEFT(A4200,2), MID(A4200,5,2))</f>
        <v>0142</v>
      </c>
    </row>
    <row r="4201" customFormat="false" ht="15.8" hidden="false" customHeight="false" outlineLevel="0" collapsed="false">
      <c r="A4201" s="39" t="s">
        <v>3495</v>
      </c>
      <c r="B4201" s="39" t="s">
        <v>6401</v>
      </c>
      <c r="C4201" s="0" t="n">
        <v>4152.26967812018</v>
      </c>
      <c r="D4201" s="0" t="str">
        <f aca="false">CONCATENATE(LEFT(A4201,2), MID(A4201,5,2))</f>
        <v>0184</v>
      </c>
    </row>
    <row r="4202" customFormat="false" ht="15.8" hidden="false" customHeight="false" outlineLevel="0" collapsed="false">
      <c r="A4202" s="39" t="s">
        <v>3247</v>
      </c>
      <c r="B4202" s="39" t="s">
        <v>6402</v>
      </c>
      <c r="C4202" s="0" t="n">
        <v>28970.8778188111</v>
      </c>
      <c r="D4202" s="0" t="str">
        <f aca="false">CONCATENATE(LEFT(A4202,2), MID(A4202,5,2))</f>
        <v>0450</v>
      </c>
    </row>
    <row r="4203" customFormat="false" ht="15.8" hidden="false" customHeight="false" outlineLevel="0" collapsed="false">
      <c r="A4203" s="39" t="s">
        <v>2402</v>
      </c>
      <c r="B4203" s="39" t="s">
        <v>6403</v>
      </c>
      <c r="C4203" s="0" t="n">
        <v>3400</v>
      </c>
      <c r="D4203" s="0" t="str">
        <f aca="false">CONCATENATE(LEFT(A4203,2), MID(A4203,5,2))</f>
        <v>0487</v>
      </c>
    </row>
    <row r="4204" customFormat="false" ht="15.8" hidden="false" customHeight="false" outlineLevel="0" collapsed="false">
      <c r="A4204" s="39" t="s">
        <v>2442</v>
      </c>
      <c r="B4204" s="39" t="s">
        <v>6404</v>
      </c>
      <c r="C4204" s="0" t="n">
        <v>625</v>
      </c>
      <c r="D4204" s="0" t="str">
        <f aca="false">CONCATENATE(LEFT(A4204,2), MID(A4204,5,2))</f>
        <v>0231</v>
      </c>
    </row>
    <row r="4205" customFormat="false" ht="15.8" hidden="false" customHeight="false" outlineLevel="0" collapsed="false">
      <c r="A4205" s="39" t="s">
        <v>2922</v>
      </c>
      <c r="B4205" s="39" t="s">
        <v>6405</v>
      </c>
      <c r="C4205" s="0" t="n">
        <v>2523.375</v>
      </c>
      <c r="D4205" s="0" t="str">
        <f aca="false">CONCATENATE(LEFT(A4205,2), MID(A4205,5,2))</f>
        <v>0225</v>
      </c>
    </row>
    <row r="4206" customFormat="false" ht="15.8" hidden="false" customHeight="false" outlineLevel="0" collapsed="false">
      <c r="A4206" s="39" t="s">
        <v>2931</v>
      </c>
      <c r="B4206" s="39" t="s">
        <v>6406</v>
      </c>
      <c r="C4206" s="0" t="n">
        <v>3114</v>
      </c>
      <c r="D4206" s="0" t="str">
        <f aca="false">CONCATENATE(LEFT(A4206,2), MID(A4206,5,2))</f>
        <v>0552</v>
      </c>
    </row>
    <row r="4207" customFormat="false" ht="15.8" hidden="false" customHeight="false" outlineLevel="0" collapsed="false">
      <c r="A4207" s="39" t="s">
        <v>2159</v>
      </c>
      <c r="B4207" s="39" t="s">
        <v>6407</v>
      </c>
      <c r="C4207" s="0" t="n">
        <v>910.506517733567</v>
      </c>
      <c r="D4207" s="0" t="str">
        <f aca="false">CONCATENATE(LEFT(A4207,2), MID(A4207,5,2))</f>
        <v>0144</v>
      </c>
    </row>
    <row r="4208" customFormat="false" ht="15.8" hidden="false" customHeight="false" outlineLevel="0" collapsed="false">
      <c r="A4208" s="39" t="s">
        <v>2614</v>
      </c>
      <c r="B4208" s="39" t="s">
        <v>6408</v>
      </c>
      <c r="C4208" s="0" t="n">
        <v>5930.40336373328</v>
      </c>
      <c r="D4208" s="0" t="str">
        <f aca="false">CONCATENATE(LEFT(A4208,2), MID(A4208,5,2))</f>
        <v>0589</v>
      </c>
    </row>
    <row r="4209" customFormat="false" ht="15.8" hidden="false" customHeight="false" outlineLevel="0" collapsed="false">
      <c r="A4209" s="39" t="s">
        <v>2735</v>
      </c>
      <c r="B4209" s="39" t="s">
        <v>6409</v>
      </c>
      <c r="C4209" s="0" t="n">
        <v>15719.64398956</v>
      </c>
      <c r="D4209" s="0" t="str">
        <f aca="false">CONCATENATE(LEFT(A4209,2), MID(A4209,5,2))</f>
        <v>0759</v>
      </c>
    </row>
    <row r="4210" customFormat="false" ht="15.8" hidden="false" customHeight="false" outlineLevel="0" collapsed="false">
      <c r="A4210" s="39" t="s">
        <v>3702</v>
      </c>
      <c r="B4210" s="39" t="s">
        <v>6410</v>
      </c>
      <c r="C4210" s="0" t="n">
        <v>282.45</v>
      </c>
      <c r="D4210" s="0" t="str">
        <f aca="false">CONCATENATE(LEFT(A4210,2), MID(A4210,5,2))</f>
        <v>0782</v>
      </c>
    </row>
    <row r="4211" customFormat="false" ht="15.8" hidden="false" customHeight="false" outlineLevel="0" collapsed="false">
      <c r="A4211" s="39" t="s">
        <v>2857</v>
      </c>
      <c r="B4211" s="39" t="s">
        <v>6411</v>
      </c>
      <c r="C4211" s="0" t="n">
        <v>512.1</v>
      </c>
      <c r="D4211" s="0" t="str">
        <f aca="false">CONCATENATE(LEFT(A4211,2), MID(A4211,5,2))</f>
        <v>0269</v>
      </c>
    </row>
    <row r="4212" customFormat="false" ht="15.8" hidden="false" customHeight="false" outlineLevel="0" collapsed="false">
      <c r="A4212" s="39" t="s">
        <v>2516</v>
      </c>
      <c r="B4212" s="39" t="s">
        <v>6412</v>
      </c>
      <c r="C4212" s="0" t="n">
        <v>1509.00973251981</v>
      </c>
      <c r="D4212" s="0" t="str">
        <f aca="false">CONCATENATE(LEFT(A4212,2), MID(A4212,5,2))</f>
        <v>0144</v>
      </c>
    </row>
    <row r="4213" customFormat="false" ht="15.8" hidden="false" customHeight="false" outlineLevel="0" collapsed="false">
      <c r="A4213" s="39" t="s">
        <v>2475</v>
      </c>
      <c r="B4213" s="39" t="s">
        <v>6413</v>
      </c>
      <c r="C4213" s="0" t="n">
        <v>877.499509803921</v>
      </c>
      <c r="D4213" s="0" t="str">
        <f aca="false">CONCATENATE(LEFT(A4213,2), MID(A4213,5,2))</f>
        <v>0258</v>
      </c>
    </row>
    <row r="4214" customFormat="false" ht="15.8" hidden="false" customHeight="false" outlineLevel="0" collapsed="false">
      <c r="A4214" s="39" t="s">
        <v>1984</v>
      </c>
      <c r="B4214" s="39" t="s">
        <v>6414</v>
      </c>
      <c r="C4214" s="0" t="n">
        <v>28438.2768251804</v>
      </c>
      <c r="D4214" s="0" t="str">
        <f aca="false">CONCATENATE(LEFT(A4214,2), MID(A4214,5,2))</f>
        <v>0408</v>
      </c>
    </row>
    <row r="4215" customFormat="false" ht="15.8" hidden="false" customHeight="false" outlineLevel="0" collapsed="false">
      <c r="A4215" s="39" t="s">
        <v>2440</v>
      </c>
      <c r="B4215" s="39" t="s">
        <v>6415</v>
      </c>
      <c r="C4215" s="0" t="n">
        <v>9795.33034164537</v>
      </c>
      <c r="D4215" s="0" t="str">
        <f aca="false">CONCATENATE(LEFT(A4215,2), MID(A4215,5,2))</f>
        <v>0513</v>
      </c>
    </row>
    <row r="4216" customFormat="false" ht="15.8" hidden="false" customHeight="false" outlineLevel="0" collapsed="false">
      <c r="A4216" s="39" t="s">
        <v>4432</v>
      </c>
      <c r="B4216" s="39" t="s">
        <v>6416</v>
      </c>
      <c r="C4216" s="0" t="n">
        <v>511.132075198531</v>
      </c>
      <c r="D4216" s="0" t="str">
        <f aca="false">CONCATENATE(LEFT(A4216,2), MID(A4216,5,2))</f>
        <v>0860</v>
      </c>
    </row>
    <row r="4217" customFormat="false" ht="15.8" hidden="false" customHeight="false" outlineLevel="0" collapsed="false">
      <c r="A4217" s="39" t="s">
        <v>2739</v>
      </c>
      <c r="B4217" s="39" t="s">
        <v>6417</v>
      </c>
      <c r="C4217" s="0" t="n">
        <v>6841.45195078</v>
      </c>
      <c r="D4217" s="0" t="str">
        <f aca="false">CONCATENATE(LEFT(A4217,2), MID(A4217,5,2))</f>
        <v>0732</v>
      </c>
    </row>
    <row r="4218" customFormat="false" ht="15.8" hidden="false" customHeight="false" outlineLevel="0" collapsed="false">
      <c r="A4218" s="39" t="s">
        <v>2770</v>
      </c>
      <c r="B4218" s="39" t="s">
        <v>6418</v>
      </c>
      <c r="C4218" s="0" t="n">
        <v>1242.2605</v>
      </c>
      <c r="D4218" s="0" t="str">
        <f aca="false">CONCATENATE(LEFT(A4218,2), MID(A4218,5,2))</f>
        <v>0781</v>
      </c>
    </row>
    <row r="4219" customFormat="false" ht="15.8" hidden="false" customHeight="false" outlineLevel="0" collapsed="false">
      <c r="A4219" s="39" t="s">
        <v>2440</v>
      </c>
      <c r="B4219" s="39" t="s">
        <v>6419</v>
      </c>
      <c r="C4219" s="0" t="n">
        <v>1200</v>
      </c>
      <c r="D4219" s="0" t="str">
        <f aca="false">CONCATENATE(LEFT(A4219,2), MID(A4219,5,2))</f>
        <v>0513</v>
      </c>
    </row>
    <row r="4220" customFormat="false" ht="15.8" hidden="false" customHeight="false" outlineLevel="0" collapsed="false">
      <c r="A4220" s="39" t="s">
        <v>2929</v>
      </c>
      <c r="B4220" s="39" t="s">
        <v>6420</v>
      </c>
      <c r="C4220" s="0" t="n">
        <v>429.424714642331</v>
      </c>
      <c r="D4220" s="0" t="str">
        <f aca="false">CONCATENATE(LEFT(A4220,2), MID(A4220,5,2))</f>
        <v>0589</v>
      </c>
    </row>
    <row r="4221" customFormat="false" ht="15.8" hidden="false" customHeight="false" outlineLevel="0" collapsed="false">
      <c r="A4221" s="39" t="s">
        <v>2701</v>
      </c>
      <c r="B4221" s="39" t="s">
        <v>6421</v>
      </c>
      <c r="C4221" s="0" t="n">
        <v>570.904360718436</v>
      </c>
      <c r="D4221" s="0" t="str">
        <f aca="false">CONCATENATE(LEFT(A4221,2), MID(A4221,5,2))</f>
        <v>0718</v>
      </c>
    </row>
    <row r="4222" customFormat="false" ht="15.8" hidden="false" customHeight="false" outlineLevel="0" collapsed="false">
      <c r="A4222" s="39" t="s">
        <v>2770</v>
      </c>
      <c r="B4222" s="39" t="s">
        <v>6422</v>
      </c>
      <c r="C4222" s="0" t="n">
        <v>136.5845</v>
      </c>
      <c r="D4222" s="0" t="str">
        <f aca="false">CONCATENATE(LEFT(A4222,2), MID(A4222,5,2))</f>
        <v>0781</v>
      </c>
    </row>
    <row r="4223" customFormat="false" ht="15.8" hidden="false" customHeight="false" outlineLevel="0" collapsed="false">
      <c r="A4223" s="39" t="s">
        <v>2126</v>
      </c>
      <c r="B4223" s="39" t="s">
        <v>6423</v>
      </c>
      <c r="C4223" s="0" t="n">
        <v>3564.36967597607</v>
      </c>
      <c r="D4223" s="0" t="str">
        <f aca="false">CONCATENATE(LEFT(A4223,2), MID(A4223,5,2))</f>
        <v>0142</v>
      </c>
    </row>
    <row r="4224" customFormat="false" ht="15.8" hidden="false" customHeight="false" outlineLevel="0" collapsed="false">
      <c r="A4224" s="39" t="s">
        <v>2012</v>
      </c>
      <c r="B4224" s="39" t="s">
        <v>6424</v>
      </c>
      <c r="C4224" s="0" t="n">
        <v>6783.75</v>
      </c>
      <c r="D4224" s="0" t="str">
        <f aca="false">CONCATENATE(LEFT(A4224,2), MID(A4224,5,2))</f>
        <v>0614</v>
      </c>
    </row>
    <row r="4225" customFormat="false" ht="15.8" hidden="false" customHeight="false" outlineLevel="0" collapsed="false">
      <c r="A4225" s="39" t="s">
        <v>2567</v>
      </c>
      <c r="B4225" s="39" t="s">
        <v>6425</v>
      </c>
      <c r="C4225" s="0" t="n">
        <v>3729.57916225905</v>
      </c>
      <c r="D4225" s="0" t="str">
        <f aca="false">CONCATENATE(LEFT(A4225,2), MID(A4225,5,2))</f>
        <v>0328</v>
      </c>
    </row>
    <row r="4226" customFormat="false" ht="15.8" hidden="false" customHeight="false" outlineLevel="0" collapsed="false">
      <c r="A4226" s="39" t="s">
        <v>4347</v>
      </c>
      <c r="B4226" s="39" t="s">
        <v>6426</v>
      </c>
      <c r="C4226" s="0" t="n">
        <v>300</v>
      </c>
      <c r="D4226" s="0" t="str">
        <f aca="false">CONCATENATE(LEFT(A4226,2), MID(A4226,5,2))</f>
        <v>0230</v>
      </c>
    </row>
    <row r="4227" customFormat="false" ht="15.8" hidden="false" customHeight="false" outlineLevel="0" collapsed="false">
      <c r="A4227" s="39" t="s">
        <v>2598</v>
      </c>
      <c r="B4227" s="39" t="s">
        <v>6427</v>
      </c>
      <c r="C4227" s="0" t="n">
        <v>1736.76941821022</v>
      </c>
      <c r="D4227" s="0" t="str">
        <f aca="false">CONCATENATE(LEFT(A4227,2), MID(A4227,5,2))</f>
        <v>0860</v>
      </c>
    </row>
    <row r="4228" customFormat="false" ht="15.8" hidden="false" customHeight="false" outlineLevel="0" collapsed="false">
      <c r="A4228" s="39" t="s">
        <v>2826</v>
      </c>
      <c r="B4228" s="39" t="s">
        <v>6428</v>
      </c>
      <c r="C4228" s="0" t="n">
        <v>378.005</v>
      </c>
      <c r="D4228" s="0" t="str">
        <f aca="false">CONCATENATE(LEFT(A4228,2), MID(A4228,5,2))</f>
        <v>0782</v>
      </c>
    </row>
    <row r="4229" customFormat="false" ht="15.8" hidden="false" customHeight="false" outlineLevel="0" collapsed="false">
      <c r="A4229" s="39" t="s">
        <v>2826</v>
      </c>
      <c r="B4229" s="39" t="s">
        <v>6429</v>
      </c>
      <c r="C4229" s="0" t="n">
        <v>1133.73</v>
      </c>
      <c r="D4229" s="0" t="str">
        <f aca="false">CONCATENATE(LEFT(A4229,2), MID(A4229,5,2))</f>
        <v>0782</v>
      </c>
    </row>
    <row r="4230" customFormat="false" ht="15.8" hidden="false" customHeight="false" outlineLevel="0" collapsed="false">
      <c r="A4230" s="39" t="s">
        <v>2730</v>
      </c>
      <c r="B4230" s="39" t="s">
        <v>6430</v>
      </c>
      <c r="C4230" s="0" t="n">
        <v>3779.256</v>
      </c>
      <c r="D4230" s="0" t="str">
        <f aca="false">CONCATENATE(LEFT(A4230,2), MID(A4230,5,2))</f>
        <v>0733</v>
      </c>
    </row>
    <row r="4231" customFormat="false" ht="15.8" hidden="false" customHeight="false" outlineLevel="0" collapsed="false">
      <c r="A4231" s="39" t="s">
        <v>2219</v>
      </c>
      <c r="B4231" s="39" t="s">
        <v>6431</v>
      </c>
      <c r="C4231" s="0" t="n">
        <v>2632.39333072235</v>
      </c>
      <c r="D4231" s="0" t="str">
        <f aca="false">CONCATENATE(LEFT(A4231,2), MID(A4231,5,2))</f>
        <v>0448</v>
      </c>
    </row>
    <row r="4232" customFormat="false" ht="15.8" hidden="false" customHeight="false" outlineLevel="0" collapsed="false">
      <c r="A4232" s="39" t="s">
        <v>2391</v>
      </c>
      <c r="B4232" s="39" t="s">
        <v>6432</v>
      </c>
      <c r="C4232" s="0" t="n">
        <v>13895.4707763562</v>
      </c>
      <c r="D4232" s="0" t="str">
        <f aca="false">CONCATENATE(LEFT(A4232,2), MID(A4232,5,2))</f>
        <v>0183</v>
      </c>
    </row>
    <row r="4233" customFormat="false" ht="15.8" hidden="false" customHeight="false" outlineLevel="0" collapsed="false">
      <c r="A4233" s="39" t="s">
        <v>2406</v>
      </c>
      <c r="B4233" s="39" t="s">
        <v>6433</v>
      </c>
      <c r="C4233" s="0" t="n">
        <v>10663.659832794</v>
      </c>
      <c r="D4233" s="0" t="str">
        <f aca="false">CONCATENATE(LEFT(A4233,2), MID(A4233,5,2))</f>
        <v>0184</v>
      </c>
    </row>
    <row r="4234" customFormat="false" ht="15.8" hidden="false" customHeight="false" outlineLevel="0" collapsed="false">
      <c r="A4234" s="39" t="s">
        <v>2922</v>
      </c>
      <c r="B4234" s="39" t="s">
        <v>6434</v>
      </c>
      <c r="C4234" s="0" t="n">
        <v>1514.025</v>
      </c>
      <c r="D4234" s="0" t="str">
        <f aca="false">CONCATENATE(LEFT(A4234,2), MID(A4234,5,2))</f>
        <v>0225</v>
      </c>
    </row>
    <row r="4235" customFormat="false" ht="15.8" hidden="false" customHeight="false" outlineLevel="0" collapsed="false">
      <c r="A4235" s="39" t="s">
        <v>3797</v>
      </c>
      <c r="B4235" s="39" t="s">
        <v>6435</v>
      </c>
      <c r="C4235" s="0" t="n">
        <v>76381.1745518587</v>
      </c>
      <c r="D4235" s="0" t="str">
        <f aca="false">CONCATENATE(LEFT(A4235,2), MID(A4235,5,2))</f>
        <v>0183</v>
      </c>
    </row>
    <row r="4236" customFormat="false" ht="15.8" hidden="false" customHeight="false" outlineLevel="0" collapsed="false">
      <c r="A4236" s="39" t="s">
        <v>2802</v>
      </c>
      <c r="B4236" s="39" t="s">
        <v>6436</v>
      </c>
      <c r="C4236" s="0" t="n">
        <v>1890</v>
      </c>
      <c r="D4236" s="0" t="str">
        <f aca="false">CONCATENATE(LEFT(A4236,2), MID(A4236,5,2))</f>
        <v>0780</v>
      </c>
    </row>
    <row r="4237" customFormat="false" ht="15.8" hidden="false" customHeight="false" outlineLevel="0" collapsed="false">
      <c r="A4237" s="39" t="s">
        <v>2701</v>
      </c>
      <c r="B4237" s="39" t="s">
        <v>6437</v>
      </c>
      <c r="C4237" s="0" t="n">
        <v>753.321328130063</v>
      </c>
      <c r="D4237" s="0" t="str">
        <f aca="false">CONCATENATE(LEFT(A4237,2), MID(A4237,5,2))</f>
        <v>0718</v>
      </c>
    </row>
    <row r="4238" customFormat="false" ht="15.8" hidden="false" customHeight="false" outlineLevel="0" collapsed="false">
      <c r="A4238" s="39" t="s">
        <v>2870</v>
      </c>
      <c r="B4238" s="39" t="s">
        <v>6438</v>
      </c>
      <c r="C4238" s="0" t="n">
        <v>233.333333333333</v>
      </c>
      <c r="D4238" s="0" t="str">
        <f aca="false">CONCATENATE(LEFT(A4238,2), MID(A4238,5,2))</f>
        <v>0552</v>
      </c>
    </row>
    <row r="4239" customFormat="false" ht="15.8" hidden="false" customHeight="false" outlineLevel="0" collapsed="false">
      <c r="A4239" s="39" t="s">
        <v>2870</v>
      </c>
      <c r="B4239" s="39" t="s">
        <v>6439</v>
      </c>
      <c r="C4239" s="0" t="n">
        <v>2925</v>
      </c>
      <c r="D4239" s="0" t="str">
        <f aca="false">CONCATENATE(LEFT(A4239,2), MID(A4239,5,2))</f>
        <v>0552</v>
      </c>
    </row>
    <row r="4240" customFormat="false" ht="15.8" hidden="false" customHeight="false" outlineLevel="0" collapsed="false">
      <c r="A4240" s="39" t="s">
        <v>2600</v>
      </c>
      <c r="B4240" s="39" t="s">
        <v>6440</v>
      </c>
      <c r="C4240" s="0" t="n">
        <v>220.758145756466</v>
      </c>
      <c r="D4240" s="0" t="str">
        <f aca="false">CONCATENATE(LEFT(A4240,2), MID(A4240,5,2))</f>
        <v>0860</v>
      </c>
    </row>
    <row r="4241" customFormat="false" ht="15.8" hidden="false" customHeight="false" outlineLevel="0" collapsed="false">
      <c r="A4241" s="39" t="s">
        <v>2631</v>
      </c>
      <c r="B4241" s="39" t="s">
        <v>6441</v>
      </c>
      <c r="C4241" s="0" t="n">
        <v>377.28</v>
      </c>
      <c r="D4241" s="0" t="str">
        <f aca="false">CONCATENATE(LEFT(A4241,2), MID(A4241,5,2))</f>
        <v>0791</v>
      </c>
    </row>
    <row r="4242" customFormat="false" ht="15.8" hidden="false" customHeight="false" outlineLevel="0" collapsed="false">
      <c r="A4242" s="39" t="s">
        <v>2786</v>
      </c>
      <c r="B4242" s="39" t="s">
        <v>6442</v>
      </c>
      <c r="C4242" s="0" t="n">
        <v>256.38</v>
      </c>
      <c r="D4242" s="0" t="str">
        <f aca="false">CONCATENATE(LEFT(A4242,2), MID(A4242,5,2))</f>
        <v>0781</v>
      </c>
    </row>
    <row r="4243" customFormat="false" ht="15.8" hidden="false" customHeight="false" outlineLevel="0" collapsed="false">
      <c r="A4243" s="39" t="s">
        <v>2191</v>
      </c>
      <c r="B4243" s="39" t="s">
        <v>6443</v>
      </c>
      <c r="C4243" s="0" t="n">
        <v>1597.79605263157</v>
      </c>
      <c r="D4243" s="0" t="str">
        <f aca="false">CONCATENATE(LEFT(A4243,2), MID(A4243,5,2))</f>
        <v>0257</v>
      </c>
    </row>
    <row r="4244" customFormat="false" ht="15.8" hidden="false" customHeight="false" outlineLevel="0" collapsed="false">
      <c r="A4244" s="39" t="s">
        <v>2791</v>
      </c>
      <c r="B4244" s="39" t="s">
        <v>6444</v>
      </c>
      <c r="C4244" s="0" t="n">
        <v>569.93030411235</v>
      </c>
      <c r="D4244" s="0" t="str">
        <f aca="false">CONCATENATE(LEFT(A4244,2), MID(A4244,5,2))</f>
        <v>0743</v>
      </c>
    </row>
    <row r="4245" customFormat="false" ht="15.8" hidden="false" customHeight="false" outlineLevel="0" collapsed="false">
      <c r="A4245" s="39" t="s">
        <v>2847</v>
      </c>
      <c r="B4245" s="39" t="s">
        <v>6445</v>
      </c>
      <c r="C4245" s="0" t="n">
        <v>510</v>
      </c>
      <c r="D4245" s="0" t="str">
        <f aca="false">CONCATENATE(LEFT(A4245,2), MID(A4245,5,2))</f>
        <v>0759</v>
      </c>
    </row>
    <row r="4246" customFormat="false" ht="15.8" hidden="false" customHeight="false" outlineLevel="0" collapsed="false">
      <c r="A4246" s="39" t="s">
        <v>2761</v>
      </c>
      <c r="B4246" s="39" t="s">
        <v>6446</v>
      </c>
      <c r="C4246" s="0" t="n">
        <v>179.9655</v>
      </c>
      <c r="D4246" s="0" t="str">
        <f aca="false">CONCATENATE(LEFT(A4246,2), MID(A4246,5,2))</f>
        <v>0733</v>
      </c>
    </row>
    <row r="4247" customFormat="false" ht="15.8" hidden="false" customHeight="false" outlineLevel="0" collapsed="false">
      <c r="A4247" s="39" t="s">
        <v>3883</v>
      </c>
      <c r="B4247" s="39" t="s">
        <v>6447</v>
      </c>
      <c r="C4247" s="0" t="n">
        <v>1764.28571428571</v>
      </c>
      <c r="D4247" s="0" t="str">
        <f aca="false">CONCATENATE(LEFT(A4247,2), MID(A4247,5,2))</f>
        <v>0635</v>
      </c>
    </row>
    <row r="4248" customFormat="false" ht="15.8" hidden="false" customHeight="false" outlineLevel="0" collapsed="false">
      <c r="A4248" s="39" t="s">
        <v>2618</v>
      </c>
      <c r="B4248" s="39" t="s">
        <v>6448</v>
      </c>
      <c r="C4248" s="0" t="n">
        <v>1771.06990392464</v>
      </c>
      <c r="D4248" s="0" t="str">
        <f aca="false">CONCATENATE(LEFT(A4248,2), MID(A4248,5,2))</f>
        <v>0860</v>
      </c>
    </row>
    <row r="4249" customFormat="false" ht="15.8" hidden="false" customHeight="false" outlineLevel="0" collapsed="false">
      <c r="A4249" s="39" t="s">
        <v>2391</v>
      </c>
      <c r="B4249" s="39" t="s">
        <v>6449</v>
      </c>
      <c r="C4249" s="0" t="n">
        <v>29150.1449</v>
      </c>
      <c r="D4249" s="0" t="str">
        <f aca="false">CONCATENATE(LEFT(A4249,2), MID(A4249,5,2))</f>
        <v>0183</v>
      </c>
    </row>
    <row r="4250" customFormat="false" ht="15.8" hidden="false" customHeight="false" outlineLevel="0" collapsed="false">
      <c r="A4250" s="39" t="s">
        <v>2800</v>
      </c>
      <c r="B4250" s="39" t="s">
        <v>6450</v>
      </c>
      <c r="C4250" s="0" t="n">
        <v>564.530412140954</v>
      </c>
      <c r="D4250" s="0" t="str">
        <f aca="false">CONCATENATE(LEFT(A4250,2), MID(A4250,5,2))</f>
        <v>0765</v>
      </c>
    </row>
    <row r="4251" customFormat="false" ht="15.8" hidden="false" customHeight="false" outlineLevel="0" collapsed="false">
      <c r="A4251" s="39" t="s">
        <v>2730</v>
      </c>
      <c r="B4251" s="39" t="s">
        <v>6451</v>
      </c>
      <c r="C4251" s="0" t="n">
        <v>2627.529125</v>
      </c>
      <c r="D4251" s="0" t="str">
        <f aca="false">CONCATENATE(LEFT(A4251,2), MID(A4251,5,2))</f>
        <v>0733</v>
      </c>
    </row>
    <row r="4252" customFormat="false" ht="15.8" hidden="false" customHeight="false" outlineLevel="0" collapsed="false">
      <c r="A4252" s="39" t="s">
        <v>2705</v>
      </c>
      <c r="B4252" s="39" t="s">
        <v>6452</v>
      </c>
      <c r="C4252" s="0" t="n">
        <v>5515.251219</v>
      </c>
      <c r="D4252" s="0" t="str">
        <f aca="false">CONCATENATE(LEFT(A4252,2), MID(A4252,5,2))</f>
        <v>0732</v>
      </c>
    </row>
    <row r="4253" customFormat="false" ht="15.8" hidden="false" customHeight="false" outlineLevel="0" collapsed="false">
      <c r="A4253" s="39" t="s">
        <v>2707</v>
      </c>
      <c r="B4253" s="39" t="s">
        <v>6453</v>
      </c>
      <c r="C4253" s="0" t="n">
        <v>1761.11</v>
      </c>
      <c r="D4253" s="0" t="str">
        <f aca="false">CONCATENATE(LEFT(A4253,2), MID(A4253,5,2))</f>
        <v>0733</v>
      </c>
    </row>
    <row r="4254" customFormat="false" ht="15.8" hidden="false" customHeight="false" outlineLevel="0" collapsed="false">
      <c r="A4254" s="39" t="s">
        <v>2219</v>
      </c>
      <c r="B4254" s="39" t="s">
        <v>6454</v>
      </c>
      <c r="C4254" s="0" t="n">
        <v>458.394525895925</v>
      </c>
      <c r="D4254" s="0" t="str">
        <f aca="false">CONCATENATE(LEFT(A4254,2), MID(A4254,5,2))</f>
        <v>0448</v>
      </c>
    </row>
    <row r="4255" customFormat="false" ht="15.8" hidden="false" customHeight="false" outlineLevel="0" collapsed="false">
      <c r="A4255" s="39" t="s">
        <v>1942</v>
      </c>
      <c r="B4255" s="39" t="s">
        <v>6455</v>
      </c>
      <c r="C4255" s="0" t="n">
        <v>1301.64407473609</v>
      </c>
      <c r="D4255" s="0" t="str">
        <f aca="false">CONCATENATE(LEFT(A4255,2), MID(A4255,5,2))</f>
        <v>0404</v>
      </c>
    </row>
    <row r="4256" customFormat="false" ht="15.8" hidden="false" customHeight="false" outlineLevel="0" collapsed="false">
      <c r="A4256" s="39" t="s">
        <v>3495</v>
      </c>
      <c r="B4256" s="39" t="s">
        <v>6456</v>
      </c>
      <c r="C4256" s="0" t="n">
        <v>4384.22925742395</v>
      </c>
      <c r="D4256" s="0" t="str">
        <f aca="false">CONCATENATE(LEFT(A4256,2), MID(A4256,5,2))</f>
        <v>0184</v>
      </c>
    </row>
    <row r="4257" customFormat="false" ht="15.8" hidden="false" customHeight="false" outlineLevel="0" collapsed="false">
      <c r="A4257" s="39" t="s">
        <v>2389</v>
      </c>
      <c r="B4257" s="39" t="s">
        <v>6457</v>
      </c>
      <c r="C4257" s="0" t="n">
        <v>1493.51328478765</v>
      </c>
      <c r="D4257" s="0" t="str">
        <f aca="false">CONCATENATE(LEFT(A4257,2), MID(A4257,5,2))</f>
        <v>0184</v>
      </c>
    </row>
    <row r="4258" customFormat="false" ht="15.8" hidden="false" customHeight="false" outlineLevel="0" collapsed="false">
      <c r="A4258" s="39" t="s">
        <v>3793</v>
      </c>
      <c r="B4258" s="39" t="s">
        <v>6458</v>
      </c>
      <c r="C4258" s="0" t="n">
        <v>342.92333115</v>
      </c>
      <c r="D4258" s="0" t="str">
        <f aca="false">CONCATENATE(LEFT(A4258,2), MID(A4258,5,2))</f>
        <v>0328</v>
      </c>
    </row>
    <row r="4259" customFormat="false" ht="15.8" hidden="false" customHeight="false" outlineLevel="0" collapsed="false">
      <c r="A4259" s="39" t="s">
        <v>2857</v>
      </c>
      <c r="B4259" s="39" t="s">
        <v>6459</v>
      </c>
      <c r="C4259" s="0" t="n">
        <v>616.5</v>
      </c>
      <c r="D4259" s="0" t="str">
        <f aca="false">CONCATENATE(LEFT(A4259,2), MID(A4259,5,2))</f>
        <v>0269</v>
      </c>
    </row>
    <row r="4260" customFormat="false" ht="15.8" hidden="false" customHeight="false" outlineLevel="0" collapsed="false">
      <c r="A4260" s="39" t="s">
        <v>2800</v>
      </c>
      <c r="B4260" s="39" t="s">
        <v>6460</v>
      </c>
      <c r="C4260" s="0" t="n">
        <v>167.222407411551</v>
      </c>
      <c r="D4260" s="0" t="str">
        <f aca="false">CONCATENATE(LEFT(A4260,2), MID(A4260,5,2))</f>
        <v>0765</v>
      </c>
    </row>
    <row r="4261" customFormat="false" ht="15.8" hidden="false" customHeight="false" outlineLevel="0" collapsed="false">
      <c r="A4261" s="39" t="s">
        <v>2802</v>
      </c>
      <c r="B4261" s="39" t="s">
        <v>6461</v>
      </c>
      <c r="C4261" s="0" t="n">
        <v>563.84774496</v>
      </c>
      <c r="D4261" s="0" t="str">
        <f aca="false">CONCATENATE(LEFT(A4261,2), MID(A4261,5,2))</f>
        <v>0780</v>
      </c>
    </row>
    <row r="4262" customFormat="false" ht="15.8" hidden="false" customHeight="false" outlineLevel="0" collapsed="false">
      <c r="A4262" s="39" t="s">
        <v>2781</v>
      </c>
      <c r="B4262" s="39" t="s">
        <v>6462</v>
      </c>
      <c r="C4262" s="0" t="n">
        <v>436.5483318</v>
      </c>
      <c r="D4262" s="0" t="str">
        <f aca="false">CONCATENATE(LEFT(A4262,2), MID(A4262,5,2))</f>
        <v>0759</v>
      </c>
    </row>
    <row r="4263" customFormat="false" ht="15.8" hidden="false" customHeight="false" outlineLevel="0" collapsed="false">
      <c r="A4263" s="39" t="s">
        <v>3836</v>
      </c>
      <c r="B4263" s="39" t="s">
        <v>6463</v>
      </c>
      <c r="C4263" s="0" t="n">
        <v>327.617993957979</v>
      </c>
      <c r="D4263" s="0" t="str">
        <f aca="false">CONCATENATE(LEFT(A4263,2), MID(A4263,5,2))</f>
        <v>0765</v>
      </c>
    </row>
    <row r="4264" customFormat="false" ht="15.8" hidden="false" customHeight="false" outlineLevel="0" collapsed="false">
      <c r="A4264" s="39" t="s">
        <v>3793</v>
      </c>
      <c r="B4264" s="39" t="s">
        <v>6464</v>
      </c>
      <c r="C4264" s="0" t="n">
        <v>3326.2614468861</v>
      </c>
      <c r="D4264" s="0" t="str">
        <f aca="false">CONCATENATE(LEFT(A4264,2), MID(A4264,5,2))</f>
        <v>0328</v>
      </c>
    </row>
    <row r="4265" customFormat="false" ht="15.8" hidden="false" customHeight="false" outlineLevel="0" collapsed="false">
      <c r="A4265" s="39" t="s">
        <v>2219</v>
      </c>
      <c r="B4265" s="39" t="s">
        <v>6465</v>
      </c>
      <c r="C4265" s="0" t="n">
        <v>154.763677560656</v>
      </c>
      <c r="D4265" s="0" t="str">
        <f aca="false">CONCATENATE(LEFT(A4265,2), MID(A4265,5,2))</f>
        <v>0448</v>
      </c>
    </row>
    <row r="4266" customFormat="false" ht="15.8" hidden="false" customHeight="false" outlineLevel="0" collapsed="false">
      <c r="A4266" s="39" t="s">
        <v>3495</v>
      </c>
      <c r="B4266" s="39" t="s">
        <v>6466</v>
      </c>
      <c r="C4266" s="0" t="n">
        <v>4631.4651</v>
      </c>
      <c r="D4266" s="0" t="str">
        <f aca="false">CONCATENATE(LEFT(A4266,2), MID(A4266,5,2))</f>
        <v>0184</v>
      </c>
    </row>
    <row r="4267" customFormat="false" ht="15.8" hidden="false" customHeight="false" outlineLevel="0" collapsed="false">
      <c r="A4267" s="39" t="s">
        <v>2847</v>
      </c>
      <c r="B4267" s="39" t="s">
        <v>6467</v>
      </c>
      <c r="C4267" s="0" t="n">
        <v>14847.7992526</v>
      </c>
      <c r="D4267" s="0" t="str">
        <f aca="false">CONCATENATE(LEFT(A4267,2), MID(A4267,5,2))</f>
        <v>0759</v>
      </c>
    </row>
    <row r="4268" customFormat="false" ht="15.8" hidden="false" customHeight="false" outlineLevel="0" collapsed="false">
      <c r="A4268" s="39" t="s">
        <v>2703</v>
      </c>
      <c r="B4268" s="39" t="s">
        <v>6468</v>
      </c>
      <c r="C4268" s="0" t="n">
        <v>665.690057484853</v>
      </c>
      <c r="D4268" s="0" t="str">
        <f aca="false">CONCATENATE(LEFT(A4268,2), MID(A4268,5,2))</f>
        <v>0718</v>
      </c>
    </row>
    <row r="4269" customFormat="false" ht="15.8" hidden="false" customHeight="false" outlineLevel="0" collapsed="false">
      <c r="A4269" s="39" t="s">
        <v>2215</v>
      </c>
      <c r="B4269" s="39" t="s">
        <v>6469</v>
      </c>
      <c r="C4269" s="0" t="n">
        <v>272.966069588135</v>
      </c>
      <c r="D4269" s="0" t="str">
        <f aca="false">CONCATENATE(LEFT(A4269,2), MID(A4269,5,2))</f>
        <v>0448</v>
      </c>
    </row>
    <row r="4270" customFormat="false" ht="15.8" hidden="false" customHeight="false" outlineLevel="0" collapsed="false">
      <c r="A4270" s="39" t="s">
        <v>2516</v>
      </c>
      <c r="B4270" s="39" t="s">
        <v>6470</v>
      </c>
      <c r="C4270" s="0" t="n">
        <v>138.097140519912</v>
      </c>
      <c r="D4270" s="0" t="str">
        <f aca="false">CONCATENATE(LEFT(A4270,2), MID(A4270,5,2))</f>
        <v>0144</v>
      </c>
    </row>
    <row r="4271" customFormat="false" ht="15.8" hidden="false" customHeight="false" outlineLevel="0" collapsed="false">
      <c r="A4271" s="39" t="s">
        <v>4405</v>
      </c>
      <c r="B4271" s="39" t="s">
        <v>6471</v>
      </c>
      <c r="C4271" s="0" t="n">
        <v>3693.6</v>
      </c>
      <c r="D4271" s="0" t="str">
        <f aca="false">CONCATENATE(LEFT(A4271,2), MID(A4271,5,2))</f>
        <v>0634</v>
      </c>
    </row>
    <row r="4272" customFormat="false" ht="15.8" hidden="false" customHeight="false" outlineLevel="0" collapsed="false">
      <c r="A4272" s="39" t="s">
        <v>4785</v>
      </c>
      <c r="B4272" s="39" t="s">
        <v>6472</v>
      </c>
      <c r="C4272" s="0" t="n">
        <v>1313.55</v>
      </c>
      <c r="D4272" s="0" t="str">
        <f aca="false">CONCATENATE(LEFT(A4272,2), MID(A4272,5,2))</f>
        <v>0239</v>
      </c>
    </row>
    <row r="4273" customFormat="false" ht="15.8" hidden="false" customHeight="false" outlineLevel="0" collapsed="false">
      <c r="A4273" s="39" t="s">
        <v>2679</v>
      </c>
      <c r="B4273" s="39" t="s">
        <v>6473</v>
      </c>
      <c r="C4273" s="0" t="n">
        <v>241.02</v>
      </c>
      <c r="D4273" s="0" t="str">
        <f aca="false">CONCATENATE(LEFT(A4273,2), MID(A4273,5,2))</f>
        <v>0733</v>
      </c>
    </row>
    <row r="4274" customFormat="false" ht="15.8" hidden="false" customHeight="false" outlineLevel="0" collapsed="false">
      <c r="A4274" s="39" t="s">
        <v>2847</v>
      </c>
      <c r="B4274" s="39" t="s">
        <v>6474</v>
      </c>
      <c r="C4274" s="0" t="n">
        <v>1150</v>
      </c>
      <c r="D4274" s="0" t="str">
        <f aca="false">CONCATENATE(LEFT(A4274,2), MID(A4274,5,2))</f>
        <v>0759</v>
      </c>
    </row>
    <row r="4275" customFormat="false" ht="15.8" hidden="false" customHeight="false" outlineLevel="0" collapsed="false">
      <c r="A4275" s="39" t="s">
        <v>2770</v>
      </c>
      <c r="B4275" s="39" t="s">
        <v>6475</v>
      </c>
      <c r="C4275" s="0" t="n">
        <v>142.4295</v>
      </c>
      <c r="D4275" s="0" t="str">
        <f aca="false">CONCATENATE(LEFT(A4275,2), MID(A4275,5,2))</f>
        <v>0781</v>
      </c>
    </row>
    <row r="4276" customFormat="false" ht="15.8" hidden="false" customHeight="false" outlineLevel="0" collapsed="false">
      <c r="A4276" s="39" t="s">
        <v>2567</v>
      </c>
      <c r="B4276" s="39" t="s">
        <v>6476</v>
      </c>
      <c r="C4276" s="0" t="n">
        <v>6764.40453616785</v>
      </c>
      <c r="D4276" s="0" t="str">
        <f aca="false">CONCATENATE(LEFT(A4276,2), MID(A4276,5,2))</f>
        <v>0328</v>
      </c>
    </row>
    <row r="4277" customFormat="false" ht="15.8" hidden="false" customHeight="false" outlineLevel="0" collapsed="false">
      <c r="A4277" s="39" t="s">
        <v>2618</v>
      </c>
      <c r="B4277" s="39" t="s">
        <v>6477</v>
      </c>
      <c r="C4277" s="0" t="n">
        <v>1242.38636745554</v>
      </c>
      <c r="D4277" s="0" t="str">
        <f aca="false">CONCATENATE(LEFT(A4277,2), MID(A4277,5,2))</f>
        <v>0860</v>
      </c>
    </row>
    <row r="4278" customFormat="false" ht="15.8" hidden="false" customHeight="false" outlineLevel="0" collapsed="false">
      <c r="A4278" s="39" t="s">
        <v>2851</v>
      </c>
      <c r="B4278" s="39" t="s">
        <v>6478</v>
      </c>
      <c r="C4278" s="0" t="n">
        <v>285</v>
      </c>
      <c r="D4278" s="0" t="str">
        <f aca="false">CONCATENATE(LEFT(A4278,2), MID(A4278,5,2))</f>
        <v>0743</v>
      </c>
    </row>
    <row r="4279" customFormat="false" ht="15.8" hidden="false" customHeight="false" outlineLevel="0" collapsed="false">
      <c r="A4279" s="39" t="s">
        <v>2459</v>
      </c>
      <c r="B4279" s="39" t="s">
        <v>6479</v>
      </c>
      <c r="C4279" s="0" t="n">
        <v>319.008260683651</v>
      </c>
      <c r="D4279" s="0" t="str">
        <f aca="false">CONCATENATE(LEFT(A4279,2), MID(A4279,5,2))</f>
        <v>0142</v>
      </c>
    </row>
    <row r="4280" customFormat="false" ht="15.8" hidden="false" customHeight="false" outlineLevel="0" collapsed="false">
      <c r="A4280" s="39" t="s">
        <v>6480</v>
      </c>
      <c r="B4280" s="39" t="s">
        <v>6481</v>
      </c>
      <c r="C4280" s="0" t="n">
        <v>127.5</v>
      </c>
      <c r="D4280" s="0" t="str">
        <f aca="false">CONCATENATE(LEFT(A4280,2), MID(A4280,5,2))</f>
        <v>0262</v>
      </c>
    </row>
    <row r="4281" customFormat="false" ht="15.8" hidden="false" customHeight="false" outlineLevel="0" collapsed="false">
      <c r="A4281" s="39" t="s">
        <v>2818</v>
      </c>
      <c r="B4281" s="39" t="s">
        <v>6482</v>
      </c>
      <c r="C4281" s="0" t="n">
        <v>1560.65</v>
      </c>
      <c r="D4281" s="0" t="str">
        <f aca="false">CONCATENATE(LEFT(A4281,2), MID(A4281,5,2))</f>
        <v>0791</v>
      </c>
    </row>
    <row r="4282" customFormat="false" ht="15.8" hidden="false" customHeight="false" outlineLevel="0" collapsed="false">
      <c r="A4282" s="39" t="s">
        <v>3511</v>
      </c>
      <c r="B4282" s="39" t="s">
        <v>6483</v>
      </c>
      <c r="C4282" s="0" t="n">
        <v>787.5</v>
      </c>
      <c r="D4282" s="0" t="str">
        <f aca="false">CONCATENATE(LEFT(A4282,2), MID(A4282,5,2))</f>
        <v>0279</v>
      </c>
    </row>
    <row r="4283" customFormat="false" ht="15.8" hidden="false" customHeight="false" outlineLevel="0" collapsed="false">
      <c r="A4283" s="39" t="s">
        <v>2493</v>
      </c>
      <c r="B4283" s="39" t="s">
        <v>6484</v>
      </c>
      <c r="C4283" s="0" t="n">
        <v>4731.02075913409</v>
      </c>
      <c r="D4283" s="0" t="str">
        <f aca="false">CONCATENATE(LEFT(A4283,2), MID(A4283,5,2))</f>
        <v>0185</v>
      </c>
    </row>
    <row r="4284" customFormat="false" ht="15.8" hidden="false" customHeight="false" outlineLevel="0" collapsed="false">
      <c r="A4284" s="39" t="s">
        <v>4347</v>
      </c>
      <c r="B4284" s="39" t="s">
        <v>6485</v>
      </c>
      <c r="C4284" s="0" t="n">
        <v>300</v>
      </c>
      <c r="D4284" s="0" t="str">
        <f aca="false">CONCATENATE(LEFT(A4284,2), MID(A4284,5,2))</f>
        <v>0230</v>
      </c>
    </row>
    <row r="4285" customFormat="false" ht="15.8" hidden="false" customHeight="false" outlineLevel="0" collapsed="false">
      <c r="A4285" s="39" t="s">
        <v>2705</v>
      </c>
      <c r="B4285" s="39" t="s">
        <v>6486</v>
      </c>
      <c r="C4285" s="0" t="n">
        <v>8535.9775272</v>
      </c>
      <c r="D4285" s="0" t="str">
        <f aca="false">CONCATENATE(LEFT(A4285,2), MID(A4285,5,2))</f>
        <v>0732</v>
      </c>
    </row>
    <row r="4286" customFormat="false" ht="15.8" hidden="false" customHeight="false" outlineLevel="0" collapsed="false">
      <c r="A4286" s="39" t="s">
        <v>2758</v>
      </c>
      <c r="B4286" s="39" t="s">
        <v>6487</v>
      </c>
      <c r="C4286" s="0" t="n">
        <v>192.66</v>
      </c>
      <c r="D4286" s="0" t="str">
        <f aca="false">CONCATENATE(LEFT(A4286,2), MID(A4286,5,2))</f>
        <v>0761</v>
      </c>
    </row>
    <row r="4287" customFormat="false" ht="15.8" hidden="false" customHeight="false" outlineLevel="0" collapsed="false">
      <c r="A4287" s="39" t="s">
        <v>2333</v>
      </c>
      <c r="B4287" s="39" t="s">
        <v>6488</v>
      </c>
      <c r="C4287" s="0" t="n">
        <v>148.132240141323</v>
      </c>
      <c r="D4287" s="0" t="str">
        <f aca="false">CONCATENATE(LEFT(A4287,2), MID(A4287,5,2))</f>
        <v>0376</v>
      </c>
    </row>
    <row r="4288" customFormat="false" ht="15.8" hidden="false" customHeight="false" outlineLevel="0" collapsed="false">
      <c r="A4288" s="39" t="s">
        <v>2442</v>
      </c>
      <c r="B4288" s="39" t="s">
        <v>6489</v>
      </c>
      <c r="C4288" s="0" t="n">
        <v>1087.5</v>
      </c>
      <c r="D4288" s="0" t="str">
        <f aca="false">CONCATENATE(LEFT(A4288,2), MID(A4288,5,2))</f>
        <v>0231</v>
      </c>
    </row>
    <row r="4289" customFormat="false" ht="15.8" hidden="false" customHeight="false" outlineLevel="0" collapsed="false">
      <c r="A4289" s="39" t="s">
        <v>2463</v>
      </c>
      <c r="B4289" s="39" t="s">
        <v>6490</v>
      </c>
      <c r="C4289" s="0" t="n">
        <v>351.961399273132</v>
      </c>
      <c r="D4289" s="0" t="str">
        <f aca="false">CONCATENATE(LEFT(A4289,2), MID(A4289,5,2))</f>
        <v>0144</v>
      </c>
    </row>
    <row r="4290" customFormat="false" ht="15.8" hidden="false" customHeight="false" outlineLevel="0" collapsed="false">
      <c r="A4290" s="39" t="s">
        <v>2609</v>
      </c>
      <c r="B4290" s="39" t="s">
        <v>6491</v>
      </c>
      <c r="C4290" s="0" t="n">
        <v>373.002848223959</v>
      </c>
      <c r="D4290" s="0" t="str">
        <f aca="false">CONCATENATE(LEFT(A4290,2), MID(A4290,5,2))</f>
        <v>0860</v>
      </c>
    </row>
    <row r="4291" customFormat="false" ht="15.8" hidden="false" customHeight="false" outlineLevel="0" collapsed="false">
      <c r="A4291" s="39" t="s">
        <v>2114</v>
      </c>
      <c r="B4291" s="39" t="s">
        <v>6492</v>
      </c>
      <c r="C4291" s="0" t="n">
        <v>1717.16666666666</v>
      </c>
      <c r="D4291" s="0" t="str">
        <f aca="false">CONCATENATE(LEFT(A4291,2), MID(A4291,5,2))</f>
        <v>0238</v>
      </c>
    </row>
    <row r="4292" customFormat="false" ht="15.8" hidden="false" customHeight="false" outlineLevel="0" collapsed="false">
      <c r="A4292" s="39" t="s">
        <v>2870</v>
      </c>
      <c r="B4292" s="39" t="s">
        <v>6493</v>
      </c>
      <c r="C4292" s="0" t="n">
        <v>2099.99999999999</v>
      </c>
      <c r="D4292" s="0" t="str">
        <f aca="false">CONCATENATE(LEFT(A4292,2), MID(A4292,5,2))</f>
        <v>0552</v>
      </c>
    </row>
    <row r="4293" customFormat="false" ht="15.8" hidden="false" customHeight="false" outlineLevel="0" collapsed="false">
      <c r="A4293" s="39" t="s">
        <v>2837</v>
      </c>
      <c r="B4293" s="39" t="s">
        <v>6494</v>
      </c>
      <c r="C4293" s="0" t="n">
        <v>515.52</v>
      </c>
      <c r="D4293" s="0" t="str">
        <f aca="false">CONCATENATE(LEFT(A4293,2), MID(A4293,5,2))</f>
        <v>0791</v>
      </c>
    </row>
    <row r="4294" customFormat="false" ht="15.8" hidden="false" customHeight="false" outlineLevel="0" collapsed="false">
      <c r="A4294" s="39" t="s">
        <v>2781</v>
      </c>
      <c r="B4294" s="39" t="s">
        <v>6495</v>
      </c>
      <c r="C4294" s="0" t="n">
        <v>459</v>
      </c>
      <c r="D4294" s="0" t="str">
        <f aca="false">CONCATENATE(LEFT(A4294,2), MID(A4294,5,2))</f>
        <v>0759</v>
      </c>
    </row>
    <row r="4295" customFormat="false" ht="15.8" hidden="false" customHeight="false" outlineLevel="0" collapsed="false">
      <c r="A4295" s="39" t="s">
        <v>3879</v>
      </c>
      <c r="B4295" s="39" t="s">
        <v>6496</v>
      </c>
      <c r="C4295" s="0" t="n">
        <v>150.825</v>
      </c>
      <c r="D4295" s="0" t="str">
        <f aca="false">CONCATENATE(LEFT(A4295,2), MID(A4295,5,2))</f>
        <v>0255</v>
      </c>
    </row>
    <row r="4296" customFormat="false" ht="15.8" hidden="false" customHeight="false" outlineLevel="0" collapsed="false">
      <c r="A4296" s="39" t="s">
        <v>2851</v>
      </c>
      <c r="B4296" s="39" t="s">
        <v>6497</v>
      </c>
      <c r="C4296" s="0" t="n">
        <v>169.737828925</v>
      </c>
      <c r="D4296" s="0" t="str">
        <f aca="false">CONCATENATE(LEFT(A4296,2), MID(A4296,5,2))</f>
        <v>0743</v>
      </c>
    </row>
    <row r="4297" customFormat="false" ht="15.8" hidden="false" customHeight="false" outlineLevel="0" collapsed="false">
      <c r="A4297" s="39" t="s">
        <v>2791</v>
      </c>
      <c r="B4297" s="39" t="s">
        <v>6498</v>
      </c>
      <c r="C4297" s="0" t="n">
        <v>665</v>
      </c>
      <c r="D4297" s="0" t="str">
        <f aca="false">CONCATENATE(LEFT(A4297,2), MID(A4297,5,2))</f>
        <v>0743</v>
      </c>
    </row>
    <row r="4298" customFormat="false" ht="15.8" hidden="false" customHeight="false" outlineLevel="0" collapsed="false">
      <c r="A4298" s="39" t="s">
        <v>2679</v>
      </c>
      <c r="B4298" s="39" t="s">
        <v>6499</v>
      </c>
      <c r="C4298" s="0" t="n">
        <v>1358.3765</v>
      </c>
      <c r="D4298" s="0" t="str">
        <f aca="false">CONCATENATE(LEFT(A4298,2), MID(A4298,5,2))</f>
        <v>0733</v>
      </c>
    </row>
    <row r="4299" customFormat="false" ht="15.8" hidden="false" customHeight="false" outlineLevel="0" collapsed="false">
      <c r="A4299" s="39" t="s">
        <v>2703</v>
      </c>
      <c r="B4299" s="39" t="s">
        <v>6500</v>
      </c>
      <c r="C4299" s="0" t="n">
        <v>272.486610789759</v>
      </c>
      <c r="D4299" s="0" t="str">
        <f aca="false">CONCATENATE(LEFT(A4299,2), MID(A4299,5,2))</f>
        <v>0718</v>
      </c>
    </row>
    <row r="4300" customFormat="false" ht="15.8" hidden="false" customHeight="false" outlineLevel="0" collapsed="false">
      <c r="A4300" s="39" t="s">
        <v>2482</v>
      </c>
      <c r="B4300" s="39" t="s">
        <v>6501</v>
      </c>
      <c r="C4300" s="0" t="n">
        <v>6869.27486877192</v>
      </c>
      <c r="D4300" s="0" t="str">
        <f aca="false">CONCATENATE(LEFT(A4300,2), MID(A4300,5,2))</f>
        <v>0486</v>
      </c>
    </row>
    <row r="4301" customFormat="false" ht="15.8" hidden="false" customHeight="false" outlineLevel="0" collapsed="false">
      <c r="A4301" s="39" t="s">
        <v>2567</v>
      </c>
      <c r="B4301" s="39" t="s">
        <v>6502</v>
      </c>
      <c r="C4301" s="0" t="n">
        <v>784.60946383215</v>
      </c>
      <c r="D4301" s="0" t="str">
        <f aca="false">CONCATENATE(LEFT(A4301,2), MID(A4301,5,2))</f>
        <v>0328</v>
      </c>
    </row>
    <row r="4302" customFormat="false" ht="15.8" hidden="false" customHeight="false" outlineLevel="0" collapsed="false">
      <c r="A4302" s="39" t="s">
        <v>2802</v>
      </c>
      <c r="B4302" s="39" t="s">
        <v>6503</v>
      </c>
      <c r="C4302" s="0" t="n">
        <v>216</v>
      </c>
      <c r="D4302" s="0" t="str">
        <f aca="false">CONCATENATE(LEFT(A4302,2), MID(A4302,5,2))</f>
        <v>0780</v>
      </c>
    </row>
    <row r="4303" customFormat="false" ht="15.8" hidden="false" customHeight="false" outlineLevel="0" collapsed="false">
      <c r="A4303" s="39" t="s">
        <v>2837</v>
      </c>
      <c r="B4303" s="39" t="s">
        <v>6504</v>
      </c>
      <c r="C4303" s="0" t="n">
        <v>199.92</v>
      </c>
      <c r="D4303" s="0" t="str">
        <f aca="false">CONCATENATE(LEFT(A4303,2), MID(A4303,5,2))</f>
        <v>0791</v>
      </c>
    </row>
    <row r="4304" customFormat="false" ht="15.8" hidden="false" customHeight="false" outlineLevel="0" collapsed="false">
      <c r="A4304" s="39" t="s">
        <v>2707</v>
      </c>
      <c r="B4304" s="39" t="s">
        <v>6505</v>
      </c>
      <c r="C4304" s="0" t="n">
        <v>576.368</v>
      </c>
      <c r="D4304" s="0" t="str">
        <f aca="false">CONCATENATE(LEFT(A4304,2), MID(A4304,5,2))</f>
        <v>0733</v>
      </c>
    </row>
    <row r="4305" customFormat="false" ht="15.8" hidden="false" customHeight="false" outlineLevel="0" collapsed="false">
      <c r="A4305" s="39" t="s">
        <v>2679</v>
      </c>
      <c r="B4305" s="39" t="s">
        <v>6506</v>
      </c>
      <c r="C4305" s="0" t="n">
        <v>1108.38</v>
      </c>
      <c r="D4305" s="0" t="str">
        <f aca="false">CONCATENATE(LEFT(A4305,2), MID(A4305,5,2))</f>
        <v>0733</v>
      </c>
    </row>
    <row r="4306" customFormat="false" ht="15.8" hidden="false" customHeight="false" outlineLevel="0" collapsed="false">
      <c r="A4306" s="39" t="s">
        <v>2701</v>
      </c>
      <c r="B4306" s="39" t="s">
        <v>6507</v>
      </c>
      <c r="C4306" s="0" t="n">
        <v>809.676810665566</v>
      </c>
      <c r="D4306" s="0" t="str">
        <f aca="false">CONCATENATE(LEFT(A4306,2), MID(A4306,5,2))</f>
        <v>0718</v>
      </c>
    </row>
    <row r="4307" customFormat="false" ht="15.8" hidden="false" customHeight="false" outlineLevel="0" collapsed="false">
      <c r="A4307" s="39" t="s">
        <v>2851</v>
      </c>
      <c r="B4307" s="39" t="s">
        <v>6508</v>
      </c>
      <c r="C4307" s="0" t="n">
        <v>430.3149555</v>
      </c>
      <c r="D4307" s="0" t="str">
        <f aca="false">CONCATENATE(LEFT(A4307,2), MID(A4307,5,2))</f>
        <v>0743</v>
      </c>
    </row>
    <row r="4308" customFormat="false" ht="15.8" hidden="false" customHeight="false" outlineLevel="0" collapsed="false">
      <c r="A4308" s="39" t="s">
        <v>2903</v>
      </c>
      <c r="B4308" s="39" t="s">
        <v>6509</v>
      </c>
      <c r="C4308" s="0" t="n">
        <v>300</v>
      </c>
      <c r="D4308" s="0" t="str">
        <f aca="false">CONCATENATE(LEFT(A4308,2), MID(A4308,5,2))</f>
        <v>0230</v>
      </c>
    </row>
    <row r="4309" customFormat="false" ht="15.8" hidden="false" customHeight="false" outlineLevel="0" collapsed="false">
      <c r="A4309" s="39" t="s">
        <v>2701</v>
      </c>
      <c r="B4309" s="39" t="s">
        <v>6510</v>
      </c>
      <c r="C4309" s="0" t="n">
        <v>347.004347428099</v>
      </c>
      <c r="D4309" s="0" t="str">
        <f aca="false">CONCATENATE(LEFT(A4309,2), MID(A4309,5,2))</f>
        <v>0718</v>
      </c>
    </row>
    <row r="4310" customFormat="false" ht="15.8" hidden="false" customHeight="false" outlineLevel="0" collapsed="false">
      <c r="A4310" s="39" t="s">
        <v>2701</v>
      </c>
      <c r="B4310" s="39" t="s">
        <v>6511</v>
      </c>
      <c r="C4310" s="0" t="n">
        <v>611.338614437455</v>
      </c>
      <c r="D4310" s="0" t="str">
        <f aca="false">CONCATENATE(LEFT(A4310,2), MID(A4310,5,2))</f>
        <v>0718</v>
      </c>
    </row>
    <row r="4311" customFormat="false" ht="15.8" hidden="false" customHeight="false" outlineLevel="0" collapsed="false">
      <c r="A4311" s="39" t="s">
        <v>2826</v>
      </c>
      <c r="B4311" s="39" t="s">
        <v>6512</v>
      </c>
      <c r="C4311" s="0" t="n">
        <v>232.275</v>
      </c>
      <c r="D4311" s="0" t="str">
        <f aca="false">CONCATENATE(LEFT(A4311,2), MID(A4311,5,2))</f>
        <v>0782</v>
      </c>
    </row>
    <row r="4312" customFormat="false" ht="15.8" hidden="false" customHeight="false" outlineLevel="0" collapsed="false">
      <c r="A4312" s="39" t="s">
        <v>2991</v>
      </c>
      <c r="B4312" s="39" t="s">
        <v>6513</v>
      </c>
      <c r="C4312" s="0" t="n">
        <v>2734899.89055544</v>
      </c>
      <c r="D4312" s="0" t="str">
        <f aca="false">CONCATENATE(LEFT(A4312,2), MID(A4312,5,2))</f>
        <v>0601</v>
      </c>
    </row>
    <row r="4313" customFormat="false" ht="15.8" hidden="false" customHeight="false" outlineLevel="0" collapsed="false">
      <c r="A4313" s="39" t="s">
        <v>2991</v>
      </c>
      <c r="B4313" s="39" t="s">
        <v>6514</v>
      </c>
      <c r="C4313" s="0" t="n">
        <v>256081.071683586</v>
      </c>
      <c r="D4313" s="0" t="str">
        <f aca="false">CONCATENATE(LEFT(A4313,2), MID(A4313,5,2))</f>
        <v>0601</v>
      </c>
    </row>
    <row r="4314" customFormat="false" ht="15.8" hidden="false" customHeight="false" outlineLevel="0" collapsed="false">
      <c r="A4314" s="39" t="s">
        <v>2991</v>
      </c>
      <c r="B4314" s="39" t="s">
        <v>6515</v>
      </c>
      <c r="C4314" s="0" t="n">
        <v>440480.39832458</v>
      </c>
      <c r="D4314" s="0" t="str">
        <f aca="false">CONCATENATE(LEFT(A4314,2), MID(A4314,5,2))</f>
        <v>0601</v>
      </c>
    </row>
    <row r="4315" customFormat="false" ht="15.8" hidden="false" customHeight="false" outlineLevel="0" collapsed="false">
      <c r="A4315" s="39" t="s">
        <v>1919</v>
      </c>
      <c r="B4315" s="39" t="s">
        <v>6516</v>
      </c>
      <c r="C4315" s="0" t="n">
        <v>16035.1534052435</v>
      </c>
      <c r="D4315" s="0" t="str">
        <f aca="false">CONCATENATE(LEFT(A4315,2), MID(A4315,5,2))</f>
        <v>0601</v>
      </c>
    </row>
    <row r="4316" customFormat="false" ht="15.8" hidden="false" customHeight="false" outlineLevel="0" collapsed="false">
      <c r="A4316" s="39" t="s">
        <v>1916</v>
      </c>
      <c r="B4316" s="39" t="s">
        <v>6517</v>
      </c>
      <c r="C4316" s="0" t="n">
        <v>85093.8424557188</v>
      </c>
      <c r="D4316" s="0" t="str">
        <f aca="false">CONCATENATE(LEFT(A4316,2), MID(A4316,5,2))</f>
        <v>0601</v>
      </c>
    </row>
    <row r="4317" customFormat="false" ht="15.8" hidden="false" customHeight="false" outlineLevel="0" collapsed="false">
      <c r="A4317" s="39" t="s">
        <v>1916</v>
      </c>
      <c r="B4317" s="39" t="s">
        <v>6518</v>
      </c>
      <c r="C4317" s="0" t="n">
        <v>10010.065024287</v>
      </c>
      <c r="D4317" s="0" t="str">
        <f aca="false">CONCATENATE(LEFT(A4317,2), MID(A4317,5,2))</f>
        <v>0601</v>
      </c>
    </row>
    <row r="4318" customFormat="false" ht="15.8" hidden="false" customHeight="false" outlineLevel="0" collapsed="false">
      <c r="A4318" s="39" t="s">
        <v>1919</v>
      </c>
      <c r="B4318" s="39" t="s">
        <v>6519</v>
      </c>
      <c r="C4318" s="0" t="n">
        <v>98132.6508434576</v>
      </c>
      <c r="D4318" s="0" t="str">
        <f aca="false">CONCATENATE(LEFT(A4318,2), MID(A4318,5,2))</f>
        <v>0601</v>
      </c>
    </row>
    <row r="4319" customFormat="false" ht="15.8" hidden="false" customHeight="false" outlineLevel="0" collapsed="false">
      <c r="A4319" s="39" t="s">
        <v>1949</v>
      </c>
      <c r="B4319" s="39" t="s">
        <v>6520</v>
      </c>
      <c r="C4319" s="0" t="n">
        <v>70501.7704135208</v>
      </c>
      <c r="D4319" s="0" t="str">
        <f aca="false">CONCATENATE(LEFT(A4319,2), MID(A4319,5,2))</f>
        <v>0403</v>
      </c>
    </row>
    <row r="4320" customFormat="false" ht="15.8" hidden="false" customHeight="false" outlineLevel="0" collapsed="false">
      <c r="A4320" s="39" t="s">
        <v>1927</v>
      </c>
      <c r="B4320" s="39" t="s">
        <v>6521</v>
      </c>
      <c r="C4320" s="0" t="n">
        <v>238875.376897368</v>
      </c>
      <c r="D4320" s="0" t="str">
        <f aca="false">CONCATENATE(LEFT(A4320,2), MID(A4320,5,2))</f>
        <v>0403</v>
      </c>
    </row>
    <row r="4321" customFormat="false" ht="15.8" hidden="false" customHeight="false" outlineLevel="0" collapsed="false">
      <c r="A4321" s="39" t="s">
        <v>1929</v>
      </c>
      <c r="B4321" s="39" t="s">
        <v>6522</v>
      </c>
      <c r="C4321" s="0" t="n">
        <v>12979.4865043564</v>
      </c>
      <c r="D4321" s="0" t="str">
        <f aca="false">CONCATENATE(LEFT(A4321,2), MID(A4321,5,2))</f>
        <v>0402</v>
      </c>
    </row>
    <row r="4322" customFormat="false" ht="15.8" hidden="false" customHeight="false" outlineLevel="0" collapsed="false">
      <c r="A4322" s="39" t="s">
        <v>1923</v>
      </c>
      <c r="B4322" s="39" t="s">
        <v>6523</v>
      </c>
      <c r="C4322" s="0" t="n">
        <v>35019.6244725144</v>
      </c>
      <c r="D4322" s="0" t="str">
        <f aca="false">CONCATENATE(LEFT(A4322,2), MID(A4322,5,2))</f>
        <v>0402</v>
      </c>
    </row>
    <row r="4323" customFormat="false" ht="15.8" hidden="false" customHeight="false" outlineLevel="0" collapsed="false">
      <c r="A4323" s="39" t="s">
        <v>1929</v>
      </c>
      <c r="B4323" s="39" t="s">
        <v>6524</v>
      </c>
      <c r="C4323" s="0" t="n">
        <v>18286.4363956831</v>
      </c>
      <c r="D4323" s="0" t="str">
        <f aca="false">CONCATENATE(LEFT(A4323,2), MID(A4323,5,2))</f>
        <v>0402</v>
      </c>
    </row>
    <row r="4324" customFormat="false" ht="15.8" hidden="false" customHeight="false" outlineLevel="0" collapsed="false">
      <c r="A4324" s="39" t="s">
        <v>1927</v>
      </c>
      <c r="B4324" s="39" t="s">
        <v>6525</v>
      </c>
      <c r="C4324" s="0" t="n">
        <v>10052.178218749</v>
      </c>
      <c r="D4324" s="0" t="str">
        <f aca="false">CONCATENATE(LEFT(A4324,2), MID(A4324,5,2))</f>
        <v>0403</v>
      </c>
    </row>
    <row r="4325" customFormat="false" ht="15.8" hidden="false" customHeight="false" outlineLevel="0" collapsed="false">
      <c r="A4325" s="39" t="s">
        <v>1923</v>
      </c>
      <c r="B4325" s="39" t="s">
        <v>6526</v>
      </c>
      <c r="C4325" s="0" t="n">
        <v>52787.0144436477</v>
      </c>
      <c r="D4325" s="0" t="str">
        <f aca="false">CONCATENATE(LEFT(A4325,2), MID(A4325,5,2))</f>
        <v>0402</v>
      </c>
    </row>
    <row r="4326" customFormat="false" ht="15.8" hidden="false" customHeight="false" outlineLevel="0" collapsed="false">
      <c r="A4326" s="39" t="s">
        <v>2497</v>
      </c>
      <c r="B4326" s="39" t="s">
        <v>6527</v>
      </c>
      <c r="C4326" s="0" t="n">
        <v>3742.22152532748</v>
      </c>
      <c r="D4326" s="0" t="str">
        <f aca="false">CONCATENATE(LEFT(A4326,2), MID(A4326,5,2))</f>
        <v>0405</v>
      </c>
    </row>
    <row r="4327" customFormat="false" ht="15.8" hidden="false" customHeight="false" outlineLevel="0" collapsed="false">
      <c r="A4327" s="39" t="s">
        <v>1936</v>
      </c>
      <c r="B4327" s="39" t="s">
        <v>6528</v>
      </c>
      <c r="C4327" s="0" t="n">
        <v>2950.54674786384</v>
      </c>
      <c r="D4327" s="0" t="str">
        <f aca="false">CONCATENATE(LEFT(A4327,2), MID(A4327,5,2))</f>
        <v>0406</v>
      </c>
    </row>
    <row r="4328" customFormat="false" ht="15.8" hidden="false" customHeight="false" outlineLevel="0" collapsed="false">
      <c r="A4328" s="39" t="s">
        <v>2548</v>
      </c>
      <c r="B4328" s="39" t="s">
        <v>6529</v>
      </c>
      <c r="C4328" s="0" t="n">
        <v>31757.2258816825</v>
      </c>
      <c r="D4328" s="0" t="str">
        <f aca="false">CONCATENATE(LEFT(A4328,2), MID(A4328,5,2))</f>
        <v>0406</v>
      </c>
    </row>
    <row r="4329" customFormat="false" ht="15.8" hidden="false" customHeight="false" outlineLevel="0" collapsed="false">
      <c r="A4329" s="39" t="s">
        <v>1942</v>
      </c>
      <c r="B4329" s="39" t="s">
        <v>6530</v>
      </c>
      <c r="C4329" s="0" t="n">
        <v>17721.2950228437</v>
      </c>
      <c r="D4329" s="0" t="str">
        <f aca="false">CONCATENATE(LEFT(A4329,2), MID(A4329,5,2))</f>
        <v>0404</v>
      </c>
    </row>
    <row r="4330" customFormat="false" ht="15.8" hidden="false" customHeight="false" outlineLevel="0" collapsed="false">
      <c r="A4330" s="39" t="s">
        <v>1938</v>
      </c>
      <c r="B4330" s="39" t="s">
        <v>6531</v>
      </c>
      <c r="C4330" s="0" t="n">
        <v>2957.6743031853</v>
      </c>
      <c r="D4330" s="0" t="str">
        <f aca="false">CONCATENATE(LEFT(A4330,2), MID(A4330,5,2))</f>
        <v>0404</v>
      </c>
    </row>
    <row r="4331" customFormat="false" ht="15.8" hidden="false" customHeight="false" outlineLevel="0" collapsed="false">
      <c r="A4331" s="39" t="s">
        <v>2497</v>
      </c>
      <c r="B4331" s="39" t="s">
        <v>6532</v>
      </c>
      <c r="C4331" s="0" t="n">
        <v>3565.70166369334</v>
      </c>
      <c r="D4331" s="0" t="str">
        <f aca="false">CONCATENATE(LEFT(A4331,2), MID(A4331,5,2))</f>
        <v>0405</v>
      </c>
    </row>
    <row r="4332" customFormat="false" ht="15.8" hidden="false" customHeight="false" outlineLevel="0" collapsed="false">
      <c r="A4332" s="39" t="s">
        <v>2497</v>
      </c>
      <c r="B4332" s="39" t="s">
        <v>6533</v>
      </c>
      <c r="C4332" s="0" t="n">
        <v>9759.71842908475</v>
      </c>
      <c r="D4332" s="0" t="str">
        <f aca="false">CONCATENATE(LEFT(A4332,2), MID(A4332,5,2))</f>
        <v>0405</v>
      </c>
    </row>
    <row r="4333" customFormat="false" ht="15.8" hidden="false" customHeight="false" outlineLevel="0" collapsed="false">
      <c r="A4333" s="39" t="s">
        <v>2497</v>
      </c>
      <c r="B4333" s="39" t="s">
        <v>6534</v>
      </c>
      <c r="C4333" s="0" t="n">
        <v>9367.98407500231</v>
      </c>
      <c r="D4333" s="0" t="str">
        <f aca="false">CONCATENATE(LEFT(A4333,2), MID(A4333,5,2))</f>
        <v>0405</v>
      </c>
    </row>
    <row r="4334" customFormat="false" ht="15.8" hidden="false" customHeight="false" outlineLevel="0" collapsed="false">
      <c r="A4334" s="39" t="s">
        <v>1938</v>
      </c>
      <c r="B4334" s="39" t="s">
        <v>6535</v>
      </c>
      <c r="C4334" s="0" t="n">
        <v>2651.25207017631</v>
      </c>
      <c r="D4334" s="0" t="str">
        <f aca="false">CONCATENATE(LEFT(A4334,2), MID(A4334,5,2))</f>
        <v>0404</v>
      </c>
    </row>
    <row r="4335" customFormat="false" ht="15.8" hidden="false" customHeight="false" outlineLevel="0" collapsed="false">
      <c r="A4335" s="39" t="s">
        <v>1923</v>
      </c>
      <c r="B4335" s="39" t="s">
        <v>6536</v>
      </c>
      <c r="C4335" s="0" t="n">
        <v>11822.6533098764</v>
      </c>
      <c r="D4335" s="0" t="str">
        <f aca="false">CONCATENATE(LEFT(A4335,2), MID(A4335,5,2))</f>
        <v>0402</v>
      </c>
    </row>
    <row r="4336" customFormat="false" ht="15.8" hidden="false" customHeight="false" outlineLevel="0" collapsed="false">
      <c r="A4336" s="39" t="s">
        <v>1984</v>
      </c>
      <c r="B4336" s="39" t="s">
        <v>6537</v>
      </c>
      <c r="C4336" s="0" t="n">
        <v>622514.919261606</v>
      </c>
      <c r="D4336" s="0" t="str">
        <f aca="false">CONCATENATE(LEFT(A4336,2), MID(A4336,5,2))</f>
        <v>0408</v>
      </c>
    </row>
    <row r="4337" customFormat="false" ht="15.8" hidden="false" customHeight="false" outlineLevel="0" collapsed="false">
      <c r="A4337" s="39" t="s">
        <v>1981</v>
      </c>
      <c r="B4337" s="39" t="s">
        <v>6538</v>
      </c>
      <c r="C4337" s="0" t="n">
        <v>146689.409714834</v>
      </c>
      <c r="D4337" s="0" t="str">
        <f aca="false">CONCATENATE(LEFT(A4337,2), MID(A4337,5,2))</f>
        <v>0309</v>
      </c>
    </row>
    <row r="4338" customFormat="false" ht="15.8" hidden="false" customHeight="false" outlineLevel="0" collapsed="false">
      <c r="A4338" s="39" t="s">
        <v>1958</v>
      </c>
      <c r="B4338" s="39" t="s">
        <v>6539</v>
      </c>
      <c r="C4338" s="0" t="n">
        <v>2230093.17933781</v>
      </c>
      <c r="D4338" s="0" t="str">
        <f aca="false">CONCATENATE(LEFT(A4338,2), MID(A4338,5,2))</f>
        <v>0607</v>
      </c>
    </row>
    <row r="4339" customFormat="false" ht="15.8" hidden="false" customHeight="false" outlineLevel="0" collapsed="false">
      <c r="A4339" s="39" t="s">
        <v>1984</v>
      </c>
      <c r="B4339" s="39" t="s">
        <v>6540</v>
      </c>
      <c r="C4339" s="0" t="n">
        <v>123114.555421956</v>
      </c>
      <c r="D4339" s="0" t="str">
        <f aca="false">CONCATENATE(LEFT(A4339,2), MID(A4339,5,2))</f>
        <v>0408</v>
      </c>
    </row>
    <row r="4340" customFormat="false" ht="15.8" hidden="false" customHeight="false" outlineLevel="0" collapsed="false">
      <c r="A4340" s="39" t="s">
        <v>1958</v>
      </c>
      <c r="B4340" s="39" t="s">
        <v>6541</v>
      </c>
      <c r="C4340" s="0" t="n">
        <v>1108573.62904467</v>
      </c>
      <c r="D4340" s="0" t="str">
        <f aca="false">CONCATENATE(LEFT(A4340,2), MID(A4340,5,2))</f>
        <v>0607</v>
      </c>
    </row>
    <row r="4341" customFormat="false" ht="15.8" hidden="false" customHeight="false" outlineLevel="0" collapsed="false">
      <c r="A4341" s="39" t="s">
        <v>1956</v>
      </c>
      <c r="B4341" s="39" t="s">
        <v>6542</v>
      </c>
      <c r="C4341" s="0" t="n">
        <v>207391.173489211</v>
      </c>
      <c r="D4341" s="0" t="str">
        <f aca="false">CONCATENATE(LEFT(A4341,2), MID(A4341,5,2))</f>
        <v>0607</v>
      </c>
    </row>
    <row r="4342" customFormat="false" ht="15.8" hidden="false" customHeight="false" outlineLevel="0" collapsed="false">
      <c r="A4342" s="39" t="s">
        <v>1963</v>
      </c>
      <c r="B4342" s="39" t="s">
        <v>6543</v>
      </c>
      <c r="C4342" s="0" t="n">
        <v>52368.675377817</v>
      </c>
      <c r="D4342" s="0" t="str">
        <f aca="false">CONCATENATE(LEFT(A4342,2), MID(A4342,5,2))</f>
        <v>0607</v>
      </c>
    </row>
    <row r="4343" customFormat="false" ht="15.8" hidden="false" customHeight="false" outlineLevel="0" collapsed="false">
      <c r="A4343" s="39" t="s">
        <v>1984</v>
      </c>
      <c r="B4343" s="39" t="s">
        <v>6544</v>
      </c>
      <c r="C4343" s="0" t="n">
        <v>270196.665898489</v>
      </c>
      <c r="D4343" s="0" t="str">
        <f aca="false">CONCATENATE(LEFT(A4343,2), MID(A4343,5,2))</f>
        <v>0408</v>
      </c>
    </row>
    <row r="4344" customFormat="false" ht="15.8" hidden="false" customHeight="false" outlineLevel="0" collapsed="false">
      <c r="A4344" s="39" t="s">
        <v>1965</v>
      </c>
      <c r="B4344" s="39" t="s">
        <v>6545</v>
      </c>
      <c r="C4344" s="0" t="n">
        <v>12104.5957926609</v>
      </c>
      <c r="D4344" s="0" t="str">
        <f aca="false">CONCATENATE(LEFT(A4344,2), MID(A4344,5,2))</f>
        <v>0607</v>
      </c>
    </row>
    <row r="4345" customFormat="false" ht="15.8" hidden="false" customHeight="false" outlineLevel="0" collapsed="false">
      <c r="A4345" s="39" t="s">
        <v>1969</v>
      </c>
      <c r="B4345" s="39" t="s">
        <v>6546</v>
      </c>
      <c r="C4345" s="0" t="n">
        <v>4333727.08321331</v>
      </c>
      <c r="D4345" s="0" t="str">
        <f aca="false">CONCATENATE(LEFT(A4345,2), MID(A4345,5,2))</f>
        <v>0411</v>
      </c>
    </row>
    <row r="4346" customFormat="false" ht="15.8" hidden="false" customHeight="false" outlineLevel="0" collapsed="false">
      <c r="A4346" s="39" t="s">
        <v>1971</v>
      </c>
      <c r="B4346" s="39" t="s">
        <v>6547</v>
      </c>
      <c r="C4346" s="0" t="n">
        <v>934403.548733458</v>
      </c>
      <c r="D4346" s="0" t="str">
        <f aca="false">CONCATENATE(LEFT(A4346,2), MID(A4346,5,2))</f>
        <v>0411</v>
      </c>
    </row>
    <row r="4347" customFormat="false" ht="15.8" hidden="false" customHeight="false" outlineLevel="0" collapsed="false">
      <c r="A4347" s="39" t="s">
        <v>1969</v>
      </c>
      <c r="B4347" s="39" t="s">
        <v>6548</v>
      </c>
      <c r="C4347" s="0" t="n">
        <v>124988.887496279</v>
      </c>
      <c r="D4347" s="0" t="str">
        <f aca="false">CONCATENATE(LEFT(A4347,2), MID(A4347,5,2))</f>
        <v>0411</v>
      </c>
    </row>
    <row r="4348" customFormat="false" ht="15.8" hidden="false" customHeight="false" outlineLevel="0" collapsed="false">
      <c r="A4348" s="39" t="s">
        <v>1971</v>
      </c>
      <c r="B4348" s="39" t="s">
        <v>6549</v>
      </c>
      <c r="C4348" s="0" t="n">
        <v>20833.1701700039</v>
      </c>
      <c r="D4348" s="0" t="str">
        <f aca="false">CONCATENATE(LEFT(A4348,2), MID(A4348,5,2))</f>
        <v>0411</v>
      </c>
    </row>
    <row r="4349" customFormat="false" ht="15.8" hidden="false" customHeight="false" outlineLevel="0" collapsed="false">
      <c r="A4349" s="39" t="s">
        <v>1981</v>
      </c>
      <c r="B4349" s="39" t="s">
        <v>6550</v>
      </c>
      <c r="C4349" s="0" t="n">
        <v>129903.080287048</v>
      </c>
      <c r="D4349" s="0" t="str">
        <f aca="false">CONCATENATE(LEFT(A4349,2), MID(A4349,5,2))</f>
        <v>0309</v>
      </c>
    </row>
    <row r="4350" customFormat="false" ht="15.8" hidden="false" customHeight="false" outlineLevel="0" collapsed="false">
      <c r="A4350" s="39" t="s">
        <v>1981</v>
      </c>
      <c r="B4350" s="39" t="s">
        <v>6551</v>
      </c>
      <c r="C4350" s="0" t="n">
        <v>103073.651916168</v>
      </c>
      <c r="D4350" s="0" t="str">
        <f aca="false">CONCATENATE(LEFT(A4350,2), MID(A4350,5,2))</f>
        <v>0309</v>
      </c>
    </row>
    <row r="4351" customFormat="false" ht="15.8" hidden="false" customHeight="false" outlineLevel="0" collapsed="false">
      <c r="A4351" s="39" t="s">
        <v>1981</v>
      </c>
      <c r="B4351" s="39" t="s">
        <v>6552</v>
      </c>
      <c r="C4351" s="0" t="n">
        <v>222560.571667236</v>
      </c>
      <c r="D4351" s="0" t="str">
        <f aca="false">CONCATENATE(LEFT(A4351,2), MID(A4351,5,2))</f>
        <v>0309</v>
      </c>
    </row>
    <row r="4352" customFormat="false" ht="15.8" hidden="false" customHeight="false" outlineLevel="0" collapsed="false">
      <c r="A4352" s="39" t="s">
        <v>1978</v>
      </c>
      <c r="B4352" s="39" t="s">
        <v>6553</v>
      </c>
      <c r="C4352" s="0" t="n">
        <v>800441.145276449</v>
      </c>
      <c r="D4352" s="0" t="str">
        <f aca="false">CONCATENATE(LEFT(A4352,2), MID(A4352,5,2))</f>
        <v>0410</v>
      </c>
    </row>
    <row r="4353" customFormat="false" ht="15.8" hidden="false" customHeight="false" outlineLevel="0" collapsed="false">
      <c r="A4353" s="39" t="s">
        <v>3037</v>
      </c>
      <c r="B4353" s="39" t="s">
        <v>6554</v>
      </c>
      <c r="C4353" s="0" t="n">
        <v>118344.207552615</v>
      </c>
      <c r="D4353" s="0" t="str">
        <f aca="false">CONCATENATE(LEFT(A4353,2), MID(A4353,5,2))</f>
        <v>0410</v>
      </c>
    </row>
    <row r="4354" customFormat="false" ht="15.8" hidden="false" customHeight="false" outlineLevel="0" collapsed="false">
      <c r="A4354" s="39" t="s">
        <v>1981</v>
      </c>
      <c r="B4354" s="39" t="s">
        <v>6555</v>
      </c>
      <c r="C4354" s="0" t="n">
        <v>96081.2611621093</v>
      </c>
      <c r="D4354" s="0" t="str">
        <f aca="false">CONCATENATE(LEFT(A4354,2), MID(A4354,5,2))</f>
        <v>0309</v>
      </c>
    </row>
    <row r="4355" customFormat="false" ht="15.8" hidden="false" customHeight="false" outlineLevel="0" collapsed="false">
      <c r="A4355" s="39" t="s">
        <v>3037</v>
      </c>
      <c r="B4355" s="39" t="s">
        <v>6556</v>
      </c>
      <c r="C4355" s="0" t="n">
        <v>58952.2331483149</v>
      </c>
      <c r="D4355" s="0" t="str">
        <f aca="false">CONCATENATE(LEFT(A4355,2), MID(A4355,5,2))</f>
        <v>0410</v>
      </c>
    </row>
    <row r="4356" customFormat="false" ht="15.8" hidden="false" customHeight="false" outlineLevel="0" collapsed="false">
      <c r="A4356" s="39" t="s">
        <v>3037</v>
      </c>
      <c r="B4356" s="39" t="s">
        <v>6557</v>
      </c>
      <c r="C4356" s="0" t="n">
        <v>11663.922747921</v>
      </c>
      <c r="D4356" s="0" t="str">
        <f aca="false">CONCATENATE(LEFT(A4356,2), MID(A4356,5,2))</f>
        <v>0410</v>
      </c>
    </row>
    <row r="4357" customFormat="false" ht="15.8" hidden="false" customHeight="false" outlineLevel="0" collapsed="false">
      <c r="A4357" s="39" t="s">
        <v>1987</v>
      </c>
      <c r="B4357" s="39" t="s">
        <v>6558</v>
      </c>
      <c r="C4357" s="0" t="n">
        <v>65888.5110098105</v>
      </c>
      <c r="D4357" s="0" t="str">
        <f aca="false">CONCATENATE(LEFT(A4357,2), MID(A4357,5,2))</f>
        <v>0513</v>
      </c>
    </row>
    <row r="4358" customFormat="false" ht="15.8" hidden="false" customHeight="false" outlineLevel="0" collapsed="false">
      <c r="A4358" s="39" t="s">
        <v>1994</v>
      </c>
      <c r="B4358" s="39" t="s">
        <v>6559</v>
      </c>
      <c r="C4358" s="0" t="n">
        <v>273654.522417443</v>
      </c>
      <c r="D4358" s="0" t="str">
        <f aca="false">CONCATENATE(LEFT(A4358,2), MID(A4358,5,2))</f>
        <v>0513</v>
      </c>
    </row>
    <row r="4359" customFormat="false" ht="15.8" hidden="false" customHeight="false" outlineLevel="0" collapsed="false">
      <c r="A4359" s="39" t="s">
        <v>1987</v>
      </c>
      <c r="B4359" s="39" t="s">
        <v>6560</v>
      </c>
      <c r="C4359" s="0" t="n">
        <v>425718.115248271</v>
      </c>
      <c r="D4359" s="0" t="str">
        <f aca="false">CONCATENATE(LEFT(A4359,2), MID(A4359,5,2))</f>
        <v>0513</v>
      </c>
    </row>
    <row r="4360" customFormat="false" ht="15.8" hidden="false" customHeight="false" outlineLevel="0" collapsed="false">
      <c r="A4360" s="39" t="s">
        <v>1991</v>
      </c>
      <c r="B4360" s="39" t="s">
        <v>6561</v>
      </c>
      <c r="C4360" s="0" t="n">
        <v>121732.361111111</v>
      </c>
      <c r="D4360" s="0" t="str">
        <f aca="false">CONCATENATE(LEFT(A4360,2), MID(A4360,5,2))</f>
        <v>0513</v>
      </c>
    </row>
    <row r="4361" customFormat="false" ht="15.8" hidden="false" customHeight="false" outlineLevel="0" collapsed="false">
      <c r="A4361" s="39" t="s">
        <v>1994</v>
      </c>
      <c r="B4361" s="39" t="s">
        <v>6562</v>
      </c>
      <c r="C4361" s="0" t="n">
        <v>782852.036705763</v>
      </c>
      <c r="D4361" s="0" t="str">
        <f aca="false">CONCATENATE(LEFT(A4361,2), MID(A4361,5,2))</f>
        <v>0513</v>
      </c>
    </row>
    <row r="4362" customFormat="false" ht="15.8" hidden="false" customHeight="false" outlineLevel="0" collapsed="false">
      <c r="A4362" s="39" t="s">
        <v>2012</v>
      </c>
      <c r="B4362" s="39" t="s">
        <v>6563</v>
      </c>
      <c r="C4362" s="0" t="n">
        <v>117977.741203111</v>
      </c>
      <c r="D4362" s="0" t="str">
        <f aca="false">CONCATENATE(LEFT(A4362,2), MID(A4362,5,2))</f>
        <v>0614</v>
      </c>
    </row>
    <row r="4363" customFormat="false" ht="15.8" hidden="false" customHeight="false" outlineLevel="0" collapsed="false">
      <c r="A4363" s="39" t="s">
        <v>2014</v>
      </c>
      <c r="B4363" s="39" t="s">
        <v>6564</v>
      </c>
      <c r="C4363" s="0" t="n">
        <v>23387.8272733158</v>
      </c>
      <c r="D4363" s="0" t="str">
        <f aca="false">CONCATENATE(LEFT(A4363,2), MID(A4363,5,2))</f>
        <v>0614</v>
      </c>
    </row>
    <row r="4364" customFormat="false" ht="15.8" hidden="false" customHeight="false" outlineLevel="0" collapsed="false">
      <c r="A4364" s="39" t="s">
        <v>1998</v>
      </c>
      <c r="B4364" s="39" t="s">
        <v>6565</v>
      </c>
      <c r="C4364" s="0" t="n">
        <v>80837.5</v>
      </c>
      <c r="D4364" s="0" t="str">
        <f aca="false">CONCATENATE(LEFT(A4364,2), MID(A4364,5,2))</f>
        <v>0216</v>
      </c>
    </row>
    <row r="4365" customFormat="false" ht="15.8" hidden="false" customHeight="false" outlineLevel="0" collapsed="false">
      <c r="A4365" s="39" t="s">
        <v>1998</v>
      </c>
      <c r="B4365" s="39" t="s">
        <v>6566</v>
      </c>
      <c r="C4365" s="0" t="n">
        <v>197625</v>
      </c>
      <c r="D4365" s="0" t="str">
        <f aca="false">CONCATENATE(LEFT(A4365,2), MID(A4365,5,2))</f>
        <v>0216</v>
      </c>
    </row>
    <row r="4366" customFormat="false" ht="15.8" hidden="false" customHeight="false" outlineLevel="0" collapsed="false">
      <c r="A4366" s="39" t="s">
        <v>2430</v>
      </c>
      <c r="B4366" s="39" t="s">
        <v>6567</v>
      </c>
      <c r="C4366" s="0" t="n">
        <v>6485.71428571428</v>
      </c>
      <c r="D4366" s="0" t="str">
        <f aca="false">CONCATENATE(LEFT(A4366,2), MID(A4366,5,2))</f>
        <v>0614</v>
      </c>
    </row>
    <row r="4367" customFormat="false" ht="15.8" hidden="false" customHeight="false" outlineLevel="0" collapsed="false">
      <c r="A4367" s="39" t="s">
        <v>2440</v>
      </c>
      <c r="B4367" s="39" t="s">
        <v>6568</v>
      </c>
      <c r="C4367" s="0" t="n">
        <v>500</v>
      </c>
      <c r="D4367" s="0" t="str">
        <f aca="false">CONCATENATE(LEFT(A4367,2), MID(A4367,5,2))</f>
        <v>0513</v>
      </c>
    </row>
    <row r="4368" customFormat="false" ht="15.8" hidden="false" customHeight="false" outlineLevel="0" collapsed="false">
      <c r="A4368" s="39" t="s">
        <v>2000</v>
      </c>
      <c r="B4368" s="39" t="s">
        <v>6569</v>
      </c>
      <c r="C4368" s="0" t="n">
        <v>15436.0741152092</v>
      </c>
      <c r="D4368" s="0" t="str">
        <f aca="false">CONCATENATE(LEFT(A4368,2), MID(A4368,5,2))</f>
        <v>0315</v>
      </c>
    </row>
    <row r="4369" customFormat="false" ht="15.8" hidden="false" customHeight="false" outlineLevel="0" collapsed="false">
      <c r="A4369" s="39" t="s">
        <v>2014</v>
      </c>
      <c r="B4369" s="39" t="s">
        <v>6570</v>
      </c>
      <c r="C4369" s="0" t="n">
        <v>7039</v>
      </c>
      <c r="D4369" s="0" t="str">
        <f aca="false">CONCATENATE(LEFT(A4369,2), MID(A4369,5,2))</f>
        <v>0614</v>
      </c>
    </row>
    <row r="4370" customFormat="false" ht="15.8" hidden="false" customHeight="false" outlineLevel="0" collapsed="false">
      <c r="A4370" s="39" t="s">
        <v>1991</v>
      </c>
      <c r="B4370" s="39" t="s">
        <v>6571</v>
      </c>
      <c r="C4370" s="0" t="n">
        <v>199035.242856623</v>
      </c>
      <c r="D4370" s="0" t="str">
        <f aca="false">CONCATENATE(LEFT(A4370,2), MID(A4370,5,2))</f>
        <v>0513</v>
      </c>
    </row>
    <row r="4371" customFormat="false" ht="15.8" hidden="false" customHeight="false" outlineLevel="0" collapsed="false">
      <c r="A4371" s="39" t="s">
        <v>1998</v>
      </c>
      <c r="B4371" s="39" t="s">
        <v>6572</v>
      </c>
      <c r="C4371" s="0" t="n">
        <v>3146.25</v>
      </c>
      <c r="D4371" s="0" t="str">
        <f aca="false">CONCATENATE(LEFT(A4371,2), MID(A4371,5,2))</f>
        <v>0216</v>
      </c>
    </row>
    <row r="4372" customFormat="false" ht="15.8" hidden="false" customHeight="false" outlineLevel="0" collapsed="false">
      <c r="A4372" s="39" t="s">
        <v>2014</v>
      </c>
      <c r="B4372" s="39" t="s">
        <v>6573</v>
      </c>
      <c r="C4372" s="0" t="n">
        <v>36530.3204825984</v>
      </c>
      <c r="D4372" s="0" t="str">
        <f aca="false">CONCATENATE(LEFT(A4372,2), MID(A4372,5,2))</f>
        <v>0614</v>
      </c>
    </row>
    <row r="4373" customFormat="false" ht="15.8" hidden="false" customHeight="false" outlineLevel="0" collapsed="false">
      <c r="A4373" s="39" t="s">
        <v>1998</v>
      </c>
      <c r="B4373" s="39" t="s">
        <v>6574</v>
      </c>
      <c r="C4373" s="0" t="n">
        <v>6131.25</v>
      </c>
      <c r="D4373" s="0" t="str">
        <f aca="false">CONCATENATE(LEFT(A4373,2), MID(A4373,5,2))</f>
        <v>0216</v>
      </c>
    </row>
    <row r="4374" customFormat="false" ht="15.8" hidden="false" customHeight="false" outlineLevel="0" collapsed="false">
      <c r="A4374" s="39" t="s">
        <v>1991</v>
      </c>
      <c r="B4374" s="39" t="s">
        <v>6575</v>
      </c>
      <c r="C4374" s="0" t="n">
        <v>430933.422288359</v>
      </c>
      <c r="D4374" s="0" t="str">
        <f aca="false">CONCATENATE(LEFT(A4374,2), MID(A4374,5,2))</f>
        <v>0513</v>
      </c>
    </row>
    <row r="4375" customFormat="false" ht="15.8" hidden="false" customHeight="false" outlineLevel="0" collapsed="false">
      <c r="A4375" s="39" t="s">
        <v>2012</v>
      </c>
      <c r="B4375" s="39" t="s">
        <v>6576</v>
      </c>
      <c r="C4375" s="0" t="n">
        <v>35405.9594163923</v>
      </c>
      <c r="D4375" s="0" t="str">
        <f aca="false">CONCATENATE(LEFT(A4375,2), MID(A4375,5,2))</f>
        <v>0614</v>
      </c>
    </row>
    <row r="4376" customFormat="false" ht="15.8" hidden="false" customHeight="false" outlineLevel="0" collapsed="false">
      <c r="A4376" s="39" t="s">
        <v>2012</v>
      </c>
      <c r="B4376" s="39" t="s">
        <v>6577</v>
      </c>
      <c r="C4376" s="0" t="n">
        <v>64088.8874148857</v>
      </c>
      <c r="D4376" s="0" t="str">
        <f aca="false">CONCATENATE(LEFT(A4376,2), MID(A4376,5,2))</f>
        <v>0614</v>
      </c>
    </row>
    <row r="4377" customFormat="false" ht="15.8" hidden="false" customHeight="false" outlineLevel="0" collapsed="false">
      <c r="A4377" s="39" t="s">
        <v>2014</v>
      </c>
      <c r="B4377" s="39" t="s">
        <v>6578</v>
      </c>
      <c r="C4377" s="0" t="n">
        <v>61152.0202837978</v>
      </c>
      <c r="D4377" s="0" t="str">
        <f aca="false">CONCATENATE(LEFT(A4377,2), MID(A4377,5,2))</f>
        <v>0614</v>
      </c>
    </row>
    <row r="4378" customFormat="false" ht="15.8" hidden="false" customHeight="false" outlineLevel="0" collapsed="false">
      <c r="A4378" s="39" t="s">
        <v>2430</v>
      </c>
      <c r="B4378" s="39" t="s">
        <v>6579</v>
      </c>
      <c r="C4378" s="0" t="n">
        <v>13534.2857142857</v>
      </c>
      <c r="D4378" s="0" t="str">
        <f aca="false">CONCATENATE(LEFT(A4378,2), MID(A4378,5,2))</f>
        <v>0614</v>
      </c>
    </row>
    <row r="4379" customFormat="false" ht="15.8" hidden="false" customHeight="false" outlineLevel="0" collapsed="false">
      <c r="A4379" s="39" t="s">
        <v>2017</v>
      </c>
      <c r="B4379" s="39" t="s">
        <v>6580</v>
      </c>
      <c r="C4379" s="0" t="n">
        <v>779475.058259067</v>
      </c>
      <c r="D4379" s="0" t="str">
        <f aca="false">CONCATENATE(LEFT(A4379,2), MID(A4379,5,2))</f>
        <v>0317</v>
      </c>
    </row>
    <row r="4380" customFormat="false" ht="15.8" hidden="false" customHeight="false" outlineLevel="0" collapsed="false">
      <c r="A4380" s="39" t="s">
        <v>2017</v>
      </c>
      <c r="B4380" s="39" t="s">
        <v>6581</v>
      </c>
      <c r="C4380" s="0" t="n">
        <v>396947.446277933</v>
      </c>
      <c r="D4380" s="0" t="str">
        <f aca="false">CONCATENATE(LEFT(A4380,2), MID(A4380,5,2))</f>
        <v>0317</v>
      </c>
    </row>
    <row r="4381" customFormat="false" ht="15.8" hidden="false" customHeight="false" outlineLevel="0" collapsed="false">
      <c r="A4381" s="39" t="s">
        <v>2017</v>
      </c>
      <c r="B4381" s="39" t="s">
        <v>6582</v>
      </c>
      <c r="C4381" s="0" t="n">
        <v>295897.339099121</v>
      </c>
      <c r="D4381" s="0" t="str">
        <f aca="false">CONCATENATE(LEFT(A4381,2), MID(A4381,5,2))</f>
        <v>0317</v>
      </c>
    </row>
    <row r="4382" customFormat="false" ht="15.8" hidden="false" customHeight="false" outlineLevel="0" collapsed="false">
      <c r="A4382" s="39" t="s">
        <v>2017</v>
      </c>
      <c r="B4382" s="39" t="s">
        <v>6583</v>
      </c>
      <c r="C4382" s="0" t="n">
        <v>714881.389428064</v>
      </c>
      <c r="D4382" s="0" t="str">
        <f aca="false">CONCATENATE(LEFT(A4382,2), MID(A4382,5,2))</f>
        <v>0317</v>
      </c>
    </row>
    <row r="4383" customFormat="false" ht="15.8" hidden="false" customHeight="false" outlineLevel="0" collapsed="false">
      <c r="A4383" s="39" t="s">
        <v>2017</v>
      </c>
      <c r="B4383" s="39" t="s">
        <v>6584</v>
      </c>
      <c r="C4383" s="0" t="n">
        <v>1514171.26322742</v>
      </c>
      <c r="D4383" s="0" t="str">
        <f aca="false">CONCATENATE(LEFT(A4383,2), MID(A4383,5,2))</f>
        <v>0317</v>
      </c>
    </row>
    <row r="4384" customFormat="false" ht="15.8" hidden="false" customHeight="false" outlineLevel="0" collapsed="false">
      <c r="A4384" s="39" t="s">
        <v>2047</v>
      </c>
      <c r="B4384" s="39" t="s">
        <v>6585</v>
      </c>
      <c r="C4384" s="0" t="n">
        <v>63639.8876729288</v>
      </c>
      <c r="D4384" s="0" t="str">
        <f aca="false">CONCATENATE(LEFT(A4384,2), MID(A4384,5,2))</f>
        <v>0222</v>
      </c>
    </row>
    <row r="4385" customFormat="false" ht="15.8" hidden="false" customHeight="false" outlineLevel="0" collapsed="false">
      <c r="A4385" s="39" t="s">
        <v>2047</v>
      </c>
      <c r="B4385" s="39" t="s">
        <v>6586</v>
      </c>
      <c r="C4385" s="0" t="n">
        <v>247123.039155649</v>
      </c>
      <c r="D4385" s="0" t="str">
        <f aca="false">CONCATENATE(LEFT(A4385,2), MID(A4385,5,2))</f>
        <v>0222</v>
      </c>
    </row>
    <row r="4386" customFormat="false" ht="15.8" hidden="false" customHeight="false" outlineLevel="0" collapsed="false">
      <c r="A4386" s="39" t="s">
        <v>2030</v>
      </c>
      <c r="B4386" s="39" t="s">
        <v>6587</v>
      </c>
      <c r="C4386" s="0" t="n">
        <v>78836.9889075235</v>
      </c>
      <c r="D4386" s="0" t="str">
        <f aca="false">CONCATENATE(LEFT(A4386,2), MID(A4386,5,2))</f>
        <v>0220</v>
      </c>
    </row>
    <row r="4387" customFormat="false" ht="15.8" hidden="false" customHeight="false" outlineLevel="0" collapsed="false">
      <c r="A4387" s="39" t="s">
        <v>2025</v>
      </c>
      <c r="B4387" s="39" t="s">
        <v>6588</v>
      </c>
      <c r="C4387" s="0" t="n">
        <v>99140.2921903424</v>
      </c>
      <c r="D4387" s="0" t="str">
        <f aca="false">CONCATENATE(LEFT(A4387,2), MID(A4387,5,2))</f>
        <v>0319</v>
      </c>
    </row>
    <row r="4388" customFormat="false" ht="15.8" hidden="false" customHeight="false" outlineLevel="0" collapsed="false">
      <c r="A4388" s="39" t="s">
        <v>2030</v>
      </c>
      <c r="B4388" s="39" t="s">
        <v>6589</v>
      </c>
      <c r="C4388" s="0" t="n">
        <v>34349.974621382</v>
      </c>
      <c r="D4388" s="0" t="str">
        <f aca="false">CONCATENATE(LEFT(A4388,2), MID(A4388,5,2))</f>
        <v>0220</v>
      </c>
    </row>
    <row r="4389" customFormat="false" ht="15.8" hidden="false" customHeight="false" outlineLevel="0" collapsed="false">
      <c r="A4389" s="39" t="s">
        <v>2030</v>
      </c>
      <c r="B4389" s="39" t="s">
        <v>6590</v>
      </c>
      <c r="C4389" s="0" t="n">
        <v>27081.0653574013</v>
      </c>
      <c r="D4389" s="0" t="str">
        <f aca="false">CONCATENATE(LEFT(A4389,2), MID(A4389,5,2))</f>
        <v>0220</v>
      </c>
    </row>
    <row r="4390" customFormat="false" ht="15.8" hidden="false" customHeight="false" outlineLevel="0" collapsed="false">
      <c r="A4390" s="39" t="s">
        <v>2030</v>
      </c>
      <c r="B4390" s="39" t="s">
        <v>6591</v>
      </c>
      <c r="C4390" s="0" t="n">
        <v>23190.9175001435</v>
      </c>
      <c r="D4390" s="0" t="str">
        <f aca="false">CONCATENATE(LEFT(A4390,2), MID(A4390,5,2))</f>
        <v>0220</v>
      </c>
    </row>
    <row r="4391" customFormat="false" ht="15.8" hidden="false" customHeight="false" outlineLevel="0" collapsed="false">
      <c r="A4391" s="39" t="s">
        <v>2027</v>
      </c>
      <c r="B4391" s="39" t="s">
        <v>6592</v>
      </c>
      <c r="C4391" s="0" t="n">
        <v>53385.9570413249</v>
      </c>
      <c r="D4391" s="0" t="str">
        <f aca="false">CONCATENATE(LEFT(A4391,2), MID(A4391,5,2))</f>
        <v>0221</v>
      </c>
    </row>
    <row r="4392" customFormat="false" ht="15.8" hidden="false" customHeight="false" outlineLevel="0" collapsed="false">
      <c r="A4392" s="39" t="s">
        <v>2027</v>
      </c>
      <c r="B4392" s="39" t="s">
        <v>6593</v>
      </c>
      <c r="C4392" s="0" t="n">
        <v>33045.7778052893</v>
      </c>
      <c r="D4392" s="0" t="str">
        <f aca="false">CONCATENATE(LEFT(A4392,2), MID(A4392,5,2))</f>
        <v>0221</v>
      </c>
    </row>
    <row r="4393" customFormat="false" ht="15.8" hidden="false" customHeight="false" outlineLevel="0" collapsed="false">
      <c r="A4393" s="39" t="s">
        <v>2042</v>
      </c>
      <c r="B4393" s="39" t="s">
        <v>6594</v>
      </c>
      <c r="C4393" s="0" t="n">
        <v>73314.7231455604</v>
      </c>
      <c r="D4393" s="0" t="str">
        <f aca="false">CONCATENATE(LEFT(A4393,2), MID(A4393,5,2))</f>
        <v>0326</v>
      </c>
    </row>
    <row r="4394" customFormat="false" ht="15.8" hidden="false" customHeight="false" outlineLevel="0" collapsed="false">
      <c r="A4394" s="39" t="s">
        <v>2038</v>
      </c>
      <c r="B4394" s="39" t="s">
        <v>6595</v>
      </c>
      <c r="C4394" s="0" t="n">
        <v>371487.686571135</v>
      </c>
      <c r="D4394" s="0" t="str">
        <f aca="false">CONCATENATE(LEFT(A4394,2), MID(A4394,5,2))</f>
        <v>0326</v>
      </c>
    </row>
    <row r="4395" customFormat="false" ht="15.8" hidden="false" customHeight="false" outlineLevel="0" collapsed="false">
      <c r="A4395" s="39" t="s">
        <v>2038</v>
      </c>
      <c r="B4395" s="39" t="s">
        <v>6596</v>
      </c>
      <c r="C4395" s="0" t="n">
        <v>16140.0370529795</v>
      </c>
      <c r="D4395" s="0" t="str">
        <f aca="false">CONCATENATE(LEFT(A4395,2), MID(A4395,5,2))</f>
        <v>0326</v>
      </c>
    </row>
    <row r="4396" customFormat="false" ht="15.8" hidden="false" customHeight="false" outlineLevel="0" collapsed="false">
      <c r="A4396" s="39" t="s">
        <v>2038</v>
      </c>
      <c r="B4396" s="39" t="s">
        <v>6597</v>
      </c>
      <c r="C4396" s="0" t="n">
        <v>97863.3156371236</v>
      </c>
      <c r="D4396" s="0" t="str">
        <f aca="false">CONCATENATE(LEFT(A4396,2), MID(A4396,5,2))</f>
        <v>0326</v>
      </c>
    </row>
    <row r="4397" customFormat="false" ht="15.8" hidden="false" customHeight="false" outlineLevel="0" collapsed="false">
      <c r="A4397" s="39" t="s">
        <v>2047</v>
      </c>
      <c r="B4397" s="39" t="s">
        <v>6598</v>
      </c>
      <c r="C4397" s="0" t="n">
        <v>189113.358261048</v>
      </c>
      <c r="D4397" s="0" t="str">
        <f aca="false">CONCATENATE(LEFT(A4397,2), MID(A4397,5,2))</f>
        <v>0222</v>
      </c>
    </row>
    <row r="4398" customFormat="false" ht="15.8" hidden="false" customHeight="false" outlineLevel="0" collapsed="false">
      <c r="A4398" s="39" t="s">
        <v>2042</v>
      </c>
      <c r="B4398" s="39" t="s">
        <v>6599</v>
      </c>
      <c r="C4398" s="0" t="n">
        <v>113134.921132107</v>
      </c>
      <c r="D4398" s="0" t="str">
        <f aca="false">CONCATENATE(LEFT(A4398,2), MID(A4398,5,2))</f>
        <v>0326</v>
      </c>
    </row>
    <row r="4399" customFormat="false" ht="15.8" hidden="false" customHeight="false" outlineLevel="0" collapsed="false">
      <c r="A4399" s="39" t="s">
        <v>2042</v>
      </c>
      <c r="B4399" s="39" t="s">
        <v>6600</v>
      </c>
      <c r="C4399" s="0" t="n">
        <v>90495.3453699214</v>
      </c>
      <c r="D4399" s="0" t="str">
        <f aca="false">CONCATENATE(LEFT(A4399,2), MID(A4399,5,2))</f>
        <v>0326</v>
      </c>
    </row>
    <row r="4400" customFormat="false" ht="15.8" hidden="false" customHeight="false" outlineLevel="0" collapsed="false">
      <c r="A4400" s="39" t="s">
        <v>2040</v>
      </c>
      <c r="B4400" s="39" t="s">
        <v>6601</v>
      </c>
      <c r="C4400" s="0" t="n">
        <v>14109.0808735924</v>
      </c>
      <c r="D4400" s="0" t="str">
        <f aca="false">CONCATENATE(LEFT(A4400,2), MID(A4400,5,2))</f>
        <v>0223</v>
      </c>
    </row>
    <row r="4401" customFormat="false" ht="15.8" hidden="false" customHeight="false" outlineLevel="0" collapsed="false">
      <c r="A4401" s="39" t="s">
        <v>2040</v>
      </c>
      <c r="B4401" s="39" t="s">
        <v>6602</v>
      </c>
      <c r="C4401" s="0" t="n">
        <v>10546.0121876456</v>
      </c>
      <c r="D4401" s="0" t="str">
        <f aca="false">CONCATENATE(LEFT(A4401,2), MID(A4401,5,2))</f>
        <v>0223</v>
      </c>
    </row>
    <row r="4402" customFormat="false" ht="15.8" hidden="false" customHeight="false" outlineLevel="0" collapsed="false">
      <c r="A4402" s="39" t="s">
        <v>2038</v>
      </c>
      <c r="B4402" s="39" t="s">
        <v>6603</v>
      </c>
      <c r="C4402" s="0" t="n">
        <v>32543.6216311965</v>
      </c>
      <c r="D4402" s="0" t="str">
        <f aca="false">CONCATENATE(LEFT(A4402,2), MID(A4402,5,2))</f>
        <v>0326</v>
      </c>
    </row>
    <row r="4403" customFormat="false" ht="15.8" hidden="false" customHeight="false" outlineLevel="0" collapsed="false">
      <c r="A4403" s="39" t="s">
        <v>2038</v>
      </c>
      <c r="B4403" s="39" t="s">
        <v>6604</v>
      </c>
      <c r="C4403" s="0" t="n">
        <v>12173.0341173757</v>
      </c>
      <c r="D4403" s="0" t="str">
        <f aca="false">CONCATENATE(LEFT(A4403,2), MID(A4403,5,2))</f>
        <v>0326</v>
      </c>
    </row>
    <row r="4404" customFormat="false" ht="15.8" hidden="false" customHeight="false" outlineLevel="0" collapsed="false">
      <c r="A4404" s="39" t="s">
        <v>2038</v>
      </c>
      <c r="B4404" s="39" t="s">
        <v>6605</v>
      </c>
      <c r="C4404" s="0" t="n">
        <v>20558.9816682643</v>
      </c>
      <c r="D4404" s="0" t="str">
        <f aca="false">CONCATENATE(LEFT(A4404,2), MID(A4404,5,2))</f>
        <v>0326</v>
      </c>
    </row>
    <row r="4405" customFormat="false" ht="15.8" hidden="false" customHeight="false" outlineLevel="0" collapsed="false">
      <c r="A4405" s="39" t="s">
        <v>2038</v>
      </c>
      <c r="B4405" s="39" t="s">
        <v>6606</v>
      </c>
      <c r="C4405" s="0" t="n">
        <v>118566.985465739</v>
      </c>
      <c r="D4405" s="0" t="str">
        <f aca="false">CONCATENATE(LEFT(A4405,2), MID(A4405,5,2))</f>
        <v>0326</v>
      </c>
    </row>
    <row r="4406" customFormat="false" ht="15.8" hidden="false" customHeight="false" outlineLevel="0" collapsed="false">
      <c r="A4406" s="39" t="s">
        <v>2040</v>
      </c>
      <c r="B4406" s="39" t="s">
        <v>6607</v>
      </c>
      <c r="C4406" s="0" t="n">
        <v>133722.387274699</v>
      </c>
      <c r="D4406" s="0" t="str">
        <f aca="false">CONCATENATE(LEFT(A4406,2), MID(A4406,5,2))</f>
        <v>0223</v>
      </c>
    </row>
    <row r="4407" customFormat="false" ht="15.8" hidden="false" customHeight="false" outlineLevel="0" collapsed="false">
      <c r="A4407" s="39" t="s">
        <v>2444</v>
      </c>
      <c r="B4407" s="39" t="s">
        <v>6608</v>
      </c>
      <c r="C4407" s="0" t="n">
        <v>8835.95625</v>
      </c>
      <c r="D4407" s="0" t="str">
        <f aca="false">CONCATENATE(LEFT(A4407,2), MID(A4407,5,2))</f>
        <v>0224</v>
      </c>
    </row>
    <row r="4408" customFormat="false" ht="15.8" hidden="false" customHeight="false" outlineLevel="0" collapsed="false">
      <c r="A4408" s="39" t="s">
        <v>2062</v>
      </c>
      <c r="B4408" s="39" t="s">
        <v>6609</v>
      </c>
      <c r="C4408" s="0" t="n">
        <v>177157.224677825</v>
      </c>
      <c r="D4408" s="0" t="str">
        <f aca="false">CONCATENATE(LEFT(A4408,2), MID(A4408,5,2))</f>
        <v>0328</v>
      </c>
    </row>
    <row r="4409" customFormat="false" ht="15.8" hidden="false" customHeight="false" outlineLevel="0" collapsed="false">
      <c r="A4409" s="39" t="s">
        <v>2062</v>
      </c>
      <c r="B4409" s="39" t="s">
        <v>6610</v>
      </c>
      <c r="C4409" s="0" t="n">
        <v>64510.7010139554</v>
      </c>
      <c r="D4409" s="0" t="str">
        <f aca="false">CONCATENATE(LEFT(A4409,2), MID(A4409,5,2))</f>
        <v>0328</v>
      </c>
    </row>
    <row r="4410" customFormat="false" ht="15.8" hidden="false" customHeight="false" outlineLevel="0" collapsed="false">
      <c r="A4410" s="39" t="s">
        <v>2064</v>
      </c>
      <c r="B4410" s="39" t="s">
        <v>6611</v>
      </c>
      <c r="C4410" s="0" t="n">
        <v>25128.9911104953</v>
      </c>
      <c r="D4410" s="0" t="str">
        <f aca="false">CONCATENATE(LEFT(A4410,2), MID(A4410,5,2))</f>
        <v>0327</v>
      </c>
    </row>
    <row r="4411" customFormat="false" ht="15.8" hidden="false" customHeight="false" outlineLevel="0" collapsed="false">
      <c r="A4411" s="39" t="s">
        <v>2064</v>
      </c>
      <c r="B4411" s="39" t="s">
        <v>6612</v>
      </c>
      <c r="C4411" s="0" t="n">
        <v>80540.0904551485</v>
      </c>
      <c r="D4411" s="0" t="str">
        <f aca="false">CONCATENATE(LEFT(A4411,2), MID(A4411,5,2))</f>
        <v>0327</v>
      </c>
    </row>
    <row r="4412" customFormat="false" ht="15.8" hidden="false" customHeight="false" outlineLevel="0" collapsed="false">
      <c r="A4412" s="39" t="s">
        <v>2064</v>
      </c>
      <c r="B4412" s="39" t="s">
        <v>6613</v>
      </c>
      <c r="C4412" s="0" t="n">
        <v>96751.856927964</v>
      </c>
      <c r="D4412" s="0" t="str">
        <f aca="false">CONCATENATE(LEFT(A4412,2), MID(A4412,5,2))</f>
        <v>0327</v>
      </c>
    </row>
    <row r="4413" customFormat="false" ht="15.8" hidden="false" customHeight="false" outlineLevel="0" collapsed="false">
      <c r="A4413" s="39" t="s">
        <v>2064</v>
      </c>
      <c r="B4413" s="39" t="s">
        <v>6614</v>
      </c>
      <c r="C4413" s="0" t="n">
        <v>119381.083064819</v>
      </c>
      <c r="D4413" s="0" t="str">
        <f aca="false">CONCATENATE(LEFT(A4413,2), MID(A4413,5,2))</f>
        <v>0327</v>
      </c>
    </row>
    <row r="4414" customFormat="false" ht="15.8" hidden="false" customHeight="false" outlineLevel="0" collapsed="false">
      <c r="A4414" s="39" t="s">
        <v>2062</v>
      </c>
      <c r="B4414" s="39" t="s">
        <v>6615</v>
      </c>
      <c r="C4414" s="0" t="n">
        <v>40176.7664619071</v>
      </c>
      <c r="D4414" s="0" t="str">
        <f aca="false">CONCATENATE(LEFT(A4414,2), MID(A4414,5,2))</f>
        <v>0328</v>
      </c>
    </row>
    <row r="4415" customFormat="false" ht="15.8" hidden="false" customHeight="false" outlineLevel="0" collapsed="false">
      <c r="A4415" s="39" t="s">
        <v>2064</v>
      </c>
      <c r="B4415" s="39" t="s">
        <v>6616</v>
      </c>
      <c r="C4415" s="0" t="n">
        <v>57308.4398389224</v>
      </c>
      <c r="D4415" s="0" t="str">
        <f aca="false">CONCATENATE(LEFT(A4415,2), MID(A4415,5,2))</f>
        <v>0327</v>
      </c>
    </row>
    <row r="4416" customFormat="false" ht="15.8" hidden="false" customHeight="false" outlineLevel="0" collapsed="false">
      <c r="A4416" s="39" t="s">
        <v>2038</v>
      </c>
      <c r="B4416" s="39" t="s">
        <v>6617</v>
      </c>
      <c r="C4416" s="0" t="n">
        <v>3811.52055566496</v>
      </c>
      <c r="D4416" s="0" t="str">
        <f aca="false">CONCATENATE(LEFT(A4416,2), MID(A4416,5,2))</f>
        <v>0326</v>
      </c>
    </row>
    <row r="4417" customFormat="false" ht="15.8" hidden="false" customHeight="false" outlineLevel="0" collapsed="false">
      <c r="A4417" s="39" t="s">
        <v>2062</v>
      </c>
      <c r="B4417" s="39" t="s">
        <v>6618</v>
      </c>
      <c r="C4417" s="0" t="n">
        <v>461066.441592754</v>
      </c>
      <c r="D4417" s="0" t="str">
        <f aca="false">CONCATENATE(LEFT(A4417,2), MID(A4417,5,2))</f>
        <v>0328</v>
      </c>
    </row>
    <row r="4418" customFormat="false" ht="15.8" hidden="false" customHeight="false" outlineLevel="0" collapsed="false">
      <c r="A4418" s="39" t="s">
        <v>2062</v>
      </c>
      <c r="B4418" s="39" t="s">
        <v>6619</v>
      </c>
      <c r="C4418" s="0" t="n">
        <v>73448.808641046</v>
      </c>
      <c r="D4418" s="0" t="str">
        <f aca="false">CONCATENATE(LEFT(A4418,2), MID(A4418,5,2))</f>
        <v>0328</v>
      </c>
    </row>
    <row r="4419" customFormat="false" ht="15.8" hidden="false" customHeight="false" outlineLevel="0" collapsed="false">
      <c r="A4419" s="39" t="s">
        <v>2062</v>
      </c>
      <c r="B4419" s="39" t="s">
        <v>6620</v>
      </c>
      <c r="C4419" s="0" t="n">
        <v>12387.3677912208</v>
      </c>
      <c r="D4419" s="0" t="str">
        <f aca="false">CONCATENATE(LEFT(A4419,2), MID(A4419,5,2))</f>
        <v>0328</v>
      </c>
    </row>
    <row r="4420" customFormat="false" ht="15.8" hidden="false" customHeight="false" outlineLevel="0" collapsed="false">
      <c r="A4420" s="39" t="s">
        <v>2073</v>
      </c>
      <c r="B4420" s="39" t="s">
        <v>6621</v>
      </c>
      <c r="C4420" s="0" t="n">
        <v>132795</v>
      </c>
      <c r="D4420" s="0" t="str">
        <f aca="false">CONCATENATE(LEFT(A4420,2), MID(A4420,5,2))</f>
        <v>0229</v>
      </c>
    </row>
    <row r="4421" customFormat="false" ht="15.8" hidden="false" customHeight="false" outlineLevel="0" collapsed="false">
      <c r="A4421" s="39" t="s">
        <v>2073</v>
      </c>
      <c r="B4421" s="39" t="s">
        <v>6622</v>
      </c>
      <c r="C4421" s="0" t="n">
        <v>57198</v>
      </c>
      <c r="D4421" s="0" t="str">
        <f aca="false">CONCATENATE(LEFT(A4421,2), MID(A4421,5,2))</f>
        <v>0229</v>
      </c>
    </row>
    <row r="4422" customFormat="false" ht="15.8" hidden="false" customHeight="false" outlineLevel="0" collapsed="false">
      <c r="A4422" s="39" t="s">
        <v>2073</v>
      </c>
      <c r="B4422" s="39" t="s">
        <v>6623</v>
      </c>
      <c r="C4422" s="0" t="n">
        <v>26280</v>
      </c>
      <c r="D4422" s="0" t="str">
        <f aca="false">CONCATENATE(LEFT(A4422,2), MID(A4422,5,2))</f>
        <v>0229</v>
      </c>
    </row>
    <row r="4423" customFormat="false" ht="15.8" hidden="false" customHeight="false" outlineLevel="0" collapsed="false">
      <c r="A4423" s="39" t="s">
        <v>2073</v>
      </c>
      <c r="B4423" s="39" t="s">
        <v>6624</v>
      </c>
      <c r="C4423" s="0" t="n">
        <v>14756</v>
      </c>
      <c r="D4423" s="0" t="str">
        <f aca="false">CONCATENATE(LEFT(A4423,2), MID(A4423,5,2))</f>
        <v>0229</v>
      </c>
    </row>
    <row r="4424" customFormat="false" ht="15.8" hidden="false" customHeight="false" outlineLevel="0" collapsed="false">
      <c r="A4424" s="39" t="s">
        <v>2071</v>
      </c>
      <c r="B4424" s="39" t="s">
        <v>6625</v>
      </c>
      <c r="C4424" s="0" t="n">
        <v>1387889.99999999</v>
      </c>
      <c r="D4424" s="0" t="str">
        <f aca="false">CONCATENATE(LEFT(A4424,2), MID(A4424,5,2))</f>
        <v>0230</v>
      </c>
    </row>
    <row r="4425" customFormat="false" ht="15.8" hidden="false" customHeight="false" outlineLevel="0" collapsed="false">
      <c r="A4425" s="39" t="s">
        <v>2071</v>
      </c>
      <c r="B4425" s="39" t="s">
        <v>6626</v>
      </c>
      <c r="C4425" s="0" t="n">
        <v>623887.5</v>
      </c>
      <c r="D4425" s="0" t="str">
        <f aca="false">CONCATENATE(LEFT(A4425,2), MID(A4425,5,2))</f>
        <v>0230</v>
      </c>
    </row>
    <row r="4426" customFormat="false" ht="15.8" hidden="false" customHeight="false" outlineLevel="0" collapsed="false">
      <c r="A4426" s="39" t="s">
        <v>2071</v>
      </c>
      <c r="B4426" s="39" t="s">
        <v>6627</v>
      </c>
      <c r="C4426" s="0" t="n">
        <v>225562.5</v>
      </c>
      <c r="D4426" s="0" t="str">
        <f aca="false">CONCATENATE(LEFT(A4426,2), MID(A4426,5,2))</f>
        <v>0230</v>
      </c>
    </row>
    <row r="4427" customFormat="false" ht="15.8" hidden="false" customHeight="false" outlineLevel="0" collapsed="false">
      <c r="A4427" s="39" t="s">
        <v>2073</v>
      </c>
      <c r="B4427" s="39" t="s">
        <v>6628</v>
      </c>
      <c r="C4427" s="0" t="n">
        <v>8172</v>
      </c>
      <c r="D4427" s="0" t="str">
        <f aca="false">CONCATENATE(LEFT(A4427,2), MID(A4427,5,2))</f>
        <v>0229</v>
      </c>
    </row>
    <row r="4428" customFormat="false" ht="15.8" hidden="false" customHeight="false" outlineLevel="0" collapsed="false">
      <c r="A4428" s="39" t="s">
        <v>2071</v>
      </c>
      <c r="B4428" s="39" t="s">
        <v>6629</v>
      </c>
      <c r="C4428" s="0" t="n">
        <v>16362.5</v>
      </c>
      <c r="D4428" s="0" t="str">
        <f aca="false">CONCATENATE(LEFT(A4428,2), MID(A4428,5,2))</f>
        <v>0230</v>
      </c>
    </row>
    <row r="4429" customFormat="false" ht="15.8" hidden="false" customHeight="false" outlineLevel="0" collapsed="false">
      <c r="A4429" s="39" t="s">
        <v>2083</v>
      </c>
      <c r="B4429" s="39" t="s">
        <v>6630</v>
      </c>
      <c r="C4429" s="0" t="n">
        <v>284975.029515176</v>
      </c>
      <c r="D4429" s="0" t="str">
        <f aca="false">CONCATENATE(LEFT(A4429,2), MID(A4429,5,2))</f>
        <v>0635</v>
      </c>
    </row>
    <row r="4430" customFormat="false" ht="15.8" hidden="false" customHeight="false" outlineLevel="0" collapsed="false">
      <c r="A4430" s="39" t="s">
        <v>2091</v>
      </c>
      <c r="B4430" s="39" t="s">
        <v>6631</v>
      </c>
      <c r="C4430" s="0" t="n">
        <v>623651.91082814</v>
      </c>
      <c r="D4430" s="0" t="str">
        <f aca="false">CONCATENATE(LEFT(A4430,2), MID(A4430,5,2))</f>
        <v>0635</v>
      </c>
    </row>
    <row r="4431" customFormat="false" ht="15.8" hidden="false" customHeight="false" outlineLevel="0" collapsed="false">
      <c r="A4431" s="39" t="s">
        <v>3107</v>
      </c>
      <c r="B4431" s="39" t="s">
        <v>6632</v>
      </c>
      <c r="C4431" s="0" t="n">
        <v>2699712.60269445</v>
      </c>
      <c r="D4431" s="0" t="str">
        <f aca="false">CONCATENATE(LEFT(A4431,2), MID(A4431,5,2))</f>
        <v>0636</v>
      </c>
    </row>
    <row r="4432" customFormat="false" ht="15.8" hidden="false" customHeight="false" outlineLevel="0" collapsed="false">
      <c r="A4432" s="39" t="s">
        <v>3107</v>
      </c>
      <c r="B4432" s="39" t="s">
        <v>6633</v>
      </c>
      <c r="C4432" s="0" t="n">
        <v>356480.913495168</v>
      </c>
      <c r="D4432" s="0" t="str">
        <f aca="false">CONCATENATE(LEFT(A4432,2), MID(A4432,5,2))</f>
        <v>0636</v>
      </c>
    </row>
    <row r="4433" customFormat="false" ht="15.8" hidden="false" customHeight="false" outlineLevel="0" collapsed="false">
      <c r="A4433" s="39" t="s">
        <v>2091</v>
      </c>
      <c r="B4433" s="39" t="s">
        <v>6634</v>
      </c>
      <c r="C4433" s="0" t="n">
        <v>181690.621244656</v>
      </c>
      <c r="D4433" s="0" t="str">
        <f aca="false">CONCATENATE(LEFT(A4433,2), MID(A4433,5,2))</f>
        <v>0635</v>
      </c>
    </row>
    <row r="4434" customFormat="false" ht="15.8" hidden="false" customHeight="false" outlineLevel="0" collapsed="false">
      <c r="A4434" s="39" t="s">
        <v>2086</v>
      </c>
      <c r="B4434" s="39" t="s">
        <v>6635</v>
      </c>
      <c r="C4434" s="0" t="n">
        <v>762914.493696581</v>
      </c>
      <c r="D4434" s="0" t="str">
        <f aca="false">CONCATENATE(LEFT(A4434,2), MID(A4434,5,2))</f>
        <v>0634</v>
      </c>
    </row>
    <row r="4435" customFormat="false" ht="15.8" hidden="false" customHeight="false" outlineLevel="0" collapsed="false">
      <c r="A4435" s="39" t="s">
        <v>3519</v>
      </c>
      <c r="B4435" s="39" t="s">
        <v>6636</v>
      </c>
      <c r="C4435" s="0" t="n">
        <v>7734.53102453102</v>
      </c>
      <c r="D4435" s="0" t="str">
        <f aca="false">CONCATENATE(LEFT(A4435,2), MID(A4435,5,2))</f>
        <v>0635</v>
      </c>
    </row>
    <row r="4436" customFormat="false" ht="15.8" hidden="false" customHeight="false" outlineLevel="0" collapsed="false">
      <c r="A4436" s="39" t="s">
        <v>2091</v>
      </c>
      <c r="B4436" s="39" t="s">
        <v>6637</v>
      </c>
      <c r="C4436" s="0" t="n">
        <v>176393.721473458</v>
      </c>
      <c r="D4436" s="0" t="str">
        <f aca="false">CONCATENATE(LEFT(A4436,2), MID(A4436,5,2))</f>
        <v>0635</v>
      </c>
    </row>
    <row r="4437" customFormat="false" ht="15.8" hidden="false" customHeight="false" outlineLevel="0" collapsed="false">
      <c r="A4437" s="39" t="s">
        <v>2091</v>
      </c>
      <c r="B4437" s="39" t="s">
        <v>6638</v>
      </c>
      <c r="C4437" s="0" t="n">
        <v>72517.5167894872</v>
      </c>
      <c r="D4437" s="0" t="str">
        <f aca="false">CONCATENATE(LEFT(A4437,2), MID(A4437,5,2))</f>
        <v>0635</v>
      </c>
    </row>
    <row r="4438" customFormat="false" ht="15.8" hidden="false" customHeight="false" outlineLevel="0" collapsed="false">
      <c r="A4438" s="39" t="s">
        <v>2091</v>
      </c>
      <c r="B4438" s="39" t="s">
        <v>6639</v>
      </c>
      <c r="C4438" s="0" t="n">
        <v>52542.3677519615</v>
      </c>
      <c r="D4438" s="0" t="str">
        <f aca="false">CONCATENATE(LEFT(A4438,2), MID(A4438,5,2))</f>
        <v>0635</v>
      </c>
    </row>
    <row r="4439" customFormat="false" ht="15.8" hidden="false" customHeight="false" outlineLevel="0" collapsed="false">
      <c r="A4439" s="39" t="s">
        <v>2442</v>
      </c>
      <c r="B4439" s="39" t="s">
        <v>6640</v>
      </c>
      <c r="C4439" s="0" t="n">
        <v>10012.5</v>
      </c>
      <c r="D4439" s="0" t="str">
        <f aca="false">CONCATENATE(LEFT(A4439,2), MID(A4439,5,2))</f>
        <v>0231</v>
      </c>
    </row>
    <row r="4440" customFormat="false" ht="15.8" hidden="false" customHeight="false" outlineLevel="0" collapsed="false">
      <c r="A4440" s="39" t="s">
        <v>2442</v>
      </c>
      <c r="B4440" s="39" t="s">
        <v>6641</v>
      </c>
      <c r="C4440" s="0" t="n">
        <v>2086.875</v>
      </c>
      <c r="D4440" s="0" t="str">
        <f aca="false">CONCATENATE(LEFT(A4440,2), MID(A4440,5,2))</f>
        <v>0231</v>
      </c>
    </row>
    <row r="4441" customFormat="false" ht="15.8" hidden="false" customHeight="false" outlineLevel="0" collapsed="false">
      <c r="A4441" s="39" t="s">
        <v>2095</v>
      </c>
      <c r="B4441" s="39" t="s">
        <v>6642</v>
      </c>
      <c r="C4441" s="0" t="n">
        <v>1920635.1894122</v>
      </c>
      <c r="D4441" s="0" t="str">
        <f aca="false">CONCATENATE(LEFT(A4441,2), MID(A4441,5,2))</f>
        <v>0142</v>
      </c>
    </row>
    <row r="4442" customFormat="false" ht="15.8" hidden="false" customHeight="false" outlineLevel="0" collapsed="false">
      <c r="A4442" s="39" t="s">
        <v>2095</v>
      </c>
      <c r="B4442" s="39" t="s">
        <v>6643</v>
      </c>
      <c r="C4442" s="0" t="n">
        <v>155556.52666571</v>
      </c>
      <c r="D4442" s="0" t="str">
        <f aca="false">CONCATENATE(LEFT(A4442,2), MID(A4442,5,2))</f>
        <v>0142</v>
      </c>
    </row>
    <row r="4443" customFormat="false" ht="15.8" hidden="false" customHeight="false" outlineLevel="0" collapsed="false">
      <c r="A4443" s="39" t="s">
        <v>2102</v>
      </c>
      <c r="B4443" s="39" t="s">
        <v>6644</v>
      </c>
      <c r="C4443" s="0" t="n">
        <v>200461.780392101</v>
      </c>
      <c r="D4443" s="0" t="str">
        <f aca="false">CONCATENATE(LEFT(A4443,2), MID(A4443,5,2))</f>
        <v>0142</v>
      </c>
    </row>
    <row r="4444" customFormat="false" ht="15.8" hidden="false" customHeight="false" outlineLevel="0" collapsed="false">
      <c r="A4444" s="39" t="s">
        <v>2095</v>
      </c>
      <c r="B4444" s="39" t="s">
        <v>6645</v>
      </c>
      <c r="C4444" s="0" t="n">
        <v>1261702.48833318</v>
      </c>
      <c r="D4444" s="0" t="str">
        <f aca="false">CONCATENATE(LEFT(A4444,2), MID(A4444,5,2))</f>
        <v>0142</v>
      </c>
    </row>
    <row r="4445" customFormat="false" ht="15.8" hidden="false" customHeight="false" outlineLevel="0" collapsed="false">
      <c r="A4445" s="39" t="s">
        <v>2121</v>
      </c>
      <c r="B4445" s="39" t="s">
        <v>6646</v>
      </c>
      <c r="C4445" s="0" t="n">
        <v>327861.667257539</v>
      </c>
      <c r="D4445" s="0" t="str">
        <f aca="false">CONCATENATE(LEFT(A4445,2), MID(A4445,5,2))</f>
        <v>0142</v>
      </c>
    </row>
    <row r="4446" customFormat="false" ht="15.8" hidden="false" customHeight="false" outlineLevel="0" collapsed="false">
      <c r="A4446" s="39" t="s">
        <v>2121</v>
      </c>
      <c r="B4446" s="39" t="s">
        <v>6647</v>
      </c>
      <c r="C4446" s="0" t="n">
        <v>65408.2443632119</v>
      </c>
      <c r="D4446" s="0" t="str">
        <f aca="false">CONCATENATE(LEFT(A4446,2), MID(A4446,5,2))</f>
        <v>0142</v>
      </c>
    </row>
    <row r="4447" customFormat="false" ht="15.8" hidden="false" customHeight="false" outlineLevel="0" collapsed="false">
      <c r="A4447" s="39" t="s">
        <v>2095</v>
      </c>
      <c r="B4447" s="39" t="s">
        <v>6648</v>
      </c>
      <c r="C4447" s="0" t="n">
        <v>442861.136037348</v>
      </c>
      <c r="D4447" s="0" t="str">
        <f aca="false">CONCATENATE(LEFT(A4447,2), MID(A4447,5,2))</f>
        <v>0142</v>
      </c>
    </row>
    <row r="4448" customFormat="false" ht="15.8" hidden="false" customHeight="false" outlineLevel="0" collapsed="false">
      <c r="A4448" s="39" t="s">
        <v>2108</v>
      </c>
      <c r="B4448" s="39" t="s">
        <v>6649</v>
      </c>
      <c r="C4448" s="0" t="n">
        <v>250071.362037835</v>
      </c>
      <c r="D4448" s="0" t="str">
        <f aca="false">CONCATENATE(LEFT(A4448,2), MID(A4448,5,2))</f>
        <v>0341</v>
      </c>
    </row>
    <row r="4449" customFormat="false" ht="15.8" hidden="false" customHeight="false" outlineLevel="0" collapsed="false">
      <c r="A4449" s="39" t="s">
        <v>2108</v>
      </c>
      <c r="B4449" s="39" t="s">
        <v>6650</v>
      </c>
      <c r="C4449" s="0" t="n">
        <v>393339.721313616</v>
      </c>
      <c r="D4449" s="0" t="str">
        <f aca="false">CONCATENATE(LEFT(A4449,2), MID(A4449,5,2))</f>
        <v>0341</v>
      </c>
    </row>
    <row r="4450" customFormat="false" ht="15.8" hidden="false" customHeight="false" outlineLevel="0" collapsed="false">
      <c r="A4450" s="39" t="s">
        <v>2108</v>
      </c>
      <c r="B4450" s="39" t="s">
        <v>6651</v>
      </c>
      <c r="C4450" s="0" t="n">
        <v>514430.122963509</v>
      </c>
      <c r="D4450" s="0" t="str">
        <f aca="false">CONCATENATE(LEFT(A4450,2), MID(A4450,5,2))</f>
        <v>0341</v>
      </c>
    </row>
    <row r="4451" customFormat="false" ht="15.8" hidden="false" customHeight="false" outlineLevel="0" collapsed="false">
      <c r="A4451" s="39" t="s">
        <v>2114</v>
      </c>
      <c r="B4451" s="39" t="s">
        <v>6652</v>
      </c>
      <c r="C4451" s="0" t="n">
        <v>137958.053212935</v>
      </c>
      <c r="D4451" s="0" t="str">
        <f aca="false">CONCATENATE(LEFT(A4451,2), MID(A4451,5,2))</f>
        <v>0238</v>
      </c>
    </row>
    <row r="4452" customFormat="false" ht="15.8" hidden="false" customHeight="false" outlineLevel="0" collapsed="false">
      <c r="A4452" s="39" t="s">
        <v>2114</v>
      </c>
      <c r="B4452" s="39" t="s">
        <v>6653</v>
      </c>
      <c r="C4452" s="0" t="n">
        <v>37031.9456184668</v>
      </c>
      <c r="D4452" s="0" t="str">
        <f aca="false">CONCATENATE(LEFT(A4452,2), MID(A4452,5,2))</f>
        <v>0238</v>
      </c>
    </row>
    <row r="4453" customFormat="false" ht="15.8" hidden="false" customHeight="false" outlineLevel="0" collapsed="false">
      <c r="A4453" s="39" t="s">
        <v>2108</v>
      </c>
      <c r="B4453" s="39" t="s">
        <v>6654</v>
      </c>
      <c r="C4453" s="0" t="n">
        <v>332144.024830383</v>
      </c>
      <c r="D4453" s="0" t="str">
        <f aca="false">CONCATENATE(LEFT(A4453,2), MID(A4453,5,2))</f>
        <v>0341</v>
      </c>
    </row>
    <row r="4454" customFormat="false" ht="15.8" hidden="false" customHeight="false" outlineLevel="0" collapsed="false">
      <c r="A4454" s="39" t="s">
        <v>2108</v>
      </c>
      <c r="B4454" s="39" t="s">
        <v>6655</v>
      </c>
      <c r="C4454" s="0" t="n">
        <v>583051.371069286</v>
      </c>
      <c r="D4454" s="0" t="str">
        <f aca="false">CONCATENATE(LEFT(A4454,2), MID(A4454,5,2))</f>
        <v>0341</v>
      </c>
    </row>
    <row r="4455" customFormat="false" ht="15.8" hidden="false" customHeight="false" outlineLevel="0" collapsed="false">
      <c r="A4455" s="39" t="s">
        <v>2114</v>
      </c>
      <c r="B4455" s="39" t="s">
        <v>6656</v>
      </c>
      <c r="C4455" s="0" t="n">
        <v>11723.7275806848</v>
      </c>
      <c r="D4455" s="0" t="str">
        <f aca="false">CONCATENATE(LEFT(A4455,2), MID(A4455,5,2))</f>
        <v>0238</v>
      </c>
    </row>
    <row r="4456" customFormat="false" ht="15.8" hidden="false" customHeight="false" outlineLevel="0" collapsed="false">
      <c r="A4456" s="39" t="s">
        <v>2095</v>
      </c>
      <c r="B4456" s="39" t="s">
        <v>6657</v>
      </c>
      <c r="C4456" s="0" t="n">
        <v>70000.1899048605</v>
      </c>
      <c r="D4456" s="0" t="str">
        <f aca="false">CONCATENATE(LEFT(A4456,2), MID(A4456,5,2))</f>
        <v>0142</v>
      </c>
    </row>
    <row r="4457" customFormat="false" ht="15.8" hidden="false" customHeight="false" outlineLevel="0" collapsed="false">
      <c r="A4457" s="39" t="s">
        <v>2121</v>
      </c>
      <c r="B4457" s="39" t="s">
        <v>6658</v>
      </c>
      <c r="C4457" s="0" t="n">
        <v>101856.923282734</v>
      </c>
      <c r="D4457" s="0" t="str">
        <f aca="false">CONCATENATE(LEFT(A4457,2), MID(A4457,5,2))</f>
        <v>0142</v>
      </c>
    </row>
    <row r="4458" customFormat="false" ht="15.8" hidden="false" customHeight="false" outlineLevel="0" collapsed="false">
      <c r="A4458" s="39" t="s">
        <v>2121</v>
      </c>
      <c r="B4458" s="39" t="s">
        <v>6659</v>
      </c>
      <c r="C4458" s="0" t="n">
        <v>99111.8297868687</v>
      </c>
      <c r="D4458" s="0" t="str">
        <f aca="false">CONCATENATE(LEFT(A4458,2), MID(A4458,5,2))</f>
        <v>0142</v>
      </c>
    </row>
    <row r="4459" customFormat="false" ht="15.8" hidden="false" customHeight="false" outlineLevel="0" collapsed="false">
      <c r="A4459" s="39" t="s">
        <v>2126</v>
      </c>
      <c r="B4459" s="39" t="s">
        <v>6660</v>
      </c>
      <c r="C4459" s="0" t="n">
        <v>69132.0813398904</v>
      </c>
      <c r="D4459" s="0" t="str">
        <f aca="false">CONCATENATE(LEFT(A4459,2), MID(A4459,5,2))</f>
        <v>0142</v>
      </c>
    </row>
    <row r="4460" customFormat="false" ht="15.8" hidden="false" customHeight="false" outlineLevel="0" collapsed="false">
      <c r="A4460" s="39" t="s">
        <v>2139</v>
      </c>
      <c r="B4460" s="39" t="s">
        <v>6661</v>
      </c>
      <c r="C4460" s="0" t="n">
        <v>3329.42127973556</v>
      </c>
      <c r="D4460" s="0" t="str">
        <f aca="false">CONCATENATE(LEFT(A4460,2), MID(A4460,5,2))</f>
        <v>0142</v>
      </c>
    </row>
    <row r="4461" customFormat="false" ht="15.8" hidden="false" customHeight="false" outlineLevel="0" collapsed="false">
      <c r="A4461" s="39" t="s">
        <v>2139</v>
      </c>
      <c r="B4461" s="39" t="s">
        <v>6662</v>
      </c>
      <c r="C4461" s="0" t="n">
        <v>359.075474273745</v>
      </c>
      <c r="D4461" s="0" t="str">
        <f aca="false">CONCATENATE(LEFT(A4461,2), MID(A4461,5,2))</f>
        <v>0142</v>
      </c>
    </row>
    <row r="4462" customFormat="false" ht="15.8" hidden="false" customHeight="false" outlineLevel="0" collapsed="false">
      <c r="A4462" s="39" t="s">
        <v>2139</v>
      </c>
      <c r="B4462" s="39" t="s">
        <v>6663</v>
      </c>
      <c r="C4462" s="0" t="n">
        <v>411.650214463322</v>
      </c>
      <c r="D4462" s="0" t="str">
        <f aca="false">CONCATENATE(LEFT(A4462,2), MID(A4462,5,2))</f>
        <v>0142</v>
      </c>
    </row>
    <row r="4463" customFormat="false" ht="15.8" hidden="false" customHeight="false" outlineLevel="0" collapsed="false">
      <c r="A4463" s="39" t="s">
        <v>2098</v>
      </c>
      <c r="B4463" s="39" t="s">
        <v>6664</v>
      </c>
      <c r="C4463" s="0" t="n">
        <v>3165.87299789612</v>
      </c>
      <c r="D4463" s="0" t="str">
        <f aca="false">CONCATENATE(LEFT(A4463,2), MID(A4463,5,2))</f>
        <v>0142</v>
      </c>
    </row>
    <row r="4464" customFormat="false" ht="15.8" hidden="false" customHeight="false" outlineLevel="0" collapsed="false">
      <c r="A4464" s="39" t="s">
        <v>2102</v>
      </c>
      <c r="B4464" s="39" t="s">
        <v>6665</v>
      </c>
      <c r="C4464" s="0" t="n">
        <v>9237.04901615374</v>
      </c>
      <c r="D4464" s="0" t="str">
        <f aca="false">CONCATENATE(LEFT(A4464,2), MID(A4464,5,2))</f>
        <v>0142</v>
      </c>
    </row>
    <row r="4465" customFormat="false" ht="15.8" hidden="false" customHeight="false" outlineLevel="0" collapsed="false">
      <c r="A4465" s="39" t="s">
        <v>2139</v>
      </c>
      <c r="B4465" s="39" t="s">
        <v>6666</v>
      </c>
      <c r="C4465" s="0" t="n">
        <v>6851.03153545727</v>
      </c>
      <c r="D4465" s="0" t="str">
        <f aca="false">CONCATENATE(LEFT(A4465,2), MID(A4465,5,2))</f>
        <v>0142</v>
      </c>
    </row>
    <row r="4466" customFormat="false" ht="15.8" hidden="false" customHeight="false" outlineLevel="0" collapsed="false">
      <c r="A4466" s="39" t="s">
        <v>2102</v>
      </c>
      <c r="B4466" s="39" t="s">
        <v>6667</v>
      </c>
      <c r="C4466" s="0" t="n">
        <v>68960.3363565987</v>
      </c>
      <c r="D4466" s="0" t="str">
        <f aca="false">CONCATENATE(LEFT(A4466,2), MID(A4466,5,2))</f>
        <v>0142</v>
      </c>
    </row>
    <row r="4467" customFormat="false" ht="15.8" hidden="false" customHeight="false" outlineLevel="0" collapsed="false">
      <c r="A4467" s="39" t="s">
        <v>2106</v>
      </c>
      <c r="B4467" s="39" t="s">
        <v>6668</v>
      </c>
      <c r="C4467" s="0" t="n">
        <v>14409.1367909169</v>
      </c>
      <c r="D4467" s="0" t="str">
        <f aca="false">CONCATENATE(LEFT(A4467,2), MID(A4467,5,2))</f>
        <v>0142</v>
      </c>
    </row>
    <row r="4468" customFormat="false" ht="15.8" hidden="false" customHeight="false" outlineLevel="0" collapsed="false">
      <c r="A4468" s="39" t="s">
        <v>2098</v>
      </c>
      <c r="B4468" s="39" t="s">
        <v>6669</v>
      </c>
      <c r="C4468" s="0" t="n">
        <v>5583.19682623346</v>
      </c>
      <c r="D4468" s="0" t="str">
        <f aca="false">CONCATENATE(LEFT(A4468,2), MID(A4468,5,2))</f>
        <v>0142</v>
      </c>
    </row>
    <row r="4469" customFormat="false" ht="15.8" hidden="false" customHeight="false" outlineLevel="0" collapsed="false">
      <c r="A4469" s="39" t="s">
        <v>2098</v>
      </c>
      <c r="B4469" s="39" t="s">
        <v>6670</v>
      </c>
      <c r="C4469" s="0" t="n">
        <v>643.833296812059</v>
      </c>
      <c r="D4469" s="0" t="str">
        <f aca="false">CONCATENATE(LEFT(A4469,2), MID(A4469,5,2))</f>
        <v>0142</v>
      </c>
    </row>
    <row r="4470" customFormat="false" ht="15.8" hidden="false" customHeight="false" outlineLevel="0" collapsed="false">
      <c r="A4470" s="39" t="s">
        <v>2102</v>
      </c>
      <c r="B4470" s="39" t="s">
        <v>6671</v>
      </c>
      <c r="C4470" s="0" t="n">
        <v>44115.1048410481</v>
      </c>
      <c r="D4470" s="0" t="str">
        <f aca="false">CONCATENATE(LEFT(A4470,2), MID(A4470,5,2))</f>
        <v>0142</v>
      </c>
    </row>
    <row r="4471" customFormat="false" ht="15.8" hidden="false" customHeight="false" outlineLevel="0" collapsed="false">
      <c r="A4471" s="39" t="s">
        <v>2126</v>
      </c>
      <c r="B4471" s="39" t="s">
        <v>6672</v>
      </c>
      <c r="C4471" s="0" t="n">
        <v>42318.9794229884</v>
      </c>
      <c r="D4471" s="0" t="str">
        <f aca="false">CONCATENATE(LEFT(A4471,2), MID(A4471,5,2))</f>
        <v>0142</v>
      </c>
    </row>
    <row r="4472" customFormat="false" ht="15.8" hidden="false" customHeight="false" outlineLevel="0" collapsed="false">
      <c r="A4472" s="39" t="s">
        <v>2126</v>
      </c>
      <c r="B4472" s="39" t="s">
        <v>6673</v>
      </c>
      <c r="C4472" s="0" t="n">
        <v>4699.99174083036</v>
      </c>
      <c r="D4472" s="0" t="str">
        <f aca="false">CONCATENATE(LEFT(A4472,2), MID(A4472,5,2))</f>
        <v>0142</v>
      </c>
    </row>
    <row r="4473" customFormat="false" ht="15.8" hidden="false" customHeight="false" outlineLevel="0" collapsed="false">
      <c r="A4473" s="39" t="s">
        <v>2106</v>
      </c>
      <c r="B4473" s="39" t="s">
        <v>6674</v>
      </c>
      <c r="C4473" s="0" t="n">
        <v>14769.8932979076</v>
      </c>
      <c r="D4473" s="0" t="str">
        <f aca="false">CONCATENATE(LEFT(A4473,2), MID(A4473,5,2))</f>
        <v>0142</v>
      </c>
    </row>
    <row r="4474" customFormat="false" ht="15.8" hidden="false" customHeight="false" outlineLevel="0" collapsed="false">
      <c r="A4474" s="39" t="s">
        <v>2121</v>
      </c>
      <c r="B4474" s="39" t="s">
        <v>6675</v>
      </c>
      <c r="C4474" s="0" t="n">
        <v>3261.37233659967</v>
      </c>
      <c r="D4474" s="0" t="str">
        <f aca="false">CONCATENATE(LEFT(A4474,2), MID(A4474,5,2))</f>
        <v>0142</v>
      </c>
    </row>
    <row r="4475" customFormat="false" ht="15.8" hidden="false" customHeight="false" outlineLevel="0" collapsed="false">
      <c r="A4475" s="39" t="s">
        <v>2102</v>
      </c>
      <c r="B4475" s="39" t="s">
        <v>6676</v>
      </c>
      <c r="C4475" s="0" t="n">
        <v>5772.62466261772</v>
      </c>
      <c r="D4475" s="0" t="str">
        <f aca="false">CONCATENATE(LEFT(A4475,2), MID(A4475,5,2))</f>
        <v>0142</v>
      </c>
    </row>
    <row r="4476" customFormat="false" ht="15.8" hidden="false" customHeight="false" outlineLevel="0" collapsed="false">
      <c r="A4476" s="39" t="s">
        <v>2121</v>
      </c>
      <c r="B4476" s="39" t="s">
        <v>6677</v>
      </c>
      <c r="C4476" s="0" t="n">
        <v>3261.22616206871</v>
      </c>
      <c r="D4476" s="0" t="str">
        <f aca="false">CONCATENATE(LEFT(A4476,2), MID(A4476,5,2))</f>
        <v>0142</v>
      </c>
    </row>
    <row r="4477" customFormat="false" ht="15.8" hidden="false" customHeight="false" outlineLevel="0" collapsed="false">
      <c r="A4477" s="39" t="s">
        <v>2146</v>
      </c>
      <c r="B4477" s="39" t="s">
        <v>6678</v>
      </c>
      <c r="C4477" s="0" t="n">
        <v>2093932.44726545</v>
      </c>
      <c r="D4477" s="0" t="str">
        <f aca="false">CONCATENATE(LEFT(A4477,2), MID(A4477,5,2))</f>
        <v>0144</v>
      </c>
    </row>
    <row r="4478" customFormat="false" ht="15.8" hidden="false" customHeight="false" outlineLevel="0" collapsed="false">
      <c r="A4478" s="39" t="s">
        <v>2146</v>
      </c>
      <c r="B4478" s="39" t="s">
        <v>6679</v>
      </c>
      <c r="C4478" s="0" t="n">
        <v>266086.672178085</v>
      </c>
      <c r="D4478" s="0" t="str">
        <f aca="false">CONCATENATE(LEFT(A4478,2), MID(A4478,5,2))</f>
        <v>0144</v>
      </c>
    </row>
    <row r="4479" customFormat="false" ht="15.8" hidden="false" customHeight="false" outlineLevel="0" collapsed="false">
      <c r="A4479" s="39" t="s">
        <v>2146</v>
      </c>
      <c r="B4479" s="39" t="s">
        <v>6680</v>
      </c>
      <c r="C4479" s="0" t="n">
        <v>524124.460074528</v>
      </c>
      <c r="D4479" s="0" t="str">
        <f aca="false">CONCATENATE(LEFT(A4479,2), MID(A4479,5,2))</f>
        <v>0144</v>
      </c>
    </row>
    <row r="4480" customFormat="false" ht="15.8" hidden="false" customHeight="false" outlineLevel="0" collapsed="false">
      <c r="A4480" s="39" t="s">
        <v>2146</v>
      </c>
      <c r="B4480" s="39" t="s">
        <v>6681</v>
      </c>
      <c r="C4480" s="0" t="n">
        <v>886934.037030966</v>
      </c>
      <c r="D4480" s="0" t="str">
        <f aca="false">CONCATENATE(LEFT(A4480,2), MID(A4480,5,2))</f>
        <v>0144</v>
      </c>
    </row>
    <row r="4481" customFormat="false" ht="15.8" hidden="false" customHeight="false" outlineLevel="0" collapsed="false">
      <c r="A4481" s="39" t="s">
        <v>2146</v>
      </c>
      <c r="B4481" s="39" t="s">
        <v>6682</v>
      </c>
      <c r="C4481" s="0" t="n">
        <v>218837.666507273</v>
      </c>
      <c r="D4481" s="0" t="str">
        <f aca="false">CONCATENATE(LEFT(A4481,2), MID(A4481,5,2))</f>
        <v>0144</v>
      </c>
    </row>
    <row r="4482" customFormat="false" ht="15.8" hidden="false" customHeight="false" outlineLevel="0" collapsed="false">
      <c r="A4482" s="39" t="s">
        <v>2146</v>
      </c>
      <c r="B4482" s="39" t="s">
        <v>6683</v>
      </c>
      <c r="C4482" s="0" t="n">
        <v>986251.765572576</v>
      </c>
      <c r="D4482" s="0" t="str">
        <f aca="false">CONCATENATE(LEFT(A4482,2), MID(A4482,5,2))</f>
        <v>0144</v>
      </c>
    </row>
    <row r="4483" customFormat="false" ht="15.8" hidden="false" customHeight="false" outlineLevel="0" collapsed="false">
      <c r="A4483" s="39" t="s">
        <v>2148</v>
      </c>
      <c r="B4483" s="39" t="s">
        <v>6684</v>
      </c>
      <c r="C4483" s="0" t="n">
        <v>212262.024181562</v>
      </c>
      <c r="D4483" s="0" t="str">
        <f aca="false">CONCATENATE(LEFT(A4483,2), MID(A4483,5,2))</f>
        <v>0144</v>
      </c>
    </row>
    <row r="4484" customFormat="false" ht="15.8" hidden="false" customHeight="false" outlineLevel="0" collapsed="false">
      <c r="A4484" s="39" t="s">
        <v>2146</v>
      </c>
      <c r="B4484" s="39" t="s">
        <v>6685</v>
      </c>
      <c r="C4484" s="0" t="n">
        <v>677768.062365293</v>
      </c>
      <c r="D4484" s="0" t="str">
        <f aca="false">CONCATENATE(LEFT(A4484,2), MID(A4484,5,2))</f>
        <v>0144</v>
      </c>
    </row>
    <row r="4485" customFormat="false" ht="15.8" hidden="false" customHeight="false" outlineLevel="0" collapsed="false">
      <c r="A4485" s="39" t="s">
        <v>2146</v>
      </c>
      <c r="B4485" s="39" t="s">
        <v>6686</v>
      </c>
      <c r="C4485" s="0" t="n">
        <v>703253.228468573</v>
      </c>
      <c r="D4485" s="0" t="str">
        <f aca="false">CONCATENATE(LEFT(A4485,2), MID(A4485,5,2))</f>
        <v>0144</v>
      </c>
    </row>
    <row r="4486" customFormat="false" ht="15.8" hidden="false" customHeight="false" outlineLevel="0" collapsed="false">
      <c r="A4486" s="39" t="s">
        <v>2171</v>
      </c>
      <c r="B4486" s="39" t="s">
        <v>6687</v>
      </c>
      <c r="C4486" s="0" t="n">
        <v>4253.61120650519</v>
      </c>
      <c r="D4486" s="0" t="str">
        <f aca="false">CONCATENATE(LEFT(A4486,2), MID(A4486,5,2))</f>
        <v>0144</v>
      </c>
    </row>
    <row r="4487" customFormat="false" ht="15.8" hidden="false" customHeight="false" outlineLevel="0" collapsed="false">
      <c r="A4487" s="39" t="s">
        <v>2155</v>
      </c>
      <c r="B4487" s="39" t="s">
        <v>6688</v>
      </c>
      <c r="C4487" s="0" t="n">
        <v>929586.665482924</v>
      </c>
      <c r="D4487" s="0" t="str">
        <f aca="false">CONCATENATE(LEFT(A4487,2), MID(A4487,5,2))</f>
        <v>0144</v>
      </c>
    </row>
    <row r="4488" customFormat="false" ht="15.8" hidden="false" customHeight="false" outlineLevel="0" collapsed="false">
      <c r="A4488" s="39" t="s">
        <v>2148</v>
      </c>
      <c r="B4488" s="39" t="s">
        <v>6689</v>
      </c>
      <c r="C4488" s="0" t="n">
        <v>1074802.60720561</v>
      </c>
      <c r="D4488" s="0" t="str">
        <f aca="false">CONCATENATE(LEFT(A4488,2), MID(A4488,5,2))</f>
        <v>0144</v>
      </c>
    </row>
    <row r="4489" customFormat="false" ht="15.8" hidden="false" customHeight="false" outlineLevel="0" collapsed="false">
      <c r="A4489" s="39" t="s">
        <v>2171</v>
      </c>
      <c r="B4489" s="39" t="s">
        <v>6690</v>
      </c>
      <c r="C4489" s="0" t="n">
        <v>2730.98671474995</v>
      </c>
      <c r="D4489" s="0" t="str">
        <f aca="false">CONCATENATE(LEFT(A4489,2), MID(A4489,5,2))</f>
        <v>0144</v>
      </c>
    </row>
    <row r="4490" customFormat="false" ht="15.8" hidden="false" customHeight="false" outlineLevel="0" collapsed="false">
      <c r="A4490" s="39" t="s">
        <v>2165</v>
      </c>
      <c r="B4490" s="39" t="s">
        <v>6691</v>
      </c>
      <c r="C4490" s="0" t="n">
        <v>517253.699233608</v>
      </c>
      <c r="D4490" s="0" t="str">
        <f aca="false">CONCATENATE(LEFT(A4490,2), MID(A4490,5,2))</f>
        <v>0144</v>
      </c>
    </row>
    <row r="4491" customFormat="false" ht="15.8" hidden="false" customHeight="false" outlineLevel="0" collapsed="false">
      <c r="A4491" s="39" t="s">
        <v>2163</v>
      </c>
      <c r="B4491" s="39" t="s">
        <v>6692</v>
      </c>
      <c r="C4491" s="0" t="n">
        <v>26030.2449187919</v>
      </c>
      <c r="D4491" s="0" t="str">
        <f aca="false">CONCATENATE(LEFT(A4491,2), MID(A4491,5,2))</f>
        <v>0144</v>
      </c>
    </row>
    <row r="4492" customFormat="false" ht="15.8" hidden="false" customHeight="false" outlineLevel="0" collapsed="false">
      <c r="A4492" s="39" t="s">
        <v>2148</v>
      </c>
      <c r="B4492" s="39" t="s">
        <v>6693</v>
      </c>
      <c r="C4492" s="0" t="n">
        <v>51578.4880378561</v>
      </c>
      <c r="D4492" s="0" t="str">
        <f aca="false">CONCATENATE(LEFT(A4492,2), MID(A4492,5,2))</f>
        <v>0144</v>
      </c>
    </row>
    <row r="4493" customFormat="false" ht="15.8" hidden="false" customHeight="false" outlineLevel="0" collapsed="false">
      <c r="A4493" s="39" t="s">
        <v>2148</v>
      </c>
      <c r="B4493" s="39" t="s">
        <v>6694</v>
      </c>
      <c r="C4493" s="0" t="n">
        <v>106623.843254113</v>
      </c>
      <c r="D4493" s="0" t="str">
        <f aca="false">CONCATENATE(LEFT(A4493,2), MID(A4493,5,2))</f>
        <v>0144</v>
      </c>
    </row>
    <row r="4494" customFormat="false" ht="15.8" hidden="false" customHeight="false" outlineLevel="0" collapsed="false">
      <c r="A4494" s="39" t="s">
        <v>2155</v>
      </c>
      <c r="B4494" s="39" t="s">
        <v>6695</v>
      </c>
      <c r="C4494" s="0" t="n">
        <v>89322.173367827</v>
      </c>
      <c r="D4494" s="0" t="str">
        <f aca="false">CONCATENATE(LEFT(A4494,2), MID(A4494,5,2))</f>
        <v>0144</v>
      </c>
    </row>
    <row r="4495" customFormat="false" ht="15.8" hidden="false" customHeight="false" outlineLevel="0" collapsed="false">
      <c r="A4495" s="39" t="s">
        <v>2168</v>
      </c>
      <c r="B4495" s="39" t="s">
        <v>6696</v>
      </c>
      <c r="C4495" s="0" t="n">
        <v>15967.9365934408</v>
      </c>
      <c r="D4495" s="0" t="str">
        <f aca="false">CONCATENATE(LEFT(A4495,2), MID(A4495,5,2))</f>
        <v>0144</v>
      </c>
    </row>
    <row r="4496" customFormat="false" ht="15.8" hidden="false" customHeight="false" outlineLevel="0" collapsed="false">
      <c r="A4496" s="39" t="s">
        <v>2165</v>
      </c>
      <c r="B4496" s="39" t="s">
        <v>6697</v>
      </c>
      <c r="C4496" s="0" t="n">
        <v>23514.7924929567</v>
      </c>
      <c r="D4496" s="0" t="str">
        <f aca="false">CONCATENATE(LEFT(A4496,2), MID(A4496,5,2))</f>
        <v>0144</v>
      </c>
    </row>
    <row r="4497" customFormat="false" ht="15.8" hidden="false" customHeight="false" outlineLevel="0" collapsed="false">
      <c r="A4497" s="39" t="s">
        <v>2163</v>
      </c>
      <c r="B4497" s="39" t="s">
        <v>6698</v>
      </c>
      <c r="C4497" s="0" t="n">
        <v>14704.9291324621</v>
      </c>
      <c r="D4497" s="0" t="str">
        <f aca="false">CONCATENATE(LEFT(A4497,2), MID(A4497,5,2))</f>
        <v>0144</v>
      </c>
    </row>
    <row r="4498" customFormat="false" ht="15.8" hidden="false" customHeight="false" outlineLevel="0" collapsed="false">
      <c r="A4498" s="39" t="s">
        <v>2463</v>
      </c>
      <c r="B4498" s="39" t="s">
        <v>6699</v>
      </c>
      <c r="C4498" s="0" t="n">
        <v>2658.4795385899</v>
      </c>
      <c r="D4498" s="0" t="str">
        <f aca="false">CONCATENATE(LEFT(A4498,2), MID(A4498,5,2))</f>
        <v>0144</v>
      </c>
    </row>
    <row r="4499" customFormat="false" ht="15.8" hidden="false" customHeight="false" outlineLevel="0" collapsed="false">
      <c r="A4499" s="39" t="s">
        <v>2171</v>
      </c>
      <c r="B4499" s="39" t="s">
        <v>6700</v>
      </c>
      <c r="C4499" s="0" t="n">
        <v>23044.2761738871</v>
      </c>
      <c r="D4499" s="0" t="str">
        <f aca="false">CONCATENATE(LEFT(A4499,2), MID(A4499,5,2))</f>
        <v>0144</v>
      </c>
    </row>
    <row r="4500" customFormat="false" ht="15.8" hidden="false" customHeight="false" outlineLevel="0" collapsed="false">
      <c r="A4500" s="39" t="s">
        <v>2171</v>
      </c>
      <c r="B4500" s="39" t="s">
        <v>6701</v>
      </c>
      <c r="C4500" s="0" t="n">
        <v>4625.69002996379</v>
      </c>
      <c r="D4500" s="0" t="str">
        <f aca="false">CONCATENATE(LEFT(A4500,2), MID(A4500,5,2))</f>
        <v>0144</v>
      </c>
    </row>
    <row r="4501" customFormat="false" ht="15.8" hidden="false" customHeight="false" outlineLevel="0" collapsed="false">
      <c r="A4501" s="39" t="s">
        <v>2159</v>
      </c>
      <c r="B4501" s="39" t="s">
        <v>6702</v>
      </c>
      <c r="C4501" s="0" t="n">
        <v>26439.8640424086</v>
      </c>
      <c r="D4501" s="0" t="str">
        <f aca="false">CONCATENATE(LEFT(A4501,2), MID(A4501,5,2))</f>
        <v>0144</v>
      </c>
    </row>
    <row r="4502" customFormat="false" ht="15.8" hidden="false" customHeight="false" outlineLevel="0" collapsed="false">
      <c r="A4502" s="39" t="s">
        <v>2159</v>
      </c>
      <c r="B4502" s="39" t="s">
        <v>6703</v>
      </c>
      <c r="C4502" s="0" t="n">
        <v>7925.41493703647</v>
      </c>
      <c r="D4502" s="0" t="str">
        <f aca="false">CONCATENATE(LEFT(A4502,2), MID(A4502,5,2))</f>
        <v>0144</v>
      </c>
    </row>
    <row r="4503" customFormat="false" ht="15.8" hidden="false" customHeight="false" outlineLevel="0" collapsed="false">
      <c r="A4503" s="39" t="s">
        <v>2155</v>
      </c>
      <c r="B4503" s="39" t="s">
        <v>6704</v>
      </c>
      <c r="C4503" s="0" t="n">
        <v>10852.8560274461</v>
      </c>
      <c r="D4503" s="0" t="str">
        <f aca="false">CONCATENATE(LEFT(A4503,2), MID(A4503,5,2))</f>
        <v>0144</v>
      </c>
    </row>
    <row r="4504" customFormat="false" ht="15.8" hidden="false" customHeight="false" outlineLevel="0" collapsed="false">
      <c r="A4504" s="39" t="s">
        <v>2159</v>
      </c>
      <c r="B4504" s="39" t="s">
        <v>6705</v>
      </c>
      <c r="C4504" s="0" t="n">
        <v>24883.6280507591</v>
      </c>
      <c r="D4504" s="0" t="str">
        <f aca="false">CONCATENATE(LEFT(A4504,2), MID(A4504,5,2))</f>
        <v>0144</v>
      </c>
    </row>
    <row r="4505" customFormat="false" ht="15.8" hidden="false" customHeight="false" outlineLevel="0" collapsed="false">
      <c r="A4505" s="39" t="s">
        <v>2176</v>
      </c>
      <c r="B4505" s="39" t="s">
        <v>6706</v>
      </c>
      <c r="C4505" s="0" t="n">
        <v>297231.560058469</v>
      </c>
      <c r="D4505" s="0" t="str">
        <f aca="false">CONCATENATE(LEFT(A4505,2), MID(A4505,5,2))</f>
        <v>0145</v>
      </c>
    </row>
    <row r="4506" customFormat="false" ht="15.8" hidden="false" customHeight="false" outlineLevel="0" collapsed="false">
      <c r="A4506" s="39" t="s">
        <v>2176</v>
      </c>
      <c r="B4506" s="39" t="s">
        <v>6707</v>
      </c>
      <c r="C4506" s="0" t="n">
        <v>358029.103381348</v>
      </c>
      <c r="D4506" s="0" t="str">
        <f aca="false">CONCATENATE(LEFT(A4506,2), MID(A4506,5,2))</f>
        <v>0145</v>
      </c>
    </row>
    <row r="4507" customFormat="false" ht="15.8" hidden="false" customHeight="false" outlineLevel="0" collapsed="false">
      <c r="A4507" s="39" t="s">
        <v>2183</v>
      </c>
      <c r="B4507" s="39" t="s">
        <v>6708</v>
      </c>
      <c r="C4507" s="0" t="n">
        <v>42723.4145391442</v>
      </c>
      <c r="D4507" s="0" t="str">
        <f aca="false">CONCATENATE(LEFT(A4507,2), MID(A4507,5,2))</f>
        <v>0145</v>
      </c>
    </row>
    <row r="4508" customFormat="false" ht="15.8" hidden="false" customHeight="false" outlineLevel="0" collapsed="false">
      <c r="A4508" s="39" t="s">
        <v>3185</v>
      </c>
      <c r="B4508" s="39" t="s">
        <v>6709</v>
      </c>
      <c r="C4508" s="0" t="n">
        <v>122.7541875</v>
      </c>
      <c r="D4508" s="0" t="str">
        <f aca="false">CONCATENATE(LEFT(A4508,2), MID(A4508,5,2))</f>
        <v>0145</v>
      </c>
    </row>
    <row r="4509" customFormat="false" ht="15.8" hidden="false" customHeight="false" outlineLevel="0" collapsed="false">
      <c r="A4509" s="39" t="s">
        <v>2465</v>
      </c>
      <c r="B4509" s="39" t="s">
        <v>6710</v>
      </c>
      <c r="C4509" s="0" t="n">
        <v>21383.2424759316</v>
      </c>
      <c r="D4509" s="0" t="str">
        <f aca="false">CONCATENATE(LEFT(A4509,2), MID(A4509,5,2))</f>
        <v>0145</v>
      </c>
    </row>
    <row r="4510" customFormat="false" ht="15.8" hidden="false" customHeight="false" outlineLevel="0" collapsed="false">
      <c r="A4510" s="39" t="s">
        <v>2183</v>
      </c>
      <c r="B4510" s="39" t="s">
        <v>6711</v>
      </c>
      <c r="C4510" s="0" t="n">
        <v>1630.29510666666</v>
      </c>
      <c r="D4510" s="0" t="str">
        <f aca="false">CONCATENATE(LEFT(A4510,2), MID(A4510,5,2))</f>
        <v>0145</v>
      </c>
    </row>
    <row r="4511" customFormat="false" ht="15.8" hidden="false" customHeight="false" outlineLevel="0" collapsed="false">
      <c r="A4511" s="39" t="s">
        <v>2155</v>
      </c>
      <c r="B4511" s="39" t="s">
        <v>6712</v>
      </c>
      <c r="C4511" s="0" t="n">
        <v>33636.0740814119</v>
      </c>
      <c r="D4511" s="0" t="str">
        <f aca="false">CONCATENATE(LEFT(A4511,2), MID(A4511,5,2))</f>
        <v>0144</v>
      </c>
    </row>
    <row r="4512" customFormat="false" ht="15.8" hidden="false" customHeight="false" outlineLevel="0" collapsed="false">
      <c r="A4512" s="39" t="s">
        <v>2183</v>
      </c>
      <c r="B4512" s="39" t="s">
        <v>6713</v>
      </c>
      <c r="C4512" s="0" t="n">
        <v>33493.2102982936</v>
      </c>
      <c r="D4512" s="0" t="str">
        <f aca="false">CONCATENATE(LEFT(A4512,2), MID(A4512,5,2))</f>
        <v>0145</v>
      </c>
    </row>
    <row r="4513" customFormat="false" ht="15.8" hidden="false" customHeight="false" outlineLevel="0" collapsed="false">
      <c r="A4513" s="39" t="s">
        <v>2185</v>
      </c>
      <c r="B4513" s="39" t="s">
        <v>6714</v>
      </c>
      <c r="C4513" s="0" t="n">
        <v>130679.57683081</v>
      </c>
      <c r="D4513" s="0" t="str">
        <f aca="false">CONCATENATE(LEFT(A4513,2), MID(A4513,5,2))</f>
        <v>0363</v>
      </c>
    </row>
    <row r="4514" customFormat="false" ht="15.8" hidden="false" customHeight="false" outlineLevel="0" collapsed="false">
      <c r="A4514" s="39" t="s">
        <v>2187</v>
      </c>
      <c r="B4514" s="39" t="s">
        <v>6715</v>
      </c>
      <c r="C4514" s="0" t="n">
        <v>10607.5</v>
      </c>
      <c r="D4514" s="0" t="str">
        <f aca="false">CONCATENATE(LEFT(A4514,2), MID(A4514,5,2))</f>
        <v>0262</v>
      </c>
    </row>
    <row r="4515" customFormat="false" ht="15.8" hidden="false" customHeight="false" outlineLevel="0" collapsed="false">
      <c r="A4515" s="39" t="s">
        <v>2187</v>
      </c>
      <c r="B4515" s="39" t="s">
        <v>6716</v>
      </c>
      <c r="C4515" s="0" t="n">
        <v>10264.5</v>
      </c>
      <c r="D4515" s="0" t="str">
        <f aca="false">CONCATENATE(LEFT(A4515,2), MID(A4515,5,2))</f>
        <v>0262</v>
      </c>
    </row>
    <row r="4516" customFormat="false" ht="15.8" hidden="false" customHeight="false" outlineLevel="0" collapsed="false">
      <c r="A4516" s="39" t="s">
        <v>2187</v>
      </c>
      <c r="B4516" s="39" t="s">
        <v>6717</v>
      </c>
      <c r="C4516" s="0" t="n">
        <v>6843</v>
      </c>
      <c r="D4516" s="0" t="str">
        <f aca="false">CONCATENATE(LEFT(A4516,2), MID(A4516,5,2))</f>
        <v>0262</v>
      </c>
    </row>
    <row r="4517" customFormat="false" ht="15.8" hidden="false" customHeight="false" outlineLevel="0" collapsed="false">
      <c r="A4517" s="39" t="s">
        <v>2197</v>
      </c>
      <c r="B4517" s="39" t="s">
        <v>6718</v>
      </c>
      <c r="C4517" s="0" t="n">
        <v>22950.4631302871</v>
      </c>
      <c r="D4517" s="0" t="str">
        <f aca="false">CONCATENATE(LEFT(A4517,2), MID(A4517,5,2))</f>
        <v>0256</v>
      </c>
    </row>
    <row r="4518" customFormat="false" ht="15.8" hidden="false" customHeight="false" outlineLevel="0" collapsed="false">
      <c r="A4518" s="39" t="s">
        <v>2197</v>
      </c>
      <c r="B4518" s="39" t="s">
        <v>6719</v>
      </c>
      <c r="C4518" s="0" t="n">
        <v>7989.56994131373</v>
      </c>
      <c r="D4518" s="0" t="str">
        <f aca="false">CONCATENATE(LEFT(A4518,2), MID(A4518,5,2))</f>
        <v>0256</v>
      </c>
    </row>
    <row r="4519" customFormat="false" ht="15.8" hidden="false" customHeight="false" outlineLevel="0" collapsed="false">
      <c r="A4519" s="39" t="s">
        <v>2185</v>
      </c>
      <c r="B4519" s="39" t="s">
        <v>6720</v>
      </c>
      <c r="C4519" s="0" t="n">
        <v>26429.5758862267</v>
      </c>
      <c r="D4519" s="0" t="str">
        <f aca="false">CONCATENATE(LEFT(A4519,2), MID(A4519,5,2))</f>
        <v>0363</v>
      </c>
    </row>
    <row r="4520" customFormat="false" ht="15.8" hidden="false" customHeight="false" outlineLevel="0" collapsed="false">
      <c r="A4520" s="39" t="s">
        <v>2185</v>
      </c>
      <c r="B4520" s="39" t="s">
        <v>6721</v>
      </c>
      <c r="C4520" s="0" t="n">
        <v>41030.9231691891</v>
      </c>
      <c r="D4520" s="0" t="str">
        <f aca="false">CONCATENATE(LEFT(A4520,2), MID(A4520,5,2))</f>
        <v>0363</v>
      </c>
    </row>
    <row r="4521" customFormat="false" ht="15.8" hidden="false" customHeight="false" outlineLevel="0" collapsed="false">
      <c r="A4521" s="39" t="s">
        <v>2187</v>
      </c>
      <c r="B4521" s="39" t="s">
        <v>6722</v>
      </c>
      <c r="C4521" s="0" t="n">
        <v>48742.5</v>
      </c>
      <c r="D4521" s="0" t="str">
        <f aca="false">CONCATENATE(LEFT(A4521,2), MID(A4521,5,2))</f>
        <v>0262</v>
      </c>
    </row>
    <row r="4522" customFormat="false" ht="15.8" hidden="false" customHeight="false" outlineLevel="0" collapsed="false">
      <c r="A4522" s="39" t="s">
        <v>2187</v>
      </c>
      <c r="B4522" s="39" t="s">
        <v>6723</v>
      </c>
      <c r="C4522" s="0" t="n">
        <v>32362.5</v>
      </c>
      <c r="D4522" s="0" t="str">
        <f aca="false">CONCATENATE(LEFT(A4522,2), MID(A4522,5,2))</f>
        <v>0262</v>
      </c>
    </row>
    <row r="4523" customFormat="false" ht="15.8" hidden="false" customHeight="false" outlineLevel="0" collapsed="false">
      <c r="A4523" s="39" t="s">
        <v>2185</v>
      </c>
      <c r="B4523" s="39" t="s">
        <v>6724</v>
      </c>
      <c r="C4523" s="0" t="n">
        <v>33585.1401639671</v>
      </c>
      <c r="D4523" s="0" t="str">
        <f aca="false">CONCATENATE(LEFT(A4523,2), MID(A4523,5,2))</f>
        <v>0363</v>
      </c>
    </row>
    <row r="4524" customFormat="false" ht="15.8" hidden="false" customHeight="false" outlineLevel="0" collapsed="false">
      <c r="A4524" s="39" t="s">
        <v>2197</v>
      </c>
      <c r="B4524" s="39" t="s">
        <v>6725</v>
      </c>
      <c r="C4524" s="0" t="n">
        <v>9189.23674767791</v>
      </c>
      <c r="D4524" s="0" t="str">
        <f aca="false">CONCATENATE(LEFT(A4524,2), MID(A4524,5,2))</f>
        <v>0256</v>
      </c>
    </row>
    <row r="4525" customFormat="false" ht="15.8" hidden="false" customHeight="false" outlineLevel="0" collapsed="false">
      <c r="A4525" s="39" t="s">
        <v>2197</v>
      </c>
      <c r="B4525" s="39" t="s">
        <v>6726</v>
      </c>
      <c r="C4525" s="0" t="n">
        <v>40618.5105447144</v>
      </c>
      <c r="D4525" s="0" t="str">
        <f aca="false">CONCATENATE(LEFT(A4525,2), MID(A4525,5,2))</f>
        <v>0256</v>
      </c>
    </row>
    <row r="4526" customFormat="false" ht="15.8" hidden="false" customHeight="false" outlineLevel="0" collapsed="false">
      <c r="A4526" s="39" t="s">
        <v>2191</v>
      </c>
      <c r="B4526" s="39" t="s">
        <v>6727</v>
      </c>
      <c r="C4526" s="0" t="n">
        <v>52901.9824534154</v>
      </c>
      <c r="D4526" s="0" t="str">
        <f aca="false">CONCATENATE(LEFT(A4526,2), MID(A4526,5,2))</f>
        <v>0257</v>
      </c>
    </row>
    <row r="4527" customFormat="false" ht="15.8" hidden="false" customHeight="false" outlineLevel="0" collapsed="false">
      <c r="A4527" s="39" t="s">
        <v>2185</v>
      </c>
      <c r="B4527" s="39" t="s">
        <v>6728</v>
      </c>
      <c r="C4527" s="0" t="n">
        <v>25464.1911483357</v>
      </c>
      <c r="D4527" s="0" t="str">
        <f aca="false">CONCATENATE(LEFT(A4527,2), MID(A4527,5,2))</f>
        <v>0363</v>
      </c>
    </row>
    <row r="4528" customFormat="false" ht="15.8" hidden="false" customHeight="false" outlineLevel="0" collapsed="false">
      <c r="A4528" s="39" t="s">
        <v>2187</v>
      </c>
      <c r="B4528" s="39" t="s">
        <v>6729</v>
      </c>
      <c r="C4528" s="0" t="n">
        <v>46125</v>
      </c>
      <c r="D4528" s="0" t="str">
        <f aca="false">CONCATENATE(LEFT(A4528,2), MID(A4528,5,2))</f>
        <v>0262</v>
      </c>
    </row>
    <row r="4529" customFormat="false" ht="15.8" hidden="false" customHeight="false" outlineLevel="0" collapsed="false">
      <c r="A4529" s="39" t="s">
        <v>2199</v>
      </c>
      <c r="B4529" s="39" t="s">
        <v>6730</v>
      </c>
      <c r="C4529" s="0" t="n">
        <v>351051.294028981</v>
      </c>
      <c r="D4529" s="0" t="str">
        <f aca="false">CONCATENATE(LEFT(A4529,2), MID(A4529,5,2))</f>
        <v>0255</v>
      </c>
    </row>
    <row r="4530" customFormat="false" ht="15.8" hidden="false" customHeight="false" outlineLevel="0" collapsed="false">
      <c r="A4530" s="39" t="s">
        <v>2185</v>
      </c>
      <c r="B4530" s="39" t="s">
        <v>6731</v>
      </c>
      <c r="C4530" s="0" t="n">
        <v>32936.3182292815</v>
      </c>
      <c r="D4530" s="0" t="str">
        <f aca="false">CONCATENATE(LEFT(A4530,2), MID(A4530,5,2))</f>
        <v>0363</v>
      </c>
    </row>
    <row r="4531" customFormat="false" ht="15.8" hidden="false" customHeight="false" outlineLevel="0" collapsed="false">
      <c r="A4531" s="39" t="s">
        <v>2185</v>
      </c>
      <c r="B4531" s="39" t="s">
        <v>6732</v>
      </c>
      <c r="C4531" s="0" t="n">
        <v>13359.6817707183</v>
      </c>
      <c r="D4531" s="0" t="str">
        <f aca="false">CONCATENATE(LEFT(A4531,2), MID(A4531,5,2))</f>
        <v>0363</v>
      </c>
    </row>
    <row r="4532" customFormat="false" ht="15.8" hidden="false" customHeight="false" outlineLevel="0" collapsed="false">
      <c r="A4532" s="39" t="s">
        <v>2199</v>
      </c>
      <c r="B4532" s="39" t="s">
        <v>6733</v>
      </c>
      <c r="C4532" s="0" t="n">
        <v>10726.2321428571</v>
      </c>
      <c r="D4532" s="0" t="str">
        <f aca="false">CONCATENATE(LEFT(A4532,2), MID(A4532,5,2))</f>
        <v>0255</v>
      </c>
    </row>
    <row r="4533" customFormat="false" ht="15.8" hidden="false" customHeight="false" outlineLevel="0" collapsed="false">
      <c r="A4533" s="39" t="s">
        <v>2191</v>
      </c>
      <c r="B4533" s="39" t="s">
        <v>6734</v>
      </c>
      <c r="C4533" s="0" t="n">
        <v>14567.9586440994</v>
      </c>
      <c r="D4533" s="0" t="str">
        <f aca="false">CONCATENATE(LEFT(A4533,2), MID(A4533,5,2))</f>
        <v>0257</v>
      </c>
    </row>
    <row r="4534" customFormat="false" ht="15.8" hidden="false" customHeight="false" outlineLevel="0" collapsed="false">
      <c r="A4534" s="39" t="s">
        <v>2199</v>
      </c>
      <c r="B4534" s="39" t="s">
        <v>6735</v>
      </c>
      <c r="C4534" s="0" t="n">
        <v>42467.5338164878</v>
      </c>
      <c r="D4534" s="0" t="str">
        <f aca="false">CONCATENATE(LEFT(A4534,2), MID(A4534,5,2))</f>
        <v>0255</v>
      </c>
    </row>
    <row r="4535" customFormat="false" ht="15.8" hidden="false" customHeight="false" outlineLevel="0" collapsed="false">
      <c r="A4535" s="39" t="s">
        <v>2191</v>
      </c>
      <c r="B4535" s="39" t="s">
        <v>6736</v>
      </c>
      <c r="C4535" s="0" t="n">
        <v>17229.6422472335</v>
      </c>
      <c r="D4535" s="0" t="str">
        <f aca="false">CONCATENATE(LEFT(A4535,2), MID(A4535,5,2))</f>
        <v>0257</v>
      </c>
    </row>
    <row r="4536" customFormat="false" ht="15.8" hidden="false" customHeight="false" outlineLevel="0" collapsed="false">
      <c r="A4536" s="39" t="s">
        <v>2219</v>
      </c>
      <c r="B4536" s="39" t="s">
        <v>6737</v>
      </c>
      <c r="C4536" s="0" t="n">
        <v>4343.57300964867</v>
      </c>
      <c r="D4536" s="0" t="str">
        <f aca="false">CONCATENATE(LEFT(A4536,2), MID(A4536,5,2))</f>
        <v>0448</v>
      </c>
    </row>
    <row r="4537" customFormat="false" ht="15.8" hidden="false" customHeight="false" outlineLevel="0" collapsed="false">
      <c r="A4537" s="39" t="s">
        <v>2215</v>
      </c>
      <c r="B4537" s="39" t="s">
        <v>6738</v>
      </c>
      <c r="C4537" s="0" t="n">
        <v>2939.84387340236</v>
      </c>
      <c r="D4537" s="0" t="str">
        <f aca="false">CONCATENATE(LEFT(A4537,2), MID(A4537,5,2))</f>
        <v>0448</v>
      </c>
    </row>
    <row r="4538" customFormat="false" ht="15.8" hidden="false" customHeight="false" outlineLevel="0" collapsed="false">
      <c r="A4538" s="39" t="s">
        <v>2219</v>
      </c>
      <c r="B4538" s="39" t="s">
        <v>6739</v>
      </c>
      <c r="C4538" s="0" t="n">
        <v>1914.42184728083</v>
      </c>
      <c r="D4538" s="0" t="str">
        <f aca="false">CONCATENATE(LEFT(A4538,2), MID(A4538,5,2))</f>
        <v>0448</v>
      </c>
    </row>
    <row r="4539" customFormat="false" ht="15.8" hidden="false" customHeight="false" outlineLevel="0" collapsed="false">
      <c r="A4539" s="39" t="s">
        <v>2219</v>
      </c>
      <c r="B4539" s="39" t="s">
        <v>6740</v>
      </c>
      <c r="C4539" s="0" t="n">
        <v>941.933363894742</v>
      </c>
      <c r="D4539" s="0" t="str">
        <f aca="false">CONCATENATE(LEFT(A4539,2), MID(A4539,5,2))</f>
        <v>0448</v>
      </c>
    </row>
    <row r="4540" customFormat="false" ht="15.8" hidden="false" customHeight="false" outlineLevel="0" collapsed="false">
      <c r="A4540" s="39" t="s">
        <v>2213</v>
      </c>
      <c r="B4540" s="39" t="s">
        <v>6741</v>
      </c>
      <c r="C4540" s="0" t="n">
        <v>2038.83285782417</v>
      </c>
      <c r="D4540" s="0" t="str">
        <f aca="false">CONCATENATE(LEFT(A4540,2), MID(A4540,5,2))</f>
        <v>0446</v>
      </c>
    </row>
    <row r="4541" customFormat="false" ht="15.8" hidden="false" customHeight="false" outlineLevel="0" collapsed="false">
      <c r="A4541" s="39" t="s">
        <v>2211</v>
      </c>
      <c r="B4541" s="39" t="s">
        <v>6742</v>
      </c>
      <c r="C4541" s="0" t="n">
        <v>7609.19129457351</v>
      </c>
      <c r="D4541" s="0" t="str">
        <f aca="false">CONCATENATE(LEFT(A4541,2), MID(A4541,5,2))</f>
        <v>0446</v>
      </c>
    </row>
    <row r="4542" customFormat="false" ht="15.8" hidden="false" customHeight="false" outlineLevel="0" collapsed="false">
      <c r="A4542" s="39" t="s">
        <v>2520</v>
      </c>
      <c r="B4542" s="39" t="s">
        <v>6743</v>
      </c>
      <c r="C4542" s="0" t="n">
        <v>7905.86126080155</v>
      </c>
      <c r="D4542" s="0" t="str">
        <f aca="false">CONCATENATE(LEFT(A4542,2), MID(A4542,5,2))</f>
        <v>0447</v>
      </c>
    </row>
    <row r="4543" customFormat="false" ht="15.8" hidden="false" customHeight="false" outlineLevel="0" collapsed="false">
      <c r="A4543" s="39" t="s">
        <v>2224</v>
      </c>
      <c r="B4543" s="39" t="s">
        <v>6744</v>
      </c>
      <c r="C4543" s="0" t="n">
        <v>353077.755901664</v>
      </c>
      <c r="D4543" s="0" t="str">
        <f aca="false">CONCATENATE(LEFT(A4543,2), MID(A4543,5,2))</f>
        <v>0254</v>
      </c>
    </row>
    <row r="4544" customFormat="false" ht="15.8" hidden="false" customHeight="false" outlineLevel="0" collapsed="false">
      <c r="A4544" s="39" t="s">
        <v>2224</v>
      </c>
      <c r="B4544" s="39" t="s">
        <v>6745</v>
      </c>
      <c r="C4544" s="0" t="n">
        <v>163402.582429686</v>
      </c>
      <c r="D4544" s="0" t="str">
        <f aca="false">CONCATENATE(LEFT(A4544,2), MID(A4544,5,2))</f>
        <v>0254</v>
      </c>
    </row>
    <row r="4545" customFormat="false" ht="15.8" hidden="false" customHeight="false" outlineLevel="0" collapsed="false">
      <c r="A4545" s="39" t="s">
        <v>2224</v>
      </c>
      <c r="B4545" s="39" t="s">
        <v>6746</v>
      </c>
      <c r="C4545" s="0" t="n">
        <v>408506.456074216</v>
      </c>
      <c r="D4545" s="0" t="str">
        <f aca="false">CONCATENATE(LEFT(A4545,2), MID(A4545,5,2))</f>
        <v>0254</v>
      </c>
    </row>
    <row r="4546" customFormat="false" ht="15.8" hidden="false" customHeight="false" outlineLevel="0" collapsed="false">
      <c r="A4546" s="39" t="s">
        <v>2224</v>
      </c>
      <c r="B4546" s="39" t="s">
        <v>6747</v>
      </c>
      <c r="C4546" s="0" t="n">
        <v>125430.581300466</v>
      </c>
      <c r="D4546" s="0" t="str">
        <f aca="false">CONCATENATE(LEFT(A4546,2), MID(A4546,5,2))</f>
        <v>0254</v>
      </c>
    </row>
    <row r="4547" customFormat="false" ht="15.8" hidden="false" customHeight="false" outlineLevel="0" collapsed="false">
      <c r="A4547" s="39" t="s">
        <v>2222</v>
      </c>
      <c r="B4547" s="39" t="s">
        <v>6748</v>
      </c>
      <c r="C4547" s="0" t="n">
        <v>33770.7382491726</v>
      </c>
      <c r="D4547" s="0" t="str">
        <f aca="false">CONCATENATE(LEFT(A4547,2), MID(A4547,5,2))</f>
        <v>0253</v>
      </c>
    </row>
    <row r="4548" customFormat="false" ht="15.8" hidden="false" customHeight="false" outlineLevel="0" collapsed="false">
      <c r="A4548" s="39" t="s">
        <v>2224</v>
      </c>
      <c r="B4548" s="39" t="s">
        <v>6749</v>
      </c>
      <c r="C4548" s="0" t="n">
        <v>500017.896557984</v>
      </c>
      <c r="D4548" s="0" t="str">
        <f aca="false">CONCATENATE(LEFT(A4548,2), MID(A4548,5,2))</f>
        <v>0254</v>
      </c>
    </row>
    <row r="4549" customFormat="false" ht="15.8" hidden="false" customHeight="false" outlineLevel="0" collapsed="false">
      <c r="A4549" s="39" t="s">
        <v>2234</v>
      </c>
      <c r="B4549" s="39" t="s">
        <v>6750</v>
      </c>
      <c r="C4549" s="0" t="n">
        <v>493552.518067226</v>
      </c>
      <c r="D4549" s="0" t="str">
        <f aca="false">CONCATENATE(LEFT(A4549,2), MID(A4549,5,2))</f>
        <v>0551</v>
      </c>
    </row>
    <row r="4550" customFormat="false" ht="15.8" hidden="false" customHeight="false" outlineLevel="0" collapsed="false">
      <c r="A4550" s="39" t="s">
        <v>2230</v>
      </c>
      <c r="B4550" s="39" t="s">
        <v>6751</v>
      </c>
      <c r="C4550" s="0" t="n">
        <v>189258.313636363</v>
      </c>
      <c r="D4550" s="0" t="str">
        <f aca="false">CONCATENATE(LEFT(A4550,2), MID(A4550,5,2))</f>
        <v>0552</v>
      </c>
    </row>
    <row r="4551" customFormat="false" ht="15.8" hidden="false" customHeight="false" outlineLevel="0" collapsed="false">
      <c r="A4551" s="39" t="s">
        <v>2245</v>
      </c>
      <c r="B4551" s="39" t="s">
        <v>6752</v>
      </c>
      <c r="C4551" s="0" t="n">
        <v>12932.9069877344</v>
      </c>
      <c r="D4551" s="0" t="str">
        <f aca="false">CONCATENATE(LEFT(A4551,2), MID(A4551,5,2))</f>
        <v>0551</v>
      </c>
    </row>
    <row r="4552" customFormat="false" ht="15.8" hidden="false" customHeight="false" outlineLevel="0" collapsed="false">
      <c r="A4552" s="39" t="s">
        <v>2245</v>
      </c>
      <c r="B4552" s="39" t="s">
        <v>6753</v>
      </c>
      <c r="C4552" s="0" t="n">
        <v>16956.3749999999</v>
      </c>
      <c r="D4552" s="0" t="str">
        <f aca="false">CONCATENATE(LEFT(A4552,2), MID(A4552,5,2))</f>
        <v>0551</v>
      </c>
    </row>
    <row r="4553" customFormat="false" ht="15.8" hidden="false" customHeight="false" outlineLevel="0" collapsed="false">
      <c r="A4553" s="39" t="s">
        <v>2230</v>
      </c>
      <c r="B4553" s="39" t="s">
        <v>6754</v>
      </c>
      <c r="C4553" s="0" t="n">
        <v>1355614.00518366</v>
      </c>
      <c r="D4553" s="0" t="str">
        <f aca="false">CONCATENATE(LEFT(A4553,2), MID(A4553,5,2))</f>
        <v>0552</v>
      </c>
    </row>
    <row r="4554" customFormat="false" ht="15.8" hidden="false" customHeight="false" outlineLevel="0" collapsed="false">
      <c r="A4554" s="39" t="s">
        <v>2230</v>
      </c>
      <c r="B4554" s="39" t="s">
        <v>6755</v>
      </c>
      <c r="C4554" s="0" t="n">
        <v>456121.279166666</v>
      </c>
      <c r="D4554" s="0" t="str">
        <f aca="false">CONCATENATE(LEFT(A4554,2), MID(A4554,5,2))</f>
        <v>0552</v>
      </c>
    </row>
    <row r="4555" customFormat="false" ht="15.8" hidden="false" customHeight="false" outlineLevel="0" collapsed="false">
      <c r="A4555" s="39" t="s">
        <v>2230</v>
      </c>
      <c r="B4555" s="39" t="s">
        <v>6756</v>
      </c>
      <c r="C4555" s="0" t="n">
        <v>106264.679166666</v>
      </c>
      <c r="D4555" s="0" t="str">
        <f aca="false">CONCATENATE(LEFT(A4555,2), MID(A4555,5,2))</f>
        <v>0552</v>
      </c>
    </row>
    <row r="4556" customFormat="false" ht="15.8" hidden="false" customHeight="false" outlineLevel="0" collapsed="false">
      <c r="A4556" s="39" t="s">
        <v>2230</v>
      </c>
      <c r="B4556" s="39" t="s">
        <v>6757</v>
      </c>
      <c r="C4556" s="0" t="n">
        <v>23502.7124999999</v>
      </c>
      <c r="D4556" s="0" t="str">
        <f aca="false">CONCATENATE(LEFT(A4556,2), MID(A4556,5,2))</f>
        <v>0552</v>
      </c>
    </row>
    <row r="4557" customFormat="false" ht="15.8" hidden="false" customHeight="false" outlineLevel="0" collapsed="false">
      <c r="A4557" s="39" t="s">
        <v>2230</v>
      </c>
      <c r="B4557" s="39" t="s">
        <v>6758</v>
      </c>
      <c r="C4557" s="0" t="n">
        <v>91718.4111111111</v>
      </c>
      <c r="D4557" s="0" t="str">
        <f aca="false">CONCATENATE(LEFT(A4557,2), MID(A4557,5,2))</f>
        <v>0552</v>
      </c>
    </row>
    <row r="4558" customFormat="false" ht="15.8" hidden="false" customHeight="false" outlineLevel="0" collapsed="false">
      <c r="A4558" s="39" t="s">
        <v>2234</v>
      </c>
      <c r="B4558" s="39" t="s">
        <v>6759</v>
      </c>
      <c r="C4558" s="0" t="n">
        <v>15169.0833333333</v>
      </c>
      <c r="D4558" s="0" t="str">
        <f aca="false">CONCATENATE(LEFT(A4558,2), MID(A4558,5,2))</f>
        <v>0551</v>
      </c>
    </row>
    <row r="4559" customFormat="false" ht="15.8" hidden="false" customHeight="false" outlineLevel="0" collapsed="false">
      <c r="A4559" s="39" t="s">
        <v>2245</v>
      </c>
      <c r="B4559" s="39" t="s">
        <v>6760</v>
      </c>
      <c r="C4559" s="0" t="n">
        <v>8434.12024552245</v>
      </c>
      <c r="D4559" s="0" t="str">
        <f aca="false">CONCATENATE(LEFT(A4559,2), MID(A4559,5,2))</f>
        <v>0551</v>
      </c>
    </row>
    <row r="4560" customFormat="false" ht="15.8" hidden="false" customHeight="false" outlineLevel="0" collapsed="false">
      <c r="A4560" s="39" t="s">
        <v>2222</v>
      </c>
      <c r="B4560" s="39" t="s">
        <v>6761</v>
      </c>
      <c r="C4560" s="0" t="n">
        <v>9791.48050691244</v>
      </c>
      <c r="D4560" s="0" t="str">
        <f aca="false">CONCATENATE(LEFT(A4560,2), MID(A4560,5,2))</f>
        <v>0253</v>
      </c>
    </row>
    <row r="4561" customFormat="false" ht="15.8" hidden="false" customHeight="false" outlineLevel="0" collapsed="false">
      <c r="A4561" s="39" t="s">
        <v>2199</v>
      </c>
      <c r="B4561" s="39" t="s">
        <v>6762</v>
      </c>
      <c r="C4561" s="0" t="n">
        <v>82154.3060191197</v>
      </c>
      <c r="D4561" s="0" t="str">
        <f aca="false">CONCATENATE(LEFT(A4561,2), MID(A4561,5,2))</f>
        <v>0255</v>
      </c>
    </row>
    <row r="4562" customFormat="false" ht="15.8" hidden="false" customHeight="false" outlineLevel="0" collapsed="false">
      <c r="A4562" s="39" t="s">
        <v>3247</v>
      </c>
      <c r="B4562" s="39" t="s">
        <v>6763</v>
      </c>
      <c r="C4562" s="0" t="n">
        <v>915549.337505507</v>
      </c>
      <c r="D4562" s="0" t="str">
        <f aca="false">CONCATENATE(LEFT(A4562,2), MID(A4562,5,2))</f>
        <v>0450</v>
      </c>
    </row>
    <row r="4563" customFormat="false" ht="15.8" hidden="false" customHeight="false" outlineLevel="0" collapsed="false">
      <c r="A4563" s="39" t="s">
        <v>2234</v>
      </c>
      <c r="B4563" s="39" t="s">
        <v>6764</v>
      </c>
      <c r="C4563" s="0" t="n">
        <v>23709.3219444444</v>
      </c>
      <c r="D4563" s="0" t="str">
        <f aca="false">CONCATENATE(LEFT(A4563,2), MID(A4563,5,2))</f>
        <v>0551</v>
      </c>
    </row>
    <row r="4564" customFormat="false" ht="15.8" hidden="false" customHeight="false" outlineLevel="0" collapsed="false">
      <c r="A4564" s="39" t="s">
        <v>2234</v>
      </c>
      <c r="B4564" s="39" t="s">
        <v>6765</v>
      </c>
      <c r="C4564" s="0" t="n">
        <v>16542.6666666666</v>
      </c>
      <c r="D4564" s="0" t="str">
        <f aca="false">CONCATENATE(LEFT(A4564,2), MID(A4564,5,2))</f>
        <v>0551</v>
      </c>
    </row>
    <row r="4565" customFormat="false" ht="15.8" hidden="false" customHeight="false" outlineLevel="0" collapsed="false">
      <c r="A4565" s="39" t="s">
        <v>2222</v>
      </c>
      <c r="B4565" s="39" t="s">
        <v>6766</v>
      </c>
      <c r="C4565" s="0" t="n">
        <v>19772.6561033724</v>
      </c>
      <c r="D4565" s="0" t="str">
        <f aca="false">CONCATENATE(LEFT(A4565,2), MID(A4565,5,2))</f>
        <v>0253</v>
      </c>
    </row>
    <row r="4566" customFormat="false" ht="15.8" hidden="false" customHeight="false" outlineLevel="0" collapsed="false">
      <c r="A4566" s="39" t="s">
        <v>3247</v>
      </c>
      <c r="B4566" s="39" t="s">
        <v>6767</v>
      </c>
      <c r="C4566" s="0" t="n">
        <v>1350879.42226013</v>
      </c>
      <c r="D4566" s="0" t="str">
        <f aca="false">CONCATENATE(LEFT(A4566,2), MID(A4566,5,2))</f>
        <v>0450</v>
      </c>
    </row>
    <row r="4567" customFormat="false" ht="15.8" hidden="false" customHeight="false" outlineLevel="0" collapsed="false">
      <c r="A4567" s="39" t="s">
        <v>2245</v>
      </c>
      <c r="B4567" s="39" t="s">
        <v>6768</v>
      </c>
      <c r="C4567" s="0" t="n">
        <v>926.749999999999</v>
      </c>
      <c r="D4567" s="0" t="str">
        <f aca="false">CONCATENATE(LEFT(A4567,2), MID(A4567,5,2))</f>
        <v>0551</v>
      </c>
    </row>
    <row r="4568" customFormat="false" ht="15.8" hidden="false" customHeight="false" outlineLevel="0" collapsed="false">
      <c r="A4568" s="39" t="s">
        <v>2256</v>
      </c>
      <c r="B4568" s="39" t="s">
        <v>6769</v>
      </c>
      <c r="C4568" s="0" t="n">
        <v>563426.38865987</v>
      </c>
      <c r="D4568" s="0" t="str">
        <f aca="false">CONCATENATE(LEFT(A4568,2), MID(A4568,5,2))</f>
        <v>0450</v>
      </c>
    </row>
    <row r="4569" customFormat="false" ht="15.8" hidden="false" customHeight="false" outlineLevel="0" collapsed="false">
      <c r="A4569" s="39" t="s">
        <v>3247</v>
      </c>
      <c r="B4569" s="39" t="s">
        <v>6770</v>
      </c>
      <c r="C4569" s="0" t="n">
        <v>190024.53495177</v>
      </c>
      <c r="D4569" s="0" t="str">
        <f aca="false">CONCATENATE(LEFT(A4569,2), MID(A4569,5,2))</f>
        <v>0450</v>
      </c>
    </row>
    <row r="4570" customFormat="false" ht="15.8" hidden="false" customHeight="false" outlineLevel="0" collapsed="false">
      <c r="A4570" s="39" t="s">
        <v>2230</v>
      </c>
      <c r="B4570" s="39" t="s">
        <v>6771</v>
      </c>
      <c r="C4570" s="0" t="n">
        <v>109315.909199134</v>
      </c>
      <c r="D4570" s="0" t="str">
        <f aca="false">CONCATENATE(LEFT(A4570,2), MID(A4570,5,2))</f>
        <v>0552</v>
      </c>
    </row>
    <row r="4571" customFormat="false" ht="15.8" hidden="false" customHeight="false" outlineLevel="0" collapsed="false">
      <c r="A4571" s="39" t="s">
        <v>2518</v>
      </c>
      <c r="B4571" s="39" t="s">
        <v>6772</v>
      </c>
      <c r="C4571" s="0" t="n">
        <v>1642656.99042741</v>
      </c>
      <c r="D4571" s="0" t="str">
        <f aca="false">CONCATENATE(LEFT(A4571,2), MID(A4571,5,2))</f>
        <v>0449</v>
      </c>
    </row>
    <row r="4572" customFormat="false" ht="15.8" hidden="false" customHeight="false" outlineLevel="0" collapsed="false">
      <c r="A4572" s="39" t="s">
        <v>2245</v>
      </c>
      <c r="B4572" s="39" t="s">
        <v>6773</v>
      </c>
      <c r="C4572" s="0" t="n">
        <v>8785.58333333333</v>
      </c>
      <c r="D4572" s="0" t="str">
        <f aca="false">CONCATENATE(LEFT(A4572,2), MID(A4572,5,2))</f>
        <v>0551</v>
      </c>
    </row>
    <row r="4573" customFormat="false" ht="15.8" hidden="false" customHeight="false" outlineLevel="0" collapsed="false">
      <c r="A4573" s="39" t="s">
        <v>2256</v>
      </c>
      <c r="B4573" s="39" t="s">
        <v>6774</v>
      </c>
      <c r="C4573" s="0" t="n">
        <v>58285.564761404</v>
      </c>
      <c r="D4573" s="0" t="str">
        <f aca="false">CONCATENATE(LEFT(A4573,2), MID(A4573,5,2))</f>
        <v>0450</v>
      </c>
    </row>
    <row r="4574" customFormat="false" ht="15.8" hidden="false" customHeight="false" outlineLevel="0" collapsed="false">
      <c r="A4574" s="39" t="s">
        <v>2199</v>
      </c>
      <c r="B4574" s="39" t="s">
        <v>6775</v>
      </c>
      <c r="C4574" s="0" t="n">
        <v>52279.7989402167</v>
      </c>
      <c r="D4574" s="0" t="str">
        <f aca="false">CONCATENATE(LEFT(A4574,2), MID(A4574,5,2))</f>
        <v>0255</v>
      </c>
    </row>
    <row r="4575" customFormat="false" ht="15.8" hidden="false" customHeight="false" outlineLevel="0" collapsed="false">
      <c r="A4575" s="39" t="s">
        <v>2234</v>
      </c>
      <c r="B4575" s="39" t="s">
        <v>6776</v>
      </c>
      <c r="C4575" s="0" t="n">
        <v>7728.00236111111</v>
      </c>
      <c r="D4575" s="0" t="str">
        <f aca="false">CONCATENATE(LEFT(A4575,2), MID(A4575,5,2))</f>
        <v>0551</v>
      </c>
    </row>
    <row r="4576" customFormat="false" ht="15.8" hidden="false" customHeight="false" outlineLevel="0" collapsed="false">
      <c r="A4576" s="39" t="s">
        <v>2475</v>
      </c>
      <c r="B4576" s="39" t="s">
        <v>6777</v>
      </c>
      <c r="C4576" s="0" t="n">
        <v>10453.4120896917</v>
      </c>
      <c r="D4576" s="0" t="str">
        <f aca="false">CONCATENATE(LEFT(A4576,2), MID(A4576,5,2))</f>
        <v>0258</v>
      </c>
    </row>
    <row r="4577" customFormat="false" ht="15.8" hidden="false" customHeight="false" outlineLevel="0" collapsed="false">
      <c r="A4577" s="39" t="s">
        <v>2269</v>
      </c>
      <c r="B4577" s="39" t="s">
        <v>6778</v>
      </c>
      <c r="C4577" s="0" t="n">
        <v>157566.523410814</v>
      </c>
      <c r="D4577" s="0" t="str">
        <f aca="false">CONCATENATE(LEFT(A4577,2), MID(A4577,5,2))</f>
        <v>0364</v>
      </c>
    </row>
    <row r="4578" customFormat="false" ht="15.8" hidden="false" customHeight="false" outlineLevel="0" collapsed="false">
      <c r="A4578" s="39" t="s">
        <v>2269</v>
      </c>
      <c r="B4578" s="39" t="s">
        <v>6779</v>
      </c>
      <c r="C4578" s="0" t="n">
        <v>289495.035296748</v>
      </c>
      <c r="D4578" s="0" t="str">
        <f aca="false">CONCATENATE(LEFT(A4578,2), MID(A4578,5,2))</f>
        <v>0364</v>
      </c>
    </row>
    <row r="4579" customFormat="false" ht="15.8" hidden="false" customHeight="false" outlineLevel="0" collapsed="false">
      <c r="A4579" s="39" t="s">
        <v>2269</v>
      </c>
      <c r="B4579" s="39" t="s">
        <v>6780</v>
      </c>
      <c r="C4579" s="0" t="n">
        <v>91363.4128584642</v>
      </c>
      <c r="D4579" s="0" t="str">
        <f aca="false">CONCATENATE(LEFT(A4579,2), MID(A4579,5,2))</f>
        <v>0364</v>
      </c>
    </row>
    <row r="4580" customFormat="false" ht="15.8" hidden="false" customHeight="false" outlineLevel="0" collapsed="false">
      <c r="A4580" s="39" t="s">
        <v>2269</v>
      </c>
      <c r="B4580" s="39" t="s">
        <v>6781</v>
      </c>
      <c r="C4580" s="0" t="n">
        <v>830239.124901567</v>
      </c>
      <c r="D4580" s="0" t="str">
        <f aca="false">CONCATENATE(LEFT(A4580,2), MID(A4580,5,2))</f>
        <v>0364</v>
      </c>
    </row>
    <row r="4581" customFormat="false" ht="15.8" hidden="false" customHeight="false" outlineLevel="0" collapsed="false">
      <c r="A4581" s="39" t="s">
        <v>2269</v>
      </c>
      <c r="B4581" s="39" t="s">
        <v>6782</v>
      </c>
      <c r="C4581" s="0" t="n">
        <v>672544.620041799</v>
      </c>
      <c r="D4581" s="0" t="str">
        <f aca="false">CONCATENATE(LEFT(A4581,2), MID(A4581,5,2))</f>
        <v>0364</v>
      </c>
    </row>
    <row r="4582" customFormat="false" ht="15.8" hidden="false" customHeight="false" outlineLevel="0" collapsed="false">
      <c r="A4582" s="39" t="s">
        <v>2269</v>
      </c>
      <c r="B4582" s="39" t="s">
        <v>6783</v>
      </c>
      <c r="C4582" s="0" t="n">
        <v>386365.316380161</v>
      </c>
      <c r="D4582" s="0" t="str">
        <f aca="false">CONCATENATE(LEFT(A4582,2), MID(A4582,5,2))</f>
        <v>0364</v>
      </c>
    </row>
    <row r="4583" customFormat="false" ht="15.8" hidden="false" customHeight="false" outlineLevel="0" collapsed="false">
      <c r="A4583" s="39" t="s">
        <v>2269</v>
      </c>
      <c r="B4583" s="39" t="s">
        <v>6784</v>
      </c>
      <c r="C4583" s="0" t="n">
        <v>440241.716213563</v>
      </c>
      <c r="D4583" s="0" t="str">
        <f aca="false">CONCATENATE(LEFT(A4583,2), MID(A4583,5,2))</f>
        <v>0364</v>
      </c>
    </row>
    <row r="4584" customFormat="false" ht="15.8" hidden="false" customHeight="false" outlineLevel="0" collapsed="false">
      <c r="A4584" s="39" t="s">
        <v>2269</v>
      </c>
      <c r="B4584" s="39" t="s">
        <v>6785</v>
      </c>
      <c r="C4584" s="0" t="n">
        <v>215958.372860045</v>
      </c>
      <c r="D4584" s="0" t="str">
        <f aca="false">CONCATENATE(LEFT(A4584,2), MID(A4584,5,2))</f>
        <v>0364</v>
      </c>
    </row>
    <row r="4585" customFormat="false" ht="15.8" hidden="false" customHeight="false" outlineLevel="0" collapsed="false">
      <c r="A4585" s="39" t="s">
        <v>2273</v>
      </c>
      <c r="B4585" s="39" t="s">
        <v>6786</v>
      </c>
      <c r="C4585" s="0" t="n">
        <v>7045052.37485159</v>
      </c>
      <c r="D4585" s="0" t="str">
        <f aca="false">CONCATENATE(LEFT(A4585,2), MID(A4585,5,2))</f>
        <v>0366</v>
      </c>
    </row>
    <row r="4586" customFormat="false" ht="15.8" hidden="false" customHeight="false" outlineLevel="0" collapsed="false">
      <c r="A4586" s="39" t="s">
        <v>2273</v>
      </c>
      <c r="B4586" s="39" t="s">
        <v>6787</v>
      </c>
      <c r="C4586" s="0" t="n">
        <v>583977.999676516</v>
      </c>
      <c r="D4586" s="0" t="str">
        <f aca="false">CONCATENATE(LEFT(A4586,2), MID(A4586,5,2))</f>
        <v>0366</v>
      </c>
    </row>
    <row r="4587" customFormat="false" ht="15.8" hidden="false" customHeight="false" outlineLevel="0" collapsed="false">
      <c r="A4587" s="39" t="s">
        <v>2273</v>
      </c>
      <c r="B4587" s="39" t="s">
        <v>6788</v>
      </c>
      <c r="C4587" s="0" t="n">
        <v>813813.890294455</v>
      </c>
      <c r="D4587" s="0" t="str">
        <f aca="false">CONCATENATE(LEFT(A4587,2), MID(A4587,5,2))</f>
        <v>0366</v>
      </c>
    </row>
    <row r="4588" customFormat="false" ht="15.8" hidden="false" customHeight="false" outlineLevel="0" collapsed="false">
      <c r="A4588" s="39" t="s">
        <v>2273</v>
      </c>
      <c r="B4588" s="39" t="s">
        <v>6789</v>
      </c>
      <c r="C4588" s="0" t="n">
        <v>73850.838754099</v>
      </c>
      <c r="D4588" s="0" t="str">
        <f aca="false">CONCATENATE(LEFT(A4588,2), MID(A4588,5,2))</f>
        <v>0366</v>
      </c>
    </row>
    <row r="4589" customFormat="false" ht="15.8" hidden="false" customHeight="false" outlineLevel="0" collapsed="false">
      <c r="A4589" s="39" t="s">
        <v>2278</v>
      </c>
      <c r="B4589" s="39" t="s">
        <v>6790</v>
      </c>
      <c r="C4589" s="0" t="n">
        <v>39978.2113976557</v>
      </c>
      <c r="D4589" s="0" t="str">
        <f aca="false">CONCATENATE(LEFT(A4589,2), MID(A4589,5,2))</f>
        <v>0267</v>
      </c>
    </row>
    <row r="4590" customFormat="false" ht="15.8" hidden="false" customHeight="false" outlineLevel="0" collapsed="false">
      <c r="A4590" s="39" t="s">
        <v>2278</v>
      </c>
      <c r="B4590" s="39" t="s">
        <v>6791</v>
      </c>
      <c r="C4590" s="0" t="n">
        <v>74702.3922619047</v>
      </c>
      <c r="D4590" s="0" t="str">
        <f aca="false">CONCATENATE(LEFT(A4590,2), MID(A4590,5,2))</f>
        <v>0267</v>
      </c>
    </row>
    <row r="4591" customFormat="false" ht="15.8" hidden="false" customHeight="false" outlineLevel="0" collapsed="false">
      <c r="A4591" s="39" t="s">
        <v>2278</v>
      </c>
      <c r="B4591" s="39" t="s">
        <v>6792</v>
      </c>
      <c r="C4591" s="0" t="n">
        <v>2854.31547619047</v>
      </c>
      <c r="D4591" s="0" t="str">
        <f aca="false">CONCATENATE(LEFT(A4591,2), MID(A4591,5,2))</f>
        <v>0267</v>
      </c>
    </row>
    <row r="4592" customFormat="false" ht="15.8" hidden="false" customHeight="false" outlineLevel="0" collapsed="false">
      <c r="A4592" s="39" t="s">
        <v>2278</v>
      </c>
      <c r="B4592" s="39" t="s">
        <v>6793</v>
      </c>
      <c r="C4592" s="0" t="n">
        <v>1617.70787337662</v>
      </c>
      <c r="D4592" s="0" t="str">
        <f aca="false">CONCATENATE(LEFT(A4592,2), MID(A4592,5,2))</f>
        <v>0267</v>
      </c>
    </row>
    <row r="4593" customFormat="false" ht="15.8" hidden="false" customHeight="false" outlineLevel="0" collapsed="false">
      <c r="A4593" s="39" t="s">
        <v>2278</v>
      </c>
      <c r="B4593" s="39" t="s">
        <v>6794</v>
      </c>
      <c r="C4593" s="0" t="n">
        <v>4044.26968344155</v>
      </c>
      <c r="D4593" s="0" t="str">
        <f aca="false">CONCATENATE(LEFT(A4593,2), MID(A4593,5,2))</f>
        <v>0267</v>
      </c>
    </row>
    <row r="4594" customFormat="false" ht="15.8" hidden="false" customHeight="false" outlineLevel="0" collapsed="false">
      <c r="A4594" s="39" t="s">
        <v>2278</v>
      </c>
      <c r="B4594" s="39" t="s">
        <v>6795</v>
      </c>
      <c r="C4594" s="0" t="n">
        <v>4226.8979301948</v>
      </c>
      <c r="D4594" s="0" t="str">
        <f aca="false">CONCATENATE(LEFT(A4594,2), MID(A4594,5,2))</f>
        <v>0267</v>
      </c>
    </row>
    <row r="4595" customFormat="false" ht="15.8" hidden="false" customHeight="false" outlineLevel="0" collapsed="false">
      <c r="A4595" s="39" t="s">
        <v>2282</v>
      </c>
      <c r="B4595" s="39" t="s">
        <v>6796</v>
      </c>
      <c r="C4595" s="0" t="n">
        <v>98642.3700406456</v>
      </c>
      <c r="D4595" s="0" t="str">
        <f aca="false">CONCATENATE(LEFT(A4595,2), MID(A4595,5,2))</f>
        <v>0373</v>
      </c>
    </row>
    <row r="4596" customFormat="false" ht="15.8" hidden="false" customHeight="false" outlineLevel="0" collapsed="false">
      <c r="A4596" s="39" t="s">
        <v>2282</v>
      </c>
      <c r="B4596" s="39" t="s">
        <v>6797</v>
      </c>
      <c r="C4596" s="0" t="n">
        <v>1105630.1335017</v>
      </c>
      <c r="D4596" s="0" t="str">
        <f aca="false">CONCATENATE(LEFT(A4596,2), MID(A4596,5,2))</f>
        <v>0373</v>
      </c>
    </row>
    <row r="4597" customFormat="false" ht="15.8" hidden="false" customHeight="false" outlineLevel="0" collapsed="false">
      <c r="A4597" s="39" t="s">
        <v>2288</v>
      </c>
      <c r="B4597" s="39" t="s">
        <v>6798</v>
      </c>
      <c r="C4597" s="0" t="n">
        <v>24726.8449847673</v>
      </c>
      <c r="D4597" s="0" t="str">
        <f aca="false">CONCATENATE(LEFT(A4597,2), MID(A4597,5,2))</f>
        <v>0373</v>
      </c>
    </row>
    <row r="4598" customFormat="false" ht="15.8" hidden="false" customHeight="false" outlineLevel="0" collapsed="false">
      <c r="A4598" s="39" t="s">
        <v>2282</v>
      </c>
      <c r="B4598" s="39" t="s">
        <v>6799</v>
      </c>
      <c r="C4598" s="0" t="n">
        <v>221700.791843921</v>
      </c>
      <c r="D4598" s="0" t="str">
        <f aca="false">CONCATENATE(LEFT(A4598,2), MID(A4598,5,2))</f>
        <v>0373</v>
      </c>
    </row>
    <row r="4599" customFormat="false" ht="15.8" hidden="false" customHeight="false" outlineLevel="0" collapsed="false">
      <c r="A4599" s="39" t="s">
        <v>2282</v>
      </c>
      <c r="B4599" s="39" t="s">
        <v>6800</v>
      </c>
      <c r="C4599" s="0" t="n">
        <v>182812.796789049</v>
      </c>
      <c r="D4599" s="0" t="str">
        <f aca="false">CONCATENATE(LEFT(A4599,2), MID(A4599,5,2))</f>
        <v>0373</v>
      </c>
    </row>
    <row r="4600" customFormat="false" ht="15.8" hidden="false" customHeight="false" outlineLevel="0" collapsed="false">
      <c r="A4600" s="39" t="s">
        <v>2282</v>
      </c>
      <c r="B4600" s="39" t="s">
        <v>6801</v>
      </c>
      <c r="C4600" s="0" t="n">
        <v>281104.429991983</v>
      </c>
      <c r="D4600" s="0" t="str">
        <f aca="false">CONCATENATE(LEFT(A4600,2), MID(A4600,5,2))</f>
        <v>0373</v>
      </c>
    </row>
    <row r="4601" customFormat="false" ht="15.8" hidden="false" customHeight="false" outlineLevel="0" collapsed="false">
      <c r="A4601" s="39" t="s">
        <v>2288</v>
      </c>
      <c r="B4601" s="39" t="s">
        <v>6802</v>
      </c>
      <c r="C4601" s="0" t="n">
        <v>11115.3150311073</v>
      </c>
      <c r="D4601" s="0" t="str">
        <f aca="false">CONCATENATE(LEFT(A4601,2), MID(A4601,5,2))</f>
        <v>0373</v>
      </c>
    </row>
    <row r="4602" customFormat="false" ht="15.8" hidden="false" customHeight="false" outlineLevel="0" collapsed="false">
      <c r="A4602" s="39" t="s">
        <v>2282</v>
      </c>
      <c r="B4602" s="39" t="s">
        <v>6803</v>
      </c>
      <c r="C4602" s="0" t="n">
        <v>40342.0843211089</v>
      </c>
      <c r="D4602" s="0" t="str">
        <f aca="false">CONCATENATE(LEFT(A4602,2), MID(A4602,5,2))</f>
        <v>0373</v>
      </c>
    </row>
    <row r="4603" customFormat="false" ht="15.8" hidden="false" customHeight="false" outlineLevel="0" collapsed="false">
      <c r="A4603" s="39" t="s">
        <v>2288</v>
      </c>
      <c r="B4603" s="39" t="s">
        <v>6804</v>
      </c>
      <c r="C4603" s="0" t="n">
        <v>32366.9042510202</v>
      </c>
      <c r="D4603" s="0" t="str">
        <f aca="false">CONCATENATE(LEFT(A4603,2), MID(A4603,5,2))</f>
        <v>0373</v>
      </c>
    </row>
    <row r="4604" customFormat="false" ht="15.8" hidden="false" customHeight="false" outlineLevel="0" collapsed="false">
      <c r="A4604" s="39" t="s">
        <v>2282</v>
      </c>
      <c r="B4604" s="39" t="s">
        <v>6805</v>
      </c>
      <c r="C4604" s="0" t="n">
        <v>19178.3857445624</v>
      </c>
      <c r="D4604" s="0" t="str">
        <f aca="false">CONCATENATE(LEFT(A4604,2), MID(A4604,5,2))</f>
        <v>0373</v>
      </c>
    </row>
    <row r="4605" customFormat="false" ht="15.8" hidden="false" customHeight="false" outlineLevel="0" collapsed="false">
      <c r="A4605" s="39" t="s">
        <v>2528</v>
      </c>
      <c r="B4605" s="39" t="s">
        <v>6806</v>
      </c>
      <c r="C4605" s="0" t="n">
        <v>3465.5</v>
      </c>
      <c r="D4605" s="0" t="str">
        <f aca="false">CONCATENATE(LEFT(A4605,2), MID(A4605,5,2))</f>
        <v>0271</v>
      </c>
    </row>
    <row r="4606" customFormat="false" ht="15.8" hidden="false" customHeight="false" outlineLevel="0" collapsed="false">
      <c r="A4606" s="39" t="s">
        <v>2528</v>
      </c>
      <c r="B4606" s="39" t="s">
        <v>6807</v>
      </c>
      <c r="C4606" s="0" t="n">
        <v>2457.9</v>
      </c>
      <c r="D4606" s="0" t="str">
        <f aca="false">CONCATENATE(LEFT(A4606,2), MID(A4606,5,2))</f>
        <v>0271</v>
      </c>
    </row>
    <row r="4607" customFormat="false" ht="15.8" hidden="false" customHeight="false" outlineLevel="0" collapsed="false">
      <c r="A4607" s="39" t="s">
        <v>2294</v>
      </c>
      <c r="B4607" s="39" t="s">
        <v>6808</v>
      </c>
      <c r="C4607" s="0" t="n">
        <v>38866.2586909984</v>
      </c>
      <c r="D4607" s="0" t="str">
        <f aca="false">CONCATENATE(LEFT(A4607,2), MID(A4607,5,2))</f>
        <v>0270</v>
      </c>
    </row>
    <row r="4608" customFormat="false" ht="15.8" hidden="false" customHeight="false" outlineLevel="0" collapsed="false">
      <c r="A4608" s="39" t="s">
        <v>2299</v>
      </c>
      <c r="B4608" s="39" t="s">
        <v>6809</v>
      </c>
      <c r="C4608" s="0" t="n">
        <v>11669.4208333333</v>
      </c>
      <c r="D4608" s="0" t="str">
        <f aca="false">CONCATENATE(LEFT(A4608,2), MID(A4608,5,2))</f>
        <v>0268</v>
      </c>
    </row>
    <row r="4609" customFormat="false" ht="15.8" hidden="false" customHeight="false" outlineLevel="0" collapsed="false">
      <c r="A4609" s="39" t="s">
        <v>2299</v>
      </c>
      <c r="B4609" s="39" t="s">
        <v>6810</v>
      </c>
      <c r="C4609" s="0" t="n">
        <v>80903.8124999999</v>
      </c>
      <c r="D4609" s="0" t="str">
        <f aca="false">CONCATENATE(LEFT(A4609,2), MID(A4609,5,2))</f>
        <v>0268</v>
      </c>
    </row>
    <row r="4610" customFormat="false" ht="15.8" hidden="false" customHeight="false" outlineLevel="0" collapsed="false">
      <c r="A4610" s="39" t="s">
        <v>2857</v>
      </c>
      <c r="B4610" s="39" t="s">
        <v>6811</v>
      </c>
      <c r="C4610" s="0" t="n">
        <v>1499.5</v>
      </c>
      <c r="D4610" s="0" t="str">
        <f aca="false">CONCATENATE(LEFT(A4610,2), MID(A4610,5,2))</f>
        <v>0269</v>
      </c>
    </row>
    <row r="4611" customFormat="false" ht="15.8" hidden="false" customHeight="false" outlineLevel="0" collapsed="false">
      <c r="A4611" s="39" t="s">
        <v>2294</v>
      </c>
      <c r="B4611" s="39" t="s">
        <v>6812</v>
      </c>
      <c r="C4611" s="0" t="n">
        <v>60356.6443001443</v>
      </c>
      <c r="D4611" s="0" t="str">
        <f aca="false">CONCATENATE(LEFT(A4611,2), MID(A4611,5,2))</f>
        <v>0270</v>
      </c>
    </row>
    <row r="4612" customFormat="false" ht="15.8" hidden="false" customHeight="false" outlineLevel="0" collapsed="false">
      <c r="A4612" s="39" t="s">
        <v>2299</v>
      </c>
      <c r="B4612" s="39" t="s">
        <v>6813</v>
      </c>
      <c r="C4612" s="0" t="n">
        <v>101837.25</v>
      </c>
      <c r="D4612" s="0" t="str">
        <f aca="false">CONCATENATE(LEFT(A4612,2), MID(A4612,5,2))</f>
        <v>0268</v>
      </c>
    </row>
    <row r="4613" customFormat="false" ht="15.8" hidden="false" customHeight="false" outlineLevel="0" collapsed="false">
      <c r="A4613" s="39" t="s">
        <v>2857</v>
      </c>
      <c r="B4613" s="39" t="s">
        <v>6814</v>
      </c>
      <c r="C4613" s="0" t="n">
        <v>27458.125</v>
      </c>
      <c r="D4613" s="0" t="str">
        <f aca="false">CONCATENATE(LEFT(A4613,2), MID(A4613,5,2))</f>
        <v>0269</v>
      </c>
    </row>
    <row r="4614" customFormat="false" ht="15.8" hidden="false" customHeight="false" outlineLevel="0" collapsed="false">
      <c r="A4614" s="39" t="s">
        <v>2294</v>
      </c>
      <c r="B4614" s="39" t="s">
        <v>6815</v>
      </c>
      <c r="C4614" s="0" t="n">
        <v>9275.08931711563</v>
      </c>
      <c r="D4614" s="0" t="str">
        <f aca="false">CONCATENATE(LEFT(A4614,2), MID(A4614,5,2))</f>
        <v>0270</v>
      </c>
    </row>
    <row r="4615" customFormat="false" ht="15.8" hidden="false" customHeight="false" outlineLevel="0" collapsed="false">
      <c r="A4615" s="39" t="s">
        <v>2857</v>
      </c>
      <c r="B4615" s="39" t="s">
        <v>6816</v>
      </c>
      <c r="C4615" s="0" t="n">
        <v>4967.4</v>
      </c>
      <c r="D4615" s="0" t="str">
        <f aca="false">CONCATENATE(LEFT(A4615,2), MID(A4615,5,2))</f>
        <v>0269</v>
      </c>
    </row>
    <row r="4616" customFormat="false" ht="15.8" hidden="false" customHeight="false" outlineLevel="0" collapsed="false">
      <c r="A4616" s="39" t="s">
        <v>2299</v>
      </c>
      <c r="B4616" s="39" t="s">
        <v>6817</v>
      </c>
      <c r="C4616" s="0" t="n">
        <v>2561.925</v>
      </c>
      <c r="D4616" s="0" t="str">
        <f aca="false">CONCATENATE(LEFT(A4616,2), MID(A4616,5,2))</f>
        <v>0268</v>
      </c>
    </row>
    <row r="4617" customFormat="false" ht="15.8" hidden="false" customHeight="false" outlineLevel="0" collapsed="false">
      <c r="A4617" s="39" t="s">
        <v>2278</v>
      </c>
      <c r="B4617" s="39" t="s">
        <v>6818</v>
      </c>
      <c r="C4617" s="0" t="n">
        <v>2536.13875811688</v>
      </c>
      <c r="D4617" s="0" t="str">
        <f aca="false">CONCATENATE(LEFT(A4617,2), MID(A4617,5,2))</f>
        <v>0267</v>
      </c>
    </row>
    <row r="4618" customFormat="false" ht="15.8" hidden="false" customHeight="false" outlineLevel="0" collapsed="false">
      <c r="A4618" s="39" t="s">
        <v>2299</v>
      </c>
      <c r="B4618" s="39" t="s">
        <v>6819</v>
      </c>
      <c r="C4618" s="0" t="n">
        <v>11832.5624999999</v>
      </c>
      <c r="D4618" s="0" t="str">
        <f aca="false">CONCATENATE(LEFT(A4618,2), MID(A4618,5,2))</f>
        <v>0268</v>
      </c>
    </row>
    <row r="4619" customFormat="false" ht="15.8" hidden="false" customHeight="false" outlineLevel="0" collapsed="false">
      <c r="A4619" s="39" t="s">
        <v>2299</v>
      </c>
      <c r="B4619" s="39" t="s">
        <v>6820</v>
      </c>
      <c r="C4619" s="0" t="n">
        <v>2328.83749999999</v>
      </c>
      <c r="D4619" s="0" t="str">
        <f aca="false">CONCATENATE(LEFT(A4619,2), MID(A4619,5,2))</f>
        <v>0268</v>
      </c>
    </row>
    <row r="4620" customFormat="false" ht="15.8" hidden="false" customHeight="false" outlineLevel="0" collapsed="false">
      <c r="A4620" s="39" t="s">
        <v>2299</v>
      </c>
      <c r="B4620" s="39" t="s">
        <v>6821</v>
      </c>
      <c r="C4620" s="0" t="n">
        <v>14719.125</v>
      </c>
      <c r="D4620" s="0" t="str">
        <f aca="false">CONCATENATE(LEFT(A4620,2), MID(A4620,5,2))</f>
        <v>0268</v>
      </c>
    </row>
    <row r="4621" customFormat="false" ht="15.8" hidden="false" customHeight="false" outlineLevel="0" collapsed="false">
      <c r="A4621" s="39" t="s">
        <v>2278</v>
      </c>
      <c r="B4621" s="39" t="s">
        <v>6822</v>
      </c>
      <c r="C4621" s="0" t="n">
        <v>3100.82142857142</v>
      </c>
      <c r="D4621" s="0" t="str">
        <f aca="false">CONCATENATE(LEFT(A4621,2), MID(A4621,5,2))</f>
        <v>0267</v>
      </c>
    </row>
    <row r="4622" customFormat="false" ht="15.8" hidden="false" customHeight="false" outlineLevel="0" collapsed="false">
      <c r="A4622" s="39" t="s">
        <v>2315</v>
      </c>
      <c r="B4622" s="39" t="s">
        <v>6823</v>
      </c>
      <c r="C4622" s="0" t="n">
        <v>178489.229985935</v>
      </c>
      <c r="D4622" s="0" t="str">
        <f aca="false">CONCATENATE(LEFT(A4622,2), MID(A4622,5,2))</f>
        <v>0375</v>
      </c>
    </row>
    <row r="4623" customFormat="false" ht="15.8" hidden="false" customHeight="false" outlineLevel="0" collapsed="false">
      <c r="A4623" s="39" t="s">
        <v>2315</v>
      </c>
      <c r="B4623" s="39" t="s">
        <v>6824</v>
      </c>
      <c r="C4623" s="0" t="n">
        <v>203275.500786978</v>
      </c>
      <c r="D4623" s="0" t="str">
        <f aca="false">CONCATENATE(LEFT(A4623,2), MID(A4623,5,2))</f>
        <v>0375</v>
      </c>
    </row>
    <row r="4624" customFormat="false" ht="15.8" hidden="false" customHeight="false" outlineLevel="0" collapsed="false">
      <c r="A4624" s="39" t="s">
        <v>2315</v>
      </c>
      <c r="B4624" s="39" t="s">
        <v>6825</v>
      </c>
      <c r="C4624" s="0" t="n">
        <v>28197.8830991216</v>
      </c>
      <c r="D4624" s="0" t="str">
        <f aca="false">CONCATENATE(LEFT(A4624,2), MID(A4624,5,2))</f>
        <v>0375</v>
      </c>
    </row>
    <row r="4625" customFormat="false" ht="15.8" hidden="false" customHeight="false" outlineLevel="0" collapsed="false">
      <c r="A4625" s="39" t="s">
        <v>2315</v>
      </c>
      <c r="B4625" s="39" t="s">
        <v>6826</v>
      </c>
      <c r="C4625" s="0" t="n">
        <v>12188.2395770503</v>
      </c>
      <c r="D4625" s="0" t="str">
        <f aca="false">CONCATENATE(LEFT(A4625,2), MID(A4625,5,2))</f>
        <v>0375</v>
      </c>
    </row>
    <row r="4626" customFormat="false" ht="15.8" hidden="false" customHeight="false" outlineLevel="0" collapsed="false">
      <c r="A4626" s="39" t="s">
        <v>2310</v>
      </c>
      <c r="B4626" s="39" t="s">
        <v>6827</v>
      </c>
      <c r="C4626" s="0" t="n">
        <v>147606.575862467</v>
      </c>
      <c r="D4626" s="0" t="str">
        <f aca="false">CONCATENATE(LEFT(A4626,2), MID(A4626,5,2))</f>
        <v>0376</v>
      </c>
    </row>
    <row r="4627" customFormat="false" ht="15.8" hidden="false" customHeight="false" outlineLevel="0" collapsed="false">
      <c r="A4627" s="39" t="s">
        <v>2310</v>
      </c>
      <c r="B4627" s="39" t="s">
        <v>6828</v>
      </c>
      <c r="C4627" s="0" t="n">
        <v>777567.920486341</v>
      </c>
      <c r="D4627" s="0" t="str">
        <f aca="false">CONCATENATE(LEFT(A4627,2), MID(A4627,5,2))</f>
        <v>0376</v>
      </c>
    </row>
    <row r="4628" customFormat="false" ht="15.8" hidden="false" customHeight="false" outlineLevel="0" collapsed="false">
      <c r="A4628" s="39" t="s">
        <v>2310</v>
      </c>
      <c r="B4628" s="39" t="s">
        <v>6829</v>
      </c>
      <c r="C4628" s="0" t="n">
        <v>25896.6084848811</v>
      </c>
      <c r="D4628" s="0" t="str">
        <f aca="false">CONCATENATE(LEFT(A4628,2), MID(A4628,5,2))</f>
        <v>0376</v>
      </c>
    </row>
    <row r="4629" customFormat="false" ht="15.8" hidden="false" customHeight="false" outlineLevel="0" collapsed="false">
      <c r="A4629" s="39" t="s">
        <v>2315</v>
      </c>
      <c r="B4629" s="39" t="s">
        <v>6830</v>
      </c>
      <c r="C4629" s="0" t="n">
        <v>28821.1850580677</v>
      </c>
      <c r="D4629" s="0" t="str">
        <f aca="false">CONCATENATE(LEFT(A4629,2), MID(A4629,5,2))</f>
        <v>0375</v>
      </c>
    </row>
    <row r="4630" customFormat="false" ht="15.8" hidden="false" customHeight="false" outlineLevel="0" collapsed="false">
      <c r="A4630" s="39" t="s">
        <v>2333</v>
      </c>
      <c r="B4630" s="39" t="s">
        <v>6831</v>
      </c>
      <c r="C4630" s="0" t="n">
        <v>126.522017835782</v>
      </c>
      <c r="D4630" s="0" t="str">
        <f aca="false">CONCATENATE(LEFT(A4630,2), MID(A4630,5,2))</f>
        <v>0376</v>
      </c>
    </row>
    <row r="4631" customFormat="false" ht="15.8" hidden="false" customHeight="false" outlineLevel="0" collapsed="false">
      <c r="A4631" s="39" t="s">
        <v>2315</v>
      </c>
      <c r="B4631" s="39" t="s">
        <v>6832</v>
      </c>
      <c r="C4631" s="0" t="n">
        <v>17476.4987331871</v>
      </c>
      <c r="D4631" s="0" t="str">
        <f aca="false">CONCATENATE(LEFT(A4631,2), MID(A4631,5,2))</f>
        <v>0375</v>
      </c>
    </row>
    <row r="4632" customFormat="false" ht="15.8" hidden="false" customHeight="false" outlineLevel="0" collapsed="false">
      <c r="A4632" s="39" t="s">
        <v>2326</v>
      </c>
      <c r="B4632" s="39" t="s">
        <v>6833</v>
      </c>
      <c r="C4632" s="0" t="n">
        <v>9490.30795147237</v>
      </c>
      <c r="D4632" s="0" t="str">
        <f aca="false">CONCATENATE(LEFT(A4632,2), MID(A4632,5,2))</f>
        <v>0374</v>
      </c>
    </row>
    <row r="4633" customFormat="false" ht="15.8" hidden="false" customHeight="false" outlineLevel="0" collapsed="false">
      <c r="A4633" s="39" t="s">
        <v>2326</v>
      </c>
      <c r="B4633" s="39" t="s">
        <v>6834</v>
      </c>
      <c r="C4633" s="0" t="n">
        <v>82444.5032677802</v>
      </c>
      <c r="D4633" s="0" t="str">
        <f aca="false">CONCATENATE(LEFT(A4633,2), MID(A4633,5,2))</f>
        <v>0374</v>
      </c>
    </row>
    <row r="4634" customFormat="false" ht="15.8" hidden="false" customHeight="false" outlineLevel="0" collapsed="false">
      <c r="A4634" s="39" t="s">
        <v>2326</v>
      </c>
      <c r="B4634" s="39" t="s">
        <v>6835</v>
      </c>
      <c r="C4634" s="0" t="n">
        <v>10098.5405730958</v>
      </c>
      <c r="D4634" s="0" t="str">
        <f aca="false">CONCATENATE(LEFT(A4634,2), MID(A4634,5,2))</f>
        <v>0374</v>
      </c>
    </row>
    <row r="4635" customFormat="false" ht="15.8" hidden="false" customHeight="false" outlineLevel="0" collapsed="false">
      <c r="A4635" s="39" t="s">
        <v>2326</v>
      </c>
      <c r="B4635" s="39" t="s">
        <v>6836</v>
      </c>
      <c r="C4635" s="0" t="n">
        <v>27708.4459144385</v>
      </c>
      <c r="D4635" s="0" t="str">
        <f aca="false">CONCATENATE(LEFT(A4635,2), MID(A4635,5,2))</f>
        <v>0374</v>
      </c>
    </row>
    <row r="4636" customFormat="false" ht="15.8" hidden="false" customHeight="false" outlineLevel="0" collapsed="false">
      <c r="A4636" s="39" t="s">
        <v>2326</v>
      </c>
      <c r="B4636" s="39" t="s">
        <v>6837</v>
      </c>
      <c r="C4636" s="0" t="n">
        <v>38478.9770720033</v>
      </c>
      <c r="D4636" s="0" t="str">
        <f aca="false">CONCATENATE(LEFT(A4636,2), MID(A4636,5,2))</f>
        <v>0374</v>
      </c>
    </row>
    <row r="4637" customFormat="false" ht="15.8" hidden="false" customHeight="false" outlineLevel="0" collapsed="false">
      <c r="A4637" s="39" t="s">
        <v>2335</v>
      </c>
      <c r="B4637" s="39" t="s">
        <v>6838</v>
      </c>
      <c r="C4637" s="0" t="n">
        <v>25572.2</v>
      </c>
      <c r="D4637" s="0" t="str">
        <f aca="false">CONCATENATE(LEFT(A4637,2), MID(A4637,5,2))</f>
        <v>0277</v>
      </c>
    </row>
    <row r="4638" customFormat="false" ht="15.8" hidden="false" customHeight="false" outlineLevel="0" collapsed="false">
      <c r="A4638" s="39" t="s">
        <v>2335</v>
      </c>
      <c r="B4638" s="39" t="s">
        <v>6839</v>
      </c>
      <c r="C4638" s="0" t="n">
        <v>30132</v>
      </c>
      <c r="D4638" s="0" t="str">
        <f aca="false">CONCATENATE(LEFT(A4638,2), MID(A4638,5,2))</f>
        <v>0277</v>
      </c>
    </row>
    <row r="4639" customFormat="false" ht="15.8" hidden="false" customHeight="false" outlineLevel="0" collapsed="false">
      <c r="A4639" s="39" t="s">
        <v>2337</v>
      </c>
      <c r="B4639" s="39" t="s">
        <v>6840</v>
      </c>
      <c r="C4639" s="0" t="n">
        <v>24513</v>
      </c>
      <c r="D4639" s="0" t="str">
        <f aca="false">CONCATENATE(LEFT(A4639,2), MID(A4639,5,2))</f>
        <v>0278</v>
      </c>
    </row>
    <row r="4640" customFormat="false" ht="15.8" hidden="false" customHeight="false" outlineLevel="0" collapsed="false">
      <c r="A4640" s="39" t="s">
        <v>2337</v>
      </c>
      <c r="B4640" s="39" t="s">
        <v>6841</v>
      </c>
      <c r="C4640" s="0" t="n">
        <v>227846.25</v>
      </c>
      <c r="D4640" s="0" t="str">
        <f aca="false">CONCATENATE(LEFT(A4640,2), MID(A4640,5,2))</f>
        <v>0278</v>
      </c>
    </row>
    <row r="4641" customFormat="false" ht="15.8" hidden="false" customHeight="false" outlineLevel="0" collapsed="false">
      <c r="A4641" s="39" t="s">
        <v>2337</v>
      </c>
      <c r="B4641" s="39" t="s">
        <v>6842</v>
      </c>
      <c r="C4641" s="0" t="n">
        <v>9805.2</v>
      </c>
      <c r="D4641" s="0" t="str">
        <f aca="false">CONCATENATE(LEFT(A4641,2), MID(A4641,5,2))</f>
        <v>0278</v>
      </c>
    </row>
    <row r="4642" customFormat="false" ht="15.8" hidden="false" customHeight="false" outlineLevel="0" collapsed="false">
      <c r="A4642" s="39" t="s">
        <v>2335</v>
      </c>
      <c r="B4642" s="39" t="s">
        <v>6843</v>
      </c>
      <c r="C4642" s="0" t="n">
        <v>8847.5</v>
      </c>
      <c r="D4642" s="0" t="str">
        <f aca="false">CONCATENATE(LEFT(A4642,2), MID(A4642,5,2))</f>
        <v>0277</v>
      </c>
    </row>
    <row r="4643" customFormat="false" ht="15.8" hidden="false" customHeight="false" outlineLevel="0" collapsed="false">
      <c r="A4643" s="39" t="s">
        <v>2337</v>
      </c>
      <c r="B4643" s="39" t="s">
        <v>6844</v>
      </c>
      <c r="C4643" s="0" t="n">
        <v>164035</v>
      </c>
      <c r="D4643" s="0" t="str">
        <f aca="false">CONCATENATE(LEFT(A4643,2), MID(A4643,5,2))</f>
        <v>0278</v>
      </c>
    </row>
    <row r="4644" customFormat="false" ht="15.8" hidden="false" customHeight="false" outlineLevel="0" collapsed="false">
      <c r="A4644" s="39" t="s">
        <v>2335</v>
      </c>
      <c r="B4644" s="39" t="s">
        <v>6845</v>
      </c>
      <c r="C4644" s="0" t="n">
        <v>30562.5</v>
      </c>
      <c r="D4644" s="0" t="str">
        <f aca="false">CONCATENATE(LEFT(A4644,2), MID(A4644,5,2))</f>
        <v>0277</v>
      </c>
    </row>
    <row r="4645" customFormat="false" ht="15.8" hidden="false" customHeight="false" outlineLevel="0" collapsed="false">
      <c r="A4645" s="39" t="s">
        <v>2347</v>
      </c>
      <c r="B4645" s="39" t="s">
        <v>6846</v>
      </c>
      <c r="C4645" s="0" t="n">
        <v>151331.625</v>
      </c>
      <c r="D4645" s="0" t="str">
        <f aca="false">CONCATENATE(LEFT(A4645,2), MID(A4645,5,2))</f>
        <v>0279</v>
      </c>
    </row>
    <row r="4646" customFormat="false" ht="15.8" hidden="false" customHeight="false" outlineLevel="0" collapsed="false">
      <c r="A4646" s="39" t="s">
        <v>2347</v>
      </c>
      <c r="B4646" s="39" t="s">
        <v>6847</v>
      </c>
      <c r="C4646" s="0" t="n">
        <v>14472.5</v>
      </c>
      <c r="D4646" s="0" t="str">
        <f aca="false">CONCATENATE(LEFT(A4646,2), MID(A4646,5,2))</f>
        <v>0279</v>
      </c>
    </row>
    <row r="4647" customFormat="false" ht="15.8" hidden="false" customHeight="false" outlineLevel="0" collapsed="false">
      <c r="A4647" s="39" t="s">
        <v>2347</v>
      </c>
      <c r="B4647" s="39" t="s">
        <v>6848</v>
      </c>
      <c r="C4647" s="0" t="n">
        <v>22798.875</v>
      </c>
      <c r="D4647" s="0" t="str">
        <f aca="false">CONCATENATE(LEFT(A4647,2), MID(A4647,5,2))</f>
        <v>0279</v>
      </c>
    </row>
    <row r="4648" customFormat="false" ht="15.8" hidden="false" customHeight="false" outlineLevel="0" collapsed="false">
      <c r="A4648" s="39" t="s">
        <v>2351</v>
      </c>
      <c r="B4648" s="39" t="s">
        <v>6849</v>
      </c>
      <c r="C4648" s="0" t="n">
        <v>912.75</v>
      </c>
      <c r="D4648" s="0" t="str">
        <f aca="false">CONCATENATE(LEFT(A4648,2), MID(A4648,5,2))</f>
        <v>0279</v>
      </c>
    </row>
    <row r="4649" customFormat="false" ht="15.8" hidden="false" customHeight="false" outlineLevel="0" collapsed="false">
      <c r="A4649" s="39" t="s">
        <v>2347</v>
      </c>
      <c r="B4649" s="39" t="s">
        <v>6850</v>
      </c>
      <c r="C4649" s="0" t="n">
        <v>230921.25</v>
      </c>
      <c r="D4649" s="0" t="str">
        <f aca="false">CONCATENATE(LEFT(A4649,2), MID(A4649,5,2))</f>
        <v>0279</v>
      </c>
    </row>
    <row r="4650" customFormat="false" ht="15.8" hidden="false" customHeight="false" outlineLevel="0" collapsed="false">
      <c r="A4650" s="39" t="s">
        <v>2347</v>
      </c>
      <c r="B4650" s="39" t="s">
        <v>6851</v>
      </c>
      <c r="C4650" s="0" t="n">
        <v>144311.25</v>
      </c>
      <c r="D4650" s="0" t="str">
        <f aca="false">CONCATENATE(LEFT(A4650,2), MID(A4650,5,2))</f>
        <v>0279</v>
      </c>
    </row>
    <row r="4651" customFormat="false" ht="15.8" hidden="false" customHeight="false" outlineLevel="0" collapsed="false">
      <c r="A4651" s="39" t="s">
        <v>2347</v>
      </c>
      <c r="B4651" s="39" t="s">
        <v>6852</v>
      </c>
      <c r="C4651" s="0" t="n">
        <v>6328.25</v>
      </c>
      <c r="D4651" s="0" t="str">
        <f aca="false">CONCATENATE(LEFT(A4651,2), MID(A4651,5,2))</f>
        <v>0279</v>
      </c>
    </row>
    <row r="4652" customFormat="false" ht="15.8" hidden="false" customHeight="false" outlineLevel="0" collapsed="false">
      <c r="A4652" s="39" t="s">
        <v>2349</v>
      </c>
      <c r="B4652" s="39" t="s">
        <v>6853</v>
      </c>
      <c r="C4652" s="0" t="n">
        <v>375</v>
      </c>
      <c r="D4652" s="0" t="str">
        <f aca="false">CONCATENATE(LEFT(A4652,2), MID(A4652,5,2))</f>
        <v>0279</v>
      </c>
    </row>
    <row r="4653" customFormat="false" ht="15.8" hidden="false" customHeight="false" outlineLevel="0" collapsed="false">
      <c r="A4653" s="39" t="s">
        <v>2351</v>
      </c>
      <c r="B4653" s="39" t="s">
        <v>6854</v>
      </c>
      <c r="C4653" s="0" t="n">
        <v>2837.5</v>
      </c>
      <c r="D4653" s="0" t="str">
        <f aca="false">CONCATENATE(LEFT(A4653,2), MID(A4653,5,2))</f>
        <v>0279</v>
      </c>
    </row>
    <row r="4654" customFormat="false" ht="15.8" hidden="false" customHeight="false" outlineLevel="0" collapsed="false">
      <c r="A4654" s="39" t="s">
        <v>2357</v>
      </c>
      <c r="B4654" s="39" t="s">
        <v>6855</v>
      </c>
      <c r="C4654" s="0" t="n">
        <v>19038.4041521034</v>
      </c>
      <c r="D4654" s="0" t="str">
        <f aca="false">CONCATENATE(LEFT(A4654,2), MID(A4654,5,2))</f>
        <v>0396</v>
      </c>
    </row>
    <row r="4655" customFormat="false" ht="15.8" hidden="false" customHeight="false" outlineLevel="0" collapsed="false">
      <c r="A4655" s="39" t="s">
        <v>2361</v>
      </c>
      <c r="B4655" s="39" t="s">
        <v>6856</v>
      </c>
      <c r="C4655" s="0" t="n">
        <v>17877.7260442875</v>
      </c>
      <c r="D4655" s="0" t="str">
        <f aca="false">CONCATENATE(LEFT(A4655,2), MID(A4655,5,2))</f>
        <v>0392</v>
      </c>
    </row>
    <row r="4656" customFormat="false" ht="15.8" hidden="false" customHeight="false" outlineLevel="0" collapsed="false">
      <c r="A4656" s="39" t="s">
        <v>2361</v>
      </c>
      <c r="B4656" s="39" t="s">
        <v>6857</v>
      </c>
      <c r="C4656" s="0" t="n">
        <v>70909.1002231086</v>
      </c>
      <c r="D4656" s="0" t="str">
        <f aca="false">CONCATENATE(LEFT(A4656,2), MID(A4656,5,2))</f>
        <v>0392</v>
      </c>
    </row>
    <row r="4657" customFormat="false" ht="15.8" hidden="false" customHeight="false" outlineLevel="0" collapsed="false">
      <c r="A4657" s="39" t="s">
        <v>2361</v>
      </c>
      <c r="B4657" s="39" t="s">
        <v>6858</v>
      </c>
      <c r="C4657" s="0" t="n">
        <v>172653.187601898</v>
      </c>
      <c r="D4657" s="0" t="str">
        <f aca="false">CONCATENATE(LEFT(A4657,2), MID(A4657,5,2))</f>
        <v>0392</v>
      </c>
    </row>
    <row r="4658" customFormat="false" ht="15.8" hidden="false" customHeight="false" outlineLevel="0" collapsed="false">
      <c r="A4658" s="39" t="s">
        <v>2357</v>
      </c>
      <c r="B4658" s="39" t="s">
        <v>6859</v>
      </c>
      <c r="C4658" s="0" t="n">
        <v>4887.70799557216</v>
      </c>
      <c r="D4658" s="0" t="str">
        <f aca="false">CONCATENATE(LEFT(A4658,2), MID(A4658,5,2))</f>
        <v>0396</v>
      </c>
    </row>
    <row r="4659" customFormat="false" ht="15.8" hidden="false" customHeight="false" outlineLevel="0" collapsed="false">
      <c r="A4659" s="39" t="s">
        <v>2361</v>
      </c>
      <c r="B4659" s="39" t="s">
        <v>6860</v>
      </c>
      <c r="C4659" s="0" t="n">
        <v>35137.5410741499</v>
      </c>
      <c r="D4659" s="0" t="str">
        <f aca="false">CONCATENATE(LEFT(A4659,2), MID(A4659,5,2))</f>
        <v>0392</v>
      </c>
    </row>
    <row r="4660" customFormat="false" ht="15.8" hidden="false" customHeight="false" outlineLevel="0" collapsed="false">
      <c r="A4660" s="39" t="s">
        <v>2361</v>
      </c>
      <c r="B4660" s="39" t="s">
        <v>6861</v>
      </c>
      <c r="C4660" s="0" t="n">
        <v>58016.5366049605</v>
      </c>
      <c r="D4660" s="0" t="str">
        <f aca="false">CONCATENATE(LEFT(A4660,2), MID(A4660,5,2))</f>
        <v>0392</v>
      </c>
    </row>
    <row r="4661" customFormat="false" ht="15.8" hidden="false" customHeight="false" outlineLevel="0" collapsed="false">
      <c r="A4661" s="39" t="s">
        <v>2361</v>
      </c>
      <c r="B4661" s="39" t="s">
        <v>6862</v>
      </c>
      <c r="C4661" s="0" t="n">
        <v>195633.887623035</v>
      </c>
      <c r="D4661" s="0" t="str">
        <f aca="false">CONCATENATE(LEFT(A4661,2), MID(A4661,5,2))</f>
        <v>0392</v>
      </c>
    </row>
    <row r="4662" customFormat="false" ht="15.8" hidden="false" customHeight="false" outlineLevel="0" collapsed="false">
      <c r="A4662" s="39" t="s">
        <v>2349</v>
      </c>
      <c r="B4662" s="39" t="s">
        <v>6863</v>
      </c>
      <c r="C4662" s="0" t="n">
        <v>952.5</v>
      </c>
      <c r="D4662" s="0" t="str">
        <f aca="false">CONCATENATE(LEFT(A4662,2), MID(A4662,5,2))</f>
        <v>0279</v>
      </c>
    </row>
    <row r="4663" customFormat="false" ht="15.8" hidden="false" customHeight="false" outlineLevel="0" collapsed="false">
      <c r="A4663" s="39" t="s">
        <v>2488</v>
      </c>
      <c r="B4663" s="39" t="s">
        <v>6864</v>
      </c>
      <c r="C4663" s="0" t="n">
        <v>905776.491541781</v>
      </c>
      <c r="D4663" s="0" t="str">
        <f aca="false">CONCATENATE(LEFT(A4663,2), MID(A4663,5,2))</f>
        <v>0183</v>
      </c>
    </row>
    <row r="4664" customFormat="false" ht="15.8" hidden="false" customHeight="false" outlineLevel="0" collapsed="false">
      <c r="A4664" s="39" t="s">
        <v>2488</v>
      </c>
      <c r="B4664" s="39" t="s">
        <v>6865</v>
      </c>
      <c r="C4664" s="0" t="n">
        <v>680409.633489131</v>
      </c>
      <c r="D4664" s="0" t="str">
        <f aca="false">CONCATENATE(LEFT(A4664,2), MID(A4664,5,2))</f>
        <v>0183</v>
      </c>
    </row>
    <row r="4665" customFormat="false" ht="15.8" hidden="false" customHeight="false" outlineLevel="0" collapsed="false">
      <c r="A4665" s="39" t="s">
        <v>2383</v>
      </c>
      <c r="B4665" s="39" t="s">
        <v>6866</v>
      </c>
      <c r="C4665" s="0" t="n">
        <v>1500801.7441515</v>
      </c>
      <c r="D4665" s="0" t="str">
        <f aca="false">CONCATENATE(LEFT(A4665,2), MID(A4665,5,2))</f>
        <v>0185</v>
      </c>
    </row>
    <row r="4666" customFormat="false" ht="15.8" hidden="false" customHeight="false" outlineLevel="0" collapsed="false">
      <c r="A4666" s="39" t="s">
        <v>2378</v>
      </c>
      <c r="B4666" s="39" t="s">
        <v>6867</v>
      </c>
      <c r="C4666" s="0" t="n">
        <v>1175156.07777818</v>
      </c>
      <c r="D4666" s="0" t="str">
        <f aca="false">CONCATENATE(LEFT(A4666,2), MID(A4666,5,2))</f>
        <v>0486</v>
      </c>
    </row>
    <row r="4667" customFormat="false" ht="15.8" hidden="false" customHeight="false" outlineLevel="0" collapsed="false">
      <c r="A4667" s="39" t="s">
        <v>2378</v>
      </c>
      <c r="B4667" s="39" t="s">
        <v>6868</v>
      </c>
      <c r="C4667" s="0" t="n">
        <v>519626.270705485</v>
      </c>
      <c r="D4667" s="0" t="str">
        <f aca="false">CONCATENATE(LEFT(A4667,2), MID(A4667,5,2))</f>
        <v>0486</v>
      </c>
    </row>
    <row r="4668" customFormat="false" ht="15.8" hidden="false" customHeight="false" outlineLevel="0" collapsed="false">
      <c r="A4668" s="39" t="s">
        <v>2387</v>
      </c>
      <c r="B4668" s="39" t="s">
        <v>6869</v>
      </c>
      <c r="C4668" s="0" t="n">
        <v>52408.2177689441</v>
      </c>
      <c r="D4668" s="0" t="str">
        <f aca="false">CONCATENATE(LEFT(A4668,2), MID(A4668,5,2))</f>
        <v>0590</v>
      </c>
    </row>
    <row r="4669" customFormat="false" ht="15.8" hidden="false" customHeight="false" outlineLevel="0" collapsed="false">
      <c r="A4669" s="39" t="s">
        <v>2387</v>
      </c>
      <c r="B4669" s="39" t="s">
        <v>6870</v>
      </c>
      <c r="C4669" s="0" t="n">
        <v>112617.635268008</v>
      </c>
      <c r="D4669" s="0" t="str">
        <f aca="false">CONCATENATE(LEFT(A4669,2), MID(A4669,5,2))</f>
        <v>0590</v>
      </c>
    </row>
    <row r="4670" customFormat="false" ht="15.8" hidden="false" customHeight="false" outlineLevel="0" collapsed="false">
      <c r="A4670" s="39" t="s">
        <v>2383</v>
      </c>
      <c r="B4670" s="39" t="s">
        <v>6871</v>
      </c>
      <c r="C4670" s="0" t="n">
        <v>400322.187672916</v>
      </c>
      <c r="D4670" s="0" t="str">
        <f aca="false">CONCATENATE(LEFT(A4670,2), MID(A4670,5,2))</f>
        <v>0185</v>
      </c>
    </row>
    <row r="4671" customFormat="false" ht="15.8" hidden="false" customHeight="false" outlineLevel="0" collapsed="false">
      <c r="A4671" s="39" t="s">
        <v>2378</v>
      </c>
      <c r="B4671" s="39" t="s">
        <v>6872</v>
      </c>
      <c r="C4671" s="0" t="n">
        <v>170741.332863407</v>
      </c>
      <c r="D4671" s="0" t="str">
        <f aca="false">CONCATENATE(LEFT(A4671,2), MID(A4671,5,2))</f>
        <v>0486</v>
      </c>
    </row>
    <row r="4672" customFormat="false" ht="15.8" hidden="false" customHeight="false" outlineLevel="0" collapsed="false">
      <c r="A4672" s="39" t="s">
        <v>2378</v>
      </c>
      <c r="B4672" s="39" t="s">
        <v>6873</v>
      </c>
      <c r="C4672" s="0" t="n">
        <v>61975.4759000063</v>
      </c>
      <c r="D4672" s="0" t="str">
        <f aca="false">CONCATENATE(LEFT(A4672,2), MID(A4672,5,2))</f>
        <v>0486</v>
      </c>
    </row>
    <row r="4673" customFormat="false" ht="15.8" hidden="false" customHeight="false" outlineLevel="0" collapsed="false">
      <c r="A4673" s="39" t="s">
        <v>2393</v>
      </c>
      <c r="B4673" s="39" t="s">
        <v>6874</v>
      </c>
      <c r="C4673" s="0" t="n">
        <v>105065.899000825</v>
      </c>
      <c r="D4673" s="0" t="str">
        <f aca="false">CONCATENATE(LEFT(A4673,2), MID(A4673,5,2))</f>
        <v>0488</v>
      </c>
    </row>
    <row r="4674" customFormat="false" ht="15.8" hidden="false" customHeight="false" outlineLevel="0" collapsed="false">
      <c r="A4674" s="39" t="s">
        <v>2404</v>
      </c>
      <c r="B4674" s="39" t="s">
        <v>6875</v>
      </c>
      <c r="C4674" s="0" t="n">
        <v>2688695.84261199</v>
      </c>
      <c r="D4674" s="0" t="str">
        <f aca="false">CONCATENATE(LEFT(A4674,2), MID(A4674,5,2))</f>
        <v>0184</v>
      </c>
    </row>
    <row r="4675" customFormat="false" ht="15.8" hidden="false" customHeight="false" outlineLevel="0" collapsed="false">
      <c r="A4675" s="39" t="s">
        <v>2488</v>
      </c>
      <c r="B4675" s="39" t="s">
        <v>6876</v>
      </c>
      <c r="C4675" s="0" t="n">
        <v>713573.459678666</v>
      </c>
      <c r="D4675" s="0" t="str">
        <f aca="false">CONCATENATE(LEFT(A4675,2), MID(A4675,5,2))</f>
        <v>0183</v>
      </c>
    </row>
    <row r="4676" customFormat="false" ht="15.8" hidden="false" customHeight="false" outlineLevel="0" collapsed="false">
      <c r="A4676" s="39" t="s">
        <v>2415</v>
      </c>
      <c r="B4676" s="39" t="s">
        <v>6877</v>
      </c>
      <c r="C4676" s="0" t="n">
        <v>66805.2379077435</v>
      </c>
      <c r="D4676" s="0" t="str">
        <f aca="false">CONCATENATE(LEFT(A4676,2), MID(A4676,5,2))</f>
        <v>0488</v>
      </c>
    </row>
    <row r="4677" customFormat="false" ht="15.8" hidden="false" customHeight="false" outlineLevel="0" collapsed="false">
      <c r="A4677" s="39" t="s">
        <v>2411</v>
      </c>
      <c r="B4677" s="39" t="s">
        <v>6878</v>
      </c>
      <c r="C4677" s="0" t="n">
        <v>16249.4269389694</v>
      </c>
      <c r="D4677" s="0" t="str">
        <f aca="false">CONCATENATE(LEFT(A4677,2), MID(A4677,5,2))</f>
        <v>0589</v>
      </c>
    </row>
    <row r="4678" customFormat="false" ht="15.8" hidden="false" customHeight="false" outlineLevel="0" collapsed="false">
      <c r="A4678" s="39" t="s">
        <v>2385</v>
      </c>
      <c r="B4678" s="39" t="s">
        <v>6879</v>
      </c>
      <c r="C4678" s="0" t="n">
        <v>137337.113633333</v>
      </c>
      <c r="D4678" s="0" t="str">
        <f aca="false">CONCATENATE(LEFT(A4678,2), MID(A4678,5,2))</f>
        <v>0184</v>
      </c>
    </row>
    <row r="4679" customFormat="false" ht="15.8" hidden="false" customHeight="false" outlineLevel="0" collapsed="false">
      <c r="A4679" s="39" t="s">
        <v>2383</v>
      </c>
      <c r="B4679" s="39" t="s">
        <v>6880</v>
      </c>
      <c r="C4679" s="0" t="n">
        <v>1230032.81103464</v>
      </c>
      <c r="D4679" s="0" t="str">
        <f aca="false">CONCATENATE(LEFT(A4679,2), MID(A4679,5,2))</f>
        <v>0185</v>
      </c>
    </row>
    <row r="4680" customFormat="false" ht="15.8" hidden="false" customHeight="false" outlineLevel="0" collapsed="false">
      <c r="A4680" s="39" t="s">
        <v>2378</v>
      </c>
      <c r="B4680" s="39" t="s">
        <v>6881</v>
      </c>
      <c r="C4680" s="0" t="n">
        <v>331639.891926787</v>
      </c>
      <c r="D4680" s="0" t="str">
        <f aca="false">CONCATENATE(LEFT(A4680,2), MID(A4680,5,2))</f>
        <v>0486</v>
      </c>
    </row>
    <row r="4681" customFormat="false" ht="15.8" hidden="false" customHeight="false" outlineLevel="0" collapsed="false">
      <c r="A4681" s="39" t="s">
        <v>2404</v>
      </c>
      <c r="B4681" s="39" t="s">
        <v>6882</v>
      </c>
      <c r="C4681" s="0" t="n">
        <v>48361.0474302022</v>
      </c>
      <c r="D4681" s="0" t="str">
        <f aca="false">CONCATENATE(LEFT(A4681,2), MID(A4681,5,2))</f>
        <v>0184</v>
      </c>
    </row>
    <row r="4682" customFormat="false" ht="15.8" hidden="false" customHeight="false" outlineLevel="0" collapsed="false">
      <c r="A4682" s="39" t="s">
        <v>2383</v>
      </c>
      <c r="B4682" s="39" t="s">
        <v>6883</v>
      </c>
      <c r="C4682" s="0" t="n">
        <v>239925.960295537</v>
      </c>
      <c r="D4682" s="0" t="str">
        <f aca="false">CONCATENATE(LEFT(A4682,2), MID(A4682,5,2))</f>
        <v>0185</v>
      </c>
    </row>
    <row r="4683" customFormat="false" ht="15.8" hidden="false" customHeight="false" outlineLevel="0" collapsed="false">
      <c r="A4683" s="39" t="s">
        <v>2404</v>
      </c>
      <c r="B4683" s="39" t="s">
        <v>6884</v>
      </c>
      <c r="C4683" s="0" t="n">
        <v>374733.183656425</v>
      </c>
      <c r="D4683" s="0" t="str">
        <f aca="false">CONCATENATE(LEFT(A4683,2), MID(A4683,5,2))</f>
        <v>0184</v>
      </c>
    </row>
    <row r="4684" customFormat="false" ht="15.8" hidden="false" customHeight="false" outlineLevel="0" collapsed="false">
      <c r="A4684" s="39" t="s">
        <v>2402</v>
      </c>
      <c r="B4684" s="39" t="s">
        <v>6885</v>
      </c>
      <c r="C4684" s="0" t="n">
        <v>21752.259941869</v>
      </c>
      <c r="D4684" s="0" t="str">
        <f aca="false">CONCATENATE(LEFT(A4684,2), MID(A4684,5,2))</f>
        <v>0487</v>
      </c>
    </row>
    <row r="4685" customFormat="false" ht="15.8" hidden="false" customHeight="false" outlineLevel="0" collapsed="false">
      <c r="A4685" s="39" t="s">
        <v>2406</v>
      </c>
      <c r="B4685" s="39" t="s">
        <v>6886</v>
      </c>
      <c r="C4685" s="0" t="n">
        <v>1027487.82481666</v>
      </c>
      <c r="D4685" s="0" t="str">
        <f aca="false">CONCATENATE(LEFT(A4685,2), MID(A4685,5,2))</f>
        <v>0184</v>
      </c>
    </row>
    <row r="4686" customFormat="false" ht="15.8" hidden="false" customHeight="false" outlineLevel="0" collapsed="false">
      <c r="A4686" s="39" t="s">
        <v>2389</v>
      </c>
      <c r="B4686" s="39" t="s">
        <v>6887</v>
      </c>
      <c r="C4686" s="0" t="n">
        <v>21671.632</v>
      </c>
      <c r="D4686" s="0" t="str">
        <f aca="false">CONCATENATE(LEFT(A4686,2), MID(A4686,5,2))</f>
        <v>0184</v>
      </c>
    </row>
    <row r="4687" customFormat="false" ht="15.8" hidden="false" customHeight="false" outlineLevel="0" collapsed="false">
      <c r="A4687" s="39" t="s">
        <v>2389</v>
      </c>
      <c r="B4687" s="39" t="s">
        <v>6888</v>
      </c>
      <c r="C4687" s="0" t="n">
        <v>136944.306347789</v>
      </c>
      <c r="D4687" s="0" t="str">
        <f aca="false">CONCATENATE(LEFT(A4687,2), MID(A4687,5,2))</f>
        <v>0184</v>
      </c>
    </row>
    <row r="4688" customFormat="false" ht="15.8" hidden="false" customHeight="false" outlineLevel="0" collapsed="false">
      <c r="A4688" s="39" t="s">
        <v>2378</v>
      </c>
      <c r="B4688" s="39" t="s">
        <v>6889</v>
      </c>
      <c r="C4688" s="0" t="n">
        <v>224093.793396226</v>
      </c>
      <c r="D4688" s="0" t="str">
        <f aca="false">CONCATENATE(LEFT(A4688,2), MID(A4688,5,2))</f>
        <v>0486</v>
      </c>
    </row>
    <row r="4689" customFormat="false" ht="15.8" hidden="false" customHeight="false" outlineLevel="0" collapsed="false">
      <c r="A4689" s="39" t="s">
        <v>2404</v>
      </c>
      <c r="B4689" s="39" t="s">
        <v>6890</v>
      </c>
      <c r="C4689" s="0" t="n">
        <v>254091.57906431</v>
      </c>
      <c r="D4689" s="0" t="str">
        <f aca="false">CONCATENATE(LEFT(A4689,2), MID(A4689,5,2))</f>
        <v>0184</v>
      </c>
    </row>
    <row r="4690" customFormat="false" ht="15.8" hidden="false" customHeight="false" outlineLevel="0" collapsed="false">
      <c r="A4690" s="39" t="s">
        <v>2411</v>
      </c>
      <c r="B4690" s="39" t="s">
        <v>6891</v>
      </c>
      <c r="C4690" s="0" t="n">
        <v>10528.3932067604</v>
      </c>
      <c r="D4690" s="0" t="str">
        <f aca="false">CONCATENATE(LEFT(A4690,2), MID(A4690,5,2))</f>
        <v>0589</v>
      </c>
    </row>
    <row r="4691" customFormat="false" ht="15.8" hidden="false" customHeight="false" outlineLevel="0" collapsed="false">
      <c r="A4691" s="39" t="s">
        <v>2415</v>
      </c>
      <c r="B4691" s="39" t="s">
        <v>6892</v>
      </c>
      <c r="C4691" s="0" t="n">
        <v>100020.320183058</v>
      </c>
      <c r="D4691" s="0" t="str">
        <f aca="false">CONCATENATE(LEFT(A4691,2), MID(A4691,5,2))</f>
        <v>0488</v>
      </c>
    </row>
    <row r="4692" customFormat="false" ht="15.8" hidden="false" customHeight="false" outlineLevel="0" collapsed="false">
      <c r="A4692" s="39" t="s">
        <v>2482</v>
      </c>
      <c r="B4692" s="39" t="s">
        <v>6893</v>
      </c>
      <c r="C4692" s="0" t="n">
        <v>403832.799407168</v>
      </c>
      <c r="D4692" s="0" t="str">
        <f aca="false">CONCATENATE(LEFT(A4692,2), MID(A4692,5,2))</f>
        <v>0486</v>
      </c>
    </row>
    <row r="4693" customFormat="false" ht="15.8" hidden="false" customHeight="false" outlineLevel="0" collapsed="false">
      <c r="A4693" s="39" t="s">
        <v>2395</v>
      </c>
      <c r="B4693" s="39" t="s">
        <v>6894</v>
      </c>
      <c r="C4693" s="0" t="n">
        <v>250</v>
      </c>
      <c r="D4693" s="0" t="str">
        <f aca="false">CONCATENATE(LEFT(A4693,2), MID(A4693,5,2))</f>
        <v>0487</v>
      </c>
    </row>
    <row r="4694" customFormat="false" ht="15.8" hidden="false" customHeight="false" outlineLevel="0" collapsed="false">
      <c r="A4694" s="39" t="s">
        <v>2614</v>
      </c>
      <c r="B4694" s="39" t="s">
        <v>6895</v>
      </c>
      <c r="C4694" s="0" t="n">
        <v>87566.2669218018</v>
      </c>
      <c r="D4694" s="0" t="str">
        <f aca="false">CONCATENATE(LEFT(A4694,2), MID(A4694,5,2))</f>
        <v>0589</v>
      </c>
    </row>
    <row r="4695" customFormat="false" ht="15.8" hidden="false" customHeight="false" outlineLevel="0" collapsed="false">
      <c r="A4695" s="39" t="s">
        <v>2347</v>
      </c>
      <c r="B4695" s="39" t="s">
        <v>6896</v>
      </c>
      <c r="C4695" s="0" t="n">
        <v>5073.75</v>
      </c>
      <c r="D4695" s="0" t="str">
        <f aca="false">CONCATENATE(LEFT(A4695,2), MID(A4695,5,2))</f>
        <v>0279</v>
      </c>
    </row>
    <row r="4696" customFormat="false" ht="15.8" hidden="false" customHeight="false" outlineLevel="0" collapsed="false">
      <c r="A4696" s="39" t="s">
        <v>2420</v>
      </c>
      <c r="B4696" s="39" t="s">
        <v>6897</v>
      </c>
      <c r="C4696" s="0" t="n">
        <v>1841466.6120715</v>
      </c>
      <c r="D4696" s="0" t="str">
        <f aca="false">CONCATENATE(LEFT(A4696,2), MID(A4696,5,2))</f>
        <v>0393</v>
      </c>
    </row>
    <row r="4697" customFormat="false" ht="15.8" hidden="false" customHeight="false" outlineLevel="0" collapsed="false">
      <c r="A4697" s="39" t="s">
        <v>2420</v>
      </c>
      <c r="B4697" s="39" t="s">
        <v>6898</v>
      </c>
      <c r="C4697" s="0" t="n">
        <v>1155558.07587159</v>
      </c>
      <c r="D4697" s="0" t="str">
        <f aca="false">CONCATENATE(LEFT(A4697,2), MID(A4697,5,2))</f>
        <v>0393</v>
      </c>
    </row>
    <row r="4698" customFormat="false" ht="15.8" hidden="false" customHeight="false" outlineLevel="0" collapsed="false">
      <c r="A4698" s="39" t="s">
        <v>2420</v>
      </c>
      <c r="B4698" s="39" t="s">
        <v>6899</v>
      </c>
      <c r="C4698" s="0" t="n">
        <v>102790.412104241</v>
      </c>
      <c r="D4698" s="0" t="str">
        <f aca="false">CONCATENATE(LEFT(A4698,2), MID(A4698,5,2))</f>
        <v>0393</v>
      </c>
    </row>
    <row r="4699" customFormat="false" ht="15.8" hidden="false" customHeight="false" outlineLevel="0" collapsed="false">
      <c r="A4699" s="39" t="s">
        <v>2385</v>
      </c>
      <c r="B4699" s="39" t="s">
        <v>6900</v>
      </c>
      <c r="C4699" s="0" t="n">
        <v>93989.0935448386</v>
      </c>
      <c r="D4699" s="0" t="str">
        <f aca="false">CONCATENATE(LEFT(A4699,2), MID(A4699,5,2))</f>
        <v>0184</v>
      </c>
    </row>
    <row r="4700" customFormat="false" ht="15.8" hidden="false" customHeight="false" outlineLevel="0" collapsed="false">
      <c r="A4700" s="39" t="s">
        <v>2420</v>
      </c>
      <c r="B4700" s="39" t="s">
        <v>6901</v>
      </c>
      <c r="C4700" s="0" t="n">
        <v>110877.111580758</v>
      </c>
      <c r="D4700" s="0" t="str">
        <f aca="false">CONCATENATE(LEFT(A4700,2), MID(A4700,5,2))</f>
        <v>0393</v>
      </c>
    </row>
    <row r="4701" customFormat="false" ht="15.8" hidden="false" customHeight="false" outlineLevel="0" collapsed="false">
      <c r="A4701" s="39" t="s">
        <v>2420</v>
      </c>
      <c r="B4701" s="39" t="s">
        <v>6902</v>
      </c>
      <c r="C4701" s="0" t="n">
        <v>186103.527314625</v>
      </c>
      <c r="D4701" s="0" t="str">
        <f aca="false">CONCATENATE(LEFT(A4701,2), MID(A4701,5,2))</f>
        <v>0393</v>
      </c>
    </row>
    <row r="4702" customFormat="false" ht="15.8" hidden="false" customHeight="false" outlineLevel="0" collapsed="false">
      <c r="A4702" s="39" t="s">
        <v>2424</v>
      </c>
      <c r="B4702" s="39" t="s">
        <v>6903</v>
      </c>
      <c r="C4702" s="0" t="n">
        <v>643107.776690011</v>
      </c>
      <c r="D4702" s="0" t="str">
        <f aca="false">CONCATENATE(LEFT(A4702,2), MID(A4702,5,2))</f>
        <v>0494</v>
      </c>
    </row>
    <row r="4703" customFormat="false" ht="15.8" hidden="false" customHeight="false" outlineLevel="0" collapsed="false">
      <c r="A4703" s="39" t="s">
        <v>2424</v>
      </c>
      <c r="B4703" s="39" t="s">
        <v>6904</v>
      </c>
      <c r="C4703" s="0" t="n">
        <v>581379.395547099</v>
      </c>
      <c r="D4703" s="0" t="str">
        <f aca="false">CONCATENATE(LEFT(A4703,2), MID(A4703,5,2))</f>
        <v>0494</v>
      </c>
    </row>
    <row r="4704" customFormat="false" ht="15.8" hidden="false" customHeight="false" outlineLevel="0" collapsed="false">
      <c r="A4704" s="39" t="s">
        <v>2391</v>
      </c>
      <c r="B4704" s="39" t="s">
        <v>6905</v>
      </c>
      <c r="C4704" s="0" t="n">
        <v>12133.0201556832</v>
      </c>
      <c r="D4704" s="0" t="str">
        <f aca="false">CONCATENATE(LEFT(A4704,2), MID(A4704,5,2))</f>
        <v>0183</v>
      </c>
    </row>
    <row r="4705" customFormat="false" ht="15.8" hidden="false" customHeight="false" outlineLevel="0" collapsed="false">
      <c r="A4705" s="39" t="s">
        <v>2424</v>
      </c>
      <c r="B4705" s="39" t="s">
        <v>6906</v>
      </c>
      <c r="C4705" s="0" t="n">
        <v>161720.861895749</v>
      </c>
      <c r="D4705" s="0" t="str">
        <f aca="false">CONCATENATE(LEFT(A4705,2), MID(A4705,5,2))</f>
        <v>0494</v>
      </c>
    </row>
    <row r="4706" customFormat="false" ht="15.8" hidden="false" customHeight="false" outlineLevel="0" collapsed="false">
      <c r="A4706" s="39" t="s">
        <v>2433</v>
      </c>
      <c r="B4706" s="39" t="s">
        <v>6907</v>
      </c>
      <c r="C4706" s="0" t="n">
        <v>5641.9375</v>
      </c>
      <c r="D4706" s="0" t="str">
        <f aca="false">CONCATENATE(LEFT(A4706,2), MID(A4706,5,2))</f>
        <v>0614</v>
      </c>
    </row>
    <row r="4707" customFormat="false" ht="15.8" hidden="false" customHeight="false" outlineLevel="0" collapsed="false">
      <c r="A4707" s="39" t="s">
        <v>2012</v>
      </c>
      <c r="B4707" s="39" t="s">
        <v>6908</v>
      </c>
      <c r="C4707" s="0" t="n">
        <v>20910.5034355996</v>
      </c>
      <c r="D4707" s="0" t="str">
        <f aca="false">CONCATENATE(LEFT(A4707,2), MID(A4707,5,2))</f>
        <v>0614</v>
      </c>
    </row>
    <row r="4708" customFormat="false" ht="15.8" hidden="false" customHeight="false" outlineLevel="0" collapsed="false">
      <c r="A4708" s="39" t="s">
        <v>1929</v>
      </c>
      <c r="B4708" s="39" t="s">
        <v>6909</v>
      </c>
      <c r="C4708" s="0" t="n">
        <v>17861.9375905969</v>
      </c>
      <c r="D4708" s="0" t="str">
        <f aca="false">CONCATENATE(LEFT(A4708,2), MID(A4708,5,2))</f>
        <v>0402</v>
      </c>
    </row>
    <row r="4709" customFormat="false" ht="15.8" hidden="false" customHeight="false" outlineLevel="0" collapsed="false">
      <c r="A4709" s="39" t="s">
        <v>1965</v>
      </c>
      <c r="B4709" s="39" t="s">
        <v>6910</v>
      </c>
      <c r="C4709" s="0" t="n">
        <v>49820.9157796181</v>
      </c>
      <c r="D4709" s="0" t="str">
        <f aca="false">CONCATENATE(LEFT(A4709,2), MID(A4709,5,2))</f>
        <v>0607</v>
      </c>
    </row>
    <row r="4710" customFormat="false" ht="15.8" hidden="false" customHeight="false" outlineLevel="0" collapsed="false">
      <c r="A4710" s="39" t="s">
        <v>1949</v>
      </c>
      <c r="B4710" s="39" t="s">
        <v>6911</v>
      </c>
      <c r="C4710" s="0" t="n">
        <v>1039.866799456</v>
      </c>
      <c r="D4710" s="0" t="str">
        <f aca="false">CONCATENATE(LEFT(A4710,2), MID(A4710,5,2))</f>
        <v>0403</v>
      </c>
    </row>
    <row r="4711" customFormat="false" ht="15.8" hidden="false" customHeight="false" outlineLevel="0" collapsed="false">
      <c r="A4711" s="39" t="s">
        <v>2442</v>
      </c>
      <c r="B4711" s="39" t="s">
        <v>6912</v>
      </c>
      <c r="C4711" s="0" t="n">
        <v>845.625</v>
      </c>
      <c r="D4711" s="0" t="str">
        <f aca="false">CONCATENATE(LEFT(A4711,2), MID(A4711,5,2))</f>
        <v>0231</v>
      </c>
    </row>
    <row r="4712" customFormat="false" ht="15.8" hidden="false" customHeight="false" outlineLevel="0" collapsed="false">
      <c r="A4712" s="39" t="s">
        <v>2027</v>
      </c>
      <c r="B4712" s="39" t="s">
        <v>6913</v>
      </c>
      <c r="C4712" s="0" t="n">
        <v>31474.7355403668</v>
      </c>
      <c r="D4712" s="0" t="str">
        <f aca="false">CONCATENATE(LEFT(A4712,2), MID(A4712,5,2))</f>
        <v>0221</v>
      </c>
    </row>
    <row r="4713" customFormat="false" ht="15.8" hidden="false" customHeight="false" outlineLevel="0" collapsed="false">
      <c r="A4713" s="39" t="s">
        <v>2030</v>
      </c>
      <c r="B4713" s="39" t="s">
        <v>6914</v>
      </c>
      <c r="C4713" s="0" t="n">
        <v>7019.27495933278</v>
      </c>
      <c r="D4713" s="0" t="str">
        <f aca="false">CONCATENATE(LEFT(A4713,2), MID(A4713,5,2))</f>
        <v>0220</v>
      </c>
    </row>
    <row r="4714" customFormat="false" ht="15.8" hidden="false" customHeight="false" outlineLevel="0" collapsed="false">
      <c r="A4714" s="39" t="s">
        <v>2030</v>
      </c>
      <c r="B4714" s="39" t="s">
        <v>6915</v>
      </c>
      <c r="C4714" s="0" t="n">
        <v>85050.1497771252</v>
      </c>
      <c r="D4714" s="0" t="str">
        <f aca="false">CONCATENATE(LEFT(A4714,2), MID(A4714,5,2))</f>
        <v>0220</v>
      </c>
    </row>
    <row r="4715" customFormat="false" ht="15.8" hidden="false" customHeight="false" outlineLevel="0" collapsed="false">
      <c r="A4715" s="39" t="s">
        <v>2040</v>
      </c>
      <c r="B4715" s="39" t="s">
        <v>6916</v>
      </c>
      <c r="C4715" s="0" t="n">
        <v>14683.5705550736</v>
      </c>
      <c r="D4715" s="0" t="str">
        <f aca="false">CONCATENATE(LEFT(A4715,2), MID(A4715,5,2))</f>
        <v>0223</v>
      </c>
    </row>
    <row r="4716" customFormat="false" ht="15.8" hidden="false" customHeight="false" outlineLevel="0" collapsed="false">
      <c r="A4716" s="39" t="s">
        <v>2444</v>
      </c>
      <c r="B4716" s="39" t="s">
        <v>6917</v>
      </c>
      <c r="C4716" s="0" t="n">
        <v>1759.75</v>
      </c>
      <c r="D4716" s="0" t="str">
        <f aca="false">CONCATENATE(LEFT(A4716,2), MID(A4716,5,2))</f>
        <v>0224</v>
      </c>
    </row>
    <row r="4717" customFormat="false" ht="15.8" hidden="false" customHeight="false" outlineLevel="0" collapsed="false">
      <c r="A4717" s="39" t="s">
        <v>2047</v>
      </c>
      <c r="B4717" s="39" t="s">
        <v>6918</v>
      </c>
      <c r="C4717" s="0" t="n">
        <v>28695.1413954797</v>
      </c>
      <c r="D4717" s="0" t="str">
        <f aca="false">CONCATENATE(LEFT(A4717,2), MID(A4717,5,2))</f>
        <v>0222</v>
      </c>
    </row>
    <row r="4718" customFormat="false" ht="15.8" hidden="false" customHeight="false" outlineLevel="0" collapsed="false">
      <c r="A4718" s="39" t="s">
        <v>2062</v>
      </c>
      <c r="B4718" s="39" t="s">
        <v>6919</v>
      </c>
      <c r="C4718" s="0" t="n">
        <v>30495.7744248547</v>
      </c>
      <c r="D4718" s="0" t="str">
        <f aca="false">CONCATENATE(LEFT(A4718,2), MID(A4718,5,2))</f>
        <v>0328</v>
      </c>
    </row>
    <row r="4719" customFormat="false" ht="15.8" hidden="false" customHeight="false" outlineLevel="0" collapsed="false">
      <c r="A4719" s="39" t="s">
        <v>2062</v>
      </c>
      <c r="B4719" s="39" t="s">
        <v>6920</v>
      </c>
      <c r="C4719" s="0" t="n">
        <v>2402.73543598848</v>
      </c>
      <c r="D4719" s="0" t="str">
        <f aca="false">CONCATENATE(LEFT(A4719,2), MID(A4719,5,2))</f>
        <v>0328</v>
      </c>
    </row>
    <row r="4720" customFormat="false" ht="15.8" hidden="false" customHeight="false" outlineLevel="0" collapsed="false">
      <c r="A4720" s="39" t="s">
        <v>2108</v>
      </c>
      <c r="B4720" s="39" t="s">
        <v>6921</v>
      </c>
      <c r="C4720" s="0" t="n">
        <v>11695.5345830323</v>
      </c>
      <c r="D4720" s="0" t="str">
        <f aca="false">CONCATENATE(LEFT(A4720,2), MID(A4720,5,2))</f>
        <v>0341</v>
      </c>
    </row>
    <row r="4721" customFormat="false" ht="15.8" hidden="false" customHeight="false" outlineLevel="0" collapsed="false">
      <c r="A4721" s="39" t="s">
        <v>2114</v>
      </c>
      <c r="B4721" s="39" t="s">
        <v>6922</v>
      </c>
      <c r="C4721" s="0" t="n">
        <v>39353.3117173476</v>
      </c>
      <c r="D4721" s="0" t="str">
        <f aca="false">CONCATENATE(LEFT(A4721,2), MID(A4721,5,2))</f>
        <v>0238</v>
      </c>
    </row>
    <row r="4722" customFormat="false" ht="15.8" hidden="false" customHeight="false" outlineLevel="0" collapsed="false">
      <c r="A4722" s="39" t="s">
        <v>2114</v>
      </c>
      <c r="B4722" s="39" t="s">
        <v>6923</v>
      </c>
      <c r="C4722" s="0" t="n">
        <v>183974.340798226</v>
      </c>
      <c r="D4722" s="0" t="str">
        <f aca="false">CONCATENATE(LEFT(A4722,2), MID(A4722,5,2))</f>
        <v>0238</v>
      </c>
    </row>
    <row r="4723" customFormat="false" ht="15.8" hidden="false" customHeight="false" outlineLevel="0" collapsed="false">
      <c r="A4723" s="39" t="s">
        <v>2114</v>
      </c>
      <c r="B4723" s="39" t="s">
        <v>6924</v>
      </c>
      <c r="C4723" s="0" t="n">
        <v>61763.6238240418</v>
      </c>
      <c r="D4723" s="0" t="str">
        <f aca="false">CONCATENATE(LEFT(A4723,2), MID(A4723,5,2))</f>
        <v>0238</v>
      </c>
    </row>
    <row r="4724" customFormat="false" ht="15.8" hidden="false" customHeight="false" outlineLevel="0" collapsed="false">
      <c r="A4724" s="39" t="s">
        <v>2126</v>
      </c>
      <c r="B4724" s="39" t="s">
        <v>6925</v>
      </c>
      <c r="C4724" s="0" t="n">
        <v>4026.99989625247</v>
      </c>
      <c r="D4724" s="0" t="str">
        <f aca="false">CONCATENATE(LEFT(A4724,2), MID(A4724,5,2))</f>
        <v>0142</v>
      </c>
    </row>
    <row r="4725" customFormat="false" ht="15.8" hidden="false" customHeight="false" outlineLevel="0" collapsed="false">
      <c r="A4725" s="39" t="s">
        <v>2139</v>
      </c>
      <c r="B4725" s="39" t="s">
        <v>6926</v>
      </c>
      <c r="C4725" s="0" t="n">
        <v>250.176830690957</v>
      </c>
      <c r="D4725" s="0" t="str">
        <f aca="false">CONCATENATE(LEFT(A4725,2), MID(A4725,5,2))</f>
        <v>0142</v>
      </c>
    </row>
    <row r="4726" customFormat="false" ht="15.8" hidden="false" customHeight="false" outlineLevel="0" collapsed="false">
      <c r="A4726" s="39" t="s">
        <v>2126</v>
      </c>
      <c r="B4726" s="39" t="s">
        <v>6927</v>
      </c>
      <c r="C4726" s="0" t="n">
        <v>1806.31846251739</v>
      </c>
      <c r="D4726" s="0" t="str">
        <f aca="false">CONCATENATE(LEFT(A4726,2), MID(A4726,5,2))</f>
        <v>0142</v>
      </c>
    </row>
    <row r="4727" customFormat="false" ht="15.8" hidden="false" customHeight="false" outlineLevel="0" collapsed="false">
      <c r="A4727" s="39" t="s">
        <v>2159</v>
      </c>
      <c r="B4727" s="39" t="s">
        <v>6928</v>
      </c>
      <c r="C4727" s="0" t="n">
        <v>11462.603009549</v>
      </c>
      <c r="D4727" s="0" t="str">
        <f aca="false">CONCATENATE(LEFT(A4727,2), MID(A4727,5,2))</f>
        <v>0144</v>
      </c>
    </row>
    <row r="4728" customFormat="false" ht="15.8" hidden="false" customHeight="false" outlineLevel="0" collapsed="false">
      <c r="A4728" s="39" t="s">
        <v>2168</v>
      </c>
      <c r="B4728" s="39" t="s">
        <v>6929</v>
      </c>
      <c r="C4728" s="0" t="n">
        <v>5226.75379055324</v>
      </c>
      <c r="D4728" s="0" t="str">
        <f aca="false">CONCATENATE(LEFT(A4728,2), MID(A4728,5,2))</f>
        <v>0144</v>
      </c>
    </row>
    <row r="4729" customFormat="false" ht="15.8" hidden="false" customHeight="false" outlineLevel="0" collapsed="false">
      <c r="A4729" s="39" t="s">
        <v>2516</v>
      </c>
      <c r="B4729" s="39" t="s">
        <v>6930</v>
      </c>
      <c r="C4729" s="0" t="n">
        <v>187.846982510583</v>
      </c>
      <c r="D4729" s="0" t="str">
        <f aca="false">CONCATENATE(LEFT(A4729,2), MID(A4729,5,2))</f>
        <v>0144</v>
      </c>
    </row>
    <row r="4730" customFormat="false" ht="15.8" hidden="false" customHeight="false" outlineLevel="0" collapsed="false">
      <c r="A4730" s="39" t="s">
        <v>2516</v>
      </c>
      <c r="B4730" s="39" t="s">
        <v>6931</v>
      </c>
      <c r="C4730" s="0" t="n">
        <v>912.487495417405</v>
      </c>
      <c r="D4730" s="0" t="str">
        <f aca="false">CONCATENATE(LEFT(A4730,2), MID(A4730,5,2))</f>
        <v>0144</v>
      </c>
    </row>
    <row r="4731" customFormat="false" ht="15.8" hidden="false" customHeight="false" outlineLevel="0" collapsed="false">
      <c r="A4731" s="39" t="s">
        <v>2174</v>
      </c>
      <c r="B4731" s="39" t="s">
        <v>6932</v>
      </c>
      <c r="C4731" s="0" t="n">
        <v>7974.52266755693</v>
      </c>
      <c r="D4731" s="0" t="str">
        <f aca="false">CONCATENATE(LEFT(A4731,2), MID(A4731,5,2))</f>
        <v>0144</v>
      </c>
    </row>
    <row r="4732" customFormat="false" ht="15.8" hidden="false" customHeight="false" outlineLevel="0" collapsed="false">
      <c r="A4732" s="39" t="s">
        <v>2465</v>
      </c>
      <c r="B4732" s="39" t="s">
        <v>6933</v>
      </c>
      <c r="C4732" s="0" t="n">
        <v>527.110595238095</v>
      </c>
      <c r="D4732" s="0" t="str">
        <f aca="false">CONCATENATE(LEFT(A4732,2), MID(A4732,5,2))</f>
        <v>0145</v>
      </c>
    </row>
    <row r="4733" customFormat="false" ht="15.8" hidden="false" customHeight="false" outlineLevel="0" collapsed="false">
      <c r="A4733" s="39" t="s">
        <v>2181</v>
      </c>
      <c r="B4733" s="39" t="s">
        <v>6934</v>
      </c>
      <c r="C4733" s="0" t="n">
        <v>1538.60512196307</v>
      </c>
      <c r="D4733" s="0" t="str">
        <f aca="false">CONCATENATE(LEFT(A4733,2), MID(A4733,5,2))</f>
        <v>0145</v>
      </c>
    </row>
    <row r="4734" customFormat="false" ht="15.8" hidden="false" customHeight="false" outlineLevel="0" collapsed="false">
      <c r="A4734" s="39" t="s">
        <v>2224</v>
      </c>
      <c r="B4734" s="39" t="s">
        <v>6935</v>
      </c>
      <c r="C4734" s="0" t="n">
        <v>59535.0979031385</v>
      </c>
      <c r="D4734" s="0" t="str">
        <f aca="false">CONCATENATE(LEFT(A4734,2), MID(A4734,5,2))</f>
        <v>0254</v>
      </c>
    </row>
    <row r="4735" customFormat="false" ht="15.8" hidden="false" customHeight="false" outlineLevel="0" collapsed="false">
      <c r="A4735" s="39" t="s">
        <v>2217</v>
      </c>
      <c r="B4735" s="39" t="s">
        <v>6936</v>
      </c>
      <c r="C4735" s="0" t="n">
        <v>3242.50469181431</v>
      </c>
      <c r="D4735" s="0" t="str">
        <f aca="false">CONCATENATE(LEFT(A4735,2), MID(A4735,5,2))</f>
        <v>0447</v>
      </c>
    </row>
    <row r="4736" customFormat="false" ht="15.8" hidden="false" customHeight="false" outlineLevel="0" collapsed="false">
      <c r="A4736" s="39" t="s">
        <v>2211</v>
      </c>
      <c r="B4736" s="39" t="s">
        <v>6937</v>
      </c>
      <c r="C4736" s="0" t="n">
        <v>1020.21685372465</v>
      </c>
      <c r="D4736" s="0" t="str">
        <f aca="false">CONCATENATE(LEFT(A4736,2), MID(A4736,5,2))</f>
        <v>0446</v>
      </c>
    </row>
    <row r="4737" customFormat="false" ht="15.8" hidden="false" customHeight="false" outlineLevel="0" collapsed="false">
      <c r="A4737" s="39" t="s">
        <v>2520</v>
      </c>
      <c r="B4737" s="39" t="s">
        <v>6938</v>
      </c>
      <c r="C4737" s="0" t="n">
        <v>30745.4158262981</v>
      </c>
      <c r="D4737" s="0" t="str">
        <f aca="false">CONCATENATE(LEFT(A4737,2), MID(A4737,5,2))</f>
        <v>0447</v>
      </c>
    </row>
    <row r="4738" customFormat="false" ht="15.8" hidden="false" customHeight="false" outlineLevel="0" collapsed="false">
      <c r="A4738" s="39" t="s">
        <v>2215</v>
      </c>
      <c r="B4738" s="39" t="s">
        <v>6939</v>
      </c>
      <c r="C4738" s="0" t="n">
        <v>10238.2441036467</v>
      </c>
      <c r="D4738" s="0" t="str">
        <f aca="false">CONCATENATE(LEFT(A4738,2), MID(A4738,5,2))</f>
        <v>0448</v>
      </c>
    </row>
    <row r="4739" customFormat="false" ht="15.8" hidden="false" customHeight="false" outlineLevel="0" collapsed="false">
      <c r="A4739" s="39" t="s">
        <v>2226</v>
      </c>
      <c r="B4739" s="39" t="s">
        <v>6940</v>
      </c>
      <c r="C4739" s="0" t="n">
        <v>1878.83333333333</v>
      </c>
      <c r="D4739" s="0" t="str">
        <f aca="false">CONCATENATE(LEFT(A4739,2), MID(A4739,5,2))</f>
        <v>0552</v>
      </c>
    </row>
    <row r="4740" customFormat="false" ht="15.8" hidden="false" customHeight="false" outlineLevel="0" collapsed="false">
      <c r="A4740" s="39" t="s">
        <v>2245</v>
      </c>
      <c r="B4740" s="39" t="s">
        <v>6941</v>
      </c>
      <c r="C4740" s="0" t="n">
        <v>9058.93660714285</v>
      </c>
      <c r="D4740" s="0" t="str">
        <f aca="false">CONCATENATE(LEFT(A4740,2), MID(A4740,5,2))</f>
        <v>0551</v>
      </c>
    </row>
    <row r="4741" customFormat="false" ht="15.8" hidden="false" customHeight="false" outlineLevel="0" collapsed="false">
      <c r="A4741" s="39" t="s">
        <v>2518</v>
      </c>
      <c r="B4741" s="39" t="s">
        <v>6942</v>
      </c>
      <c r="C4741" s="0" t="n">
        <v>931946.538603911</v>
      </c>
      <c r="D4741" s="0" t="str">
        <f aca="false">CONCATENATE(LEFT(A4741,2), MID(A4741,5,2))</f>
        <v>0449</v>
      </c>
    </row>
    <row r="4742" customFormat="false" ht="15.8" hidden="false" customHeight="false" outlineLevel="0" collapsed="false">
      <c r="A4742" s="39" t="s">
        <v>2518</v>
      </c>
      <c r="B4742" s="39" t="s">
        <v>6943</v>
      </c>
      <c r="C4742" s="0" t="n">
        <v>232943.001404413</v>
      </c>
      <c r="D4742" s="0" t="str">
        <f aca="false">CONCATENATE(LEFT(A4742,2), MID(A4742,5,2))</f>
        <v>0449</v>
      </c>
    </row>
    <row r="4743" customFormat="false" ht="15.8" hidden="false" customHeight="false" outlineLevel="0" collapsed="false">
      <c r="A4743" s="39" t="s">
        <v>4421</v>
      </c>
      <c r="B4743" s="39" t="s">
        <v>6944</v>
      </c>
      <c r="C4743" s="0" t="n">
        <v>163.2</v>
      </c>
      <c r="D4743" s="0" t="str">
        <f aca="false">CONCATENATE(LEFT(A4743,2), MID(A4743,5,2))</f>
        <v>0551</v>
      </c>
    </row>
    <row r="4744" customFormat="false" ht="15.8" hidden="false" customHeight="false" outlineLevel="0" collapsed="false">
      <c r="A4744" s="39" t="s">
        <v>2278</v>
      </c>
      <c r="B4744" s="39" t="s">
        <v>6945</v>
      </c>
      <c r="C4744" s="0" t="n">
        <v>2193.17919580419</v>
      </c>
      <c r="D4744" s="0" t="str">
        <f aca="false">CONCATENATE(LEFT(A4744,2), MID(A4744,5,2))</f>
        <v>0267</v>
      </c>
    </row>
    <row r="4745" customFormat="false" ht="15.8" hidden="false" customHeight="false" outlineLevel="0" collapsed="false">
      <c r="A4745" s="39" t="s">
        <v>2299</v>
      </c>
      <c r="B4745" s="39" t="s">
        <v>6946</v>
      </c>
      <c r="C4745" s="0" t="n">
        <v>5822.09374999999</v>
      </c>
      <c r="D4745" s="0" t="str">
        <f aca="false">CONCATENATE(LEFT(A4745,2), MID(A4745,5,2))</f>
        <v>0268</v>
      </c>
    </row>
    <row r="4746" customFormat="false" ht="15.8" hidden="false" customHeight="false" outlineLevel="0" collapsed="false">
      <c r="A4746" s="39" t="s">
        <v>2294</v>
      </c>
      <c r="B4746" s="39" t="s">
        <v>6947</v>
      </c>
      <c r="C4746" s="0" t="n">
        <v>8142.91622112045</v>
      </c>
      <c r="D4746" s="0" t="str">
        <f aca="false">CONCATENATE(LEFT(A4746,2), MID(A4746,5,2))</f>
        <v>0270</v>
      </c>
    </row>
    <row r="4747" customFormat="false" ht="15.8" hidden="false" customHeight="false" outlineLevel="0" collapsed="false">
      <c r="A4747" s="39" t="s">
        <v>2491</v>
      </c>
      <c r="B4747" s="39" t="s">
        <v>6948</v>
      </c>
      <c r="C4747" s="0" t="n">
        <v>4239.99999999999</v>
      </c>
      <c r="D4747" s="0" t="str">
        <f aca="false">CONCATENATE(LEFT(A4747,2), MID(A4747,5,2))</f>
        <v>0590</v>
      </c>
    </row>
    <row r="4748" customFormat="false" ht="15.8" hidden="false" customHeight="false" outlineLevel="0" collapsed="false">
      <c r="A4748" s="39" t="s">
        <v>2347</v>
      </c>
      <c r="B4748" s="39" t="s">
        <v>6949</v>
      </c>
      <c r="C4748" s="0" t="n">
        <v>14291.25</v>
      </c>
      <c r="D4748" s="0" t="str">
        <f aca="false">CONCATENATE(LEFT(A4748,2), MID(A4748,5,2))</f>
        <v>0279</v>
      </c>
    </row>
    <row r="4749" customFormat="false" ht="15.8" hidden="false" customHeight="false" outlineLevel="0" collapsed="false">
      <c r="A4749" s="39" t="s">
        <v>2404</v>
      </c>
      <c r="B4749" s="39" t="s">
        <v>6950</v>
      </c>
      <c r="C4749" s="0" t="n">
        <v>91267.2526364644</v>
      </c>
      <c r="D4749" s="0" t="str">
        <f aca="false">CONCATENATE(LEFT(A4749,2), MID(A4749,5,2))</f>
        <v>0184</v>
      </c>
    </row>
    <row r="4750" customFormat="false" ht="15.8" hidden="false" customHeight="false" outlineLevel="0" collapsed="false">
      <c r="A4750" s="39" t="s">
        <v>2383</v>
      </c>
      <c r="B4750" s="39" t="s">
        <v>6951</v>
      </c>
      <c r="C4750" s="0" t="n">
        <v>171279.00047909</v>
      </c>
      <c r="D4750" s="0" t="str">
        <f aca="false">CONCATENATE(LEFT(A4750,2), MID(A4750,5,2))</f>
        <v>0185</v>
      </c>
    </row>
    <row r="4751" customFormat="false" ht="15.8" hidden="false" customHeight="false" outlineLevel="0" collapsed="false">
      <c r="A4751" s="39" t="s">
        <v>2383</v>
      </c>
      <c r="B4751" s="39" t="s">
        <v>6952</v>
      </c>
      <c r="C4751" s="0" t="n">
        <v>40138.392401856</v>
      </c>
      <c r="D4751" s="0" t="str">
        <f aca="false">CONCATENATE(LEFT(A4751,2), MID(A4751,5,2))</f>
        <v>0185</v>
      </c>
    </row>
    <row r="4752" customFormat="false" ht="15.8" hidden="false" customHeight="false" outlineLevel="0" collapsed="false">
      <c r="A4752" s="39" t="s">
        <v>2559</v>
      </c>
      <c r="B4752" s="39" t="s">
        <v>6953</v>
      </c>
      <c r="C4752" s="0" t="n">
        <v>320379.916207711</v>
      </c>
      <c r="D4752" s="0" t="str">
        <f aca="false">CONCATENATE(LEFT(A4752,2), MID(A4752,5,2))</f>
        <v>0184</v>
      </c>
    </row>
    <row r="4753" customFormat="false" ht="15.8" hidden="false" customHeight="false" outlineLevel="0" collapsed="false">
      <c r="A4753" s="39" t="s">
        <v>2385</v>
      </c>
      <c r="B4753" s="39" t="s">
        <v>6954</v>
      </c>
      <c r="C4753" s="0" t="n">
        <v>32069.2661791535</v>
      </c>
      <c r="D4753" s="0" t="str">
        <f aca="false">CONCATENATE(LEFT(A4753,2), MID(A4753,5,2))</f>
        <v>0184</v>
      </c>
    </row>
    <row r="4754" customFormat="false" ht="15.8" hidden="false" customHeight="false" outlineLevel="0" collapsed="false">
      <c r="A4754" s="39" t="s">
        <v>2391</v>
      </c>
      <c r="B4754" s="39" t="s">
        <v>6955</v>
      </c>
      <c r="C4754" s="0" t="n">
        <v>7346.47234431678</v>
      </c>
      <c r="D4754" s="0" t="str">
        <f aca="false">CONCATENATE(LEFT(A4754,2), MID(A4754,5,2))</f>
        <v>0183</v>
      </c>
    </row>
    <row r="4755" customFormat="false" ht="15.8" hidden="false" customHeight="false" outlineLevel="0" collapsed="false">
      <c r="A4755" s="39" t="s">
        <v>2420</v>
      </c>
      <c r="B4755" s="39" t="s">
        <v>6956</v>
      </c>
      <c r="C4755" s="0" t="n">
        <v>28094.3868861152</v>
      </c>
      <c r="D4755" s="0" t="str">
        <f aca="false">CONCATENATE(LEFT(A4755,2), MID(A4755,5,2))</f>
        <v>0393</v>
      </c>
    </row>
    <row r="4756" customFormat="false" ht="15.8" hidden="false" customHeight="false" outlineLevel="0" collapsed="false">
      <c r="A4756" s="39" t="s">
        <v>2424</v>
      </c>
      <c r="B4756" s="39" t="s">
        <v>6957</v>
      </c>
      <c r="C4756" s="0" t="n">
        <v>661343.588325558</v>
      </c>
      <c r="D4756" s="0" t="str">
        <f aca="false">CONCATENATE(LEFT(A4756,2), MID(A4756,5,2))</f>
        <v>0494</v>
      </c>
    </row>
    <row r="4757" customFormat="false" ht="15.8" hidden="false" customHeight="false" outlineLevel="0" collapsed="false">
      <c r="A4757" s="39" t="s">
        <v>2497</v>
      </c>
      <c r="B4757" s="39" t="s">
        <v>6958</v>
      </c>
      <c r="C4757" s="0" t="n">
        <v>2086.25826661887</v>
      </c>
      <c r="D4757" s="0" t="str">
        <f aca="false">CONCATENATE(LEFT(A4757,2), MID(A4757,5,2))</f>
        <v>0405</v>
      </c>
    </row>
    <row r="4758" customFormat="false" ht="15.8" hidden="false" customHeight="false" outlineLevel="0" collapsed="false">
      <c r="A4758" s="39" t="s">
        <v>2497</v>
      </c>
      <c r="B4758" s="39" t="s">
        <v>6959</v>
      </c>
      <c r="C4758" s="0" t="n">
        <v>417.140413158422</v>
      </c>
      <c r="D4758" s="0" t="str">
        <f aca="false">CONCATENATE(LEFT(A4758,2), MID(A4758,5,2))</f>
        <v>0405</v>
      </c>
    </row>
    <row r="4759" customFormat="false" ht="15.8" hidden="false" customHeight="false" outlineLevel="0" collapsed="false">
      <c r="A4759" s="39" t="s">
        <v>1938</v>
      </c>
      <c r="B4759" s="39" t="s">
        <v>6960</v>
      </c>
      <c r="C4759" s="0" t="n">
        <v>3604.11772679124</v>
      </c>
      <c r="D4759" s="0" t="str">
        <f aca="false">CONCATENATE(LEFT(A4759,2), MID(A4759,5,2))</f>
        <v>0404</v>
      </c>
    </row>
    <row r="4760" customFormat="false" ht="15.8" hidden="false" customHeight="false" outlineLevel="0" collapsed="false">
      <c r="A4760" s="39" t="s">
        <v>1981</v>
      </c>
      <c r="B4760" s="39" t="s">
        <v>6961</v>
      </c>
      <c r="C4760" s="0" t="n">
        <v>25678.2496216448</v>
      </c>
      <c r="D4760" s="0" t="str">
        <f aca="false">CONCATENATE(LEFT(A4760,2), MID(A4760,5,2))</f>
        <v>0309</v>
      </c>
    </row>
    <row r="4761" customFormat="false" ht="15.8" hidden="false" customHeight="false" outlineLevel="0" collapsed="false">
      <c r="A4761" s="39" t="s">
        <v>2114</v>
      </c>
      <c r="B4761" s="39" t="s">
        <v>6962</v>
      </c>
      <c r="C4761" s="0" t="n">
        <v>64733.1357142857</v>
      </c>
      <c r="D4761" s="0" t="str">
        <f aca="false">CONCATENATE(LEFT(A4761,2), MID(A4761,5,2))</f>
        <v>0238</v>
      </c>
    </row>
    <row r="4762" customFormat="false" ht="15.8" hidden="false" customHeight="false" outlineLevel="0" collapsed="false">
      <c r="A4762" s="39" t="s">
        <v>2114</v>
      </c>
      <c r="B4762" s="39" t="s">
        <v>6963</v>
      </c>
      <c r="C4762" s="0" t="n">
        <v>114865.37739547</v>
      </c>
      <c r="D4762" s="0" t="str">
        <f aca="false">CONCATENATE(LEFT(A4762,2), MID(A4762,5,2))</f>
        <v>0238</v>
      </c>
    </row>
    <row r="4763" customFormat="false" ht="15.8" hidden="false" customHeight="false" outlineLevel="0" collapsed="false">
      <c r="A4763" s="39" t="s">
        <v>2025</v>
      </c>
      <c r="B4763" s="39" t="s">
        <v>6964</v>
      </c>
      <c r="C4763" s="0" t="n">
        <v>76445.7492344819</v>
      </c>
      <c r="D4763" s="0" t="str">
        <f aca="false">CONCATENATE(LEFT(A4763,2), MID(A4763,5,2))</f>
        <v>0319</v>
      </c>
    </row>
    <row r="4764" customFormat="false" ht="15.8" hidden="false" customHeight="false" outlineLevel="0" collapsed="false">
      <c r="A4764" s="39" t="s">
        <v>2047</v>
      </c>
      <c r="B4764" s="39" t="s">
        <v>6965</v>
      </c>
      <c r="C4764" s="0" t="n">
        <v>43909.0428321678</v>
      </c>
      <c r="D4764" s="0" t="str">
        <f aca="false">CONCATENATE(LEFT(A4764,2), MID(A4764,5,2))</f>
        <v>0222</v>
      </c>
    </row>
    <row r="4765" customFormat="false" ht="15.8" hidden="false" customHeight="false" outlineLevel="0" collapsed="false">
      <c r="A4765" s="39" t="s">
        <v>2064</v>
      </c>
      <c r="B4765" s="39" t="s">
        <v>6966</v>
      </c>
      <c r="C4765" s="0" t="n">
        <v>3379.86338807513</v>
      </c>
      <c r="D4765" s="0" t="str">
        <f aca="false">CONCATENATE(LEFT(A4765,2), MID(A4765,5,2))</f>
        <v>0327</v>
      </c>
    </row>
    <row r="4766" customFormat="false" ht="15.8" hidden="false" customHeight="false" outlineLevel="0" collapsed="false">
      <c r="A4766" s="39" t="s">
        <v>3793</v>
      </c>
      <c r="B4766" s="39" t="s">
        <v>6967</v>
      </c>
      <c r="C4766" s="0" t="n">
        <v>862.175840420381</v>
      </c>
      <c r="D4766" s="0" t="str">
        <f aca="false">CONCATENATE(LEFT(A4766,2), MID(A4766,5,2))</f>
        <v>0328</v>
      </c>
    </row>
    <row r="4767" customFormat="false" ht="15.8" hidden="false" customHeight="false" outlineLevel="0" collapsed="false">
      <c r="A4767" s="39" t="s">
        <v>4347</v>
      </c>
      <c r="B4767" s="39" t="s">
        <v>6968</v>
      </c>
      <c r="C4767" s="0" t="n">
        <v>462.5</v>
      </c>
      <c r="D4767" s="0" t="str">
        <f aca="false">CONCATENATE(LEFT(A4767,2), MID(A4767,5,2))</f>
        <v>0230</v>
      </c>
    </row>
    <row r="4768" customFormat="false" ht="15.8" hidden="false" customHeight="false" outlineLevel="0" collapsed="false">
      <c r="A4768" s="39" t="s">
        <v>2098</v>
      </c>
      <c r="B4768" s="39" t="s">
        <v>6969</v>
      </c>
      <c r="C4768" s="0" t="n">
        <v>435.720174309584</v>
      </c>
      <c r="D4768" s="0" t="str">
        <f aca="false">CONCATENATE(LEFT(A4768,2), MID(A4768,5,2))</f>
        <v>0142</v>
      </c>
    </row>
    <row r="4769" customFormat="false" ht="15.8" hidden="false" customHeight="false" outlineLevel="0" collapsed="false">
      <c r="A4769" s="39" t="s">
        <v>2459</v>
      </c>
      <c r="B4769" s="39" t="s">
        <v>6970</v>
      </c>
      <c r="C4769" s="0" t="n">
        <v>260.92466064</v>
      </c>
      <c r="D4769" s="0" t="str">
        <f aca="false">CONCATENATE(LEFT(A4769,2), MID(A4769,5,2))</f>
        <v>0142</v>
      </c>
    </row>
    <row r="4770" customFormat="false" ht="15.8" hidden="false" customHeight="false" outlineLevel="0" collapsed="false">
      <c r="A4770" s="39" t="s">
        <v>2139</v>
      </c>
      <c r="B4770" s="39" t="s">
        <v>6971</v>
      </c>
      <c r="C4770" s="0" t="n">
        <v>2650.68714265194</v>
      </c>
      <c r="D4770" s="0" t="str">
        <f aca="false">CONCATENATE(LEFT(A4770,2), MID(A4770,5,2))</f>
        <v>0142</v>
      </c>
    </row>
    <row r="4771" customFormat="false" ht="15.8" hidden="false" customHeight="false" outlineLevel="0" collapsed="false">
      <c r="A4771" s="39" t="s">
        <v>2174</v>
      </c>
      <c r="B4771" s="39" t="s">
        <v>6972</v>
      </c>
      <c r="C4771" s="0" t="n">
        <v>4218.8754799137</v>
      </c>
      <c r="D4771" s="0" t="str">
        <f aca="false">CONCATENATE(LEFT(A4771,2), MID(A4771,5,2))</f>
        <v>0144</v>
      </c>
    </row>
    <row r="4772" customFormat="false" ht="15.8" hidden="false" customHeight="false" outlineLevel="0" collapsed="false">
      <c r="A4772" s="39" t="s">
        <v>2148</v>
      </c>
      <c r="B4772" s="39" t="s">
        <v>6973</v>
      </c>
      <c r="C4772" s="0" t="n">
        <v>5620.42550768259</v>
      </c>
      <c r="D4772" s="0" t="str">
        <f aca="false">CONCATENATE(LEFT(A4772,2), MID(A4772,5,2))</f>
        <v>0144</v>
      </c>
    </row>
    <row r="4773" customFormat="false" ht="15.8" hidden="false" customHeight="false" outlineLevel="0" collapsed="false">
      <c r="A4773" s="39" t="s">
        <v>2174</v>
      </c>
      <c r="B4773" s="39" t="s">
        <v>6974</v>
      </c>
      <c r="C4773" s="0" t="n">
        <v>572.905334546961</v>
      </c>
      <c r="D4773" s="0" t="str">
        <f aca="false">CONCATENATE(LEFT(A4773,2), MID(A4773,5,2))</f>
        <v>0144</v>
      </c>
    </row>
    <row r="4774" customFormat="false" ht="15.8" hidden="false" customHeight="false" outlineLevel="0" collapsed="false">
      <c r="A4774" s="39" t="s">
        <v>2516</v>
      </c>
      <c r="B4774" s="39" t="s">
        <v>6975</v>
      </c>
      <c r="C4774" s="0" t="n">
        <v>5175.67472398688</v>
      </c>
      <c r="D4774" s="0" t="str">
        <f aca="false">CONCATENATE(LEFT(A4774,2), MID(A4774,5,2))</f>
        <v>0144</v>
      </c>
    </row>
    <row r="4775" customFormat="false" ht="15.8" hidden="false" customHeight="false" outlineLevel="0" collapsed="false">
      <c r="A4775" s="39" t="s">
        <v>2171</v>
      </c>
      <c r="B4775" s="39" t="s">
        <v>6976</v>
      </c>
      <c r="C4775" s="0" t="n">
        <v>2716.07137007204</v>
      </c>
      <c r="D4775" s="0" t="str">
        <f aca="false">CONCATENATE(LEFT(A4775,2), MID(A4775,5,2))</f>
        <v>0144</v>
      </c>
    </row>
    <row r="4776" customFormat="false" ht="15.8" hidden="false" customHeight="false" outlineLevel="0" collapsed="false">
      <c r="A4776" s="39" t="s">
        <v>2163</v>
      </c>
      <c r="B4776" s="39" t="s">
        <v>6977</v>
      </c>
      <c r="C4776" s="0" t="n">
        <v>2248.58952950113</v>
      </c>
      <c r="D4776" s="0" t="str">
        <f aca="false">CONCATENATE(LEFT(A4776,2), MID(A4776,5,2))</f>
        <v>0144</v>
      </c>
    </row>
    <row r="4777" customFormat="false" ht="15.8" hidden="false" customHeight="false" outlineLevel="0" collapsed="false">
      <c r="A4777" s="39" t="s">
        <v>2174</v>
      </c>
      <c r="B4777" s="39" t="s">
        <v>6978</v>
      </c>
      <c r="C4777" s="0" t="n">
        <v>2666.62840963526</v>
      </c>
      <c r="D4777" s="0" t="str">
        <f aca="false">CONCATENATE(LEFT(A4777,2), MID(A4777,5,2))</f>
        <v>0144</v>
      </c>
    </row>
    <row r="4778" customFormat="false" ht="15.8" hidden="false" customHeight="false" outlineLevel="0" collapsed="false">
      <c r="A4778" s="39" t="s">
        <v>2222</v>
      </c>
      <c r="B4778" s="39" t="s">
        <v>6979</v>
      </c>
      <c r="C4778" s="0" t="n">
        <v>9814.99975479928</v>
      </c>
      <c r="D4778" s="0" t="str">
        <f aca="false">CONCATENATE(LEFT(A4778,2), MID(A4778,5,2))</f>
        <v>0253</v>
      </c>
    </row>
    <row r="4779" customFormat="false" ht="15.8" hidden="false" customHeight="false" outlineLevel="0" collapsed="false">
      <c r="A4779" s="39" t="s">
        <v>2219</v>
      </c>
      <c r="B4779" s="39" t="s">
        <v>6980</v>
      </c>
      <c r="C4779" s="0" t="n">
        <v>778.535931621849</v>
      </c>
      <c r="D4779" s="0" t="str">
        <f aca="false">CONCATENATE(LEFT(A4779,2), MID(A4779,5,2))</f>
        <v>0448</v>
      </c>
    </row>
    <row r="4780" customFormat="false" ht="15.8" hidden="false" customHeight="false" outlineLevel="0" collapsed="false">
      <c r="A4780" s="39" t="s">
        <v>3247</v>
      </c>
      <c r="B4780" s="39" t="s">
        <v>6981</v>
      </c>
      <c r="C4780" s="0" t="n">
        <v>121145.351224432</v>
      </c>
      <c r="D4780" s="0" t="str">
        <f aca="false">CONCATENATE(LEFT(A4780,2), MID(A4780,5,2))</f>
        <v>0450</v>
      </c>
    </row>
    <row r="4781" customFormat="false" ht="15.8" hidden="false" customHeight="false" outlineLevel="0" collapsed="false">
      <c r="A4781" s="39" t="s">
        <v>2226</v>
      </c>
      <c r="B4781" s="39" t="s">
        <v>6982</v>
      </c>
      <c r="C4781" s="0" t="n">
        <v>30822.3</v>
      </c>
      <c r="D4781" s="0" t="str">
        <f aca="false">CONCATENATE(LEFT(A4781,2), MID(A4781,5,2))</f>
        <v>0552</v>
      </c>
    </row>
    <row r="4782" customFormat="false" ht="15.8" hidden="false" customHeight="false" outlineLevel="0" collapsed="false">
      <c r="A4782" s="39" t="s">
        <v>2245</v>
      </c>
      <c r="B4782" s="39" t="s">
        <v>6983</v>
      </c>
      <c r="C4782" s="0" t="n">
        <v>16402.4999999999</v>
      </c>
      <c r="D4782" s="0" t="str">
        <f aca="false">CONCATENATE(LEFT(A4782,2), MID(A4782,5,2))</f>
        <v>0551</v>
      </c>
    </row>
    <row r="4783" customFormat="false" ht="15.8" hidden="false" customHeight="false" outlineLevel="0" collapsed="false">
      <c r="A4783" s="39" t="s">
        <v>2197</v>
      </c>
      <c r="B4783" s="39" t="s">
        <v>6984</v>
      </c>
      <c r="C4783" s="0" t="n">
        <v>7121.75371992386</v>
      </c>
      <c r="D4783" s="0" t="str">
        <f aca="false">CONCATENATE(LEFT(A4783,2), MID(A4783,5,2))</f>
        <v>0256</v>
      </c>
    </row>
    <row r="4784" customFormat="false" ht="15.8" hidden="false" customHeight="false" outlineLevel="0" collapsed="false">
      <c r="A4784" s="39" t="s">
        <v>2191</v>
      </c>
      <c r="B4784" s="39" t="s">
        <v>6985</v>
      </c>
      <c r="C4784" s="0" t="n">
        <v>2340.6909090909</v>
      </c>
      <c r="D4784" s="0" t="str">
        <f aca="false">CONCATENATE(LEFT(A4784,2), MID(A4784,5,2))</f>
        <v>0257</v>
      </c>
    </row>
    <row r="4785" customFormat="false" ht="15.8" hidden="false" customHeight="false" outlineLevel="0" collapsed="false">
      <c r="A4785" s="39" t="s">
        <v>2349</v>
      </c>
      <c r="B4785" s="39" t="s">
        <v>6986</v>
      </c>
      <c r="C4785" s="0" t="n">
        <v>2381.25</v>
      </c>
      <c r="D4785" s="0" t="str">
        <f aca="false">CONCATENATE(LEFT(A4785,2), MID(A4785,5,2))</f>
        <v>0279</v>
      </c>
    </row>
    <row r="4786" customFormat="false" ht="15.8" hidden="false" customHeight="false" outlineLevel="0" collapsed="false">
      <c r="A4786" s="39" t="s">
        <v>2415</v>
      </c>
      <c r="B4786" s="39" t="s">
        <v>6987</v>
      </c>
      <c r="C4786" s="0" t="n">
        <v>2937.17593831791</v>
      </c>
      <c r="D4786" s="0" t="str">
        <f aca="false">CONCATENATE(LEFT(A4786,2), MID(A4786,5,2))</f>
        <v>0488</v>
      </c>
    </row>
    <row r="4787" customFormat="false" ht="15.8" hidden="false" customHeight="false" outlineLevel="0" collapsed="false">
      <c r="A4787" s="39" t="s">
        <v>2404</v>
      </c>
      <c r="B4787" s="39" t="s">
        <v>6988</v>
      </c>
      <c r="C4787" s="0" t="n">
        <v>119128.72722712</v>
      </c>
      <c r="D4787" s="0" t="str">
        <f aca="false">CONCATENATE(LEFT(A4787,2), MID(A4787,5,2))</f>
        <v>0184</v>
      </c>
    </row>
    <row r="4788" customFormat="false" ht="15.8" hidden="false" customHeight="false" outlineLevel="0" collapsed="false">
      <c r="A4788" s="39" t="s">
        <v>2548</v>
      </c>
      <c r="B4788" s="39" t="s">
        <v>6989</v>
      </c>
      <c r="C4788" s="0" t="n">
        <v>13645.1263915351</v>
      </c>
      <c r="D4788" s="0" t="str">
        <f aca="false">CONCATENATE(LEFT(A4788,2), MID(A4788,5,2))</f>
        <v>0406</v>
      </c>
    </row>
    <row r="4789" customFormat="false" ht="15.8" hidden="false" customHeight="false" outlineLevel="0" collapsed="false">
      <c r="A4789" s="39" t="s">
        <v>2559</v>
      </c>
      <c r="B4789" s="39" t="s">
        <v>6990</v>
      </c>
      <c r="C4789" s="0" t="n">
        <v>154443.638186209</v>
      </c>
      <c r="D4789" s="0" t="str">
        <f aca="false">CONCATENATE(LEFT(A4789,2), MID(A4789,5,2))</f>
        <v>0184</v>
      </c>
    </row>
    <row r="4790" customFormat="false" ht="15.8" hidden="false" customHeight="false" outlineLevel="0" collapsed="false">
      <c r="A4790" s="39" t="s">
        <v>2389</v>
      </c>
      <c r="B4790" s="39" t="s">
        <v>6991</v>
      </c>
      <c r="C4790" s="0" t="n">
        <v>62357.0542233333</v>
      </c>
      <c r="D4790" s="0" t="str">
        <f aca="false">CONCATENATE(LEFT(A4790,2), MID(A4790,5,2))</f>
        <v>0184</v>
      </c>
    </row>
    <row r="4791" customFormat="false" ht="15.8" hidden="false" customHeight="false" outlineLevel="0" collapsed="false">
      <c r="A4791" s="39" t="s">
        <v>2040</v>
      </c>
      <c r="B4791" s="39" t="s">
        <v>6992</v>
      </c>
      <c r="C4791" s="0" t="n">
        <v>15205.8157642357</v>
      </c>
      <c r="D4791" s="0" t="str">
        <f aca="false">CONCATENATE(LEFT(A4791,2), MID(A4791,5,2))</f>
        <v>0223</v>
      </c>
    </row>
    <row r="4792" customFormat="false" ht="15.8" hidden="false" customHeight="false" outlineLevel="0" collapsed="false">
      <c r="A4792" s="39" t="s">
        <v>2444</v>
      </c>
      <c r="B4792" s="39" t="s">
        <v>6993</v>
      </c>
      <c r="C4792" s="0" t="n">
        <v>21962.86875</v>
      </c>
      <c r="D4792" s="0" t="str">
        <f aca="false">CONCATENATE(LEFT(A4792,2), MID(A4792,5,2))</f>
        <v>0224</v>
      </c>
    </row>
    <row r="4793" customFormat="false" ht="15.8" hidden="false" customHeight="false" outlineLevel="0" collapsed="false">
      <c r="A4793" s="39" t="s">
        <v>2444</v>
      </c>
      <c r="B4793" s="39" t="s">
        <v>6994</v>
      </c>
      <c r="C4793" s="0" t="n">
        <v>8785.1475</v>
      </c>
      <c r="D4793" s="0" t="str">
        <f aca="false">CONCATENATE(LEFT(A4793,2), MID(A4793,5,2))</f>
        <v>0224</v>
      </c>
    </row>
    <row r="4794" customFormat="false" ht="15.8" hidden="false" customHeight="false" outlineLevel="0" collapsed="false">
      <c r="A4794" s="39" t="s">
        <v>2922</v>
      </c>
      <c r="B4794" s="39" t="s">
        <v>6995</v>
      </c>
      <c r="C4794" s="0" t="n">
        <v>1108.875</v>
      </c>
      <c r="D4794" s="0" t="str">
        <f aca="false">CONCATENATE(LEFT(A4794,2), MID(A4794,5,2))</f>
        <v>0225</v>
      </c>
    </row>
    <row r="4795" customFormat="false" ht="15.8" hidden="false" customHeight="false" outlineLevel="0" collapsed="false">
      <c r="A4795" s="39" t="s">
        <v>2014</v>
      </c>
      <c r="B4795" s="39" t="s">
        <v>6996</v>
      </c>
      <c r="C4795" s="0" t="n">
        <v>11861.2499999756</v>
      </c>
      <c r="D4795" s="0" t="str">
        <f aca="false">CONCATENATE(LEFT(A4795,2), MID(A4795,5,2))</f>
        <v>0614</v>
      </c>
    </row>
    <row r="4796" customFormat="false" ht="15.8" hidden="false" customHeight="false" outlineLevel="0" collapsed="false">
      <c r="A4796" s="39" t="s">
        <v>2108</v>
      </c>
      <c r="B4796" s="39" t="s">
        <v>6997</v>
      </c>
      <c r="C4796" s="0" t="n">
        <v>43005.4441522514</v>
      </c>
      <c r="D4796" s="0" t="str">
        <f aca="false">CONCATENATE(LEFT(A4796,2), MID(A4796,5,2))</f>
        <v>0341</v>
      </c>
    </row>
    <row r="4797" customFormat="false" ht="15.8" hidden="false" customHeight="false" outlineLevel="0" collapsed="false">
      <c r="A4797" s="39" t="s">
        <v>2516</v>
      </c>
      <c r="B4797" s="39" t="s">
        <v>6998</v>
      </c>
      <c r="C4797" s="0" t="n">
        <v>536.696210673872</v>
      </c>
      <c r="D4797" s="0" t="str">
        <f aca="false">CONCATENATE(LEFT(A4797,2), MID(A4797,5,2))</f>
        <v>0144</v>
      </c>
    </row>
    <row r="4798" customFormat="false" ht="15.8" hidden="false" customHeight="false" outlineLevel="0" collapsed="false">
      <c r="A4798" s="39" t="s">
        <v>2870</v>
      </c>
      <c r="B4798" s="39" t="s">
        <v>6999</v>
      </c>
      <c r="C4798" s="0" t="n">
        <v>7883.91865079365</v>
      </c>
      <c r="D4798" s="0" t="str">
        <f aca="false">CONCATENATE(LEFT(A4798,2), MID(A4798,5,2))</f>
        <v>0552</v>
      </c>
    </row>
    <row r="4799" customFormat="false" ht="15.8" hidden="false" customHeight="false" outlineLevel="0" collapsed="false">
      <c r="A4799" s="39" t="s">
        <v>2219</v>
      </c>
      <c r="B4799" s="39" t="s">
        <v>7000</v>
      </c>
      <c r="C4799" s="0" t="n">
        <v>1263.19219082259</v>
      </c>
      <c r="D4799" s="0" t="str">
        <f aca="false">CONCATENATE(LEFT(A4799,2), MID(A4799,5,2))</f>
        <v>0448</v>
      </c>
    </row>
    <row r="4800" customFormat="false" ht="15.8" hidden="false" customHeight="false" outlineLevel="0" collapsed="false">
      <c r="A4800" s="39" t="s">
        <v>2213</v>
      </c>
      <c r="B4800" s="39" t="s">
        <v>7001</v>
      </c>
      <c r="C4800" s="0" t="n">
        <v>5458.39922192368</v>
      </c>
      <c r="D4800" s="0" t="str">
        <f aca="false">CONCATENATE(LEFT(A4800,2), MID(A4800,5,2))</f>
        <v>0446</v>
      </c>
    </row>
    <row r="4801" customFormat="false" ht="15.8" hidden="false" customHeight="false" outlineLevel="0" collapsed="false">
      <c r="A4801" s="39" t="s">
        <v>2211</v>
      </c>
      <c r="B4801" s="39" t="s">
        <v>7002</v>
      </c>
      <c r="C4801" s="0" t="n">
        <v>215.023798098667</v>
      </c>
      <c r="D4801" s="0" t="str">
        <f aca="false">CONCATENATE(LEFT(A4801,2), MID(A4801,5,2))</f>
        <v>0446</v>
      </c>
    </row>
    <row r="4802" customFormat="false" ht="15.8" hidden="false" customHeight="false" outlineLevel="0" collapsed="false">
      <c r="A4802" s="39" t="s">
        <v>2191</v>
      </c>
      <c r="B4802" s="39" t="s">
        <v>7003</v>
      </c>
      <c r="C4802" s="0" t="n">
        <v>2675.9625</v>
      </c>
      <c r="D4802" s="0" t="str">
        <f aca="false">CONCATENATE(LEFT(A4802,2), MID(A4802,5,2))</f>
        <v>0257</v>
      </c>
    </row>
    <row r="4803" customFormat="false" ht="15.8" hidden="false" customHeight="false" outlineLevel="0" collapsed="false">
      <c r="A4803" s="39" t="s">
        <v>3775</v>
      </c>
      <c r="B4803" s="39" t="s">
        <v>7004</v>
      </c>
      <c r="C4803" s="0" t="n">
        <v>495.677323121443</v>
      </c>
      <c r="D4803" s="0" t="str">
        <f aca="false">CONCATENATE(LEFT(A4803,2), MID(A4803,5,2))</f>
        <v>0376</v>
      </c>
    </row>
    <row r="4804" customFormat="false" ht="15.8" hidden="false" customHeight="false" outlineLevel="0" collapsed="false">
      <c r="A4804" s="39" t="s">
        <v>2351</v>
      </c>
      <c r="B4804" s="39" t="s">
        <v>7005</v>
      </c>
      <c r="C4804" s="0" t="n">
        <v>318.75</v>
      </c>
      <c r="D4804" s="0" t="str">
        <f aca="false">CONCATENATE(LEFT(A4804,2), MID(A4804,5,2))</f>
        <v>0279</v>
      </c>
    </row>
    <row r="4805" customFormat="false" ht="15.8" hidden="false" customHeight="false" outlineLevel="0" collapsed="false">
      <c r="A4805" s="39" t="s">
        <v>2333</v>
      </c>
      <c r="B4805" s="39" t="s">
        <v>7006</v>
      </c>
      <c r="C4805" s="0" t="n">
        <v>1211.9263228748</v>
      </c>
      <c r="D4805" s="0" t="str">
        <f aca="false">CONCATENATE(LEFT(A4805,2), MID(A4805,5,2))</f>
        <v>0376</v>
      </c>
    </row>
    <row r="4806" customFormat="false" ht="15.8" hidden="false" customHeight="false" outlineLevel="0" collapsed="false">
      <c r="A4806" s="39" t="s">
        <v>2482</v>
      </c>
      <c r="B4806" s="39" t="s">
        <v>7007</v>
      </c>
      <c r="C4806" s="0" t="n">
        <v>136455.342923203</v>
      </c>
      <c r="D4806" s="0" t="str">
        <f aca="false">CONCATENATE(LEFT(A4806,2), MID(A4806,5,2))</f>
        <v>0486</v>
      </c>
    </row>
    <row r="4807" customFormat="false" ht="15.8" hidden="false" customHeight="false" outlineLevel="0" collapsed="false">
      <c r="A4807" s="39" t="s">
        <v>7008</v>
      </c>
      <c r="B4807" s="39" t="s">
        <v>7009</v>
      </c>
      <c r="C4807" s="0" t="n">
        <v>937.77516809894</v>
      </c>
      <c r="D4807" s="0" t="str">
        <f aca="false">CONCATENATE(LEFT(A4807,2), MID(A4807,5,2))</f>
        <v>0185</v>
      </c>
    </row>
    <row r="4808" customFormat="false" ht="15.8" hidden="false" customHeight="false" outlineLevel="0" collapsed="false">
      <c r="A4808" s="39" t="s">
        <v>2389</v>
      </c>
      <c r="B4808" s="39" t="s">
        <v>7010</v>
      </c>
      <c r="C4808" s="0" t="n">
        <v>23534.04045</v>
      </c>
      <c r="D4808" s="0" t="str">
        <f aca="false">CONCATENATE(LEFT(A4808,2), MID(A4808,5,2))</f>
        <v>0184</v>
      </c>
    </row>
    <row r="4809" customFormat="false" ht="15.8" hidden="false" customHeight="false" outlineLevel="0" collapsed="false">
      <c r="A4809" s="39" t="s">
        <v>2376</v>
      </c>
      <c r="B4809" s="39" t="s">
        <v>7011</v>
      </c>
      <c r="C4809" s="0" t="n">
        <v>92314.497956648</v>
      </c>
      <c r="D4809" s="0" t="str">
        <f aca="false">CONCATENATE(LEFT(A4809,2), MID(A4809,5,2))</f>
        <v>0184</v>
      </c>
    </row>
    <row r="4810" customFormat="false" ht="15.8" hidden="false" customHeight="false" outlineLevel="0" collapsed="false">
      <c r="A4810" s="39" t="s">
        <v>2351</v>
      </c>
      <c r="B4810" s="39" t="s">
        <v>7012</v>
      </c>
      <c r="C4810" s="0" t="n">
        <v>7312.5</v>
      </c>
      <c r="D4810" s="0" t="str">
        <f aca="false">CONCATENATE(LEFT(A4810,2), MID(A4810,5,2))</f>
        <v>0279</v>
      </c>
    </row>
    <row r="4811" customFormat="false" ht="15.8" hidden="false" customHeight="false" outlineLevel="0" collapsed="false">
      <c r="A4811" s="39" t="s">
        <v>2349</v>
      </c>
      <c r="B4811" s="39" t="s">
        <v>7013</v>
      </c>
      <c r="C4811" s="0" t="n">
        <v>250</v>
      </c>
      <c r="D4811" s="0" t="str">
        <f aca="false">CONCATENATE(LEFT(A4811,2), MID(A4811,5,2))</f>
        <v>0279</v>
      </c>
    </row>
    <row r="4812" customFormat="false" ht="15.8" hidden="false" customHeight="false" outlineLevel="0" collapsed="false">
      <c r="A4812" s="39" t="s">
        <v>2349</v>
      </c>
      <c r="B4812" s="39" t="s">
        <v>7014</v>
      </c>
      <c r="C4812" s="0" t="n">
        <v>926.25</v>
      </c>
      <c r="D4812" s="0" t="str">
        <f aca="false">CONCATENATE(LEFT(A4812,2), MID(A4812,5,2))</f>
        <v>0279</v>
      </c>
    </row>
    <row r="4813" customFormat="false" ht="15.8" hidden="false" customHeight="false" outlineLevel="0" collapsed="false">
      <c r="A4813" s="39" t="s">
        <v>1984</v>
      </c>
      <c r="B4813" s="39" t="s">
        <v>7015</v>
      </c>
      <c r="C4813" s="0" t="n">
        <v>49943.2324625373</v>
      </c>
      <c r="D4813" s="0" t="str">
        <f aca="false">CONCATENATE(LEFT(A4813,2), MID(A4813,5,2))</f>
        <v>0408</v>
      </c>
    </row>
    <row r="4814" customFormat="false" ht="15.8" hidden="false" customHeight="false" outlineLevel="0" collapsed="false">
      <c r="A4814" s="39" t="s">
        <v>2548</v>
      </c>
      <c r="B4814" s="39" t="s">
        <v>7016</v>
      </c>
      <c r="C4814" s="0" t="n">
        <v>5286.35054358235</v>
      </c>
      <c r="D4814" s="0" t="str">
        <f aca="false">CONCATENATE(LEFT(A4814,2), MID(A4814,5,2))</f>
        <v>0406</v>
      </c>
    </row>
    <row r="4815" customFormat="false" ht="15.8" hidden="false" customHeight="false" outlineLevel="0" collapsed="false">
      <c r="A4815" s="39" t="s">
        <v>3793</v>
      </c>
      <c r="B4815" s="39" t="s">
        <v>7017</v>
      </c>
      <c r="C4815" s="0" t="n">
        <v>2006.1284003303</v>
      </c>
      <c r="D4815" s="0" t="str">
        <f aca="false">CONCATENATE(LEFT(A4815,2), MID(A4815,5,2))</f>
        <v>0328</v>
      </c>
    </row>
    <row r="4816" customFormat="false" ht="15.8" hidden="false" customHeight="false" outlineLevel="0" collapsed="false">
      <c r="A4816" s="39" t="s">
        <v>2922</v>
      </c>
      <c r="B4816" s="39" t="s">
        <v>7018</v>
      </c>
      <c r="C4816" s="0" t="n">
        <v>1009.35</v>
      </c>
      <c r="D4816" s="0" t="str">
        <f aca="false">CONCATENATE(LEFT(A4816,2), MID(A4816,5,2))</f>
        <v>0225</v>
      </c>
    </row>
    <row r="4817" customFormat="false" ht="15.8" hidden="false" customHeight="false" outlineLevel="0" collapsed="false">
      <c r="A4817" s="39" t="s">
        <v>2442</v>
      </c>
      <c r="B4817" s="39" t="s">
        <v>7019</v>
      </c>
      <c r="C4817" s="0" t="n">
        <v>710.625</v>
      </c>
      <c r="D4817" s="0" t="str">
        <f aca="false">CONCATENATE(LEFT(A4817,2), MID(A4817,5,2))</f>
        <v>0231</v>
      </c>
    </row>
    <row r="4818" customFormat="false" ht="15.8" hidden="false" customHeight="false" outlineLevel="0" collapsed="false">
      <c r="A4818" s="39" t="s">
        <v>2126</v>
      </c>
      <c r="B4818" s="39" t="s">
        <v>7020</v>
      </c>
      <c r="C4818" s="0" t="n">
        <v>2686.52527057233</v>
      </c>
      <c r="D4818" s="0" t="str">
        <f aca="false">CONCATENATE(LEFT(A4818,2), MID(A4818,5,2))</f>
        <v>0142</v>
      </c>
    </row>
    <row r="4819" customFormat="false" ht="15.8" hidden="false" customHeight="false" outlineLevel="0" collapsed="false">
      <c r="A4819" s="39" t="s">
        <v>3495</v>
      </c>
      <c r="B4819" s="39" t="s">
        <v>7021</v>
      </c>
      <c r="C4819" s="0" t="n">
        <v>1270.05347604022</v>
      </c>
      <c r="D4819" s="0" t="str">
        <f aca="false">CONCATENATE(LEFT(A4819,2), MID(A4819,5,2))</f>
        <v>0184</v>
      </c>
    </row>
    <row r="4820" customFormat="false" ht="15.8" hidden="false" customHeight="false" outlineLevel="0" collapsed="false">
      <c r="A4820" s="39" t="s">
        <v>2385</v>
      </c>
      <c r="B4820" s="39" t="s">
        <v>7022</v>
      </c>
      <c r="C4820" s="0" t="n">
        <v>2880.83035523717</v>
      </c>
      <c r="D4820" s="0" t="str">
        <f aca="false">CONCATENATE(LEFT(A4820,2), MID(A4820,5,2))</f>
        <v>0184</v>
      </c>
    </row>
    <row r="4821" customFormat="false" ht="15.8" hidden="false" customHeight="false" outlineLevel="0" collapsed="false">
      <c r="A4821" s="39" t="s">
        <v>2927</v>
      </c>
      <c r="B4821" s="39" t="s">
        <v>7023</v>
      </c>
      <c r="C4821" s="0" t="n">
        <v>979.936313125</v>
      </c>
      <c r="D4821" s="0" t="str">
        <f aca="false">CONCATENATE(LEFT(A4821,2), MID(A4821,5,2))</f>
        <v>0184</v>
      </c>
    </row>
    <row r="4822" customFormat="false" ht="15.8" hidden="false" customHeight="false" outlineLevel="0" collapsed="false">
      <c r="A4822" s="39" t="s">
        <v>4785</v>
      </c>
      <c r="B4822" s="39" t="s">
        <v>7024</v>
      </c>
      <c r="C4822" s="0" t="n">
        <v>677</v>
      </c>
      <c r="D4822" s="0" t="str">
        <f aca="false">CONCATENATE(LEFT(A4822,2), MID(A4822,5,2))</f>
        <v>0239</v>
      </c>
    </row>
    <row r="4823" customFormat="false" ht="15.8" hidden="false" customHeight="false" outlineLevel="0" collapsed="false">
      <c r="A4823" s="39" t="s">
        <v>2139</v>
      </c>
      <c r="B4823" s="39" t="s">
        <v>7025</v>
      </c>
      <c r="C4823" s="0" t="n">
        <v>648.083192829113</v>
      </c>
      <c r="D4823" s="0" t="str">
        <f aca="false">CONCATENATE(LEFT(A4823,2), MID(A4823,5,2))</f>
        <v>0142</v>
      </c>
    </row>
    <row r="4824" customFormat="false" ht="15.8" hidden="false" customHeight="false" outlineLevel="0" collapsed="false">
      <c r="A4824" s="39" t="s">
        <v>2463</v>
      </c>
      <c r="B4824" s="39" t="s">
        <v>7026</v>
      </c>
      <c r="C4824" s="0" t="n">
        <v>303.580376453259</v>
      </c>
      <c r="D4824" s="0" t="str">
        <f aca="false">CONCATENATE(LEFT(A4824,2), MID(A4824,5,2))</f>
        <v>0144</v>
      </c>
    </row>
    <row r="4825" customFormat="false" ht="15.8" hidden="false" customHeight="false" outlineLevel="0" collapsed="false">
      <c r="A4825" s="39" t="s">
        <v>2163</v>
      </c>
      <c r="B4825" s="39" t="s">
        <v>7027</v>
      </c>
      <c r="C4825" s="0" t="n">
        <v>721.234385985689</v>
      </c>
      <c r="D4825" s="0" t="str">
        <f aca="false">CONCATENATE(LEFT(A4825,2), MID(A4825,5,2))</f>
        <v>0144</v>
      </c>
    </row>
    <row r="4826" customFormat="false" ht="15.8" hidden="false" customHeight="false" outlineLevel="0" collapsed="false">
      <c r="A4826" s="39" t="s">
        <v>2224</v>
      </c>
      <c r="B4826" s="39" t="s">
        <v>7028</v>
      </c>
      <c r="C4826" s="0" t="n">
        <v>2233.4173076923</v>
      </c>
      <c r="D4826" s="0" t="str">
        <f aca="false">CONCATENATE(LEFT(A4826,2), MID(A4826,5,2))</f>
        <v>0254</v>
      </c>
    </row>
    <row r="4827" customFormat="false" ht="15.8" hidden="false" customHeight="false" outlineLevel="0" collapsed="false">
      <c r="A4827" s="39" t="s">
        <v>2857</v>
      </c>
      <c r="B4827" s="39" t="s">
        <v>7029</v>
      </c>
      <c r="C4827" s="0" t="n">
        <v>3390</v>
      </c>
      <c r="D4827" s="0" t="str">
        <f aca="false">CONCATENATE(LEFT(A4827,2), MID(A4827,5,2))</f>
        <v>0269</v>
      </c>
    </row>
    <row r="4828" customFormat="false" ht="15.8" hidden="false" customHeight="false" outlineLevel="0" collapsed="false">
      <c r="A4828" s="39" t="s">
        <v>2333</v>
      </c>
      <c r="B4828" s="39" t="s">
        <v>7030</v>
      </c>
      <c r="C4828" s="0" t="n">
        <v>478.798933518538</v>
      </c>
      <c r="D4828" s="0" t="str">
        <f aca="false">CONCATENATE(LEFT(A4828,2), MID(A4828,5,2))</f>
        <v>0376</v>
      </c>
    </row>
    <row r="4829" customFormat="false" ht="15.8" hidden="false" customHeight="false" outlineLevel="0" collapsed="false">
      <c r="A4829" s="39" t="s">
        <v>2333</v>
      </c>
      <c r="B4829" s="39" t="s">
        <v>7031</v>
      </c>
      <c r="C4829" s="0" t="n">
        <v>767.828646775071</v>
      </c>
      <c r="D4829" s="0" t="str">
        <f aca="false">CONCATENATE(LEFT(A4829,2), MID(A4829,5,2))</f>
        <v>0376</v>
      </c>
    </row>
    <row r="4830" customFormat="false" ht="15.8" hidden="false" customHeight="false" outlineLevel="0" collapsed="false">
      <c r="A4830" s="39" t="s">
        <v>2491</v>
      </c>
      <c r="B4830" s="39" t="s">
        <v>7032</v>
      </c>
      <c r="C4830" s="0" t="n">
        <v>770.253315860317</v>
      </c>
      <c r="D4830" s="0" t="str">
        <f aca="false">CONCATENATE(LEFT(A4830,2), MID(A4830,5,2))</f>
        <v>0590</v>
      </c>
    </row>
    <row r="4831" customFormat="false" ht="15.8" hidden="false" customHeight="false" outlineLevel="0" collapsed="false">
      <c r="A4831" s="39" t="s">
        <v>2389</v>
      </c>
      <c r="B4831" s="39" t="s">
        <v>7033</v>
      </c>
      <c r="C4831" s="0" t="n">
        <v>12744.4969537018</v>
      </c>
      <c r="D4831" s="0" t="str">
        <f aca="false">CONCATENATE(LEFT(A4831,2), MID(A4831,5,2))</f>
        <v>0184</v>
      </c>
    </row>
    <row r="4832" customFormat="false" ht="15.8" hidden="false" customHeight="false" outlineLevel="0" collapsed="false">
      <c r="A4832" s="39" t="s">
        <v>2433</v>
      </c>
      <c r="B4832" s="39" t="s">
        <v>7034</v>
      </c>
      <c r="C4832" s="0" t="n">
        <v>2431</v>
      </c>
      <c r="D4832" s="0" t="str">
        <f aca="false">CONCATENATE(LEFT(A4832,2), MID(A4832,5,2))</f>
        <v>0614</v>
      </c>
    </row>
    <row r="4833" customFormat="false" ht="15.8" hidden="false" customHeight="false" outlineLevel="0" collapsed="false">
      <c r="A4833" s="39" t="s">
        <v>1961</v>
      </c>
      <c r="B4833" s="39" t="s">
        <v>7035</v>
      </c>
      <c r="C4833" s="0" t="n">
        <v>99242.1770156927</v>
      </c>
      <c r="D4833" s="0" t="str">
        <f aca="false">CONCATENATE(LEFT(A4833,2), MID(A4833,5,2))</f>
        <v>0408</v>
      </c>
    </row>
    <row r="4834" customFormat="false" ht="15.8" hidden="false" customHeight="false" outlineLevel="0" collapsed="false">
      <c r="A4834" s="39" t="s">
        <v>3511</v>
      </c>
      <c r="B4834" s="39" t="s">
        <v>7036</v>
      </c>
      <c r="C4834" s="0" t="n">
        <v>475</v>
      </c>
      <c r="D4834" s="0" t="str">
        <f aca="false">CONCATENATE(LEFT(A4834,2), MID(A4834,5,2))</f>
        <v>0279</v>
      </c>
    </row>
    <row r="4835" customFormat="false" ht="15.8" hidden="false" customHeight="false" outlineLevel="0" collapsed="false">
      <c r="A4835" s="39" t="s">
        <v>3511</v>
      </c>
      <c r="B4835" s="39" t="s">
        <v>7037</v>
      </c>
      <c r="C4835" s="0" t="n">
        <v>1425</v>
      </c>
      <c r="D4835" s="0" t="str">
        <f aca="false">CONCATENATE(LEFT(A4835,2), MID(A4835,5,2))</f>
        <v>0279</v>
      </c>
    </row>
    <row r="4836" customFormat="false" ht="15.8" hidden="false" customHeight="false" outlineLevel="0" collapsed="false">
      <c r="A4836" s="39" t="s">
        <v>2108</v>
      </c>
      <c r="B4836" s="39" t="s">
        <v>7038</v>
      </c>
      <c r="C4836" s="0" t="n">
        <v>9272.09651296769</v>
      </c>
      <c r="D4836" s="0" t="str">
        <f aca="false">CONCATENATE(LEFT(A4836,2), MID(A4836,5,2))</f>
        <v>0341</v>
      </c>
    </row>
    <row r="4837" customFormat="false" ht="15.8" hidden="false" customHeight="false" outlineLevel="0" collapsed="false">
      <c r="A4837" s="39" t="s">
        <v>4785</v>
      </c>
      <c r="B4837" s="39" t="s">
        <v>7039</v>
      </c>
      <c r="C4837" s="0" t="n">
        <v>3036.5</v>
      </c>
      <c r="D4837" s="0" t="str">
        <f aca="false">CONCATENATE(LEFT(A4837,2), MID(A4837,5,2))</f>
        <v>0239</v>
      </c>
    </row>
    <row r="4838" customFormat="false" ht="15.8" hidden="false" customHeight="false" outlineLevel="0" collapsed="false">
      <c r="A4838" s="39" t="s">
        <v>3148</v>
      </c>
      <c r="B4838" s="39" t="s">
        <v>7040</v>
      </c>
      <c r="C4838" s="0" t="n">
        <v>3071.54132833412</v>
      </c>
      <c r="D4838" s="0" t="str">
        <f aca="false">CONCATENATE(LEFT(A4838,2), MID(A4838,5,2))</f>
        <v>0142</v>
      </c>
    </row>
    <row r="4839" customFormat="false" ht="15.8" hidden="false" customHeight="false" outlineLevel="0" collapsed="false">
      <c r="A4839" s="39" t="s">
        <v>2211</v>
      </c>
      <c r="B4839" s="39" t="s">
        <v>7041</v>
      </c>
      <c r="C4839" s="0" t="n">
        <v>490.303564599389</v>
      </c>
      <c r="D4839" s="0" t="str">
        <f aca="false">CONCATENATE(LEFT(A4839,2), MID(A4839,5,2))</f>
        <v>0446</v>
      </c>
    </row>
    <row r="4840" customFormat="false" ht="15.8" hidden="false" customHeight="false" outlineLevel="0" collapsed="false">
      <c r="A4840" s="39" t="s">
        <v>2596</v>
      </c>
      <c r="B4840" s="39" t="s">
        <v>7042</v>
      </c>
      <c r="C4840" s="0" t="n">
        <v>726094.582207562</v>
      </c>
      <c r="D4840" s="0" t="str">
        <f aca="false">CONCATENATE(LEFT(A4840,2), MID(A4840,5,2))</f>
        <v>0860</v>
      </c>
    </row>
    <row r="4841" customFormat="false" ht="15.8" hidden="false" customHeight="false" outlineLevel="0" collapsed="false">
      <c r="A4841" s="39" t="s">
        <v>3540</v>
      </c>
      <c r="B4841" s="39" t="s">
        <v>7043</v>
      </c>
      <c r="C4841" s="0" t="n">
        <v>157849.931186048</v>
      </c>
      <c r="D4841" s="0" t="str">
        <f aca="false">CONCATENATE(LEFT(A4841,2), MID(A4841,5,2))</f>
        <v>0860</v>
      </c>
    </row>
    <row r="4842" customFormat="false" ht="15.8" hidden="false" customHeight="false" outlineLevel="0" collapsed="false">
      <c r="A4842" s="39" t="s">
        <v>2600</v>
      </c>
      <c r="B4842" s="39" t="s">
        <v>7044</v>
      </c>
      <c r="C4842" s="0" t="n">
        <v>10498.5535216902</v>
      </c>
      <c r="D4842" s="0" t="str">
        <f aca="false">CONCATENATE(LEFT(A4842,2), MID(A4842,5,2))</f>
        <v>0860</v>
      </c>
    </row>
    <row r="4843" customFormat="false" ht="15.8" hidden="false" customHeight="false" outlineLevel="0" collapsed="false">
      <c r="A4843" s="39" t="s">
        <v>3540</v>
      </c>
      <c r="B4843" s="39" t="s">
        <v>7045</v>
      </c>
      <c r="C4843" s="0" t="n">
        <v>21496.7683196609</v>
      </c>
      <c r="D4843" s="0" t="str">
        <f aca="false">CONCATENATE(LEFT(A4843,2), MID(A4843,5,2))</f>
        <v>0860</v>
      </c>
    </row>
    <row r="4844" customFormat="false" ht="15.8" hidden="false" customHeight="false" outlineLevel="0" collapsed="false">
      <c r="A4844" s="39" t="s">
        <v>2588</v>
      </c>
      <c r="B4844" s="39" t="s">
        <v>7046</v>
      </c>
      <c r="C4844" s="0" t="n">
        <v>53498.5836297729</v>
      </c>
      <c r="D4844" s="0" t="str">
        <f aca="false">CONCATENATE(LEFT(A4844,2), MID(A4844,5,2))</f>
        <v>0860</v>
      </c>
    </row>
    <row r="4845" customFormat="false" ht="15.8" hidden="false" customHeight="false" outlineLevel="0" collapsed="false">
      <c r="A4845" s="39" t="s">
        <v>2598</v>
      </c>
      <c r="B4845" s="39" t="s">
        <v>7047</v>
      </c>
      <c r="C4845" s="0" t="n">
        <v>14297.3444638832</v>
      </c>
      <c r="D4845" s="0" t="str">
        <f aca="false">CONCATENATE(LEFT(A4845,2), MID(A4845,5,2))</f>
        <v>0860</v>
      </c>
    </row>
    <row r="4846" customFormat="false" ht="15.8" hidden="false" customHeight="false" outlineLevel="0" collapsed="false">
      <c r="A4846" s="39" t="s">
        <v>2596</v>
      </c>
      <c r="B4846" s="39" t="s">
        <v>7048</v>
      </c>
      <c r="C4846" s="0" t="n">
        <v>21892.9887652249</v>
      </c>
      <c r="D4846" s="0" t="str">
        <f aca="false">CONCATENATE(LEFT(A4846,2), MID(A4846,5,2))</f>
        <v>0860</v>
      </c>
    </row>
    <row r="4847" customFormat="false" ht="15.8" hidden="false" customHeight="false" outlineLevel="0" collapsed="false">
      <c r="A4847" s="39" t="s">
        <v>2592</v>
      </c>
      <c r="B4847" s="39" t="s">
        <v>7049</v>
      </c>
      <c r="C4847" s="0" t="n">
        <v>150.720017327811</v>
      </c>
      <c r="D4847" s="0" t="str">
        <f aca="false">CONCATENATE(LEFT(A4847,2), MID(A4847,5,2))</f>
        <v>0860</v>
      </c>
    </row>
    <row r="4848" customFormat="false" ht="15.8" hidden="false" customHeight="false" outlineLevel="0" collapsed="false">
      <c r="A4848" s="39" t="s">
        <v>2978</v>
      </c>
      <c r="B4848" s="39" t="s">
        <v>7050</v>
      </c>
      <c r="C4848" s="0" t="n">
        <v>3008.30157314412</v>
      </c>
      <c r="D4848" s="0" t="str">
        <f aca="false">CONCATENATE(LEFT(A4848,2), MID(A4848,5,2))</f>
        <v>0860</v>
      </c>
    </row>
    <row r="4849" customFormat="false" ht="15.8" hidden="false" customHeight="false" outlineLevel="0" collapsed="false">
      <c r="A4849" s="39" t="s">
        <v>2349</v>
      </c>
      <c r="B4849" s="39" t="s">
        <v>7051</v>
      </c>
      <c r="C4849" s="0" t="n">
        <v>100</v>
      </c>
      <c r="D4849" s="0" t="str">
        <f aca="false">CONCATENATE(LEFT(A4849,2), MID(A4849,5,2))</f>
        <v>0279</v>
      </c>
    </row>
    <row r="4850" customFormat="false" ht="15.8" hidden="false" customHeight="false" outlineLevel="0" collapsed="false">
      <c r="A4850" s="39" t="s">
        <v>2351</v>
      </c>
      <c r="B4850" s="39" t="s">
        <v>7052</v>
      </c>
      <c r="C4850" s="0" t="n">
        <v>3262.5</v>
      </c>
      <c r="D4850" s="0" t="str">
        <f aca="false">CONCATENATE(LEFT(A4850,2), MID(A4850,5,2))</f>
        <v>0279</v>
      </c>
    </row>
    <row r="4851" customFormat="false" ht="15.8" hidden="false" customHeight="false" outlineLevel="0" collapsed="false">
      <c r="A4851" s="39" t="s">
        <v>2978</v>
      </c>
      <c r="B4851" s="39" t="s">
        <v>7053</v>
      </c>
      <c r="C4851" s="0" t="n">
        <v>9529.54514014376</v>
      </c>
      <c r="D4851" s="0" t="str">
        <f aca="false">CONCATENATE(LEFT(A4851,2), MID(A4851,5,2))</f>
        <v>0860</v>
      </c>
    </row>
    <row r="4852" customFormat="false" ht="15.8" hidden="false" customHeight="false" outlineLevel="0" collapsed="false">
      <c r="A4852" s="39" t="s">
        <v>2590</v>
      </c>
      <c r="B4852" s="39" t="s">
        <v>7054</v>
      </c>
      <c r="C4852" s="0" t="n">
        <v>6754.28644552787</v>
      </c>
      <c r="D4852" s="0" t="str">
        <f aca="false">CONCATENATE(LEFT(A4852,2), MID(A4852,5,2))</f>
        <v>0860</v>
      </c>
    </row>
    <row r="4853" customFormat="false" ht="15.8" hidden="false" customHeight="false" outlineLevel="0" collapsed="false">
      <c r="A4853" s="39" t="s">
        <v>2588</v>
      </c>
      <c r="B4853" s="39" t="s">
        <v>7055</v>
      </c>
      <c r="C4853" s="0" t="n">
        <v>2015.7215835129</v>
      </c>
      <c r="D4853" s="0" t="str">
        <f aca="false">CONCATENATE(LEFT(A4853,2), MID(A4853,5,2))</f>
        <v>0860</v>
      </c>
    </row>
    <row r="4854" customFormat="false" ht="15.8" hidden="false" customHeight="false" outlineLevel="0" collapsed="false">
      <c r="A4854" s="39" t="s">
        <v>2620</v>
      </c>
      <c r="B4854" s="39" t="s">
        <v>7056</v>
      </c>
      <c r="C4854" s="0" t="n">
        <v>187879.415</v>
      </c>
      <c r="D4854" s="0" t="str">
        <f aca="false">CONCATENATE(LEFT(A4854,2), MID(A4854,5,2))</f>
        <v>0795</v>
      </c>
    </row>
    <row r="4855" customFormat="false" ht="15.8" hidden="false" customHeight="false" outlineLevel="0" collapsed="false">
      <c r="A4855" s="39" t="s">
        <v>2620</v>
      </c>
      <c r="B4855" s="39" t="s">
        <v>7057</v>
      </c>
      <c r="C4855" s="0" t="n">
        <v>567764.55</v>
      </c>
      <c r="D4855" s="0" t="str">
        <f aca="false">CONCATENATE(LEFT(A4855,2), MID(A4855,5,2))</f>
        <v>0795</v>
      </c>
    </row>
    <row r="4856" customFormat="false" ht="15.8" hidden="false" customHeight="false" outlineLevel="0" collapsed="false">
      <c r="A4856" s="39" t="s">
        <v>2654</v>
      </c>
      <c r="B4856" s="39" t="s">
        <v>7058</v>
      </c>
      <c r="C4856" s="0" t="n">
        <v>2132.28</v>
      </c>
      <c r="D4856" s="0" t="str">
        <f aca="false">CONCATENATE(LEFT(A4856,2), MID(A4856,5,2))</f>
        <v>0795</v>
      </c>
    </row>
    <row r="4857" customFormat="false" ht="15.8" hidden="false" customHeight="false" outlineLevel="0" collapsed="false">
      <c r="A4857" s="39" t="s">
        <v>2665</v>
      </c>
      <c r="B4857" s="39" t="s">
        <v>7059</v>
      </c>
      <c r="C4857" s="0" t="n">
        <v>25036.72923306</v>
      </c>
      <c r="D4857" s="0" t="str">
        <f aca="false">CONCATENATE(LEFT(A4857,2), MID(A4857,5,2))</f>
        <v>0780</v>
      </c>
    </row>
    <row r="4858" customFormat="false" ht="15.8" hidden="false" customHeight="false" outlineLevel="0" collapsed="false">
      <c r="A4858" s="39" t="s">
        <v>2665</v>
      </c>
      <c r="B4858" s="39" t="s">
        <v>7060</v>
      </c>
      <c r="C4858" s="0" t="n">
        <v>23967.830664638</v>
      </c>
      <c r="D4858" s="0" t="str">
        <f aca="false">CONCATENATE(LEFT(A4858,2), MID(A4858,5,2))</f>
        <v>0780</v>
      </c>
    </row>
    <row r="4859" customFormat="false" ht="15.8" hidden="false" customHeight="false" outlineLevel="0" collapsed="false">
      <c r="A4859" s="39" t="s">
        <v>2626</v>
      </c>
      <c r="B4859" s="39" t="s">
        <v>7061</v>
      </c>
      <c r="C4859" s="0" t="n">
        <v>33289.241</v>
      </c>
      <c r="D4859" s="0" t="str">
        <f aca="false">CONCATENATE(LEFT(A4859,2), MID(A4859,5,2))</f>
        <v>0781</v>
      </c>
    </row>
    <row r="4860" customFormat="false" ht="15.8" hidden="false" customHeight="false" outlineLevel="0" collapsed="false">
      <c r="A4860" s="39" t="s">
        <v>2626</v>
      </c>
      <c r="B4860" s="39" t="s">
        <v>7062</v>
      </c>
      <c r="C4860" s="0" t="n">
        <v>663206.078</v>
      </c>
      <c r="D4860" s="0" t="str">
        <f aca="false">CONCATENATE(LEFT(A4860,2), MID(A4860,5,2))</f>
        <v>0781</v>
      </c>
    </row>
    <row r="4861" customFormat="false" ht="15.8" hidden="false" customHeight="false" outlineLevel="0" collapsed="false">
      <c r="A4861" s="39" t="s">
        <v>2626</v>
      </c>
      <c r="B4861" s="39" t="s">
        <v>7063</v>
      </c>
      <c r="C4861" s="0" t="n">
        <v>8520.2769</v>
      </c>
      <c r="D4861" s="0" t="str">
        <f aca="false">CONCATENATE(LEFT(A4861,2), MID(A4861,5,2))</f>
        <v>0781</v>
      </c>
    </row>
    <row r="4862" customFormat="false" ht="15.8" hidden="false" customHeight="false" outlineLevel="0" collapsed="false">
      <c r="A4862" s="39" t="s">
        <v>2624</v>
      </c>
      <c r="B4862" s="39" t="s">
        <v>7064</v>
      </c>
      <c r="C4862" s="0" t="n">
        <v>5811.3766</v>
      </c>
      <c r="D4862" s="0" t="str">
        <f aca="false">CONCATENATE(LEFT(A4862,2), MID(A4862,5,2))</f>
        <v>0781</v>
      </c>
    </row>
    <row r="4863" customFormat="false" ht="15.8" hidden="false" customHeight="false" outlineLevel="0" collapsed="false">
      <c r="A4863" s="39" t="s">
        <v>2636</v>
      </c>
      <c r="B4863" s="39" t="s">
        <v>7065</v>
      </c>
      <c r="C4863" s="0" t="n">
        <v>266039.393</v>
      </c>
      <c r="D4863" s="0" t="str">
        <f aca="false">CONCATENATE(LEFT(A4863,2), MID(A4863,5,2))</f>
        <v>0791</v>
      </c>
    </row>
    <row r="4864" customFormat="false" ht="15.8" hidden="false" customHeight="false" outlineLevel="0" collapsed="false">
      <c r="A4864" s="39" t="s">
        <v>2633</v>
      </c>
      <c r="B4864" s="39" t="s">
        <v>7066</v>
      </c>
      <c r="C4864" s="0" t="n">
        <v>433631.1915</v>
      </c>
      <c r="D4864" s="0" t="str">
        <f aca="false">CONCATENATE(LEFT(A4864,2), MID(A4864,5,2))</f>
        <v>0791</v>
      </c>
    </row>
    <row r="4865" customFormat="false" ht="15.8" hidden="false" customHeight="false" outlineLevel="0" collapsed="false">
      <c r="A4865" s="39" t="s">
        <v>2633</v>
      </c>
      <c r="B4865" s="39" t="s">
        <v>7067</v>
      </c>
      <c r="C4865" s="0" t="n">
        <v>203908.116</v>
      </c>
      <c r="D4865" s="0" t="str">
        <f aca="false">CONCATENATE(LEFT(A4865,2), MID(A4865,5,2))</f>
        <v>0791</v>
      </c>
    </row>
    <row r="4866" customFormat="false" ht="15.8" hidden="false" customHeight="false" outlineLevel="0" collapsed="false">
      <c r="A4866" s="39" t="s">
        <v>2633</v>
      </c>
      <c r="B4866" s="39" t="s">
        <v>7068</v>
      </c>
      <c r="C4866" s="0" t="n">
        <v>27174.91735</v>
      </c>
      <c r="D4866" s="0" t="str">
        <f aca="false">CONCATENATE(LEFT(A4866,2), MID(A4866,5,2))</f>
        <v>0791</v>
      </c>
    </row>
    <row r="4867" customFormat="false" ht="15.8" hidden="false" customHeight="false" outlineLevel="0" collapsed="false">
      <c r="A4867" s="39" t="s">
        <v>2636</v>
      </c>
      <c r="B4867" s="39" t="s">
        <v>7069</v>
      </c>
      <c r="C4867" s="0" t="n">
        <v>20486.83005</v>
      </c>
      <c r="D4867" s="0" t="str">
        <f aca="false">CONCATENATE(LEFT(A4867,2), MID(A4867,5,2))</f>
        <v>0791</v>
      </c>
    </row>
    <row r="4868" customFormat="false" ht="15.8" hidden="false" customHeight="false" outlineLevel="0" collapsed="false">
      <c r="A4868" s="39" t="s">
        <v>2633</v>
      </c>
      <c r="B4868" s="39" t="s">
        <v>7070</v>
      </c>
      <c r="C4868" s="0" t="n">
        <v>142699.19625</v>
      </c>
      <c r="D4868" s="0" t="str">
        <f aca="false">CONCATENATE(LEFT(A4868,2), MID(A4868,5,2))</f>
        <v>0791</v>
      </c>
    </row>
    <row r="4869" customFormat="false" ht="15.8" hidden="false" customHeight="false" outlineLevel="0" collapsed="false">
      <c r="A4869" s="39" t="s">
        <v>2636</v>
      </c>
      <c r="B4869" s="39" t="s">
        <v>7071</v>
      </c>
      <c r="C4869" s="0" t="n">
        <v>377266.4745</v>
      </c>
      <c r="D4869" s="0" t="str">
        <f aca="false">CONCATENATE(LEFT(A4869,2), MID(A4869,5,2))</f>
        <v>0791</v>
      </c>
    </row>
    <row r="4870" customFormat="false" ht="15.8" hidden="false" customHeight="false" outlineLevel="0" collapsed="false">
      <c r="A4870" s="39" t="s">
        <v>2636</v>
      </c>
      <c r="B4870" s="39" t="s">
        <v>7072</v>
      </c>
      <c r="C4870" s="0" t="n">
        <v>7164.8988</v>
      </c>
      <c r="D4870" s="0" t="str">
        <f aca="false">CONCATENATE(LEFT(A4870,2), MID(A4870,5,2))</f>
        <v>0791</v>
      </c>
    </row>
    <row r="4871" customFormat="false" ht="15.8" hidden="false" customHeight="false" outlineLevel="0" collapsed="false">
      <c r="A4871" s="39" t="s">
        <v>2681</v>
      </c>
      <c r="B4871" s="39" t="s">
        <v>7073</v>
      </c>
      <c r="C4871" s="0" t="n">
        <v>5967.5</v>
      </c>
      <c r="D4871" s="0" t="str">
        <f aca="false">CONCATENATE(LEFT(A4871,2), MID(A4871,5,2))</f>
        <v>0716</v>
      </c>
    </row>
    <row r="4872" customFormat="false" ht="15.8" hidden="false" customHeight="false" outlineLevel="0" collapsed="false">
      <c r="A4872" s="39" t="s">
        <v>2681</v>
      </c>
      <c r="B4872" s="39" t="s">
        <v>7074</v>
      </c>
      <c r="C4872" s="0" t="n">
        <v>4218.0638307525</v>
      </c>
      <c r="D4872" s="0" t="str">
        <f aca="false">CONCATENATE(LEFT(A4872,2), MID(A4872,5,2))</f>
        <v>0716</v>
      </c>
    </row>
    <row r="4873" customFormat="false" ht="15.8" hidden="false" customHeight="false" outlineLevel="0" collapsed="false">
      <c r="A4873" s="39" t="s">
        <v>2679</v>
      </c>
      <c r="B4873" s="39" t="s">
        <v>7075</v>
      </c>
      <c r="C4873" s="0" t="n">
        <v>13115.98925</v>
      </c>
      <c r="D4873" s="0" t="str">
        <f aca="false">CONCATENATE(LEFT(A4873,2), MID(A4873,5,2))</f>
        <v>0733</v>
      </c>
    </row>
    <row r="4874" customFormat="false" ht="15.8" hidden="false" customHeight="false" outlineLevel="0" collapsed="false">
      <c r="A4874" s="39" t="s">
        <v>2644</v>
      </c>
      <c r="B4874" s="39" t="s">
        <v>7076</v>
      </c>
      <c r="C4874" s="0" t="n">
        <v>218763.58675</v>
      </c>
      <c r="D4874" s="0" t="str">
        <f aca="false">CONCATENATE(LEFT(A4874,2), MID(A4874,5,2))</f>
        <v>0733</v>
      </c>
    </row>
    <row r="4875" customFormat="false" ht="15.8" hidden="false" customHeight="false" outlineLevel="0" collapsed="false">
      <c r="A4875" s="39" t="s">
        <v>2644</v>
      </c>
      <c r="B4875" s="39" t="s">
        <v>7077</v>
      </c>
      <c r="C4875" s="0" t="n">
        <v>189333.7892</v>
      </c>
      <c r="D4875" s="0" t="str">
        <f aca="false">CONCATENATE(LEFT(A4875,2), MID(A4875,5,2))</f>
        <v>0733</v>
      </c>
    </row>
    <row r="4876" customFormat="false" ht="15.8" hidden="false" customHeight="false" outlineLevel="0" collapsed="false">
      <c r="A4876" s="39" t="s">
        <v>2644</v>
      </c>
      <c r="B4876" s="39" t="s">
        <v>7078</v>
      </c>
      <c r="C4876" s="0" t="n">
        <v>339660.27175</v>
      </c>
      <c r="D4876" s="0" t="str">
        <f aca="false">CONCATENATE(LEFT(A4876,2), MID(A4876,5,2))</f>
        <v>0733</v>
      </c>
    </row>
    <row r="4877" customFormat="false" ht="15.8" hidden="false" customHeight="false" outlineLevel="0" collapsed="false">
      <c r="A4877" s="39" t="s">
        <v>2644</v>
      </c>
      <c r="B4877" s="39" t="s">
        <v>7079</v>
      </c>
      <c r="C4877" s="0" t="n">
        <v>24536.15835</v>
      </c>
      <c r="D4877" s="0" t="str">
        <f aca="false">CONCATENATE(LEFT(A4877,2), MID(A4877,5,2))</f>
        <v>0733</v>
      </c>
    </row>
    <row r="4878" customFormat="false" ht="15.8" hidden="false" customHeight="false" outlineLevel="0" collapsed="false">
      <c r="A4878" s="39" t="s">
        <v>2647</v>
      </c>
      <c r="B4878" s="39" t="s">
        <v>7080</v>
      </c>
      <c r="C4878" s="0" t="n">
        <v>198632.0095</v>
      </c>
      <c r="D4878" s="0" t="str">
        <f aca="false">CONCATENATE(LEFT(A4878,2), MID(A4878,5,2))</f>
        <v>0782</v>
      </c>
    </row>
    <row r="4879" customFormat="false" ht="15.8" hidden="false" customHeight="false" outlineLevel="0" collapsed="false">
      <c r="A4879" s="39" t="s">
        <v>2665</v>
      </c>
      <c r="B4879" s="39" t="s">
        <v>7081</v>
      </c>
      <c r="C4879" s="0" t="n">
        <v>244.82487472</v>
      </c>
      <c r="D4879" s="0" t="str">
        <f aca="false">CONCATENATE(LEFT(A4879,2), MID(A4879,5,2))</f>
        <v>0780</v>
      </c>
    </row>
    <row r="4880" customFormat="false" ht="15.8" hidden="false" customHeight="false" outlineLevel="0" collapsed="false">
      <c r="A4880" s="39" t="s">
        <v>2624</v>
      </c>
      <c r="B4880" s="39" t="s">
        <v>7082</v>
      </c>
      <c r="C4880" s="0" t="n">
        <v>29098.5695</v>
      </c>
      <c r="D4880" s="0" t="str">
        <f aca="false">CONCATENATE(LEFT(A4880,2), MID(A4880,5,2))</f>
        <v>0781</v>
      </c>
    </row>
    <row r="4881" customFormat="false" ht="15.8" hidden="false" customHeight="false" outlineLevel="0" collapsed="false">
      <c r="A4881" s="39" t="s">
        <v>2626</v>
      </c>
      <c r="B4881" s="39" t="s">
        <v>7083</v>
      </c>
      <c r="C4881" s="0" t="n">
        <v>4197.565</v>
      </c>
      <c r="D4881" s="0" t="str">
        <f aca="false">CONCATENATE(LEFT(A4881,2), MID(A4881,5,2))</f>
        <v>0781</v>
      </c>
    </row>
    <row r="4882" customFormat="false" ht="15.8" hidden="false" customHeight="false" outlineLevel="0" collapsed="false">
      <c r="A4882" s="39" t="s">
        <v>2674</v>
      </c>
      <c r="B4882" s="39" t="s">
        <v>7084</v>
      </c>
      <c r="C4882" s="0" t="n">
        <v>27116.83677396</v>
      </c>
      <c r="D4882" s="0" t="str">
        <f aca="false">CONCATENATE(LEFT(A4882,2), MID(A4882,5,2))</f>
        <v>0780</v>
      </c>
    </row>
    <row r="4883" customFormat="false" ht="15.8" hidden="false" customHeight="false" outlineLevel="0" collapsed="false">
      <c r="A4883" s="39" t="s">
        <v>2633</v>
      </c>
      <c r="B4883" s="39" t="s">
        <v>7085</v>
      </c>
      <c r="C4883" s="0" t="n">
        <v>38202.468</v>
      </c>
      <c r="D4883" s="0" t="str">
        <f aca="false">CONCATENATE(LEFT(A4883,2), MID(A4883,5,2))</f>
        <v>0791</v>
      </c>
    </row>
    <row r="4884" customFormat="false" ht="15.8" hidden="false" customHeight="false" outlineLevel="0" collapsed="false">
      <c r="A4884" s="39" t="s">
        <v>2694</v>
      </c>
      <c r="B4884" s="39" t="s">
        <v>7086</v>
      </c>
      <c r="C4884" s="0" t="n">
        <v>5500.74</v>
      </c>
      <c r="D4884" s="0" t="str">
        <f aca="false">CONCATENATE(LEFT(A4884,2), MID(A4884,5,2))</f>
        <v>0791</v>
      </c>
    </row>
    <row r="4885" customFormat="false" ht="15.8" hidden="false" customHeight="false" outlineLevel="0" collapsed="false">
      <c r="A4885" s="39" t="s">
        <v>2636</v>
      </c>
      <c r="B4885" s="39" t="s">
        <v>7087</v>
      </c>
      <c r="C4885" s="0" t="n">
        <v>320534.334</v>
      </c>
      <c r="D4885" s="0" t="str">
        <f aca="false">CONCATENATE(LEFT(A4885,2), MID(A4885,5,2))</f>
        <v>0791</v>
      </c>
    </row>
    <row r="4886" customFormat="false" ht="15.8" hidden="false" customHeight="false" outlineLevel="0" collapsed="false">
      <c r="A4886" s="39" t="s">
        <v>2644</v>
      </c>
      <c r="B4886" s="39" t="s">
        <v>7088</v>
      </c>
      <c r="C4886" s="0" t="n">
        <v>229782.43075</v>
      </c>
      <c r="D4886" s="0" t="str">
        <f aca="false">CONCATENATE(LEFT(A4886,2), MID(A4886,5,2))</f>
        <v>0733</v>
      </c>
    </row>
    <row r="4887" customFormat="false" ht="15.8" hidden="false" customHeight="false" outlineLevel="0" collapsed="false">
      <c r="A4887" s="39" t="s">
        <v>2626</v>
      </c>
      <c r="B4887" s="39" t="s">
        <v>7089</v>
      </c>
      <c r="C4887" s="0" t="n">
        <v>215652.19575</v>
      </c>
      <c r="D4887" s="0" t="str">
        <f aca="false">CONCATENATE(LEFT(A4887,2), MID(A4887,5,2))</f>
        <v>0781</v>
      </c>
    </row>
    <row r="4888" customFormat="false" ht="15.8" hidden="false" customHeight="false" outlineLevel="0" collapsed="false">
      <c r="A4888" s="39" t="s">
        <v>2633</v>
      </c>
      <c r="B4888" s="39" t="s">
        <v>7090</v>
      </c>
      <c r="C4888" s="0" t="n">
        <v>9059.94</v>
      </c>
      <c r="D4888" s="0" t="str">
        <f aca="false">CONCATENATE(LEFT(A4888,2), MID(A4888,5,2))</f>
        <v>0791</v>
      </c>
    </row>
    <row r="4889" customFormat="false" ht="15.8" hidden="false" customHeight="false" outlineLevel="0" collapsed="false">
      <c r="A4889" s="39" t="s">
        <v>2694</v>
      </c>
      <c r="B4889" s="39" t="s">
        <v>7091</v>
      </c>
      <c r="C4889" s="0" t="n">
        <v>514.981</v>
      </c>
      <c r="D4889" s="0" t="str">
        <f aca="false">CONCATENATE(LEFT(A4889,2), MID(A4889,5,2))</f>
        <v>0791</v>
      </c>
    </row>
    <row r="4890" customFormat="false" ht="15.8" hidden="false" customHeight="false" outlineLevel="0" collapsed="false">
      <c r="A4890" s="39" t="s">
        <v>2633</v>
      </c>
      <c r="B4890" s="39" t="s">
        <v>7092</v>
      </c>
      <c r="C4890" s="0" t="n">
        <v>17152.93025</v>
      </c>
      <c r="D4890" s="0" t="str">
        <f aca="false">CONCATENATE(LEFT(A4890,2), MID(A4890,5,2))</f>
        <v>0791</v>
      </c>
    </row>
    <row r="4891" customFormat="false" ht="15.8" hidden="false" customHeight="false" outlineLevel="0" collapsed="false">
      <c r="A4891" s="39" t="s">
        <v>2694</v>
      </c>
      <c r="B4891" s="39" t="s">
        <v>7093</v>
      </c>
      <c r="C4891" s="0" t="n">
        <v>10709.61275</v>
      </c>
      <c r="D4891" s="0" t="str">
        <f aca="false">CONCATENATE(LEFT(A4891,2), MID(A4891,5,2))</f>
        <v>0791</v>
      </c>
    </row>
    <row r="4892" customFormat="false" ht="15.8" hidden="false" customHeight="false" outlineLevel="0" collapsed="false">
      <c r="A4892" s="39" t="s">
        <v>2642</v>
      </c>
      <c r="B4892" s="39" t="s">
        <v>7094</v>
      </c>
      <c r="C4892" s="0" t="n">
        <v>7254.95928776499</v>
      </c>
      <c r="D4892" s="0" t="str">
        <f aca="false">CONCATENATE(LEFT(A4892,2), MID(A4892,5,2))</f>
        <v>0795</v>
      </c>
    </row>
    <row r="4893" customFormat="false" ht="15.8" hidden="false" customHeight="false" outlineLevel="0" collapsed="false">
      <c r="A4893" s="39" t="s">
        <v>2642</v>
      </c>
      <c r="B4893" s="39" t="s">
        <v>7095</v>
      </c>
      <c r="C4893" s="0" t="n">
        <v>3438.2513534</v>
      </c>
      <c r="D4893" s="0" t="str">
        <f aca="false">CONCATENATE(LEFT(A4893,2), MID(A4893,5,2))</f>
        <v>0795</v>
      </c>
    </row>
    <row r="4894" customFormat="false" ht="15.8" hidden="false" customHeight="false" outlineLevel="0" collapsed="false">
      <c r="A4894" s="39" t="s">
        <v>2670</v>
      </c>
      <c r="B4894" s="39" t="s">
        <v>7096</v>
      </c>
      <c r="C4894" s="0" t="n">
        <v>1560.81</v>
      </c>
      <c r="D4894" s="0" t="str">
        <f aca="false">CONCATENATE(LEFT(A4894,2), MID(A4894,5,2))</f>
        <v>0795</v>
      </c>
    </row>
    <row r="4895" customFormat="false" ht="15.8" hidden="false" customHeight="false" outlineLevel="0" collapsed="false">
      <c r="A4895" s="39" t="s">
        <v>2665</v>
      </c>
      <c r="B4895" s="39" t="s">
        <v>7097</v>
      </c>
      <c r="C4895" s="0" t="n">
        <v>242317.51010842</v>
      </c>
      <c r="D4895" s="0" t="str">
        <f aca="false">CONCATENATE(LEFT(A4895,2), MID(A4895,5,2))</f>
        <v>0780</v>
      </c>
    </row>
    <row r="4896" customFormat="false" ht="15.8" hidden="false" customHeight="false" outlineLevel="0" collapsed="false">
      <c r="A4896" s="39" t="s">
        <v>2687</v>
      </c>
      <c r="B4896" s="39" t="s">
        <v>7098</v>
      </c>
      <c r="C4896" s="0" t="n">
        <v>2460.3955</v>
      </c>
      <c r="D4896" s="0" t="str">
        <f aca="false">CONCATENATE(LEFT(A4896,2), MID(A4896,5,2))</f>
        <v>0781</v>
      </c>
    </row>
    <row r="4897" customFormat="false" ht="15.8" hidden="false" customHeight="false" outlineLevel="0" collapsed="false">
      <c r="A4897" s="39" t="s">
        <v>2807</v>
      </c>
      <c r="B4897" s="39" t="s">
        <v>7099</v>
      </c>
      <c r="C4897" s="0" t="n">
        <v>2354.834</v>
      </c>
      <c r="D4897" s="0" t="str">
        <f aca="false">CONCATENATE(LEFT(A4897,2), MID(A4897,5,2))</f>
        <v>0791</v>
      </c>
    </row>
    <row r="4898" customFormat="false" ht="15.8" hidden="false" customHeight="false" outlineLevel="0" collapsed="false">
      <c r="A4898" s="39" t="s">
        <v>2672</v>
      </c>
      <c r="B4898" s="39" t="s">
        <v>7100</v>
      </c>
      <c r="C4898" s="0" t="n">
        <v>2894.66256088318</v>
      </c>
      <c r="D4898" s="0" t="str">
        <f aca="false">CONCATENATE(LEFT(A4898,2), MID(A4898,5,2))</f>
        <v>0743</v>
      </c>
    </row>
    <row r="4899" customFormat="false" ht="15.8" hidden="false" customHeight="false" outlineLevel="0" collapsed="false">
      <c r="A4899" s="39" t="s">
        <v>2845</v>
      </c>
      <c r="B4899" s="39" t="s">
        <v>7101</v>
      </c>
      <c r="C4899" s="0" t="n">
        <v>180.975</v>
      </c>
      <c r="D4899" s="0" t="str">
        <f aca="false">CONCATENATE(LEFT(A4899,2), MID(A4899,5,2))</f>
        <v>0782</v>
      </c>
    </row>
    <row r="4900" customFormat="false" ht="15.8" hidden="false" customHeight="false" outlineLevel="0" collapsed="false">
      <c r="A4900" s="39" t="s">
        <v>2665</v>
      </c>
      <c r="B4900" s="39" t="s">
        <v>7102</v>
      </c>
      <c r="C4900" s="0" t="n">
        <v>27073.89979098</v>
      </c>
      <c r="D4900" s="0" t="str">
        <f aca="false">CONCATENATE(LEFT(A4900,2), MID(A4900,5,2))</f>
        <v>0780</v>
      </c>
    </row>
    <row r="4901" customFormat="false" ht="15.8" hidden="false" customHeight="false" outlineLevel="0" collapsed="false">
      <c r="A4901" s="39" t="s">
        <v>2665</v>
      </c>
      <c r="B4901" s="39" t="s">
        <v>7103</v>
      </c>
      <c r="C4901" s="0" t="n">
        <v>81703.67133011</v>
      </c>
      <c r="D4901" s="0" t="str">
        <f aca="false">CONCATENATE(LEFT(A4901,2), MID(A4901,5,2))</f>
        <v>0780</v>
      </c>
    </row>
    <row r="4902" customFormat="false" ht="15.8" hidden="false" customHeight="false" outlineLevel="0" collapsed="false">
      <c r="A4902" s="39" t="s">
        <v>2665</v>
      </c>
      <c r="B4902" s="39" t="s">
        <v>7104</v>
      </c>
      <c r="C4902" s="0" t="n">
        <v>9039.11711185</v>
      </c>
      <c r="D4902" s="0" t="str">
        <f aca="false">CONCATENATE(LEFT(A4902,2), MID(A4902,5,2))</f>
        <v>0780</v>
      </c>
    </row>
    <row r="4903" customFormat="false" ht="15.8" hidden="false" customHeight="false" outlineLevel="0" collapsed="false">
      <c r="A4903" s="39" t="s">
        <v>2665</v>
      </c>
      <c r="B4903" s="39" t="s">
        <v>7105</v>
      </c>
      <c r="C4903" s="0" t="n">
        <v>19981.73640608</v>
      </c>
      <c r="D4903" s="0" t="str">
        <f aca="false">CONCATENATE(LEFT(A4903,2), MID(A4903,5,2))</f>
        <v>0780</v>
      </c>
    </row>
    <row r="4904" customFormat="false" ht="15.8" hidden="false" customHeight="false" outlineLevel="0" collapsed="false">
      <c r="A4904" s="39" t="s">
        <v>2644</v>
      </c>
      <c r="B4904" s="39" t="s">
        <v>7106</v>
      </c>
      <c r="C4904" s="0" t="n">
        <v>27076.046225</v>
      </c>
      <c r="D4904" s="0" t="str">
        <f aca="false">CONCATENATE(LEFT(A4904,2), MID(A4904,5,2))</f>
        <v>0733</v>
      </c>
    </row>
    <row r="4905" customFormat="false" ht="15.8" hidden="false" customHeight="false" outlineLevel="0" collapsed="false">
      <c r="A4905" s="39" t="s">
        <v>2644</v>
      </c>
      <c r="B4905" s="39" t="s">
        <v>7107</v>
      </c>
      <c r="C4905" s="0" t="n">
        <v>11475.15745</v>
      </c>
      <c r="D4905" s="0" t="str">
        <f aca="false">CONCATENATE(LEFT(A4905,2), MID(A4905,5,2))</f>
        <v>0733</v>
      </c>
    </row>
    <row r="4906" customFormat="false" ht="15.8" hidden="false" customHeight="false" outlineLevel="0" collapsed="false">
      <c r="A4906" s="39" t="s">
        <v>2681</v>
      </c>
      <c r="B4906" s="39" t="s">
        <v>7108</v>
      </c>
      <c r="C4906" s="0" t="n">
        <v>16416.1</v>
      </c>
      <c r="D4906" s="0" t="str">
        <f aca="false">CONCATENATE(LEFT(A4906,2), MID(A4906,5,2))</f>
        <v>0716</v>
      </c>
    </row>
    <row r="4907" customFormat="false" ht="15.8" hidden="false" customHeight="false" outlineLevel="0" collapsed="false">
      <c r="A4907" s="39" t="s">
        <v>2681</v>
      </c>
      <c r="B4907" s="39" t="s">
        <v>7109</v>
      </c>
      <c r="C4907" s="0" t="n">
        <v>69841.25</v>
      </c>
      <c r="D4907" s="0" t="str">
        <f aca="false">CONCATENATE(LEFT(A4907,2), MID(A4907,5,2))</f>
        <v>0716</v>
      </c>
    </row>
    <row r="4908" customFormat="false" ht="15.8" hidden="false" customHeight="false" outlineLevel="0" collapsed="false">
      <c r="A4908" s="39" t="s">
        <v>2647</v>
      </c>
      <c r="B4908" s="39" t="s">
        <v>7110</v>
      </c>
      <c r="C4908" s="0" t="n">
        <v>23079.432375</v>
      </c>
      <c r="D4908" s="0" t="str">
        <f aca="false">CONCATENATE(LEFT(A4908,2), MID(A4908,5,2))</f>
        <v>0782</v>
      </c>
    </row>
    <row r="4909" customFormat="false" ht="15.8" hidden="false" customHeight="false" outlineLevel="0" collapsed="false">
      <c r="A4909" s="39" t="s">
        <v>2674</v>
      </c>
      <c r="B4909" s="39" t="s">
        <v>7111</v>
      </c>
      <c r="C4909" s="0" t="n">
        <v>11994.951180028</v>
      </c>
      <c r="D4909" s="0" t="str">
        <f aca="false">CONCATENATE(LEFT(A4909,2), MID(A4909,5,2))</f>
        <v>0780</v>
      </c>
    </row>
    <row r="4910" customFormat="false" ht="15.8" hidden="false" customHeight="false" outlineLevel="0" collapsed="false">
      <c r="A4910" s="39" t="s">
        <v>2778</v>
      </c>
      <c r="B4910" s="39" t="s">
        <v>7112</v>
      </c>
      <c r="C4910" s="0" t="n">
        <v>104.415</v>
      </c>
      <c r="D4910" s="0" t="str">
        <f aca="false">CONCATENATE(LEFT(A4910,2), MID(A4910,5,2))</f>
        <v>0791</v>
      </c>
    </row>
    <row r="4911" customFormat="false" ht="15.8" hidden="false" customHeight="false" outlineLevel="0" collapsed="false">
      <c r="A4911" s="39" t="s">
        <v>2807</v>
      </c>
      <c r="B4911" s="39" t="s">
        <v>7113</v>
      </c>
      <c r="C4911" s="0" t="n">
        <v>1403.27</v>
      </c>
      <c r="D4911" s="0" t="str">
        <f aca="false">CONCATENATE(LEFT(A4911,2), MID(A4911,5,2))</f>
        <v>0791</v>
      </c>
    </row>
    <row r="4912" customFormat="false" ht="15.8" hidden="false" customHeight="false" outlineLevel="0" collapsed="false">
      <c r="A4912" s="39" t="s">
        <v>2622</v>
      </c>
      <c r="B4912" s="39" t="s">
        <v>7114</v>
      </c>
      <c r="C4912" s="0" t="n">
        <v>473.14435463204</v>
      </c>
      <c r="D4912" s="0" t="str">
        <f aca="false">CONCATENATE(LEFT(A4912,2), MID(A4912,5,2))</f>
        <v>0716</v>
      </c>
    </row>
    <row r="4913" customFormat="false" ht="15.8" hidden="false" customHeight="false" outlineLevel="0" collapsed="false">
      <c r="A4913" s="39" t="s">
        <v>2681</v>
      </c>
      <c r="B4913" s="39" t="s">
        <v>7115</v>
      </c>
      <c r="C4913" s="0" t="n">
        <v>1710</v>
      </c>
      <c r="D4913" s="0" t="str">
        <f aca="false">CONCATENATE(LEFT(A4913,2), MID(A4913,5,2))</f>
        <v>0716</v>
      </c>
    </row>
    <row r="4914" customFormat="false" ht="15.8" hidden="false" customHeight="false" outlineLevel="0" collapsed="false">
      <c r="A4914" s="39" t="s">
        <v>2622</v>
      </c>
      <c r="B4914" s="39" t="s">
        <v>7116</v>
      </c>
      <c r="C4914" s="0" t="n">
        <v>8098.0397</v>
      </c>
      <c r="D4914" s="0" t="str">
        <f aca="false">CONCATENATE(LEFT(A4914,2), MID(A4914,5,2))</f>
        <v>0716</v>
      </c>
    </row>
    <row r="4915" customFormat="false" ht="15.8" hidden="false" customHeight="false" outlineLevel="0" collapsed="false">
      <c r="A4915" s="39" t="s">
        <v>2681</v>
      </c>
      <c r="B4915" s="39" t="s">
        <v>7117</v>
      </c>
      <c r="C4915" s="0" t="n">
        <v>5317.5</v>
      </c>
      <c r="D4915" s="0" t="str">
        <f aca="false">CONCATENATE(LEFT(A4915,2), MID(A4915,5,2))</f>
        <v>0716</v>
      </c>
    </row>
    <row r="4916" customFormat="false" ht="15.8" hidden="false" customHeight="false" outlineLevel="0" collapsed="false">
      <c r="A4916" s="39" t="s">
        <v>2674</v>
      </c>
      <c r="B4916" s="39" t="s">
        <v>7118</v>
      </c>
      <c r="C4916" s="0" t="n">
        <v>121095.54515575</v>
      </c>
      <c r="D4916" s="0" t="str">
        <f aca="false">CONCATENATE(LEFT(A4916,2), MID(A4916,5,2))</f>
        <v>0780</v>
      </c>
    </row>
    <row r="4917" customFormat="false" ht="15.8" hidden="false" customHeight="false" outlineLevel="0" collapsed="false">
      <c r="A4917" s="39" t="s">
        <v>2674</v>
      </c>
      <c r="B4917" s="39" t="s">
        <v>7119</v>
      </c>
      <c r="C4917" s="0" t="n">
        <v>8419.129321643</v>
      </c>
      <c r="D4917" s="0" t="str">
        <f aca="false">CONCATENATE(LEFT(A4917,2), MID(A4917,5,2))</f>
        <v>0780</v>
      </c>
    </row>
    <row r="4918" customFormat="false" ht="15.8" hidden="false" customHeight="false" outlineLevel="0" collapsed="false">
      <c r="A4918" s="39" t="s">
        <v>2770</v>
      </c>
      <c r="B4918" s="39" t="s">
        <v>7120</v>
      </c>
      <c r="C4918" s="0" t="n">
        <v>16622.4225</v>
      </c>
      <c r="D4918" s="0" t="str">
        <f aca="false">CONCATENATE(LEFT(A4918,2), MID(A4918,5,2))</f>
        <v>0781</v>
      </c>
    </row>
    <row r="4919" customFormat="false" ht="15.8" hidden="false" customHeight="false" outlineLevel="0" collapsed="false">
      <c r="A4919" s="39" t="s">
        <v>2626</v>
      </c>
      <c r="B4919" s="39" t="s">
        <v>7121</v>
      </c>
      <c r="C4919" s="0" t="n">
        <v>2759.133</v>
      </c>
      <c r="D4919" s="0" t="str">
        <f aca="false">CONCATENATE(LEFT(A4919,2), MID(A4919,5,2))</f>
        <v>0781</v>
      </c>
    </row>
    <row r="4920" customFormat="false" ht="15.8" hidden="false" customHeight="false" outlineLevel="0" collapsed="false">
      <c r="A4920" s="39" t="s">
        <v>2687</v>
      </c>
      <c r="B4920" s="39" t="s">
        <v>7122</v>
      </c>
      <c r="C4920" s="0" t="n">
        <v>27926.37725</v>
      </c>
      <c r="D4920" s="0" t="str">
        <f aca="false">CONCATENATE(LEFT(A4920,2), MID(A4920,5,2))</f>
        <v>0781</v>
      </c>
    </row>
    <row r="4921" customFormat="false" ht="15.8" hidden="false" customHeight="false" outlineLevel="0" collapsed="false">
      <c r="A4921" s="39" t="s">
        <v>2681</v>
      </c>
      <c r="B4921" s="39" t="s">
        <v>7123</v>
      </c>
      <c r="C4921" s="0" t="n">
        <v>10367.5</v>
      </c>
      <c r="D4921" s="0" t="str">
        <f aca="false">CONCATENATE(LEFT(A4921,2), MID(A4921,5,2))</f>
        <v>0716</v>
      </c>
    </row>
    <row r="4922" customFormat="false" ht="15.8" hidden="false" customHeight="false" outlineLevel="0" collapsed="false">
      <c r="A4922" s="39" t="s">
        <v>2640</v>
      </c>
      <c r="B4922" s="39" t="s">
        <v>7124</v>
      </c>
      <c r="C4922" s="0" t="n">
        <v>7930.254</v>
      </c>
      <c r="D4922" s="0" t="str">
        <f aca="false">CONCATENATE(LEFT(A4922,2), MID(A4922,5,2))</f>
        <v>0795</v>
      </c>
    </row>
    <row r="4923" customFormat="false" ht="15.8" hidden="false" customHeight="false" outlineLevel="0" collapsed="false">
      <c r="A4923" s="39" t="s">
        <v>2642</v>
      </c>
      <c r="B4923" s="39" t="s">
        <v>7125</v>
      </c>
      <c r="C4923" s="0" t="n">
        <v>21482.566717425</v>
      </c>
      <c r="D4923" s="0" t="str">
        <f aca="false">CONCATENATE(LEFT(A4923,2), MID(A4923,5,2))</f>
        <v>0795</v>
      </c>
    </row>
    <row r="4924" customFormat="false" ht="15.8" hidden="false" customHeight="false" outlineLevel="0" collapsed="false">
      <c r="A4924" s="39" t="s">
        <v>2647</v>
      </c>
      <c r="B4924" s="39" t="s">
        <v>7126</v>
      </c>
      <c r="C4924" s="0" t="n">
        <v>33156.4595</v>
      </c>
      <c r="D4924" s="0" t="str">
        <f aca="false">CONCATENATE(LEFT(A4924,2), MID(A4924,5,2))</f>
        <v>0782</v>
      </c>
    </row>
    <row r="4925" customFormat="false" ht="15.8" hidden="false" customHeight="false" outlineLevel="0" collapsed="false">
      <c r="A4925" s="39" t="s">
        <v>2807</v>
      </c>
      <c r="B4925" s="39" t="s">
        <v>7127</v>
      </c>
      <c r="C4925" s="0" t="n">
        <v>3413.789</v>
      </c>
      <c r="D4925" s="0" t="str">
        <f aca="false">CONCATENATE(LEFT(A4925,2), MID(A4925,5,2))</f>
        <v>0791</v>
      </c>
    </row>
    <row r="4926" customFormat="false" ht="15.8" hidden="false" customHeight="false" outlineLevel="0" collapsed="false">
      <c r="A4926" s="39" t="s">
        <v>2631</v>
      </c>
      <c r="B4926" s="39" t="s">
        <v>7128</v>
      </c>
      <c r="C4926" s="0" t="n">
        <v>1826.615</v>
      </c>
      <c r="D4926" s="0" t="str">
        <f aca="false">CONCATENATE(LEFT(A4926,2), MID(A4926,5,2))</f>
        <v>0791</v>
      </c>
    </row>
    <row r="4927" customFormat="false" ht="15.8" hidden="false" customHeight="false" outlineLevel="0" collapsed="false">
      <c r="A4927" s="39" t="s">
        <v>2681</v>
      </c>
      <c r="B4927" s="39" t="s">
        <v>7129</v>
      </c>
      <c r="C4927" s="0" t="n">
        <v>35057.5</v>
      </c>
      <c r="D4927" s="0" t="str">
        <f aca="false">CONCATENATE(LEFT(A4927,2), MID(A4927,5,2))</f>
        <v>0716</v>
      </c>
    </row>
    <row r="4928" customFormat="false" ht="15.8" hidden="false" customHeight="false" outlineLevel="0" collapsed="false">
      <c r="A4928" s="39" t="s">
        <v>2633</v>
      </c>
      <c r="B4928" s="39" t="s">
        <v>7130</v>
      </c>
      <c r="C4928" s="0" t="n">
        <v>18974.10825</v>
      </c>
      <c r="D4928" s="0" t="str">
        <f aca="false">CONCATENATE(LEFT(A4928,2), MID(A4928,5,2))</f>
        <v>0791</v>
      </c>
    </row>
    <row r="4929" customFormat="false" ht="15.8" hidden="false" customHeight="false" outlineLevel="0" collapsed="false">
      <c r="A4929" s="39" t="s">
        <v>2696</v>
      </c>
      <c r="B4929" s="39" t="s">
        <v>7131</v>
      </c>
      <c r="C4929" s="0" t="n">
        <v>181626.111742044</v>
      </c>
      <c r="D4929" s="0" t="str">
        <f aca="false">CONCATENATE(LEFT(A4929,2), MID(A4929,5,2))</f>
        <v>0718</v>
      </c>
    </row>
    <row r="4930" customFormat="false" ht="15.8" hidden="false" customHeight="false" outlineLevel="0" collapsed="false">
      <c r="A4930" s="39" t="s">
        <v>2696</v>
      </c>
      <c r="B4930" s="39" t="s">
        <v>7132</v>
      </c>
      <c r="C4930" s="0" t="n">
        <v>44380.3234484878</v>
      </c>
      <c r="D4930" s="0" t="str">
        <f aca="false">CONCATENATE(LEFT(A4930,2), MID(A4930,5,2))</f>
        <v>0718</v>
      </c>
    </row>
    <row r="4931" customFormat="false" ht="15.8" hidden="false" customHeight="false" outlineLevel="0" collapsed="false">
      <c r="A4931" s="39" t="s">
        <v>2687</v>
      </c>
      <c r="B4931" s="39" t="s">
        <v>7133</v>
      </c>
      <c r="C4931" s="0" t="n">
        <v>3846.2215</v>
      </c>
      <c r="D4931" s="0" t="str">
        <f aca="false">CONCATENATE(LEFT(A4931,2), MID(A4931,5,2))</f>
        <v>0781</v>
      </c>
    </row>
    <row r="4932" customFormat="false" ht="15.8" hidden="false" customHeight="false" outlineLevel="0" collapsed="false">
      <c r="A4932" s="39" t="s">
        <v>2631</v>
      </c>
      <c r="B4932" s="39" t="s">
        <v>7134</v>
      </c>
      <c r="C4932" s="0" t="n">
        <v>7692.41</v>
      </c>
      <c r="D4932" s="0" t="str">
        <f aca="false">CONCATENATE(LEFT(A4932,2), MID(A4932,5,2))</f>
        <v>0791</v>
      </c>
    </row>
    <row r="4933" customFormat="false" ht="15.8" hidden="false" customHeight="false" outlineLevel="0" collapsed="false">
      <c r="A4933" s="39" t="s">
        <v>2694</v>
      </c>
      <c r="B4933" s="39" t="s">
        <v>7135</v>
      </c>
      <c r="C4933" s="0" t="n">
        <v>145.553</v>
      </c>
      <c r="D4933" s="0" t="str">
        <f aca="false">CONCATENATE(LEFT(A4933,2), MID(A4933,5,2))</f>
        <v>0791</v>
      </c>
    </row>
    <row r="4934" customFormat="false" ht="15.8" hidden="false" customHeight="false" outlineLevel="0" collapsed="false">
      <c r="A4934" s="39" t="s">
        <v>2696</v>
      </c>
      <c r="B4934" s="39" t="s">
        <v>7136</v>
      </c>
      <c r="C4934" s="0" t="n">
        <v>188300.729604676</v>
      </c>
      <c r="D4934" s="0" t="str">
        <f aca="false">CONCATENATE(LEFT(A4934,2), MID(A4934,5,2))</f>
        <v>0718</v>
      </c>
    </row>
    <row r="4935" customFormat="false" ht="15.8" hidden="false" customHeight="false" outlineLevel="0" collapsed="false">
      <c r="A4935" s="39" t="s">
        <v>2679</v>
      </c>
      <c r="B4935" s="39" t="s">
        <v>7137</v>
      </c>
      <c r="C4935" s="0" t="n">
        <v>562.38</v>
      </c>
      <c r="D4935" s="0" t="str">
        <f aca="false">CONCATENATE(LEFT(A4935,2), MID(A4935,5,2))</f>
        <v>0733</v>
      </c>
    </row>
    <row r="4936" customFormat="false" ht="15.8" hidden="false" customHeight="false" outlineLevel="0" collapsed="false">
      <c r="A4936" s="39" t="s">
        <v>2694</v>
      </c>
      <c r="B4936" s="39" t="s">
        <v>7138</v>
      </c>
      <c r="C4936" s="0" t="n">
        <v>10994.956</v>
      </c>
      <c r="D4936" s="0" t="str">
        <f aca="false">CONCATENATE(LEFT(A4936,2), MID(A4936,5,2))</f>
        <v>0791</v>
      </c>
    </row>
    <row r="4937" customFormat="false" ht="15.8" hidden="false" customHeight="false" outlineLevel="0" collapsed="false">
      <c r="A4937" s="39" t="s">
        <v>2644</v>
      </c>
      <c r="B4937" s="39" t="s">
        <v>7139</v>
      </c>
      <c r="C4937" s="0" t="n">
        <v>84924.58925</v>
      </c>
      <c r="D4937" s="0" t="str">
        <f aca="false">CONCATENATE(LEFT(A4937,2), MID(A4937,5,2))</f>
        <v>0733</v>
      </c>
    </row>
    <row r="4938" customFormat="false" ht="15.8" hidden="false" customHeight="false" outlineLevel="0" collapsed="false">
      <c r="A4938" s="39" t="s">
        <v>2670</v>
      </c>
      <c r="B4938" s="39" t="s">
        <v>7140</v>
      </c>
      <c r="C4938" s="0" t="n">
        <v>2453.2</v>
      </c>
      <c r="D4938" s="0" t="str">
        <f aca="false">CONCATENATE(LEFT(A4938,2), MID(A4938,5,2))</f>
        <v>0795</v>
      </c>
    </row>
    <row r="4939" customFormat="false" ht="15.8" hidden="false" customHeight="false" outlineLevel="0" collapsed="false">
      <c r="A4939" s="39" t="s">
        <v>2730</v>
      </c>
      <c r="B4939" s="39" t="s">
        <v>7141</v>
      </c>
      <c r="C4939" s="0" t="n">
        <v>11873.489125</v>
      </c>
      <c r="D4939" s="0" t="str">
        <f aca="false">CONCATENATE(LEFT(A4939,2), MID(A4939,5,2))</f>
        <v>0733</v>
      </c>
    </row>
    <row r="4940" customFormat="false" ht="15.8" hidden="false" customHeight="false" outlineLevel="0" collapsed="false">
      <c r="A4940" s="39" t="s">
        <v>2640</v>
      </c>
      <c r="B4940" s="39" t="s">
        <v>7142</v>
      </c>
      <c r="C4940" s="0" t="n">
        <v>3961.07</v>
      </c>
      <c r="D4940" s="0" t="str">
        <f aca="false">CONCATENATE(LEFT(A4940,2), MID(A4940,5,2))</f>
        <v>0795</v>
      </c>
    </row>
    <row r="4941" customFormat="false" ht="15.8" hidden="false" customHeight="false" outlineLevel="0" collapsed="false">
      <c r="A4941" s="39" t="s">
        <v>2654</v>
      </c>
      <c r="B4941" s="39" t="s">
        <v>7143</v>
      </c>
      <c r="C4941" s="0" t="n">
        <v>1176.51</v>
      </c>
      <c r="D4941" s="0" t="str">
        <f aca="false">CONCATENATE(LEFT(A4941,2), MID(A4941,5,2))</f>
        <v>0795</v>
      </c>
    </row>
    <row r="4942" customFormat="false" ht="15.8" hidden="false" customHeight="false" outlineLevel="0" collapsed="false">
      <c r="A4942" s="39" t="s">
        <v>2716</v>
      </c>
      <c r="B4942" s="39" t="s">
        <v>7144</v>
      </c>
      <c r="C4942" s="0" t="n">
        <v>35667.5140551272</v>
      </c>
      <c r="D4942" s="0" t="str">
        <f aca="false">CONCATENATE(LEFT(A4942,2), MID(A4942,5,2))</f>
        <v>0743</v>
      </c>
    </row>
    <row r="4943" customFormat="false" ht="15.8" hidden="false" customHeight="false" outlineLevel="0" collapsed="false">
      <c r="A4943" s="39" t="s">
        <v>2718</v>
      </c>
      <c r="B4943" s="39" t="s">
        <v>7145</v>
      </c>
      <c r="C4943" s="0" t="n">
        <v>222002.187690464</v>
      </c>
      <c r="D4943" s="0" t="str">
        <f aca="false">CONCATENATE(LEFT(A4943,2), MID(A4943,5,2))</f>
        <v>0743</v>
      </c>
    </row>
    <row r="4944" customFormat="false" ht="15.8" hidden="false" customHeight="false" outlineLevel="0" collapsed="false">
      <c r="A4944" s="39" t="s">
        <v>2716</v>
      </c>
      <c r="B4944" s="39" t="s">
        <v>7146</v>
      </c>
      <c r="C4944" s="0" t="n">
        <v>111347.178225759</v>
      </c>
      <c r="D4944" s="0" t="str">
        <f aca="false">CONCATENATE(LEFT(A4944,2), MID(A4944,5,2))</f>
        <v>0743</v>
      </c>
    </row>
    <row r="4945" customFormat="false" ht="15.8" hidden="false" customHeight="false" outlineLevel="0" collapsed="false">
      <c r="A4945" s="39" t="s">
        <v>2718</v>
      </c>
      <c r="B4945" s="39" t="s">
        <v>7147</v>
      </c>
      <c r="C4945" s="0" t="n">
        <v>21148.5560854333</v>
      </c>
      <c r="D4945" s="0" t="str">
        <f aca="false">CONCATENATE(LEFT(A4945,2), MID(A4945,5,2))</f>
        <v>0743</v>
      </c>
    </row>
    <row r="4946" customFormat="false" ht="15.8" hidden="false" customHeight="false" outlineLevel="0" collapsed="false">
      <c r="A4946" s="39" t="s">
        <v>2718</v>
      </c>
      <c r="B4946" s="39" t="s">
        <v>7148</v>
      </c>
      <c r="C4946" s="0" t="n">
        <v>17840.4465213152</v>
      </c>
      <c r="D4946" s="0" t="str">
        <f aca="false">CONCATENATE(LEFT(A4946,2), MID(A4946,5,2))</f>
        <v>0743</v>
      </c>
    </row>
    <row r="4947" customFormat="false" ht="15.8" hidden="false" customHeight="false" outlineLevel="0" collapsed="false">
      <c r="A4947" s="39" t="s">
        <v>2749</v>
      </c>
      <c r="B4947" s="39" t="s">
        <v>7149</v>
      </c>
      <c r="C4947" s="0" t="n">
        <v>26626.533625528</v>
      </c>
      <c r="D4947" s="0" t="str">
        <f aca="false">CONCATENATE(LEFT(A4947,2), MID(A4947,5,2))</f>
        <v>0759</v>
      </c>
    </row>
    <row r="4948" customFormat="false" ht="15.8" hidden="false" customHeight="false" outlineLevel="0" collapsed="false">
      <c r="A4948" s="39" t="s">
        <v>2718</v>
      </c>
      <c r="B4948" s="39" t="s">
        <v>7150</v>
      </c>
      <c r="C4948" s="0" t="n">
        <v>14252.4171009485</v>
      </c>
      <c r="D4948" s="0" t="str">
        <f aca="false">CONCATENATE(LEFT(A4948,2), MID(A4948,5,2))</f>
        <v>0743</v>
      </c>
    </row>
    <row r="4949" customFormat="false" ht="15.8" hidden="false" customHeight="false" outlineLevel="0" collapsed="false">
      <c r="A4949" s="39" t="s">
        <v>2718</v>
      </c>
      <c r="B4949" s="39" t="s">
        <v>7151</v>
      </c>
      <c r="C4949" s="0" t="n">
        <v>71145.3811847796</v>
      </c>
      <c r="D4949" s="0" t="str">
        <f aca="false">CONCATENATE(LEFT(A4949,2), MID(A4949,5,2))</f>
        <v>0743</v>
      </c>
    </row>
    <row r="4950" customFormat="false" ht="15.8" hidden="false" customHeight="false" outlineLevel="0" collapsed="false">
      <c r="A4950" s="39" t="s">
        <v>2721</v>
      </c>
      <c r="B4950" s="39" t="s">
        <v>7152</v>
      </c>
      <c r="C4950" s="0" t="n">
        <v>14466.817902936</v>
      </c>
      <c r="D4950" s="0" t="str">
        <f aca="false">CONCATENATE(LEFT(A4950,2), MID(A4950,5,2))</f>
        <v>0759</v>
      </c>
    </row>
    <row r="4951" customFormat="false" ht="15.8" hidden="false" customHeight="false" outlineLevel="0" collapsed="false">
      <c r="A4951" s="39" t="s">
        <v>7153</v>
      </c>
      <c r="B4951" s="39" t="s">
        <v>7154</v>
      </c>
      <c r="C4951" s="0" t="n">
        <v>3395.41504952872</v>
      </c>
      <c r="D4951" s="0" t="str">
        <f aca="false">CONCATENATE(LEFT(A4951,2), MID(A4951,5,2))</f>
        <v>0860</v>
      </c>
    </row>
    <row r="4952" customFormat="false" ht="15.8" hidden="false" customHeight="false" outlineLevel="0" collapsed="false">
      <c r="A4952" s="39" t="s">
        <v>2672</v>
      </c>
      <c r="B4952" s="39" t="s">
        <v>7155</v>
      </c>
      <c r="C4952" s="0" t="n">
        <v>8458.17741021075</v>
      </c>
      <c r="D4952" s="0" t="str">
        <f aca="false">CONCATENATE(LEFT(A4952,2), MID(A4952,5,2))</f>
        <v>0743</v>
      </c>
    </row>
    <row r="4953" customFormat="false" ht="15.8" hidden="false" customHeight="false" outlineLevel="0" collapsed="false">
      <c r="A4953" s="39" t="s">
        <v>2718</v>
      </c>
      <c r="B4953" s="39" t="s">
        <v>7156</v>
      </c>
      <c r="C4953" s="0" t="n">
        <v>57819.2646883009</v>
      </c>
      <c r="D4953" s="0" t="str">
        <f aca="false">CONCATENATE(LEFT(A4953,2), MID(A4953,5,2))</f>
        <v>0743</v>
      </c>
    </row>
    <row r="4954" customFormat="false" ht="15.8" hidden="false" customHeight="false" outlineLevel="0" collapsed="false">
      <c r="A4954" s="39" t="s">
        <v>2716</v>
      </c>
      <c r="B4954" s="39" t="s">
        <v>7157</v>
      </c>
      <c r="C4954" s="0" t="n">
        <v>34706.605317794</v>
      </c>
      <c r="D4954" s="0" t="str">
        <f aca="false">CONCATENATE(LEFT(A4954,2), MID(A4954,5,2))</f>
        <v>0743</v>
      </c>
    </row>
    <row r="4955" customFormat="false" ht="15.8" hidden="false" customHeight="false" outlineLevel="0" collapsed="false">
      <c r="A4955" s="39" t="s">
        <v>2791</v>
      </c>
      <c r="B4955" s="39" t="s">
        <v>7158</v>
      </c>
      <c r="C4955" s="0" t="n">
        <v>167.48174399</v>
      </c>
      <c r="D4955" s="0" t="str">
        <f aca="false">CONCATENATE(LEFT(A4955,2), MID(A4955,5,2))</f>
        <v>0743</v>
      </c>
    </row>
    <row r="4956" customFormat="false" ht="15.8" hidden="false" customHeight="false" outlineLevel="0" collapsed="false">
      <c r="A4956" s="39" t="s">
        <v>2730</v>
      </c>
      <c r="B4956" s="39" t="s">
        <v>7159</v>
      </c>
      <c r="C4956" s="0" t="n">
        <v>1845.7764</v>
      </c>
      <c r="D4956" s="0" t="str">
        <f aca="false">CONCATENATE(LEFT(A4956,2), MID(A4956,5,2))</f>
        <v>0733</v>
      </c>
    </row>
    <row r="4957" customFormat="false" ht="15.8" hidden="false" customHeight="false" outlineLevel="0" collapsed="false">
      <c r="A4957" s="39" t="s">
        <v>2721</v>
      </c>
      <c r="B4957" s="39" t="s">
        <v>7160</v>
      </c>
      <c r="C4957" s="0" t="n">
        <v>81029.469832994</v>
      </c>
      <c r="D4957" s="0" t="str">
        <f aca="false">CONCATENATE(LEFT(A4957,2), MID(A4957,5,2))</f>
        <v>0759</v>
      </c>
    </row>
    <row r="4958" customFormat="false" ht="15.8" hidden="false" customHeight="false" outlineLevel="0" collapsed="false">
      <c r="A4958" s="39" t="s">
        <v>2772</v>
      </c>
      <c r="B4958" s="39" t="s">
        <v>7161</v>
      </c>
      <c r="C4958" s="0" t="n">
        <v>8089.76448835</v>
      </c>
      <c r="D4958" s="0" t="str">
        <f aca="false">CONCATENATE(LEFT(A4958,2), MID(A4958,5,2))</f>
        <v>0743</v>
      </c>
    </row>
    <row r="4959" customFormat="false" ht="15.8" hidden="false" customHeight="false" outlineLevel="0" collapsed="false">
      <c r="A4959" s="39" t="s">
        <v>2772</v>
      </c>
      <c r="B4959" s="39" t="s">
        <v>7162</v>
      </c>
      <c r="C4959" s="0" t="n">
        <v>110.9956011875</v>
      </c>
      <c r="D4959" s="0" t="str">
        <f aca="false">CONCATENATE(LEFT(A4959,2), MID(A4959,5,2))</f>
        <v>0743</v>
      </c>
    </row>
    <row r="4960" customFormat="false" ht="15.8" hidden="false" customHeight="false" outlineLevel="0" collapsed="false">
      <c r="A4960" s="39" t="s">
        <v>2716</v>
      </c>
      <c r="B4960" s="39" t="s">
        <v>7163</v>
      </c>
      <c r="C4960" s="0" t="n">
        <v>17050.255042014</v>
      </c>
      <c r="D4960" s="0" t="str">
        <f aca="false">CONCATENATE(LEFT(A4960,2), MID(A4960,5,2))</f>
        <v>0743</v>
      </c>
    </row>
    <row r="4961" customFormat="false" ht="15.8" hidden="false" customHeight="false" outlineLevel="0" collapsed="false">
      <c r="A4961" s="39" t="s">
        <v>2716</v>
      </c>
      <c r="B4961" s="39" t="s">
        <v>7164</v>
      </c>
      <c r="C4961" s="0" t="n">
        <v>20650.8775548935</v>
      </c>
      <c r="D4961" s="0" t="str">
        <f aca="false">CONCATENATE(LEFT(A4961,2), MID(A4961,5,2))</f>
        <v>0743</v>
      </c>
    </row>
    <row r="4962" customFormat="false" ht="15.8" hidden="false" customHeight="false" outlineLevel="0" collapsed="false">
      <c r="A4962" s="39" t="s">
        <v>2672</v>
      </c>
      <c r="B4962" s="39" t="s">
        <v>7165</v>
      </c>
      <c r="C4962" s="0" t="n">
        <v>1926.77464728275</v>
      </c>
      <c r="D4962" s="0" t="str">
        <f aca="false">CONCATENATE(LEFT(A4962,2), MID(A4962,5,2))</f>
        <v>0743</v>
      </c>
    </row>
    <row r="4963" customFormat="false" ht="15.8" hidden="false" customHeight="false" outlineLevel="0" collapsed="false">
      <c r="A4963" s="39" t="s">
        <v>2705</v>
      </c>
      <c r="B4963" s="39" t="s">
        <v>7166</v>
      </c>
      <c r="C4963" s="0" t="n">
        <v>22607.8884512</v>
      </c>
      <c r="D4963" s="0" t="str">
        <f aca="false">CONCATENATE(LEFT(A4963,2), MID(A4963,5,2))</f>
        <v>0732</v>
      </c>
    </row>
    <row r="4964" customFormat="false" ht="15.8" hidden="false" customHeight="false" outlineLevel="0" collapsed="false">
      <c r="A4964" s="39" t="s">
        <v>2758</v>
      </c>
      <c r="B4964" s="39" t="s">
        <v>7167</v>
      </c>
      <c r="C4964" s="0" t="n">
        <v>1534.3445</v>
      </c>
      <c r="D4964" s="0" t="str">
        <f aca="false">CONCATENATE(LEFT(A4964,2), MID(A4964,5,2))</f>
        <v>0761</v>
      </c>
    </row>
    <row r="4965" customFormat="false" ht="15.8" hidden="false" customHeight="false" outlineLevel="0" collapsed="false">
      <c r="A4965" s="39" t="s">
        <v>2721</v>
      </c>
      <c r="B4965" s="39" t="s">
        <v>7168</v>
      </c>
      <c r="C4965" s="0" t="n">
        <v>26579.140191078</v>
      </c>
      <c r="D4965" s="0" t="str">
        <f aca="false">CONCATENATE(LEFT(A4965,2), MID(A4965,5,2))</f>
        <v>0759</v>
      </c>
    </row>
    <row r="4966" customFormat="false" ht="15.8" hidden="false" customHeight="false" outlineLevel="0" collapsed="false">
      <c r="A4966" s="39" t="s">
        <v>2696</v>
      </c>
      <c r="B4966" s="39" t="s">
        <v>7169</v>
      </c>
      <c r="C4966" s="0" t="n">
        <v>23837.2797680076</v>
      </c>
      <c r="D4966" s="0" t="str">
        <f aca="false">CONCATENATE(LEFT(A4966,2), MID(A4966,5,2))</f>
        <v>0718</v>
      </c>
    </row>
    <row r="4967" customFormat="false" ht="15.8" hidden="false" customHeight="false" outlineLevel="0" collapsed="false">
      <c r="A4967" s="39" t="s">
        <v>2772</v>
      </c>
      <c r="B4967" s="39" t="s">
        <v>7170</v>
      </c>
      <c r="C4967" s="0" t="n">
        <v>172.816943859948</v>
      </c>
      <c r="D4967" s="0" t="str">
        <f aca="false">CONCATENATE(LEFT(A4967,2), MID(A4967,5,2))</f>
        <v>0743</v>
      </c>
    </row>
    <row r="4968" customFormat="false" ht="15.8" hidden="false" customHeight="false" outlineLevel="0" collapsed="false">
      <c r="A4968" s="39" t="s">
        <v>2758</v>
      </c>
      <c r="B4968" s="39" t="s">
        <v>7171</v>
      </c>
      <c r="C4968" s="0" t="n">
        <v>37637.657</v>
      </c>
      <c r="D4968" s="0" t="str">
        <f aca="false">CONCATENATE(LEFT(A4968,2), MID(A4968,5,2))</f>
        <v>0761</v>
      </c>
    </row>
    <row r="4969" customFormat="false" ht="15.8" hidden="false" customHeight="false" outlineLevel="0" collapsed="false">
      <c r="A4969" s="39" t="s">
        <v>2765</v>
      </c>
      <c r="B4969" s="39" t="s">
        <v>7172</v>
      </c>
      <c r="C4969" s="0" t="n">
        <v>10785.475623938</v>
      </c>
      <c r="D4969" s="0" t="str">
        <f aca="false">CONCATENATE(LEFT(A4969,2), MID(A4969,5,2))</f>
        <v>0765</v>
      </c>
    </row>
    <row r="4970" customFormat="false" ht="15.8" hidden="false" customHeight="false" outlineLevel="0" collapsed="false">
      <c r="A4970" s="39" t="s">
        <v>2765</v>
      </c>
      <c r="B4970" s="39" t="s">
        <v>7173</v>
      </c>
      <c r="C4970" s="0" t="n">
        <v>139.84688382529</v>
      </c>
      <c r="D4970" s="0" t="str">
        <f aca="false">CONCATENATE(LEFT(A4970,2), MID(A4970,5,2))</f>
        <v>0765</v>
      </c>
    </row>
    <row r="4971" customFormat="false" ht="15.8" hidden="false" customHeight="false" outlineLevel="0" collapsed="false">
      <c r="A4971" s="39" t="s">
        <v>2765</v>
      </c>
      <c r="B4971" s="39" t="s">
        <v>7174</v>
      </c>
      <c r="C4971" s="0" t="n">
        <v>46398.5174991449</v>
      </c>
      <c r="D4971" s="0" t="str">
        <f aca="false">CONCATENATE(LEFT(A4971,2), MID(A4971,5,2))</f>
        <v>0765</v>
      </c>
    </row>
    <row r="4972" customFormat="false" ht="15.8" hidden="false" customHeight="false" outlineLevel="0" collapsed="false">
      <c r="A4972" s="39" t="s">
        <v>2765</v>
      </c>
      <c r="B4972" s="39" t="s">
        <v>7175</v>
      </c>
      <c r="C4972" s="0" t="n">
        <v>6481.88944240255</v>
      </c>
      <c r="D4972" s="0" t="str">
        <f aca="false">CONCATENATE(LEFT(A4972,2), MID(A4972,5,2))</f>
        <v>0765</v>
      </c>
    </row>
    <row r="4973" customFormat="false" ht="15.8" hidden="false" customHeight="false" outlineLevel="0" collapsed="false">
      <c r="A4973" s="39" t="s">
        <v>2647</v>
      </c>
      <c r="B4973" s="39" t="s">
        <v>7176</v>
      </c>
      <c r="C4973" s="0" t="n">
        <v>149.22975</v>
      </c>
      <c r="D4973" s="0" t="str">
        <f aca="false">CONCATENATE(LEFT(A4973,2), MID(A4973,5,2))</f>
        <v>0782</v>
      </c>
    </row>
    <row r="4974" customFormat="false" ht="15.8" hidden="false" customHeight="false" outlineLevel="0" collapsed="false">
      <c r="A4974" s="39" t="s">
        <v>2721</v>
      </c>
      <c r="B4974" s="39" t="s">
        <v>7177</v>
      </c>
      <c r="C4974" s="0" t="n">
        <v>9723.554453048</v>
      </c>
      <c r="D4974" s="0" t="str">
        <f aca="false">CONCATENATE(LEFT(A4974,2), MID(A4974,5,2))</f>
        <v>0759</v>
      </c>
    </row>
    <row r="4975" customFormat="false" ht="15.8" hidden="false" customHeight="false" outlineLevel="0" collapsed="false">
      <c r="A4975" s="39" t="s">
        <v>2730</v>
      </c>
      <c r="B4975" s="39" t="s">
        <v>7178</v>
      </c>
      <c r="C4975" s="0" t="n">
        <v>804.4634</v>
      </c>
      <c r="D4975" s="0" t="str">
        <f aca="false">CONCATENATE(LEFT(A4975,2), MID(A4975,5,2))</f>
        <v>0733</v>
      </c>
    </row>
    <row r="4976" customFormat="false" ht="15.8" hidden="false" customHeight="false" outlineLevel="0" collapsed="false">
      <c r="A4976" s="39" t="s">
        <v>2622</v>
      </c>
      <c r="B4976" s="39" t="s">
        <v>7179</v>
      </c>
      <c r="C4976" s="0" t="n">
        <v>245.24</v>
      </c>
      <c r="D4976" s="0" t="str">
        <f aca="false">CONCATENATE(LEFT(A4976,2), MID(A4976,5,2))</f>
        <v>0716</v>
      </c>
    </row>
    <row r="4977" customFormat="false" ht="15.8" hidden="false" customHeight="false" outlineLevel="0" collapsed="false">
      <c r="A4977" s="39" t="s">
        <v>2687</v>
      </c>
      <c r="B4977" s="39" t="s">
        <v>7180</v>
      </c>
      <c r="C4977" s="0" t="n">
        <v>1049.793</v>
      </c>
      <c r="D4977" s="0" t="str">
        <f aca="false">CONCATENATE(LEFT(A4977,2), MID(A4977,5,2))</f>
        <v>0781</v>
      </c>
    </row>
    <row r="4978" customFormat="false" ht="15.8" hidden="false" customHeight="false" outlineLevel="0" collapsed="false">
      <c r="A4978" s="39" t="s">
        <v>2807</v>
      </c>
      <c r="B4978" s="39" t="s">
        <v>7181</v>
      </c>
      <c r="C4978" s="0" t="n">
        <v>289.993</v>
      </c>
      <c r="D4978" s="0" t="str">
        <f aca="false">CONCATENATE(LEFT(A4978,2), MID(A4978,5,2))</f>
        <v>0791</v>
      </c>
    </row>
    <row r="4979" customFormat="false" ht="15.8" hidden="false" customHeight="false" outlineLevel="0" collapsed="false">
      <c r="A4979" s="39" t="s">
        <v>2772</v>
      </c>
      <c r="B4979" s="39" t="s">
        <v>7182</v>
      </c>
      <c r="C4979" s="0" t="n">
        <v>322.737238174841</v>
      </c>
      <c r="D4979" s="0" t="str">
        <f aca="false">CONCATENATE(LEFT(A4979,2), MID(A4979,5,2))</f>
        <v>0743</v>
      </c>
    </row>
    <row r="4980" customFormat="false" ht="15.8" hidden="false" customHeight="false" outlineLevel="0" collapsed="false">
      <c r="A4980" s="39" t="s">
        <v>2791</v>
      </c>
      <c r="B4980" s="39" t="s">
        <v>7183</v>
      </c>
      <c r="C4980" s="0" t="n">
        <v>424.93225218875</v>
      </c>
      <c r="D4980" s="0" t="str">
        <f aca="false">CONCATENATE(LEFT(A4980,2), MID(A4980,5,2))</f>
        <v>0743</v>
      </c>
    </row>
    <row r="4981" customFormat="false" ht="15.8" hidden="false" customHeight="false" outlineLevel="0" collapsed="false">
      <c r="A4981" s="39" t="s">
        <v>2735</v>
      </c>
      <c r="B4981" s="39" t="s">
        <v>7184</v>
      </c>
      <c r="C4981" s="0" t="n">
        <v>5801.9959343</v>
      </c>
      <c r="D4981" s="0" t="str">
        <f aca="false">CONCATENATE(LEFT(A4981,2), MID(A4981,5,2))</f>
        <v>0759</v>
      </c>
    </row>
    <row r="4982" customFormat="false" ht="15.8" hidden="false" customHeight="false" outlineLevel="0" collapsed="false">
      <c r="A4982" s="39" t="s">
        <v>2696</v>
      </c>
      <c r="B4982" s="39" t="s">
        <v>7185</v>
      </c>
      <c r="C4982" s="0" t="n">
        <v>10856.2031443376</v>
      </c>
      <c r="D4982" s="0" t="str">
        <f aca="false">CONCATENATE(LEFT(A4982,2), MID(A4982,5,2))</f>
        <v>0718</v>
      </c>
    </row>
    <row r="4983" customFormat="false" ht="15.8" hidden="false" customHeight="false" outlineLevel="0" collapsed="false">
      <c r="A4983" s="39" t="s">
        <v>2631</v>
      </c>
      <c r="B4983" s="39" t="s">
        <v>7186</v>
      </c>
      <c r="C4983" s="0" t="n">
        <v>849.389</v>
      </c>
      <c r="D4983" s="0" t="str">
        <f aca="false">CONCATENATE(LEFT(A4983,2), MID(A4983,5,2))</f>
        <v>0791</v>
      </c>
    </row>
    <row r="4984" customFormat="false" ht="15.8" hidden="false" customHeight="false" outlineLevel="0" collapsed="false">
      <c r="A4984" s="39" t="s">
        <v>2840</v>
      </c>
      <c r="B4984" s="39" t="s">
        <v>7187</v>
      </c>
      <c r="C4984" s="0" t="n">
        <v>124.5</v>
      </c>
      <c r="D4984" s="0" t="str">
        <f aca="false">CONCATENATE(LEFT(A4984,2), MID(A4984,5,2))</f>
        <v>0743</v>
      </c>
    </row>
    <row r="4985" customFormat="false" ht="15.8" hidden="false" customHeight="false" outlineLevel="0" collapsed="false">
      <c r="A4985" s="39" t="s">
        <v>2807</v>
      </c>
      <c r="B4985" s="39" t="s">
        <v>7188</v>
      </c>
      <c r="C4985" s="0" t="n">
        <v>16507.93</v>
      </c>
      <c r="D4985" s="0" t="str">
        <f aca="false">CONCATENATE(LEFT(A4985,2), MID(A4985,5,2))</f>
        <v>0791</v>
      </c>
    </row>
    <row r="4986" customFormat="false" ht="15.8" hidden="false" customHeight="false" outlineLevel="0" collapsed="false">
      <c r="A4986" s="39" t="s">
        <v>2758</v>
      </c>
      <c r="B4986" s="39" t="s">
        <v>7189</v>
      </c>
      <c r="C4986" s="0" t="n">
        <v>712.6445</v>
      </c>
      <c r="D4986" s="0" t="str">
        <f aca="false">CONCATENATE(LEFT(A4986,2), MID(A4986,5,2))</f>
        <v>0761</v>
      </c>
    </row>
    <row r="4987" customFormat="false" ht="15.8" hidden="false" customHeight="false" outlineLevel="0" collapsed="false">
      <c r="A4987" s="39" t="s">
        <v>2674</v>
      </c>
      <c r="B4987" s="39" t="s">
        <v>7190</v>
      </c>
      <c r="C4987" s="0" t="n">
        <v>18293.70384268</v>
      </c>
      <c r="D4987" s="0" t="str">
        <f aca="false">CONCATENATE(LEFT(A4987,2), MID(A4987,5,2))</f>
        <v>0780</v>
      </c>
    </row>
    <row r="4988" customFormat="false" ht="15.8" hidden="false" customHeight="false" outlineLevel="0" collapsed="false">
      <c r="A4988" s="39" t="s">
        <v>2770</v>
      </c>
      <c r="B4988" s="39" t="s">
        <v>7191</v>
      </c>
      <c r="C4988" s="0" t="n">
        <v>152.709</v>
      </c>
      <c r="D4988" s="0" t="str">
        <f aca="false">CONCATENATE(LEFT(A4988,2), MID(A4988,5,2))</f>
        <v>0781</v>
      </c>
    </row>
    <row r="4989" customFormat="false" ht="15.8" hidden="false" customHeight="false" outlineLevel="0" collapsed="false">
      <c r="A4989" s="39" t="s">
        <v>2781</v>
      </c>
      <c r="B4989" s="39" t="s">
        <v>7192</v>
      </c>
      <c r="C4989" s="0" t="n">
        <v>769.862396982</v>
      </c>
      <c r="D4989" s="0" t="str">
        <f aca="false">CONCATENATE(LEFT(A4989,2), MID(A4989,5,2))</f>
        <v>0759</v>
      </c>
    </row>
    <row r="4990" customFormat="false" ht="15.8" hidden="false" customHeight="false" outlineLevel="0" collapsed="false">
      <c r="A4990" s="39" t="s">
        <v>2758</v>
      </c>
      <c r="B4990" s="39" t="s">
        <v>7193</v>
      </c>
      <c r="C4990" s="0" t="n">
        <v>12111.5455</v>
      </c>
      <c r="D4990" s="0" t="str">
        <f aca="false">CONCATENATE(LEFT(A4990,2), MID(A4990,5,2))</f>
        <v>0761</v>
      </c>
    </row>
    <row r="4991" customFormat="false" ht="15.8" hidden="false" customHeight="false" outlineLevel="0" collapsed="false">
      <c r="A4991" s="39" t="s">
        <v>2770</v>
      </c>
      <c r="B4991" s="39" t="s">
        <v>7194</v>
      </c>
      <c r="C4991" s="0" t="n">
        <v>26564.66625</v>
      </c>
      <c r="D4991" s="0" t="str">
        <f aca="false">CONCATENATE(LEFT(A4991,2), MID(A4991,5,2))</f>
        <v>0781</v>
      </c>
    </row>
    <row r="4992" customFormat="false" ht="15.8" hidden="false" customHeight="false" outlineLevel="0" collapsed="false">
      <c r="A4992" s="39" t="s">
        <v>3702</v>
      </c>
      <c r="B4992" s="39" t="s">
        <v>7195</v>
      </c>
      <c r="C4992" s="0" t="n">
        <v>145.836</v>
      </c>
      <c r="D4992" s="0" t="str">
        <f aca="false">CONCATENATE(LEFT(A4992,2), MID(A4992,5,2))</f>
        <v>0782</v>
      </c>
    </row>
    <row r="4993" customFormat="false" ht="15.8" hidden="false" customHeight="false" outlineLevel="0" collapsed="false">
      <c r="A4993" s="39" t="s">
        <v>2624</v>
      </c>
      <c r="B4993" s="39" t="s">
        <v>7196</v>
      </c>
      <c r="C4993" s="0" t="n">
        <v>938.33</v>
      </c>
      <c r="D4993" s="0" t="str">
        <f aca="false">CONCATENATE(LEFT(A4993,2), MID(A4993,5,2))</f>
        <v>0781</v>
      </c>
    </row>
    <row r="4994" customFormat="false" ht="15.8" hidden="false" customHeight="false" outlineLevel="0" collapsed="false">
      <c r="A4994" s="39" t="s">
        <v>2781</v>
      </c>
      <c r="B4994" s="39" t="s">
        <v>7197</v>
      </c>
      <c r="C4994" s="0" t="n">
        <v>1523.093345874</v>
      </c>
      <c r="D4994" s="0" t="str">
        <f aca="false">CONCATENATE(LEFT(A4994,2), MID(A4994,5,2))</f>
        <v>0759</v>
      </c>
    </row>
    <row r="4995" customFormat="false" ht="15.8" hidden="false" customHeight="false" outlineLevel="0" collapsed="false">
      <c r="A4995" s="39" t="s">
        <v>2770</v>
      </c>
      <c r="B4995" s="39" t="s">
        <v>7198</v>
      </c>
      <c r="C4995" s="0" t="n">
        <v>5515.0055</v>
      </c>
      <c r="D4995" s="0" t="str">
        <f aca="false">CONCATENATE(LEFT(A4995,2), MID(A4995,5,2))</f>
        <v>0781</v>
      </c>
    </row>
    <row r="4996" customFormat="false" ht="15.8" hidden="false" customHeight="false" outlineLevel="0" collapsed="false">
      <c r="A4996" s="39" t="s">
        <v>2687</v>
      </c>
      <c r="B4996" s="39" t="s">
        <v>7199</v>
      </c>
      <c r="C4996" s="0" t="n">
        <v>487.63</v>
      </c>
      <c r="D4996" s="0" t="str">
        <f aca="false">CONCATENATE(LEFT(A4996,2), MID(A4996,5,2))</f>
        <v>0781</v>
      </c>
    </row>
    <row r="4997" customFormat="false" ht="15.8" hidden="false" customHeight="false" outlineLevel="0" collapsed="false">
      <c r="A4997" s="39" t="s">
        <v>2665</v>
      </c>
      <c r="B4997" s="39" t="s">
        <v>7200</v>
      </c>
      <c r="C4997" s="0" t="n">
        <v>13446.5535</v>
      </c>
      <c r="D4997" s="0" t="str">
        <f aca="false">CONCATENATE(LEFT(A4997,2), MID(A4997,5,2))</f>
        <v>0780</v>
      </c>
    </row>
    <row r="4998" customFormat="false" ht="15.8" hidden="false" customHeight="false" outlineLevel="0" collapsed="false">
      <c r="A4998" s="39" t="s">
        <v>2624</v>
      </c>
      <c r="B4998" s="39" t="s">
        <v>7201</v>
      </c>
      <c r="C4998" s="0" t="n">
        <v>587.335</v>
      </c>
      <c r="D4998" s="0" t="str">
        <f aca="false">CONCATENATE(LEFT(A4998,2), MID(A4998,5,2))</f>
        <v>0781</v>
      </c>
    </row>
    <row r="4999" customFormat="false" ht="15.8" hidden="false" customHeight="false" outlineLevel="0" collapsed="false">
      <c r="A4999" s="39" t="s">
        <v>2770</v>
      </c>
      <c r="B4999" s="39" t="s">
        <v>7202</v>
      </c>
      <c r="C4999" s="0" t="n">
        <v>2655.171</v>
      </c>
      <c r="D4999" s="0" t="str">
        <f aca="false">CONCATENATE(LEFT(A4999,2), MID(A4999,5,2))</f>
        <v>0781</v>
      </c>
    </row>
    <row r="5000" customFormat="false" ht="15.8" hidden="false" customHeight="false" outlineLevel="0" collapsed="false">
      <c r="A5000" s="39" t="s">
        <v>2654</v>
      </c>
      <c r="B5000" s="39" t="s">
        <v>7203</v>
      </c>
      <c r="C5000" s="0" t="n">
        <v>933.7</v>
      </c>
      <c r="D5000" s="0" t="str">
        <f aca="false">CONCATENATE(LEFT(A5000,2), MID(A5000,5,2))</f>
        <v>0795</v>
      </c>
    </row>
    <row r="5001" customFormat="false" ht="15.8" hidden="false" customHeight="false" outlineLevel="0" collapsed="false">
      <c r="A5001" s="39" t="s">
        <v>2689</v>
      </c>
      <c r="B5001" s="39" t="s">
        <v>7204</v>
      </c>
      <c r="C5001" s="0" t="n">
        <v>4728.722</v>
      </c>
      <c r="D5001" s="0" t="str">
        <f aca="false">CONCATENATE(LEFT(A5001,2), MID(A5001,5,2))</f>
        <v>0791</v>
      </c>
    </row>
    <row r="5002" customFormat="false" ht="15.8" hidden="false" customHeight="false" outlineLevel="0" collapsed="false">
      <c r="A5002" s="39" t="s">
        <v>2950</v>
      </c>
      <c r="B5002" s="39" t="s">
        <v>7205</v>
      </c>
      <c r="C5002" s="0" t="n">
        <v>322.335</v>
      </c>
      <c r="D5002" s="0" t="str">
        <f aca="false">CONCATENATE(LEFT(A5002,2), MID(A5002,5,2))</f>
        <v>0761</v>
      </c>
    </row>
    <row r="5003" customFormat="false" ht="15.8" hidden="false" customHeight="false" outlineLevel="0" collapsed="false">
      <c r="A5003" s="39" t="s">
        <v>3702</v>
      </c>
      <c r="B5003" s="39" t="s">
        <v>7206</v>
      </c>
      <c r="C5003" s="0" t="n">
        <v>134.439</v>
      </c>
      <c r="D5003" s="0" t="str">
        <f aca="false">CONCATENATE(LEFT(A5003,2), MID(A5003,5,2))</f>
        <v>0782</v>
      </c>
    </row>
    <row r="5004" customFormat="false" ht="15.8" hidden="false" customHeight="false" outlineLevel="0" collapsed="false">
      <c r="A5004" s="39" t="s">
        <v>2837</v>
      </c>
      <c r="B5004" s="39" t="s">
        <v>7207</v>
      </c>
      <c r="C5004" s="0" t="n">
        <v>1579.5</v>
      </c>
      <c r="D5004" s="0" t="str">
        <f aca="false">CONCATENATE(LEFT(A5004,2), MID(A5004,5,2))</f>
        <v>0791</v>
      </c>
    </row>
    <row r="5005" customFormat="false" ht="15.8" hidden="false" customHeight="false" outlineLevel="0" collapsed="false">
      <c r="A5005" s="39" t="s">
        <v>2842</v>
      </c>
      <c r="B5005" s="39" t="s">
        <v>7208</v>
      </c>
      <c r="C5005" s="0" t="n">
        <v>252.7</v>
      </c>
      <c r="D5005" s="0" t="str">
        <f aca="false">CONCATENATE(LEFT(A5005,2), MID(A5005,5,2))</f>
        <v>0716</v>
      </c>
    </row>
    <row r="5006" customFormat="false" ht="15.8" hidden="false" customHeight="false" outlineLevel="0" collapsed="false">
      <c r="A5006" s="39" t="s">
        <v>2654</v>
      </c>
      <c r="B5006" s="39" t="s">
        <v>7209</v>
      </c>
      <c r="C5006" s="0" t="n">
        <v>1024.8</v>
      </c>
      <c r="D5006" s="0" t="str">
        <f aca="false">CONCATENATE(LEFT(A5006,2), MID(A5006,5,2))</f>
        <v>0795</v>
      </c>
    </row>
    <row r="5007" customFormat="false" ht="15.8" hidden="false" customHeight="false" outlineLevel="0" collapsed="false">
      <c r="A5007" s="39" t="s">
        <v>2624</v>
      </c>
      <c r="B5007" s="39" t="s">
        <v>7210</v>
      </c>
      <c r="C5007" s="0" t="n">
        <v>3387.185</v>
      </c>
      <c r="D5007" s="0" t="str">
        <f aca="false">CONCATENATE(LEFT(A5007,2), MID(A5007,5,2))</f>
        <v>0781</v>
      </c>
    </row>
    <row r="5008" customFormat="false" ht="15.8" hidden="false" customHeight="false" outlineLevel="0" collapsed="false">
      <c r="A5008" s="39" t="s">
        <v>2802</v>
      </c>
      <c r="B5008" s="39" t="s">
        <v>7211</v>
      </c>
      <c r="C5008" s="0" t="n">
        <v>1061.8731208</v>
      </c>
      <c r="D5008" s="0" t="str">
        <f aca="false">CONCATENATE(LEFT(A5008,2), MID(A5008,5,2))</f>
        <v>0780</v>
      </c>
    </row>
    <row r="5009" customFormat="false" ht="15.8" hidden="false" customHeight="false" outlineLevel="0" collapsed="false">
      <c r="A5009" s="39" t="s">
        <v>2631</v>
      </c>
      <c r="B5009" s="39" t="s">
        <v>7212</v>
      </c>
      <c r="C5009" s="0" t="n">
        <v>3247.555</v>
      </c>
      <c r="D5009" s="0" t="str">
        <f aca="false">CONCATENATE(LEFT(A5009,2), MID(A5009,5,2))</f>
        <v>0791</v>
      </c>
    </row>
    <row r="5010" customFormat="false" ht="15.8" hidden="false" customHeight="false" outlineLevel="0" collapsed="false">
      <c r="A5010" s="39" t="s">
        <v>2694</v>
      </c>
      <c r="B5010" s="39" t="s">
        <v>7213</v>
      </c>
      <c r="C5010" s="0" t="n">
        <v>695.64475</v>
      </c>
      <c r="D5010" s="0" t="str">
        <f aca="false">CONCATENATE(LEFT(A5010,2), MID(A5010,5,2))</f>
        <v>0791</v>
      </c>
    </row>
    <row r="5011" customFormat="false" ht="15.8" hidden="false" customHeight="false" outlineLevel="0" collapsed="false">
      <c r="A5011" s="39" t="s">
        <v>2721</v>
      </c>
      <c r="B5011" s="39" t="s">
        <v>7214</v>
      </c>
      <c r="C5011" s="0" t="n">
        <v>13941.19044235</v>
      </c>
      <c r="D5011" s="0" t="str">
        <f aca="false">CONCATENATE(LEFT(A5011,2), MID(A5011,5,2))</f>
        <v>0759</v>
      </c>
    </row>
    <row r="5012" customFormat="false" ht="15.8" hidden="false" customHeight="false" outlineLevel="0" collapsed="false">
      <c r="A5012" s="39" t="s">
        <v>2882</v>
      </c>
      <c r="B5012" s="39" t="s">
        <v>7215</v>
      </c>
      <c r="C5012" s="0" t="n">
        <v>5242.358</v>
      </c>
      <c r="D5012" s="0" t="str">
        <f aca="false">CONCATENATE(LEFT(A5012,2), MID(A5012,5,2))</f>
        <v>0782</v>
      </c>
    </row>
    <row r="5013" customFormat="false" ht="15.8" hidden="false" customHeight="false" outlineLevel="0" collapsed="false">
      <c r="A5013" s="39" t="s">
        <v>2845</v>
      </c>
      <c r="B5013" s="39" t="s">
        <v>7216</v>
      </c>
      <c r="C5013" s="0" t="n">
        <v>218.736</v>
      </c>
      <c r="D5013" s="0" t="str">
        <f aca="false">CONCATENATE(LEFT(A5013,2), MID(A5013,5,2))</f>
        <v>0782</v>
      </c>
    </row>
    <row r="5014" customFormat="false" ht="15.8" hidden="false" customHeight="false" outlineLevel="0" collapsed="false">
      <c r="A5014" s="39" t="s">
        <v>2770</v>
      </c>
      <c r="B5014" s="39" t="s">
        <v>7217</v>
      </c>
      <c r="C5014" s="0" t="n">
        <v>280.475</v>
      </c>
      <c r="D5014" s="0" t="str">
        <f aca="false">CONCATENATE(LEFT(A5014,2), MID(A5014,5,2))</f>
        <v>0781</v>
      </c>
    </row>
    <row r="5015" customFormat="false" ht="15.8" hidden="false" customHeight="false" outlineLevel="0" collapsed="false">
      <c r="A5015" s="39" t="s">
        <v>2847</v>
      </c>
      <c r="B5015" s="39" t="s">
        <v>7218</v>
      </c>
      <c r="C5015" s="0" t="n">
        <v>170</v>
      </c>
      <c r="D5015" s="0" t="str">
        <f aca="false">CONCATENATE(LEFT(A5015,2), MID(A5015,5,2))</f>
        <v>0759</v>
      </c>
    </row>
    <row r="5016" customFormat="false" ht="15.8" hidden="false" customHeight="false" outlineLevel="0" collapsed="false">
      <c r="A5016" s="39" t="s">
        <v>2670</v>
      </c>
      <c r="B5016" s="39" t="s">
        <v>7219</v>
      </c>
      <c r="C5016" s="0" t="n">
        <v>2007.4</v>
      </c>
      <c r="D5016" s="0" t="str">
        <f aca="false">CONCATENATE(LEFT(A5016,2), MID(A5016,5,2))</f>
        <v>0795</v>
      </c>
    </row>
    <row r="5017" customFormat="false" ht="15.8" hidden="false" customHeight="false" outlineLevel="0" collapsed="false">
      <c r="A5017" s="39" t="s">
        <v>2679</v>
      </c>
      <c r="B5017" s="39" t="s">
        <v>7220</v>
      </c>
      <c r="C5017" s="0" t="n">
        <v>1657.9875</v>
      </c>
      <c r="D5017" s="0" t="str">
        <f aca="false">CONCATENATE(LEFT(A5017,2), MID(A5017,5,2))</f>
        <v>0733</v>
      </c>
    </row>
    <row r="5018" customFormat="false" ht="15.8" hidden="false" customHeight="false" outlineLevel="0" collapsed="false">
      <c r="A5018" s="39" t="s">
        <v>2761</v>
      </c>
      <c r="B5018" s="39" t="s">
        <v>7221</v>
      </c>
      <c r="C5018" s="0" t="n">
        <v>687.30675</v>
      </c>
      <c r="D5018" s="0" t="str">
        <f aca="false">CONCATENATE(LEFT(A5018,2), MID(A5018,5,2))</f>
        <v>0733</v>
      </c>
    </row>
    <row r="5019" customFormat="false" ht="15.8" hidden="false" customHeight="false" outlineLevel="0" collapsed="false">
      <c r="A5019" s="39" t="s">
        <v>2679</v>
      </c>
      <c r="B5019" s="39" t="s">
        <v>7222</v>
      </c>
      <c r="C5019" s="0" t="n">
        <v>2329.0785</v>
      </c>
      <c r="D5019" s="0" t="str">
        <f aca="false">CONCATENATE(LEFT(A5019,2), MID(A5019,5,2))</f>
        <v>0733</v>
      </c>
    </row>
    <row r="5020" customFormat="false" ht="15.8" hidden="false" customHeight="false" outlineLevel="0" collapsed="false">
      <c r="A5020" s="39" t="s">
        <v>2636</v>
      </c>
      <c r="B5020" s="39" t="s">
        <v>7223</v>
      </c>
      <c r="C5020" s="0" t="n">
        <v>346.45</v>
      </c>
      <c r="D5020" s="0" t="str">
        <f aca="false">CONCATENATE(LEFT(A5020,2), MID(A5020,5,2))</f>
        <v>0791</v>
      </c>
    </row>
    <row r="5021" customFormat="false" ht="15.8" hidden="false" customHeight="false" outlineLevel="0" collapsed="false">
      <c r="A5021" s="39" t="s">
        <v>2778</v>
      </c>
      <c r="B5021" s="39" t="s">
        <v>7224</v>
      </c>
      <c r="C5021" s="0" t="n">
        <v>1899.185</v>
      </c>
      <c r="D5021" s="0" t="str">
        <f aca="false">CONCATENATE(LEFT(A5021,2), MID(A5021,5,2))</f>
        <v>0791</v>
      </c>
    </row>
    <row r="5022" customFormat="false" ht="15.8" hidden="false" customHeight="false" outlineLevel="0" collapsed="false">
      <c r="A5022" s="39" t="s">
        <v>2689</v>
      </c>
      <c r="B5022" s="39" t="s">
        <v>7225</v>
      </c>
      <c r="C5022" s="0" t="n">
        <v>221.604</v>
      </c>
      <c r="D5022" s="0" t="str">
        <f aca="false">CONCATENATE(LEFT(A5022,2), MID(A5022,5,2))</f>
        <v>0791</v>
      </c>
    </row>
    <row r="5023" customFormat="false" ht="15.8" hidden="false" customHeight="false" outlineLevel="0" collapsed="false">
      <c r="A5023" s="39" t="s">
        <v>2786</v>
      </c>
      <c r="B5023" s="39" t="s">
        <v>7226</v>
      </c>
      <c r="C5023" s="0" t="n">
        <v>15619.935</v>
      </c>
      <c r="D5023" s="0" t="str">
        <f aca="false">CONCATENATE(LEFT(A5023,2), MID(A5023,5,2))</f>
        <v>0781</v>
      </c>
    </row>
    <row r="5024" customFormat="false" ht="15.8" hidden="false" customHeight="false" outlineLevel="0" collapsed="false">
      <c r="A5024" s="39" t="s">
        <v>2765</v>
      </c>
      <c r="B5024" s="39" t="s">
        <v>7227</v>
      </c>
      <c r="C5024" s="0" t="n">
        <v>3952.35870001536</v>
      </c>
      <c r="D5024" s="0" t="str">
        <f aca="false">CONCATENATE(LEFT(A5024,2), MID(A5024,5,2))</f>
        <v>0765</v>
      </c>
    </row>
    <row r="5025" customFormat="false" ht="15.8" hidden="false" customHeight="false" outlineLevel="0" collapsed="false">
      <c r="A5025" s="39" t="s">
        <v>2631</v>
      </c>
      <c r="B5025" s="39" t="s">
        <v>7228</v>
      </c>
      <c r="C5025" s="0" t="n">
        <v>1490.465</v>
      </c>
      <c r="D5025" s="0" t="str">
        <f aca="false">CONCATENATE(LEFT(A5025,2), MID(A5025,5,2))</f>
        <v>0791</v>
      </c>
    </row>
    <row r="5026" customFormat="false" ht="15.8" hidden="false" customHeight="false" outlineLevel="0" collapsed="false">
      <c r="A5026" s="39" t="s">
        <v>2689</v>
      </c>
      <c r="B5026" s="39" t="s">
        <v>7229</v>
      </c>
      <c r="C5026" s="0" t="n">
        <v>1789.065</v>
      </c>
      <c r="D5026" s="0" t="str">
        <f aca="false">CONCATENATE(LEFT(A5026,2), MID(A5026,5,2))</f>
        <v>0791</v>
      </c>
    </row>
    <row r="5027" customFormat="false" ht="15.8" hidden="false" customHeight="false" outlineLevel="0" collapsed="false">
      <c r="A5027" s="39" t="s">
        <v>2624</v>
      </c>
      <c r="B5027" s="39" t="s">
        <v>7230</v>
      </c>
      <c r="C5027" s="0" t="n">
        <v>2512.6965</v>
      </c>
      <c r="D5027" s="0" t="str">
        <f aca="false">CONCATENATE(LEFT(A5027,2), MID(A5027,5,2))</f>
        <v>0781</v>
      </c>
    </row>
    <row r="5028" customFormat="false" ht="15.8" hidden="false" customHeight="false" outlineLevel="0" collapsed="false">
      <c r="A5028" s="39" t="s">
        <v>2802</v>
      </c>
      <c r="B5028" s="39" t="s">
        <v>7231</v>
      </c>
      <c r="C5028" s="0" t="n">
        <v>975.26078584</v>
      </c>
      <c r="D5028" s="0" t="str">
        <f aca="false">CONCATENATE(LEFT(A5028,2), MID(A5028,5,2))</f>
        <v>0780</v>
      </c>
    </row>
    <row r="5029" customFormat="false" ht="15.8" hidden="false" customHeight="false" outlineLevel="0" collapsed="false">
      <c r="A5029" s="39" t="s">
        <v>2786</v>
      </c>
      <c r="B5029" s="39" t="s">
        <v>7232</v>
      </c>
      <c r="C5029" s="0" t="n">
        <v>128.1352</v>
      </c>
      <c r="D5029" s="0" t="str">
        <f aca="false">CONCATENATE(LEFT(A5029,2), MID(A5029,5,2))</f>
        <v>0781</v>
      </c>
    </row>
    <row r="5030" customFormat="false" ht="15.8" hidden="false" customHeight="false" outlineLevel="0" collapsed="false">
      <c r="A5030" s="39" t="s">
        <v>2701</v>
      </c>
      <c r="B5030" s="39" t="s">
        <v>7233</v>
      </c>
      <c r="C5030" s="0" t="n">
        <v>2676.34420935086</v>
      </c>
      <c r="D5030" s="0" t="str">
        <f aca="false">CONCATENATE(LEFT(A5030,2), MID(A5030,5,2))</f>
        <v>0718</v>
      </c>
    </row>
    <row r="5031" customFormat="false" ht="15.8" hidden="false" customHeight="false" outlineLevel="0" collapsed="false">
      <c r="A5031" s="39" t="s">
        <v>2707</v>
      </c>
      <c r="B5031" s="39" t="s">
        <v>7234</v>
      </c>
      <c r="C5031" s="0" t="n">
        <v>522.002</v>
      </c>
      <c r="D5031" s="0" t="str">
        <f aca="false">CONCATENATE(LEFT(A5031,2), MID(A5031,5,2))</f>
        <v>0733</v>
      </c>
    </row>
    <row r="5032" customFormat="false" ht="15.8" hidden="false" customHeight="false" outlineLevel="0" collapsed="false">
      <c r="A5032" s="39" t="s">
        <v>2707</v>
      </c>
      <c r="B5032" s="39" t="s">
        <v>7235</v>
      </c>
      <c r="C5032" s="0" t="n">
        <v>2895.49</v>
      </c>
      <c r="D5032" s="0" t="str">
        <f aca="false">CONCATENATE(LEFT(A5032,2), MID(A5032,5,2))</f>
        <v>0733</v>
      </c>
    </row>
    <row r="5033" customFormat="false" ht="15.8" hidden="false" customHeight="false" outlineLevel="0" collapsed="false">
      <c r="A5033" s="39" t="s">
        <v>2644</v>
      </c>
      <c r="B5033" s="39" t="s">
        <v>7236</v>
      </c>
      <c r="C5033" s="0" t="n">
        <v>2240.42</v>
      </c>
      <c r="D5033" s="0" t="str">
        <f aca="false">CONCATENATE(LEFT(A5033,2), MID(A5033,5,2))</f>
        <v>0733</v>
      </c>
    </row>
    <row r="5034" customFormat="false" ht="15.8" hidden="false" customHeight="false" outlineLevel="0" collapsed="false">
      <c r="A5034" s="39" t="s">
        <v>2840</v>
      </c>
      <c r="B5034" s="39" t="s">
        <v>7237</v>
      </c>
      <c r="C5034" s="0" t="n">
        <v>133</v>
      </c>
      <c r="D5034" s="0" t="str">
        <f aca="false">CONCATENATE(LEFT(A5034,2), MID(A5034,5,2))</f>
        <v>0743</v>
      </c>
    </row>
    <row r="5035" customFormat="false" ht="15.8" hidden="false" customHeight="false" outlineLevel="0" collapsed="false">
      <c r="A5035" s="39" t="s">
        <v>2786</v>
      </c>
      <c r="B5035" s="39" t="s">
        <v>7238</v>
      </c>
      <c r="C5035" s="0" t="n">
        <v>275.95</v>
      </c>
      <c r="D5035" s="0" t="str">
        <f aca="false">CONCATENATE(LEFT(A5035,2), MID(A5035,5,2))</f>
        <v>0781</v>
      </c>
    </row>
    <row r="5036" customFormat="false" ht="15.8" hidden="false" customHeight="false" outlineLevel="0" collapsed="false">
      <c r="A5036" s="39" t="s">
        <v>2845</v>
      </c>
      <c r="B5036" s="39" t="s">
        <v>7239</v>
      </c>
      <c r="C5036" s="0" t="n">
        <v>208.818</v>
      </c>
      <c r="D5036" s="0" t="str">
        <f aca="false">CONCATENATE(LEFT(A5036,2), MID(A5036,5,2))</f>
        <v>0782</v>
      </c>
    </row>
    <row r="5037" customFormat="false" ht="15.8" hidden="false" customHeight="false" outlineLevel="0" collapsed="false">
      <c r="A5037" s="39" t="s">
        <v>2845</v>
      </c>
      <c r="B5037" s="39" t="s">
        <v>7240</v>
      </c>
      <c r="C5037" s="0" t="n">
        <v>3967.542</v>
      </c>
      <c r="D5037" s="0" t="str">
        <f aca="false">CONCATENATE(LEFT(A5037,2), MID(A5037,5,2))</f>
        <v>0782</v>
      </c>
    </row>
    <row r="5038" customFormat="false" ht="15.8" hidden="false" customHeight="false" outlineLevel="0" collapsed="false">
      <c r="A5038" s="39" t="s">
        <v>2758</v>
      </c>
      <c r="B5038" s="39" t="s">
        <v>7241</v>
      </c>
      <c r="C5038" s="0" t="n">
        <v>11821.017</v>
      </c>
      <c r="D5038" s="0" t="str">
        <f aca="false">CONCATENATE(LEFT(A5038,2), MID(A5038,5,2))</f>
        <v>0761</v>
      </c>
    </row>
    <row r="5039" customFormat="false" ht="15.8" hidden="false" customHeight="false" outlineLevel="0" collapsed="false">
      <c r="A5039" s="39" t="s">
        <v>2735</v>
      </c>
      <c r="B5039" s="39" t="s">
        <v>7242</v>
      </c>
      <c r="C5039" s="0" t="n">
        <v>11107.360937</v>
      </c>
      <c r="D5039" s="0" t="str">
        <f aca="false">CONCATENATE(LEFT(A5039,2), MID(A5039,5,2))</f>
        <v>0759</v>
      </c>
    </row>
    <row r="5040" customFormat="false" ht="15.8" hidden="false" customHeight="false" outlineLevel="0" collapsed="false">
      <c r="A5040" s="39" t="s">
        <v>2631</v>
      </c>
      <c r="B5040" s="39" t="s">
        <v>7243</v>
      </c>
      <c r="C5040" s="0" t="n">
        <v>264.288</v>
      </c>
      <c r="D5040" s="0" t="str">
        <f aca="false">CONCATENATE(LEFT(A5040,2), MID(A5040,5,2))</f>
        <v>0791</v>
      </c>
    </row>
    <row r="5041" customFormat="false" ht="15.8" hidden="false" customHeight="false" outlineLevel="0" collapsed="false">
      <c r="A5041" s="39" t="s">
        <v>2712</v>
      </c>
      <c r="B5041" s="39" t="s">
        <v>7244</v>
      </c>
      <c r="C5041" s="0" t="n">
        <v>1738.825</v>
      </c>
      <c r="D5041" s="0" t="str">
        <f aca="false">CONCATENATE(LEFT(A5041,2), MID(A5041,5,2))</f>
        <v>0791</v>
      </c>
    </row>
    <row r="5042" customFormat="false" ht="15.8" hidden="false" customHeight="false" outlineLevel="0" collapsed="false">
      <c r="A5042" s="39" t="s">
        <v>2687</v>
      </c>
      <c r="B5042" s="39" t="s">
        <v>7245</v>
      </c>
      <c r="C5042" s="0" t="n">
        <v>2149.305</v>
      </c>
      <c r="D5042" s="0" t="str">
        <f aca="false">CONCATENATE(LEFT(A5042,2), MID(A5042,5,2))</f>
        <v>0781</v>
      </c>
    </row>
    <row r="5043" customFormat="false" ht="15.8" hidden="false" customHeight="false" outlineLevel="0" collapsed="false">
      <c r="A5043" s="39" t="s">
        <v>2837</v>
      </c>
      <c r="B5043" s="39" t="s">
        <v>7246</v>
      </c>
      <c r="C5043" s="0" t="n">
        <v>497.36</v>
      </c>
      <c r="D5043" s="0" t="str">
        <f aca="false">CONCATENATE(LEFT(A5043,2), MID(A5043,5,2))</f>
        <v>0791</v>
      </c>
    </row>
    <row r="5044" customFormat="false" ht="15.8" hidden="false" customHeight="false" outlineLevel="0" collapsed="false">
      <c r="A5044" s="39" t="s">
        <v>2234</v>
      </c>
      <c r="B5044" s="39" t="s">
        <v>7247</v>
      </c>
      <c r="C5044" s="0" t="n">
        <v>11974.5</v>
      </c>
      <c r="D5044" s="0" t="str">
        <f aca="false">CONCATENATE(LEFT(A5044,2), MID(A5044,5,2))</f>
        <v>0551</v>
      </c>
    </row>
    <row r="5045" customFormat="false" ht="15.8" hidden="false" customHeight="false" outlineLevel="0" collapsed="false">
      <c r="A5045" s="39" t="s">
        <v>2171</v>
      </c>
      <c r="B5045" s="39" t="s">
        <v>7248</v>
      </c>
      <c r="C5045" s="0" t="n">
        <v>401.231075593796</v>
      </c>
      <c r="D5045" s="0" t="str">
        <f aca="false">CONCATENATE(LEFT(A5045,2), MID(A5045,5,2))</f>
        <v>0144</v>
      </c>
    </row>
    <row r="5046" customFormat="false" ht="15.8" hidden="false" customHeight="false" outlineLevel="0" collapsed="false">
      <c r="A5046" s="39" t="s">
        <v>2351</v>
      </c>
      <c r="B5046" s="39" t="s">
        <v>7249</v>
      </c>
      <c r="C5046" s="0" t="n">
        <v>375</v>
      </c>
      <c r="D5046" s="0" t="str">
        <f aca="false">CONCATENATE(LEFT(A5046,2), MID(A5046,5,2))</f>
        <v>0279</v>
      </c>
    </row>
    <row r="5047" customFormat="false" ht="15.8" hidden="false" customHeight="false" outlineLevel="0" collapsed="false">
      <c r="A5047" s="39" t="s">
        <v>2602</v>
      </c>
      <c r="B5047" s="39" t="s">
        <v>7250</v>
      </c>
      <c r="C5047" s="0" t="n">
        <v>572.432495950445</v>
      </c>
      <c r="D5047" s="0" t="str">
        <f aca="false">CONCATENATE(LEFT(A5047,2), MID(A5047,5,2))</f>
        <v>0860</v>
      </c>
    </row>
    <row r="5048" customFormat="false" ht="15.8" hidden="false" customHeight="false" outlineLevel="0" collapsed="false">
      <c r="A5048" s="39" t="s">
        <v>2761</v>
      </c>
      <c r="B5048" s="39" t="s">
        <v>7251</v>
      </c>
      <c r="C5048" s="0" t="n">
        <v>1064.154</v>
      </c>
      <c r="D5048" s="0" t="str">
        <f aca="false">CONCATENATE(LEFT(A5048,2), MID(A5048,5,2))</f>
        <v>0733</v>
      </c>
    </row>
    <row r="5049" customFormat="false" ht="15.8" hidden="false" customHeight="false" outlineLevel="0" collapsed="false">
      <c r="A5049" s="39" t="s">
        <v>2679</v>
      </c>
      <c r="B5049" s="39" t="s">
        <v>7252</v>
      </c>
      <c r="C5049" s="0" t="n">
        <v>1263.223</v>
      </c>
      <c r="D5049" s="0" t="str">
        <f aca="false">CONCATENATE(LEFT(A5049,2), MID(A5049,5,2))</f>
        <v>0733</v>
      </c>
    </row>
    <row r="5050" customFormat="false" ht="15.8" hidden="false" customHeight="false" outlineLevel="0" collapsed="false">
      <c r="A5050" s="39" t="s">
        <v>2845</v>
      </c>
      <c r="B5050" s="39" t="s">
        <v>7253</v>
      </c>
      <c r="C5050" s="0" t="n">
        <v>191.052</v>
      </c>
      <c r="D5050" s="0" t="str">
        <f aca="false">CONCATENATE(LEFT(A5050,2), MID(A5050,5,2))</f>
        <v>0782</v>
      </c>
    </row>
    <row r="5051" customFormat="false" ht="15.8" hidden="false" customHeight="false" outlineLevel="0" collapsed="false">
      <c r="A5051" s="39" t="s">
        <v>2818</v>
      </c>
      <c r="B5051" s="39" t="s">
        <v>7254</v>
      </c>
      <c r="C5051" s="0" t="n">
        <v>1076.65</v>
      </c>
      <c r="D5051" s="0" t="str">
        <f aca="false">CONCATENATE(LEFT(A5051,2), MID(A5051,5,2))</f>
        <v>0791</v>
      </c>
    </row>
    <row r="5052" customFormat="false" ht="15.8" hidden="false" customHeight="false" outlineLevel="0" collapsed="false">
      <c r="A5052" s="39" t="s">
        <v>2670</v>
      </c>
      <c r="B5052" s="39" t="s">
        <v>7255</v>
      </c>
      <c r="C5052" s="0" t="n">
        <v>1937.9</v>
      </c>
      <c r="D5052" s="0" t="str">
        <f aca="false">CONCATENATE(LEFT(A5052,2), MID(A5052,5,2))</f>
        <v>0795</v>
      </c>
    </row>
    <row r="5053" customFormat="false" ht="15.8" hidden="false" customHeight="false" outlineLevel="0" collapsed="false">
      <c r="A5053" s="39" t="s">
        <v>2674</v>
      </c>
      <c r="B5053" s="39" t="s">
        <v>7256</v>
      </c>
      <c r="C5053" s="0" t="n">
        <v>920.068769025</v>
      </c>
      <c r="D5053" s="0" t="str">
        <f aca="false">CONCATENATE(LEFT(A5053,2), MID(A5053,5,2))</f>
        <v>0780</v>
      </c>
    </row>
    <row r="5054" customFormat="false" ht="15.8" hidden="false" customHeight="false" outlineLevel="0" collapsed="false">
      <c r="A5054" s="39" t="s">
        <v>2624</v>
      </c>
      <c r="B5054" s="39" t="s">
        <v>7257</v>
      </c>
      <c r="C5054" s="0" t="n">
        <v>274.65</v>
      </c>
      <c r="D5054" s="0" t="str">
        <f aca="false">CONCATENATE(LEFT(A5054,2), MID(A5054,5,2))</f>
        <v>0781</v>
      </c>
    </row>
    <row r="5055" customFormat="false" ht="15.8" hidden="false" customHeight="false" outlineLevel="0" collapsed="false">
      <c r="A5055" s="39" t="s">
        <v>2735</v>
      </c>
      <c r="B5055" s="39" t="s">
        <v>7258</v>
      </c>
      <c r="C5055" s="0" t="n">
        <v>6736.99028124</v>
      </c>
      <c r="D5055" s="0" t="str">
        <f aca="false">CONCATENATE(LEFT(A5055,2), MID(A5055,5,2))</f>
        <v>0759</v>
      </c>
    </row>
    <row r="5056" customFormat="false" ht="15.8" hidden="false" customHeight="false" outlineLevel="0" collapsed="false">
      <c r="A5056" s="39" t="s">
        <v>2840</v>
      </c>
      <c r="B5056" s="39" t="s">
        <v>7259</v>
      </c>
      <c r="C5056" s="0" t="n">
        <v>869.538358608</v>
      </c>
      <c r="D5056" s="0" t="str">
        <f aca="false">CONCATENATE(LEFT(A5056,2), MID(A5056,5,2))</f>
        <v>0743</v>
      </c>
    </row>
    <row r="5057" customFormat="false" ht="15.8" hidden="false" customHeight="false" outlineLevel="0" collapsed="false">
      <c r="A5057" s="39" t="s">
        <v>2739</v>
      </c>
      <c r="B5057" s="39" t="s">
        <v>7260</v>
      </c>
      <c r="C5057" s="0" t="n">
        <v>1182.00555064</v>
      </c>
      <c r="D5057" s="0" t="str">
        <f aca="false">CONCATENATE(LEFT(A5057,2), MID(A5057,5,2))</f>
        <v>0732</v>
      </c>
    </row>
    <row r="5058" customFormat="false" ht="15.8" hidden="false" customHeight="false" outlineLevel="0" collapsed="false">
      <c r="A5058" s="39" t="s">
        <v>2219</v>
      </c>
      <c r="B5058" s="39" t="s">
        <v>7261</v>
      </c>
      <c r="C5058" s="0" t="n">
        <v>2187.50901831184</v>
      </c>
      <c r="D5058" s="0" t="str">
        <f aca="false">CONCATENATE(LEFT(A5058,2), MID(A5058,5,2))</f>
        <v>0448</v>
      </c>
    </row>
    <row r="5059" customFormat="false" ht="15.8" hidden="false" customHeight="false" outlineLevel="0" collapsed="false">
      <c r="A5059" s="39" t="s">
        <v>2966</v>
      </c>
      <c r="B5059" s="39" t="s">
        <v>7262</v>
      </c>
      <c r="C5059" s="0" t="n">
        <v>54117.4991108354</v>
      </c>
      <c r="D5059" s="0" t="str">
        <f aca="false">CONCATENATE(LEFT(A5059,2), MID(A5059,5,2))</f>
        <v>0184</v>
      </c>
    </row>
    <row r="5060" customFormat="false" ht="15.8" hidden="false" customHeight="false" outlineLevel="0" collapsed="false">
      <c r="A5060" s="39" t="s">
        <v>2112</v>
      </c>
      <c r="B5060" s="39" t="s">
        <v>7263</v>
      </c>
      <c r="C5060" s="0" t="n">
        <v>18795.3333333333</v>
      </c>
      <c r="D5060" s="0" t="str">
        <f aca="false">CONCATENATE(LEFT(A5060,2), MID(A5060,5,2))</f>
        <v>0237</v>
      </c>
    </row>
    <row r="5061" customFormat="false" ht="15.8" hidden="false" customHeight="false" outlineLevel="0" collapsed="false">
      <c r="A5061" s="39" t="s">
        <v>3247</v>
      </c>
      <c r="B5061" s="39" t="s">
        <v>7264</v>
      </c>
      <c r="C5061" s="0" t="n">
        <v>120302.676582106</v>
      </c>
      <c r="D5061" s="0" t="str">
        <f aca="false">CONCATENATE(LEFT(A5061,2), MID(A5061,5,2))</f>
        <v>0450</v>
      </c>
    </row>
    <row r="5062" customFormat="false" ht="15.8" hidden="false" customHeight="false" outlineLevel="0" collapsed="false">
      <c r="A5062" s="39" t="s">
        <v>2579</v>
      </c>
      <c r="B5062" s="39" t="s">
        <v>7265</v>
      </c>
      <c r="C5062" s="0" t="n">
        <v>8602.91666666666</v>
      </c>
      <c r="D5062" s="0" t="str">
        <f aca="false">CONCATENATE(LEFT(A5062,2), MID(A5062,5,2))</f>
        <v>0590</v>
      </c>
    </row>
    <row r="5063" customFormat="false" ht="15.8" hidden="false" customHeight="false" outlineLevel="0" collapsed="false">
      <c r="A5063" s="39" t="s">
        <v>2064</v>
      </c>
      <c r="B5063" s="39" t="s">
        <v>7266</v>
      </c>
      <c r="C5063" s="0" t="n">
        <v>5778.66721354088</v>
      </c>
      <c r="D5063" s="0" t="str">
        <f aca="false">CONCATENATE(LEFT(A5063,2), MID(A5063,5,2))</f>
        <v>0327</v>
      </c>
    </row>
    <row r="5064" customFormat="false" ht="15.8" hidden="false" customHeight="false" outlineLevel="0" collapsed="false">
      <c r="A5064" s="39" t="s">
        <v>2219</v>
      </c>
      <c r="B5064" s="39" t="s">
        <v>7267</v>
      </c>
      <c r="C5064" s="0" t="n">
        <v>137.016881729976</v>
      </c>
      <c r="D5064" s="0" t="str">
        <f aca="false">CONCATENATE(LEFT(A5064,2), MID(A5064,5,2))</f>
        <v>0448</v>
      </c>
    </row>
    <row r="5065" customFormat="false" ht="15.8" hidden="false" customHeight="false" outlineLevel="0" collapsed="false">
      <c r="A5065" s="39" t="s">
        <v>2516</v>
      </c>
      <c r="B5065" s="39" t="s">
        <v>7268</v>
      </c>
      <c r="C5065" s="0" t="n">
        <v>1267.11715513238</v>
      </c>
      <c r="D5065" s="0" t="str">
        <f aca="false">CONCATENATE(LEFT(A5065,2), MID(A5065,5,2))</f>
        <v>0144</v>
      </c>
    </row>
    <row r="5066" customFormat="false" ht="15.8" hidden="false" customHeight="false" outlineLevel="0" collapsed="false">
      <c r="A5066" s="39" t="s">
        <v>2978</v>
      </c>
      <c r="B5066" s="39" t="s">
        <v>7269</v>
      </c>
      <c r="C5066" s="0" t="n">
        <v>9085.03594804608</v>
      </c>
      <c r="D5066" s="0" t="str">
        <f aca="false">CONCATENATE(LEFT(A5066,2), MID(A5066,5,2))</f>
        <v>0860</v>
      </c>
    </row>
    <row r="5067" customFormat="false" ht="15.8" hidden="false" customHeight="false" outlineLevel="0" collapsed="false">
      <c r="A5067" s="39" t="s">
        <v>2802</v>
      </c>
      <c r="B5067" s="39" t="s">
        <v>7270</v>
      </c>
      <c r="C5067" s="0" t="n">
        <v>540</v>
      </c>
      <c r="D5067" s="0" t="str">
        <f aca="false">CONCATENATE(LEFT(A5067,2), MID(A5067,5,2))</f>
        <v>0780</v>
      </c>
    </row>
    <row r="5068" customFormat="false" ht="15.8" hidden="false" customHeight="false" outlineLevel="0" collapsed="false">
      <c r="A5068" s="39" t="s">
        <v>2598</v>
      </c>
      <c r="B5068" s="39" t="s">
        <v>7271</v>
      </c>
      <c r="C5068" s="0" t="n">
        <v>194.645596851657</v>
      </c>
      <c r="D5068" s="0" t="str">
        <f aca="false">CONCATENATE(LEFT(A5068,2), MID(A5068,5,2))</f>
        <v>0860</v>
      </c>
    </row>
    <row r="5069" customFormat="false" ht="15.8" hidden="false" customHeight="false" outlineLevel="0" collapsed="false">
      <c r="A5069" s="39" t="s">
        <v>2705</v>
      </c>
      <c r="B5069" s="39" t="s">
        <v>7272</v>
      </c>
      <c r="C5069" s="0" t="n">
        <v>3519.79</v>
      </c>
      <c r="D5069" s="0" t="str">
        <f aca="false">CONCATENATE(LEFT(A5069,2), MID(A5069,5,2))</f>
        <v>0732</v>
      </c>
    </row>
    <row r="5070" customFormat="false" ht="15.8" hidden="false" customHeight="false" outlineLevel="0" collapsed="false">
      <c r="A5070" s="39" t="s">
        <v>2851</v>
      </c>
      <c r="B5070" s="39" t="s">
        <v>7273</v>
      </c>
      <c r="C5070" s="0" t="n">
        <v>150.00373115625</v>
      </c>
      <c r="D5070" s="0" t="str">
        <f aca="false">CONCATENATE(LEFT(A5070,2), MID(A5070,5,2))</f>
        <v>0743</v>
      </c>
    </row>
    <row r="5071" customFormat="false" ht="15.8" hidden="false" customHeight="false" outlineLevel="0" collapsed="false">
      <c r="A5071" s="39" t="s">
        <v>2735</v>
      </c>
      <c r="B5071" s="39" t="s">
        <v>7274</v>
      </c>
      <c r="C5071" s="0" t="n">
        <v>20932.54795536</v>
      </c>
      <c r="D5071" s="0" t="str">
        <f aca="false">CONCATENATE(LEFT(A5071,2), MID(A5071,5,2))</f>
        <v>0759</v>
      </c>
    </row>
    <row r="5072" customFormat="false" ht="15.8" hidden="false" customHeight="false" outlineLevel="0" collapsed="false">
      <c r="A5072" s="39" t="s">
        <v>3836</v>
      </c>
      <c r="B5072" s="39" t="s">
        <v>7275</v>
      </c>
      <c r="C5072" s="0" t="n">
        <v>266.899999999999</v>
      </c>
      <c r="D5072" s="0" t="str">
        <f aca="false">CONCATENATE(LEFT(A5072,2), MID(A5072,5,2))</f>
        <v>0765</v>
      </c>
    </row>
    <row r="5073" customFormat="false" ht="15.8" hidden="false" customHeight="false" outlineLevel="0" collapsed="false">
      <c r="A5073" s="39" t="s">
        <v>2786</v>
      </c>
      <c r="B5073" s="39" t="s">
        <v>7276</v>
      </c>
      <c r="C5073" s="0" t="n">
        <v>139.32</v>
      </c>
      <c r="D5073" s="0" t="str">
        <f aca="false">CONCATENATE(LEFT(A5073,2), MID(A5073,5,2))</f>
        <v>0781</v>
      </c>
    </row>
    <row r="5074" customFormat="false" ht="15.8" hidden="false" customHeight="false" outlineLevel="0" collapsed="false">
      <c r="A5074" s="39" t="s">
        <v>3836</v>
      </c>
      <c r="B5074" s="39" t="s">
        <v>7277</v>
      </c>
      <c r="C5074" s="0" t="n">
        <v>171.13906897398</v>
      </c>
      <c r="D5074" s="0" t="str">
        <f aca="false">CONCATENATE(LEFT(A5074,2), MID(A5074,5,2))</f>
        <v>0765</v>
      </c>
    </row>
    <row r="5075" customFormat="false" ht="15.8" hidden="false" customHeight="false" outlineLevel="0" collapsed="false">
      <c r="A5075" s="39" t="s">
        <v>2694</v>
      </c>
      <c r="B5075" s="39" t="s">
        <v>7278</v>
      </c>
      <c r="C5075" s="0" t="n">
        <v>157.03</v>
      </c>
      <c r="D5075" s="0" t="str">
        <f aca="false">CONCATENATE(LEFT(A5075,2), MID(A5075,5,2))</f>
        <v>0791</v>
      </c>
    </row>
    <row r="5076" customFormat="false" ht="15.8" hidden="false" customHeight="false" outlineLevel="0" collapsed="false">
      <c r="A5076" s="39" t="s">
        <v>2772</v>
      </c>
      <c r="B5076" s="39" t="s">
        <v>7279</v>
      </c>
      <c r="C5076" s="0" t="n">
        <v>1898.9164225625</v>
      </c>
      <c r="D5076" s="0" t="str">
        <f aca="false">CONCATENATE(LEFT(A5076,2), MID(A5076,5,2))</f>
        <v>0743</v>
      </c>
    </row>
    <row r="5077" customFormat="false" ht="15.8" hidden="false" customHeight="false" outlineLevel="0" collapsed="false">
      <c r="A5077" s="39" t="s">
        <v>2475</v>
      </c>
      <c r="B5077" s="39" t="s">
        <v>7280</v>
      </c>
      <c r="C5077" s="0" t="n">
        <v>346.625</v>
      </c>
      <c r="D5077" s="0" t="str">
        <f aca="false">CONCATENATE(LEFT(A5077,2), MID(A5077,5,2))</f>
        <v>0258</v>
      </c>
    </row>
    <row r="5078" customFormat="false" ht="15.8" hidden="false" customHeight="false" outlineLevel="0" collapsed="false">
      <c r="A5078" s="39" t="s">
        <v>1933</v>
      </c>
      <c r="B5078" s="39" t="s">
        <v>7281</v>
      </c>
      <c r="C5078" s="0" t="n">
        <v>378.415809837008</v>
      </c>
      <c r="D5078" s="0" t="str">
        <f aca="false">CONCATENATE(LEFT(A5078,2), MID(A5078,5,2))</f>
        <v>0405</v>
      </c>
    </row>
    <row r="5079" customFormat="false" ht="15.8" hidden="false" customHeight="false" outlineLevel="0" collapsed="false">
      <c r="A5079" s="39" t="s">
        <v>2870</v>
      </c>
      <c r="B5079" s="39" t="s">
        <v>7282</v>
      </c>
      <c r="C5079" s="0" t="n">
        <v>1710</v>
      </c>
      <c r="D5079" s="0" t="str">
        <f aca="false">CONCATENATE(LEFT(A5079,2), MID(A5079,5,2))</f>
        <v>0552</v>
      </c>
    </row>
    <row r="5080" customFormat="false" ht="15.8" hidden="false" customHeight="false" outlineLevel="0" collapsed="false">
      <c r="A5080" s="39" t="s">
        <v>2159</v>
      </c>
      <c r="B5080" s="39" t="s">
        <v>7283</v>
      </c>
      <c r="C5080" s="0" t="n">
        <v>1033.21211585471</v>
      </c>
      <c r="D5080" s="0" t="str">
        <f aca="false">CONCATENATE(LEFT(A5080,2), MID(A5080,5,2))</f>
        <v>0144</v>
      </c>
    </row>
    <row r="5081" customFormat="false" ht="15.8" hidden="false" customHeight="false" outlineLevel="0" collapsed="false">
      <c r="A5081" s="39" t="s">
        <v>2299</v>
      </c>
      <c r="B5081" s="39" t="s">
        <v>7284</v>
      </c>
      <c r="C5081" s="0" t="n">
        <v>1268.25</v>
      </c>
      <c r="D5081" s="0" t="str">
        <f aca="false">CONCATENATE(LEFT(A5081,2), MID(A5081,5,2))</f>
        <v>0268</v>
      </c>
    </row>
    <row r="5082" customFormat="false" ht="15.8" hidden="false" customHeight="false" outlineLevel="0" collapsed="false">
      <c r="A5082" s="39" t="s">
        <v>1942</v>
      </c>
      <c r="B5082" s="39" t="s">
        <v>7285</v>
      </c>
      <c r="C5082" s="0" t="n">
        <v>3746.65791602708</v>
      </c>
      <c r="D5082" s="0" t="str">
        <f aca="false">CONCATENATE(LEFT(A5082,2), MID(A5082,5,2))</f>
        <v>0404</v>
      </c>
    </row>
    <row r="5083" customFormat="false" ht="15.8" hidden="false" customHeight="false" outlineLevel="0" collapsed="false">
      <c r="A5083" s="39" t="s">
        <v>2385</v>
      </c>
      <c r="B5083" s="39" t="s">
        <v>7286</v>
      </c>
      <c r="C5083" s="0" t="n">
        <v>9799.38949327156</v>
      </c>
      <c r="D5083" s="0" t="str">
        <f aca="false">CONCATENATE(LEFT(A5083,2), MID(A5083,5,2))</f>
        <v>0184</v>
      </c>
    </row>
    <row r="5084" customFormat="false" ht="15.8" hidden="false" customHeight="false" outlineLevel="0" collapsed="false">
      <c r="A5084" s="39" t="s">
        <v>7287</v>
      </c>
      <c r="B5084" s="39" t="s">
        <v>7288</v>
      </c>
      <c r="C5084" s="0" t="n">
        <v>1668.70581702859</v>
      </c>
      <c r="D5084" s="0" t="str">
        <f aca="false">CONCATENATE(LEFT(A5084,2), MID(A5084,5,2))</f>
        <v>0860</v>
      </c>
    </row>
    <row r="5085" customFormat="false" ht="15.8" hidden="false" customHeight="false" outlineLevel="0" collapsed="false">
      <c r="A5085" s="39" t="s">
        <v>2707</v>
      </c>
      <c r="B5085" s="39" t="s">
        <v>7289</v>
      </c>
      <c r="C5085" s="0" t="n">
        <v>3352.882</v>
      </c>
      <c r="D5085" s="0" t="str">
        <f aca="false">CONCATENATE(LEFT(A5085,2), MID(A5085,5,2))</f>
        <v>0733</v>
      </c>
    </row>
    <row r="5086" customFormat="false" ht="15.8" hidden="false" customHeight="false" outlineLevel="0" collapsed="false">
      <c r="A5086" s="39" t="s">
        <v>2631</v>
      </c>
      <c r="B5086" s="39" t="s">
        <v>7290</v>
      </c>
      <c r="C5086" s="0" t="n">
        <v>472.438</v>
      </c>
      <c r="D5086" s="0" t="str">
        <f aca="false">CONCATENATE(LEFT(A5086,2), MID(A5086,5,2))</f>
        <v>0791</v>
      </c>
    </row>
    <row r="5087" customFormat="false" ht="15.8" hidden="false" customHeight="false" outlineLevel="0" collapsed="false">
      <c r="A5087" s="39" t="s">
        <v>2781</v>
      </c>
      <c r="B5087" s="39" t="s">
        <v>7291</v>
      </c>
      <c r="C5087" s="0" t="n">
        <v>4222.484581</v>
      </c>
      <c r="D5087" s="0" t="str">
        <f aca="false">CONCATENATE(LEFT(A5087,2), MID(A5087,5,2))</f>
        <v>0759</v>
      </c>
    </row>
    <row r="5088" customFormat="false" ht="15.8" hidden="false" customHeight="false" outlineLevel="0" collapsed="false">
      <c r="A5088" s="39" t="s">
        <v>2482</v>
      </c>
      <c r="B5088" s="39" t="s">
        <v>7292</v>
      </c>
      <c r="C5088" s="0" t="n">
        <v>16325.2254464</v>
      </c>
      <c r="D5088" s="0" t="str">
        <f aca="false">CONCATENATE(LEFT(A5088,2), MID(A5088,5,2))</f>
        <v>0486</v>
      </c>
    </row>
    <row r="5089" customFormat="false" ht="15.8" hidden="false" customHeight="false" outlineLevel="0" collapsed="false">
      <c r="A5089" s="39" t="s">
        <v>2966</v>
      </c>
      <c r="B5089" s="39" t="s">
        <v>7293</v>
      </c>
      <c r="C5089" s="0" t="n">
        <v>74686.252597907</v>
      </c>
      <c r="D5089" s="0" t="str">
        <f aca="false">CONCATENATE(LEFT(A5089,2), MID(A5089,5,2))</f>
        <v>0184</v>
      </c>
    </row>
    <row r="5090" customFormat="false" ht="15.8" hidden="false" customHeight="false" outlineLevel="0" collapsed="false">
      <c r="A5090" s="39" t="s">
        <v>2554</v>
      </c>
      <c r="B5090" s="39" t="s">
        <v>7294</v>
      </c>
      <c r="C5090" s="0" t="n">
        <v>685.8</v>
      </c>
      <c r="D5090" s="0" t="str">
        <f aca="false">CONCATENATE(LEFT(A5090,2), MID(A5090,5,2))</f>
        <v>0551</v>
      </c>
    </row>
    <row r="5091" customFormat="false" ht="15.8" hidden="false" customHeight="false" outlineLevel="0" collapsed="false">
      <c r="A5091" s="39" t="s">
        <v>2091</v>
      </c>
      <c r="B5091" s="39" t="s">
        <v>7295</v>
      </c>
      <c r="C5091" s="0" t="n">
        <v>30609.5902373488</v>
      </c>
      <c r="D5091" s="0" t="str">
        <f aca="false">CONCATENATE(LEFT(A5091,2), MID(A5091,5,2))</f>
        <v>0635</v>
      </c>
    </row>
    <row r="5092" customFormat="false" ht="15.8" hidden="false" customHeight="false" outlineLevel="0" collapsed="false">
      <c r="A5092" s="39" t="s">
        <v>2463</v>
      </c>
      <c r="B5092" s="39" t="s">
        <v>7296</v>
      </c>
      <c r="C5092" s="0" t="n">
        <v>747.947002251946</v>
      </c>
      <c r="D5092" s="0" t="str">
        <f aca="false">CONCATENATE(LEFT(A5092,2), MID(A5092,5,2))</f>
        <v>0144</v>
      </c>
    </row>
    <row r="5093" customFormat="false" ht="15.8" hidden="false" customHeight="false" outlineLevel="0" collapsed="false">
      <c r="A5093" s="39" t="s">
        <v>2689</v>
      </c>
      <c r="B5093" s="39" t="s">
        <v>7297</v>
      </c>
      <c r="C5093" s="0" t="n">
        <v>410.345</v>
      </c>
      <c r="D5093" s="0" t="str">
        <f aca="false">CONCATENATE(LEFT(A5093,2), MID(A5093,5,2))</f>
        <v>0791</v>
      </c>
    </row>
    <row r="5094" customFormat="false" ht="15.8" hidden="false" customHeight="false" outlineLevel="0" collapsed="false">
      <c r="A5094" s="39" t="s">
        <v>2842</v>
      </c>
      <c r="B5094" s="39" t="s">
        <v>7298</v>
      </c>
      <c r="C5094" s="0" t="n">
        <v>865.83</v>
      </c>
      <c r="D5094" s="0" t="str">
        <f aca="false">CONCATENATE(LEFT(A5094,2), MID(A5094,5,2))</f>
        <v>0716</v>
      </c>
    </row>
    <row r="5095" customFormat="false" ht="15.8" hidden="false" customHeight="false" outlineLevel="0" collapsed="false">
      <c r="A5095" s="39" t="s">
        <v>2712</v>
      </c>
      <c r="B5095" s="39" t="s">
        <v>7299</v>
      </c>
      <c r="C5095" s="0" t="n">
        <v>2125.35</v>
      </c>
      <c r="D5095" s="0" t="str">
        <f aca="false">CONCATENATE(LEFT(A5095,2), MID(A5095,5,2))</f>
        <v>0791</v>
      </c>
    </row>
    <row r="5096" customFormat="false" ht="15.8" hidden="false" customHeight="false" outlineLevel="0" collapsed="false">
      <c r="A5096" s="39" t="s">
        <v>2826</v>
      </c>
      <c r="B5096" s="39" t="s">
        <v>7300</v>
      </c>
      <c r="C5096" s="0" t="n">
        <v>104.975</v>
      </c>
      <c r="D5096" s="0" t="str">
        <f aca="false">CONCATENATE(LEFT(A5096,2), MID(A5096,5,2))</f>
        <v>0782</v>
      </c>
    </row>
    <row r="5097" customFormat="false" ht="15.8" hidden="false" customHeight="false" outlineLevel="0" collapsed="false">
      <c r="A5097" s="39" t="s">
        <v>2701</v>
      </c>
      <c r="B5097" s="39" t="s">
        <v>7301</v>
      </c>
      <c r="C5097" s="0" t="n">
        <v>868.273073136433</v>
      </c>
      <c r="D5097" s="0" t="str">
        <f aca="false">CONCATENATE(LEFT(A5097,2), MID(A5097,5,2))</f>
        <v>0718</v>
      </c>
    </row>
    <row r="5098" customFormat="false" ht="15.8" hidden="false" customHeight="false" outlineLevel="0" collapsed="false">
      <c r="A5098" s="39" t="s">
        <v>2482</v>
      </c>
      <c r="B5098" s="39" t="s">
        <v>7302</v>
      </c>
      <c r="C5098" s="0" t="n">
        <v>44186.0713876363</v>
      </c>
      <c r="D5098" s="0" t="str">
        <f aca="false">CONCATENATE(LEFT(A5098,2), MID(A5098,5,2))</f>
        <v>0486</v>
      </c>
    </row>
    <row r="5099" customFormat="false" ht="15.8" hidden="false" customHeight="false" outlineLevel="0" collapsed="false">
      <c r="A5099" s="39" t="s">
        <v>2389</v>
      </c>
      <c r="B5099" s="39" t="s">
        <v>7303</v>
      </c>
      <c r="C5099" s="0" t="n">
        <v>13123.5817048124</v>
      </c>
      <c r="D5099" s="0" t="str">
        <f aca="false">CONCATENATE(LEFT(A5099,2), MID(A5099,5,2))</f>
        <v>0184</v>
      </c>
    </row>
    <row r="5100" customFormat="false" ht="15.8" hidden="false" customHeight="false" outlineLevel="0" collapsed="false">
      <c r="A5100" s="39" t="s">
        <v>2870</v>
      </c>
      <c r="B5100" s="39" t="s">
        <v>7304</v>
      </c>
      <c r="C5100" s="0" t="n">
        <v>190</v>
      </c>
      <c r="D5100" s="0" t="str">
        <f aca="false">CONCATENATE(LEFT(A5100,2), MID(A5100,5,2))</f>
        <v>0552</v>
      </c>
    </row>
    <row r="5101" customFormat="false" ht="15.8" hidden="false" customHeight="false" outlineLevel="0" collapsed="false">
      <c r="A5101" s="39" t="s">
        <v>2922</v>
      </c>
      <c r="B5101" s="39" t="s">
        <v>7305</v>
      </c>
      <c r="C5101" s="0" t="n">
        <v>837</v>
      </c>
      <c r="D5101" s="0" t="str">
        <f aca="false">CONCATENATE(LEFT(A5101,2), MID(A5101,5,2))</f>
        <v>0225</v>
      </c>
    </row>
    <row r="5102" customFormat="false" ht="15.8" hidden="false" customHeight="false" outlineLevel="0" collapsed="false">
      <c r="A5102" s="39" t="s">
        <v>2929</v>
      </c>
      <c r="B5102" s="39" t="s">
        <v>7306</v>
      </c>
      <c r="C5102" s="0" t="n">
        <v>3603.84160550259</v>
      </c>
      <c r="D5102" s="0" t="str">
        <f aca="false">CONCATENATE(LEFT(A5102,2), MID(A5102,5,2))</f>
        <v>0589</v>
      </c>
    </row>
    <row r="5103" customFormat="false" ht="15.8" hidden="false" customHeight="false" outlineLevel="0" collapsed="false">
      <c r="A5103" s="39" t="s">
        <v>2391</v>
      </c>
      <c r="B5103" s="39" t="s">
        <v>7307</v>
      </c>
      <c r="C5103" s="0" t="n">
        <v>119052.306</v>
      </c>
      <c r="D5103" s="0" t="str">
        <f aca="false">CONCATENATE(LEFT(A5103,2), MID(A5103,5,2))</f>
        <v>0183</v>
      </c>
    </row>
    <row r="5104" customFormat="false" ht="15.8" hidden="false" customHeight="false" outlineLevel="0" collapsed="false">
      <c r="A5104" s="39" t="s">
        <v>2703</v>
      </c>
      <c r="B5104" s="39" t="s">
        <v>7308</v>
      </c>
      <c r="C5104" s="0" t="n">
        <v>1052.02386013021</v>
      </c>
      <c r="D5104" s="0" t="str">
        <f aca="false">CONCATENATE(LEFT(A5104,2), MID(A5104,5,2))</f>
        <v>0718</v>
      </c>
    </row>
    <row r="5105" customFormat="false" ht="15.8" hidden="false" customHeight="false" outlineLevel="0" collapsed="false">
      <c r="A5105" s="39" t="s">
        <v>3702</v>
      </c>
      <c r="B5105" s="39" t="s">
        <v>7309</v>
      </c>
      <c r="C5105" s="0" t="n">
        <v>1326.304</v>
      </c>
      <c r="D5105" s="0" t="str">
        <f aca="false">CONCATENATE(LEFT(A5105,2), MID(A5105,5,2))</f>
        <v>0782</v>
      </c>
    </row>
    <row r="5106" customFormat="false" ht="15.8" hidden="false" customHeight="false" outlineLevel="0" collapsed="false">
      <c r="A5106" s="39" t="s">
        <v>2818</v>
      </c>
      <c r="B5106" s="39" t="s">
        <v>7310</v>
      </c>
      <c r="C5106" s="0" t="n">
        <v>119.808</v>
      </c>
      <c r="D5106" s="0" t="str">
        <f aca="false">CONCATENATE(LEFT(A5106,2), MID(A5106,5,2))</f>
        <v>0791</v>
      </c>
    </row>
    <row r="5107" customFormat="false" ht="15.8" hidden="false" customHeight="false" outlineLevel="0" collapsed="false">
      <c r="A5107" s="39" t="s">
        <v>2739</v>
      </c>
      <c r="B5107" s="39" t="s">
        <v>7311</v>
      </c>
      <c r="C5107" s="0" t="n">
        <v>18739.56457142</v>
      </c>
      <c r="D5107" s="0" t="str">
        <f aca="false">CONCATENATE(LEFT(A5107,2), MID(A5107,5,2))</f>
        <v>0732</v>
      </c>
    </row>
    <row r="5108" customFormat="false" ht="15.8" hidden="false" customHeight="false" outlineLevel="0" collapsed="false">
      <c r="A5108" s="39" t="s">
        <v>2800</v>
      </c>
      <c r="B5108" s="39" t="s">
        <v>7312</v>
      </c>
      <c r="C5108" s="0" t="n">
        <v>1130.7335466542</v>
      </c>
      <c r="D5108" s="0" t="str">
        <f aca="false">CONCATENATE(LEFT(A5108,2), MID(A5108,5,2))</f>
        <v>0765</v>
      </c>
    </row>
    <row r="5109" customFormat="false" ht="15.8" hidden="false" customHeight="false" outlineLevel="0" collapsed="false">
      <c r="A5109" s="39" t="s">
        <v>2712</v>
      </c>
      <c r="B5109" s="39" t="s">
        <v>7313</v>
      </c>
      <c r="C5109" s="0" t="n">
        <v>168.948</v>
      </c>
      <c r="D5109" s="0" t="str">
        <f aca="false">CONCATENATE(LEFT(A5109,2), MID(A5109,5,2))</f>
        <v>0791</v>
      </c>
    </row>
    <row r="5110" customFormat="false" ht="15.8" hidden="false" customHeight="false" outlineLevel="0" collapsed="false">
      <c r="A5110" s="39" t="s">
        <v>2586</v>
      </c>
      <c r="B5110" s="39" t="s">
        <v>7314</v>
      </c>
      <c r="C5110" s="0" t="n">
        <v>1005</v>
      </c>
      <c r="D5110" s="0" t="str">
        <f aca="false">CONCATENATE(LEFT(A5110,2), MID(A5110,5,2))</f>
        <v>0272</v>
      </c>
    </row>
    <row r="5111" customFormat="false" ht="15.8" hidden="false" customHeight="false" outlineLevel="0" collapsed="false">
      <c r="A5111" s="39" t="s">
        <v>2966</v>
      </c>
      <c r="B5111" s="39" t="s">
        <v>7315</v>
      </c>
      <c r="C5111" s="0" t="n">
        <v>7578.49939333333</v>
      </c>
      <c r="D5111" s="0" t="str">
        <f aca="false">CONCATENATE(LEFT(A5111,2), MID(A5111,5,2))</f>
        <v>0184</v>
      </c>
    </row>
    <row r="5112" customFormat="false" ht="15.8" hidden="false" customHeight="false" outlineLevel="0" collapsed="false">
      <c r="A5112" s="39" t="s">
        <v>2385</v>
      </c>
      <c r="B5112" s="39" t="s">
        <v>7316</v>
      </c>
      <c r="C5112" s="0" t="n">
        <v>41632.4752782626</v>
      </c>
      <c r="D5112" s="0" t="str">
        <f aca="false">CONCATENATE(LEFT(A5112,2), MID(A5112,5,2))</f>
        <v>0184</v>
      </c>
    </row>
    <row r="5113" customFormat="false" ht="15.8" hidden="false" customHeight="false" outlineLevel="0" collapsed="false">
      <c r="A5113" s="39" t="s">
        <v>3534</v>
      </c>
      <c r="B5113" s="39" t="s">
        <v>7317</v>
      </c>
      <c r="C5113" s="0" t="n">
        <v>412.5</v>
      </c>
      <c r="D5113" s="0" t="str">
        <f aca="false">CONCATENATE(LEFT(A5113,2), MID(A5113,5,2))</f>
        <v>0279</v>
      </c>
    </row>
    <row r="5114" customFormat="false" ht="15.8" hidden="false" customHeight="false" outlineLevel="0" collapsed="false">
      <c r="A5114" s="39" t="s">
        <v>3495</v>
      </c>
      <c r="B5114" s="39" t="s">
        <v>7318</v>
      </c>
      <c r="C5114" s="0" t="n">
        <v>1342.98958333333</v>
      </c>
      <c r="D5114" s="0" t="str">
        <f aca="false">CONCATENATE(LEFT(A5114,2), MID(A5114,5,2))</f>
        <v>0184</v>
      </c>
    </row>
    <row r="5115" customFormat="false" ht="15.8" hidden="false" customHeight="false" outlineLevel="0" collapsed="false">
      <c r="A5115" s="39" t="s">
        <v>2978</v>
      </c>
      <c r="B5115" s="39" t="s">
        <v>7319</v>
      </c>
      <c r="C5115" s="0" t="n">
        <v>2236.50086201583</v>
      </c>
      <c r="D5115" s="0" t="str">
        <f aca="false">CONCATENATE(LEFT(A5115,2), MID(A5115,5,2))</f>
        <v>0860</v>
      </c>
    </row>
    <row r="5116" customFormat="false" ht="15.8" hidden="false" customHeight="false" outlineLevel="0" collapsed="false">
      <c r="A5116" s="39" t="s">
        <v>2749</v>
      </c>
      <c r="B5116" s="39" t="s">
        <v>7320</v>
      </c>
      <c r="C5116" s="0" t="n">
        <v>2940</v>
      </c>
      <c r="D5116" s="0" t="str">
        <f aca="false">CONCATENATE(LEFT(A5116,2), MID(A5116,5,2))</f>
        <v>0759</v>
      </c>
    </row>
    <row r="5117" customFormat="false" ht="15.8" hidden="false" customHeight="false" outlineLevel="0" collapsed="false">
      <c r="A5117" s="39" t="s">
        <v>2851</v>
      </c>
      <c r="B5117" s="39" t="s">
        <v>7321</v>
      </c>
      <c r="C5117" s="0" t="n">
        <v>17270.614248</v>
      </c>
      <c r="D5117" s="0" t="str">
        <f aca="false">CONCATENATE(LEFT(A5117,2), MID(A5117,5,2))</f>
        <v>0743</v>
      </c>
    </row>
    <row r="5118" customFormat="false" ht="15.8" hidden="false" customHeight="false" outlineLevel="0" collapsed="false">
      <c r="A5118" s="39" t="s">
        <v>2749</v>
      </c>
      <c r="B5118" s="39" t="s">
        <v>7322</v>
      </c>
      <c r="C5118" s="0" t="n">
        <v>1260</v>
      </c>
      <c r="D5118" s="0" t="str">
        <f aca="false">CONCATENATE(LEFT(A5118,2), MID(A5118,5,2))</f>
        <v>0759</v>
      </c>
    </row>
    <row r="5119" customFormat="false" ht="15.8" hidden="false" customHeight="false" outlineLevel="0" collapsed="false">
      <c r="A5119" s="39" t="s">
        <v>2705</v>
      </c>
      <c r="B5119" s="39" t="s">
        <v>7323</v>
      </c>
      <c r="C5119" s="0" t="n">
        <v>6695.72</v>
      </c>
      <c r="D5119" s="0" t="str">
        <f aca="false">CONCATENATE(LEFT(A5119,2), MID(A5119,5,2))</f>
        <v>0732</v>
      </c>
    </row>
    <row r="5120" customFormat="false" ht="15.8" hidden="false" customHeight="false" outlineLevel="0" collapsed="false">
      <c r="A5120" s="39" t="s">
        <v>2385</v>
      </c>
      <c r="B5120" s="39" t="s">
        <v>7324</v>
      </c>
      <c r="C5120" s="0" t="n">
        <v>7710.18911595813</v>
      </c>
      <c r="D5120" s="0" t="str">
        <f aca="false">CONCATENATE(LEFT(A5120,2), MID(A5120,5,2))</f>
        <v>0184</v>
      </c>
    </row>
    <row r="5121" customFormat="false" ht="15.8" hidden="false" customHeight="false" outlineLevel="0" collapsed="false">
      <c r="A5121" s="39" t="s">
        <v>2966</v>
      </c>
      <c r="B5121" s="39" t="s">
        <v>7325</v>
      </c>
      <c r="C5121" s="0" t="n">
        <v>24868.7161733333</v>
      </c>
      <c r="D5121" s="0" t="str">
        <f aca="false">CONCATENATE(LEFT(A5121,2), MID(A5121,5,2))</f>
        <v>0184</v>
      </c>
    </row>
    <row r="5122" customFormat="false" ht="15.8" hidden="false" customHeight="false" outlineLevel="0" collapsed="false">
      <c r="A5122" s="39" t="s">
        <v>2679</v>
      </c>
      <c r="B5122" s="39" t="s">
        <v>7326</v>
      </c>
      <c r="C5122" s="0" t="n">
        <v>897.039</v>
      </c>
      <c r="D5122" s="0" t="str">
        <f aca="false">CONCATENATE(LEFT(A5122,2), MID(A5122,5,2))</f>
        <v>0733</v>
      </c>
    </row>
    <row r="5123" customFormat="false" ht="15.8" hidden="false" customHeight="false" outlineLevel="0" collapsed="false">
      <c r="A5123" s="39" t="s">
        <v>3836</v>
      </c>
      <c r="B5123" s="39" t="s">
        <v>7327</v>
      </c>
      <c r="C5123" s="0" t="n">
        <v>151.357647876886</v>
      </c>
      <c r="D5123" s="0" t="str">
        <f aca="false">CONCATENATE(LEFT(A5123,2), MID(A5123,5,2))</f>
        <v>0765</v>
      </c>
    </row>
    <row r="5124" customFormat="false" ht="15.8" hidden="false" customHeight="false" outlineLevel="0" collapsed="false">
      <c r="A5124" s="39" t="s">
        <v>2730</v>
      </c>
      <c r="B5124" s="39" t="s">
        <v>7328</v>
      </c>
      <c r="C5124" s="0" t="n">
        <v>1144.6708</v>
      </c>
      <c r="D5124" s="0" t="str">
        <f aca="false">CONCATENATE(LEFT(A5124,2), MID(A5124,5,2))</f>
        <v>0733</v>
      </c>
    </row>
    <row r="5125" customFormat="false" ht="15.8" hidden="false" customHeight="false" outlineLevel="0" collapsed="false">
      <c r="A5125" s="39" t="s">
        <v>2772</v>
      </c>
      <c r="B5125" s="39" t="s">
        <v>7329</v>
      </c>
      <c r="C5125" s="0" t="n">
        <v>690.069398816134</v>
      </c>
      <c r="D5125" s="0" t="str">
        <f aca="false">CONCATENATE(LEFT(A5125,2), MID(A5125,5,2))</f>
        <v>0743</v>
      </c>
    </row>
    <row r="5126" customFormat="false" ht="15.8" hidden="false" customHeight="false" outlineLevel="0" collapsed="false">
      <c r="A5126" s="39" t="s">
        <v>3881</v>
      </c>
      <c r="B5126" s="39" t="s">
        <v>7330</v>
      </c>
      <c r="C5126" s="0" t="n">
        <v>3073.16450532</v>
      </c>
      <c r="D5126" s="0" t="str">
        <f aca="false">CONCATENATE(LEFT(A5126,2), MID(A5126,5,2))</f>
        <v>0184</v>
      </c>
    </row>
    <row r="5127" customFormat="false" ht="15.8" hidden="false" customHeight="false" outlineLevel="0" collapsed="false">
      <c r="A5127" s="39" t="s">
        <v>2609</v>
      </c>
      <c r="B5127" s="39" t="s">
        <v>7331</v>
      </c>
      <c r="C5127" s="0" t="n">
        <v>284.770652336561</v>
      </c>
      <c r="D5127" s="0" t="str">
        <f aca="false">CONCATENATE(LEFT(A5127,2), MID(A5127,5,2))</f>
        <v>0860</v>
      </c>
    </row>
    <row r="5128" customFormat="false" ht="15.8" hidden="false" customHeight="false" outlineLevel="0" collapsed="false">
      <c r="A5128" s="39" t="s">
        <v>2707</v>
      </c>
      <c r="B5128" s="39" t="s">
        <v>7332</v>
      </c>
      <c r="C5128" s="0" t="n">
        <v>101.712</v>
      </c>
      <c r="D5128" s="0" t="str">
        <f aca="false">CONCATENATE(LEFT(A5128,2), MID(A5128,5,2))</f>
        <v>0733</v>
      </c>
    </row>
    <row r="5129" customFormat="false" ht="15.8" hidden="false" customHeight="false" outlineLevel="0" collapsed="false">
      <c r="A5129" s="39" t="s">
        <v>2739</v>
      </c>
      <c r="B5129" s="39" t="s">
        <v>7333</v>
      </c>
      <c r="C5129" s="0" t="n">
        <v>29131.3162972</v>
      </c>
      <c r="D5129" s="0" t="str">
        <f aca="false">CONCATENATE(LEFT(A5129,2), MID(A5129,5,2))</f>
        <v>0732</v>
      </c>
    </row>
    <row r="5130" customFormat="false" ht="15.8" hidden="false" customHeight="false" outlineLevel="0" collapsed="false">
      <c r="A5130" s="39" t="s">
        <v>2730</v>
      </c>
      <c r="B5130" s="39" t="s">
        <v>7334</v>
      </c>
      <c r="C5130" s="0" t="n">
        <v>1222</v>
      </c>
      <c r="D5130" s="0" t="str">
        <f aca="false">CONCATENATE(LEFT(A5130,2), MID(A5130,5,2))</f>
        <v>0733</v>
      </c>
    </row>
    <row r="5131" customFormat="false" ht="15.8" hidden="false" customHeight="false" outlineLevel="0" collapsed="false">
      <c r="A5131" s="39" t="s">
        <v>4785</v>
      </c>
      <c r="B5131" s="39" t="s">
        <v>7335</v>
      </c>
      <c r="C5131" s="0" t="n">
        <v>1692.15</v>
      </c>
      <c r="D5131" s="0" t="str">
        <f aca="false">CONCATENATE(LEFT(A5131,2), MID(A5131,5,2))</f>
        <v>0239</v>
      </c>
    </row>
    <row r="5132" customFormat="false" ht="15.8" hidden="false" customHeight="false" outlineLevel="0" collapsed="false">
      <c r="A5132" s="39" t="s">
        <v>7336</v>
      </c>
      <c r="B5132" s="39" t="s">
        <v>7337</v>
      </c>
      <c r="C5132" s="0" t="n">
        <v>1233.75</v>
      </c>
      <c r="D5132" s="0" t="str">
        <f aca="false">CONCATENATE(LEFT(A5132,2), MID(A5132,5,2))</f>
        <v>0254</v>
      </c>
    </row>
    <row r="5133" customFormat="false" ht="15.8" hidden="false" customHeight="false" outlineLevel="0" collapsed="false">
      <c r="A5133" s="39" t="s">
        <v>2707</v>
      </c>
      <c r="B5133" s="39" t="s">
        <v>7338</v>
      </c>
      <c r="C5133" s="0" t="n">
        <v>1094.34</v>
      </c>
      <c r="D5133" s="0" t="str">
        <f aca="false">CONCATENATE(LEFT(A5133,2), MID(A5133,5,2))</f>
        <v>0733</v>
      </c>
    </row>
    <row r="5134" customFormat="false" ht="15.8" hidden="false" customHeight="false" outlineLevel="0" collapsed="false">
      <c r="A5134" s="39" t="s">
        <v>4347</v>
      </c>
      <c r="B5134" s="39" t="s">
        <v>7339</v>
      </c>
      <c r="C5134" s="0" t="n">
        <v>180</v>
      </c>
      <c r="D5134" s="0" t="str">
        <f aca="false">CONCATENATE(LEFT(A5134,2), MID(A5134,5,2))</f>
        <v>0230</v>
      </c>
    </row>
    <row r="5135" customFormat="false" ht="15.8" hidden="false" customHeight="false" outlineLevel="0" collapsed="false">
      <c r="A5135" s="39" t="s">
        <v>4421</v>
      </c>
      <c r="B5135" s="39" t="s">
        <v>7340</v>
      </c>
      <c r="C5135" s="0" t="n">
        <v>367.2</v>
      </c>
      <c r="D5135" s="0" t="str">
        <f aca="false">CONCATENATE(LEFT(A5135,2), MID(A5135,5,2))</f>
        <v>0551</v>
      </c>
    </row>
    <row r="5136" customFormat="false" ht="15.8" hidden="false" customHeight="false" outlineLevel="0" collapsed="false">
      <c r="A5136" s="39" t="s">
        <v>2114</v>
      </c>
      <c r="B5136" s="39" t="s">
        <v>7341</v>
      </c>
      <c r="C5136" s="0" t="n">
        <v>5151.5</v>
      </c>
      <c r="D5136" s="0" t="str">
        <f aca="false">CONCATENATE(LEFT(A5136,2), MID(A5136,5,2))</f>
        <v>0238</v>
      </c>
    </row>
    <row r="5137" customFormat="false" ht="15.8" hidden="false" customHeight="false" outlineLevel="0" collapsed="false">
      <c r="A5137" s="39" t="s">
        <v>2701</v>
      </c>
      <c r="B5137" s="39" t="s">
        <v>7342</v>
      </c>
      <c r="C5137" s="0" t="n">
        <v>3077.98127104347</v>
      </c>
      <c r="D5137" s="0" t="str">
        <f aca="false">CONCATENATE(LEFT(A5137,2), MID(A5137,5,2))</f>
        <v>0718</v>
      </c>
    </row>
    <row r="5138" customFormat="false" ht="15.8" hidden="false" customHeight="false" outlineLevel="0" collapsed="false">
      <c r="A5138" s="39" t="s">
        <v>3836</v>
      </c>
      <c r="B5138" s="39" t="s">
        <v>7343</v>
      </c>
      <c r="C5138" s="0" t="n">
        <v>628.359433812541</v>
      </c>
      <c r="D5138" s="0" t="str">
        <f aca="false">CONCATENATE(LEFT(A5138,2), MID(A5138,5,2))</f>
        <v>0765</v>
      </c>
    </row>
    <row r="5139" customFormat="false" ht="15.8" hidden="false" customHeight="false" outlineLevel="0" collapsed="false">
      <c r="A5139" s="39" t="s">
        <v>2503</v>
      </c>
      <c r="B5139" s="39" t="s">
        <v>7344</v>
      </c>
      <c r="C5139" s="0" t="n">
        <v>2070</v>
      </c>
      <c r="D5139" s="0" t="str">
        <f aca="false">CONCATENATE(LEFT(A5139,2), MID(A5139,5,2))</f>
        <v>0312</v>
      </c>
    </row>
    <row r="5140" customFormat="false" ht="15.8" hidden="false" customHeight="false" outlineLevel="0" collapsed="false">
      <c r="A5140" s="39" t="s">
        <v>2966</v>
      </c>
      <c r="B5140" s="39" t="s">
        <v>7345</v>
      </c>
      <c r="C5140" s="0" t="n">
        <v>176287.059693759</v>
      </c>
      <c r="D5140" s="0" t="str">
        <f aca="false">CONCATENATE(LEFT(A5140,2), MID(A5140,5,2))</f>
        <v>0184</v>
      </c>
    </row>
    <row r="5141" customFormat="false" ht="15.8" hidden="false" customHeight="false" outlineLevel="0" collapsed="false">
      <c r="A5141" s="39" t="s">
        <v>3793</v>
      </c>
      <c r="B5141" s="39" t="s">
        <v>7346</v>
      </c>
      <c r="C5141" s="0" t="n">
        <v>1203.371480905</v>
      </c>
      <c r="D5141" s="0" t="str">
        <f aca="false">CONCATENATE(LEFT(A5141,2), MID(A5141,5,2))</f>
        <v>0328</v>
      </c>
    </row>
    <row r="5142" customFormat="false" ht="15.8" hidden="false" customHeight="false" outlineLevel="0" collapsed="false">
      <c r="A5142" s="39" t="s">
        <v>2909</v>
      </c>
      <c r="B5142" s="39" t="s">
        <v>7347</v>
      </c>
      <c r="C5142" s="0" t="n">
        <v>6552</v>
      </c>
      <c r="D5142" s="0" t="str">
        <f aca="false">CONCATENATE(LEFT(A5142,2), MID(A5142,5,2))</f>
        <v>0240</v>
      </c>
    </row>
    <row r="5143" customFormat="false" ht="15.8" hidden="false" customHeight="false" outlineLevel="0" collapsed="false">
      <c r="A5143" s="39" t="s">
        <v>2493</v>
      </c>
      <c r="B5143" s="39" t="s">
        <v>7348</v>
      </c>
      <c r="C5143" s="0" t="n">
        <v>5050.4152408659</v>
      </c>
      <c r="D5143" s="0" t="str">
        <f aca="false">CONCATENATE(LEFT(A5143,2), MID(A5143,5,2))</f>
        <v>0185</v>
      </c>
    </row>
    <row r="5144" customFormat="false" ht="15.8" hidden="false" customHeight="false" outlineLevel="0" collapsed="false">
      <c r="A5144" s="39" t="s">
        <v>7008</v>
      </c>
      <c r="B5144" s="39" t="s">
        <v>7349</v>
      </c>
      <c r="C5144" s="0" t="n">
        <v>2226.85407336</v>
      </c>
      <c r="D5144" s="0" t="str">
        <f aca="false">CONCATENATE(LEFT(A5144,2), MID(A5144,5,2))</f>
        <v>0185</v>
      </c>
    </row>
    <row r="5145" customFormat="false" ht="15.8" hidden="false" customHeight="false" outlineLevel="0" collapsed="false">
      <c r="A5145" s="39" t="s">
        <v>2554</v>
      </c>
      <c r="B5145" s="39" t="s">
        <v>7350</v>
      </c>
      <c r="C5145" s="0" t="n">
        <v>739.125</v>
      </c>
      <c r="D5145" s="0" t="str">
        <f aca="false">CONCATENATE(LEFT(A5145,2), MID(A5145,5,2))</f>
        <v>0551</v>
      </c>
    </row>
    <row r="5146" customFormat="false" ht="15.8" hidden="false" customHeight="false" outlineLevel="0" collapsed="false">
      <c r="A5146" s="39" t="s">
        <v>2845</v>
      </c>
      <c r="B5146" s="39" t="s">
        <v>7351</v>
      </c>
      <c r="C5146" s="0" t="n">
        <v>211.536</v>
      </c>
      <c r="D5146" s="0" t="str">
        <f aca="false">CONCATENATE(LEFT(A5146,2), MID(A5146,5,2))</f>
        <v>0782</v>
      </c>
    </row>
    <row r="5147" customFormat="false" ht="15.8" hidden="false" customHeight="false" outlineLevel="0" collapsed="false">
      <c r="A5147" s="39" t="s">
        <v>2493</v>
      </c>
      <c r="B5147" s="39" t="s">
        <v>7352</v>
      </c>
      <c r="C5147" s="0" t="n">
        <v>1313.30286159093</v>
      </c>
      <c r="D5147" s="0" t="str">
        <f aca="false">CONCATENATE(LEFT(A5147,2), MID(A5147,5,2))</f>
        <v>0185</v>
      </c>
    </row>
    <row r="5148" customFormat="false" ht="15.8" hidden="false" customHeight="false" outlineLevel="0" collapsed="false">
      <c r="A5148" s="39" t="s">
        <v>2548</v>
      </c>
      <c r="B5148" s="39" t="s">
        <v>7353</v>
      </c>
      <c r="C5148" s="0" t="n">
        <v>314.9664</v>
      </c>
      <c r="D5148" s="0" t="str">
        <f aca="false">CONCATENATE(LEFT(A5148,2), MID(A5148,5,2))</f>
        <v>0406</v>
      </c>
    </row>
    <row r="5149" customFormat="false" ht="15.8" hidden="false" customHeight="false" outlineLevel="0" collapsed="false">
      <c r="A5149" s="39" t="s">
        <v>2837</v>
      </c>
      <c r="B5149" s="39" t="s">
        <v>7354</v>
      </c>
      <c r="C5149" s="0" t="n">
        <v>190.19</v>
      </c>
      <c r="D5149" s="0" t="str">
        <f aca="false">CONCATENATE(LEFT(A5149,2), MID(A5149,5,2))</f>
        <v>0791</v>
      </c>
    </row>
    <row r="5150" customFormat="false" ht="15.8" hidden="false" customHeight="false" outlineLevel="0" collapsed="false">
      <c r="A5150" s="39" t="s">
        <v>2739</v>
      </c>
      <c r="B5150" s="39" t="s">
        <v>7355</v>
      </c>
      <c r="C5150" s="0" t="n">
        <v>13883.324504</v>
      </c>
      <c r="D5150" s="0" t="str">
        <f aca="false">CONCATENATE(LEFT(A5150,2), MID(A5150,5,2))</f>
        <v>0732</v>
      </c>
    </row>
    <row r="5151" customFormat="false" ht="15.8" hidden="false" customHeight="false" outlineLevel="0" collapsed="false">
      <c r="A5151" s="39" t="s">
        <v>2493</v>
      </c>
      <c r="B5151" s="39" t="s">
        <v>7356</v>
      </c>
      <c r="C5151" s="0" t="n">
        <v>2708.9718588465</v>
      </c>
      <c r="D5151" s="0" t="str">
        <f aca="false">CONCATENATE(LEFT(A5151,2), MID(A5151,5,2))</f>
        <v>0185</v>
      </c>
    </row>
    <row r="5152" customFormat="false" ht="15.8" hidden="false" customHeight="false" outlineLevel="0" collapsed="false">
      <c r="A5152" s="39" t="s">
        <v>2968</v>
      </c>
      <c r="B5152" s="39" t="s">
        <v>7357</v>
      </c>
      <c r="C5152" s="0" t="n">
        <v>269.505478775</v>
      </c>
      <c r="D5152" s="0" t="str">
        <f aca="false">CONCATENATE(LEFT(A5152,2), MID(A5152,5,2))</f>
        <v>0366</v>
      </c>
    </row>
    <row r="5153" customFormat="false" ht="15.8" hidden="false" customHeight="false" outlineLevel="0" collapsed="false">
      <c r="A5153" s="39" t="s">
        <v>3555</v>
      </c>
      <c r="B5153" s="39" t="s">
        <v>7358</v>
      </c>
      <c r="C5153" s="0" t="n">
        <v>269.701834550862</v>
      </c>
      <c r="D5153" s="0" t="str">
        <f aca="false">CONCATENATE(LEFT(A5153,2), MID(A5153,5,2))</f>
        <v>0860</v>
      </c>
    </row>
    <row r="5154" customFormat="false" ht="15.8" hidden="false" customHeight="false" outlineLevel="0" collapsed="false">
      <c r="A5154" s="39" t="s">
        <v>2391</v>
      </c>
      <c r="B5154" s="39" t="s">
        <v>7359</v>
      </c>
      <c r="C5154" s="0" t="n">
        <v>7557.84794540697</v>
      </c>
      <c r="D5154" s="0" t="str">
        <f aca="false">CONCATENATE(LEFT(A5154,2), MID(A5154,5,2))</f>
        <v>0183</v>
      </c>
    </row>
    <row r="5155" customFormat="false" ht="15.8" hidden="false" customHeight="false" outlineLevel="0" collapsed="false">
      <c r="A5155" s="39" t="s">
        <v>2493</v>
      </c>
      <c r="B5155" s="39" t="s">
        <v>7360</v>
      </c>
      <c r="C5155" s="0" t="n">
        <v>2619.2</v>
      </c>
      <c r="D5155" s="0" t="str">
        <f aca="false">CONCATENATE(LEFT(A5155,2), MID(A5155,5,2))</f>
        <v>0185</v>
      </c>
    </row>
    <row r="5156" customFormat="false" ht="15.8" hidden="false" customHeight="false" outlineLevel="0" collapsed="false">
      <c r="A5156" s="39" t="s">
        <v>2931</v>
      </c>
      <c r="B5156" s="39" t="s">
        <v>7361</v>
      </c>
      <c r="C5156" s="0" t="n">
        <v>1630.8</v>
      </c>
      <c r="D5156" s="0" t="str">
        <f aca="false">CONCATENATE(LEFT(A5156,2), MID(A5156,5,2))</f>
        <v>0552</v>
      </c>
    </row>
    <row r="5157" customFormat="false" ht="15.8" hidden="false" customHeight="false" outlineLevel="0" collapsed="false">
      <c r="A5157" s="39" t="s">
        <v>3879</v>
      </c>
      <c r="B5157" s="39" t="s">
        <v>7362</v>
      </c>
      <c r="C5157" s="0" t="n">
        <v>754.125</v>
      </c>
      <c r="D5157" s="0" t="str">
        <f aca="false">CONCATENATE(LEFT(A5157,2), MID(A5157,5,2))</f>
        <v>0255</v>
      </c>
    </row>
    <row r="5158" customFormat="false" ht="15.8" hidden="false" customHeight="false" outlineLevel="0" collapsed="false">
      <c r="A5158" s="39" t="s">
        <v>2781</v>
      </c>
      <c r="B5158" s="39" t="s">
        <v>7363</v>
      </c>
      <c r="C5158" s="0" t="n">
        <v>19400</v>
      </c>
      <c r="D5158" s="0" t="str">
        <f aca="false">CONCATENATE(LEFT(A5158,2), MID(A5158,5,2))</f>
        <v>0759</v>
      </c>
    </row>
    <row r="5159" customFormat="false" ht="15.8" hidden="false" customHeight="false" outlineLevel="0" collapsed="false">
      <c r="A5159" s="39" t="s">
        <v>2349</v>
      </c>
      <c r="B5159" s="39" t="s">
        <v>7364</v>
      </c>
      <c r="C5159" s="0" t="n">
        <v>412.5</v>
      </c>
      <c r="D5159" s="0" t="str">
        <f aca="false">CONCATENATE(LEFT(A5159,2), MID(A5159,5,2))</f>
        <v>0279</v>
      </c>
    </row>
    <row r="5160" customFormat="false" ht="15.8" hidden="false" customHeight="false" outlineLevel="0" collapsed="false">
      <c r="A5160" s="39" t="s">
        <v>2349</v>
      </c>
      <c r="B5160" s="39" t="s">
        <v>7365</v>
      </c>
      <c r="C5160" s="0" t="n">
        <v>137.5</v>
      </c>
      <c r="D5160" s="0" t="str">
        <f aca="false">CONCATENATE(LEFT(A5160,2), MID(A5160,5,2))</f>
        <v>0279</v>
      </c>
    </row>
    <row r="5161" customFormat="false" ht="15.8" hidden="false" customHeight="false" outlineLevel="0" collapsed="false">
      <c r="A5161" s="39" t="s">
        <v>6082</v>
      </c>
      <c r="B5161" s="39" t="s">
        <v>7366</v>
      </c>
      <c r="C5161" s="0" t="n">
        <v>300</v>
      </c>
      <c r="D5161" s="0" t="str">
        <f aca="false">CONCATENATE(LEFT(A5161,2), MID(A5161,5,2))</f>
        <v>0229</v>
      </c>
    </row>
    <row r="5162" customFormat="false" ht="15.8" hidden="false" customHeight="false" outlineLevel="0" collapsed="false">
      <c r="A5162" s="39" t="s">
        <v>4749</v>
      </c>
      <c r="B5162" s="39" t="s">
        <v>7367</v>
      </c>
      <c r="C5162" s="0" t="n">
        <v>241.7772507875</v>
      </c>
      <c r="D5162" s="0" t="str">
        <f aca="false">CONCATENATE(LEFT(A5162,2), MID(A5162,5,2))</f>
        <v>0743</v>
      </c>
    </row>
    <row r="5163" customFormat="false" ht="15.8" hidden="false" customHeight="false" outlineLevel="0" collapsed="false">
      <c r="A5163" s="39" t="s">
        <v>2554</v>
      </c>
      <c r="B5163" s="39" t="s">
        <v>7368</v>
      </c>
      <c r="C5163" s="0" t="n">
        <v>184.95</v>
      </c>
      <c r="D5163" s="0" t="str">
        <f aca="false">CONCATENATE(LEFT(A5163,2), MID(A5163,5,2))</f>
        <v>0551</v>
      </c>
    </row>
    <row r="5164" customFormat="false" ht="15.8" hidden="false" customHeight="false" outlineLevel="0" collapsed="false">
      <c r="A5164" s="39" t="s">
        <v>7369</v>
      </c>
      <c r="B5164" s="39" t="s">
        <v>7370</v>
      </c>
      <c r="C5164" s="0" t="n">
        <v>103.462861170583</v>
      </c>
      <c r="D5164" s="0" t="str">
        <f aca="false">CONCATENATE(LEFT(A5164,2), MID(A5164,5,2))</f>
        <v>0403</v>
      </c>
    </row>
    <row r="5165" customFormat="false" ht="15.8" hidden="false" customHeight="false" outlineLevel="0" collapsed="false">
      <c r="A5165" s="39" t="s">
        <v>3875</v>
      </c>
      <c r="B5165" s="39" t="s">
        <v>7371</v>
      </c>
      <c r="C5165" s="0" t="n">
        <v>722.598055853949</v>
      </c>
      <c r="D5165" s="0" t="str">
        <f aca="false">CONCATENATE(LEFT(A5165,2), MID(A5165,5,2))</f>
        <v>0718</v>
      </c>
    </row>
    <row r="5166" customFormat="false" ht="15.8" hidden="false" customHeight="false" outlineLevel="0" collapsed="false">
      <c r="A5166" s="39" t="s">
        <v>2837</v>
      </c>
      <c r="B5166" s="39" t="s">
        <v>7372</v>
      </c>
      <c r="C5166" s="0" t="n">
        <v>140.4</v>
      </c>
      <c r="D5166" s="0" t="str">
        <f aca="false">CONCATENATE(LEFT(A5166,2), MID(A5166,5,2))</f>
        <v>0791</v>
      </c>
    </row>
    <row r="5167" customFormat="false" ht="15.8" hidden="false" customHeight="false" outlineLevel="0" collapsed="false">
      <c r="A5167" s="39" t="s">
        <v>3775</v>
      </c>
      <c r="B5167" s="39" t="s">
        <v>7373</v>
      </c>
      <c r="C5167" s="0" t="n">
        <v>128.47481295</v>
      </c>
      <c r="D5167" s="0" t="str">
        <f aca="false">CONCATENATE(LEFT(A5167,2), MID(A5167,5,2))</f>
        <v>0376</v>
      </c>
    </row>
    <row r="5168" customFormat="false" ht="15.8" hidden="false" customHeight="false" outlineLevel="0" collapsed="false">
      <c r="A5168" s="39" t="s">
        <v>2616</v>
      </c>
      <c r="B5168" s="39" t="s">
        <v>7374</v>
      </c>
      <c r="C5168" s="0" t="n">
        <v>1217.26754127597</v>
      </c>
      <c r="D5168" s="0" t="str">
        <f aca="false">CONCATENATE(LEFT(A5168,2), MID(A5168,5,2))</f>
        <v>0860</v>
      </c>
    </row>
    <row r="5169" customFormat="false" ht="15.8" hidden="false" customHeight="false" outlineLevel="0" collapsed="false">
      <c r="A5169" s="39" t="s">
        <v>2000</v>
      </c>
      <c r="B5169" s="39" t="s">
        <v>7375</v>
      </c>
      <c r="C5169" s="0" t="n">
        <v>1244.20766159231</v>
      </c>
      <c r="D5169" s="0" t="str">
        <f aca="false">CONCATENATE(LEFT(A5169,2), MID(A5169,5,2))</f>
        <v>0315</v>
      </c>
    </row>
    <row r="5170" customFormat="false" ht="15.8" hidden="false" customHeight="false" outlineLevel="0" collapsed="false">
      <c r="A5170" s="39" t="s">
        <v>2391</v>
      </c>
      <c r="B5170" s="39" t="s">
        <v>7376</v>
      </c>
      <c r="C5170" s="0" t="n">
        <v>7418.26357811049</v>
      </c>
      <c r="D5170" s="0" t="str">
        <f aca="false">CONCATENATE(LEFT(A5170,2), MID(A5170,5,2))</f>
        <v>0183</v>
      </c>
    </row>
    <row r="5171" customFormat="false" ht="15.8" hidden="false" customHeight="false" outlineLevel="0" collapsed="false">
      <c r="A5171" s="39" t="s">
        <v>2701</v>
      </c>
      <c r="B5171" s="39" t="s">
        <v>7377</v>
      </c>
      <c r="C5171" s="0" t="n">
        <v>865.700438591611</v>
      </c>
      <c r="D5171" s="0" t="str">
        <f aca="false">CONCATENATE(LEFT(A5171,2), MID(A5171,5,2))</f>
        <v>0718</v>
      </c>
    </row>
    <row r="5172" customFormat="false" ht="15.8" hidden="false" customHeight="false" outlineLevel="0" collapsed="false">
      <c r="A5172" s="39" t="s">
        <v>2781</v>
      </c>
      <c r="B5172" s="39" t="s">
        <v>7378</v>
      </c>
      <c r="C5172" s="0" t="n">
        <v>1071</v>
      </c>
      <c r="D5172" s="0" t="str">
        <f aca="false">CONCATENATE(LEFT(A5172,2), MID(A5172,5,2))</f>
        <v>0759</v>
      </c>
    </row>
    <row r="5173" customFormat="false" ht="15.8" hidden="false" customHeight="false" outlineLevel="0" collapsed="false">
      <c r="A5173" s="39" t="s">
        <v>2739</v>
      </c>
      <c r="B5173" s="39" t="s">
        <v>7379</v>
      </c>
      <c r="C5173" s="0" t="n">
        <v>812.0157014</v>
      </c>
      <c r="D5173" s="0" t="str">
        <f aca="false">CONCATENATE(LEFT(A5173,2), MID(A5173,5,2))</f>
        <v>0732</v>
      </c>
    </row>
    <row r="5174" customFormat="false" ht="15.8" hidden="false" customHeight="false" outlineLevel="0" collapsed="false">
      <c r="A5174" s="39" t="s">
        <v>3793</v>
      </c>
      <c r="B5174" s="39" t="s">
        <v>7380</v>
      </c>
      <c r="C5174" s="0" t="n">
        <v>833.7608721</v>
      </c>
      <c r="D5174" s="0" t="str">
        <f aca="false">CONCATENATE(LEFT(A5174,2), MID(A5174,5,2))</f>
        <v>0328</v>
      </c>
    </row>
    <row r="5175" customFormat="false" ht="15.8" hidden="false" customHeight="false" outlineLevel="0" collapsed="false">
      <c r="A5175" s="39" t="s">
        <v>2567</v>
      </c>
      <c r="B5175" s="39" t="s">
        <v>7381</v>
      </c>
      <c r="C5175" s="0" t="n">
        <v>32330.2708377409</v>
      </c>
      <c r="D5175" s="0" t="str">
        <f aca="false">CONCATENATE(LEFT(A5175,2), MID(A5175,5,2))</f>
        <v>0328</v>
      </c>
    </row>
    <row r="5176" customFormat="false" ht="15.8" hidden="false" customHeight="false" outlineLevel="0" collapsed="false">
      <c r="A5176" s="39" t="s">
        <v>2616</v>
      </c>
      <c r="B5176" s="39" t="s">
        <v>7382</v>
      </c>
      <c r="C5176" s="0" t="n">
        <v>3485.27349582619</v>
      </c>
      <c r="D5176" s="0" t="str">
        <f aca="false">CONCATENATE(LEFT(A5176,2), MID(A5176,5,2))</f>
        <v>0860</v>
      </c>
    </row>
    <row r="5177" customFormat="false" ht="15.8" hidden="false" customHeight="false" outlineLevel="0" collapsed="false">
      <c r="A5177" s="39" t="s">
        <v>2991</v>
      </c>
      <c r="B5177" s="39" t="s">
        <v>7383</v>
      </c>
      <c r="C5177" s="0" t="n">
        <v>139275.326742181</v>
      </c>
      <c r="D5177" s="0" t="str">
        <f aca="false">CONCATENATE(LEFT(A5177,2), MID(A5177,5,2))</f>
        <v>0601</v>
      </c>
    </row>
    <row r="5178" customFormat="false" ht="15.8" hidden="false" customHeight="false" outlineLevel="0" collapsed="false">
      <c r="A5178" s="39" t="s">
        <v>2991</v>
      </c>
      <c r="B5178" s="39" t="s">
        <v>7384</v>
      </c>
      <c r="C5178" s="0" t="n">
        <v>231803.246048598</v>
      </c>
      <c r="D5178" s="0" t="str">
        <f aca="false">CONCATENATE(LEFT(A5178,2), MID(A5178,5,2))</f>
        <v>0601</v>
      </c>
    </row>
    <row r="5179" customFormat="false" ht="15.8" hidden="false" customHeight="false" outlineLevel="0" collapsed="false">
      <c r="A5179" s="39" t="s">
        <v>2436</v>
      </c>
      <c r="B5179" s="39" t="s">
        <v>7385</v>
      </c>
      <c r="C5179" s="0" t="n">
        <v>13804.8386505641</v>
      </c>
      <c r="D5179" s="0" t="str">
        <f aca="false">CONCATENATE(LEFT(A5179,2), MID(A5179,5,2))</f>
        <v>0601</v>
      </c>
    </row>
    <row r="5180" customFormat="false" ht="15.8" hidden="false" customHeight="false" outlineLevel="0" collapsed="false">
      <c r="A5180" s="39" t="s">
        <v>1927</v>
      </c>
      <c r="B5180" s="39" t="s">
        <v>7386</v>
      </c>
      <c r="C5180" s="0" t="n">
        <v>10959.7993343478</v>
      </c>
      <c r="D5180" s="0" t="str">
        <f aca="false">CONCATENATE(LEFT(A5180,2), MID(A5180,5,2))</f>
        <v>0403</v>
      </c>
    </row>
    <row r="5181" customFormat="false" ht="15.8" hidden="false" customHeight="false" outlineLevel="0" collapsed="false">
      <c r="A5181" s="39" t="s">
        <v>1923</v>
      </c>
      <c r="B5181" s="39" t="s">
        <v>7387</v>
      </c>
      <c r="C5181" s="0" t="n">
        <v>51375.778702339</v>
      </c>
      <c r="D5181" s="0" t="str">
        <f aca="false">CONCATENATE(LEFT(A5181,2), MID(A5181,5,2))</f>
        <v>0402</v>
      </c>
    </row>
    <row r="5182" customFormat="false" ht="15.8" hidden="false" customHeight="false" outlineLevel="0" collapsed="false">
      <c r="A5182" s="39" t="s">
        <v>1923</v>
      </c>
      <c r="B5182" s="39" t="s">
        <v>7388</v>
      </c>
      <c r="C5182" s="0" t="n">
        <v>87407.98298232</v>
      </c>
      <c r="D5182" s="0" t="str">
        <f aca="false">CONCATENATE(LEFT(A5182,2), MID(A5182,5,2))</f>
        <v>0402</v>
      </c>
    </row>
    <row r="5183" customFormat="false" ht="15.8" hidden="false" customHeight="false" outlineLevel="0" collapsed="false">
      <c r="A5183" s="39" t="s">
        <v>1923</v>
      </c>
      <c r="B5183" s="39" t="s">
        <v>7389</v>
      </c>
      <c r="C5183" s="0" t="n">
        <v>18223.7005822612</v>
      </c>
      <c r="D5183" s="0" t="str">
        <f aca="false">CONCATENATE(LEFT(A5183,2), MID(A5183,5,2))</f>
        <v>0402</v>
      </c>
    </row>
    <row r="5184" customFormat="false" ht="15.8" hidden="false" customHeight="false" outlineLevel="0" collapsed="false">
      <c r="A5184" s="39" t="s">
        <v>1929</v>
      </c>
      <c r="B5184" s="39" t="s">
        <v>7390</v>
      </c>
      <c r="C5184" s="0" t="n">
        <v>57496.4083407857</v>
      </c>
      <c r="D5184" s="0" t="str">
        <f aca="false">CONCATENATE(LEFT(A5184,2), MID(A5184,5,2))</f>
        <v>0402</v>
      </c>
    </row>
    <row r="5185" customFormat="false" ht="15.8" hidden="false" customHeight="false" outlineLevel="0" collapsed="false">
      <c r="A5185" s="39" t="s">
        <v>1927</v>
      </c>
      <c r="B5185" s="39" t="s">
        <v>7391</v>
      </c>
      <c r="C5185" s="0" t="n">
        <v>70599.8917671859</v>
      </c>
      <c r="D5185" s="0" t="str">
        <f aca="false">CONCATENATE(LEFT(A5185,2), MID(A5185,5,2))</f>
        <v>0403</v>
      </c>
    </row>
    <row r="5186" customFormat="false" ht="15.8" hidden="false" customHeight="false" outlineLevel="0" collapsed="false">
      <c r="A5186" s="39" t="s">
        <v>1927</v>
      </c>
      <c r="B5186" s="39" t="s">
        <v>7392</v>
      </c>
      <c r="C5186" s="0" t="n">
        <v>154218.94237426</v>
      </c>
      <c r="D5186" s="0" t="str">
        <f aca="false">CONCATENATE(LEFT(A5186,2), MID(A5186,5,2))</f>
        <v>0403</v>
      </c>
    </row>
    <row r="5187" customFormat="false" ht="15.8" hidden="false" customHeight="false" outlineLevel="0" collapsed="false">
      <c r="A5187" s="39" t="s">
        <v>1929</v>
      </c>
      <c r="B5187" s="39" t="s">
        <v>7393</v>
      </c>
      <c r="C5187" s="0" t="n">
        <v>2424.64781106187</v>
      </c>
      <c r="D5187" s="0" t="str">
        <f aca="false">CONCATENATE(LEFT(A5187,2), MID(A5187,5,2))</f>
        <v>0402</v>
      </c>
    </row>
    <row r="5188" customFormat="false" ht="15.8" hidden="false" customHeight="false" outlineLevel="0" collapsed="false">
      <c r="A5188" s="39" t="s">
        <v>1923</v>
      </c>
      <c r="B5188" s="39" t="s">
        <v>7394</v>
      </c>
      <c r="C5188" s="0" t="n">
        <v>15721.7588044776</v>
      </c>
      <c r="D5188" s="0" t="str">
        <f aca="false">CONCATENATE(LEFT(A5188,2), MID(A5188,5,2))</f>
        <v>0402</v>
      </c>
    </row>
    <row r="5189" customFormat="false" ht="15.8" hidden="false" customHeight="false" outlineLevel="0" collapsed="false">
      <c r="A5189" s="39" t="s">
        <v>1929</v>
      </c>
      <c r="B5189" s="39" t="s">
        <v>7395</v>
      </c>
      <c r="C5189" s="0" t="n">
        <v>30241.9803186087</v>
      </c>
      <c r="D5189" s="0" t="str">
        <f aca="false">CONCATENATE(LEFT(A5189,2), MID(A5189,5,2))</f>
        <v>0402</v>
      </c>
    </row>
    <row r="5190" customFormat="false" ht="15.8" hidden="false" customHeight="false" outlineLevel="0" collapsed="false">
      <c r="A5190" s="39" t="s">
        <v>1927</v>
      </c>
      <c r="B5190" s="39" t="s">
        <v>7396</v>
      </c>
      <c r="C5190" s="0" t="n">
        <v>42666.0519718516</v>
      </c>
      <c r="D5190" s="0" t="str">
        <f aca="false">CONCATENATE(LEFT(A5190,2), MID(A5190,5,2))</f>
        <v>0403</v>
      </c>
    </row>
    <row r="5191" customFormat="false" ht="15.8" hidden="false" customHeight="false" outlineLevel="0" collapsed="false">
      <c r="A5191" s="39" t="s">
        <v>1927</v>
      </c>
      <c r="B5191" s="39" t="s">
        <v>7397</v>
      </c>
      <c r="C5191" s="0" t="n">
        <v>6589.76483941107</v>
      </c>
      <c r="D5191" s="0" t="str">
        <f aca="false">CONCATENATE(LEFT(A5191,2), MID(A5191,5,2))</f>
        <v>0403</v>
      </c>
    </row>
    <row r="5192" customFormat="false" ht="15.8" hidden="false" customHeight="false" outlineLevel="0" collapsed="false">
      <c r="A5192" s="39" t="s">
        <v>1923</v>
      </c>
      <c r="B5192" s="39" t="s">
        <v>7398</v>
      </c>
      <c r="C5192" s="0" t="n">
        <v>50736.7798075824</v>
      </c>
      <c r="D5192" s="0" t="str">
        <f aca="false">CONCATENATE(LEFT(A5192,2), MID(A5192,5,2))</f>
        <v>0402</v>
      </c>
    </row>
    <row r="5193" customFormat="false" ht="15.8" hidden="false" customHeight="false" outlineLevel="0" collapsed="false">
      <c r="A5193" s="39" t="s">
        <v>2436</v>
      </c>
      <c r="B5193" s="39" t="s">
        <v>7399</v>
      </c>
      <c r="C5193" s="0" t="n">
        <v>165876.550287889</v>
      </c>
      <c r="D5193" s="0" t="str">
        <f aca="false">CONCATENATE(LEFT(A5193,2), MID(A5193,5,2))</f>
        <v>0601</v>
      </c>
    </row>
    <row r="5194" customFormat="false" ht="15.8" hidden="false" customHeight="false" outlineLevel="0" collapsed="false">
      <c r="A5194" s="39" t="s">
        <v>1936</v>
      </c>
      <c r="B5194" s="39" t="s">
        <v>7400</v>
      </c>
      <c r="C5194" s="0" t="n">
        <v>22675.4185789032</v>
      </c>
      <c r="D5194" s="0" t="str">
        <f aca="false">CONCATENATE(LEFT(A5194,2), MID(A5194,5,2))</f>
        <v>0406</v>
      </c>
    </row>
    <row r="5195" customFormat="false" ht="15.8" hidden="false" customHeight="false" outlineLevel="0" collapsed="false">
      <c r="A5195" s="39" t="s">
        <v>2497</v>
      </c>
      <c r="B5195" s="39" t="s">
        <v>7401</v>
      </c>
      <c r="C5195" s="0" t="n">
        <v>19568.0793911822</v>
      </c>
      <c r="D5195" s="0" t="str">
        <f aca="false">CONCATENATE(LEFT(A5195,2), MID(A5195,5,2))</f>
        <v>0405</v>
      </c>
    </row>
    <row r="5196" customFormat="false" ht="15.8" hidden="false" customHeight="false" outlineLevel="0" collapsed="false">
      <c r="A5196" s="39" t="s">
        <v>1949</v>
      </c>
      <c r="B5196" s="39" t="s">
        <v>7402</v>
      </c>
      <c r="C5196" s="0" t="n">
        <v>23050.8884216814</v>
      </c>
      <c r="D5196" s="0" t="str">
        <f aca="false">CONCATENATE(LEFT(A5196,2), MID(A5196,5,2))</f>
        <v>0403</v>
      </c>
    </row>
    <row r="5197" customFormat="false" ht="15.8" hidden="false" customHeight="false" outlineLevel="0" collapsed="false">
      <c r="A5197" s="39" t="s">
        <v>1938</v>
      </c>
      <c r="B5197" s="39" t="s">
        <v>7403</v>
      </c>
      <c r="C5197" s="0" t="n">
        <v>6051.14773572826</v>
      </c>
      <c r="D5197" s="0" t="str">
        <f aca="false">CONCATENATE(LEFT(A5197,2), MID(A5197,5,2))</f>
        <v>0404</v>
      </c>
    </row>
    <row r="5198" customFormat="false" ht="15.8" hidden="false" customHeight="false" outlineLevel="0" collapsed="false">
      <c r="A5198" s="39" t="s">
        <v>1936</v>
      </c>
      <c r="B5198" s="39" t="s">
        <v>7404</v>
      </c>
      <c r="C5198" s="0" t="n">
        <v>13023.6438495987</v>
      </c>
      <c r="D5198" s="0" t="str">
        <f aca="false">CONCATENATE(LEFT(A5198,2), MID(A5198,5,2))</f>
        <v>0406</v>
      </c>
    </row>
    <row r="5199" customFormat="false" ht="15.8" hidden="false" customHeight="false" outlineLevel="0" collapsed="false">
      <c r="A5199" s="39" t="s">
        <v>2497</v>
      </c>
      <c r="B5199" s="39" t="s">
        <v>7405</v>
      </c>
      <c r="C5199" s="0" t="n">
        <v>23704.34229107</v>
      </c>
      <c r="D5199" s="0" t="str">
        <f aca="false">CONCATENATE(LEFT(A5199,2), MID(A5199,5,2))</f>
        <v>0405</v>
      </c>
    </row>
    <row r="5200" customFormat="false" ht="15.8" hidden="false" customHeight="false" outlineLevel="0" collapsed="false">
      <c r="A5200" s="39" t="s">
        <v>1936</v>
      </c>
      <c r="B5200" s="39" t="s">
        <v>7406</v>
      </c>
      <c r="C5200" s="0" t="n">
        <v>10798.0538895316</v>
      </c>
      <c r="D5200" s="0" t="str">
        <f aca="false">CONCATENATE(LEFT(A5200,2), MID(A5200,5,2))</f>
        <v>0406</v>
      </c>
    </row>
    <row r="5201" customFormat="false" ht="15.8" hidden="false" customHeight="false" outlineLevel="0" collapsed="false">
      <c r="A5201" s="39" t="s">
        <v>2497</v>
      </c>
      <c r="B5201" s="39" t="s">
        <v>7407</v>
      </c>
      <c r="C5201" s="0" t="n">
        <v>3886.59728013009</v>
      </c>
      <c r="D5201" s="0" t="str">
        <f aca="false">CONCATENATE(LEFT(A5201,2), MID(A5201,5,2))</f>
        <v>0405</v>
      </c>
    </row>
    <row r="5202" customFormat="false" ht="15.8" hidden="false" customHeight="false" outlineLevel="0" collapsed="false">
      <c r="A5202" s="39" t="s">
        <v>1933</v>
      </c>
      <c r="B5202" s="39" t="s">
        <v>7408</v>
      </c>
      <c r="C5202" s="0" t="n">
        <v>207.302179742422</v>
      </c>
      <c r="D5202" s="0" t="str">
        <f aca="false">CONCATENATE(LEFT(A5202,2), MID(A5202,5,2))</f>
        <v>0405</v>
      </c>
    </row>
    <row r="5203" customFormat="false" ht="15.8" hidden="false" customHeight="false" outlineLevel="0" collapsed="false">
      <c r="A5203" s="39" t="s">
        <v>1927</v>
      </c>
      <c r="B5203" s="39" t="s">
        <v>7409</v>
      </c>
      <c r="C5203" s="0" t="n">
        <v>28353.906321813</v>
      </c>
      <c r="D5203" s="0" t="str">
        <f aca="false">CONCATENATE(LEFT(A5203,2), MID(A5203,5,2))</f>
        <v>0403</v>
      </c>
    </row>
    <row r="5204" customFormat="false" ht="15.8" hidden="false" customHeight="false" outlineLevel="0" collapsed="false">
      <c r="A5204" s="39" t="s">
        <v>1942</v>
      </c>
      <c r="B5204" s="39" t="s">
        <v>7410</v>
      </c>
      <c r="C5204" s="0" t="n">
        <v>44151.6493590008</v>
      </c>
      <c r="D5204" s="0" t="str">
        <f aca="false">CONCATENATE(LEFT(A5204,2), MID(A5204,5,2))</f>
        <v>0404</v>
      </c>
    </row>
    <row r="5205" customFormat="false" ht="15.8" hidden="false" customHeight="false" outlineLevel="0" collapsed="false">
      <c r="A5205" s="39" t="s">
        <v>1938</v>
      </c>
      <c r="B5205" s="39" t="s">
        <v>7411</v>
      </c>
      <c r="C5205" s="0" t="n">
        <v>16093.7171307038</v>
      </c>
      <c r="D5205" s="0" t="str">
        <f aca="false">CONCATENATE(LEFT(A5205,2), MID(A5205,5,2))</f>
        <v>0404</v>
      </c>
    </row>
    <row r="5206" customFormat="false" ht="15.8" hidden="false" customHeight="false" outlineLevel="0" collapsed="false">
      <c r="A5206" s="39" t="s">
        <v>1933</v>
      </c>
      <c r="B5206" s="39" t="s">
        <v>7412</v>
      </c>
      <c r="C5206" s="0" t="n">
        <v>1613.76260308553</v>
      </c>
      <c r="D5206" s="0" t="str">
        <f aca="false">CONCATENATE(LEFT(A5206,2), MID(A5206,5,2))</f>
        <v>0405</v>
      </c>
    </row>
    <row r="5207" customFormat="false" ht="15.8" hidden="false" customHeight="false" outlineLevel="0" collapsed="false">
      <c r="A5207" s="39" t="s">
        <v>1949</v>
      </c>
      <c r="B5207" s="39" t="s">
        <v>7413</v>
      </c>
      <c r="C5207" s="0" t="n">
        <v>36148.2340468191</v>
      </c>
      <c r="D5207" s="0" t="str">
        <f aca="false">CONCATENATE(LEFT(A5207,2), MID(A5207,5,2))</f>
        <v>0403</v>
      </c>
    </row>
    <row r="5208" customFormat="false" ht="15.8" hidden="false" customHeight="false" outlineLevel="0" collapsed="false">
      <c r="A5208" s="39" t="s">
        <v>1938</v>
      </c>
      <c r="B5208" s="39" t="s">
        <v>7414</v>
      </c>
      <c r="C5208" s="0" t="n">
        <v>7982.6234108641</v>
      </c>
      <c r="D5208" s="0" t="str">
        <f aca="false">CONCATENATE(LEFT(A5208,2), MID(A5208,5,2))</f>
        <v>0404</v>
      </c>
    </row>
    <row r="5209" customFormat="false" ht="15.8" hidden="false" customHeight="false" outlineLevel="0" collapsed="false">
      <c r="A5209" s="39" t="s">
        <v>1949</v>
      </c>
      <c r="B5209" s="39" t="s">
        <v>7415</v>
      </c>
      <c r="C5209" s="0" t="n">
        <v>3502.40139307615</v>
      </c>
      <c r="D5209" s="0" t="str">
        <f aca="false">CONCATENATE(LEFT(A5209,2), MID(A5209,5,2))</f>
        <v>0403</v>
      </c>
    </row>
    <row r="5210" customFormat="false" ht="15.8" hidden="false" customHeight="false" outlineLevel="0" collapsed="false">
      <c r="A5210" s="39" t="s">
        <v>1923</v>
      </c>
      <c r="B5210" s="39" t="s">
        <v>7416</v>
      </c>
      <c r="C5210" s="0" t="n">
        <v>126568.059577641</v>
      </c>
      <c r="D5210" s="0" t="str">
        <f aca="false">CONCATENATE(LEFT(A5210,2), MID(A5210,5,2))</f>
        <v>0402</v>
      </c>
    </row>
    <row r="5211" customFormat="false" ht="15.8" hidden="false" customHeight="false" outlineLevel="0" collapsed="false">
      <c r="A5211" s="39" t="s">
        <v>1958</v>
      </c>
      <c r="B5211" s="39" t="s">
        <v>7417</v>
      </c>
      <c r="C5211" s="0" t="n">
        <v>2763354.97620645</v>
      </c>
      <c r="D5211" s="0" t="str">
        <f aca="false">CONCATENATE(LEFT(A5211,2), MID(A5211,5,2))</f>
        <v>0607</v>
      </c>
    </row>
    <row r="5212" customFormat="false" ht="15.8" hidden="false" customHeight="false" outlineLevel="0" collapsed="false">
      <c r="A5212" s="39" t="s">
        <v>1984</v>
      </c>
      <c r="B5212" s="39" t="s">
        <v>7418</v>
      </c>
      <c r="C5212" s="0" t="n">
        <v>1520200.00518867</v>
      </c>
      <c r="D5212" s="0" t="str">
        <f aca="false">CONCATENATE(LEFT(A5212,2), MID(A5212,5,2))</f>
        <v>0408</v>
      </c>
    </row>
    <row r="5213" customFormat="false" ht="15.8" hidden="false" customHeight="false" outlineLevel="0" collapsed="false">
      <c r="A5213" s="39" t="s">
        <v>1956</v>
      </c>
      <c r="B5213" s="39" t="s">
        <v>7419</v>
      </c>
      <c r="C5213" s="0" t="n">
        <v>520383.603096424</v>
      </c>
      <c r="D5213" s="0" t="str">
        <f aca="false">CONCATENATE(LEFT(A5213,2), MID(A5213,5,2))</f>
        <v>0607</v>
      </c>
    </row>
    <row r="5214" customFormat="false" ht="15.8" hidden="false" customHeight="false" outlineLevel="0" collapsed="false">
      <c r="A5214" s="39" t="s">
        <v>1961</v>
      </c>
      <c r="B5214" s="39" t="s">
        <v>7420</v>
      </c>
      <c r="C5214" s="0" t="n">
        <v>4137999.96187686</v>
      </c>
      <c r="D5214" s="0" t="str">
        <f aca="false">CONCATENATE(LEFT(A5214,2), MID(A5214,5,2))</f>
        <v>0408</v>
      </c>
    </row>
    <row r="5215" customFormat="false" ht="15.8" hidden="false" customHeight="false" outlineLevel="0" collapsed="false">
      <c r="A5215" s="39" t="s">
        <v>1963</v>
      </c>
      <c r="B5215" s="39" t="s">
        <v>7421</v>
      </c>
      <c r="C5215" s="0" t="n">
        <v>104536.71261873</v>
      </c>
      <c r="D5215" s="0" t="str">
        <f aca="false">CONCATENATE(LEFT(A5215,2), MID(A5215,5,2))</f>
        <v>0607</v>
      </c>
    </row>
    <row r="5216" customFormat="false" ht="15.8" hidden="false" customHeight="false" outlineLevel="0" collapsed="false">
      <c r="A5216" s="39" t="s">
        <v>1961</v>
      </c>
      <c r="B5216" s="39" t="s">
        <v>7422</v>
      </c>
      <c r="C5216" s="0" t="n">
        <v>164692.095163128</v>
      </c>
      <c r="D5216" s="0" t="str">
        <f aca="false">CONCATENATE(LEFT(A5216,2), MID(A5216,5,2))</f>
        <v>0408</v>
      </c>
    </row>
    <row r="5217" customFormat="false" ht="15.8" hidden="false" customHeight="false" outlineLevel="0" collapsed="false">
      <c r="A5217" s="39" t="s">
        <v>1963</v>
      </c>
      <c r="B5217" s="39" t="s">
        <v>7423</v>
      </c>
      <c r="C5217" s="0" t="n">
        <v>59471.4793433188</v>
      </c>
      <c r="D5217" s="0" t="str">
        <f aca="false">CONCATENATE(LEFT(A5217,2), MID(A5217,5,2))</f>
        <v>0607</v>
      </c>
    </row>
    <row r="5218" customFormat="false" ht="15.8" hidden="false" customHeight="false" outlineLevel="0" collapsed="false">
      <c r="A5218" s="39" t="s">
        <v>1965</v>
      </c>
      <c r="B5218" s="39" t="s">
        <v>7424</v>
      </c>
      <c r="C5218" s="0" t="n">
        <v>58169.972271993</v>
      </c>
      <c r="D5218" s="0" t="str">
        <f aca="false">CONCATENATE(LEFT(A5218,2), MID(A5218,5,2))</f>
        <v>0607</v>
      </c>
    </row>
    <row r="5219" customFormat="false" ht="15.8" hidden="false" customHeight="false" outlineLevel="0" collapsed="false">
      <c r="A5219" s="39" t="s">
        <v>1969</v>
      </c>
      <c r="B5219" s="39" t="s">
        <v>7425</v>
      </c>
      <c r="C5219" s="0" t="n">
        <v>108103.364960167</v>
      </c>
      <c r="D5219" s="0" t="str">
        <f aca="false">CONCATENATE(LEFT(A5219,2), MID(A5219,5,2))</f>
        <v>0411</v>
      </c>
    </row>
    <row r="5220" customFormat="false" ht="15.8" hidden="false" customHeight="false" outlineLevel="0" collapsed="false">
      <c r="A5220" s="39" t="s">
        <v>1969</v>
      </c>
      <c r="B5220" s="39" t="s">
        <v>7426</v>
      </c>
      <c r="C5220" s="0" t="n">
        <v>1759712.96526917</v>
      </c>
      <c r="D5220" s="0" t="str">
        <f aca="false">CONCATENATE(LEFT(A5220,2), MID(A5220,5,2))</f>
        <v>0411</v>
      </c>
    </row>
    <row r="5221" customFormat="false" ht="15.8" hidden="false" customHeight="false" outlineLevel="0" collapsed="false">
      <c r="A5221" s="39" t="s">
        <v>1969</v>
      </c>
      <c r="B5221" s="39" t="s">
        <v>7427</v>
      </c>
      <c r="C5221" s="0" t="n">
        <v>7043632.32623776</v>
      </c>
      <c r="D5221" s="0" t="str">
        <f aca="false">CONCATENATE(LEFT(A5221,2), MID(A5221,5,2))</f>
        <v>0411</v>
      </c>
    </row>
    <row r="5222" customFormat="false" ht="15.8" hidden="false" customHeight="false" outlineLevel="0" collapsed="false">
      <c r="A5222" s="39" t="s">
        <v>1969</v>
      </c>
      <c r="B5222" s="39" t="s">
        <v>7428</v>
      </c>
      <c r="C5222" s="0" t="n">
        <v>1179653.4176715</v>
      </c>
      <c r="D5222" s="0" t="str">
        <f aca="false">CONCATENATE(LEFT(A5222,2), MID(A5222,5,2))</f>
        <v>0411</v>
      </c>
    </row>
    <row r="5223" customFormat="false" ht="15.8" hidden="false" customHeight="false" outlineLevel="0" collapsed="false">
      <c r="A5223" s="39" t="s">
        <v>1969</v>
      </c>
      <c r="B5223" s="39" t="s">
        <v>7429</v>
      </c>
      <c r="C5223" s="0" t="n">
        <v>155688.715010923</v>
      </c>
      <c r="D5223" s="0" t="str">
        <f aca="false">CONCATENATE(LEFT(A5223,2), MID(A5223,5,2))</f>
        <v>0411</v>
      </c>
    </row>
    <row r="5224" customFormat="false" ht="15.8" hidden="false" customHeight="false" outlineLevel="0" collapsed="false">
      <c r="A5224" s="39" t="s">
        <v>3037</v>
      </c>
      <c r="B5224" s="39" t="s">
        <v>7430</v>
      </c>
      <c r="C5224" s="0" t="n">
        <v>681124.223958087</v>
      </c>
      <c r="D5224" s="0" t="str">
        <f aca="false">CONCATENATE(LEFT(A5224,2), MID(A5224,5,2))</f>
        <v>0410</v>
      </c>
    </row>
    <row r="5225" customFormat="false" ht="15.8" hidden="false" customHeight="false" outlineLevel="0" collapsed="false">
      <c r="A5225" s="39" t="s">
        <v>1981</v>
      </c>
      <c r="B5225" s="39" t="s">
        <v>7431</v>
      </c>
      <c r="C5225" s="0" t="n">
        <v>206748.106880211</v>
      </c>
      <c r="D5225" s="0" t="str">
        <f aca="false">CONCATENATE(LEFT(A5225,2), MID(A5225,5,2))</f>
        <v>0309</v>
      </c>
    </row>
    <row r="5226" customFormat="false" ht="15.8" hidden="false" customHeight="false" outlineLevel="0" collapsed="false">
      <c r="A5226" s="39" t="s">
        <v>3037</v>
      </c>
      <c r="B5226" s="39" t="s">
        <v>7432</v>
      </c>
      <c r="C5226" s="0" t="n">
        <v>58261.3976060512</v>
      </c>
      <c r="D5226" s="0" t="str">
        <f aca="false">CONCATENATE(LEFT(A5226,2), MID(A5226,5,2))</f>
        <v>0410</v>
      </c>
    </row>
    <row r="5227" customFormat="false" ht="15.8" hidden="false" customHeight="false" outlineLevel="0" collapsed="false">
      <c r="A5227" s="39" t="s">
        <v>1981</v>
      </c>
      <c r="B5227" s="39" t="s">
        <v>7433</v>
      </c>
      <c r="C5227" s="0" t="n">
        <v>154566.954026903</v>
      </c>
      <c r="D5227" s="0" t="str">
        <f aca="false">CONCATENATE(LEFT(A5227,2), MID(A5227,5,2))</f>
        <v>0309</v>
      </c>
    </row>
    <row r="5228" customFormat="false" ht="15.8" hidden="false" customHeight="false" outlineLevel="0" collapsed="false">
      <c r="A5228" s="39" t="s">
        <v>1978</v>
      </c>
      <c r="B5228" s="39" t="s">
        <v>7434</v>
      </c>
      <c r="C5228" s="0" t="n">
        <v>133947.54426269</v>
      </c>
      <c r="D5228" s="0" t="str">
        <f aca="false">CONCATENATE(LEFT(A5228,2), MID(A5228,5,2))</f>
        <v>0410</v>
      </c>
    </row>
    <row r="5229" customFormat="false" ht="15.8" hidden="false" customHeight="false" outlineLevel="0" collapsed="false">
      <c r="A5229" s="39" t="s">
        <v>1981</v>
      </c>
      <c r="B5229" s="39" t="s">
        <v>7435</v>
      </c>
      <c r="C5229" s="0" t="n">
        <v>94647.186308675</v>
      </c>
      <c r="D5229" s="0" t="str">
        <f aca="false">CONCATENATE(LEFT(A5229,2), MID(A5229,5,2))</f>
        <v>0309</v>
      </c>
    </row>
    <row r="5230" customFormat="false" ht="15.8" hidden="false" customHeight="false" outlineLevel="0" collapsed="false">
      <c r="A5230" s="39" t="s">
        <v>1981</v>
      </c>
      <c r="B5230" s="39" t="s">
        <v>7436</v>
      </c>
      <c r="C5230" s="0" t="n">
        <v>156873.465295969</v>
      </c>
      <c r="D5230" s="0" t="str">
        <f aca="false">CONCATENATE(LEFT(A5230,2), MID(A5230,5,2))</f>
        <v>0309</v>
      </c>
    </row>
    <row r="5231" customFormat="false" ht="15.8" hidden="false" customHeight="false" outlineLevel="0" collapsed="false">
      <c r="A5231" s="39" t="s">
        <v>3037</v>
      </c>
      <c r="B5231" s="39" t="s">
        <v>7437</v>
      </c>
      <c r="C5231" s="0" t="n">
        <v>28194.7777610293</v>
      </c>
      <c r="D5231" s="0" t="str">
        <f aca="false">CONCATENATE(LEFT(A5231,2), MID(A5231,5,2))</f>
        <v>0410</v>
      </c>
    </row>
    <row r="5232" customFormat="false" ht="15.8" hidden="false" customHeight="false" outlineLevel="0" collapsed="false">
      <c r="A5232" s="39" t="s">
        <v>1981</v>
      </c>
      <c r="B5232" s="39" t="s">
        <v>7438</v>
      </c>
      <c r="C5232" s="0" t="n">
        <v>117432.652594672</v>
      </c>
      <c r="D5232" s="0" t="str">
        <f aca="false">CONCATENATE(LEFT(A5232,2), MID(A5232,5,2))</f>
        <v>0309</v>
      </c>
    </row>
    <row r="5233" customFormat="false" ht="15.8" hidden="false" customHeight="false" outlineLevel="0" collapsed="false">
      <c r="A5233" s="39" t="s">
        <v>1981</v>
      </c>
      <c r="B5233" s="39" t="s">
        <v>7439</v>
      </c>
      <c r="C5233" s="0" t="n">
        <v>35016.95527847</v>
      </c>
      <c r="D5233" s="0" t="str">
        <f aca="false">CONCATENATE(LEFT(A5233,2), MID(A5233,5,2))</f>
        <v>0309</v>
      </c>
    </row>
    <row r="5234" customFormat="false" ht="15.8" hidden="false" customHeight="false" outlineLevel="0" collapsed="false">
      <c r="A5234" s="39" t="s">
        <v>1987</v>
      </c>
      <c r="B5234" s="39" t="s">
        <v>7440</v>
      </c>
      <c r="C5234" s="0" t="n">
        <v>366417.705260172</v>
      </c>
      <c r="D5234" s="0" t="str">
        <f aca="false">CONCATENATE(LEFT(A5234,2), MID(A5234,5,2))</f>
        <v>0513</v>
      </c>
    </row>
    <row r="5235" customFormat="false" ht="15.8" hidden="false" customHeight="false" outlineLevel="0" collapsed="false">
      <c r="A5235" s="39" t="s">
        <v>1989</v>
      </c>
      <c r="B5235" s="39" t="s">
        <v>7441</v>
      </c>
      <c r="C5235" s="0" t="n">
        <v>537900</v>
      </c>
      <c r="D5235" s="0" t="str">
        <f aca="false">CONCATENATE(LEFT(A5235,2), MID(A5235,5,2))</f>
        <v>0312</v>
      </c>
    </row>
    <row r="5236" customFormat="false" ht="15.8" hidden="false" customHeight="false" outlineLevel="0" collapsed="false">
      <c r="A5236" s="39" t="s">
        <v>1987</v>
      </c>
      <c r="B5236" s="39" t="s">
        <v>7442</v>
      </c>
      <c r="C5236" s="0" t="n">
        <v>1004547.51900996</v>
      </c>
      <c r="D5236" s="0" t="str">
        <f aca="false">CONCATENATE(LEFT(A5236,2), MID(A5236,5,2))</f>
        <v>0513</v>
      </c>
    </row>
    <row r="5237" customFormat="false" ht="15.8" hidden="false" customHeight="false" outlineLevel="0" collapsed="false">
      <c r="A5237" s="39" t="s">
        <v>1991</v>
      </c>
      <c r="B5237" s="39" t="s">
        <v>7443</v>
      </c>
      <c r="C5237" s="0" t="n">
        <v>200241.059523809</v>
      </c>
      <c r="D5237" s="0" t="str">
        <f aca="false">CONCATENATE(LEFT(A5237,2), MID(A5237,5,2))</f>
        <v>0513</v>
      </c>
    </row>
    <row r="5238" customFormat="false" ht="15.8" hidden="false" customHeight="false" outlineLevel="0" collapsed="false">
      <c r="A5238" s="39" t="s">
        <v>1987</v>
      </c>
      <c r="B5238" s="39" t="s">
        <v>7444</v>
      </c>
      <c r="C5238" s="0" t="n">
        <v>107119.276777491</v>
      </c>
      <c r="D5238" s="0" t="str">
        <f aca="false">CONCATENATE(LEFT(A5238,2), MID(A5238,5,2))</f>
        <v>0513</v>
      </c>
    </row>
    <row r="5239" customFormat="false" ht="15.8" hidden="false" customHeight="false" outlineLevel="0" collapsed="false">
      <c r="A5239" s="39" t="s">
        <v>1991</v>
      </c>
      <c r="B5239" s="39" t="s">
        <v>7445</v>
      </c>
      <c r="C5239" s="0" t="n">
        <v>1820112.79653679</v>
      </c>
      <c r="D5239" s="0" t="str">
        <f aca="false">CONCATENATE(LEFT(A5239,2), MID(A5239,5,2))</f>
        <v>0513</v>
      </c>
    </row>
    <row r="5240" customFormat="false" ht="15.8" hidden="false" customHeight="false" outlineLevel="0" collapsed="false">
      <c r="A5240" s="39" t="s">
        <v>1987</v>
      </c>
      <c r="B5240" s="39" t="s">
        <v>7446</v>
      </c>
      <c r="C5240" s="0" t="n">
        <v>98374.3196360262</v>
      </c>
      <c r="D5240" s="0" t="str">
        <f aca="false">CONCATENATE(LEFT(A5240,2), MID(A5240,5,2))</f>
        <v>0513</v>
      </c>
    </row>
    <row r="5241" customFormat="false" ht="15.8" hidden="false" customHeight="false" outlineLevel="0" collapsed="false">
      <c r="A5241" s="39" t="s">
        <v>1994</v>
      </c>
      <c r="B5241" s="39" t="s">
        <v>7447</v>
      </c>
      <c r="C5241" s="0" t="n">
        <v>17951.9786520522</v>
      </c>
      <c r="D5241" s="0" t="str">
        <f aca="false">CONCATENATE(LEFT(A5241,2), MID(A5241,5,2))</f>
        <v>0513</v>
      </c>
    </row>
    <row r="5242" customFormat="false" ht="15.8" hidden="false" customHeight="false" outlineLevel="0" collapsed="false">
      <c r="A5242" s="39" t="s">
        <v>1991</v>
      </c>
      <c r="B5242" s="39" t="s">
        <v>7448</v>
      </c>
      <c r="C5242" s="0" t="n">
        <v>219685.253637566</v>
      </c>
      <c r="D5242" s="0" t="str">
        <f aca="false">CONCATENATE(LEFT(A5242,2), MID(A5242,5,2))</f>
        <v>0513</v>
      </c>
    </row>
    <row r="5243" customFormat="false" ht="15.8" hidden="false" customHeight="false" outlineLevel="0" collapsed="false">
      <c r="A5243" s="39" t="s">
        <v>2014</v>
      </c>
      <c r="B5243" s="39" t="s">
        <v>7449</v>
      </c>
      <c r="C5243" s="0" t="n">
        <v>87131.4106063383</v>
      </c>
      <c r="D5243" s="0" t="str">
        <f aca="false">CONCATENATE(LEFT(A5243,2), MID(A5243,5,2))</f>
        <v>0614</v>
      </c>
    </row>
    <row r="5244" customFormat="false" ht="15.8" hidden="false" customHeight="false" outlineLevel="0" collapsed="false">
      <c r="A5244" s="39" t="s">
        <v>1998</v>
      </c>
      <c r="B5244" s="39" t="s">
        <v>7450</v>
      </c>
      <c r="C5244" s="0" t="n">
        <v>313481.25</v>
      </c>
      <c r="D5244" s="0" t="str">
        <f aca="false">CONCATENATE(LEFT(A5244,2), MID(A5244,5,2))</f>
        <v>0216</v>
      </c>
    </row>
    <row r="5245" customFormat="false" ht="15.8" hidden="false" customHeight="false" outlineLevel="0" collapsed="false">
      <c r="A5245" s="39" t="s">
        <v>2430</v>
      </c>
      <c r="B5245" s="39" t="s">
        <v>7451</v>
      </c>
      <c r="C5245" s="0" t="n">
        <v>6886.43325138534</v>
      </c>
      <c r="D5245" s="0" t="str">
        <f aca="false">CONCATENATE(LEFT(A5245,2), MID(A5245,5,2))</f>
        <v>0614</v>
      </c>
    </row>
    <row r="5246" customFormat="false" ht="15.8" hidden="false" customHeight="false" outlineLevel="0" collapsed="false">
      <c r="A5246" s="39" t="s">
        <v>2433</v>
      </c>
      <c r="B5246" s="39" t="s">
        <v>7452</v>
      </c>
      <c r="C5246" s="0" t="n">
        <v>23865.2903776</v>
      </c>
      <c r="D5246" s="0" t="str">
        <f aca="false">CONCATENATE(LEFT(A5246,2), MID(A5246,5,2))</f>
        <v>0614</v>
      </c>
    </row>
    <row r="5247" customFormat="false" ht="15.8" hidden="false" customHeight="false" outlineLevel="0" collapsed="false">
      <c r="A5247" s="39" t="s">
        <v>2440</v>
      </c>
      <c r="B5247" s="39" t="s">
        <v>7453</v>
      </c>
      <c r="C5247" s="0" t="n">
        <v>35897.0306587047</v>
      </c>
      <c r="D5247" s="0" t="str">
        <f aca="false">CONCATENATE(LEFT(A5247,2), MID(A5247,5,2))</f>
        <v>0513</v>
      </c>
    </row>
    <row r="5248" customFormat="false" ht="15.8" hidden="false" customHeight="false" outlineLevel="0" collapsed="false">
      <c r="A5248" s="39" t="s">
        <v>2000</v>
      </c>
      <c r="B5248" s="39" t="s">
        <v>7454</v>
      </c>
      <c r="C5248" s="0" t="n">
        <v>8528.41310681986</v>
      </c>
      <c r="D5248" s="0" t="str">
        <f aca="false">CONCATENATE(LEFT(A5248,2), MID(A5248,5,2))</f>
        <v>0315</v>
      </c>
    </row>
    <row r="5249" customFormat="false" ht="15.8" hidden="false" customHeight="false" outlineLevel="0" collapsed="false">
      <c r="A5249" s="39" t="s">
        <v>1998</v>
      </c>
      <c r="B5249" s="39" t="s">
        <v>7455</v>
      </c>
      <c r="C5249" s="0" t="n">
        <v>5243.75</v>
      </c>
      <c r="D5249" s="0" t="str">
        <f aca="false">CONCATENATE(LEFT(A5249,2), MID(A5249,5,2))</f>
        <v>0216</v>
      </c>
    </row>
    <row r="5250" customFormat="false" ht="15.8" hidden="false" customHeight="false" outlineLevel="0" collapsed="false">
      <c r="A5250" s="39" t="s">
        <v>2012</v>
      </c>
      <c r="B5250" s="39" t="s">
        <v>7456</v>
      </c>
      <c r="C5250" s="0" t="n">
        <v>28772.2666656912</v>
      </c>
      <c r="D5250" s="0" t="str">
        <f aca="false">CONCATENATE(LEFT(A5250,2), MID(A5250,5,2))</f>
        <v>0614</v>
      </c>
    </row>
    <row r="5251" customFormat="false" ht="15.8" hidden="false" customHeight="false" outlineLevel="0" collapsed="false">
      <c r="A5251" s="39" t="s">
        <v>1994</v>
      </c>
      <c r="B5251" s="39" t="s">
        <v>7457</v>
      </c>
      <c r="C5251" s="0" t="n">
        <v>56160.9218731444</v>
      </c>
      <c r="D5251" s="0" t="str">
        <f aca="false">CONCATENATE(LEFT(A5251,2), MID(A5251,5,2))</f>
        <v>0513</v>
      </c>
    </row>
    <row r="5252" customFormat="false" ht="15.8" hidden="false" customHeight="false" outlineLevel="0" collapsed="false">
      <c r="A5252" s="39" t="s">
        <v>1991</v>
      </c>
      <c r="B5252" s="39" t="s">
        <v>7458</v>
      </c>
      <c r="C5252" s="0" t="n">
        <v>55509.3810161048</v>
      </c>
      <c r="D5252" s="0" t="str">
        <f aca="false">CONCATENATE(LEFT(A5252,2), MID(A5252,5,2))</f>
        <v>0513</v>
      </c>
    </row>
    <row r="5253" customFormat="false" ht="15.8" hidden="false" customHeight="false" outlineLevel="0" collapsed="false">
      <c r="A5253" s="39" t="s">
        <v>2014</v>
      </c>
      <c r="B5253" s="39" t="s">
        <v>7459</v>
      </c>
      <c r="C5253" s="0" t="n">
        <v>10576</v>
      </c>
      <c r="D5253" s="0" t="str">
        <f aca="false">CONCATENATE(LEFT(A5253,2), MID(A5253,5,2))</f>
        <v>0614</v>
      </c>
    </row>
    <row r="5254" customFormat="false" ht="15.8" hidden="false" customHeight="false" outlineLevel="0" collapsed="false">
      <c r="A5254" s="39" t="s">
        <v>1994</v>
      </c>
      <c r="B5254" s="39" t="s">
        <v>7460</v>
      </c>
      <c r="C5254" s="0" t="n">
        <v>54273.3180755477</v>
      </c>
      <c r="D5254" s="0" t="str">
        <f aca="false">CONCATENATE(LEFT(A5254,2), MID(A5254,5,2))</f>
        <v>0513</v>
      </c>
    </row>
    <row r="5255" customFormat="false" ht="15.8" hidden="false" customHeight="false" outlineLevel="0" collapsed="false">
      <c r="A5255" s="39" t="s">
        <v>2017</v>
      </c>
      <c r="B5255" s="39" t="s">
        <v>7461</v>
      </c>
      <c r="C5255" s="0" t="n">
        <v>717199.455948854</v>
      </c>
      <c r="D5255" s="0" t="str">
        <f aca="false">CONCATENATE(LEFT(A5255,2), MID(A5255,5,2))</f>
        <v>0317</v>
      </c>
    </row>
    <row r="5256" customFormat="false" ht="15.8" hidden="false" customHeight="false" outlineLevel="0" collapsed="false">
      <c r="A5256" s="39" t="s">
        <v>2017</v>
      </c>
      <c r="B5256" s="39" t="s">
        <v>7462</v>
      </c>
      <c r="C5256" s="0" t="n">
        <v>373743.712914806</v>
      </c>
      <c r="D5256" s="0" t="str">
        <f aca="false">CONCATENATE(LEFT(A5256,2), MID(A5256,5,2))</f>
        <v>0317</v>
      </c>
    </row>
    <row r="5257" customFormat="false" ht="15.8" hidden="false" customHeight="false" outlineLevel="0" collapsed="false">
      <c r="A5257" s="39" t="s">
        <v>2017</v>
      </c>
      <c r="B5257" s="39" t="s">
        <v>7463</v>
      </c>
      <c r="C5257" s="0" t="n">
        <v>62322.3769056853</v>
      </c>
      <c r="D5257" s="0" t="str">
        <f aca="false">CONCATENATE(LEFT(A5257,2), MID(A5257,5,2))</f>
        <v>0317</v>
      </c>
    </row>
    <row r="5258" customFormat="false" ht="15.8" hidden="false" customHeight="false" outlineLevel="0" collapsed="false">
      <c r="A5258" s="39" t="s">
        <v>2017</v>
      </c>
      <c r="B5258" s="39" t="s">
        <v>7464</v>
      </c>
      <c r="C5258" s="0" t="n">
        <v>164817.966267596</v>
      </c>
      <c r="D5258" s="0" t="str">
        <f aca="false">CONCATENATE(LEFT(A5258,2), MID(A5258,5,2))</f>
        <v>0317</v>
      </c>
    </row>
    <row r="5259" customFormat="false" ht="15.8" hidden="false" customHeight="false" outlineLevel="0" collapsed="false">
      <c r="A5259" s="39" t="s">
        <v>1998</v>
      </c>
      <c r="B5259" s="39" t="s">
        <v>7465</v>
      </c>
      <c r="C5259" s="0" t="n">
        <v>4212.5</v>
      </c>
      <c r="D5259" s="0" t="str">
        <f aca="false">CONCATENATE(LEFT(A5259,2), MID(A5259,5,2))</f>
        <v>0216</v>
      </c>
    </row>
    <row r="5260" customFormat="false" ht="15.8" hidden="false" customHeight="false" outlineLevel="0" collapsed="false">
      <c r="A5260" s="39" t="s">
        <v>2025</v>
      </c>
      <c r="B5260" s="39" t="s">
        <v>7466</v>
      </c>
      <c r="C5260" s="0" t="n">
        <v>560815.645141369</v>
      </c>
      <c r="D5260" s="0" t="str">
        <f aca="false">CONCATENATE(LEFT(A5260,2), MID(A5260,5,2))</f>
        <v>0319</v>
      </c>
    </row>
    <row r="5261" customFormat="false" ht="15.8" hidden="false" customHeight="false" outlineLevel="0" collapsed="false">
      <c r="A5261" s="39" t="s">
        <v>2025</v>
      </c>
      <c r="B5261" s="39" t="s">
        <v>7467</v>
      </c>
      <c r="C5261" s="0" t="n">
        <v>233578.973842452</v>
      </c>
      <c r="D5261" s="0" t="str">
        <f aca="false">CONCATENATE(LEFT(A5261,2), MID(A5261,5,2))</f>
        <v>0319</v>
      </c>
    </row>
    <row r="5262" customFormat="false" ht="15.8" hidden="false" customHeight="false" outlineLevel="0" collapsed="false">
      <c r="A5262" s="39" t="s">
        <v>2025</v>
      </c>
      <c r="B5262" s="39" t="s">
        <v>7468</v>
      </c>
      <c r="C5262" s="0" t="n">
        <v>77985.8003592872</v>
      </c>
      <c r="D5262" s="0" t="str">
        <f aca="false">CONCATENATE(LEFT(A5262,2), MID(A5262,5,2))</f>
        <v>0319</v>
      </c>
    </row>
    <row r="5263" customFormat="false" ht="15.8" hidden="false" customHeight="false" outlineLevel="0" collapsed="false">
      <c r="A5263" s="39" t="s">
        <v>2047</v>
      </c>
      <c r="B5263" s="39" t="s">
        <v>7469</v>
      </c>
      <c r="C5263" s="0" t="n">
        <v>457458.726295559</v>
      </c>
      <c r="D5263" s="0" t="str">
        <f aca="false">CONCATENATE(LEFT(A5263,2), MID(A5263,5,2))</f>
        <v>0222</v>
      </c>
    </row>
    <row r="5264" customFormat="false" ht="15.8" hidden="false" customHeight="false" outlineLevel="0" collapsed="false">
      <c r="A5264" s="39" t="s">
        <v>2047</v>
      </c>
      <c r="B5264" s="39" t="s">
        <v>7470</v>
      </c>
      <c r="C5264" s="0" t="n">
        <v>126686.0062706</v>
      </c>
      <c r="D5264" s="0" t="str">
        <f aca="false">CONCATENATE(LEFT(A5264,2), MID(A5264,5,2))</f>
        <v>0222</v>
      </c>
    </row>
    <row r="5265" customFormat="false" ht="15.8" hidden="false" customHeight="false" outlineLevel="0" collapsed="false">
      <c r="A5265" s="39" t="s">
        <v>2030</v>
      </c>
      <c r="B5265" s="39" t="s">
        <v>7471</v>
      </c>
      <c r="C5265" s="0" t="n">
        <v>45135.1089290022</v>
      </c>
      <c r="D5265" s="0" t="str">
        <f aca="false">CONCATENATE(LEFT(A5265,2), MID(A5265,5,2))</f>
        <v>0220</v>
      </c>
    </row>
    <row r="5266" customFormat="false" ht="15.8" hidden="false" customHeight="false" outlineLevel="0" collapsed="false">
      <c r="A5266" s="39" t="s">
        <v>2025</v>
      </c>
      <c r="B5266" s="39" t="s">
        <v>7472</v>
      </c>
      <c r="C5266" s="0" t="n">
        <v>237710.737050427</v>
      </c>
      <c r="D5266" s="0" t="str">
        <f aca="false">CONCATENATE(LEFT(A5266,2), MID(A5266,5,2))</f>
        <v>0319</v>
      </c>
    </row>
    <row r="5267" customFormat="false" ht="15.8" hidden="false" customHeight="false" outlineLevel="0" collapsed="false">
      <c r="A5267" s="39" t="s">
        <v>2047</v>
      </c>
      <c r="B5267" s="39" t="s">
        <v>7473</v>
      </c>
      <c r="C5267" s="0" t="n">
        <v>84457.3375137334</v>
      </c>
      <c r="D5267" s="0" t="str">
        <f aca="false">CONCATENATE(LEFT(A5267,2), MID(A5267,5,2))</f>
        <v>0222</v>
      </c>
    </row>
    <row r="5268" customFormat="false" ht="15.8" hidden="false" customHeight="false" outlineLevel="0" collapsed="false">
      <c r="A5268" s="39" t="s">
        <v>2030</v>
      </c>
      <c r="B5268" s="39" t="s">
        <v>7474</v>
      </c>
      <c r="C5268" s="0" t="n">
        <v>295365.59006031</v>
      </c>
      <c r="D5268" s="0" t="str">
        <f aca="false">CONCATENATE(LEFT(A5268,2), MID(A5268,5,2))</f>
        <v>0220</v>
      </c>
    </row>
    <row r="5269" customFormat="false" ht="15.8" hidden="false" customHeight="false" outlineLevel="0" collapsed="false">
      <c r="A5269" s="39" t="s">
        <v>2027</v>
      </c>
      <c r="B5269" s="39" t="s">
        <v>7475</v>
      </c>
      <c r="C5269" s="0" t="n">
        <v>23190.0690137749</v>
      </c>
      <c r="D5269" s="0" t="str">
        <f aca="false">CONCATENATE(LEFT(A5269,2), MID(A5269,5,2))</f>
        <v>0221</v>
      </c>
    </row>
    <row r="5270" customFormat="false" ht="15.8" hidden="false" customHeight="false" outlineLevel="0" collapsed="false">
      <c r="A5270" s="39" t="s">
        <v>2027</v>
      </c>
      <c r="B5270" s="39" t="s">
        <v>7476</v>
      </c>
      <c r="C5270" s="0" t="n">
        <v>18884.8413242201</v>
      </c>
      <c r="D5270" s="0" t="str">
        <f aca="false">CONCATENATE(LEFT(A5270,2), MID(A5270,5,2))</f>
        <v>0221</v>
      </c>
    </row>
    <row r="5271" customFormat="false" ht="15.8" hidden="false" customHeight="false" outlineLevel="0" collapsed="false">
      <c r="A5271" s="39" t="s">
        <v>2027</v>
      </c>
      <c r="B5271" s="39" t="s">
        <v>7477</v>
      </c>
      <c r="C5271" s="0" t="n">
        <v>12225.8501379585</v>
      </c>
      <c r="D5271" s="0" t="str">
        <f aca="false">CONCATENATE(LEFT(A5271,2), MID(A5271,5,2))</f>
        <v>0221</v>
      </c>
    </row>
    <row r="5272" customFormat="false" ht="15.8" hidden="false" customHeight="false" outlineLevel="0" collapsed="false">
      <c r="A5272" s="39" t="s">
        <v>2030</v>
      </c>
      <c r="B5272" s="39" t="s">
        <v>7478</v>
      </c>
      <c r="C5272" s="0" t="n">
        <v>8071.36991322069</v>
      </c>
      <c r="D5272" s="0" t="str">
        <f aca="false">CONCATENATE(LEFT(A5272,2), MID(A5272,5,2))</f>
        <v>0220</v>
      </c>
    </row>
    <row r="5273" customFormat="false" ht="15.8" hidden="false" customHeight="false" outlineLevel="0" collapsed="false">
      <c r="A5273" s="39" t="s">
        <v>2025</v>
      </c>
      <c r="B5273" s="39" t="s">
        <v>7479</v>
      </c>
      <c r="C5273" s="0" t="n">
        <v>293178.629960435</v>
      </c>
      <c r="D5273" s="0" t="str">
        <f aca="false">CONCATENATE(LEFT(A5273,2), MID(A5273,5,2))</f>
        <v>0319</v>
      </c>
    </row>
    <row r="5274" customFormat="false" ht="15.8" hidden="false" customHeight="false" outlineLevel="0" collapsed="false">
      <c r="A5274" s="39" t="s">
        <v>2025</v>
      </c>
      <c r="B5274" s="39" t="s">
        <v>7480</v>
      </c>
      <c r="C5274" s="0" t="n">
        <v>119505.653187311</v>
      </c>
      <c r="D5274" s="0" t="str">
        <f aca="false">CONCATENATE(LEFT(A5274,2), MID(A5274,5,2))</f>
        <v>0319</v>
      </c>
    </row>
    <row r="5275" customFormat="false" ht="15.8" hidden="false" customHeight="false" outlineLevel="0" collapsed="false">
      <c r="A5275" s="39" t="s">
        <v>2042</v>
      </c>
      <c r="B5275" s="39" t="s">
        <v>7481</v>
      </c>
      <c r="C5275" s="0" t="n">
        <v>525551.790790112</v>
      </c>
      <c r="D5275" s="0" t="str">
        <f aca="false">CONCATENATE(LEFT(A5275,2), MID(A5275,5,2))</f>
        <v>0326</v>
      </c>
    </row>
    <row r="5276" customFormat="false" ht="15.8" hidden="false" customHeight="false" outlineLevel="0" collapsed="false">
      <c r="A5276" s="39" t="s">
        <v>2040</v>
      </c>
      <c r="B5276" s="39" t="s">
        <v>7482</v>
      </c>
      <c r="C5276" s="0" t="n">
        <v>136177.87982312</v>
      </c>
      <c r="D5276" s="0" t="str">
        <f aca="false">CONCATENATE(LEFT(A5276,2), MID(A5276,5,2))</f>
        <v>0223</v>
      </c>
    </row>
    <row r="5277" customFormat="false" ht="15.8" hidden="false" customHeight="false" outlineLevel="0" collapsed="false">
      <c r="A5277" s="39" t="s">
        <v>2038</v>
      </c>
      <c r="B5277" s="39" t="s">
        <v>7483</v>
      </c>
      <c r="C5277" s="0" t="n">
        <v>39092.8966877059</v>
      </c>
      <c r="D5277" s="0" t="str">
        <f aca="false">CONCATENATE(LEFT(A5277,2), MID(A5277,5,2))</f>
        <v>0326</v>
      </c>
    </row>
    <row r="5278" customFormat="false" ht="15.8" hidden="false" customHeight="false" outlineLevel="0" collapsed="false">
      <c r="A5278" s="39" t="s">
        <v>2038</v>
      </c>
      <c r="B5278" s="39" t="s">
        <v>7484</v>
      </c>
      <c r="C5278" s="0" t="n">
        <v>40701.9158833122</v>
      </c>
      <c r="D5278" s="0" t="str">
        <f aca="false">CONCATENATE(LEFT(A5278,2), MID(A5278,5,2))</f>
        <v>0326</v>
      </c>
    </row>
    <row r="5279" customFormat="false" ht="15.8" hidden="false" customHeight="false" outlineLevel="0" collapsed="false">
      <c r="A5279" s="39" t="s">
        <v>2042</v>
      </c>
      <c r="B5279" s="39" t="s">
        <v>7485</v>
      </c>
      <c r="C5279" s="0" t="n">
        <v>261450.573286931</v>
      </c>
      <c r="D5279" s="0" t="str">
        <f aca="false">CONCATENATE(LEFT(A5279,2), MID(A5279,5,2))</f>
        <v>0326</v>
      </c>
    </row>
    <row r="5280" customFormat="false" ht="15.8" hidden="false" customHeight="false" outlineLevel="0" collapsed="false">
      <c r="A5280" s="39" t="s">
        <v>2038</v>
      </c>
      <c r="B5280" s="39" t="s">
        <v>7486</v>
      </c>
      <c r="C5280" s="0" t="n">
        <v>95343.0456058011</v>
      </c>
      <c r="D5280" s="0" t="str">
        <f aca="false">CONCATENATE(LEFT(A5280,2), MID(A5280,5,2))</f>
        <v>0326</v>
      </c>
    </row>
    <row r="5281" customFormat="false" ht="15.8" hidden="false" customHeight="false" outlineLevel="0" collapsed="false">
      <c r="A5281" s="39" t="s">
        <v>2038</v>
      </c>
      <c r="B5281" s="39" t="s">
        <v>7487</v>
      </c>
      <c r="C5281" s="0" t="n">
        <v>143017.074127576</v>
      </c>
      <c r="D5281" s="0" t="str">
        <f aca="false">CONCATENATE(LEFT(A5281,2), MID(A5281,5,2))</f>
        <v>0326</v>
      </c>
    </row>
    <row r="5282" customFormat="false" ht="15.8" hidden="false" customHeight="false" outlineLevel="0" collapsed="false">
      <c r="A5282" s="39" t="s">
        <v>2042</v>
      </c>
      <c r="B5282" s="39" t="s">
        <v>7488</v>
      </c>
      <c r="C5282" s="0" t="n">
        <v>51666.2992062867</v>
      </c>
      <c r="D5282" s="0" t="str">
        <f aca="false">CONCATENATE(LEFT(A5282,2), MID(A5282,5,2))</f>
        <v>0326</v>
      </c>
    </row>
    <row r="5283" customFormat="false" ht="15.8" hidden="false" customHeight="false" outlineLevel="0" collapsed="false">
      <c r="A5283" s="39" t="s">
        <v>2042</v>
      </c>
      <c r="B5283" s="39" t="s">
        <v>7489</v>
      </c>
      <c r="C5283" s="0" t="n">
        <v>200144.233940068</v>
      </c>
      <c r="D5283" s="0" t="str">
        <f aca="false">CONCATENATE(LEFT(A5283,2), MID(A5283,5,2))</f>
        <v>0326</v>
      </c>
    </row>
    <row r="5284" customFormat="false" ht="15.8" hidden="false" customHeight="false" outlineLevel="0" collapsed="false">
      <c r="A5284" s="39" t="s">
        <v>2042</v>
      </c>
      <c r="B5284" s="39" t="s">
        <v>7490</v>
      </c>
      <c r="C5284" s="0" t="n">
        <v>14495.9068878515</v>
      </c>
      <c r="D5284" s="0" t="str">
        <f aca="false">CONCATENATE(LEFT(A5284,2), MID(A5284,5,2))</f>
        <v>0326</v>
      </c>
    </row>
    <row r="5285" customFormat="false" ht="15.8" hidden="false" customHeight="false" outlineLevel="0" collapsed="false">
      <c r="A5285" s="39" t="s">
        <v>2042</v>
      </c>
      <c r="B5285" s="39" t="s">
        <v>7491</v>
      </c>
      <c r="C5285" s="0" t="n">
        <v>5290.71280267978</v>
      </c>
      <c r="D5285" s="0" t="str">
        <f aca="false">CONCATENATE(LEFT(A5285,2), MID(A5285,5,2))</f>
        <v>0326</v>
      </c>
    </row>
    <row r="5286" customFormat="false" ht="15.8" hidden="false" customHeight="false" outlineLevel="0" collapsed="false">
      <c r="A5286" s="39" t="s">
        <v>2062</v>
      </c>
      <c r="B5286" s="39" t="s">
        <v>7492</v>
      </c>
      <c r="C5286" s="0" t="n">
        <v>172412.609466337</v>
      </c>
      <c r="D5286" s="0" t="str">
        <f aca="false">CONCATENATE(LEFT(A5286,2), MID(A5286,5,2))</f>
        <v>0328</v>
      </c>
    </row>
    <row r="5287" customFormat="false" ht="15.8" hidden="false" customHeight="false" outlineLevel="0" collapsed="false">
      <c r="A5287" s="39" t="s">
        <v>2062</v>
      </c>
      <c r="B5287" s="39" t="s">
        <v>7493</v>
      </c>
      <c r="C5287" s="0" t="n">
        <v>1199631.6585364</v>
      </c>
      <c r="D5287" s="0" t="str">
        <f aca="false">CONCATENATE(LEFT(A5287,2), MID(A5287,5,2))</f>
        <v>0328</v>
      </c>
    </row>
    <row r="5288" customFormat="false" ht="15.8" hidden="false" customHeight="false" outlineLevel="0" collapsed="false">
      <c r="A5288" s="39" t="s">
        <v>2062</v>
      </c>
      <c r="B5288" s="39" t="s">
        <v>7494</v>
      </c>
      <c r="C5288" s="0" t="n">
        <v>69342.9226236954</v>
      </c>
      <c r="D5288" s="0" t="str">
        <f aca="false">CONCATENATE(LEFT(A5288,2), MID(A5288,5,2))</f>
        <v>0328</v>
      </c>
    </row>
    <row r="5289" customFormat="false" ht="15.8" hidden="false" customHeight="false" outlineLevel="0" collapsed="false">
      <c r="A5289" s="39" t="s">
        <v>2064</v>
      </c>
      <c r="B5289" s="39" t="s">
        <v>7495</v>
      </c>
      <c r="C5289" s="0" t="n">
        <v>186628.41250239</v>
      </c>
      <c r="D5289" s="0" t="str">
        <f aca="false">CONCATENATE(LEFT(A5289,2), MID(A5289,5,2))</f>
        <v>0327</v>
      </c>
    </row>
    <row r="5290" customFormat="false" ht="15.8" hidden="false" customHeight="false" outlineLevel="0" collapsed="false">
      <c r="A5290" s="39" t="s">
        <v>2064</v>
      </c>
      <c r="B5290" s="39" t="s">
        <v>7496</v>
      </c>
      <c r="C5290" s="0" t="n">
        <v>33280.7768028104</v>
      </c>
      <c r="D5290" s="0" t="str">
        <f aca="false">CONCATENATE(LEFT(A5290,2), MID(A5290,5,2))</f>
        <v>0327</v>
      </c>
    </row>
    <row r="5291" customFormat="false" ht="15.8" hidden="false" customHeight="false" outlineLevel="0" collapsed="false">
      <c r="A5291" s="39" t="s">
        <v>2064</v>
      </c>
      <c r="B5291" s="39" t="s">
        <v>7497</v>
      </c>
      <c r="C5291" s="0" t="n">
        <v>19087.7913799894</v>
      </c>
      <c r="D5291" s="0" t="str">
        <f aca="false">CONCATENATE(LEFT(A5291,2), MID(A5291,5,2))</f>
        <v>0327</v>
      </c>
    </row>
    <row r="5292" customFormat="false" ht="15.8" hidden="false" customHeight="false" outlineLevel="0" collapsed="false">
      <c r="A5292" s="39" t="s">
        <v>2062</v>
      </c>
      <c r="B5292" s="39" t="s">
        <v>7498</v>
      </c>
      <c r="C5292" s="0" t="n">
        <v>41092.4875696991</v>
      </c>
      <c r="D5292" s="0" t="str">
        <f aca="false">CONCATENATE(LEFT(A5292,2), MID(A5292,5,2))</f>
        <v>0328</v>
      </c>
    </row>
    <row r="5293" customFormat="false" ht="15.8" hidden="false" customHeight="false" outlineLevel="0" collapsed="false">
      <c r="A5293" s="39" t="s">
        <v>2062</v>
      </c>
      <c r="B5293" s="39" t="s">
        <v>7499</v>
      </c>
      <c r="C5293" s="0" t="n">
        <v>92690.1660183029</v>
      </c>
      <c r="D5293" s="0" t="str">
        <f aca="false">CONCATENATE(LEFT(A5293,2), MID(A5293,5,2))</f>
        <v>0328</v>
      </c>
    </row>
    <row r="5294" customFormat="false" ht="15.8" hidden="false" customHeight="false" outlineLevel="0" collapsed="false">
      <c r="A5294" s="39" t="s">
        <v>2062</v>
      </c>
      <c r="B5294" s="39" t="s">
        <v>7500</v>
      </c>
      <c r="C5294" s="0" t="n">
        <v>252685.896800531</v>
      </c>
      <c r="D5294" s="0" t="str">
        <f aca="false">CONCATENATE(LEFT(A5294,2), MID(A5294,5,2))</f>
        <v>0328</v>
      </c>
    </row>
    <row r="5295" customFormat="false" ht="15.8" hidden="false" customHeight="false" outlineLevel="0" collapsed="false">
      <c r="A5295" s="39" t="s">
        <v>2073</v>
      </c>
      <c r="B5295" s="39" t="s">
        <v>7501</v>
      </c>
      <c r="C5295" s="0" t="n">
        <v>214492.5</v>
      </c>
      <c r="D5295" s="0" t="str">
        <f aca="false">CONCATENATE(LEFT(A5295,2), MID(A5295,5,2))</f>
        <v>0229</v>
      </c>
    </row>
    <row r="5296" customFormat="false" ht="15.8" hidden="false" customHeight="false" outlineLevel="0" collapsed="false">
      <c r="A5296" s="39" t="s">
        <v>2073</v>
      </c>
      <c r="B5296" s="39" t="s">
        <v>7502</v>
      </c>
      <c r="C5296" s="0" t="n">
        <v>85797</v>
      </c>
      <c r="D5296" s="0" t="str">
        <f aca="false">CONCATENATE(LEFT(A5296,2), MID(A5296,5,2))</f>
        <v>0229</v>
      </c>
    </row>
    <row r="5297" customFormat="false" ht="15.8" hidden="false" customHeight="false" outlineLevel="0" collapsed="false">
      <c r="A5297" s="39" t="s">
        <v>2073</v>
      </c>
      <c r="B5297" s="39" t="s">
        <v>7503</v>
      </c>
      <c r="C5297" s="0" t="n">
        <v>88900</v>
      </c>
      <c r="D5297" s="0" t="str">
        <f aca="false">CONCATENATE(LEFT(A5297,2), MID(A5297,5,2))</f>
        <v>0229</v>
      </c>
    </row>
    <row r="5298" customFormat="false" ht="15.8" hidden="false" customHeight="false" outlineLevel="0" collapsed="false">
      <c r="A5298" s="39" t="s">
        <v>2071</v>
      </c>
      <c r="B5298" s="39" t="s">
        <v>7504</v>
      </c>
      <c r="C5298" s="0" t="n">
        <v>101862</v>
      </c>
      <c r="D5298" s="0" t="str">
        <f aca="false">CONCATENATE(LEFT(A5298,2), MID(A5298,5,2))</f>
        <v>0230</v>
      </c>
    </row>
    <row r="5299" customFormat="false" ht="15.8" hidden="false" customHeight="false" outlineLevel="0" collapsed="false">
      <c r="A5299" s="39" t="s">
        <v>2071</v>
      </c>
      <c r="B5299" s="39" t="s">
        <v>7505</v>
      </c>
      <c r="C5299" s="0" t="n">
        <v>67908</v>
      </c>
      <c r="D5299" s="0" t="str">
        <f aca="false">CONCATENATE(LEFT(A5299,2), MID(A5299,5,2))</f>
        <v>0230</v>
      </c>
    </row>
    <row r="5300" customFormat="false" ht="15.8" hidden="false" customHeight="false" outlineLevel="0" collapsed="false">
      <c r="A5300" s="39" t="s">
        <v>2073</v>
      </c>
      <c r="B5300" s="39" t="s">
        <v>7506</v>
      </c>
      <c r="C5300" s="0" t="n">
        <v>5448</v>
      </c>
      <c r="D5300" s="0" t="str">
        <f aca="false">CONCATENATE(LEFT(A5300,2), MID(A5300,5,2))</f>
        <v>0229</v>
      </c>
    </row>
    <row r="5301" customFormat="false" ht="15.8" hidden="false" customHeight="false" outlineLevel="0" collapsed="false">
      <c r="A5301" s="39" t="s">
        <v>2073</v>
      </c>
      <c r="B5301" s="39" t="s">
        <v>7507</v>
      </c>
      <c r="C5301" s="0" t="n">
        <v>27987.5</v>
      </c>
      <c r="D5301" s="0" t="str">
        <f aca="false">CONCATENATE(LEFT(A5301,2), MID(A5301,5,2))</f>
        <v>0229</v>
      </c>
    </row>
    <row r="5302" customFormat="false" ht="15.8" hidden="false" customHeight="false" outlineLevel="0" collapsed="false">
      <c r="A5302" s="39" t="s">
        <v>2064</v>
      </c>
      <c r="B5302" s="39" t="s">
        <v>7508</v>
      </c>
      <c r="C5302" s="0" t="n">
        <v>26483.1675584442</v>
      </c>
      <c r="D5302" s="0" t="str">
        <f aca="false">CONCATENATE(LEFT(A5302,2), MID(A5302,5,2))</f>
        <v>0327</v>
      </c>
    </row>
    <row r="5303" customFormat="false" ht="15.8" hidden="false" customHeight="false" outlineLevel="0" collapsed="false">
      <c r="A5303" s="39" t="s">
        <v>2064</v>
      </c>
      <c r="B5303" s="39" t="s">
        <v>7509</v>
      </c>
      <c r="C5303" s="0" t="n">
        <v>39362.3889699886</v>
      </c>
      <c r="D5303" s="0" t="str">
        <f aca="false">CONCATENATE(LEFT(A5303,2), MID(A5303,5,2))</f>
        <v>0327</v>
      </c>
    </row>
    <row r="5304" customFormat="false" ht="15.8" hidden="false" customHeight="false" outlineLevel="0" collapsed="false">
      <c r="A5304" s="39" t="s">
        <v>2071</v>
      </c>
      <c r="B5304" s="39" t="s">
        <v>7510</v>
      </c>
      <c r="C5304" s="0" t="n">
        <v>50375</v>
      </c>
      <c r="D5304" s="0" t="str">
        <f aca="false">CONCATENATE(LEFT(A5304,2), MID(A5304,5,2))</f>
        <v>0230</v>
      </c>
    </row>
    <row r="5305" customFormat="false" ht="15.8" hidden="false" customHeight="false" outlineLevel="0" collapsed="false">
      <c r="A5305" s="39" t="s">
        <v>2071</v>
      </c>
      <c r="B5305" s="39" t="s">
        <v>7511</v>
      </c>
      <c r="C5305" s="0" t="n">
        <v>2663849.99999999</v>
      </c>
      <c r="D5305" s="0" t="str">
        <f aca="false">CONCATENATE(LEFT(A5305,2), MID(A5305,5,2))</f>
        <v>0230</v>
      </c>
    </row>
    <row r="5306" customFormat="false" ht="15.8" hidden="false" customHeight="false" outlineLevel="0" collapsed="false">
      <c r="A5306" s="39" t="s">
        <v>2071</v>
      </c>
      <c r="B5306" s="39" t="s">
        <v>7512</v>
      </c>
      <c r="C5306" s="0" t="n">
        <v>117299.999999999</v>
      </c>
      <c r="D5306" s="0" t="str">
        <f aca="false">CONCATENATE(LEFT(A5306,2), MID(A5306,5,2))</f>
        <v>0230</v>
      </c>
    </row>
    <row r="5307" customFormat="false" ht="15.8" hidden="false" customHeight="false" outlineLevel="0" collapsed="false">
      <c r="A5307" s="39" t="s">
        <v>4347</v>
      </c>
      <c r="B5307" s="39" t="s">
        <v>7513</v>
      </c>
      <c r="C5307" s="0" t="n">
        <v>240</v>
      </c>
      <c r="D5307" s="0" t="str">
        <f aca="false">CONCATENATE(LEFT(A5307,2), MID(A5307,5,2))</f>
        <v>0230</v>
      </c>
    </row>
    <row r="5308" customFormat="false" ht="15.8" hidden="false" customHeight="false" outlineLevel="0" collapsed="false">
      <c r="A5308" s="39" t="s">
        <v>2071</v>
      </c>
      <c r="B5308" s="39" t="s">
        <v>7514</v>
      </c>
      <c r="C5308" s="0" t="n">
        <v>128812.5</v>
      </c>
      <c r="D5308" s="0" t="str">
        <f aca="false">CONCATENATE(LEFT(A5308,2), MID(A5308,5,2))</f>
        <v>0230</v>
      </c>
    </row>
    <row r="5309" customFormat="false" ht="15.8" hidden="false" customHeight="false" outlineLevel="0" collapsed="false">
      <c r="A5309" s="39" t="s">
        <v>2071</v>
      </c>
      <c r="B5309" s="39" t="s">
        <v>7515</v>
      </c>
      <c r="C5309" s="0" t="n">
        <v>46912.5</v>
      </c>
      <c r="D5309" s="0" t="str">
        <f aca="false">CONCATENATE(LEFT(A5309,2), MID(A5309,5,2))</f>
        <v>0230</v>
      </c>
    </row>
    <row r="5310" customFormat="false" ht="15.8" hidden="false" customHeight="false" outlineLevel="0" collapsed="false">
      <c r="A5310" s="39" t="s">
        <v>2083</v>
      </c>
      <c r="B5310" s="39" t="s">
        <v>7516</v>
      </c>
      <c r="C5310" s="0" t="n">
        <v>228861.930887033</v>
      </c>
      <c r="D5310" s="0" t="str">
        <f aca="false">CONCATENATE(LEFT(A5310,2), MID(A5310,5,2))</f>
        <v>0635</v>
      </c>
    </row>
    <row r="5311" customFormat="false" ht="15.8" hidden="false" customHeight="false" outlineLevel="0" collapsed="false">
      <c r="A5311" s="39" t="s">
        <v>3126</v>
      </c>
      <c r="B5311" s="39" t="s">
        <v>7517</v>
      </c>
      <c r="C5311" s="0" t="n">
        <v>1096708.96575513</v>
      </c>
      <c r="D5311" s="0" t="str">
        <f aca="false">CONCATENATE(LEFT(A5311,2), MID(A5311,5,2))</f>
        <v>0636</v>
      </c>
    </row>
    <row r="5312" customFormat="false" ht="15.8" hidden="false" customHeight="false" outlineLevel="0" collapsed="false">
      <c r="A5312" s="39" t="s">
        <v>3126</v>
      </c>
      <c r="B5312" s="39" t="s">
        <v>7518</v>
      </c>
      <c r="C5312" s="0" t="n">
        <v>259685.672187304</v>
      </c>
      <c r="D5312" s="0" t="str">
        <f aca="false">CONCATENATE(LEFT(A5312,2), MID(A5312,5,2))</f>
        <v>0636</v>
      </c>
    </row>
    <row r="5313" customFormat="false" ht="15.8" hidden="false" customHeight="false" outlineLevel="0" collapsed="false">
      <c r="A5313" s="39" t="s">
        <v>2091</v>
      </c>
      <c r="B5313" s="39" t="s">
        <v>7519</v>
      </c>
      <c r="C5313" s="0" t="n">
        <v>409738.364769076</v>
      </c>
      <c r="D5313" s="0" t="str">
        <f aca="false">CONCATENATE(LEFT(A5313,2), MID(A5313,5,2))</f>
        <v>0635</v>
      </c>
    </row>
    <row r="5314" customFormat="false" ht="15.8" hidden="false" customHeight="false" outlineLevel="0" collapsed="false">
      <c r="A5314" s="39" t="s">
        <v>2089</v>
      </c>
      <c r="B5314" s="39" t="s">
        <v>7520</v>
      </c>
      <c r="C5314" s="0" t="n">
        <v>10507.5</v>
      </c>
      <c r="D5314" s="0" t="str">
        <f aca="false">CONCATENATE(LEFT(A5314,2), MID(A5314,5,2))</f>
        <v>0634</v>
      </c>
    </row>
    <row r="5315" customFormat="false" ht="15.8" hidden="false" customHeight="false" outlineLevel="0" collapsed="false">
      <c r="A5315" s="39" t="s">
        <v>3126</v>
      </c>
      <c r="B5315" s="39" t="s">
        <v>7521</v>
      </c>
      <c r="C5315" s="0" t="n">
        <v>159153.238027</v>
      </c>
      <c r="D5315" s="0" t="str">
        <f aca="false">CONCATENATE(LEFT(A5315,2), MID(A5315,5,2))</f>
        <v>0636</v>
      </c>
    </row>
    <row r="5316" customFormat="false" ht="15.8" hidden="false" customHeight="false" outlineLevel="0" collapsed="false">
      <c r="A5316" s="39" t="s">
        <v>2083</v>
      </c>
      <c r="B5316" s="39" t="s">
        <v>7522</v>
      </c>
      <c r="C5316" s="0" t="n">
        <v>278087.076879898</v>
      </c>
      <c r="D5316" s="0" t="str">
        <f aca="false">CONCATENATE(LEFT(A5316,2), MID(A5316,5,2))</f>
        <v>0635</v>
      </c>
    </row>
    <row r="5317" customFormat="false" ht="15.8" hidden="false" customHeight="false" outlineLevel="0" collapsed="false">
      <c r="A5317" s="39" t="s">
        <v>2091</v>
      </c>
      <c r="B5317" s="39" t="s">
        <v>7523</v>
      </c>
      <c r="C5317" s="0" t="n">
        <v>966488.768770342</v>
      </c>
      <c r="D5317" s="0" t="str">
        <f aca="false">CONCATENATE(LEFT(A5317,2), MID(A5317,5,2))</f>
        <v>0635</v>
      </c>
    </row>
    <row r="5318" customFormat="false" ht="15.8" hidden="false" customHeight="false" outlineLevel="0" collapsed="false">
      <c r="A5318" s="39" t="s">
        <v>2091</v>
      </c>
      <c r="B5318" s="39" t="s">
        <v>7524</v>
      </c>
      <c r="C5318" s="0" t="n">
        <v>228266.192295773</v>
      </c>
      <c r="D5318" s="0" t="str">
        <f aca="false">CONCATENATE(LEFT(A5318,2), MID(A5318,5,2))</f>
        <v>0635</v>
      </c>
    </row>
    <row r="5319" customFormat="false" ht="15.8" hidden="false" customHeight="false" outlineLevel="0" collapsed="false">
      <c r="A5319" s="39" t="s">
        <v>2091</v>
      </c>
      <c r="B5319" s="39" t="s">
        <v>7525</v>
      </c>
      <c r="C5319" s="0" t="n">
        <v>269903.303199826</v>
      </c>
      <c r="D5319" s="0" t="str">
        <f aca="false">CONCATENATE(LEFT(A5319,2), MID(A5319,5,2))</f>
        <v>0635</v>
      </c>
    </row>
    <row r="5320" customFormat="false" ht="15.8" hidden="false" customHeight="false" outlineLevel="0" collapsed="false">
      <c r="A5320" s="39" t="s">
        <v>2083</v>
      </c>
      <c r="B5320" s="39" t="s">
        <v>7526</v>
      </c>
      <c r="C5320" s="0" t="n">
        <v>105409.690823808</v>
      </c>
      <c r="D5320" s="0" t="str">
        <f aca="false">CONCATENATE(LEFT(A5320,2), MID(A5320,5,2))</f>
        <v>0635</v>
      </c>
    </row>
    <row r="5321" customFormat="false" ht="15.8" hidden="false" customHeight="false" outlineLevel="0" collapsed="false">
      <c r="A5321" s="39" t="s">
        <v>2086</v>
      </c>
      <c r="B5321" s="39" t="s">
        <v>7527</v>
      </c>
      <c r="C5321" s="0" t="n">
        <v>22694.4166666666</v>
      </c>
      <c r="D5321" s="0" t="str">
        <f aca="false">CONCATENATE(LEFT(A5321,2), MID(A5321,5,2))</f>
        <v>0634</v>
      </c>
    </row>
    <row r="5322" customFormat="false" ht="15.8" hidden="false" customHeight="false" outlineLevel="0" collapsed="false">
      <c r="A5322" s="39" t="s">
        <v>2091</v>
      </c>
      <c r="B5322" s="39" t="s">
        <v>7528</v>
      </c>
      <c r="C5322" s="0" t="n">
        <v>1051480.11664925</v>
      </c>
      <c r="D5322" s="0" t="str">
        <f aca="false">CONCATENATE(LEFT(A5322,2), MID(A5322,5,2))</f>
        <v>0635</v>
      </c>
    </row>
    <row r="5323" customFormat="false" ht="15.8" hidden="false" customHeight="false" outlineLevel="0" collapsed="false">
      <c r="A5323" s="39" t="s">
        <v>3107</v>
      </c>
      <c r="B5323" s="39" t="s">
        <v>7529</v>
      </c>
      <c r="C5323" s="0" t="n">
        <v>991978.367480652</v>
      </c>
      <c r="D5323" s="0" t="str">
        <f aca="false">CONCATENATE(LEFT(A5323,2), MID(A5323,5,2))</f>
        <v>0636</v>
      </c>
    </row>
    <row r="5324" customFormat="false" ht="15.8" hidden="false" customHeight="false" outlineLevel="0" collapsed="false">
      <c r="A5324" s="39" t="s">
        <v>2442</v>
      </c>
      <c r="B5324" s="39" t="s">
        <v>7530</v>
      </c>
      <c r="C5324" s="0" t="n">
        <v>473.75</v>
      </c>
      <c r="D5324" s="0" t="str">
        <f aca="false">CONCATENATE(LEFT(A5324,2), MID(A5324,5,2))</f>
        <v>0231</v>
      </c>
    </row>
    <row r="5325" customFormat="false" ht="15.8" hidden="false" customHeight="false" outlineLevel="0" collapsed="false">
      <c r="A5325" s="39" t="s">
        <v>2442</v>
      </c>
      <c r="B5325" s="39" t="s">
        <v>7531</v>
      </c>
      <c r="C5325" s="0" t="n">
        <v>3825</v>
      </c>
      <c r="D5325" s="0" t="str">
        <f aca="false">CONCATENATE(LEFT(A5325,2), MID(A5325,5,2))</f>
        <v>0231</v>
      </c>
    </row>
    <row r="5326" customFormat="false" ht="15.8" hidden="false" customHeight="false" outlineLevel="0" collapsed="false">
      <c r="A5326" s="39" t="s">
        <v>2095</v>
      </c>
      <c r="B5326" s="39" t="s">
        <v>7532</v>
      </c>
      <c r="C5326" s="0" t="n">
        <v>461570.404129197</v>
      </c>
      <c r="D5326" s="0" t="str">
        <f aca="false">CONCATENATE(LEFT(A5326,2), MID(A5326,5,2))</f>
        <v>0142</v>
      </c>
    </row>
    <row r="5327" customFormat="false" ht="15.8" hidden="false" customHeight="false" outlineLevel="0" collapsed="false">
      <c r="A5327" s="39" t="s">
        <v>2102</v>
      </c>
      <c r="B5327" s="39" t="s">
        <v>7533</v>
      </c>
      <c r="C5327" s="0" t="n">
        <v>20428.2414736485</v>
      </c>
      <c r="D5327" s="0" t="str">
        <f aca="false">CONCATENATE(LEFT(A5327,2), MID(A5327,5,2))</f>
        <v>0142</v>
      </c>
    </row>
    <row r="5328" customFormat="false" ht="15.8" hidden="false" customHeight="false" outlineLevel="0" collapsed="false">
      <c r="A5328" s="39" t="s">
        <v>2095</v>
      </c>
      <c r="B5328" s="39" t="s">
        <v>7534</v>
      </c>
      <c r="C5328" s="0" t="n">
        <v>510345.976374462</v>
      </c>
      <c r="D5328" s="0" t="str">
        <f aca="false">CONCATENATE(LEFT(A5328,2), MID(A5328,5,2))</f>
        <v>0142</v>
      </c>
    </row>
    <row r="5329" customFormat="false" ht="15.8" hidden="false" customHeight="false" outlineLevel="0" collapsed="false">
      <c r="A5329" s="39" t="s">
        <v>2095</v>
      </c>
      <c r="B5329" s="39" t="s">
        <v>7535</v>
      </c>
      <c r="C5329" s="0" t="n">
        <v>233529.936560571</v>
      </c>
      <c r="D5329" s="0" t="str">
        <f aca="false">CONCATENATE(LEFT(A5329,2), MID(A5329,5,2))</f>
        <v>0142</v>
      </c>
    </row>
    <row r="5330" customFormat="false" ht="15.8" hidden="false" customHeight="false" outlineLevel="0" collapsed="false">
      <c r="A5330" s="39" t="s">
        <v>2095</v>
      </c>
      <c r="B5330" s="39" t="s">
        <v>7536</v>
      </c>
      <c r="C5330" s="0" t="n">
        <v>233078.643354726</v>
      </c>
      <c r="D5330" s="0" t="str">
        <f aca="false">CONCATENATE(LEFT(A5330,2), MID(A5330,5,2))</f>
        <v>0142</v>
      </c>
    </row>
    <row r="5331" customFormat="false" ht="15.8" hidden="false" customHeight="false" outlineLevel="0" collapsed="false">
      <c r="A5331" s="39" t="s">
        <v>2121</v>
      </c>
      <c r="B5331" s="39" t="s">
        <v>7537</v>
      </c>
      <c r="C5331" s="0" t="n">
        <v>46124.8473896417</v>
      </c>
      <c r="D5331" s="0" t="str">
        <f aca="false">CONCATENATE(LEFT(A5331,2), MID(A5331,5,2))</f>
        <v>0142</v>
      </c>
    </row>
    <row r="5332" customFormat="false" ht="15.8" hidden="false" customHeight="false" outlineLevel="0" collapsed="false">
      <c r="A5332" s="39" t="s">
        <v>2106</v>
      </c>
      <c r="B5332" s="39" t="s">
        <v>7538</v>
      </c>
      <c r="C5332" s="0" t="n">
        <v>2236.05079862364</v>
      </c>
      <c r="D5332" s="0" t="str">
        <f aca="false">CONCATENATE(LEFT(A5332,2), MID(A5332,5,2))</f>
        <v>0142</v>
      </c>
    </row>
    <row r="5333" customFormat="false" ht="15.8" hidden="false" customHeight="false" outlineLevel="0" collapsed="false">
      <c r="A5333" s="39" t="s">
        <v>2108</v>
      </c>
      <c r="B5333" s="39" t="s">
        <v>7539</v>
      </c>
      <c r="C5333" s="0" t="n">
        <v>159987.835625811</v>
      </c>
      <c r="D5333" s="0" t="str">
        <f aca="false">CONCATENATE(LEFT(A5333,2), MID(A5333,5,2))</f>
        <v>0341</v>
      </c>
    </row>
    <row r="5334" customFormat="false" ht="15.8" hidden="false" customHeight="false" outlineLevel="0" collapsed="false">
      <c r="A5334" s="39" t="s">
        <v>2114</v>
      </c>
      <c r="B5334" s="39" t="s">
        <v>7540</v>
      </c>
      <c r="C5334" s="0" t="n">
        <v>47891.4591318234</v>
      </c>
      <c r="D5334" s="0" t="str">
        <f aca="false">CONCATENATE(LEFT(A5334,2), MID(A5334,5,2))</f>
        <v>0238</v>
      </c>
    </row>
    <row r="5335" customFormat="false" ht="15.8" hidden="false" customHeight="false" outlineLevel="0" collapsed="false">
      <c r="A5335" s="39" t="s">
        <v>2108</v>
      </c>
      <c r="B5335" s="39" t="s">
        <v>7541</v>
      </c>
      <c r="C5335" s="0" t="n">
        <v>48639.8105909839</v>
      </c>
      <c r="D5335" s="0" t="str">
        <f aca="false">CONCATENATE(LEFT(A5335,2), MID(A5335,5,2))</f>
        <v>0341</v>
      </c>
    </row>
    <row r="5336" customFormat="false" ht="15.8" hidden="false" customHeight="false" outlineLevel="0" collapsed="false">
      <c r="A5336" s="39" t="s">
        <v>2114</v>
      </c>
      <c r="B5336" s="39" t="s">
        <v>7542</v>
      </c>
      <c r="C5336" s="0" t="n">
        <v>14742.6934523809</v>
      </c>
      <c r="D5336" s="0" t="str">
        <f aca="false">CONCATENATE(LEFT(A5336,2), MID(A5336,5,2))</f>
        <v>0238</v>
      </c>
    </row>
    <row r="5337" customFormat="false" ht="15.8" hidden="false" customHeight="false" outlineLevel="0" collapsed="false">
      <c r="A5337" s="39" t="s">
        <v>2102</v>
      </c>
      <c r="B5337" s="39" t="s">
        <v>7543</v>
      </c>
      <c r="C5337" s="0" t="n">
        <v>35531.5255852951</v>
      </c>
      <c r="D5337" s="0" t="str">
        <f aca="false">CONCATENATE(LEFT(A5337,2), MID(A5337,5,2))</f>
        <v>0142</v>
      </c>
    </row>
    <row r="5338" customFormat="false" ht="15.8" hidden="false" customHeight="false" outlineLevel="0" collapsed="false">
      <c r="A5338" s="39" t="s">
        <v>2098</v>
      </c>
      <c r="B5338" s="39" t="s">
        <v>7544</v>
      </c>
      <c r="C5338" s="0" t="n">
        <v>914.244760135882</v>
      </c>
      <c r="D5338" s="0" t="str">
        <f aca="false">CONCATENATE(LEFT(A5338,2), MID(A5338,5,2))</f>
        <v>0142</v>
      </c>
    </row>
    <row r="5339" customFormat="false" ht="15.8" hidden="false" customHeight="false" outlineLevel="0" collapsed="false">
      <c r="A5339" s="39" t="s">
        <v>2126</v>
      </c>
      <c r="B5339" s="39" t="s">
        <v>7545</v>
      </c>
      <c r="C5339" s="0" t="n">
        <v>35272.7644038983</v>
      </c>
      <c r="D5339" s="0" t="str">
        <f aca="false">CONCATENATE(LEFT(A5339,2), MID(A5339,5,2))</f>
        <v>0142</v>
      </c>
    </row>
    <row r="5340" customFormat="false" ht="15.8" hidden="false" customHeight="false" outlineLevel="0" collapsed="false">
      <c r="A5340" s="39" t="s">
        <v>2139</v>
      </c>
      <c r="B5340" s="39" t="s">
        <v>7546</v>
      </c>
      <c r="C5340" s="0" t="n">
        <v>2046.50668892427</v>
      </c>
      <c r="D5340" s="0" t="str">
        <f aca="false">CONCATENATE(LEFT(A5340,2), MID(A5340,5,2))</f>
        <v>0142</v>
      </c>
    </row>
    <row r="5341" customFormat="false" ht="15.8" hidden="false" customHeight="false" outlineLevel="0" collapsed="false">
      <c r="A5341" s="39" t="s">
        <v>2102</v>
      </c>
      <c r="B5341" s="39" t="s">
        <v>7547</v>
      </c>
      <c r="C5341" s="0" t="n">
        <v>12884.914826208</v>
      </c>
      <c r="D5341" s="0" t="str">
        <f aca="false">CONCATENATE(LEFT(A5341,2), MID(A5341,5,2))</f>
        <v>0142</v>
      </c>
    </row>
    <row r="5342" customFormat="false" ht="15.8" hidden="false" customHeight="false" outlineLevel="0" collapsed="false">
      <c r="A5342" s="39" t="s">
        <v>2106</v>
      </c>
      <c r="B5342" s="39" t="s">
        <v>7548</v>
      </c>
      <c r="C5342" s="0" t="n">
        <v>5210.65012021285</v>
      </c>
      <c r="D5342" s="0" t="str">
        <f aca="false">CONCATENATE(LEFT(A5342,2), MID(A5342,5,2))</f>
        <v>0142</v>
      </c>
    </row>
    <row r="5343" customFormat="false" ht="15.8" hidden="false" customHeight="false" outlineLevel="0" collapsed="false">
      <c r="A5343" s="39" t="s">
        <v>2135</v>
      </c>
      <c r="B5343" s="39" t="s">
        <v>7549</v>
      </c>
      <c r="C5343" s="0" t="n">
        <v>2669.35453698676</v>
      </c>
      <c r="D5343" s="0" t="str">
        <f aca="false">CONCATENATE(LEFT(A5343,2), MID(A5343,5,2))</f>
        <v>0142</v>
      </c>
    </row>
    <row r="5344" customFormat="false" ht="15.8" hidden="false" customHeight="false" outlineLevel="0" collapsed="false">
      <c r="A5344" s="39" t="s">
        <v>2135</v>
      </c>
      <c r="B5344" s="39" t="s">
        <v>7550</v>
      </c>
      <c r="C5344" s="0" t="n">
        <v>2048.85015421471</v>
      </c>
      <c r="D5344" s="0" t="str">
        <f aca="false">CONCATENATE(LEFT(A5344,2), MID(A5344,5,2))</f>
        <v>0142</v>
      </c>
    </row>
    <row r="5345" customFormat="false" ht="15.8" hidden="false" customHeight="false" outlineLevel="0" collapsed="false">
      <c r="A5345" s="39" t="s">
        <v>2135</v>
      </c>
      <c r="B5345" s="39" t="s">
        <v>7551</v>
      </c>
      <c r="C5345" s="0" t="n">
        <v>2146.95677021664</v>
      </c>
      <c r="D5345" s="0" t="str">
        <f aca="false">CONCATENATE(LEFT(A5345,2), MID(A5345,5,2))</f>
        <v>0142</v>
      </c>
    </row>
    <row r="5346" customFormat="false" ht="15.8" hidden="false" customHeight="false" outlineLevel="0" collapsed="false">
      <c r="A5346" s="39" t="s">
        <v>3148</v>
      </c>
      <c r="B5346" s="39" t="s">
        <v>7552</v>
      </c>
      <c r="C5346" s="0" t="n">
        <v>784.248864479301</v>
      </c>
      <c r="D5346" s="0" t="str">
        <f aca="false">CONCATENATE(LEFT(A5346,2), MID(A5346,5,2))</f>
        <v>0142</v>
      </c>
    </row>
    <row r="5347" customFormat="false" ht="15.8" hidden="false" customHeight="false" outlineLevel="0" collapsed="false">
      <c r="A5347" s="39" t="s">
        <v>2098</v>
      </c>
      <c r="B5347" s="39" t="s">
        <v>7553</v>
      </c>
      <c r="C5347" s="0" t="n">
        <v>3407.52942323447</v>
      </c>
      <c r="D5347" s="0" t="str">
        <f aca="false">CONCATENATE(LEFT(A5347,2), MID(A5347,5,2))</f>
        <v>0142</v>
      </c>
    </row>
    <row r="5348" customFormat="false" ht="15.8" hidden="false" customHeight="false" outlineLevel="0" collapsed="false">
      <c r="A5348" s="39" t="s">
        <v>2126</v>
      </c>
      <c r="B5348" s="39" t="s">
        <v>7554</v>
      </c>
      <c r="C5348" s="0" t="n">
        <v>20647.6420933479</v>
      </c>
      <c r="D5348" s="0" t="str">
        <f aca="false">CONCATENATE(LEFT(A5348,2), MID(A5348,5,2))</f>
        <v>0142</v>
      </c>
    </row>
    <row r="5349" customFormat="false" ht="15.8" hidden="false" customHeight="false" outlineLevel="0" collapsed="false">
      <c r="A5349" s="39" t="s">
        <v>2139</v>
      </c>
      <c r="B5349" s="39" t="s">
        <v>7555</v>
      </c>
      <c r="C5349" s="0" t="n">
        <v>525.535009532356</v>
      </c>
      <c r="D5349" s="0" t="str">
        <f aca="false">CONCATENATE(LEFT(A5349,2), MID(A5349,5,2))</f>
        <v>0142</v>
      </c>
    </row>
    <row r="5350" customFormat="false" ht="15.8" hidden="false" customHeight="false" outlineLevel="0" collapsed="false">
      <c r="A5350" s="39" t="s">
        <v>2106</v>
      </c>
      <c r="B5350" s="39" t="s">
        <v>7556</v>
      </c>
      <c r="C5350" s="0" t="n">
        <v>47710.3229520956</v>
      </c>
      <c r="D5350" s="0" t="str">
        <f aca="false">CONCATENATE(LEFT(A5350,2), MID(A5350,5,2))</f>
        <v>0142</v>
      </c>
    </row>
    <row r="5351" customFormat="false" ht="15.8" hidden="false" customHeight="false" outlineLevel="0" collapsed="false">
      <c r="A5351" s="39" t="s">
        <v>2126</v>
      </c>
      <c r="B5351" s="39" t="s">
        <v>7557</v>
      </c>
      <c r="C5351" s="0" t="n">
        <v>26748.5405468108</v>
      </c>
      <c r="D5351" s="0" t="str">
        <f aca="false">CONCATENATE(LEFT(A5351,2), MID(A5351,5,2))</f>
        <v>0142</v>
      </c>
    </row>
    <row r="5352" customFormat="false" ht="15.8" hidden="false" customHeight="false" outlineLevel="0" collapsed="false">
      <c r="A5352" s="39" t="s">
        <v>2106</v>
      </c>
      <c r="B5352" s="39" t="s">
        <v>7558</v>
      </c>
      <c r="C5352" s="0" t="n">
        <v>775.668137343149</v>
      </c>
      <c r="D5352" s="0" t="str">
        <f aca="false">CONCATENATE(LEFT(A5352,2), MID(A5352,5,2))</f>
        <v>0142</v>
      </c>
    </row>
    <row r="5353" customFormat="false" ht="15.8" hidden="false" customHeight="false" outlineLevel="0" collapsed="false">
      <c r="A5353" s="39" t="s">
        <v>2121</v>
      </c>
      <c r="B5353" s="39" t="s">
        <v>7559</v>
      </c>
      <c r="C5353" s="0" t="n">
        <v>12689.5953469126</v>
      </c>
      <c r="D5353" s="0" t="str">
        <f aca="false">CONCATENATE(LEFT(A5353,2), MID(A5353,5,2))</f>
        <v>0142</v>
      </c>
    </row>
    <row r="5354" customFormat="false" ht="15.8" hidden="false" customHeight="false" outlineLevel="0" collapsed="false">
      <c r="A5354" s="39" t="s">
        <v>2148</v>
      </c>
      <c r="B5354" s="39" t="s">
        <v>7560</v>
      </c>
      <c r="C5354" s="0" t="n">
        <v>471713.295754766</v>
      </c>
      <c r="D5354" s="0" t="str">
        <f aca="false">CONCATENATE(LEFT(A5354,2), MID(A5354,5,2))</f>
        <v>0144</v>
      </c>
    </row>
    <row r="5355" customFormat="false" ht="15.8" hidden="false" customHeight="false" outlineLevel="0" collapsed="false">
      <c r="A5355" s="39" t="s">
        <v>2146</v>
      </c>
      <c r="B5355" s="39" t="s">
        <v>7561</v>
      </c>
      <c r="C5355" s="0" t="n">
        <v>1015154.45205941</v>
      </c>
      <c r="D5355" s="0" t="str">
        <f aca="false">CONCATENATE(LEFT(A5355,2), MID(A5355,5,2))</f>
        <v>0144</v>
      </c>
    </row>
    <row r="5356" customFormat="false" ht="15.8" hidden="false" customHeight="false" outlineLevel="0" collapsed="false">
      <c r="A5356" s="39" t="s">
        <v>2155</v>
      </c>
      <c r="B5356" s="39" t="s">
        <v>7562</v>
      </c>
      <c r="C5356" s="0" t="n">
        <v>130688.620976678</v>
      </c>
      <c r="D5356" s="0" t="str">
        <f aca="false">CONCATENATE(LEFT(A5356,2), MID(A5356,5,2))</f>
        <v>0144</v>
      </c>
    </row>
    <row r="5357" customFormat="false" ht="15.8" hidden="false" customHeight="false" outlineLevel="0" collapsed="false">
      <c r="A5357" s="39" t="s">
        <v>2171</v>
      </c>
      <c r="B5357" s="39" t="s">
        <v>7563</v>
      </c>
      <c r="C5357" s="0" t="n">
        <v>6131.76647805098</v>
      </c>
      <c r="D5357" s="0" t="str">
        <f aca="false">CONCATENATE(LEFT(A5357,2), MID(A5357,5,2))</f>
        <v>0144</v>
      </c>
    </row>
    <row r="5358" customFormat="false" ht="15.8" hidden="false" customHeight="false" outlineLevel="0" collapsed="false">
      <c r="A5358" s="39" t="s">
        <v>2163</v>
      </c>
      <c r="B5358" s="39" t="s">
        <v>7564</v>
      </c>
      <c r="C5358" s="0" t="n">
        <v>479.54270626895</v>
      </c>
      <c r="D5358" s="0" t="str">
        <f aca="false">CONCATENATE(LEFT(A5358,2), MID(A5358,5,2))</f>
        <v>0144</v>
      </c>
    </row>
    <row r="5359" customFormat="false" ht="15.8" hidden="false" customHeight="false" outlineLevel="0" collapsed="false">
      <c r="A5359" s="39" t="s">
        <v>2148</v>
      </c>
      <c r="B5359" s="39" t="s">
        <v>7565</v>
      </c>
      <c r="C5359" s="0" t="n">
        <v>76241.6502842817</v>
      </c>
      <c r="D5359" s="0" t="str">
        <f aca="false">CONCATENATE(LEFT(A5359,2), MID(A5359,5,2))</f>
        <v>0144</v>
      </c>
    </row>
    <row r="5360" customFormat="false" ht="15.8" hidden="false" customHeight="false" outlineLevel="0" collapsed="false">
      <c r="A5360" s="39" t="s">
        <v>2146</v>
      </c>
      <c r="B5360" s="39" t="s">
        <v>7566</v>
      </c>
      <c r="C5360" s="0" t="n">
        <v>142490.446590961</v>
      </c>
      <c r="D5360" s="0" t="str">
        <f aca="false">CONCATENATE(LEFT(A5360,2), MID(A5360,5,2))</f>
        <v>0144</v>
      </c>
    </row>
    <row r="5361" customFormat="false" ht="15.8" hidden="false" customHeight="false" outlineLevel="0" collapsed="false">
      <c r="A5361" s="39" t="s">
        <v>2148</v>
      </c>
      <c r="B5361" s="39" t="s">
        <v>7567</v>
      </c>
      <c r="C5361" s="0" t="n">
        <v>375000.958971882</v>
      </c>
      <c r="D5361" s="0" t="str">
        <f aca="false">CONCATENATE(LEFT(A5361,2), MID(A5361,5,2))</f>
        <v>0144</v>
      </c>
    </row>
    <row r="5362" customFormat="false" ht="15.8" hidden="false" customHeight="false" outlineLevel="0" collapsed="false">
      <c r="A5362" s="39" t="s">
        <v>2148</v>
      </c>
      <c r="B5362" s="39" t="s">
        <v>7568</v>
      </c>
      <c r="C5362" s="0" t="n">
        <v>891023.781205038</v>
      </c>
      <c r="D5362" s="0" t="str">
        <f aca="false">CONCATENATE(LEFT(A5362,2), MID(A5362,5,2))</f>
        <v>0144</v>
      </c>
    </row>
    <row r="5363" customFormat="false" ht="15.8" hidden="false" customHeight="false" outlineLevel="0" collapsed="false">
      <c r="A5363" s="39" t="s">
        <v>2159</v>
      </c>
      <c r="B5363" s="39" t="s">
        <v>7569</v>
      </c>
      <c r="C5363" s="0" t="n">
        <v>110164.425420582</v>
      </c>
      <c r="D5363" s="0" t="str">
        <f aca="false">CONCATENATE(LEFT(A5363,2), MID(A5363,5,2))</f>
        <v>0144</v>
      </c>
    </row>
    <row r="5364" customFormat="false" ht="15.8" hidden="false" customHeight="false" outlineLevel="0" collapsed="false">
      <c r="A5364" s="39" t="s">
        <v>2463</v>
      </c>
      <c r="B5364" s="39" t="s">
        <v>7570</v>
      </c>
      <c r="C5364" s="0" t="n">
        <v>249.143216638373</v>
      </c>
      <c r="D5364" s="0" t="str">
        <f aca="false">CONCATENATE(LEFT(A5364,2), MID(A5364,5,2))</f>
        <v>0144</v>
      </c>
    </row>
    <row r="5365" customFormat="false" ht="15.8" hidden="false" customHeight="false" outlineLevel="0" collapsed="false">
      <c r="A5365" s="39" t="s">
        <v>2165</v>
      </c>
      <c r="B5365" s="39" t="s">
        <v>7571</v>
      </c>
      <c r="C5365" s="0" t="n">
        <v>2422.76318957873</v>
      </c>
      <c r="D5365" s="0" t="str">
        <f aca="false">CONCATENATE(LEFT(A5365,2), MID(A5365,5,2))</f>
        <v>0144</v>
      </c>
    </row>
    <row r="5366" customFormat="false" ht="15.8" hidden="false" customHeight="false" outlineLevel="0" collapsed="false">
      <c r="A5366" s="39" t="s">
        <v>2155</v>
      </c>
      <c r="B5366" s="39" t="s">
        <v>7572</v>
      </c>
      <c r="C5366" s="0" t="n">
        <v>59163.253231546</v>
      </c>
      <c r="D5366" s="0" t="str">
        <f aca="false">CONCATENATE(LEFT(A5366,2), MID(A5366,5,2))</f>
        <v>0144</v>
      </c>
    </row>
    <row r="5367" customFormat="false" ht="15.8" hidden="false" customHeight="false" outlineLevel="0" collapsed="false">
      <c r="A5367" s="39" t="s">
        <v>2165</v>
      </c>
      <c r="B5367" s="39" t="s">
        <v>7573</v>
      </c>
      <c r="C5367" s="0" t="n">
        <v>92207.269200265</v>
      </c>
      <c r="D5367" s="0" t="str">
        <f aca="false">CONCATENATE(LEFT(A5367,2), MID(A5367,5,2))</f>
        <v>0144</v>
      </c>
    </row>
    <row r="5368" customFormat="false" ht="15.8" hidden="false" customHeight="false" outlineLevel="0" collapsed="false">
      <c r="A5368" s="39" t="s">
        <v>2163</v>
      </c>
      <c r="B5368" s="39" t="s">
        <v>7574</v>
      </c>
      <c r="C5368" s="0" t="n">
        <v>4052.55513976276</v>
      </c>
      <c r="D5368" s="0" t="str">
        <f aca="false">CONCATENATE(LEFT(A5368,2), MID(A5368,5,2))</f>
        <v>0144</v>
      </c>
    </row>
    <row r="5369" customFormat="false" ht="15.8" hidden="false" customHeight="false" outlineLevel="0" collapsed="false">
      <c r="A5369" s="39" t="s">
        <v>2165</v>
      </c>
      <c r="B5369" s="39" t="s">
        <v>7575</v>
      </c>
      <c r="C5369" s="0" t="n">
        <v>40326.5887014007</v>
      </c>
      <c r="D5369" s="0" t="str">
        <f aca="false">CONCATENATE(LEFT(A5369,2), MID(A5369,5,2))</f>
        <v>0144</v>
      </c>
    </row>
    <row r="5370" customFormat="false" ht="15.8" hidden="false" customHeight="false" outlineLevel="0" collapsed="false">
      <c r="A5370" s="39" t="s">
        <v>2168</v>
      </c>
      <c r="B5370" s="39" t="s">
        <v>7576</v>
      </c>
      <c r="C5370" s="0" t="n">
        <v>23090.1679253468</v>
      </c>
      <c r="D5370" s="0" t="str">
        <f aca="false">CONCATENATE(LEFT(A5370,2), MID(A5370,5,2))</f>
        <v>0144</v>
      </c>
    </row>
    <row r="5371" customFormat="false" ht="15.8" hidden="false" customHeight="false" outlineLevel="0" collapsed="false">
      <c r="A5371" s="39" t="s">
        <v>2165</v>
      </c>
      <c r="B5371" s="39" t="s">
        <v>7577</v>
      </c>
      <c r="C5371" s="0" t="n">
        <v>16616.2929486835</v>
      </c>
      <c r="D5371" s="0" t="str">
        <f aca="false">CONCATENATE(LEFT(A5371,2), MID(A5371,5,2))</f>
        <v>0144</v>
      </c>
    </row>
    <row r="5372" customFormat="false" ht="15.8" hidden="false" customHeight="false" outlineLevel="0" collapsed="false">
      <c r="A5372" s="39" t="s">
        <v>2159</v>
      </c>
      <c r="B5372" s="39" t="s">
        <v>7578</v>
      </c>
      <c r="C5372" s="0" t="n">
        <v>4106.45424249318</v>
      </c>
      <c r="D5372" s="0" t="str">
        <f aca="false">CONCATENATE(LEFT(A5372,2), MID(A5372,5,2))</f>
        <v>0144</v>
      </c>
    </row>
    <row r="5373" customFormat="false" ht="15.8" hidden="false" customHeight="false" outlineLevel="0" collapsed="false">
      <c r="A5373" s="39" t="s">
        <v>2159</v>
      </c>
      <c r="B5373" s="39" t="s">
        <v>7579</v>
      </c>
      <c r="C5373" s="0" t="n">
        <v>9652.49386187184</v>
      </c>
      <c r="D5373" s="0" t="str">
        <f aca="false">CONCATENATE(LEFT(A5373,2), MID(A5373,5,2))</f>
        <v>0144</v>
      </c>
    </row>
    <row r="5374" customFormat="false" ht="15.8" hidden="false" customHeight="false" outlineLevel="0" collapsed="false">
      <c r="A5374" s="39" t="s">
        <v>2159</v>
      </c>
      <c r="B5374" s="39" t="s">
        <v>7580</v>
      </c>
      <c r="C5374" s="0" t="n">
        <v>45576.967617021</v>
      </c>
      <c r="D5374" s="0" t="str">
        <f aca="false">CONCATENATE(LEFT(A5374,2), MID(A5374,5,2))</f>
        <v>0144</v>
      </c>
    </row>
    <row r="5375" customFormat="false" ht="15.8" hidden="false" customHeight="false" outlineLevel="0" collapsed="false">
      <c r="A5375" s="39" t="s">
        <v>2174</v>
      </c>
      <c r="B5375" s="39" t="s">
        <v>7581</v>
      </c>
      <c r="C5375" s="0" t="n">
        <v>421.335631487902</v>
      </c>
      <c r="D5375" s="0" t="str">
        <f aca="false">CONCATENATE(LEFT(A5375,2), MID(A5375,5,2))</f>
        <v>0144</v>
      </c>
    </row>
    <row r="5376" customFormat="false" ht="15.8" hidden="false" customHeight="false" outlineLevel="0" collapsed="false">
      <c r="A5376" s="39" t="s">
        <v>2171</v>
      </c>
      <c r="B5376" s="39" t="s">
        <v>7582</v>
      </c>
      <c r="C5376" s="0" t="n">
        <v>1224.98469084219</v>
      </c>
      <c r="D5376" s="0" t="str">
        <f aca="false">CONCATENATE(LEFT(A5376,2), MID(A5376,5,2))</f>
        <v>0144</v>
      </c>
    </row>
    <row r="5377" customFormat="false" ht="15.8" hidden="false" customHeight="false" outlineLevel="0" collapsed="false">
      <c r="A5377" s="39" t="s">
        <v>2163</v>
      </c>
      <c r="B5377" s="39" t="s">
        <v>7583</v>
      </c>
      <c r="C5377" s="0" t="n">
        <v>4253.46184849841</v>
      </c>
      <c r="D5377" s="0" t="str">
        <f aca="false">CONCATENATE(LEFT(A5377,2), MID(A5377,5,2))</f>
        <v>0144</v>
      </c>
    </row>
    <row r="5378" customFormat="false" ht="15.8" hidden="false" customHeight="false" outlineLevel="0" collapsed="false">
      <c r="A5378" s="39" t="s">
        <v>2155</v>
      </c>
      <c r="B5378" s="39" t="s">
        <v>7584</v>
      </c>
      <c r="C5378" s="0" t="n">
        <v>27083.6020143786</v>
      </c>
      <c r="D5378" s="0" t="str">
        <f aca="false">CONCATENATE(LEFT(A5378,2), MID(A5378,5,2))</f>
        <v>0144</v>
      </c>
    </row>
    <row r="5379" customFormat="false" ht="15.8" hidden="false" customHeight="false" outlineLevel="0" collapsed="false">
      <c r="A5379" s="39" t="s">
        <v>2176</v>
      </c>
      <c r="B5379" s="39" t="s">
        <v>7585</v>
      </c>
      <c r="C5379" s="0" t="n">
        <v>5796773.8699093</v>
      </c>
      <c r="D5379" s="0" t="str">
        <f aca="false">CONCATENATE(LEFT(A5379,2), MID(A5379,5,2))</f>
        <v>0145</v>
      </c>
    </row>
    <row r="5380" customFormat="false" ht="15.8" hidden="false" customHeight="false" outlineLevel="0" collapsed="false">
      <c r="A5380" s="39" t="s">
        <v>2465</v>
      </c>
      <c r="B5380" s="39" t="s">
        <v>7586</v>
      </c>
      <c r="C5380" s="0" t="n">
        <v>9290.33533240276</v>
      </c>
      <c r="D5380" s="0" t="str">
        <f aca="false">CONCATENATE(LEFT(A5380,2), MID(A5380,5,2))</f>
        <v>0145</v>
      </c>
    </row>
    <row r="5381" customFormat="false" ht="15.8" hidden="false" customHeight="false" outlineLevel="0" collapsed="false">
      <c r="A5381" s="39" t="s">
        <v>2176</v>
      </c>
      <c r="B5381" s="39" t="s">
        <v>7587</v>
      </c>
      <c r="C5381" s="0" t="n">
        <v>128594.094166923</v>
      </c>
      <c r="D5381" s="0" t="str">
        <f aca="false">CONCATENATE(LEFT(A5381,2), MID(A5381,5,2))</f>
        <v>0145</v>
      </c>
    </row>
    <row r="5382" customFormat="false" ht="15.8" hidden="false" customHeight="false" outlineLevel="0" collapsed="false">
      <c r="A5382" s="39" t="s">
        <v>2183</v>
      </c>
      <c r="B5382" s="39" t="s">
        <v>7588</v>
      </c>
      <c r="C5382" s="0" t="n">
        <v>17996.6201777015</v>
      </c>
      <c r="D5382" s="0" t="str">
        <f aca="false">CONCATENATE(LEFT(A5382,2), MID(A5382,5,2))</f>
        <v>0145</v>
      </c>
    </row>
    <row r="5383" customFormat="false" ht="15.8" hidden="false" customHeight="false" outlineLevel="0" collapsed="false">
      <c r="A5383" s="39" t="s">
        <v>2176</v>
      </c>
      <c r="B5383" s="39" t="s">
        <v>7589</v>
      </c>
      <c r="C5383" s="0" t="n">
        <v>28161.5706817674</v>
      </c>
      <c r="D5383" s="0" t="str">
        <f aca="false">CONCATENATE(LEFT(A5383,2), MID(A5383,5,2))</f>
        <v>0145</v>
      </c>
    </row>
    <row r="5384" customFormat="false" ht="15.8" hidden="false" customHeight="false" outlineLevel="0" collapsed="false">
      <c r="A5384" s="39" t="s">
        <v>2465</v>
      </c>
      <c r="B5384" s="39" t="s">
        <v>7590</v>
      </c>
      <c r="C5384" s="0" t="n">
        <v>3521.04574717702</v>
      </c>
      <c r="D5384" s="0" t="str">
        <f aca="false">CONCATENATE(LEFT(A5384,2), MID(A5384,5,2))</f>
        <v>0145</v>
      </c>
    </row>
    <row r="5385" customFormat="false" ht="15.8" hidden="false" customHeight="false" outlineLevel="0" collapsed="false">
      <c r="A5385" s="39" t="s">
        <v>2181</v>
      </c>
      <c r="B5385" s="39" t="s">
        <v>7591</v>
      </c>
      <c r="C5385" s="0" t="n">
        <v>18230.9618342835</v>
      </c>
      <c r="D5385" s="0" t="str">
        <f aca="false">CONCATENATE(LEFT(A5385,2), MID(A5385,5,2))</f>
        <v>0145</v>
      </c>
    </row>
    <row r="5386" customFormat="false" ht="15.8" hidden="false" customHeight="false" outlineLevel="0" collapsed="false">
      <c r="A5386" s="39" t="s">
        <v>2185</v>
      </c>
      <c r="B5386" s="39" t="s">
        <v>7592</v>
      </c>
      <c r="C5386" s="0" t="n">
        <v>42660.9729688128</v>
      </c>
      <c r="D5386" s="0" t="str">
        <f aca="false">CONCATENATE(LEFT(A5386,2), MID(A5386,5,2))</f>
        <v>0363</v>
      </c>
    </row>
    <row r="5387" customFormat="false" ht="15.8" hidden="false" customHeight="false" outlineLevel="0" collapsed="false">
      <c r="A5387" s="39" t="s">
        <v>2187</v>
      </c>
      <c r="B5387" s="39" t="s">
        <v>7593</v>
      </c>
      <c r="C5387" s="0" t="n">
        <v>90217.5</v>
      </c>
      <c r="D5387" s="0" t="str">
        <f aca="false">CONCATENATE(LEFT(A5387,2), MID(A5387,5,2))</f>
        <v>0262</v>
      </c>
    </row>
    <row r="5388" customFormat="false" ht="15.8" hidden="false" customHeight="false" outlineLevel="0" collapsed="false">
      <c r="A5388" s="39" t="s">
        <v>2187</v>
      </c>
      <c r="B5388" s="39" t="s">
        <v>7594</v>
      </c>
      <c r="C5388" s="0" t="n">
        <v>29280</v>
      </c>
      <c r="D5388" s="0" t="str">
        <f aca="false">CONCATENATE(LEFT(A5388,2), MID(A5388,5,2))</f>
        <v>0262</v>
      </c>
    </row>
    <row r="5389" customFormat="false" ht="15.8" hidden="false" customHeight="false" outlineLevel="0" collapsed="false">
      <c r="A5389" s="39" t="s">
        <v>2187</v>
      </c>
      <c r="B5389" s="39" t="s">
        <v>7595</v>
      </c>
      <c r="C5389" s="0" t="n">
        <v>290400</v>
      </c>
      <c r="D5389" s="0" t="str">
        <f aca="false">CONCATENATE(LEFT(A5389,2), MID(A5389,5,2))</f>
        <v>0262</v>
      </c>
    </row>
    <row r="5390" customFormat="false" ht="15.8" hidden="false" customHeight="false" outlineLevel="0" collapsed="false">
      <c r="A5390" s="39" t="s">
        <v>2187</v>
      </c>
      <c r="B5390" s="39" t="s">
        <v>7596</v>
      </c>
      <c r="C5390" s="0" t="n">
        <v>9043</v>
      </c>
      <c r="D5390" s="0" t="str">
        <f aca="false">CONCATENATE(LEFT(A5390,2), MID(A5390,5,2))</f>
        <v>0262</v>
      </c>
    </row>
    <row r="5391" customFormat="false" ht="15.8" hidden="false" customHeight="false" outlineLevel="0" collapsed="false">
      <c r="A5391" s="39" t="s">
        <v>2199</v>
      </c>
      <c r="B5391" s="39" t="s">
        <v>7597</v>
      </c>
      <c r="C5391" s="0" t="n">
        <v>303775.628718404</v>
      </c>
      <c r="D5391" s="0" t="str">
        <f aca="false">CONCATENATE(LEFT(A5391,2), MID(A5391,5,2))</f>
        <v>0255</v>
      </c>
    </row>
    <row r="5392" customFormat="false" ht="15.8" hidden="false" customHeight="false" outlineLevel="0" collapsed="false">
      <c r="A5392" s="39" t="s">
        <v>2197</v>
      </c>
      <c r="B5392" s="39" t="s">
        <v>7598</v>
      </c>
      <c r="C5392" s="0" t="n">
        <v>67850.6003264214</v>
      </c>
      <c r="D5392" s="0" t="str">
        <f aca="false">CONCATENATE(LEFT(A5392,2), MID(A5392,5,2))</f>
        <v>0256</v>
      </c>
    </row>
    <row r="5393" customFormat="false" ht="15.8" hidden="false" customHeight="false" outlineLevel="0" collapsed="false">
      <c r="A5393" s="39" t="s">
        <v>2191</v>
      </c>
      <c r="B5393" s="39" t="s">
        <v>7599</v>
      </c>
      <c r="C5393" s="0" t="n">
        <v>53191.7075938269</v>
      </c>
      <c r="D5393" s="0" t="str">
        <f aca="false">CONCATENATE(LEFT(A5393,2), MID(A5393,5,2))</f>
        <v>0257</v>
      </c>
    </row>
    <row r="5394" customFormat="false" ht="15.8" hidden="false" customHeight="false" outlineLevel="0" collapsed="false">
      <c r="A5394" s="39" t="s">
        <v>2187</v>
      </c>
      <c r="B5394" s="39" t="s">
        <v>7600</v>
      </c>
      <c r="C5394" s="0" t="n">
        <v>2390</v>
      </c>
      <c r="D5394" s="0" t="str">
        <f aca="false">CONCATENATE(LEFT(A5394,2), MID(A5394,5,2))</f>
        <v>0262</v>
      </c>
    </row>
    <row r="5395" customFormat="false" ht="15.8" hidden="false" customHeight="false" outlineLevel="0" collapsed="false">
      <c r="A5395" s="39" t="s">
        <v>2197</v>
      </c>
      <c r="B5395" s="39" t="s">
        <v>7601</v>
      </c>
      <c r="C5395" s="0" t="n">
        <v>5138.74272573503</v>
      </c>
      <c r="D5395" s="0" t="str">
        <f aca="false">CONCATENATE(LEFT(A5395,2), MID(A5395,5,2))</f>
        <v>0256</v>
      </c>
    </row>
    <row r="5396" customFormat="false" ht="15.8" hidden="false" customHeight="false" outlineLevel="0" collapsed="false">
      <c r="A5396" s="39" t="s">
        <v>2199</v>
      </c>
      <c r="B5396" s="39" t="s">
        <v>7602</v>
      </c>
      <c r="C5396" s="0" t="n">
        <v>181703.314866566</v>
      </c>
      <c r="D5396" s="0" t="str">
        <f aca="false">CONCATENATE(LEFT(A5396,2), MID(A5396,5,2))</f>
        <v>0255</v>
      </c>
    </row>
    <row r="5397" customFormat="false" ht="15.8" hidden="false" customHeight="false" outlineLevel="0" collapsed="false">
      <c r="A5397" s="39" t="s">
        <v>2197</v>
      </c>
      <c r="B5397" s="39" t="s">
        <v>7603</v>
      </c>
      <c r="C5397" s="0" t="n">
        <v>37232.6797453524</v>
      </c>
      <c r="D5397" s="0" t="str">
        <f aca="false">CONCATENATE(LEFT(A5397,2), MID(A5397,5,2))</f>
        <v>0256</v>
      </c>
    </row>
    <row r="5398" customFormat="false" ht="15.8" hidden="false" customHeight="false" outlineLevel="0" collapsed="false">
      <c r="A5398" s="39" t="s">
        <v>2191</v>
      </c>
      <c r="B5398" s="39" t="s">
        <v>7604</v>
      </c>
      <c r="C5398" s="0" t="n">
        <v>6891.85689889342</v>
      </c>
      <c r="D5398" s="0" t="str">
        <f aca="false">CONCATENATE(LEFT(A5398,2), MID(A5398,5,2))</f>
        <v>0257</v>
      </c>
    </row>
    <row r="5399" customFormat="false" ht="15.8" hidden="false" customHeight="false" outlineLevel="0" collapsed="false">
      <c r="A5399" s="39" t="s">
        <v>2187</v>
      </c>
      <c r="B5399" s="39" t="s">
        <v>7605</v>
      </c>
      <c r="C5399" s="0" t="n">
        <v>3350</v>
      </c>
      <c r="D5399" s="0" t="str">
        <f aca="false">CONCATENATE(LEFT(A5399,2), MID(A5399,5,2))</f>
        <v>0262</v>
      </c>
    </row>
    <row r="5400" customFormat="false" ht="15.8" hidden="false" customHeight="false" outlineLevel="0" collapsed="false">
      <c r="A5400" s="39" t="s">
        <v>2518</v>
      </c>
      <c r="B5400" s="39" t="s">
        <v>7606</v>
      </c>
      <c r="C5400" s="0" t="n">
        <v>1555745.01657943</v>
      </c>
      <c r="D5400" s="0" t="str">
        <f aca="false">CONCATENATE(LEFT(A5400,2), MID(A5400,5,2))</f>
        <v>0449</v>
      </c>
    </row>
    <row r="5401" customFormat="false" ht="15.8" hidden="false" customHeight="false" outlineLevel="0" collapsed="false">
      <c r="A5401" s="39" t="s">
        <v>2518</v>
      </c>
      <c r="B5401" s="39" t="s">
        <v>7607</v>
      </c>
      <c r="C5401" s="0" t="n">
        <v>5522687.98065575</v>
      </c>
      <c r="D5401" s="0" t="str">
        <f aca="false">CONCATENATE(LEFT(A5401,2), MID(A5401,5,2))</f>
        <v>0449</v>
      </c>
    </row>
    <row r="5402" customFormat="false" ht="15.8" hidden="false" customHeight="false" outlineLevel="0" collapsed="false">
      <c r="A5402" s="39" t="s">
        <v>2215</v>
      </c>
      <c r="B5402" s="39" t="s">
        <v>7608</v>
      </c>
      <c r="C5402" s="0" t="n">
        <v>5094.1756713739</v>
      </c>
      <c r="D5402" s="0" t="str">
        <f aca="false">CONCATENATE(LEFT(A5402,2), MID(A5402,5,2))</f>
        <v>0448</v>
      </c>
    </row>
    <row r="5403" customFormat="false" ht="15.8" hidden="false" customHeight="false" outlineLevel="0" collapsed="false">
      <c r="A5403" s="39" t="s">
        <v>2211</v>
      </c>
      <c r="B5403" s="39" t="s">
        <v>7609</v>
      </c>
      <c r="C5403" s="0" t="n">
        <v>1473.25308556158</v>
      </c>
      <c r="D5403" s="0" t="str">
        <f aca="false">CONCATENATE(LEFT(A5403,2), MID(A5403,5,2))</f>
        <v>0446</v>
      </c>
    </row>
    <row r="5404" customFormat="false" ht="15.8" hidden="false" customHeight="false" outlineLevel="0" collapsed="false">
      <c r="A5404" s="39" t="s">
        <v>2465</v>
      </c>
      <c r="B5404" s="39" t="s">
        <v>7610</v>
      </c>
      <c r="C5404" s="0" t="n">
        <v>1680.6498991787</v>
      </c>
      <c r="D5404" s="0" t="str">
        <f aca="false">CONCATENATE(LEFT(A5404,2), MID(A5404,5,2))</f>
        <v>0145</v>
      </c>
    </row>
    <row r="5405" customFormat="false" ht="15.8" hidden="false" customHeight="false" outlineLevel="0" collapsed="false">
      <c r="A5405" s="39" t="s">
        <v>2222</v>
      </c>
      <c r="B5405" s="39" t="s">
        <v>7611</v>
      </c>
      <c r="C5405" s="0" t="n">
        <v>51712.6992260102</v>
      </c>
      <c r="D5405" s="0" t="str">
        <f aca="false">CONCATENATE(LEFT(A5405,2), MID(A5405,5,2))</f>
        <v>0253</v>
      </c>
    </row>
    <row r="5406" customFormat="false" ht="15.8" hidden="false" customHeight="false" outlineLevel="0" collapsed="false">
      <c r="A5406" s="39" t="s">
        <v>2222</v>
      </c>
      <c r="B5406" s="39" t="s">
        <v>7612</v>
      </c>
      <c r="C5406" s="0" t="n">
        <v>35858.9397858555</v>
      </c>
      <c r="D5406" s="0" t="str">
        <f aca="false">CONCATENATE(LEFT(A5406,2), MID(A5406,5,2))</f>
        <v>0253</v>
      </c>
    </row>
    <row r="5407" customFormat="false" ht="15.8" hidden="false" customHeight="false" outlineLevel="0" collapsed="false">
      <c r="A5407" s="39" t="s">
        <v>2230</v>
      </c>
      <c r="B5407" s="39" t="s">
        <v>7613</v>
      </c>
      <c r="C5407" s="0" t="n">
        <v>299446.911796536</v>
      </c>
      <c r="D5407" s="0" t="str">
        <f aca="false">CONCATENATE(LEFT(A5407,2), MID(A5407,5,2))</f>
        <v>0552</v>
      </c>
    </row>
    <row r="5408" customFormat="false" ht="15.8" hidden="false" customHeight="false" outlineLevel="0" collapsed="false">
      <c r="A5408" s="39" t="s">
        <v>2234</v>
      </c>
      <c r="B5408" s="39" t="s">
        <v>7614</v>
      </c>
      <c r="C5408" s="0" t="n">
        <v>47333.7499999999</v>
      </c>
      <c r="D5408" s="0" t="str">
        <f aca="false">CONCATENATE(LEFT(A5408,2), MID(A5408,5,2))</f>
        <v>0551</v>
      </c>
    </row>
    <row r="5409" customFormat="false" ht="15.8" hidden="false" customHeight="false" outlineLevel="0" collapsed="false">
      <c r="A5409" s="39" t="s">
        <v>2230</v>
      </c>
      <c r="B5409" s="39" t="s">
        <v>7615</v>
      </c>
      <c r="C5409" s="0" t="n">
        <v>279796.015554176</v>
      </c>
      <c r="D5409" s="0" t="str">
        <f aca="false">CONCATENATE(LEFT(A5409,2), MID(A5409,5,2))</f>
        <v>0552</v>
      </c>
    </row>
    <row r="5410" customFormat="false" ht="15.8" hidden="false" customHeight="false" outlineLevel="0" collapsed="false">
      <c r="A5410" s="39" t="s">
        <v>2230</v>
      </c>
      <c r="B5410" s="39" t="s">
        <v>7616</v>
      </c>
      <c r="C5410" s="0" t="n">
        <v>53068.0041666666</v>
      </c>
      <c r="D5410" s="0" t="str">
        <f aca="false">CONCATENATE(LEFT(A5410,2), MID(A5410,5,2))</f>
        <v>0552</v>
      </c>
    </row>
    <row r="5411" customFormat="false" ht="15.8" hidden="false" customHeight="false" outlineLevel="0" collapsed="false">
      <c r="A5411" s="39" t="s">
        <v>2224</v>
      </c>
      <c r="B5411" s="39" t="s">
        <v>7617</v>
      </c>
      <c r="C5411" s="0" t="n">
        <v>59844.0078786053</v>
      </c>
      <c r="D5411" s="0" t="str">
        <f aca="false">CONCATENATE(LEFT(A5411,2), MID(A5411,5,2))</f>
        <v>0254</v>
      </c>
    </row>
    <row r="5412" customFormat="false" ht="15.8" hidden="false" customHeight="false" outlineLevel="0" collapsed="false">
      <c r="A5412" s="39" t="s">
        <v>2224</v>
      </c>
      <c r="B5412" s="39" t="s">
        <v>7618</v>
      </c>
      <c r="C5412" s="0" t="n">
        <v>118498.791538303</v>
      </c>
      <c r="D5412" s="0" t="str">
        <f aca="false">CONCATENATE(LEFT(A5412,2), MID(A5412,5,2))</f>
        <v>0254</v>
      </c>
    </row>
    <row r="5413" customFormat="false" ht="15.8" hidden="false" customHeight="false" outlineLevel="0" collapsed="false">
      <c r="A5413" s="39" t="s">
        <v>2224</v>
      </c>
      <c r="B5413" s="39" t="s">
        <v>7619</v>
      </c>
      <c r="C5413" s="0" t="n">
        <v>23937.6031514421</v>
      </c>
      <c r="D5413" s="0" t="str">
        <f aca="false">CONCATENATE(LEFT(A5413,2), MID(A5413,5,2))</f>
        <v>0254</v>
      </c>
    </row>
    <row r="5414" customFormat="false" ht="15.8" hidden="false" customHeight="false" outlineLevel="0" collapsed="false">
      <c r="A5414" s="39" t="s">
        <v>2224</v>
      </c>
      <c r="B5414" s="39" t="s">
        <v>7620</v>
      </c>
      <c r="C5414" s="0" t="n">
        <v>162532.556712251</v>
      </c>
      <c r="D5414" s="0" t="str">
        <f aca="false">CONCATENATE(LEFT(A5414,2), MID(A5414,5,2))</f>
        <v>0254</v>
      </c>
    </row>
    <row r="5415" customFormat="false" ht="15.8" hidden="false" customHeight="false" outlineLevel="0" collapsed="false">
      <c r="A5415" s="39" t="s">
        <v>2222</v>
      </c>
      <c r="B5415" s="39" t="s">
        <v>7621</v>
      </c>
      <c r="C5415" s="0" t="n">
        <v>34475.1328173401</v>
      </c>
      <c r="D5415" s="0" t="str">
        <f aca="false">CONCATENATE(LEFT(A5415,2), MID(A5415,5,2))</f>
        <v>0253</v>
      </c>
    </row>
    <row r="5416" customFormat="false" ht="15.8" hidden="false" customHeight="false" outlineLevel="0" collapsed="false">
      <c r="A5416" s="39" t="s">
        <v>2222</v>
      </c>
      <c r="B5416" s="39" t="s">
        <v>7622</v>
      </c>
      <c r="C5416" s="0" t="n">
        <v>5682.31830907102</v>
      </c>
      <c r="D5416" s="0" t="str">
        <f aca="false">CONCATENATE(LEFT(A5416,2), MID(A5416,5,2))</f>
        <v>0253</v>
      </c>
    </row>
    <row r="5417" customFormat="false" ht="15.8" hidden="false" customHeight="false" outlineLevel="0" collapsed="false">
      <c r="A5417" s="39" t="s">
        <v>2245</v>
      </c>
      <c r="B5417" s="39" t="s">
        <v>7623</v>
      </c>
      <c r="C5417" s="0" t="n">
        <v>18913.09375</v>
      </c>
      <c r="D5417" s="0" t="str">
        <f aca="false">CONCATENATE(LEFT(A5417,2), MID(A5417,5,2))</f>
        <v>0551</v>
      </c>
    </row>
    <row r="5418" customFormat="false" ht="15.8" hidden="false" customHeight="false" outlineLevel="0" collapsed="false">
      <c r="A5418" s="39" t="s">
        <v>2245</v>
      </c>
      <c r="B5418" s="39" t="s">
        <v>7624</v>
      </c>
      <c r="C5418" s="0" t="n">
        <v>106785.613697691</v>
      </c>
      <c r="D5418" s="0" t="str">
        <f aca="false">CONCATENATE(LEFT(A5418,2), MID(A5418,5,2))</f>
        <v>0551</v>
      </c>
    </row>
    <row r="5419" customFormat="false" ht="15.8" hidden="false" customHeight="false" outlineLevel="0" collapsed="false">
      <c r="A5419" s="39" t="s">
        <v>2226</v>
      </c>
      <c r="B5419" s="39" t="s">
        <v>7625</v>
      </c>
      <c r="C5419" s="0" t="n">
        <v>1603506.9559163</v>
      </c>
      <c r="D5419" s="0" t="str">
        <f aca="false">CONCATENATE(LEFT(A5419,2), MID(A5419,5,2))</f>
        <v>0552</v>
      </c>
    </row>
    <row r="5420" customFormat="false" ht="15.8" hidden="false" customHeight="false" outlineLevel="0" collapsed="false">
      <c r="A5420" s="39" t="s">
        <v>2226</v>
      </c>
      <c r="B5420" s="39" t="s">
        <v>7626</v>
      </c>
      <c r="C5420" s="0" t="n">
        <v>733667.488961038</v>
      </c>
      <c r="D5420" s="0" t="str">
        <f aca="false">CONCATENATE(LEFT(A5420,2), MID(A5420,5,2))</f>
        <v>0552</v>
      </c>
    </row>
    <row r="5421" customFormat="false" ht="15.8" hidden="false" customHeight="false" outlineLevel="0" collapsed="false">
      <c r="A5421" s="39" t="s">
        <v>2222</v>
      </c>
      <c r="B5421" s="39" t="s">
        <v>7627</v>
      </c>
      <c r="C5421" s="0" t="n">
        <v>5927.35689882697</v>
      </c>
      <c r="D5421" s="0" t="str">
        <f aca="false">CONCATENATE(LEFT(A5421,2), MID(A5421,5,2))</f>
        <v>0253</v>
      </c>
    </row>
    <row r="5422" customFormat="false" ht="15.8" hidden="false" customHeight="false" outlineLevel="0" collapsed="false">
      <c r="A5422" s="39" t="s">
        <v>2222</v>
      </c>
      <c r="B5422" s="39" t="s">
        <v>7628</v>
      </c>
      <c r="C5422" s="0" t="n">
        <v>5737.41319124423</v>
      </c>
      <c r="D5422" s="0" t="str">
        <f aca="false">CONCATENATE(LEFT(A5422,2), MID(A5422,5,2))</f>
        <v>0253</v>
      </c>
    </row>
    <row r="5423" customFormat="false" ht="15.8" hidden="false" customHeight="false" outlineLevel="0" collapsed="false">
      <c r="A5423" s="39" t="s">
        <v>2222</v>
      </c>
      <c r="B5423" s="39" t="s">
        <v>7629</v>
      </c>
      <c r="C5423" s="0" t="n">
        <v>16313.6865689611</v>
      </c>
      <c r="D5423" s="0" t="str">
        <f aca="false">CONCATENATE(LEFT(A5423,2), MID(A5423,5,2))</f>
        <v>0253</v>
      </c>
    </row>
    <row r="5424" customFormat="false" ht="15.8" hidden="false" customHeight="false" outlineLevel="0" collapsed="false">
      <c r="A5424" s="39" t="s">
        <v>2245</v>
      </c>
      <c r="B5424" s="39" t="s">
        <v>7630</v>
      </c>
      <c r="C5424" s="0" t="n">
        <v>7865.76736111111</v>
      </c>
      <c r="D5424" s="0" t="str">
        <f aca="false">CONCATENATE(LEFT(A5424,2), MID(A5424,5,2))</f>
        <v>0551</v>
      </c>
    </row>
    <row r="5425" customFormat="false" ht="15.8" hidden="false" customHeight="false" outlineLevel="0" collapsed="false">
      <c r="A5425" s="39" t="s">
        <v>2230</v>
      </c>
      <c r="B5425" s="39" t="s">
        <v>7631</v>
      </c>
      <c r="C5425" s="0" t="n">
        <v>119515.179166666</v>
      </c>
      <c r="D5425" s="0" t="str">
        <f aca="false">CONCATENATE(LEFT(A5425,2), MID(A5425,5,2))</f>
        <v>0552</v>
      </c>
    </row>
    <row r="5426" customFormat="false" ht="15.8" hidden="false" customHeight="false" outlineLevel="0" collapsed="false">
      <c r="A5426" s="39" t="s">
        <v>2245</v>
      </c>
      <c r="B5426" s="39" t="s">
        <v>7632</v>
      </c>
      <c r="C5426" s="0" t="n">
        <v>232005.864583333</v>
      </c>
      <c r="D5426" s="0" t="str">
        <f aca="false">CONCATENATE(LEFT(A5426,2), MID(A5426,5,2))</f>
        <v>0551</v>
      </c>
    </row>
    <row r="5427" customFormat="false" ht="15.8" hidden="false" customHeight="false" outlineLevel="0" collapsed="false">
      <c r="A5427" s="39" t="s">
        <v>2226</v>
      </c>
      <c r="B5427" s="39" t="s">
        <v>7633</v>
      </c>
      <c r="C5427" s="0" t="n">
        <v>9193.63861111111</v>
      </c>
      <c r="D5427" s="0" t="str">
        <f aca="false">CONCATENATE(LEFT(A5427,2), MID(A5427,5,2))</f>
        <v>0552</v>
      </c>
    </row>
    <row r="5428" customFormat="false" ht="15.8" hidden="false" customHeight="false" outlineLevel="0" collapsed="false">
      <c r="A5428" s="39" t="s">
        <v>2230</v>
      </c>
      <c r="B5428" s="39" t="s">
        <v>7634</v>
      </c>
      <c r="C5428" s="0" t="n">
        <v>101381.033441558</v>
      </c>
      <c r="D5428" s="0" t="str">
        <f aca="false">CONCATENATE(LEFT(A5428,2), MID(A5428,5,2))</f>
        <v>0552</v>
      </c>
    </row>
    <row r="5429" customFormat="false" ht="15.8" hidden="false" customHeight="false" outlineLevel="0" collapsed="false">
      <c r="A5429" s="39" t="s">
        <v>2245</v>
      </c>
      <c r="B5429" s="39" t="s">
        <v>7635</v>
      </c>
      <c r="C5429" s="0" t="n">
        <v>11580.8156385281</v>
      </c>
      <c r="D5429" s="0" t="str">
        <f aca="false">CONCATENATE(LEFT(A5429,2), MID(A5429,5,2))</f>
        <v>0551</v>
      </c>
    </row>
    <row r="5430" customFormat="false" ht="15.8" hidden="false" customHeight="false" outlineLevel="0" collapsed="false">
      <c r="A5430" s="39" t="s">
        <v>2245</v>
      </c>
      <c r="B5430" s="39" t="s">
        <v>7636</v>
      </c>
      <c r="C5430" s="0" t="n">
        <v>19149.75</v>
      </c>
      <c r="D5430" s="0" t="str">
        <f aca="false">CONCATENATE(LEFT(A5430,2), MID(A5430,5,2))</f>
        <v>0551</v>
      </c>
    </row>
    <row r="5431" customFormat="false" ht="15.8" hidden="false" customHeight="false" outlineLevel="0" collapsed="false">
      <c r="A5431" s="39" t="s">
        <v>2518</v>
      </c>
      <c r="B5431" s="39" t="s">
        <v>7637</v>
      </c>
      <c r="C5431" s="0" t="n">
        <v>463692.535138874</v>
      </c>
      <c r="D5431" s="0" t="str">
        <f aca="false">CONCATENATE(LEFT(A5431,2), MID(A5431,5,2))</f>
        <v>0449</v>
      </c>
    </row>
    <row r="5432" customFormat="false" ht="15.8" hidden="false" customHeight="false" outlineLevel="0" collapsed="false">
      <c r="A5432" s="39" t="s">
        <v>2191</v>
      </c>
      <c r="B5432" s="39" t="s">
        <v>7638</v>
      </c>
      <c r="C5432" s="0" t="n">
        <v>51552.9940714637</v>
      </c>
      <c r="D5432" s="0" t="str">
        <f aca="false">CONCATENATE(LEFT(A5432,2), MID(A5432,5,2))</f>
        <v>0257</v>
      </c>
    </row>
    <row r="5433" customFormat="false" ht="15.8" hidden="false" customHeight="false" outlineLevel="0" collapsed="false">
      <c r="A5433" s="39" t="s">
        <v>2191</v>
      </c>
      <c r="B5433" s="39" t="s">
        <v>7639</v>
      </c>
      <c r="C5433" s="0" t="n">
        <v>8740.77518645969</v>
      </c>
      <c r="D5433" s="0" t="str">
        <f aca="false">CONCATENATE(LEFT(A5433,2), MID(A5433,5,2))</f>
        <v>0257</v>
      </c>
    </row>
    <row r="5434" customFormat="false" ht="15.8" hidden="false" customHeight="false" outlineLevel="0" collapsed="false">
      <c r="A5434" s="39" t="s">
        <v>2226</v>
      </c>
      <c r="B5434" s="39" t="s">
        <v>7640</v>
      </c>
      <c r="C5434" s="0" t="n">
        <v>116175.098484848</v>
      </c>
      <c r="D5434" s="0" t="str">
        <f aca="false">CONCATENATE(LEFT(A5434,2), MID(A5434,5,2))</f>
        <v>0552</v>
      </c>
    </row>
    <row r="5435" customFormat="false" ht="15.8" hidden="false" customHeight="false" outlineLevel="0" collapsed="false">
      <c r="A5435" s="39" t="s">
        <v>2234</v>
      </c>
      <c r="B5435" s="39" t="s">
        <v>7641</v>
      </c>
      <c r="C5435" s="0" t="n">
        <v>10212.1499999999</v>
      </c>
      <c r="D5435" s="0" t="str">
        <f aca="false">CONCATENATE(LEFT(A5435,2), MID(A5435,5,2))</f>
        <v>0551</v>
      </c>
    </row>
    <row r="5436" customFormat="false" ht="15.8" hidden="false" customHeight="false" outlineLevel="0" collapsed="false">
      <c r="A5436" s="39" t="s">
        <v>2269</v>
      </c>
      <c r="B5436" s="39" t="s">
        <v>7642</v>
      </c>
      <c r="C5436" s="0" t="n">
        <v>277267.805253249</v>
      </c>
      <c r="D5436" s="0" t="str">
        <f aca="false">CONCATENATE(LEFT(A5436,2), MID(A5436,5,2))</f>
        <v>0364</v>
      </c>
    </row>
    <row r="5437" customFormat="false" ht="15.8" hidden="false" customHeight="false" outlineLevel="0" collapsed="false">
      <c r="A5437" s="39" t="s">
        <v>2269</v>
      </c>
      <c r="B5437" s="39" t="s">
        <v>7643</v>
      </c>
      <c r="C5437" s="0" t="n">
        <v>1068897.58223721</v>
      </c>
      <c r="D5437" s="0" t="str">
        <f aca="false">CONCATENATE(LEFT(A5437,2), MID(A5437,5,2))</f>
        <v>0364</v>
      </c>
    </row>
    <row r="5438" customFormat="false" ht="15.8" hidden="false" customHeight="false" outlineLevel="0" collapsed="false">
      <c r="A5438" s="39" t="s">
        <v>2269</v>
      </c>
      <c r="B5438" s="39" t="s">
        <v>7644</v>
      </c>
      <c r="C5438" s="0" t="n">
        <v>437600.551601052</v>
      </c>
      <c r="D5438" s="0" t="str">
        <f aca="false">CONCATENATE(LEFT(A5438,2), MID(A5438,5,2))</f>
        <v>0364</v>
      </c>
    </row>
    <row r="5439" customFormat="false" ht="15.8" hidden="false" customHeight="false" outlineLevel="0" collapsed="false">
      <c r="A5439" s="39" t="s">
        <v>2269</v>
      </c>
      <c r="B5439" s="39" t="s">
        <v>7645</v>
      </c>
      <c r="C5439" s="0" t="n">
        <v>23628.4595022414</v>
      </c>
      <c r="D5439" s="0" t="str">
        <f aca="false">CONCATENATE(LEFT(A5439,2), MID(A5439,5,2))</f>
        <v>0364</v>
      </c>
    </row>
    <row r="5440" customFormat="false" ht="15.8" hidden="false" customHeight="false" outlineLevel="0" collapsed="false">
      <c r="A5440" s="39" t="s">
        <v>2273</v>
      </c>
      <c r="B5440" s="39" t="s">
        <v>7646</v>
      </c>
      <c r="C5440" s="0" t="n">
        <v>3817660.47265825</v>
      </c>
      <c r="D5440" s="0" t="str">
        <f aca="false">CONCATENATE(LEFT(A5440,2), MID(A5440,5,2))</f>
        <v>0366</v>
      </c>
    </row>
    <row r="5441" customFormat="false" ht="15.8" hidden="false" customHeight="false" outlineLevel="0" collapsed="false">
      <c r="A5441" s="39" t="s">
        <v>2278</v>
      </c>
      <c r="B5441" s="39" t="s">
        <v>7647</v>
      </c>
      <c r="C5441" s="0" t="n">
        <v>872.0625</v>
      </c>
      <c r="D5441" s="0" t="str">
        <f aca="false">CONCATENATE(LEFT(A5441,2), MID(A5441,5,2))</f>
        <v>0267</v>
      </c>
    </row>
    <row r="5442" customFormat="false" ht="15.8" hidden="false" customHeight="false" outlineLevel="0" collapsed="false">
      <c r="A5442" s="39" t="s">
        <v>2278</v>
      </c>
      <c r="B5442" s="39" t="s">
        <v>7648</v>
      </c>
      <c r="C5442" s="0" t="n">
        <v>3622.94047619047</v>
      </c>
      <c r="D5442" s="0" t="str">
        <f aca="false">CONCATENATE(LEFT(A5442,2), MID(A5442,5,2))</f>
        <v>0267</v>
      </c>
    </row>
    <row r="5443" customFormat="false" ht="15.8" hidden="false" customHeight="false" outlineLevel="0" collapsed="false">
      <c r="A5443" s="39" t="s">
        <v>2278</v>
      </c>
      <c r="B5443" s="39" t="s">
        <v>7649</v>
      </c>
      <c r="C5443" s="0" t="n">
        <v>4574.05004623208</v>
      </c>
      <c r="D5443" s="0" t="str">
        <f aca="false">CONCATENATE(LEFT(A5443,2), MID(A5443,5,2))</f>
        <v>0267</v>
      </c>
    </row>
    <row r="5444" customFormat="false" ht="15.8" hidden="false" customHeight="false" outlineLevel="0" collapsed="false">
      <c r="A5444" s="39" t="s">
        <v>2282</v>
      </c>
      <c r="B5444" s="39" t="s">
        <v>7650</v>
      </c>
      <c r="C5444" s="0" t="n">
        <v>797920.307276224</v>
      </c>
      <c r="D5444" s="0" t="str">
        <f aca="false">CONCATENATE(LEFT(A5444,2), MID(A5444,5,2))</f>
        <v>0373</v>
      </c>
    </row>
    <row r="5445" customFormat="false" ht="15.8" hidden="false" customHeight="false" outlineLevel="0" collapsed="false">
      <c r="A5445" s="39" t="s">
        <v>2282</v>
      </c>
      <c r="B5445" s="39" t="s">
        <v>7651</v>
      </c>
      <c r="C5445" s="0" t="n">
        <v>236794.296767564</v>
      </c>
      <c r="D5445" s="0" t="str">
        <f aca="false">CONCATENATE(LEFT(A5445,2), MID(A5445,5,2))</f>
        <v>0373</v>
      </c>
    </row>
    <row r="5446" customFormat="false" ht="15.8" hidden="false" customHeight="false" outlineLevel="0" collapsed="false">
      <c r="A5446" s="39" t="s">
        <v>2288</v>
      </c>
      <c r="B5446" s="39" t="s">
        <v>7652</v>
      </c>
      <c r="C5446" s="0" t="n">
        <v>27692.435830481</v>
      </c>
      <c r="D5446" s="0" t="str">
        <f aca="false">CONCATENATE(LEFT(A5446,2), MID(A5446,5,2))</f>
        <v>0373</v>
      </c>
    </row>
    <row r="5447" customFormat="false" ht="15.8" hidden="false" customHeight="false" outlineLevel="0" collapsed="false">
      <c r="A5447" s="39" t="s">
        <v>2288</v>
      </c>
      <c r="B5447" s="39" t="s">
        <v>7653</v>
      </c>
      <c r="C5447" s="0" t="n">
        <v>19593.2389225931</v>
      </c>
      <c r="D5447" s="0" t="str">
        <f aca="false">CONCATENATE(LEFT(A5447,2), MID(A5447,5,2))</f>
        <v>0373</v>
      </c>
    </row>
    <row r="5448" customFormat="false" ht="15.8" hidden="false" customHeight="false" outlineLevel="0" collapsed="false">
      <c r="A5448" s="39" t="s">
        <v>2294</v>
      </c>
      <c r="B5448" s="39" t="s">
        <v>7654</v>
      </c>
      <c r="C5448" s="0" t="n">
        <v>23459.7443501581</v>
      </c>
      <c r="D5448" s="0" t="str">
        <f aca="false">CONCATENATE(LEFT(A5448,2), MID(A5448,5,2))</f>
        <v>0270</v>
      </c>
    </row>
    <row r="5449" customFormat="false" ht="15.8" hidden="false" customHeight="false" outlineLevel="0" collapsed="false">
      <c r="A5449" s="39" t="s">
        <v>2288</v>
      </c>
      <c r="B5449" s="39" t="s">
        <v>7655</v>
      </c>
      <c r="C5449" s="0" t="n">
        <v>13585.3850152326</v>
      </c>
      <c r="D5449" s="0" t="str">
        <f aca="false">CONCATENATE(LEFT(A5449,2), MID(A5449,5,2))</f>
        <v>0373</v>
      </c>
    </row>
    <row r="5450" customFormat="false" ht="15.8" hidden="false" customHeight="false" outlineLevel="0" collapsed="false">
      <c r="A5450" s="39" t="s">
        <v>2288</v>
      </c>
      <c r="B5450" s="39" t="s">
        <v>7656</v>
      </c>
      <c r="C5450" s="0" t="n">
        <v>21438.1180388277</v>
      </c>
      <c r="D5450" s="0" t="str">
        <f aca="false">CONCATENATE(LEFT(A5450,2), MID(A5450,5,2))</f>
        <v>0373</v>
      </c>
    </row>
    <row r="5451" customFormat="false" ht="15.8" hidden="false" customHeight="false" outlineLevel="0" collapsed="false">
      <c r="A5451" s="39" t="s">
        <v>2288</v>
      </c>
      <c r="B5451" s="39" t="s">
        <v>7657</v>
      </c>
      <c r="C5451" s="0" t="n">
        <v>8917.13232464509</v>
      </c>
      <c r="D5451" s="0" t="str">
        <f aca="false">CONCATENATE(LEFT(A5451,2), MID(A5451,5,2))</f>
        <v>0373</v>
      </c>
    </row>
    <row r="5452" customFormat="false" ht="15.8" hidden="false" customHeight="false" outlineLevel="0" collapsed="false">
      <c r="A5452" s="39" t="s">
        <v>2528</v>
      </c>
      <c r="B5452" s="39" t="s">
        <v>7658</v>
      </c>
      <c r="C5452" s="0" t="n">
        <v>3223.79999999999</v>
      </c>
      <c r="D5452" s="0" t="str">
        <f aca="false">CONCATENATE(LEFT(A5452,2), MID(A5452,5,2))</f>
        <v>0271</v>
      </c>
    </row>
    <row r="5453" customFormat="false" ht="15.8" hidden="false" customHeight="false" outlineLevel="0" collapsed="false">
      <c r="A5453" s="39" t="s">
        <v>2294</v>
      </c>
      <c r="B5453" s="39" t="s">
        <v>7659</v>
      </c>
      <c r="C5453" s="0" t="n">
        <v>34139.033874125</v>
      </c>
      <c r="D5453" s="0" t="str">
        <f aca="false">CONCATENATE(LEFT(A5453,2), MID(A5453,5,2))</f>
        <v>0270</v>
      </c>
    </row>
    <row r="5454" customFormat="false" ht="15.8" hidden="false" customHeight="false" outlineLevel="0" collapsed="false">
      <c r="A5454" s="39" t="s">
        <v>2294</v>
      </c>
      <c r="B5454" s="39" t="s">
        <v>7660</v>
      </c>
      <c r="C5454" s="0" t="n">
        <v>4146.30066012418</v>
      </c>
      <c r="D5454" s="0" t="str">
        <f aca="false">CONCATENATE(LEFT(A5454,2), MID(A5454,5,2))</f>
        <v>0270</v>
      </c>
    </row>
    <row r="5455" customFormat="false" ht="15.8" hidden="false" customHeight="false" outlineLevel="0" collapsed="false">
      <c r="A5455" s="39" t="s">
        <v>2857</v>
      </c>
      <c r="B5455" s="39" t="s">
        <v>7661</v>
      </c>
      <c r="C5455" s="0" t="n">
        <v>7451.1</v>
      </c>
      <c r="D5455" s="0" t="str">
        <f aca="false">CONCATENATE(LEFT(A5455,2), MID(A5455,5,2))</f>
        <v>0269</v>
      </c>
    </row>
    <row r="5456" customFormat="false" ht="15.8" hidden="false" customHeight="false" outlineLevel="0" collapsed="false">
      <c r="A5456" s="39" t="s">
        <v>2857</v>
      </c>
      <c r="B5456" s="39" t="s">
        <v>7662</v>
      </c>
      <c r="C5456" s="0" t="n">
        <v>14006.5</v>
      </c>
      <c r="D5456" s="0" t="str">
        <f aca="false">CONCATENATE(LEFT(A5456,2), MID(A5456,5,2))</f>
        <v>0269</v>
      </c>
    </row>
    <row r="5457" customFormat="false" ht="15.8" hidden="false" customHeight="false" outlineLevel="0" collapsed="false">
      <c r="A5457" s="39" t="s">
        <v>2857</v>
      </c>
      <c r="B5457" s="39" t="s">
        <v>7663</v>
      </c>
      <c r="C5457" s="0" t="n">
        <v>6887.4</v>
      </c>
      <c r="D5457" s="0" t="str">
        <f aca="false">CONCATENATE(LEFT(A5457,2), MID(A5457,5,2))</f>
        <v>0269</v>
      </c>
    </row>
    <row r="5458" customFormat="false" ht="15.8" hidden="false" customHeight="false" outlineLevel="0" collapsed="false">
      <c r="A5458" s="39" t="s">
        <v>2857</v>
      </c>
      <c r="B5458" s="39" t="s">
        <v>7664</v>
      </c>
      <c r="C5458" s="0" t="n">
        <v>4591.6</v>
      </c>
      <c r="D5458" s="0" t="str">
        <f aca="false">CONCATENATE(LEFT(A5458,2), MID(A5458,5,2))</f>
        <v>0269</v>
      </c>
    </row>
    <row r="5459" customFormat="false" ht="15.8" hidden="false" customHeight="false" outlineLevel="0" collapsed="false">
      <c r="A5459" s="39" t="s">
        <v>2857</v>
      </c>
      <c r="B5459" s="39" t="s">
        <v>7665</v>
      </c>
      <c r="C5459" s="0" t="n">
        <v>4710.375</v>
      </c>
      <c r="D5459" s="0" t="str">
        <f aca="false">CONCATENATE(LEFT(A5459,2), MID(A5459,5,2))</f>
        <v>0269</v>
      </c>
    </row>
    <row r="5460" customFormat="false" ht="15.8" hidden="false" customHeight="false" outlineLevel="0" collapsed="false">
      <c r="A5460" s="39" t="s">
        <v>2299</v>
      </c>
      <c r="B5460" s="39" t="s">
        <v>7666</v>
      </c>
      <c r="C5460" s="0" t="n">
        <v>2374.6525</v>
      </c>
      <c r="D5460" s="0" t="str">
        <f aca="false">CONCATENATE(LEFT(A5460,2), MID(A5460,5,2))</f>
        <v>0268</v>
      </c>
    </row>
    <row r="5461" customFormat="false" ht="15.8" hidden="false" customHeight="false" outlineLevel="0" collapsed="false">
      <c r="A5461" s="39" t="s">
        <v>2857</v>
      </c>
      <c r="B5461" s="39" t="s">
        <v>7667</v>
      </c>
      <c r="C5461" s="0" t="n">
        <v>2346</v>
      </c>
      <c r="D5461" s="0" t="str">
        <f aca="false">CONCATENATE(LEFT(A5461,2), MID(A5461,5,2))</f>
        <v>0269</v>
      </c>
    </row>
    <row r="5462" customFormat="false" ht="15.8" hidden="false" customHeight="false" outlineLevel="0" collapsed="false">
      <c r="A5462" s="39" t="s">
        <v>2278</v>
      </c>
      <c r="B5462" s="39" t="s">
        <v>7668</v>
      </c>
      <c r="C5462" s="0" t="n">
        <v>1690.75917207792</v>
      </c>
      <c r="D5462" s="0" t="str">
        <f aca="false">CONCATENATE(LEFT(A5462,2), MID(A5462,5,2))</f>
        <v>0267</v>
      </c>
    </row>
    <row r="5463" customFormat="false" ht="15.8" hidden="false" customHeight="false" outlineLevel="0" collapsed="false">
      <c r="A5463" s="39" t="s">
        <v>2288</v>
      </c>
      <c r="B5463" s="39" t="s">
        <v>7669</v>
      </c>
      <c r="C5463" s="0" t="n">
        <v>8031.57098378289</v>
      </c>
      <c r="D5463" s="0" t="str">
        <f aca="false">CONCATENATE(LEFT(A5463,2), MID(A5463,5,2))</f>
        <v>0373</v>
      </c>
    </row>
    <row r="5464" customFormat="false" ht="15.8" hidden="false" customHeight="false" outlineLevel="0" collapsed="false">
      <c r="A5464" s="39" t="s">
        <v>2310</v>
      </c>
      <c r="B5464" s="39" t="s">
        <v>7670</v>
      </c>
      <c r="C5464" s="0" t="n">
        <v>366128.231885092</v>
      </c>
      <c r="D5464" s="0" t="str">
        <f aca="false">CONCATENATE(LEFT(A5464,2), MID(A5464,5,2))</f>
        <v>0376</v>
      </c>
    </row>
    <row r="5465" customFormat="false" ht="15.8" hidden="false" customHeight="false" outlineLevel="0" collapsed="false">
      <c r="A5465" s="39" t="s">
        <v>2310</v>
      </c>
      <c r="B5465" s="39" t="s">
        <v>7671</v>
      </c>
      <c r="C5465" s="0" t="n">
        <v>1198670.23111562</v>
      </c>
      <c r="D5465" s="0" t="str">
        <f aca="false">CONCATENATE(LEFT(A5465,2), MID(A5465,5,2))</f>
        <v>0376</v>
      </c>
    </row>
    <row r="5466" customFormat="false" ht="15.8" hidden="false" customHeight="false" outlineLevel="0" collapsed="false">
      <c r="A5466" s="39" t="s">
        <v>2310</v>
      </c>
      <c r="B5466" s="39" t="s">
        <v>7672</v>
      </c>
      <c r="C5466" s="0" t="n">
        <v>924321.608650823</v>
      </c>
      <c r="D5466" s="0" t="str">
        <f aca="false">CONCATENATE(LEFT(A5466,2), MID(A5466,5,2))</f>
        <v>0376</v>
      </c>
    </row>
    <row r="5467" customFormat="false" ht="15.8" hidden="false" customHeight="false" outlineLevel="0" collapsed="false">
      <c r="A5467" s="39" t="s">
        <v>2315</v>
      </c>
      <c r="B5467" s="39" t="s">
        <v>7673</v>
      </c>
      <c r="C5467" s="0" t="n">
        <v>52288.567536495</v>
      </c>
      <c r="D5467" s="0" t="str">
        <f aca="false">CONCATENATE(LEFT(A5467,2), MID(A5467,5,2))</f>
        <v>0375</v>
      </c>
    </row>
    <row r="5468" customFormat="false" ht="15.8" hidden="false" customHeight="false" outlineLevel="0" collapsed="false">
      <c r="A5468" s="39" t="s">
        <v>2315</v>
      </c>
      <c r="B5468" s="39" t="s">
        <v>7674</v>
      </c>
      <c r="C5468" s="0" t="n">
        <v>65000.3056177148</v>
      </c>
      <c r="D5468" s="0" t="str">
        <f aca="false">CONCATENATE(LEFT(A5468,2), MID(A5468,5,2))</f>
        <v>0375</v>
      </c>
    </row>
    <row r="5469" customFormat="false" ht="15.8" hidden="false" customHeight="false" outlineLevel="0" collapsed="false">
      <c r="A5469" s="39" t="s">
        <v>2310</v>
      </c>
      <c r="B5469" s="39" t="s">
        <v>7675</v>
      </c>
      <c r="C5469" s="0" t="n">
        <v>350244.145740089</v>
      </c>
      <c r="D5469" s="0" t="str">
        <f aca="false">CONCATENATE(LEFT(A5469,2), MID(A5469,5,2))</f>
        <v>0376</v>
      </c>
    </row>
    <row r="5470" customFormat="false" ht="15.8" hidden="false" customHeight="false" outlineLevel="0" collapsed="false">
      <c r="A5470" s="39" t="s">
        <v>2315</v>
      </c>
      <c r="B5470" s="39" t="s">
        <v>7676</v>
      </c>
      <c r="C5470" s="0" t="n">
        <v>25095.2406104204</v>
      </c>
      <c r="D5470" s="0" t="str">
        <f aca="false">CONCATENATE(LEFT(A5470,2), MID(A5470,5,2))</f>
        <v>0375</v>
      </c>
    </row>
    <row r="5471" customFormat="false" ht="15.8" hidden="false" customHeight="false" outlineLevel="0" collapsed="false">
      <c r="A5471" s="39" t="s">
        <v>2315</v>
      </c>
      <c r="B5471" s="39" t="s">
        <v>7677</v>
      </c>
      <c r="C5471" s="0" t="n">
        <v>251561.833357188</v>
      </c>
      <c r="D5471" s="0" t="str">
        <f aca="false">CONCATENATE(LEFT(A5471,2), MID(A5471,5,2))</f>
        <v>0375</v>
      </c>
    </row>
    <row r="5472" customFormat="false" ht="15.8" hidden="false" customHeight="false" outlineLevel="0" collapsed="false">
      <c r="A5472" s="39" t="s">
        <v>2315</v>
      </c>
      <c r="B5472" s="39" t="s">
        <v>7678</v>
      </c>
      <c r="C5472" s="0" t="n">
        <v>26973.594382285</v>
      </c>
      <c r="D5472" s="0" t="str">
        <f aca="false">CONCATENATE(LEFT(A5472,2), MID(A5472,5,2))</f>
        <v>0375</v>
      </c>
    </row>
    <row r="5473" customFormat="false" ht="15.8" hidden="false" customHeight="false" outlineLevel="0" collapsed="false">
      <c r="A5473" s="39" t="s">
        <v>2310</v>
      </c>
      <c r="B5473" s="39" t="s">
        <v>7679</v>
      </c>
      <c r="C5473" s="0" t="n">
        <v>79903.8097614904</v>
      </c>
      <c r="D5473" s="0" t="str">
        <f aca="false">CONCATENATE(LEFT(A5473,2), MID(A5473,5,2))</f>
        <v>0376</v>
      </c>
    </row>
    <row r="5474" customFormat="false" ht="15.8" hidden="false" customHeight="false" outlineLevel="0" collapsed="false">
      <c r="A5474" s="39" t="s">
        <v>2315</v>
      </c>
      <c r="B5474" s="39" t="s">
        <v>7680</v>
      </c>
      <c r="C5474" s="0" t="n">
        <v>23803.3331268487</v>
      </c>
      <c r="D5474" s="0" t="str">
        <f aca="false">CONCATENATE(LEFT(A5474,2), MID(A5474,5,2))</f>
        <v>0375</v>
      </c>
    </row>
    <row r="5475" customFormat="false" ht="15.8" hidden="false" customHeight="false" outlineLevel="0" collapsed="false">
      <c r="A5475" s="39" t="s">
        <v>2326</v>
      </c>
      <c r="B5475" s="39" t="s">
        <v>7681</v>
      </c>
      <c r="C5475" s="0" t="n">
        <v>350907.474288056</v>
      </c>
      <c r="D5475" s="0" t="str">
        <f aca="false">CONCATENATE(LEFT(A5475,2), MID(A5475,5,2))</f>
        <v>0374</v>
      </c>
    </row>
    <row r="5476" customFormat="false" ht="15.8" hidden="false" customHeight="false" outlineLevel="0" collapsed="false">
      <c r="A5476" s="39" t="s">
        <v>2326</v>
      </c>
      <c r="B5476" s="39" t="s">
        <v>7682</v>
      </c>
      <c r="C5476" s="0" t="n">
        <v>161086.055713261</v>
      </c>
      <c r="D5476" s="0" t="str">
        <f aca="false">CONCATENATE(LEFT(A5476,2), MID(A5476,5,2))</f>
        <v>0374</v>
      </c>
    </row>
    <row r="5477" customFormat="false" ht="15.8" hidden="false" customHeight="false" outlineLevel="0" collapsed="false">
      <c r="A5477" s="39" t="s">
        <v>2326</v>
      </c>
      <c r="B5477" s="39" t="s">
        <v>7683</v>
      </c>
      <c r="C5477" s="0" t="n">
        <v>226190.870882517</v>
      </c>
      <c r="D5477" s="0" t="str">
        <f aca="false">CONCATENATE(LEFT(A5477,2), MID(A5477,5,2))</f>
        <v>0374</v>
      </c>
    </row>
    <row r="5478" customFormat="false" ht="15.8" hidden="false" customHeight="false" outlineLevel="0" collapsed="false">
      <c r="A5478" s="39" t="s">
        <v>2326</v>
      </c>
      <c r="B5478" s="39" t="s">
        <v>7684</v>
      </c>
      <c r="C5478" s="0" t="n">
        <v>145273.984535285</v>
      </c>
      <c r="D5478" s="0" t="str">
        <f aca="false">CONCATENATE(LEFT(A5478,2), MID(A5478,5,2))</f>
        <v>0374</v>
      </c>
    </row>
    <row r="5479" customFormat="false" ht="15.8" hidden="false" customHeight="false" outlineLevel="0" collapsed="false">
      <c r="A5479" s="39" t="s">
        <v>2337</v>
      </c>
      <c r="B5479" s="39" t="s">
        <v>7685</v>
      </c>
      <c r="C5479" s="0" t="n">
        <v>25363.8</v>
      </c>
      <c r="D5479" s="0" t="str">
        <f aca="false">CONCATENATE(LEFT(A5479,2), MID(A5479,5,2))</f>
        <v>0278</v>
      </c>
    </row>
    <row r="5480" customFormat="false" ht="15.8" hidden="false" customHeight="false" outlineLevel="0" collapsed="false">
      <c r="A5480" s="39" t="s">
        <v>2337</v>
      </c>
      <c r="B5480" s="39" t="s">
        <v>7686</v>
      </c>
      <c r="C5480" s="0" t="n">
        <v>66016.5</v>
      </c>
      <c r="D5480" s="0" t="str">
        <f aca="false">CONCATENATE(LEFT(A5480,2), MID(A5480,5,2))</f>
        <v>0278</v>
      </c>
    </row>
    <row r="5481" customFormat="false" ht="15.8" hidden="false" customHeight="false" outlineLevel="0" collapsed="false">
      <c r="A5481" s="39" t="s">
        <v>2337</v>
      </c>
      <c r="B5481" s="39" t="s">
        <v>7687</v>
      </c>
      <c r="C5481" s="0" t="n">
        <v>17604.4</v>
      </c>
      <c r="D5481" s="0" t="str">
        <f aca="false">CONCATENATE(LEFT(A5481,2), MID(A5481,5,2))</f>
        <v>0278</v>
      </c>
    </row>
    <row r="5482" customFormat="false" ht="15.8" hidden="false" customHeight="false" outlineLevel="0" collapsed="false">
      <c r="A5482" s="39" t="s">
        <v>2335</v>
      </c>
      <c r="B5482" s="39" t="s">
        <v>7688</v>
      </c>
      <c r="C5482" s="0" t="n">
        <v>21942</v>
      </c>
      <c r="D5482" s="0" t="str">
        <f aca="false">CONCATENATE(LEFT(A5482,2), MID(A5482,5,2))</f>
        <v>0277</v>
      </c>
    </row>
    <row r="5483" customFormat="false" ht="15.8" hidden="false" customHeight="false" outlineLevel="0" collapsed="false">
      <c r="A5483" s="39" t="s">
        <v>2335</v>
      </c>
      <c r="B5483" s="39" t="s">
        <v>7689</v>
      </c>
      <c r="C5483" s="0" t="n">
        <v>97908.75</v>
      </c>
      <c r="D5483" s="0" t="str">
        <f aca="false">CONCATENATE(LEFT(A5483,2), MID(A5483,5,2))</f>
        <v>0277</v>
      </c>
    </row>
    <row r="5484" customFormat="false" ht="15.8" hidden="false" customHeight="false" outlineLevel="0" collapsed="false">
      <c r="A5484" s="39" t="s">
        <v>2335</v>
      </c>
      <c r="B5484" s="39" t="s">
        <v>7690</v>
      </c>
      <c r="C5484" s="0" t="n">
        <v>8035.2</v>
      </c>
      <c r="D5484" s="0" t="str">
        <f aca="false">CONCATENATE(LEFT(A5484,2), MID(A5484,5,2))</f>
        <v>0277</v>
      </c>
    </row>
    <row r="5485" customFormat="false" ht="15.8" hidden="false" customHeight="false" outlineLevel="0" collapsed="false">
      <c r="A5485" s="39" t="s">
        <v>2337</v>
      </c>
      <c r="B5485" s="39" t="s">
        <v>7691</v>
      </c>
      <c r="C5485" s="0" t="n">
        <v>11840.4</v>
      </c>
      <c r="D5485" s="0" t="str">
        <f aca="false">CONCATENATE(LEFT(A5485,2), MID(A5485,5,2))</f>
        <v>0278</v>
      </c>
    </row>
    <row r="5486" customFormat="false" ht="15.8" hidden="false" customHeight="false" outlineLevel="0" collapsed="false">
      <c r="A5486" s="39" t="s">
        <v>2337</v>
      </c>
      <c r="B5486" s="39" t="s">
        <v>7692</v>
      </c>
      <c r="C5486" s="0" t="n">
        <v>341463.75</v>
      </c>
      <c r="D5486" s="0" t="str">
        <f aca="false">CONCATENATE(LEFT(A5486,2), MID(A5486,5,2))</f>
        <v>0278</v>
      </c>
    </row>
    <row r="5487" customFormat="false" ht="15.8" hidden="false" customHeight="false" outlineLevel="0" collapsed="false">
      <c r="A5487" s="39" t="s">
        <v>2335</v>
      </c>
      <c r="B5487" s="39" t="s">
        <v>7693</v>
      </c>
      <c r="C5487" s="0" t="n">
        <v>10267.5</v>
      </c>
      <c r="D5487" s="0" t="str">
        <f aca="false">CONCATENATE(LEFT(A5487,2), MID(A5487,5,2))</f>
        <v>0277</v>
      </c>
    </row>
    <row r="5488" customFormat="false" ht="15.8" hidden="false" customHeight="false" outlineLevel="0" collapsed="false">
      <c r="A5488" s="39" t="s">
        <v>2335</v>
      </c>
      <c r="B5488" s="39" t="s">
        <v>7694</v>
      </c>
      <c r="C5488" s="0" t="n">
        <v>371.25</v>
      </c>
      <c r="D5488" s="0" t="str">
        <f aca="false">CONCATENATE(LEFT(A5488,2), MID(A5488,5,2))</f>
        <v>0277</v>
      </c>
    </row>
    <row r="5489" customFormat="false" ht="15.8" hidden="false" customHeight="false" outlineLevel="0" collapsed="false">
      <c r="A5489" s="39" t="s">
        <v>2335</v>
      </c>
      <c r="B5489" s="39" t="s">
        <v>7695</v>
      </c>
      <c r="C5489" s="0" t="n">
        <v>7590</v>
      </c>
      <c r="D5489" s="0" t="str">
        <f aca="false">CONCATENATE(LEFT(A5489,2), MID(A5489,5,2))</f>
        <v>0277</v>
      </c>
    </row>
    <row r="5490" customFormat="false" ht="15.8" hidden="false" customHeight="false" outlineLevel="0" collapsed="false">
      <c r="A5490" s="39" t="s">
        <v>2347</v>
      </c>
      <c r="B5490" s="39" t="s">
        <v>7696</v>
      </c>
      <c r="C5490" s="0" t="n">
        <v>739700</v>
      </c>
      <c r="D5490" s="0" t="str">
        <f aca="false">CONCATENATE(LEFT(A5490,2), MID(A5490,5,2))</f>
        <v>0279</v>
      </c>
    </row>
    <row r="5491" customFormat="false" ht="15.8" hidden="false" customHeight="false" outlineLevel="0" collapsed="false">
      <c r="A5491" s="39" t="s">
        <v>2347</v>
      </c>
      <c r="B5491" s="39" t="s">
        <v>7697</v>
      </c>
      <c r="C5491" s="0" t="n">
        <v>252219.375</v>
      </c>
      <c r="D5491" s="0" t="str">
        <f aca="false">CONCATENATE(LEFT(A5491,2), MID(A5491,5,2))</f>
        <v>0279</v>
      </c>
    </row>
    <row r="5492" customFormat="false" ht="15.8" hidden="false" customHeight="false" outlineLevel="0" collapsed="false">
      <c r="A5492" s="39" t="s">
        <v>2347</v>
      </c>
      <c r="B5492" s="39" t="s">
        <v>7698</v>
      </c>
      <c r="C5492" s="0" t="n">
        <v>433122.5</v>
      </c>
      <c r="D5492" s="0" t="str">
        <f aca="false">CONCATENATE(LEFT(A5492,2), MID(A5492,5,2))</f>
        <v>0279</v>
      </c>
    </row>
    <row r="5493" customFormat="false" ht="15.8" hidden="false" customHeight="false" outlineLevel="0" collapsed="false">
      <c r="A5493" s="39" t="s">
        <v>2347</v>
      </c>
      <c r="B5493" s="39" t="s">
        <v>7699</v>
      </c>
      <c r="C5493" s="0" t="n">
        <v>257748.75</v>
      </c>
      <c r="D5493" s="0" t="str">
        <f aca="false">CONCATENATE(LEFT(A5493,2), MID(A5493,5,2))</f>
        <v>0279</v>
      </c>
    </row>
    <row r="5494" customFormat="false" ht="15.8" hidden="false" customHeight="false" outlineLevel="0" collapsed="false">
      <c r="A5494" s="39" t="s">
        <v>2347</v>
      </c>
      <c r="B5494" s="39" t="s">
        <v>7700</v>
      </c>
      <c r="C5494" s="0" t="n">
        <v>74583.75</v>
      </c>
      <c r="D5494" s="0" t="str">
        <f aca="false">CONCATENATE(LEFT(A5494,2), MID(A5494,5,2))</f>
        <v>0279</v>
      </c>
    </row>
    <row r="5495" customFormat="false" ht="15.8" hidden="false" customHeight="false" outlineLevel="0" collapsed="false">
      <c r="A5495" s="39" t="s">
        <v>2347</v>
      </c>
      <c r="B5495" s="39" t="s">
        <v>7701</v>
      </c>
      <c r="C5495" s="0" t="n">
        <v>9492.375</v>
      </c>
      <c r="D5495" s="0" t="str">
        <f aca="false">CONCATENATE(LEFT(A5495,2), MID(A5495,5,2))</f>
        <v>0279</v>
      </c>
    </row>
    <row r="5496" customFormat="false" ht="15.8" hidden="false" customHeight="false" outlineLevel="0" collapsed="false">
      <c r="A5496" s="39" t="s">
        <v>2351</v>
      </c>
      <c r="B5496" s="39" t="s">
        <v>7702</v>
      </c>
      <c r="C5496" s="0" t="n">
        <v>3438.75</v>
      </c>
      <c r="D5496" s="0" t="str">
        <f aca="false">CONCATENATE(LEFT(A5496,2), MID(A5496,5,2))</f>
        <v>0279</v>
      </c>
    </row>
    <row r="5497" customFormat="false" ht="15.8" hidden="false" customHeight="false" outlineLevel="0" collapsed="false">
      <c r="A5497" s="39" t="s">
        <v>2351</v>
      </c>
      <c r="B5497" s="39" t="s">
        <v>7703</v>
      </c>
      <c r="C5497" s="0" t="n">
        <v>5967</v>
      </c>
      <c r="D5497" s="0" t="str">
        <f aca="false">CONCATENATE(LEFT(A5497,2), MID(A5497,5,2))</f>
        <v>0279</v>
      </c>
    </row>
    <row r="5498" customFormat="false" ht="15.8" hidden="false" customHeight="false" outlineLevel="0" collapsed="false">
      <c r="A5498" s="39" t="s">
        <v>2351</v>
      </c>
      <c r="B5498" s="39" t="s">
        <v>7704</v>
      </c>
      <c r="C5498" s="0" t="n">
        <v>6047.5</v>
      </c>
      <c r="D5498" s="0" t="str">
        <f aca="false">CONCATENATE(LEFT(A5498,2), MID(A5498,5,2))</f>
        <v>0279</v>
      </c>
    </row>
    <row r="5499" customFormat="false" ht="15.8" hidden="false" customHeight="false" outlineLevel="0" collapsed="false">
      <c r="A5499" s="39" t="s">
        <v>2351</v>
      </c>
      <c r="B5499" s="39" t="s">
        <v>7705</v>
      </c>
      <c r="C5499" s="0" t="n">
        <v>17668.75</v>
      </c>
      <c r="D5499" s="0" t="str">
        <f aca="false">CONCATENATE(LEFT(A5499,2), MID(A5499,5,2))</f>
        <v>0279</v>
      </c>
    </row>
    <row r="5500" customFormat="false" ht="15.8" hidden="false" customHeight="false" outlineLevel="0" collapsed="false">
      <c r="A5500" s="39" t="s">
        <v>2349</v>
      </c>
      <c r="B5500" s="39" t="s">
        <v>7706</v>
      </c>
      <c r="C5500" s="0" t="n">
        <v>3618.75</v>
      </c>
      <c r="D5500" s="0" t="str">
        <f aca="false">CONCATENATE(LEFT(A5500,2), MID(A5500,5,2))</f>
        <v>0279</v>
      </c>
    </row>
    <row r="5501" customFormat="false" ht="15.8" hidden="false" customHeight="false" outlineLevel="0" collapsed="false">
      <c r="A5501" s="39" t="s">
        <v>2351</v>
      </c>
      <c r="B5501" s="39" t="s">
        <v>7707</v>
      </c>
      <c r="C5501" s="0" t="n">
        <v>44587.5</v>
      </c>
      <c r="D5501" s="0" t="str">
        <f aca="false">CONCATENATE(LEFT(A5501,2), MID(A5501,5,2))</f>
        <v>0279</v>
      </c>
    </row>
    <row r="5502" customFormat="false" ht="15.8" hidden="false" customHeight="false" outlineLevel="0" collapsed="false">
      <c r="A5502" s="39" t="s">
        <v>2349</v>
      </c>
      <c r="B5502" s="39" t="s">
        <v>7708</v>
      </c>
      <c r="C5502" s="0" t="n">
        <v>5875</v>
      </c>
      <c r="D5502" s="0" t="str">
        <f aca="false">CONCATENATE(LEFT(A5502,2), MID(A5502,5,2))</f>
        <v>0279</v>
      </c>
    </row>
    <row r="5503" customFormat="false" ht="15.8" hidden="false" customHeight="false" outlineLevel="0" collapsed="false">
      <c r="A5503" s="39" t="s">
        <v>2351</v>
      </c>
      <c r="B5503" s="39" t="s">
        <v>7709</v>
      </c>
      <c r="C5503" s="0" t="n">
        <v>1900</v>
      </c>
      <c r="D5503" s="0" t="str">
        <f aca="false">CONCATENATE(LEFT(A5503,2), MID(A5503,5,2))</f>
        <v>0279</v>
      </c>
    </row>
    <row r="5504" customFormat="false" ht="15.8" hidden="false" customHeight="false" outlineLevel="0" collapsed="false">
      <c r="A5504" s="39" t="s">
        <v>2349</v>
      </c>
      <c r="B5504" s="39" t="s">
        <v>7710</v>
      </c>
      <c r="C5504" s="0" t="n">
        <v>6451.875</v>
      </c>
      <c r="D5504" s="0" t="str">
        <f aca="false">CONCATENATE(LEFT(A5504,2), MID(A5504,5,2))</f>
        <v>0279</v>
      </c>
    </row>
    <row r="5505" customFormat="false" ht="15.8" hidden="false" customHeight="false" outlineLevel="0" collapsed="false">
      <c r="A5505" s="39" t="s">
        <v>2349</v>
      </c>
      <c r="B5505" s="39" t="s">
        <v>7711</v>
      </c>
      <c r="C5505" s="0" t="n">
        <v>6225</v>
      </c>
      <c r="D5505" s="0" t="str">
        <f aca="false">CONCATENATE(LEFT(A5505,2), MID(A5505,5,2))</f>
        <v>0279</v>
      </c>
    </row>
    <row r="5506" customFormat="false" ht="15.8" hidden="false" customHeight="false" outlineLevel="0" collapsed="false">
      <c r="A5506" s="39" t="s">
        <v>2357</v>
      </c>
      <c r="B5506" s="39" t="s">
        <v>7712</v>
      </c>
      <c r="C5506" s="0" t="n">
        <v>59422.5919415477</v>
      </c>
      <c r="D5506" s="0" t="str">
        <f aca="false">CONCATENATE(LEFT(A5506,2), MID(A5506,5,2))</f>
        <v>0396</v>
      </c>
    </row>
    <row r="5507" customFormat="false" ht="15.8" hidden="false" customHeight="false" outlineLevel="0" collapsed="false">
      <c r="A5507" s="39" t="s">
        <v>2357</v>
      </c>
      <c r="B5507" s="39" t="s">
        <v>7713</v>
      </c>
      <c r="C5507" s="0" t="n">
        <v>631968.475983312</v>
      </c>
      <c r="D5507" s="0" t="str">
        <f aca="false">CONCATENATE(LEFT(A5507,2), MID(A5507,5,2))</f>
        <v>0396</v>
      </c>
    </row>
    <row r="5508" customFormat="false" ht="15.8" hidden="false" customHeight="false" outlineLevel="0" collapsed="false">
      <c r="A5508" s="39" t="s">
        <v>2357</v>
      </c>
      <c r="B5508" s="39" t="s">
        <v>7714</v>
      </c>
      <c r="C5508" s="0" t="n">
        <v>110580.843855846</v>
      </c>
      <c r="D5508" s="0" t="str">
        <f aca="false">CONCATENATE(LEFT(A5508,2), MID(A5508,5,2))</f>
        <v>0396</v>
      </c>
    </row>
    <row r="5509" customFormat="false" ht="15.8" hidden="false" customHeight="false" outlineLevel="0" collapsed="false">
      <c r="A5509" s="39" t="s">
        <v>2357</v>
      </c>
      <c r="B5509" s="39" t="s">
        <v>7715</v>
      </c>
      <c r="C5509" s="0" t="n">
        <v>90475.2358290065</v>
      </c>
      <c r="D5509" s="0" t="str">
        <f aca="false">CONCATENATE(LEFT(A5509,2), MID(A5509,5,2))</f>
        <v>0396</v>
      </c>
    </row>
    <row r="5510" customFormat="false" ht="15.8" hidden="false" customHeight="false" outlineLevel="0" collapsed="false">
      <c r="A5510" s="39" t="s">
        <v>2436</v>
      </c>
      <c r="B5510" s="39" t="s">
        <v>7716</v>
      </c>
      <c r="C5510" s="0" t="n">
        <v>5599.19690194201</v>
      </c>
      <c r="D5510" s="0" t="str">
        <f aca="false">CONCATENATE(LEFT(A5510,2), MID(A5510,5,2))</f>
        <v>0601</v>
      </c>
    </row>
    <row r="5511" customFormat="false" ht="15.8" hidden="false" customHeight="false" outlineLevel="0" collapsed="false">
      <c r="A5511" s="39" t="s">
        <v>2361</v>
      </c>
      <c r="B5511" s="39" t="s">
        <v>7717</v>
      </c>
      <c r="C5511" s="0" t="n">
        <v>102318.402250088</v>
      </c>
      <c r="D5511" s="0" t="str">
        <f aca="false">CONCATENATE(LEFT(A5511,2), MID(A5511,5,2))</f>
        <v>0392</v>
      </c>
    </row>
    <row r="5512" customFormat="false" ht="15.8" hidden="false" customHeight="false" outlineLevel="0" collapsed="false">
      <c r="A5512" s="39" t="s">
        <v>2361</v>
      </c>
      <c r="B5512" s="39" t="s">
        <v>7718</v>
      </c>
      <c r="C5512" s="0" t="n">
        <v>23189.9293978642</v>
      </c>
      <c r="D5512" s="0" t="str">
        <f aca="false">CONCATENATE(LEFT(A5512,2), MID(A5512,5,2))</f>
        <v>0392</v>
      </c>
    </row>
    <row r="5513" customFormat="false" ht="15.8" hidden="false" customHeight="false" outlineLevel="0" collapsed="false">
      <c r="A5513" s="39" t="s">
        <v>2357</v>
      </c>
      <c r="B5513" s="39" t="s">
        <v>7719</v>
      </c>
      <c r="C5513" s="0" t="n">
        <v>183467.487618673</v>
      </c>
      <c r="D5513" s="0" t="str">
        <f aca="false">CONCATENATE(LEFT(A5513,2), MID(A5513,5,2))</f>
        <v>0396</v>
      </c>
    </row>
    <row r="5514" customFormat="false" ht="15.8" hidden="false" customHeight="false" outlineLevel="0" collapsed="false">
      <c r="A5514" s="39" t="s">
        <v>2357</v>
      </c>
      <c r="B5514" s="39" t="s">
        <v>7720</v>
      </c>
      <c r="C5514" s="0" t="n">
        <v>52058.0769570455</v>
      </c>
      <c r="D5514" s="0" t="str">
        <f aca="false">CONCATENATE(LEFT(A5514,2), MID(A5514,5,2))</f>
        <v>0396</v>
      </c>
    </row>
    <row r="5515" customFormat="false" ht="15.8" hidden="false" customHeight="false" outlineLevel="0" collapsed="false">
      <c r="A5515" s="39" t="s">
        <v>2361</v>
      </c>
      <c r="B5515" s="39" t="s">
        <v>7721</v>
      </c>
      <c r="C5515" s="0" t="n">
        <v>18973.578614094</v>
      </c>
      <c r="D5515" s="0" t="str">
        <f aca="false">CONCATENATE(LEFT(A5515,2), MID(A5515,5,2))</f>
        <v>0392</v>
      </c>
    </row>
    <row r="5516" customFormat="false" ht="15.8" hidden="false" customHeight="false" outlineLevel="0" collapsed="false">
      <c r="A5516" s="39" t="s">
        <v>2361</v>
      </c>
      <c r="B5516" s="39" t="s">
        <v>7722</v>
      </c>
      <c r="C5516" s="0" t="n">
        <v>6646.32752790961</v>
      </c>
      <c r="D5516" s="0" t="str">
        <f aca="false">CONCATENATE(LEFT(A5516,2), MID(A5516,5,2))</f>
        <v>0392</v>
      </c>
    </row>
    <row r="5517" customFormat="false" ht="15.8" hidden="false" customHeight="false" outlineLevel="0" collapsed="false">
      <c r="A5517" s="39" t="s">
        <v>2361</v>
      </c>
      <c r="B5517" s="39" t="s">
        <v>7723</v>
      </c>
      <c r="C5517" s="0" t="n">
        <v>43099.4226113434</v>
      </c>
      <c r="D5517" s="0" t="str">
        <f aca="false">CONCATENATE(LEFT(A5517,2), MID(A5517,5,2))</f>
        <v>0392</v>
      </c>
    </row>
    <row r="5518" customFormat="false" ht="15.8" hidden="false" customHeight="false" outlineLevel="0" collapsed="false">
      <c r="A5518" s="39" t="s">
        <v>2361</v>
      </c>
      <c r="B5518" s="39" t="s">
        <v>7724</v>
      </c>
      <c r="C5518" s="0" t="n">
        <v>12208.0375907149</v>
      </c>
      <c r="D5518" s="0" t="str">
        <f aca="false">CONCATENATE(LEFT(A5518,2), MID(A5518,5,2))</f>
        <v>0392</v>
      </c>
    </row>
    <row r="5519" customFormat="false" ht="15.8" hidden="false" customHeight="false" outlineLevel="0" collapsed="false">
      <c r="A5519" s="39" t="s">
        <v>2357</v>
      </c>
      <c r="B5519" s="39" t="s">
        <v>7725</v>
      </c>
      <c r="C5519" s="0" t="n">
        <v>17754.918630035</v>
      </c>
      <c r="D5519" s="0" t="str">
        <f aca="false">CONCATENATE(LEFT(A5519,2), MID(A5519,5,2))</f>
        <v>0396</v>
      </c>
    </row>
    <row r="5520" customFormat="false" ht="15.8" hidden="false" customHeight="false" outlineLevel="0" collapsed="false">
      <c r="A5520" s="39" t="s">
        <v>2349</v>
      </c>
      <c r="B5520" s="39" t="s">
        <v>7726</v>
      </c>
      <c r="C5520" s="0" t="n">
        <v>1400</v>
      </c>
      <c r="D5520" s="0" t="str">
        <f aca="false">CONCATENATE(LEFT(A5520,2), MID(A5520,5,2))</f>
        <v>0279</v>
      </c>
    </row>
    <row r="5521" customFormat="false" ht="15.8" hidden="false" customHeight="false" outlineLevel="0" collapsed="false">
      <c r="A5521" s="39" t="s">
        <v>2351</v>
      </c>
      <c r="B5521" s="39" t="s">
        <v>7727</v>
      </c>
      <c r="C5521" s="0" t="n">
        <v>8950.5</v>
      </c>
      <c r="D5521" s="0" t="str">
        <f aca="false">CONCATENATE(LEFT(A5521,2), MID(A5521,5,2))</f>
        <v>0279</v>
      </c>
    </row>
    <row r="5522" customFormat="false" ht="15.8" hidden="false" customHeight="false" outlineLevel="0" collapsed="false">
      <c r="A5522" s="39" t="s">
        <v>2559</v>
      </c>
      <c r="B5522" s="39" t="s">
        <v>7728</v>
      </c>
      <c r="C5522" s="0" t="n">
        <v>582830.329294823</v>
      </c>
      <c r="D5522" s="0" t="str">
        <f aca="false">CONCATENATE(LEFT(A5522,2), MID(A5522,5,2))</f>
        <v>0184</v>
      </c>
    </row>
    <row r="5523" customFormat="false" ht="15.8" hidden="false" customHeight="false" outlineLevel="0" collapsed="false">
      <c r="A5523" s="39" t="s">
        <v>2387</v>
      </c>
      <c r="B5523" s="39" t="s">
        <v>7729</v>
      </c>
      <c r="C5523" s="0" t="n">
        <v>104396.425753182</v>
      </c>
      <c r="D5523" s="0" t="str">
        <f aca="false">CONCATENATE(LEFT(A5523,2), MID(A5523,5,2))</f>
        <v>0590</v>
      </c>
    </row>
    <row r="5524" customFormat="false" ht="15.8" hidden="false" customHeight="false" outlineLevel="0" collapsed="false">
      <c r="A5524" s="39" t="s">
        <v>2491</v>
      </c>
      <c r="B5524" s="39" t="s">
        <v>7730</v>
      </c>
      <c r="C5524" s="0" t="n">
        <v>28530.75</v>
      </c>
      <c r="D5524" s="0" t="str">
        <f aca="false">CONCATENATE(LEFT(A5524,2), MID(A5524,5,2))</f>
        <v>0590</v>
      </c>
    </row>
    <row r="5525" customFormat="false" ht="15.8" hidden="false" customHeight="false" outlineLevel="0" collapsed="false">
      <c r="A5525" s="39" t="s">
        <v>2559</v>
      </c>
      <c r="B5525" s="39" t="s">
        <v>7731</v>
      </c>
      <c r="C5525" s="0" t="n">
        <v>142735.814526678</v>
      </c>
      <c r="D5525" s="0" t="str">
        <f aca="false">CONCATENATE(LEFT(A5525,2), MID(A5525,5,2))</f>
        <v>0184</v>
      </c>
    </row>
    <row r="5526" customFormat="false" ht="15.8" hidden="false" customHeight="false" outlineLevel="0" collapsed="false">
      <c r="A5526" s="39" t="s">
        <v>2559</v>
      </c>
      <c r="B5526" s="39" t="s">
        <v>7732</v>
      </c>
      <c r="C5526" s="0" t="n">
        <v>28350.3117083333</v>
      </c>
      <c r="D5526" s="0" t="str">
        <f aca="false">CONCATENATE(LEFT(A5526,2), MID(A5526,5,2))</f>
        <v>0184</v>
      </c>
    </row>
    <row r="5527" customFormat="false" ht="15.8" hidden="false" customHeight="false" outlineLevel="0" collapsed="false">
      <c r="A5527" s="39" t="s">
        <v>2376</v>
      </c>
      <c r="B5527" s="39" t="s">
        <v>7733</v>
      </c>
      <c r="C5527" s="0" t="n">
        <v>243050.020753197</v>
      </c>
      <c r="D5527" s="0" t="str">
        <f aca="false">CONCATENATE(LEFT(A5527,2), MID(A5527,5,2))</f>
        <v>0184</v>
      </c>
    </row>
    <row r="5528" customFormat="false" ht="15.8" hidden="false" customHeight="false" outlineLevel="0" collapsed="false">
      <c r="A5528" s="39" t="s">
        <v>2393</v>
      </c>
      <c r="B5528" s="39" t="s">
        <v>7734</v>
      </c>
      <c r="C5528" s="0" t="n">
        <v>107184.375849271</v>
      </c>
      <c r="D5528" s="0" t="str">
        <f aca="false">CONCATENATE(LEFT(A5528,2), MID(A5528,5,2))</f>
        <v>0488</v>
      </c>
    </row>
    <row r="5529" customFormat="false" ht="15.8" hidden="false" customHeight="false" outlineLevel="0" collapsed="false">
      <c r="A5529" s="39" t="s">
        <v>2383</v>
      </c>
      <c r="B5529" s="39" t="s">
        <v>7735</v>
      </c>
      <c r="C5529" s="0" t="n">
        <v>330222.075150777</v>
      </c>
      <c r="D5529" s="0" t="str">
        <f aca="false">CONCATENATE(LEFT(A5529,2), MID(A5529,5,2))</f>
        <v>0185</v>
      </c>
    </row>
    <row r="5530" customFormat="false" ht="15.8" hidden="false" customHeight="false" outlineLevel="0" collapsed="false">
      <c r="A5530" s="39" t="s">
        <v>2402</v>
      </c>
      <c r="B5530" s="39" t="s">
        <v>7736</v>
      </c>
      <c r="C5530" s="0" t="n">
        <v>140577.908573362</v>
      </c>
      <c r="D5530" s="0" t="str">
        <f aca="false">CONCATENATE(LEFT(A5530,2), MID(A5530,5,2))</f>
        <v>0487</v>
      </c>
    </row>
    <row r="5531" customFormat="false" ht="15.8" hidden="false" customHeight="false" outlineLevel="0" collapsed="false">
      <c r="A5531" s="39" t="s">
        <v>2383</v>
      </c>
      <c r="B5531" s="39" t="s">
        <v>7737</v>
      </c>
      <c r="C5531" s="0" t="n">
        <v>920529.676790985</v>
      </c>
      <c r="D5531" s="0" t="str">
        <f aca="false">CONCATENATE(LEFT(A5531,2), MID(A5531,5,2))</f>
        <v>0185</v>
      </c>
    </row>
    <row r="5532" customFormat="false" ht="15.8" hidden="false" customHeight="false" outlineLevel="0" collapsed="false">
      <c r="A5532" s="39" t="s">
        <v>2614</v>
      </c>
      <c r="B5532" s="39" t="s">
        <v>7738</v>
      </c>
      <c r="C5532" s="0" t="n">
        <v>19475.0383562252</v>
      </c>
      <c r="D5532" s="0" t="str">
        <f aca="false">CONCATENATE(LEFT(A5532,2), MID(A5532,5,2))</f>
        <v>0589</v>
      </c>
    </row>
    <row r="5533" customFormat="false" ht="15.8" hidden="false" customHeight="false" outlineLevel="0" collapsed="false">
      <c r="A5533" s="39" t="s">
        <v>2393</v>
      </c>
      <c r="B5533" s="39" t="s">
        <v>7739</v>
      </c>
      <c r="C5533" s="0" t="n">
        <v>37141.2640980259</v>
      </c>
      <c r="D5533" s="0" t="str">
        <f aca="false">CONCATENATE(LEFT(A5533,2), MID(A5533,5,2))</f>
        <v>0488</v>
      </c>
    </row>
    <row r="5534" customFormat="false" ht="15.8" hidden="false" customHeight="false" outlineLevel="0" collapsed="false">
      <c r="A5534" s="39" t="s">
        <v>2385</v>
      </c>
      <c r="B5534" s="39" t="s">
        <v>7740</v>
      </c>
      <c r="C5534" s="0" t="n">
        <v>77519.7956476939</v>
      </c>
      <c r="D5534" s="0" t="str">
        <f aca="false">CONCATENATE(LEFT(A5534,2), MID(A5534,5,2))</f>
        <v>0184</v>
      </c>
    </row>
    <row r="5535" customFormat="false" ht="15.8" hidden="false" customHeight="false" outlineLevel="0" collapsed="false">
      <c r="A5535" s="39" t="s">
        <v>2966</v>
      </c>
      <c r="B5535" s="39" t="s">
        <v>7741</v>
      </c>
      <c r="C5535" s="0" t="n">
        <v>161406.049951269</v>
      </c>
      <c r="D5535" s="0" t="str">
        <f aca="false">CONCATENATE(LEFT(A5535,2), MID(A5535,5,2))</f>
        <v>0184</v>
      </c>
    </row>
    <row r="5536" customFormat="false" ht="15.8" hidden="false" customHeight="false" outlineLevel="0" collapsed="false">
      <c r="A5536" s="39" t="s">
        <v>2376</v>
      </c>
      <c r="B5536" s="39" t="s">
        <v>7742</v>
      </c>
      <c r="C5536" s="0" t="n">
        <v>95513.358654473</v>
      </c>
      <c r="D5536" s="0" t="str">
        <f aca="false">CONCATENATE(LEFT(A5536,2), MID(A5536,5,2))</f>
        <v>0184</v>
      </c>
    </row>
    <row r="5537" customFormat="false" ht="15.8" hidden="false" customHeight="false" outlineLevel="0" collapsed="false">
      <c r="A5537" s="39" t="s">
        <v>2415</v>
      </c>
      <c r="B5537" s="39" t="s">
        <v>7743</v>
      </c>
      <c r="C5537" s="0" t="n">
        <v>12100.5164824707</v>
      </c>
      <c r="D5537" s="0" t="str">
        <f aca="false">CONCATENATE(LEFT(A5537,2), MID(A5537,5,2))</f>
        <v>0488</v>
      </c>
    </row>
    <row r="5538" customFormat="false" ht="15.8" hidden="false" customHeight="false" outlineLevel="0" collapsed="false">
      <c r="A5538" s="39" t="s">
        <v>2488</v>
      </c>
      <c r="B5538" s="39" t="s">
        <v>7744</v>
      </c>
      <c r="C5538" s="0" t="n">
        <v>261330.192608988</v>
      </c>
      <c r="D5538" s="0" t="str">
        <f aca="false">CONCATENATE(LEFT(A5538,2), MID(A5538,5,2))</f>
        <v>0183</v>
      </c>
    </row>
    <row r="5539" customFormat="false" ht="15.8" hidden="false" customHeight="false" outlineLevel="0" collapsed="false">
      <c r="A5539" s="39" t="s">
        <v>2385</v>
      </c>
      <c r="B5539" s="39" t="s">
        <v>7745</v>
      </c>
      <c r="C5539" s="0" t="n">
        <v>299678.790283333</v>
      </c>
      <c r="D5539" s="0" t="str">
        <f aca="false">CONCATENATE(LEFT(A5539,2), MID(A5539,5,2))</f>
        <v>0184</v>
      </c>
    </row>
    <row r="5540" customFormat="false" ht="15.8" hidden="false" customHeight="false" outlineLevel="0" collapsed="false">
      <c r="A5540" s="39" t="s">
        <v>2406</v>
      </c>
      <c r="B5540" s="39" t="s">
        <v>7746</v>
      </c>
      <c r="C5540" s="0" t="n">
        <v>132413.905737511</v>
      </c>
      <c r="D5540" s="0" t="str">
        <f aca="false">CONCATENATE(LEFT(A5540,2), MID(A5540,5,2))</f>
        <v>0184</v>
      </c>
    </row>
    <row r="5541" customFormat="false" ht="15.8" hidden="false" customHeight="false" outlineLevel="0" collapsed="false">
      <c r="A5541" s="39" t="s">
        <v>2385</v>
      </c>
      <c r="B5541" s="39" t="s">
        <v>7747</v>
      </c>
      <c r="C5541" s="0" t="n">
        <v>35879.7949184606</v>
      </c>
      <c r="D5541" s="0" t="str">
        <f aca="false">CONCATENATE(LEFT(A5541,2), MID(A5541,5,2))</f>
        <v>0184</v>
      </c>
    </row>
    <row r="5542" customFormat="false" ht="15.8" hidden="false" customHeight="false" outlineLevel="0" collapsed="false">
      <c r="A5542" s="39" t="s">
        <v>2391</v>
      </c>
      <c r="B5542" s="39" t="s">
        <v>7748</v>
      </c>
      <c r="C5542" s="0" t="n">
        <v>20461.3283798474</v>
      </c>
      <c r="D5542" s="0" t="str">
        <f aca="false">CONCATENATE(LEFT(A5542,2), MID(A5542,5,2))</f>
        <v>0183</v>
      </c>
    </row>
    <row r="5543" customFormat="false" ht="15.8" hidden="false" customHeight="false" outlineLevel="0" collapsed="false">
      <c r="A5543" s="39" t="s">
        <v>2391</v>
      </c>
      <c r="B5543" s="39" t="s">
        <v>7749</v>
      </c>
      <c r="C5543" s="0" t="n">
        <v>8402.64340424088</v>
      </c>
      <c r="D5543" s="0" t="str">
        <f aca="false">CONCATENATE(LEFT(A5543,2), MID(A5543,5,2))</f>
        <v>0183</v>
      </c>
    </row>
    <row r="5544" customFormat="false" ht="15.8" hidden="false" customHeight="false" outlineLevel="0" collapsed="false">
      <c r="A5544" s="39" t="s">
        <v>2559</v>
      </c>
      <c r="B5544" s="39" t="s">
        <v>7750</v>
      </c>
      <c r="C5544" s="0" t="n">
        <v>270061.651354638</v>
      </c>
      <c r="D5544" s="0" t="str">
        <f aca="false">CONCATENATE(LEFT(A5544,2), MID(A5544,5,2))</f>
        <v>0184</v>
      </c>
    </row>
    <row r="5545" customFormat="false" ht="15.8" hidden="false" customHeight="false" outlineLevel="0" collapsed="false">
      <c r="A5545" s="39" t="s">
        <v>2420</v>
      </c>
      <c r="B5545" s="39" t="s">
        <v>7751</v>
      </c>
      <c r="C5545" s="0" t="n">
        <v>952082.694365997</v>
      </c>
      <c r="D5545" s="0" t="str">
        <f aca="false">CONCATENATE(LEFT(A5545,2), MID(A5545,5,2))</f>
        <v>0393</v>
      </c>
    </row>
    <row r="5546" customFormat="false" ht="15.8" hidden="false" customHeight="false" outlineLevel="0" collapsed="false">
      <c r="A5546" s="39" t="s">
        <v>2420</v>
      </c>
      <c r="B5546" s="39" t="s">
        <v>7752</v>
      </c>
      <c r="C5546" s="0" t="n">
        <v>462075.990922743</v>
      </c>
      <c r="D5546" s="0" t="str">
        <f aca="false">CONCATENATE(LEFT(A5546,2), MID(A5546,5,2))</f>
        <v>0393</v>
      </c>
    </row>
    <row r="5547" customFormat="false" ht="15.8" hidden="false" customHeight="false" outlineLevel="0" collapsed="false">
      <c r="A5547" s="39" t="s">
        <v>2361</v>
      </c>
      <c r="B5547" s="39" t="s">
        <v>7753</v>
      </c>
      <c r="C5547" s="0" t="n">
        <v>19014.5842584866</v>
      </c>
      <c r="D5547" s="0" t="str">
        <f aca="false">CONCATENATE(LEFT(A5547,2), MID(A5547,5,2))</f>
        <v>0392</v>
      </c>
    </row>
    <row r="5548" customFormat="false" ht="15.8" hidden="false" customHeight="false" outlineLevel="0" collapsed="false">
      <c r="A5548" s="39" t="s">
        <v>2420</v>
      </c>
      <c r="B5548" s="39" t="s">
        <v>7754</v>
      </c>
      <c r="C5548" s="0" t="n">
        <v>208446.565000882</v>
      </c>
      <c r="D5548" s="0" t="str">
        <f aca="false">CONCATENATE(LEFT(A5548,2), MID(A5548,5,2))</f>
        <v>0393</v>
      </c>
    </row>
    <row r="5549" customFormat="false" ht="15.8" hidden="false" customHeight="false" outlineLevel="0" collapsed="false">
      <c r="A5549" s="39" t="s">
        <v>2424</v>
      </c>
      <c r="B5549" s="39" t="s">
        <v>7755</v>
      </c>
      <c r="C5549" s="0" t="n">
        <v>237345.152263097</v>
      </c>
      <c r="D5549" s="0" t="str">
        <f aca="false">CONCATENATE(LEFT(A5549,2), MID(A5549,5,2))</f>
        <v>0494</v>
      </c>
    </row>
    <row r="5550" customFormat="false" ht="15.8" hidden="false" customHeight="false" outlineLevel="0" collapsed="false">
      <c r="A5550" s="39" t="s">
        <v>2406</v>
      </c>
      <c r="B5550" s="39" t="s">
        <v>7756</v>
      </c>
      <c r="C5550" s="0" t="n">
        <v>133826.924625116</v>
      </c>
      <c r="D5550" s="0" t="str">
        <f aca="false">CONCATENATE(LEFT(A5550,2), MID(A5550,5,2))</f>
        <v>0184</v>
      </c>
    </row>
    <row r="5551" customFormat="false" ht="15.8" hidden="false" customHeight="false" outlineLevel="0" collapsed="false">
      <c r="A5551" s="39" t="s">
        <v>2424</v>
      </c>
      <c r="B5551" s="39" t="s">
        <v>7757</v>
      </c>
      <c r="C5551" s="0" t="n">
        <v>1110542.24866329</v>
      </c>
      <c r="D5551" s="0" t="str">
        <f aca="false">CONCATENATE(LEFT(A5551,2), MID(A5551,5,2))</f>
        <v>0494</v>
      </c>
    </row>
    <row r="5552" customFormat="false" ht="15.8" hidden="false" customHeight="false" outlineLevel="0" collapsed="false">
      <c r="A5552" s="39" t="s">
        <v>2424</v>
      </c>
      <c r="B5552" s="39" t="s">
        <v>7758</v>
      </c>
      <c r="C5552" s="0" t="n">
        <v>99651.0886800968</v>
      </c>
      <c r="D5552" s="0" t="str">
        <f aca="false">CONCATENATE(LEFT(A5552,2), MID(A5552,5,2))</f>
        <v>0494</v>
      </c>
    </row>
    <row r="5553" customFormat="false" ht="15.8" hidden="false" customHeight="false" outlineLevel="0" collapsed="false">
      <c r="A5553" s="39" t="s">
        <v>2424</v>
      </c>
      <c r="B5553" s="39" t="s">
        <v>7759</v>
      </c>
      <c r="C5553" s="0" t="n">
        <v>207778.856167715</v>
      </c>
      <c r="D5553" s="0" t="str">
        <f aca="false">CONCATENATE(LEFT(A5553,2), MID(A5553,5,2))</f>
        <v>0494</v>
      </c>
    </row>
    <row r="5554" customFormat="false" ht="15.8" hidden="false" customHeight="false" outlineLevel="0" collapsed="false">
      <c r="A5554" s="39" t="s">
        <v>2430</v>
      </c>
      <c r="B5554" s="39" t="s">
        <v>7760</v>
      </c>
      <c r="C5554" s="0" t="n">
        <v>29892.5</v>
      </c>
      <c r="D5554" s="0" t="str">
        <f aca="false">CONCATENATE(LEFT(A5554,2), MID(A5554,5,2))</f>
        <v>0614</v>
      </c>
    </row>
    <row r="5555" customFormat="false" ht="15.8" hidden="false" customHeight="false" outlineLevel="0" collapsed="false">
      <c r="A5555" s="39" t="s">
        <v>2000</v>
      </c>
      <c r="B5555" s="39" t="s">
        <v>7761</v>
      </c>
      <c r="C5555" s="0" t="n">
        <v>25517.5424648639</v>
      </c>
      <c r="D5555" s="0" t="str">
        <f aca="false">CONCATENATE(LEFT(A5555,2), MID(A5555,5,2))</f>
        <v>0315</v>
      </c>
    </row>
    <row r="5556" customFormat="false" ht="15.8" hidden="false" customHeight="false" outlineLevel="0" collapsed="false">
      <c r="A5556" s="39" t="s">
        <v>1919</v>
      </c>
      <c r="B5556" s="39" t="s">
        <v>7762</v>
      </c>
      <c r="C5556" s="0" t="n">
        <v>6750.43011162127</v>
      </c>
      <c r="D5556" s="0" t="str">
        <f aca="false">CONCATENATE(LEFT(A5556,2), MID(A5556,5,2))</f>
        <v>0601</v>
      </c>
    </row>
    <row r="5557" customFormat="false" ht="15.8" hidden="false" customHeight="false" outlineLevel="0" collapsed="false">
      <c r="A5557" s="39" t="s">
        <v>2497</v>
      </c>
      <c r="B5557" s="39" t="s">
        <v>7763</v>
      </c>
      <c r="C5557" s="0" t="n">
        <v>10546.9030678126</v>
      </c>
      <c r="D5557" s="0" t="str">
        <f aca="false">CONCATENATE(LEFT(A5557,2), MID(A5557,5,2))</f>
        <v>0405</v>
      </c>
    </row>
    <row r="5558" customFormat="false" ht="15.8" hidden="false" customHeight="false" outlineLevel="0" collapsed="false">
      <c r="A5558" s="39" t="s">
        <v>3037</v>
      </c>
      <c r="B5558" s="39" t="s">
        <v>7764</v>
      </c>
      <c r="C5558" s="0" t="n">
        <v>64776.6079630224</v>
      </c>
      <c r="D5558" s="0" t="str">
        <f aca="false">CONCATENATE(LEFT(A5558,2), MID(A5558,5,2))</f>
        <v>0410</v>
      </c>
    </row>
    <row r="5559" customFormat="false" ht="15.8" hidden="false" customHeight="false" outlineLevel="0" collapsed="false">
      <c r="A5559" s="39" t="s">
        <v>1961</v>
      </c>
      <c r="B5559" s="39" t="s">
        <v>7765</v>
      </c>
      <c r="C5559" s="0" t="n">
        <v>182342.288969554</v>
      </c>
      <c r="D5559" s="0" t="str">
        <f aca="false">CONCATENATE(LEFT(A5559,2), MID(A5559,5,2))</f>
        <v>0408</v>
      </c>
    </row>
    <row r="5560" customFormat="false" ht="15.8" hidden="false" customHeight="false" outlineLevel="0" collapsed="false">
      <c r="A5560" s="39" t="s">
        <v>1936</v>
      </c>
      <c r="B5560" s="39" t="s">
        <v>7766</v>
      </c>
      <c r="C5560" s="0" t="n">
        <v>716.14580334319</v>
      </c>
      <c r="D5560" s="0" t="str">
        <f aca="false">CONCATENATE(LEFT(A5560,2), MID(A5560,5,2))</f>
        <v>0406</v>
      </c>
    </row>
    <row r="5561" customFormat="false" ht="15.8" hidden="false" customHeight="false" outlineLevel="0" collapsed="false">
      <c r="A5561" s="39" t="s">
        <v>1963</v>
      </c>
      <c r="B5561" s="39" t="s">
        <v>7767</v>
      </c>
      <c r="C5561" s="0" t="n">
        <v>33771.2269925767</v>
      </c>
      <c r="D5561" s="0" t="str">
        <f aca="false">CONCATENATE(LEFT(A5561,2), MID(A5561,5,2))</f>
        <v>0607</v>
      </c>
    </row>
    <row r="5562" customFormat="false" ht="15.8" hidden="false" customHeight="false" outlineLevel="0" collapsed="false">
      <c r="A5562" s="39" t="s">
        <v>1971</v>
      </c>
      <c r="B5562" s="39" t="s">
        <v>7768</v>
      </c>
      <c r="C5562" s="0" t="n">
        <v>17057.2538706698</v>
      </c>
      <c r="D5562" s="0" t="str">
        <f aca="false">CONCATENATE(LEFT(A5562,2), MID(A5562,5,2))</f>
        <v>0411</v>
      </c>
    </row>
    <row r="5563" customFormat="false" ht="15.8" hidden="false" customHeight="false" outlineLevel="0" collapsed="false">
      <c r="A5563" s="39" t="s">
        <v>2433</v>
      </c>
      <c r="B5563" s="39" t="s">
        <v>7769</v>
      </c>
      <c r="C5563" s="0" t="n">
        <v>11159.3125</v>
      </c>
      <c r="D5563" s="0" t="str">
        <f aca="false">CONCATENATE(LEFT(A5563,2), MID(A5563,5,2))</f>
        <v>0614</v>
      </c>
    </row>
    <row r="5564" customFormat="false" ht="15.8" hidden="false" customHeight="false" outlineLevel="0" collapsed="false">
      <c r="A5564" s="39" t="s">
        <v>2440</v>
      </c>
      <c r="B5564" s="39" t="s">
        <v>7770</v>
      </c>
      <c r="C5564" s="0" t="n">
        <v>2854.10539334629</v>
      </c>
      <c r="D5564" s="0" t="str">
        <f aca="false">CONCATENATE(LEFT(A5564,2), MID(A5564,5,2))</f>
        <v>0513</v>
      </c>
    </row>
    <row r="5565" customFormat="false" ht="15.8" hidden="false" customHeight="false" outlineLevel="0" collapsed="false">
      <c r="A5565" s="39" t="s">
        <v>2040</v>
      </c>
      <c r="B5565" s="39" t="s">
        <v>7771</v>
      </c>
      <c r="C5565" s="0" t="n">
        <v>21472.6652643926</v>
      </c>
      <c r="D5565" s="0" t="str">
        <f aca="false">CONCATENATE(LEFT(A5565,2), MID(A5565,5,2))</f>
        <v>0223</v>
      </c>
    </row>
    <row r="5566" customFormat="false" ht="15.8" hidden="false" customHeight="false" outlineLevel="0" collapsed="false">
      <c r="A5566" s="39" t="s">
        <v>2567</v>
      </c>
      <c r="B5566" s="39" t="s">
        <v>7772</v>
      </c>
      <c r="C5566" s="0" t="n">
        <v>1023.9319926</v>
      </c>
      <c r="D5566" s="0" t="str">
        <f aca="false">CONCATENATE(LEFT(A5566,2), MID(A5566,5,2))</f>
        <v>0328</v>
      </c>
    </row>
    <row r="5567" customFormat="false" ht="15.8" hidden="false" customHeight="false" outlineLevel="0" collapsed="false">
      <c r="A5567" s="39" t="s">
        <v>2062</v>
      </c>
      <c r="B5567" s="39" t="s">
        <v>7773</v>
      </c>
      <c r="C5567" s="0" t="n">
        <v>16848.2062306781</v>
      </c>
      <c r="D5567" s="0" t="str">
        <f aca="false">CONCATENATE(LEFT(A5567,2), MID(A5567,5,2))</f>
        <v>0328</v>
      </c>
    </row>
    <row r="5568" customFormat="false" ht="15.8" hidden="false" customHeight="false" outlineLevel="0" collapsed="false">
      <c r="A5568" s="39" t="s">
        <v>2114</v>
      </c>
      <c r="B5568" s="39" t="s">
        <v>7774</v>
      </c>
      <c r="C5568" s="0" t="n">
        <v>8684.19238530778</v>
      </c>
      <c r="D5568" s="0" t="str">
        <f aca="false">CONCATENATE(LEFT(A5568,2), MID(A5568,5,2))</f>
        <v>0238</v>
      </c>
    </row>
    <row r="5569" customFormat="false" ht="15.8" hidden="false" customHeight="false" outlineLevel="0" collapsed="false">
      <c r="A5569" s="39" t="s">
        <v>2091</v>
      </c>
      <c r="B5569" s="39" t="s">
        <v>7775</v>
      </c>
      <c r="C5569" s="0" t="n">
        <v>25304.8019450706</v>
      </c>
      <c r="D5569" s="0" t="str">
        <f aca="false">CONCATENATE(LEFT(A5569,2), MID(A5569,5,2))</f>
        <v>0635</v>
      </c>
    </row>
    <row r="5570" customFormat="false" ht="15.8" hidden="false" customHeight="false" outlineLevel="0" collapsed="false">
      <c r="A5570" s="39" t="s">
        <v>2121</v>
      </c>
      <c r="B5570" s="39" t="s">
        <v>7776</v>
      </c>
      <c r="C5570" s="0" t="n">
        <v>2218.32264174262</v>
      </c>
      <c r="D5570" s="0" t="str">
        <f aca="false">CONCATENATE(LEFT(A5570,2), MID(A5570,5,2))</f>
        <v>0142</v>
      </c>
    </row>
    <row r="5571" customFormat="false" ht="15.8" hidden="false" customHeight="false" outlineLevel="0" collapsed="false">
      <c r="A5571" s="39" t="s">
        <v>2098</v>
      </c>
      <c r="B5571" s="39" t="s">
        <v>7777</v>
      </c>
      <c r="C5571" s="0" t="n">
        <v>3196.27865224235</v>
      </c>
      <c r="D5571" s="0" t="str">
        <f aca="false">CONCATENATE(LEFT(A5571,2), MID(A5571,5,2))</f>
        <v>0142</v>
      </c>
    </row>
    <row r="5572" customFormat="false" ht="15.8" hidden="false" customHeight="false" outlineLevel="0" collapsed="false">
      <c r="A5572" s="39" t="s">
        <v>2098</v>
      </c>
      <c r="B5572" s="39" t="s">
        <v>7778</v>
      </c>
      <c r="C5572" s="0" t="n">
        <v>722.293334400145</v>
      </c>
      <c r="D5572" s="0" t="str">
        <f aca="false">CONCATENATE(LEFT(A5572,2), MID(A5572,5,2))</f>
        <v>0142</v>
      </c>
    </row>
    <row r="5573" customFormat="false" ht="15.8" hidden="false" customHeight="false" outlineLevel="0" collapsed="false">
      <c r="A5573" s="39" t="s">
        <v>2098</v>
      </c>
      <c r="B5573" s="39" t="s">
        <v>7779</v>
      </c>
      <c r="C5573" s="0" t="n">
        <v>1857.05741948001</v>
      </c>
      <c r="D5573" s="0" t="str">
        <f aca="false">CONCATENATE(LEFT(A5573,2), MID(A5573,5,2))</f>
        <v>0142</v>
      </c>
    </row>
    <row r="5574" customFormat="false" ht="15.8" hidden="false" customHeight="false" outlineLevel="0" collapsed="false">
      <c r="A5574" s="39" t="s">
        <v>2168</v>
      </c>
      <c r="B5574" s="39" t="s">
        <v>7780</v>
      </c>
      <c r="C5574" s="0" t="n">
        <v>2020.4064272105</v>
      </c>
      <c r="D5574" s="0" t="str">
        <f aca="false">CONCATENATE(LEFT(A5574,2), MID(A5574,5,2))</f>
        <v>0144</v>
      </c>
    </row>
    <row r="5575" customFormat="false" ht="15.8" hidden="false" customHeight="false" outlineLevel="0" collapsed="false">
      <c r="A5575" s="39" t="s">
        <v>2168</v>
      </c>
      <c r="B5575" s="39" t="s">
        <v>7781</v>
      </c>
      <c r="C5575" s="0" t="n">
        <v>2986.82162461945</v>
      </c>
      <c r="D5575" s="0" t="str">
        <f aca="false">CONCATENATE(LEFT(A5575,2), MID(A5575,5,2))</f>
        <v>0144</v>
      </c>
    </row>
    <row r="5576" customFormat="false" ht="15.8" hidden="false" customHeight="false" outlineLevel="0" collapsed="false">
      <c r="A5576" s="39" t="s">
        <v>2163</v>
      </c>
      <c r="B5576" s="39" t="s">
        <v>7782</v>
      </c>
      <c r="C5576" s="0" t="n">
        <v>1027.82400354135</v>
      </c>
      <c r="D5576" s="0" t="str">
        <f aca="false">CONCATENATE(LEFT(A5576,2), MID(A5576,5,2))</f>
        <v>0144</v>
      </c>
    </row>
    <row r="5577" customFormat="false" ht="15.8" hidden="false" customHeight="false" outlineLevel="0" collapsed="false">
      <c r="A5577" s="39" t="s">
        <v>2168</v>
      </c>
      <c r="B5577" s="39" t="s">
        <v>7783</v>
      </c>
      <c r="C5577" s="0" t="n">
        <v>19592.0592011117</v>
      </c>
      <c r="D5577" s="0" t="str">
        <f aca="false">CONCATENATE(LEFT(A5577,2), MID(A5577,5,2))</f>
        <v>0144</v>
      </c>
    </row>
    <row r="5578" customFormat="false" ht="15.8" hidden="false" customHeight="false" outlineLevel="0" collapsed="false">
      <c r="A5578" s="39" t="s">
        <v>2516</v>
      </c>
      <c r="B5578" s="39" t="s">
        <v>7784</v>
      </c>
      <c r="C5578" s="0" t="n">
        <v>396.700359480087</v>
      </c>
      <c r="D5578" s="0" t="str">
        <f aca="false">CONCATENATE(LEFT(A5578,2), MID(A5578,5,2))</f>
        <v>0144</v>
      </c>
    </row>
    <row r="5579" customFormat="false" ht="15.8" hidden="false" customHeight="false" outlineLevel="0" collapsed="false">
      <c r="A5579" s="39" t="s">
        <v>2211</v>
      </c>
      <c r="B5579" s="39" t="s">
        <v>7785</v>
      </c>
      <c r="C5579" s="0" t="n">
        <v>2891.22135373228</v>
      </c>
      <c r="D5579" s="0" t="str">
        <f aca="false">CONCATENATE(LEFT(A5579,2), MID(A5579,5,2))</f>
        <v>0446</v>
      </c>
    </row>
    <row r="5580" customFormat="false" ht="15.8" hidden="false" customHeight="false" outlineLevel="0" collapsed="false">
      <c r="A5580" s="39" t="s">
        <v>2222</v>
      </c>
      <c r="B5580" s="39" t="s">
        <v>7786</v>
      </c>
      <c r="C5580" s="0" t="n">
        <v>1231.875</v>
      </c>
      <c r="D5580" s="0" t="str">
        <f aca="false">CONCATENATE(LEFT(A5580,2), MID(A5580,5,2))</f>
        <v>0253</v>
      </c>
    </row>
    <row r="5581" customFormat="false" ht="15.8" hidden="false" customHeight="false" outlineLevel="0" collapsed="false">
      <c r="A5581" s="39" t="s">
        <v>2520</v>
      </c>
      <c r="B5581" s="39" t="s">
        <v>7787</v>
      </c>
      <c r="C5581" s="0" t="n">
        <v>11355.9357812378</v>
      </c>
      <c r="D5581" s="0" t="str">
        <f aca="false">CONCATENATE(LEFT(A5581,2), MID(A5581,5,2))</f>
        <v>0447</v>
      </c>
    </row>
    <row r="5582" customFormat="false" ht="15.8" hidden="false" customHeight="false" outlineLevel="0" collapsed="false">
      <c r="A5582" s="39" t="s">
        <v>2520</v>
      </c>
      <c r="B5582" s="39" t="s">
        <v>7788</v>
      </c>
      <c r="C5582" s="0" t="n">
        <v>6105.4024022529</v>
      </c>
      <c r="D5582" s="0" t="str">
        <f aca="false">CONCATENATE(LEFT(A5582,2), MID(A5582,5,2))</f>
        <v>0447</v>
      </c>
    </row>
    <row r="5583" customFormat="false" ht="15.8" hidden="false" customHeight="false" outlineLevel="0" collapsed="false">
      <c r="A5583" s="39" t="s">
        <v>2222</v>
      </c>
      <c r="B5583" s="39" t="s">
        <v>7789</v>
      </c>
      <c r="C5583" s="0" t="n">
        <v>15770.2395737327</v>
      </c>
      <c r="D5583" s="0" t="str">
        <f aca="false">CONCATENATE(LEFT(A5583,2), MID(A5583,5,2))</f>
        <v>0253</v>
      </c>
    </row>
    <row r="5584" customFormat="false" ht="15.8" hidden="false" customHeight="false" outlineLevel="0" collapsed="false">
      <c r="A5584" s="39" t="s">
        <v>2518</v>
      </c>
      <c r="B5584" s="39" t="s">
        <v>7790</v>
      </c>
      <c r="C5584" s="0" t="n">
        <v>408365.233373396</v>
      </c>
      <c r="D5584" s="0" t="str">
        <f aca="false">CONCATENATE(LEFT(A5584,2), MID(A5584,5,2))</f>
        <v>0449</v>
      </c>
    </row>
    <row r="5585" customFormat="false" ht="15.8" hidden="false" customHeight="false" outlineLevel="0" collapsed="false">
      <c r="A5585" s="39" t="s">
        <v>2245</v>
      </c>
      <c r="B5585" s="39" t="s">
        <v>7791</v>
      </c>
      <c r="C5585" s="0" t="n">
        <v>20295.4239285714</v>
      </c>
      <c r="D5585" s="0" t="str">
        <f aca="false">CONCATENATE(LEFT(A5585,2), MID(A5585,5,2))</f>
        <v>0551</v>
      </c>
    </row>
    <row r="5586" customFormat="false" ht="15.8" hidden="false" customHeight="false" outlineLevel="0" collapsed="false">
      <c r="A5586" s="39" t="s">
        <v>2230</v>
      </c>
      <c r="B5586" s="39" t="s">
        <v>7792</v>
      </c>
      <c r="C5586" s="0" t="n">
        <v>3100</v>
      </c>
      <c r="D5586" s="0" t="str">
        <f aca="false">CONCATENATE(LEFT(A5586,2), MID(A5586,5,2))</f>
        <v>0552</v>
      </c>
    </row>
    <row r="5587" customFormat="false" ht="15.8" hidden="false" customHeight="false" outlineLevel="0" collapsed="false">
      <c r="A5587" s="39" t="s">
        <v>2234</v>
      </c>
      <c r="B5587" s="39" t="s">
        <v>7793</v>
      </c>
      <c r="C5587" s="0" t="n">
        <v>18533.7686111111</v>
      </c>
      <c r="D5587" s="0" t="str">
        <f aca="false">CONCATENATE(LEFT(A5587,2), MID(A5587,5,2))</f>
        <v>0551</v>
      </c>
    </row>
    <row r="5588" customFormat="false" ht="15.8" hidden="false" customHeight="false" outlineLevel="0" collapsed="false">
      <c r="A5588" s="39" t="s">
        <v>2518</v>
      </c>
      <c r="B5588" s="39" t="s">
        <v>7794</v>
      </c>
      <c r="C5588" s="0" t="n">
        <v>209578.782985197</v>
      </c>
      <c r="D5588" s="0" t="str">
        <f aca="false">CONCATENATE(LEFT(A5588,2), MID(A5588,5,2))</f>
        <v>0449</v>
      </c>
    </row>
    <row r="5589" customFormat="false" ht="15.8" hidden="false" customHeight="false" outlineLevel="0" collapsed="false">
      <c r="A5589" s="39" t="s">
        <v>2234</v>
      </c>
      <c r="B5589" s="39" t="s">
        <v>7795</v>
      </c>
      <c r="C5589" s="0" t="n">
        <v>3888.61111111111</v>
      </c>
      <c r="D5589" s="0" t="str">
        <f aca="false">CONCATENATE(LEFT(A5589,2), MID(A5589,5,2))</f>
        <v>0551</v>
      </c>
    </row>
    <row r="5590" customFormat="false" ht="15.8" hidden="false" customHeight="false" outlineLevel="0" collapsed="false">
      <c r="A5590" s="39" t="s">
        <v>2475</v>
      </c>
      <c r="B5590" s="39" t="s">
        <v>7796</v>
      </c>
      <c r="C5590" s="0" t="n">
        <v>2193.7487745098</v>
      </c>
      <c r="D5590" s="0" t="str">
        <f aca="false">CONCATENATE(LEFT(A5590,2), MID(A5590,5,2))</f>
        <v>0258</v>
      </c>
    </row>
    <row r="5591" customFormat="false" ht="15.8" hidden="false" customHeight="false" outlineLevel="0" collapsed="false">
      <c r="A5591" s="39" t="s">
        <v>2518</v>
      </c>
      <c r="B5591" s="39" t="s">
        <v>7797</v>
      </c>
      <c r="C5591" s="0" t="n">
        <v>68151.5185914121</v>
      </c>
      <c r="D5591" s="0" t="str">
        <f aca="false">CONCATENATE(LEFT(A5591,2), MID(A5591,5,2))</f>
        <v>0449</v>
      </c>
    </row>
    <row r="5592" customFormat="false" ht="15.8" hidden="false" customHeight="false" outlineLevel="0" collapsed="false">
      <c r="A5592" s="39" t="s">
        <v>2191</v>
      </c>
      <c r="B5592" s="39" t="s">
        <v>7798</v>
      </c>
      <c r="C5592" s="0" t="n">
        <v>3794.75889046941</v>
      </c>
      <c r="D5592" s="0" t="str">
        <f aca="false">CONCATENATE(LEFT(A5592,2), MID(A5592,5,2))</f>
        <v>0257</v>
      </c>
    </row>
    <row r="5593" customFormat="false" ht="15.8" hidden="false" customHeight="false" outlineLevel="0" collapsed="false">
      <c r="A5593" s="39" t="s">
        <v>2197</v>
      </c>
      <c r="B5593" s="39" t="s">
        <v>7799</v>
      </c>
      <c r="C5593" s="0" t="n">
        <v>2237.94453547742</v>
      </c>
      <c r="D5593" s="0" t="str">
        <f aca="false">CONCATENATE(LEFT(A5593,2), MID(A5593,5,2))</f>
        <v>0256</v>
      </c>
    </row>
    <row r="5594" customFormat="false" ht="15.8" hidden="false" customHeight="false" outlineLevel="0" collapsed="false">
      <c r="A5594" s="39" t="s">
        <v>2288</v>
      </c>
      <c r="B5594" s="39" t="s">
        <v>7800</v>
      </c>
      <c r="C5594" s="0" t="n">
        <v>4369.04296557539</v>
      </c>
      <c r="D5594" s="0" t="str">
        <f aca="false">CONCATENATE(LEFT(A5594,2), MID(A5594,5,2))</f>
        <v>0373</v>
      </c>
    </row>
    <row r="5595" customFormat="false" ht="15.8" hidden="false" customHeight="false" outlineLevel="0" collapsed="false">
      <c r="A5595" s="39" t="s">
        <v>2294</v>
      </c>
      <c r="B5595" s="39" t="s">
        <v>7801</v>
      </c>
      <c r="C5595" s="0" t="n">
        <v>26831.5179513468</v>
      </c>
      <c r="D5595" s="0" t="str">
        <f aca="false">CONCATENATE(LEFT(A5595,2), MID(A5595,5,2))</f>
        <v>0270</v>
      </c>
    </row>
    <row r="5596" customFormat="false" ht="15.8" hidden="false" customHeight="false" outlineLevel="0" collapsed="false">
      <c r="A5596" s="39" t="s">
        <v>2528</v>
      </c>
      <c r="B5596" s="39" t="s">
        <v>7802</v>
      </c>
      <c r="C5596" s="0" t="n">
        <v>5538</v>
      </c>
      <c r="D5596" s="0" t="str">
        <f aca="false">CONCATENATE(LEFT(A5596,2), MID(A5596,5,2))</f>
        <v>0271</v>
      </c>
    </row>
    <row r="5597" customFormat="false" ht="15.8" hidden="false" customHeight="false" outlineLevel="0" collapsed="false">
      <c r="A5597" s="39" t="s">
        <v>2299</v>
      </c>
      <c r="B5597" s="39" t="s">
        <v>7803</v>
      </c>
      <c r="C5597" s="0" t="n">
        <v>2620.575</v>
      </c>
      <c r="D5597" s="0" t="str">
        <f aca="false">CONCATENATE(LEFT(A5597,2), MID(A5597,5,2))</f>
        <v>0268</v>
      </c>
    </row>
    <row r="5598" customFormat="false" ht="15.8" hidden="false" customHeight="false" outlineLevel="0" collapsed="false">
      <c r="A5598" s="39" t="s">
        <v>2299</v>
      </c>
      <c r="B5598" s="39" t="s">
        <v>7804</v>
      </c>
      <c r="C5598" s="0" t="n">
        <v>5352.66666666666</v>
      </c>
      <c r="D5598" s="0" t="str">
        <f aca="false">CONCATENATE(LEFT(A5598,2), MID(A5598,5,2))</f>
        <v>0268</v>
      </c>
    </row>
    <row r="5599" customFormat="false" ht="15.8" hidden="false" customHeight="false" outlineLevel="0" collapsed="false">
      <c r="A5599" s="39" t="s">
        <v>2857</v>
      </c>
      <c r="B5599" s="39" t="s">
        <v>7805</v>
      </c>
      <c r="C5599" s="0" t="n">
        <v>1296.75</v>
      </c>
      <c r="D5599" s="0" t="str">
        <f aca="false">CONCATENATE(LEFT(A5599,2), MID(A5599,5,2))</f>
        <v>0269</v>
      </c>
    </row>
    <row r="5600" customFormat="false" ht="15.8" hidden="false" customHeight="false" outlineLevel="0" collapsed="false">
      <c r="A5600" s="39" t="s">
        <v>2857</v>
      </c>
      <c r="B5600" s="39" t="s">
        <v>7806</v>
      </c>
      <c r="C5600" s="0" t="n">
        <v>518.7</v>
      </c>
      <c r="D5600" s="0" t="str">
        <f aca="false">CONCATENATE(LEFT(A5600,2), MID(A5600,5,2))</f>
        <v>0269</v>
      </c>
    </row>
    <row r="5601" customFormat="false" ht="15.8" hidden="false" customHeight="false" outlineLevel="0" collapsed="false">
      <c r="A5601" s="39" t="s">
        <v>2333</v>
      </c>
      <c r="B5601" s="39" t="s">
        <v>7807</v>
      </c>
      <c r="C5601" s="0" t="n">
        <v>2191.67130789595</v>
      </c>
      <c r="D5601" s="0" t="str">
        <f aca="false">CONCATENATE(LEFT(A5601,2), MID(A5601,5,2))</f>
        <v>0376</v>
      </c>
    </row>
    <row r="5602" customFormat="false" ht="15.8" hidden="false" customHeight="false" outlineLevel="0" collapsed="false">
      <c r="A5602" s="39" t="s">
        <v>2351</v>
      </c>
      <c r="B5602" s="39" t="s">
        <v>7808</v>
      </c>
      <c r="C5602" s="0" t="n">
        <v>3628.5</v>
      </c>
      <c r="D5602" s="0" t="str">
        <f aca="false">CONCATENATE(LEFT(A5602,2), MID(A5602,5,2))</f>
        <v>0279</v>
      </c>
    </row>
    <row r="5603" customFormat="false" ht="15.8" hidden="false" customHeight="false" outlineLevel="0" collapsed="false">
      <c r="A5603" s="39" t="s">
        <v>2351</v>
      </c>
      <c r="B5603" s="39" t="s">
        <v>7809</v>
      </c>
      <c r="C5603" s="0" t="n">
        <v>1375.5</v>
      </c>
      <c r="D5603" s="0" t="str">
        <f aca="false">CONCATENATE(LEFT(A5603,2), MID(A5603,5,2))</f>
        <v>0279</v>
      </c>
    </row>
    <row r="5604" customFormat="false" ht="15.8" hidden="false" customHeight="false" outlineLevel="0" collapsed="false">
      <c r="A5604" s="39" t="s">
        <v>2383</v>
      </c>
      <c r="B5604" s="39" t="s">
        <v>7810</v>
      </c>
      <c r="C5604" s="0" t="n">
        <v>232446.253289615</v>
      </c>
      <c r="D5604" s="0" t="str">
        <f aca="false">CONCATENATE(LEFT(A5604,2), MID(A5604,5,2))</f>
        <v>0185</v>
      </c>
    </row>
    <row r="5605" customFormat="false" ht="15.8" hidden="false" customHeight="false" outlineLevel="0" collapsed="false">
      <c r="A5605" s="39" t="s">
        <v>2411</v>
      </c>
      <c r="B5605" s="39" t="s">
        <v>7811</v>
      </c>
      <c r="C5605" s="0" t="n">
        <v>19757.613748901</v>
      </c>
      <c r="D5605" s="0" t="str">
        <f aca="false">CONCATENATE(LEFT(A5605,2), MID(A5605,5,2))</f>
        <v>0589</v>
      </c>
    </row>
    <row r="5606" customFormat="false" ht="15.8" hidden="false" customHeight="false" outlineLevel="0" collapsed="false">
      <c r="A5606" s="39" t="s">
        <v>2351</v>
      </c>
      <c r="B5606" s="39" t="s">
        <v>7812</v>
      </c>
      <c r="C5606" s="0" t="n">
        <v>2063.25</v>
      </c>
      <c r="D5606" s="0" t="str">
        <f aca="false">CONCATENATE(LEFT(A5606,2), MID(A5606,5,2))</f>
        <v>0279</v>
      </c>
    </row>
    <row r="5607" customFormat="false" ht="15.8" hidden="false" customHeight="false" outlineLevel="0" collapsed="false">
      <c r="A5607" s="39" t="s">
        <v>2404</v>
      </c>
      <c r="B5607" s="39" t="s">
        <v>7813</v>
      </c>
      <c r="C5607" s="0" t="n">
        <v>105980.722022879</v>
      </c>
      <c r="D5607" s="0" t="str">
        <f aca="false">CONCATENATE(LEFT(A5607,2), MID(A5607,5,2))</f>
        <v>0184</v>
      </c>
    </row>
    <row r="5608" customFormat="false" ht="15.8" hidden="false" customHeight="false" outlineLevel="0" collapsed="false">
      <c r="A5608" s="39" t="s">
        <v>2395</v>
      </c>
      <c r="B5608" s="39" t="s">
        <v>7814</v>
      </c>
      <c r="C5608" s="0" t="n">
        <v>530</v>
      </c>
      <c r="D5608" s="0" t="str">
        <f aca="false">CONCATENATE(LEFT(A5608,2), MID(A5608,5,2))</f>
        <v>0487</v>
      </c>
    </row>
    <row r="5609" customFormat="false" ht="15.8" hidden="false" customHeight="false" outlineLevel="0" collapsed="false">
      <c r="A5609" s="39" t="s">
        <v>2385</v>
      </c>
      <c r="B5609" s="39" t="s">
        <v>7815</v>
      </c>
      <c r="C5609" s="0" t="n">
        <v>241689.209769068</v>
      </c>
      <c r="D5609" s="0" t="str">
        <f aca="false">CONCATENATE(LEFT(A5609,2), MID(A5609,5,2))</f>
        <v>0184</v>
      </c>
    </row>
    <row r="5610" customFormat="false" ht="15.8" hidden="false" customHeight="false" outlineLevel="0" collapsed="false">
      <c r="A5610" s="39" t="s">
        <v>2376</v>
      </c>
      <c r="B5610" s="39" t="s">
        <v>7816</v>
      </c>
      <c r="C5610" s="0" t="n">
        <v>45588.504857476</v>
      </c>
      <c r="D5610" s="0" t="str">
        <f aca="false">CONCATENATE(LEFT(A5610,2), MID(A5610,5,2))</f>
        <v>0184</v>
      </c>
    </row>
    <row r="5611" customFormat="false" ht="15.8" hidden="false" customHeight="false" outlineLevel="0" collapsed="false">
      <c r="A5611" s="39" t="s">
        <v>2493</v>
      </c>
      <c r="B5611" s="39" t="s">
        <v>7817</v>
      </c>
      <c r="C5611" s="0" t="n">
        <v>15859.8362071963</v>
      </c>
      <c r="D5611" s="0" t="str">
        <f aca="false">CONCATENATE(LEFT(A5611,2), MID(A5611,5,2))</f>
        <v>0185</v>
      </c>
    </row>
    <row r="5612" customFormat="false" ht="15.8" hidden="false" customHeight="false" outlineLevel="0" collapsed="false">
      <c r="A5612" s="39" t="s">
        <v>2389</v>
      </c>
      <c r="B5612" s="39" t="s">
        <v>7818</v>
      </c>
      <c r="C5612" s="0" t="n">
        <v>31744.9448491154</v>
      </c>
      <c r="D5612" s="0" t="str">
        <f aca="false">CONCATENATE(LEFT(A5612,2), MID(A5612,5,2))</f>
        <v>0184</v>
      </c>
    </row>
    <row r="5613" customFormat="false" ht="15.8" hidden="false" customHeight="false" outlineLevel="0" collapsed="false">
      <c r="A5613" s="39" t="s">
        <v>2482</v>
      </c>
      <c r="B5613" s="39" t="s">
        <v>7819</v>
      </c>
      <c r="C5613" s="0" t="n">
        <v>587175.34662741</v>
      </c>
      <c r="D5613" s="0" t="str">
        <f aca="false">CONCATENATE(LEFT(A5613,2), MID(A5613,5,2))</f>
        <v>0486</v>
      </c>
    </row>
    <row r="5614" customFormat="false" ht="15.8" hidden="false" customHeight="false" outlineLevel="0" collapsed="false">
      <c r="A5614" s="39" t="s">
        <v>2488</v>
      </c>
      <c r="B5614" s="39" t="s">
        <v>7820</v>
      </c>
      <c r="C5614" s="0" t="n">
        <v>138623.780742395</v>
      </c>
      <c r="D5614" s="0" t="str">
        <f aca="false">CONCATENATE(LEFT(A5614,2), MID(A5614,5,2))</f>
        <v>0183</v>
      </c>
    </row>
    <row r="5615" customFormat="false" ht="15.8" hidden="false" customHeight="false" outlineLevel="0" collapsed="false">
      <c r="A5615" s="39" t="s">
        <v>1919</v>
      </c>
      <c r="B5615" s="39" t="s">
        <v>7821</v>
      </c>
      <c r="C5615" s="0" t="n">
        <v>12014.2571168087</v>
      </c>
      <c r="D5615" s="0" t="str">
        <f aca="false">CONCATENATE(LEFT(A5615,2), MID(A5615,5,2))</f>
        <v>0601</v>
      </c>
    </row>
    <row r="5616" customFormat="false" ht="15.8" hidden="false" customHeight="false" outlineLevel="0" collapsed="false">
      <c r="A5616" s="39" t="s">
        <v>1949</v>
      </c>
      <c r="B5616" s="39" t="s">
        <v>7822</v>
      </c>
      <c r="C5616" s="0" t="n">
        <v>1474.7404476806</v>
      </c>
      <c r="D5616" s="0" t="str">
        <f aca="false">CONCATENATE(LEFT(A5616,2), MID(A5616,5,2))</f>
        <v>0403</v>
      </c>
    </row>
    <row r="5617" customFormat="false" ht="15.8" hidden="false" customHeight="false" outlineLevel="0" collapsed="false">
      <c r="A5617" s="39" t="s">
        <v>3037</v>
      </c>
      <c r="B5617" s="39" t="s">
        <v>7823</v>
      </c>
      <c r="C5617" s="0" t="n">
        <v>28855.4681180444</v>
      </c>
      <c r="D5617" s="0" t="str">
        <f aca="false">CONCATENATE(LEFT(A5617,2), MID(A5617,5,2))</f>
        <v>0410</v>
      </c>
    </row>
    <row r="5618" customFormat="false" ht="15.8" hidden="false" customHeight="false" outlineLevel="0" collapsed="false">
      <c r="A5618" s="39" t="s">
        <v>2012</v>
      </c>
      <c r="B5618" s="39" t="s">
        <v>7824</v>
      </c>
      <c r="C5618" s="0" t="n">
        <v>11228.732619169</v>
      </c>
      <c r="D5618" s="0" t="str">
        <f aca="false">CONCATENATE(LEFT(A5618,2), MID(A5618,5,2))</f>
        <v>0614</v>
      </c>
    </row>
    <row r="5619" customFormat="false" ht="15.8" hidden="false" customHeight="false" outlineLevel="0" collapsed="false">
      <c r="A5619" s="39" t="s">
        <v>4697</v>
      </c>
      <c r="B5619" s="39" t="s">
        <v>7825</v>
      </c>
      <c r="C5619" s="0" t="n">
        <v>1527.524784</v>
      </c>
      <c r="D5619" s="0" t="str">
        <f aca="false">CONCATENATE(LEFT(A5619,2), MID(A5619,5,2))</f>
        <v>0614</v>
      </c>
    </row>
    <row r="5620" customFormat="false" ht="15.8" hidden="false" customHeight="false" outlineLevel="0" collapsed="false">
      <c r="A5620" s="39" t="s">
        <v>2503</v>
      </c>
      <c r="B5620" s="39" t="s">
        <v>7826</v>
      </c>
      <c r="C5620" s="0" t="n">
        <v>2000</v>
      </c>
      <c r="D5620" s="0" t="str">
        <f aca="false">CONCATENATE(LEFT(A5620,2), MID(A5620,5,2))</f>
        <v>0312</v>
      </c>
    </row>
    <row r="5621" customFormat="false" ht="15.8" hidden="false" customHeight="false" outlineLevel="0" collapsed="false">
      <c r="A5621" s="39" t="s">
        <v>2012</v>
      </c>
      <c r="B5621" s="39" t="s">
        <v>7827</v>
      </c>
      <c r="C5621" s="0" t="n">
        <v>1584.999999975</v>
      </c>
      <c r="D5621" s="0" t="str">
        <f aca="false">CONCATENATE(LEFT(A5621,2), MID(A5621,5,2))</f>
        <v>0614</v>
      </c>
    </row>
    <row r="5622" customFormat="false" ht="15.8" hidden="false" customHeight="false" outlineLevel="0" collapsed="false">
      <c r="A5622" s="39" t="s">
        <v>1994</v>
      </c>
      <c r="B5622" s="39" t="s">
        <v>7828</v>
      </c>
      <c r="C5622" s="0" t="n">
        <v>13681.0191298333</v>
      </c>
      <c r="D5622" s="0" t="str">
        <f aca="false">CONCATENATE(LEFT(A5622,2), MID(A5622,5,2))</f>
        <v>0513</v>
      </c>
    </row>
    <row r="5623" customFormat="false" ht="15.8" hidden="false" customHeight="false" outlineLevel="0" collapsed="false">
      <c r="A5623" s="39" t="s">
        <v>2089</v>
      </c>
      <c r="B5623" s="39" t="s">
        <v>7829</v>
      </c>
      <c r="C5623" s="0" t="n">
        <v>3992.1875</v>
      </c>
      <c r="D5623" s="0" t="str">
        <f aca="false">CONCATENATE(LEFT(A5623,2), MID(A5623,5,2))</f>
        <v>0634</v>
      </c>
    </row>
    <row r="5624" customFormat="false" ht="15.8" hidden="false" customHeight="false" outlineLevel="0" collapsed="false">
      <c r="A5624" s="39" t="s">
        <v>2071</v>
      </c>
      <c r="B5624" s="39" t="s">
        <v>7830</v>
      </c>
      <c r="C5624" s="0" t="n">
        <v>11475</v>
      </c>
      <c r="D5624" s="0" t="str">
        <f aca="false">CONCATENATE(LEFT(A5624,2), MID(A5624,5,2))</f>
        <v>0230</v>
      </c>
    </row>
    <row r="5625" customFormat="false" ht="15.8" hidden="false" customHeight="false" outlineLevel="0" collapsed="false">
      <c r="A5625" s="39" t="s">
        <v>2567</v>
      </c>
      <c r="B5625" s="39" t="s">
        <v>7831</v>
      </c>
      <c r="C5625" s="0" t="n">
        <v>1365.37909761252</v>
      </c>
      <c r="D5625" s="0" t="str">
        <f aca="false">CONCATENATE(LEFT(A5625,2), MID(A5625,5,2))</f>
        <v>0328</v>
      </c>
    </row>
    <row r="5626" customFormat="false" ht="15.8" hidden="false" customHeight="false" outlineLevel="0" collapsed="false">
      <c r="A5626" s="39" t="s">
        <v>3148</v>
      </c>
      <c r="B5626" s="39" t="s">
        <v>7832</v>
      </c>
      <c r="C5626" s="0" t="n">
        <v>158.271811053723</v>
      </c>
      <c r="D5626" s="0" t="str">
        <f aca="false">CONCATENATE(LEFT(A5626,2), MID(A5626,5,2))</f>
        <v>0142</v>
      </c>
    </row>
    <row r="5627" customFormat="false" ht="15.8" hidden="false" customHeight="false" outlineLevel="0" collapsed="false">
      <c r="A5627" s="39" t="s">
        <v>3148</v>
      </c>
      <c r="B5627" s="39" t="s">
        <v>7833</v>
      </c>
      <c r="C5627" s="0" t="n">
        <v>205.519770438069</v>
      </c>
      <c r="D5627" s="0" t="str">
        <f aca="false">CONCATENATE(LEFT(A5627,2), MID(A5627,5,2))</f>
        <v>0142</v>
      </c>
    </row>
    <row r="5628" customFormat="false" ht="15.8" hidden="false" customHeight="false" outlineLevel="0" collapsed="false">
      <c r="A5628" s="39" t="s">
        <v>2135</v>
      </c>
      <c r="B5628" s="39" t="s">
        <v>7834</v>
      </c>
      <c r="C5628" s="0" t="n">
        <v>412.787047978131</v>
      </c>
      <c r="D5628" s="0" t="str">
        <f aca="false">CONCATENATE(LEFT(A5628,2), MID(A5628,5,2))</f>
        <v>0142</v>
      </c>
    </row>
    <row r="5629" customFormat="false" ht="15.8" hidden="false" customHeight="false" outlineLevel="0" collapsed="false">
      <c r="A5629" s="39" t="s">
        <v>2217</v>
      </c>
      <c r="B5629" s="39" t="s">
        <v>7835</v>
      </c>
      <c r="C5629" s="0" t="n">
        <v>4548.80130504588</v>
      </c>
      <c r="D5629" s="0" t="str">
        <f aca="false">CONCATENATE(LEFT(A5629,2), MID(A5629,5,2))</f>
        <v>0447</v>
      </c>
    </row>
    <row r="5630" customFormat="false" ht="15.8" hidden="false" customHeight="false" outlineLevel="0" collapsed="false">
      <c r="A5630" s="39" t="s">
        <v>3247</v>
      </c>
      <c r="B5630" s="39" t="s">
        <v>7836</v>
      </c>
      <c r="C5630" s="0" t="n">
        <v>44635.1334502313</v>
      </c>
      <c r="D5630" s="0" t="str">
        <f aca="false">CONCATENATE(LEFT(A5630,2), MID(A5630,5,2))</f>
        <v>0450</v>
      </c>
    </row>
    <row r="5631" customFormat="false" ht="15.8" hidden="false" customHeight="false" outlineLevel="0" collapsed="false">
      <c r="A5631" s="39" t="s">
        <v>2931</v>
      </c>
      <c r="B5631" s="39" t="s">
        <v>7837</v>
      </c>
      <c r="C5631" s="0" t="n">
        <v>346</v>
      </c>
      <c r="D5631" s="0" t="str">
        <f aca="false">CONCATENATE(LEFT(A5631,2), MID(A5631,5,2))</f>
        <v>0552</v>
      </c>
    </row>
    <row r="5632" customFormat="false" ht="15.8" hidden="false" customHeight="false" outlineLevel="0" collapsed="false">
      <c r="A5632" s="39" t="s">
        <v>2518</v>
      </c>
      <c r="B5632" s="39" t="s">
        <v>7838</v>
      </c>
      <c r="C5632" s="0" t="n">
        <v>483706.932260215</v>
      </c>
      <c r="D5632" s="0" t="str">
        <f aca="false">CONCATENATE(LEFT(A5632,2), MID(A5632,5,2))</f>
        <v>0449</v>
      </c>
    </row>
    <row r="5633" customFormat="false" ht="15.8" hidden="false" customHeight="false" outlineLevel="0" collapsed="false">
      <c r="A5633" s="39" t="s">
        <v>2199</v>
      </c>
      <c r="B5633" s="39" t="s">
        <v>7839</v>
      </c>
      <c r="C5633" s="0" t="n">
        <v>67710.3362549407</v>
      </c>
      <c r="D5633" s="0" t="str">
        <f aca="false">CONCATENATE(LEFT(A5633,2), MID(A5633,5,2))</f>
        <v>0255</v>
      </c>
    </row>
    <row r="5634" customFormat="false" ht="15.8" hidden="false" customHeight="false" outlineLevel="0" collapsed="false">
      <c r="A5634" s="39" t="s">
        <v>3775</v>
      </c>
      <c r="B5634" s="39" t="s">
        <v>7840</v>
      </c>
      <c r="C5634" s="0" t="n">
        <v>759.556576717519</v>
      </c>
      <c r="D5634" s="0" t="str">
        <f aca="false">CONCATENATE(LEFT(A5634,2), MID(A5634,5,2))</f>
        <v>0376</v>
      </c>
    </row>
    <row r="5635" customFormat="false" ht="15.8" hidden="false" customHeight="false" outlineLevel="0" collapsed="false">
      <c r="A5635" s="39" t="s">
        <v>2482</v>
      </c>
      <c r="B5635" s="39" t="s">
        <v>7841</v>
      </c>
      <c r="C5635" s="0" t="n">
        <v>12807.5790472727</v>
      </c>
      <c r="D5635" s="0" t="str">
        <f aca="false">CONCATENATE(LEFT(A5635,2), MID(A5635,5,2))</f>
        <v>0486</v>
      </c>
    </row>
    <row r="5636" customFormat="false" ht="15.8" hidden="false" customHeight="false" outlineLevel="0" collapsed="false">
      <c r="A5636" s="39" t="s">
        <v>2614</v>
      </c>
      <c r="B5636" s="39" t="s">
        <v>7842</v>
      </c>
      <c r="C5636" s="0" t="n">
        <v>6767.01586382776</v>
      </c>
      <c r="D5636" s="0" t="str">
        <f aca="false">CONCATENATE(LEFT(A5636,2), MID(A5636,5,2))</f>
        <v>0589</v>
      </c>
    </row>
    <row r="5637" customFormat="false" ht="15.8" hidden="false" customHeight="false" outlineLevel="0" collapsed="false">
      <c r="A5637" s="39" t="s">
        <v>2349</v>
      </c>
      <c r="B5637" s="39" t="s">
        <v>7843</v>
      </c>
      <c r="C5637" s="0" t="n">
        <v>10856.25</v>
      </c>
      <c r="D5637" s="0" t="str">
        <f aca="false">CONCATENATE(LEFT(A5637,2), MID(A5637,5,2))</f>
        <v>0279</v>
      </c>
    </row>
    <row r="5638" customFormat="false" ht="15.8" hidden="false" customHeight="false" outlineLevel="0" collapsed="false">
      <c r="A5638" s="39" t="s">
        <v>2376</v>
      </c>
      <c r="B5638" s="39" t="s">
        <v>7844</v>
      </c>
      <c r="C5638" s="0" t="n">
        <v>99237.0116146198</v>
      </c>
      <c r="D5638" s="0" t="str">
        <f aca="false">CONCATENATE(LEFT(A5638,2), MID(A5638,5,2))</f>
        <v>0184</v>
      </c>
    </row>
    <row r="5639" customFormat="false" ht="15.8" hidden="false" customHeight="false" outlineLevel="0" collapsed="false">
      <c r="A5639" s="39" t="s">
        <v>2385</v>
      </c>
      <c r="B5639" s="39" t="s">
        <v>7845</v>
      </c>
      <c r="C5639" s="0" t="n">
        <v>39846.9987365659</v>
      </c>
      <c r="D5639" s="0" t="str">
        <f aca="false">CONCATENATE(LEFT(A5639,2), MID(A5639,5,2))</f>
        <v>0184</v>
      </c>
    </row>
    <row r="5640" customFormat="false" ht="15.8" hidden="false" customHeight="false" outlineLevel="0" collapsed="false">
      <c r="A5640" s="39" t="s">
        <v>2424</v>
      </c>
      <c r="B5640" s="39" t="s">
        <v>7846</v>
      </c>
      <c r="C5640" s="0" t="n">
        <v>315467.751256418</v>
      </c>
      <c r="D5640" s="0" t="str">
        <f aca="false">CONCATENATE(LEFT(A5640,2), MID(A5640,5,2))</f>
        <v>0494</v>
      </c>
    </row>
    <row r="5641" customFormat="false" ht="15.8" hidden="false" customHeight="false" outlineLevel="0" collapsed="false">
      <c r="A5641" s="39" t="s">
        <v>1919</v>
      </c>
      <c r="B5641" s="39" t="s">
        <v>7847</v>
      </c>
      <c r="C5641" s="0" t="n">
        <v>31123.5567005464</v>
      </c>
      <c r="D5641" s="0" t="str">
        <f aca="false">CONCATENATE(LEFT(A5641,2), MID(A5641,5,2))</f>
        <v>0601</v>
      </c>
    </row>
    <row r="5642" customFormat="false" ht="15.8" hidden="false" customHeight="false" outlineLevel="0" collapsed="false">
      <c r="A5642" s="39" t="s">
        <v>1919</v>
      </c>
      <c r="B5642" s="39" t="s">
        <v>7848</v>
      </c>
      <c r="C5642" s="0" t="n">
        <v>18317.9819540404</v>
      </c>
      <c r="D5642" s="0" t="str">
        <f aca="false">CONCATENATE(LEFT(A5642,2), MID(A5642,5,2))</f>
        <v>0601</v>
      </c>
    </row>
    <row r="5643" customFormat="false" ht="15.8" hidden="false" customHeight="false" outlineLevel="0" collapsed="false">
      <c r="A5643" s="39" t="s">
        <v>1916</v>
      </c>
      <c r="B5643" s="39" t="s">
        <v>7849</v>
      </c>
      <c r="C5643" s="0" t="n">
        <v>2694.34231179057</v>
      </c>
      <c r="D5643" s="0" t="str">
        <f aca="false">CONCATENATE(LEFT(A5643,2), MID(A5643,5,2))</f>
        <v>0601</v>
      </c>
    </row>
    <row r="5644" customFormat="false" ht="15.8" hidden="false" customHeight="false" outlineLevel="0" collapsed="false">
      <c r="A5644" s="39" t="s">
        <v>2444</v>
      </c>
      <c r="B5644" s="39" t="s">
        <v>7850</v>
      </c>
      <c r="C5644" s="0" t="n">
        <v>3616.05</v>
      </c>
      <c r="D5644" s="0" t="str">
        <f aca="false">CONCATENATE(LEFT(A5644,2), MID(A5644,5,2))</f>
        <v>0224</v>
      </c>
    </row>
    <row r="5645" customFormat="false" ht="15.8" hidden="false" customHeight="false" outlineLevel="0" collapsed="false">
      <c r="A5645" s="39" t="s">
        <v>1998</v>
      </c>
      <c r="B5645" s="39" t="s">
        <v>7851</v>
      </c>
      <c r="C5645" s="0" t="n">
        <v>1175</v>
      </c>
      <c r="D5645" s="0" t="str">
        <f aca="false">CONCATENATE(LEFT(A5645,2), MID(A5645,5,2))</f>
        <v>0216</v>
      </c>
    </row>
    <row r="5646" customFormat="false" ht="15.8" hidden="false" customHeight="false" outlineLevel="0" collapsed="false">
      <c r="A5646" s="39" t="s">
        <v>2510</v>
      </c>
      <c r="B5646" s="39" t="s">
        <v>7852</v>
      </c>
      <c r="C5646" s="0" t="n">
        <v>976.522989749989</v>
      </c>
      <c r="D5646" s="0" t="str">
        <f aca="false">CONCATENATE(LEFT(A5646,2), MID(A5646,5,2))</f>
        <v>0142</v>
      </c>
    </row>
    <row r="5647" customFormat="false" ht="15.8" hidden="false" customHeight="false" outlineLevel="0" collapsed="false">
      <c r="A5647" s="39" t="s">
        <v>2168</v>
      </c>
      <c r="B5647" s="39" t="s">
        <v>7853</v>
      </c>
      <c r="C5647" s="0" t="n">
        <v>2332.36169489424</v>
      </c>
      <c r="D5647" s="0" t="str">
        <f aca="false">CONCATENATE(LEFT(A5647,2), MID(A5647,5,2))</f>
        <v>0144</v>
      </c>
    </row>
    <row r="5648" customFormat="false" ht="15.8" hidden="false" customHeight="false" outlineLevel="0" collapsed="false">
      <c r="A5648" s="39" t="s">
        <v>2163</v>
      </c>
      <c r="B5648" s="39" t="s">
        <v>7854</v>
      </c>
      <c r="C5648" s="0" t="n">
        <v>5303.39282835238</v>
      </c>
      <c r="D5648" s="0" t="str">
        <f aca="false">CONCATENATE(LEFT(A5648,2), MID(A5648,5,2))</f>
        <v>0144</v>
      </c>
    </row>
    <row r="5649" customFormat="false" ht="15.8" hidden="false" customHeight="false" outlineLevel="0" collapsed="false">
      <c r="A5649" s="39" t="s">
        <v>7336</v>
      </c>
      <c r="B5649" s="39" t="s">
        <v>7855</v>
      </c>
      <c r="C5649" s="0" t="n">
        <v>411.25</v>
      </c>
      <c r="D5649" s="0" t="str">
        <f aca="false">CONCATENATE(LEFT(A5649,2), MID(A5649,5,2))</f>
        <v>0254</v>
      </c>
    </row>
    <row r="5650" customFormat="false" ht="15.8" hidden="false" customHeight="false" outlineLevel="0" collapsed="false">
      <c r="A5650" s="39" t="s">
        <v>2217</v>
      </c>
      <c r="B5650" s="39" t="s">
        <v>7856</v>
      </c>
      <c r="C5650" s="0" t="n">
        <v>10080.7537633955</v>
      </c>
      <c r="D5650" s="0" t="str">
        <f aca="false">CONCATENATE(LEFT(A5650,2), MID(A5650,5,2))</f>
        <v>0447</v>
      </c>
    </row>
    <row r="5651" customFormat="false" ht="15.8" hidden="false" customHeight="false" outlineLevel="0" collapsed="false">
      <c r="A5651" s="39" t="s">
        <v>2520</v>
      </c>
      <c r="B5651" s="39" t="s">
        <v>7857</v>
      </c>
      <c r="C5651" s="0" t="n">
        <v>14453.0603188405</v>
      </c>
      <c r="D5651" s="0" t="str">
        <f aca="false">CONCATENATE(LEFT(A5651,2), MID(A5651,5,2))</f>
        <v>0447</v>
      </c>
    </row>
    <row r="5652" customFormat="false" ht="15.8" hidden="false" customHeight="false" outlineLevel="0" collapsed="false">
      <c r="A5652" s="39" t="s">
        <v>2213</v>
      </c>
      <c r="B5652" s="39" t="s">
        <v>7858</v>
      </c>
      <c r="C5652" s="0" t="n">
        <v>2129.41114974495</v>
      </c>
      <c r="D5652" s="0" t="str">
        <f aca="false">CONCATENATE(LEFT(A5652,2), MID(A5652,5,2))</f>
        <v>0446</v>
      </c>
    </row>
    <row r="5653" customFormat="false" ht="15.8" hidden="false" customHeight="false" outlineLevel="0" collapsed="false">
      <c r="A5653" s="39" t="s">
        <v>2222</v>
      </c>
      <c r="B5653" s="39" t="s">
        <v>7859</v>
      </c>
      <c r="C5653" s="0" t="n">
        <v>3951.57126588465</v>
      </c>
      <c r="D5653" s="0" t="str">
        <f aca="false">CONCATENATE(LEFT(A5653,2), MID(A5653,5,2))</f>
        <v>0253</v>
      </c>
    </row>
    <row r="5654" customFormat="false" ht="15.8" hidden="false" customHeight="false" outlineLevel="0" collapsed="false">
      <c r="A5654" s="39" t="s">
        <v>2475</v>
      </c>
      <c r="B5654" s="39" t="s">
        <v>7860</v>
      </c>
      <c r="C5654" s="0" t="n">
        <v>15680.1181345376</v>
      </c>
      <c r="D5654" s="0" t="str">
        <f aca="false">CONCATENATE(LEFT(A5654,2), MID(A5654,5,2))</f>
        <v>0258</v>
      </c>
    </row>
    <row r="5655" customFormat="false" ht="15.8" hidden="false" customHeight="false" outlineLevel="0" collapsed="false">
      <c r="A5655" s="39" t="s">
        <v>3247</v>
      </c>
      <c r="B5655" s="39" t="s">
        <v>7861</v>
      </c>
      <c r="C5655" s="0" t="n">
        <v>200236.014857599</v>
      </c>
      <c r="D5655" s="0" t="str">
        <f aca="false">CONCATENATE(LEFT(A5655,2), MID(A5655,5,2))</f>
        <v>0450</v>
      </c>
    </row>
    <row r="5656" customFormat="false" ht="15.8" hidden="false" customHeight="false" outlineLevel="0" collapsed="false">
      <c r="A5656" s="39" t="s">
        <v>2230</v>
      </c>
      <c r="B5656" s="39" t="s">
        <v>7862</v>
      </c>
      <c r="C5656" s="0" t="n">
        <v>15122.7499999999</v>
      </c>
      <c r="D5656" s="0" t="str">
        <f aca="false">CONCATENATE(LEFT(A5656,2), MID(A5656,5,2))</f>
        <v>0552</v>
      </c>
    </row>
    <row r="5657" customFormat="false" ht="15.8" hidden="false" customHeight="false" outlineLevel="0" collapsed="false">
      <c r="A5657" s="39" t="s">
        <v>2968</v>
      </c>
      <c r="B5657" s="39" t="s">
        <v>7863</v>
      </c>
      <c r="C5657" s="0" t="n">
        <v>107.80219151</v>
      </c>
      <c r="D5657" s="0" t="str">
        <f aca="false">CONCATENATE(LEFT(A5657,2), MID(A5657,5,2))</f>
        <v>0366</v>
      </c>
    </row>
    <row r="5658" customFormat="false" ht="15.8" hidden="false" customHeight="false" outlineLevel="0" collapsed="false">
      <c r="A5658" s="39" t="s">
        <v>2528</v>
      </c>
      <c r="B5658" s="39" t="s">
        <v>7864</v>
      </c>
      <c r="C5658" s="0" t="n">
        <v>783.149999999999</v>
      </c>
      <c r="D5658" s="0" t="str">
        <f aca="false">CONCATENATE(LEFT(A5658,2), MID(A5658,5,2))</f>
        <v>0271</v>
      </c>
    </row>
    <row r="5659" customFormat="false" ht="15.8" hidden="false" customHeight="false" outlineLevel="0" collapsed="false">
      <c r="A5659" s="39" t="s">
        <v>2351</v>
      </c>
      <c r="B5659" s="39" t="s">
        <v>7865</v>
      </c>
      <c r="C5659" s="0" t="n">
        <v>1587.5</v>
      </c>
      <c r="D5659" s="0" t="str">
        <f aca="false">CONCATENATE(LEFT(A5659,2), MID(A5659,5,2))</f>
        <v>0279</v>
      </c>
    </row>
    <row r="5660" customFormat="false" ht="15.8" hidden="false" customHeight="false" outlineLevel="0" collapsed="false">
      <c r="A5660" s="39" t="s">
        <v>3511</v>
      </c>
      <c r="B5660" s="39" t="s">
        <v>7866</v>
      </c>
      <c r="C5660" s="0" t="n">
        <v>412.5</v>
      </c>
      <c r="D5660" s="0" t="str">
        <f aca="false">CONCATENATE(LEFT(A5660,2), MID(A5660,5,2))</f>
        <v>0279</v>
      </c>
    </row>
    <row r="5661" customFormat="false" ht="15.8" hidden="false" customHeight="false" outlineLevel="0" collapsed="false">
      <c r="A5661" s="39" t="s">
        <v>2406</v>
      </c>
      <c r="B5661" s="39" t="s">
        <v>7867</v>
      </c>
      <c r="C5661" s="0" t="n">
        <v>56315.6837028446</v>
      </c>
      <c r="D5661" s="0" t="str">
        <f aca="false">CONCATENATE(LEFT(A5661,2), MID(A5661,5,2))</f>
        <v>0184</v>
      </c>
    </row>
    <row r="5662" customFormat="false" ht="15.8" hidden="false" customHeight="false" outlineLevel="0" collapsed="false">
      <c r="A5662" s="39" t="s">
        <v>2966</v>
      </c>
      <c r="B5662" s="39" t="s">
        <v>7868</v>
      </c>
      <c r="C5662" s="0" t="n">
        <v>7329.63739613741</v>
      </c>
      <c r="D5662" s="0" t="str">
        <f aca="false">CONCATENATE(LEFT(A5662,2), MID(A5662,5,2))</f>
        <v>0184</v>
      </c>
    </row>
    <row r="5663" customFormat="false" ht="15.8" hidden="false" customHeight="false" outlineLevel="0" collapsed="false">
      <c r="A5663" s="39" t="s">
        <v>7869</v>
      </c>
      <c r="B5663" s="39" t="s">
        <v>7870</v>
      </c>
      <c r="C5663" s="0" t="n">
        <v>3740</v>
      </c>
      <c r="D5663" s="0" t="str">
        <f aca="false">CONCATENATE(LEFT(A5663,2), MID(A5663,5,2))</f>
        <v>0183</v>
      </c>
    </row>
    <row r="5664" customFormat="false" ht="15.8" hidden="false" customHeight="false" outlineLevel="0" collapsed="false">
      <c r="A5664" s="39" t="s">
        <v>2424</v>
      </c>
      <c r="B5664" s="39" t="s">
        <v>7871</v>
      </c>
      <c r="C5664" s="0" t="n">
        <v>445861.373482412</v>
      </c>
      <c r="D5664" s="0" t="str">
        <f aca="false">CONCATENATE(LEFT(A5664,2), MID(A5664,5,2))</f>
        <v>0494</v>
      </c>
    </row>
    <row r="5665" customFormat="false" ht="15.8" hidden="false" customHeight="false" outlineLevel="0" collapsed="false">
      <c r="A5665" s="39" t="s">
        <v>1919</v>
      </c>
      <c r="B5665" s="39" t="s">
        <v>7872</v>
      </c>
      <c r="C5665" s="0" t="n">
        <v>7821.20768822805</v>
      </c>
      <c r="D5665" s="0" t="str">
        <f aca="false">CONCATENATE(LEFT(A5665,2), MID(A5665,5,2))</f>
        <v>0601</v>
      </c>
    </row>
    <row r="5666" customFormat="false" ht="15.8" hidden="false" customHeight="false" outlineLevel="0" collapsed="false">
      <c r="A5666" s="39" t="s">
        <v>1933</v>
      </c>
      <c r="B5666" s="39" t="s">
        <v>7873</v>
      </c>
      <c r="C5666" s="0" t="n">
        <v>112.668125716073</v>
      </c>
      <c r="D5666" s="0" t="str">
        <f aca="false">CONCATENATE(LEFT(A5666,2), MID(A5666,5,2))</f>
        <v>0405</v>
      </c>
    </row>
    <row r="5667" customFormat="false" ht="15.8" hidden="false" customHeight="false" outlineLevel="0" collapsed="false">
      <c r="A5667" s="39" t="s">
        <v>4785</v>
      </c>
      <c r="B5667" s="39" t="s">
        <v>7874</v>
      </c>
      <c r="C5667" s="0" t="n">
        <v>2538.225</v>
      </c>
      <c r="D5667" s="0" t="str">
        <f aca="false">CONCATENATE(LEFT(A5667,2), MID(A5667,5,2))</f>
        <v>0239</v>
      </c>
    </row>
    <row r="5668" customFormat="false" ht="15.8" hidden="false" customHeight="false" outlineLevel="0" collapsed="false">
      <c r="A5668" s="39" t="s">
        <v>2510</v>
      </c>
      <c r="B5668" s="39" t="s">
        <v>7875</v>
      </c>
      <c r="C5668" s="0" t="n">
        <v>3611.43385505162</v>
      </c>
      <c r="D5668" s="0" t="str">
        <f aca="false">CONCATENATE(LEFT(A5668,2), MID(A5668,5,2))</f>
        <v>0142</v>
      </c>
    </row>
    <row r="5669" customFormat="false" ht="15.8" hidden="false" customHeight="false" outlineLevel="0" collapsed="false">
      <c r="A5669" s="39" t="s">
        <v>2459</v>
      </c>
      <c r="B5669" s="39" t="s">
        <v>7876</v>
      </c>
      <c r="C5669" s="0" t="n">
        <v>242.650077429753</v>
      </c>
      <c r="D5669" s="0" t="str">
        <f aca="false">CONCATENATE(LEFT(A5669,2), MID(A5669,5,2))</f>
        <v>0142</v>
      </c>
    </row>
    <row r="5670" customFormat="false" ht="15.8" hidden="false" customHeight="false" outlineLevel="0" collapsed="false">
      <c r="A5670" s="39" t="s">
        <v>2168</v>
      </c>
      <c r="B5670" s="39" t="s">
        <v>7877</v>
      </c>
      <c r="C5670" s="0" t="n">
        <v>4419.37320242872</v>
      </c>
      <c r="D5670" s="0" t="str">
        <f aca="false">CONCATENATE(LEFT(A5670,2), MID(A5670,5,2))</f>
        <v>0144</v>
      </c>
    </row>
    <row r="5671" customFormat="false" ht="15.8" hidden="false" customHeight="false" outlineLevel="0" collapsed="false">
      <c r="A5671" s="39" t="s">
        <v>2493</v>
      </c>
      <c r="B5671" s="39" t="s">
        <v>7878</v>
      </c>
      <c r="C5671" s="0" t="n">
        <v>35707.63</v>
      </c>
      <c r="D5671" s="0" t="str">
        <f aca="false">CONCATENATE(LEFT(A5671,2), MID(A5671,5,2))</f>
        <v>0185</v>
      </c>
    </row>
    <row r="5672" customFormat="false" ht="15.8" hidden="false" customHeight="false" outlineLevel="0" collapsed="false">
      <c r="A5672" s="39" t="s">
        <v>2402</v>
      </c>
      <c r="B5672" s="39" t="s">
        <v>7879</v>
      </c>
      <c r="C5672" s="0" t="n">
        <v>120585.047845639</v>
      </c>
      <c r="D5672" s="0" t="str">
        <f aca="false">CONCATENATE(LEFT(A5672,2), MID(A5672,5,2))</f>
        <v>0487</v>
      </c>
    </row>
    <row r="5673" customFormat="false" ht="15.8" hidden="false" customHeight="false" outlineLevel="0" collapsed="false">
      <c r="A5673" s="39" t="s">
        <v>2402</v>
      </c>
      <c r="B5673" s="39" t="s">
        <v>7880</v>
      </c>
      <c r="C5673" s="0" t="n">
        <v>1803.23852035</v>
      </c>
      <c r="D5673" s="0" t="str">
        <f aca="false">CONCATENATE(LEFT(A5673,2), MID(A5673,5,2))</f>
        <v>0487</v>
      </c>
    </row>
    <row r="5674" customFormat="false" ht="15.8" hidden="false" customHeight="false" outlineLevel="0" collapsed="false">
      <c r="A5674" s="39" t="s">
        <v>2567</v>
      </c>
      <c r="B5674" s="39" t="s">
        <v>7881</v>
      </c>
      <c r="C5674" s="0" t="n">
        <v>38560.9797414249</v>
      </c>
      <c r="D5674" s="0" t="str">
        <f aca="false">CONCATENATE(LEFT(A5674,2), MID(A5674,5,2))</f>
        <v>0328</v>
      </c>
    </row>
    <row r="5675" customFormat="false" ht="15.8" hidden="false" customHeight="false" outlineLevel="0" collapsed="false">
      <c r="A5675" s="39" t="s">
        <v>2191</v>
      </c>
      <c r="B5675" s="39" t="s">
        <v>7882</v>
      </c>
      <c r="C5675" s="0" t="n">
        <v>2364.41118421052</v>
      </c>
      <c r="D5675" s="0" t="str">
        <f aca="false">CONCATENATE(LEFT(A5675,2), MID(A5675,5,2))</f>
        <v>0257</v>
      </c>
    </row>
    <row r="5676" customFormat="false" ht="15.8" hidden="false" customHeight="false" outlineLevel="0" collapsed="false">
      <c r="A5676" s="39" t="s">
        <v>2191</v>
      </c>
      <c r="B5676" s="39" t="s">
        <v>7883</v>
      </c>
      <c r="C5676" s="0" t="n">
        <v>5573.30204767909</v>
      </c>
      <c r="D5676" s="0" t="str">
        <f aca="false">CONCATENATE(LEFT(A5676,2), MID(A5676,5,2))</f>
        <v>0257</v>
      </c>
    </row>
    <row r="5677" customFormat="false" ht="15.8" hidden="false" customHeight="false" outlineLevel="0" collapsed="false">
      <c r="A5677" s="39" t="s">
        <v>2234</v>
      </c>
      <c r="B5677" s="39" t="s">
        <v>7884</v>
      </c>
      <c r="C5677" s="0" t="n">
        <v>632.9</v>
      </c>
      <c r="D5677" s="0" t="str">
        <f aca="false">CONCATENATE(LEFT(A5677,2), MID(A5677,5,2))</f>
        <v>0551</v>
      </c>
    </row>
    <row r="5678" customFormat="false" ht="15.8" hidden="false" customHeight="false" outlineLevel="0" collapsed="false">
      <c r="A5678" s="39" t="s">
        <v>3283</v>
      </c>
      <c r="B5678" s="39" t="s">
        <v>7885</v>
      </c>
      <c r="C5678" s="0" t="n">
        <v>316.175907985599</v>
      </c>
      <c r="D5678" s="0" t="str">
        <f aca="false">CONCATENATE(LEFT(A5678,2), MID(A5678,5,2))</f>
        <v>0373</v>
      </c>
    </row>
    <row r="5679" customFormat="false" ht="15.8" hidden="false" customHeight="false" outlineLevel="0" collapsed="false">
      <c r="A5679" s="39" t="s">
        <v>2528</v>
      </c>
      <c r="B5679" s="39" t="s">
        <v>7886</v>
      </c>
      <c r="C5679" s="0" t="n">
        <v>2058.75</v>
      </c>
      <c r="D5679" s="0" t="str">
        <f aca="false">CONCATENATE(LEFT(A5679,2), MID(A5679,5,2))</f>
        <v>0271</v>
      </c>
    </row>
    <row r="5680" customFormat="false" ht="15.8" hidden="false" customHeight="false" outlineLevel="0" collapsed="false">
      <c r="A5680" s="39" t="s">
        <v>2395</v>
      </c>
      <c r="B5680" s="39" t="s">
        <v>7887</v>
      </c>
      <c r="C5680" s="0" t="n">
        <v>169.99999998</v>
      </c>
      <c r="D5680" s="0" t="str">
        <f aca="false">CONCATENATE(LEFT(A5680,2), MID(A5680,5,2))</f>
        <v>0487</v>
      </c>
    </row>
    <row r="5681" customFormat="false" ht="15.8" hidden="false" customHeight="false" outlineLevel="0" collapsed="false">
      <c r="A5681" s="39" t="s">
        <v>3797</v>
      </c>
      <c r="B5681" s="39" t="s">
        <v>7888</v>
      </c>
      <c r="C5681" s="0" t="n">
        <v>5196.76</v>
      </c>
      <c r="D5681" s="0" t="str">
        <f aca="false">CONCATENATE(LEFT(A5681,2), MID(A5681,5,2))</f>
        <v>0183</v>
      </c>
    </row>
    <row r="5682" customFormat="false" ht="15.8" hidden="false" customHeight="false" outlineLevel="0" collapsed="false">
      <c r="A5682" s="39" t="s">
        <v>1921</v>
      </c>
      <c r="B5682" s="39" t="s">
        <v>7889</v>
      </c>
      <c r="C5682" s="0" t="n">
        <v>14844.64130592</v>
      </c>
      <c r="D5682" s="0" t="str">
        <f aca="false">CONCATENATE(LEFT(A5682,2), MID(A5682,5,2))</f>
        <v>0601</v>
      </c>
    </row>
    <row r="5683" customFormat="false" ht="15.8" hidden="false" customHeight="false" outlineLevel="0" collapsed="false">
      <c r="A5683" s="39" t="s">
        <v>2548</v>
      </c>
      <c r="B5683" s="39" t="s">
        <v>7890</v>
      </c>
      <c r="C5683" s="0" t="n">
        <v>1136.156270622</v>
      </c>
      <c r="D5683" s="0" t="str">
        <f aca="false">CONCATENATE(LEFT(A5683,2), MID(A5683,5,2))</f>
        <v>0406</v>
      </c>
    </row>
    <row r="5684" customFormat="false" ht="15.8" hidden="false" customHeight="false" outlineLevel="0" collapsed="false">
      <c r="A5684" s="39" t="s">
        <v>2139</v>
      </c>
      <c r="B5684" s="39" t="s">
        <v>7891</v>
      </c>
      <c r="C5684" s="0" t="n">
        <v>102.554816512697</v>
      </c>
      <c r="D5684" s="0" t="str">
        <f aca="false">CONCATENATE(LEFT(A5684,2), MID(A5684,5,2))</f>
        <v>0142</v>
      </c>
    </row>
    <row r="5685" customFormat="false" ht="15.8" hidden="false" customHeight="false" outlineLevel="0" collapsed="false">
      <c r="A5685" s="39" t="s">
        <v>2299</v>
      </c>
      <c r="B5685" s="39" t="s">
        <v>7892</v>
      </c>
      <c r="C5685" s="0" t="n">
        <v>351.25</v>
      </c>
      <c r="D5685" s="0" t="str">
        <f aca="false">CONCATENATE(LEFT(A5685,2), MID(A5685,5,2))</f>
        <v>0268</v>
      </c>
    </row>
    <row r="5686" customFormat="false" ht="15.8" hidden="false" customHeight="false" outlineLevel="0" collapsed="false">
      <c r="A5686" s="39" t="s">
        <v>2385</v>
      </c>
      <c r="B5686" s="39" t="s">
        <v>7893</v>
      </c>
      <c r="C5686" s="0" t="n">
        <v>69327.7005166666</v>
      </c>
      <c r="D5686" s="0" t="str">
        <f aca="false">CONCATENATE(LEFT(A5686,2), MID(A5686,5,2))</f>
        <v>0184</v>
      </c>
    </row>
    <row r="5687" customFormat="false" ht="15.8" hidden="false" customHeight="false" outlineLevel="0" collapsed="false">
      <c r="A5687" s="39" t="s">
        <v>2404</v>
      </c>
      <c r="B5687" s="39" t="s">
        <v>7894</v>
      </c>
      <c r="C5687" s="0" t="n">
        <v>76237.7582427396</v>
      </c>
      <c r="D5687" s="0" t="str">
        <f aca="false">CONCATENATE(LEFT(A5687,2), MID(A5687,5,2))</f>
        <v>0184</v>
      </c>
    </row>
    <row r="5688" customFormat="false" ht="15.8" hidden="false" customHeight="false" outlineLevel="0" collapsed="false">
      <c r="A5688" s="39" t="s">
        <v>2385</v>
      </c>
      <c r="B5688" s="39" t="s">
        <v>7895</v>
      </c>
      <c r="C5688" s="0" t="n">
        <v>24793.3646801006</v>
      </c>
      <c r="D5688" s="0" t="str">
        <f aca="false">CONCATENATE(LEFT(A5688,2), MID(A5688,5,2))</f>
        <v>0184</v>
      </c>
    </row>
    <row r="5689" customFormat="false" ht="15.8" hidden="false" customHeight="false" outlineLevel="0" collapsed="false">
      <c r="A5689" s="39" t="s">
        <v>2503</v>
      </c>
      <c r="B5689" s="39" t="s">
        <v>7896</v>
      </c>
      <c r="C5689" s="0" t="n">
        <v>1500</v>
      </c>
      <c r="D5689" s="0" t="str">
        <f aca="false">CONCATENATE(LEFT(A5689,2), MID(A5689,5,2))</f>
        <v>0312</v>
      </c>
    </row>
    <row r="5690" customFormat="false" ht="15.8" hidden="false" customHeight="false" outlineLevel="0" collapsed="false">
      <c r="A5690" s="39" t="s">
        <v>2433</v>
      </c>
      <c r="B5690" s="39" t="s">
        <v>7897</v>
      </c>
      <c r="C5690" s="0" t="n">
        <v>924</v>
      </c>
      <c r="D5690" s="0" t="str">
        <f aca="false">CONCATENATE(LEFT(A5690,2), MID(A5690,5,2))</f>
        <v>0614</v>
      </c>
    </row>
    <row r="5691" customFormat="false" ht="15.8" hidden="false" customHeight="false" outlineLevel="0" collapsed="false">
      <c r="A5691" s="39" t="s">
        <v>3148</v>
      </c>
      <c r="B5691" s="39" t="s">
        <v>7898</v>
      </c>
      <c r="C5691" s="0" t="n">
        <v>2724.39834551</v>
      </c>
      <c r="D5691" s="0" t="str">
        <f aca="false">CONCATENATE(LEFT(A5691,2), MID(A5691,5,2))</f>
        <v>0142</v>
      </c>
    </row>
    <row r="5692" customFormat="false" ht="15.8" hidden="false" customHeight="false" outlineLevel="0" collapsed="false">
      <c r="A5692" s="39" t="s">
        <v>2135</v>
      </c>
      <c r="B5692" s="39" t="s">
        <v>7899</v>
      </c>
      <c r="C5692" s="0" t="n">
        <v>752.501242793442</v>
      </c>
      <c r="D5692" s="0" t="str">
        <f aca="false">CONCATENATE(LEFT(A5692,2), MID(A5692,5,2))</f>
        <v>0142</v>
      </c>
    </row>
    <row r="5693" customFormat="false" ht="15.8" hidden="false" customHeight="false" outlineLevel="0" collapsed="false">
      <c r="A5693" s="39" t="s">
        <v>2463</v>
      </c>
      <c r="B5693" s="39" t="s">
        <v>7900</v>
      </c>
      <c r="C5693" s="0" t="n">
        <v>281.71275832956</v>
      </c>
      <c r="D5693" s="0" t="str">
        <f aca="false">CONCATENATE(LEFT(A5693,2), MID(A5693,5,2))</f>
        <v>0144</v>
      </c>
    </row>
    <row r="5694" customFormat="false" ht="15.8" hidden="false" customHeight="false" outlineLevel="0" collapsed="false">
      <c r="A5694" s="39" t="s">
        <v>2594</v>
      </c>
      <c r="B5694" s="39" t="s">
        <v>7901</v>
      </c>
      <c r="C5694" s="0" t="n">
        <v>1864497.26769073</v>
      </c>
      <c r="D5694" s="0" t="str">
        <f aca="false">CONCATENATE(LEFT(A5694,2), MID(A5694,5,2))</f>
        <v>0860</v>
      </c>
    </row>
    <row r="5695" customFormat="false" ht="15.8" hidden="false" customHeight="false" outlineLevel="0" collapsed="false">
      <c r="A5695" s="39" t="s">
        <v>2598</v>
      </c>
      <c r="B5695" s="39" t="s">
        <v>7902</v>
      </c>
      <c r="C5695" s="0" t="n">
        <v>24296.5547127496</v>
      </c>
      <c r="D5695" s="0" t="str">
        <f aca="false">CONCATENATE(LEFT(A5695,2), MID(A5695,5,2))</f>
        <v>0860</v>
      </c>
    </row>
    <row r="5696" customFormat="false" ht="15.8" hidden="false" customHeight="false" outlineLevel="0" collapsed="false">
      <c r="A5696" s="39" t="s">
        <v>3540</v>
      </c>
      <c r="B5696" s="39" t="s">
        <v>7903</v>
      </c>
      <c r="C5696" s="0" t="n">
        <v>110286.568458739</v>
      </c>
      <c r="D5696" s="0" t="str">
        <f aca="false">CONCATENATE(LEFT(A5696,2), MID(A5696,5,2))</f>
        <v>0860</v>
      </c>
    </row>
    <row r="5697" customFormat="false" ht="15.8" hidden="false" customHeight="false" outlineLevel="0" collapsed="false">
      <c r="A5697" s="39" t="s">
        <v>3540</v>
      </c>
      <c r="B5697" s="39" t="s">
        <v>7904</v>
      </c>
      <c r="C5697" s="0" t="n">
        <v>64653.5944877753</v>
      </c>
      <c r="D5697" s="0" t="str">
        <f aca="false">CONCATENATE(LEFT(A5697,2), MID(A5697,5,2))</f>
        <v>0860</v>
      </c>
    </row>
    <row r="5698" customFormat="false" ht="15.8" hidden="false" customHeight="false" outlineLevel="0" collapsed="false">
      <c r="A5698" s="39" t="s">
        <v>2609</v>
      </c>
      <c r="B5698" s="39" t="s">
        <v>7905</v>
      </c>
      <c r="C5698" s="0" t="n">
        <v>11397.7714543863</v>
      </c>
      <c r="D5698" s="0" t="str">
        <f aca="false">CONCATENATE(LEFT(A5698,2), MID(A5698,5,2))</f>
        <v>0860</v>
      </c>
    </row>
    <row r="5699" customFormat="false" ht="15.8" hidden="false" customHeight="false" outlineLevel="0" collapsed="false">
      <c r="A5699" s="39" t="s">
        <v>2588</v>
      </c>
      <c r="B5699" s="39" t="s">
        <v>7906</v>
      </c>
      <c r="C5699" s="0" t="n">
        <v>1028.37079267406</v>
      </c>
      <c r="D5699" s="0" t="str">
        <f aca="false">CONCATENATE(LEFT(A5699,2), MID(A5699,5,2))</f>
        <v>0860</v>
      </c>
    </row>
    <row r="5700" customFormat="false" ht="15.8" hidden="false" customHeight="false" outlineLevel="0" collapsed="false">
      <c r="A5700" s="39" t="s">
        <v>2600</v>
      </c>
      <c r="B5700" s="39" t="s">
        <v>7907</v>
      </c>
      <c r="C5700" s="0" t="n">
        <v>22575.3545773364</v>
      </c>
      <c r="D5700" s="0" t="str">
        <f aca="false">CONCATENATE(LEFT(A5700,2), MID(A5700,5,2))</f>
        <v>0860</v>
      </c>
    </row>
    <row r="5701" customFormat="false" ht="15.8" hidden="false" customHeight="false" outlineLevel="0" collapsed="false">
      <c r="A5701" s="39" t="s">
        <v>2592</v>
      </c>
      <c r="B5701" s="39" t="s">
        <v>7908</v>
      </c>
      <c r="C5701" s="0" t="n">
        <v>21487.6340363463</v>
      </c>
      <c r="D5701" s="0" t="str">
        <f aca="false">CONCATENATE(LEFT(A5701,2), MID(A5701,5,2))</f>
        <v>0860</v>
      </c>
    </row>
    <row r="5702" customFormat="false" ht="15.8" hidden="false" customHeight="false" outlineLevel="0" collapsed="false">
      <c r="A5702" s="39" t="s">
        <v>2588</v>
      </c>
      <c r="B5702" s="39" t="s">
        <v>7909</v>
      </c>
      <c r="C5702" s="0" t="n">
        <v>12734.3070541063</v>
      </c>
      <c r="D5702" s="0" t="str">
        <f aca="false">CONCATENATE(LEFT(A5702,2), MID(A5702,5,2))</f>
        <v>0860</v>
      </c>
    </row>
    <row r="5703" customFormat="false" ht="15.8" hidden="false" customHeight="false" outlineLevel="0" collapsed="false">
      <c r="A5703" s="39" t="s">
        <v>2592</v>
      </c>
      <c r="B5703" s="39" t="s">
        <v>7910</v>
      </c>
      <c r="C5703" s="0" t="n">
        <v>843.261341937028</v>
      </c>
      <c r="D5703" s="0" t="str">
        <f aca="false">CONCATENATE(LEFT(A5703,2), MID(A5703,5,2))</f>
        <v>0860</v>
      </c>
    </row>
    <row r="5704" customFormat="false" ht="15.8" hidden="false" customHeight="false" outlineLevel="0" collapsed="false">
      <c r="A5704" s="39" t="s">
        <v>4432</v>
      </c>
      <c r="B5704" s="39" t="s">
        <v>7911</v>
      </c>
      <c r="C5704" s="0" t="n">
        <v>57217.5196267888</v>
      </c>
      <c r="D5704" s="0" t="str">
        <f aca="false">CONCATENATE(LEFT(A5704,2), MID(A5704,5,2))</f>
        <v>0860</v>
      </c>
    </row>
    <row r="5705" customFormat="false" ht="15.8" hidden="false" customHeight="false" outlineLevel="0" collapsed="false">
      <c r="A5705" s="39" t="s">
        <v>2588</v>
      </c>
      <c r="B5705" s="39" t="s">
        <v>7912</v>
      </c>
      <c r="C5705" s="0" t="n">
        <v>3995.75202796018</v>
      </c>
      <c r="D5705" s="0" t="str">
        <f aca="false">CONCATENATE(LEFT(A5705,2), MID(A5705,5,2))</f>
        <v>0860</v>
      </c>
    </row>
    <row r="5706" customFormat="false" ht="15.8" hidden="false" customHeight="false" outlineLevel="0" collapsed="false">
      <c r="A5706" s="39" t="s">
        <v>2592</v>
      </c>
      <c r="B5706" s="39" t="s">
        <v>7913</v>
      </c>
      <c r="C5706" s="0" t="n">
        <v>700.32340786852</v>
      </c>
      <c r="D5706" s="0" t="str">
        <f aca="false">CONCATENATE(LEFT(A5706,2), MID(A5706,5,2))</f>
        <v>0860</v>
      </c>
    </row>
    <row r="5707" customFormat="false" ht="15.8" hidden="false" customHeight="false" outlineLevel="0" collapsed="false">
      <c r="A5707" s="39" t="s">
        <v>4432</v>
      </c>
      <c r="B5707" s="39" t="s">
        <v>7914</v>
      </c>
      <c r="C5707" s="0" t="n">
        <v>96913.9418598379</v>
      </c>
      <c r="D5707" s="0" t="str">
        <f aca="false">CONCATENATE(LEFT(A5707,2), MID(A5707,5,2))</f>
        <v>0860</v>
      </c>
    </row>
    <row r="5708" customFormat="false" ht="15.8" hidden="false" customHeight="false" outlineLevel="0" collapsed="false">
      <c r="A5708" s="39" t="s">
        <v>2978</v>
      </c>
      <c r="B5708" s="39" t="s">
        <v>7915</v>
      </c>
      <c r="C5708" s="0" t="n">
        <v>233.733659639945</v>
      </c>
      <c r="D5708" s="0" t="str">
        <f aca="false">CONCATENATE(LEFT(A5708,2), MID(A5708,5,2))</f>
        <v>0860</v>
      </c>
    </row>
    <row r="5709" customFormat="false" ht="15.8" hidden="false" customHeight="false" outlineLevel="0" collapsed="false">
      <c r="A5709" s="39" t="s">
        <v>3511</v>
      </c>
      <c r="B5709" s="39" t="s">
        <v>7916</v>
      </c>
      <c r="C5709" s="0" t="n">
        <v>262.5</v>
      </c>
      <c r="D5709" s="0" t="str">
        <f aca="false">CONCATENATE(LEFT(A5709,2), MID(A5709,5,2))</f>
        <v>0279</v>
      </c>
    </row>
    <row r="5710" customFormat="false" ht="15.8" hidden="false" customHeight="false" outlineLevel="0" collapsed="false">
      <c r="A5710" s="39" t="s">
        <v>3797</v>
      </c>
      <c r="B5710" s="39" t="s">
        <v>7917</v>
      </c>
      <c r="C5710" s="0" t="n">
        <v>13409.5082970213</v>
      </c>
      <c r="D5710" s="0" t="str">
        <f aca="false">CONCATENATE(LEFT(A5710,2), MID(A5710,5,2))</f>
        <v>0183</v>
      </c>
    </row>
    <row r="5711" customFormat="false" ht="15.8" hidden="false" customHeight="false" outlineLevel="0" collapsed="false">
      <c r="A5711" s="39" t="s">
        <v>2609</v>
      </c>
      <c r="B5711" s="39" t="s">
        <v>7918</v>
      </c>
      <c r="C5711" s="0" t="n">
        <v>167.660734345652</v>
      </c>
      <c r="D5711" s="0" t="str">
        <f aca="false">CONCATENATE(LEFT(A5711,2), MID(A5711,5,2))</f>
        <v>0860</v>
      </c>
    </row>
    <row r="5712" customFormat="false" ht="15.8" hidden="false" customHeight="false" outlineLevel="0" collapsed="false">
      <c r="A5712" s="39" t="s">
        <v>2402</v>
      </c>
      <c r="B5712" s="39" t="s">
        <v>7919</v>
      </c>
      <c r="C5712" s="0" t="n">
        <v>18998.106063656</v>
      </c>
      <c r="D5712" s="0" t="str">
        <f aca="false">CONCATENATE(LEFT(A5712,2), MID(A5712,5,2))</f>
        <v>0487</v>
      </c>
    </row>
    <row r="5713" customFormat="false" ht="15.8" hidden="false" customHeight="false" outlineLevel="0" collapsed="false">
      <c r="A5713" s="39" t="s">
        <v>2600</v>
      </c>
      <c r="B5713" s="39" t="s">
        <v>7920</v>
      </c>
      <c r="C5713" s="0" t="n">
        <v>131.614715473176</v>
      </c>
      <c r="D5713" s="0" t="str">
        <f aca="false">CONCATENATE(LEFT(A5713,2), MID(A5713,5,2))</f>
        <v>0860</v>
      </c>
    </row>
    <row r="5714" customFormat="false" ht="15.8" hidden="false" customHeight="false" outlineLevel="0" collapsed="false">
      <c r="A5714" s="39" t="s">
        <v>2642</v>
      </c>
      <c r="B5714" s="39" t="s">
        <v>7921</v>
      </c>
      <c r="C5714" s="0" t="n">
        <v>8935.074616989</v>
      </c>
      <c r="D5714" s="0" t="str">
        <f aca="false">CONCATENATE(LEFT(A5714,2), MID(A5714,5,2))</f>
        <v>0795</v>
      </c>
    </row>
    <row r="5715" customFormat="false" ht="15.8" hidden="false" customHeight="false" outlineLevel="0" collapsed="false">
      <c r="A5715" s="39" t="s">
        <v>2642</v>
      </c>
      <c r="B5715" s="39" t="s">
        <v>7922</v>
      </c>
      <c r="C5715" s="0" t="n">
        <v>11229.25402033</v>
      </c>
      <c r="D5715" s="0" t="str">
        <f aca="false">CONCATENATE(LEFT(A5715,2), MID(A5715,5,2))</f>
        <v>0795</v>
      </c>
    </row>
    <row r="5716" customFormat="false" ht="15.8" hidden="false" customHeight="false" outlineLevel="0" collapsed="false">
      <c r="A5716" s="39" t="s">
        <v>2642</v>
      </c>
      <c r="B5716" s="39" t="s">
        <v>7923</v>
      </c>
      <c r="C5716" s="0" t="n">
        <v>3839.57889781</v>
      </c>
      <c r="D5716" s="0" t="str">
        <f aca="false">CONCATENATE(LEFT(A5716,2), MID(A5716,5,2))</f>
        <v>0795</v>
      </c>
    </row>
    <row r="5717" customFormat="false" ht="15.8" hidden="false" customHeight="false" outlineLevel="0" collapsed="false">
      <c r="A5717" s="39" t="s">
        <v>2683</v>
      </c>
      <c r="B5717" s="39" t="s">
        <v>7924</v>
      </c>
      <c r="C5717" s="0" t="n">
        <v>539.472</v>
      </c>
      <c r="D5717" s="0" t="str">
        <f aca="false">CONCATENATE(LEFT(A5717,2), MID(A5717,5,2))</f>
        <v>0795</v>
      </c>
    </row>
    <row r="5718" customFormat="false" ht="15.8" hidden="false" customHeight="false" outlineLevel="0" collapsed="false">
      <c r="A5718" s="39" t="s">
        <v>2642</v>
      </c>
      <c r="B5718" s="39" t="s">
        <v>7925</v>
      </c>
      <c r="C5718" s="0" t="n">
        <v>3684.668005925</v>
      </c>
      <c r="D5718" s="0" t="str">
        <f aca="false">CONCATENATE(LEFT(A5718,2), MID(A5718,5,2))</f>
        <v>0795</v>
      </c>
    </row>
    <row r="5719" customFormat="false" ht="15.8" hidden="false" customHeight="false" outlineLevel="0" collapsed="false">
      <c r="A5719" s="39" t="s">
        <v>2681</v>
      </c>
      <c r="B5719" s="39" t="s">
        <v>7926</v>
      </c>
      <c r="C5719" s="0" t="n">
        <v>15515</v>
      </c>
      <c r="D5719" s="0" t="str">
        <f aca="false">CONCATENATE(LEFT(A5719,2), MID(A5719,5,2))</f>
        <v>0716</v>
      </c>
    </row>
    <row r="5720" customFormat="false" ht="15.8" hidden="false" customHeight="false" outlineLevel="0" collapsed="false">
      <c r="A5720" s="39" t="s">
        <v>2647</v>
      </c>
      <c r="B5720" s="39" t="s">
        <v>7927</v>
      </c>
      <c r="C5720" s="0" t="n">
        <v>39310.9145</v>
      </c>
      <c r="D5720" s="0" t="str">
        <f aca="false">CONCATENATE(LEFT(A5720,2), MID(A5720,5,2))</f>
        <v>0782</v>
      </c>
    </row>
    <row r="5721" customFormat="false" ht="15.8" hidden="false" customHeight="false" outlineLevel="0" collapsed="false">
      <c r="A5721" s="39" t="s">
        <v>2647</v>
      </c>
      <c r="B5721" s="39" t="s">
        <v>7928</v>
      </c>
      <c r="C5721" s="0" t="n">
        <v>968775.82875</v>
      </c>
      <c r="D5721" s="0" t="str">
        <f aca="false">CONCATENATE(LEFT(A5721,2), MID(A5721,5,2))</f>
        <v>0782</v>
      </c>
    </row>
    <row r="5722" customFormat="false" ht="15.8" hidden="false" customHeight="false" outlineLevel="0" collapsed="false">
      <c r="A5722" s="39" t="s">
        <v>2674</v>
      </c>
      <c r="B5722" s="39" t="s">
        <v>7929</v>
      </c>
      <c r="C5722" s="0" t="n">
        <v>23607.999308166</v>
      </c>
      <c r="D5722" s="0" t="str">
        <f aca="false">CONCATENATE(LEFT(A5722,2), MID(A5722,5,2))</f>
        <v>0780</v>
      </c>
    </row>
    <row r="5723" customFormat="false" ht="15.8" hidden="false" customHeight="false" outlineLevel="0" collapsed="false">
      <c r="A5723" s="39" t="s">
        <v>2626</v>
      </c>
      <c r="B5723" s="39" t="s">
        <v>7930</v>
      </c>
      <c r="C5723" s="0" t="n">
        <v>330344.0405</v>
      </c>
      <c r="D5723" s="0" t="str">
        <f aca="false">CONCATENATE(LEFT(A5723,2), MID(A5723,5,2))</f>
        <v>0781</v>
      </c>
    </row>
    <row r="5724" customFormat="false" ht="15.8" hidden="false" customHeight="false" outlineLevel="0" collapsed="false">
      <c r="A5724" s="39" t="s">
        <v>2626</v>
      </c>
      <c r="B5724" s="39" t="s">
        <v>7931</v>
      </c>
      <c r="C5724" s="0" t="n">
        <v>137292.8221</v>
      </c>
      <c r="D5724" s="0" t="str">
        <f aca="false">CONCATENATE(LEFT(A5724,2), MID(A5724,5,2))</f>
        <v>0781</v>
      </c>
    </row>
    <row r="5725" customFormat="false" ht="15.8" hidden="false" customHeight="false" outlineLevel="0" collapsed="false">
      <c r="A5725" s="39" t="s">
        <v>2665</v>
      </c>
      <c r="B5725" s="39" t="s">
        <v>7932</v>
      </c>
      <c r="C5725" s="0" t="n">
        <v>61993.50565738</v>
      </c>
      <c r="D5725" s="0" t="str">
        <f aca="false">CONCATENATE(LEFT(A5725,2), MID(A5725,5,2))</f>
        <v>0780</v>
      </c>
    </row>
    <row r="5726" customFormat="false" ht="15.8" hidden="false" customHeight="false" outlineLevel="0" collapsed="false">
      <c r="A5726" s="39" t="s">
        <v>2636</v>
      </c>
      <c r="B5726" s="39" t="s">
        <v>7933</v>
      </c>
      <c r="C5726" s="0" t="n">
        <v>204565.51575</v>
      </c>
      <c r="D5726" s="0" t="str">
        <f aca="false">CONCATENATE(LEFT(A5726,2), MID(A5726,5,2))</f>
        <v>0791</v>
      </c>
    </row>
    <row r="5727" customFormat="false" ht="15.8" hidden="false" customHeight="false" outlineLevel="0" collapsed="false">
      <c r="A5727" s="39" t="s">
        <v>2636</v>
      </c>
      <c r="B5727" s="39" t="s">
        <v>7934</v>
      </c>
      <c r="C5727" s="0" t="n">
        <v>327832.7067</v>
      </c>
      <c r="D5727" s="0" t="str">
        <f aca="false">CONCATENATE(LEFT(A5727,2), MID(A5727,5,2))</f>
        <v>0791</v>
      </c>
    </row>
    <row r="5728" customFormat="false" ht="15.8" hidden="false" customHeight="false" outlineLevel="0" collapsed="false">
      <c r="A5728" s="39" t="s">
        <v>2633</v>
      </c>
      <c r="B5728" s="39" t="s">
        <v>7935</v>
      </c>
      <c r="C5728" s="0" t="n">
        <v>272341.5395</v>
      </c>
      <c r="D5728" s="0" t="str">
        <f aca="false">CONCATENATE(LEFT(A5728,2), MID(A5728,5,2))</f>
        <v>0791</v>
      </c>
    </row>
    <row r="5729" customFormat="false" ht="15.8" hidden="false" customHeight="false" outlineLevel="0" collapsed="false">
      <c r="A5729" s="39" t="s">
        <v>2633</v>
      </c>
      <c r="B5729" s="39" t="s">
        <v>7936</v>
      </c>
      <c r="C5729" s="0" t="n">
        <v>108862.99965</v>
      </c>
      <c r="D5729" s="0" t="str">
        <f aca="false">CONCATENATE(LEFT(A5729,2), MID(A5729,5,2))</f>
        <v>0791</v>
      </c>
    </row>
    <row r="5730" customFormat="false" ht="15.8" hidden="false" customHeight="false" outlineLevel="0" collapsed="false">
      <c r="A5730" s="39" t="s">
        <v>2636</v>
      </c>
      <c r="B5730" s="39" t="s">
        <v>7937</v>
      </c>
      <c r="C5730" s="0" t="n">
        <v>5776.8134</v>
      </c>
      <c r="D5730" s="0" t="str">
        <f aca="false">CONCATENATE(LEFT(A5730,2), MID(A5730,5,2))</f>
        <v>0791</v>
      </c>
    </row>
    <row r="5731" customFormat="false" ht="15.8" hidden="false" customHeight="false" outlineLevel="0" collapsed="false">
      <c r="A5731" s="39" t="s">
        <v>2807</v>
      </c>
      <c r="B5731" s="39" t="s">
        <v>7938</v>
      </c>
      <c r="C5731" s="0" t="n">
        <v>18107.967</v>
      </c>
      <c r="D5731" s="0" t="str">
        <f aca="false">CONCATENATE(LEFT(A5731,2), MID(A5731,5,2))</f>
        <v>0791</v>
      </c>
    </row>
    <row r="5732" customFormat="false" ht="15.8" hidden="false" customHeight="false" outlineLevel="0" collapsed="false">
      <c r="A5732" s="39" t="s">
        <v>2681</v>
      </c>
      <c r="B5732" s="39" t="s">
        <v>7939</v>
      </c>
      <c r="C5732" s="0" t="n">
        <v>2487.5</v>
      </c>
      <c r="D5732" s="0" t="str">
        <f aca="false">CONCATENATE(LEFT(A5732,2), MID(A5732,5,2))</f>
        <v>0716</v>
      </c>
    </row>
    <row r="5733" customFormat="false" ht="15.8" hidden="false" customHeight="false" outlineLevel="0" collapsed="false">
      <c r="A5733" s="39" t="s">
        <v>2647</v>
      </c>
      <c r="B5733" s="39" t="s">
        <v>7940</v>
      </c>
      <c r="C5733" s="0" t="n">
        <v>22502.926725</v>
      </c>
      <c r="D5733" s="0" t="str">
        <f aca="false">CONCATENATE(LEFT(A5733,2), MID(A5733,5,2))</f>
        <v>0782</v>
      </c>
    </row>
    <row r="5734" customFormat="false" ht="15.8" hidden="false" customHeight="false" outlineLevel="0" collapsed="false">
      <c r="A5734" s="39" t="s">
        <v>2624</v>
      </c>
      <c r="B5734" s="39" t="s">
        <v>7941</v>
      </c>
      <c r="C5734" s="0" t="n">
        <v>10726.85</v>
      </c>
      <c r="D5734" s="0" t="str">
        <f aca="false">CONCATENATE(LEFT(A5734,2), MID(A5734,5,2))</f>
        <v>0781</v>
      </c>
    </row>
    <row r="5735" customFormat="false" ht="15.8" hidden="false" customHeight="false" outlineLevel="0" collapsed="false">
      <c r="A5735" s="39" t="s">
        <v>2665</v>
      </c>
      <c r="B5735" s="39" t="s">
        <v>7942</v>
      </c>
      <c r="C5735" s="0" t="n">
        <v>13793.256335628</v>
      </c>
      <c r="D5735" s="0" t="str">
        <f aca="false">CONCATENATE(LEFT(A5735,2), MID(A5735,5,2))</f>
        <v>0780</v>
      </c>
    </row>
    <row r="5736" customFormat="false" ht="15.8" hidden="false" customHeight="false" outlineLevel="0" collapsed="false">
      <c r="A5736" s="39" t="s">
        <v>2636</v>
      </c>
      <c r="B5736" s="39" t="s">
        <v>7943</v>
      </c>
      <c r="C5736" s="0" t="n">
        <v>53791.3127</v>
      </c>
      <c r="D5736" s="0" t="str">
        <f aca="false">CONCATENATE(LEFT(A5736,2), MID(A5736,5,2))</f>
        <v>0791</v>
      </c>
    </row>
    <row r="5737" customFormat="false" ht="15.8" hidden="false" customHeight="false" outlineLevel="0" collapsed="false">
      <c r="A5737" s="39" t="s">
        <v>2644</v>
      </c>
      <c r="B5737" s="39" t="s">
        <v>7944</v>
      </c>
      <c r="C5737" s="0" t="n">
        <v>13283.3047</v>
      </c>
      <c r="D5737" s="0" t="str">
        <f aca="false">CONCATENATE(LEFT(A5737,2), MID(A5737,5,2))</f>
        <v>0733</v>
      </c>
    </row>
    <row r="5738" customFormat="false" ht="15.8" hidden="false" customHeight="false" outlineLevel="0" collapsed="false">
      <c r="A5738" s="39" t="s">
        <v>2647</v>
      </c>
      <c r="B5738" s="39" t="s">
        <v>7945</v>
      </c>
      <c r="C5738" s="0" t="n">
        <v>42871.50365</v>
      </c>
      <c r="D5738" s="0" t="str">
        <f aca="false">CONCATENATE(LEFT(A5738,2), MID(A5738,5,2))</f>
        <v>0782</v>
      </c>
    </row>
    <row r="5739" customFormat="false" ht="15.8" hidden="false" customHeight="false" outlineLevel="0" collapsed="false">
      <c r="A5739" s="39" t="s">
        <v>2624</v>
      </c>
      <c r="B5739" s="39" t="s">
        <v>7946</v>
      </c>
      <c r="C5739" s="0" t="n">
        <v>31944.41175</v>
      </c>
      <c r="D5739" s="0" t="str">
        <f aca="false">CONCATENATE(LEFT(A5739,2), MID(A5739,5,2))</f>
        <v>0781</v>
      </c>
    </row>
    <row r="5740" customFormat="false" ht="15.8" hidden="false" customHeight="false" outlineLevel="0" collapsed="false">
      <c r="A5740" s="39" t="s">
        <v>2633</v>
      </c>
      <c r="B5740" s="39" t="s">
        <v>7947</v>
      </c>
      <c r="C5740" s="0" t="n">
        <v>176594.996</v>
      </c>
      <c r="D5740" s="0" t="str">
        <f aca="false">CONCATENATE(LEFT(A5740,2), MID(A5740,5,2))</f>
        <v>0791</v>
      </c>
    </row>
    <row r="5741" customFormat="false" ht="15.8" hidden="false" customHeight="false" outlineLevel="0" collapsed="false">
      <c r="A5741" s="39" t="s">
        <v>2807</v>
      </c>
      <c r="B5741" s="39" t="s">
        <v>7948</v>
      </c>
      <c r="C5741" s="0" t="n">
        <v>7030.03</v>
      </c>
      <c r="D5741" s="0" t="str">
        <f aca="false">CONCATENATE(LEFT(A5741,2), MID(A5741,5,2))</f>
        <v>0791</v>
      </c>
    </row>
    <row r="5742" customFormat="false" ht="15.8" hidden="false" customHeight="false" outlineLevel="0" collapsed="false">
      <c r="A5742" s="39" t="s">
        <v>2642</v>
      </c>
      <c r="B5742" s="39" t="s">
        <v>7949</v>
      </c>
      <c r="C5742" s="0" t="n">
        <v>10160.945032045</v>
      </c>
      <c r="D5742" s="0" t="str">
        <f aca="false">CONCATENATE(LEFT(A5742,2), MID(A5742,5,2))</f>
        <v>0795</v>
      </c>
    </row>
    <row r="5743" customFormat="false" ht="15.8" hidden="false" customHeight="false" outlineLevel="0" collapsed="false">
      <c r="A5743" s="39" t="s">
        <v>2626</v>
      </c>
      <c r="B5743" s="39" t="s">
        <v>7950</v>
      </c>
      <c r="C5743" s="0" t="n">
        <v>14788.365</v>
      </c>
      <c r="D5743" s="0" t="str">
        <f aca="false">CONCATENATE(LEFT(A5743,2), MID(A5743,5,2))</f>
        <v>0781</v>
      </c>
    </row>
    <row r="5744" customFormat="false" ht="15.8" hidden="false" customHeight="false" outlineLevel="0" collapsed="false">
      <c r="A5744" s="39" t="s">
        <v>2694</v>
      </c>
      <c r="B5744" s="39" t="s">
        <v>7951</v>
      </c>
      <c r="C5744" s="0" t="n">
        <v>16195.74125</v>
      </c>
      <c r="D5744" s="0" t="str">
        <f aca="false">CONCATENATE(LEFT(A5744,2), MID(A5744,5,2))</f>
        <v>0791</v>
      </c>
    </row>
    <row r="5745" customFormat="false" ht="15.8" hidden="false" customHeight="false" outlineLevel="0" collapsed="false">
      <c r="A5745" s="39" t="s">
        <v>2778</v>
      </c>
      <c r="B5745" s="39" t="s">
        <v>7952</v>
      </c>
      <c r="C5745" s="0" t="n">
        <v>820.624</v>
      </c>
      <c r="D5745" s="0" t="str">
        <f aca="false">CONCATENATE(LEFT(A5745,2), MID(A5745,5,2))</f>
        <v>0791</v>
      </c>
    </row>
    <row r="5746" customFormat="false" ht="15.8" hidden="false" customHeight="false" outlineLevel="0" collapsed="false">
      <c r="A5746" s="39" t="s">
        <v>2718</v>
      </c>
      <c r="B5746" s="39" t="s">
        <v>7953</v>
      </c>
      <c r="C5746" s="0" t="n">
        <v>29970.7343963253</v>
      </c>
      <c r="D5746" s="0" t="str">
        <f aca="false">CONCATENATE(LEFT(A5746,2), MID(A5746,5,2))</f>
        <v>0743</v>
      </c>
    </row>
    <row r="5747" customFormat="false" ht="15.8" hidden="false" customHeight="false" outlineLevel="0" collapsed="false">
      <c r="A5747" s="39" t="s">
        <v>2672</v>
      </c>
      <c r="B5747" s="39" t="s">
        <v>7954</v>
      </c>
      <c r="C5747" s="0" t="n">
        <v>3860.69404622975</v>
      </c>
      <c r="D5747" s="0" t="str">
        <f aca="false">CONCATENATE(LEFT(A5747,2), MID(A5747,5,2))</f>
        <v>0743</v>
      </c>
    </row>
    <row r="5748" customFormat="false" ht="15.8" hidden="false" customHeight="false" outlineLevel="0" collapsed="false">
      <c r="A5748" s="39" t="s">
        <v>2674</v>
      </c>
      <c r="B5748" s="39" t="s">
        <v>7955</v>
      </c>
      <c r="C5748" s="0" t="n">
        <v>68201.426854071</v>
      </c>
      <c r="D5748" s="0" t="str">
        <f aca="false">CONCATENATE(LEFT(A5748,2), MID(A5748,5,2))</f>
        <v>0780</v>
      </c>
    </row>
    <row r="5749" customFormat="false" ht="15.8" hidden="false" customHeight="false" outlineLevel="0" collapsed="false">
      <c r="A5749" s="39" t="s">
        <v>2778</v>
      </c>
      <c r="B5749" s="39" t="s">
        <v>7956</v>
      </c>
      <c r="C5749" s="0" t="n">
        <v>7593.82</v>
      </c>
      <c r="D5749" s="0" t="str">
        <f aca="false">CONCATENATE(LEFT(A5749,2), MID(A5749,5,2))</f>
        <v>0791</v>
      </c>
    </row>
    <row r="5750" customFormat="false" ht="15.8" hidden="false" customHeight="false" outlineLevel="0" collapsed="false">
      <c r="A5750" s="39" t="s">
        <v>2644</v>
      </c>
      <c r="B5750" s="39" t="s">
        <v>7957</v>
      </c>
      <c r="C5750" s="0" t="n">
        <v>130118.249</v>
      </c>
      <c r="D5750" s="0" t="str">
        <f aca="false">CONCATENATE(LEFT(A5750,2), MID(A5750,5,2))</f>
        <v>0733</v>
      </c>
    </row>
    <row r="5751" customFormat="false" ht="15.8" hidden="false" customHeight="false" outlineLevel="0" collapsed="false">
      <c r="A5751" s="39" t="s">
        <v>2770</v>
      </c>
      <c r="B5751" s="39" t="s">
        <v>7958</v>
      </c>
      <c r="C5751" s="0" t="n">
        <v>148.6967</v>
      </c>
      <c r="D5751" s="0" t="str">
        <f aca="false">CONCATENATE(LEFT(A5751,2), MID(A5751,5,2))</f>
        <v>0781</v>
      </c>
    </row>
    <row r="5752" customFormat="false" ht="15.8" hidden="false" customHeight="false" outlineLevel="0" collapsed="false">
      <c r="A5752" s="39" t="s">
        <v>2624</v>
      </c>
      <c r="B5752" s="39" t="s">
        <v>7959</v>
      </c>
      <c r="C5752" s="0" t="n">
        <v>2133.85</v>
      </c>
      <c r="D5752" s="0" t="str">
        <f aca="false">CONCATENATE(LEFT(A5752,2), MID(A5752,5,2))</f>
        <v>0781</v>
      </c>
    </row>
    <row r="5753" customFormat="false" ht="15.8" hidden="false" customHeight="false" outlineLevel="0" collapsed="false">
      <c r="A5753" s="39" t="s">
        <v>2624</v>
      </c>
      <c r="B5753" s="39" t="s">
        <v>7960</v>
      </c>
      <c r="C5753" s="0" t="n">
        <v>3143.7362</v>
      </c>
      <c r="D5753" s="0" t="str">
        <f aca="false">CONCATENATE(LEFT(A5753,2), MID(A5753,5,2))</f>
        <v>0781</v>
      </c>
    </row>
    <row r="5754" customFormat="false" ht="15.8" hidden="false" customHeight="false" outlineLevel="0" collapsed="false">
      <c r="A5754" s="39" t="s">
        <v>2631</v>
      </c>
      <c r="B5754" s="39" t="s">
        <v>7961</v>
      </c>
      <c r="C5754" s="0" t="n">
        <v>188.545</v>
      </c>
      <c r="D5754" s="0" t="str">
        <f aca="false">CONCATENATE(LEFT(A5754,2), MID(A5754,5,2))</f>
        <v>0791</v>
      </c>
    </row>
    <row r="5755" customFormat="false" ht="15.8" hidden="false" customHeight="false" outlineLevel="0" collapsed="false">
      <c r="A5755" s="39" t="s">
        <v>2644</v>
      </c>
      <c r="B5755" s="39" t="s">
        <v>7962</v>
      </c>
      <c r="C5755" s="0" t="n">
        <v>18340.09335</v>
      </c>
      <c r="D5755" s="0" t="str">
        <f aca="false">CONCATENATE(LEFT(A5755,2), MID(A5755,5,2))</f>
        <v>0733</v>
      </c>
    </row>
    <row r="5756" customFormat="false" ht="15.8" hidden="false" customHeight="false" outlineLevel="0" collapsed="false">
      <c r="A5756" s="39" t="s">
        <v>2679</v>
      </c>
      <c r="B5756" s="39" t="s">
        <v>7963</v>
      </c>
      <c r="C5756" s="0" t="n">
        <v>105.534</v>
      </c>
      <c r="D5756" s="0" t="str">
        <f aca="false">CONCATENATE(LEFT(A5756,2), MID(A5756,5,2))</f>
        <v>0733</v>
      </c>
    </row>
    <row r="5757" customFormat="false" ht="15.8" hidden="false" customHeight="false" outlineLevel="0" collapsed="false">
      <c r="A5757" s="39" t="s">
        <v>2694</v>
      </c>
      <c r="B5757" s="39" t="s">
        <v>7964</v>
      </c>
      <c r="C5757" s="0" t="n">
        <v>6950.594</v>
      </c>
      <c r="D5757" s="0" t="str">
        <f aca="false">CONCATENATE(LEFT(A5757,2), MID(A5757,5,2))</f>
        <v>0791</v>
      </c>
    </row>
    <row r="5758" customFormat="false" ht="15.8" hidden="false" customHeight="false" outlineLevel="0" collapsed="false">
      <c r="A5758" s="39" t="s">
        <v>2807</v>
      </c>
      <c r="B5758" s="39" t="s">
        <v>7965</v>
      </c>
      <c r="C5758" s="0" t="n">
        <v>652.125</v>
      </c>
      <c r="D5758" s="0" t="str">
        <f aca="false">CONCATENATE(LEFT(A5758,2), MID(A5758,5,2))</f>
        <v>0791</v>
      </c>
    </row>
    <row r="5759" customFormat="false" ht="15.8" hidden="false" customHeight="false" outlineLevel="0" collapsed="false">
      <c r="A5759" s="39" t="s">
        <v>2640</v>
      </c>
      <c r="B5759" s="39" t="s">
        <v>7966</v>
      </c>
      <c r="C5759" s="0" t="n">
        <v>3428.735</v>
      </c>
      <c r="D5759" s="0" t="str">
        <f aca="false">CONCATENATE(LEFT(A5759,2), MID(A5759,5,2))</f>
        <v>0795</v>
      </c>
    </row>
    <row r="5760" customFormat="false" ht="15.8" hidden="false" customHeight="false" outlineLevel="0" collapsed="false">
      <c r="A5760" s="39" t="s">
        <v>2681</v>
      </c>
      <c r="B5760" s="39" t="s">
        <v>7967</v>
      </c>
      <c r="C5760" s="0" t="n">
        <v>51963.9840555225</v>
      </c>
      <c r="D5760" s="0" t="str">
        <f aca="false">CONCATENATE(LEFT(A5760,2), MID(A5760,5,2))</f>
        <v>0716</v>
      </c>
    </row>
    <row r="5761" customFormat="false" ht="15.8" hidden="false" customHeight="false" outlineLevel="0" collapsed="false">
      <c r="A5761" s="39" t="s">
        <v>2681</v>
      </c>
      <c r="B5761" s="39" t="s">
        <v>7968</v>
      </c>
      <c r="C5761" s="0" t="n">
        <v>17190</v>
      </c>
      <c r="D5761" s="0" t="str">
        <f aca="false">CONCATENATE(LEFT(A5761,2), MID(A5761,5,2))</f>
        <v>0716</v>
      </c>
    </row>
    <row r="5762" customFormat="false" ht="15.8" hidden="false" customHeight="false" outlineLevel="0" collapsed="false">
      <c r="A5762" s="39" t="s">
        <v>2681</v>
      </c>
      <c r="B5762" s="39" t="s">
        <v>7969</v>
      </c>
      <c r="C5762" s="0" t="n">
        <v>18447.5</v>
      </c>
      <c r="D5762" s="0" t="str">
        <f aca="false">CONCATENATE(LEFT(A5762,2), MID(A5762,5,2))</f>
        <v>0716</v>
      </c>
    </row>
    <row r="5763" customFormat="false" ht="15.8" hidden="false" customHeight="false" outlineLevel="0" collapsed="false">
      <c r="A5763" s="39" t="s">
        <v>2687</v>
      </c>
      <c r="B5763" s="39" t="s">
        <v>7970</v>
      </c>
      <c r="C5763" s="0" t="n">
        <v>22808.37025</v>
      </c>
      <c r="D5763" s="0" t="str">
        <f aca="false">CONCATENATE(LEFT(A5763,2), MID(A5763,5,2))</f>
        <v>0781</v>
      </c>
    </row>
    <row r="5764" customFormat="false" ht="15.8" hidden="false" customHeight="false" outlineLevel="0" collapsed="false">
      <c r="A5764" s="39" t="s">
        <v>2786</v>
      </c>
      <c r="B5764" s="39" t="s">
        <v>7971</v>
      </c>
      <c r="C5764" s="0" t="n">
        <v>1623.724</v>
      </c>
      <c r="D5764" s="0" t="str">
        <f aca="false">CONCATENATE(LEFT(A5764,2), MID(A5764,5,2))</f>
        <v>0781</v>
      </c>
    </row>
    <row r="5765" customFormat="false" ht="15.8" hidden="false" customHeight="false" outlineLevel="0" collapsed="false">
      <c r="A5765" s="39" t="s">
        <v>2674</v>
      </c>
      <c r="B5765" s="39" t="s">
        <v>7972</v>
      </c>
      <c r="C5765" s="0" t="n">
        <v>4136.90578846</v>
      </c>
      <c r="D5765" s="0" t="str">
        <f aca="false">CONCATENATE(LEFT(A5765,2), MID(A5765,5,2))</f>
        <v>0780</v>
      </c>
    </row>
    <row r="5766" customFormat="false" ht="15.8" hidden="false" customHeight="false" outlineLevel="0" collapsed="false">
      <c r="A5766" s="39" t="s">
        <v>2626</v>
      </c>
      <c r="B5766" s="39" t="s">
        <v>7973</v>
      </c>
      <c r="C5766" s="0" t="n">
        <v>23902.20025</v>
      </c>
      <c r="D5766" s="0" t="str">
        <f aca="false">CONCATENATE(LEFT(A5766,2), MID(A5766,5,2))</f>
        <v>0781</v>
      </c>
    </row>
    <row r="5767" customFormat="false" ht="15.8" hidden="false" customHeight="false" outlineLevel="0" collapsed="false">
      <c r="A5767" s="39" t="s">
        <v>2778</v>
      </c>
      <c r="B5767" s="39" t="s">
        <v>7974</v>
      </c>
      <c r="C5767" s="0" t="n">
        <v>227.71</v>
      </c>
      <c r="D5767" s="0" t="str">
        <f aca="false">CONCATENATE(LEFT(A5767,2), MID(A5767,5,2))</f>
        <v>0791</v>
      </c>
    </row>
    <row r="5768" customFormat="false" ht="15.8" hidden="false" customHeight="false" outlineLevel="0" collapsed="false">
      <c r="A5768" s="39" t="s">
        <v>2640</v>
      </c>
      <c r="B5768" s="39" t="s">
        <v>7975</v>
      </c>
      <c r="C5768" s="0" t="n">
        <v>3329.696</v>
      </c>
      <c r="D5768" s="0" t="str">
        <f aca="false">CONCATENATE(LEFT(A5768,2), MID(A5768,5,2))</f>
        <v>0795</v>
      </c>
    </row>
    <row r="5769" customFormat="false" ht="15.8" hidden="false" customHeight="false" outlineLevel="0" collapsed="false">
      <c r="A5769" s="39" t="s">
        <v>2640</v>
      </c>
      <c r="B5769" s="39" t="s">
        <v>7976</v>
      </c>
      <c r="C5769" s="0" t="n">
        <v>6690.574</v>
      </c>
      <c r="D5769" s="0" t="str">
        <f aca="false">CONCATENATE(LEFT(A5769,2), MID(A5769,5,2))</f>
        <v>0795</v>
      </c>
    </row>
    <row r="5770" customFormat="false" ht="15.8" hidden="false" customHeight="false" outlineLevel="0" collapsed="false">
      <c r="A5770" s="39" t="s">
        <v>2622</v>
      </c>
      <c r="B5770" s="39" t="s">
        <v>7977</v>
      </c>
      <c r="C5770" s="0" t="n">
        <v>220.77842555088</v>
      </c>
      <c r="D5770" s="0" t="str">
        <f aca="false">CONCATENATE(LEFT(A5770,2), MID(A5770,5,2))</f>
        <v>0716</v>
      </c>
    </row>
    <row r="5771" customFormat="false" ht="15.8" hidden="false" customHeight="false" outlineLevel="0" collapsed="false">
      <c r="A5771" s="39" t="s">
        <v>2674</v>
      </c>
      <c r="B5771" s="39" t="s">
        <v>7978</v>
      </c>
      <c r="C5771" s="0" t="n">
        <v>6015.072517485</v>
      </c>
      <c r="D5771" s="0" t="str">
        <f aca="false">CONCATENATE(LEFT(A5771,2), MID(A5771,5,2))</f>
        <v>0780</v>
      </c>
    </row>
    <row r="5772" customFormat="false" ht="15.8" hidden="false" customHeight="false" outlineLevel="0" collapsed="false">
      <c r="A5772" s="39" t="s">
        <v>2631</v>
      </c>
      <c r="B5772" s="39" t="s">
        <v>7979</v>
      </c>
      <c r="C5772" s="0" t="n">
        <v>771.9785</v>
      </c>
      <c r="D5772" s="0" t="str">
        <f aca="false">CONCATENATE(LEFT(A5772,2), MID(A5772,5,2))</f>
        <v>0791</v>
      </c>
    </row>
    <row r="5773" customFormat="false" ht="15.8" hidden="false" customHeight="false" outlineLevel="0" collapsed="false">
      <c r="A5773" s="39" t="s">
        <v>2624</v>
      </c>
      <c r="B5773" s="39" t="s">
        <v>7980</v>
      </c>
      <c r="C5773" s="0" t="n">
        <v>5080.4836</v>
      </c>
      <c r="D5773" s="0" t="str">
        <f aca="false">CONCATENATE(LEFT(A5773,2), MID(A5773,5,2))</f>
        <v>0781</v>
      </c>
    </row>
    <row r="5774" customFormat="false" ht="15.8" hidden="false" customHeight="false" outlineLevel="0" collapsed="false">
      <c r="A5774" s="39" t="s">
        <v>2696</v>
      </c>
      <c r="B5774" s="39" t="s">
        <v>7981</v>
      </c>
      <c r="C5774" s="0" t="n">
        <v>61785.8954752185</v>
      </c>
      <c r="D5774" s="0" t="str">
        <f aca="false">CONCATENATE(LEFT(A5774,2), MID(A5774,5,2))</f>
        <v>0718</v>
      </c>
    </row>
    <row r="5775" customFormat="false" ht="15.8" hidden="false" customHeight="false" outlineLevel="0" collapsed="false">
      <c r="A5775" s="39" t="s">
        <v>2807</v>
      </c>
      <c r="B5775" s="39" t="s">
        <v>7982</v>
      </c>
      <c r="C5775" s="0" t="n">
        <v>681.849</v>
      </c>
      <c r="D5775" s="0" t="str">
        <f aca="false">CONCATENATE(LEFT(A5775,2), MID(A5775,5,2))</f>
        <v>0791</v>
      </c>
    </row>
    <row r="5776" customFormat="false" ht="15.8" hidden="false" customHeight="false" outlineLevel="0" collapsed="false">
      <c r="A5776" s="39" t="s">
        <v>2696</v>
      </c>
      <c r="B5776" s="39" t="s">
        <v>7983</v>
      </c>
      <c r="C5776" s="0" t="n">
        <v>214495.364351007</v>
      </c>
      <c r="D5776" s="0" t="str">
        <f aca="false">CONCATENATE(LEFT(A5776,2), MID(A5776,5,2))</f>
        <v>0718</v>
      </c>
    </row>
    <row r="5777" customFormat="false" ht="15.8" hidden="false" customHeight="false" outlineLevel="0" collapsed="false">
      <c r="A5777" s="39" t="s">
        <v>2696</v>
      </c>
      <c r="B5777" s="39" t="s">
        <v>7984</v>
      </c>
      <c r="C5777" s="0" t="n">
        <v>16554.6650071271</v>
      </c>
      <c r="D5777" s="0" t="str">
        <f aca="false">CONCATENATE(LEFT(A5777,2), MID(A5777,5,2))</f>
        <v>0718</v>
      </c>
    </row>
    <row r="5778" customFormat="false" ht="15.8" hidden="false" customHeight="false" outlineLevel="0" collapsed="false">
      <c r="A5778" s="39" t="s">
        <v>2689</v>
      </c>
      <c r="B5778" s="39" t="s">
        <v>7985</v>
      </c>
      <c r="C5778" s="0" t="n">
        <v>932.898</v>
      </c>
      <c r="D5778" s="0" t="str">
        <f aca="false">CONCATENATE(LEFT(A5778,2), MID(A5778,5,2))</f>
        <v>0791</v>
      </c>
    </row>
    <row r="5779" customFormat="false" ht="15.8" hidden="false" customHeight="false" outlineLevel="0" collapsed="false">
      <c r="A5779" s="39" t="s">
        <v>2654</v>
      </c>
      <c r="B5779" s="39" t="s">
        <v>7986</v>
      </c>
      <c r="C5779" s="0" t="n">
        <v>1530.9</v>
      </c>
      <c r="D5779" s="0" t="str">
        <f aca="false">CONCATENATE(LEFT(A5779,2), MID(A5779,5,2))</f>
        <v>0795</v>
      </c>
    </row>
    <row r="5780" customFormat="false" ht="15.8" hidden="false" customHeight="false" outlineLevel="0" collapsed="false">
      <c r="A5780" s="39" t="s">
        <v>2696</v>
      </c>
      <c r="B5780" s="39" t="s">
        <v>7987</v>
      </c>
      <c r="C5780" s="0" t="n">
        <v>37113.2218526969</v>
      </c>
      <c r="D5780" s="0" t="str">
        <f aca="false">CONCATENATE(LEFT(A5780,2), MID(A5780,5,2))</f>
        <v>0718</v>
      </c>
    </row>
    <row r="5781" customFormat="false" ht="15.8" hidden="false" customHeight="false" outlineLevel="0" collapsed="false">
      <c r="A5781" s="39" t="s">
        <v>2696</v>
      </c>
      <c r="B5781" s="39" t="s">
        <v>7988</v>
      </c>
      <c r="C5781" s="0" t="n">
        <v>10285.0273487948</v>
      </c>
      <c r="D5781" s="0" t="str">
        <f aca="false">CONCATENATE(LEFT(A5781,2), MID(A5781,5,2))</f>
        <v>0718</v>
      </c>
    </row>
    <row r="5782" customFormat="false" ht="15.8" hidden="false" customHeight="false" outlineLevel="0" collapsed="false">
      <c r="A5782" s="39" t="s">
        <v>2696</v>
      </c>
      <c r="B5782" s="39" t="s">
        <v>7989</v>
      </c>
      <c r="C5782" s="0" t="n">
        <v>125750.862326079</v>
      </c>
      <c r="D5782" s="0" t="str">
        <f aca="false">CONCATENATE(LEFT(A5782,2), MID(A5782,5,2))</f>
        <v>0718</v>
      </c>
    </row>
    <row r="5783" customFormat="false" ht="15.8" hidden="false" customHeight="false" outlineLevel="0" collapsed="false">
      <c r="A5783" s="39" t="s">
        <v>2730</v>
      </c>
      <c r="B5783" s="39" t="s">
        <v>7990</v>
      </c>
      <c r="C5783" s="0" t="n">
        <v>13183.3845</v>
      </c>
      <c r="D5783" s="0" t="str">
        <f aca="false">CONCATENATE(LEFT(A5783,2), MID(A5783,5,2))</f>
        <v>0733</v>
      </c>
    </row>
    <row r="5784" customFormat="false" ht="15.8" hidden="false" customHeight="false" outlineLevel="0" collapsed="false">
      <c r="A5784" s="39" t="s">
        <v>2705</v>
      </c>
      <c r="B5784" s="39" t="s">
        <v>7991</v>
      </c>
      <c r="C5784" s="0" t="n">
        <v>4351.70390708</v>
      </c>
      <c r="D5784" s="0" t="str">
        <f aca="false">CONCATENATE(LEFT(A5784,2), MID(A5784,5,2))</f>
        <v>0732</v>
      </c>
    </row>
    <row r="5785" customFormat="false" ht="15.8" hidden="false" customHeight="false" outlineLevel="0" collapsed="false">
      <c r="A5785" s="39" t="s">
        <v>2687</v>
      </c>
      <c r="B5785" s="39" t="s">
        <v>7992</v>
      </c>
      <c r="C5785" s="0" t="n">
        <v>3637.14</v>
      </c>
      <c r="D5785" s="0" t="str">
        <f aca="false">CONCATENATE(LEFT(A5785,2), MID(A5785,5,2))</f>
        <v>0781</v>
      </c>
    </row>
    <row r="5786" customFormat="false" ht="15.8" hidden="false" customHeight="false" outlineLevel="0" collapsed="false">
      <c r="A5786" s="39" t="s">
        <v>2778</v>
      </c>
      <c r="B5786" s="39" t="s">
        <v>7993</v>
      </c>
      <c r="C5786" s="0" t="n">
        <v>279.80225</v>
      </c>
      <c r="D5786" s="0" t="str">
        <f aca="false">CONCATENATE(LEFT(A5786,2), MID(A5786,5,2))</f>
        <v>0791</v>
      </c>
    </row>
    <row r="5787" customFormat="false" ht="15.8" hidden="false" customHeight="false" outlineLevel="0" collapsed="false">
      <c r="A5787" s="39" t="s">
        <v>2624</v>
      </c>
      <c r="B5787" s="39" t="s">
        <v>7994</v>
      </c>
      <c r="C5787" s="0" t="n">
        <v>10447.59925</v>
      </c>
      <c r="D5787" s="0" t="str">
        <f aca="false">CONCATENATE(LEFT(A5787,2), MID(A5787,5,2))</f>
        <v>0781</v>
      </c>
    </row>
    <row r="5788" customFormat="false" ht="15.8" hidden="false" customHeight="false" outlineLevel="0" collapsed="false">
      <c r="A5788" s="39" t="s">
        <v>2687</v>
      </c>
      <c r="B5788" s="39" t="s">
        <v>7995</v>
      </c>
      <c r="C5788" s="0" t="n">
        <v>12449.76925</v>
      </c>
      <c r="D5788" s="0" t="str">
        <f aca="false">CONCATENATE(LEFT(A5788,2), MID(A5788,5,2))</f>
        <v>0781</v>
      </c>
    </row>
    <row r="5789" customFormat="false" ht="15.8" hidden="false" customHeight="false" outlineLevel="0" collapsed="false">
      <c r="A5789" s="39" t="s">
        <v>2705</v>
      </c>
      <c r="B5789" s="39" t="s">
        <v>7996</v>
      </c>
      <c r="C5789" s="0" t="n">
        <v>177419.310533</v>
      </c>
      <c r="D5789" s="0" t="str">
        <f aca="false">CONCATENATE(LEFT(A5789,2), MID(A5789,5,2))</f>
        <v>0732</v>
      </c>
    </row>
    <row r="5790" customFormat="false" ht="15.8" hidden="false" customHeight="false" outlineLevel="0" collapsed="false">
      <c r="A5790" s="39" t="s">
        <v>2730</v>
      </c>
      <c r="B5790" s="39" t="s">
        <v>7997</v>
      </c>
      <c r="C5790" s="0" t="n">
        <v>8692.86275</v>
      </c>
      <c r="D5790" s="0" t="str">
        <f aca="false">CONCATENATE(LEFT(A5790,2), MID(A5790,5,2))</f>
        <v>0733</v>
      </c>
    </row>
    <row r="5791" customFormat="false" ht="15.8" hidden="false" customHeight="false" outlineLevel="0" collapsed="false">
      <c r="A5791" s="39" t="s">
        <v>2730</v>
      </c>
      <c r="B5791" s="39" t="s">
        <v>7998</v>
      </c>
      <c r="C5791" s="0" t="n">
        <v>2080.0195</v>
      </c>
      <c r="D5791" s="0" t="str">
        <f aca="false">CONCATENATE(LEFT(A5791,2), MID(A5791,5,2))</f>
        <v>0733</v>
      </c>
    </row>
    <row r="5792" customFormat="false" ht="15.8" hidden="false" customHeight="false" outlineLevel="0" collapsed="false">
      <c r="A5792" s="39" t="s">
        <v>2624</v>
      </c>
      <c r="B5792" s="39" t="s">
        <v>7999</v>
      </c>
      <c r="C5792" s="0" t="n">
        <v>10434.25</v>
      </c>
      <c r="D5792" s="0" t="str">
        <f aca="false">CONCATENATE(LEFT(A5792,2), MID(A5792,5,2))</f>
        <v>0781</v>
      </c>
    </row>
    <row r="5793" customFormat="false" ht="15.8" hidden="false" customHeight="false" outlineLevel="0" collapsed="false">
      <c r="A5793" s="39" t="s">
        <v>2624</v>
      </c>
      <c r="B5793" s="39" t="s">
        <v>8000</v>
      </c>
      <c r="C5793" s="0" t="n">
        <v>2275.2842</v>
      </c>
      <c r="D5793" s="0" t="str">
        <f aca="false">CONCATENATE(LEFT(A5793,2), MID(A5793,5,2))</f>
        <v>0781</v>
      </c>
    </row>
    <row r="5794" customFormat="false" ht="15.8" hidden="false" customHeight="false" outlineLevel="0" collapsed="false">
      <c r="A5794" s="39" t="s">
        <v>2689</v>
      </c>
      <c r="B5794" s="39" t="s">
        <v>8001</v>
      </c>
      <c r="C5794" s="0" t="n">
        <v>218.182</v>
      </c>
      <c r="D5794" s="0" t="str">
        <f aca="false">CONCATENATE(LEFT(A5794,2), MID(A5794,5,2))</f>
        <v>0791</v>
      </c>
    </row>
    <row r="5795" customFormat="false" ht="15.8" hidden="false" customHeight="false" outlineLevel="0" collapsed="false">
      <c r="A5795" s="39" t="s">
        <v>2716</v>
      </c>
      <c r="B5795" s="39" t="s">
        <v>8002</v>
      </c>
      <c r="C5795" s="0" t="n">
        <v>10881.8082947447</v>
      </c>
      <c r="D5795" s="0" t="str">
        <f aca="false">CONCATENATE(LEFT(A5795,2), MID(A5795,5,2))</f>
        <v>0743</v>
      </c>
    </row>
    <row r="5796" customFormat="false" ht="15.8" hidden="false" customHeight="false" outlineLevel="0" collapsed="false">
      <c r="A5796" s="39" t="s">
        <v>2716</v>
      </c>
      <c r="B5796" s="39" t="s">
        <v>8003</v>
      </c>
      <c r="C5796" s="0" t="n">
        <v>188388.078686686</v>
      </c>
      <c r="D5796" s="0" t="str">
        <f aca="false">CONCATENATE(LEFT(A5796,2), MID(A5796,5,2))</f>
        <v>0743</v>
      </c>
    </row>
    <row r="5797" customFormat="false" ht="15.8" hidden="false" customHeight="false" outlineLevel="0" collapsed="false">
      <c r="A5797" s="39" t="s">
        <v>2749</v>
      </c>
      <c r="B5797" s="39" t="s">
        <v>8004</v>
      </c>
      <c r="C5797" s="0" t="n">
        <v>21462.43114044</v>
      </c>
      <c r="D5797" s="0" t="str">
        <f aca="false">CONCATENATE(LEFT(A5797,2), MID(A5797,5,2))</f>
        <v>0759</v>
      </c>
    </row>
    <row r="5798" customFormat="false" ht="15.8" hidden="false" customHeight="false" outlineLevel="0" collapsed="false">
      <c r="A5798" s="39" t="s">
        <v>2749</v>
      </c>
      <c r="B5798" s="39" t="s">
        <v>8005</v>
      </c>
      <c r="C5798" s="0" t="n">
        <v>57054.98939119</v>
      </c>
      <c r="D5798" s="0" t="str">
        <f aca="false">CONCATENATE(LEFT(A5798,2), MID(A5798,5,2))</f>
        <v>0759</v>
      </c>
    </row>
    <row r="5799" customFormat="false" ht="15.8" hidden="false" customHeight="false" outlineLevel="0" collapsed="false">
      <c r="A5799" s="39" t="s">
        <v>2616</v>
      </c>
      <c r="B5799" s="39" t="s">
        <v>8006</v>
      </c>
      <c r="C5799" s="0" t="n">
        <v>3628.24133729061</v>
      </c>
      <c r="D5799" s="0" t="str">
        <f aca="false">CONCATENATE(LEFT(A5799,2), MID(A5799,5,2))</f>
        <v>0860</v>
      </c>
    </row>
    <row r="5800" customFormat="false" ht="15.8" hidden="false" customHeight="false" outlineLevel="0" collapsed="false">
      <c r="A5800" s="39" t="s">
        <v>2622</v>
      </c>
      <c r="B5800" s="39" t="s">
        <v>8007</v>
      </c>
      <c r="C5800" s="0" t="n">
        <v>9623.355</v>
      </c>
      <c r="D5800" s="0" t="str">
        <f aca="false">CONCATENATE(LEFT(A5800,2), MID(A5800,5,2))</f>
        <v>0716</v>
      </c>
    </row>
    <row r="5801" customFormat="false" ht="15.8" hidden="false" customHeight="false" outlineLevel="0" collapsed="false">
      <c r="A5801" s="39" t="s">
        <v>2716</v>
      </c>
      <c r="B5801" s="39" t="s">
        <v>8008</v>
      </c>
      <c r="C5801" s="0" t="n">
        <v>192167.524773916</v>
      </c>
      <c r="D5801" s="0" t="str">
        <f aca="false">CONCATENATE(LEFT(A5801,2), MID(A5801,5,2))</f>
        <v>0743</v>
      </c>
    </row>
    <row r="5802" customFormat="false" ht="15.8" hidden="false" customHeight="false" outlineLevel="0" collapsed="false">
      <c r="A5802" s="39" t="s">
        <v>2718</v>
      </c>
      <c r="B5802" s="39" t="s">
        <v>8009</v>
      </c>
      <c r="C5802" s="0" t="n">
        <v>147325.139405598</v>
      </c>
      <c r="D5802" s="0" t="str">
        <f aca="false">CONCATENATE(LEFT(A5802,2), MID(A5802,5,2))</f>
        <v>0743</v>
      </c>
    </row>
    <row r="5803" customFormat="false" ht="15.8" hidden="false" customHeight="false" outlineLevel="0" collapsed="false">
      <c r="A5803" s="39" t="s">
        <v>2672</v>
      </c>
      <c r="B5803" s="39" t="s">
        <v>8010</v>
      </c>
      <c r="C5803" s="0" t="n">
        <v>6294.6753540835</v>
      </c>
      <c r="D5803" s="0" t="str">
        <f aca="false">CONCATENATE(LEFT(A5803,2), MID(A5803,5,2))</f>
        <v>0743</v>
      </c>
    </row>
    <row r="5804" customFormat="false" ht="15.8" hidden="false" customHeight="false" outlineLevel="0" collapsed="false">
      <c r="A5804" s="39" t="s">
        <v>2718</v>
      </c>
      <c r="B5804" s="39" t="s">
        <v>8011</v>
      </c>
      <c r="C5804" s="0" t="n">
        <v>13024.3076069992</v>
      </c>
      <c r="D5804" s="0" t="str">
        <f aca="false">CONCATENATE(LEFT(A5804,2), MID(A5804,5,2))</f>
        <v>0743</v>
      </c>
    </row>
    <row r="5805" customFormat="false" ht="15.8" hidden="false" customHeight="false" outlineLevel="0" collapsed="false">
      <c r="A5805" s="39" t="s">
        <v>2672</v>
      </c>
      <c r="B5805" s="39" t="s">
        <v>8012</v>
      </c>
      <c r="C5805" s="0" t="n">
        <v>31727.6270864526</v>
      </c>
      <c r="D5805" s="0" t="str">
        <f aca="false">CONCATENATE(LEFT(A5805,2), MID(A5805,5,2))</f>
        <v>0743</v>
      </c>
    </row>
    <row r="5806" customFormat="false" ht="15.8" hidden="false" customHeight="false" outlineLevel="0" collapsed="false">
      <c r="A5806" s="39" t="s">
        <v>2718</v>
      </c>
      <c r="B5806" s="39" t="s">
        <v>8013</v>
      </c>
      <c r="C5806" s="0" t="n">
        <v>67449.5829575746</v>
      </c>
      <c r="D5806" s="0" t="str">
        <f aca="false">CONCATENATE(LEFT(A5806,2), MID(A5806,5,2))</f>
        <v>0743</v>
      </c>
    </row>
    <row r="5807" customFormat="false" ht="15.8" hidden="false" customHeight="false" outlineLevel="0" collapsed="false">
      <c r="A5807" s="39" t="s">
        <v>2672</v>
      </c>
      <c r="B5807" s="39" t="s">
        <v>8014</v>
      </c>
      <c r="C5807" s="0" t="n">
        <v>138854.466215013</v>
      </c>
      <c r="D5807" s="0" t="str">
        <f aca="false">CONCATENATE(LEFT(A5807,2), MID(A5807,5,2))</f>
        <v>0743</v>
      </c>
    </row>
    <row r="5808" customFormat="false" ht="15.8" hidden="false" customHeight="false" outlineLevel="0" collapsed="false">
      <c r="A5808" s="39" t="s">
        <v>2718</v>
      </c>
      <c r="B5808" s="39" t="s">
        <v>8015</v>
      </c>
      <c r="C5808" s="0" t="n">
        <v>69137.3510906204</v>
      </c>
      <c r="D5808" s="0" t="str">
        <f aca="false">CONCATENATE(LEFT(A5808,2), MID(A5808,5,2))</f>
        <v>0743</v>
      </c>
    </row>
    <row r="5809" customFormat="false" ht="15.8" hidden="false" customHeight="false" outlineLevel="0" collapsed="false">
      <c r="A5809" s="39" t="s">
        <v>2718</v>
      </c>
      <c r="B5809" s="39" t="s">
        <v>8016</v>
      </c>
      <c r="C5809" s="0" t="n">
        <v>73478.269266491</v>
      </c>
      <c r="D5809" s="0" t="str">
        <f aca="false">CONCATENATE(LEFT(A5809,2), MID(A5809,5,2))</f>
        <v>0743</v>
      </c>
    </row>
    <row r="5810" customFormat="false" ht="15.8" hidden="false" customHeight="false" outlineLevel="0" collapsed="false">
      <c r="A5810" s="39" t="s">
        <v>2721</v>
      </c>
      <c r="B5810" s="39" t="s">
        <v>8017</v>
      </c>
      <c r="C5810" s="0" t="n">
        <v>117041.306009124</v>
      </c>
      <c r="D5810" s="0" t="str">
        <f aca="false">CONCATENATE(LEFT(A5810,2), MID(A5810,5,2))</f>
        <v>0759</v>
      </c>
    </row>
    <row r="5811" customFormat="false" ht="15.8" hidden="false" customHeight="false" outlineLevel="0" collapsed="false">
      <c r="A5811" s="39" t="s">
        <v>2718</v>
      </c>
      <c r="B5811" s="39" t="s">
        <v>8018</v>
      </c>
      <c r="C5811" s="0" t="n">
        <v>32765.2673745604</v>
      </c>
      <c r="D5811" s="0" t="str">
        <f aca="false">CONCATENATE(LEFT(A5811,2), MID(A5811,5,2))</f>
        <v>0743</v>
      </c>
    </row>
    <row r="5812" customFormat="false" ht="15.8" hidden="false" customHeight="false" outlineLevel="0" collapsed="false">
      <c r="A5812" s="39" t="s">
        <v>2749</v>
      </c>
      <c r="B5812" s="39" t="s">
        <v>8019</v>
      </c>
      <c r="C5812" s="0" t="n">
        <v>153156.15663547</v>
      </c>
      <c r="D5812" s="0" t="str">
        <f aca="false">CONCATENATE(LEFT(A5812,2), MID(A5812,5,2))</f>
        <v>0759</v>
      </c>
    </row>
    <row r="5813" customFormat="false" ht="15.8" hidden="false" customHeight="false" outlineLevel="0" collapsed="false">
      <c r="A5813" s="39" t="s">
        <v>2781</v>
      </c>
      <c r="B5813" s="39" t="s">
        <v>8020</v>
      </c>
      <c r="C5813" s="0" t="n">
        <v>18430.6629528</v>
      </c>
      <c r="D5813" s="0" t="str">
        <f aca="false">CONCATENATE(LEFT(A5813,2), MID(A5813,5,2))</f>
        <v>0759</v>
      </c>
    </row>
    <row r="5814" customFormat="false" ht="15.8" hidden="false" customHeight="false" outlineLevel="0" collapsed="false">
      <c r="A5814" s="39" t="s">
        <v>2705</v>
      </c>
      <c r="B5814" s="39" t="s">
        <v>8021</v>
      </c>
      <c r="C5814" s="0" t="n">
        <v>99461.36786336</v>
      </c>
      <c r="D5814" s="0" t="str">
        <f aca="false">CONCATENATE(LEFT(A5814,2), MID(A5814,5,2))</f>
        <v>0732</v>
      </c>
    </row>
    <row r="5815" customFormat="false" ht="15.8" hidden="false" customHeight="false" outlineLevel="0" collapsed="false">
      <c r="A5815" s="39" t="s">
        <v>2718</v>
      </c>
      <c r="B5815" s="39" t="s">
        <v>8022</v>
      </c>
      <c r="C5815" s="0" t="n">
        <v>23979.3128201265</v>
      </c>
      <c r="D5815" s="0" t="str">
        <f aca="false">CONCATENATE(LEFT(A5815,2), MID(A5815,5,2))</f>
        <v>0743</v>
      </c>
    </row>
    <row r="5816" customFormat="false" ht="15.8" hidden="false" customHeight="false" outlineLevel="0" collapsed="false">
      <c r="A5816" s="39" t="s">
        <v>2721</v>
      </c>
      <c r="B5816" s="39" t="s">
        <v>8023</v>
      </c>
      <c r="C5816" s="0" t="n">
        <v>24599.886596872</v>
      </c>
      <c r="D5816" s="0" t="str">
        <f aca="false">CONCATENATE(LEFT(A5816,2), MID(A5816,5,2))</f>
        <v>0759</v>
      </c>
    </row>
    <row r="5817" customFormat="false" ht="15.8" hidden="false" customHeight="false" outlineLevel="0" collapsed="false">
      <c r="A5817" s="39" t="s">
        <v>2705</v>
      </c>
      <c r="B5817" s="39" t="s">
        <v>8024</v>
      </c>
      <c r="C5817" s="0" t="n">
        <v>20461.267408</v>
      </c>
      <c r="D5817" s="0" t="str">
        <f aca="false">CONCATENATE(LEFT(A5817,2), MID(A5817,5,2))</f>
        <v>0732</v>
      </c>
    </row>
    <row r="5818" customFormat="false" ht="15.8" hidden="false" customHeight="false" outlineLevel="0" collapsed="false">
      <c r="A5818" s="39" t="s">
        <v>2791</v>
      </c>
      <c r="B5818" s="39" t="s">
        <v>8025</v>
      </c>
      <c r="C5818" s="0" t="n">
        <v>2364.65313581</v>
      </c>
      <c r="D5818" s="0" t="str">
        <f aca="false">CONCATENATE(LEFT(A5818,2), MID(A5818,5,2))</f>
        <v>0743</v>
      </c>
    </row>
    <row r="5819" customFormat="false" ht="15.8" hidden="false" customHeight="false" outlineLevel="0" collapsed="false">
      <c r="A5819" s="39" t="s">
        <v>2749</v>
      </c>
      <c r="B5819" s="39" t="s">
        <v>8026</v>
      </c>
      <c r="C5819" s="0" t="n">
        <v>2170</v>
      </c>
      <c r="D5819" s="0" t="str">
        <f aca="false">CONCATENATE(LEFT(A5819,2), MID(A5819,5,2))</f>
        <v>0759</v>
      </c>
    </row>
    <row r="5820" customFormat="false" ht="15.8" hidden="false" customHeight="false" outlineLevel="0" collapsed="false">
      <c r="A5820" s="39" t="s">
        <v>2849</v>
      </c>
      <c r="B5820" s="39" t="s">
        <v>8027</v>
      </c>
      <c r="C5820" s="0" t="n">
        <v>14090.1729592195</v>
      </c>
      <c r="D5820" s="0" t="str">
        <f aca="false">CONCATENATE(LEFT(A5820,2), MID(A5820,5,2))</f>
        <v>0743</v>
      </c>
    </row>
    <row r="5821" customFormat="false" ht="15.8" hidden="false" customHeight="false" outlineLevel="0" collapsed="false">
      <c r="A5821" s="39" t="s">
        <v>2849</v>
      </c>
      <c r="B5821" s="39" t="s">
        <v>8028</v>
      </c>
      <c r="C5821" s="0" t="n">
        <v>21935.7057127705</v>
      </c>
      <c r="D5821" s="0" t="str">
        <f aca="false">CONCATENATE(LEFT(A5821,2), MID(A5821,5,2))</f>
        <v>0743</v>
      </c>
    </row>
    <row r="5822" customFormat="false" ht="15.8" hidden="false" customHeight="false" outlineLevel="0" collapsed="false">
      <c r="A5822" s="39" t="s">
        <v>2721</v>
      </c>
      <c r="B5822" s="39" t="s">
        <v>8029</v>
      </c>
      <c r="C5822" s="0" t="n">
        <v>18342.002216968</v>
      </c>
      <c r="D5822" s="0" t="str">
        <f aca="false">CONCATENATE(LEFT(A5822,2), MID(A5822,5,2))</f>
        <v>0759</v>
      </c>
    </row>
    <row r="5823" customFormat="false" ht="15.8" hidden="false" customHeight="false" outlineLevel="0" collapsed="false">
      <c r="A5823" s="39" t="s">
        <v>2730</v>
      </c>
      <c r="B5823" s="39" t="s">
        <v>8030</v>
      </c>
      <c r="C5823" s="0" t="n">
        <v>964.8366</v>
      </c>
      <c r="D5823" s="0" t="str">
        <f aca="false">CONCATENATE(LEFT(A5823,2), MID(A5823,5,2))</f>
        <v>0733</v>
      </c>
    </row>
    <row r="5824" customFormat="false" ht="15.8" hidden="false" customHeight="false" outlineLevel="0" collapsed="false">
      <c r="A5824" s="39" t="s">
        <v>2721</v>
      </c>
      <c r="B5824" s="39" t="s">
        <v>8031</v>
      </c>
      <c r="C5824" s="0" t="n">
        <v>12751.20416714</v>
      </c>
      <c r="D5824" s="0" t="str">
        <f aca="false">CONCATENATE(LEFT(A5824,2), MID(A5824,5,2))</f>
        <v>0759</v>
      </c>
    </row>
    <row r="5825" customFormat="false" ht="15.8" hidden="false" customHeight="false" outlineLevel="0" collapsed="false">
      <c r="A5825" s="39" t="s">
        <v>2705</v>
      </c>
      <c r="B5825" s="39" t="s">
        <v>8032</v>
      </c>
      <c r="C5825" s="0" t="n">
        <v>21439.16</v>
      </c>
      <c r="D5825" s="0" t="str">
        <f aca="false">CONCATENATE(LEFT(A5825,2), MID(A5825,5,2))</f>
        <v>0732</v>
      </c>
    </row>
    <row r="5826" customFormat="false" ht="15.8" hidden="false" customHeight="false" outlineLevel="0" collapsed="false">
      <c r="A5826" s="39" t="s">
        <v>2721</v>
      </c>
      <c r="B5826" s="39" t="s">
        <v>8033</v>
      </c>
      <c r="C5826" s="0" t="n">
        <v>11564.52866675</v>
      </c>
      <c r="D5826" s="0" t="str">
        <f aca="false">CONCATENATE(LEFT(A5826,2), MID(A5826,5,2))</f>
        <v>0759</v>
      </c>
    </row>
    <row r="5827" customFormat="false" ht="15.8" hidden="false" customHeight="false" outlineLevel="0" collapsed="false">
      <c r="A5827" s="39" t="s">
        <v>2758</v>
      </c>
      <c r="B5827" s="39" t="s">
        <v>8034</v>
      </c>
      <c r="C5827" s="0" t="n">
        <v>4511.643</v>
      </c>
      <c r="D5827" s="0" t="str">
        <f aca="false">CONCATENATE(LEFT(A5827,2), MID(A5827,5,2))</f>
        <v>0761</v>
      </c>
    </row>
    <row r="5828" customFormat="false" ht="15.8" hidden="false" customHeight="false" outlineLevel="0" collapsed="false">
      <c r="A5828" s="39" t="s">
        <v>2701</v>
      </c>
      <c r="B5828" s="39" t="s">
        <v>8035</v>
      </c>
      <c r="C5828" s="0" t="n">
        <v>1147.00466115036</v>
      </c>
      <c r="D5828" s="0" t="str">
        <f aca="false">CONCATENATE(LEFT(A5828,2), MID(A5828,5,2))</f>
        <v>0718</v>
      </c>
    </row>
    <row r="5829" customFormat="false" ht="15.8" hidden="false" customHeight="false" outlineLevel="0" collapsed="false">
      <c r="A5829" s="39" t="s">
        <v>2696</v>
      </c>
      <c r="B5829" s="39" t="s">
        <v>8036</v>
      </c>
      <c r="C5829" s="0" t="n">
        <v>513565.455285805</v>
      </c>
      <c r="D5829" s="0" t="str">
        <f aca="false">CONCATENATE(LEFT(A5829,2), MID(A5829,5,2))</f>
        <v>0718</v>
      </c>
    </row>
    <row r="5830" customFormat="false" ht="15.8" hidden="false" customHeight="false" outlineLevel="0" collapsed="false">
      <c r="A5830" s="39" t="s">
        <v>2765</v>
      </c>
      <c r="B5830" s="39" t="s">
        <v>8037</v>
      </c>
      <c r="C5830" s="0" t="n">
        <v>2622.17238712587</v>
      </c>
      <c r="D5830" s="0" t="str">
        <f aca="false">CONCATENATE(LEFT(A5830,2), MID(A5830,5,2))</f>
        <v>0765</v>
      </c>
    </row>
    <row r="5831" customFormat="false" ht="15.8" hidden="false" customHeight="false" outlineLevel="0" collapsed="false">
      <c r="A5831" s="39" t="s">
        <v>2765</v>
      </c>
      <c r="B5831" s="39" t="s">
        <v>8038</v>
      </c>
      <c r="C5831" s="0" t="n">
        <v>21598.0112173334</v>
      </c>
      <c r="D5831" s="0" t="str">
        <f aca="false">CONCATENATE(LEFT(A5831,2), MID(A5831,5,2))</f>
        <v>0765</v>
      </c>
    </row>
    <row r="5832" customFormat="false" ht="15.8" hidden="false" customHeight="false" outlineLevel="0" collapsed="false">
      <c r="A5832" s="39" t="s">
        <v>2758</v>
      </c>
      <c r="B5832" s="39" t="s">
        <v>8039</v>
      </c>
      <c r="C5832" s="0" t="n">
        <v>9475.446</v>
      </c>
      <c r="D5832" s="0" t="str">
        <f aca="false">CONCATENATE(LEFT(A5832,2), MID(A5832,5,2))</f>
        <v>0761</v>
      </c>
    </row>
    <row r="5833" customFormat="false" ht="15.8" hidden="false" customHeight="false" outlineLevel="0" collapsed="false">
      <c r="A5833" s="39" t="s">
        <v>2765</v>
      </c>
      <c r="B5833" s="39" t="s">
        <v>8040</v>
      </c>
      <c r="C5833" s="0" t="n">
        <v>7025.06585113701</v>
      </c>
      <c r="D5833" s="0" t="str">
        <f aca="false">CONCATENATE(LEFT(A5833,2), MID(A5833,5,2))</f>
        <v>0765</v>
      </c>
    </row>
    <row r="5834" customFormat="false" ht="15.8" hidden="false" customHeight="false" outlineLevel="0" collapsed="false">
      <c r="A5834" s="39" t="s">
        <v>2765</v>
      </c>
      <c r="B5834" s="39" t="s">
        <v>8041</v>
      </c>
      <c r="C5834" s="0" t="n">
        <v>20665.3009444225</v>
      </c>
      <c r="D5834" s="0" t="str">
        <f aca="false">CONCATENATE(LEFT(A5834,2), MID(A5834,5,2))</f>
        <v>0765</v>
      </c>
    </row>
    <row r="5835" customFormat="false" ht="15.8" hidden="false" customHeight="false" outlineLevel="0" collapsed="false">
      <c r="A5835" s="39" t="s">
        <v>2765</v>
      </c>
      <c r="B5835" s="39" t="s">
        <v>8042</v>
      </c>
      <c r="C5835" s="0" t="n">
        <v>16835.6875518801</v>
      </c>
      <c r="D5835" s="0" t="str">
        <f aca="false">CONCATENATE(LEFT(A5835,2), MID(A5835,5,2))</f>
        <v>0765</v>
      </c>
    </row>
    <row r="5836" customFormat="false" ht="15.8" hidden="false" customHeight="false" outlineLevel="0" collapsed="false">
      <c r="A5836" s="39" t="s">
        <v>2749</v>
      </c>
      <c r="B5836" s="39" t="s">
        <v>8043</v>
      </c>
      <c r="C5836" s="0" t="n">
        <v>19152.50243352</v>
      </c>
      <c r="D5836" s="0" t="str">
        <f aca="false">CONCATENATE(LEFT(A5836,2), MID(A5836,5,2))</f>
        <v>0759</v>
      </c>
    </row>
    <row r="5837" customFormat="false" ht="15.8" hidden="false" customHeight="false" outlineLevel="0" collapsed="false">
      <c r="A5837" s="39" t="s">
        <v>2765</v>
      </c>
      <c r="B5837" s="39" t="s">
        <v>8044</v>
      </c>
      <c r="C5837" s="0" t="n">
        <v>25963.1108166605</v>
      </c>
      <c r="D5837" s="0" t="str">
        <f aca="false">CONCATENATE(LEFT(A5837,2), MID(A5837,5,2))</f>
        <v>0765</v>
      </c>
    </row>
    <row r="5838" customFormat="false" ht="15.8" hidden="false" customHeight="false" outlineLevel="0" collapsed="false">
      <c r="A5838" s="39" t="s">
        <v>2770</v>
      </c>
      <c r="B5838" s="39" t="s">
        <v>8045</v>
      </c>
      <c r="C5838" s="0" t="n">
        <v>3516.86375</v>
      </c>
      <c r="D5838" s="0" t="str">
        <f aca="false">CONCATENATE(LEFT(A5838,2), MID(A5838,5,2))</f>
        <v>0781</v>
      </c>
    </row>
    <row r="5839" customFormat="false" ht="15.8" hidden="false" customHeight="false" outlineLevel="0" collapsed="false">
      <c r="A5839" s="39" t="s">
        <v>2687</v>
      </c>
      <c r="B5839" s="39" t="s">
        <v>8046</v>
      </c>
      <c r="C5839" s="0" t="n">
        <v>1206.724</v>
      </c>
      <c r="D5839" s="0" t="str">
        <f aca="false">CONCATENATE(LEFT(A5839,2), MID(A5839,5,2))</f>
        <v>0781</v>
      </c>
    </row>
    <row r="5840" customFormat="false" ht="15.8" hidden="false" customHeight="false" outlineLevel="0" collapsed="false">
      <c r="A5840" s="39" t="s">
        <v>2707</v>
      </c>
      <c r="B5840" s="39" t="s">
        <v>8047</v>
      </c>
      <c r="C5840" s="0" t="n">
        <v>233.22</v>
      </c>
      <c r="D5840" s="0" t="str">
        <f aca="false">CONCATENATE(LEFT(A5840,2), MID(A5840,5,2))</f>
        <v>0733</v>
      </c>
    </row>
    <row r="5841" customFormat="false" ht="15.8" hidden="false" customHeight="false" outlineLevel="0" collapsed="false">
      <c r="A5841" s="39" t="s">
        <v>2826</v>
      </c>
      <c r="B5841" s="39" t="s">
        <v>8048</v>
      </c>
      <c r="C5841" s="0" t="n">
        <v>209.9045</v>
      </c>
      <c r="D5841" s="0" t="str">
        <f aca="false">CONCATENATE(LEFT(A5841,2), MID(A5841,5,2))</f>
        <v>0782</v>
      </c>
    </row>
    <row r="5842" customFormat="false" ht="15.8" hidden="false" customHeight="false" outlineLevel="0" collapsed="false">
      <c r="A5842" s="39" t="s">
        <v>2770</v>
      </c>
      <c r="B5842" s="39" t="s">
        <v>8049</v>
      </c>
      <c r="C5842" s="0" t="n">
        <v>1358.9275</v>
      </c>
      <c r="D5842" s="0" t="str">
        <f aca="false">CONCATENATE(LEFT(A5842,2), MID(A5842,5,2))</f>
        <v>0781</v>
      </c>
    </row>
    <row r="5843" customFormat="false" ht="15.8" hidden="false" customHeight="false" outlineLevel="0" collapsed="false">
      <c r="A5843" s="39" t="s">
        <v>2687</v>
      </c>
      <c r="B5843" s="39" t="s">
        <v>8050</v>
      </c>
      <c r="C5843" s="0" t="n">
        <v>605.955</v>
      </c>
      <c r="D5843" s="0" t="str">
        <f aca="false">CONCATENATE(LEFT(A5843,2), MID(A5843,5,2))</f>
        <v>0781</v>
      </c>
    </row>
    <row r="5844" customFormat="false" ht="15.8" hidden="false" customHeight="false" outlineLevel="0" collapsed="false">
      <c r="A5844" s="39" t="s">
        <v>2647</v>
      </c>
      <c r="B5844" s="39" t="s">
        <v>8051</v>
      </c>
      <c r="C5844" s="0" t="n">
        <v>108999.95425</v>
      </c>
      <c r="D5844" s="0" t="str">
        <f aca="false">CONCATENATE(LEFT(A5844,2), MID(A5844,5,2))</f>
        <v>0782</v>
      </c>
    </row>
    <row r="5845" customFormat="false" ht="15.8" hidden="false" customHeight="false" outlineLevel="0" collapsed="false">
      <c r="A5845" s="39" t="s">
        <v>2761</v>
      </c>
      <c r="B5845" s="39" t="s">
        <v>8052</v>
      </c>
      <c r="C5845" s="0" t="n">
        <v>624.325</v>
      </c>
      <c r="D5845" s="0" t="str">
        <f aca="false">CONCATENATE(LEFT(A5845,2), MID(A5845,5,2))</f>
        <v>0733</v>
      </c>
    </row>
    <row r="5846" customFormat="false" ht="15.8" hidden="false" customHeight="false" outlineLevel="0" collapsed="false">
      <c r="A5846" s="39" t="s">
        <v>2689</v>
      </c>
      <c r="B5846" s="39" t="s">
        <v>8053</v>
      </c>
      <c r="C5846" s="0" t="n">
        <v>9180.165</v>
      </c>
      <c r="D5846" s="0" t="str">
        <f aca="false">CONCATENATE(LEFT(A5846,2), MID(A5846,5,2))</f>
        <v>0791</v>
      </c>
    </row>
    <row r="5847" customFormat="false" ht="15.8" hidden="false" customHeight="false" outlineLevel="0" collapsed="false">
      <c r="A5847" s="39" t="s">
        <v>2778</v>
      </c>
      <c r="B5847" s="39" t="s">
        <v>8054</v>
      </c>
      <c r="C5847" s="0" t="n">
        <v>2978.345</v>
      </c>
      <c r="D5847" s="0" t="str">
        <f aca="false">CONCATENATE(LEFT(A5847,2), MID(A5847,5,2))</f>
        <v>0791</v>
      </c>
    </row>
    <row r="5848" customFormat="false" ht="15.8" hidden="false" customHeight="false" outlineLevel="0" collapsed="false">
      <c r="A5848" s="39" t="s">
        <v>2778</v>
      </c>
      <c r="B5848" s="39" t="s">
        <v>8055</v>
      </c>
      <c r="C5848" s="0" t="n">
        <v>7965.946</v>
      </c>
      <c r="D5848" s="0" t="str">
        <f aca="false">CONCATENATE(LEFT(A5848,2), MID(A5848,5,2))</f>
        <v>0791</v>
      </c>
    </row>
    <row r="5849" customFormat="false" ht="15.8" hidden="false" customHeight="false" outlineLevel="0" collapsed="false">
      <c r="A5849" s="39" t="s">
        <v>2642</v>
      </c>
      <c r="B5849" s="39" t="s">
        <v>8056</v>
      </c>
      <c r="C5849" s="0" t="n">
        <v>5050.82562075</v>
      </c>
      <c r="D5849" s="0" t="str">
        <f aca="false">CONCATENATE(LEFT(A5849,2), MID(A5849,5,2))</f>
        <v>0795</v>
      </c>
    </row>
    <row r="5850" customFormat="false" ht="15.8" hidden="false" customHeight="false" outlineLevel="0" collapsed="false">
      <c r="A5850" s="39" t="s">
        <v>2842</v>
      </c>
      <c r="B5850" s="39" t="s">
        <v>8057</v>
      </c>
      <c r="C5850" s="0" t="n">
        <v>292.5</v>
      </c>
      <c r="D5850" s="0" t="str">
        <f aca="false">CONCATENATE(LEFT(A5850,2), MID(A5850,5,2))</f>
        <v>0716</v>
      </c>
    </row>
    <row r="5851" customFormat="false" ht="15.8" hidden="false" customHeight="false" outlineLevel="0" collapsed="false">
      <c r="A5851" s="39" t="s">
        <v>2735</v>
      </c>
      <c r="B5851" s="39" t="s">
        <v>8058</v>
      </c>
      <c r="C5851" s="0" t="n">
        <v>4109.311437648</v>
      </c>
      <c r="D5851" s="0" t="str">
        <f aca="false">CONCATENATE(LEFT(A5851,2), MID(A5851,5,2))</f>
        <v>0759</v>
      </c>
    </row>
    <row r="5852" customFormat="false" ht="15.8" hidden="false" customHeight="false" outlineLevel="0" collapsed="false">
      <c r="A5852" s="39" t="s">
        <v>2683</v>
      </c>
      <c r="B5852" s="39" t="s">
        <v>8059</v>
      </c>
      <c r="C5852" s="0" t="n">
        <v>3044.64</v>
      </c>
      <c r="D5852" s="0" t="str">
        <f aca="false">CONCATENATE(LEFT(A5852,2), MID(A5852,5,2))</f>
        <v>0795</v>
      </c>
    </row>
    <row r="5853" customFormat="false" ht="15.8" hidden="false" customHeight="false" outlineLevel="0" collapsed="false">
      <c r="A5853" s="39" t="s">
        <v>2749</v>
      </c>
      <c r="B5853" s="39" t="s">
        <v>8060</v>
      </c>
      <c r="C5853" s="0" t="n">
        <v>13420</v>
      </c>
      <c r="D5853" s="0" t="str">
        <f aca="false">CONCATENATE(LEFT(A5853,2), MID(A5853,5,2))</f>
        <v>0759</v>
      </c>
    </row>
    <row r="5854" customFormat="false" ht="15.8" hidden="false" customHeight="false" outlineLevel="0" collapsed="false">
      <c r="A5854" s="39" t="s">
        <v>2826</v>
      </c>
      <c r="B5854" s="39" t="s">
        <v>8061</v>
      </c>
      <c r="C5854" s="0" t="n">
        <v>2566.6355</v>
      </c>
      <c r="D5854" s="0" t="str">
        <f aca="false">CONCATENATE(LEFT(A5854,2), MID(A5854,5,2))</f>
        <v>0782</v>
      </c>
    </row>
    <row r="5855" customFormat="false" ht="15.8" hidden="false" customHeight="false" outlineLevel="0" collapsed="false">
      <c r="A5855" s="39" t="s">
        <v>2781</v>
      </c>
      <c r="B5855" s="39" t="s">
        <v>8062</v>
      </c>
      <c r="C5855" s="0" t="n">
        <v>2621.61308214</v>
      </c>
      <c r="D5855" s="0" t="str">
        <f aca="false">CONCATENATE(LEFT(A5855,2), MID(A5855,5,2))</f>
        <v>0759</v>
      </c>
    </row>
    <row r="5856" customFormat="false" ht="15.8" hidden="false" customHeight="false" outlineLevel="0" collapsed="false">
      <c r="A5856" s="39" t="s">
        <v>2847</v>
      </c>
      <c r="B5856" s="39" t="s">
        <v>8063</v>
      </c>
      <c r="C5856" s="0" t="n">
        <v>119610.9680854</v>
      </c>
      <c r="D5856" s="0" t="str">
        <f aca="false">CONCATENATE(LEFT(A5856,2), MID(A5856,5,2))</f>
        <v>0759</v>
      </c>
    </row>
    <row r="5857" customFormat="false" ht="15.8" hidden="false" customHeight="false" outlineLevel="0" collapsed="false">
      <c r="A5857" s="39" t="s">
        <v>2772</v>
      </c>
      <c r="B5857" s="39" t="s">
        <v>8064</v>
      </c>
      <c r="C5857" s="0" t="n">
        <v>5186.231665034</v>
      </c>
      <c r="D5857" s="0" t="str">
        <f aca="false">CONCATENATE(LEFT(A5857,2), MID(A5857,5,2))</f>
        <v>0743</v>
      </c>
    </row>
    <row r="5858" customFormat="false" ht="15.8" hidden="false" customHeight="false" outlineLevel="0" collapsed="false">
      <c r="A5858" s="39" t="s">
        <v>2665</v>
      </c>
      <c r="B5858" s="39" t="s">
        <v>8065</v>
      </c>
      <c r="C5858" s="0" t="n">
        <v>2549.62183925</v>
      </c>
      <c r="D5858" s="0" t="str">
        <f aca="false">CONCATENATE(LEFT(A5858,2), MID(A5858,5,2))</f>
        <v>0780</v>
      </c>
    </row>
    <row r="5859" customFormat="false" ht="15.8" hidden="false" customHeight="false" outlineLevel="0" collapsed="false">
      <c r="A5859" s="39" t="s">
        <v>2758</v>
      </c>
      <c r="B5859" s="39" t="s">
        <v>8066</v>
      </c>
      <c r="C5859" s="0" t="n">
        <v>7503.58175</v>
      </c>
      <c r="D5859" s="0" t="str">
        <f aca="false">CONCATENATE(LEFT(A5859,2), MID(A5859,5,2))</f>
        <v>0761</v>
      </c>
    </row>
    <row r="5860" customFormat="false" ht="15.8" hidden="false" customHeight="false" outlineLevel="0" collapsed="false">
      <c r="A5860" s="39" t="s">
        <v>2624</v>
      </c>
      <c r="B5860" s="39" t="s">
        <v>8067</v>
      </c>
      <c r="C5860" s="0" t="n">
        <v>22531.5325</v>
      </c>
      <c r="D5860" s="0" t="str">
        <f aca="false">CONCATENATE(LEFT(A5860,2), MID(A5860,5,2))</f>
        <v>0781</v>
      </c>
    </row>
    <row r="5861" customFormat="false" ht="15.8" hidden="false" customHeight="false" outlineLevel="0" collapsed="false">
      <c r="A5861" s="39" t="s">
        <v>2626</v>
      </c>
      <c r="B5861" s="39" t="s">
        <v>8068</v>
      </c>
      <c r="C5861" s="0" t="n">
        <v>10032.33</v>
      </c>
      <c r="D5861" s="0" t="str">
        <f aca="false">CONCATENATE(LEFT(A5861,2), MID(A5861,5,2))</f>
        <v>0781</v>
      </c>
    </row>
    <row r="5862" customFormat="false" ht="15.8" hidden="false" customHeight="false" outlineLevel="0" collapsed="false">
      <c r="A5862" s="39" t="s">
        <v>2772</v>
      </c>
      <c r="B5862" s="39" t="s">
        <v>8069</v>
      </c>
      <c r="C5862" s="0" t="n">
        <v>611.903140233</v>
      </c>
      <c r="D5862" s="0" t="str">
        <f aca="false">CONCATENATE(LEFT(A5862,2), MID(A5862,5,2))</f>
        <v>0743</v>
      </c>
    </row>
    <row r="5863" customFormat="false" ht="15.8" hidden="false" customHeight="false" outlineLevel="0" collapsed="false">
      <c r="A5863" s="39" t="s">
        <v>2765</v>
      </c>
      <c r="B5863" s="39" t="s">
        <v>8070</v>
      </c>
      <c r="C5863" s="0" t="n">
        <v>3676.7233299869</v>
      </c>
      <c r="D5863" s="0" t="str">
        <f aca="false">CONCATENATE(LEFT(A5863,2), MID(A5863,5,2))</f>
        <v>0765</v>
      </c>
    </row>
    <row r="5864" customFormat="false" ht="15.8" hidden="false" customHeight="false" outlineLevel="0" collapsed="false">
      <c r="A5864" s="39" t="s">
        <v>2694</v>
      </c>
      <c r="B5864" s="39" t="s">
        <v>8071</v>
      </c>
      <c r="C5864" s="0" t="n">
        <v>540.832</v>
      </c>
      <c r="D5864" s="0" t="str">
        <f aca="false">CONCATENATE(LEFT(A5864,2), MID(A5864,5,2))</f>
        <v>0791</v>
      </c>
    </row>
    <row r="5865" customFormat="false" ht="15.8" hidden="false" customHeight="false" outlineLevel="0" collapsed="false">
      <c r="A5865" s="39" t="s">
        <v>2694</v>
      </c>
      <c r="B5865" s="39" t="s">
        <v>8072</v>
      </c>
      <c r="C5865" s="0" t="n">
        <v>380.796</v>
      </c>
      <c r="D5865" s="0" t="str">
        <f aca="false">CONCATENATE(LEFT(A5865,2), MID(A5865,5,2))</f>
        <v>0791</v>
      </c>
    </row>
    <row r="5866" customFormat="false" ht="15.8" hidden="false" customHeight="false" outlineLevel="0" collapsed="false">
      <c r="A5866" s="39" t="s">
        <v>2689</v>
      </c>
      <c r="B5866" s="39" t="s">
        <v>8073</v>
      </c>
      <c r="C5866" s="0" t="n">
        <v>1312.689</v>
      </c>
      <c r="D5866" s="0" t="str">
        <f aca="false">CONCATENATE(LEFT(A5866,2), MID(A5866,5,2))</f>
        <v>0791</v>
      </c>
    </row>
    <row r="5867" customFormat="false" ht="15.8" hidden="false" customHeight="false" outlineLevel="0" collapsed="false">
      <c r="A5867" s="39" t="s">
        <v>2683</v>
      </c>
      <c r="B5867" s="39" t="s">
        <v>8074</v>
      </c>
      <c r="C5867" s="0" t="n">
        <v>1968.69</v>
      </c>
      <c r="D5867" s="0" t="str">
        <f aca="false">CONCATENATE(LEFT(A5867,2), MID(A5867,5,2))</f>
        <v>0795</v>
      </c>
    </row>
    <row r="5868" customFormat="false" ht="15.8" hidden="false" customHeight="false" outlineLevel="0" collapsed="false">
      <c r="A5868" s="39" t="s">
        <v>2683</v>
      </c>
      <c r="B5868" s="39" t="s">
        <v>8075</v>
      </c>
      <c r="C5868" s="0" t="n">
        <v>7281.15</v>
      </c>
      <c r="D5868" s="0" t="str">
        <f aca="false">CONCATENATE(LEFT(A5868,2), MID(A5868,5,2))</f>
        <v>0795</v>
      </c>
    </row>
    <row r="5869" customFormat="false" ht="15.8" hidden="false" customHeight="false" outlineLevel="0" collapsed="false">
      <c r="A5869" s="39" t="s">
        <v>2765</v>
      </c>
      <c r="B5869" s="39" t="s">
        <v>8076</v>
      </c>
      <c r="C5869" s="0" t="n">
        <v>10219.8939883466</v>
      </c>
      <c r="D5869" s="0" t="str">
        <f aca="false">CONCATENATE(LEFT(A5869,2), MID(A5869,5,2))</f>
        <v>0765</v>
      </c>
    </row>
    <row r="5870" customFormat="false" ht="15.8" hidden="false" customHeight="false" outlineLevel="0" collapsed="false">
      <c r="A5870" s="39" t="s">
        <v>2624</v>
      </c>
      <c r="B5870" s="39" t="s">
        <v>8077</v>
      </c>
      <c r="C5870" s="0" t="n">
        <v>1516.6658</v>
      </c>
      <c r="D5870" s="0" t="str">
        <f aca="false">CONCATENATE(LEFT(A5870,2), MID(A5870,5,2))</f>
        <v>0781</v>
      </c>
    </row>
    <row r="5871" customFormat="false" ht="15.8" hidden="false" customHeight="false" outlineLevel="0" collapsed="false">
      <c r="A5871" s="39" t="s">
        <v>2624</v>
      </c>
      <c r="B5871" s="39" t="s">
        <v>8078</v>
      </c>
      <c r="C5871" s="0" t="n">
        <v>605.34</v>
      </c>
      <c r="D5871" s="0" t="str">
        <f aca="false">CONCATENATE(LEFT(A5871,2), MID(A5871,5,2))</f>
        <v>0781</v>
      </c>
    </row>
    <row r="5872" customFormat="false" ht="15.8" hidden="false" customHeight="false" outlineLevel="0" collapsed="false">
      <c r="A5872" s="39" t="s">
        <v>2631</v>
      </c>
      <c r="B5872" s="39" t="s">
        <v>8079</v>
      </c>
      <c r="C5872" s="0" t="n">
        <v>4196.8115</v>
      </c>
      <c r="D5872" s="0" t="str">
        <f aca="false">CONCATENATE(LEFT(A5872,2), MID(A5872,5,2))</f>
        <v>0791</v>
      </c>
    </row>
    <row r="5873" customFormat="false" ht="15.8" hidden="false" customHeight="false" outlineLevel="0" collapsed="false">
      <c r="A5873" s="39" t="s">
        <v>2689</v>
      </c>
      <c r="B5873" s="39" t="s">
        <v>8080</v>
      </c>
      <c r="C5873" s="0" t="n">
        <v>1836.094</v>
      </c>
      <c r="D5873" s="0" t="str">
        <f aca="false">CONCATENATE(LEFT(A5873,2), MID(A5873,5,2))</f>
        <v>0791</v>
      </c>
    </row>
    <row r="5874" customFormat="false" ht="15.8" hidden="false" customHeight="false" outlineLevel="0" collapsed="false">
      <c r="A5874" s="39" t="s">
        <v>2778</v>
      </c>
      <c r="B5874" s="39" t="s">
        <v>8081</v>
      </c>
      <c r="C5874" s="0" t="n">
        <v>567.654</v>
      </c>
      <c r="D5874" s="0" t="str">
        <f aca="false">CONCATENATE(LEFT(A5874,2), MID(A5874,5,2))</f>
        <v>0791</v>
      </c>
    </row>
    <row r="5875" customFormat="false" ht="15.8" hidden="false" customHeight="false" outlineLevel="0" collapsed="false">
      <c r="A5875" s="39" t="s">
        <v>2807</v>
      </c>
      <c r="B5875" s="39" t="s">
        <v>8082</v>
      </c>
      <c r="C5875" s="0" t="n">
        <v>252.4445</v>
      </c>
      <c r="D5875" s="0" t="str">
        <f aca="false">CONCATENATE(LEFT(A5875,2), MID(A5875,5,2))</f>
        <v>0791</v>
      </c>
    </row>
    <row r="5876" customFormat="false" ht="15.8" hidden="false" customHeight="false" outlineLevel="0" collapsed="false">
      <c r="A5876" s="39" t="s">
        <v>2758</v>
      </c>
      <c r="B5876" s="39" t="s">
        <v>8083</v>
      </c>
      <c r="C5876" s="0" t="n">
        <v>212.8155</v>
      </c>
      <c r="D5876" s="0" t="str">
        <f aca="false">CONCATENATE(LEFT(A5876,2), MID(A5876,5,2))</f>
        <v>0761</v>
      </c>
    </row>
    <row r="5877" customFormat="false" ht="15.8" hidden="false" customHeight="false" outlineLevel="0" collapsed="false">
      <c r="A5877" s="39" t="s">
        <v>2687</v>
      </c>
      <c r="B5877" s="39" t="s">
        <v>8084</v>
      </c>
      <c r="C5877" s="0" t="n">
        <v>1730.8805</v>
      </c>
      <c r="D5877" s="0" t="str">
        <f aca="false">CONCATENATE(LEFT(A5877,2), MID(A5877,5,2))</f>
        <v>0781</v>
      </c>
    </row>
    <row r="5878" customFormat="false" ht="15.8" hidden="false" customHeight="false" outlineLevel="0" collapsed="false">
      <c r="A5878" s="39" t="s">
        <v>2679</v>
      </c>
      <c r="B5878" s="39" t="s">
        <v>8085</v>
      </c>
      <c r="C5878" s="0" t="n">
        <v>1043.172</v>
      </c>
      <c r="D5878" s="0" t="str">
        <f aca="false">CONCATENATE(LEFT(A5878,2), MID(A5878,5,2))</f>
        <v>0733</v>
      </c>
    </row>
    <row r="5879" customFormat="false" ht="15.8" hidden="false" customHeight="false" outlineLevel="0" collapsed="false">
      <c r="A5879" s="39" t="s">
        <v>2791</v>
      </c>
      <c r="B5879" s="39" t="s">
        <v>8086</v>
      </c>
      <c r="C5879" s="0" t="n">
        <v>508.87273701115</v>
      </c>
      <c r="D5879" s="0" t="str">
        <f aca="false">CONCATENATE(LEFT(A5879,2), MID(A5879,5,2))</f>
        <v>0743</v>
      </c>
    </row>
    <row r="5880" customFormat="false" ht="15.8" hidden="false" customHeight="false" outlineLevel="0" collapsed="false">
      <c r="A5880" s="39" t="s">
        <v>2687</v>
      </c>
      <c r="B5880" s="39" t="s">
        <v>8087</v>
      </c>
      <c r="C5880" s="0" t="n">
        <v>1140.05</v>
      </c>
      <c r="D5880" s="0" t="str">
        <f aca="false">CONCATENATE(LEFT(A5880,2), MID(A5880,5,2))</f>
        <v>0781</v>
      </c>
    </row>
    <row r="5881" customFormat="false" ht="15.8" hidden="false" customHeight="false" outlineLevel="0" collapsed="false">
      <c r="A5881" s="39" t="s">
        <v>2800</v>
      </c>
      <c r="B5881" s="39" t="s">
        <v>8088</v>
      </c>
      <c r="C5881" s="0" t="n">
        <v>923.996829089517</v>
      </c>
      <c r="D5881" s="0" t="str">
        <f aca="false">CONCATENATE(LEFT(A5881,2), MID(A5881,5,2))</f>
        <v>0765</v>
      </c>
    </row>
    <row r="5882" customFormat="false" ht="15.8" hidden="false" customHeight="false" outlineLevel="0" collapsed="false">
      <c r="A5882" s="39" t="s">
        <v>2849</v>
      </c>
      <c r="B5882" s="39" t="s">
        <v>8089</v>
      </c>
      <c r="C5882" s="0" t="n">
        <v>167.5091907108</v>
      </c>
      <c r="D5882" s="0" t="str">
        <f aca="false">CONCATENATE(LEFT(A5882,2), MID(A5882,5,2))</f>
        <v>0743</v>
      </c>
    </row>
    <row r="5883" customFormat="false" ht="15.8" hidden="false" customHeight="false" outlineLevel="0" collapsed="false">
      <c r="A5883" s="39" t="s">
        <v>2758</v>
      </c>
      <c r="B5883" s="39" t="s">
        <v>8090</v>
      </c>
      <c r="C5883" s="0" t="n">
        <v>5123.3728</v>
      </c>
      <c r="D5883" s="0" t="str">
        <f aca="false">CONCATENATE(LEFT(A5883,2), MID(A5883,5,2))</f>
        <v>0761</v>
      </c>
    </row>
    <row r="5884" customFormat="false" ht="15.8" hidden="false" customHeight="false" outlineLevel="0" collapsed="false">
      <c r="A5884" s="39" t="s">
        <v>2778</v>
      </c>
      <c r="B5884" s="39" t="s">
        <v>8091</v>
      </c>
      <c r="C5884" s="0" t="n">
        <v>253.068</v>
      </c>
      <c r="D5884" s="0" t="str">
        <f aca="false">CONCATENATE(LEFT(A5884,2), MID(A5884,5,2))</f>
        <v>0791</v>
      </c>
    </row>
    <row r="5885" customFormat="false" ht="15.8" hidden="false" customHeight="false" outlineLevel="0" collapsed="false">
      <c r="A5885" s="39" t="s">
        <v>2687</v>
      </c>
      <c r="B5885" s="39" t="s">
        <v>8092</v>
      </c>
      <c r="C5885" s="0" t="n">
        <v>386.1295</v>
      </c>
      <c r="D5885" s="0" t="str">
        <f aca="false">CONCATENATE(LEFT(A5885,2), MID(A5885,5,2))</f>
        <v>0781</v>
      </c>
    </row>
    <row r="5886" customFormat="false" ht="15.8" hidden="false" customHeight="false" outlineLevel="0" collapsed="false">
      <c r="A5886" s="39" t="s">
        <v>2800</v>
      </c>
      <c r="B5886" s="39" t="s">
        <v>8093</v>
      </c>
      <c r="C5886" s="0" t="n">
        <v>358.142668722128</v>
      </c>
      <c r="D5886" s="0" t="str">
        <f aca="false">CONCATENATE(LEFT(A5886,2), MID(A5886,5,2))</f>
        <v>0765</v>
      </c>
    </row>
    <row r="5887" customFormat="false" ht="15.8" hidden="false" customHeight="false" outlineLevel="0" collapsed="false">
      <c r="A5887" s="39" t="s">
        <v>2770</v>
      </c>
      <c r="B5887" s="39" t="s">
        <v>8094</v>
      </c>
      <c r="C5887" s="0" t="n">
        <v>215.21</v>
      </c>
      <c r="D5887" s="0" t="str">
        <f aca="false">CONCATENATE(LEFT(A5887,2), MID(A5887,5,2))</f>
        <v>0781</v>
      </c>
    </row>
    <row r="5888" customFormat="false" ht="15.8" hidden="false" customHeight="false" outlineLevel="0" collapsed="false">
      <c r="A5888" s="39" t="s">
        <v>2689</v>
      </c>
      <c r="B5888" s="39" t="s">
        <v>8095</v>
      </c>
      <c r="C5888" s="0" t="n">
        <v>278.369</v>
      </c>
      <c r="D5888" s="0" t="str">
        <f aca="false">CONCATENATE(LEFT(A5888,2), MID(A5888,5,2))</f>
        <v>0791</v>
      </c>
    </row>
    <row r="5889" customFormat="false" ht="15.8" hidden="false" customHeight="false" outlineLevel="0" collapsed="false">
      <c r="A5889" s="39" t="s">
        <v>2644</v>
      </c>
      <c r="B5889" s="39" t="s">
        <v>8096</v>
      </c>
      <c r="C5889" s="0" t="n">
        <v>4418.18</v>
      </c>
      <c r="D5889" s="0" t="str">
        <f aca="false">CONCATENATE(LEFT(A5889,2), MID(A5889,5,2))</f>
        <v>0733</v>
      </c>
    </row>
    <row r="5890" customFormat="false" ht="15.8" hidden="false" customHeight="false" outlineLevel="0" collapsed="false">
      <c r="A5890" s="39" t="s">
        <v>2781</v>
      </c>
      <c r="B5890" s="39" t="s">
        <v>8097</v>
      </c>
      <c r="C5890" s="0" t="n">
        <v>329.941027278</v>
      </c>
      <c r="D5890" s="0" t="str">
        <f aca="false">CONCATENATE(LEFT(A5890,2), MID(A5890,5,2))</f>
        <v>0759</v>
      </c>
    </row>
    <row r="5891" customFormat="false" ht="15.8" hidden="false" customHeight="false" outlineLevel="0" collapsed="false">
      <c r="A5891" s="39" t="s">
        <v>2701</v>
      </c>
      <c r="B5891" s="39" t="s">
        <v>8098</v>
      </c>
      <c r="C5891" s="0" t="n">
        <v>2641.79558885773</v>
      </c>
      <c r="D5891" s="0" t="str">
        <f aca="false">CONCATENATE(LEFT(A5891,2), MID(A5891,5,2))</f>
        <v>0718</v>
      </c>
    </row>
    <row r="5892" customFormat="false" ht="15.8" hidden="false" customHeight="false" outlineLevel="0" collapsed="false">
      <c r="A5892" s="39" t="s">
        <v>2707</v>
      </c>
      <c r="B5892" s="39" t="s">
        <v>8099</v>
      </c>
      <c r="C5892" s="0" t="n">
        <v>1200.732</v>
      </c>
      <c r="D5892" s="0" t="str">
        <f aca="false">CONCATENATE(LEFT(A5892,2), MID(A5892,5,2))</f>
        <v>0733</v>
      </c>
    </row>
    <row r="5893" customFormat="false" ht="15.8" hidden="false" customHeight="false" outlineLevel="0" collapsed="false">
      <c r="A5893" s="39" t="s">
        <v>2781</v>
      </c>
      <c r="B5893" s="39" t="s">
        <v>8100</v>
      </c>
      <c r="C5893" s="0" t="n">
        <v>6117.09719166</v>
      </c>
      <c r="D5893" s="0" t="str">
        <f aca="false">CONCATENATE(LEFT(A5893,2), MID(A5893,5,2))</f>
        <v>0759</v>
      </c>
    </row>
    <row r="5894" customFormat="false" ht="15.8" hidden="false" customHeight="false" outlineLevel="0" collapsed="false">
      <c r="A5894" s="39" t="s">
        <v>1984</v>
      </c>
      <c r="B5894" s="39" t="s">
        <v>8101</v>
      </c>
      <c r="C5894" s="0" t="n">
        <v>83014.0282506359</v>
      </c>
      <c r="D5894" s="0" t="str">
        <f aca="false">CONCATENATE(LEFT(A5894,2), MID(A5894,5,2))</f>
        <v>0408</v>
      </c>
    </row>
    <row r="5895" customFormat="false" ht="15.8" hidden="false" customHeight="false" outlineLevel="0" collapsed="false">
      <c r="A5895" s="39" t="s">
        <v>2922</v>
      </c>
      <c r="B5895" s="39" t="s">
        <v>8102</v>
      </c>
      <c r="C5895" s="0" t="n">
        <v>1848.125</v>
      </c>
      <c r="D5895" s="0" t="str">
        <f aca="false">CONCATENATE(LEFT(A5895,2), MID(A5895,5,2))</f>
        <v>0225</v>
      </c>
    </row>
    <row r="5896" customFormat="false" ht="15.8" hidden="false" customHeight="false" outlineLevel="0" collapsed="false">
      <c r="A5896" s="39" t="s">
        <v>2579</v>
      </c>
      <c r="B5896" s="39" t="s">
        <v>8103</v>
      </c>
      <c r="C5896" s="0" t="n">
        <v>161.333333333333</v>
      </c>
      <c r="D5896" s="0" t="str">
        <f aca="false">CONCATENATE(LEFT(A5896,2), MID(A5896,5,2))</f>
        <v>0590</v>
      </c>
    </row>
    <row r="5897" customFormat="false" ht="15.8" hidden="false" customHeight="false" outlineLevel="0" collapsed="false">
      <c r="A5897" s="39" t="s">
        <v>4785</v>
      </c>
      <c r="B5897" s="39" t="s">
        <v>8104</v>
      </c>
      <c r="C5897" s="0" t="n">
        <v>1970.325</v>
      </c>
      <c r="D5897" s="0" t="str">
        <f aca="false">CONCATENATE(LEFT(A5897,2), MID(A5897,5,2))</f>
        <v>0239</v>
      </c>
    </row>
    <row r="5898" customFormat="false" ht="15.8" hidden="false" customHeight="false" outlineLevel="0" collapsed="false">
      <c r="A5898" s="39" t="s">
        <v>2114</v>
      </c>
      <c r="B5898" s="39" t="s">
        <v>8105</v>
      </c>
      <c r="C5898" s="0" t="n">
        <v>44228.0803571428</v>
      </c>
      <c r="D5898" s="0" t="str">
        <f aca="false">CONCATENATE(LEFT(A5898,2), MID(A5898,5,2))</f>
        <v>0238</v>
      </c>
    </row>
    <row r="5899" customFormat="false" ht="15.8" hidden="false" customHeight="false" outlineLevel="0" collapsed="false">
      <c r="A5899" s="39" t="s">
        <v>3775</v>
      </c>
      <c r="B5899" s="39" t="s">
        <v>8106</v>
      </c>
      <c r="C5899" s="0" t="n">
        <v>691.770762854634</v>
      </c>
      <c r="D5899" s="0" t="str">
        <f aca="false">CONCATENATE(LEFT(A5899,2), MID(A5899,5,2))</f>
        <v>0376</v>
      </c>
    </row>
    <row r="5900" customFormat="false" ht="15.8" hidden="false" customHeight="false" outlineLevel="0" collapsed="false">
      <c r="A5900" s="39" t="s">
        <v>2922</v>
      </c>
      <c r="B5900" s="39" t="s">
        <v>8107</v>
      </c>
      <c r="C5900" s="0" t="n">
        <v>3058.5</v>
      </c>
      <c r="D5900" s="0" t="str">
        <f aca="false">CONCATENATE(LEFT(A5900,2), MID(A5900,5,2))</f>
        <v>0225</v>
      </c>
    </row>
    <row r="5901" customFormat="false" ht="15.8" hidden="false" customHeight="false" outlineLevel="0" collapsed="false">
      <c r="A5901" s="39" t="s">
        <v>2475</v>
      </c>
      <c r="B5901" s="39" t="s">
        <v>8108</v>
      </c>
      <c r="C5901" s="0" t="n">
        <v>456.194444444444</v>
      </c>
      <c r="D5901" s="0" t="str">
        <f aca="false">CONCATENATE(LEFT(A5901,2), MID(A5901,5,2))</f>
        <v>0258</v>
      </c>
    </row>
    <row r="5902" customFormat="false" ht="15.8" hidden="false" customHeight="false" outlineLevel="0" collapsed="false">
      <c r="A5902" s="39" t="s">
        <v>2391</v>
      </c>
      <c r="B5902" s="39" t="s">
        <v>8109</v>
      </c>
      <c r="C5902" s="0" t="n">
        <v>21502.1948701525</v>
      </c>
      <c r="D5902" s="0" t="str">
        <f aca="false">CONCATENATE(LEFT(A5902,2), MID(A5902,5,2))</f>
        <v>0183</v>
      </c>
    </row>
    <row r="5903" customFormat="false" ht="15.8" hidden="false" customHeight="false" outlineLevel="0" collapsed="false">
      <c r="A5903" s="39" t="s">
        <v>2548</v>
      </c>
      <c r="B5903" s="39" t="s">
        <v>8110</v>
      </c>
      <c r="C5903" s="0" t="n">
        <v>1426.768896</v>
      </c>
      <c r="D5903" s="0" t="str">
        <f aca="false">CONCATENATE(LEFT(A5903,2), MID(A5903,5,2))</f>
        <v>0406</v>
      </c>
    </row>
    <row r="5904" customFormat="false" ht="15.8" hidden="false" customHeight="false" outlineLevel="0" collapsed="false">
      <c r="A5904" s="39" t="s">
        <v>2986</v>
      </c>
      <c r="B5904" s="39" t="s">
        <v>8111</v>
      </c>
      <c r="C5904" s="0" t="n">
        <v>473.76</v>
      </c>
      <c r="D5904" s="0" t="str">
        <f aca="false">CONCATENATE(LEFT(A5904,2), MID(A5904,5,2))</f>
        <v>0780</v>
      </c>
    </row>
    <row r="5905" customFormat="false" ht="15.8" hidden="false" customHeight="false" outlineLevel="0" collapsed="false">
      <c r="A5905" s="39" t="s">
        <v>2978</v>
      </c>
      <c r="B5905" s="39" t="s">
        <v>8112</v>
      </c>
      <c r="C5905" s="0" t="n">
        <v>2132.39898851913</v>
      </c>
      <c r="D5905" s="0" t="str">
        <f aca="false">CONCATENATE(LEFT(A5905,2), MID(A5905,5,2))</f>
        <v>0860</v>
      </c>
    </row>
    <row r="5906" customFormat="false" ht="15.8" hidden="false" customHeight="false" outlineLevel="0" collapsed="false">
      <c r="A5906" s="39" t="s">
        <v>2791</v>
      </c>
      <c r="B5906" s="39" t="s">
        <v>8113</v>
      </c>
      <c r="C5906" s="0" t="n">
        <v>261.1461585</v>
      </c>
      <c r="D5906" s="0" t="str">
        <f aca="false">CONCATENATE(LEFT(A5906,2), MID(A5906,5,2))</f>
        <v>0743</v>
      </c>
    </row>
    <row r="5907" customFormat="false" ht="15.8" hidden="false" customHeight="false" outlineLevel="0" collapsed="false">
      <c r="A5907" s="39" t="s">
        <v>2735</v>
      </c>
      <c r="B5907" s="39" t="s">
        <v>8114</v>
      </c>
      <c r="C5907" s="0" t="n">
        <v>5243.481711292</v>
      </c>
      <c r="D5907" s="0" t="str">
        <f aca="false">CONCATENATE(LEFT(A5907,2), MID(A5907,5,2))</f>
        <v>0759</v>
      </c>
    </row>
    <row r="5908" customFormat="false" ht="15.8" hidden="false" customHeight="false" outlineLevel="0" collapsed="false">
      <c r="A5908" s="39" t="s">
        <v>2683</v>
      </c>
      <c r="B5908" s="39" t="s">
        <v>8115</v>
      </c>
      <c r="C5908" s="0" t="n">
        <v>362.4</v>
      </c>
      <c r="D5908" s="0" t="str">
        <f aca="false">CONCATENATE(LEFT(A5908,2), MID(A5908,5,2))</f>
        <v>0795</v>
      </c>
    </row>
    <row r="5909" customFormat="false" ht="15.8" hidden="false" customHeight="false" outlineLevel="0" collapsed="false">
      <c r="A5909" s="39" t="s">
        <v>2444</v>
      </c>
      <c r="B5909" s="39" t="s">
        <v>8116</v>
      </c>
      <c r="C5909" s="0" t="n">
        <v>2111.7</v>
      </c>
      <c r="D5909" s="0" t="str">
        <f aca="false">CONCATENATE(LEFT(A5909,2), MID(A5909,5,2))</f>
        <v>0224</v>
      </c>
    </row>
    <row r="5910" customFormat="false" ht="15.8" hidden="false" customHeight="false" outlineLevel="0" collapsed="false">
      <c r="A5910" s="39" t="s">
        <v>2510</v>
      </c>
      <c r="B5910" s="39" t="s">
        <v>8117</v>
      </c>
      <c r="C5910" s="0" t="n">
        <v>2603.20646040936</v>
      </c>
      <c r="D5910" s="0" t="str">
        <f aca="false">CONCATENATE(LEFT(A5910,2), MID(A5910,5,2))</f>
        <v>0142</v>
      </c>
    </row>
    <row r="5911" customFormat="false" ht="15.8" hidden="false" customHeight="false" outlineLevel="0" collapsed="false">
      <c r="A5911" s="39" t="s">
        <v>2213</v>
      </c>
      <c r="B5911" s="39" t="s">
        <v>8118</v>
      </c>
      <c r="C5911" s="0" t="n">
        <v>8457.01389957253</v>
      </c>
      <c r="D5911" s="0" t="str">
        <f aca="false">CONCATENATE(LEFT(A5911,2), MID(A5911,5,2))</f>
        <v>0446</v>
      </c>
    </row>
    <row r="5912" customFormat="false" ht="15.8" hidden="false" customHeight="false" outlineLevel="0" collapsed="false">
      <c r="A5912" s="39" t="s">
        <v>2351</v>
      </c>
      <c r="B5912" s="39" t="s">
        <v>8119</v>
      </c>
      <c r="C5912" s="0" t="n">
        <v>750</v>
      </c>
      <c r="D5912" s="0" t="str">
        <f aca="false">CONCATENATE(LEFT(A5912,2), MID(A5912,5,2))</f>
        <v>0279</v>
      </c>
    </row>
    <row r="5913" customFormat="false" ht="15.8" hidden="false" customHeight="false" outlineLevel="0" collapsed="false">
      <c r="A5913" s="39" t="s">
        <v>2870</v>
      </c>
      <c r="B5913" s="39" t="s">
        <v>8120</v>
      </c>
      <c r="C5913" s="0" t="n">
        <v>211.916666666666</v>
      </c>
      <c r="D5913" s="0" t="str">
        <f aca="false">CONCATENATE(LEFT(A5913,2), MID(A5913,5,2))</f>
        <v>0552</v>
      </c>
    </row>
    <row r="5914" customFormat="false" ht="15.8" hidden="false" customHeight="false" outlineLevel="0" collapsed="false">
      <c r="A5914" s="39" t="s">
        <v>2174</v>
      </c>
      <c r="B5914" s="39" t="s">
        <v>8121</v>
      </c>
      <c r="C5914" s="0" t="n">
        <v>1645.73829195303</v>
      </c>
      <c r="D5914" s="0" t="str">
        <f aca="false">CONCATENATE(LEFT(A5914,2), MID(A5914,5,2))</f>
        <v>0144</v>
      </c>
    </row>
    <row r="5915" customFormat="false" ht="15.8" hidden="false" customHeight="false" outlineLevel="0" collapsed="false">
      <c r="A5915" s="39" t="s">
        <v>4432</v>
      </c>
      <c r="B5915" s="39" t="s">
        <v>8122</v>
      </c>
      <c r="C5915" s="0" t="n">
        <v>10586.477861063</v>
      </c>
      <c r="D5915" s="0" t="str">
        <f aca="false">CONCATENATE(LEFT(A5915,2), MID(A5915,5,2))</f>
        <v>0860</v>
      </c>
    </row>
    <row r="5916" customFormat="false" ht="15.8" hidden="false" customHeight="false" outlineLevel="0" collapsed="false">
      <c r="A5916" s="39" t="s">
        <v>2665</v>
      </c>
      <c r="B5916" s="39" t="s">
        <v>8123</v>
      </c>
      <c r="C5916" s="0" t="n">
        <v>104.531</v>
      </c>
      <c r="D5916" s="0" t="str">
        <f aca="false">CONCATENATE(LEFT(A5916,2), MID(A5916,5,2))</f>
        <v>0780</v>
      </c>
    </row>
    <row r="5917" customFormat="false" ht="15.8" hidden="false" customHeight="false" outlineLevel="0" collapsed="false">
      <c r="A5917" s="39" t="s">
        <v>2598</v>
      </c>
      <c r="B5917" s="39" t="s">
        <v>8124</v>
      </c>
      <c r="C5917" s="0" t="n">
        <v>203.749500437117</v>
      </c>
      <c r="D5917" s="0" t="str">
        <f aca="false">CONCATENATE(LEFT(A5917,2), MID(A5917,5,2))</f>
        <v>0860</v>
      </c>
    </row>
    <row r="5918" customFormat="false" ht="15.8" hidden="false" customHeight="false" outlineLevel="0" collapsed="false">
      <c r="A5918" s="39" t="s">
        <v>2701</v>
      </c>
      <c r="B5918" s="39" t="s">
        <v>8125</v>
      </c>
      <c r="C5918" s="0" t="n">
        <v>3444.29516182252</v>
      </c>
      <c r="D5918" s="0" t="str">
        <f aca="false">CONCATENATE(LEFT(A5918,2), MID(A5918,5,2))</f>
        <v>0718</v>
      </c>
    </row>
    <row r="5919" customFormat="false" ht="15.8" hidden="false" customHeight="false" outlineLevel="0" collapsed="false">
      <c r="A5919" s="39" t="s">
        <v>2735</v>
      </c>
      <c r="B5919" s="39" t="s">
        <v>8126</v>
      </c>
      <c r="C5919" s="0" t="n">
        <v>1635</v>
      </c>
      <c r="D5919" s="0" t="str">
        <f aca="false">CONCATENATE(LEFT(A5919,2), MID(A5919,5,2))</f>
        <v>0759</v>
      </c>
    </row>
    <row r="5920" customFormat="false" ht="15.8" hidden="false" customHeight="false" outlineLevel="0" collapsed="false">
      <c r="A5920" s="39" t="s">
        <v>2679</v>
      </c>
      <c r="B5920" s="39" t="s">
        <v>8127</v>
      </c>
      <c r="C5920" s="0" t="n">
        <v>2514.61925</v>
      </c>
      <c r="D5920" s="0" t="str">
        <f aca="false">CONCATENATE(LEFT(A5920,2), MID(A5920,5,2))</f>
        <v>0733</v>
      </c>
    </row>
    <row r="5921" customFormat="false" ht="15.8" hidden="false" customHeight="false" outlineLevel="0" collapsed="false">
      <c r="A5921" s="39" t="s">
        <v>2781</v>
      </c>
      <c r="B5921" s="39" t="s">
        <v>8128</v>
      </c>
      <c r="C5921" s="0" t="n">
        <v>1018.6127742</v>
      </c>
      <c r="D5921" s="0" t="str">
        <f aca="false">CONCATENATE(LEFT(A5921,2), MID(A5921,5,2))</f>
        <v>0759</v>
      </c>
    </row>
    <row r="5922" customFormat="false" ht="15.8" hidden="false" customHeight="false" outlineLevel="0" collapsed="false">
      <c r="A5922" s="39" t="s">
        <v>3702</v>
      </c>
      <c r="B5922" s="39" t="s">
        <v>8129</v>
      </c>
      <c r="C5922" s="0" t="n">
        <v>217.776</v>
      </c>
      <c r="D5922" s="0" t="str">
        <f aca="false">CONCATENATE(LEFT(A5922,2), MID(A5922,5,2))</f>
        <v>0782</v>
      </c>
    </row>
    <row r="5923" customFormat="false" ht="15.8" hidden="false" customHeight="false" outlineLevel="0" collapsed="false">
      <c r="A5923" s="39" t="s">
        <v>2840</v>
      </c>
      <c r="B5923" s="39" t="s">
        <v>8130</v>
      </c>
      <c r="C5923" s="0" t="n">
        <v>2068.656779448</v>
      </c>
      <c r="D5923" s="0" t="str">
        <f aca="false">CONCATENATE(LEFT(A5923,2), MID(A5923,5,2))</f>
        <v>0743</v>
      </c>
    </row>
    <row r="5924" customFormat="false" ht="15.8" hidden="false" customHeight="false" outlineLevel="0" collapsed="false">
      <c r="A5924" s="39" t="s">
        <v>2689</v>
      </c>
      <c r="B5924" s="39" t="s">
        <v>8131</v>
      </c>
      <c r="C5924" s="0" t="n">
        <v>357.125</v>
      </c>
      <c r="D5924" s="0" t="str">
        <f aca="false">CONCATENATE(LEFT(A5924,2), MID(A5924,5,2))</f>
        <v>0791</v>
      </c>
    </row>
    <row r="5925" customFormat="false" ht="15.8" hidden="false" customHeight="false" outlineLevel="0" collapsed="false">
      <c r="A5925" s="39" t="s">
        <v>4785</v>
      </c>
      <c r="B5925" s="39" t="s">
        <v>8132</v>
      </c>
      <c r="C5925" s="0" t="n">
        <v>9109.5</v>
      </c>
      <c r="D5925" s="0" t="str">
        <f aca="false">CONCATENATE(LEFT(A5925,2), MID(A5925,5,2))</f>
        <v>0239</v>
      </c>
    </row>
    <row r="5926" customFormat="false" ht="15.8" hidden="false" customHeight="false" outlineLevel="0" collapsed="false">
      <c r="A5926" s="39" t="s">
        <v>2528</v>
      </c>
      <c r="B5926" s="39" t="s">
        <v>8133</v>
      </c>
      <c r="C5926" s="0" t="n">
        <v>364.5</v>
      </c>
      <c r="D5926" s="0" t="str">
        <f aca="false">CONCATENATE(LEFT(A5926,2), MID(A5926,5,2))</f>
        <v>0271</v>
      </c>
    </row>
    <row r="5927" customFormat="false" ht="15.8" hidden="false" customHeight="false" outlineLevel="0" collapsed="false">
      <c r="A5927" s="39" t="s">
        <v>3283</v>
      </c>
      <c r="B5927" s="39" t="s">
        <v>8134</v>
      </c>
      <c r="C5927" s="0" t="n">
        <v>357.1681000914</v>
      </c>
      <c r="D5927" s="0" t="str">
        <f aca="false">CONCATENATE(LEFT(A5927,2), MID(A5927,5,2))</f>
        <v>0373</v>
      </c>
    </row>
    <row r="5928" customFormat="false" ht="15.8" hidden="false" customHeight="false" outlineLevel="0" collapsed="false">
      <c r="A5928" s="39" t="s">
        <v>2857</v>
      </c>
      <c r="B5928" s="39" t="s">
        <v>8135</v>
      </c>
      <c r="C5928" s="0" t="n">
        <v>1280.25</v>
      </c>
      <c r="D5928" s="0" t="str">
        <f aca="false">CONCATENATE(LEFT(A5928,2), MID(A5928,5,2))</f>
        <v>0269</v>
      </c>
    </row>
    <row r="5929" customFormat="false" ht="15.8" hidden="false" customHeight="false" outlineLevel="0" collapsed="false">
      <c r="A5929" s="39" t="s">
        <v>3843</v>
      </c>
      <c r="B5929" s="39" t="s">
        <v>8136</v>
      </c>
      <c r="C5929" s="0" t="n">
        <v>474.550727358023</v>
      </c>
      <c r="D5929" s="0" t="str">
        <f aca="false">CONCATENATE(LEFT(A5929,2), MID(A5929,5,2))</f>
        <v>0376</v>
      </c>
    </row>
    <row r="5930" customFormat="false" ht="15.8" hidden="false" customHeight="false" outlineLevel="0" collapsed="false">
      <c r="A5930" s="39" t="s">
        <v>2351</v>
      </c>
      <c r="B5930" s="39" t="s">
        <v>8137</v>
      </c>
      <c r="C5930" s="0" t="n">
        <v>250</v>
      </c>
      <c r="D5930" s="0" t="str">
        <f aca="false">CONCATENATE(LEFT(A5930,2), MID(A5930,5,2))</f>
        <v>0279</v>
      </c>
    </row>
    <row r="5931" customFormat="false" ht="15.8" hidden="false" customHeight="false" outlineLevel="0" collapsed="false">
      <c r="A5931" s="39" t="s">
        <v>2211</v>
      </c>
      <c r="B5931" s="39" t="s">
        <v>8138</v>
      </c>
      <c r="C5931" s="0" t="n">
        <v>215.023798098667</v>
      </c>
      <c r="D5931" s="0" t="str">
        <f aca="false">CONCATENATE(LEFT(A5931,2), MID(A5931,5,2))</f>
        <v>0446</v>
      </c>
    </row>
    <row r="5932" customFormat="false" ht="15.8" hidden="false" customHeight="false" outlineLevel="0" collapsed="false">
      <c r="A5932" s="39" t="s">
        <v>3797</v>
      </c>
      <c r="B5932" s="39" t="s">
        <v>8139</v>
      </c>
      <c r="C5932" s="0" t="n">
        <v>27575.8667029786</v>
      </c>
      <c r="D5932" s="0" t="str">
        <f aca="false">CONCATENATE(LEFT(A5932,2), MID(A5932,5,2))</f>
        <v>0183</v>
      </c>
    </row>
    <row r="5933" customFormat="false" ht="15.8" hidden="false" customHeight="false" outlineLevel="0" collapsed="false">
      <c r="A5933" s="39" t="s">
        <v>2171</v>
      </c>
      <c r="B5933" s="39" t="s">
        <v>8140</v>
      </c>
      <c r="C5933" s="0" t="n">
        <v>125.718310499081</v>
      </c>
      <c r="D5933" s="0" t="str">
        <f aca="false">CONCATENATE(LEFT(A5933,2), MID(A5933,5,2))</f>
        <v>0144</v>
      </c>
    </row>
    <row r="5934" customFormat="false" ht="15.8" hidden="false" customHeight="false" outlineLevel="0" collapsed="false">
      <c r="A5934" s="39" t="s">
        <v>3185</v>
      </c>
      <c r="B5934" s="39" t="s">
        <v>8141</v>
      </c>
      <c r="C5934" s="0" t="n">
        <v>836.600028333333</v>
      </c>
      <c r="D5934" s="0" t="str">
        <f aca="false">CONCATENATE(LEFT(A5934,2), MID(A5934,5,2))</f>
        <v>0145</v>
      </c>
    </row>
    <row r="5935" customFormat="false" ht="15.8" hidden="false" customHeight="false" outlineLevel="0" collapsed="false">
      <c r="A5935" s="39" t="s">
        <v>2493</v>
      </c>
      <c r="B5935" s="39" t="s">
        <v>8142</v>
      </c>
      <c r="C5935" s="0" t="n">
        <v>4791.4437098963</v>
      </c>
      <c r="D5935" s="0" t="str">
        <f aca="false">CONCATENATE(LEFT(A5935,2), MID(A5935,5,2))</f>
        <v>0185</v>
      </c>
    </row>
    <row r="5936" customFormat="false" ht="15.8" hidden="false" customHeight="false" outlineLevel="0" collapsed="false">
      <c r="A5936" s="39" t="s">
        <v>2503</v>
      </c>
      <c r="B5936" s="39" t="s">
        <v>8143</v>
      </c>
      <c r="C5936" s="0" t="n">
        <v>1500</v>
      </c>
      <c r="D5936" s="0" t="str">
        <f aca="false">CONCATENATE(LEFT(A5936,2), MID(A5936,5,2))</f>
        <v>0312</v>
      </c>
    </row>
    <row r="5937" customFormat="false" ht="15.8" hidden="false" customHeight="false" outlineLevel="0" collapsed="false">
      <c r="A5937" s="39" t="s">
        <v>2786</v>
      </c>
      <c r="B5937" s="39" t="s">
        <v>8144</v>
      </c>
      <c r="C5937" s="0" t="n">
        <v>606.756</v>
      </c>
      <c r="D5937" s="0" t="str">
        <f aca="false">CONCATENATE(LEFT(A5937,2), MID(A5937,5,2))</f>
        <v>0781</v>
      </c>
    </row>
    <row r="5938" customFormat="false" ht="15.8" hidden="false" customHeight="false" outlineLevel="0" collapsed="false">
      <c r="A5938" s="39" t="s">
        <v>2618</v>
      </c>
      <c r="B5938" s="39" t="s">
        <v>8145</v>
      </c>
      <c r="C5938" s="0" t="n">
        <v>132.57270236162</v>
      </c>
      <c r="D5938" s="0" t="str">
        <f aca="false">CONCATENATE(LEFT(A5938,2), MID(A5938,5,2))</f>
        <v>0860</v>
      </c>
    </row>
    <row r="5939" customFormat="false" ht="15.8" hidden="false" customHeight="false" outlineLevel="0" collapsed="false">
      <c r="A5939" s="39" t="s">
        <v>2807</v>
      </c>
      <c r="B5939" s="39" t="s">
        <v>8146</v>
      </c>
      <c r="C5939" s="0" t="n">
        <v>223.22</v>
      </c>
      <c r="D5939" s="0" t="str">
        <f aca="false">CONCATENATE(LEFT(A5939,2), MID(A5939,5,2))</f>
        <v>0791</v>
      </c>
    </row>
    <row r="5940" customFormat="false" ht="15.8" hidden="false" customHeight="false" outlineLevel="0" collapsed="false">
      <c r="A5940" s="39" t="s">
        <v>2000</v>
      </c>
      <c r="B5940" s="39" t="s">
        <v>8147</v>
      </c>
      <c r="C5940" s="0" t="n">
        <v>6636.87629229708</v>
      </c>
      <c r="D5940" s="0" t="str">
        <f aca="false">CONCATENATE(LEFT(A5940,2), MID(A5940,5,2))</f>
        <v>0315</v>
      </c>
    </row>
    <row r="5941" customFormat="false" ht="15.8" hidden="false" customHeight="false" outlineLevel="0" collapsed="false">
      <c r="A5941" s="39" t="s">
        <v>2171</v>
      </c>
      <c r="B5941" s="39" t="s">
        <v>8148</v>
      </c>
      <c r="C5941" s="0" t="n">
        <v>379.544406565007</v>
      </c>
      <c r="D5941" s="0" t="str">
        <f aca="false">CONCATENATE(LEFT(A5941,2), MID(A5941,5,2))</f>
        <v>0144</v>
      </c>
    </row>
    <row r="5942" customFormat="false" ht="15.8" hidden="false" customHeight="false" outlineLevel="0" collapsed="false">
      <c r="A5942" s="39" t="s">
        <v>2215</v>
      </c>
      <c r="B5942" s="39" t="s">
        <v>8149</v>
      </c>
      <c r="C5942" s="0" t="n">
        <v>272.966069588135</v>
      </c>
      <c r="D5942" s="0" t="str">
        <f aca="false">CONCATENATE(LEFT(A5942,2), MID(A5942,5,2))</f>
        <v>0448</v>
      </c>
    </row>
    <row r="5943" customFormat="false" ht="15.8" hidden="false" customHeight="false" outlineLevel="0" collapsed="false">
      <c r="A5943" s="39" t="s">
        <v>2135</v>
      </c>
      <c r="B5943" s="39" t="s">
        <v>8150</v>
      </c>
      <c r="C5943" s="0" t="n">
        <v>806.981486725519</v>
      </c>
      <c r="D5943" s="0" t="str">
        <f aca="false">CONCATENATE(LEFT(A5943,2), MID(A5943,5,2))</f>
        <v>0142</v>
      </c>
    </row>
    <row r="5944" customFormat="false" ht="15.8" hidden="false" customHeight="false" outlineLevel="0" collapsed="false">
      <c r="A5944" s="39" t="s">
        <v>2901</v>
      </c>
      <c r="B5944" s="39" t="s">
        <v>8151</v>
      </c>
      <c r="C5944" s="0" t="n">
        <v>3163.22427460322</v>
      </c>
      <c r="D5944" s="0" t="str">
        <f aca="false">CONCATENATE(LEFT(A5944,2), MID(A5944,5,2))</f>
        <v>0185</v>
      </c>
    </row>
    <row r="5945" customFormat="false" ht="15.8" hidden="false" customHeight="false" outlineLevel="0" collapsed="false">
      <c r="A5945" s="39" t="s">
        <v>2213</v>
      </c>
      <c r="B5945" s="39" t="s">
        <v>8152</v>
      </c>
      <c r="C5945" s="0" t="n">
        <v>107.7101438727</v>
      </c>
      <c r="D5945" s="0" t="str">
        <f aca="false">CONCATENATE(LEFT(A5945,2), MID(A5945,5,2))</f>
        <v>0446</v>
      </c>
    </row>
    <row r="5946" customFormat="false" ht="15.8" hidden="false" customHeight="false" outlineLevel="0" collapsed="false">
      <c r="A5946" s="39" t="s">
        <v>8153</v>
      </c>
      <c r="B5946" s="39" t="s">
        <v>8154</v>
      </c>
      <c r="C5946" s="0" t="n">
        <v>152.5</v>
      </c>
      <c r="D5946" s="0" t="str">
        <f aca="false">CONCATENATE(LEFT(A5946,2), MID(A5946,5,2))</f>
        <v>0255</v>
      </c>
    </row>
    <row r="5947" customFormat="false" ht="15.8" hidden="false" customHeight="false" outlineLevel="0" collapsed="false">
      <c r="A5947" s="39" t="s">
        <v>2598</v>
      </c>
      <c r="B5947" s="39" t="s">
        <v>8155</v>
      </c>
      <c r="C5947" s="0" t="n">
        <v>1516.93538253651</v>
      </c>
      <c r="D5947" s="0" t="str">
        <f aca="false">CONCATENATE(LEFT(A5947,2), MID(A5947,5,2))</f>
        <v>0860</v>
      </c>
    </row>
    <row r="5948" customFormat="false" ht="15.8" hidden="false" customHeight="false" outlineLevel="0" collapsed="false">
      <c r="A5948" s="39" t="s">
        <v>2712</v>
      </c>
      <c r="B5948" s="39" t="s">
        <v>8156</v>
      </c>
      <c r="C5948" s="0" t="n">
        <v>232.7</v>
      </c>
      <c r="D5948" s="0" t="str">
        <f aca="false">CONCATENATE(LEFT(A5948,2), MID(A5948,5,2))</f>
        <v>0791</v>
      </c>
    </row>
    <row r="5949" customFormat="false" ht="15.8" hidden="false" customHeight="false" outlineLevel="0" collapsed="false">
      <c r="A5949" s="39" t="s">
        <v>2730</v>
      </c>
      <c r="B5949" s="39" t="s">
        <v>8157</v>
      </c>
      <c r="C5949" s="0" t="n">
        <v>605.3892</v>
      </c>
      <c r="D5949" s="0" t="str">
        <f aca="false">CONCATENATE(LEFT(A5949,2), MID(A5949,5,2))</f>
        <v>0733</v>
      </c>
    </row>
    <row r="5950" customFormat="false" ht="15.8" hidden="false" customHeight="false" outlineLevel="0" collapsed="false">
      <c r="A5950" s="39" t="s">
        <v>2707</v>
      </c>
      <c r="B5950" s="39" t="s">
        <v>8158</v>
      </c>
      <c r="C5950" s="0" t="n">
        <v>2212.86</v>
      </c>
      <c r="D5950" s="0" t="str">
        <f aca="false">CONCATENATE(LEFT(A5950,2), MID(A5950,5,2))</f>
        <v>0733</v>
      </c>
    </row>
    <row r="5951" customFormat="false" ht="15.8" hidden="false" customHeight="false" outlineLevel="0" collapsed="false">
      <c r="A5951" s="39" t="s">
        <v>2849</v>
      </c>
      <c r="B5951" s="39" t="s">
        <v>8159</v>
      </c>
      <c r="C5951" s="0" t="n">
        <v>1093.165891965</v>
      </c>
      <c r="D5951" s="0" t="str">
        <f aca="false">CONCATENATE(LEFT(A5951,2), MID(A5951,5,2))</f>
        <v>0743</v>
      </c>
    </row>
    <row r="5952" customFormat="false" ht="15.8" hidden="false" customHeight="false" outlineLevel="0" collapsed="false">
      <c r="A5952" s="39" t="s">
        <v>2882</v>
      </c>
      <c r="B5952" s="39" t="s">
        <v>8160</v>
      </c>
      <c r="C5952" s="0" t="n">
        <v>143.4951</v>
      </c>
      <c r="D5952" s="0" t="str">
        <f aca="false">CONCATENATE(LEFT(A5952,2), MID(A5952,5,2))</f>
        <v>0782</v>
      </c>
    </row>
    <row r="5953" customFormat="false" ht="15.8" hidden="false" customHeight="false" outlineLevel="0" collapsed="false">
      <c r="A5953" s="39" t="s">
        <v>2351</v>
      </c>
      <c r="B5953" s="39" t="s">
        <v>8161</v>
      </c>
      <c r="C5953" s="0" t="n">
        <v>1125</v>
      </c>
      <c r="D5953" s="0" t="str">
        <f aca="false">CONCATENATE(LEFT(A5953,2), MID(A5953,5,2))</f>
        <v>0279</v>
      </c>
    </row>
    <row r="5954" customFormat="false" ht="15.8" hidden="false" customHeight="false" outlineLevel="0" collapsed="false">
      <c r="A5954" s="39" t="s">
        <v>4347</v>
      </c>
      <c r="B5954" s="39" t="s">
        <v>8162</v>
      </c>
      <c r="C5954" s="0" t="n">
        <v>312.5</v>
      </c>
      <c r="D5954" s="0" t="str">
        <f aca="false">CONCATENATE(LEFT(A5954,2), MID(A5954,5,2))</f>
        <v>0230</v>
      </c>
    </row>
    <row r="5955" customFormat="false" ht="15.8" hidden="false" customHeight="false" outlineLevel="0" collapsed="false">
      <c r="A5955" s="39" t="s">
        <v>2463</v>
      </c>
      <c r="B5955" s="39" t="s">
        <v>8163</v>
      </c>
      <c r="C5955" s="0" t="n">
        <v>265.255605895286</v>
      </c>
      <c r="D5955" s="0" t="str">
        <f aca="false">CONCATENATE(LEFT(A5955,2), MID(A5955,5,2))</f>
        <v>0144</v>
      </c>
    </row>
    <row r="5956" customFormat="false" ht="15.8" hidden="false" customHeight="false" outlineLevel="0" collapsed="false">
      <c r="A5956" s="39" t="s">
        <v>3879</v>
      </c>
      <c r="B5956" s="39" t="s">
        <v>8164</v>
      </c>
      <c r="C5956" s="0" t="n">
        <v>301.65</v>
      </c>
      <c r="D5956" s="0" t="str">
        <f aca="false">CONCATENATE(LEFT(A5956,2), MID(A5956,5,2))</f>
        <v>0255</v>
      </c>
    </row>
    <row r="5957" customFormat="false" ht="15.8" hidden="false" customHeight="false" outlineLevel="0" collapsed="false">
      <c r="A5957" s="39" t="s">
        <v>2614</v>
      </c>
      <c r="B5957" s="39" t="s">
        <v>8165</v>
      </c>
      <c r="C5957" s="0" t="n">
        <v>7341.34677348211</v>
      </c>
      <c r="D5957" s="0" t="str">
        <f aca="false">CONCATENATE(LEFT(A5957,2), MID(A5957,5,2))</f>
        <v>0589</v>
      </c>
    </row>
    <row r="5958" customFormat="false" ht="15.8" hidden="false" customHeight="false" outlineLevel="0" collapsed="false">
      <c r="A5958" s="39" t="s">
        <v>4347</v>
      </c>
      <c r="B5958" s="39" t="s">
        <v>8166</v>
      </c>
      <c r="C5958" s="0" t="n">
        <v>937.5</v>
      </c>
      <c r="D5958" s="0" t="str">
        <f aca="false">CONCATENATE(LEFT(A5958,2), MID(A5958,5,2))</f>
        <v>0230</v>
      </c>
    </row>
    <row r="5959" customFormat="false" ht="15.8" hidden="false" customHeight="false" outlineLevel="0" collapsed="false">
      <c r="A5959" s="39" t="s">
        <v>2349</v>
      </c>
      <c r="B5959" s="39" t="s">
        <v>8167</v>
      </c>
      <c r="C5959" s="0" t="n">
        <v>125</v>
      </c>
      <c r="D5959" s="0" t="str">
        <f aca="false">CONCATENATE(LEFT(A5959,2), MID(A5959,5,2))</f>
        <v>0279</v>
      </c>
    </row>
    <row r="5960" customFormat="false" ht="15.8" hidden="false" customHeight="false" outlineLevel="0" collapsed="false">
      <c r="A5960" s="39" t="s">
        <v>2721</v>
      </c>
      <c r="B5960" s="39" t="s">
        <v>8168</v>
      </c>
      <c r="C5960" s="0" t="n">
        <v>22080.6845354</v>
      </c>
      <c r="D5960" s="0" t="str">
        <f aca="false">CONCATENATE(LEFT(A5960,2), MID(A5960,5,2))</f>
        <v>0759</v>
      </c>
    </row>
    <row r="5961" customFormat="false" ht="15.8" hidden="false" customHeight="false" outlineLevel="0" collapsed="false">
      <c r="A5961" s="39" t="s">
        <v>3831</v>
      </c>
      <c r="B5961" s="39" t="s">
        <v>8169</v>
      </c>
      <c r="C5961" s="0" t="n">
        <v>290.625</v>
      </c>
      <c r="D5961" s="0" t="str">
        <f aca="false">CONCATENATE(LEFT(A5961,2), MID(A5961,5,2))</f>
        <v>0254</v>
      </c>
    </row>
    <row r="5962" customFormat="false" ht="15.8" hidden="false" customHeight="false" outlineLevel="0" collapsed="false">
      <c r="A5962" s="39" t="s">
        <v>2707</v>
      </c>
      <c r="B5962" s="39" t="s">
        <v>8170</v>
      </c>
      <c r="C5962" s="0" t="n">
        <v>1165.481</v>
      </c>
      <c r="D5962" s="0" t="str">
        <f aca="false">CONCATENATE(LEFT(A5962,2), MID(A5962,5,2))</f>
        <v>0733</v>
      </c>
    </row>
    <row r="5963" customFormat="false" ht="15.8" hidden="false" customHeight="false" outlineLevel="0" collapsed="false">
      <c r="A5963" s="39" t="s">
        <v>2701</v>
      </c>
      <c r="B5963" s="39" t="s">
        <v>8171</v>
      </c>
      <c r="C5963" s="0" t="n">
        <v>464.037195681089</v>
      </c>
      <c r="D5963" s="0" t="str">
        <f aca="false">CONCATENATE(LEFT(A5963,2), MID(A5963,5,2))</f>
        <v>0718</v>
      </c>
    </row>
    <row r="5964" customFormat="false" ht="15.8" hidden="false" customHeight="false" outlineLevel="0" collapsed="false">
      <c r="A5964" s="39" t="s">
        <v>2689</v>
      </c>
      <c r="B5964" s="39" t="s">
        <v>8172</v>
      </c>
      <c r="C5964" s="0" t="n">
        <v>6853.16</v>
      </c>
      <c r="D5964" s="0" t="str">
        <f aca="false">CONCATENATE(LEFT(A5964,2), MID(A5964,5,2))</f>
        <v>0791</v>
      </c>
    </row>
    <row r="5965" customFormat="false" ht="15.8" hidden="false" customHeight="false" outlineLevel="0" collapsed="false">
      <c r="A5965" s="39" t="s">
        <v>2631</v>
      </c>
      <c r="B5965" s="39" t="s">
        <v>8173</v>
      </c>
      <c r="C5965" s="0" t="n">
        <v>208.244</v>
      </c>
      <c r="D5965" s="0" t="str">
        <f aca="false">CONCATENATE(LEFT(A5965,2), MID(A5965,5,2))</f>
        <v>0791</v>
      </c>
    </row>
    <row r="5966" customFormat="false" ht="15.8" hidden="false" customHeight="false" outlineLevel="0" collapsed="false">
      <c r="A5966" s="39" t="s">
        <v>2730</v>
      </c>
      <c r="B5966" s="39" t="s">
        <v>8174</v>
      </c>
      <c r="C5966" s="0" t="n">
        <v>598.5252</v>
      </c>
      <c r="D5966" s="0" t="str">
        <f aca="false">CONCATENATE(LEFT(A5966,2), MID(A5966,5,2))</f>
        <v>0733</v>
      </c>
    </row>
    <row r="5967" customFormat="false" ht="15.8" hidden="false" customHeight="false" outlineLevel="0" collapsed="false">
      <c r="A5967" s="39" t="s">
        <v>2712</v>
      </c>
      <c r="B5967" s="39" t="s">
        <v>8175</v>
      </c>
      <c r="C5967" s="0" t="n">
        <v>401.7</v>
      </c>
      <c r="D5967" s="0" t="str">
        <f aca="false">CONCATENATE(LEFT(A5967,2), MID(A5967,5,2))</f>
        <v>0791</v>
      </c>
    </row>
    <row r="5968" customFormat="false" ht="15.8" hidden="false" customHeight="false" outlineLevel="0" collapsed="false">
      <c r="A5968" s="39" t="s">
        <v>2516</v>
      </c>
      <c r="B5968" s="39" t="s">
        <v>8176</v>
      </c>
      <c r="C5968" s="0" t="n">
        <v>173.457423373203</v>
      </c>
      <c r="D5968" s="0" t="str">
        <f aca="false">CONCATENATE(LEFT(A5968,2), MID(A5968,5,2))</f>
        <v>0144</v>
      </c>
    </row>
    <row r="5969" customFormat="false" ht="15.8" hidden="false" customHeight="false" outlineLevel="0" collapsed="false">
      <c r="A5969" s="39" t="s">
        <v>4779</v>
      </c>
      <c r="B5969" s="39" t="s">
        <v>8177</v>
      </c>
      <c r="C5969" s="0" t="n">
        <v>162</v>
      </c>
      <c r="D5969" s="0" t="str">
        <f aca="false">CONCATENATE(LEFT(A5969,2), MID(A5969,5,2))</f>
        <v>0220</v>
      </c>
    </row>
    <row r="5970" customFormat="false" ht="15.8" hidden="false" customHeight="false" outlineLevel="0" collapsed="false">
      <c r="A5970" s="39" t="s">
        <v>2802</v>
      </c>
      <c r="B5970" s="39" t="s">
        <v>8178</v>
      </c>
      <c r="C5970" s="0" t="n">
        <v>3065.2487154</v>
      </c>
      <c r="D5970" s="0" t="str">
        <f aca="false">CONCATENATE(LEFT(A5970,2), MID(A5970,5,2))</f>
        <v>0780</v>
      </c>
    </row>
    <row r="5971" customFormat="false" ht="15.8" hidden="false" customHeight="false" outlineLevel="0" collapsed="false">
      <c r="A5971" s="39" t="s">
        <v>2174</v>
      </c>
      <c r="B5971" s="39" t="s">
        <v>8179</v>
      </c>
      <c r="C5971" s="0" t="n">
        <v>307.716597385826</v>
      </c>
      <c r="D5971" s="0" t="str">
        <f aca="false">CONCATENATE(LEFT(A5971,2), MID(A5971,5,2))</f>
        <v>0144</v>
      </c>
    </row>
    <row r="5972" customFormat="false" ht="15.8" hidden="false" customHeight="false" outlineLevel="0" collapsed="false">
      <c r="A5972" s="39" t="s">
        <v>2826</v>
      </c>
      <c r="B5972" s="39" t="s">
        <v>8180</v>
      </c>
      <c r="C5972" s="0" t="n">
        <v>764.945</v>
      </c>
      <c r="D5972" s="0" t="str">
        <f aca="false">CONCATENATE(LEFT(A5972,2), MID(A5972,5,2))</f>
        <v>0782</v>
      </c>
    </row>
    <row r="5973" customFormat="false" ht="15.8" hidden="false" customHeight="false" outlineLevel="0" collapsed="false">
      <c r="A5973" s="39" t="s">
        <v>2800</v>
      </c>
      <c r="B5973" s="39" t="s">
        <v>8181</v>
      </c>
      <c r="C5973" s="0" t="n">
        <v>125.637060739355</v>
      </c>
      <c r="D5973" s="0" t="str">
        <f aca="false">CONCATENATE(LEFT(A5973,2), MID(A5973,5,2))</f>
        <v>0765</v>
      </c>
    </row>
    <row r="5974" customFormat="false" ht="15.8" hidden="false" customHeight="false" outlineLevel="0" collapsed="false">
      <c r="A5974" s="39" t="s">
        <v>2554</v>
      </c>
      <c r="B5974" s="39" t="s">
        <v>8182</v>
      </c>
      <c r="C5974" s="0" t="n">
        <v>1044</v>
      </c>
      <c r="D5974" s="0" t="str">
        <f aca="false">CONCATENATE(LEFT(A5974,2), MID(A5974,5,2))</f>
        <v>0551</v>
      </c>
    </row>
    <row r="5975" customFormat="false" ht="15.8" hidden="false" customHeight="false" outlineLevel="0" collapsed="false">
      <c r="A5975" s="39" t="s">
        <v>3831</v>
      </c>
      <c r="B5975" s="39" t="s">
        <v>8183</v>
      </c>
      <c r="C5975" s="0" t="n">
        <v>764.28409090909</v>
      </c>
      <c r="D5975" s="0" t="str">
        <f aca="false">CONCATENATE(LEFT(A5975,2), MID(A5975,5,2))</f>
        <v>0254</v>
      </c>
    </row>
    <row r="5976" customFormat="false" ht="15.8" hidden="false" customHeight="false" outlineLevel="0" collapsed="false">
      <c r="A5976" s="39" t="s">
        <v>8153</v>
      </c>
      <c r="B5976" s="39" t="s">
        <v>8184</v>
      </c>
      <c r="C5976" s="0" t="n">
        <v>457.5</v>
      </c>
      <c r="D5976" s="0" t="str">
        <f aca="false">CONCATENATE(LEFT(A5976,2), MID(A5976,5,2))</f>
        <v>0255</v>
      </c>
    </row>
    <row r="5977" customFormat="false" ht="15.8" hidden="false" customHeight="false" outlineLevel="0" collapsed="false">
      <c r="A5977" s="39" t="s">
        <v>3775</v>
      </c>
      <c r="B5977" s="39" t="s">
        <v>8185</v>
      </c>
      <c r="C5977" s="0" t="n">
        <v>239.405554577215</v>
      </c>
      <c r="D5977" s="0" t="str">
        <f aca="false">CONCATENATE(LEFT(A5977,2), MID(A5977,5,2))</f>
        <v>0376</v>
      </c>
    </row>
    <row r="5978" customFormat="false" ht="15.8" hidden="false" customHeight="false" outlineLevel="0" collapsed="false">
      <c r="A5978" s="39" t="s">
        <v>2802</v>
      </c>
      <c r="B5978" s="39" t="s">
        <v>8186</v>
      </c>
      <c r="C5978" s="0" t="n">
        <v>740.6243736</v>
      </c>
      <c r="D5978" s="0" t="str">
        <f aca="false">CONCATENATE(LEFT(A5978,2), MID(A5978,5,2))</f>
        <v>0780</v>
      </c>
    </row>
    <row r="5979" customFormat="false" ht="15.8" hidden="false" customHeight="false" outlineLevel="0" collapsed="false">
      <c r="A5979" s="39" t="s">
        <v>2837</v>
      </c>
      <c r="B5979" s="39" t="s">
        <v>8187</v>
      </c>
      <c r="C5979" s="0" t="n">
        <v>755.326</v>
      </c>
      <c r="D5979" s="0" t="str">
        <f aca="false">CONCATENATE(LEFT(A5979,2), MID(A5979,5,2))</f>
        <v>0791</v>
      </c>
    </row>
    <row r="5980" customFormat="false" ht="15.8" hidden="false" customHeight="false" outlineLevel="0" collapsed="false">
      <c r="A5980" s="39" t="s">
        <v>2826</v>
      </c>
      <c r="B5980" s="39" t="s">
        <v>8188</v>
      </c>
      <c r="C5980" s="0" t="n">
        <v>601.003</v>
      </c>
      <c r="D5980" s="0" t="str">
        <f aca="false">CONCATENATE(LEFT(A5980,2), MID(A5980,5,2))</f>
        <v>0782</v>
      </c>
    </row>
    <row r="5981" customFormat="false" ht="15.8" hidden="false" customHeight="false" outlineLevel="0" collapsed="false">
      <c r="A5981" s="39" t="s">
        <v>2263</v>
      </c>
      <c r="B5981" s="39" t="s">
        <v>8189</v>
      </c>
      <c r="C5981" s="0" t="n">
        <v>6194.38530287199</v>
      </c>
      <c r="D5981" s="0" t="str">
        <f aca="false">CONCATENATE(LEFT(A5981,2), MID(A5981,5,2))</f>
        <v>0449</v>
      </c>
    </row>
    <row r="5982" customFormat="false" ht="15.8" hidden="false" customHeight="false" outlineLevel="0" collapsed="false">
      <c r="A5982" s="39" t="s">
        <v>2761</v>
      </c>
      <c r="B5982" s="39" t="s">
        <v>8190</v>
      </c>
      <c r="C5982" s="0" t="n">
        <v>501.54</v>
      </c>
      <c r="D5982" s="0" t="str">
        <f aca="false">CONCATENATE(LEFT(A5982,2), MID(A5982,5,2))</f>
        <v>0733</v>
      </c>
    </row>
    <row r="5983" customFormat="false" ht="15.8" hidden="false" customHeight="false" outlineLevel="0" collapsed="false">
      <c r="A5983" s="39" t="s">
        <v>2849</v>
      </c>
      <c r="B5983" s="39" t="s">
        <v>8191</v>
      </c>
      <c r="C5983" s="0" t="n">
        <v>625.185425</v>
      </c>
      <c r="D5983" s="0" t="str">
        <f aca="false">CONCATENATE(LEFT(A5983,2), MID(A5983,5,2))</f>
        <v>0743</v>
      </c>
    </row>
    <row r="5984" customFormat="false" ht="15.8" hidden="false" customHeight="false" outlineLevel="0" collapsed="false">
      <c r="A5984" s="39" t="s">
        <v>2213</v>
      </c>
      <c r="B5984" s="39" t="s">
        <v>8192</v>
      </c>
      <c r="C5984" s="0" t="n">
        <v>215.981778353212</v>
      </c>
      <c r="D5984" s="0" t="str">
        <f aca="false">CONCATENATE(LEFT(A5984,2), MID(A5984,5,2))</f>
        <v>0446</v>
      </c>
    </row>
    <row r="5985" customFormat="false" ht="15.8" hidden="false" customHeight="false" outlineLevel="0" collapsed="false">
      <c r="A5985" s="39" t="s">
        <v>2554</v>
      </c>
      <c r="B5985" s="39" t="s">
        <v>8193</v>
      </c>
      <c r="C5985" s="0" t="n">
        <v>171.45</v>
      </c>
      <c r="D5985" s="0" t="str">
        <f aca="false">CONCATENATE(LEFT(A5985,2), MID(A5985,5,2))</f>
        <v>0551</v>
      </c>
    </row>
    <row r="5986" customFormat="false" ht="15.8" hidden="false" customHeight="false" outlineLevel="0" collapsed="false">
      <c r="A5986" s="39" t="s">
        <v>3797</v>
      </c>
      <c r="B5986" s="39" t="s">
        <v>8194</v>
      </c>
      <c r="C5986" s="0" t="n">
        <v>3177.77386105725</v>
      </c>
      <c r="D5986" s="0" t="str">
        <f aca="false">CONCATENATE(LEFT(A5986,2), MID(A5986,5,2))</f>
        <v>0183</v>
      </c>
    </row>
    <row r="5987" customFormat="false" ht="15.8" hidden="false" customHeight="false" outlineLevel="0" collapsed="false">
      <c r="A5987" s="39" t="s">
        <v>2781</v>
      </c>
      <c r="B5987" s="39" t="s">
        <v>8195</v>
      </c>
      <c r="C5987" s="0" t="n">
        <v>1900.145037</v>
      </c>
      <c r="D5987" s="0" t="str">
        <f aca="false">CONCATENATE(LEFT(A5987,2), MID(A5987,5,2))</f>
        <v>0759</v>
      </c>
    </row>
    <row r="5988" customFormat="false" ht="15.8" hidden="false" customHeight="false" outlineLevel="0" collapsed="false">
      <c r="A5988" s="39" t="s">
        <v>2679</v>
      </c>
      <c r="B5988" s="39" t="s">
        <v>8196</v>
      </c>
      <c r="C5988" s="0" t="n">
        <v>224.952</v>
      </c>
      <c r="D5988" s="0" t="str">
        <f aca="false">CONCATENATE(LEFT(A5988,2), MID(A5988,5,2))</f>
        <v>0733</v>
      </c>
    </row>
    <row r="5989" customFormat="false" ht="15.8" hidden="false" customHeight="false" outlineLevel="0" collapsed="false">
      <c r="A5989" s="39" t="s">
        <v>2701</v>
      </c>
      <c r="B5989" s="39" t="s">
        <v>8197</v>
      </c>
      <c r="C5989" s="0" t="n">
        <v>664.523809640944</v>
      </c>
      <c r="D5989" s="0" t="str">
        <f aca="false">CONCATENATE(LEFT(A5989,2), MID(A5989,5,2))</f>
        <v>0718</v>
      </c>
    </row>
    <row r="5990" customFormat="false" ht="15.8" hidden="false" customHeight="false" outlineLevel="0" collapsed="false">
      <c r="A5990" s="39" t="s">
        <v>2503</v>
      </c>
      <c r="B5990" s="39" t="s">
        <v>8198</v>
      </c>
      <c r="C5990" s="0" t="n">
        <v>1500</v>
      </c>
      <c r="D5990" s="0" t="str">
        <f aca="false">CONCATENATE(LEFT(A5990,2), MID(A5990,5,2))</f>
        <v>0312</v>
      </c>
    </row>
    <row r="5991" customFormat="false" ht="15.8" hidden="false" customHeight="false" outlineLevel="0" collapsed="false">
      <c r="A5991" s="39" t="s">
        <v>2516</v>
      </c>
      <c r="B5991" s="39" t="s">
        <v>8199</v>
      </c>
      <c r="C5991" s="0" t="n">
        <v>621.640669665589</v>
      </c>
      <c r="D5991" s="0" t="str">
        <f aca="false">CONCATENATE(LEFT(A5991,2), MID(A5991,5,2))</f>
        <v>0144</v>
      </c>
    </row>
    <row r="5992" customFormat="false" ht="15.8" hidden="false" customHeight="false" outlineLevel="0" collapsed="false">
      <c r="A5992" s="39" t="s">
        <v>8200</v>
      </c>
      <c r="B5992" s="39" t="s">
        <v>8201</v>
      </c>
      <c r="C5992" s="0" t="n">
        <v>2888</v>
      </c>
      <c r="D5992" s="0" t="str">
        <f aca="false">CONCATENATE(LEFT(A5992,2), MID(A5992,5,2))</f>
        <v>0185</v>
      </c>
    </row>
    <row r="5993" customFormat="false" ht="15.8" hidden="false" customHeight="false" outlineLevel="0" collapsed="false">
      <c r="A5993" s="39" t="s">
        <v>3797</v>
      </c>
      <c r="B5993" s="39" t="s">
        <v>8202</v>
      </c>
      <c r="C5993" s="0" t="n">
        <v>1299.19</v>
      </c>
      <c r="D5993" s="0" t="str">
        <f aca="false">CONCATENATE(LEFT(A5993,2), MID(A5993,5,2))</f>
        <v>0183</v>
      </c>
    </row>
    <row r="5994" customFormat="false" ht="15.8" hidden="false" customHeight="false" outlineLevel="0" collapsed="false">
      <c r="A5994" s="39" t="s">
        <v>2459</v>
      </c>
      <c r="B5994" s="39" t="s">
        <v>8203</v>
      </c>
      <c r="C5994" s="0" t="n">
        <v>155.61501442283</v>
      </c>
      <c r="D5994" s="0" t="str">
        <f aca="false">CONCATENATE(LEFT(A5994,2), MID(A5994,5,2))</f>
        <v>0142</v>
      </c>
    </row>
    <row r="5995" customFormat="false" ht="15.8" hidden="false" customHeight="false" outlineLevel="0" collapsed="false">
      <c r="A5995" s="39" t="s">
        <v>3247</v>
      </c>
      <c r="B5995" s="39" t="s">
        <v>8204</v>
      </c>
      <c r="C5995" s="0" t="n">
        <v>14587.6144502099</v>
      </c>
      <c r="D5995" s="0" t="str">
        <f aca="false">CONCATENATE(LEFT(A5995,2), MID(A5995,5,2))</f>
        <v>0450</v>
      </c>
    </row>
    <row r="5996" customFormat="false" ht="15.8" hidden="false" customHeight="false" outlineLevel="0" collapsed="false">
      <c r="A5996" s="39" t="s">
        <v>3883</v>
      </c>
      <c r="B5996" s="39" t="s">
        <v>8205</v>
      </c>
      <c r="C5996" s="0" t="n">
        <v>1764.28571428571</v>
      </c>
      <c r="D5996" s="0" t="str">
        <f aca="false">CONCATENATE(LEFT(A5996,2), MID(A5996,5,2))</f>
        <v>0635</v>
      </c>
    </row>
    <row r="5997" customFormat="false" ht="15.8" hidden="false" customHeight="false" outlineLevel="0" collapsed="false">
      <c r="A5997" s="39" t="s">
        <v>2174</v>
      </c>
      <c r="B5997" s="39" t="s">
        <v>8206</v>
      </c>
      <c r="C5997" s="0" t="n">
        <v>152.366511296946</v>
      </c>
      <c r="D5997" s="0" t="str">
        <f aca="false">CONCATENATE(LEFT(A5997,2), MID(A5997,5,2))</f>
        <v>0144</v>
      </c>
    </row>
    <row r="5998" customFormat="false" ht="15.8" hidden="false" customHeight="false" outlineLevel="0" collapsed="false">
      <c r="A5998" s="39" t="s">
        <v>2609</v>
      </c>
      <c r="B5998" s="39" t="s">
        <v>8207</v>
      </c>
      <c r="C5998" s="0" t="n">
        <v>117.276757020063</v>
      </c>
      <c r="D5998" s="0" t="str">
        <f aca="false">CONCATENATE(LEFT(A5998,2), MID(A5998,5,2))</f>
        <v>0860</v>
      </c>
    </row>
    <row r="5999" customFormat="false" ht="15.8" hidden="false" customHeight="false" outlineLevel="0" collapsed="false">
      <c r="A5999" s="39" t="s">
        <v>2510</v>
      </c>
      <c r="B5999" s="39" t="s">
        <v>8208</v>
      </c>
      <c r="C5999" s="0" t="n">
        <v>264.345829979744</v>
      </c>
      <c r="D5999" s="0" t="str">
        <f aca="false">CONCATENATE(LEFT(A5999,2), MID(A5999,5,2))</f>
        <v>0142</v>
      </c>
    </row>
    <row r="6000" customFormat="false" ht="15.8" hidden="false" customHeight="false" outlineLevel="0" collapsed="false">
      <c r="A6000" s="39" t="s">
        <v>2402</v>
      </c>
      <c r="B6000" s="39" t="s">
        <v>8209</v>
      </c>
      <c r="C6000" s="0" t="n">
        <v>8066.66666645833</v>
      </c>
      <c r="D6000" s="0" t="str">
        <f aca="false">CONCATENATE(LEFT(A6000,2), MID(A6000,5,2))</f>
        <v>0487</v>
      </c>
    </row>
    <row r="6001" customFormat="false" ht="15.8" hidden="false" customHeight="false" outlineLevel="0" collapsed="false">
      <c r="A6001" s="39" t="s">
        <v>2493</v>
      </c>
      <c r="B6001" s="39" t="s">
        <v>8210</v>
      </c>
      <c r="C6001" s="0" t="n">
        <v>3673.586</v>
      </c>
      <c r="D6001" s="0" t="str">
        <f aca="false">CONCATENATE(LEFT(A6001,2), MID(A6001,5,2))</f>
        <v>0185</v>
      </c>
    </row>
    <row r="6002" customFormat="false" ht="15.8" hidden="false" customHeight="false" outlineLevel="0" collapsed="false">
      <c r="A6002" s="39" t="s">
        <v>3515</v>
      </c>
      <c r="B6002" s="39" t="s">
        <v>8211</v>
      </c>
      <c r="C6002" s="0" t="n">
        <v>672.116532813</v>
      </c>
      <c r="D6002" s="0" t="str">
        <f aca="false">CONCATENATE(LEFT(A6002,2), MID(A6002,5,2))</f>
        <v>0326</v>
      </c>
    </row>
    <row r="6003" customFormat="false" ht="15.8" hidden="false" customHeight="false" outlineLevel="0" collapsed="false">
      <c r="A6003" s="39" t="s">
        <v>4761</v>
      </c>
      <c r="B6003" s="39" t="s">
        <v>8212</v>
      </c>
      <c r="C6003" s="0" t="n">
        <v>725.1118442898</v>
      </c>
      <c r="D6003" s="0" t="str">
        <f aca="false">CONCATENATE(LEFT(A6003,2), MID(A6003,5,2))</f>
        <v>0328</v>
      </c>
    </row>
    <row r="6004" customFormat="false" ht="15.8" hidden="false" customHeight="false" outlineLevel="0" collapsed="false">
      <c r="A6004" s="39" t="s">
        <v>2791</v>
      </c>
      <c r="B6004" s="39" t="s">
        <v>8213</v>
      </c>
      <c r="C6004" s="0" t="n">
        <v>537.59861505</v>
      </c>
      <c r="D6004" s="0" t="str">
        <f aca="false">CONCATENATE(LEFT(A6004,2), MID(A6004,5,2))</f>
        <v>0743</v>
      </c>
    </row>
    <row r="6005" customFormat="false" ht="15.8" hidden="false" customHeight="false" outlineLevel="0" collapsed="false">
      <c r="A6005" s="39" t="s">
        <v>4556</v>
      </c>
      <c r="B6005" s="39" t="s">
        <v>8214</v>
      </c>
      <c r="C6005" s="0" t="n">
        <v>7657.955913</v>
      </c>
      <c r="D6005" s="0" t="str">
        <f aca="false">CONCATENATE(LEFT(A6005,2), MID(A6005,5,2))</f>
        <v>0732</v>
      </c>
    </row>
    <row r="6006" customFormat="false" ht="15.8" hidden="false" customHeight="false" outlineLevel="0" collapsed="false">
      <c r="A6006" s="39" t="s">
        <v>2516</v>
      </c>
      <c r="B6006" s="39" t="s">
        <v>8215</v>
      </c>
      <c r="C6006" s="0" t="n">
        <v>956.64858033441</v>
      </c>
      <c r="D6006" s="0" t="str">
        <f aca="false">CONCATENATE(LEFT(A6006,2), MID(A6006,5,2))</f>
        <v>0144</v>
      </c>
    </row>
    <row r="6007" customFormat="false" ht="15.8" hidden="false" customHeight="false" outlineLevel="0" collapsed="false">
      <c r="A6007" s="39" t="s">
        <v>2707</v>
      </c>
      <c r="B6007" s="39" t="s">
        <v>8216</v>
      </c>
      <c r="C6007" s="0" t="n">
        <v>288.184</v>
      </c>
      <c r="D6007" s="0" t="str">
        <f aca="false">CONCATENATE(LEFT(A6007,2), MID(A6007,5,2))</f>
        <v>0733</v>
      </c>
    </row>
    <row r="6008" customFormat="false" ht="15.8" hidden="false" customHeight="false" outlineLevel="0" collapsed="false">
      <c r="A6008" s="39" t="s">
        <v>2679</v>
      </c>
      <c r="B6008" s="39" t="s">
        <v>8217</v>
      </c>
      <c r="C6008" s="0" t="n">
        <v>224.952</v>
      </c>
      <c r="D6008" s="0" t="str">
        <f aca="false">CONCATENATE(LEFT(A6008,2), MID(A6008,5,2))</f>
        <v>0733</v>
      </c>
    </row>
    <row r="6009" customFormat="false" ht="15.8" hidden="false" customHeight="false" outlineLevel="0" collapsed="false">
      <c r="A6009" s="39" t="s">
        <v>3793</v>
      </c>
      <c r="B6009" s="39" t="s">
        <v>8218</v>
      </c>
      <c r="C6009" s="0" t="n">
        <v>4573.9799170375</v>
      </c>
      <c r="D6009" s="0" t="str">
        <f aca="false">CONCATENATE(LEFT(A6009,2), MID(A6009,5,2))</f>
        <v>0328</v>
      </c>
    </row>
    <row r="6010" customFormat="false" ht="15.8" hidden="false" customHeight="false" outlineLevel="0" collapsed="false">
      <c r="A6010" s="39" t="s">
        <v>2818</v>
      </c>
      <c r="B6010" s="39" t="s">
        <v>8219</v>
      </c>
      <c r="C6010" s="0" t="n">
        <v>162.24</v>
      </c>
      <c r="D6010" s="0" t="str">
        <f aca="false">CONCATENATE(LEFT(A6010,2), MID(A6010,5,2))</f>
        <v>0791</v>
      </c>
    </row>
    <row r="6011" customFormat="false" ht="15.8" hidden="false" customHeight="false" outlineLevel="0" collapsed="false">
      <c r="A6011" s="39" t="s">
        <v>4739</v>
      </c>
      <c r="B6011" s="39" t="s">
        <v>8220</v>
      </c>
      <c r="C6011" s="0" t="n">
        <v>1286.14038832</v>
      </c>
      <c r="D6011" s="0" t="str">
        <f aca="false">CONCATENATE(LEFT(A6011,2), MID(A6011,5,2))</f>
        <v>0393</v>
      </c>
    </row>
    <row r="6012" customFormat="false" ht="15.8" hidden="false" customHeight="false" outlineLevel="0" collapsed="false">
      <c r="A6012" s="39" t="s">
        <v>2845</v>
      </c>
      <c r="B6012" s="39" t="s">
        <v>8221</v>
      </c>
      <c r="C6012" s="0" t="n">
        <v>382.104</v>
      </c>
      <c r="D6012" s="0" t="str">
        <f aca="false">CONCATENATE(LEFT(A6012,2), MID(A6012,5,2))</f>
        <v>0782</v>
      </c>
    </row>
    <row r="6013" customFormat="false" ht="15.8" hidden="false" customHeight="false" outlineLevel="0" collapsed="false">
      <c r="A6013" s="39" t="s">
        <v>2516</v>
      </c>
      <c r="B6013" s="39" t="s">
        <v>8222</v>
      </c>
      <c r="C6013" s="0" t="n">
        <v>498.276951626796</v>
      </c>
      <c r="D6013" s="0" t="str">
        <f aca="false">CONCATENATE(LEFT(A6013,2), MID(A6013,5,2))</f>
        <v>0144</v>
      </c>
    </row>
    <row r="6014" customFormat="false" ht="15.8" hidden="false" customHeight="false" outlineLevel="0" collapsed="false">
      <c r="A6014" s="39" t="s">
        <v>2772</v>
      </c>
      <c r="B6014" s="39" t="s">
        <v>8223</v>
      </c>
      <c r="C6014" s="0" t="n">
        <v>1352.1767470375</v>
      </c>
      <c r="D6014" s="0" t="str">
        <f aca="false">CONCATENATE(LEFT(A6014,2), MID(A6014,5,2))</f>
        <v>0743</v>
      </c>
    </row>
    <row r="6015" customFormat="false" ht="15.8" hidden="false" customHeight="false" outlineLevel="0" collapsed="false">
      <c r="A6015" s="39" t="s">
        <v>3879</v>
      </c>
      <c r="B6015" s="39" t="s">
        <v>8224</v>
      </c>
      <c r="C6015" s="0" t="n">
        <v>754.125</v>
      </c>
      <c r="D6015" s="0" t="str">
        <f aca="false">CONCATENATE(LEFT(A6015,2), MID(A6015,5,2))</f>
        <v>0255</v>
      </c>
    </row>
    <row r="6016" customFormat="false" ht="15.8" hidden="false" customHeight="false" outlineLevel="0" collapsed="false">
      <c r="A6016" s="39" t="s">
        <v>2475</v>
      </c>
      <c r="B6016" s="39" t="s">
        <v>8225</v>
      </c>
      <c r="C6016" s="0" t="n">
        <v>1902</v>
      </c>
      <c r="D6016" s="0" t="str">
        <f aca="false">CONCATENATE(LEFT(A6016,2), MID(A6016,5,2))</f>
        <v>0258</v>
      </c>
    </row>
    <row r="6017" customFormat="false" ht="15.8" hidden="false" customHeight="false" outlineLevel="0" collapsed="false">
      <c r="A6017" s="39" t="s">
        <v>2735</v>
      </c>
      <c r="B6017" s="39" t="s">
        <v>8226</v>
      </c>
      <c r="C6017" s="0" t="n">
        <v>77512.29724</v>
      </c>
      <c r="D6017" s="0" t="str">
        <f aca="false">CONCATENATE(LEFT(A6017,2), MID(A6017,5,2))</f>
        <v>0759</v>
      </c>
    </row>
    <row r="6018" customFormat="false" ht="15.8" hidden="false" customHeight="false" outlineLevel="0" collapsed="false">
      <c r="A6018" s="39" t="s">
        <v>2701</v>
      </c>
      <c r="B6018" s="39" t="s">
        <v>8227</v>
      </c>
      <c r="C6018" s="0" t="n">
        <v>202.003884688125</v>
      </c>
      <c r="D6018" s="0" t="str">
        <f aca="false">CONCATENATE(LEFT(A6018,2), MID(A6018,5,2))</f>
        <v>0718</v>
      </c>
    </row>
    <row r="6019" customFormat="false" ht="15.8" hidden="false" customHeight="false" outlineLevel="0" collapsed="false">
      <c r="A6019" s="39" t="s">
        <v>2802</v>
      </c>
      <c r="B6019" s="39" t="s">
        <v>8228</v>
      </c>
      <c r="C6019" s="0" t="n">
        <v>281.92387248</v>
      </c>
      <c r="D6019" s="0" t="str">
        <f aca="false">CONCATENATE(LEFT(A6019,2), MID(A6019,5,2))</f>
        <v>0780</v>
      </c>
    </row>
    <row r="6020" customFormat="false" ht="15.8" hidden="false" customHeight="false" outlineLevel="0" collapsed="false">
      <c r="A6020" s="39" t="s">
        <v>2174</v>
      </c>
      <c r="B6020" s="39" t="s">
        <v>8229</v>
      </c>
      <c r="C6020" s="0" t="n">
        <v>1554.41585493431</v>
      </c>
      <c r="D6020" s="0" t="str">
        <f aca="false">CONCATENATE(LEFT(A6020,2), MID(A6020,5,2))</f>
        <v>0144</v>
      </c>
    </row>
    <row r="6021" customFormat="false" ht="15.8" hidden="false" customHeight="false" outlineLevel="0" collapsed="false">
      <c r="A6021" s="39" t="s">
        <v>8200</v>
      </c>
      <c r="B6021" s="39" t="s">
        <v>8230</v>
      </c>
      <c r="C6021" s="0" t="n">
        <v>722</v>
      </c>
      <c r="D6021" s="0" t="str">
        <f aca="false">CONCATENATE(LEFT(A6021,2), MID(A6021,5,2))</f>
        <v>0185</v>
      </c>
    </row>
    <row r="6022" customFormat="false" ht="15.8" hidden="false" customHeight="false" outlineLevel="0" collapsed="false">
      <c r="A6022" s="39" t="s">
        <v>2991</v>
      </c>
      <c r="B6022" s="39" t="s">
        <v>8231</v>
      </c>
      <c r="C6022" s="0" t="n">
        <v>524750.147000349</v>
      </c>
      <c r="D6022" s="0" t="str">
        <f aca="false">CONCATENATE(LEFT(A6022,2), MID(A6022,5,2))</f>
        <v>0601</v>
      </c>
    </row>
    <row r="6023" customFormat="false" ht="15.8" hidden="false" customHeight="false" outlineLevel="0" collapsed="false">
      <c r="A6023" s="39" t="s">
        <v>2991</v>
      </c>
      <c r="B6023" s="39" t="s">
        <v>8232</v>
      </c>
      <c r="C6023" s="0" t="n">
        <v>88467.2770996695</v>
      </c>
      <c r="D6023" s="0" t="str">
        <f aca="false">CONCATENATE(LEFT(A6023,2), MID(A6023,5,2))</f>
        <v>0601</v>
      </c>
    </row>
    <row r="6024" customFormat="false" ht="15.8" hidden="false" customHeight="false" outlineLevel="0" collapsed="false">
      <c r="A6024" s="39" t="s">
        <v>2991</v>
      </c>
      <c r="B6024" s="39" t="s">
        <v>8233</v>
      </c>
      <c r="C6024" s="0" t="n">
        <v>243924.042738787</v>
      </c>
      <c r="D6024" s="0" t="str">
        <f aca="false">CONCATENATE(LEFT(A6024,2), MID(A6024,5,2))</f>
        <v>0601</v>
      </c>
    </row>
    <row r="6025" customFormat="false" ht="15.8" hidden="false" customHeight="false" outlineLevel="0" collapsed="false">
      <c r="A6025" s="39" t="s">
        <v>2436</v>
      </c>
      <c r="B6025" s="39" t="s">
        <v>8234</v>
      </c>
      <c r="C6025" s="0" t="n">
        <v>7527.36647276135</v>
      </c>
      <c r="D6025" s="0" t="str">
        <f aca="false">CONCATENATE(LEFT(A6025,2), MID(A6025,5,2))</f>
        <v>0601</v>
      </c>
    </row>
    <row r="6026" customFormat="false" ht="15.8" hidden="false" customHeight="false" outlineLevel="0" collapsed="false">
      <c r="A6026" s="39" t="s">
        <v>1921</v>
      </c>
      <c r="B6026" s="39" t="s">
        <v>8235</v>
      </c>
      <c r="C6026" s="0" t="n">
        <v>23158.01057315</v>
      </c>
      <c r="D6026" s="0" t="str">
        <f aca="false">CONCATENATE(LEFT(A6026,2), MID(A6026,5,2))</f>
        <v>0601</v>
      </c>
    </row>
    <row r="6027" customFormat="false" ht="15.8" hidden="false" customHeight="false" outlineLevel="0" collapsed="false">
      <c r="A6027" s="39" t="s">
        <v>1919</v>
      </c>
      <c r="B6027" s="39" t="s">
        <v>8236</v>
      </c>
      <c r="C6027" s="0" t="n">
        <v>65332.7383318893</v>
      </c>
      <c r="D6027" s="0" t="str">
        <f aca="false">CONCATENATE(LEFT(A6027,2), MID(A6027,5,2))</f>
        <v>0601</v>
      </c>
    </row>
    <row r="6028" customFormat="false" ht="15.8" hidden="false" customHeight="false" outlineLevel="0" collapsed="false">
      <c r="A6028" s="39" t="s">
        <v>1919</v>
      </c>
      <c r="B6028" s="39" t="s">
        <v>8237</v>
      </c>
      <c r="C6028" s="0" t="n">
        <v>19315.6438025282</v>
      </c>
      <c r="D6028" s="0" t="str">
        <f aca="false">CONCATENATE(LEFT(A6028,2), MID(A6028,5,2))</f>
        <v>0601</v>
      </c>
    </row>
    <row r="6029" customFormat="false" ht="15.8" hidden="false" customHeight="false" outlineLevel="0" collapsed="false">
      <c r="A6029" s="39" t="s">
        <v>2436</v>
      </c>
      <c r="B6029" s="39" t="s">
        <v>8238</v>
      </c>
      <c r="C6029" s="0" t="n">
        <v>1174.08560568833</v>
      </c>
      <c r="D6029" s="0" t="str">
        <f aca="false">CONCATENATE(LEFT(A6029,2), MID(A6029,5,2))</f>
        <v>0601</v>
      </c>
    </row>
    <row r="6030" customFormat="false" ht="15.8" hidden="false" customHeight="false" outlineLevel="0" collapsed="false">
      <c r="A6030" s="39" t="s">
        <v>1916</v>
      </c>
      <c r="B6030" s="39" t="s">
        <v>8239</v>
      </c>
      <c r="C6030" s="0" t="n">
        <v>4930.91400271104</v>
      </c>
      <c r="D6030" s="0" t="str">
        <f aca="false">CONCATENATE(LEFT(A6030,2), MID(A6030,5,2))</f>
        <v>0601</v>
      </c>
    </row>
    <row r="6031" customFormat="false" ht="15.8" hidden="false" customHeight="false" outlineLevel="0" collapsed="false">
      <c r="A6031" s="39" t="s">
        <v>1916</v>
      </c>
      <c r="B6031" s="39" t="s">
        <v>8240</v>
      </c>
      <c r="C6031" s="0" t="n">
        <v>5083.13057433558</v>
      </c>
      <c r="D6031" s="0" t="str">
        <f aca="false">CONCATENATE(LEFT(A6031,2), MID(A6031,5,2))</f>
        <v>0601</v>
      </c>
    </row>
    <row r="6032" customFormat="false" ht="15.8" hidden="false" customHeight="false" outlineLevel="0" collapsed="false">
      <c r="A6032" s="39" t="s">
        <v>1916</v>
      </c>
      <c r="B6032" s="39" t="s">
        <v>8241</v>
      </c>
      <c r="C6032" s="0" t="n">
        <v>2554.12110589914</v>
      </c>
      <c r="D6032" s="0" t="str">
        <f aca="false">CONCATENATE(LEFT(A6032,2), MID(A6032,5,2))</f>
        <v>0601</v>
      </c>
    </row>
    <row r="6033" customFormat="false" ht="15.8" hidden="false" customHeight="false" outlineLevel="0" collapsed="false">
      <c r="A6033" s="39" t="s">
        <v>1927</v>
      </c>
      <c r="B6033" s="39" t="s">
        <v>8242</v>
      </c>
      <c r="C6033" s="0" t="n">
        <v>41155.3550770935</v>
      </c>
      <c r="D6033" s="0" t="str">
        <f aca="false">CONCATENATE(LEFT(A6033,2), MID(A6033,5,2))</f>
        <v>0403</v>
      </c>
    </row>
    <row r="6034" customFormat="false" ht="15.8" hidden="false" customHeight="false" outlineLevel="0" collapsed="false">
      <c r="A6034" s="39" t="s">
        <v>1923</v>
      </c>
      <c r="B6034" s="39" t="s">
        <v>8243</v>
      </c>
      <c r="C6034" s="0" t="n">
        <v>8453.8248095177</v>
      </c>
      <c r="D6034" s="0" t="str">
        <f aca="false">CONCATENATE(LEFT(A6034,2), MID(A6034,5,2))</f>
        <v>0402</v>
      </c>
    </row>
    <row r="6035" customFormat="false" ht="15.8" hidden="false" customHeight="false" outlineLevel="0" collapsed="false">
      <c r="A6035" s="39" t="s">
        <v>1929</v>
      </c>
      <c r="B6035" s="39" t="s">
        <v>8244</v>
      </c>
      <c r="C6035" s="0" t="n">
        <v>15111.5115345737</v>
      </c>
      <c r="D6035" s="0" t="str">
        <f aca="false">CONCATENATE(LEFT(A6035,2), MID(A6035,5,2))</f>
        <v>0402</v>
      </c>
    </row>
    <row r="6036" customFormat="false" ht="15.8" hidden="false" customHeight="false" outlineLevel="0" collapsed="false">
      <c r="A6036" s="39" t="s">
        <v>1929</v>
      </c>
      <c r="B6036" s="39" t="s">
        <v>8245</v>
      </c>
      <c r="C6036" s="0" t="n">
        <v>2424.64781106187</v>
      </c>
      <c r="D6036" s="0" t="str">
        <f aca="false">CONCATENATE(LEFT(A6036,2), MID(A6036,5,2))</f>
        <v>0402</v>
      </c>
    </row>
    <row r="6037" customFormat="false" ht="15.8" hidden="false" customHeight="false" outlineLevel="0" collapsed="false">
      <c r="A6037" s="39" t="s">
        <v>1929</v>
      </c>
      <c r="B6037" s="39" t="s">
        <v>8246</v>
      </c>
      <c r="C6037" s="0" t="n">
        <v>25547.229213515</v>
      </c>
      <c r="D6037" s="0" t="str">
        <f aca="false">CONCATENATE(LEFT(A6037,2), MID(A6037,5,2))</f>
        <v>0402</v>
      </c>
    </row>
    <row r="6038" customFormat="false" ht="15.8" hidden="false" customHeight="false" outlineLevel="0" collapsed="false">
      <c r="A6038" s="39" t="s">
        <v>1929</v>
      </c>
      <c r="B6038" s="39" t="s">
        <v>8247</v>
      </c>
      <c r="C6038" s="0" t="n">
        <v>13416.9872508171</v>
      </c>
      <c r="D6038" s="0" t="str">
        <f aca="false">CONCATENATE(LEFT(A6038,2), MID(A6038,5,2))</f>
        <v>0402</v>
      </c>
    </row>
    <row r="6039" customFormat="false" ht="15.8" hidden="false" customHeight="false" outlineLevel="0" collapsed="false">
      <c r="A6039" s="39" t="s">
        <v>2497</v>
      </c>
      <c r="B6039" s="39" t="s">
        <v>8248</v>
      </c>
      <c r="C6039" s="0" t="n">
        <v>4672.97940976879</v>
      </c>
      <c r="D6039" s="0" t="str">
        <f aca="false">CONCATENATE(LEFT(A6039,2), MID(A6039,5,2))</f>
        <v>0405</v>
      </c>
    </row>
    <row r="6040" customFormat="false" ht="15.8" hidden="false" customHeight="false" outlineLevel="0" collapsed="false">
      <c r="A6040" s="39" t="s">
        <v>1942</v>
      </c>
      <c r="B6040" s="39" t="s">
        <v>8249</v>
      </c>
      <c r="C6040" s="0" t="n">
        <v>73701.059169858</v>
      </c>
      <c r="D6040" s="0" t="str">
        <f aca="false">CONCATENATE(LEFT(A6040,2), MID(A6040,5,2))</f>
        <v>0404</v>
      </c>
    </row>
    <row r="6041" customFormat="false" ht="15.8" hidden="false" customHeight="false" outlineLevel="0" collapsed="false">
      <c r="A6041" s="39" t="s">
        <v>2497</v>
      </c>
      <c r="B6041" s="39" t="s">
        <v>8250</v>
      </c>
      <c r="C6041" s="0" t="n">
        <v>13280.3049841901</v>
      </c>
      <c r="D6041" s="0" t="str">
        <f aca="false">CONCATENATE(LEFT(A6041,2), MID(A6041,5,2))</f>
        <v>0405</v>
      </c>
    </row>
    <row r="6042" customFormat="false" ht="15.8" hidden="false" customHeight="false" outlineLevel="0" collapsed="false">
      <c r="A6042" s="39" t="s">
        <v>1942</v>
      </c>
      <c r="B6042" s="39" t="s">
        <v>8251</v>
      </c>
      <c r="C6042" s="0" t="n">
        <v>137761.132577088</v>
      </c>
      <c r="D6042" s="0" t="str">
        <f aca="false">CONCATENATE(LEFT(A6042,2), MID(A6042,5,2))</f>
        <v>0404</v>
      </c>
    </row>
    <row r="6043" customFormat="false" ht="15.8" hidden="false" customHeight="false" outlineLevel="0" collapsed="false">
      <c r="A6043" s="39" t="s">
        <v>1936</v>
      </c>
      <c r="B6043" s="39" t="s">
        <v>8252</v>
      </c>
      <c r="C6043" s="0" t="n">
        <v>22200.4618718806</v>
      </c>
      <c r="D6043" s="0" t="str">
        <f aca="false">CONCATENATE(LEFT(A6043,2), MID(A6043,5,2))</f>
        <v>0406</v>
      </c>
    </row>
    <row r="6044" customFormat="false" ht="15.8" hidden="false" customHeight="false" outlineLevel="0" collapsed="false">
      <c r="A6044" s="39" t="s">
        <v>1936</v>
      </c>
      <c r="B6044" s="39" t="s">
        <v>8253</v>
      </c>
      <c r="C6044" s="0" t="n">
        <v>4194.47551429832</v>
      </c>
      <c r="D6044" s="0" t="str">
        <f aca="false">CONCATENATE(LEFT(A6044,2), MID(A6044,5,2))</f>
        <v>0406</v>
      </c>
    </row>
    <row r="6045" customFormat="false" ht="15.8" hidden="false" customHeight="false" outlineLevel="0" collapsed="false">
      <c r="A6045" s="39" t="s">
        <v>1942</v>
      </c>
      <c r="B6045" s="39" t="s">
        <v>8254</v>
      </c>
      <c r="C6045" s="0" t="n">
        <v>7563.17418007733</v>
      </c>
      <c r="D6045" s="0" t="str">
        <f aca="false">CONCATENATE(LEFT(A6045,2), MID(A6045,5,2))</f>
        <v>0404</v>
      </c>
    </row>
    <row r="6046" customFormat="false" ht="15.8" hidden="false" customHeight="false" outlineLevel="0" collapsed="false">
      <c r="A6046" s="39" t="s">
        <v>1961</v>
      </c>
      <c r="B6046" s="39" t="s">
        <v>8255</v>
      </c>
      <c r="C6046" s="0" t="n">
        <v>2299185.72475816</v>
      </c>
      <c r="D6046" s="0" t="str">
        <f aca="false">CONCATENATE(LEFT(A6046,2), MID(A6046,5,2))</f>
        <v>0408</v>
      </c>
    </row>
    <row r="6047" customFormat="false" ht="15.8" hidden="false" customHeight="false" outlineLevel="0" collapsed="false">
      <c r="A6047" s="39" t="s">
        <v>1956</v>
      </c>
      <c r="B6047" s="39" t="s">
        <v>8256</v>
      </c>
      <c r="C6047" s="0" t="n">
        <v>72379.6909160575</v>
      </c>
      <c r="D6047" s="0" t="str">
        <f aca="false">CONCATENATE(LEFT(A6047,2), MID(A6047,5,2))</f>
        <v>0607</v>
      </c>
    </row>
    <row r="6048" customFormat="false" ht="15.8" hidden="false" customHeight="false" outlineLevel="0" collapsed="false">
      <c r="A6048" s="39" t="s">
        <v>1958</v>
      </c>
      <c r="B6048" s="39" t="s">
        <v>8257</v>
      </c>
      <c r="C6048" s="0" t="n">
        <v>863182.622611981</v>
      </c>
      <c r="D6048" s="0" t="str">
        <f aca="false">CONCATENATE(LEFT(A6048,2), MID(A6048,5,2))</f>
        <v>0607</v>
      </c>
    </row>
    <row r="6049" customFormat="false" ht="15.8" hidden="false" customHeight="false" outlineLevel="0" collapsed="false">
      <c r="A6049" s="39" t="s">
        <v>1961</v>
      </c>
      <c r="B6049" s="39" t="s">
        <v>8258</v>
      </c>
      <c r="C6049" s="0" t="n">
        <v>2459271.07197026</v>
      </c>
      <c r="D6049" s="0" t="str">
        <f aca="false">CONCATENATE(LEFT(A6049,2), MID(A6049,5,2))</f>
        <v>0408</v>
      </c>
    </row>
    <row r="6050" customFormat="false" ht="15.8" hidden="false" customHeight="false" outlineLevel="0" collapsed="false">
      <c r="A6050" s="39" t="s">
        <v>1984</v>
      </c>
      <c r="B6050" s="39" t="s">
        <v>8259</v>
      </c>
      <c r="C6050" s="0" t="n">
        <v>1027507.71686852</v>
      </c>
      <c r="D6050" s="0" t="str">
        <f aca="false">CONCATENATE(LEFT(A6050,2), MID(A6050,5,2))</f>
        <v>0408</v>
      </c>
    </row>
    <row r="6051" customFormat="false" ht="15.8" hidden="false" customHeight="false" outlineLevel="0" collapsed="false">
      <c r="A6051" s="39" t="s">
        <v>1961</v>
      </c>
      <c r="B6051" s="39" t="s">
        <v>8260</v>
      </c>
      <c r="C6051" s="0" t="n">
        <v>143297.417788238</v>
      </c>
      <c r="D6051" s="0" t="str">
        <f aca="false">CONCATENATE(LEFT(A6051,2), MID(A6051,5,2))</f>
        <v>0408</v>
      </c>
    </row>
    <row r="6052" customFormat="false" ht="15.8" hidden="false" customHeight="false" outlineLevel="0" collapsed="false">
      <c r="A6052" s="39" t="s">
        <v>1956</v>
      </c>
      <c r="B6052" s="39" t="s">
        <v>8261</v>
      </c>
      <c r="C6052" s="0" t="n">
        <v>78956.0969664904</v>
      </c>
      <c r="D6052" s="0" t="str">
        <f aca="false">CONCATENATE(LEFT(A6052,2), MID(A6052,5,2))</f>
        <v>0607</v>
      </c>
    </row>
    <row r="6053" customFormat="false" ht="15.8" hidden="false" customHeight="false" outlineLevel="0" collapsed="false">
      <c r="A6053" s="39" t="s">
        <v>1984</v>
      </c>
      <c r="B6053" s="39" t="s">
        <v>8262</v>
      </c>
      <c r="C6053" s="0" t="n">
        <v>485804.146872347</v>
      </c>
      <c r="D6053" s="0" t="str">
        <f aca="false">CONCATENATE(LEFT(A6053,2), MID(A6053,5,2))</f>
        <v>0408</v>
      </c>
    </row>
    <row r="6054" customFormat="false" ht="15.8" hidden="false" customHeight="false" outlineLevel="0" collapsed="false">
      <c r="A6054" s="39" t="s">
        <v>1961</v>
      </c>
      <c r="B6054" s="39" t="s">
        <v>8263</v>
      </c>
      <c r="C6054" s="0" t="n">
        <v>864464.32426757</v>
      </c>
      <c r="D6054" s="0" t="str">
        <f aca="false">CONCATENATE(LEFT(A6054,2), MID(A6054,5,2))</f>
        <v>0408</v>
      </c>
    </row>
    <row r="6055" customFormat="false" ht="15.8" hidden="false" customHeight="false" outlineLevel="0" collapsed="false">
      <c r="A6055" s="39" t="s">
        <v>1956</v>
      </c>
      <c r="B6055" s="39" t="s">
        <v>8264</v>
      </c>
      <c r="C6055" s="0" t="n">
        <v>138258.656956059</v>
      </c>
      <c r="D6055" s="0" t="str">
        <f aca="false">CONCATENATE(LEFT(A6055,2), MID(A6055,5,2))</f>
        <v>0607</v>
      </c>
    </row>
    <row r="6056" customFormat="false" ht="15.8" hidden="false" customHeight="false" outlineLevel="0" collapsed="false">
      <c r="A6056" s="39" t="s">
        <v>1956</v>
      </c>
      <c r="B6056" s="39" t="s">
        <v>8265</v>
      </c>
      <c r="C6056" s="0" t="n">
        <v>20103.2220952357</v>
      </c>
      <c r="D6056" s="0" t="str">
        <f aca="false">CONCATENATE(LEFT(A6056,2), MID(A6056,5,2))</f>
        <v>0607</v>
      </c>
    </row>
    <row r="6057" customFormat="false" ht="15.8" hidden="false" customHeight="false" outlineLevel="0" collapsed="false">
      <c r="A6057" s="39" t="s">
        <v>1963</v>
      </c>
      <c r="B6057" s="39" t="s">
        <v>8266</v>
      </c>
      <c r="C6057" s="0" t="n">
        <v>92444.411669521</v>
      </c>
      <c r="D6057" s="0" t="str">
        <f aca="false">CONCATENATE(LEFT(A6057,2), MID(A6057,5,2))</f>
        <v>0607</v>
      </c>
    </row>
    <row r="6058" customFormat="false" ht="15.8" hidden="false" customHeight="false" outlineLevel="0" collapsed="false">
      <c r="A6058" s="39" t="s">
        <v>1956</v>
      </c>
      <c r="B6058" s="39" t="s">
        <v>8267</v>
      </c>
      <c r="C6058" s="0" t="n">
        <v>35014.1868119099</v>
      </c>
      <c r="D6058" s="0" t="str">
        <f aca="false">CONCATENATE(LEFT(A6058,2), MID(A6058,5,2))</f>
        <v>0607</v>
      </c>
    </row>
    <row r="6059" customFormat="false" ht="15.8" hidden="false" customHeight="false" outlineLevel="0" collapsed="false">
      <c r="A6059" s="39" t="s">
        <v>1965</v>
      </c>
      <c r="B6059" s="39" t="s">
        <v>8268</v>
      </c>
      <c r="C6059" s="0" t="n">
        <v>11631.1741337838</v>
      </c>
      <c r="D6059" s="0" t="str">
        <f aca="false">CONCATENATE(LEFT(A6059,2), MID(A6059,5,2))</f>
        <v>0607</v>
      </c>
    </row>
    <row r="6060" customFormat="false" ht="15.8" hidden="false" customHeight="false" outlineLevel="0" collapsed="false">
      <c r="A6060" s="39" t="s">
        <v>1963</v>
      </c>
      <c r="B6060" s="39" t="s">
        <v>8269</v>
      </c>
      <c r="C6060" s="0" t="n">
        <v>613154.253680217</v>
      </c>
      <c r="D6060" s="0" t="str">
        <f aca="false">CONCATENATE(LEFT(A6060,2), MID(A6060,5,2))</f>
        <v>0607</v>
      </c>
    </row>
    <row r="6061" customFormat="false" ht="15.8" hidden="false" customHeight="false" outlineLevel="0" collapsed="false">
      <c r="A6061" s="39" t="s">
        <v>1965</v>
      </c>
      <c r="B6061" s="39" t="s">
        <v>8270</v>
      </c>
      <c r="C6061" s="0" t="n">
        <v>9879.85010328163</v>
      </c>
      <c r="D6061" s="0" t="str">
        <f aca="false">CONCATENATE(LEFT(A6061,2), MID(A6061,5,2))</f>
        <v>0607</v>
      </c>
    </row>
    <row r="6062" customFormat="false" ht="15.8" hidden="false" customHeight="false" outlineLevel="0" collapsed="false">
      <c r="A6062" s="39" t="s">
        <v>1969</v>
      </c>
      <c r="B6062" s="39" t="s">
        <v>8271</v>
      </c>
      <c r="C6062" s="0" t="n">
        <v>1479904.1420441</v>
      </c>
      <c r="D6062" s="0" t="str">
        <f aca="false">CONCATENATE(LEFT(A6062,2), MID(A6062,5,2))</f>
        <v>0411</v>
      </c>
    </row>
    <row r="6063" customFormat="false" ht="15.8" hidden="false" customHeight="false" outlineLevel="0" collapsed="false">
      <c r="A6063" s="39" t="s">
        <v>1969</v>
      </c>
      <c r="B6063" s="39" t="s">
        <v>8272</v>
      </c>
      <c r="C6063" s="0" t="n">
        <v>103556.613729275</v>
      </c>
      <c r="D6063" s="0" t="str">
        <f aca="false">CONCATENATE(LEFT(A6063,2), MID(A6063,5,2))</f>
        <v>0411</v>
      </c>
    </row>
    <row r="6064" customFormat="false" ht="15.8" hidden="false" customHeight="false" outlineLevel="0" collapsed="false">
      <c r="A6064" s="39" t="s">
        <v>1984</v>
      </c>
      <c r="B6064" s="39" t="s">
        <v>8273</v>
      </c>
      <c r="C6064" s="0" t="n">
        <v>52957.9530063733</v>
      </c>
      <c r="D6064" s="0" t="str">
        <f aca="false">CONCATENATE(LEFT(A6064,2), MID(A6064,5,2))</f>
        <v>0408</v>
      </c>
    </row>
    <row r="6065" customFormat="false" ht="15.8" hidden="false" customHeight="false" outlineLevel="0" collapsed="false">
      <c r="A6065" s="39" t="s">
        <v>3037</v>
      </c>
      <c r="B6065" s="39" t="s">
        <v>8274</v>
      </c>
      <c r="C6065" s="0" t="n">
        <v>787157.180047926</v>
      </c>
      <c r="D6065" s="0" t="str">
        <f aca="false">CONCATENATE(LEFT(A6065,2), MID(A6065,5,2))</f>
        <v>0410</v>
      </c>
    </row>
    <row r="6066" customFormat="false" ht="15.8" hidden="false" customHeight="false" outlineLevel="0" collapsed="false">
      <c r="A6066" s="39" t="s">
        <v>3037</v>
      </c>
      <c r="B6066" s="39" t="s">
        <v>8275</v>
      </c>
      <c r="C6066" s="0" t="n">
        <v>1033682.93597775</v>
      </c>
      <c r="D6066" s="0" t="str">
        <f aca="false">CONCATENATE(LEFT(A6066,2), MID(A6066,5,2))</f>
        <v>0410</v>
      </c>
    </row>
    <row r="6067" customFormat="false" ht="15.8" hidden="false" customHeight="false" outlineLevel="0" collapsed="false">
      <c r="A6067" s="39" t="s">
        <v>1978</v>
      </c>
      <c r="B6067" s="39" t="s">
        <v>8276</v>
      </c>
      <c r="C6067" s="0" t="n">
        <v>88751.6290279402</v>
      </c>
      <c r="D6067" s="0" t="str">
        <f aca="false">CONCATENATE(LEFT(A6067,2), MID(A6067,5,2))</f>
        <v>0410</v>
      </c>
    </row>
    <row r="6068" customFormat="false" ht="15.8" hidden="false" customHeight="false" outlineLevel="0" collapsed="false">
      <c r="A6068" s="39" t="s">
        <v>1978</v>
      </c>
      <c r="B6068" s="39" t="s">
        <v>8277</v>
      </c>
      <c r="C6068" s="0" t="n">
        <v>8347.73709291669</v>
      </c>
      <c r="D6068" s="0" t="str">
        <f aca="false">CONCATENATE(LEFT(A6068,2), MID(A6068,5,2))</f>
        <v>0410</v>
      </c>
    </row>
    <row r="6069" customFormat="false" ht="15.8" hidden="false" customHeight="false" outlineLevel="0" collapsed="false">
      <c r="A6069" s="39" t="s">
        <v>1989</v>
      </c>
      <c r="B6069" s="39" t="s">
        <v>8278</v>
      </c>
      <c r="C6069" s="0" t="n">
        <v>600400</v>
      </c>
      <c r="D6069" s="0" t="str">
        <f aca="false">CONCATENATE(LEFT(A6069,2), MID(A6069,5,2))</f>
        <v>0312</v>
      </c>
    </row>
    <row r="6070" customFormat="false" ht="15.8" hidden="false" customHeight="false" outlineLevel="0" collapsed="false">
      <c r="A6070" s="39" t="s">
        <v>1987</v>
      </c>
      <c r="B6070" s="39" t="s">
        <v>8279</v>
      </c>
      <c r="C6070" s="0" t="n">
        <v>507520.293560701</v>
      </c>
      <c r="D6070" s="0" t="str">
        <f aca="false">CONCATENATE(LEFT(A6070,2), MID(A6070,5,2))</f>
        <v>0513</v>
      </c>
    </row>
    <row r="6071" customFormat="false" ht="15.8" hidden="false" customHeight="false" outlineLevel="0" collapsed="false">
      <c r="A6071" s="39" t="s">
        <v>1991</v>
      </c>
      <c r="B6071" s="39" t="s">
        <v>8280</v>
      </c>
      <c r="C6071" s="0" t="n">
        <v>180057.397423048</v>
      </c>
      <c r="D6071" s="0" t="str">
        <f aca="false">CONCATENATE(LEFT(A6071,2), MID(A6071,5,2))</f>
        <v>0513</v>
      </c>
    </row>
    <row r="6072" customFormat="false" ht="15.8" hidden="false" customHeight="false" outlineLevel="0" collapsed="false">
      <c r="A6072" s="39" t="s">
        <v>1987</v>
      </c>
      <c r="B6072" s="39" t="s">
        <v>8281</v>
      </c>
      <c r="C6072" s="0" t="n">
        <v>890848.824158887</v>
      </c>
      <c r="D6072" s="0" t="str">
        <f aca="false">CONCATENATE(LEFT(A6072,2), MID(A6072,5,2))</f>
        <v>0513</v>
      </c>
    </row>
    <row r="6073" customFormat="false" ht="15.8" hidden="false" customHeight="false" outlineLevel="0" collapsed="false">
      <c r="A6073" s="39" t="s">
        <v>1987</v>
      </c>
      <c r="B6073" s="39" t="s">
        <v>8282</v>
      </c>
      <c r="C6073" s="0" t="n">
        <v>848425.249918372</v>
      </c>
      <c r="D6073" s="0" t="str">
        <f aca="false">CONCATENATE(LEFT(A6073,2), MID(A6073,5,2))</f>
        <v>0513</v>
      </c>
    </row>
    <row r="6074" customFormat="false" ht="15.8" hidden="false" customHeight="false" outlineLevel="0" collapsed="false">
      <c r="A6074" s="39" t="s">
        <v>1989</v>
      </c>
      <c r="B6074" s="39" t="s">
        <v>8283</v>
      </c>
      <c r="C6074" s="0" t="n">
        <v>55080</v>
      </c>
      <c r="D6074" s="0" t="str">
        <f aca="false">CONCATENATE(LEFT(A6074,2), MID(A6074,5,2))</f>
        <v>0312</v>
      </c>
    </row>
    <row r="6075" customFormat="false" ht="15.8" hidden="false" customHeight="false" outlineLevel="0" collapsed="false">
      <c r="A6075" s="39" t="s">
        <v>1994</v>
      </c>
      <c r="B6075" s="39" t="s">
        <v>8284</v>
      </c>
      <c r="C6075" s="0" t="n">
        <v>1460861.75018126</v>
      </c>
      <c r="D6075" s="0" t="str">
        <f aca="false">CONCATENATE(LEFT(A6075,2), MID(A6075,5,2))</f>
        <v>0513</v>
      </c>
    </row>
    <row r="6076" customFormat="false" ht="15.8" hidden="false" customHeight="false" outlineLevel="0" collapsed="false">
      <c r="A6076" s="39" t="s">
        <v>1991</v>
      </c>
      <c r="B6076" s="39" t="s">
        <v>8285</v>
      </c>
      <c r="C6076" s="0" t="n">
        <v>1452768.4512987</v>
      </c>
      <c r="D6076" s="0" t="str">
        <f aca="false">CONCATENATE(LEFT(A6076,2), MID(A6076,5,2))</f>
        <v>0513</v>
      </c>
    </row>
    <row r="6077" customFormat="false" ht="15.8" hidden="false" customHeight="false" outlineLevel="0" collapsed="false">
      <c r="A6077" s="39" t="s">
        <v>1971</v>
      </c>
      <c r="B6077" s="39" t="s">
        <v>8286</v>
      </c>
      <c r="C6077" s="0" t="n">
        <v>85360.4994644549</v>
      </c>
      <c r="D6077" s="0" t="str">
        <f aca="false">CONCATENATE(LEFT(A6077,2), MID(A6077,5,2))</f>
        <v>0411</v>
      </c>
    </row>
    <row r="6078" customFormat="false" ht="15.8" hidden="false" customHeight="false" outlineLevel="0" collapsed="false">
      <c r="A6078" s="39" t="s">
        <v>1971</v>
      </c>
      <c r="B6078" s="39" t="s">
        <v>8287</v>
      </c>
      <c r="C6078" s="0" t="n">
        <v>10277.753742026</v>
      </c>
      <c r="D6078" s="0" t="str">
        <f aca="false">CONCATENATE(LEFT(A6078,2), MID(A6078,5,2))</f>
        <v>0411</v>
      </c>
    </row>
    <row r="6079" customFormat="false" ht="15.8" hidden="false" customHeight="false" outlineLevel="0" collapsed="false">
      <c r="A6079" s="39" t="s">
        <v>2012</v>
      </c>
      <c r="B6079" s="39" t="s">
        <v>8288</v>
      </c>
      <c r="C6079" s="0" t="n">
        <v>454227.672443402</v>
      </c>
      <c r="D6079" s="0" t="str">
        <f aca="false">CONCATENATE(LEFT(A6079,2), MID(A6079,5,2))</f>
        <v>0614</v>
      </c>
    </row>
    <row r="6080" customFormat="false" ht="15.8" hidden="false" customHeight="false" outlineLevel="0" collapsed="false">
      <c r="A6080" s="39" t="s">
        <v>2014</v>
      </c>
      <c r="B6080" s="39" t="s">
        <v>8289</v>
      </c>
      <c r="C6080" s="0" t="n">
        <v>69704.2709693063</v>
      </c>
      <c r="D6080" s="0" t="str">
        <f aca="false">CONCATENATE(LEFT(A6080,2), MID(A6080,5,2))</f>
        <v>0614</v>
      </c>
    </row>
    <row r="6081" customFormat="false" ht="15.8" hidden="false" customHeight="false" outlineLevel="0" collapsed="false">
      <c r="A6081" s="39" t="s">
        <v>2433</v>
      </c>
      <c r="B6081" s="39" t="s">
        <v>8290</v>
      </c>
      <c r="C6081" s="0" t="n">
        <v>28104.6351744189</v>
      </c>
      <c r="D6081" s="0" t="str">
        <f aca="false">CONCATENATE(LEFT(A6081,2), MID(A6081,5,2))</f>
        <v>0614</v>
      </c>
    </row>
    <row r="6082" customFormat="false" ht="15.8" hidden="false" customHeight="false" outlineLevel="0" collapsed="false">
      <c r="A6082" s="39" t="s">
        <v>2000</v>
      </c>
      <c r="B6082" s="39" t="s">
        <v>8291</v>
      </c>
      <c r="C6082" s="0" t="n">
        <v>15065.9167511774</v>
      </c>
      <c r="D6082" s="0" t="str">
        <f aca="false">CONCATENATE(LEFT(A6082,2), MID(A6082,5,2))</f>
        <v>0315</v>
      </c>
    </row>
    <row r="6083" customFormat="false" ht="15.8" hidden="false" customHeight="false" outlineLevel="0" collapsed="false">
      <c r="A6083" s="39" t="s">
        <v>2000</v>
      </c>
      <c r="B6083" s="39" t="s">
        <v>8292</v>
      </c>
      <c r="C6083" s="0" t="n">
        <v>5076.07757751708</v>
      </c>
      <c r="D6083" s="0" t="str">
        <f aca="false">CONCATENATE(LEFT(A6083,2), MID(A6083,5,2))</f>
        <v>0315</v>
      </c>
    </row>
    <row r="6084" customFormat="false" ht="15.8" hidden="false" customHeight="false" outlineLevel="0" collapsed="false">
      <c r="A6084" s="39" t="s">
        <v>1998</v>
      </c>
      <c r="B6084" s="39" t="s">
        <v>8293</v>
      </c>
      <c r="C6084" s="0" t="n">
        <v>286875</v>
      </c>
      <c r="D6084" s="0" t="str">
        <f aca="false">CONCATENATE(LEFT(A6084,2), MID(A6084,5,2))</f>
        <v>0216</v>
      </c>
    </row>
    <row r="6085" customFormat="false" ht="15.8" hidden="false" customHeight="false" outlineLevel="0" collapsed="false">
      <c r="A6085" s="39" t="s">
        <v>1998</v>
      </c>
      <c r="B6085" s="39" t="s">
        <v>8294</v>
      </c>
      <c r="C6085" s="0" t="n">
        <v>68737.5</v>
      </c>
      <c r="D6085" s="0" t="str">
        <f aca="false">CONCATENATE(LEFT(A6085,2), MID(A6085,5,2))</f>
        <v>0216</v>
      </c>
    </row>
    <row r="6086" customFormat="false" ht="15.8" hidden="false" customHeight="false" outlineLevel="0" collapsed="false">
      <c r="A6086" s="39" t="s">
        <v>1998</v>
      </c>
      <c r="B6086" s="39" t="s">
        <v>8295</v>
      </c>
      <c r="C6086" s="0" t="n">
        <v>27495</v>
      </c>
      <c r="D6086" s="0" t="str">
        <f aca="false">CONCATENATE(LEFT(A6086,2), MID(A6086,5,2))</f>
        <v>0216</v>
      </c>
    </row>
    <row r="6087" customFormat="false" ht="15.8" hidden="false" customHeight="false" outlineLevel="0" collapsed="false">
      <c r="A6087" s="39" t="s">
        <v>2014</v>
      </c>
      <c r="B6087" s="39" t="s">
        <v>8296</v>
      </c>
      <c r="C6087" s="0" t="n">
        <v>541589.138226172</v>
      </c>
      <c r="D6087" s="0" t="str">
        <f aca="false">CONCATENATE(LEFT(A6087,2), MID(A6087,5,2))</f>
        <v>0614</v>
      </c>
    </row>
    <row r="6088" customFormat="false" ht="15.8" hidden="false" customHeight="false" outlineLevel="0" collapsed="false">
      <c r="A6088" s="39" t="s">
        <v>1998</v>
      </c>
      <c r="B6088" s="39" t="s">
        <v>8297</v>
      </c>
      <c r="C6088" s="0" t="n">
        <v>41242.5</v>
      </c>
      <c r="D6088" s="0" t="str">
        <f aca="false">CONCATENATE(LEFT(A6088,2), MID(A6088,5,2))</f>
        <v>0216</v>
      </c>
    </row>
    <row r="6089" customFormat="false" ht="15.8" hidden="false" customHeight="false" outlineLevel="0" collapsed="false">
      <c r="A6089" s="39" t="s">
        <v>1998</v>
      </c>
      <c r="B6089" s="39" t="s">
        <v>8298</v>
      </c>
      <c r="C6089" s="0" t="n">
        <v>44756.25</v>
      </c>
      <c r="D6089" s="0" t="str">
        <f aca="false">CONCATENATE(LEFT(A6089,2), MID(A6089,5,2))</f>
        <v>0216</v>
      </c>
    </row>
    <row r="6090" customFormat="false" ht="15.8" hidden="false" customHeight="false" outlineLevel="0" collapsed="false">
      <c r="A6090" s="39" t="s">
        <v>1998</v>
      </c>
      <c r="B6090" s="39" t="s">
        <v>8299</v>
      </c>
      <c r="C6090" s="0" t="n">
        <v>2452.5</v>
      </c>
      <c r="D6090" s="0" t="str">
        <f aca="false">CONCATENATE(LEFT(A6090,2), MID(A6090,5,2))</f>
        <v>0216</v>
      </c>
    </row>
    <row r="6091" customFormat="false" ht="15.8" hidden="false" customHeight="false" outlineLevel="0" collapsed="false">
      <c r="A6091" s="39" t="s">
        <v>2017</v>
      </c>
      <c r="B6091" s="39" t="s">
        <v>8300</v>
      </c>
      <c r="C6091" s="0" t="n">
        <v>1319859.9385468</v>
      </c>
      <c r="D6091" s="0" t="str">
        <f aca="false">CONCATENATE(LEFT(A6091,2), MID(A6091,5,2))</f>
        <v>0317</v>
      </c>
    </row>
    <row r="6092" customFormat="false" ht="15.8" hidden="false" customHeight="false" outlineLevel="0" collapsed="false">
      <c r="A6092" s="39" t="s">
        <v>2017</v>
      </c>
      <c r="B6092" s="39" t="s">
        <v>8301</v>
      </c>
      <c r="C6092" s="0" t="n">
        <v>602945.975067812</v>
      </c>
      <c r="D6092" s="0" t="str">
        <f aca="false">CONCATENATE(LEFT(A6092,2), MID(A6092,5,2))</f>
        <v>0317</v>
      </c>
    </row>
    <row r="6093" customFormat="false" ht="15.8" hidden="false" customHeight="false" outlineLevel="0" collapsed="false">
      <c r="A6093" s="39" t="s">
        <v>1998</v>
      </c>
      <c r="B6093" s="39" t="s">
        <v>8302</v>
      </c>
      <c r="C6093" s="0" t="n">
        <v>1275</v>
      </c>
      <c r="D6093" s="0" t="str">
        <f aca="false">CONCATENATE(LEFT(A6093,2), MID(A6093,5,2))</f>
        <v>0216</v>
      </c>
    </row>
    <row r="6094" customFormat="false" ht="15.8" hidden="false" customHeight="false" outlineLevel="0" collapsed="false">
      <c r="A6094" s="39" t="s">
        <v>2017</v>
      </c>
      <c r="B6094" s="39" t="s">
        <v>8303</v>
      </c>
      <c r="C6094" s="0" t="n">
        <v>48202.3227068867</v>
      </c>
      <c r="D6094" s="0" t="str">
        <f aca="false">CONCATENATE(LEFT(A6094,2), MID(A6094,5,2))</f>
        <v>0317</v>
      </c>
    </row>
    <row r="6095" customFormat="false" ht="15.8" hidden="false" customHeight="false" outlineLevel="0" collapsed="false">
      <c r="A6095" s="39" t="s">
        <v>2030</v>
      </c>
      <c r="B6095" s="39" t="s">
        <v>8304</v>
      </c>
      <c r="C6095" s="0" t="n">
        <v>201826.627291158</v>
      </c>
      <c r="D6095" s="0" t="str">
        <f aca="false">CONCATENATE(LEFT(A6095,2), MID(A6095,5,2))</f>
        <v>0220</v>
      </c>
    </row>
    <row r="6096" customFormat="false" ht="15.8" hidden="false" customHeight="false" outlineLevel="0" collapsed="false">
      <c r="A6096" s="39" t="s">
        <v>2030</v>
      </c>
      <c r="B6096" s="39" t="s">
        <v>8305</v>
      </c>
      <c r="C6096" s="0" t="n">
        <v>156007.182920536</v>
      </c>
      <c r="D6096" s="0" t="str">
        <f aca="false">CONCATENATE(LEFT(A6096,2), MID(A6096,5,2))</f>
        <v>0220</v>
      </c>
    </row>
    <row r="6097" customFormat="false" ht="15.8" hidden="false" customHeight="false" outlineLevel="0" collapsed="false">
      <c r="A6097" s="39" t="s">
        <v>2030</v>
      </c>
      <c r="B6097" s="39" t="s">
        <v>8306</v>
      </c>
      <c r="C6097" s="0" t="n">
        <v>27996.7330716055</v>
      </c>
      <c r="D6097" s="0" t="str">
        <f aca="false">CONCATENATE(LEFT(A6097,2), MID(A6097,5,2))</f>
        <v>0220</v>
      </c>
    </row>
    <row r="6098" customFormat="false" ht="15.8" hidden="false" customHeight="false" outlineLevel="0" collapsed="false">
      <c r="A6098" s="39" t="s">
        <v>2030</v>
      </c>
      <c r="B6098" s="39" t="s">
        <v>8307</v>
      </c>
      <c r="C6098" s="0" t="n">
        <v>28399.9963025078</v>
      </c>
      <c r="D6098" s="0" t="str">
        <f aca="false">CONCATENATE(LEFT(A6098,2), MID(A6098,5,2))</f>
        <v>0220</v>
      </c>
    </row>
    <row r="6099" customFormat="false" ht="15.8" hidden="false" customHeight="false" outlineLevel="0" collapsed="false">
      <c r="A6099" s="39" t="s">
        <v>2030</v>
      </c>
      <c r="B6099" s="39" t="s">
        <v>8308</v>
      </c>
      <c r="C6099" s="0" t="n">
        <v>47588.744104289</v>
      </c>
      <c r="D6099" s="0" t="str">
        <f aca="false">CONCATENATE(LEFT(A6099,2), MID(A6099,5,2))</f>
        <v>0220</v>
      </c>
    </row>
    <row r="6100" customFormat="false" ht="15.8" hidden="false" customHeight="false" outlineLevel="0" collapsed="false">
      <c r="A6100" s="39" t="s">
        <v>2030</v>
      </c>
      <c r="B6100" s="39" t="s">
        <v>8309</v>
      </c>
      <c r="C6100" s="0" t="n">
        <v>11359.9985210031</v>
      </c>
      <c r="D6100" s="0" t="str">
        <f aca="false">CONCATENATE(LEFT(A6100,2), MID(A6100,5,2))</f>
        <v>0220</v>
      </c>
    </row>
    <row r="6101" customFormat="false" ht="15.8" hidden="false" customHeight="false" outlineLevel="0" collapsed="false">
      <c r="A6101" s="39" t="s">
        <v>2030</v>
      </c>
      <c r="B6101" s="39" t="s">
        <v>8310</v>
      </c>
      <c r="C6101" s="0" t="n">
        <v>13914.5505000861</v>
      </c>
      <c r="D6101" s="0" t="str">
        <f aca="false">CONCATENATE(LEFT(A6101,2), MID(A6101,5,2))</f>
        <v>0220</v>
      </c>
    </row>
    <row r="6102" customFormat="false" ht="15.8" hidden="false" customHeight="false" outlineLevel="0" collapsed="false">
      <c r="A6102" s="39" t="s">
        <v>2038</v>
      </c>
      <c r="B6102" s="39" t="s">
        <v>8311</v>
      </c>
      <c r="C6102" s="0" t="n">
        <v>163067.91433308</v>
      </c>
      <c r="D6102" s="0" t="str">
        <f aca="false">CONCATENATE(LEFT(A6102,2), MID(A6102,5,2))</f>
        <v>0326</v>
      </c>
    </row>
    <row r="6103" customFormat="false" ht="15.8" hidden="false" customHeight="false" outlineLevel="0" collapsed="false">
      <c r="A6103" s="39" t="s">
        <v>2040</v>
      </c>
      <c r="B6103" s="39" t="s">
        <v>8312</v>
      </c>
      <c r="C6103" s="0" t="n">
        <v>95121.6233927403</v>
      </c>
      <c r="D6103" s="0" t="str">
        <f aca="false">CONCATENATE(LEFT(A6103,2), MID(A6103,5,2))</f>
        <v>0223</v>
      </c>
    </row>
    <row r="6104" customFormat="false" ht="15.8" hidden="false" customHeight="false" outlineLevel="0" collapsed="false">
      <c r="A6104" s="39" t="s">
        <v>2038</v>
      </c>
      <c r="B6104" s="39" t="s">
        <v>8313</v>
      </c>
      <c r="C6104" s="0" t="n">
        <v>199305.22880503</v>
      </c>
      <c r="D6104" s="0" t="str">
        <f aca="false">CONCATENATE(LEFT(A6104,2), MID(A6104,5,2))</f>
        <v>0326</v>
      </c>
    </row>
    <row r="6105" customFormat="false" ht="15.8" hidden="false" customHeight="false" outlineLevel="0" collapsed="false">
      <c r="A6105" s="39" t="s">
        <v>2038</v>
      </c>
      <c r="B6105" s="39" t="s">
        <v>8314</v>
      </c>
      <c r="C6105" s="0" t="n">
        <v>83547.1281361086</v>
      </c>
      <c r="D6105" s="0" t="str">
        <f aca="false">CONCATENATE(LEFT(A6105,2), MID(A6105,5,2))</f>
        <v>0326</v>
      </c>
    </row>
    <row r="6106" customFormat="false" ht="15.8" hidden="false" customHeight="false" outlineLevel="0" collapsed="false">
      <c r="A6106" s="39" t="s">
        <v>2042</v>
      </c>
      <c r="B6106" s="39" t="s">
        <v>8315</v>
      </c>
      <c r="C6106" s="0" t="n">
        <v>172549.550333527</v>
      </c>
      <c r="D6106" s="0" t="str">
        <f aca="false">CONCATENATE(LEFT(A6106,2), MID(A6106,5,2))</f>
        <v>0326</v>
      </c>
    </row>
    <row r="6107" customFormat="false" ht="15.8" hidden="false" customHeight="false" outlineLevel="0" collapsed="false">
      <c r="A6107" s="39" t="s">
        <v>2038</v>
      </c>
      <c r="B6107" s="39" t="s">
        <v>8316</v>
      </c>
      <c r="C6107" s="0" t="n">
        <v>6156.65000691517</v>
      </c>
      <c r="D6107" s="0" t="str">
        <f aca="false">CONCATENATE(LEFT(A6107,2), MID(A6107,5,2))</f>
        <v>0326</v>
      </c>
    </row>
    <row r="6108" customFormat="false" ht="15.8" hidden="false" customHeight="false" outlineLevel="0" collapsed="false">
      <c r="A6108" s="39" t="s">
        <v>2047</v>
      </c>
      <c r="B6108" s="39" t="s">
        <v>8317</v>
      </c>
      <c r="C6108" s="0" t="n">
        <v>58573.8185530945</v>
      </c>
      <c r="D6108" s="0" t="str">
        <f aca="false">CONCATENATE(LEFT(A6108,2), MID(A6108,5,2))</f>
        <v>0222</v>
      </c>
    </row>
    <row r="6109" customFormat="false" ht="15.8" hidden="false" customHeight="false" outlineLevel="0" collapsed="false">
      <c r="A6109" s="39" t="s">
        <v>2042</v>
      </c>
      <c r="B6109" s="39" t="s">
        <v>8318</v>
      </c>
      <c r="C6109" s="0" t="n">
        <v>58609.5619295238</v>
      </c>
      <c r="D6109" s="0" t="str">
        <f aca="false">CONCATENATE(LEFT(A6109,2), MID(A6109,5,2))</f>
        <v>0326</v>
      </c>
    </row>
    <row r="6110" customFormat="false" ht="15.8" hidden="false" customHeight="false" outlineLevel="0" collapsed="false">
      <c r="A6110" s="39" t="s">
        <v>2038</v>
      </c>
      <c r="B6110" s="39" t="s">
        <v>8319</v>
      </c>
      <c r="C6110" s="0" t="n">
        <v>34916.5417884725</v>
      </c>
      <c r="D6110" s="0" t="str">
        <f aca="false">CONCATENATE(LEFT(A6110,2), MID(A6110,5,2))</f>
        <v>0326</v>
      </c>
    </row>
    <row r="6111" customFormat="false" ht="15.8" hidden="false" customHeight="false" outlineLevel="0" collapsed="false">
      <c r="A6111" s="39" t="s">
        <v>2040</v>
      </c>
      <c r="B6111" s="39" t="s">
        <v>8320</v>
      </c>
      <c r="C6111" s="0" t="n">
        <v>44240.8829920346</v>
      </c>
      <c r="D6111" s="0" t="str">
        <f aca="false">CONCATENATE(LEFT(A6111,2), MID(A6111,5,2))</f>
        <v>0223</v>
      </c>
    </row>
    <row r="6112" customFormat="false" ht="15.8" hidden="false" customHeight="false" outlineLevel="0" collapsed="false">
      <c r="A6112" s="39" t="s">
        <v>2047</v>
      </c>
      <c r="B6112" s="39" t="s">
        <v>8321</v>
      </c>
      <c r="C6112" s="0" t="n">
        <v>266011.082612065</v>
      </c>
      <c r="D6112" s="0" t="str">
        <f aca="false">CONCATENATE(LEFT(A6112,2), MID(A6112,5,2))</f>
        <v>0222</v>
      </c>
    </row>
    <row r="6113" customFormat="false" ht="15.8" hidden="false" customHeight="false" outlineLevel="0" collapsed="false">
      <c r="A6113" s="39" t="s">
        <v>2444</v>
      </c>
      <c r="B6113" s="39" t="s">
        <v>8322</v>
      </c>
      <c r="C6113" s="0" t="n">
        <v>4081.971875</v>
      </c>
      <c r="D6113" s="0" t="str">
        <f aca="false">CONCATENATE(LEFT(A6113,2), MID(A6113,5,2))</f>
        <v>0224</v>
      </c>
    </row>
    <row r="6114" customFormat="false" ht="15.8" hidden="false" customHeight="false" outlineLevel="0" collapsed="false">
      <c r="A6114" s="39" t="s">
        <v>2040</v>
      </c>
      <c r="B6114" s="39" t="s">
        <v>8323</v>
      </c>
      <c r="C6114" s="0" t="n">
        <v>9406.05391572832</v>
      </c>
      <c r="D6114" s="0" t="str">
        <f aca="false">CONCATENATE(LEFT(A6114,2), MID(A6114,5,2))</f>
        <v>0223</v>
      </c>
    </row>
    <row r="6115" customFormat="false" ht="15.8" hidden="false" customHeight="false" outlineLevel="0" collapsed="false">
      <c r="A6115" s="39" t="s">
        <v>2040</v>
      </c>
      <c r="B6115" s="39" t="s">
        <v>8324</v>
      </c>
      <c r="C6115" s="0" t="n">
        <v>7030.67479176379</v>
      </c>
      <c r="D6115" s="0" t="str">
        <f aca="false">CONCATENATE(LEFT(A6115,2), MID(A6115,5,2))</f>
        <v>0223</v>
      </c>
    </row>
    <row r="6116" customFormat="false" ht="15.8" hidden="false" customHeight="false" outlineLevel="0" collapsed="false">
      <c r="A6116" s="39" t="s">
        <v>2038</v>
      </c>
      <c r="B6116" s="39" t="s">
        <v>8325</v>
      </c>
      <c r="C6116" s="0" t="n">
        <v>33578.7943728556</v>
      </c>
      <c r="D6116" s="0" t="str">
        <f aca="false">CONCATENATE(LEFT(A6116,2), MID(A6116,5,2))</f>
        <v>0326</v>
      </c>
    </row>
    <row r="6117" customFormat="false" ht="15.8" hidden="false" customHeight="false" outlineLevel="0" collapsed="false">
      <c r="A6117" s="39" t="s">
        <v>2042</v>
      </c>
      <c r="B6117" s="39" t="s">
        <v>8326</v>
      </c>
      <c r="C6117" s="0" t="n">
        <v>9241.2461380042</v>
      </c>
      <c r="D6117" s="0" t="str">
        <f aca="false">CONCATENATE(LEFT(A6117,2), MID(A6117,5,2))</f>
        <v>0326</v>
      </c>
    </row>
    <row r="6118" customFormat="false" ht="15.8" hidden="false" customHeight="false" outlineLevel="0" collapsed="false">
      <c r="A6118" s="39" t="s">
        <v>2042</v>
      </c>
      <c r="B6118" s="39" t="s">
        <v>8327</v>
      </c>
      <c r="C6118" s="0" t="n">
        <v>113508.779884967</v>
      </c>
      <c r="D6118" s="0" t="str">
        <f aca="false">CONCATENATE(LEFT(A6118,2), MID(A6118,5,2))</f>
        <v>0326</v>
      </c>
    </row>
    <row r="6119" customFormat="false" ht="15.8" hidden="false" customHeight="false" outlineLevel="0" collapsed="false">
      <c r="A6119" s="39" t="s">
        <v>2062</v>
      </c>
      <c r="B6119" s="39" t="s">
        <v>8328</v>
      </c>
      <c r="C6119" s="0" t="n">
        <v>96967.1903289627</v>
      </c>
      <c r="D6119" s="0" t="str">
        <f aca="false">CONCATENATE(LEFT(A6119,2), MID(A6119,5,2))</f>
        <v>0328</v>
      </c>
    </row>
    <row r="6120" customFormat="false" ht="15.8" hidden="false" customHeight="false" outlineLevel="0" collapsed="false">
      <c r="A6120" s="39" t="s">
        <v>2062</v>
      </c>
      <c r="B6120" s="39" t="s">
        <v>8329</v>
      </c>
      <c r="C6120" s="0" t="n">
        <v>1268355.77842052</v>
      </c>
      <c r="D6120" s="0" t="str">
        <f aca="false">CONCATENATE(LEFT(A6120,2), MID(A6120,5,2))</f>
        <v>0328</v>
      </c>
    </row>
    <row r="6121" customFormat="false" ht="15.8" hidden="false" customHeight="false" outlineLevel="0" collapsed="false">
      <c r="A6121" s="39" t="s">
        <v>2064</v>
      </c>
      <c r="B6121" s="39" t="s">
        <v>8330</v>
      </c>
      <c r="C6121" s="0" t="n">
        <v>32205.5909562597</v>
      </c>
      <c r="D6121" s="0" t="str">
        <f aca="false">CONCATENATE(LEFT(A6121,2), MID(A6121,5,2))</f>
        <v>0327</v>
      </c>
    </row>
    <row r="6122" customFormat="false" ht="15.8" hidden="false" customHeight="false" outlineLevel="0" collapsed="false">
      <c r="A6122" s="39" t="s">
        <v>2064</v>
      </c>
      <c r="B6122" s="39" t="s">
        <v>8331</v>
      </c>
      <c r="C6122" s="0" t="n">
        <v>14330.224943985</v>
      </c>
      <c r="D6122" s="0" t="str">
        <f aca="false">CONCATENATE(LEFT(A6122,2), MID(A6122,5,2))</f>
        <v>0327</v>
      </c>
    </row>
    <row r="6123" customFormat="false" ht="15.8" hidden="false" customHeight="false" outlineLevel="0" collapsed="false">
      <c r="A6123" s="39" t="s">
        <v>2071</v>
      </c>
      <c r="B6123" s="39" t="s">
        <v>8332</v>
      </c>
      <c r="C6123" s="0" t="n">
        <v>335483.999999999</v>
      </c>
      <c r="D6123" s="0" t="str">
        <f aca="false">CONCATENATE(LEFT(A6123,2), MID(A6123,5,2))</f>
        <v>0230</v>
      </c>
    </row>
    <row r="6124" customFormat="false" ht="15.8" hidden="false" customHeight="false" outlineLevel="0" collapsed="false">
      <c r="A6124" s="39" t="s">
        <v>2073</v>
      </c>
      <c r="B6124" s="39" t="s">
        <v>8333</v>
      </c>
      <c r="C6124" s="0" t="n">
        <v>113475</v>
      </c>
      <c r="D6124" s="0" t="str">
        <f aca="false">CONCATENATE(LEFT(A6124,2), MID(A6124,5,2))</f>
        <v>0229</v>
      </c>
    </row>
    <row r="6125" customFormat="false" ht="15.8" hidden="false" customHeight="false" outlineLevel="0" collapsed="false">
      <c r="A6125" s="39" t="s">
        <v>2073</v>
      </c>
      <c r="B6125" s="39" t="s">
        <v>8334</v>
      </c>
      <c r="C6125" s="0" t="n">
        <v>356337.5</v>
      </c>
      <c r="D6125" s="0" t="str">
        <f aca="false">CONCATENATE(LEFT(A6125,2), MID(A6125,5,2))</f>
        <v>0229</v>
      </c>
    </row>
    <row r="6126" customFormat="false" ht="15.8" hidden="false" customHeight="false" outlineLevel="0" collapsed="false">
      <c r="A6126" s="39" t="s">
        <v>2062</v>
      </c>
      <c r="B6126" s="39" t="s">
        <v>8335</v>
      </c>
      <c r="C6126" s="0" t="n">
        <v>4047.47557514523</v>
      </c>
      <c r="D6126" s="0" t="str">
        <f aca="false">CONCATENATE(LEFT(A6126,2), MID(A6126,5,2))</f>
        <v>0328</v>
      </c>
    </row>
    <row r="6127" customFormat="false" ht="15.8" hidden="false" customHeight="false" outlineLevel="0" collapsed="false">
      <c r="A6127" s="39" t="s">
        <v>2073</v>
      </c>
      <c r="B6127" s="39" t="s">
        <v>8336</v>
      </c>
      <c r="C6127" s="0" t="n">
        <v>160512.5</v>
      </c>
      <c r="D6127" s="0" t="str">
        <f aca="false">CONCATENATE(LEFT(A6127,2), MID(A6127,5,2))</f>
        <v>0229</v>
      </c>
    </row>
    <row r="6128" customFormat="false" ht="15.8" hidden="false" customHeight="false" outlineLevel="0" collapsed="false">
      <c r="A6128" s="39" t="s">
        <v>2071</v>
      </c>
      <c r="B6128" s="39" t="s">
        <v>8337</v>
      </c>
      <c r="C6128" s="0" t="n">
        <v>370103.999999999</v>
      </c>
      <c r="D6128" s="0" t="str">
        <f aca="false">CONCATENATE(LEFT(A6128,2), MID(A6128,5,2))</f>
        <v>0230</v>
      </c>
    </row>
    <row r="6129" customFormat="false" ht="15.8" hidden="false" customHeight="false" outlineLevel="0" collapsed="false">
      <c r="A6129" s="39" t="s">
        <v>2073</v>
      </c>
      <c r="B6129" s="39" t="s">
        <v>8338</v>
      </c>
      <c r="C6129" s="0" t="n">
        <v>19308</v>
      </c>
      <c r="D6129" s="0" t="str">
        <f aca="false">CONCATENATE(LEFT(A6129,2), MID(A6129,5,2))</f>
        <v>0229</v>
      </c>
    </row>
    <row r="6130" customFormat="false" ht="15.8" hidden="false" customHeight="false" outlineLevel="0" collapsed="false">
      <c r="A6130" s="39" t="s">
        <v>2073</v>
      </c>
      <c r="B6130" s="39" t="s">
        <v>8339</v>
      </c>
      <c r="C6130" s="0" t="n">
        <v>88530</v>
      </c>
      <c r="D6130" s="0" t="str">
        <f aca="false">CONCATENATE(LEFT(A6130,2), MID(A6130,5,2))</f>
        <v>0229</v>
      </c>
    </row>
    <row r="6131" customFormat="false" ht="15.8" hidden="false" customHeight="false" outlineLevel="0" collapsed="false">
      <c r="A6131" s="39" t="s">
        <v>2073</v>
      </c>
      <c r="B6131" s="39" t="s">
        <v>8340</v>
      </c>
      <c r="C6131" s="0" t="n">
        <v>20430</v>
      </c>
      <c r="D6131" s="0" t="str">
        <f aca="false">CONCATENATE(LEFT(A6131,2), MID(A6131,5,2))</f>
        <v>0229</v>
      </c>
    </row>
    <row r="6132" customFormat="false" ht="15.8" hidden="false" customHeight="false" outlineLevel="0" collapsed="false">
      <c r="A6132" s="39" t="s">
        <v>2071</v>
      </c>
      <c r="B6132" s="39" t="s">
        <v>8341</v>
      </c>
      <c r="C6132" s="0" t="n">
        <v>21842</v>
      </c>
      <c r="D6132" s="0" t="str">
        <f aca="false">CONCATENATE(LEFT(A6132,2), MID(A6132,5,2))</f>
        <v>0230</v>
      </c>
    </row>
    <row r="6133" customFormat="false" ht="15.8" hidden="false" customHeight="false" outlineLevel="0" collapsed="false">
      <c r="A6133" s="39" t="s">
        <v>2073</v>
      </c>
      <c r="B6133" s="39" t="s">
        <v>8342</v>
      </c>
      <c r="C6133" s="0" t="n">
        <v>10512</v>
      </c>
      <c r="D6133" s="0" t="str">
        <f aca="false">CONCATENATE(LEFT(A6133,2), MID(A6133,5,2))</f>
        <v>0229</v>
      </c>
    </row>
    <row r="6134" customFormat="false" ht="15.8" hidden="false" customHeight="false" outlineLevel="0" collapsed="false">
      <c r="A6134" s="39" t="s">
        <v>2071</v>
      </c>
      <c r="B6134" s="39" t="s">
        <v>8343</v>
      </c>
      <c r="C6134" s="0" t="n">
        <v>318712.5</v>
      </c>
      <c r="D6134" s="0" t="str">
        <f aca="false">CONCATENATE(LEFT(A6134,2), MID(A6134,5,2))</f>
        <v>0230</v>
      </c>
    </row>
    <row r="6135" customFormat="false" ht="15.8" hidden="false" customHeight="false" outlineLevel="0" collapsed="false">
      <c r="A6135" s="39" t="s">
        <v>2071</v>
      </c>
      <c r="B6135" s="39" t="s">
        <v>8344</v>
      </c>
      <c r="C6135" s="0" t="n">
        <v>18637.5</v>
      </c>
      <c r="D6135" s="0" t="str">
        <f aca="false">CONCATENATE(LEFT(A6135,2), MID(A6135,5,2))</f>
        <v>0230</v>
      </c>
    </row>
    <row r="6136" customFormat="false" ht="15.8" hidden="false" customHeight="false" outlineLevel="0" collapsed="false">
      <c r="A6136" s="39" t="s">
        <v>2073</v>
      </c>
      <c r="B6136" s="39" t="s">
        <v>8345</v>
      </c>
      <c r="C6136" s="0" t="n">
        <v>22462.5</v>
      </c>
      <c r="D6136" s="0" t="str">
        <f aca="false">CONCATENATE(LEFT(A6136,2), MID(A6136,5,2))</f>
        <v>0229</v>
      </c>
    </row>
    <row r="6137" customFormat="false" ht="15.8" hidden="false" customHeight="false" outlineLevel="0" collapsed="false">
      <c r="A6137" s="39" t="s">
        <v>2071</v>
      </c>
      <c r="B6137" s="39" t="s">
        <v>8346</v>
      </c>
      <c r="C6137" s="0" t="n">
        <v>129300</v>
      </c>
      <c r="D6137" s="0" t="str">
        <f aca="false">CONCATENATE(LEFT(A6137,2), MID(A6137,5,2))</f>
        <v>0230</v>
      </c>
    </row>
    <row r="6138" customFormat="false" ht="15.8" hidden="false" customHeight="false" outlineLevel="0" collapsed="false">
      <c r="A6138" s="39" t="s">
        <v>2091</v>
      </c>
      <c r="B6138" s="39" t="s">
        <v>8347</v>
      </c>
      <c r="C6138" s="0" t="n">
        <v>525358.597129997</v>
      </c>
      <c r="D6138" s="0" t="str">
        <f aca="false">CONCATENATE(LEFT(A6138,2), MID(A6138,5,2))</f>
        <v>0635</v>
      </c>
    </row>
    <row r="6139" customFormat="false" ht="15.8" hidden="false" customHeight="false" outlineLevel="0" collapsed="false">
      <c r="A6139" s="39" t="s">
        <v>2083</v>
      </c>
      <c r="B6139" s="39" t="s">
        <v>8348</v>
      </c>
      <c r="C6139" s="0" t="n">
        <v>240433.89822182</v>
      </c>
      <c r="D6139" s="0" t="str">
        <f aca="false">CONCATENATE(LEFT(A6139,2), MID(A6139,5,2))</f>
        <v>0635</v>
      </c>
    </row>
    <row r="6140" customFormat="false" ht="15.8" hidden="false" customHeight="false" outlineLevel="0" collapsed="false">
      <c r="A6140" s="39" t="s">
        <v>3519</v>
      </c>
      <c r="B6140" s="39" t="s">
        <v>8349</v>
      </c>
      <c r="C6140" s="0" t="n">
        <v>2699.72582972582</v>
      </c>
      <c r="D6140" s="0" t="str">
        <f aca="false">CONCATENATE(LEFT(A6140,2), MID(A6140,5,2))</f>
        <v>0635</v>
      </c>
    </row>
    <row r="6141" customFormat="false" ht="15.8" hidden="false" customHeight="false" outlineLevel="0" collapsed="false">
      <c r="A6141" s="39" t="s">
        <v>3126</v>
      </c>
      <c r="B6141" s="39" t="s">
        <v>8350</v>
      </c>
      <c r="C6141" s="0" t="n">
        <v>171548.553714651</v>
      </c>
      <c r="D6141" s="0" t="str">
        <f aca="false">CONCATENATE(LEFT(A6141,2), MID(A6141,5,2))</f>
        <v>0636</v>
      </c>
    </row>
    <row r="6142" customFormat="false" ht="15.8" hidden="false" customHeight="false" outlineLevel="0" collapsed="false">
      <c r="A6142" s="39" t="s">
        <v>2083</v>
      </c>
      <c r="B6142" s="39" t="s">
        <v>8351</v>
      </c>
      <c r="C6142" s="0" t="n">
        <v>320993.613962285</v>
      </c>
      <c r="D6142" s="0" t="str">
        <f aca="false">CONCATENATE(LEFT(A6142,2), MID(A6142,5,2))</f>
        <v>0635</v>
      </c>
    </row>
    <row r="6143" customFormat="false" ht="15.8" hidden="false" customHeight="false" outlineLevel="0" collapsed="false">
      <c r="A6143" s="39" t="s">
        <v>4405</v>
      </c>
      <c r="B6143" s="39" t="s">
        <v>8352</v>
      </c>
      <c r="C6143" s="0" t="n">
        <v>1231.2</v>
      </c>
      <c r="D6143" s="0" t="str">
        <f aca="false">CONCATENATE(LEFT(A6143,2), MID(A6143,5,2))</f>
        <v>0634</v>
      </c>
    </row>
    <row r="6144" customFormat="false" ht="15.8" hidden="false" customHeight="false" outlineLevel="0" collapsed="false">
      <c r="A6144" s="39" t="s">
        <v>2083</v>
      </c>
      <c r="B6144" s="39" t="s">
        <v>8353</v>
      </c>
      <c r="C6144" s="0" t="n">
        <v>13676.0454928264</v>
      </c>
      <c r="D6144" s="0" t="str">
        <f aca="false">CONCATENATE(LEFT(A6144,2), MID(A6144,5,2))</f>
        <v>0635</v>
      </c>
    </row>
    <row r="6145" customFormat="false" ht="15.8" hidden="false" customHeight="false" outlineLevel="0" collapsed="false">
      <c r="A6145" s="39" t="s">
        <v>2086</v>
      </c>
      <c r="B6145" s="39" t="s">
        <v>8354</v>
      </c>
      <c r="C6145" s="0" t="n">
        <v>596164.67840909</v>
      </c>
      <c r="D6145" s="0" t="str">
        <f aca="false">CONCATENATE(LEFT(A6145,2), MID(A6145,5,2))</f>
        <v>0634</v>
      </c>
    </row>
    <row r="6146" customFormat="false" ht="15.8" hidden="false" customHeight="false" outlineLevel="0" collapsed="false">
      <c r="A6146" s="39" t="s">
        <v>2442</v>
      </c>
      <c r="B6146" s="39" t="s">
        <v>8355</v>
      </c>
      <c r="C6146" s="0" t="n">
        <v>5318.75</v>
      </c>
      <c r="D6146" s="0" t="str">
        <f aca="false">CONCATENATE(LEFT(A6146,2), MID(A6146,5,2))</f>
        <v>0231</v>
      </c>
    </row>
    <row r="6147" customFormat="false" ht="15.8" hidden="false" customHeight="false" outlineLevel="0" collapsed="false">
      <c r="A6147" s="39" t="s">
        <v>2442</v>
      </c>
      <c r="B6147" s="39" t="s">
        <v>8356</v>
      </c>
      <c r="C6147" s="0" t="n">
        <v>8837.5</v>
      </c>
      <c r="D6147" s="0" t="str">
        <f aca="false">CONCATENATE(LEFT(A6147,2), MID(A6147,5,2))</f>
        <v>0231</v>
      </c>
    </row>
    <row r="6148" customFormat="false" ht="15.8" hidden="false" customHeight="false" outlineLevel="0" collapsed="false">
      <c r="A6148" s="39" t="s">
        <v>2442</v>
      </c>
      <c r="B6148" s="39" t="s">
        <v>8357</v>
      </c>
      <c r="C6148" s="0" t="n">
        <v>1184.375</v>
      </c>
      <c r="D6148" s="0" t="str">
        <f aca="false">CONCATENATE(LEFT(A6148,2), MID(A6148,5,2))</f>
        <v>0231</v>
      </c>
    </row>
    <row r="6149" customFormat="false" ht="15.8" hidden="false" customHeight="false" outlineLevel="0" collapsed="false">
      <c r="A6149" s="39" t="s">
        <v>2442</v>
      </c>
      <c r="B6149" s="39" t="s">
        <v>8358</v>
      </c>
      <c r="C6149" s="0" t="n">
        <v>300</v>
      </c>
      <c r="D6149" s="0" t="str">
        <f aca="false">CONCATENATE(LEFT(A6149,2), MID(A6149,5,2))</f>
        <v>0231</v>
      </c>
    </row>
    <row r="6150" customFormat="false" ht="15.8" hidden="false" customHeight="false" outlineLevel="0" collapsed="false">
      <c r="A6150" s="39" t="s">
        <v>2095</v>
      </c>
      <c r="B6150" s="39" t="s">
        <v>8359</v>
      </c>
      <c r="C6150" s="0" t="n">
        <v>3672476.18132297</v>
      </c>
      <c r="D6150" s="0" t="str">
        <f aca="false">CONCATENATE(LEFT(A6150,2), MID(A6150,5,2))</f>
        <v>0142</v>
      </c>
    </row>
    <row r="6151" customFormat="false" ht="15.8" hidden="false" customHeight="false" outlineLevel="0" collapsed="false">
      <c r="A6151" s="39" t="s">
        <v>2095</v>
      </c>
      <c r="B6151" s="39" t="s">
        <v>8360</v>
      </c>
      <c r="C6151" s="0" t="n">
        <v>1064360.1077442</v>
      </c>
      <c r="D6151" s="0" t="str">
        <f aca="false">CONCATENATE(LEFT(A6151,2), MID(A6151,5,2))</f>
        <v>0142</v>
      </c>
    </row>
    <row r="6152" customFormat="false" ht="15.8" hidden="false" customHeight="false" outlineLevel="0" collapsed="false">
      <c r="A6152" s="39" t="s">
        <v>2095</v>
      </c>
      <c r="B6152" s="39" t="s">
        <v>8361</v>
      </c>
      <c r="C6152" s="0" t="n">
        <v>893764.685161042</v>
      </c>
      <c r="D6152" s="0" t="str">
        <f aca="false">CONCATENATE(LEFT(A6152,2), MID(A6152,5,2))</f>
        <v>0142</v>
      </c>
    </row>
    <row r="6153" customFormat="false" ht="15.8" hidden="false" customHeight="false" outlineLevel="0" collapsed="false">
      <c r="A6153" s="39" t="s">
        <v>2139</v>
      </c>
      <c r="B6153" s="39" t="s">
        <v>8362</v>
      </c>
      <c r="C6153" s="0" t="n">
        <v>1784.07197751199</v>
      </c>
      <c r="D6153" s="0" t="str">
        <f aca="false">CONCATENATE(LEFT(A6153,2), MID(A6153,5,2))</f>
        <v>0142</v>
      </c>
    </row>
    <row r="6154" customFormat="false" ht="15.8" hidden="false" customHeight="false" outlineLevel="0" collapsed="false">
      <c r="A6154" s="39" t="s">
        <v>2121</v>
      </c>
      <c r="B6154" s="39" t="s">
        <v>8363</v>
      </c>
      <c r="C6154" s="0" t="n">
        <v>582352.697987314</v>
      </c>
      <c r="D6154" s="0" t="str">
        <f aca="false">CONCATENATE(LEFT(A6154,2), MID(A6154,5,2))</f>
        <v>0142</v>
      </c>
    </row>
    <row r="6155" customFormat="false" ht="15.8" hidden="false" customHeight="false" outlineLevel="0" collapsed="false">
      <c r="A6155" s="39" t="s">
        <v>2108</v>
      </c>
      <c r="B6155" s="39" t="s">
        <v>8364</v>
      </c>
      <c r="C6155" s="0" t="n">
        <v>204603.841581695</v>
      </c>
      <c r="D6155" s="0" t="str">
        <f aca="false">CONCATENATE(LEFT(A6155,2), MID(A6155,5,2))</f>
        <v>0341</v>
      </c>
    </row>
    <row r="6156" customFormat="false" ht="15.8" hidden="false" customHeight="false" outlineLevel="0" collapsed="false">
      <c r="A6156" s="39" t="s">
        <v>2095</v>
      </c>
      <c r="B6156" s="39" t="s">
        <v>8365</v>
      </c>
      <c r="C6156" s="0" t="n">
        <v>228213.559653039</v>
      </c>
      <c r="D6156" s="0" t="str">
        <f aca="false">CONCATENATE(LEFT(A6156,2), MID(A6156,5,2))</f>
        <v>0142</v>
      </c>
    </row>
    <row r="6157" customFormat="false" ht="15.8" hidden="false" customHeight="false" outlineLevel="0" collapsed="false">
      <c r="A6157" s="39" t="s">
        <v>4785</v>
      </c>
      <c r="B6157" s="39" t="s">
        <v>8366</v>
      </c>
      <c r="C6157" s="0" t="n">
        <v>3283.875</v>
      </c>
      <c r="D6157" s="0" t="str">
        <f aca="false">CONCATENATE(LEFT(A6157,2), MID(A6157,5,2))</f>
        <v>0239</v>
      </c>
    </row>
    <row r="6158" customFormat="false" ht="15.8" hidden="false" customHeight="false" outlineLevel="0" collapsed="false">
      <c r="A6158" s="39" t="s">
        <v>2108</v>
      </c>
      <c r="B6158" s="39" t="s">
        <v>8367</v>
      </c>
      <c r="C6158" s="0" t="n">
        <v>827970.150478833</v>
      </c>
      <c r="D6158" s="0" t="str">
        <f aca="false">CONCATENATE(LEFT(A6158,2), MID(A6158,5,2))</f>
        <v>0341</v>
      </c>
    </row>
    <row r="6159" customFormat="false" ht="15.8" hidden="false" customHeight="false" outlineLevel="0" collapsed="false">
      <c r="A6159" s="39" t="s">
        <v>2114</v>
      </c>
      <c r="B6159" s="39" t="s">
        <v>8368</v>
      </c>
      <c r="C6159" s="0" t="n">
        <v>92579.8640461672</v>
      </c>
      <c r="D6159" s="0" t="str">
        <f aca="false">CONCATENATE(LEFT(A6159,2), MID(A6159,5,2))</f>
        <v>0238</v>
      </c>
    </row>
    <row r="6160" customFormat="false" ht="15.8" hidden="false" customHeight="false" outlineLevel="0" collapsed="false">
      <c r="A6160" s="39" t="s">
        <v>2108</v>
      </c>
      <c r="B6160" s="39" t="s">
        <v>8369</v>
      </c>
      <c r="C6160" s="0" t="n">
        <v>163571.101827578</v>
      </c>
      <c r="D6160" s="0" t="str">
        <f aca="false">CONCATENATE(LEFT(A6160,2), MID(A6160,5,2))</f>
        <v>0341</v>
      </c>
    </row>
    <row r="6161" customFormat="false" ht="15.8" hidden="false" customHeight="false" outlineLevel="0" collapsed="false">
      <c r="A6161" s="39" t="s">
        <v>2126</v>
      </c>
      <c r="B6161" s="39" t="s">
        <v>8370</v>
      </c>
      <c r="C6161" s="0" t="n">
        <v>89283.7819562532</v>
      </c>
      <c r="D6161" s="0" t="str">
        <f aca="false">CONCATENATE(LEFT(A6161,2), MID(A6161,5,2))</f>
        <v>0142</v>
      </c>
    </row>
    <row r="6162" customFormat="false" ht="15.8" hidden="false" customHeight="false" outlineLevel="0" collapsed="false">
      <c r="A6162" s="39" t="s">
        <v>2102</v>
      </c>
      <c r="B6162" s="39" t="s">
        <v>8371</v>
      </c>
      <c r="C6162" s="0" t="n">
        <v>118197.206689777</v>
      </c>
      <c r="D6162" s="0" t="str">
        <f aca="false">CONCATENATE(LEFT(A6162,2), MID(A6162,5,2))</f>
        <v>0142</v>
      </c>
    </row>
    <row r="6163" customFormat="false" ht="15.8" hidden="false" customHeight="false" outlineLevel="0" collapsed="false">
      <c r="A6163" s="39" t="s">
        <v>2102</v>
      </c>
      <c r="B6163" s="39" t="s">
        <v>8372</v>
      </c>
      <c r="C6163" s="0" t="n">
        <v>72959.1036888469</v>
      </c>
      <c r="D6163" s="0" t="str">
        <f aca="false">CONCATENATE(LEFT(A6163,2), MID(A6163,5,2))</f>
        <v>0142</v>
      </c>
    </row>
    <row r="6164" customFormat="false" ht="15.8" hidden="false" customHeight="false" outlineLevel="0" collapsed="false">
      <c r="A6164" s="39" t="s">
        <v>2126</v>
      </c>
      <c r="B6164" s="39" t="s">
        <v>8373</v>
      </c>
      <c r="C6164" s="0" t="n">
        <v>25949.0029552162</v>
      </c>
      <c r="D6164" s="0" t="str">
        <f aca="false">CONCATENATE(LEFT(A6164,2), MID(A6164,5,2))</f>
        <v>0142</v>
      </c>
    </row>
    <row r="6165" customFormat="false" ht="15.8" hidden="false" customHeight="false" outlineLevel="0" collapsed="false">
      <c r="A6165" s="39" t="s">
        <v>2135</v>
      </c>
      <c r="B6165" s="39" t="s">
        <v>8374</v>
      </c>
      <c r="C6165" s="0" t="n">
        <v>616.580552745607</v>
      </c>
      <c r="D6165" s="0" t="str">
        <f aca="false">CONCATENATE(LEFT(A6165,2), MID(A6165,5,2))</f>
        <v>0142</v>
      </c>
    </row>
    <row r="6166" customFormat="false" ht="15.8" hidden="false" customHeight="false" outlineLevel="0" collapsed="false">
      <c r="A6166" s="39" t="s">
        <v>2139</v>
      </c>
      <c r="B6166" s="39" t="s">
        <v>8375</v>
      </c>
      <c r="C6166" s="0" t="n">
        <v>784.906456406784</v>
      </c>
      <c r="D6166" s="0" t="str">
        <f aca="false">CONCATENATE(LEFT(A6166,2), MID(A6166,5,2))</f>
        <v>0142</v>
      </c>
    </row>
    <row r="6167" customFormat="false" ht="15.8" hidden="false" customHeight="false" outlineLevel="0" collapsed="false">
      <c r="A6167" s="39" t="s">
        <v>2126</v>
      </c>
      <c r="B6167" s="39" t="s">
        <v>8376</v>
      </c>
      <c r="C6167" s="0" t="n">
        <v>7055.23825765425</v>
      </c>
      <c r="D6167" s="0" t="str">
        <f aca="false">CONCATENATE(LEFT(A6167,2), MID(A6167,5,2))</f>
        <v>0142</v>
      </c>
    </row>
    <row r="6168" customFormat="false" ht="15.8" hidden="false" customHeight="false" outlineLevel="0" collapsed="false">
      <c r="A6168" s="39" t="s">
        <v>2098</v>
      </c>
      <c r="B6168" s="39" t="s">
        <v>8377</v>
      </c>
      <c r="C6168" s="0" t="n">
        <v>7976.83571028673</v>
      </c>
      <c r="D6168" s="0" t="str">
        <f aca="false">CONCATENATE(LEFT(A6168,2), MID(A6168,5,2))</f>
        <v>0142</v>
      </c>
    </row>
    <row r="6169" customFormat="false" ht="15.8" hidden="false" customHeight="false" outlineLevel="0" collapsed="false">
      <c r="A6169" s="39" t="s">
        <v>2106</v>
      </c>
      <c r="B6169" s="39" t="s">
        <v>8378</v>
      </c>
      <c r="C6169" s="0" t="n">
        <v>1910.00056178272</v>
      </c>
      <c r="D6169" s="0" t="str">
        <f aca="false">CONCATENATE(LEFT(A6169,2), MID(A6169,5,2))</f>
        <v>0142</v>
      </c>
    </row>
    <row r="6170" customFormat="false" ht="15.8" hidden="false" customHeight="false" outlineLevel="0" collapsed="false">
      <c r="A6170" s="39" t="s">
        <v>2126</v>
      </c>
      <c r="B6170" s="39" t="s">
        <v>8379</v>
      </c>
      <c r="C6170" s="0" t="n">
        <v>65199.7993348687</v>
      </c>
      <c r="D6170" s="0" t="str">
        <f aca="false">CONCATENATE(LEFT(A6170,2), MID(A6170,5,2))</f>
        <v>0142</v>
      </c>
    </row>
    <row r="6171" customFormat="false" ht="15.8" hidden="false" customHeight="false" outlineLevel="0" collapsed="false">
      <c r="A6171" s="39" t="s">
        <v>3148</v>
      </c>
      <c r="B6171" s="39" t="s">
        <v>8380</v>
      </c>
      <c r="C6171" s="0" t="n">
        <v>868.110179999211</v>
      </c>
      <c r="D6171" s="0" t="str">
        <f aca="false">CONCATENATE(LEFT(A6171,2), MID(A6171,5,2))</f>
        <v>0142</v>
      </c>
    </row>
    <row r="6172" customFormat="false" ht="15.8" hidden="false" customHeight="false" outlineLevel="0" collapsed="false">
      <c r="A6172" s="39" t="s">
        <v>2148</v>
      </c>
      <c r="B6172" s="39" t="s">
        <v>8381</v>
      </c>
      <c r="C6172" s="0" t="n">
        <v>120982.490157794</v>
      </c>
      <c r="D6172" s="0" t="str">
        <f aca="false">CONCATENATE(LEFT(A6172,2), MID(A6172,5,2))</f>
        <v>0144</v>
      </c>
    </row>
    <row r="6173" customFormat="false" ht="15.8" hidden="false" customHeight="false" outlineLevel="0" collapsed="false">
      <c r="A6173" s="39" t="s">
        <v>2171</v>
      </c>
      <c r="B6173" s="39" t="s">
        <v>8382</v>
      </c>
      <c r="C6173" s="0" t="n">
        <v>29861.1624574055</v>
      </c>
      <c r="D6173" s="0" t="str">
        <f aca="false">CONCATENATE(LEFT(A6173,2), MID(A6173,5,2))</f>
        <v>0144</v>
      </c>
    </row>
    <row r="6174" customFormat="false" ht="15.8" hidden="false" customHeight="false" outlineLevel="0" collapsed="false">
      <c r="A6174" s="39" t="s">
        <v>2146</v>
      </c>
      <c r="B6174" s="39" t="s">
        <v>8383</v>
      </c>
      <c r="C6174" s="0" t="n">
        <v>774844.90701384</v>
      </c>
      <c r="D6174" s="0" t="str">
        <f aca="false">CONCATENATE(LEFT(A6174,2), MID(A6174,5,2))</f>
        <v>0144</v>
      </c>
    </row>
    <row r="6175" customFormat="false" ht="15.8" hidden="false" customHeight="false" outlineLevel="0" collapsed="false">
      <c r="A6175" s="39" t="s">
        <v>2146</v>
      </c>
      <c r="B6175" s="39" t="s">
        <v>8384</v>
      </c>
      <c r="C6175" s="0" t="n">
        <v>599671.360647685</v>
      </c>
      <c r="D6175" s="0" t="str">
        <f aca="false">CONCATENATE(LEFT(A6175,2), MID(A6175,5,2))</f>
        <v>0144</v>
      </c>
    </row>
    <row r="6176" customFormat="false" ht="15.8" hidden="false" customHeight="false" outlineLevel="0" collapsed="false">
      <c r="A6176" s="39" t="s">
        <v>2148</v>
      </c>
      <c r="B6176" s="39" t="s">
        <v>8385</v>
      </c>
      <c r="C6176" s="0" t="n">
        <v>140879.016562226</v>
      </c>
      <c r="D6176" s="0" t="str">
        <f aca="false">CONCATENATE(LEFT(A6176,2), MID(A6176,5,2))</f>
        <v>0144</v>
      </c>
    </row>
    <row r="6177" customFormat="false" ht="15.8" hidden="false" customHeight="false" outlineLevel="0" collapsed="false">
      <c r="A6177" s="39" t="s">
        <v>2155</v>
      </c>
      <c r="B6177" s="39" t="s">
        <v>8386</v>
      </c>
      <c r="C6177" s="0" t="n">
        <v>371782.783968816</v>
      </c>
      <c r="D6177" s="0" t="str">
        <f aca="false">CONCATENATE(LEFT(A6177,2), MID(A6177,5,2))</f>
        <v>0144</v>
      </c>
    </row>
    <row r="6178" customFormat="false" ht="15.8" hidden="false" customHeight="false" outlineLevel="0" collapsed="false">
      <c r="A6178" s="39" t="s">
        <v>2165</v>
      </c>
      <c r="B6178" s="39" t="s">
        <v>8387</v>
      </c>
      <c r="C6178" s="0" t="n">
        <v>193146.046804814</v>
      </c>
      <c r="D6178" s="0" t="str">
        <f aca="false">CONCATENATE(LEFT(A6178,2), MID(A6178,5,2))</f>
        <v>0144</v>
      </c>
    </row>
    <row r="6179" customFormat="false" ht="15.8" hidden="false" customHeight="false" outlineLevel="0" collapsed="false">
      <c r="A6179" s="39" t="s">
        <v>2165</v>
      </c>
      <c r="B6179" s="39" t="s">
        <v>8388</v>
      </c>
      <c r="C6179" s="0" t="n">
        <v>240595.902024093</v>
      </c>
      <c r="D6179" s="0" t="str">
        <f aca="false">CONCATENATE(LEFT(A6179,2), MID(A6179,5,2))</f>
        <v>0144</v>
      </c>
    </row>
    <row r="6180" customFormat="false" ht="15.8" hidden="false" customHeight="false" outlineLevel="0" collapsed="false">
      <c r="A6180" s="39" t="s">
        <v>2171</v>
      </c>
      <c r="B6180" s="39" t="s">
        <v>8389</v>
      </c>
      <c r="C6180" s="0" t="n">
        <v>2806.95786506496</v>
      </c>
      <c r="D6180" s="0" t="str">
        <f aca="false">CONCATENATE(LEFT(A6180,2), MID(A6180,5,2))</f>
        <v>0144</v>
      </c>
    </row>
    <row r="6181" customFormat="false" ht="15.8" hidden="false" customHeight="false" outlineLevel="0" collapsed="false">
      <c r="A6181" s="39" t="s">
        <v>2171</v>
      </c>
      <c r="B6181" s="39" t="s">
        <v>8390</v>
      </c>
      <c r="C6181" s="0" t="n">
        <v>10945.6300216686</v>
      </c>
      <c r="D6181" s="0" t="str">
        <f aca="false">CONCATENATE(LEFT(A6181,2), MID(A6181,5,2))</f>
        <v>0144</v>
      </c>
    </row>
    <row r="6182" customFormat="false" ht="15.8" hidden="false" customHeight="false" outlineLevel="0" collapsed="false">
      <c r="A6182" s="39" t="s">
        <v>2165</v>
      </c>
      <c r="B6182" s="39" t="s">
        <v>8391</v>
      </c>
      <c r="C6182" s="0" t="n">
        <v>2363.26489298574</v>
      </c>
      <c r="D6182" s="0" t="str">
        <f aca="false">CONCATENATE(LEFT(A6182,2), MID(A6182,5,2))</f>
        <v>0144</v>
      </c>
    </row>
    <row r="6183" customFormat="false" ht="15.8" hidden="false" customHeight="false" outlineLevel="0" collapsed="false">
      <c r="A6183" s="39" t="s">
        <v>2155</v>
      </c>
      <c r="B6183" s="39" t="s">
        <v>8392</v>
      </c>
      <c r="C6183" s="0" t="n">
        <v>11718.6735941572</v>
      </c>
      <c r="D6183" s="0" t="str">
        <f aca="false">CONCATENATE(LEFT(A6183,2), MID(A6183,5,2))</f>
        <v>0144</v>
      </c>
    </row>
    <row r="6184" customFormat="false" ht="15.8" hidden="false" customHeight="false" outlineLevel="0" collapsed="false">
      <c r="A6184" s="39" t="s">
        <v>2159</v>
      </c>
      <c r="B6184" s="39" t="s">
        <v>8393</v>
      </c>
      <c r="C6184" s="0" t="n">
        <v>35142.6931136484</v>
      </c>
      <c r="D6184" s="0" t="str">
        <f aca="false">CONCATENATE(LEFT(A6184,2), MID(A6184,5,2))</f>
        <v>0144</v>
      </c>
    </row>
    <row r="6185" customFormat="false" ht="15.8" hidden="false" customHeight="false" outlineLevel="0" collapsed="false">
      <c r="A6185" s="39" t="s">
        <v>2171</v>
      </c>
      <c r="B6185" s="39" t="s">
        <v>8394</v>
      </c>
      <c r="C6185" s="0" t="n">
        <v>18951.2436146639</v>
      </c>
      <c r="D6185" s="0" t="str">
        <f aca="false">CONCATENATE(LEFT(A6185,2), MID(A6185,5,2))</f>
        <v>0144</v>
      </c>
    </row>
    <row r="6186" customFormat="false" ht="15.8" hidden="false" customHeight="false" outlineLevel="0" collapsed="false">
      <c r="A6186" s="39" t="s">
        <v>2155</v>
      </c>
      <c r="B6186" s="39" t="s">
        <v>8395</v>
      </c>
      <c r="C6186" s="0" t="n">
        <v>41077.0400545761</v>
      </c>
      <c r="D6186" s="0" t="str">
        <f aca="false">CONCATENATE(LEFT(A6186,2), MID(A6186,5,2))</f>
        <v>0144</v>
      </c>
    </row>
    <row r="6187" customFormat="false" ht="15.8" hidden="false" customHeight="false" outlineLevel="0" collapsed="false">
      <c r="A6187" s="39" t="s">
        <v>2148</v>
      </c>
      <c r="B6187" s="39" t="s">
        <v>8396</v>
      </c>
      <c r="C6187" s="0" t="n">
        <v>17273.8193908776</v>
      </c>
      <c r="D6187" s="0" t="str">
        <f aca="false">CONCATENATE(LEFT(A6187,2), MID(A6187,5,2))</f>
        <v>0144</v>
      </c>
    </row>
    <row r="6188" customFormat="false" ht="15.8" hidden="false" customHeight="false" outlineLevel="0" collapsed="false">
      <c r="A6188" s="39" t="s">
        <v>2168</v>
      </c>
      <c r="B6188" s="39" t="s">
        <v>8397</v>
      </c>
      <c r="C6188" s="0" t="n">
        <v>4519.32935354213</v>
      </c>
      <c r="D6188" s="0" t="str">
        <f aca="false">CONCATENATE(LEFT(A6188,2), MID(A6188,5,2))</f>
        <v>0144</v>
      </c>
    </row>
    <row r="6189" customFormat="false" ht="15.8" hidden="false" customHeight="false" outlineLevel="0" collapsed="false">
      <c r="A6189" s="39" t="s">
        <v>2168</v>
      </c>
      <c r="B6189" s="39" t="s">
        <v>8398</v>
      </c>
      <c r="C6189" s="0" t="n">
        <v>2117.83502242965</v>
      </c>
      <c r="D6189" s="0" t="str">
        <f aca="false">CONCATENATE(LEFT(A6189,2), MID(A6189,5,2))</f>
        <v>0144</v>
      </c>
    </row>
    <row r="6190" customFormat="false" ht="15.8" hidden="false" customHeight="false" outlineLevel="0" collapsed="false">
      <c r="A6190" s="39" t="s">
        <v>2168</v>
      </c>
      <c r="B6190" s="39" t="s">
        <v>8399</v>
      </c>
      <c r="C6190" s="0" t="n">
        <v>3512.1581124468</v>
      </c>
      <c r="D6190" s="0" t="str">
        <f aca="false">CONCATENATE(LEFT(A6190,2), MID(A6190,5,2))</f>
        <v>0144</v>
      </c>
    </row>
    <row r="6191" customFormat="false" ht="15.8" hidden="false" customHeight="false" outlineLevel="0" collapsed="false">
      <c r="A6191" s="39" t="s">
        <v>2155</v>
      </c>
      <c r="B6191" s="39" t="s">
        <v>8400</v>
      </c>
      <c r="C6191" s="0" t="n">
        <v>7350.58753261731</v>
      </c>
      <c r="D6191" s="0" t="str">
        <f aca="false">CONCATENATE(LEFT(A6191,2), MID(A6191,5,2))</f>
        <v>0144</v>
      </c>
    </row>
    <row r="6192" customFormat="false" ht="15.8" hidden="false" customHeight="false" outlineLevel="0" collapsed="false">
      <c r="A6192" s="39" t="s">
        <v>2171</v>
      </c>
      <c r="B6192" s="39" t="s">
        <v>8401</v>
      </c>
      <c r="C6192" s="0" t="n">
        <v>2330.20436998488</v>
      </c>
      <c r="D6192" s="0" t="str">
        <f aca="false">CONCATENATE(LEFT(A6192,2), MID(A6192,5,2))</f>
        <v>0144</v>
      </c>
    </row>
    <row r="6193" customFormat="false" ht="15.8" hidden="false" customHeight="false" outlineLevel="0" collapsed="false">
      <c r="A6193" s="39" t="s">
        <v>2165</v>
      </c>
      <c r="B6193" s="39" t="s">
        <v>8402</v>
      </c>
      <c r="C6193" s="0" t="n">
        <v>6842.13605796247</v>
      </c>
      <c r="D6193" s="0" t="str">
        <f aca="false">CONCATENATE(LEFT(A6193,2), MID(A6193,5,2))</f>
        <v>0144</v>
      </c>
    </row>
    <row r="6194" customFormat="false" ht="15.8" hidden="false" customHeight="false" outlineLevel="0" collapsed="false">
      <c r="A6194" s="39" t="s">
        <v>2155</v>
      </c>
      <c r="B6194" s="39" t="s">
        <v>8403</v>
      </c>
      <c r="C6194" s="0" t="n">
        <v>5308.00417428745</v>
      </c>
      <c r="D6194" s="0" t="str">
        <f aca="false">CONCATENATE(LEFT(A6194,2), MID(A6194,5,2))</f>
        <v>0144</v>
      </c>
    </row>
    <row r="6195" customFormat="false" ht="15.8" hidden="false" customHeight="false" outlineLevel="0" collapsed="false">
      <c r="A6195" s="39" t="s">
        <v>2163</v>
      </c>
      <c r="B6195" s="39" t="s">
        <v>8404</v>
      </c>
      <c r="C6195" s="0" t="n">
        <v>1784.3457278557</v>
      </c>
      <c r="D6195" s="0" t="str">
        <f aca="false">CONCATENATE(LEFT(A6195,2), MID(A6195,5,2))</f>
        <v>0144</v>
      </c>
    </row>
    <row r="6196" customFormat="false" ht="15.8" hidden="false" customHeight="false" outlineLevel="0" collapsed="false">
      <c r="A6196" s="39" t="s">
        <v>2176</v>
      </c>
      <c r="B6196" s="39" t="s">
        <v>8405</v>
      </c>
      <c r="C6196" s="0" t="n">
        <v>3571775.56658786</v>
      </c>
      <c r="D6196" s="0" t="str">
        <f aca="false">CONCATENATE(LEFT(A6196,2), MID(A6196,5,2))</f>
        <v>0145</v>
      </c>
    </row>
    <row r="6197" customFormat="false" ht="15.8" hidden="false" customHeight="false" outlineLevel="0" collapsed="false">
      <c r="A6197" s="39" t="s">
        <v>2176</v>
      </c>
      <c r="B6197" s="39" t="s">
        <v>8406</v>
      </c>
      <c r="C6197" s="0" t="n">
        <v>1373856.63161572</v>
      </c>
      <c r="D6197" s="0" t="str">
        <f aca="false">CONCATENATE(LEFT(A6197,2), MID(A6197,5,2))</f>
        <v>0145</v>
      </c>
    </row>
    <row r="6198" customFormat="false" ht="15.8" hidden="false" customHeight="false" outlineLevel="0" collapsed="false">
      <c r="A6198" s="39" t="s">
        <v>2465</v>
      </c>
      <c r="B6198" s="39" t="s">
        <v>8407</v>
      </c>
      <c r="C6198" s="0" t="n">
        <v>36250.6876710818</v>
      </c>
      <c r="D6198" s="0" t="str">
        <f aca="false">CONCATENATE(LEFT(A6198,2), MID(A6198,5,2))</f>
        <v>0145</v>
      </c>
    </row>
    <row r="6199" customFormat="false" ht="15.8" hidden="false" customHeight="false" outlineLevel="0" collapsed="false">
      <c r="A6199" s="39" t="s">
        <v>2181</v>
      </c>
      <c r="B6199" s="39" t="s">
        <v>8408</v>
      </c>
      <c r="C6199" s="0" t="n">
        <v>3976.90210664199</v>
      </c>
      <c r="D6199" s="0" t="str">
        <f aca="false">CONCATENATE(LEFT(A6199,2), MID(A6199,5,2))</f>
        <v>0145</v>
      </c>
    </row>
    <row r="6200" customFormat="false" ht="15.8" hidden="false" customHeight="false" outlineLevel="0" collapsed="false">
      <c r="A6200" s="39" t="s">
        <v>2183</v>
      </c>
      <c r="B6200" s="39" t="s">
        <v>8409</v>
      </c>
      <c r="C6200" s="0" t="n">
        <v>2761.89209329856</v>
      </c>
      <c r="D6200" s="0" t="str">
        <f aca="false">CONCATENATE(LEFT(A6200,2), MID(A6200,5,2))</f>
        <v>0145</v>
      </c>
    </row>
    <row r="6201" customFormat="false" ht="15.8" hidden="false" customHeight="false" outlineLevel="0" collapsed="false">
      <c r="A6201" s="39" t="s">
        <v>2181</v>
      </c>
      <c r="B6201" s="39" t="s">
        <v>8410</v>
      </c>
      <c r="C6201" s="0" t="n">
        <v>1040.29305608737</v>
      </c>
      <c r="D6201" s="0" t="str">
        <f aca="false">CONCATENATE(LEFT(A6201,2), MID(A6201,5,2))</f>
        <v>0145</v>
      </c>
    </row>
    <row r="6202" customFormat="false" ht="15.8" hidden="false" customHeight="false" outlineLevel="0" collapsed="false">
      <c r="A6202" s="39" t="s">
        <v>2185</v>
      </c>
      <c r="B6202" s="39" t="s">
        <v>8411</v>
      </c>
      <c r="C6202" s="0" t="n">
        <v>70571.5599009611</v>
      </c>
      <c r="D6202" s="0" t="str">
        <f aca="false">CONCATENATE(LEFT(A6202,2), MID(A6202,5,2))</f>
        <v>0363</v>
      </c>
    </row>
    <row r="6203" customFormat="false" ht="15.8" hidden="false" customHeight="false" outlineLevel="0" collapsed="false">
      <c r="A6203" s="39" t="s">
        <v>2187</v>
      </c>
      <c r="B6203" s="39" t="s">
        <v>8412</v>
      </c>
      <c r="C6203" s="0" t="n">
        <v>144735</v>
      </c>
      <c r="D6203" s="0" t="str">
        <f aca="false">CONCATENATE(LEFT(A6203,2), MID(A6203,5,2))</f>
        <v>0262</v>
      </c>
    </row>
    <row r="6204" customFormat="false" ht="15.8" hidden="false" customHeight="false" outlineLevel="0" collapsed="false">
      <c r="A6204" s="39" t="s">
        <v>2197</v>
      </c>
      <c r="B6204" s="39" t="s">
        <v>8413</v>
      </c>
      <c r="C6204" s="0" t="n">
        <v>13770.2778781722</v>
      </c>
      <c r="D6204" s="0" t="str">
        <f aca="false">CONCATENATE(LEFT(A6204,2), MID(A6204,5,2))</f>
        <v>0256</v>
      </c>
    </row>
    <row r="6205" customFormat="false" ht="15.8" hidden="false" customHeight="false" outlineLevel="0" collapsed="false">
      <c r="A6205" s="39" t="s">
        <v>2197</v>
      </c>
      <c r="B6205" s="39" t="s">
        <v>8414</v>
      </c>
      <c r="C6205" s="0" t="n">
        <v>45233.7335509476</v>
      </c>
      <c r="D6205" s="0" t="str">
        <f aca="false">CONCATENATE(LEFT(A6205,2), MID(A6205,5,2))</f>
        <v>0256</v>
      </c>
    </row>
    <row r="6206" customFormat="false" ht="15.8" hidden="false" customHeight="false" outlineLevel="0" collapsed="false">
      <c r="A6206" s="39" t="s">
        <v>2185</v>
      </c>
      <c r="B6206" s="39" t="s">
        <v>8415</v>
      </c>
      <c r="C6206" s="0" t="n">
        <v>82726.6598360327</v>
      </c>
      <c r="D6206" s="0" t="str">
        <f aca="false">CONCATENATE(LEFT(A6206,2), MID(A6206,5,2))</f>
        <v>0363</v>
      </c>
    </row>
    <row r="6207" customFormat="false" ht="15.8" hidden="false" customHeight="false" outlineLevel="0" collapsed="false">
      <c r="A6207" s="39" t="s">
        <v>2185</v>
      </c>
      <c r="B6207" s="39" t="s">
        <v>8416</v>
      </c>
      <c r="C6207" s="0" t="n">
        <v>81781.2397366589</v>
      </c>
      <c r="D6207" s="0" t="str">
        <f aca="false">CONCATENATE(LEFT(A6207,2), MID(A6207,5,2))</f>
        <v>0363</v>
      </c>
    </row>
    <row r="6208" customFormat="false" ht="15.8" hidden="false" customHeight="false" outlineLevel="0" collapsed="false">
      <c r="A6208" s="39" t="s">
        <v>2185</v>
      </c>
      <c r="B6208" s="39" t="s">
        <v>8417</v>
      </c>
      <c r="C6208" s="0" t="n">
        <v>32494.5305734956</v>
      </c>
      <c r="D6208" s="0" t="str">
        <f aca="false">CONCATENATE(LEFT(A6208,2), MID(A6208,5,2))</f>
        <v>0363</v>
      </c>
    </row>
    <row r="6209" customFormat="false" ht="15.8" hidden="false" customHeight="false" outlineLevel="0" collapsed="false">
      <c r="A6209" s="39" t="s">
        <v>2185</v>
      </c>
      <c r="B6209" s="39" t="s">
        <v>8418</v>
      </c>
      <c r="C6209" s="0" t="n">
        <v>99863.1974470272</v>
      </c>
      <c r="D6209" s="0" t="str">
        <f aca="false">CONCATENATE(LEFT(A6209,2), MID(A6209,5,2))</f>
        <v>0363</v>
      </c>
    </row>
    <row r="6210" customFormat="false" ht="15.8" hidden="false" customHeight="false" outlineLevel="0" collapsed="false">
      <c r="A6210" s="39" t="s">
        <v>2187</v>
      </c>
      <c r="B6210" s="39" t="s">
        <v>8419</v>
      </c>
      <c r="C6210" s="0" t="n">
        <v>7857.5</v>
      </c>
      <c r="D6210" s="0" t="str">
        <f aca="false">CONCATENATE(LEFT(A6210,2), MID(A6210,5,2))</f>
        <v>0262</v>
      </c>
    </row>
    <row r="6211" customFormat="false" ht="15.8" hidden="false" customHeight="false" outlineLevel="0" collapsed="false">
      <c r="A6211" s="39" t="s">
        <v>2187</v>
      </c>
      <c r="B6211" s="39" t="s">
        <v>8420</v>
      </c>
      <c r="C6211" s="0" t="n">
        <v>154110</v>
      </c>
      <c r="D6211" s="0" t="str">
        <f aca="false">CONCATENATE(LEFT(A6211,2), MID(A6211,5,2))</f>
        <v>0262</v>
      </c>
    </row>
    <row r="6212" customFormat="false" ht="15.8" hidden="false" customHeight="false" outlineLevel="0" collapsed="false">
      <c r="A6212" s="39" t="s">
        <v>2199</v>
      </c>
      <c r="B6212" s="39" t="s">
        <v>8421</v>
      </c>
      <c r="C6212" s="0" t="n">
        <v>119140.956582799</v>
      </c>
      <c r="D6212" s="0" t="str">
        <f aca="false">CONCATENATE(LEFT(A6212,2), MID(A6212,5,2))</f>
        <v>0255</v>
      </c>
    </row>
    <row r="6213" customFormat="false" ht="15.8" hidden="false" customHeight="false" outlineLevel="0" collapsed="false">
      <c r="A6213" s="39" t="s">
        <v>2191</v>
      </c>
      <c r="B6213" s="39" t="s">
        <v>8422</v>
      </c>
      <c r="C6213" s="0" t="n">
        <v>10017.6720522251</v>
      </c>
      <c r="D6213" s="0" t="str">
        <f aca="false">CONCATENATE(LEFT(A6213,2), MID(A6213,5,2))</f>
        <v>0257</v>
      </c>
    </row>
    <row r="6214" customFormat="false" ht="15.8" hidden="false" customHeight="false" outlineLevel="0" collapsed="false">
      <c r="A6214" s="39" t="s">
        <v>2197</v>
      </c>
      <c r="B6214" s="39" t="s">
        <v>8423</v>
      </c>
      <c r="C6214" s="0" t="n">
        <v>60927.7658170716</v>
      </c>
      <c r="D6214" s="0" t="str">
        <f aca="false">CONCATENATE(LEFT(A6214,2), MID(A6214,5,2))</f>
        <v>0256</v>
      </c>
    </row>
    <row r="6215" customFormat="false" ht="15.8" hidden="false" customHeight="false" outlineLevel="0" collapsed="false">
      <c r="A6215" s="39" t="s">
        <v>2199</v>
      </c>
      <c r="B6215" s="39" t="s">
        <v>8424</v>
      </c>
      <c r="C6215" s="0" t="n">
        <v>44142.0479241747</v>
      </c>
      <c r="D6215" s="0" t="str">
        <f aca="false">CONCATENATE(LEFT(A6215,2), MID(A6215,5,2))</f>
        <v>0255</v>
      </c>
    </row>
    <row r="6216" customFormat="false" ht="15.8" hidden="false" customHeight="false" outlineLevel="0" collapsed="false">
      <c r="A6216" s="39" t="s">
        <v>2185</v>
      </c>
      <c r="B6216" s="39" t="s">
        <v>8425</v>
      </c>
      <c r="C6216" s="0" t="n">
        <v>18618.969614373</v>
      </c>
      <c r="D6216" s="0" t="str">
        <f aca="false">CONCATENATE(LEFT(A6216,2), MID(A6216,5,2))</f>
        <v>0363</v>
      </c>
    </row>
    <row r="6217" customFormat="false" ht="15.8" hidden="false" customHeight="false" outlineLevel="0" collapsed="false">
      <c r="A6217" s="39" t="s">
        <v>2197</v>
      </c>
      <c r="B6217" s="39" t="s">
        <v>8426</v>
      </c>
      <c r="C6217" s="0" t="n">
        <v>2373.91790664128</v>
      </c>
      <c r="D6217" s="0" t="str">
        <f aca="false">CONCATENATE(LEFT(A6217,2), MID(A6217,5,2))</f>
        <v>0256</v>
      </c>
    </row>
    <row r="6218" customFormat="false" ht="15.8" hidden="false" customHeight="false" outlineLevel="0" collapsed="false">
      <c r="A6218" s="39" t="s">
        <v>2199</v>
      </c>
      <c r="B6218" s="39" t="s">
        <v>8427</v>
      </c>
      <c r="C6218" s="0" t="n">
        <v>302162.501945959</v>
      </c>
      <c r="D6218" s="0" t="str">
        <f aca="false">CONCATENATE(LEFT(A6218,2), MID(A6218,5,2))</f>
        <v>0255</v>
      </c>
    </row>
    <row r="6219" customFormat="false" ht="15.8" hidden="false" customHeight="false" outlineLevel="0" collapsed="false">
      <c r="A6219" s="39" t="s">
        <v>2197</v>
      </c>
      <c r="B6219" s="39" t="s">
        <v>8428</v>
      </c>
      <c r="C6219" s="0" t="n">
        <v>113084.333877369</v>
      </c>
      <c r="D6219" s="0" t="str">
        <f aca="false">CONCATENATE(LEFT(A6219,2), MID(A6219,5,2))</f>
        <v>0256</v>
      </c>
    </row>
    <row r="6220" customFormat="false" ht="15.8" hidden="false" customHeight="false" outlineLevel="0" collapsed="false">
      <c r="A6220" s="39" t="s">
        <v>2185</v>
      </c>
      <c r="B6220" s="39" t="s">
        <v>8429</v>
      </c>
      <c r="C6220" s="0" t="n">
        <v>13847.4283813706</v>
      </c>
      <c r="D6220" s="0" t="str">
        <f aca="false">CONCATENATE(LEFT(A6220,2), MID(A6220,5,2))</f>
        <v>0363</v>
      </c>
    </row>
    <row r="6221" customFormat="false" ht="15.8" hidden="false" customHeight="false" outlineLevel="0" collapsed="false">
      <c r="A6221" s="39" t="s">
        <v>2191</v>
      </c>
      <c r="B6221" s="39" t="s">
        <v>8430</v>
      </c>
      <c r="C6221" s="0" t="n">
        <v>156491.592313888</v>
      </c>
      <c r="D6221" s="0" t="str">
        <f aca="false">CONCATENATE(LEFT(A6221,2), MID(A6221,5,2))</f>
        <v>0257</v>
      </c>
    </row>
    <row r="6222" customFormat="false" ht="15.8" hidden="false" customHeight="false" outlineLevel="0" collapsed="false">
      <c r="A6222" s="39" t="s">
        <v>2199</v>
      </c>
      <c r="B6222" s="39" t="s">
        <v>8431</v>
      </c>
      <c r="C6222" s="0" t="n">
        <v>121135.543244377</v>
      </c>
      <c r="D6222" s="0" t="str">
        <f aca="false">CONCATENATE(LEFT(A6222,2), MID(A6222,5,2))</f>
        <v>0255</v>
      </c>
    </row>
    <row r="6223" customFormat="false" ht="15.8" hidden="false" customHeight="false" outlineLevel="0" collapsed="false">
      <c r="A6223" s="39" t="s">
        <v>2199</v>
      </c>
      <c r="B6223" s="39" t="s">
        <v>8432</v>
      </c>
      <c r="C6223" s="0" t="n">
        <v>47028.5384227346</v>
      </c>
      <c r="D6223" s="0" t="str">
        <f aca="false">CONCATENATE(LEFT(A6223,2), MID(A6223,5,2))</f>
        <v>0255</v>
      </c>
    </row>
    <row r="6224" customFormat="false" ht="15.8" hidden="false" customHeight="false" outlineLevel="0" collapsed="false">
      <c r="A6224" s="39" t="s">
        <v>2187</v>
      </c>
      <c r="B6224" s="39" t="s">
        <v>8433</v>
      </c>
      <c r="C6224" s="0" t="n">
        <v>22860</v>
      </c>
      <c r="D6224" s="0" t="str">
        <f aca="false">CONCATENATE(LEFT(A6224,2), MID(A6224,5,2))</f>
        <v>0262</v>
      </c>
    </row>
    <row r="6225" customFormat="false" ht="15.8" hidden="false" customHeight="false" outlineLevel="0" collapsed="false">
      <c r="A6225" s="39" t="s">
        <v>2211</v>
      </c>
      <c r="B6225" s="39" t="s">
        <v>8434</v>
      </c>
      <c r="C6225" s="0" t="n">
        <v>455.117216082292</v>
      </c>
      <c r="D6225" s="0" t="str">
        <f aca="false">CONCATENATE(LEFT(A6225,2), MID(A6225,5,2))</f>
        <v>0446</v>
      </c>
    </row>
    <row r="6226" customFormat="false" ht="15.8" hidden="false" customHeight="false" outlineLevel="0" collapsed="false">
      <c r="A6226" s="39" t="s">
        <v>2211</v>
      </c>
      <c r="B6226" s="39" t="s">
        <v>8435</v>
      </c>
      <c r="C6226" s="0" t="n">
        <v>2648.00708338902</v>
      </c>
      <c r="D6226" s="0" t="str">
        <f aca="false">CONCATENATE(LEFT(A6226,2), MID(A6226,5,2))</f>
        <v>0446</v>
      </c>
    </row>
    <row r="6227" customFormat="false" ht="15.8" hidden="false" customHeight="false" outlineLevel="0" collapsed="false">
      <c r="A6227" s="39" t="s">
        <v>2520</v>
      </c>
      <c r="B6227" s="39" t="s">
        <v>8436</v>
      </c>
      <c r="C6227" s="0" t="n">
        <v>5161.426191269</v>
      </c>
      <c r="D6227" s="0" t="str">
        <f aca="false">CONCATENATE(LEFT(A6227,2), MID(A6227,5,2))</f>
        <v>0447</v>
      </c>
    </row>
    <row r="6228" customFormat="false" ht="15.8" hidden="false" customHeight="false" outlineLevel="0" collapsed="false">
      <c r="A6228" s="39" t="s">
        <v>2215</v>
      </c>
      <c r="B6228" s="39" t="s">
        <v>8437</v>
      </c>
      <c r="C6228" s="0" t="n">
        <v>41660.2096701931</v>
      </c>
      <c r="D6228" s="0" t="str">
        <f aca="false">CONCATENATE(LEFT(A6228,2), MID(A6228,5,2))</f>
        <v>0448</v>
      </c>
    </row>
    <row r="6229" customFormat="false" ht="15.8" hidden="false" customHeight="false" outlineLevel="0" collapsed="false">
      <c r="A6229" s="39" t="s">
        <v>2465</v>
      </c>
      <c r="B6229" s="39" t="s">
        <v>8438</v>
      </c>
      <c r="C6229" s="0" t="n">
        <v>5350.02725936588</v>
      </c>
      <c r="D6229" s="0" t="str">
        <f aca="false">CONCATENATE(LEFT(A6229,2), MID(A6229,5,2))</f>
        <v>0145</v>
      </c>
    </row>
    <row r="6230" customFormat="false" ht="15.8" hidden="false" customHeight="false" outlineLevel="0" collapsed="false">
      <c r="A6230" s="39" t="s">
        <v>2181</v>
      </c>
      <c r="B6230" s="39" t="s">
        <v>8439</v>
      </c>
      <c r="C6230" s="0" t="n">
        <v>2148.78315600229</v>
      </c>
      <c r="D6230" s="0" t="str">
        <f aca="false">CONCATENATE(LEFT(A6230,2), MID(A6230,5,2))</f>
        <v>0145</v>
      </c>
    </row>
    <row r="6231" customFormat="false" ht="15.8" hidden="false" customHeight="false" outlineLevel="0" collapsed="false">
      <c r="A6231" s="39" t="s">
        <v>2215</v>
      </c>
      <c r="B6231" s="39" t="s">
        <v>8440</v>
      </c>
      <c r="C6231" s="0" t="n">
        <v>5493.58799158909</v>
      </c>
      <c r="D6231" s="0" t="str">
        <f aca="false">CONCATENATE(LEFT(A6231,2), MID(A6231,5,2))</f>
        <v>0448</v>
      </c>
    </row>
    <row r="6232" customFormat="false" ht="15.8" hidden="false" customHeight="false" outlineLevel="0" collapsed="false">
      <c r="A6232" s="39" t="s">
        <v>2215</v>
      </c>
      <c r="B6232" s="39" t="s">
        <v>8441</v>
      </c>
      <c r="C6232" s="0" t="n">
        <v>5932.64501121635</v>
      </c>
      <c r="D6232" s="0" t="str">
        <f aca="false">CONCATENATE(LEFT(A6232,2), MID(A6232,5,2))</f>
        <v>0448</v>
      </c>
    </row>
    <row r="6233" customFormat="false" ht="15.8" hidden="false" customHeight="false" outlineLevel="0" collapsed="false">
      <c r="A6233" s="39" t="s">
        <v>2219</v>
      </c>
      <c r="B6233" s="39" t="s">
        <v>8442</v>
      </c>
      <c r="C6233" s="0" t="n">
        <v>1059.52593003191</v>
      </c>
      <c r="D6233" s="0" t="str">
        <f aca="false">CONCATENATE(LEFT(A6233,2), MID(A6233,5,2))</f>
        <v>0448</v>
      </c>
    </row>
    <row r="6234" customFormat="false" ht="15.8" hidden="false" customHeight="false" outlineLevel="0" collapsed="false">
      <c r="A6234" s="39" t="s">
        <v>2226</v>
      </c>
      <c r="B6234" s="39" t="s">
        <v>8443</v>
      </c>
      <c r="C6234" s="0" t="n">
        <v>752537.318073593</v>
      </c>
      <c r="D6234" s="0" t="str">
        <f aca="false">CONCATENATE(LEFT(A6234,2), MID(A6234,5,2))</f>
        <v>0552</v>
      </c>
    </row>
    <row r="6235" customFormat="false" ht="15.8" hidden="false" customHeight="false" outlineLevel="0" collapsed="false">
      <c r="A6235" s="39" t="s">
        <v>2224</v>
      </c>
      <c r="B6235" s="39" t="s">
        <v>8444</v>
      </c>
      <c r="C6235" s="0" t="n">
        <v>50647.806930401</v>
      </c>
      <c r="D6235" s="0" t="str">
        <f aca="false">CONCATENATE(LEFT(A6235,2), MID(A6235,5,2))</f>
        <v>0254</v>
      </c>
    </row>
    <row r="6236" customFormat="false" ht="15.8" hidden="false" customHeight="false" outlineLevel="0" collapsed="false">
      <c r="A6236" s="39" t="s">
        <v>2224</v>
      </c>
      <c r="B6236" s="39" t="s">
        <v>8445</v>
      </c>
      <c r="C6236" s="0" t="n">
        <v>96800.0594169719</v>
      </c>
      <c r="D6236" s="0" t="str">
        <f aca="false">CONCATENATE(LEFT(A6236,2), MID(A6236,5,2))</f>
        <v>0254</v>
      </c>
    </row>
    <row r="6237" customFormat="false" ht="15.8" hidden="false" customHeight="false" outlineLevel="0" collapsed="false">
      <c r="A6237" s="39" t="s">
        <v>2224</v>
      </c>
      <c r="B6237" s="39" t="s">
        <v>8446</v>
      </c>
      <c r="C6237" s="0" t="n">
        <v>4100.00192307692</v>
      </c>
      <c r="D6237" s="0" t="str">
        <f aca="false">CONCATENATE(LEFT(A6237,2), MID(A6237,5,2))</f>
        <v>0254</v>
      </c>
    </row>
    <row r="6238" customFormat="false" ht="15.8" hidden="false" customHeight="false" outlineLevel="0" collapsed="false">
      <c r="A6238" s="39" t="s">
        <v>2222</v>
      </c>
      <c r="B6238" s="39" t="s">
        <v>8447</v>
      </c>
      <c r="C6238" s="0" t="n">
        <v>2931.9307109378</v>
      </c>
      <c r="D6238" s="0" t="str">
        <f aca="false">CONCATENATE(LEFT(A6238,2), MID(A6238,5,2))</f>
        <v>0253</v>
      </c>
    </row>
    <row r="6239" customFormat="false" ht="15.8" hidden="false" customHeight="false" outlineLevel="0" collapsed="false">
      <c r="A6239" s="39" t="s">
        <v>2234</v>
      </c>
      <c r="B6239" s="39" t="s">
        <v>8448</v>
      </c>
      <c r="C6239" s="0" t="n">
        <v>99851.4869047619</v>
      </c>
      <c r="D6239" s="0" t="str">
        <f aca="false">CONCATENATE(LEFT(A6239,2), MID(A6239,5,2))</f>
        <v>0551</v>
      </c>
    </row>
    <row r="6240" customFormat="false" ht="15.8" hidden="false" customHeight="false" outlineLevel="0" collapsed="false">
      <c r="A6240" s="39" t="s">
        <v>2245</v>
      </c>
      <c r="B6240" s="39" t="s">
        <v>8449</v>
      </c>
      <c r="C6240" s="0" t="n">
        <v>47359.4479166666</v>
      </c>
      <c r="D6240" s="0" t="str">
        <f aca="false">CONCATENATE(LEFT(A6240,2), MID(A6240,5,2))</f>
        <v>0551</v>
      </c>
    </row>
    <row r="6241" customFormat="false" ht="15.8" hidden="false" customHeight="false" outlineLevel="0" collapsed="false">
      <c r="A6241" s="39" t="s">
        <v>2224</v>
      </c>
      <c r="B6241" s="39" t="s">
        <v>8450</v>
      </c>
      <c r="C6241" s="0" t="n">
        <v>19554.0395398652</v>
      </c>
      <c r="D6241" s="0" t="str">
        <f aca="false">CONCATENATE(LEFT(A6241,2), MID(A6241,5,2))</f>
        <v>0254</v>
      </c>
    </row>
    <row r="6242" customFormat="false" ht="15.8" hidden="false" customHeight="false" outlineLevel="0" collapsed="false">
      <c r="A6242" s="39" t="s">
        <v>2234</v>
      </c>
      <c r="B6242" s="39" t="s">
        <v>8451</v>
      </c>
      <c r="C6242" s="0" t="n">
        <v>21608.3749999999</v>
      </c>
      <c r="D6242" s="0" t="str">
        <f aca="false">CONCATENATE(LEFT(A6242,2), MID(A6242,5,2))</f>
        <v>0551</v>
      </c>
    </row>
    <row r="6243" customFormat="false" ht="15.8" hidden="false" customHeight="false" outlineLevel="0" collapsed="false">
      <c r="A6243" s="39" t="s">
        <v>2224</v>
      </c>
      <c r="B6243" s="39" t="s">
        <v>8452</v>
      </c>
      <c r="C6243" s="0" t="n">
        <v>34437.0978132875</v>
      </c>
      <c r="D6243" s="0" t="str">
        <f aca="false">CONCATENATE(LEFT(A6243,2), MID(A6243,5,2))</f>
        <v>0254</v>
      </c>
    </row>
    <row r="6244" customFormat="false" ht="15.8" hidden="false" customHeight="false" outlineLevel="0" collapsed="false">
      <c r="A6244" s="39" t="s">
        <v>2199</v>
      </c>
      <c r="B6244" s="39" t="s">
        <v>8453</v>
      </c>
      <c r="C6244" s="0" t="n">
        <v>107234.674765512</v>
      </c>
      <c r="D6244" s="0" t="str">
        <f aca="false">CONCATENATE(LEFT(A6244,2), MID(A6244,5,2))</f>
        <v>0255</v>
      </c>
    </row>
    <row r="6245" customFormat="false" ht="15.8" hidden="false" customHeight="false" outlineLevel="0" collapsed="false">
      <c r="A6245" s="39" t="s">
        <v>2230</v>
      </c>
      <c r="B6245" s="39" t="s">
        <v>8454</v>
      </c>
      <c r="C6245" s="0" t="n">
        <v>33015.247045985</v>
      </c>
      <c r="D6245" s="0" t="str">
        <f aca="false">CONCATENATE(LEFT(A6245,2), MID(A6245,5,2))</f>
        <v>0552</v>
      </c>
    </row>
    <row r="6246" customFormat="false" ht="15.8" hidden="false" customHeight="false" outlineLevel="0" collapsed="false">
      <c r="A6246" s="39" t="s">
        <v>2226</v>
      </c>
      <c r="B6246" s="39" t="s">
        <v>8455</v>
      </c>
      <c r="C6246" s="0" t="n">
        <v>440089.644886363</v>
      </c>
      <c r="D6246" s="0" t="str">
        <f aca="false">CONCATENATE(LEFT(A6246,2), MID(A6246,5,2))</f>
        <v>0552</v>
      </c>
    </row>
    <row r="6247" customFormat="false" ht="15.8" hidden="false" customHeight="false" outlineLevel="0" collapsed="false">
      <c r="A6247" s="39" t="s">
        <v>2245</v>
      </c>
      <c r="B6247" s="39" t="s">
        <v>8456</v>
      </c>
      <c r="C6247" s="0" t="n">
        <v>31222.745</v>
      </c>
      <c r="D6247" s="0" t="str">
        <f aca="false">CONCATENATE(LEFT(A6247,2), MID(A6247,5,2))</f>
        <v>0551</v>
      </c>
    </row>
    <row r="6248" customFormat="false" ht="15.8" hidden="false" customHeight="false" outlineLevel="0" collapsed="false">
      <c r="A6248" s="39" t="s">
        <v>2226</v>
      </c>
      <c r="B6248" s="39" t="s">
        <v>8457</v>
      </c>
      <c r="C6248" s="0" t="n">
        <v>400999.370833333</v>
      </c>
      <c r="D6248" s="0" t="str">
        <f aca="false">CONCATENATE(LEFT(A6248,2), MID(A6248,5,2))</f>
        <v>0552</v>
      </c>
    </row>
    <row r="6249" customFormat="false" ht="15.8" hidden="false" customHeight="false" outlineLevel="0" collapsed="false">
      <c r="A6249" s="39" t="s">
        <v>2224</v>
      </c>
      <c r="B6249" s="39" t="s">
        <v>8458</v>
      </c>
      <c r="C6249" s="0" t="n">
        <v>230386.398934662</v>
      </c>
      <c r="D6249" s="0" t="str">
        <f aca="false">CONCATENATE(LEFT(A6249,2), MID(A6249,5,2))</f>
        <v>0254</v>
      </c>
    </row>
    <row r="6250" customFormat="false" ht="15.8" hidden="false" customHeight="false" outlineLevel="0" collapsed="false">
      <c r="A6250" s="39" t="s">
        <v>2230</v>
      </c>
      <c r="B6250" s="39" t="s">
        <v>8459</v>
      </c>
      <c r="C6250" s="0" t="n">
        <v>318874.912499999</v>
      </c>
      <c r="D6250" s="0" t="str">
        <f aca="false">CONCATENATE(LEFT(A6250,2), MID(A6250,5,2))</f>
        <v>0552</v>
      </c>
    </row>
    <row r="6251" customFormat="false" ht="15.8" hidden="false" customHeight="false" outlineLevel="0" collapsed="false">
      <c r="A6251" s="39" t="s">
        <v>2222</v>
      </c>
      <c r="B6251" s="39" t="s">
        <v>8460</v>
      </c>
      <c r="C6251" s="0" t="n">
        <v>4397.89606640671</v>
      </c>
      <c r="D6251" s="0" t="str">
        <f aca="false">CONCATENATE(LEFT(A6251,2), MID(A6251,5,2))</f>
        <v>0253</v>
      </c>
    </row>
    <row r="6252" customFormat="false" ht="15.8" hidden="false" customHeight="false" outlineLevel="0" collapsed="false">
      <c r="A6252" s="39" t="s">
        <v>2226</v>
      </c>
      <c r="B6252" s="39" t="s">
        <v>8461</v>
      </c>
      <c r="C6252" s="0" t="n">
        <v>3424.7</v>
      </c>
      <c r="D6252" s="0" t="str">
        <f aca="false">CONCATENATE(LEFT(A6252,2), MID(A6252,5,2))</f>
        <v>0552</v>
      </c>
    </row>
    <row r="6253" customFormat="false" ht="15.8" hidden="false" customHeight="false" outlineLevel="0" collapsed="false">
      <c r="A6253" s="39" t="s">
        <v>2226</v>
      </c>
      <c r="B6253" s="39" t="s">
        <v>8462</v>
      </c>
      <c r="C6253" s="0" t="n">
        <v>26024.5333333333</v>
      </c>
      <c r="D6253" s="0" t="str">
        <f aca="false">CONCATENATE(LEFT(A6253,2), MID(A6253,5,2))</f>
        <v>0552</v>
      </c>
    </row>
    <row r="6254" customFormat="false" ht="15.8" hidden="false" customHeight="false" outlineLevel="0" collapsed="false">
      <c r="A6254" s="39" t="s">
        <v>2234</v>
      </c>
      <c r="B6254" s="39" t="s">
        <v>8463</v>
      </c>
      <c r="C6254" s="0" t="n">
        <v>84240.4999999999</v>
      </c>
      <c r="D6254" s="0" t="str">
        <f aca="false">CONCATENATE(LEFT(A6254,2), MID(A6254,5,2))</f>
        <v>0551</v>
      </c>
    </row>
    <row r="6255" customFormat="false" ht="15.8" hidden="false" customHeight="false" outlineLevel="0" collapsed="false">
      <c r="A6255" s="39" t="s">
        <v>2222</v>
      </c>
      <c r="B6255" s="39" t="s">
        <v>8464</v>
      </c>
      <c r="C6255" s="0" t="n">
        <v>6527.65367127496</v>
      </c>
      <c r="D6255" s="0" t="str">
        <f aca="false">CONCATENATE(LEFT(A6255,2), MID(A6255,5,2))</f>
        <v>0253</v>
      </c>
    </row>
    <row r="6256" customFormat="false" ht="15.8" hidden="false" customHeight="false" outlineLevel="0" collapsed="false">
      <c r="A6256" s="39" t="s">
        <v>2230</v>
      </c>
      <c r="B6256" s="39" t="s">
        <v>8465</v>
      </c>
      <c r="C6256" s="0" t="n">
        <v>36139.7474657287</v>
      </c>
      <c r="D6256" s="0" t="str">
        <f aca="false">CONCATENATE(LEFT(A6256,2), MID(A6256,5,2))</f>
        <v>0552</v>
      </c>
    </row>
    <row r="6257" customFormat="false" ht="15.8" hidden="false" customHeight="false" outlineLevel="0" collapsed="false">
      <c r="A6257" s="39" t="s">
        <v>2245</v>
      </c>
      <c r="B6257" s="39" t="s">
        <v>8466</v>
      </c>
      <c r="C6257" s="0" t="n">
        <v>9954.305</v>
      </c>
      <c r="D6257" s="0" t="str">
        <f aca="false">CONCATENATE(LEFT(A6257,2), MID(A6257,5,2))</f>
        <v>0551</v>
      </c>
    </row>
    <row r="6258" customFormat="false" ht="15.8" hidden="false" customHeight="false" outlineLevel="0" collapsed="false">
      <c r="A6258" s="39" t="s">
        <v>2263</v>
      </c>
      <c r="B6258" s="39" t="s">
        <v>8467</v>
      </c>
      <c r="C6258" s="0" t="n">
        <v>114641.303599556</v>
      </c>
      <c r="D6258" s="0" t="str">
        <f aca="false">CONCATENATE(LEFT(A6258,2), MID(A6258,5,2))</f>
        <v>0449</v>
      </c>
    </row>
    <row r="6259" customFormat="false" ht="15.8" hidden="false" customHeight="false" outlineLevel="0" collapsed="false">
      <c r="A6259" s="39" t="s">
        <v>2234</v>
      </c>
      <c r="B6259" s="39" t="s">
        <v>8468</v>
      </c>
      <c r="C6259" s="0" t="n">
        <v>45004.2708333333</v>
      </c>
      <c r="D6259" s="0" t="str">
        <f aca="false">CONCATENATE(LEFT(A6259,2), MID(A6259,5,2))</f>
        <v>0551</v>
      </c>
    </row>
    <row r="6260" customFormat="false" ht="15.8" hidden="false" customHeight="false" outlineLevel="0" collapsed="false">
      <c r="A6260" s="39" t="s">
        <v>2199</v>
      </c>
      <c r="B6260" s="39" t="s">
        <v>8469</v>
      </c>
      <c r="C6260" s="0" t="n">
        <v>19448.8041316526</v>
      </c>
      <c r="D6260" s="0" t="str">
        <f aca="false">CONCATENATE(LEFT(A6260,2), MID(A6260,5,2))</f>
        <v>0255</v>
      </c>
    </row>
    <row r="6261" customFormat="false" ht="15.8" hidden="false" customHeight="false" outlineLevel="0" collapsed="false">
      <c r="A6261" s="39" t="s">
        <v>2230</v>
      </c>
      <c r="B6261" s="39" t="s">
        <v>8470</v>
      </c>
      <c r="C6261" s="0" t="n">
        <v>8711.68244949494</v>
      </c>
      <c r="D6261" s="0" t="str">
        <f aca="false">CONCATENATE(LEFT(A6261,2), MID(A6261,5,2))</f>
        <v>0552</v>
      </c>
    </row>
    <row r="6262" customFormat="false" ht="15.8" hidden="false" customHeight="false" outlineLevel="0" collapsed="false">
      <c r="A6262" s="39" t="s">
        <v>2230</v>
      </c>
      <c r="B6262" s="39" t="s">
        <v>8471</v>
      </c>
      <c r="C6262" s="0" t="n">
        <v>314187.271590909</v>
      </c>
      <c r="D6262" s="0" t="str">
        <f aca="false">CONCATENATE(LEFT(A6262,2), MID(A6262,5,2))</f>
        <v>0552</v>
      </c>
    </row>
    <row r="6263" customFormat="false" ht="15.8" hidden="false" customHeight="false" outlineLevel="0" collapsed="false">
      <c r="A6263" s="39" t="s">
        <v>2199</v>
      </c>
      <c r="B6263" s="39" t="s">
        <v>8472</v>
      </c>
      <c r="C6263" s="0" t="n">
        <v>26485.2287545048</v>
      </c>
      <c r="D6263" s="0" t="str">
        <f aca="false">CONCATENATE(LEFT(A6263,2), MID(A6263,5,2))</f>
        <v>0255</v>
      </c>
    </row>
    <row r="6264" customFormat="false" ht="15.8" hidden="false" customHeight="false" outlineLevel="0" collapsed="false">
      <c r="A6264" s="39" t="s">
        <v>2226</v>
      </c>
      <c r="B6264" s="39" t="s">
        <v>8473</v>
      </c>
      <c r="C6264" s="0" t="n">
        <v>59164.4291666666</v>
      </c>
      <c r="D6264" s="0" t="str">
        <f aca="false">CONCATENATE(LEFT(A6264,2), MID(A6264,5,2))</f>
        <v>0552</v>
      </c>
    </row>
    <row r="6265" customFormat="false" ht="15.8" hidden="false" customHeight="false" outlineLevel="0" collapsed="false">
      <c r="A6265" s="39" t="s">
        <v>2245</v>
      </c>
      <c r="B6265" s="39" t="s">
        <v>8474</v>
      </c>
      <c r="C6265" s="0" t="n">
        <v>72920.5255140692</v>
      </c>
      <c r="D6265" s="0" t="str">
        <f aca="false">CONCATENATE(LEFT(A6265,2), MID(A6265,5,2))</f>
        <v>0551</v>
      </c>
    </row>
    <row r="6266" customFormat="false" ht="15.8" hidden="false" customHeight="false" outlineLevel="0" collapsed="false">
      <c r="A6266" s="39" t="s">
        <v>2256</v>
      </c>
      <c r="B6266" s="39" t="s">
        <v>8475</v>
      </c>
      <c r="C6266" s="0" t="n">
        <v>43980.4880562547</v>
      </c>
      <c r="D6266" s="0" t="str">
        <f aca="false">CONCATENATE(LEFT(A6266,2), MID(A6266,5,2))</f>
        <v>0450</v>
      </c>
    </row>
    <row r="6267" customFormat="false" ht="15.8" hidden="false" customHeight="false" outlineLevel="0" collapsed="false">
      <c r="A6267" s="39" t="s">
        <v>3247</v>
      </c>
      <c r="B6267" s="39" t="s">
        <v>8476</v>
      </c>
      <c r="C6267" s="0" t="n">
        <v>338164.934877002</v>
      </c>
      <c r="D6267" s="0" t="str">
        <f aca="false">CONCATENATE(LEFT(A6267,2), MID(A6267,5,2))</f>
        <v>0450</v>
      </c>
    </row>
    <row r="6268" customFormat="false" ht="15.8" hidden="false" customHeight="false" outlineLevel="0" collapsed="false">
      <c r="A6268" s="39" t="s">
        <v>2234</v>
      </c>
      <c r="B6268" s="39" t="s">
        <v>8477</v>
      </c>
      <c r="C6268" s="0" t="n">
        <v>7533.85833333333</v>
      </c>
      <c r="D6268" s="0" t="str">
        <f aca="false">CONCATENATE(LEFT(A6268,2), MID(A6268,5,2))</f>
        <v>0551</v>
      </c>
    </row>
    <row r="6269" customFormat="false" ht="15.8" hidden="false" customHeight="false" outlineLevel="0" collapsed="false">
      <c r="A6269" s="39" t="s">
        <v>2197</v>
      </c>
      <c r="B6269" s="39" t="s">
        <v>8478</v>
      </c>
      <c r="C6269" s="0" t="n">
        <v>1938.91424191167</v>
      </c>
      <c r="D6269" s="0" t="str">
        <f aca="false">CONCATENATE(LEFT(A6269,2), MID(A6269,5,2))</f>
        <v>0256</v>
      </c>
    </row>
    <row r="6270" customFormat="false" ht="15.8" hidden="false" customHeight="false" outlineLevel="0" collapsed="false">
      <c r="A6270" s="39" t="s">
        <v>2234</v>
      </c>
      <c r="B6270" s="39" t="s">
        <v>8479</v>
      </c>
      <c r="C6270" s="0" t="n">
        <v>165625.374999999</v>
      </c>
      <c r="D6270" s="0" t="str">
        <f aca="false">CONCATENATE(LEFT(A6270,2), MID(A6270,5,2))</f>
        <v>0551</v>
      </c>
    </row>
    <row r="6271" customFormat="false" ht="15.8" hidden="false" customHeight="false" outlineLevel="0" collapsed="false">
      <c r="A6271" s="39" t="s">
        <v>2263</v>
      </c>
      <c r="B6271" s="39" t="s">
        <v>8480</v>
      </c>
      <c r="C6271" s="0" t="n">
        <v>1124631.82146178</v>
      </c>
      <c r="D6271" s="0" t="str">
        <f aca="false">CONCATENATE(LEFT(A6271,2), MID(A6271,5,2))</f>
        <v>0449</v>
      </c>
    </row>
    <row r="6272" customFormat="false" ht="15.8" hidden="false" customHeight="false" outlineLevel="0" collapsed="false">
      <c r="A6272" s="39" t="s">
        <v>2230</v>
      </c>
      <c r="B6272" s="39" t="s">
        <v>8481</v>
      </c>
      <c r="C6272" s="0" t="n">
        <v>21662.9262605042</v>
      </c>
      <c r="D6272" s="0" t="str">
        <f aca="false">CONCATENATE(LEFT(A6272,2), MID(A6272,5,2))</f>
        <v>0552</v>
      </c>
    </row>
    <row r="6273" customFormat="false" ht="15.8" hidden="false" customHeight="false" outlineLevel="0" collapsed="false">
      <c r="A6273" s="39" t="s">
        <v>2197</v>
      </c>
      <c r="B6273" s="39" t="s">
        <v>8482</v>
      </c>
      <c r="C6273" s="0" t="n">
        <v>3049.10248584748</v>
      </c>
      <c r="D6273" s="0" t="str">
        <f aca="false">CONCATENATE(LEFT(A6273,2), MID(A6273,5,2))</f>
        <v>0256</v>
      </c>
    </row>
    <row r="6274" customFormat="false" ht="15.8" hidden="false" customHeight="false" outlineLevel="0" collapsed="false">
      <c r="A6274" s="39" t="s">
        <v>2269</v>
      </c>
      <c r="B6274" s="39" t="s">
        <v>8483</v>
      </c>
      <c r="C6274" s="0" t="n">
        <v>140787.449656378</v>
      </c>
      <c r="D6274" s="0" t="str">
        <f aca="false">CONCATENATE(LEFT(A6274,2), MID(A6274,5,2))</f>
        <v>0364</v>
      </c>
    </row>
    <row r="6275" customFormat="false" ht="15.8" hidden="false" customHeight="false" outlineLevel="0" collapsed="false">
      <c r="A6275" s="39" t="s">
        <v>2269</v>
      </c>
      <c r="B6275" s="39" t="s">
        <v>8484</v>
      </c>
      <c r="C6275" s="0" t="n">
        <v>1581311.90375734</v>
      </c>
      <c r="D6275" s="0" t="str">
        <f aca="false">CONCATENATE(LEFT(A6275,2), MID(A6275,5,2))</f>
        <v>0364</v>
      </c>
    </row>
    <row r="6276" customFormat="false" ht="15.8" hidden="false" customHeight="false" outlineLevel="0" collapsed="false">
      <c r="A6276" s="39" t="s">
        <v>2269</v>
      </c>
      <c r="B6276" s="39" t="s">
        <v>8485</v>
      </c>
      <c r="C6276" s="0" t="n">
        <v>1039863.48961283</v>
      </c>
      <c r="D6276" s="0" t="str">
        <f aca="false">CONCATENATE(LEFT(A6276,2), MID(A6276,5,2))</f>
        <v>0364</v>
      </c>
    </row>
    <row r="6277" customFormat="false" ht="15.8" hidden="false" customHeight="false" outlineLevel="0" collapsed="false">
      <c r="A6277" s="39" t="s">
        <v>2269</v>
      </c>
      <c r="B6277" s="39" t="s">
        <v>8486</v>
      </c>
      <c r="C6277" s="0" t="n">
        <v>408498.919649876</v>
      </c>
      <c r="D6277" s="0" t="str">
        <f aca="false">CONCATENATE(LEFT(A6277,2), MID(A6277,5,2))</f>
        <v>0364</v>
      </c>
    </row>
    <row r="6278" customFormat="false" ht="15.8" hidden="false" customHeight="false" outlineLevel="0" collapsed="false">
      <c r="A6278" s="39" t="s">
        <v>2269</v>
      </c>
      <c r="B6278" s="39" t="s">
        <v>8487</v>
      </c>
      <c r="C6278" s="0" t="n">
        <v>57734.5857742388</v>
      </c>
      <c r="D6278" s="0" t="str">
        <f aca="false">CONCATENATE(LEFT(A6278,2), MID(A6278,5,2))</f>
        <v>0364</v>
      </c>
    </row>
    <row r="6279" customFormat="false" ht="15.8" hidden="false" customHeight="false" outlineLevel="0" collapsed="false">
      <c r="A6279" s="39" t="s">
        <v>2269</v>
      </c>
      <c r="B6279" s="39" t="s">
        <v>8488</v>
      </c>
      <c r="C6279" s="0" t="n">
        <v>57989.7130117815</v>
      </c>
      <c r="D6279" s="0" t="str">
        <f aca="false">CONCATENATE(LEFT(A6279,2), MID(A6279,5,2))</f>
        <v>0364</v>
      </c>
    </row>
    <row r="6280" customFormat="false" ht="15.8" hidden="false" customHeight="false" outlineLevel="0" collapsed="false">
      <c r="A6280" s="39" t="s">
        <v>2273</v>
      </c>
      <c r="B6280" s="39" t="s">
        <v>8489</v>
      </c>
      <c r="C6280" s="0" t="n">
        <v>1688663.69904296</v>
      </c>
      <c r="D6280" s="0" t="str">
        <f aca="false">CONCATENATE(LEFT(A6280,2), MID(A6280,5,2))</f>
        <v>0366</v>
      </c>
    </row>
    <row r="6281" customFormat="false" ht="15.8" hidden="false" customHeight="false" outlineLevel="0" collapsed="false">
      <c r="A6281" s="39" t="s">
        <v>2273</v>
      </c>
      <c r="B6281" s="39" t="s">
        <v>8490</v>
      </c>
      <c r="C6281" s="0" t="n">
        <v>3727494.73048257</v>
      </c>
      <c r="D6281" s="0" t="str">
        <f aca="false">CONCATENATE(LEFT(A6281,2), MID(A6281,5,2))</f>
        <v>0366</v>
      </c>
    </row>
    <row r="6282" customFormat="false" ht="15.8" hidden="false" customHeight="false" outlineLevel="0" collapsed="false">
      <c r="A6282" s="39" t="s">
        <v>2273</v>
      </c>
      <c r="B6282" s="39" t="s">
        <v>8491</v>
      </c>
      <c r="C6282" s="0" t="n">
        <v>229462.43918097</v>
      </c>
      <c r="D6282" s="0" t="str">
        <f aca="false">CONCATENATE(LEFT(A6282,2), MID(A6282,5,2))</f>
        <v>0366</v>
      </c>
    </row>
    <row r="6283" customFormat="false" ht="15.8" hidden="false" customHeight="false" outlineLevel="0" collapsed="false">
      <c r="A6283" s="39" t="s">
        <v>2278</v>
      </c>
      <c r="B6283" s="39" t="s">
        <v>8492</v>
      </c>
      <c r="C6283" s="0" t="n">
        <v>66630.3523294262</v>
      </c>
      <c r="D6283" s="0" t="str">
        <f aca="false">CONCATENATE(LEFT(A6283,2), MID(A6283,5,2))</f>
        <v>0267</v>
      </c>
    </row>
    <row r="6284" customFormat="false" ht="15.8" hidden="false" customHeight="false" outlineLevel="0" collapsed="false">
      <c r="A6284" s="39" t="s">
        <v>2278</v>
      </c>
      <c r="B6284" s="39" t="s">
        <v>8493</v>
      </c>
      <c r="C6284" s="0" t="n">
        <v>26652.1409317704</v>
      </c>
      <c r="D6284" s="0" t="str">
        <f aca="false">CONCATENATE(LEFT(A6284,2), MID(A6284,5,2))</f>
        <v>0267</v>
      </c>
    </row>
    <row r="6285" customFormat="false" ht="15.8" hidden="false" customHeight="false" outlineLevel="0" collapsed="false">
      <c r="A6285" s="39" t="s">
        <v>2278</v>
      </c>
      <c r="B6285" s="39" t="s">
        <v>8494</v>
      </c>
      <c r="C6285" s="0" t="n">
        <v>48491.6912141256</v>
      </c>
      <c r="D6285" s="0" t="str">
        <f aca="false">CONCATENATE(LEFT(A6285,2), MID(A6285,5,2))</f>
        <v>0267</v>
      </c>
    </row>
    <row r="6286" customFormat="false" ht="15.8" hidden="false" customHeight="false" outlineLevel="0" collapsed="false">
      <c r="A6286" s="39" t="s">
        <v>2278</v>
      </c>
      <c r="B6286" s="39" t="s">
        <v>8495</v>
      </c>
      <c r="C6286" s="0" t="n">
        <v>27153.6150200931</v>
      </c>
      <c r="D6286" s="0" t="str">
        <f aca="false">CONCATENATE(LEFT(A6286,2), MID(A6286,5,2))</f>
        <v>0267</v>
      </c>
    </row>
    <row r="6287" customFormat="false" ht="15.8" hidden="false" customHeight="false" outlineLevel="0" collapsed="false">
      <c r="A6287" s="39" t="s">
        <v>2282</v>
      </c>
      <c r="B6287" s="39" t="s">
        <v>8496</v>
      </c>
      <c r="C6287" s="0" t="n">
        <v>113361.029292748</v>
      </c>
      <c r="D6287" s="0" t="str">
        <f aca="false">CONCATENATE(LEFT(A6287,2), MID(A6287,5,2))</f>
        <v>0373</v>
      </c>
    </row>
    <row r="6288" customFormat="false" ht="15.8" hidden="false" customHeight="false" outlineLevel="0" collapsed="false">
      <c r="A6288" s="39" t="s">
        <v>2282</v>
      </c>
      <c r="B6288" s="39" t="s">
        <v>8497</v>
      </c>
      <c r="C6288" s="0" t="n">
        <v>332056.091221158</v>
      </c>
      <c r="D6288" s="0" t="str">
        <f aca="false">CONCATENATE(LEFT(A6288,2), MID(A6288,5,2))</f>
        <v>0373</v>
      </c>
    </row>
    <row r="6289" customFormat="false" ht="15.8" hidden="false" customHeight="false" outlineLevel="0" collapsed="false">
      <c r="A6289" s="39" t="s">
        <v>2288</v>
      </c>
      <c r="B6289" s="39" t="s">
        <v>8498</v>
      </c>
      <c r="C6289" s="0" t="n">
        <v>22305.0129597294</v>
      </c>
      <c r="D6289" s="0" t="str">
        <f aca="false">CONCATENATE(LEFT(A6289,2), MID(A6289,5,2))</f>
        <v>0373</v>
      </c>
    </row>
    <row r="6290" customFormat="false" ht="15.8" hidden="false" customHeight="false" outlineLevel="0" collapsed="false">
      <c r="A6290" s="39" t="s">
        <v>2282</v>
      </c>
      <c r="B6290" s="39" t="s">
        <v>8499</v>
      </c>
      <c r="C6290" s="0" t="n">
        <v>313927.52086194</v>
      </c>
      <c r="D6290" s="0" t="str">
        <f aca="false">CONCATENATE(LEFT(A6290,2), MID(A6290,5,2))</f>
        <v>0373</v>
      </c>
    </row>
    <row r="6291" customFormat="false" ht="15.8" hidden="false" customHeight="false" outlineLevel="0" collapsed="false">
      <c r="A6291" s="39" t="s">
        <v>2282</v>
      </c>
      <c r="B6291" s="39" t="s">
        <v>8500</v>
      </c>
      <c r="C6291" s="0" t="n">
        <v>223437.86290649</v>
      </c>
      <c r="D6291" s="0" t="str">
        <f aca="false">CONCATENATE(LEFT(A6291,2), MID(A6291,5,2))</f>
        <v>0373</v>
      </c>
    </row>
    <row r="6292" customFormat="false" ht="15.8" hidden="false" customHeight="false" outlineLevel="0" collapsed="false">
      <c r="A6292" s="39" t="s">
        <v>2288</v>
      </c>
      <c r="B6292" s="39" t="s">
        <v>8501</v>
      </c>
      <c r="C6292" s="0" t="n">
        <v>61386.8916493979</v>
      </c>
      <c r="D6292" s="0" t="str">
        <f aca="false">CONCATENATE(LEFT(A6292,2), MID(A6292,5,2))</f>
        <v>0373</v>
      </c>
    </row>
    <row r="6293" customFormat="false" ht="15.8" hidden="false" customHeight="false" outlineLevel="0" collapsed="false">
      <c r="A6293" s="39" t="s">
        <v>2294</v>
      </c>
      <c r="B6293" s="39" t="s">
        <v>8502</v>
      </c>
      <c r="C6293" s="0" t="n">
        <v>21125.4648994091</v>
      </c>
      <c r="D6293" s="0" t="str">
        <f aca="false">CONCATENATE(LEFT(A6293,2), MID(A6293,5,2))</f>
        <v>0270</v>
      </c>
    </row>
    <row r="6294" customFormat="false" ht="15.8" hidden="false" customHeight="false" outlineLevel="0" collapsed="false">
      <c r="A6294" s="39" t="s">
        <v>2288</v>
      </c>
      <c r="B6294" s="39" t="s">
        <v>8503</v>
      </c>
      <c r="C6294" s="0" t="n">
        <v>10495.3957489796</v>
      </c>
      <c r="D6294" s="0" t="str">
        <f aca="false">CONCATENATE(LEFT(A6294,2), MID(A6294,5,2))</f>
        <v>0373</v>
      </c>
    </row>
    <row r="6295" customFormat="false" ht="15.8" hidden="false" customHeight="false" outlineLevel="0" collapsed="false">
      <c r="A6295" s="39" t="s">
        <v>2288</v>
      </c>
      <c r="B6295" s="39" t="s">
        <v>8504</v>
      </c>
      <c r="C6295" s="0" t="n">
        <v>2244.38815047019</v>
      </c>
      <c r="D6295" s="0" t="str">
        <f aca="false">CONCATENATE(LEFT(A6295,2), MID(A6295,5,2))</f>
        <v>0373</v>
      </c>
    </row>
    <row r="6296" customFormat="false" ht="15.8" hidden="false" customHeight="false" outlineLevel="0" collapsed="false">
      <c r="A6296" s="39" t="s">
        <v>2282</v>
      </c>
      <c r="B6296" s="39" t="s">
        <v>8505</v>
      </c>
      <c r="C6296" s="0" t="n">
        <v>43110.2171374333</v>
      </c>
      <c r="D6296" s="0" t="str">
        <f aca="false">CONCATENATE(LEFT(A6296,2), MID(A6296,5,2))</f>
        <v>0373</v>
      </c>
    </row>
    <row r="6297" customFormat="false" ht="15.8" hidden="false" customHeight="false" outlineLevel="0" collapsed="false">
      <c r="A6297" s="39" t="s">
        <v>2528</v>
      </c>
      <c r="B6297" s="39" t="s">
        <v>8506</v>
      </c>
      <c r="C6297" s="0" t="n">
        <v>5372.99999999999</v>
      </c>
      <c r="D6297" s="0" t="str">
        <f aca="false">CONCATENATE(LEFT(A6297,2), MID(A6297,5,2))</f>
        <v>0271</v>
      </c>
    </row>
    <row r="6298" customFormat="false" ht="15.8" hidden="false" customHeight="false" outlineLevel="0" collapsed="false">
      <c r="A6298" s="39" t="s">
        <v>2586</v>
      </c>
      <c r="B6298" s="39" t="s">
        <v>8507</v>
      </c>
      <c r="C6298" s="0" t="n">
        <v>584.25</v>
      </c>
      <c r="D6298" s="0" t="str">
        <f aca="false">CONCATENATE(LEFT(A6298,2), MID(A6298,5,2))</f>
        <v>0272</v>
      </c>
    </row>
    <row r="6299" customFormat="false" ht="15.8" hidden="false" customHeight="false" outlineLevel="0" collapsed="false">
      <c r="A6299" s="39" t="s">
        <v>2528</v>
      </c>
      <c r="B6299" s="39" t="s">
        <v>8508</v>
      </c>
      <c r="C6299" s="0" t="n">
        <v>2679.99999999999</v>
      </c>
      <c r="D6299" s="0" t="str">
        <f aca="false">CONCATENATE(LEFT(A6299,2), MID(A6299,5,2))</f>
        <v>0271</v>
      </c>
    </row>
    <row r="6300" customFormat="false" ht="15.8" hidden="false" customHeight="false" outlineLevel="0" collapsed="false">
      <c r="A6300" s="39" t="s">
        <v>2299</v>
      </c>
      <c r="B6300" s="39" t="s">
        <v>8509</v>
      </c>
      <c r="C6300" s="0" t="n">
        <v>3493.25624999999</v>
      </c>
      <c r="D6300" s="0" t="str">
        <f aca="false">CONCATENATE(LEFT(A6300,2), MID(A6300,5,2))</f>
        <v>0268</v>
      </c>
    </row>
    <row r="6301" customFormat="false" ht="15.8" hidden="false" customHeight="false" outlineLevel="0" collapsed="false">
      <c r="A6301" s="39" t="s">
        <v>2857</v>
      </c>
      <c r="B6301" s="39" t="s">
        <v>8510</v>
      </c>
      <c r="C6301" s="0" t="n">
        <v>16861.5</v>
      </c>
      <c r="D6301" s="0" t="str">
        <f aca="false">CONCATENATE(LEFT(A6301,2), MID(A6301,5,2))</f>
        <v>0269</v>
      </c>
    </row>
    <row r="6302" customFormat="false" ht="15.8" hidden="false" customHeight="false" outlineLevel="0" collapsed="false">
      <c r="A6302" s="39" t="s">
        <v>2299</v>
      </c>
      <c r="B6302" s="39" t="s">
        <v>8511</v>
      </c>
      <c r="C6302" s="0" t="n">
        <v>7405.875</v>
      </c>
      <c r="D6302" s="0" t="str">
        <f aca="false">CONCATENATE(LEFT(A6302,2), MID(A6302,5,2))</f>
        <v>0268</v>
      </c>
    </row>
    <row r="6303" customFormat="false" ht="15.8" hidden="false" customHeight="false" outlineLevel="0" collapsed="false">
      <c r="A6303" s="39" t="s">
        <v>2857</v>
      </c>
      <c r="B6303" s="39" t="s">
        <v>8512</v>
      </c>
      <c r="C6303" s="0" t="n">
        <v>778.05</v>
      </c>
      <c r="D6303" s="0" t="str">
        <f aca="false">CONCATENATE(LEFT(A6303,2), MID(A6303,5,2))</f>
        <v>0269</v>
      </c>
    </row>
    <row r="6304" customFormat="false" ht="15.8" hidden="false" customHeight="false" outlineLevel="0" collapsed="false">
      <c r="A6304" s="39" t="s">
        <v>2294</v>
      </c>
      <c r="B6304" s="39" t="s">
        <v>8513</v>
      </c>
      <c r="C6304" s="0" t="n">
        <v>6442.38298527879</v>
      </c>
      <c r="D6304" s="0" t="str">
        <f aca="false">CONCATENATE(LEFT(A6304,2), MID(A6304,5,2))</f>
        <v>0270</v>
      </c>
    </row>
    <row r="6305" customFormat="false" ht="15.8" hidden="false" customHeight="false" outlineLevel="0" collapsed="false">
      <c r="A6305" s="39" t="s">
        <v>2294</v>
      </c>
      <c r="B6305" s="39" t="s">
        <v>8514</v>
      </c>
      <c r="C6305" s="0" t="n">
        <v>4622.87196402765</v>
      </c>
      <c r="D6305" s="0" t="str">
        <f aca="false">CONCATENATE(LEFT(A6305,2), MID(A6305,5,2))</f>
        <v>0270</v>
      </c>
    </row>
    <row r="6306" customFormat="false" ht="15.8" hidden="false" customHeight="false" outlineLevel="0" collapsed="false">
      <c r="A6306" s="39" t="s">
        <v>2294</v>
      </c>
      <c r="B6306" s="39" t="s">
        <v>8515</v>
      </c>
      <c r="C6306" s="0" t="n">
        <v>1355.6325828925</v>
      </c>
      <c r="D6306" s="0" t="str">
        <f aca="false">CONCATENATE(LEFT(A6306,2), MID(A6306,5,2))</f>
        <v>0270</v>
      </c>
    </row>
    <row r="6307" customFormat="false" ht="15.8" hidden="false" customHeight="false" outlineLevel="0" collapsed="false">
      <c r="A6307" s="39" t="s">
        <v>2294</v>
      </c>
      <c r="B6307" s="39" t="s">
        <v>8516</v>
      </c>
      <c r="C6307" s="0" t="n">
        <v>13497.7408008658</v>
      </c>
      <c r="D6307" s="0" t="str">
        <f aca="false">CONCATENATE(LEFT(A6307,2), MID(A6307,5,2))</f>
        <v>0270</v>
      </c>
    </row>
    <row r="6308" customFormat="false" ht="15.8" hidden="false" customHeight="false" outlineLevel="0" collapsed="false">
      <c r="A6308" s="39" t="s">
        <v>2857</v>
      </c>
      <c r="B6308" s="39" t="s">
        <v>8517</v>
      </c>
      <c r="C6308" s="0" t="n">
        <v>3885.75</v>
      </c>
      <c r="D6308" s="0" t="str">
        <f aca="false">CONCATENATE(LEFT(A6308,2), MID(A6308,5,2))</f>
        <v>0269</v>
      </c>
    </row>
    <row r="6309" customFormat="false" ht="15.8" hidden="false" customHeight="false" outlineLevel="0" collapsed="false">
      <c r="A6309" s="39" t="s">
        <v>2857</v>
      </c>
      <c r="B6309" s="39" t="s">
        <v>8518</v>
      </c>
      <c r="C6309" s="0" t="n">
        <v>128.25</v>
      </c>
      <c r="D6309" s="0" t="str">
        <f aca="false">CONCATENATE(LEFT(A6309,2), MID(A6309,5,2))</f>
        <v>0269</v>
      </c>
    </row>
    <row r="6310" customFormat="false" ht="15.8" hidden="false" customHeight="false" outlineLevel="0" collapsed="false">
      <c r="A6310" s="39" t="s">
        <v>2299</v>
      </c>
      <c r="B6310" s="39" t="s">
        <v>8519</v>
      </c>
      <c r="C6310" s="0" t="n">
        <v>10697</v>
      </c>
      <c r="D6310" s="0" t="str">
        <f aca="false">CONCATENATE(LEFT(A6310,2), MID(A6310,5,2))</f>
        <v>0268</v>
      </c>
    </row>
    <row r="6311" customFormat="false" ht="15.8" hidden="false" customHeight="false" outlineLevel="0" collapsed="false">
      <c r="A6311" s="39" t="s">
        <v>2310</v>
      </c>
      <c r="B6311" s="39" t="s">
        <v>8520</v>
      </c>
      <c r="C6311" s="0" t="n">
        <v>309639.011258753</v>
      </c>
      <c r="D6311" s="0" t="str">
        <f aca="false">CONCATENATE(LEFT(A6311,2), MID(A6311,5,2))</f>
        <v>0376</v>
      </c>
    </row>
    <row r="6312" customFormat="false" ht="15.8" hidden="false" customHeight="false" outlineLevel="0" collapsed="false">
      <c r="A6312" s="39" t="s">
        <v>2310</v>
      </c>
      <c r="B6312" s="39" t="s">
        <v>8521</v>
      </c>
      <c r="C6312" s="0" t="n">
        <v>351072.172420017</v>
      </c>
      <c r="D6312" s="0" t="str">
        <f aca="false">CONCATENATE(LEFT(A6312,2), MID(A6312,5,2))</f>
        <v>0376</v>
      </c>
    </row>
    <row r="6313" customFormat="false" ht="15.8" hidden="false" customHeight="false" outlineLevel="0" collapsed="false">
      <c r="A6313" s="39" t="s">
        <v>2315</v>
      </c>
      <c r="B6313" s="39" t="s">
        <v>8522</v>
      </c>
      <c r="C6313" s="0" t="n">
        <v>77540.966642811</v>
      </c>
      <c r="D6313" s="0" t="str">
        <f aca="false">CONCATENATE(LEFT(A6313,2), MID(A6313,5,2))</f>
        <v>0375</v>
      </c>
    </row>
    <row r="6314" customFormat="false" ht="15.8" hidden="false" customHeight="false" outlineLevel="0" collapsed="false">
      <c r="A6314" s="39" t="s">
        <v>2315</v>
      </c>
      <c r="B6314" s="39" t="s">
        <v>8523</v>
      </c>
      <c r="C6314" s="0" t="n">
        <v>35616.2753657724</v>
      </c>
      <c r="D6314" s="0" t="str">
        <f aca="false">CONCATENATE(LEFT(A6314,2), MID(A6314,5,2))</f>
        <v>0375</v>
      </c>
    </row>
    <row r="6315" customFormat="false" ht="15.8" hidden="false" customHeight="false" outlineLevel="0" collapsed="false">
      <c r="A6315" s="39" t="s">
        <v>2315</v>
      </c>
      <c r="B6315" s="39" t="s">
        <v>8524</v>
      </c>
      <c r="C6315" s="0" t="n">
        <v>34526.7557042212</v>
      </c>
      <c r="D6315" s="0" t="str">
        <f aca="false">CONCATENATE(LEFT(A6315,2), MID(A6315,5,2))</f>
        <v>0375</v>
      </c>
    </row>
    <row r="6316" customFormat="false" ht="15.8" hidden="false" customHeight="false" outlineLevel="0" collapsed="false">
      <c r="A6316" s="39" t="s">
        <v>2310</v>
      </c>
      <c r="B6316" s="39" t="s">
        <v>8525</v>
      </c>
      <c r="C6316" s="0" t="n">
        <v>66184.0965523375</v>
      </c>
      <c r="D6316" s="0" t="str">
        <f aca="false">CONCATENATE(LEFT(A6316,2), MID(A6316,5,2))</f>
        <v>0376</v>
      </c>
    </row>
    <row r="6317" customFormat="false" ht="15.8" hidden="false" customHeight="false" outlineLevel="0" collapsed="false">
      <c r="A6317" s="39" t="s">
        <v>2315</v>
      </c>
      <c r="B6317" s="39" t="s">
        <v>8526</v>
      </c>
      <c r="C6317" s="0" t="n">
        <v>22142.8324635048</v>
      </c>
      <c r="D6317" s="0" t="str">
        <f aca="false">CONCATENATE(LEFT(A6317,2), MID(A6317,5,2))</f>
        <v>0375</v>
      </c>
    </row>
    <row r="6318" customFormat="false" ht="15.8" hidden="false" customHeight="false" outlineLevel="0" collapsed="false">
      <c r="A6318" s="39" t="s">
        <v>2310</v>
      </c>
      <c r="B6318" s="39" t="s">
        <v>8527</v>
      </c>
      <c r="C6318" s="0" t="n">
        <v>136005.266642864</v>
      </c>
      <c r="D6318" s="0" t="str">
        <f aca="false">CONCATENATE(LEFT(A6318,2), MID(A6318,5,2))</f>
        <v>0376</v>
      </c>
    </row>
    <row r="6319" customFormat="false" ht="15.8" hidden="false" customHeight="false" outlineLevel="0" collapsed="false">
      <c r="A6319" s="39" t="s">
        <v>2310</v>
      </c>
      <c r="B6319" s="39" t="s">
        <v>8528</v>
      </c>
      <c r="C6319" s="0" t="n">
        <v>479832.159512845</v>
      </c>
      <c r="D6319" s="0" t="str">
        <f aca="false">CONCATENATE(LEFT(A6319,2), MID(A6319,5,2))</f>
        <v>0376</v>
      </c>
    </row>
    <row r="6320" customFormat="false" ht="15.8" hidden="false" customHeight="false" outlineLevel="0" collapsed="false">
      <c r="A6320" s="39" t="s">
        <v>2315</v>
      </c>
      <c r="B6320" s="39" t="s">
        <v>8529</v>
      </c>
      <c r="C6320" s="0" t="n">
        <v>4899.70126681279</v>
      </c>
      <c r="D6320" s="0" t="str">
        <f aca="false">CONCATENATE(LEFT(A6320,2), MID(A6320,5,2))</f>
        <v>0375</v>
      </c>
    </row>
    <row r="6321" customFormat="false" ht="15.8" hidden="false" customHeight="false" outlineLevel="0" collapsed="false">
      <c r="A6321" s="39" t="s">
        <v>2326</v>
      </c>
      <c r="B6321" s="39" t="s">
        <v>8530</v>
      </c>
      <c r="C6321" s="0" t="n">
        <v>44501.2710678208</v>
      </c>
      <c r="D6321" s="0" t="str">
        <f aca="false">CONCATENATE(LEFT(A6321,2), MID(A6321,5,2))</f>
        <v>0374</v>
      </c>
    </row>
    <row r="6322" customFormat="false" ht="15.8" hidden="false" customHeight="false" outlineLevel="0" collapsed="false">
      <c r="A6322" s="39" t="s">
        <v>2326</v>
      </c>
      <c r="B6322" s="39" t="s">
        <v>8531</v>
      </c>
      <c r="C6322" s="0" t="n">
        <v>103411.712679346</v>
      </c>
      <c r="D6322" s="0" t="str">
        <f aca="false">CONCATENATE(LEFT(A6322,2), MID(A6322,5,2))</f>
        <v>0374</v>
      </c>
    </row>
    <row r="6323" customFormat="false" ht="15.8" hidden="false" customHeight="false" outlineLevel="0" collapsed="false">
      <c r="A6323" s="39" t="s">
        <v>2326</v>
      </c>
      <c r="B6323" s="39" t="s">
        <v>8532</v>
      </c>
      <c r="C6323" s="0" t="n">
        <v>69988.3066126494</v>
      </c>
      <c r="D6323" s="0" t="str">
        <f aca="false">CONCATENATE(LEFT(A6323,2), MID(A6323,5,2))</f>
        <v>0374</v>
      </c>
    </row>
    <row r="6324" customFormat="false" ht="15.8" hidden="false" customHeight="false" outlineLevel="0" collapsed="false">
      <c r="A6324" s="39" t="s">
        <v>2326</v>
      </c>
      <c r="B6324" s="39" t="s">
        <v>8533</v>
      </c>
      <c r="C6324" s="0" t="n">
        <v>157935.150642157</v>
      </c>
      <c r="D6324" s="0" t="str">
        <f aca="false">CONCATENATE(LEFT(A6324,2), MID(A6324,5,2))</f>
        <v>0374</v>
      </c>
    </row>
    <row r="6325" customFormat="false" ht="15.8" hidden="false" customHeight="false" outlineLevel="0" collapsed="false">
      <c r="A6325" s="39" t="s">
        <v>2326</v>
      </c>
      <c r="B6325" s="39" t="s">
        <v>8534</v>
      </c>
      <c r="C6325" s="0" t="n">
        <v>310263.353685112</v>
      </c>
      <c r="D6325" s="0" t="str">
        <f aca="false">CONCATENATE(LEFT(A6325,2), MID(A6325,5,2))</f>
        <v>0374</v>
      </c>
    </row>
    <row r="6326" customFormat="false" ht="15.8" hidden="false" customHeight="false" outlineLevel="0" collapsed="false">
      <c r="A6326" s="39" t="s">
        <v>2326</v>
      </c>
      <c r="B6326" s="39" t="s">
        <v>8535</v>
      </c>
      <c r="C6326" s="0" t="n">
        <v>54841.9174040609</v>
      </c>
      <c r="D6326" s="0" t="str">
        <f aca="false">CONCATENATE(LEFT(A6326,2), MID(A6326,5,2))</f>
        <v>0374</v>
      </c>
    </row>
    <row r="6327" customFormat="false" ht="15.8" hidden="false" customHeight="false" outlineLevel="0" collapsed="false">
      <c r="A6327" s="39" t="s">
        <v>2326</v>
      </c>
      <c r="B6327" s="39" t="s">
        <v>8536</v>
      </c>
      <c r="C6327" s="0" t="n">
        <v>55253.5464742618</v>
      </c>
      <c r="D6327" s="0" t="str">
        <f aca="false">CONCATENATE(LEFT(A6327,2), MID(A6327,5,2))</f>
        <v>0374</v>
      </c>
    </row>
    <row r="6328" customFormat="false" ht="15.8" hidden="false" customHeight="false" outlineLevel="0" collapsed="false">
      <c r="A6328" s="39" t="s">
        <v>2335</v>
      </c>
      <c r="B6328" s="39" t="s">
        <v>8537</v>
      </c>
      <c r="C6328" s="0" t="n">
        <v>8842.5</v>
      </c>
      <c r="D6328" s="0" t="str">
        <f aca="false">CONCATENATE(LEFT(A6328,2), MID(A6328,5,2))</f>
        <v>0277</v>
      </c>
    </row>
    <row r="6329" customFormat="false" ht="15.8" hidden="false" customHeight="false" outlineLevel="0" collapsed="false">
      <c r="A6329" s="39" t="s">
        <v>2335</v>
      </c>
      <c r="B6329" s="39" t="s">
        <v>8538</v>
      </c>
      <c r="C6329" s="0" t="n">
        <v>12052.8</v>
      </c>
      <c r="D6329" s="0" t="str">
        <f aca="false">CONCATENATE(LEFT(A6329,2), MID(A6329,5,2))</f>
        <v>0277</v>
      </c>
    </row>
    <row r="6330" customFormat="false" ht="15.8" hidden="false" customHeight="false" outlineLevel="0" collapsed="false">
      <c r="A6330" s="39" t="s">
        <v>2337</v>
      </c>
      <c r="B6330" s="39" t="s">
        <v>8539</v>
      </c>
      <c r="C6330" s="0" t="n">
        <v>106888.75</v>
      </c>
      <c r="D6330" s="0" t="str">
        <f aca="false">CONCATENATE(LEFT(A6330,2), MID(A6330,5,2))</f>
        <v>0278</v>
      </c>
    </row>
    <row r="6331" customFormat="false" ht="15.8" hidden="false" customHeight="false" outlineLevel="0" collapsed="false">
      <c r="A6331" s="39" t="s">
        <v>2335</v>
      </c>
      <c r="B6331" s="39" t="s">
        <v>8540</v>
      </c>
      <c r="C6331" s="0" t="n">
        <v>8776.8</v>
      </c>
      <c r="D6331" s="0" t="str">
        <f aca="false">CONCATENATE(LEFT(A6331,2), MID(A6331,5,2))</f>
        <v>0277</v>
      </c>
    </row>
    <row r="6332" customFormat="false" ht="15.8" hidden="false" customHeight="false" outlineLevel="0" collapsed="false">
      <c r="A6332" s="39" t="s">
        <v>2335</v>
      </c>
      <c r="B6332" s="39" t="s">
        <v>8541</v>
      </c>
      <c r="C6332" s="0" t="n">
        <v>22217.4</v>
      </c>
      <c r="D6332" s="0" t="str">
        <f aca="false">CONCATENATE(LEFT(A6332,2), MID(A6332,5,2))</f>
        <v>0277</v>
      </c>
    </row>
    <row r="6333" customFormat="false" ht="15.8" hidden="false" customHeight="false" outlineLevel="0" collapsed="false">
      <c r="A6333" s="39" t="s">
        <v>2335</v>
      </c>
      <c r="B6333" s="39" t="s">
        <v>8542</v>
      </c>
      <c r="C6333" s="0" t="n">
        <v>83315.25</v>
      </c>
      <c r="D6333" s="0" t="str">
        <f aca="false">CONCATENATE(LEFT(A6333,2), MID(A6333,5,2))</f>
        <v>0277</v>
      </c>
    </row>
    <row r="6334" customFormat="false" ht="15.8" hidden="false" customHeight="false" outlineLevel="0" collapsed="false">
      <c r="A6334" s="39" t="s">
        <v>2335</v>
      </c>
      <c r="B6334" s="39" t="s">
        <v>8543</v>
      </c>
      <c r="C6334" s="0" t="n">
        <v>11488.75</v>
      </c>
      <c r="D6334" s="0" t="str">
        <f aca="false">CONCATENATE(LEFT(A6334,2), MID(A6334,5,2))</f>
        <v>0277</v>
      </c>
    </row>
    <row r="6335" customFormat="false" ht="15.8" hidden="false" customHeight="false" outlineLevel="0" collapsed="false">
      <c r="A6335" s="39" t="s">
        <v>2337</v>
      </c>
      <c r="B6335" s="39" t="s">
        <v>8544</v>
      </c>
      <c r="C6335" s="0" t="n">
        <v>3462.5</v>
      </c>
      <c r="D6335" s="0" t="str">
        <f aca="false">CONCATENATE(LEFT(A6335,2), MID(A6335,5,2))</f>
        <v>0278</v>
      </c>
    </row>
    <row r="6336" customFormat="false" ht="15.8" hidden="false" customHeight="false" outlineLevel="0" collapsed="false">
      <c r="A6336" s="39" t="s">
        <v>2335</v>
      </c>
      <c r="B6336" s="39" t="s">
        <v>8545</v>
      </c>
      <c r="C6336" s="0" t="n">
        <v>4353.75</v>
      </c>
      <c r="D6336" s="0" t="str">
        <f aca="false">CONCATENATE(LEFT(A6336,2), MID(A6336,5,2))</f>
        <v>0277</v>
      </c>
    </row>
    <row r="6337" customFormat="false" ht="15.8" hidden="false" customHeight="false" outlineLevel="0" collapsed="false">
      <c r="A6337" s="39" t="s">
        <v>2337</v>
      </c>
      <c r="B6337" s="39" t="s">
        <v>8546</v>
      </c>
      <c r="C6337" s="0" t="n">
        <v>1380</v>
      </c>
      <c r="D6337" s="0" t="str">
        <f aca="false">CONCATENATE(LEFT(A6337,2), MID(A6337,5,2))</f>
        <v>0278</v>
      </c>
    </row>
    <row r="6338" customFormat="false" ht="15.8" hidden="false" customHeight="false" outlineLevel="0" collapsed="false">
      <c r="A6338" s="39" t="s">
        <v>2333</v>
      </c>
      <c r="B6338" s="39" t="s">
        <v>8547</v>
      </c>
      <c r="C6338" s="0" t="n">
        <v>191.837425501343</v>
      </c>
      <c r="D6338" s="0" t="str">
        <f aca="false">CONCATENATE(LEFT(A6338,2), MID(A6338,5,2))</f>
        <v>0376</v>
      </c>
    </row>
    <row r="6339" customFormat="false" ht="15.8" hidden="false" customHeight="false" outlineLevel="0" collapsed="false">
      <c r="A6339" s="39" t="s">
        <v>2335</v>
      </c>
      <c r="B6339" s="39" t="s">
        <v>8548</v>
      </c>
      <c r="C6339" s="0" t="n">
        <v>9272.25</v>
      </c>
      <c r="D6339" s="0" t="str">
        <f aca="false">CONCATENATE(LEFT(A6339,2), MID(A6339,5,2))</f>
        <v>0277</v>
      </c>
    </row>
    <row r="6340" customFormat="false" ht="15.8" hidden="false" customHeight="false" outlineLevel="0" collapsed="false">
      <c r="A6340" s="39" t="s">
        <v>2335</v>
      </c>
      <c r="B6340" s="39" t="s">
        <v>8549</v>
      </c>
      <c r="C6340" s="0" t="n">
        <v>1785</v>
      </c>
      <c r="D6340" s="0" t="str">
        <f aca="false">CONCATENATE(LEFT(A6340,2), MID(A6340,5,2))</f>
        <v>0277</v>
      </c>
    </row>
    <row r="6341" customFormat="false" ht="15.8" hidden="false" customHeight="false" outlineLevel="0" collapsed="false">
      <c r="A6341" s="39" t="s">
        <v>2347</v>
      </c>
      <c r="B6341" s="39" t="s">
        <v>8550</v>
      </c>
      <c r="C6341" s="0" t="n">
        <v>100887.75</v>
      </c>
      <c r="D6341" s="0" t="str">
        <f aca="false">CONCATENATE(LEFT(A6341,2), MID(A6341,5,2))</f>
        <v>0279</v>
      </c>
    </row>
    <row r="6342" customFormat="false" ht="15.8" hidden="false" customHeight="false" outlineLevel="0" collapsed="false">
      <c r="A6342" s="39" t="s">
        <v>2351</v>
      </c>
      <c r="B6342" s="39" t="s">
        <v>8551</v>
      </c>
      <c r="C6342" s="0" t="n">
        <v>5587.5</v>
      </c>
      <c r="D6342" s="0" t="str">
        <f aca="false">CONCATENATE(LEFT(A6342,2), MID(A6342,5,2))</f>
        <v>0279</v>
      </c>
    </row>
    <row r="6343" customFormat="false" ht="15.8" hidden="false" customHeight="false" outlineLevel="0" collapsed="false">
      <c r="A6343" s="39" t="s">
        <v>2347</v>
      </c>
      <c r="B6343" s="39" t="s">
        <v>8552</v>
      </c>
      <c r="C6343" s="0" t="n">
        <v>43233.75</v>
      </c>
      <c r="D6343" s="0" t="str">
        <f aca="false">CONCATENATE(LEFT(A6343,2), MID(A6343,5,2))</f>
        <v>0279</v>
      </c>
    </row>
    <row r="6344" customFormat="false" ht="15.8" hidden="false" customHeight="false" outlineLevel="0" collapsed="false">
      <c r="A6344" s="39" t="s">
        <v>2349</v>
      </c>
      <c r="B6344" s="39" t="s">
        <v>8553</v>
      </c>
      <c r="C6344" s="0" t="n">
        <v>46050</v>
      </c>
      <c r="D6344" s="0" t="str">
        <f aca="false">CONCATENATE(LEFT(A6344,2), MID(A6344,5,2))</f>
        <v>0279</v>
      </c>
    </row>
    <row r="6345" customFormat="false" ht="15.8" hidden="false" customHeight="false" outlineLevel="0" collapsed="false">
      <c r="A6345" s="39" t="s">
        <v>2349</v>
      </c>
      <c r="B6345" s="39" t="s">
        <v>8554</v>
      </c>
      <c r="C6345" s="0" t="n">
        <v>10753.125</v>
      </c>
      <c r="D6345" s="0" t="str">
        <f aca="false">CONCATENATE(LEFT(A6345,2), MID(A6345,5,2))</f>
        <v>0279</v>
      </c>
    </row>
    <row r="6346" customFormat="false" ht="15.8" hidden="false" customHeight="false" outlineLevel="0" collapsed="false">
      <c r="A6346" s="39" t="s">
        <v>2357</v>
      </c>
      <c r="B6346" s="39" t="s">
        <v>8555</v>
      </c>
      <c r="C6346" s="0" t="n">
        <v>241148.560568362</v>
      </c>
      <c r="D6346" s="0" t="str">
        <f aca="false">CONCATENATE(LEFT(A6346,2), MID(A6346,5,2))</f>
        <v>0396</v>
      </c>
    </row>
    <row r="6347" customFormat="false" ht="15.8" hidden="false" customHeight="false" outlineLevel="0" collapsed="false">
      <c r="A6347" s="39" t="s">
        <v>2361</v>
      </c>
      <c r="B6347" s="39" t="s">
        <v>8556</v>
      </c>
      <c r="C6347" s="0" t="n">
        <v>154637.460036476</v>
      </c>
      <c r="D6347" s="0" t="str">
        <f aca="false">CONCATENATE(LEFT(A6347,2), MID(A6347,5,2))</f>
        <v>0392</v>
      </c>
    </row>
    <row r="6348" customFormat="false" ht="15.8" hidden="false" customHeight="false" outlineLevel="0" collapsed="false">
      <c r="A6348" s="39" t="s">
        <v>2361</v>
      </c>
      <c r="B6348" s="39" t="s">
        <v>8557</v>
      </c>
      <c r="C6348" s="0" t="n">
        <v>364968.702545878</v>
      </c>
      <c r="D6348" s="0" t="str">
        <f aca="false">CONCATENATE(LEFT(A6348,2), MID(A6348,5,2))</f>
        <v>0392</v>
      </c>
    </row>
    <row r="6349" customFormat="false" ht="15.8" hidden="false" customHeight="false" outlineLevel="0" collapsed="false">
      <c r="A6349" s="39" t="s">
        <v>2361</v>
      </c>
      <c r="B6349" s="39" t="s">
        <v>8558</v>
      </c>
      <c r="C6349" s="0" t="n">
        <v>34123.1228931959</v>
      </c>
      <c r="D6349" s="0" t="str">
        <f aca="false">CONCATENATE(LEFT(A6349,2), MID(A6349,5,2))</f>
        <v>0392</v>
      </c>
    </row>
    <row r="6350" customFormat="false" ht="15.8" hidden="false" customHeight="false" outlineLevel="0" collapsed="false">
      <c r="A6350" s="39" t="s">
        <v>2361</v>
      </c>
      <c r="B6350" s="39" t="s">
        <v>8559</v>
      </c>
      <c r="C6350" s="0" t="n">
        <v>36721.5618024824</v>
      </c>
      <c r="D6350" s="0" t="str">
        <f aca="false">CONCATENATE(LEFT(A6350,2), MID(A6350,5,2))</f>
        <v>0392</v>
      </c>
    </row>
    <row r="6351" customFormat="false" ht="15.8" hidden="false" customHeight="false" outlineLevel="0" collapsed="false">
      <c r="A6351" s="39" t="s">
        <v>2357</v>
      </c>
      <c r="B6351" s="39" t="s">
        <v>8560</v>
      </c>
      <c r="C6351" s="0" t="n">
        <v>20064.4839068359</v>
      </c>
      <c r="D6351" s="0" t="str">
        <f aca="false">CONCATENATE(LEFT(A6351,2), MID(A6351,5,2))</f>
        <v>0396</v>
      </c>
    </row>
    <row r="6352" customFormat="false" ht="15.8" hidden="false" customHeight="false" outlineLevel="0" collapsed="false">
      <c r="A6352" s="39" t="s">
        <v>2357</v>
      </c>
      <c r="B6352" s="39" t="s">
        <v>8561</v>
      </c>
      <c r="C6352" s="0" t="n">
        <v>11955.1316095016</v>
      </c>
      <c r="D6352" s="0" t="str">
        <f aca="false">CONCATENATE(LEFT(A6352,2), MID(A6352,5,2))</f>
        <v>0396</v>
      </c>
    </row>
    <row r="6353" customFormat="false" ht="15.8" hidden="false" customHeight="false" outlineLevel="0" collapsed="false">
      <c r="A6353" s="39" t="s">
        <v>2349</v>
      </c>
      <c r="B6353" s="39" t="s">
        <v>8562</v>
      </c>
      <c r="C6353" s="0" t="n">
        <v>4662.5</v>
      </c>
      <c r="D6353" s="0" t="str">
        <f aca="false">CONCATENATE(LEFT(A6353,2), MID(A6353,5,2))</f>
        <v>0279</v>
      </c>
    </row>
    <row r="6354" customFormat="false" ht="15.8" hidden="false" customHeight="false" outlineLevel="0" collapsed="false">
      <c r="A6354" s="39" t="s">
        <v>2488</v>
      </c>
      <c r="B6354" s="39" t="s">
        <v>8563</v>
      </c>
      <c r="C6354" s="0" t="n">
        <v>823207.423604872</v>
      </c>
      <c r="D6354" s="0" t="str">
        <f aca="false">CONCATENATE(LEFT(A6354,2), MID(A6354,5,2))</f>
        <v>0183</v>
      </c>
    </row>
    <row r="6355" customFormat="false" ht="15.8" hidden="false" customHeight="false" outlineLevel="0" collapsed="false">
      <c r="A6355" s="39" t="s">
        <v>2488</v>
      </c>
      <c r="B6355" s="39" t="s">
        <v>8564</v>
      </c>
      <c r="C6355" s="0" t="n">
        <v>46990.4698498817</v>
      </c>
      <c r="D6355" s="0" t="str">
        <f aca="false">CONCATENATE(LEFT(A6355,2), MID(A6355,5,2))</f>
        <v>0183</v>
      </c>
    </row>
    <row r="6356" customFormat="false" ht="15.8" hidden="false" customHeight="false" outlineLevel="0" collapsed="false">
      <c r="A6356" s="39" t="s">
        <v>2376</v>
      </c>
      <c r="B6356" s="39" t="s">
        <v>8565</v>
      </c>
      <c r="C6356" s="0" t="n">
        <v>2462586.29498526</v>
      </c>
      <c r="D6356" s="0" t="str">
        <f aca="false">CONCATENATE(LEFT(A6356,2), MID(A6356,5,2))</f>
        <v>0184</v>
      </c>
    </row>
    <row r="6357" customFormat="false" ht="15.8" hidden="false" customHeight="false" outlineLevel="0" collapsed="false">
      <c r="A6357" s="39" t="s">
        <v>2383</v>
      </c>
      <c r="B6357" s="39" t="s">
        <v>8566</v>
      </c>
      <c r="C6357" s="0" t="n">
        <v>272327.481453758</v>
      </c>
      <c r="D6357" s="0" t="str">
        <f aca="false">CONCATENATE(LEFT(A6357,2), MID(A6357,5,2))</f>
        <v>0185</v>
      </c>
    </row>
    <row r="6358" customFormat="false" ht="15.8" hidden="false" customHeight="false" outlineLevel="0" collapsed="false">
      <c r="A6358" s="39" t="s">
        <v>2378</v>
      </c>
      <c r="B6358" s="39" t="s">
        <v>8567</v>
      </c>
      <c r="C6358" s="0" t="n">
        <v>1591970.75380129</v>
      </c>
      <c r="D6358" s="0" t="str">
        <f aca="false">CONCATENATE(LEFT(A6358,2), MID(A6358,5,2))</f>
        <v>0486</v>
      </c>
    </row>
    <row r="6359" customFormat="false" ht="15.8" hidden="false" customHeight="false" outlineLevel="0" collapsed="false">
      <c r="A6359" s="39" t="s">
        <v>2393</v>
      </c>
      <c r="B6359" s="39" t="s">
        <v>8568</v>
      </c>
      <c r="C6359" s="0" t="n">
        <v>110533.993194003</v>
      </c>
      <c r="D6359" s="0" t="str">
        <f aca="false">CONCATENATE(LEFT(A6359,2), MID(A6359,5,2))</f>
        <v>0488</v>
      </c>
    </row>
    <row r="6360" customFormat="false" ht="15.8" hidden="false" customHeight="false" outlineLevel="0" collapsed="false">
      <c r="A6360" s="39" t="s">
        <v>2387</v>
      </c>
      <c r="B6360" s="39" t="s">
        <v>8569</v>
      </c>
      <c r="C6360" s="0" t="n">
        <v>472561.469635311</v>
      </c>
      <c r="D6360" s="0" t="str">
        <f aca="false">CONCATENATE(LEFT(A6360,2), MID(A6360,5,2))</f>
        <v>0590</v>
      </c>
    </row>
    <row r="6361" customFormat="false" ht="15.8" hidden="false" customHeight="false" outlineLevel="0" collapsed="false">
      <c r="A6361" s="39" t="s">
        <v>2383</v>
      </c>
      <c r="B6361" s="39" t="s">
        <v>8570</v>
      </c>
      <c r="C6361" s="0" t="n">
        <v>246947.760509027</v>
      </c>
      <c r="D6361" s="0" t="str">
        <f aca="false">CONCATENATE(LEFT(A6361,2), MID(A6361,5,2))</f>
        <v>0185</v>
      </c>
    </row>
    <row r="6362" customFormat="false" ht="15.8" hidden="false" customHeight="false" outlineLevel="0" collapsed="false">
      <c r="A6362" s="39" t="s">
        <v>2493</v>
      </c>
      <c r="B6362" s="39" t="s">
        <v>8571</v>
      </c>
      <c r="C6362" s="0" t="n">
        <v>10150.4784882119</v>
      </c>
      <c r="D6362" s="0" t="str">
        <f aca="false">CONCATENATE(LEFT(A6362,2), MID(A6362,5,2))</f>
        <v>0185</v>
      </c>
    </row>
    <row r="6363" customFormat="false" ht="15.8" hidden="false" customHeight="false" outlineLevel="0" collapsed="false">
      <c r="A6363" s="39" t="s">
        <v>2395</v>
      </c>
      <c r="B6363" s="39" t="s">
        <v>8572</v>
      </c>
      <c r="C6363" s="0" t="n">
        <v>7555.63022186055</v>
      </c>
      <c r="D6363" s="0" t="str">
        <f aca="false">CONCATENATE(LEFT(A6363,2), MID(A6363,5,2))</f>
        <v>0487</v>
      </c>
    </row>
    <row r="6364" customFormat="false" ht="15.8" hidden="false" customHeight="false" outlineLevel="0" collapsed="false">
      <c r="A6364" s="39" t="s">
        <v>2404</v>
      </c>
      <c r="B6364" s="39" t="s">
        <v>8573</v>
      </c>
      <c r="C6364" s="0" t="n">
        <v>1236307.52034166</v>
      </c>
      <c r="D6364" s="0" t="str">
        <f aca="false">CONCATENATE(LEFT(A6364,2), MID(A6364,5,2))</f>
        <v>0184</v>
      </c>
    </row>
    <row r="6365" customFormat="false" ht="15.8" hidden="false" customHeight="false" outlineLevel="0" collapsed="false">
      <c r="A6365" s="39" t="s">
        <v>2488</v>
      </c>
      <c r="B6365" s="39" t="s">
        <v>8574</v>
      </c>
      <c r="C6365" s="0" t="n">
        <v>436551.811600588</v>
      </c>
      <c r="D6365" s="0" t="str">
        <f aca="false">CONCATENATE(LEFT(A6365,2), MID(A6365,5,2))</f>
        <v>0183</v>
      </c>
    </row>
    <row r="6366" customFormat="false" ht="15.8" hidden="false" customHeight="false" outlineLevel="0" collapsed="false">
      <c r="A6366" s="39" t="s">
        <v>2387</v>
      </c>
      <c r="B6366" s="39" t="s">
        <v>8575</v>
      </c>
      <c r="C6366" s="0" t="n">
        <v>2183453.58423673</v>
      </c>
      <c r="D6366" s="0" t="str">
        <f aca="false">CONCATENATE(LEFT(A6366,2), MID(A6366,5,2))</f>
        <v>0590</v>
      </c>
    </row>
    <row r="6367" customFormat="false" ht="15.8" hidden="false" customHeight="false" outlineLevel="0" collapsed="false">
      <c r="A6367" s="39" t="s">
        <v>2393</v>
      </c>
      <c r="B6367" s="39" t="s">
        <v>8576</v>
      </c>
      <c r="C6367" s="0" t="n">
        <v>179846.832216478</v>
      </c>
      <c r="D6367" s="0" t="str">
        <f aca="false">CONCATENATE(LEFT(A6367,2), MID(A6367,5,2))</f>
        <v>0488</v>
      </c>
    </row>
    <row r="6368" customFormat="false" ht="15.8" hidden="false" customHeight="false" outlineLevel="0" collapsed="false">
      <c r="A6368" s="39" t="s">
        <v>2402</v>
      </c>
      <c r="B6368" s="39" t="s">
        <v>8577</v>
      </c>
      <c r="C6368" s="0" t="n">
        <v>54070.7393870824</v>
      </c>
      <c r="D6368" s="0" t="str">
        <f aca="false">CONCATENATE(LEFT(A6368,2), MID(A6368,5,2))</f>
        <v>0487</v>
      </c>
    </row>
    <row r="6369" customFormat="false" ht="15.8" hidden="false" customHeight="false" outlineLevel="0" collapsed="false">
      <c r="A6369" s="39" t="s">
        <v>2404</v>
      </c>
      <c r="B6369" s="39" t="s">
        <v>8578</v>
      </c>
      <c r="C6369" s="0" t="n">
        <v>619478.164055134</v>
      </c>
      <c r="D6369" s="0" t="str">
        <f aca="false">CONCATENATE(LEFT(A6369,2), MID(A6369,5,2))</f>
        <v>0184</v>
      </c>
    </row>
    <row r="6370" customFormat="false" ht="15.8" hidden="false" customHeight="false" outlineLevel="0" collapsed="false">
      <c r="A6370" s="39" t="s">
        <v>2404</v>
      </c>
      <c r="B6370" s="39" t="s">
        <v>8579</v>
      </c>
      <c r="C6370" s="0" t="n">
        <v>425109.300949999</v>
      </c>
      <c r="D6370" s="0" t="str">
        <f aca="false">CONCATENATE(LEFT(A6370,2), MID(A6370,5,2))</f>
        <v>0184</v>
      </c>
    </row>
    <row r="6371" customFormat="false" ht="15.8" hidden="false" customHeight="false" outlineLevel="0" collapsed="false">
      <c r="A6371" s="39" t="s">
        <v>2383</v>
      </c>
      <c r="B6371" s="39" t="s">
        <v>8580</v>
      </c>
      <c r="C6371" s="0" t="n">
        <v>25287.1946293939</v>
      </c>
      <c r="D6371" s="0" t="str">
        <f aca="false">CONCATENATE(LEFT(A6371,2), MID(A6371,5,2))</f>
        <v>0185</v>
      </c>
    </row>
    <row r="6372" customFormat="false" ht="15.8" hidden="false" customHeight="false" outlineLevel="0" collapsed="false">
      <c r="A6372" s="39" t="s">
        <v>2404</v>
      </c>
      <c r="B6372" s="39" t="s">
        <v>8581</v>
      </c>
      <c r="C6372" s="0" t="n">
        <v>1088387.53534777</v>
      </c>
      <c r="D6372" s="0" t="str">
        <f aca="false">CONCATENATE(LEFT(A6372,2), MID(A6372,5,2))</f>
        <v>0184</v>
      </c>
    </row>
    <row r="6373" customFormat="false" ht="15.8" hidden="false" customHeight="false" outlineLevel="0" collapsed="false">
      <c r="A6373" s="39" t="s">
        <v>2488</v>
      </c>
      <c r="B6373" s="39" t="s">
        <v>8582</v>
      </c>
      <c r="C6373" s="0" t="n">
        <v>667251.730743551</v>
      </c>
      <c r="D6373" s="0" t="str">
        <f aca="false">CONCATENATE(LEFT(A6373,2), MID(A6373,5,2))</f>
        <v>0183</v>
      </c>
    </row>
    <row r="6374" customFormat="false" ht="15.8" hidden="false" customHeight="false" outlineLevel="0" collapsed="false">
      <c r="A6374" s="39" t="s">
        <v>2493</v>
      </c>
      <c r="B6374" s="39" t="s">
        <v>8583</v>
      </c>
      <c r="C6374" s="0" t="n">
        <v>51684.5967881568</v>
      </c>
      <c r="D6374" s="0" t="str">
        <f aca="false">CONCATENATE(LEFT(A6374,2), MID(A6374,5,2))</f>
        <v>0185</v>
      </c>
    </row>
    <row r="6375" customFormat="false" ht="15.8" hidden="false" customHeight="false" outlineLevel="0" collapsed="false">
      <c r="A6375" s="39" t="s">
        <v>2351</v>
      </c>
      <c r="B6375" s="39" t="s">
        <v>8584</v>
      </c>
      <c r="C6375" s="0" t="n">
        <v>14917.5</v>
      </c>
      <c r="D6375" s="0" t="str">
        <f aca="false">CONCATENATE(LEFT(A6375,2), MID(A6375,5,2))</f>
        <v>0279</v>
      </c>
    </row>
    <row r="6376" customFormat="false" ht="15.8" hidden="false" customHeight="false" outlineLevel="0" collapsed="false">
      <c r="A6376" s="39" t="s">
        <v>2482</v>
      </c>
      <c r="B6376" s="39" t="s">
        <v>8585</v>
      </c>
      <c r="C6376" s="0" t="n">
        <v>24221.911324764</v>
      </c>
      <c r="D6376" s="0" t="str">
        <f aca="false">CONCATENATE(LEFT(A6376,2), MID(A6376,5,2))</f>
        <v>0486</v>
      </c>
    </row>
    <row r="6377" customFormat="false" ht="15.8" hidden="false" customHeight="false" outlineLevel="0" collapsed="false">
      <c r="A6377" s="39" t="s">
        <v>2376</v>
      </c>
      <c r="B6377" s="39" t="s">
        <v>8586</v>
      </c>
      <c r="C6377" s="0" t="n">
        <v>51546.2518007746</v>
      </c>
      <c r="D6377" s="0" t="str">
        <f aca="false">CONCATENATE(LEFT(A6377,2), MID(A6377,5,2))</f>
        <v>0184</v>
      </c>
    </row>
    <row r="6378" customFormat="false" ht="15.8" hidden="false" customHeight="false" outlineLevel="0" collapsed="false">
      <c r="A6378" s="39" t="s">
        <v>2491</v>
      </c>
      <c r="B6378" s="39" t="s">
        <v>8587</v>
      </c>
      <c r="C6378" s="0" t="n">
        <v>35922.039714929</v>
      </c>
      <c r="D6378" s="0" t="str">
        <f aca="false">CONCATENATE(LEFT(A6378,2), MID(A6378,5,2))</f>
        <v>0590</v>
      </c>
    </row>
    <row r="6379" customFormat="false" ht="15.8" hidden="false" customHeight="false" outlineLevel="0" collapsed="false">
      <c r="A6379" s="39" t="s">
        <v>2491</v>
      </c>
      <c r="B6379" s="39" t="s">
        <v>8588</v>
      </c>
      <c r="C6379" s="0" t="n">
        <v>29695.3055555555</v>
      </c>
      <c r="D6379" s="0" t="str">
        <f aca="false">CONCATENATE(LEFT(A6379,2), MID(A6379,5,2))</f>
        <v>0590</v>
      </c>
    </row>
    <row r="6380" customFormat="false" ht="15.8" hidden="false" customHeight="false" outlineLevel="0" collapsed="false">
      <c r="A6380" s="39" t="s">
        <v>2559</v>
      </c>
      <c r="B6380" s="39" t="s">
        <v>8589</v>
      </c>
      <c r="C6380" s="0" t="n">
        <v>249076.465894444</v>
      </c>
      <c r="D6380" s="0" t="str">
        <f aca="false">CONCATENATE(LEFT(A6380,2), MID(A6380,5,2))</f>
        <v>0184</v>
      </c>
    </row>
    <row r="6381" customFormat="false" ht="15.8" hidden="false" customHeight="false" outlineLevel="0" collapsed="false">
      <c r="A6381" s="39" t="s">
        <v>2927</v>
      </c>
      <c r="B6381" s="39" t="s">
        <v>8590</v>
      </c>
      <c r="C6381" s="0" t="n">
        <v>19096.1662771172</v>
      </c>
      <c r="D6381" s="0" t="str">
        <f aca="false">CONCATENATE(LEFT(A6381,2), MID(A6381,5,2))</f>
        <v>0184</v>
      </c>
    </row>
    <row r="6382" customFormat="false" ht="15.8" hidden="false" customHeight="false" outlineLevel="0" collapsed="false">
      <c r="A6382" s="39" t="s">
        <v>2395</v>
      </c>
      <c r="B6382" s="39" t="s">
        <v>8591</v>
      </c>
      <c r="C6382" s="0" t="n">
        <v>707.66725708</v>
      </c>
      <c r="D6382" s="0" t="str">
        <f aca="false">CONCATENATE(LEFT(A6382,2), MID(A6382,5,2))</f>
        <v>0487</v>
      </c>
    </row>
    <row r="6383" customFormat="false" ht="15.8" hidden="false" customHeight="false" outlineLevel="0" collapsed="false">
      <c r="A6383" s="39" t="s">
        <v>2488</v>
      </c>
      <c r="B6383" s="39" t="s">
        <v>8592</v>
      </c>
      <c r="C6383" s="0" t="n">
        <v>419343.580365876</v>
      </c>
      <c r="D6383" s="0" t="str">
        <f aca="false">CONCATENATE(LEFT(A6383,2), MID(A6383,5,2))</f>
        <v>0183</v>
      </c>
    </row>
    <row r="6384" customFormat="false" ht="15.8" hidden="false" customHeight="false" outlineLevel="0" collapsed="false">
      <c r="A6384" s="39" t="s">
        <v>2351</v>
      </c>
      <c r="B6384" s="39" t="s">
        <v>8593</v>
      </c>
      <c r="C6384" s="0" t="n">
        <v>608.5</v>
      </c>
      <c r="D6384" s="0" t="str">
        <f aca="false">CONCATENATE(LEFT(A6384,2), MID(A6384,5,2))</f>
        <v>0279</v>
      </c>
    </row>
    <row r="6385" customFormat="false" ht="15.8" hidden="false" customHeight="false" outlineLevel="0" collapsed="false">
      <c r="A6385" s="39" t="s">
        <v>2404</v>
      </c>
      <c r="B6385" s="39" t="s">
        <v>8594</v>
      </c>
      <c r="C6385" s="0" t="n">
        <v>155994.538637459</v>
      </c>
      <c r="D6385" s="0" t="str">
        <f aca="false">CONCATENATE(LEFT(A6385,2), MID(A6385,5,2))</f>
        <v>0184</v>
      </c>
    </row>
    <row r="6386" customFormat="false" ht="15.8" hidden="false" customHeight="false" outlineLevel="0" collapsed="false">
      <c r="A6386" s="39" t="s">
        <v>2406</v>
      </c>
      <c r="B6386" s="39" t="s">
        <v>8595</v>
      </c>
      <c r="C6386" s="0" t="n">
        <v>118904.715417136</v>
      </c>
      <c r="D6386" s="0" t="str">
        <f aca="false">CONCATENATE(LEFT(A6386,2), MID(A6386,5,2))</f>
        <v>0184</v>
      </c>
    </row>
    <row r="6387" customFormat="false" ht="15.8" hidden="false" customHeight="false" outlineLevel="0" collapsed="false">
      <c r="A6387" s="39" t="s">
        <v>2395</v>
      </c>
      <c r="B6387" s="39" t="s">
        <v>8596</v>
      </c>
      <c r="C6387" s="0" t="n">
        <v>125</v>
      </c>
      <c r="D6387" s="0" t="str">
        <f aca="false">CONCATENATE(LEFT(A6387,2), MID(A6387,5,2))</f>
        <v>0487</v>
      </c>
    </row>
    <row r="6388" customFormat="false" ht="15.8" hidden="false" customHeight="false" outlineLevel="0" collapsed="false">
      <c r="A6388" s="39" t="s">
        <v>2404</v>
      </c>
      <c r="B6388" s="39" t="s">
        <v>8597</v>
      </c>
      <c r="C6388" s="0" t="n">
        <v>22398.064171182</v>
      </c>
      <c r="D6388" s="0" t="str">
        <f aca="false">CONCATENATE(LEFT(A6388,2), MID(A6388,5,2))</f>
        <v>0184</v>
      </c>
    </row>
    <row r="6389" customFormat="false" ht="15.8" hidden="false" customHeight="false" outlineLevel="0" collapsed="false">
      <c r="A6389" s="39" t="s">
        <v>2415</v>
      </c>
      <c r="B6389" s="39" t="s">
        <v>8598</v>
      </c>
      <c r="C6389" s="0" t="n">
        <v>53246.5215821717</v>
      </c>
      <c r="D6389" s="0" t="str">
        <f aca="false">CONCATENATE(LEFT(A6389,2), MID(A6389,5,2))</f>
        <v>0488</v>
      </c>
    </row>
    <row r="6390" customFormat="false" ht="15.8" hidden="false" customHeight="false" outlineLevel="0" collapsed="false">
      <c r="A6390" s="39" t="s">
        <v>2420</v>
      </c>
      <c r="B6390" s="39" t="s">
        <v>8599</v>
      </c>
      <c r="C6390" s="0" t="n">
        <v>122285.085555604</v>
      </c>
      <c r="D6390" s="0" t="str">
        <f aca="false">CONCATENATE(LEFT(A6390,2), MID(A6390,5,2))</f>
        <v>0393</v>
      </c>
    </row>
    <row r="6391" customFormat="false" ht="15.8" hidden="false" customHeight="false" outlineLevel="0" collapsed="false">
      <c r="A6391" s="39" t="s">
        <v>2488</v>
      </c>
      <c r="B6391" s="39" t="s">
        <v>8600</v>
      </c>
      <c r="C6391" s="0" t="n">
        <v>44957.0325843109</v>
      </c>
      <c r="D6391" s="0" t="str">
        <f aca="false">CONCATENATE(LEFT(A6391,2), MID(A6391,5,2))</f>
        <v>0183</v>
      </c>
    </row>
    <row r="6392" customFormat="false" ht="15.8" hidden="false" customHeight="false" outlineLevel="0" collapsed="false">
      <c r="A6392" s="39" t="s">
        <v>2424</v>
      </c>
      <c r="B6392" s="39" t="s">
        <v>8601</v>
      </c>
      <c r="C6392" s="0" t="n">
        <v>2978879.97892713</v>
      </c>
      <c r="D6392" s="0" t="str">
        <f aca="false">CONCATENATE(LEFT(A6392,2), MID(A6392,5,2))</f>
        <v>0494</v>
      </c>
    </row>
    <row r="6393" customFormat="false" ht="15.8" hidden="false" customHeight="false" outlineLevel="0" collapsed="false">
      <c r="A6393" s="39" t="s">
        <v>2424</v>
      </c>
      <c r="B6393" s="39" t="s">
        <v>8602</v>
      </c>
      <c r="C6393" s="0" t="n">
        <v>136537.164162978</v>
      </c>
      <c r="D6393" s="0" t="str">
        <f aca="false">CONCATENATE(LEFT(A6393,2), MID(A6393,5,2))</f>
        <v>0494</v>
      </c>
    </row>
    <row r="6394" customFormat="false" ht="15.8" hidden="false" customHeight="false" outlineLevel="0" collapsed="false">
      <c r="A6394" s="39" t="s">
        <v>2404</v>
      </c>
      <c r="B6394" s="39" t="s">
        <v>8603</v>
      </c>
      <c r="C6394" s="0" t="n">
        <v>511008.40339913</v>
      </c>
      <c r="D6394" s="0" t="str">
        <f aca="false">CONCATENATE(LEFT(A6394,2), MID(A6394,5,2))</f>
        <v>0184</v>
      </c>
    </row>
    <row r="6395" customFormat="false" ht="15.8" hidden="false" customHeight="false" outlineLevel="0" collapsed="false">
      <c r="A6395" s="39" t="s">
        <v>1998</v>
      </c>
      <c r="B6395" s="39" t="s">
        <v>8604</v>
      </c>
      <c r="C6395" s="0" t="n">
        <v>2325</v>
      </c>
      <c r="D6395" s="0" t="str">
        <f aca="false">CONCATENATE(LEFT(A6395,2), MID(A6395,5,2))</f>
        <v>0216</v>
      </c>
    </row>
    <row r="6396" customFormat="false" ht="15.8" hidden="false" customHeight="false" outlineLevel="0" collapsed="false">
      <c r="A6396" s="39" t="s">
        <v>2000</v>
      </c>
      <c r="B6396" s="39" t="s">
        <v>8605</v>
      </c>
      <c r="C6396" s="0" t="n">
        <v>17516.9526030843</v>
      </c>
      <c r="D6396" s="0" t="str">
        <f aca="false">CONCATENATE(LEFT(A6396,2), MID(A6396,5,2))</f>
        <v>0315</v>
      </c>
    </row>
    <row r="6397" customFormat="false" ht="15.8" hidden="false" customHeight="false" outlineLevel="0" collapsed="false">
      <c r="A6397" s="39" t="s">
        <v>2000</v>
      </c>
      <c r="B6397" s="39" t="s">
        <v>8606</v>
      </c>
      <c r="C6397" s="0" t="n">
        <v>6806.35340618764</v>
      </c>
      <c r="D6397" s="0" t="str">
        <f aca="false">CONCATENATE(LEFT(A6397,2), MID(A6397,5,2))</f>
        <v>0315</v>
      </c>
    </row>
    <row r="6398" customFormat="false" ht="15.8" hidden="false" customHeight="false" outlineLevel="0" collapsed="false">
      <c r="A6398" s="39" t="s">
        <v>1921</v>
      </c>
      <c r="B6398" s="39" t="s">
        <v>8607</v>
      </c>
      <c r="C6398" s="0" t="n">
        <v>18676.1849795</v>
      </c>
      <c r="D6398" s="0" t="str">
        <f aca="false">CONCATENATE(LEFT(A6398,2), MID(A6398,5,2))</f>
        <v>0601</v>
      </c>
    </row>
    <row r="6399" customFormat="false" ht="15.8" hidden="false" customHeight="false" outlineLevel="0" collapsed="false">
      <c r="A6399" s="39" t="s">
        <v>1978</v>
      </c>
      <c r="B6399" s="39" t="s">
        <v>8608</v>
      </c>
      <c r="C6399" s="0" t="n">
        <v>41330.298898431</v>
      </c>
      <c r="D6399" s="0" t="str">
        <f aca="false">CONCATENATE(LEFT(A6399,2), MID(A6399,5,2))</f>
        <v>0410</v>
      </c>
    </row>
    <row r="6400" customFormat="false" ht="15.8" hidden="false" customHeight="false" outlineLevel="0" collapsed="false">
      <c r="A6400" s="39" t="s">
        <v>1961</v>
      </c>
      <c r="B6400" s="39" t="s">
        <v>8609</v>
      </c>
      <c r="C6400" s="0" t="n">
        <v>528953.965672925</v>
      </c>
      <c r="D6400" s="0" t="str">
        <f aca="false">CONCATENATE(LEFT(A6400,2), MID(A6400,5,2))</f>
        <v>0408</v>
      </c>
    </row>
    <row r="6401" customFormat="false" ht="15.8" hidden="false" customHeight="false" outlineLevel="0" collapsed="false">
      <c r="A6401" s="39" t="s">
        <v>1933</v>
      </c>
      <c r="B6401" s="39" t="s">
        <v>8610</v>
      </c>
      <c r="C6401" s="0" t="n">
        <v>1308.23538967086</v>
      </c>
      <c r="D6401" s="0" t="str">
        <f aca="false">CONCATENATE(LEFT(A6401,2), MID(A6401,5,2))</f>
        <v>0405</v>
      </c>
    </row>
    <row r="6402" customFormat="false" ht="15.8" hidden="false" customHeight="false" outlineLevel="0" collapsed="false">
      <c r="A6402" s="39" t="s">
        <v>1933</v>
      </c>
      <c r="B6402" s="39" t="s">
        <v>8611</v>
      </c>
      <c r="C6402" s="0" t="n">
        <v>694.114809999417</v>
      </c>
      <c r="D6402" s="0" t="str">
        <f aca="false">CONCATENATE(LEFT(A6402,2), MID(A6402,5,2))</f>
        <v>0405</v>
      </c>
    </row>
    <row r="6403" customFormat="false" ht="15.8" hidden="false" customHeight="false" outlineLevel="0" collapsed="false">
      <c r="A6403" s="39" t="s">
        <v>1978</v>
      </c>
      <c r="B6403" s="39" t="s">
        <v>8612</v>
      </c>
      <c r="C6403" s="0" t="n">
        <v>8947.73076549889</v>
      </c>
      <c r="D6403" s="0" t="str">
        <f aca="false">CONCATENATE(LEFT(A6403,2), MID(A6403,5,2))</f>
        <v>0410</v>
      </c>
    </row>
    <row r="6404" customFormat="false" ht="15.8" hidden="false" customHeight="false" outlineLevel="0" collapsed="false">
      <c r="A6404" s="39" t="s">
        <v>1942</v>
      </c>
      <c r="B6404" s="39" t="s">
        <v>8613</v>
      </c>
      <c r="C6404" s="0" t="n">
        <v>25093.6034137282</v>
      </c>
      <c r="D6404" s="0" t="str">
        <f aca="false">CONCATENATE(LEFT(A6404,2), MID(A6404,5,2))</f>
        <v>0404</v>
      </c>
    </row>
    <row r="6405" customFormat="false" ht="15.8" hidden="false" customHeight="false" outlineLevel="0" collapsed="false">
      <c r="A6405" s="39" t="s">
        <v>2548</v>
      </c>
      <c r="B6405" s="39" t="s">
        <v>8614</v>
      </c>
      <c r="C6405" s="0" t="n">
        <v>5631.47412089613</v>
      </c>
      <c r="D6405" s="0" t="str">
        <f aca="false">CONCATENATE(LEFT(A6405,2), MID(A6405,5,2))</f>
        <v>0406</v>
      </c>
    </row>
    <row r="6406" customFormat="false" ht="15.8" hidden="false" customHeight="false" outlineLevel="0" collapsed="false">
      <c r="A6406" s="39" t="s">
        <v>1994</v>
      </c>
      <c r="B6406" s="39" t="s">
        <v>8615</v>
      </c>
      <c r="C6406" s="0" t="n">
        <v>43783.4318984859</v>
      </c>
      <c r="D6406" s="0" t="str">
        <f aca="false">CONCATENATE(LEFT(A6406,2), MID(A6406,5,2))</f>
        <v>0513</v>
      </c>
    </row>
    <row r="6407" customFormat="false" ht="15.8" hidden="false" customHeight="false" outlineLevel="0" collapsed="false">
      <c r="A6407" s="39" t="s">
        <v>1989</v>
      </c>
      <c r="B6407" s="39" t="s">
        <v>8616</v>
      </c>
      <c r="C6407" s="0" t="n">
        <v>48000</v>
      </c>
      <c r="D6407" s="0" t="str">
        <f aca="false">CONCATENATE(LEFT(A6407,2), MID(A6407,5,2))</f>
        <v>0312</v>
      </c>
    </row>
    <row r="6408" customFormat="false" ht="15.8" hidden="false" customHeight="false" outlineLevel="0" collapsed="false">
      <c r="A6408" s="39" t="s">
        <v>2091</v>
      </c>
      <c r="B6408" s="39" t="s">
        <v>8617</v>
      </c>
      <c r="C6408" s="0" t="n">
        <v>69173.4120068934</v>
      </c>
      <c r="D6408" s="0" t="str">
        <f aca="false">CONCATENATE(LEFT(A6408,2), MID(A6408,5,2))</f>
        <v>0635</v>
      </c>
    </row>
    <row r="6409" customFormat="false" ht="15.8" hidden="false" customHeight="false" outlineLevel="0" collapsed="false">
      <c r="A6409" s="39" t="s">
        <v>2442</v>
      </c>
      <c r="B6409" s="39" t="s">
        <v>8618</v>
      </c>
      <c r="C6409" s="0" t="n">
        <v>2825</v>
      </c>
      <c r="D6409" s="0" t="str">
        <f aca="false">CONCATENATE(LEFT(A6409,2), MID(A6409,5,2))</f>
        <v>0231</v>
      </c>
    </row>
    <row r="6410" customFormat="false" ht="15.8" hidden="false" customHeight="false" outlineLevel="0" collapsed="false">
      <c r="A6410" s="39" t="s">
        <v>2083</v>
      </c>
      <c r="B6410" s="39" t="s">
        <v>8619</v>
      </c>
      <c r="C6410" s="0" t="n">
        <v>128041.621644366</v>
      </c>
      <c r="D6410" s="0" t="str">
        <f aca="false">CONCATENATE(LEFT(A6410,2), MID(A6410,5,2))</f>
        <v>0635</v>
      </c>
    </row>
    <row r="6411" customFormat="false" ht="15.8" hidden="false" customHeight="false" outlineLevel="0" collapsed="false">
      <c r="A6411" s="39" t="s">
        <v>2444</v>
      </c>
      <c r="B6411" s="39" t="s">
        <v>8620</v>
      </c>
      <c r="C6411" s="0" t="n">
        <v>338.5</v>
      </c>
      <c r="D6411" s="0" t="str">
        <f aca="false">CONCATENATE(LEFT(A6411,2), MID(A6411,5,2))</f>
        <v>0224</v>
      </c>
    </row>
    <row r="6412" customFormat="false" ht="15.8" hidden="false" customHeight="false" outlineLevel="0" collapsed="false">
      <c r="A6412" s="39" t="s">
        <v>2030</v>
      </c>
      <c r="B6412" s="39" t="s">
        <v>8621</v>
      </c>
      <c r="C6412" s="0" t="n">
        <v>7972.09502136752</v>
      </c>
      <c r="D6412" s="0" t="str">
        <f aca="false">CONCATENATE(LEFT(A6412,2), MID(A6412,5,2))</f>
        <v>0220</v>
      </c>
    </row>
    <row r="6413" customFormat="false" ht="15.8" hidden="false" customHeight="false" outlineLevel="0" collapsed="false">
      <c r="A6413" s="39" t="s">
        <v>2047</v>
      </c>
      <c r="B6413" s="39" t="s">
        <v>8622</v>
      </c>
      <c r="C6413" s="0" t="n">
        <v>39708.5315996503</v>
      </c>
      <c r="D6413" s="0" t="str">
        <f aca="false">CONCATENATE(LEFT(A6413,2), MID(A6413,5,2))</f>
        <v>0222</v>
      </c>
    </row>
    <row r="6414" customFormat="false" ht="15.8" hidden="false" customHeight="false" outlineLevel="0" collapsed="false">
      <c r="A6414" s="39" t="s">
        <v>2030</v>
      </c>
      <c r="B6414" s="39" t="s">
        <v>8623</v>
      </c>
      <c r="C6414" s="0" t="n">
        <v>9276.36700005743</v>
      </c>
      <c r="D6414" s="0" t="str">
        <f aca="false">CONCATENATE(LEFT(A6414,2), MID(A6414,5,2))</f>
        <v>0220</v>
      </c>
    </row>
    <row r="6415" customFormat="false" ht="15.8" hidden="false" customHeight="false" outlineLevel="0" collapsed="false">
      <c r="A6415" s="39" t="s">
        <v>3126</v>
      </c>
      <c r="B6415" s="39" t="s">
        <v>8624</v>
      </c>
      <c r="C6415" s="0" t="n">
        <v>173926.166451698</v>
      </c>
      <c r="D6415" s="0" t="str">
        <f aca="false">CONCATENATE(LEFT(A6415,2), MID(A6415,5,2))</f>
        <v>0636</v>
      </c>
    </row>
    <row r="6416" customFormat="false" ht="15.8" hidden="false" customHeight="false" outlineLevel="0" collapsed="false">
      <c r="A6416" s="39" t="s">
        <v>3126</v>
      </c>
      <c r="B6416" s="39" t="s">
        <v>8625</v>
      </c>
      <c r="C6416" s="0" t="n">
        <v>54469.0994068096</v>
      </c>
      <c r="D6416" s="0" t="str">
        <f aca="false">CONCATENATE(LEFT(A6416,2), MID(A6416,5,2))</f>
        <v>0636</v>
      </c>
    </row>
    <row r="6417" customFormat="false" ht="15.8" hidden="false" customHeight="false" outlineLevel="0" collapsed="false">
      <c r="A6417" s="39" t="s">
        <v>2114</v>
      </c>
      <c r="B6417" s="39" t="s">
        <v>8626</v>
      </c>
      <c r="C6417" s="0" t="n">
        <v>20587.8746080139</v>
      </c>
      <c r="D6417" s="0" t="str">
        <f aca="false">CONCATENATE(LEFT(A6417,2), MID(A6417,5,2))</f>
        <v>0238</v>
      </c>
    </row>
    <row r="6418" customFormat="false" ht="15.8" hidden="false" customHeight="false" outlineLevel="0" collapsed="false">
      <c r="A6418" s="39" t="s">
        <v>4785</v>
      </c>
      <c r="B6418" s="39" t="s">
        <v>8627</v>
      </c>
      <c r="C6418" s="0" t="n">
        <v>4230.375</v>
      </c>
      <c r="D6418" s="0" t="str">
        <f aca="false">CONCATENATE(LEFT(A6418,2), MID(A6418,5,2))</f>
        <v>0239</v>
      </c>
    </row>
    <row r="6419" customFormat="false" ht="15.8" hidden="false" customHeight="false" outlineLevel="0" collapsed="false">
      <c r="A6419" s="39" t="s">
        <v>2114</v>
      </c>
      <c r="B6419" s="39" t="s">
        <v>8628</v>
      </c>
      <c r="C6419" s="0" t="n">
        <v>118059.935152043</v>
      </c>
      <c r="D6419" s="0" t="str">
        <f aca="false">CONCATENATE(LEFT(A6419,2), MID(A6419,5,2))</f>
        <v>0238</v>
      </c>
    </row>
    <row r="6420" customFormat="false" ht="15.8" hidden="false" customHeight="false" outlineLevel="0" collapsed="false">
      <c r="A6420" s="39" t="s">
        <v>2091</v>
      </c>
      <c r="B6420" s="39" t="s">
        <v>8629</v>
      </c>
      <c r="C6420" s="0" t="n">
        <v>49071.8808756676</v>
      </c>
      <c r="D6420" s="0" t="str">
        <f aca="false">CONCATENATE(LEFT(A6420,2), MID(A6420,5,2))</f>
        <v>0635</v>
      </c>
    </row>
    <row r="6421" customFormat="false" ht="15.8" hidden="false" customHeight="false" outlineLevel="0" collapsed="false">
      <c r="A6421" s="39" t="s">
        <v>2510</v>
      </c>
      <c r="B6421" s="39" t="s">
        <v>8630</v>
      </c>
      <c r="C6421" s="0" t="n">
        <v>473.329988825758</v>
      </c>
      <c r="D6421" s="0" t="str">
        <f aca="false">CONCATENATE(LEFT(A6421,2), MID(A6421,5,2))</f>
        <v>0142</v>
      </c>
    </row>
    <row r="6422" customFormat="false" ht="15.8" hidden="false" customHeight="false" outlineLevel="0" collapsed="false">
      <c r="A6422" s="39" t="s">
        <v>2171</v>
      </c>
      <c r="B6422" s="39" t="s">
        <v>8631</v>
      </c>
      <c r="C6422" s="0" t="n">
        <v>3482.78804141574</v>
      </c>
      <c r="D6422" s="0" t="str">
        <f aca="false">CONCATENATE(LEFT(A6422,2), MID(A6422,5,2))</f>
        <v>0144</v>
      </c>
    </row>
    <row r="6423" customFormat="false" ht="15.8" hidden="false" customHeight="false" outlineLevel="0" collapsed="false">
      <c r="A6423" s="39" t="s">
        <v>2516</v>
      </c>
      <c r="B6423" s="39" t="s">
        <v>8632</v>
      </c>
      <c r="C6423" s="0" t="n">
        <v>567.239122802357</v>
      </c>
      <c r="D6423" s="0" t="str">
        <f aca="false">CONCATENATE(LEFT(A6423,2), MID(A6423,5,2))</f>
        <v>0144</v>
      </c>
    </row>
    <row r="6424" customFormat="false" ht="15.8" hidden="false" customHeight="false" outlineLevel="0" collapsed="false">
      <c r="A6424" s="39" t="s">
        <v>2168</v>
      </c>
      <c r="B6424" s="39" t="s">
        <v>8633</v>
      </c>
      <c r="C6424" s="0" t="n">
        <v>867.413916374395</v>
      </c>
      <c r="D6424" s="0" t="str">
        <f aca="false">CONCATENATE(LEFT(A6424,2), MID(A6424,5,2))</f>
        <v>0144</v>
      </c>
    </row>
    <row r="6425" customFormat="false" ht="15.8" hidden="false" customHeight="false" outlineLevel="0" collapsed="false">
      <c r="A6425" s="39" t="s">
        <v>2174</v>
      </c>
      <c r="B6425" s="39" t="s">
        <v>8634</v>
      </c>
      <c r="C6425" s="0" t="n">
        <v>2485.57283082203</v>
      </c>
      <c r="D6425" s="0" t="str">
        <f aca="false">CONCATENATE(LEFT(A6425,2), MID(A6425,5,2))</f>
        <v>0144</v>
      </c>
    </row>
    <row r="6426" customFormat="false" ht="15.8" hidden="false" customHeight="false" outlineLevel="0" collapsed="false">
      <c r="A6426" s="39" t="s">
        <v>2211</v>
      </c>
      <c r="B6426" s="39" t="s">
        <v>8635</v>
      </c>
      <c r="C6426" s="0" t="n">
        <v>5139.19897392842</v>
      </c>
      <c r="D6426" s="0" t="str">
        <f aca="false">CONCATENATE(LEFT(A6426,2), MID(A6426,5,2))</f>
        <v>0446</v>
      </c>
    </row>
    <row r="6427" customFormat="false" ht="15.8" hidden="false" customHeight="false" outlineLevel="0" collapsed="false">
      <c r="A6427" s="39" t="s">
        <v>2245</v>
      </c>
      <c r="B6427" s="39" t="s">
        <v>8636</v>
      </c>
      <c r="C6427" s="0" t="n">
        <v>32452.6749999999</v>
      </c>
      <c r="D6427" s="0" t="str">
        <f aca="false">CONCATENATE(LEFT(A6427,2), MID(A6427,5,2))</f>
        <v>0551</v>
      </c>
    </row>
    <row r="6428" customFormat="false" ht="15.8" hidden="false" customHeight="false" outlineLevel="0" collapsed="false">
      <c r="A6428" s="39" t="s">
        <v>2520</v>
      </c>
      <c r="B6428" s="39" t="s">
        <v>8637</v>
      </c>
      <c r="C6428" s="0" t="n">
        <v>9582.66472735404</v>
      </c>
      <c r="D6428" s="0" t="str">
        <f aca="false">CONCATENATE(LEFT(A6428,2), MID(A6428,5,2))</f>
        <v>0447</v>
      </c>
    </row>
    <row r="6429" customFormat="false" ht="15.8" hidden="false" customHeight="false" outlineLevel="0" collapsed="false">
      <c r="A6429" s="39" t="s">
        <v>2217</v>
      </c>
      <c r="B6429" s="39" t="s">
        <v>8638</v>
      </c>
      <c r="C6429" s="0" t="n">
        <v>1992.24153523889</v>
      </c>
      <c r="D6429" s="0" t="str">
        <f aca="false">CONCATENATE(LEFT(A6429,2), MID(A6429,5,2))</f>
        <v>0447</v>
      </c>
    </row>
    <row r="6430" customFormat="false" ht="15.8" hidden="false" customHeight="false" outlineLevel="0" collapsed="false">
      <c r="A6430" s="39" t="s">
        <v>2199</v>
      </c>
      <c r="B6430" s="39" t="s">
        <v>8639</v>
      </c>
      <c r="C6430" s="0" t="n">
        <v>5083.01388888888</v>
      </c>
      <c r="D6430" s="0" t="str">
        <f aca="false">CONCATENATE(LEFT(A6430,2), MID(A6430,5,2))</f>
        <v>0255</v>
      </c>
    </row>
    <row r="6431" customFormat="false" ht="15.8" hidden="false" customHeight="false" outlineLevel="0" collapsed="false">
      <c r="A6431" s="39" t="s">
        <v>2211</v>
      </c>
      <c r="B6431" s="39" t="s">
        <v>8640</v>
      </c>
      <c r="C6431" s="0" t="n">
        <v>3675.06019210144</v>
      </c>
      <c r="D6431" s="0" t="str">
        <f aca="false">CONCATENATE(LEFT(A6431,2), MID(A6431,5,2))</f>
        <v>0446</v>
      </c>
    </row>
    <row r="6432" customFormat="false" ht="15.8" hidden="false" customHeight="false" outlineLevel="0" collapsed="false">
      <c r="A6432" s="39" t="s">
        <v>2226</v>
      </c>
      <c r="B6432" s="39" t="s">
        <v>8641</v>
      </c>
      <c r="C6432" s="0" t="n">
        <v>46711.2499999999</v>
      </c>
      <c r="D6432" s="0" t="str">
        <f aca="false">CONCATENATE(LEFT(A6432,2), MID(A6432,5,2))</f>
        <v>0552</v>
      </c>
    </row>
    <row r="6433" customFormat="false" ht="15.8" hidden="false" customHeight="false" outlineLevel="0" collapsed="false">
      <c r="A6433" s="39" t="s">
        <v>2230</v>
      </c>
      <c r="B6433" s="39" t="s">
        <v>8642</v>
      </c>
      <c r="C6433" s="0" t="n">
        <v>30561.5833333333</v>
      </c>
      <c r="D6433" s="0" t="str">
        <f aca="false">CONCATENATE(LEFT(A6433,2), MID(A6433,5,2))</f>
        <v>0552</v>
      </c>
    </row>
    <row r="6434" customFormat="false" ht="15.8" hidden="false" customHeight="false" outlineLevel="0" collapsed="false">
      <c r="A6434" s="39" t="s">
        <v>2226</v>
      </c>
      <c r="B6434" s="39" t="s">
        <v>8643</v>
      </c>
      <c r="C6434" s="0" t="n">
        <v>56919.0625</v>
      </c>
      <c r="D6434" s="0" t="str">
        <f aca="false">CONCATENATE(LEFT(A6434,2), MID(A6434,5,2))</f>
        <v>0552</v>
      </c>
    </row>
    <row r="6435" customFormat="false" ht="15.8" hidden="false" customHeight="false" outlineLevel="0" collapsed="false">
      <c r="A6435" s="39" t="s">
        <v>2256</v>
      </c>
      <c r="B6435" s="39" t="s">
        <v>8644</v>
      </c>
      <c r="C6435" s="0" t="n">
        <v>94740.6018628331</v>
      </c>
      <c r="D6435" s="0" t="str">
        <f aca="false">CONCATENATE(LEFT(A6435,2), MID(A6435,5,2))</f>
        <v>0450</v>
      </c>
    </row>
    <row r="6436" customFormat="false" ht="15.8" hidden="false" customHeight="false" outlineLevel="0" collapsed="false">
      <c r="A6436" s="39" t="s">
        <v>2518</v>
      </c>
      <c r="B6436" s="39" t="s">
        <v>8645</v>
      </c>
      <c r="C6436" s="0" t="n">
        <v>284941.859603214</v>
      </c>
      <c r="D6436" s="0" t="str">
        <f aca="false">CONCATENATE(LEFT(A6436,2), MID(A6436,5,2))</f>
        <v>0449</v>
      </c>
    </row>
    <row r="6437" customFormat="false" ht="15.8" hidden="false" customHeight="false" outlineLevel="0" collapsed="false">
      <c r="A6437" s="39" t="s">
        <v>2278</v>
      </c>
      <c r="B6437" s="39" t="s">
        <v>8646</v>
      </c>
      <c r="C6437" s="0" t="n">
        <v>4655.69888444888</v>
      </c>
      <c r="D6437" s="0" t="str">
        <f aca="false">CONCATENATE(LEFT(A6437,2), MID(A6437,5,2))</f>
        <v>0267</v>
      </c>
    </row>
    <row r="6438" customFormat="false" ht="15.8" hidden="false" customHeight="false" outlineLevel="0" collapsed="false">
      <c r="A6438" s="39" t="s">
        <v>2857</v>
      </c>
      <c r="B6438" s="39" t="s">
        <v>8647</v>
      </c>
      <c r="C6438" s="0" t="n">
        <v>2832</v>
      </c>
      <c r="D6438" s="0" t="str">
        <f aca="false">CONCATENATE(LEFT(A6438,2), MID(A6438,5,2))</f>
        <v>0269</v>
      </c>
    </row>
    <row r="6439" customFormat="false" ht="15.8" hidden="false" customHeight="false" outlineLevel="0" collapsed="false">
      <c r="A6439" s="39" t="s">
        <v>2299</v>
      </c>
      <c r="B6439" s="39" t="s">
        <v>8648</v>
      </c>
      <c r="C6439" s="0" t="n">
        <v>422.75</v>
      </c>
      <c r="D6439" s="0" t="str">
        <f aca="false">CONCATENATE(LEFT(A6439,2), MID(A6439,5,2))</f>
        <v>0268</v>
      </c>
    </row>
    <row r="6440" customFormat="false" ht="15.8" hidden="false" customHeight="false" outlineLevel="0" collapsed="false">
      <c r="A6440" s="39" t="s">
        <v>2333</v>
      </c>
      <c r="B6440" s="39" t="s">
        <v>8649</v>
      </c>
      <c r="C6440" s="0" t="n">
        <v>453.577415574509</v>
      </c>
      <c r="D6440" s="0" t="str">
        <f aca="false">CONCATENATE(LEFT(A6440,2), MID(A6440,5,2))</f>
        <v>0376</v>
      </c>
    </row>
    <row r="6441" customFormat="false" ht="15.8" hidden="false" customHeight="false" outlineLevel="0" collapsed="false">
      <c r="A6441" s="39" t="s">
        <v>2333</v>
      </c>
      <c r="B6441" s="39" t="s">
        <v>8650</v>
      </c>
      <c r="C6441" s="0" t="n">
        <v>5359.90807505523</v>
      </c>
      <c r="D6441" s="0" t="str">
        <f aca="false">CONCATENATE(LEFT(A6441,2), MID(A6441,5,2))</f>
        <v>0376</v>
      </c>
    </row>
    <row r="6442" customFormat="false" ht="15.8" hidden="false" customHeight="false" outlineLevel="0" collapsed="false">
      <c r="A6442" s="39" t="s">
        <v>2351</v>
      </c>
      <c r="B6442" s="39" t="s">
        <v>8651</v>
      </c>
      <c r="C6442" s="0" t="n">
        <v>1593.75</v>
      </c>
      <c r="D6442" s="0" t="str">
        <f aca="false">CONCATENATE(LEFT(A6442,2), MID(A6442,5,2))</f>
        <v>0279</v>
      </c>
    </row>
    <row r="6443" customFormat="false" ht="15.8" hidden="false" customHeight="false" outlineLevel="0" collapsed="false">
      <c r="A6443" s="39" t="s">
        <v>2347</v>
      </c>
      <c r="B6443" s="39" t="s">
        <v>8652</v>
      </c>
      <c r="C6443" s="0" t="n">
        <v>14861.25</v>
      </c>
      <c r="D6443" s="0" t="str">
        <f aca="false">CONCATENATE(LEFT(A6443,2), MID(A6443,5,2))</f>
        <v>0279</v>
      </c>
    </row>
    <row r="6444" customFormat="false" ht="15.8" hidden="false" customHeight="false" outlineLevel="0" collapsed="false">
      <c r="A6444" s="39" t="s">
        <v>2393</v>
      </c>
      <c r="B6444" s="39" t="s">
        <v>8653</v>
      </c>
      <c r="C6444" s="0" t="n">
        <v>46675.7306203274</v>
      </c>
      <c r="D6444" s="0" t="str">
        <f aca="false">CONCATENATE(LEFT(A6444,2), MID(A6444,5,2))</f>
        <v>0488</v>
      </c>
    </row>
    <row r="6445" customFormat="false" ht="15.8" hidden="false" customHeight="false" outlineLevel="0" collapsed="false">
      <c r="A6445" s="39" t="s">
        <v>2391</v>
      </c>
      <c r="B6445" s="39" t="s">
        <v>8654</v>
      </c>
      <c r="C6445" s="0" t="n">
        <v>28418.867</v>
      </c>
      <c r="D6445" s="0" t="str">
        <f aca="false">CONCATENATE(LEFT(A6445,2), MID(A6445,5,2))</f>
        <v>0183</v>
      </c>
    </row>
    <row r="6446" customFormat="false" ht="15.8" hidden="false" customHeight="false" outlineLevel="0" collapsed="false">
      <c r="A6446" s="39" t="s">
        <v>2387</v>
      </c>
      <c r="B6446" s="39" t="s">
        <v>8655</v>
      </c>
      <c r="C6446" s="0" t="n">
        <v>15737.108163766</v>
      </c>
      <c r="D6446" s="0" t="str">
        <f aca="false">CONCATENATE(LEFT(A6446,2), MID(A6446,5,2))</f>
        <v>0590</v>
      </c>
    </row>
    <row r="6447" customFormat="false" ht="15.8" hidden="false" customHeight="false" outlineLevel="0" collapsed="false">
      <c r="A6447" s="39" t="s">
        <v>2614</v>
      </c>
      <c r="B6447" s="39" t="s">
        <v>8656</v>
      </c>
      <c r="C6447" s="0" t="n">
        <v>23857.2568455405</v>
      </c>
      <c r="D6447" s="0" t="str">
        <f aca="false">CONCATENATE(LEFT(A6447,2), MID(A6447,5,2))</f>
        <v>0589</v>
      </c>
    </row>
    <row r="6448" customFormat="false" ht="15.8" hidden="false" customHeight="false" outlineLevel="0" collapsed="false">
      <c r="A6448" s="39" t="s">
        <v>2411</v>
      </c>
      <c r="B6448" s="39" t="s">
        <v>8657</v>
      </c>
      <c r="C6448" s="0" t="n">
        <v>103144.694864502</v>
      </c>
      <c r="D6448" s="0" t="str">
        <f aca="false">CONCATENATE(LEFT(A6448,2), MID(A6448,5,2))</f>
        <v>0589</v>
      </c>
    </row>
    <row r="6449" customFormat="false" ht="15.8" hidden="false" customHeight="false" outlineLevel="0" collapsed="false">
      <c r="A6449" s="39" t="s">
        <v>2387</v>
      </c>
      <c r="B6449" s="39" t="s">
        <v>8658</v>
      </c>
      <c r="C6449" s="0" t="n">
        <v>9472.55555555555</v>
      </c>
      <c r="D6449" s="0" t="str">
        <f aca="false">CONCATENATE(LEFT(A6449,2), MID(A6449,5,2))</f>
        <v>0590</v>
      </c>
    </row>
    <row r="6450" customFormat="false" ht="15.8" hidden="false" customHeight="false" outlineLevel="0" collapsed="false">
      <c r="A6450" s="39" t="s">
        <v>2559</v>
      </c>
      <c r="B6450" s="39" t="s">
        <v>8659</v>
      </c>
      <c r="C6450" s="0" t="n">
        <v>19576.3205120941</v>
      </c>
      <c r="D6450" s="0" t="str">
        <f aca="false">CONCATENATE(LEFT(A6450,2), MID(A6450,5,2))</f>
        <v>0184</v>
      </c>
    </row>
    <row r="6451" customFormat="false" ht="15.8" hidden="false" customHeight="false" outlineLevel="0" collapsed="false">
      <c r="A6451" s="39" t="s">
        <v>2395</v>
      </c>
      <c r="B6451" s="39" t="s">
        <v>8660</v>
      </c>
      <c r="C6451" s="0" t="n">
        <v>2959.65587123232</v>
      </c>
      <c r="D6451" s="0" t="str">
        <f aca="false">CONCATENATE(LEFT(A6451,2), MID(A6451,5,2))</f>
        <v>0487</v>
      </c>
    </row>
    <row r="6452" customFormat="false" ht="15.8" hidden="false" customHeight="false" outlineLevel="0" collapsed="false">
      <c r="A6452" s="39" t="s">
        <v>2395</v>
      </c>
      <c r="B6452" s="39" t="s">
        <v>8661</v>
      </c>
      <c r="C6452" s="0" t="n">
        <v>2641.99107277882</v>
      </c>
      <c r="D6452" s="0" t="str">
        <f aca="false">CONCATENATE(LEFT(A6452,2), MID(A6452,5,2))</f>
        <v>0487</v>
      </c>
    </row>
    <row r="6453" customFormat="false" ht="15.8" hidden="false" customHeight="false" outlineLevel="0" collapsed="false">
      <c r="A6453" s="39" t="s">
        <v>2559</v>
      </c>
      <c r="B6453" s="39" t="s">
        <v>8662</v>
      </c>
      <c r="C6453" s="0" t="n">
        <v>255282.959297844</v>
      </c>
      <c r="D6453" s="0" t="str">
        <f aca="false">CONCATENATE(LEFT(A6453,2), MID(A6453,5,2))</f>
        <v>0184</v>
      </c>
    </row>
    <row r="6454" customFormat="false" ht="15.8" hidden="false" customHeight="false" outlineLevel="0" collapsed="false">
      <c r="A6454" s="39" t="s">
        <v>2385</v>
      </c>
      <c r="B6454" s="39" t="s">
        <v>8663</v>
      </c>
      <c r="C6454" s="0" t="n">
        <v>79703.4900189727</v>
      </c>
      <c r="D6454" s="0" t="str">
        <f aca="false">CONCATENATE(LEFT(A6454,2), MID(A6454,5,2))</f>
        <v>0184</v>
      </c>
    </row>
    <row r="6455" customFormat="false" ht="15.8" hidden="false" customHeight="false" outlineLevel="0" collapsed="false">
      <c r="A6455" s="39" t="s">
        <v>2378</v>
      </c>
      <c r="B6455" s="39" t="s">
        <v>8664</v>
      </c>
      <c r="C6455" s="0" t="n">
        <v>50925.5789918074</v>
      </c>
      <c r="D6455" s="0" t="str">
        <f aca="false">CONCATENATE(LEFT(A6455,2), MID(A6455,5,2))</f>
        <v>0486</v>
      </c>
    </row>
    <row r="6456" customFormat="false" ht="15.8" hidden="false" customHeight="false" outlineLevel="0" collapsed="false">
      <c r="A6456" s="39" t="s">
        <v>2966</v>
      </c>
      <c r="B6456" s="39" t="s">
        <v>8665</v>
      </c>
      <c r="C6456" s="0" t="n">
        <v>88272.5650552451</v>
      </c>
      <c r="D6456" s="0" t="str">
        <f aca="false">CONCATENATE(LEFT(A6456,2), MID(A6456,5,2))</f>
        <v>0184</v>
      </c>
    </row>
    <row r="6457" customFormat="false" ht="15.8" hidden="false" customHeight="false" outlineLevel="0" collapsed="false">
      <c r="A6457" s="39" t="s">
        <v>1933</v>
      </c>
      <c r="B6457" s="39" t="s">
        <v>8666</v>
      </c>
      <c r="C6457" s="0" t="n">
        <v>642.746391694171</v>
      </c>
      <c r="D6457" s="0" t="str">
        <f aca="false">CONCATENATE(LEFT(A6457,2), MID(A6457,5,2))</f>
        <v>0405</v>
      </c>
    </row>
    <row r="6458" customFormat="false" ht="15.8" hidden="false" customHeight="false" outlineLevel="0" collapsed="false">
      <c r="A6458" s="39" t="s">
        <v>4751</v>
      </c>
      <c r="B6458" s="39" t="s">
        <v>8667</v>
      </c>
      <c r="C6458" s="0" t="n">
        <v>1500</v>
      </c>
      <c r="D6458" s="0" t="str">
        <f aca="false">CONCATENATE(LEFT(A6458,2), MID(A6458,5,2))</f>
        <v>0312</v>
      </c>
    </row>
    <row r="6459" customFormat="false" ht="15.8" hidden="false" customHeight="false" outlineLevel="0" collapsed="false">
      <c r="A6459" s="39" t="s">
        <v>1984</v>
      </c>
      <c r="B6459" s="39" t="s">
        <v>8668</v>
      </c>
      <c r="C6459" s="0" t="n">
        <v>33384.4471344108</v>
      </c>
      <c r="D6459" s="0" t="str">
        <f aca="false">CONCATENATE(LEFT(A6459,2), MID(A6459,5,2))</f>
        <v>0408</v>
      </c>
    </row>
    <row r="6460" customFormat="false" ht="15.8" hidden="false" customHeight="false" outlineLevel="0" collapsed="false">
      <c r="A6460" s="39" t="s">
        <v>1991</v>
      </c>
      <c r="B6460" s="39" t="s">
        <v>8669</v>
      </c>
      <c r="C6460" s="0" t="n">
        <v>40657.8612314983</v>
      </c>
      <c r="D6460" s="0" t="str">
        <f aca="false">CONCATENATE(LEFT(A6460,2), MID(A6460,5,2))</f>
        <v>0513</v>
      </c>
    </row>
    <row r="6461" customFormat="false" ht="15.8" hidden="false" customHeight="false" outlineLevel="0" collapsed="false">
      <c r="A6461" s="39" t="s">
        <v>1991</v>
      </c>
      <c r="B6461" s="39" t="s">
        <v>8670</v>
      </c>
      <c r="C6461" s="0" t="n">
        <v>63182.2981601731</v>
      </c>
      <c r="D6461" s="0" t="str">
        <f aca="false">CONCATENATE(LEFT(A6461,2), MID(A6461,5,2))</f>
        <v>0513</v>
      </c>
    </row>
    <row r="6462" customFormat="false" ht="15.8" hidden="false" customHeight="false" outlineLevel="0" collapsed="false">
      <c r="A6462" s="39" t="s">
        <v>2440</v>
      </c>
      <c r="B6462" s="39" t="s">
        <v>8671</v>
      </c>
      <c r="C6462" s="0" t="n">
        <v>23795.2012624904</v>
      </c>
      <c r="D6462" s="0" t="str">
        <f aca="false">CONCATENATE(LEFT(A6462,2), MID(A6462,5,2))</f>
        <v>0513</v>
      </c>
    </row>
    <row r="6463" customFormat="false" ht="15.8" hidden="false" customHeight="false" outlineLevel="0" collapsed="false">
      <c r="A6463" s="39" t="s">
        <v>2430</v>
      </c>
      <c r="B6463" s="39" t="s">
        <v>8672</v>
      </c>
      <c r="C6463" s="0" t="n">
        <v>13046.2331811442</v>
      </c>
      <c r="D6463" s="0" t="str">
        <f aca="false">CONCATENATE(LEFT(A6463,2), MID(A6463,5,2))</f>
        <v>0614</v>
      </c>
    </row>
    <row r="6464" customFormat="false" ht="15.8" hidden="false" customHeight="false" outlineLevel="0" collapsed="false">
      <c r="A6464" s="39" t="s">
        <v>2440</v>
      </c>
      <c r="B6464" s="39" t="s">
        <v>8673</v>
      </c>
      <c r="C6464" s="0" t="n">
        <v>167329.396658089</v>
      </c>
      <c r="D6464" s="0" t="str">
        <f aca="false">CONCATENATE(LEFT(A6464,2), MID(A6464,5,2))</f>
        <v>0513</v>
      </c>
    </row>
    <row r="6465" customFormat="false" ht="15.8" hidden="false" customHeight="false" outlineLevel="0" collapsed="false">
      <c r="A6465" s="39" t="s">
        <v>2089</v>
      </c>
      <c r="B6465" s="39" t="s">
        <v>8674</v>
      </c>
      <c r="C6465" s="0" t="n">
        <v>22320</v>
      </c>
      <c r="D6465" s="0" t="str">
        <f aca="false">CONCATENATE(LEFT(A6465,2), MID(A6465,5,2))</f>
        <v>0634</v>
      </c>
    </row>
    <row r="6466" customFormat="false" ht="15.8" hidden="false" customHeight="false" outlineLevel="0" collapsed="false">
      <c r="A6466" s="39" t="s">
        <v>2108</v>
      </c>
      <c r="B6466" s="39" t="s">
        <v>8675</v>
      </c>
      <c r="C6466" s="0" t="n">
        <v>36405.143765016</v>
      </c>
      <c r="D6466" s="0" t="str">
        <f aca="false">CONCATENATE(LEFT(A6466,2), MID(A6466,5,2))</f>
        <v>0341</v>
      </c>
    </row>
    <row r="6467" customFormat="false" ht="15.8" hidden="false" customHeight="false" outlineLevel="0" collapsed="false">
      <c r="A6467" s="39" t="s">
        <v>2040</v>
      </c>
      <c r="B6467" s="39" t="s">
        <v>8676</v>
      </c>
      <c r="C6467" s="0" t="n">
        <v>60539.7457931778</v>
      </c>
      <c r="D6467" s="0" t="str">
        <f aca="false">CONCATENATE(LEFT(A6467,2), MID(A6467,5,2))</f>
        <v>0223</v>
      </c>
    </row>
    <row r="6468" customFormat="false" ht="15.8" hidden="false" customHeight="false" outlineLevel="0" collapsed="false">
      <c r="A6468" s="39" t="s">
        <v>2027</v>
      </c>
      <c r="B6468" s="39" t="s">
        <v>8677</v>
      </c>
      <c r="C6468" s="0" t="n">
        <v>15787.1491071428</v>
      </c>
      <c r="D6468" s="0" t="str">
        <f aca="false">CONCATENATE(LEFT(A6468,2), MID(A6468,5,2))</f>
        <v>0221</v>
      </c>
    </row>
    <row r="6469" customFormat="false" ht="15.8" hidden="false" customHeight="false" outlineLevel="0" collapsed="false">
      <c r="A6469" s="39" t="s">
        <v>2030</v>
      </c>
      <c r="B6469" s="39" t="s">
        <v>8678</v>
      </c>
      <c r="C6469" s="0" t="n">
        <v>56150.571452768</v>
      </c>
      <c r="D6469" s="0" t="str">
        <f aca="false">CONCATENATE(LEFT(A6469,2), MID(A6469,5,2))</f>
        <v>0220</v>
      </c>
    </row>
    <row r="6470" customFormat="false" ht="15.8" hidden="false" customHeight="false" outlineLevel="0" collapsed="false">
      <c r="A6470" s="39" t="s">
        <v>4347</v>
      </c>
      <c r="B6470" s="39" t="s">
        <v>8679</v>
      </c>
      <c r="C6470" s="0" t="n">
        <v>400</v>
      </c>
      <c r="D6470" s="0" t="str">
        <f aca="false">CONCATENATE(LEFT(A6470,2), MID(A6470,5,2))</f>
        <v>0230</v>
      </c>
    </row>
    <row r="6471" customFormat="false" ht="15.8" hidden="false" customHeight="false" outlineLevel="0" collapsed="false">
      <c r="A6471" s="39" t="s">
        <v>2135</v>
      </c>
      <c r="B6471" s="39" t="s">
        <v>8680</v>
      </c>
      <c r="C6471" s="0" t="n">
        <v>1395.70010668292</v>
      </c>
      <c r="D6471" s="0" t="str">
        <f aca="false">CONCATENATE(LEFT(A6471,2), MID(A6471,5,2))</f>
        <v>0142</v>
      </c>
    </row>
    <row r="6472" customFormat="false" ht="15.8" hidden="false" customHeight="false" outlineLevel="0" collapsed="false">
      <c r="A6472" s="39" t="s">
        <v>2139</v>
      </c>
      <c r="B6472" s="39" t="s">
        <v>8681</v>
      </c>
      <c r="C6472" s="0" t="n">
        <v>112.419071349772</v>
      </c>
      <c r="D6472" s="0" t="str">
        <f aca="false">CONCATENATE(LEFT(A6472,2), MID(A6472,5,2))</f>
        <v>0142</v>
      </c>
    </row>
    <row r="6473" customFormat="false" ht="15.8" hidden="false" customHeight="false" outlineLevel="0" collapsed="false">
      <c r="A6473" s="39" t="s">
        <v>2163</v>
      </c>
      <c r="B6473" s="39" t="s">
        <v>8682</v>
      </c>
      <c r="C6473" s="0" t="n">
        <v>7215.69836252208</v>
      </c>
      <c r="D6473" s="0" t="str">
        <f aca="false">CONCATENATE(LEFT(A6473,2), MID(A6473,5,2))</f>
        <v>0144</v>
      </c>
    </row>
    <row r="6474" customFormat="false" ht="15.8" hidden="false" customHeight="false" outlineLevel="0" collapsed="false">
      <c r="A6474" s="39" t="s">
        <v>2174</v>
      </c>
      <c r="B6474" s="39" t="s">
        <v>8683</v>
      </c>
      <c r="C6474" s="0" t="n">
        <v>1364.76792941835</v>
      </c>
      <c r="D6474" s="0" t="str">
        <f aca="false">CONCATENATE(LEFT(A6474,2), MID(A6474,5,2))</f>
        <v>0144</v>
      </c>
    </row>
    <row r="6475" customFormat="false" ht="15.8" hidden="false" customHeight="false" outlineLevel="0" collapsed="false">
      <c r="A6475" s="39" t="s">
        <v>2465</v>
      </c>
      <c r="B6475" s="39" t="s">
        <v>8684</v>
      </c>
      <c r="C6475" s="0" t="n">
        <v>724.636080820035</v>
      </c>
      <c r="D6475" s="0" t="str">
        <f aca="false">CONCATENATE(LEFT(A6475,2), MID(A6475,5,2))</f>
        <v>0145</v>
      </c>
    </row>
    <row r="6476" customFormat="false" ht="15.8" hidden="false" customHeight="false" outlineLevel="0" collapsed="false">
      <c r="A6476" s="39" t="s">
        <v>2215</v>
      </c>
      <c r="B6476" s="39" t="s">
        <v>8685</v>
      </c>
      <c r="C6476" s="0" t="n">
        <v>2410.8911964109</v>
      </c>
      <c r="D6476" s="0" t="str">
        <f aca="false">CONCATENATE(LEFT(A6476,2), MID(A6476,5,2))</f>
        <v>0448</v>
      </c>
    </row>
    <row r="6477" customFormat="false" ht="15.8" hidden="false" customHeight="false" outlineLevel="0" collapsed="false">
      <c r="A6477" s="39" t="s">
        <v>2219</v>
      </c>
      <c r="B6477" s="39" t="s">
        <v>8686</v>
      </c>
      <c r="C6477" s="0" t="n">
        <v>217.170543574642</v>
      </c>
      <c r="D6477" s="0" t="str">
        <f aca="false">CONCATENATE(LEFT(A6477,2), MID(A6477,5,2))</f>
        <v>0448</v>
      </c>
    </row>
    <row r="6478" customFormat="false" ht="15.8" hidden="false" customHeight="false" outlineLevel="0" collapsed="false">
      <c r="A6478" s="39" t="s">
        <v>2219</v>
      </c>
      <c r="B6478" s="39" t="s">
        <v>8687</v>
      </c>
      <c r="C6478" s="0" t="n">
        <v>750.338107149284</v>
      </c>
      <c r="D6478" s="0" t="str">
        <f aca="false">CONCATENATE(LEFT(A6478,2), MID(A6478,5,2))</f>
        <v>0448</v>
      </c>
    </row>
    <row r="6479" customFormat="false" ht="15.8" hidden="false" customHeight="false" outlineLevel="0" collapsed="false">
      <c r="A6479" s="39" t="s">
        <v>2520</v>
      </c>
      <c r="B6479" s="39" t="s">
        <v>8688</v>
      </c>
      <c r="C6479" s="0" t="n">
        <v>7908.36546411462</v>
      </c>
      <c r="D6479" s="0" t="str">
        <f aca="false">CONCATENATE(LEFT(A6479,2), MID(A6479,5,2))</f>
        <v>0447</v>
      </c>
    </row>
    <row r="6480" customFormat="false" ht="15.8" hidden="false" customHeight="false" outlineLevel="0" collapsed="false">
      <c r="A6480" s="39" t="s">
        <v>2256</v>
      </c>
      <c r="B6480" s="39" t="s">
        <v>8689</v>
      </c>
      <c r="C6480" s="0" t="n">
        <v>51258.2240373048</v>
      </c>
      <c r="D6480" s="0" t="str">
        <f aca="false">CONCATENATE(LEFT(A6480,2), MID(A6480,5,2))</f>
        <v>0450</v>
      </c>
    </row>
    <row r="6481" customFormat="false" ht="15.8" hidden="false" customHeight="false" outlineLevel="0" collapsed="false">
      <c r="A6481" s="39" t="s">
        <v>3247</v>
      </c>
      <c r="B6481" s="39" t="s">
        <v>8690</v>
      </c>
      <c r="C6481" s="0" t="n">
        <v>195898.648512338</v>
      </c>
      <c r="D6481" s="0" t="str">
        <f aca="false">CONCATENATE(LEFT(A6481,2), MID(A6481,5,2))</f>
        <v>0450</v>
      </c>
    </row>
    <row r="6482" customFormat="false" ht="15.8" hidden="false" customHeight="false" outlineLevel="0" collapsed="false">
      <c r="A6482" s="39" t="s">
        <v>3247</v>
      </c>
      <c r="B6482" s="39" t="s">
        <v>8691</v>
      </c>
      <c r="C6482" s="0" t="n">
        <v>601692.615256764</v>
      </c>
      <c r="D6482" s="0" t="str">
        <f aca="false">CONCATENATE(LEFT(A6482,2), MID(A6482,5,2))</f>
        <v>0450</v>
      </c>
    </row>
    <row r="6483" customFormat="false" ht="15.8" hidden="false" customHeight="false" outlineLevel="0" collapsed="false">
      <c r="A6483" s="39" t="s">
        <v>2263</v>
      </c>
      <c r="B6483" s="39" t="s">
        <v>8692</v>
      </c>
      <c r="C6483" s="0" t="n">
        <v>154805.194995625</v>
      </c>
      <c r="D6483" s="0" t="str">
        <f aca="false">CONCATENATE(LEFT(A6483,2), MID(A6483,5,2))</f>
        <v>0449</v>
      </c>
    </row>
    <row r="6484" customFormat="false" ht="15.8" hidden="false" customHeight="false" outlineLevel="0" collapsed="false">
      <c r="A6484" s="39" t="s">
        <v>2475</v>
      </c>
      <c r="B6484" s="39" t="s">
        <v>8693</v>
      </c>
      <c r="C6484" s="0" t="n">
        <v>635.499836601307</v>
      </c>
      <c r="D6484" s="0" t="str">
        <f aca="false">CONCATENATE(LEFT(A6484,2), MID(A6484,5,2))</f>
        <v>0258</v>
      </c>
    </row>
    <row r="6485" customFormat="false" ht="15.8" hidden="false" customHeight="false" outlineLevel="0" collapsed="false">
      <c r="A6485" s="39" t="s">
        <v>2199</v>
      </c>
      <c r="B6485" s="39" t="s">
        <v>8694</v>
      </c>
      <c r="C6485" s="0" t="n">
        <v>1694.33796296296</v>
      </c>
      <c r="D6485" s="0" t="str">
        <f aca="false">CONCATENATE(LEFT(A6485,2), MID(A6485,5,2))</f>
        <v>0255</v>
      </c>
    </row>
    <row r="6486" customFormat="false" ht="15.8" hidden="false" customHeight="false" outlineLevel="0" collapsed="false">
      <c r="A6486" s="39" t="s">
        <v>2199</v>
      </c>
      <c r="B6486" s="39" t="s">
        <v>8695</v>
      </c>
      <c r="C6486" s="0" t="n">
        <v>60272.3098701298</v>
      </c>
      <c r="D6486" s="0" t="str">
        <f aca="false">CONCATENATE(LEFT(A6486,2), MID(A6486,5,2))</f>
        <v>0255</v>
      </c>
    </row>
    <row r="6487" customFormat="false" ht="15.8" hidden="false" customHeight="false" outlineLevel="0" collapsed="false">
      <c r="A6487" s="39" t="s">
        <v>2199</v>
      </c>
      <c r="B6487" s="39" t="s">
        <v>8696</v>
      </c>
      <c r="C6487" s="0" t="n">
        <v>5137.6212406015</v>
      </c>
      <c r="D6487" s="0" t="str">
        <f aca="false">CONCATENATE(LEFT(A6487,2), MID(A6487,5,2))</f>
        <v>0255</v>
      </c>
    </row>
    <row r="6488" customFormat="false" ht="15.8" hidden="false" customHeight="false" outlineLevel="0" collapsed="false">
      <c r="A6488" s="39" t="s">
        <v>2475</v>
      </c>
      <c r="B6488" s="39" t="s">
        <v>8697</v>
      </c>
      <c r="C6488" s="0" t="n">
        <v>20510.1639820007</v>
      </c>
      <c r="D6488" s="0" t="str">
        <f aca="false">CONCATENATE(LEFT(A6488,2), MID(A6488,5,2))</f>
        <v>0258</v>
      </c>
    </row>
    <row r="6489" customFormat="false" ht="15.8" hidden="false" customHeight="false" outlineLevel="0" collapsed="false">
      <c r="A6489" s="39" t="s">
        <v>2528</v>
      </c>
      <c r="B6489" s="39" t="s">
        <v>8698</v>
      </c>
      <c r="C6489" s="0" t="n">
        <v>474</v>
      </c>
      <c r="D6489" s="0" t="str">
        <f aca="false">CONCATENATE(LEFT(A6489,2), MID(A6489,5,2))</f>
        <v>0271</v>
      </c>
    </row>
    <row r="6490" customFormat="false" ht="15.8" hidden="false" customHeight="false" outlineLevel="0" collapsed="false">
      <c r="A6490" s="39" t="s">
        <v>2528</v>
      </c>
      <c r="B6490" s="39" t="s">
        <v>8699</v>
      </c>
      <c r="C6490" s="0" t="n">
        <v>619.349999999999</v>
      </c>
      <c r="D6490" s="0" t="str">
        <f aca="false">CONCATENATE(LEFT(A6490,2), MID(A6490,5,2))</f>
        <v>0271</v>
      </c>
    </row>
    <row r="6491" customFormat="false" ht="15.8" hidden="false" customHeight="false" outlineLevel="0" collapsed="false">
      <c r="A6491" s="39" t="s">
        <v>2333</v>
      </c>
      <c r="B6491" s="39" t="s">
        <v>8700</v>
      </c>
      <c r="C6491" s="0" t="n">
        <v>1516.12605509439</v>
      </c>
      <c r="D6491" s="0" t="str">
        <f aca="false">CONCATENATE(LEFT(A6491,2), MID(A6491,5,2))</f>
        <v>0376</v>
      </c>
    </row>
    <row r="6492" customFormat="false" ht="15.8" hidden="false" customHeight="false" outlineLevel="0" collapsed="false">
      <c r="A6492" s="39" t="s">
        <v>2406</v>
      </c>
      <c r="B6492" s="39" t="s">
        <v>8701</v>
      </c>
      <c r="C6492" s="0" t="n">
        <v>183763.830429155</v>
      </c>
      <c r="D6492" s="0" t="str">
        <f aca="false">CONCATENATE(LEFT(A6492,2), MID(A6492,5,2))</f>
        <v>0184</v>
      </c>
    </row>
    <row r="6493" customFormat="false" ht="15.8" hidden="false" customHeight="false" outlineLevel="0" collapsed="false">
      <c r="A6493" s="39" t="s">
        <v>2482</v>
      </c>
      <c r="B6493" s="39" t="s">
        <v>8702</v>
      </c>
      <c r="C6493" s="0" t="n">
        <v>85288.3770325798</v>
      </c>
      <c r="D6493" s="0" t="str">
        <f aca="false">CONCATENATE(LEFT(A6493,2), MID(A6493,5,2))</f>
        <v>0486</v>
      </c>
    </row>
    <row r="6494" customFormat="false" ht="15.8" hidden="false" customHeight="false" outlineLevel="0" collapsed="false">
      <c r="A6494" s="39" t="s">
        <v>2415</v>
      </c>
      <c r="B6494" s="39" t="s">
        <v>8703</v>
      </c>
      <c r="C6494" s="0" t="n">
        <v>7294.72320320982</v>
      </c>
      <c r="D6494" s="0" t="str">
        <f aca="false">CONCATENATE(LEFT(A6494,2), MID(A6494,5,2))</f>
        <v>0488</v>
      </c>
    </row>
    <row r="6495" customFormat="false" ht="15.8" hidden="false" customHeight="false" outlineLevel="0" collapsed="false">
      <c r="A6495" s="39" t="s">
        <v>2351</v>
      </c>
      <c r="B6495" s="39" t="s">
        <v>8704</v>
      </c>
      <c r="C6495" s="0" t="n">
        <v>5700</v>
      </c>
      <c r="D6495" s="0" t="str">
        <f aca="false">CONCATENATE(LEFT(A6495,2), MID(A6495,5,2))</f>
        <v>0279</v>
      </c>
    </row>
    <row r="6496" customFormat="false" ht="15.8" hidden="false" customHeight="false" outlineLevel="0" collapsed="false">
      <c r="A6496" s="39" t="s">
        <v>1949</v>
      </c>
      <c r="B6496" s="39" t="s">
        <v>8705</v>
      </c>
      <c r="C6496" s="0" t="n">
        <v>736.518685964241</v>
      </c>
      <c r="D6496" s="0" t="str">
        <f aca="false">CONCATENATE(LEFT(A6496,2), MID(A6496,5,2))</f>
        <v>0403</v>
      </c>
    </row>
    <row r="6497" customFormat="false" ht="15.8" hidden="false" customHeight="false" outlineLevel="0" collapsed="false">
      <c r="A6497" s="39" t="s">
        <v>1933</v>
      </c>
      <c r="B6497" s="39" t="s">
        <v>8706</v>
      </c>
      <c r="C6497" s="0" t="n">
        <v>708.299377723218</v>
      </c>
      <c r="D6497" s="0" t="str">
        <f aca="false">CONCATENATE(LEFT(A6497,2), MID(A6497,5,2))</f>
        <v>0405</v>
      </c>
    </row>
    <row r="6498" customFormat="false" ht="15.8" hidden="false" customHeight="false" outlineLevel="0" collapsed="false">
      <c r="A6498" s="39" t="s">
        <v>2491</v>
      </c>
      <c r="B6498" s="39" t="s">
        <v>8707</v>
      </c>
      <c r="C6498" s="0" t="n">
        <v>4793.74999999999</v>
      </c>
      <c r="D6498" s="0" t="str">
        <f aca="false">CONCATENATE(LEFT(A6498,2), MID(A6498,5,2))</f>
        <v>0590</v>
      </c>
    </row>
    <row r="6499" customFormat="false" ht="15.8" hidden="false" customHeight="false" outlineLevel="0" collapsed="false">
      <c r="A6499" s="39" t="s">
        <v>2389</v>
      </c>
      <c r="B6499" s="39" t="s">
        <v>8708</v>
      </c>
      <c r="C6499" s="0" t="n">
        <v>50083.8058877333</v>
      </c>
      <c r="D6499" s="0" t="str">
        <f aca="false">CONCATENATE(LEFT(A6499,2), MID(A6499,5,2))</f>
        <v>0184</v>
      </c>
    </row>
    <row r="6500" customFormat="false" ht="15.8" hidden="false" customHeight="false" outlineLevel="0" collapsed="false">
      <c r="A6500" s="39" t="s">
        <v>2415</v>
      </c>
      <c r="B6500" s="39" t="s">
        <v>8709</v>
      </c>
      <c r="C6500" s="0" t="n">
        <v>7781.40447556787</v>
      </c>
      <c r="D6500" s="0" t="str">
        <f aca="false">CONCATENATE(LEFT(A6500,2), MID(A6500,5,2))</f>
        <v>0488</v>
      </c>
    </row>
    <row r="6501" customFormat="false" ht="15.8" hidden="false" customHeight="false" outlineLevel="0" collapsed="false">
      <c r="A6501" s="39" t="s">
        <v>2402</v>
      </c>
      <c r="B6501" s="39" t="s">
        <v>8710</v>
      </c>
      <c r="C6501" s="0" t="n">
        <v>21973.5990090508</v>
      </c>
      <c r="D6501" s="0" t="str">
        <f aca="false">CONCATENATE(LEFT(A6501,2), MID(A6501,5,2))</f>
        <v>0487</v>
      </c>
    </row>
    <row r="6502" customFormat="false" ht="15.8" hidden="false" customHeight="false" outlineLevel="0" collapsed="false">
      <c r="A6502" s="39" t="s">
        <v>2391</v>
      </c>
      <c r="B6502" s="39" t="s">
        <v>8711</v>
      </c>
      <c r="C6502" s="0" t="n">
        <v>4010.1042</v>
      </c>
      <c r="D6502" s="0" t="str">
        <f aca="false">CONCATENATE(LEFT(A6502,2), MID(A6502,5,2))</f>
        <v>0183</v>
      </c>
    </row>
    <row r="6503" customFormat="false" ht="15.8" hidden="false" customHeight="false" outlineLevel="0" collapsed="false">
      <c r="A6503" s="39" t="s">
        <v>2385</v>
      </c>
      <c r="B6503" s="39" t="s">
        <v>8712</v>
      </c>
      <c r="C6503" s="0" t="n">
        <v>106242.181455161</v>
      </c>
      <c r="D6503" s="0" t="str">
        <f aca="false">CONCATENATE(LEFT(A6503,2), MID(A6503,5,2))</f>
        <v>0184</v>
      </c>
    </row>
    <row r="6504" customFormat="false" ht="15.8" hidden="false" customHeight="false" outlineLevel="0" collapsed="false">
      <c r="A6504" s="39" t="s">
        <v>2559</v>
      </c>
      <c r="B6504" s="39" t="s">
        <v>8713</v>
      </c>
      <c r="C6504" s="0" t="n">
        <v>30811.743887713</v>
      </c>
      <c r="D6504" s="0" t="str">
        <f aca="false">CONCATENATE(LEFT(A6504,2), MID(A6504,5,2))</f>
        <v>0184</v>
      </c>
    </row>
    <row r="6505" customFormat="false" ht="15.8" hidden="false" customHeight="false" outlineLevel="0" collapsed="false">
      <c r="A6505" s="39" t="s">
        <v>1981</v>
      </c>
      <c r="B6505" s="39" t="s">
        <v>8714</v>
      </c>
      <c r="C6505" s="0" t="n">
        <v>24307.6038608694</v>
      </c>
      <c r="D6505" s="0" t="str">
        <f aca="false">CONCATENATE(LEFT(A6505,2), MID(A6505,5,2))</f>
        <v>0309</v>
      </c>
    </row>
    <row r="6506" customFormat="false" ht="15.8" hidden="false" customHeight="false" outlineLevel="0" collapsed="false">
      <c r="A6506" s="39" t="s">
        <v>2027</v>
      </c>
      <c r="B6506" s="39" t="s">
        <v>8715</v>
      </c>
      <c r="C6506" s="0" t="n">
        <v>11825.324851687</v>
      </c>
      <c r="D6506" s="0" t="str">
        <f aca="false">CONCATENATE(LEFT(A6506,2), MID(A6506,5,2))</f>
        <v>0221</v>
      </c>
    </row>
    <row r="6507" customFormat="false" ht="15.8" hidden="false" customHeight="false" outlineLevel="0" collapsed="false">
      <c r="A6507" s="39" t="s">
        <v>2086</v>
      </c>
      <c r="B6507" s="39" t="s">
        <v>8716</v>
      </c>
      <c r="C6507" s="0" t="n">
        <v>70187.25</v>
      </c>
      <c r="D6507" s="0" t="str">
        <f aca="false">CONCATENATE(LEFT(A6507,2), MID(A6507,5,2))</f>
        <v>0634</v>
      </c>
    </row>
    <row r="6508" customFormat="false" ht="15.8" hidden="false" customHeight="false" outlineLevel="0" collapsed="false">
      <c r="A6508" s="39" t="s">
        <v>2114</v>
      </c>
      <c r="B6508" s="39" t="s">
        <v>8717</v>
      </c>
      <c r="C6508" s="0" t="n">
        <v>118213.937499999</v>
      </c>
      <c r="D6508" s="0" t="str">
        <f aca="false">CONCATENATE(LEFT(A6508,2), MID(A6508,5,2))</f>
        <v>0238</v>
      </c>
    </row>
    <row r="6509" customFormat="false" ht="15.8" hidden="false" customHeight="false" outlineLevel="0" collapsed="false">
      <c r="A6509" s="39" t="s">
        <v>2135</v>
      </c>
      <c r="B6509" s="39" t="s">
        <v>8718</v>
      </c>
      <c r="C6509" s="0" t="n">
        <v>558.188068317078</v>
      </c>
      <c r="D6509" s="0" t="str">
        <f aca="false">CONCATENATE(LEFT(A6509,2), MID(A6509,5,2))</f>
        <v>0142</v>
      </c>
    </row>
    <row r="6510" customFormat="false" ht="15.8" hidden="false" customHeight="false" outlineLevel="0" collapsed="false">
      <c r="A6510" s="39" t="s">
        <v>2516</v>
      </c>
      <c r="B6510" s="39" t="s">
        <v>8719</v>
      </c>
      <c r="C6510" s="0" t="n">
        <v>1910.89465359284</v>
      </c>
      <c r="D6510" s="0" t="str">
        <f aca="false">CONCATENATE(LEFT(A6510,2), MID(A6510,5,2))</f>
        <v>0144</v>
      </c>
    </row>
    <row r="6511" customFormat="false" ht="15.8" hidden="false" customHeight="false" outlineLevel="0" collapsed="false">
      <c r="A6511" s="39" t="s">
        <v>2165</v>
      </c>
      <c r="B6511" s="39" t="s">
        <v>8720</v>
      </c>
      <c r="C6511" s="0" t="n">
        <v>11206.6723918884</v>
      </c>
      <c r="D6511" s="0" t="str">
        <f aca="false">CONCATENATE(LEFT(A6511,2), MID(A6511,5,2))</f>
        <v>0144</v>
      </c>
    </row>
    <row r="6512" customFormat="false" ht="15.8" hidden="false" customHeight="false" outlineLevel="0" collapsed="false">
      <c r="A6512" s="39" t="s">
        <v>2516</v>
      </c>
      <c r="B6512" s="39" t="s">
        <v>8721</v>
      </c>
      <c r="C6512" s="0" t="n">
        <v>1455.36789227573</v>
      </c>
      <c r="D6512" s="0" t="str">
        <f aca="false">CONCATENATE(LEFT(A6512,2), MID(A6512,5,2))</f>
        <v>0144</v>
      </c>
    </row>
    <row r="6513" customFormat="false" ht="15.8" hidden="false" customHeight="false" outlineLevel="0" collapsed="false">
      <c r="A6513" s="39" t="s">
        <v>2520</v>
      </c>
      <c r="B6513" s="39" t="s">
        <v>8722</v>
      </c>
      <c r="C6513" s="0" t="n">
        <v>1942.25201515032</v>
      </c>
      <c r="D6513" s="0" t="str">
        <f aca="false">CONCATENATE(LEFT(A6513,2), MID(A6513,5,2))</f>
        <v>0447</v>
      </c>
    </row>
    <row r="6514" customFormat="false" ht="15.8" hidden="false" customHeight="false" outlineLevel="0" collapsed="false">
      <c r="A6514" s="39" t="s">
        <v>2475</v>
      </c>
      <c r="B6514" s="39" t="s">
        <v>8723</v>
      </c>
      <c r="C6514" s="0" t="n">
        <v>821.15</v>
      </c>
      <c r="D6514" s="0" t="str">
        <f aca="false">CONCATENATE(LEFT(A6514,2), MID(A6514,5,2))</f>
        <v>0258</v>
      </c>
    </row>
    <row r="6515" customFormat="false" ht="15.8" hidden="false" customHeight="false" outlineLevel="0" collapsed="false">
      <c r="A6515" s="39" t="s">
        <v>2234</v>
      </c>
      <c r="B6515" s="39" t="s">
        <v>8724</v>
      </c>
      <c r="C6515" s="0" t="n">
        <v>21435.1499999999</v>
      </c>
      <c r="D6515" s="0" t="str">
        <f aca="false">CONCATENATE(LEFT(A6515,2), MID(A6515,5,2))</f>
        <v>0551</v>
      </c>
    </row>
    <row r="6516" customFormat="false" ht="15.8" hidden="false" customHeight="false" outlineLevel="0" collapsed="false">
      <c r="A6516" s="39" t="s">
        <v>2234</v>
      </c>
      <c r="B6516" s="39" t="s">
        <v>8725</v>
      </c>
      <c r="C6516" s="0" t="n">
        <v>5537.08333333333</v>
      </c>
      <c r="D6516" s="0" t="str">
        <f aca="false">CONCATENATE(LEFT(A6516,2), MID(A6516,5,2))</f>
        <v>0551</v>
      </c>
    </row>
    <row r="6517" customFormat="false" ht="15.8" hidden="false" customHeight="false" outlineLevel="0" collapsed="false">
      <c r="A6517" s="39" t="s">
        <v>2586</v>
      </c>
      <c r="B6517" s="39" t="s">
        <v>8726</v>
      </c>
      <c r="C6517" s="0" t="n">
        <v>593.175</v>
      </c>
      <c r="D6517" s="0" t="str">
        <f aca="false">CONCATENATE(LEFT(A6517,2), MID(A6517,5,2))</f>
        <v>0272</v>
      </c>
    </row>
    <row r="6518" customFormat="false" ht="15.8" hidden="false" customHeight="false" outlineLevel="0" collapsed="false">
      <c r="A6518" s="39" t="s">
        <v>2299</v>
      </c>
      <c r="B6518" s="39" t="s">
        <v>8727</v>
      </c>
      <c r="C6518" s="0" t="n">
        <v>442.25</v>
      </c>
      <c r="D6518" s="0" t="str">
        <f aca="false">CONCATENATE(LEFT(A6518,2), MID(A6518,5,2))</f>
        <v>0268</v>
      </c>
    </row>
    <row r="6519" customFormat="false" ht="15.8" hidden="false" customHeight="false" outlineLevel="0" collapsed="false">
      <c r="A6519" s="39" t="s">
        <v>2559</v>
      </c>
      <c r="B6519" s="39" t="s">
        <v>8728</v>
      </c>
      <c r="C6519" s="0" t="n">
        <v>71014.3641334509</v>
      </c>
      <c r="D6519" s="0" t="str">
        <f aca="false">CONCATENATE(LEFT(A6519,2), MID(A6519,5,2))</f>
        <v>0184</v>
      </c>
    </row>
    <row r="6520" customFormat="false" ht="15.8" hidden="false" customHeight="false" outlineLevel="0" collapsed="false">
      <c r="A6520" s="39" t="s">
        <v>2389</v>
      </c>
      <c r="B6520" s="39" t="s">
        <v>8729</v>
      </c>
      <c r="C6520" s="0" t="n">
        <v>45745.6116371649</v>
      </c>
      <c r="D6520" s="0" t="str">
        <f aca="false">CONCATENATE(LEFT(A6520,2), MID(A6520,5,2))</f>
        <v>0184</v>
      </c>
    </row>
    <row r="6521" customFormat="false" ht="15.8" hidden="false" customHeight="false" outlineLevel="0" collapsed="false">
      <c r="A6521" s="39" t="s">
        <v>2385</v>
      </c>
      <c r="B6521" s="39" t="s">
        <v>8730</v>
      </c>
      <c r="C6521" s="0" t="n">
        <v>96295.2753166666</v>
      </c>
      <c r="D6521" s="0" t="str">
        <f aca="false">CONCATENATE(LEFT(A6521,2), MID(A6521,5,2))</f>
        <v>0184</v>
      </c>
    </row>
    <row r="6522" customFormat="false" ht="15.8" hidden="false" customHeight="false" outlineLevel="0" collapsed="false">
      <c r="A6522" s="39" t="s">
        <v>2393</v>
      </c>
      <c r="B6522" s="39" t="s">
        <v>8731</v>
      </c>
      <c r="C6522" s="0" t="n">
        <v>623.238520525</v>
      </c>
      <c r="D6522" s="0" t="str">
        <f aca="false">CONCATENATE(LEFT(A6522,2), MID(A6522,5,2))</f>
        <v>0488</v>
      </c>
    </row>
    <row r="6523" customFormat="false" ht="15.8" hidden="false" customHeight="false" outlineLevel="0" collapsed="false">
      <c r="A6523" s="39" t="s">
        <v>1984</v>
      </c>
      <c r="B6523" s="39" t="s">
        <v>8732</v>
      </c>
      <c r="C6523" s="0" t="n">
        <v>91272.5690404854</v>
      </c>
      <c r="D6523" s="0" t="str">
        <f aca="false">CONCATENATE(LEFT(A6523,2), MID(A6523,5,2))</f>
        <v>0408</v>
      </c>
    </row>
    <row r="6524" customFormat="false" ht="15.8" hidden="false" customHeight="false" outlineLevel="0" collapsed="false">
      <c r="A6524" s="39" t="s">
        <v>2000</v>
      </c>
      <c r="B6524" s="39" t="s">
        <v>8733</v>
      </c>
      <c r="C6524" s="0" t="n">
        <v>9005.92485550529</v>
      </c>
      <c r="D6524" s="0" t="str">
        <f aca="false">CONCATENATE(LEFT(A6524,2), MID(A6524,5,2))</f>
        <v>0315</v>
      </c>
    </row>
    <row r="6525" customFormat="false" ht="15.8" hidden="false" customHeight="false" outlineLevel="0" collapsed="false">
      <c r="A6525" s="39" t="s">
        <v>2442</v>
      </c>
      <c r="B6525" s="39" t="s">
        <v>8734</v>
      </c>
      <c r="C6525" s="0" t="n">
        <v>3000</v>
      </c>
      <c r="D6525" s="0" t="str">
        <f aca="false">CONCATENATE(LEFT(A6525,2), MID(A6525,5,2))</f>
        <v>0231</v>
      </c>
    </row>
    <row r="6526" customFormat="false" ht="15.8" hidden="false" customHeight="false" outlineLevel="0" collapsed="false">
      <c r="A6526" s="39" t="s">
        <v>2086</v>
      </c>
      <c r="B6526" s="39" t="s">
        <v>8735</v>
      </c>
      <c r="C6526" s="0" t="n">
        <v>64106.375</v>
      </c>
      <c r="D6526" s="0" t="str">
        <f aca="false">CONCATENATE(LEFT(A6526,2), MID(A6526,5,2))</f>
        <v>0634</v>
      </c>
    </row>
    <row r="6527" customFormat="false" ht="15.8" hidden="false" customHeight="false" outlineLevel="0" collapsed="false">
      <c r="A6527" s="39" t="s">
        <v>2510</v>
      </c>
      <c r="B6527" s="39" t="s">
        <v>8736</v>
      </c>
      <c r="C6527" s="0" t="n">
        <v>279.291276282573</v>
      </c>
      <c r="D6527" s="0" t="str">
        <f aca="false">CONCATENATE(LEFT(A6527,2), MID(A6527,5,2))</f>
        <v>0142</v>
      </c>
    </row>
    <row r="6528" customFormat="false" ht="15.8" hidden="false" customHeight="false" outlineLevel="0" collapsed="false">
      <c r="A6528" s="39" t="s">
        <v>2870</v>
      </c>
      <c r="B6528" s="39" t="s">
        <v>8737</v>
      </c>
      <c r="C6528" s="0" t="n">
        <v>5488.5</v>
      </c>
      <c r="D6528" s="0" t="str">
        <f aca="false">CONCATENATE(LEFT(A6528,2), MID(A6528,5,2))</f>
        <v>0552</v>
      </c>
    </row>
    <row r="6529" customFormat="false" ht="15.8" hidden="false" customHeight="false" outlineLevel="0" collapsed="false">
      <c r="A6529" s="39" t="s">
        <v>2191</v>
      </c>
      <c r="B6529" s="39" t="s">
        <v>8738</v>
      </c>
      <c r="C6529" s="0" t="n">
        <v>7600.26141774891</v>
      </c>
      <c r="D6529" s="0" t="str">
        <f aca="false">CONCATENATE(LEFT(A6529,2), MID(A6529,5,2))</f>
        <v>0257</v>
      </c>
    </row>
    <row r="6530" customFormat="false" ht="15.8" hidden="false" customHeight="false" outlineLevel="0" collapsed="false">
      <c r="A6530" s="39" t="s">
        <v>2215</v>
      </c>
      <c r="B6530" s="39" t="s">
        <v>8739</v>
      </c>
      <c r="C6530" s="0" t="n">
        <v>4781.05520360248</v>
      </c>
      <c r="D6530" s="0" t="str">
        <f aca="false">CONCATENATE(LEFT(A6530,2), MID(A6530,5,2))</f>
        <v>0448</v>
      </c>
    </row>
    <row r="6531" customFormat="false" ht="15.8" hidden="false" customHeight="false" outlineLevel="0" collapsed="false">
      <c r="A6531" s="39" t="s">
        <v>2528</v>
      </c>
      <c r="B6531" s="39" t="s">
        <v>8740</v>
      </c>
      <c r="C6531" s="0" t="n">
        <v>412.899999999999</v>
      </c>
      <c r="D6531" s="0" t="str">
        <f aca="false">CONCATENATE(LEFT(A6531,2), MID(A6531,5,2))</f>
        <v>0271</v>
      </c>
    </row>
    <row r="6532" customFormat="false" ht="15.8" hidden="false" customHeight="false" outlineLevel="0" collapsed="false">
      <c r="A6532" s="39" t="s">
        <v>3775</v>
      </c>
      <c r="B6532" s="39" t="s">
        <v>8741</v>
      </c>
      <c r="C6532" s="0" t="n">
        <v>611.1911692725</v>
      </c>
      <c r="D6532" s="0" t="str">
        <f aca="false">CONCATENATE(LEFT(A6532,2), MID(A6532,5,2))</f>
        <v>0376</v>
      </c>
    </row>
    <row r="6533" customFormat="false" ht="15.8" hidden="false" customHeight="false" outlineLevel="0" collapsed="false">
      <c r="A6533" s="39" t="s">
        <v>2424</v>
      </c>
      <c r="B6533" s="39" t="s">
        <v>8742</v>
      </c>
      <c r="C6533" s="0" t="n">
        <v>209019.941245353</v>
      </c>
      <c r="D6533" s="0" t="str">
        <f aca="false">CONCATENATE(LEFT(A6533,2), MID(A6533,5,2))</f>
        <v>0494</v>
      </c>
    </row>
    <row r="6534" customFormat="false" ht="15.8" hidden="false" customHeight="false" outlineLevel="0" collapsed="false">
      <c r="A6534" s="39" t="s">
        <v>2351</v>
      </c>
      <c r="B6534" s="39" t="s">
        <v>8743</v>
      </c>
      <c r="C6534" s="0" t="n">
        <v>637.5</v>
      </c>
      <c r="D6534" s="0" t="str">
        <f aca="false">CONCATENATE(LEFT(A6534,2), MID(A6534,5,2))</f>
        <v>0279</v>
      </c>
    </row>
    <row r="6535" customFormat="false" ht="15.8" hidden="false" customHeight="false" outlineLevel="0" collapsed="false">
      <c r="A6535" s="39" t="s">
        <v>1991</v>
      </c>
      <c r="B6535" s="39" t="s">
        <v>8744</v>
      </c>
      <c r="C6535" s="0" t="n">
        <v>11706.2256944444</v>
      </c>
      <c r="D6535" s="0" t="str">
        <f aca="false">CONCATENATE(LEFT(A6535,2), MID(A6535,5,2))</f>
        <v>0513</v>
      </c>
    </row>
    <row r="6536" customFormat="false" ht="15.8" hidden="false" customHeight="false" outlineLevel="0" collapsed="false">
      <c r="A6536" s="39" t="s">
        <v>1938</v>
      </c>
      <c r="B6536" s="39" t="s">
        <v>8745</v>
      </c>
      <c r="C6536" s="0" t="n">
        <v>308.540355567071</v>
      </c>
      <c r="D6536" s="0" t="str">
        <f aca="false">CONCATENATE(LEFT(A6536,2), MID(A6536,5,2))</f>
        <v>0404</v>
      </c>
    </row>
    <row r="6537" customFormat="false" ht="15.8" hidden="false" customHeight="false" outlineLevel="0" collapsed="false">
      <c r="A6537" s="39" t="s">
        <v>1942</v>
      </c>
      <c r="B6537" s="39" t="s">
        <v>8746</v>
      </c>
      <c r="C6537" s="0" t="n">
        <v>468.952487400141</v>
      </c>
      <c r="D6537" s="0" t="str">
        <f aca="false">CONCATENATE(LEFT(A6537,2), MID(A6537,5,2))</f>
        <v>0404</v>
      </c>
    </row>
    <row r="6538" customFormat="false" ht="15.8" hidden="false" customHeight="false" outlineLevel="0" collapsed="false">
      <c r="A6538" s="39" t="s">
        <v>2000</v>
      </c>
      <c r="B6538" s="39" t="s">
        <v>8747</v>
      </c>
      <c r="C6538" s="0" t="n">
        <v>31494.848248136</v>
      </c>
      <c r="D6538" s="0" t="str">
        <f aca="false">CONCATENATE(LEFT(A6538,2), MID(A6538,5,2))</f>
        <v>0315</v>
      </c>
    </row>
    <row r="6539" customFormat="false" ht="15.8" hidden="false" customHeight="false" outlineLevel="0" collapsed="false">
      <c r="A6539" s="39" t="s">
        <v>2042</v>
      </c>
      <c r="B6539" s="39" t="s">
        <v>8748</v>
      </c>
      <c r="C6539" s="0" t="n">
        <v>12210.1296531837</v>
      </c>
      <c r="D6539" s="0" t="str">
        <f aca="false">CONCATENATE(LEFT(A6539,2), MID(A6539,5,2))</f>
        <v>0326</v>
      </c>
    </row>
    <row r="6540" customFormat="false" ht="15.8" hidden="false" customHeight="false" outlineLevel="0" collapsed="false">
      <c r="A6540" s="39" t="s">
        <v>2047</v>
      </c>
      <c r="B6540" s="39" t="s">
        <v>8749</v>
      </c>
      <c r="C6540" s="0" t="n">
        <v>4379.57598039215</v>
      </c>
      <c r="D6540" s="0" t="str">
        <f aca="false">CONCATENATE(LEFT(A6540,2), MID(A6540,5,2))</f>
        <v>0222</v>
      </c>
    </row>
    <row r="6541" customFormat="false" ht="15.8" hidden="false" customHeight="false" outlineLevel="0" collapsed="false">
      <c r="A6541" s="39" t="s">
        <v>2047</v>
      </c>
      <c r="B6541" s="39" t="s">
        <v>8750</v>
      </c>
      <c r="C6541" s="0" t="n">
        <v>10125.2499999999</v>
      </c>
      <c r="D6541" s="0" t="str">
        <f aca="false">CONCATENATE(LEFT(A6541,2), MID(A6541,5,2))</f>
        <v>0222</v>
      </c>
    </row>
    <row r="6542" customFormat="false" ht="15.8" hidden="false" customHeight="false" outlineLevel="0" collapsed="false">
      <c r="A6542" s="39" t="s">
        <v>2139</v>
      </c>
      <c r="B6542" s="39" t="s">
        <v>8751</v>
      </c>
      <c r="C6542" s="0" t="n">
        <v>432.705566103656</v>
      </c>
      <c r="D6542" s="0" t="str">
        <f aca="false">CONCATENATE(LEFT(A6542,2), MID(A6542,5,2))</f>
        <v>0142</v>
      </c>
    </row>
    <row r="6543" customFormat="false" ht="15.8" hidden="false" customHeight="false" outlineLevel="0" collapsed="false">
      <c r="A6543" s="39" t="s">
        <v>2112</v>
      </c>
      <c r="B6543" s="39" t="s">
        <v>8752</v>
      </c>
      <c r="C6543" s="0" t="n">
        <v>5419.56</v>
      </c>
      <c r="D6543" s="0" t="str">
        <f aca="false">CONCATENATE(LEFT(A6543,2), MID(A6543,5,2))</f>
        <v>0237</v>
      </c>
    </row>
    <row r="6544" customFormat="false" ht="15.8" hidden="false" customHeight="false" outlineLevel="0" collapsed="false">
      <c r="A6544" s="39" t="s">
        <v>2112</v>
      </c>
      <c r="B6544" s="39" t="s">
        <v>8753</v>
      </c>
      <c r="C6544" s="0" t="n">
        <v>56386</v>
      </c>
      <c r="D6544" s="0" t="str">
        <f aca="false">CONCATENATE(LEFT(A6544,2), MID(A6544,5,2))</f>
        <v>0237</v>
      </c>
    </row>
    <row r="6545" customFormat="false" ht="15.8" hidden="false" customHeight="false" outlineLevel="0" collapsed="false">
      <c r="A6545" s="39" t="s">
        <v>2135</v>
      </c>
      <c r="B6545" s="39" t="s">
        <v>8754</v>
      </c>
      <c r="C6545" s="0" t="n">
        <v>1444.06160705215</v>
      </c>
      <c r="D6545" s="0" t="str">
        <f aca="false">CONCATENATE(LEFT(A6545,2), MID(A6545,5,2))</f>
        <v>0142</v>
      </c>
    </row>
    <row r="6546" customFormat="false" ht="15.8" hidden="false" customHeight="false" outlineLevel="0" collapsed="false">
      <c r="A6546" s="39" t="s">
        <v>2554</v>
      </c>
      <c r="B6546" s="39" t="s">
        <v>8755</v>
      </c>
      <c r="C6546" s="0" t="n">
        <v>450</v>
      </c>
      <c r="D6546" s="0" t="str">
        <f aca="false">CONCATENATE(LEFT(A6546,2), MID(A6546,5,2))</f>
        <v>0551</v>
      </c>
    </row>
    <row r="6547" customFormat="false" ht="15.8" hidden="false" customHeight="false" outlineLevel="0" collapsed="false">
      <c r="A6547" s="39" t="s">
        <v>4421</v>
      </c>
      <c r="B6547" s="39" t="s">
        <v>8756</v>
      </c>
      <c r="C6547" s="0" t="n">
        <v>918</v>
      </c>
      <c r="D6547" s="0" t="str">
        <f aca="false">CONCATENATE(LEFT(A6547,2), MID(A6547,5,2))</f>
        <v>0551</v>
      </c>
    </row>
    <row r="6548" customFormat="false" ht="15.8" hidden="false" customHeight="false" outlineLevel="0" collapsed="false">
      <c r="A6548" s="39" t="s">
        <v>2465</v>
      </c>
      <c r="B6548" s="39" t="s">
        <v>8757</v>
      </c>
      <c r="C6548" s="0" t="n">
        <v>146.875</v>
      </c>
      <c r="D6548" s="0" t="str">
        <f aca="false">CONCATENATE(LEFT(A6548,2), MID(A6548,5,2))</f>
        <v>0145</v>
      </c>
    </row>
    <row r="6549" customFormat="false" ht="15.8" hidden="false" customHeight="false" outlineLevel="0" collapsed="false">
      <c r="A6549" s="39" t="s">
        <v>2520</v>
      </c>
      <c r="B6549" s="39" t="s">
        <v>8758</v>
      </c>
      <c r="C6549" s="0" t="n">
        <v>1942.25201515032</v>
      </c>
      <c r="D6549" s="0" t="str">
        <f aca="false">CONCATENATE(LEFT(A6549,2), MID(A6549,5,2))</f>
        <v>0447</v>
      </c>
    </row>
    <row r="6550" customFormat="false" ht="15.8" hidden="false" customHeight="false" outlineLevel="0" collapsed="false">
      <c r="A6550" s="39" t="s">
        <v>2215</v>
      </c>
      <c r="B6550" s="39" t="s">
        <v>8759</v>
      </c>
      <c r="C6550" s="0" t="n">
        <v>4636.87942069302</v>
      </c>
      <c r="D6550" s="0" t="str">
        <f aca="false">CONCATENATE(LEFT(A6550,2), MID(A6550,5,2))</f>
        <v>0448</v>
      </c>
    </row>
    <row r="6551" customFormat="false" ht="15.8" hidden="false" customHeight="false" outlineLevel="0" collapsed="false">
      <c r="A6551" s="39" t="s">
        <v>2213</v>
      </c>
      <c r="B6551" s="39" t="s">
        <v>8760</v>
      </c>
      <c r="C6551" s="0" t="n">
        <v>609.668377266807</v>
      </c>
      <c r="D6551" s="0" t="str">
        <f aca="false">CONCATENATE(LEFT(A6551,2), MID(A6551,5,2))</f>
        <v>0446</v>
      </c>
    </row>
    <row r="6552" customFormat="false" ht="15.8" hidden="false" customHeight="false" outlineLevel="0" collapsed="false">
      <c r="A6552" s="39" t="s">
        <v>2333</v>
      </c>
      <c r="B6552" s="39" t="s">
        <v>8761</v>
      </c>
      <c r="C6552" s="0" t="n">
        <v>323.397529697188</v>
      </c>
      <c r="D6552" s="0" t="str">
        <f aca="false">CONCATENATE(LEFT(A6552,2), MID(A6552,5,2))</f>
        <v>0376</v>
      </c>
    </row>
    <row r="6553" customFormat="false" ht="15.8" hidden="false" customHeight="false" outlineLevel="0" collapsed="false">
      <c r="A6553" s="39" t="s">
        <v>2415</v>
      </c>
      <c r="B6553" s="39" t="s">
        <v>8762</v>
      </c>
      <c r="C6553" s="0" t="n">
        <v>29349.0850283179</v>
      </c>
      <c r="D6553" s="0" t="str">
        <f aca="false">CONCATENATE(LEFT(A6553,2), MID(A6553,5,2))</f>
        <v>0488</v>
      </c>
    </row>
    <row r="6554" customFormat="false" ht="15.8" hidden="false" customHeight="false" outlineLevel="0" collapsed="false">
      <c r="A6554" s="39" t="s">
        <v>3495</v>
      </c>
      <c r="B6554" s="39" t="s">
        <v>8763</v>
      </c>
      <c r="C6554" s="0" t="n">
        <v>6184.618</v>
      </c>
      <c r="D6554" s="0" t="str">
        <f aca="false">CONCATENATE(LEFT(A6554,2), MID(A6554,5,2))</f>
        <v>0184</v>
      </c>
    </row>
    <row r="6555" customFormat="false" ht="15.8" hidden="false" customHeight="false" outlineLevel="0" collapsed="false">
      <c r="A6555" s="39" t="s">
        <v>2385</v>
      </c>
      <c r="B6555" s="39" t="s">
        <v>8764</v>
      </c>
      <c r="C6555" s="0" t="n">
        <v>41654.2670550707</v>
      </c>
      <c r="D6555" s="0" t="str">
        <f aca="false">CONCATENATE(LEFT(A6555,2), MID(A6555,5,2))</f>
        <v>0184</v>
      </c>
    </row>
    <row r="6556" customFormat="false" ht="15.8" hidden="false" customHeight="false" outlineLevel="0" collapsed="false">
      <c r="A6556" s="39" t="s">
        <v>1978</v>
      </c>
      <c r="B6556" s="39" t="s">
        <v>8765</v>
      </c>
      <c r="C6556" s="0" t="n">
        <v>12855.5765118584</v>
      </c>
      <c r="D6556" s="0" t="str">
        <f aca="false">CONCATENATE(LEFT(A6556,2), MID(A6556,5,2))</f>
        <v>0410</v>
      </c>
    </row>
    <row r="6557" customFormat="false" ht="15.8" hidden="false" customHeight="false" outlineLevel="0" collapsed="false">
      <c r="A6557" s="39" t="s">
        <v>2442</v>
      </c>
      <c r="B6557" s="39" t="s">
        <v>8766</v>
      </c>
      <c r="C6557" s="0" t="n">
        <v>362.5</v>
      </c>
      <c r="D6557" s="0" t="str">
        <f aca="false">CONCATENATE(LEFT(A6557,2), MID(A6557,5,2))</f>
        <v>0231</v>
      </c>
    </row>
    <row r="6558" customFormat="false" ht="15.8" hidden="false" customHeight="false" outlineLevel="0" collapsed="false">
      <c r="A6558" s="39" t="s">
        <v>2108</v>
      </c>
      <c r="B6558" s="39" t="s">
        <v>8767</v>
      </c>
      <c r="C6558" s="0" t="n">
        <v>26030.0744014656</v>
      </c>
      <c r="D6558" s="0" t="str">
        <f aca="false">CONCATENATE(LEFT(A6558,2), MID(A6558,5,2))</f>
        <v>0341</v>
      </c>
    </row>
    <row r="6559" customFormat="false" ht="15.8" hidden="false" customHeight="false" outlineLevel="0" collapsed="false">
      <c r="A6559" s="39" t="s">
        <v>2106</v>
      </c>
      <c r="B6559" s="39" t="s">
        <v>8768</v>
      </c>
      <c r="C6559" s="0" t="n">
        <v>3509.5001679361</v>
      </c>
      <c r="D6559" s="0" t="str">
        <f aca="false">CONCATENATE(LEFT(A6559,2), MID(A6559,5,2))</f>
        <v>0142</v>
      </c>
    </row>
    <row r="6560" customFormat="false" ht="15.8" hidden="false" customHeight="false" outlineLevel="0" collapsed="false">
      <c r="A6560" s="39" t="s">
        <v>2174</v>
      </c>
      <c r="B6560" s="39" t="s">
        <v>8769</v>
      </c>
      <c r="C6560" s="0" t="n">
        <v>725.424152614173</v>
      </c>
      <c r="D6560" s="0" t="str">
        <f aca="false">CONCATENATE(LEFT(A6560,2), MID(A6560,5,2))</f>
        <v>0144</v>
      </c>
    </row>
    <row r="6561" customFormat="false" ht="15.8" hidden="false" customHeight="false" outlineLevel="0" collapsed="false">
      <c r="A6561" s="39" t="s">
        <v>3879</v>
      </c>
      <c r="B6561" s="39" t="s">
        <v>8770</v>
      </c>
      <c r="C6561" s="0" t="n">
        <v>301.65</v>
      </c>
      <c r="D6561" s="0" t="str">
        <f aca="false">CONCATENATE(LEFT(A6561,2), MID(A6561,5,2))</f>
        <v>0255</v>
      </c>
    </row>
    <row r="6562" customFormat="false" ht="15.8" hidden="false" customHeight="false" outlineLevel="0" collapsed="false">
      <c r="A6562" s="39" t="s">
        <v>2586</v>
      </c>
      <c r="B6562" s="39" t="s">
        <v>8771</v>
      </c>
      <c r="C6562" s="0" t="n">
        <v>395.45</v>
      </c>
      <c r="D6562" s="0" t="str">
        <f aca="false">CONCATENATE(LEFT(A6562,2), MID(A6562,5,2))</f>
        <v>0272</v>
      </c>
    </row>
    <row r="6563" customFormat="false" ht="15.8" hidden="false" customHeight="false" outlineLevel="0" collapsed="false">
      <c r="A6563" s="39" t="s">
        <v>3775</v>
      </c>
      <c r="B6563" s="39" t="s">
        <v>8772</v>
      </c>
      <c r="C6563" s="0" t="n">
        <v>830.548387298241</v>
      </c>
      <c r="D6563" s="0" t="str">
        <f aca="false">CONCATENATE(LEFT(A6563,2), MID(A6563,5,2))</f>
        <v>0376</v>
      </c>
    </row>
    <row r="6564" customFormat="false" ht="15.8" hidden="false" customHeight="false" outlineLevel="0" collapsed="false">
      <c r="A6564" s="39" t="s">
        <v>2966</v>
      </c>
      <c r="B6564" s="39" t="s">
        <v>8773</v>
      </c>
      <c r="C6564" s="0" t="n">
        <v>20309.7253197504</v>
      </c>
      <c r="D6564" s="0" t="str">
        <f aca="false">CONCATENATE(LEFT(A6564,2), MID(A6564,5,2))</f>
        <v>0184</v>
      </c>
    </row>
    <row r="6565" customFormat="false" ht="15.8" hidden="false" customHeight="false" outlineLevel="0" collapsed="false">
      <c r="A6565" s="39" t="s">
        <v>2402</v>
      </c>
      <c r="B6565" s="39" t="s">
        <v>8774</v>
      </c>
      <c r="C6565" s="0" t="n">
        <v>5649.13194422065</v>
      </c>
      <c r="D6565" s="0" t="str">
        <f aca="false">CONCATENATE(LEFT(A6565,2), MID(A6565,5,2))</f>
        <v>0487</v>
      </c>
    </row>
    <row r="6566" customFormat="false" ht="15.8" hidden="false" customHeight="false" outlineLevel="0" collapsed="false">
      <c r="A6566" s="39" t="s">
        <v>2404</v>
      </c>
      <c r="B6566" s="39" t="s">
        <v>8775</v>
      </c>
      <c r="C6566" s="0" t="n">
        <v>71691.8599954845</v>
      </c>
      <c r="D6566" s="0" t="str">
        <f aca="false">CONCATENATE(LEFT(A6566,2), MID(A6566,5,2))</f>
        <v>0184</v>
      </c>
    </row>
    <row r="6567" customFormat="false" ht="15.8" hidden="false" customHeight="false" outlineLevel="0" collapsed="false">
      <c r="A6567" s="39" t="s">
        <v>3793</v>
      </c>
      <c r="B6567" s="39" t="s">
        <v>8776</v>
      </c>
      <c r="C6567" s="0" t="n">
        <v>475.0385531139</v>
      </c>
      <c r="D6567" s="0" t="str">
        <f aca="false">CONCATENATE(LEFT(A6567,2), MID(A6567,5,2))</f>
        <v>0328</v>
      </c>
    </row>
    <row r="6568" customFormat="false" ht="15.8" hidden="false" customHeight="false" outlineLevel="0" collapsed="false">
      <c r="A6568" s="39" t="s">
        <v>2211</v>
      </c>
      <c r="B6568" s="39" t="s">
        <v>8777</v>
      </c>
      <c r="C6568" s="0" t="n">
        <v>569.305631860742</v>
      </c>
      <c r="D6568" s="0" t="str">
        <f aca="false">CONCATENATE(LEFT(A6568,2), MID(A6568,5,2))</f>
        <v>0446</v>
      </c>
    </row>
    <row r="6569" customFormat="false" ht="15.8" hidden="false" customHeight="false" outlineLevel="0" collapsed="false">
      <c r="A6569" s="39" t="s">
        <v>2586</v>
      </c>
      <c r="B6569" s="39" t="s">
        <v>8778</v>
      </c>
      <c r="C6569" s="0" t="n">
        <v>1363.5</v>
      </c>
      <c r="D6569" s="0" t="str">
        <f aca="false">CONCATENATE(LEFT(A6569,2), MID(A6569,5,2))</f>
        <v>0272</v>
      </c>
    </row>
    <row r="6570" customFormat="false" ht="15.8" hidden="false" customHeight="false" outlineLevel="0" collapsed="false">
      <c r="A6570" s="39" t="s">
        <v>3540</v>
      </c>
      <c r="B6570" s="39" t="s">
        <v>8779</v>
      </c>
      <c r="C6570" s="0" t="n">
        <v>10705.2189928456</v>
      </c>
      <c r="D6570" s="0" t="str">
        <f aca="false">CONCATENATE(LEFT(A6570,2), MID(A6570,5,2))</f>
        <v>0860</v>
      </c>
    </row>
    <row r="6571" customFormat="false" ht="15.8" hidden="false" customHeight="false" outlineLevel="0" collapsed="false">
      <c r="A6571" s="39" t="s">
        <v>2978</v>
      </c>
      <c r="B6571" s="39" t="s">
        <v>8780</v>
      </c>
      <c r="C6571" s="0" t="n">
        <v>20165.0027742655</v>
      </c>
      <c r="D6571" s="0" t="str">
        <f aca="false">CONCATENATE(LEFT(A6571,2), MID(A6571,5,2))</f>
        <v>0860</v>
      </c>
    </row>
    <row r="6572" customFormat="false" ht="15.8" hidden="false" customHeight="false" outlineLevel="0" collapsed="false">
      <c r="A6572" s="39" t="s">
        <v>2590</v>
      </c>
      <c r="B6572" s="39" t="s">
        <v>8781</v>
      </c>
      <c r="C6572" s="0" t="n">
        <v>63542.2365047998</v>
      </c>
      <c r="D6572" s="0" t="str">
        <f aca="false">CONCATENATE(LEFT(A6572,2), MID(A6572,5,2))</f>
        <v>0860</v>
      </c>
    </row>
    <row r="6573" customFormat="false" ht="15.8" hidden="false" customHeight="false" outlineLevel="0" collapsed="false">
      <c r="A6573" s="39" t="s">
        <v>2600</v>
      </c>
      <c r="B6573" s="39" t="s">
        <v>8782</v>
      </c>
      <c r="C6573" s="0" t="n">
        <v>7839.8529652971</v>
      </c>
      <c r="D6573" s="0" t="str">
        <f aca="false">CONCATENATE(LEFT(A6573,2), MID(A6573,5,2))</f>
        <v>0860</v>
      </c>
    </row>
    <row r="6574" customFormat="false" ht="15.8" hidden="false" customHeight="false" outlineLevel="0" collapsed="false">
      <c r="A6574" s="39" t="s">
        <v>2978</v>
      </c>
      <c r="B6574" s="39" t="s">
        <v>8783</v>
      </c>
      <c r="C6574" s="0" t="n">
        <v>38469.2767490104</v>
      </c>
      <c r="D6574" s="0" t="str">
        <f aca="false">CONCATENATE(LEFT(A6574,2), MID(A6574,5,2))</f>
        <v>0860</v>
      </c>
    </row>
    <row r="6575" customFormat="false" ht="15.8" hidden="false" customHeight="false" outlineLevel="0" collapsed="false">
      <c r="A6575" s="39" t="s">
        <v>2588</v>
      </c>
      <c r="B6575" s="39" t="s">
        <v>8784</v>
      </c>
      <c r="C6575" s="0" t="n">
        <v>20101.4919845189</v>
      </c>
      <c r="D6575" s="0" t="str">
        <f aca="false">CONCATENATE(LEFT(A6575,2), MID(A6575,5,2))</f>
        <v>0860</v>
      </c>
    </row>
    <row r="6576" customFormat="false" ht="15.8" hidden="false" customHeight="false" outlineLevel="0" collapsed="false">
      <c r="A6576" s="39" t="s">
        <v>2590</v>
      </c>
      <c r="B6576" s="39" t="s">
        <v>8785</v>
      </c>
      <c r="C6576" s="0" t="n">
        <v>393009.5207325</v>
      </c>
      <c r="D6576" s="0" t="str">
        <f aca="false">CONCATENATE(LEFT(A6576,2), MID(A6576,5,2))</f>
        <v>0860</v>
      </c>
    </row>
    <row r="6577" customFormat="false" ht="15.8" hidden="false" customHeight="false" outlineLevel="0" collapsed="false">
      <c r="A6577" s="39" t="s">
        <v>2590</v>
      </c>
      <c r="B6577" s="39" t="s">
        <v>8786</v>
      </c>
      <c r="C6577" s="0" t="n">
        <v>61640.4253676096</v>
      </c>
      <c r="D6577" s="0" t="str">
        <f aca="false">CONCATENATE(LEFT(A6577,2), MID(A6577,5,2))</f>
        <v>0860</v>
      </c>
    </row>
    <row r="6578" customFormat="false" ht="15.8" hidden="false" customHeight="false" outlineLevel="0" collapsed="false">
      <c r="A6578" s="39" t="s">
        <v>3540</v>
      </c>
      <c r="B6578" s="39" t="s">
        <v>8787</v>
      </c>
      <c r="C6578" s="0" t="n">
        <v>53866.0379593413</v>
      </c>
      <c r="D6578" s="0" t="str">
        <f aca="false">CONCATENATE(LEFT(A6578,2), MID(A6578,5,2))</f>
        <v>0860</v>
      </c>
    </row>
    <row r="6579" customFormat="false" ht="15.8" hidden="false" customHeight="false" outlineLevel="0" collapsed="false">
      <c r="A6579" s="39" t="s">
        <v>2596</v>
      </c>
      <c r="B6579" s="39" t="s">
        <v>8788</v>
      </c>
      <c r="C6579" s="0" t="n">
        <v>534262.737571966</v>
      </c>
      <c r="D6579" s="0" t="str">
        <f aca="false">CONCATENATE(LEFT(A6579,2), MID(A6579,5,2))</f>
        <v>0860</v>
      </c>
    </row>
    <row r="6580" customFormat="false" ht="15.8" hidden="false" customHeight="false" outlineLevel="0" collapsed="false">
      <c r="A6580" s="39" t="s">
        <v>2978</v>
      </c>
      <c r="B6580" s="39" t="s">
        <v>8789</v>
      </c>
      <c r="C6580" s="0" t="n">
        <v>44571.5266975607</v>
      </c>
      <c r="D6580" s="0" t="str">
        <f aca="false">CONCATENATE(LEFT(A6580,2), MID(A6580,5,2))</f>
        <v>0860</v>
      </c>
    </row>
    <row r="6581" customFormat="false" ht="15.8" hidden="false" customHeight="false" outlineLevel="0" collapsed="false">
      <c r="A6581" s="39" t="s">
        <v>4432</v>
      </c>
      <c r="B6581" s="39" t="s">
        <v>8790</v>
      </c>
      <c r="C6581" s="0" t="n">
        <v>1989.66455239133</v>
      </c>
      <c r="D6581" s="0" t="str">
        <f aca="false">CONCATENATE(LEFT(A6581,2), MID(A6581,5,2))</f>
        <v>0860</v>
      </c>
    </row>
    <row r="6582" customFormat="false" ht="15.8" hidden="false" customHeight="false" outlineLevel="0" collapsed="false">
      <c r="A6582" s="39" t="s">
        <v>2596</v>
      </c>
      <c r="B6582" s="39" t="s">
        <v>8791</v>
      </c>
      <c r="C6582" s="0" t="n">
        <v>228079.007293318</v>
      </c>
      <c r="D6582" s="0" t="str">
        <f aca="false">CONCATENATE(LEFT(A6582,2), MID(A6582,5,2))</f>
        <v>0860</v>
      </c>
    </row>
    <row r="6583" customFormat="false" ht="15.8" hidden="false" customHeight="false" outlineLevel="0" collapsed="false">
      <c r="A6583" s="39" t="s">
        <v>2592</v>
      </c>
      <c r="B6583" s="39" t="s">
        <v>8792</v>
      </c>
      <c r="C6583" s="0" t="n">
        <v>2648.46889823994</v>
      </c>
      <c r="D6583" s="0" t="str">
        <f aca="false">CONCATENATE(LEFT(A6583,2), MID(A6583,5,2))</f>
        <v>0860</v>
      </c>
    </row>
    <row r="6584" customFormat="false" ht="15.8" hidden="false" customHeight="false" outlineLevel="0" collapsed="false">
      <c r="A6584" s="39" t="s">
        <v>8793</v>
      </c>
      <c r="B6584" s="39" t="s">
        <v>8794</v>
      </c>
      <c r="C6584" s="0" t="n">
        <v>1118.32604375786</v>
      </c>
      <c r="D6584" s="0" t="str">
        <f aca="false">CONCATENATE(LEFT(A6584,2), MID(A6584,5,2))</f>
        <v>0860</v>
      </c>
    </row>
    <row r="6585" customFormat="false" ht="15.8" hidden="false" customHeight="false" outlineLevel="0" collapsed="false">
      <c r="A6585" s="39" t="s">
        <v>2605</v>
      </c>
      <c r="B6585" s="39" t="s">
        <v>8795</v>
      </c>
      <c r="C6585" s="0" t="n">
        <v>9551.43783845802</v>
      </c>
      <c r="D6585" s="0" t="str">
        <f aca="false">CONCATENATE(LEFT(A6585,2), MID(A6585,5,2))</f>
        <v>0860</v>
      </c>
    </row>
    <row r="6586" customFormat="false" ht="15.8" hidden="false" customHeight="false" outlineLevel="0" collapsed="false">
      <c r="A6586" s="39" t="s">
        <v>2618</v>
      </c>
      <c r="B6586" s="39" t="s">
        <v>8796</v>
      </c>
      <c r="C6586" s="0" t="n">
        <v>51811.6939650518</v>
      </c>
      <c r="D6586" s="0" t="str">
        <f aca="false">CONCATENATE(LEFT(A6586,2), MID(A6586,5,2))</f>
        <v>0860</v>
      </c>
    </row>
    <row r="6587" customFormat="false" ht="15.8" hidden="false" customHeight="false" outlineLevel="0" collapsed="false">
      <c r="A6587" s="39" t="s">
        <v>2609</v>
      </c>
      <c r="B6587" s="39" t="s">
        <v>8797</v>
      </c>
      <c r="C6587" s="0" t="n">
        <v>5736.52660563629</v>
      </c>
      <c r="D6587" s="0" t="str">
        <f aca="false">CONCATENATE(LEFT(A6587,2), MID(A6587,5,2))</f>
        <v>0860</v>
      </c>
    </row>
    <row r="6588" customFormat="false" ht="15.8" hidden="false" customHeight="false" outlineLevel="0" collapsed="false">
      <c r="A6588" s="39" t="s">
        <v>2605</v>
      </c>
      <c r="B6588" s="39" t="s">
        <v>8798</v>
      </c>
      <c r="C6588" s="0" t="n">
        <v>8085.25128530992</v>
      </c>
      <c r="D6588" s="0" t="str">
        <f aca="false">CONCATENATE(LEFT(A6588,2), MID(A6588,5,2))</f>
        <v>0860</v>
      </c>
    </row>
    <row r="6589" customFormat="false" ht="15.8" hidden="false" customHeight="false" outlineLevel="0" collapsed="false">
      <c r="A6589" s="39" t="s">
        <v>2605</v>
      </c>
      <c r="B6589" s="39" t="s">
        <v>8799</v>
      </c>
      <c r="C6589" s="0" t="n">
        <v>72903.6330035382</v>
      </c>
      <c r="D6589" s="0" t="str">
        <f aca="false">CONCATENATE(LEFT(A6589,2), MID(A6589,5,2))</f>
        <v>0860</v>
      </c>
    </row>
    <row r="6590" customFormat="false" ht="15.8" hidden="false" customHeight="false" outlineLevel="0" collapsed="false">
      <c r="A6590" s="39" t="s">
        <v>2609</v>
      </c>
      <c r="B6590" s="39" t="s">
        <v>8800</v>
      </c>
      <c r="C6590" s="0" t="n">
        <v>1846.13650157057</v>
      </c>
      <c r="D6590" s="0" t="str">
        <f aca="false">CONCATENATE(LEFT(A6590,2), MID(A6590,5,2))</f>
        <v>0860</v>
      </c>
    </row>
    <row r="6591" customFormat="false" ht="15.8" hidden="false" customHeight="false" outlineLevel="0" collapsed="false">
      <c r="A6591" s="39" t="s">
        <v>2600</v>
      </c>
      <c r="B6591" s="39" t="s">
        <v>8801</v>
      </c>
      <c r="C6591" s="0" t="n">
        <v>1217.63411920237</v>
      </c>
      <c r="D6591" s="0" t="str">
        <f aca="false">CONCATENATE(LEFT(A6591,2), MID(A6591,5,2))</f>
        <v>0860</v>
      </c>
    </row>
    <row r="6592" customFormat="false" ht="15.8" hidden="false" customHeight="false" outlineLevel="0" collapsed="false">
      <c r="A6592" s="39" t="s">
        <v>2559</v>
      </c>
      <c r="B6592" s="39" t="s">
        <v>8802</v>
      </c>
      <c r="C6592" s="0" t="n">
        <v>357860.051144444</v>
      </c>
      <c r="D6592" s="0" t="str">
        <f aca="false">CONCATENATE(LEFT(A6592,2), MID(A6592,5,2))</f>
        <v>0184</v>
      </c>
    </row>
    <row r="6593" customFormat="false" ht="15.8" hidden="false" customHeight="false" outlineLevel="0" collapsed="false">
      <c r="A6593" s="39" t="s">
        <v>2620</v>
      </c>
      <c r="B6593" s="39" t="s">
        <v>8803</v>
      </c>
      <c r="C6593" s="0" t="n">
        <v>107928.215</v>
      </c>
      <c r="D6593" s="0" t="str">
        <f aca="false">CONCATENATE(LEFT(A6593,2), MID(A6593,5,2))</f>
        <v>0795</v>
      </c>
    </row>
    <row r="6594" customFormat="false" ht="15.8" hidden="false" customHeight="false" outlineLevel="0" collapsed="false">
      <c r="A6594" s="39" t="s">
        <v>2665</v>
      </c>
      <c r="B6594" s="39" t="s">
        <v>8804</v>
      </c>
      <c r="C6594" s="0" t="n">
        <v>8084.54653941</v>
      </c>
      <c r="D6594" s="0" t="str">
        <f aca="false">CONCATENATE(LEFT(A6594,2), MID(A6594,5,2))</f>
        <v>0780</v>
      </c>
    </row>
    <row r="6595" customFormat="false" ht="15.8" hidden="false" customHeight="false" outlineLevel="0" collapsed="false">
      <c r="A6595" s="39" t="s">
        <v>2626</v>
      </c>
      <c r="B6595" s="39" t="s">
        <v>8805</v>
      </c>
      <c r="C6595" s="0" t="n">
        <v>619507.6425</v>
      </c>
      <c r="D6595" s="0" t="str">
        <f aca="false">CONCATENATE(LEFT(A6595,2), MID(A6595,5,2))</f>
        <v>0781</v>
      </c>
    </row>
    <row r="6596" customFormat="false" ht="15.8" hidden="false" customHeight="false" outlineLevel="0" collapsed="false">
      <c r="A6596" s="39" t="s">
        <v>2626</v>
      </c>
      <c r="B6596" s="39" t="s">
        <v>8806</v>
      </c>
      <c r="C6596" s="0" t="n">
        <v>40850.9795</v>
      </c>
      <c r="D6596" s="0" t="str">
        <f aca="false">CONCATENATE(LEFT(A6596,2), MID(A6596,5,2))</f>
        <v>0781</v>
      </c>
    </row>
    <row r="6597" customFormat="false" ht="15.8" hidden="false" customHeight="false" outlineLevel="0" collapsed="false">
      <c r="A6597" s="39" t="s">
        <v>2626</v>
      </c>
      <c r="B6597" s="39" t="s">
        <v>8807</v>
      </c>
      <c r="C6597" s="0" t="n">
        <v>40460.80955</v>
      </c>
      <c r="D6597" s="0" t="str">
        <f aca="false">CONCATENATE(LEFT(A6597,2), MID(A6597,5,2))</f>
        <v>0781</v>
      </c>
    </row>
    <row r="6598" customFormat="false" ht="15.8" hidden="false" customHeight="false" outlineLevel="0" collapsed="false">
      <c r="A6598" s="39" t="s">
        <v>2633</v>
      </c>
      <c r="B6598" s="39" t="s">
        <v>8808</v>
      </c>
      <c r="C6598" s="0" t="n">
        <v>19038.6638</v>
      </c>
      <c r="D6598" s="0" t="str">
        <f aca="false">CONCATENATE(LEFT(A6598,2), MID(A6598,5,2))</f>
        <v>0791</v>
      </c>
    </row>
    <row r="6599" customFormat="false" ht="15.8" hidden="false" customHeight="false" outlineLevel="0" collapsed="false">
      <c r="A6599" s="39" t="s">
        <v>2636</v>
      </c>
      <c r="B6599" s="39" t="s">
        <v>8809</v>
      </c>
      <c r="C6599" s="0" t="n">
        <v>167714.8</v>
      </c>
      <c r="D6599" s="0" t="str">
        <f aca="false">CONCATENATE(LEFT(A6599,2), MID(A6599,5,2))</f>
        <v>0791</v>
      </c>
    </row>
    <row r="6600" customFormat="false" ht="15.8" hidden="false" customHeight="false" outlineLevel="0" collapsed="false">
      <c r="A6600" s="39" t="s">
        <v>2633</v>
      </c>
      <c r="B6600" s="39" t="s">
        <v>8810</v>
      </c>
      <c r="C6600" s="0" t="n">
        <v>82306.82775</v>
      </c>
      <c r="D6600" s="0" t="str">
        <f aca="false">CONCATENATE(LEFT(A6600,2), MID(A6600,5,2))</f>
        <v>0791</v>
      </c>
    </row>
    <row r="6601" customFormat="false" ht="15.8" hidden="false" customHeight="false" outlineLevel="0" collapsed="false">
      <c r="A6601" s="39" t="s">
        <v>2633</v>
      </c>
      <c r="B6601" s="39" t="s">
        <v>8811</v>
      </c>
      <c r="C6601" s="0" t="n">
        <v>31454.44475</v>
      </c>
      <c r="D6601" s="0" t="str">
        <f aca="false">CONCATENATE(LEFT(A6601,2), MID(A6601,5,2))</f>
        <v>0791</v>
      </c>
    </row>
    <row r="6602" customFormat="false" ht="15.8" hidden="false" customHeight="false" outlineLevel="0" collapsed="false">
      <c r="A6602" s="39" t="s">
        <v>2807</v>
      </c>
      <c r="B6602" s="39" t="s">
        <v>8812</v>
      </c>
      <c r="C6602" s="0" t="n">
        <v>1142.888</v>
      </c>
      <c r="D6602" s="0" t="str">
        <f aca="false">CONCATENATE(LEFT(A6602,2), MID(A6602,5,2))</f>
        <v>0791</v>
      </c>
    </row>
    <row r="6603" customFormat="false" ht="15.8" hidden="false" customHeight="false" outlineLevel="0" collapsed="false">
      <c r="A6603" s="39" t="s">
        <v>2636</v>
      </c>
      <c r="B6603" s="39" t="s">
        <v>8813</v>
      </c>
      <c r="C6603" s="0" t="n">
        <v>11287.35425</v>
      </c>
      <c r="D6603" s="0" t="str">
        <f aca="false">CONCATENATE(LEFT(A6603,2), MID(A6603,5,2))</f>
        <v>0791</v>
      </c>
    </row>
    <row r="6604" customFormat="false" ht="15.8" hidden="false" customHeight="false" outlineLevel="0" collapsed="false">
      <c r="A6604" s="39" t="s">
        <v>2636</v>
      </c>
      <c r="B6604" s="39" t="s">
        <v>8814</v>
      </c>
      <c r="C6604" s="0" t="n">
        <v>22398.2955</v>
      </c>
      <c r="D6604" s="0" t="str">
        <f aca="false">CONCATENATE(LEFT(A6604,2), MID(A6604,5,2))</f>
        <v>0791</v>
      </c>
    </row>
    <row r="6605" customFormat="false" ht="15.8" hidden="false" customHeight="false" outlineLevel="0" collapsed="false">
      <c r="A6605" s="39" t="s">
        <v>2633</v>
      </c>
      <c r="B6605" s="39" t="s">
        <v>8815</v>
      </c>
      <c r="C6605" s="0" t="n">
        <v>25243.1975</v>
      </c>
      <c r="D6605" s="0" t="str">
        <f aca="false">CONCATENATE(LEFT(A6605,2), MID(A6605,5,2))</f>
        <v>0791</v>
      </c>
    </row>
    <row r="6606" customFormat="false" ht="15.8" hidden="false" customHeight="false" outlineLevel="0" collapsed="false">
      <c r="A6606" s="39" t="s">
        <v>2689</v>
      </c>
      <c r="B6606" s="39" t="s">
        <v>8816</v>
      </c>
      <c r="C6606" s="0" t="n">
        <v>3277.975</v>
      </c>
      <c r="D6606" s="0" t="str">
        <f aca="false">CONCATENATE(LEFT(A6606,2), MID(A6606,5,2))</f>
        <v>0791</v>
      </c>
    </row>
    <row r="6607" customFormat="false" ht="15.8" hidden="false" customHeight="false" outlineLevel="0" collapsed="false">
      <c r="A6607" s="39" t="s">
        <v>2620</v>
      </c>
      <c r="B6607" s="39" t="s">
        <v>8817</v>
      </c>
      <c r="C6607" s="0" t="n">
        <v>42410.84</v>
      </c>
      <c r="D6607" s="0" t="str">
        <f aca="false">CONCATENATE(LEFT(A6607,2), MID(A6607,5,2))</f>
        <v>0795</v>
      </c>
    </row>
    <row r="6608" customFormat="false" ht="15.8" hidden="false" customHeight="false" outlineLevel="0" collapsed="false">
      <c r="A6608" s="39" t="s">
        <v>2654</v>
      </c>
      <c r="B6608" s="39" t="s">
        <v>8818</v>
      </c>
      <c r="C6608" s="0" t="n">
        <v>2766.69</v>
      </c>
      <c r="D6608" s="0" t="str">
        <f aca="false">CONCATENATE(LEFT(A6608,2), MID(A6608,5,2))</f>
        <v>0795</v>
      </c>
    </row>
    <row r="6609" customFormat="false" ht="15.8" hidden="false" customHeight="false" outlineLevel="0" collapsed="false">
      <c r="A6609" s="39" t="s">
        <v>2644</v>
      </c>
      <c r="B6609" s="39" t="s">
        <v>8819</v>
      </c>
      <c r="C6609" s="0" t="n">
        <v>59039.9225</v>
      </c>
      <c r="D6609" s="0" t="str">
        <f aca="false">CONCATENATE(LEFT(A6609,2), MID(A6609,5,2))</f>
        <v>0733</v>
      </c>
    </row>
    <row r="6610" customFormat="false" ht="15.8" hidden="false" customHeight="false" outlineLevel="0" collapsed="false">
      <c r="A6610" s="39" t="s">
        <v>2647</v>
      </c>
      <c r="B6610" s="39" t="s">
        <v>8820</v>
      </c>
      <c r="C6610" s="0" t="n">
        <v>43322.5005</v>
      </c>
      <c r="D6610" s="0" t="str">
        <f aca="false">CONCATENATE(LEFT(A6610,2), MID(A6610,5,2))</f>
        <v>0782</v>
      </c>
    </row>
    <row r="6611" customFormat="false" ht="15.8" hidden="false" customHeight="false" outlineLevel="0" collapsed="false">
      <c r="A6611" s="39" t="s">
        <v>2647</v>
      </c>
      <c r="B6611" s="39" t="s">
        <v>8821</v>
      </c>
      <c r="C6611" s="0" t="n">
        <v>13246.2435</v>
      </c>
      <c r="D6611" s="0" t="str">
        <f aca="false">CONCATENATE(LEFT(A6611,2), MID(A6611,5,2))</f>
        <v>0782</v>
      </c>
    </row>
    <row r="6612" customFormat="false" ht="15.8" hidden="false" customHeight="false" outlineLevel="0" collapsed="false">
      <c r="A6612" s="39" t="s">
        <v>2647</v>
      </c>
      <c r="B6612" s="39" t="s">
        <v>8822</v>
      </c>
      <c r="C6612" s="0" t="n">
        <v>60865.875325</v>
      </c>
      <c r="D6612" s="0" t="str">
        <f aca="false">CONCATENATE(LEFT(A6612,2), MID(A6612,5,2))</f>
        <v>0782</v>
      </c>
    </row>
    <row r="6613" customFormat="false" ht="15.8" hidden="false" customHeight="false" outlineLevel="0" collapsed="false">
      <c r="A6613" s="39" t="s">
        <v>2647</v>
      </c>
      <c r="B6613" s="39" t="s">
        <v>8823</v>
      </c>
      <c r="C6613" s="0" t="n">
        <v>9754.22075</v>
      </c>
      <c r="D6613" s="0" t="str">
        <f aca="false">CONCATENATE(LEFT(A6613,2), MID(A6613,5,2))</f>
        <v>0782</v>
      </c>
    </row>
    <row r="6614" customFormat="false" ht="15.8" hidden="false" customHeight="false" outlineLevel="0" collapsed="false">
      <c r="A6614" s="39" t="s">
        <v>2770</v>
      </c>
      <c r="B6614" s="39" t="s">
        <v>8824</v>
      </c>
      <c r="C6614" s="0" t="n">
        <v>2190.50875</v>
      </c>
      <c r="D6614" s="0" t="str">
        <f aca="false">CONCATENATE(LEFT(A6614,2), MID(A6614,5,2))</f>
        <v>0781</v>
      </c>
    </row>
    <row r="6615" customFormat="false" ht="15.8" hidden="false" customHeight="false" outlineLevel="0" collapsed="false">
      <c r="A6615" s="39" t="s">
        <v>2770</v>
      </c>
      <c r="B6615" s="39" t="s">
        <v>8825</v>
      </c>
      <c r="C6615" s="0" t="n">
        <v>100193.86725</v>
      </c>
      <c r="D6615" s="0" t="str">
        <f aca="false">CONCATENATE(LEFT(A6615,2), MID(A6615,5,2))</f>
        <v>0781</v>
      </c>
    </row>
    <row r="6616" customFormat="false" ht="15.8" hidden="false" customHeight="false" outlineLevel="0" collapsed="false">
      <c r="A6616" s="39" t="s">
        <v>2626</v>
      </c>
      <c r="B6616" s="39" t="s">
        <v>8826</v>
      </c>
      <c r="C6616" s="0" t="n">
        <v>13165.1939</v>
      </c>
      <c r="D6616" s="0" t="str">
        <f aca="false">CONCATENATE(LEFT(A6616,2), MID(A6616,5,2))</f>
        <v>0781</v>
      </c>
    </row>
    <row r="6617" customFormat="false" ht="15.8" hidden="false" customHeight="false" outlineLevel="0" collapsed="false">
      <c r="A6617" s="39" t="s">
        <v>2626</v>
      </c>
      <c r="B6617" s="39" t="s">
        <v>8827</v>
      </c>
      <c r="C6617" s="0" t="n">
        <v>70276.5839</v>
      </c>
      <c r="D6617" s="0" t="str">
        <f aca="false">CONCATENATE(LEFT(A6617,2), MID(A6617,5,2))</f>
        <v>0781</v>
      </c>
    </row>
    <row r="6618" customFormat="false" ht="15.8" hidden="false" customHeight="false" outlineLevel="0" collapsed="false">
      <c r="A6618" s="39" t="s">
        <v>2636</v>
      </c>
      <c r="B6618" s="39" t="s">
        <v>8828</v>
      </c>
      <c r="C6618" s="0" t="n">
        <v>14648.69225</v>
      </c>
      <c r="D6618" s="0" t="str">
        <f aca="false">CONCATENATE(LEFT(A6618,2), MID(A6618,5,2))</f>
        <v>0791</v>
      </c>
    </row>
    <row r="6619" customFormat="false" ht="15.8" hidden="false" customHeight="false" outlineLevel="0" collapsed="false">
      <c r="A6619" s="39" t="s">
        <v>2807</v>
      </c>
      <c r="B6619" s="39" t="s">
        <v>8829</v>
      </c>
      <c r="C6619" s="0" t="n">
        <v>2010.499</v>
      </c>
      <c r="D6619" s="0" t="str">
        <f aca="false">CONCATENATE(LEFT(A6619,2), MID(A6619,5,2))</f>
        <v>0791</v>
      </c>
    </row>
    <row r="6620" customFormat="false" ht="15.8" hidden="false" customHeight="false" outlineLevel="0" collapsed="false">
      <c r="A6620" s="39" t="s">
        <v>2636</v>
      </c>
      <c r="B6620" s="39" t="s">
        <v>8830</v>
      </c>
      <c r="C6620" s="0" t="n">
        <v>173883.45085</v>
      </c>
      <c r="D6620" s="0" t="str">
        <f aca="false">CONCATENATE(LEFT(A6620,2), MID(A6620,5,2))</f>
        <v>0791</v>
      </c>
    </row>
    <row r="6621" customFormat="false" ht="15.8" hidden="false" customHeight="false" outlineLevel="0" collapsed="false">
      <c r="A6621" s="39" t="s">
        <v>2837</v>
      </c>
      <c r="B6621" s="39" t="s">
        <v>8831</v>
      </c>
      <c r="C6621" s="0" t="n">
        <v>178.308</v>
      </c>
      <c r="D6621" s="0" t="str">
        <f aca="false">CONCATENATE(LEFT(A6621,2), MID(A6621,5,2))</f>
        <v>0791</v>
      </c>
    </row>
    <row r="6622" customFormat="false" ht="15.8" hidden="false" customHeight="false" outlineLevel="0" collapsed="false">
      <c r="A6622" s="39" t="s">
        <v>2683</v>
      </c>
      <c r="B6622" s="39" t="s">
        <v>8832</v>
      </c>
      <c r="C6622" s="0" t="n">
        <v>931.722</v>
      </c>
      <c r="D6622" s="0" t="str">
        <f aca="false">CONCATENATE(LEFT(A6622,2), MID(A6622,5,2))</f>
        <v>0795</v>
      </c>
    </row>
    <row r="6623" customFormat="false" ht="15.8" hidden="false" customHeight="false" outlineLevel="0" collapsed="false">
      <c r="A6623" s="39" t="s">
        <v>2644</v>
      </c>
      <c r="B6623" s="39" t="s">
        <v>8833</v>
      </c>
      <c r="C6623" s="0" t="n">
        <v>467307.526</v>
      </c>
      <c r="D6623" s="0" t="str">
        <f aca="false">CONCATENATE(LEFT(A6623,2), MID(A6623,5,2))</f>
        <v>0733</v>
      </c>
    </row>
    <row r="6624" customFormat="false" ht="15.8" hidden="false" customHeight="false" outlineLevel="0" collapsed="false">
      <c r="A6624" s="39" t="s">
        <v>2644</v>
      </c>
      <c r="B6624" s="39" t="s">
        <v>8834</v>
      </c>
      <c r="C6624" s="0" t="n">
        <v>216588.90075</v>
      </c>
      <c r="D6624" s="0" t="str">
        <f aca="false">CONCATENATE(LEFT(A6624,2), MID(A6624,5,2))</f>
        <v>0733</v>
      </c>
    </row>
    <row r="6625" customFormat="false" ht="15.8" hidden="false" customHeight="false" outlineLevel="0" collapsed="false">
      <c r="A6625" s="39" t="s">
        <v>2633</v>
      </c>
      <c r="B6625" s="39" t="s">
        <v>8835</v>
      </c>
      <c r="C6625" s="0" t="n">
        <v>206932.865</v>
      </c>
      <c r="D6625" s="0" t="str">
        <f aca="false">CONCATENATE(LEFT(A6625,2), MID(A6625,5,2))</f>
        <v>0791</v>
      </c>
    </row>
    <row r="6626" customFormat="false" ht="15.8" hidden="false" customHeight="false" outlineLevel="0" collapsed="false">
      <c r="A6626" s="39" t="s">
        <v>2636</v>
      </c>
      <c r="B6626" s="39" t="s">
        <v>8836</v>
      </c>
      <c r="C6626" s="0" t="n">
        <v>275590.34425</v>
      </c>
      <c r="D6626" s="0" t="str">
        <f aca="false">CONCATENATE(LEFT(A6626,2), MID(A6626,5,2))</f>
        <v>0791</v>
      </c>
    </row>
    <row r="6627" customFormat="false" ht="15.8" hidden="false" customHeight="false" outlineLevel="0" collapsed="false">
      <c r="A6627" s="39" t="s">
        <v>2636</v>
      </c>
      <c r="B6627" s="39" t="s">
        <v>8837</v>
      </c>
      <c r="C6627" s="0" t="n">
        <v>7454.4681</v>
      </c>
      <c r="D6627" s="0" t="str">
        <f aca="false">CONCATENATE(LEFT(A6627,2), MID(A6627,5,2))</f>
        <v>0791</v>
      </c>
    </row>
    <row r="6628" customFormat="false" ht="15.8" hidden="false" customHeight="false" outlineLevel="0" collapsed="false">
      <c r="A6628" s="39" t="s">
        <v>2642</v>
      </c>
      <c r="B6628" s="39" t="s">
        <v>8838</v>
      </c>
      <c r="C6628" s="0" t="n">
        <v>3763.179180382</v>
      </c>
      <c r="D6628" s="0" t="str">
        <f aca="false">CONCATENATE(LEFT(A6628,2), MID(A6628,5,2))</f>
        <v>0795</v>
      </c>
    </row>
    <row r="6629" customFormat="false" ht="15.8" hidden="false" customHeight="false" outlineLevel="0" collapsed="false">
      <c r="A6629" s="39" t="s">
        <v>2620</v>
      </c>
      <c r="B6629" s="39" t="s">
        <v>8839</v>
      </c>
      <c r="C6629" s="0" t="n">
        <v>74543.535</v>
      </c>
      <c r="D6629" s="0" t="str">
        <f aca="false">CONCATENATE(LEFT(A6629,2), MID(A6629,5,2))</f>
        <v>0795</v>
      </c>
    </row>
    <row r="6630" customFormat="false" ht="15.8" hidden="false" customHeight="false" outlineLevel="0" collapsed="false">
      <c r="A6630" s="39" t="s">
        <v>2761</v>
      </c>
      <c r="B6630" s="39" t="s">
        <v>8840</v>
      </c>
      <c r="C6630" s="0" t="n">
        <v>9999.444</v>
      </c>
      <c r="D6630" s="0" t="str">
        <f aca="false">CONCATENATE(LEFT(A6630,2), MID(A6630,5,2))</f>
        <v>0733</v>
      </c>
    </row>
    <row r="6631" customFormat="false" ht="15.8" hidden="false" customHeight="false" outlineLevel="0" collapsed="false">
      <c r="A6631" s="39" t="s">
        <v>2679</v>
      </c>
      <c r="B6631" s="39" t="s">
        <v>8841</v>
      </c>
      <c r="C6631" s="0" t="n">
        <v>1344.278</v>
      </c>
      <c r="D6631" s="0" t="str">
        <f aca="false">CONCATENATE(LEFT(A6631,2), MID(A6631,5,2))</f>
        <v>0733</v>
      </c>
    </row>
    <row r="6632" customFormat="false" ht="15.8" hidden="false" customHeight="false" outlineLevel="0" collapsed="false">
      <c r="A6632" s="39" t="s">
        <v>2694</v>
      </c>
      <c r="B6632" s="39" t="s">
        <v>8842</v>
      </c>
      <c r="C6632" s="0" t="n">
        <v>732.995</v>
      </c>
      <c r="D6632" s="0" t="str">
        <f aca="false">CONCATENATE(LEFT(A6632,2), MID(A6632,5,2))</f>
        <v>0791</v>
      </c>
    </row>
    <row r="6633" customFormat="false" ht="15.8" hidden="false" customHeight="false" outlineLevel="0" collapsed="false">
      <c r="A6633" s="39" t="s">
        <v>2636</v>
      </c>
      <c r="B6633" s="39" t="s">
        <v>8843</v>
      </c>
      <c r="C6633" s="0" t="n">
        <v>114133.9685</v>
      </c>
      <c r="D6633" s="0" t="str">
        <f aca="false">CONCATENATE(LEFT(A6633,2), MID(A6633,5,2))</f>
        <v>0791</v>
      </c>
    </row>
    <row r="6634" customFormat="false" ht="15.8" hidden="false" customHeight="false" outlineLevel="0" collapsed="false">
      <c r="A6634" s="39" t="s">
        <v>2683</v>
      </c>
      <c r="B6634" s="39" t="s">
        <v>8844</v>
      </c>
      <c r="C6634" s="0" t="n">
        <v>5958.54</v>
      </c>
      <c r="D6634" s="0" t="str">
        <f aca="false">CONCATENATE(LEFT(A6634,2), MID(A6634,5,2))</f>
        <v>0795</v>
      </c>
    </row>
    <row r="6635" customFormat="false" ht="15.8" hidden="false" customHeight="false" outlineLevel="0" collapsed="false">
      <c r="A6635" s="39" t="s">
        <v>2642</v>
      </c>
      <c r="B6635" s="39" t="s">
        <v>8845</v>
      </c>
      <c r="C6635" s="0" t="n">
        <v>2996.665504229</v>
      </c>
      <c r="D6635" s="0" t="str">
        <f aca="false">CONCATENATE(LEFT(A6635,2), MID(A6635,5,2))</f>
        <v>0795</v>
      </c>
    </row>
    <row r="6636" customFormat="false" ht="15.8" hidden="false" customHeight="false" outlineLevel="0" collapsed="false">
      <c r="A6636" s="39" t="s">
        <v>2642</v>
      </c>
      <c r="B6636" s="39" t="s">
        <v>8846</v>
      </c>
      <c r="C6636" s="0" t="n">
        <v>3958.335919394</v>
      </c>
      <c r="D6636" s="0" t="str">
        <f aca="false">CONCATENATE(LEFT(A6636,2), MID(A6636,5,2))</f>
        <v>0795</v>
      </c>
    </row>
    <row r="6637" customFormat="false" ht="15.8" hidden="false" customHeight="false" outlineLevel="0" collapsed="false">
      <c r="A6637" s="39" t="s">
        <v>2707</v>
      </c>
      <c r="B6637" s="39" t="s">
        <v>8847</v>
      </c>
      <c r="C6637" s="0" t="n">
        <v>2239.826</v>
      </c>
      <c r="D6637" s="0" t="str">
        <f aca="false">CONCATENATE(LEFT(A6637,2), MID(A6637,5,2))</f>
        <v>0733</v>
      </c>
    </row>
    <row r="6638" customFormat="false" ht="15.8" hidden="false" customHeight="false" outlineLevel="0" collapsed="false">
      <c r="A6638" s="39" t="s">
        <v>2674</v>
      </c>
      <c r="B6638" s="39" t="s">
        <v>8848</v>
      </c>
      <c r="C6638" s="0" t="n">
        <v>87596.22481129</v>
      </c>
      <c r="D6638" s="0" t="str">
        <f aca="false">CONCATENATE(LEFT(A6638,2), MID(A6638,5,2))</f>
        <v>0780</v>
      </c>
    </row>
    <row r="6639" customFormat="false" ht="15.8" hidden="false" customHeight="false" outlineLevel="0" collapsed="false">
      <c r="A6639" s="39" t="s">
        <v>2770</v>
      </c>
      <c r="B6639" s="39" t="s">
        <v>8849</v>
      </c>
      <c r="C6639" s="0" t="n">
        <v>156.868</v>
      </c>
      <c r="D6639" s="0" t="str">
        <f aca="false">CONCATENATE(LEFT(A6639,2), MID(A6639,5,2))</f>
        <v>0781</v>
      </c>
    </row>
    <row r="6640" customFormat="false" ht="15.8" hidden="false" customHeight="false" outlineLevel="0" collapsed="false">
      <c r="A6640" s="39" t="s">
        <v>2644</v>
      </c>
      <c r="B6640" s="39" t="s">
        <v>8850</v>
      </c>
      <c r="C6640" s="0" t="n">
        <v>6224.903125</v>
      </c>
      <c r="D6640" s="0" t="str">
        <f aca="false">CONCATENATE(LEFT(A6640,2), MID(A6640,5,2))</f>
        <v>0733</v>
      </c>
    </row>
    <row r="6641" customFormat="false" ht="15.8" hidden="false" customHeight="false" outlineLevel="0" collapsed="false">
      <c r="A6641" s="39" t="s">
        <v>2647</v>
      </c>
      <c r="B6641" s="39" t="s">
        <v>8851</v>
      </c>
      <c r="C6641" s="0" t="n">
        <v>4278.311175</v>
      </c>
      <c r="D6641" s="0" t="str">
        <f aca="false">CONCATENATE(LEFT(A6641,2), MID(A6641,5,2))</f>
        <v>0782</v>
      </c>
    </row>
    <row r="6642" customFormat="false" ht="15.8" hidden="false" customHeight="false" outlineLevel="0" collapsed="false">
      <c r="A6642" s="39" t="s">
        <v>2694</v>
      </c>
      <c r="B6642" s="39" t="s">
        <v>8852</v>
      </c>
      <c r="C6642" s="0" t="n">
        <v>2031.53</v>
      </c>
      <c r="D6642" s="0" t="str">
        <f aca="false">CONCATENATE(LEFT(A6642,2), MID(A6642,5,2))</f>
        <v>0791</v>
      </c>
    </row>
    <row r="6643" customFormat="false" ht="15.8" hidden="false" customHeight="false" outlineLevel="0" collapsed="false">
      <c r="A6643" s="39" t="s">
        <v>2665</v>
      </c>
      <c r="B6643" s="39" t="s">
        <v>8853</v>
      </c>
      <c r="C6643" s="0" t="n">
        <v>9050</v>
      </c>
      <c r="D6643" s="0" t="str">
        <f aca="false">CONCATENATE(LEFT(A6643,2), MID(A6643,5,2))</f>
        <v>0780</v>
      </c>
    </row>
    <row r="6644" customFormat="false" ht="15.8" hidden="false" customHeight="false" outlineLevel="0" collapsed="false">
      <c r="A6644" s="39" t="s">
        <v>2694</v>
      </c>
      <c r="B6644" s="39" t="s">
        <v>8854</v>
      </c>
      <c r="C6644" s="0" t="n">
        <v>14853.15025</v>
      </c>
      <c r="D6644" s="0" t="str">
        <f aca="false">CONCATENATE(LEFT(A6644,2), MID(A6644,5,2))</f>
        <v>0791</v>
      </c>
    </row>
    <row r="6645" customFormat="false" ht="15.8" hidden="false" customHeight="false" outlineLevel="0" collapsed="false">
      <c r="A6645" s="39" t="s">
        <v>2622</v>
      </c>
      <c r="B6645" s="39" t="s">
        <v>8855</v>
      </c>
      <c r="C6645" s="0" t="n">
        <v>28049.4441701973</v>
      </c>
      <c r="D6645" s="0" t="str">
        <f aca="false">CONCATENATE(LEFT(A6645,2), MID(A6645,5,2))</f>
        <v>0716</v>
      </c>
    </row>
    <row r="6646" customFormat="false" ht="15.8" hidden="false" customHeight="false" outlineLevel="0" collapsed="false">
      <c r="A6646" s="39" t="s">
        <v>2681</v>
      </c>
      <c r="B6646" s="39" t="s">
        <v>8856</v>
      </c>
      <c r="C6646" s="0" t="n">
        <v>4411.64361814375</v>
      </c>
      <c r="D6646" s="0" t="str">
        <f aca="false">CONCATENATE(LEFT(A6646,2), MID(A6646,5,2))</f>
        <v>0716</v>
      </c>
    </row>
    <row r="6647" customFormat="false" ht="15.8" hidden="false" customHeight="false" outlineLevel="0" collapsed="false">
      <c r="A6647" s="39" t="s">
        <v>2681</v>
      </c>
      <c r="B6647" s="39" t="s">
        <v>8857</v>
      </c>
      <c r="C6647" s="0" t="n">
        <v>93107.5</v>
      </c>
      <c r="D6647" s="0" t="str">
        <f aca="false">CONCATENATE(LEFT(A6647,2), MID(A6647,5,2))</f>
        <v>0716</v>
      </c>
    </row>
    <row r="6648" customFormat="false" ht="15.8" hidden="false" customHeight="false" outlineLevel="0" collapsed="false">
      <c r="A6648" s="39" t="s">
        <v>2647</v>
      </c>
      <c r="B6648" s="39" t="s">
        <v>8858</v>
      </c>
      <c r="C6648" s="0" t="n">
        <v>324334.67625</v>
      </c>
      <c r="D6648" s="0" t="str">
        <f aca="false">CONCATENATE(LEFT(A6648,2), MID(A6648,5,2))</f>
        <v>0782</v>
      </c>
    </row>
    <row r="6649" customFormat="false" ht="15.8" hidden="false" customHeight="false" outlineLevel="0" collapsed="false">
      <c r="A6649" s="39" t="s">
        <v>2674</v>
      </c>
      <c r="B6649" s="39" t="s">
        <v>8859</v>
      </c>
      <c r="C6649" s="0" t="n">
        <v>25378.09045365</v>
      </c>
      <c r="D6649" s="0" t="str">
        <f aca="false">CONCATENATE(LEFT(A6649,2), MID(A6649,5,2))</f>
        <v>0780</v>
      </c>
    </row>
    <row r="6650" customFormat="false" ht="15.8" hidden="false" customHeight="false" outlineLevel="0" collapsed="false">
      <c r="A6650" s="39" t="s">
        <v>2807</v>
      </c>
      <c r="B6650" s="39" t="s">
        <v>8860</v>
      </c>
      <c r="C6650" s="0" t="n">
        <v>3038.025</v>
      </c>
      <c r="D6650" s="0" t="str">
        <f aca="false">CONCATENATE(LEFT(A6650,2), MID(A6650,5,2))</f>
        <v>0791</v>
      </c>
    </row>
    <row r="6651" customFormat="false" ht="15.8" hidden="false" customHeight="false" outlineLevel="0" collapsed="false">
      <c r="A6651" s="39" t="s">
        <v>2631</v>
      </c>
      <c r="B6651" s="39" t="s">
        <v>8861</v>
      </c>
      <c r="C6651" s="0" t="n">
        <v>423.785</v>
      </c>
      <c r="D6651" s="0" t="str">
        <f aca="false">CONCATENATE(LEFT(A6651,2), MID(A6651,5,2))</f>
        <v>0791</v>
      </c>
    </row>
    <row r="6652" customFormat="false" ht="15.8" hidden="false" customHeight="false" outlineLevel="0" collapsed="false">
      <c r="A6652" s="39" t="s">
        <v>2670</v>
      </c>
      <c r="B6652" s="39" t="s">
        <v>8862</v>
      </c>
      <c r="C6652" s="0" t="n">
        <v>736.08</v>
      </c>
      <c r="D6652" s="0" t="str">
        <f aca="false">CONCATENATE(LEFT(A6652,2), MID(A6652,5,2))</f>
        <v>0795</v>
      </c>
    </row>
    <row r="6653" customFormat="false" ht="15.8" hidden="false" customHeight="false" outlineLevel="0" collapsed="false">
      <c r="A6653" s="39" t="s">
        <v>2681</v>
      </c>
      <c r="B6653" s="39" t="s">
        <v>8863</v>
      </c>
      <c r="C6653" s="0" t="n">
        <v>12913.75</v>
      </c>
      <c r="D6653" s="0" t="str">
        <f aca="false">CONCATENATE(LEFT(A6653,2), MID(A6653,5,2))</f>
        <v>0716</v>
      </c>
    </row>
    <row r="6654" customFormat="false" ht="15.8" hidden="false" customHeight="false" outlineLevel="0" collapsed="false">
      <c r="A6654" s="39" t="s">
        <v>2681</v>
      </c>
      <c r="B6654" s="39" t="s">
        <v>8864</v>
      </c>
      <c r="C6654" s="0" t="n">
        <v>14990.13406253</v>
      </c>
      <c r="D6654" s="0" t="str">
        <f aca="false">CONCATENATE(LEFT(A6654,2), MID(A6654,5,2))</f>
        <v>0716</v>
      </c>
    </row>
    <row r="6655" customFormat="false" ht="15.8" hidden="false" customHeight="false" outlineLevel="0" collapsed="false">
      <c r="A6655" s="39" t="s">
        <v>2622</v>
      </c>
      <c r="B6655" s="39" t="s">
        <v>8865</v>
      </c>
      <c r="C6655" s="0" t="n">
        <v>24902.2397572016</v>
      </c>
      <c r="D6655" s="0" t="str">
        <f aca="false">CONCATENATE(LEFT(A6655,2), MID(A6655,5,2))</f>
        <v>0716</v>
      </c>
    </row>
    <row r="6656" customFormat="false" ht="15.8" hidden="false" customHeight="false" outlineLevel="0" collapsed="false">
      <c r="A6656" s="39" t="s">
        <v>2681</v>
      </c>
      <c r="B6656" s="39" t="s">
        <v>8866</v>
      </c>
      <c r="C6656" s="0" t="n">
        <v>1400.4</v>
      </c>
      <c r="D6656" s="0" t="str">
        <f aca="false">CONCATENATE(LEFT(A6656,2), MID(A6656,5,2))</f>
        <v>0716</v>
      </c>
    </row>
    <row r="6657" customFormat="false" ht="15.8" hidden="false" customHeight="false" outlineLevel="0" collapsed="false">
      <c r="A6657" s="39" t="s">
        <v>2665</v>
      </c>
      <c r="B6657" s="39" t="s">
        <v>8867</v>
      </c>
      <c r="C6657" s="0" t="n">
        <v>4642.30404512</v>
      </c>
      <c r="D6657" s="0" t="str">
        <f aca="false">CONCATENATE(LEFT(A6657,2), MID(A6657,5,2))</f>
        <v>0780</v>
      </c>
    </row>
    <row r="6658" customFormat="false" ht="15.8" hidden="false" customHeight="false" outlineLevel="0" collapsed="false">
      <c r="A6658" s="39" t="s">
        <v>2674</v>
      </c>
      <c r="B6658" s="39" t="s">
        <v>8868</v>
      </c>
      <c r="C6658" s="0" t="n">
        <v>21772.322756825</v>
      </c>
      <c r="D6658" s="0" t="str">
        <f aca="false">CONCATENATE(LEFT(A6658,2), MID(A6658,5,2))</f>
        <v>0780</v>
      </c>
    </row>
    <row r="6659" customFormat="false" ht="15.8" hidden="false" customHeight="false" outlineLevel="0" collapsed="false">
      <c r="A6659" s="39" t="s">
        <v>2807</v>
      </c>
      <c r="B6659" s="39" t="s">
        <v>8869</v>
      </c>
      <c r="C6659" s="0" t="n">
        <v>17577.575</v>
      </c>
      <c r="D6659" s="0" t="str">
        <f aca="false">CONCATENATE(LEFT(A6659,2), MID(A6659,5,2))</f>
        <v>0791</v>
      </c>
    </row>
    <row r="6660" customFormat="false" ht="15.8" hidden="false" customHeight="false" outlineLevel="0" collapsed="false">
      <c r="A6660" s="39" t="s">
        <v>2807</v>
      </c>
      <c r="B6660" s="39" t="s">
        <v>8870</v>
      </c>
      <c r="C6660" s="0" t="n">
        <v>1574.567</v>
      </c>
      <c r="D6660" s="0" t="str">
        <f aca="false">CONCATENATE(LEFT(A6660,2), MID(A6660,5,2))</f>
        <v>0791</v>
      </c>
    </row>
    <row r="6661" customFormat="false" ht="15.8" hidden="false" customHeight="false" outlineLevel="0" collapsed="false">
      <c r="A6661" s="39" t="s">
        <v>2622</v>
      </c>
      <c r="B6661" s="39" t="s">
        <v>8871</v>
      </c>
      <c r="C6661" s="0" t="n">
        <v>19192.865</v>
      </c>
      <c r="D6661" s="0" t="str">
        <f aca="false">CONCATENATE(LEFT(A6661,2), MID(A6661,5,2))</f>
        <v>0716</v>
      </c>
    </row>
    <row r="6662" customFormat="false" ht="15.8" hidden="false" customHeight="false" outlineLevel="0" collapsed="false">
      <c r="A6662" s="39" t="s">
        <v>2689</v>
      </c>
      <c r="B6662" s="39" t="s">
        <v>8872</v>
      </c>
      <c r="C6662" s="0" t="n">
        <v>1370.623</v>
      </c>
      <c r="D6662" s="0" t="str">
        <f aca="false">CONCATENATE(LEFT(A6662,2), MID(A6662,5,2))</f>
        <v>0791</v>
      </c>
    </row>
    <row r="6663" customFormat="false" ht="15.8" hidden="false" customHeight="false" outlineLevel="0" collapsed="false">
      <c r="A6663" s="39" t="s">
        <v>2631</v>
      </c>
      <c r="B6663" s="39" t="s">
        <v>8873</v>
      </c>
      <c r="C6663" s="0" t="n">
        <v>105.7753</v>
      </c>
      <c r="D6663" s="0" t="str">
        <f aca="false">CONCATENATE(LEFT(A6663,2), MID(A6663,5,2))</f>
        <v>0791</v>
      </c>
    </row>
    <row r="6664" customFormat="false" ht="15.8" hidden="false" customHeight="false" outlineLevel="0" collapsed="false">
      <c r="A6664" s="39" t="s">
        <v>2694</v>
      </c>
      <c r="B6664" s="39" t="s">
        <v>8874</v>
      </c>
      <c r="C6664" s="0" t="n">
        <v>1018.1045</v>
      </c>
      <c r="D6664" s="0" t="str">
        <f aca="false">CONCATENATE(LEFT(A6664,2), MID(A6664,5,2))</f>
        <v>0791</v>
      </c>
    </row>
    <row r="6665" customFormat="false" ht="15.8" hidden="false" customHeight="false" outlineLevel="0" collapsed="false">
      <c r="A6665" s="39" t="s">
        <v>2807</v>
      </c>
      <c r="B6665" s="39" t="s">
        <v>8875</v>
      </c>
      <c r="C6665" s="0" t="n">
        <v>13786.321</v>
      </c>
      <c r="D6665" s="0" t="str">
        <f aca="false">CONCATENATE(LEFT(A6665,2), MID(A6665,5,2))</f>
        <v>0791</v>
      </c>
    </row>
    <row r="6666" customFormat="false" ht="15.8" hidden="false" customHeight="false" outlineLevel="0" collapsed="false">
      <c r="A6666" s="39" t="s">
        <v>2654</v>
      </c>
      <c r="B6666" s="39" t="s">
        <v>8876</v>
      </c>
      <c r="C6666" s="0" t="n">
        <v>5224.275</v>
      </c>
      <c r="D6666" s="0" t="str">
        <f aca="false">CONCATENATE(LEFT(A6666,2), MID(A6666,5,2))</f>
        <v>0795</v>
      </c>
    </row>
    <row r="6667" customFormat="false" ht="15.8" hidden="false" customHeight="false" outlineLevel="0" collapsed="false">
      <c r="A6667" s="39" t="s">
        <v>2670</v>
      </c>
      <c r="B6667" s="39" t="s">
        <v>8877</v>
      </c>
      <c r="C6667" s="0" t="n">
        <v>1187.67</v>
      </c>
      <c r="D6667" s="0" t="str">
        <f aca="false">CONCATENATE(LEFT(A6667,2), MID(A6667,5,2))</f>
        <v>0795</v>
      </c>
    </row>
    <row r="6668" customFormat="false" ht="15.8" hidden="false" customHeight="false" outlineLevel="0" collapsed="false">
      <c r="A6668" s="39" t="s">
        <v>2696</v>
      </c>
      <c r="B6668" s="39" t="s">
        <v>8878</v>
      </c>
      <c r="C6668" s="0" t="n">
        <v>28617.0060524227</v>
      </c>
      <c r="D6668" s="0" t="str">
        <f aca="false">CONCATENATE(LEFT(A6668,2), MID(A6668,5,2))</f>
        <v>0718</v>
      </c>
    </row>
    <row r="6669" customFormat="false" ht="15.8" hidden="false" customHeight="false" outlineLevel="0" collapsed="false">
      <c r="A6669" s="39" t="s">
        <v>2694</v>
      </c>
      <c r="B6669" s="39" t="s">
        <v>8879</v>
      </c>
      <c r="C6669" s="0" t="n">
        <v>3499.748</v>
      </c>
      <c r="D6669" s="0" t="str">
        <f aca="false">CONCATENATE(LEFT(A6669,2), MID(A6669,5,2))</f>
        <v>0791</v>
      </c>
    </row>
    <row r="6670" customFormat="false" ht="15.8" hidden="false" customHeight="false" outlineLevel="0" collapsed="false">
      <c r="A6670" s="39" t="s">
        <v>2654</v>
      </c>
      <c r="B6670" s="39" t="s">
        <v>8880</v>
      </c>
      <c r="C6670" s="0" t="n">
        <v>1722.3</v>
      </c>
      <c r="D6670" s="0" t="str">
        <f aca="false">CONCATENATE(LEFT(A6670,2), MID(A6670,5,2))</f>
        <v>0795</v>
      </c>
    </row>
    <row r="6671" customFormat="false" ht="15.8" hidden="false" customHeight="false" outlineLevel="0" collapsed="false">
      <c r="A6671" s="39" t="s">
        <v>2786</v>
      </c>
      <c r="B6671" s="39" t="s">
        <v>8881</v>
      </c>
      <c r="C6671" s="0" t="n">
        <v>3790.17</v>
      </c>
      <c r="D6671" s="0" t="str">
        <f aca="false">CONCATENATE(LEFT(A6671,2), MID(A6671,5,2))</f>
        <v>0781</v>
      </c>
    </row>
    <row r="6672" customFormat="false" ht="15.8" hidden="false" customHeight="false" outlineLevel="0" collapsed="false">
      <c r="A6672" s="39" t="s">
        <v>2696</v>
      </c>
      <c r="B6672" s="39" t="s">
        <v>8882</v>
      </c>
      <c r="C6672" s="0" t="n">
        <v>192319.681864012</v>
      </c>
      <c r="D6672" s="0" t="str">
        <f aca="false">CONCATENATE(LEFT(A6672,2), MID(A6672,5,2))</f>
        <v>0718</v>
      </c>
    </row>
    <row r="6673" customFormat="false" ht="15.8" hidden="false" customHeight="false" outlineLevel="0" collapsed="false">
      <c r="A6673" s="39" t="s">
        <v>2730</v>
      </c>
      <c r="B6673" s="39" t="s">
        <v>8883</v>
      </c>
      <c r="C6673" s="0" t="n">
        <v>8588.489</v>
      </c>
      <c r="D6673" s="0" t="str">
        <f aca="false">CONCATENATE(LEFT(A6673,2), MID(A6673,5,2))</f>
        <v>0733</v>
      </c>
    </row>
    <row r="6674" customFormat="false" ht="15.8" hidden="false" customHeight="false" outlineLevel="0" collapsed="false">
      <c r="A6674" s="39" t="s">
        <v>2770</v>
      </c>
      <c r="B6674" s="39" t="s">
        <v>8884</v>
      </c>
      <c r="C6674" s="0" t="n">
        <v>3467.38</v>
      </c>
      <c r="D6674" s="0" t="str">
        <f aca="false">CONCATENATE(LEFT(A6674,2), MID(A6674,5,2))</f>
        <v>0781</v>
      </c>
    </row>
    <row r="6675" customFormat="false" ht="15.8" hidden="false" customHeight="false" outlineLevel="0" collapsed="false">
      <c r="A6675" s="39" t="s">
        <v>2716</v>
      </c>
      <c r="B6675" s="39" t="s">
        <v>8885</v>
      </c>
      <c r="C6675" s="0" t="n">
        <v>17267.1157056915</v>
      </c>
      <c r="D6675" s="0" t="str">
        <f aca="false">CONCATENATE(LEFT(A6675,2), MID(A6675,5,2))</f>
        <v>0743</v>
      </c>
    </row>
    <row r="6676" customFormat="false" ht="15.8" hidden="false" customHeight="false" outlineLevel="0" collapsed="false">
      <c r="A6676" s="39" t="s">
        <v>2716</v>
      </c>
      <c r="B6676" s="39" t="s">
        <v>8886</v>
      </c>
      <c r="C6676" s="0" t="n">
        <v>257225.939734027</v>
      </c>
      <c r="D6676" s="0" t="str">
        <f aca="false">CONCATENATE(LEFT(A6676,2), MID(A6676,5,2))</f>
        <v>0743</v>
      </c>
    </row>
    <row r="6677" customFormat="false" ht="15.8" hidden="false" customHeight="false" outlineLevel="0" collapsed="false">
      <c r="A6677" s="39" t="s">
        <v>2718</v>
      </c>
      <c r="B6677" s="39" t="s">
        <v>8887</v>
      </c>
      <c r="C6677" s="0" t="n">
        <v>55646.2189720267</v>
      </c>
      <c r="D6677" s="0" t="str">
        <f aca="false">CONCATENATE(LEFT(A6677,2), MID(A6677,5,2))</f>
        <v>0743</v>
      </c>
    </row>
    <row r="6678" customFormat="false" ht="15.8" hidden="false" customHeight="false" outlineLevel="0" collapsed="false">
      <c r="A6678" s="39" t="s">
        <v>2718</v>
      </c>
      <c r="B6678" s="39" t="s">
        <v>8888</v>
      </c>
      <c r="C6678" s="0" t="n">
        <v>9131.43095024449</v>
      </c>
      <c r="D6678" s="0" t="str">
        <f aca="false">CONCATENATE(LEFT(A6678,2), MID(A6678,5,2))</f>
        <v>0743</v>
      </c>
    </row>
    <row r="6679" customFormat="false" ht="15.8" hidden="false" customHeight="false" outlineLevel="0" collapsed="false">
      <c r="A6679" s="39" t="s">
        <v>2718</v>
      </c>
      <c r="B6679" s="39" t="s">
        <v>8889</v>
      </c>
      <c r="C6679" s="0" t="n">
        <v>138547.168831728</v>
      </c>
      <c r="D6679" s="0" t="str">
        <f aca="false">CONCATENATE(LEFT(A6679,2), MID(A6679,5,2))</f>
        <v>0743</v>
      </c>
    </row>
    <row r="6680" customFormat="false" ht="15.8" hidden="false" customHeight="false" outlineLevel="0" collapsed="false">
      <c r="A6680" s="39" t="s">
        <v>2772</v>
      </c>
      <c r="B6680" s="39" t="s">
        <v>8890</v>
      </c>
      <c r="C6680" s="0" t="n">
        <v>13290.2554840909</v>
      </c>
      <c r="D6680" s="0" t="str">
        <f aca="false">CONCATENATE(LEFT(A6680,2), MID(A6680,5,2))</f>
        <v>0743</v>
      </c>
    </row>
    <row r="6681" customFormat="false" ht="15.8" hidden="false" customHeight="false" outlineLevel="0" collapsed="false">
      <c r="A6681" s="39" t="s">
        <v>2716</v>
      </c>
      <c r="B6681" s="39" t="s">
        <v>8891</v>
      </c>
      <c r="C6681" s="0" t="n">
        <v>112575.557180117</v>
      </c>
      <c r="D6681" s="0" t="str">
        <f aca="false">CONCATENATE(LEFT(A6681,2), MID(A6681,5,2))</f>
        <v>0743</v>
      </c>
    </row>
    <row r="6682" customFormat="false" ht="15.8" hidden="false" customHeight="false" outlineLevel="0" collapsed="false">
      <c r="A6682" s="39" t="s">
        <v>2672</v>
      </c>
      <c r="B6682" s="39" t="s">
        <v>8892</v>
      </c>
      <c r="C6682" s="0" t="n">
        <v>72390.9852507765</v>
      </c>
      <c r="D6682" s="0" t="str">
        <f aca="false">CONCATENATE(LEFT(A6682,2), MID(A6682,5,2))</f>
        <v>0743</v>
      </c>
    </row>
    <row r="6683" customFormat="false" ht="15.8" hidden="false" customHeight="false" outlineLevel="0" collapsed="false">
      <c r="A6683" s="39" t="s">
        <v>2716</v>
      </c>
      <c r="B6683" s="39" t="s">
        <v>8893</v>
      </c>
      <c r="C6683" s="0" t="n">
        <v>36418.7835798175</v>
      </c>
      <c r="D6683" s="0" t="str">
        <f aca="false">CONCATENATE(LEFT(A6683,2), MID(A6683,5,2))</f>
        <v>0743</v>
      </c>
    </row>
    <row r="6684" customFormat="false" ht="15.8" hidden="false" customHeight="false" outlineLevel="0" collapsed="false">
      <c r="A6684" s="39" t="s">
        <v>2672</v>
      </c>
      <c r="B6684" s="39" t="s">
        <v>8894</v>
      </c>
      <c r="C6684" s="0" t="n">
        <v>49669.9131067005</v>
      </c>
      <c r="D6684" s="0" t="str">
        <f aca="false">CONCATENATE(LEFT(A6684,2), MID(A6684,5,2))</f>
        <v>0743</v>
      </c>
    </row>
    <row r="6685" customFormat="false" ht="15.8" hidden="false" customHeight="false" outlineLevel="0" collapsed="false">
      <c r="A6685" s="39" t="s">
        <v>2718</v>
      </c>
      <c r="B6685" s="39" t="s">
        <v>8895</v>
      </c>
      <c r="C6685" s="0" t="n">
        <v>45484.3187462932</v>
      </c>
      <c r="D6685" s="0" t="str">
        <f aca="false">CONCATENATE(LEFT(A6685,2), MID(A6685,5,2))</f>
        <v>0743</v>
      </c>
    </row>
    <row r="6686" customFormat="false" ht="15.8" hidden="false" customHeight="false" outlineLevel="0" collapsed="false">
      <c r="A6686" s="39" t="s">
        <v>2672</v>
      </c>
      <c r="B6686" s="39" t="s">
        <v>8896</v>
      </c>
      <c r="C6686" s="0" t="n">
        <v>10288.0595351005</v>
      </c>
      <c r="D6686" s="0" t="str">
        <f aca="false">CONCATENATE(LEFT(A6686,2), MID(A6686,5,2))</f>
        <v>0743</v>
      </c>
    </row>
    <row r="6687" customFormat="false" ht="15.8" hidden="false" customHeight="false" outlineLevel="0" collapsed="false">
      <c r="A6687" s="39" t="s">
        <v>2749</v>
      </c>
      <c r="B6687" s="39" t="s">
        <v>8897</v>
      </c>
      <c r="C6687" s="0" t="n">
        <v>88092.44178043</v>
      </c>
      <c r="D6687" s="0" t="str">
        <f aca="false">CONCATENATE(LEFT(A6687,2), MID(A6687,5,2))</f>
        <v>0759</v>
      </c>
    </row>
    <row r="6688" customFormat="false" ht="15.8" hidden="false" customHeight="false" outlineLevel="0" collapsed="false">
      <c r="A6688" s="39" t="s">
        <v>2749</v>
      </c>
      <c r="B6688" s="39" t="s">
        <v>8898</v>
      </c>
      <c r="C6688" s="0" t="n">
        <v>38303.84367088</v>
      </c>
      <c r="D6688" s="0" t="str">
        <f aca="false">CONCATENATE(LEFT(A6688,2), MID(A6688,5,2))</f>
        <v>0759</v>
      </c>
    </row>
    <row r="6689" customFormat="false" ht="15.8" hidden="false" customHeight="false" outlineLevel="0" collapsed="false">
      <c r="A6689" s="39" t="s">
        <v>2696</v>
      </c>
      <c r="B6689" s="39" t="s">
        <v>8899</v>
      </c>
      <c r="C6689" s="0" t="n">
        <v>41423.1127882188</v>
      </c>
      <c r="D6689" s="0" t="str">
        <f aca="false">CONCATENATE(LEFT(A6689,2), MID(A6689,5,2))</f>
        <v>0718</v>
      </c>
    </row>
    <row r="6690" customFormat="false" ht="15.8" hidden="false" customHeight="false" outlineLevel="0" collapsed="false">
      <c r="A6690" s="39" t="s">
        <v>2721</v>
      </c>
      <c r="B6690" s="39" t="s">
        <v>8900</v>
      </c>
      <c r="C6690" s="0" t="n">
        <v>15472.10120143</v>
      </c>
      <c r="D6690" s="0" t="str">
        <f aca="false">CONCATENATE(LEFT(A6690,2), MID(A6690,5,2))</f>
        <v>0759</v>
      </c>
    </row>
    <row r="6691" customFormat="false" ht="15.8" hidden="false" customHeight="false" outlineLevel="0" collapsed="false">
      <c r="A6691" s="39" t="s">
        <v>2622</v>
      </c>
      <c r="B6691" s="39" t="s">
        <v>8901</v>
      </c>
      <c r="C6691" s="0" t="n">
        <v>5187.265</v>
      </c>
      <c r="D6691" s="0" t="str">
        <f aca="false">CONCATENATE(LEFT(A6691,2), MID(A6691,5,2))</f>
        <v>0716</v>
      </c>
    </row>
    <row r="6692" customFormat="false" ht="15.8" hidden="false" customHeight="false" outlineLevel="0" collapsed="false">
      <c r="A6692" s="39" t="s">
        <v>2749</v>
      </c>
      <c r="B6692" s="39" t="s">
        <v>8902</v>
      </c>
      <c r="C6692" s="0" t="n">
        <v>190993.89000094</v>
      </c>
      <c r="D6692" s="0" t="str">
        <f aca="false">CONCATENATE(LEFT(A6692,2), MID(A6692,5,2))</f>
        <v>0759</v>
      </c>
    </row>
    <row r="6693" customFormat="false" ht="15.8" hidden="false" customHeight="false" outlineLevel="0" collapsed="false">
      <c r="A6693" s="39" t="s">
        <v>2696</v>
      </c>
      <c r="B6693" s="39" t="s">
        <v>8903</v>
      </c>
      <c r="C6693" s="0" t="n">
        <v>14303.5355647307</v>
      </c>
      <c r="D6693" s="0" t="str">
        <f aca="false">CONCATENATE(LEFT(A6693,2), MID(A6693,5,2))</f>
        <v>0718</v>
      </c>
    </row>
    <row r="6694" customFormat="false" ht="15.8" hidden="false" customHeight="false" outlineLevel="0" collapsed="false">
      <c r="A6694" s="39" t="s">
        <v>2600</v>
      </c>
      <c r="B6694" s="39" t="s">
        <v>8904</v>
      </c>
      <c r="C6694" s="0" t="n">
        <v>712.936595291489</v>
      </c>
      <c r="D6694" s="0" t="str">
        <f aca="false">CONCATENATE(LEFT(A6694,2), MID(A6694,5,2))</f>
        <v>0860</v>
      </c>
    </row>
    <row r="6695" customFormat="false" ht="15.8" hidden="false" customHeight="false" outlineLevel="0" collapsed="false">
      <c r="A6695" s="39" t="s">
        <v>2716</v>
      </c>
      <c r="B6695" s="39" t="s">
        <v>8905</v>
      </c>
      <c r="C6695" s="0" t="n">
        <v>8569.58907115418</v>
      </c>
      <c r="D6695" s="0" t="str">
        <f aca="false">CONCATENATE(LEFT(A6695,2), MID(A6695,5,2))</f>
        <v>0743</v>
      </c>
    </row>
    <row r="6696" customFormat="false" ht="15.8" hidden="false" customHeight="false" outlineLevel="0" collapsed="false">
      <c r="A6696" s="39" t="s">
        <v>2749</v>
      </c>
      <c r="B6696" s="39" t="s">
        <v>8906</v>
      </c>
      <c r="C6696" s="0" t="n">
        <v>47372.76762326</v>
      </c>
      <c r="D6696" s="0" t="str">
        <f aca="false">CONCATENATE(LEFT(A6696,2), MID(A6696,5,2))</f>
        <v>0759</v>
      </c>
    </row>
    <row r="6697" customFormat="false" ht="15.8" hidden="false" customHeight="false" outlineLevel="0" collapsed="false">
      <c r="A6697" s="39" t="s">
        <v>2705</v>
      </c>
      <c r="B6697" s="39" t="s">
        <v>8907</v>
      </c>
      <c r="C6697" s="0" t="n">
        <v>9262.81562832</v>
      </c>
      <c r="D6697" s="0" t="str">
        <f aca="false">CONCATENATE(LEFT(A6697,2), MID(A6697,5,2))</f>
        <v>0732</v>
      </c>
    </row>
    <row r="6698" customFormat="false" ht="15.8" hidden="false" customHeight="false" outlineLevel="0" collapsed="false">
      <c r="A6698" s="39" t="s">
        <v>2791</v>
      </c>
      <c r="B6698" s="39" t="s">
        <v>8908</v>
      </c>
      <c r="C6698" s="0" t="n">
        <v>2054.6713104245</v>
      </c>
      <c r="D6698" s="0" t="str">
        <f aca="false">CONCATENATE(LEFT(A6698,2), MID(A6698,5,2))</f>
        <v>0743</v>
      </c>
    </row>
    <row r="6699" customFormat="false" ht="15.8" hidden="false" customHeight="false" outlineLevel="0" collapsed="false">
      <c r="A6699" s="39" t="s">
        <v>2716</v>
      </c>
      <c r="B6699" s="39" t="s">
        <v>8909</v>
      </c>
      <c r="C6699" s="0" t="n">
        <v>37298.8426303765</v>
      </c>
      <c r="D6699" s="0" t="str">
        <f aca="false">CONCATENATE(LEFT(A6699,2), MID(A6699,5,2))</f>
        <v>0743</v>
      </c>
    </row>
    <row r="6700" customFormat="false" ht="15.8" hidden="false" customHeight="false" outlineLevel="0" collapsed="false">
      <c r="A6700" s="39" t="s">
        <v>2721</v>
      </c>
      <c r="B6700" s="39" t="s">
        <v>8910</v>
      </c>
      <c r="C6700" s="0" t="n">
        <v>87771.2176227</v>
      </c>
      <c r="D6700" s="0" t="str">
        <f aca="false">CONCATENATE(LEFT(A6700,2), MID(A6700,5,2))</f>
        <v>0759</v>
      </c>
    </row>
    <row r="6701" customFormat="false" ht="15.8" hidden="false" customHeight="false" outlineLevel="0" collapsed="false">
      <c r="A6701" s="39" t="s">
        <v>2672</v>
      </c>
      <c r="B6701" s="39" t="s">
        <v>8911</v>
      </c>
      <c r="C6701" s="0" t="n">
        <v>7262.79814053225</v>
      </c>
      <c r="D6701" s="0" t="str">
        <f aca="false">CONCATENATE(LEFT(A6701,2), MID(A6701,5,2))</f>
        <v>0743</v>
      </c>
    </row>
    <row r="6702" customFormat="false" ht="15.8" hidden="false" customHeight="false" outlineLevel="0" collapsed="false">
      <c r="A6702" s="39" t="s">
        <v>2749</v>
      </c>
      <c r="B6702" s="39" t="s">
        <v>8912</v>
      </c>
      <c r="C6702" s="0" t="n">
        <v>71474.234268138</v>
      </c>
      <c r="D6702" s="0" t="str">
        <f aca="false">CONCATENATE(LEFT(A6702,2), MID(A6702,5,2))</f>
        <v>0759</v>
      </c>
    </row>
    <row r="6703" customFormat="false" ht="15.8" hidden="false" customHeight="false" outlineLevel="0" collapsed="false">
      <c r="A6703" s="39" t="s">
        <v>2679</v>
      </c>
      <c r="B6703" s="39" t="s">
        <v>8913</v>
      </c>
      <c r="C6703" s="0" t="n">
        <v>1090.44</v>
      </c>
      <c r="D6703" s="0" t="str">
        <f aca="false">CONCATENATE(LEFT(A6703,2), MID(A6703,5,2))</f>
        <v>0733</v>
      </c>
    </row>
    <row r="6704" customFormat="false" ht="15.8" hidden="false" customHeight="false" outlineLevel="0" collapsed="false">
      <c r="A6704" s="39" t="s">
        <v>2644</v>
      </c>
      <c r="B6704" s="39" t="s">
        <v>8914</v>
      </c>
      <c r="C6704" s="0" t="n">
        <v>143355.665</v>
      </c>
      <c r="D6704" s="0" t="str">
        <f aca="false">CONCATENATE(LEFT(A6704,2), MID(A6704,5,2))</f>
        <v>0733</v>
      </c>
    </row>
    <row r="6705" customFormat="false" ht="15.8" hidden="false" customHeight="false" outlineLevel="0" collapsed="false">
      <c r="A6705" s="39" t="s">
        <v>2721</v>
      </c>
      <c r="B6705" s="39" t="s">
        <v>8915</v>
      </c>
      <c r="C6705" s="0" t="n">
        <v>46135.27335391</v>
      </c>
      <c r="D6705" s="0" t="str">
        <f aca="false">CONCATENATE(LEFT(A6705,2), MID(A6705,5,2))</f>
        <v>0759</v>
      </c>
    </row>
    <row r="6706" customFormat="false" ht="15.8" hidden="false" customHeight="false" outlineLevel="0" collapsed="false">
      <c r="A6706" s="39" t="s">
        <v>2721</v>
      </c>
      <c r="B6706" s="39" t="s">
        <v>8916</v>
      </c>
      <c r="C6706" s="0" t="n">
        <v>30731.39874047</v>
      </c>
      <c r="D6706" s="0" t="str">
        <f aca="false">CONCATENATE(LEFT(A6706,2), MID(A6706,5,2))</f>
        <v>0759</v>
      </c>
    </row>
    <row r="6707" customFormat="false" ht="15.8" hidden="false" customHeight="false" outlineLevel="0" collapsed="false">
      <c r="A6707" s="39" t="s">
        <v>2735</v>
      </c>
      <c r="B6707" s="39" t="s">
        <v>8917</v>
      </c>
      <c r="C6707" s="0" t="n">
        <v>4009.445133876</v>
      </c>
      <c r="D6707" s="0" t="str">
        <f aca="false">CONCATENATE(LEFT(A6707,2), MID(A6707,5,2))</f>
        <v>0759</v>
      </c>
    </row>
    <row r="6708" customFormat="false" ht="15.8" hidden="false" customHeight="false" outlineLevel="0" collapsed="false">
      <c r="A6708" s="39" t="s">
        <v>2705</v>
      </c>
      <c r="B6708" s="39" t="s">
        <v>8918</v>
      </c>
      <c r="C6708" s="0" t="n">
        <v>136601.368515</v>
      </c>
      <c r="D6708" s="0" t="str">
        <f aca="false">CONCATENATE(LEFT(A6708,2), MID(A6708,5,2))</f>
        <v>0732</v>
      </c>
    </row>
    <row r="6709" customFormat="false" ht="15.8" hidden="false" customHeight="false" outlineLevel="0" collapsed="false">
      <c r="A6709" s="39" t="s">
        <v>2701</v>
      </c>
      <c r="B6709" s="39" t="s">
        <v>8919</v>
      </c>
      <c r="C6709" s="0" t="n">
        <v>1319.1348304472</v>
      </c>
      <c r="D6709" s="0" t="str">
        <f aca="false">CONCATENATE(LEFT(A6709,2), MID(A6709,5,2))</f>
        <v>0718</v>
      </c>
    </row>
    <row r="6710" customFormat="false" ht="15.8" hidden="false" customHeight="false" outlineLevel="0" collapsed="false">
      <c r="A6710" s="39" t="s">
        <v>2749</v>
      </c>
      <c r="B6710" s="39" t="s">
        <v>8920</v>
      </c>
      <c r="C6710" s="0" t="n">
        <v>18874.944069668</v>
      </c>
      <c r="D6710" s="0" t="str">
        <f aca="false">CONCATENATE(LEFT(A6710,2), MID(A6710,5,2))</f>
        <v>0759</v>
      </c>
    </row>
    <row r="6711" customFormat="false" ht="15.8" hidden="false" customHeight="false" outlineLevel="0" collapsed="false">
      <c r="A6711" s="39" t="s">
        <v>2672</v>
      </c>
      <c r="B6711" s="39" t="s">
        <v>8921</v>
      </c>
      <c r="C6711" s="0" t="n">
        <v>21625.2244432862</v>
      </c>
      <c r="D6711" s="0" t="str">
        <f aca="false">CONCATENATE(LEFT(A6711,2), MID(A6711,5,2))</f>
        <v>0743</v>
      </c>
    </row>
    <row r="6712" customFormat="false" ht="15.8" hidden="false" customHeight="false" outlineLevel="0" collapsed="false">
      <c r="A6712" s="39" t="s">
        <v>2765</v>
      </c>
      <c r="B6712" s="39" t="s">
        <v>8922</v>
      </c>
      <c r="C6712" s="0" t="n">
        <v>15490.3370037892</v>
      </c>
      <c r="D6712" s="0" t="str">
        <f aca="false">CONCATENATE(LEFT(A6712,2), MID(A6712,5,2))</f>
        <v>0765</v>
      </c>
    </row>
    <row r="6713" customFormat="false" ht="15.8" hidden="false" customHeight="false" outlineLevel="0" collapsed="false">
      <c r="A6713" s="39" t="s">
        <v>2765</v>
      </c>
      <c r="B6713" s="39" t="s">
        <v>8923</v>
      </c>
      <c r="C6713" s="0" t="n">
        <v>2236.48502320811</v>
      </c>
      <c r="D6713" s="0" t="str">
        <f aca="false">CONCATENATE(LEFT(A6713,2), MID(A6713,5,2))</f>
        <v>0765</v>
      </c>
    </row>
    <row r="6714" customFormat="false" ht="15.8" hidden="false" customHeight="false" outlineLevel="0" collapsed="false">
      <c r="A6714" s="39" t="s">
        <v>2800</v>
      </c>
      <c r="B6714" s="39" t="s">
        <v>8924</v>
      </c>
      <c r="C6714" s="0" t="n">
        <v>241.941605203266</v>
      </c>
      <c r="D6714" s="0" t="str">
        <f aca="false">CONCATENATE(LEFT(A6714,2), MID(A6714,5,2))</f>
        <v>0765</v>
      </c>
    </row>
    <row r="6715" customFormat="false" ht="15.8" hidden="false" customHeight="false" outlineLevel="0" collapsed="false">
      <c r="A6715" s="39" t="s">
        <v>2647</v>
      </c>
      <c r="B6715" s="39" t="s">
        <v>8925</v>
      </c>
      <c r="C6715" s="0" t="n">
        <v>1284.8465</v>
      </c>
      <c r="D6715" s="0" t="str">
        <f aca="false">CONCATENATE(LEFT(A6715,2), MID(A6715,5,2))</f>
        <v>0782</v>
      </c>
    </row>
    <row r="6716" customFormat="false" ht="15.8" hidden="false" customHeight="false" outlineLevel="0" collapsed="false">
      <c r="A6716" s="39" t="s">
        <v>2730</v>
      </c>
      <c r="B6716" s="39" t="s">
        <v>8926</v>
      </c>
      <c r="C6716" s="0" t="n">
        <v>5078.7555</v>
      </c>
      <c r="D6716" s="0" t="str">
        <f aca="false">CONCATENATE(LEFT(A6716,2), MID(A6716,5,2))</f>
        <v>0733</v>
      </c>
    </row>
    <row r="6717" customFormat="false" ht="15.8" hidden="false" customHeight="false" outlineLevel="0" collapsed="false">
      <c r="A6717" s="39" t="s">
        <v>2735</v>
      </c>
      <c r="B6717" s="39" t="s">
        <v>8927</v>
      </c>
      <c r="C6717" s="0" t="n">
        <v>2358.215656992</v>
      </c>
      <c r="D6717" s="0" t="str">
        <f aca="false">CONCATENATE(LEFT(A6717,2), MID(A6717,5,2))</f>
        <v>0759</v>
      </c>
    </row>
    <row r="6718" customFormat="false" ht="15.8" hidden="false" customHeight="false" outlineLevel="0" collapsed="false">
      <c r="A6718" s="39" t="s">
        <v>2716</v>
      </c>
      <c r="B6718" s="39" t="s">
        <v>8928</v>
      </c>
      <c r="C6718" s="0" t="n">
        <v>10820.0324366795</v>
      </c>
      <c r="D6718" s="0" t="str">
        <f aca="false">CONCATENATE(LEFT(A6718,2), MID(A6718,5,2))</f>
        <v>0743</v>
      </c>
    </row>
    <row r="6719" customFormat="false" ht="15.8" hidden="false" customHeight="false" outlineLevel="0" collapsed="false">
      <c r="A6719" s="39" t="s">
        <v>2749</v>
      </c>
      <c r="B6719" s="39" t="s">
        <v>8929</v>
      </c>
      <c r="C6719" s="0" t="n">
        <v>5321.4770896</v>
      </c>
      <c r="D6719" s="0" t="str">
        <f aca="false">CONCATENATE(LEFT(A6719,2), MID(A6719,5,2))</f>
        <v>0759</v>
      </c>
    </row>
    <row r="6720" customFormat="false" ht="15.8" hidden="false" customHeight="false" outlineLevel="0" collapsed="false">
      <c r="A6720" s="39" t="s">
        <v>2689</v>
      </c>
      <c r="B6720" s="39" t="s">
        <v>8930</v>
      </c>
      <c r="C6720" s="0" t="n">
        <v>5868.676</v>
      </c>
      <c r="D6720" s="0" t="str">
        <f aca="false">CONCATENATE(LEFT(A6720,2), MID(A6720,5,2))</f>
        <v>0791</v>
      </c>
    </row>
    <row r="6721" customFormat="false" ht="15.8" hidden="false" customHeight="false" outlineLevel="0" collapsed="false">
      <c r="A6721" s="39" t="s">
        <v>2707</v>
      </c>
      <c r="B6721" s="39" t="s">
        <v>8931</v>
      </c>
      <c r="C6721" s="0" t="n">
        <v>3147.729</v>
      </c>
      <c r="D6721" s="0" t="str">
        <f aca="false">CONCATENATE(LEFT(A6721,2), MID(A6721,5,2))</f>
        <v>0733</v>
      </c>
    </row>
    <row r="6722" customFormat="false" ht="15.8" hidden="false" customHeight="false" outlineLevel="0" collapsed="false">
      <c r="A6722" s="39" t="s">
        <v>2640</v>
      </c>
      <c r="B6722" s="39" t="s">
        <v>8932</v>
      </c>
      <c r="C6722" s="0" t="n">
        <v>6373.3</v>
      </c>
      <c r="D6722" s="0" t="str">
        <f aca="false">CONCATENATE(LEFT(A6722,2), MID(A6722,5,2))</f>
        <v>0795</v>
      </c>
    </row>
    <row r="6723" customFormat="false" ht="15.8" hidden="false" customHeight="false" outlineLevel="0" collapsed="false">
      <c r="A6723" s="39" t="s">
        <v>2670</v>
      </c>
      <c r="B6723" s="39" t="s">
        <v>8933</v>
      </c>
      <c r="C6723" s="0" t="n">
        <v>10396.46</v>
      </c>
      <c r="D6723" s="0" t="str">
        <f aca="false">CONCATENATE(LEFT(A6723,2), MID(A6723,5,2))</f>
        <v>0795</v>
      </c>
    </row>
    <row r="6724" customFormat="false" ht="15.8" hidden="false" customHeight="false" outlineLevel="0" collapsed="false">
      <c r="A6724" s="39" t="s">
        <v>2654</v>
      </c>
      <c r="B6724" s="39" t="s">
        <v>8934</v>
      </c>
      <c r="C6724" s="0" t="n">
        <v>1155</v>
      </c>
      <c r="D6724" s="0" t="str">
        <f aca="false">CONCATENATE(LEFT(A6724,2), MID(A6724,5,2))</f>
        <v>0795</v>
      </c>
    </row>
    <row r="6725" customFormat="false" ht="15.8" hidden="false" customHeight="false" outlineLevel="0" collapsed="false">
      <c r="A6725" s="39" t="s">
        <v>2683</v>
      </c>
      <c r="B6725" s="39" t="s">
        <v>8935</v>
      </c>
      <c r="C6725" s="0" t="n">
        <v>1044.15</v>
      </c>
      <c r="D6725" s="0" t="str">
        <f aca="false">CONCATENATE(LEFT(A6725,2), MID(A6725,5,2))</f>
        <v>0795</v>
      </c>
    </row>
    <row r="6726" customFormat="false" ht="15.8" hidden="false" customHeight="false" outlineLevel="0" collapsed="false">
      <c r="A6726" s="39" t="s">
        <v>2654</v>
      </c>
      <c r="B6726" s="39" t="s">
        <v>8936</v>
      </c>
      <c r="C6726" s="0" t="n">
        <v>2745.9</v>
      </c>
      <c r="D6726" s="0" t="str">
        <f aca="false">CONCATENATE(LEFT(A6726,2), MID(A6726,5,2))</f>
        <v>0795</v>
      </c>
    </row>
    <row r="6727" customFormat="false" ht="15.8" hidden="false" customHeight="false" outlineLevel="0" collapsed="false">
      <c r="A6727" s="39" t="s">
        <v>2670</v>
      </c>
      <c r="B6727" s="39" t="s">
        <v>8937</v>
      </c>
      <c r="C6727" s="0" t="n">
        <v>2085.9</v>
      </c>
      <c r="D6727" s="0" t="str">
        <f aca="false">CONCATENATE(LEFT(A6727,2), MID(A6727,5,2))</f>
        <v>0795</v>
      </c>
    </row>
    <row r="6728" customFormat="false" ht="15.8" hidden="false" customHeight="false" outlineLevel="0" collapsed="false">
      <c r="A6728" s="39" t="s">
        <v>2807</v>
      </c>
      <c r="B6728" s="39" t="s">
        <v>8938</v>
      </c>
      <c r="C6728" s="0" t="n">
        <v>2767.953</v>
      </c>
      <c r="D6728" s="0" t="str">
        <f aca="false">CONCATENATE(LEFT(A6728,2), MID(A6728,5,2))</f>
        <v>0791</v>
      </c>
    </row>
    <row r="6729" customFormat="false" ht="15.8" hidden="false" customHeight="false" outlineLevel="0" collapsed="false">
      <c r="A6729" s="39" t="s">
        <v>2670</v>
      </c>
      <c r="B6729" s="39" t="s">
        <v>8939</v>
      </c>
      <c r="C6729" s="0" t="n">
        <v>2426.8</v>
      </c>
      <c r="D6729" s="0" t="str">
        <f aca="false">CONCATENATE(LEFT(A6729,2), MID(A6729,5,2))</f>
        <v>0795</v>
      </c>
    </row>
    <row r="6730" customFormat="false" ht="15.8" hidden="false" customHeight="false" outlineLevel="0" collapsed="false">
      <c r="A6730" s="39" t="s">
        <v>2683</v>
      </c>
      <c r="B6730" s="39" t="s">
        <v>8940</v>
      </c>
      <c r="C6730" s="0" t="n">
        <v>2359.85</v>
      </c>
      <c r="D6730" s="0" t="str">
        <f aca="false">CONCATENATE(LEFT(A6730,2), MID(A6730,5,2))</f>
        <v>0795</v>
      </c>
    </row>
    <row r="6731" customFormat="false" ht="15.8" hidden="false" customHeight="false" outlineLevel="0" collapsed="false">
      <c r="A6731" s="39" t="s">
        <v>2749</v>
      </c>
      <c r="B6731" s="39" t="s">
        <v>8941</v>
      </c>
      <c r="C6731" s="0" t="n">
        <v>2807.935876488</v>
      </c>
      <c r="D6731" s="0" t="str">
        <f aca="false">CONCATENATE(LEFT(A6731,2), MID(A6731,5,2))</f>
        <v>0759</v>
      </c>
    </row>
    <row r="6732" customFormat="false" ht="15.8" hidden="false" customHeight="false" outlineLevel="0" collapsed="false">
      <c r="A6732" s="39" t="s">
        <v>2847</v>
      </c>
      <c r="B6732" s="39" t="s">
        <v>8942</v>
      </c>
      <c r="C6732" s="0" t="n">
        <v>510</v>
      </c>
      <c r="D6732" s="0" t="str">
        <f aca="false">CONCATENATE(LEFT(A6732,2), MID(A6732,5,2))</f>
        <v>0759</v>
      </c>
    </row>
    <row r="6733" customFormat="false" ht="15.8" hidden="false" customHeight="false" outlineLevel="0" collapsed="false">
      <c r="A6733" s="39" t="s">
        <v>2749</v>
      </c>
      <c r="B6733" s="39" t="s">
        <v>8943</v>
      </c>
      <c r="C6733" s="0" t="n">
        <v>16514.29752509</v>
      </c>
      <c r="D6733" s="0" t="str">
        <f aca="false">CONCATENATE(LEFT(A6733,2), MID(A6733,5,2))</f>
        <v>0759</v>
      </c>
    </row>
    <row r="6734" customFormat="false" ht="15.8" hidden="false" customHeight="false" outlineLevel="0" collapsed="false">
      <c r="A6734" s="39" t="s">
        <v>2735</v>
      </c>
      <c r="B6734" s="39" t="s">
        <v>8944</v>
      </c>
      <c r="C6734" s="0" t="n">
        <v>1575</v>
      </c>
      <c r="D6734" s="0" t="str">
        <f aca="false">CONCATENATE(LEFT(A6734,2), MID(A6734,5,2))</f>
        <v>0759</v>
      </c>
    </row>
    <row r="6735" customFormat="false" ht="15.8" hidden="false" customHeight="false" outlineLevel="0" collapsed="false">
      <c r="A6735" s="39" t="s">
        <v>2694</v>
      </c>
      <c r="B6735" s="39" t="s">
        <v>8945</v>
      </c>
      <c r="C6735" s="0" t="n">
        <v>6180.42375</v>
      </c>
      <c r="D6735" s="0" t="str">
        <f aca="false">CONCATENATE(LEFT(A6735,2), MID(A6735,5,2))</f>
        <v>0791</v>
      </c>
    </row>
    <row r="6736" customFormat="false" ht="15.8" hidden="false" customHeight="false" outlineLevel="0" collapsed="false">
      <c r="A6736" s="39" t="s">
        <v>2735</v>
      </c>
      <c r="B6736" s="39" t="s">
        <v>8946</v>
      </c>
      <c r="C6736" s="0" t="n">
        <v>6610.89906419</v>
      </c>
      <c r="D6736" s="0" t="str">
        <f aca="false">CONCATENATE(LEFT(A6736,2), MID(A6736,5,2))</f>
        <v>0759</v>
      </c>
    </row>
    <row r="6737" customFormat="false" ht="15.8" hidden="false" customHeight="false" outlineLevel="0" collapsed="false">
      <c r="A6737" s="39" t="s">
        <v>2679</v>
      </c>
      <c r="B6737" s="39" t="s">
        <v>8947</v>
      </c>
      <c r="C6737" s="0" t="n">
        <v>411.5605</v>
      </c>
      <c r="D6737" s="0" t="str">
        <f aca="false">CONCATENATE(LEFT(A6737,2), MID(A6737,5,2))</f>
        <v>0733</v>
      </c>
    </row>
    <row r="6738" customFormat="false" ht="15.8" hidden="false" customHeight="false" outlineLevel="0" collapsed="false">
      <c r="A6738" s="39" t="s">
        <v>2786</v>
      </c>
      <c r="B6738" s="39" t="s">
        <v>8948</v>
      </c>
      <c r="C6738" s="0" t="n">
        <v>20834.502</v>
      </c>
      <c r="D6738" s="0" t="str">
        <f aca="false">CONCATENATE(LEFT(A6738,2), MID(A6738,5,2))</f>
        <v>0781</v>
      </c>
    </row>
    <row r="6739" customFormat="false" ht="15.8" hidden="false" customHeight="false" outlineLevel="0" collapsed="false">
      <c r="A6739" s="39" t="s">
        <v>2735</v>
      </c>
      <c r="B6739" s="39" t="s">
        <v>8949</v>
      </c>
      <c r="C6739" s="0" t="n">
        <v>4646.434543</v>
      </c>
      <c r="D6739" s="0" t="str">
        <f aca="false">CONCATENATE(LEFT(A6739,2), MID(A6739,5,2))</f>
        <v>0759</v>
      </c>
    </row>
    <row r="6740" customFormat="false" ht="15.8" hidden="false" customHeight="false" outlineLevel="0" collapsed="false">
      <c r="A6740" s="39" t="s">
        <v>2674</v>
      </c>
      <c r="B6740" s="39" t="s">
        <v>8950</v>
      </c>
      <c r="C6740" s="0" t="n">
        <v>32826.764478907</v>
      </c>
      <c r="D6740" s="0" t="str">
        <f aca="false">CONCATENATE(LEFT(A6740,2), MID(A6740,5,2))</f>
        <v>0780</v>
      </c>
    </row>
    <row r="6741" customFormat="false" ht="15.8" hidden="false" customHeight="false" outlineLevel="0" collapsed="false">
      <c r="A6741" s="39" t="s">
        <v>2800</v>
      </c>
      <c r="B6741" s="39" t="s">
        <v>8951</v>
      </c>
      <c r="C6741" s="0" t="n">
        <v>369.448181617338</v>
      </c>
      <c r="D6741" s="0" t="str">
        <f aca="false">CONCATENATE(LEFT(A6741,2), MID(A6741,5,2))</f>
        <v>0765</v>
      </c>
    </row>
    <row r="6742" customFormat="false" ht="15.8" hidden="false" customHeight="false" outlineLevel="0" collapsed="false">
      <c r="A6742" s="39" t="s">
        <v>2687</v>
      </c>
      <c r="B6742" s="39" t="s">
        <v>8952</v>
      </c>
      <c r="C6742" s="0" t="n">
        <v>1866.861</v>
      </c>
      <c r="D6742" s="0" t="str">
        <f aca="false">CONCATENATE(LEFT(A6742,2), MID(A6742,5,2))</f>
        <v>0781</v>
      </c>
    </row>
    <row r="6743" customFormat="false" ht="15.8" hidden="false" customHeight="false" outlineLevel="0" collapsed="false">
      <c r="A6743" s="39" t="s">
        <v>2786</v>
      </c>
      <c r="B6743" s="39" t="s">
        <v>8953</v>
      </c>
      <c r="C6743" s="0" t="n">
        <v>260.318</v>
      </c>
      <c r="D6743" s="0" t="str">
        <f aca="false">CONCATENATE(LEFT(A6743,2), MID(A6743,5,2))</f>
        <v>0781</v>
      </c>
    </row>
    <row r="6744" customFormat="false" ht="15.8" hidden="false" customHeight="false" outlineLevel="0" collapsed="false">
      <c r="A6744" s="39" t="s">
        <v>2770</v>
      </c>
      <c r="B6744" s="39" t="s">
        <v>8954</v>
      </c>
      <c r="C6744" s="0" t="n">
        <v>11687.0525</v>
      </c>
      <c r="D6744" s="0" t="str">
        <f aca="false">CONCATENATE(LEFT(A6744,2), MID(A6744,5,2))</f>
        <v>0781</v>
      </c>
    </row>
    <row r="6745" customFormat="false" ht="15.8" hidden="false" customHeight="false" outlineLevel="0" collapsed="false">
      <c r="A6745" s="39" t="s">
        <v>2807</v>
      </c>
      <c r="B6745" s="39" t="s">
        <v>8955</v>
      </c>
      <c r="C6745" s="0" t="n">
        <v>488.405</v>
      </c>
      <c r="D6745" s="0" t="str">
        <f aca="false">CONCATENATE(LEFT(A6745,2), MID(A6745,5,2))</f>
        <v>0791</v>
      </c>
    </row>
    <row r="6746" customFormat="false" ht="15.8" hidden="false" customHeight="false" outlineLevel="0" collapsed="false">
      <c r="A6746" s="39" t="s">
        <v>2818</v>
      </c>
      <c r="B6746" s="39" t="s">
        <v>8956</v>
      </c>
      <c r="C6746" s="0" t="n">
        <v>830.97</v>
      </c>
      <c r="D6746" s="0" t="str">
        <f aca="false">CONCATENATE(LEFT(A6746,2), MID(A6746,5,2))</f>
        <v>0791</v>
      </c>
    </row>
    <row r="6747" customFormat="false" ht="15.8" hidden="false" customHeight="false" outlineLevel="0" collapsed="false">
      <c r="A6747" s="39" t="s">
        <v>2837</v>
      </c>
      <c r="B6747" s="39" t="s">
        <v>8957</v>
      </c>
      <c r="C6747" s="0" t="n">
        <v>2154.98</v>
      </c>
      <c r="D6747" s="0" t="str">
        <f aca="false">CONCATENATE(LEFT(A6747,2), MID(A6747,5,2))</f>
        <v>0791</v>
      </c>
    </row>
    <row r="6748" customFormat="false" ht="15.8" hidden="false" customHeight="false" outlineLevel="0" collapsed="false">
      <c r="A6748" s="39" t="s">
        <v>2665</v>
      </c>
      <c r="B6748" s="39" t="s">
        <v>8958</v>
      </c>
      <c r="C6748" s="0" t="n">
        <v>11946.59655325</v>
      </c>
      <c r="D6748" s="0" t="str">
        <f aca="false">CONCATENATE(LEFT(A6748,2), MID(A6748,5,2))</f>
        <v>0780</v>
      </c>
    </row>
    <row r="6749" customFormat="false" ht="15.8" hidden="false" customHeight="false" outlineLevel="0" collapsed="false">
      <c r="A6749" s="39" t="s">
        <v>2807</v>
      </c>
      <c r="B6749" s="39" t="s">
        <v>8959</v>
      </c>
      <c r="C6749" s="0" t="n">
        <v>4770.795</v>
      </c>
      <c r="D6749" s="0" t="str">
        <f aca="false">CONCATENATE(LEFT(A6749,2), MID(A6749,5,2))</f>
        <v>0791</v>
      </c>
    </row>
    <row r="6750" customFormat="false" ht="15.8" hidden="false" customHeight="false" outlineLevel="0" collapsed="false">
      <c r="A6750" s="39" t="s">
        <v>2758</v>
      </c>
      <c r="B6750" s="39" t="s">
        <v>8960</v>
      </c>
      <c r="C6750" s="0" t="n">
        <v>20443.18525</v>
      </c>
      <c r="D6750" s="0" t="str">
        <f aca="false">CONCATENATE(LEFT(A6750,2), MID(A6750,5,2))</f>
        <v>0761</v>
      </c>
    </row>
    <row r="6751" customFormat="false" ht="15.8" hidden="false" customHeight="false" outlineLevel="0" collapsed="false">
      <c r="A6751" s="39" t="s">
        <v>2758</v>
      </c>
      <c r="B6751" s="39" t="s">
        <v>8961</v>
      </c>
      <c r="C6751" s="0" t="n">
        <v>399.3262</v>
      </c>
      <c r="D6751" s="0" t="str">
        <f aca="false">CONCATENATE(LEFT(A6751,2), MID(A6751,5,2))</f>
        <v>0761</v>
      </c>
    </row>
    <row r="6752" customFormat="false" ht="15.8" hidden="false" customHeight="false" outlineLevel="0" collapsed="false">
      <c r="A6752" s="39" t="s">
        <v>2765</v>
      </c>
      <c r="B6752" s="39" t="s">
        <v>8962</v>
      </c>
      <c r="C6752" s="0" t="n">
        <v>2553.94078597285</v>
      </c>
      <c r="D6752" s="0" t="str">
        <f aca="false">CONCATENATE(LEFT(A6752,2), MID(A6752,5,2))</f>
        <v>0765</v>
      </c>
    </row>
    <row r="6753" customFormat="false" ht="15.8" hidden="false" customHeight="false" outlineLevel="0" collapsed="false">
      <c r="A6753" s="39" t="s">
        <v>2689</v>
      </c>
      <c r="B6753" s="39" t="s">
        <v>8963</v>
      </c>
      <c r="C6753" s="0" t="n">
        <v>4475.835</v>
      </c>
      <c r="D6753" s="0" t="str">
        <f aca="false">CONCATENATE(LEFT(A6753,2), MID(A6753,5,2))</f>
        <v>0791</v>
      </c>
    </row>
    <row r="6754" customFormat="false" ht="15.8" hidden="false" customHeight="false" outlineLevel="0" collapsed="false">
      <c r="A6754" s="39" t="s">
        <v>2807</v>
      </c>
      <c r="B6754" s="39" t="s">
        <v>8964</v>
      </c>
      <c r="C6754" s="0" t="n">
        <v>692.47</v>
      </c>
      <c r="D6754" s="0" t="str">
        <f aca="false">CONCATENATE(LEFT(A6754,2), MID(A6754,5,2))</f>
        <v>0791</v>
      </c>
    </row>
    <row r="6755" customFormat="false" ht="15.8" hidden="false" customHeight="false" outlineLevel="0" collapsed="false">
      <c r="A6755" s="39" t="s">
        <v>2687</v>
      </c>
      <c r="B6755" s="39" t="s">
        <v>8965</v>
      </c>
      <c r="C6755" s="0" t="n">
        <v>879.445</v>
      </c>
      <c r="D6755" s="0" t="str">
        <f aca="false">CONCATENATE(LEFT(A6755,2), MID(A6755,5,2))</f>
        <v>0781</v>
      </c>
    </row>
    <row r="6756" customFormat="false" ht="15.8" hidden="false" customHeight="false" outlineLevel="0" collapsed="false">
      <c r="A6756" s="39" t="s">
        <v>2807</v>
      </c>
      <c r="B6756" s="39" t="s">
        <v>8966</v>
      </c>
      <c r="C6756" s="0" t="n">
        <v>373.362</v>
      </c>
      <c r="D6756" s="0" t="str">
        <f aca="false">CONCATENATE(LEFT(A6756,2), MID(A6756,5,2))</f>
        <v>0791</v>
      </c>
    </row>
    <row r="6757" customFormat="false" ht="15.8" hidden="false" customHeight="false" outlineLevel="0" collapsed="false">
      <c r="A6757" s="39" t="s">
        <v>2778</v>
      </c>
      <c r="B6757" s="39" t="s">
        <v>8967</v>
      </c>
      <c r="C6757" s="0" t="n">
        <v>3640.24275</v>
      </c>
      <c r="D6757" s="0" t="str">
        <f aca="false">CONCATENATE(LEFT(A6757,2), MID(A6757,5,2))</f>
        <v>0791</v>
      </c>
    </row>
    <row r="6758" customFormat="false" ht="15.8" hidden="false" customHeight="false" outlineLevel="0" collapsed="false">
      <c r="A6758" s="39" t="s">
        <v>2730</v>
      </c>
      <c r="B6758" s="39" t="s">
        <v>8968</v>
      </c>
      <c r="C6758" s="0" t="n">
        <v>4809.662</v>
      </c>
      <c r="D6758" s="0" t="str">
        <f aca="false">CONCATENATE(LEFT(A6758,2), MID(A6758,5,2))</f>
        <v>0733</v>
      </c>
    </row>
    <row r="6759" customFormat="false" ht="15.8" hidden="false" customHeight="false" outlineLevel="0" collapsed="false">
      <c r="A6759" s="39" t="s">
        <v>2730</v>
      </c>
      <c r="B6759" s="39" t="s">
        <v>8969</v>
      </c>
      <c r="C6759" s="0" t="n">
        <v>1507.7556</v>
      </c>
      <c r="D6759" s="0" t="str">
        <f aca="false">CONCATENATE(LEFT(A6759,2), MID(A6759,5,2))</f>
        <v>0733</v>
      </c>
    </row>
    <row r="6760" customFormat="false" ht="15.8" hidden="false" customHeight="false" outlineLevel="0" collapsed="false">
      <c r="A6760" s="39" t="s">
        <v>2689</v>
      </c>
      <c r="B6760" s="39" t="s">
        <v>8970</v>
      </c>
      <c r="C6760" s="0" t="n">
        <v>139.945</v>
      </c>
      <c r="D6760" s="0" t="str">
        <f aca="false">CONCATENATE(LEFT(A6760,2), MID(A6760,5,2))</f>
        <v>0791</v>
      </c>
    </row>
    <row r="6761" customFormat="false" ht="15.8" hidden="false" customHeight="false" outlineLevel="0" collapsed="false">
      <c r="A6761" s="39" t="s">
        <v>2631</v>
      </c>
      <c r="B6761" s="39" t="s">
        <v>8971</v>
      </c>
      <c r="C6761" s="0" t="n">
        <v>3240.342</v>
      </c>
      <c r="D6761" s="0" t="str">
        <f aca="false">CONCATENATE(LEFT(A6761,2), MID(A6761,5,2))</f>
        <v>0791</v>
      </c>
    </row>
    <row r="6762" customFormat="false" ht="15.8" hidden="false" customHeight="false" outlineLevel="0" collapsed="false">
      <c r="A6762" s="39" t="s">
        <v>2624</v>
      </c>
      <c r="B6762" s="39" t="s">
        <v>8972</v>
      </c>
      <c r="C6762" s="0" t="n">
        <v>1350.2608</v>
      </c>
      <c r="D6762" s="0" t="str">
        <f aca="false">CONCATENATE(LEFT(A6762,2), MID(A6762,5,2))</f>
        <v>0781</v>
      </c>
    </row>
    <row r="6763" customFormat="false" ht="15.8" hidden="false" customHeight="false" outlineLevel="0" collapsed="false">
      <c r="A6763" s="39" t="s">
        <v>2807</v>
      </c>
      <c r="B6763" s="39" t="s">
        <v>8973</v>
      </c>
      <c r="C6763" s="0" t="n">
        <v>6219.83</v>
      </c>
      <c r="D6763" s="0" t="str">
        <f aca="false">CONCATENATE(LEFT(A6763,2), MID(A6763,5,2))</f>
        <v>0791</v>
      </c>
    </row>
    <row r="6764" customFormat="false" ht="15.8" hidden="false" customHeight="false" outlineLevel="0" collapsed="false">
      <c r="A6764" s="39" t="s">
        <v>2778</v>
      </c>
      <c r="B6764" s="39" t="s">
        <v>8974</v>
      </c>
      <c r="C6764" s="0" t="n">
        <v>842.522</v>
      </c>
      <c r="D6764" s="0" t="str">
        <f aca="false">CONCATENATE(LEFT(A6764,2), MID(A6764,5,2))</f>
        <v>0791</v>
      </c>
    </row>
    <row r="6765" customFormat="false" ht="15.8" hidden="false" customHeight="false" outlineLevel="0" collapsed="false">
      <c r="A6765" s="39" t="s">
        <v>2778</v>
      </c>
      <c r="B6765" s="39" t="s">
        <v>8975</v>
      </c>
      <c r="C6765" s="0" t="n">
        <v>5767.653</v>
      </c>
      <c r="D6765" s="0" t="str">
        <f aca="false">CONCATENATE(LEFT(A6765,2), MID(A6765,5,2))</f>
        <v>0791</v>
      </c>
    </row>
    <row r="6766" customFormat="false" ht="15.8" hidden="false" customHeight="false" outlineLevel="0" collapsed="false">
      <c r="A6766" s="39" t="s">
        <v>2758</v>
      </c>
      <c r="B6766" s="39" t="s">
        <v>8976</v>
      </c>
      <c r="C6766" s="0" t="n">
        <v>678.744</v>
      </c>
      <c r="D6766" s="0" t="str">
        <f aca="false">CONCATENATE(LEFT(A6766,2), MID(A6766,5,2))</f>
        <v>0761</v>
      </c>
    </row>
    <row r="6767" customFormat="false" ht="15.8" hidden="false" customHeight="false" outlineLevel="0" collapsed="false">
      <c r="A6767" s="39" t="s">
        <v>2770</v>
      </c>
      <c r="B6767" s="39" t="s">
        <v>8977</v>
      </c>
      <c r="C6767" s="0" t="n">
        <v>1493.136</v>
      </c>
      <c r="D6767" s="0" t="str">
        <f aca="false">CONCATENATE(LEFT(A6767,2), MID(A6767,5,2))</f>
        <v>0781</v>
      </c>
    </row>
    <row r="6768" customFormat="false" ht="15.8" hidden="false" customHeight="false" outlineLevel="0" collapsed="false">
      <c r="A6768" s="39" t="s">
        <v>2765</v>
      </c>
      <c r="B6768" s="39" t="s">
        <v>8978</v>
      </c>
      <c r="C6768" s="0" t="n">
        <v>3773.56166437186</v>
      </c>
      <c r="D6768" s="0" t="str">
        <f aca="false">CONCATENATE(LEFT(A6768,2), MID(A6768,5,2))</f>
        <v>0765</v>
      </c>
    </row>
    <row r="6769" customFormat="false" ht="15.8" hidden="false" customHeight="false" outlineLevel="0" collapsed="false">
      <c r="A6769" s="39" t="s">
        <v>2703</v>
      </c>
      <c r="B6769" s="39" t="s">
        <v>8979</v>
      </c>
      <c r="C6769" s="0" t="n">
        <v>2454.72234030383</v>
      </c>
      <c r="D6769" s="0" t="str">
        <f aca="false">CONCATENATE(LEFT(A6769,2), MID(A6769,5,2))</f>
        <v>0718</v>
      </c>
    </row>
    <row r="6770" customFormat="false" ht="15.8" hidden="false" customHeight="false" outlineLevel="0" collapsed="false">
      <c r="A6770" s="39" t="s">
        <v>2758</v>
      </c>
      <c r="B6770" s="39" t="s">
        <v>8980</v>
      </c>
      <c r="C6770" s="0" t="n">
        <v>485.402</v>
      </c>
      <c r="D6770" s="0" t="str">
        <f aca="false">CONCATENATE(LEFT(A6770,2), MID(A6770,5,2))</f>
        <v>0761</v>
      </c>
    </row>
    <row r="6771" customFormat="false" ht="15.8" hidden="false" customHeight="false" outlineLevel="0" collapsed="false">
      <c r="A6771" s="39" t="s">
        <v>2761</v>
      </c>
      <c r="B6771" s="39" t="s">
        <v>8981</v>
      </c>
      <c r="C6771" s="0" t="n">
        <v>2719.496</v>
      </c>
      <c r="D6771" s="0" t="str">
        <f aca="false">CONCATENATE(LEFT(A6771,2), MID(A6771,5,2))</f>
        <v>0733</v>
      </c>
    </row>
    <row r="6772" customFormat="false" ht="15.8" hidden="false" customHeight="false" outlineLevel="0" collapsed="false">
      <c r="A6772" s="39" t="s">
        <v>3836</v>
      </c>
      <c r="B6772" s="39" t="s">
        <v>8982</v>
      </c>
      <c r="C6772" s="0" t="n">
        <v>156.167388211557</v>
      </c>
      <c r="D6772" s="0" t="str">
        <f aca="false">CONCATENATE(LEFT(A6772,2), MID(A6772,5,2))</f>
        <v>0765</v>
      </c>
    </row>
    <row r="6773" customFormat="false" ht="15.8" hidden="false" customHeight="false" outlineLevel="0" collapsed="false">
      <c r="A6773" s="39" t="s">
        <v>2786</v>
      </c>
      <c r="B6773" s="39" t="s">
        <v>8983</v>
      </c>
      <c r="C6773" s="0" t="n">
        <v>867.585</v>
      </c>
      <c r="D6773" s="0" t="str">
        <f aca="false">CONCATENATE(LEFT(A6773,2), MID(A6773,5,2))</f>
        <v>0781</v>
      </c>
    </row>
    <row r="6774" customFormat="false" ht="15.8" hidden="false" customHeight="false" outlineLevel="0" collapsed="false">
      <c r="A6774" s="39" t="s">
        <v>2826</v>
      </c>
      <c r="B6774" s="39" t="s">
        <v>8984</v>
      </c>
      <c r="C6774" s="0" t="n">
        <v>3069.762</v>
      </c>
      <c r="D6774" s="0" t="str">
        <f aca="false">CONCATENATE(LEFT(A6774,2), MID(A6774,5,2))</f>
        <v>0782</v>
      </c>
    </row>
    <row r="6775" customFormat="false" ht="15.8" hidden="false" customHeight="false" outlineLevel="0" collapsed="false">
      <c r="A6775" s="39" t="s">
        <v>2730</v>
      </c>
      <c r="B6775" s="39" t="s">
        <v>8985</v>
      </c>
      <c r="C6775" s="0" t="n">
        <v>4286.953375</v>
      </c>
      <c r="D6775" s="0" t="str">
        <f aca="false">CONCATENATE(LEFT(A6775,2), MID(A6775,5,2))</f>
        <v>0733</v>
      </c>
    </row>
    <row r="6776" customFormat="false" ht="15.8" hidden="false" customHeight="false" outlineLevel="0" collapsed="false">
      <c r="A6776" s="39" t="s">
        <v>2730</v>
      </c>
      <c r="B6776" s="39" t="s">
        <v>8986</v>
      </c>
      <c r="C6776" s="0" t="n">
        <v>761.355</v>
      </c>
      <c r="D6776" s="0" t="str">
        <f aca="false">CONCATENATE(LEFT(A6776,2), MID(A6776,5,2))</f>
        <v>0733</v>
      </c>
    </row>
    <row r="6777" customFormat="false" ht="15.8" hidden="false" customHeight="false" outlineLevel="0" collapsed="false">
      <c r="A6777" s="39" t="s">
        <v>2818</v>
      </c>
      <c r="B6777" s="39" t="s">
        <v>8987</v>
      </c>
      <c r="C6777" s="0" t="n">
        <v>504.348</v>
      </c>
      <c r="D6777" s="0" t="str">
        <f aca="false">CONCATENATE(LEFT(A6777,2), MID(A6777,5,2))</f>
        <v>0791</v>
      </c>
    </row>
    <row r="6778" customFormat="false" ht="15.8" hidden="false" customHeight="false" outlineLevel="0" collapsed="false">
      <c r="A6778" s="39" t="s">
        <v>2631</v>
      </c>
      <c r="B6778" s="39" t="s">
        <v>8988</v>
      </c>
      <c r="C6778" s="0" t="n">
        <v>987.1512</v>
      </c>
      <c r="D6778" s="0" t="str">
        <f aca="false">CONCATENATE(LEFT(A6778,2), MID(A6778,5,2))</f>
        <v>0791</v>
      </c>
    </row>
    <row r="6779" customFormat="false" ht="15.8" hidden="false" customHeight="false" outlineLevel="0" collapsed="false">
      <c r="A6779" s="39" t="s">
        <v>2689</v>
      </c>
      <c r="B6779" s="39" t="s">
        <v>8989</v>
      </c>
      <c r="C6779" s="0" t="n">
        <v>1675.8</v>
      </c>
      <c r="D6779" s="0" t="str">
        <f aca="false">CONCATENATE(LEFT(A6779,2), MID(A6779,5,2))</f>
        <v>0791</v>
      </c>
    </row>
    <row r="6780" customFormat="false" ht="15.8" hidden="false" customHeight="false" outlineLevel="0" collapsed="false">
      <c r="A6780" s="39" t="s">
        <v>2624</v>
      </c>
      <c r="B6780" s="39" t="s">
        <v>8990</v>
      </c>
      <c r="C6780" s="0" t="n">
        <v>5837.933</v>
      </c>
      <c r="D6780" s="0" t="str">
        <f aca="false">CONCATENATE(LEFT(A6780,2), MID(A6780,5,2))</f>
        <v>0781</v>
      </c>
    </row>
    <row r="6781" customFormat="false" ht="15.8" hidden="false" customHeight="false" outlineLevel="0" collapsed="false">
      <c r="A6781" s="39" t="s">
        <v>2778</v>
      </c>
      <c r="B6781" s="39" t="s">
        <v>8991</v>
      </c>
      <c r="C6781" s="0" t="n">
        <v>12682.643</v>
      </c>
      <c r="D6781" s="0" t="str">
        <f aca="false">CONCATENATE(LEFT(A6781,2), MID(A6781,5,2))</f>
        <v>0791</v>
      </c>
    </row>
    <row r="6782" customFormat="false" ht="15.8" hidden="false" customHeight="false" outlineLevel="0" collapsed="false">
      <c r="A6782" s="39" t="s">
        <v>2778</v>
      </c>
      <c r="B6782" s="39" t="s">
        <v>8992</v>
      </c>
      <c r="C6782" s="0" t="n">
        <v>658.0705</v>
      </c>
      <c r="D6782" s="0" t="str">
        <f aca="false">CONCATENATE(LEFT(A6782,2), MID(A6782,5,2))</f>
        <v>0791</v>
      </c>
    </row>
    <row r="6783" customFormat="false" ht="15.8" hidden="false" customHeight="false" outlineLevel="0" collapsed="false">
      <c r="A6783" s="39" t="s">
        <v>2800</v>
      </c>
      <c r="B6783" s="39" t="s">
        <v>8993</v>
      </c>
      <c r="C6783" s="0" t="n">
        <v>862.045757107123</v>
      </c>
      <c r="D6783" s="0" t="str">
        <f aca="false">CONCATENATE(LEFT(A6783,2), MID(A6783,5,2))</f>
        <v>0765</v>
      </c>
    </row>
    <row r="6784" customFormat="false" ht="15.8" hidden="false" customHeight="false" outlineLevel="0" collapsed="false">
      <c r="A6784" s="39" t="s">
        <v>2689</v>
      </c>
      <c r="B6784" s="39" t="s">
        <v>8994</v>
      </c>
      <c r="C6784" s="0" t="n">
        <v>526.812</v>
      </c>
      <c r="D6784" s="0" t="str">
        <f aca="false">CONCATENATE(LEFT(A6784,2), MID(A6784,5,2))</f>
        <v>0791</v>
      </c>
    </row>
    <row r="6785" customFormat="false" ht="15.8" hidden="false" customHeight="false" outlineLevel="0" collapsed="false">
      <c r="A6785" s="39" t="s">
        <v>2701</v>
      </c>
      <c r="B6785" s="39" t="s">
        <v>8995</v>
      </c>
      <c r="C6785" s="0" t="n">
        <v>965.786564084259</v>
      </c>
      <c r="D6785" s="0" t="str">
        <f aca="false">CONCATENATE(LEFT(A6785,2), MID(A6785,5,2))</f>
        <v>0718</v>
      </c>
    </row>
    <row r="6786" customFormat="false" ht="15.8" hidden="false" customHeight="false" outlineLevel="0" collapsed="false">
      <c r="A6786" s="39" t="s">
        <v>2705</v>
      </c>
      <c r="B6786" s="39" t="s">
        <v>8996</v>
      </c>
      <c r="C6786" s="0" t="n">
        <v>1388.1</v>
      </c>
      <c r="D6786" s="0" t="str">
        <f aca="false">CONCATENATE(LEFT(A6786,2), MID(A6786,5,2))</f>
        <v>0732</v>
      </c>
    </row>
    <row r="6787" customFormat="false" ht="15.8" hidden="false" customHeight="false" outlineLevel="0" collapsed="false">
      <c r="A6787" s="39" t="s">
        <v>2705</v>
      </c>
      <c r="B6787" s="39" t="s">
        <v>8997</v>
      </c>
      <c r="C6787" s="0" t="n">
        <v>21000.387788</v>
      </c>
      <c r="D6787" s="0" t="str">
        <f aca="false">CONCATENATE(LEFT(A6787,2), MID(A6787,5,2))</f>
        <v>0732</v>
      </c>
    </row>
    <row r="6788" customFormat="false" ht="15.8" hidden="false" customHeight="false" outlineLevel="0" collapsed="false">
      <c r="A6788" s="39" t="s">
        <v>2770</v>
      </c>
      <c r="B6788" s="39" t="s">
        <v>8998</v>
      </c>
      <c r="C6788" s="0" t="n">
        <v>3480.59</v>
      </c>
      <c r="D6788" s="0" t="str">
        <f aca="false">CONCATENATE(LEFT(A6788,2), MID(A6788,5,2))</f>
        <v>0781</v>
      </c>
    </row>
    <row r="6789" customFormat="false" ht="15.8" hidden="false" customHeight="false" outlineLevel="0" collapsed="false">
      <c r="A6789" s="39" t="s">
        <v>2761</v>
      </c>
      <c r="B6789" s="39" t="s">
        <v>8999</v>
      </c>
      <c r="C6789" s="0" t="n">
        <v>2720.01275</v>
      </c>
      <c r="D6789" s="0" t="str">
        <f aca="false">CONCATENATE(LEFT(A6789,2), MID(A6789,5,2))</f>
        <v>0733</v>
      </c>
    </row>
    <row r="6790" customFormat="false" ht="15.8" hidden="false" customHeight="false" outlineLevel="0" collapsed="false">
      <c r="A6790" s="39" t="s">
        <v>2735</v>
      </c>
      <c r="B6790" s="39" t="s">
        <v>9000</v>
      </c>
      <c r="C6790" s="0" t="n">
        <v>1354.67102751</v>
      </c>
      <c r="D6790" s="0" t="str">
        <f aca="false">CONCATENATE(LEFT(A6790,2), MID(A6790,5,2))</f>
        <v>0759</v>
      </c>
    </row>
    <row r="6791" customFormat="false" ht="15.8" hidden="false" customHeight="false" outlineLevel="0" collapsed="false">
      <c r="A6791" s="39" t="s">
        <v>2735</v>
      </c>
      <c r="B6791" s="39" t="s">
        <v>9001</v>
      </c>
      <c r="C6791" s="0" t="n">
        <v>3160.89906419</v>
      </c>
      <c r="D6791" s="0" t="str">
        <f aca="false">CONCATENATE(LEFT(A6791,2), MID(A6791,5,2))</f>
        <v>0759</v>
      </c>
    </row>
    <row r="6792" customFormat="false" ht="15.8" hidden="false" customHeight="false" outlineLevel="0" collapsed="false">
      <c r="A6792" s="39" t="s">
        <v>2849</v>
      </c>
      <c r="B6792" s="39" t="s">
        <v>9002</v>
      </c>
      <c r="C6792" s="0" t="n">
        <v>10621.78816168</v>
      </c>
      <c r="D6792" s="0" t="str">
        <f aca="false">CONCATENATE(LEFT(A6792,2), MID(A6792,5,2))</f>
        <v>0743</v>
      </c>
    </row>
    <row r="6793" customFormat="false" ht="15.8" hidden="false" customHeight="false" outlineLevel="0" collapsed="false">
      <c r="A6793" s="39" t="s">
        <v>2772</v>
      </c>
      <c r="B6793" s="39" t="s">
        <v>9003</v>
      </c>
      <c r="C6793" s="0" t="n">
        <v>2947.670954995</v>
      </c>
      <c r="D6793" s="0" t="str">
        <f aca="false">CONCATENATE(LEFT(A6793,2), MID(A6793,5,2))</f>
        <v>0743</v>
      </c>
    </row>
    <row r="6794" customFormat="false" ht="15.8" hidden="false" customHeight="false" outlineLevel="0" collapsed="false">
      <c r="A6794" s="39" t="s">
        <v>2818</v>
      </c>
      <c r="B6794" s="39" t="s">
        <v>9004</v>
      </c>
      <c r="C6794" s="0" t="n">
        <v>998.19</v>
      </c>
      <c r="D6794" s="0" t="str">
        <f aca="false">CONCATENATE(LEFT(A6794,2), MID(A6794,5,2))</f>
        <v>0791</v>
      </c>
    </row>
    <row r="6795" customFormat="false" ht="15.8" hidden="false" customHeight="false" outlineLevel="0" collapsed="false">
      <c r="A6795" s="39" t="s">
        <v>2929</v>
      </c>
      <c r="B6795" s="39" t="s">
        <v>9005</v>
      </c>
      <c r="C6795" s="0" t="n">
        <v>1295.82327865275</v>
      </c>
      <c r="D6795" s="0" t="str">
        <f aca="false">CONCATENATE(LEFT(A6795,2), MID(A6795,5,2))</f>
        <v>0589</v>
      </c>
    </row>
    <row r="6796" customFormat="false" ht="15.8" hidden="false" customHeight="false" outlineLevel="0" collapsed="false">
      <c r="A6796" s="39" t="s">
        <v>2415</v>
      </c>
      <c r="B6796" s="39" t="s">
        <v>9006</v>
      </c>
      <c r="C6796" s="0" t="n">
        <v>724.637458608333</v>
      </c>
      <c r="D6796" s="0" t="str">
        <f aca="false">CONCATENATE(LEFT(A6796,2), MID(A6796,5,2))</f>
        <v>0488</v>
      </c>
    </row>
    <row r="6797" customFormat="false" ht="15.8" hidden="false" customHeight="false" outlineLevel="0" collapsed="false">
      <c r="A6797" s="39" t="s">
        <v>2245</v>
      </c>
      <c r="B6797" s="39" t="s">
        <v>9007</v>
      </c>
      <c r="C6797" s="0" t="n">
        <v>279.666666666666</v>
      </c>
      <c r="D6797" s="0" t="str">
        <f aca="false">CONCATENATE(LEFT(A6797,2), MID(A6797,5,2))</f>
        <v>0551</v>
      </c>
    </row>
    <row r="6798" customFormat="false" ht="15.8" hidden="false" customHeight="false" outlineLevel="0" collapsed="false">
      <c r="A6798" s="39" t="s">
        <v>3534</v>
      </c>
      <c r="B6798" s="39" t="s">
        <v>9008</v>
      </c>
      <c r="C6798" s="0" t="n">
        <v>275</v>
      </c>
      <c r="D6798" s="0" t="str">
        <f aca="false">CONCATENATE(LEFT(A6798,2), MID(A6798,5,2))</f>
        <v>0279</v>
      </c>
    </row>
    <row r="6799" customFormat="false" ht="15.8" hidden="false" customHeight="false" outlineLevel="0" collapsed="false">
      <c r="A6799" s="39" t="s">
        <v>2554</v>
      </c>
      <c r="B6799" s="39" t="s">
        <v>9009</v>
      </c>
      <c r="C6799" s="0" t="n">
        <v>614.187499999999</v>
      </c>
      <c r="D6799" s="0" t="str">
        <f aca="false">CONCATENATE(LEFT(A6799,2), MID(A6799,5,2))</f>
        <v>0551</v>
      </c>
    </row>
    <row r="6800" customFormat="false" ht="15.8" hidden="false" customHeight="false" outlineLevel="0" collapsed="false">
      <c r="A6800" s="39" t="s">
        <v>2433</v>
      </c>
      <c r="B6800" s="39" t="s">
        <v>9010</v>
      </c>
      <c r="C6800" s="0" t="n">
        <v>4196.19047596571</v>
      </c>
      <c r="D6800" s="0" t="str">
        <f aca="false">CONCATENATE(LEFT(A6800,2), MID(A6800,5,2))</f>
        <v>0614</v>
      </c>
    </row>
    <row r="6801" customFormat="false" ht="15.8" hidden="false" customHeight="false" outlineLevel="0" collapsed="false">
      <c r="A6801" s="39" t="s">
        <v>2444</v>
      </c>
      <c r="B6801" s="39" t="s">
        <v>9011</v>
      </c>
      <c r="C6801" s="0" t="n">
        <v>12245.915625</v>
      </c>
      <c r="D6801" s="0" t="str">
        <f aca="false">CONCATENATE(LEFT(A6801,2), MID(A6801,5,2))</f>
        <v>0224</v>
      </c>
    </row>
    <row r="6802" customFormat="false" ht="15.8" hidden="false" customHeight="false" outlineLevel="0" collapsed="false">
      <c r="A6802" s="39" t="s">
        <v>2644</v>
      </c>
      <c r="B6802" s="39" t="s">
        <v>9012</v>
      </c>
      <c r="C6802" s="0" t="n">
        <v>3003.507</v>
      </c>
      <c r="D6802" s="0" t="str">
        <f aca="false">CONCATENATE(LEFT(A6802,2), MID(A6802,5,2))</f>
        <v>0733</v>
      </c>
    </row>
    <row r="6803" customFormat="false" ht="15.8" hidden="false" customHeight="false" outlineLevel="0" collapsed="false">
      <c r="A6803" s="39" t="s">
        <v>2758</v>
      </c>
      <c r="B6803" s="39" t="s">
        <v>9013</v>
      </c>
      <c r="C6803" s="0" t="n">
        <v>1627.028</v>
      </c>
      <c r="D6803" s="0" t="str">
        <f aca="false">CONCATENATE(LEFT(A6803,2), MID(A6803,5,2))</f>
        <v>0761</v>
      </c>
    </row>
    <row r="6804" customFormat="false" ht="15.8" hidden="false" customHeight="false" outlineLevel="0" collapsed="false">
      <c r="A6804" s="39" t="s">
        <v>2730</v>
      </c>
      <c r="B6804" s="39" t="s">
        <v>9014</v>
      </c>
      <c r="C6804" s="0" t="n">
        <v>2344.563</v>
      </c>
      <c r="D6804" s="0" t="str">
        <f aca="false">CONCATENATE(LEFT(A6804,2), MID(A6804,5,2))</f>
        <v>0733</v>
      </c>
    </row>
    <row r="6805" customFormat="false" ht="15.8" hidden="false" customHeight="false" outlineLevel="0" collapsed="false">
      <c r="A6805" s="39" t="s">
        <v>2800</v>
      </c>
      <c r="B6805" s="39" t="s">
        <v>9015</v>
      </c>
      <c r="C6805" s="0" t="n">
        <v>140.868265561108</v>
      </c>
      <c r="D6805" s="0" t="str">
        <f aca="false">CONCATENATE(LEFT(A6805,2), MID(A6805,5,2))</f>
        <v>0765</v>
      </c>
    </row>
    <row r="6806" customFormat="false" ht="15.8" hidden="false" customHeight="false" outlineLevel="0" collapsed="false">
      <c r="A6806" s="39" t="s">
        <v>2644</v>
      </c>
      <c r="B6806" s="39" t="s">
        <v>9016</v>
      </c>
      <c r="C6806" s="0" t="n">
        <v>2109.783</v>
      </c>
      <c r="D6806" s="0" t="str">
        <f aca="false">CONCATENATE(LEFT(A6806,2), MID(A6806,5,2))</f>
        <v>0733</v>
      </c>
    </row>
    <row r="6807" customFormat="false" ht="15.8" hidden="false" customHeight="false" outlineLevel="0" collapsed="false">
      <c r="A6807" s="39" t="s">
        <v>2674</v>
      </c>
      <c r="B6807" s="39" t="s">
        <v>9017</v>
      </c>
      <c r="C6807" s="0" t="n">
        <v>3804.88351352</v>
      </c>
      <c r="D6807" s="0" t="str">
        <f aca="false">CONCATENATE(LEFT(A6807,2), MID(A6807,5,2))</f>
        <v>0780</v>
      </c>
    </row>
    <row r="6808" customFormat="false" ht="15.8" hidden="false" customHeight="false" outlineLevel="0" collapsed="false">
      <c r="A6808" s="39" t="s">
        <v>2781</v>
      </c>
      <c r="B6808" s="39" t="s">
        <v>9018</v>
      </c>
      <c r="C6808" s="0" t="n">
        <v>3553.884473706</v>
      </c>
      <c r="D6808" s="0" t="str">
        <f aca="false">CONCATENATE(LEFT(A6808,2), MID(A6808,5,2))</f>
        <v>0759</v>
      </c>
    </row>
    <row r="6809" customFormat="false" ht="15.8" hidden="false" customHeight="false" outlineLevel="0" collapsed="false">
      <c r="A6809" s="39" t="s">
        <v>2730</v>
      </c>
      <c r="B6809" s="39" t="s">
        <v>9019</v>
      </c>
      <c r="C6809" s="0" t="n">
        <v>981.593</v>
      </c>
      <c r="D6809" s="0" t="str">
        <f aca="false">CONCATENATE(LEFT(A6809,2), MID(A6809,5,2))</f>
        <v>0733</v>
      </c>
    </row>
    <row r="6810" customFormat="false" ht="15.8" hidden="false" customHeight="false" outlineLevel="0" collapsed="false">
      <c r="A6810" s="39" t="s">
        <v>2687</v>
      </c>
      <c r="B6810" s="39" t="s">
        <v>9020</v>
      </c>
      <c r="C6810" s="0" t="n">
        <v>1598.4875</v>
      </c>
      <c r="D6810" s="0" t="str">
        <f aca="false">CONCATENATE(LEFT(A6810,2), MID(A6810,5,2))</f>
        <v>0781</v>
      </c>
    </row>
    <row r="6811" customFormat="false" ht="15.8" hidden="false" customHeight="false" outlineLevel="0" collapsed="false">
      <c r="A6811" s="39" t="s">
        <v>2758</v>
      </c>
      <c r="B6811" s="39" t="s">
        <v>9021</v>
      </c>
      <c r="C6811" s="0" t="n">
        <v>338.5655</v>
      </c>
      <c r="D6811" s="0" t="str">
        <f aca="false">CONCATENATE(LEFT(A6811,2), MID(A6811,5,2))</f>
        <v>0761</v>
      </c>
    </row>
    <row r="6812" customFormat="false" ht="15.8" hidden="false" customHeight="false" outlineLevel="0" collapsed="false">
      <c r="A6812" s="39" t="s">
        <v>2818</v>
      </c>
      <c r="B6812" s="39" t="s">
        <v>9022</v>
      </c>
      <c r="C6812" s="0" t="n">
        <v>888.255</v>
      </c>
      <c r="D6812" s="0" t="str">
        <f aca="false">CONCATENATE(LEFT(A6812,2), MID(A6812,5,2))</f>
        <v>0791</v>
      </c>
    </row>
    <row r="6813" customFormat="false" ht="15.8" hidden="false" customHeight="false" outlineLevel="0" collapsed="false">
      <c r="A6813" s="39" t="s">
        <v>3247</v>
      </c>
      <c r="B6813" s="39" t="s">
        <v>9023</v>
      </c>
      <c r="C6813" s="0" t="n">
        <v>80236.6789678448</v>
      </c>
      <c r="D6813" s="0" t="str">
        <f aca="false">CONCATENATE(LEFT(A6813,2), MID(A6813,5,2))</f>
        <v>0450</v>
      </c>
    </row>
    <row r="6814" customFormat="false" ht="15.8" hidden="false" customHeight="false" outlineLevel="0" collapsed="false">
      <c r="A6814" s="39" t="s">
        <v>2135</v>
      </c>
      <c r="B6814" s="39" t="s">
        <v>9024</v>
      </c>
      <c r="C6814" s="0" t="n">
        <v>244.561697254392</v>
      </c>
      <c r="D6814" s="0" t="str">
        <f aca="false">CONCATENATE(LEFT(A6814,2), MID(A6814,5,2))</f>
        <v>0142</v>
      </c>
    </row>
    <row r="6815" customFormat="false" ht="15.8" hidden="false" customHeight="false" outlineLevel="0" collapsed="false">
      <c r="A6815" s="39" t="s">
        <v>2256</v>
      </c>
      <c r="B6815" s="39" t="s">
        <v>9025</v>
      </c>
      <c r="C6815" s="0" t="n">
        <v>8723.11595789459</v>
      </c>
      <c r="D6815" s="0" t="str">
        <f aca="false">CONCATENATE(LEFT(A6815,2), MID(A6815,5,2))</f>
        <v>0450</v>
      </c>
    </row>
    <row r="6816" customFormat="false" ht="15.8" hidden="false" customHeight="false" outlineLevel="0" collapsed="false">
      <c r="A6816" s="39" t="s">
        <v>3283</v>
      </c>
      <c r="B6816" s="39" t="s">
        <v>9026</v>
      </c>
      <c r="C6816" s="0" t="n">
        <v>158.4018071116</v>
      </c>
      <c r="D6816" s="0" t="str">
        <f aca="false">CONCATENATE(LEFT(A6816,2), MID(A6816,5,2))</f>
        <v>0373</v>
      </c>
    </row>
    <row r="6817" customFormat="false" ht="15.8" hidden="false" customHeight="false" outlineLevel="0" collapsed="false">
      <c r="A6817" s="39" t="s">
        <v>2493</v>
      </c>
      <c r="B6817" s="39" t="s">
        <v>9027</v>
      </c>
      <c r="C6817" s="0" t="n">
        <v>10629.7067557516</v>
      </c>
      <c r="D6817" s="0" t="str">
        <f aca="false">CONCATENATE(LEFT(A6817,2), MID(A6817,5,2))</f>
        <v>0185</v>
      </c>
    </row>
    <row r="6818" customFormat="false" ht="15.8" hidden="false" customHeight="false" outlineLevel="0" collapsed="false">
      <c r="A6818" s="39" t="s">
        <v>2687</v>
      </c>
      <c r="B6818" s="39" t="s">
        <v>9028</v>
      </c>
      <c r="C6818" s="0" t="n">
        <v>183.3</v>
      </c>
      <c r="D6818" s="0" t="str">
        <f aca="false">CONCATENATE(LEFT(A6818,2), MID(A6818,5,2))</f>
        <v>0781</v>
      </c>
    </row>
    <row r="6819" customFormat="false" ht="15.8" hidden="false" customHeight="false" outlineLevel="0" collapsed="false">
      <c r="A6819" s="39" t="s">
        <v>2701</v>
      </c>
      <c r="B6819" s="39" t="s">
        <v>9029</v>
      </c>
      <c r="C6819" s="0" t="n">
        <v>1082.7534565892</v>
      </c>
      <c r="D6819" s="0" t="str">
        <f aca="false">CONCATENATE(LEFT(A6819,2), MID(A6819,5,2))</f>
        <v>0718</v>
      </c>
    </row>
    <row r="6820" customFormat="false" ht="15.8" hidden="false" customHeight="false" outlineLevel="0" collapsed="false">
      <c r="A6820" s="39" t="s">
        <v>2978</v>
      </c>
      <c r="B6820" s="39" t="s">
        <v>9030</v>
      </c>
      <c r="C6820" s="0" t="n">
        <v>27294.8171762864</v>
      </c>
      <c r="D6820" s="0" t="str">
        <f aca="false">CONCATENATE(LEFT(A6820,2), MID(A6820,5,2))</f>
        <v>0860</v>
      </c>
    </row>
    <row r="6821" customFormat="false" ht="15.8" hidden="false" customHeight="false" outlineLevel="0" collapsed="false">
      <c r="A6821" s="39" t="s">
        <v>2758</v>
      </c>
      <c r="B6821" s="39" t="s">
        <v>9031</v>
      </c>
      <c r="C6821" s="0" t="n">
        <v>4822.77</v>
      </c>
      <c r="D6821" s="0" t="str">
        <f aca="false">CONCATENATE(LEFT(A6821,2), MID(A6821,5,2))</f>
        <v>0761</v>
      </c>
    </row>
    <row r="6822" customFormat="false" ht="15.8" hidden="false" customHeight="false" outlineLevel="0" collapsed="false">
      <c r="A6822" s="39" t="s">
        <v>2739</v>
      </c>
      <c r="B6822" s="39" t="s">
        <v>9032</v>
      </c>
      <c r="C6822" s="0" t="n">
        <v>591.00277532</v>
      </c>
      <c r="D6822" s="0" t="str">
        <f aca="false">CONCATENATE(LEFT(A6822,2), MID(A6822,5,2))</f>
        <v>0732</v>
      </c>
    </row>
    <row r="6823" customFormat="false" ht="15.8" hidden="false" customHeight="false" outlineLevel="0" collapsed="false">
      <c r="A6823" s="39" t="s">
        <v>2705</v>
      </c>
      <c r="B6823" s="39" t="s">
        <v>9033</v>
      </c>
      <c r="C6823" s="0" t="n">
        <v>49730.058</v>
      </c>
      <c r="D6823" s="0" t="str">
        <f aca="false">CONCATENATE(LEFT(A6823,2), MID(A6823,5,2))</f>
        <v>0732</v>
      </c>
    </row>
    <row r="6824" customFormat="false" ht="15.8" hidden="false" customHeight="false" outlineLevel="0" collapsed="false">
      <c r="A6824" s="39" t="s">
        <v>2475</v>
      </c>
      <c r="B6824" s="39" t="s">
        <v>9034</v>
      </c>
      <c r="C6824" s="0" t="n">
        <v>634</v>
      </c>
      <c r="D6824" s="0" t="str">
        <f aca="false">CONCATENATE(LEFT(A6824,2), MID(A6824,5,2))</f>
        <v>0258</v>
      </c>
    </row>
    <row r="6825" customFormat="false" ht="15.8" hidden="false" customHeight="false" outlineLevel="0" collapsed="false">
      <c r="A6825" s="39" t="s">
        <v>2444</v>
      </c>
      <c r="B6825" s="39" t="s">
        <v>9035</v>
      </c>
      <c r="C6825" s="0" t="n">
        <v>703.9</v>
      </c>
      <c r="D6825" s="0" t="str">
        <f aca="false">CONCATENATE(LEFT(A6825,2), MID(A6825,5,2))</f>
        <v>0224</v>
      </c>
    </row>
    <row r="6826" customFormat="false" ht="15.8" hidden="false" customHeight="false" outlineLevel="0" collapsed="false">
      <c r="A6826" s="39" t="s">
        <v>2159</v>
      </c>
      <c r="B6826" s="39" t="s">
        <v>9036</v>
      </c>
      <c r="C6826" s="0" t="n">
        <v>330.627571261184</v>
      </c>
      <c r="D6826" s="0" t="str">
        <f aca="false">CONCATENATE(LEFT(A6826,2), MID(A6826,5,2))</f>
        <v>0144</v>
      </c>
    </row>
    <row r="6827" customFormat="false" ht="15.8" hidden="false" customHeight="false" outlineLevel="0" collapsed="false">
      <c r="A6827" s="39" t="s">
        <v>2391</v>
      </c>
      <c r="B6827" s="39" t="s">
        <v>9037</v>
      </c>
      <c r="C6827" s="0" t="n">
        <v>20529.8568</v>
      </c>
      <c r="D6827" s="0" t="str">
        <f aca="false">CONCATENATE(LEFT(A6827,2), MID(A6827,5,2))</f>
        <v>0183</v>
      </c>
    </row>
    <row r="6828" customFormat="false" ht="15.8" hidden="false" customHeight="false" outlineLevel="0" collapsed="false">
      <c r="A6828" s="39" t="s">
        <v>2211</v>
      </c>
      <c r="B6828" s="39" t="s">
        <v>9038</v>
      </c>
      <c r="C6828" s="0" t="n">
        <v>490.303564599389</v>
      </c>
      <c r="D6828" s="0" t="str">
        <f aca="false">CONCATENATE(LEFT(A6828,2), MID(A6828,5,2))</f>
        <v>0446</v>
      </c>
    </row>
    <row r="6829" customFormat="false" ht="15.8" hidden="false" customHeight="false" outlineLevel="0" collapsed="false">
      <c r="A6829" s="39" t="s">
        <v>2463</v>
      </c>
      <c r="B6829" s="39" t="s">
        <v>9039</v>
      </c>
      <c r="C6829" s="0" t="n">
        <v>703.697406119905</v>
      </c>
      <c r="D6829" s="0" t="str">
        <f aca="false">CONCATENATE(LEFT(A6829,2), MID(A6829,5,2))</f>
        <v>0144</v>
      </c>
    </row>
    <row r="6830" customFormat="false" ht="15.8" hidden="false" customHeight="false" outlineLevel="0" collapsed="false">
      <c r="A6830" s="39" t="s">
        <v>2845</v>
      </c>
      <c r="B6830" s="39" t="s">
        <v>9040</v>
      </c>
      <c r="C6830" s="0" t="n">
        <v>151.59625</v>
      </c>
      <c r="D6830" s="0" t="str">
        <f aca="false">CONCATENATE(LEFT(A6830,2), MID(A6830,5,2))</f>
        <v>0782</v>
      </c>
    </row>
    <row r="6831" customFormat="false" ht="15.8" hidden="false" customHeight="false" outlineLevel="0" collapsed="false">
      <c r="A6831" s="39" t="s">
        <v>2679</v>
      </c>
      <c r="B6831" s="39" t="s">
        <v>9041</v>
      </c>
      <c r="C6831" s="0" t="n">
        <v>2197.312</v>
      </c>
      <c r="D6831" s="0" t="str">
        <f aca="false">CONCATENATE(LEFT(A6831,2), MID(A6831,5,2))</f>
        <v>0733</v>
      </c>
    </row>
    <row r="6832" customFormat="false" ht="15.8" hidden="false" customHeight="false" outlineLevel="0" collapsed="false">
      <c r="A6832" s="39" t="s">
        <v>2674</v>
      </c>
      <c r="B6832" s="39" t="s">
        <v>9042</v>
      </c>
      <c r="C6832" s="0" t="n">
        <v>229.5</v>
      </c>
      <c r="D6832" s="0" t="str">
        <f aca="false">CONCATENATE(LEFT(A6832,2), MID(A6832,5,2))</f>
        <v>0780</v>
      </c>
    </row>
    <row r="6833" customFormat="false" ht="15.8" hidden="false" customHeight="false" outlineLevel="0" collapsed="false">
      <c r="A6833" s="39" t="s">
        <v>2739</v>
      </c>
      <c r="B6833" s="39" t="s">
        <v>9043</v>
      </c>
      <c r="C6833" s="0" t="n">
        <v>406.0078507</v>
      </c>
      <c r="D6833" s="0" t="str">
        <f aca="false">CONCATENATE(LEFT(A6833,2), MID(A6833,5,2))</f>
        <v>0732</v>
      </c>
    </row>
    <row r="6834" customFormat="false" ht="15.8" hidden="false" customHeight="false" outlineLevel="0" collapsed="false">
      <c r="A6834" s="39" t="s">
        <v>3148</v>
      </c>
      <c r="B6834" s="39" t="s">
        <v>9044</v>
      </c>
      <c r="C6834" s="0" t="n">
        <v>1576.41636552069</v>
      </c>
      <c r="D6834" s="0" t="str">
        <f aca="false">CONCATENATE(LEFT(A6834,2), MID(A6834,5,2))</f>
        <v>0142</v>
      </c>
    </row>
    <row r="6835" customFormat="false" ht="15.8" hidden="false" customHeight="false" outlineLevel="0" collapsed="false">
      <c r="A6835" s="39" t="s">
        <v>4421</v>
      </c>
      <c r="B6835" s="39" t="s">
        <v>9045</v>
      </c>
      <c r="C6835" s="0" t="n">
        <v>648</v>
      </c>
      <c r="D6835" s="0" t="str">
        <f aca="false">CONCATENATE(LEFT(A6835,2), MID(A6835,5,2))</f>
        <v>0551</v>
      </c>
    </row>
    <row r="6836" customFormat="false" ht="15.8" hidden="false" customHeight="false" outlineLevel="0" collapsed="false">
      <c r="A6836" s="39" t="s">
        <v>2510</v>
      </c>
      <c r="B6836" s="39" t="s">
        <v>9046</v>
      </c>
      <c r="C6836" s="0" t="n">
        <v>1056.84719437531</v>
      </c>
      <c r="D6836" s="0" t="str">
        <f aca="false">CONCATENATE(LEFT(A6836,2), MID(A6836,5,2))</f>
        <v>0142</v>
      </c>
    </row>
    <row r="6837" customFormat="false" ht="15.8" hidden="false" customHeight="false" outlineLevel="0" collapsed="false">
      <c r="A6837" s="39" t="s">
        <v>2503</v>
      </c>
      <c r="B6837" s="39" t="s">
        <v>9047</v>
      </c>
      <c r="C6837" s="0" t="n">
        <v>2530</v>
      </c>
      <c r="D6837" s="0" t="str">
        <f aca="false">CONCATENATE(LEFT(A6837,2), MID(A6837,5,2))</f>
        <v>0312</v>
      </c>
    </row>
    <row r="6838" customFormat="false" ht="15.8" hidden="false" customHeight="false" outlineLevel="0" collapsed="false">
      <c r="A6838" s="39" t="s">
        <v>3519</v>
      </c>
      <c r="B6838" s="39" t="s">
        <v>9048</v>
      </c>
      <c r="C6838" s="0" t="n">
        <v>1262.5</v>
      </c>
      <c r="D6838" s="0" t="str">
        <f aca="false">CONCATENATE(LEFT(A6838,2), MID(A6838,5,2))</f>
        <v>0635</v>
      </c>
    </row>
    <row r="6839" customFormat="false" ht="15.8" hidden="false" customHeight="false" outlineLevel="0" collapsed="false">
      <c r="A6839" s="39" t="s">
        <v>2333</v>
      </c>
      <c r="B6839" s="39" t="s">
        <v>9049</v>
      </c>
      <c r="C6839" s="0" t="n">
        <v>694.441686828245</v>
      </c>
      <c r="D6839" s="0" t="str">
        <f aca="false">CONCATENATE(LEFT(A6839,2), MID(A6839,5,2))</f>
        <v>0376</v>
      </c>
    </row>
    <row r="6840" customFormat="false" ht="15.8" hidden="false" customHeight="false" outlineLevel="0" collapsed="false">
      <c r="A6840" s="39" t="s">
        <v>3820</v>
      </c>
      <c r="B6840" s="39" t="s">
        <v>9050</v>
      </c>
      <c r="C6840" s="0" t="n">
        <v>570</v>
      </c>
      <c r="D6840" s="0" t="str">
        <f aca="false">CONCATENATE(LEFT(A6840,2), MID(A6840,5,2))</f>
        <v>0220</v>
      </c>
    </row>
    <row r="6841" customFormat="false" ht="15.8" hidden="false" customHeight="false" outlineLevel="0" collapsed="false">
      <c r="A6841" s="39" t="s">
        <v>2089</v>
      </c>
      <c r="B6841" s="39" t="s">
        <v>9051</v>
      </c>
      <c r="C6841" s="0" t="n">
        <v>7440</v>
      </c>
      <c r="D6841" s="0" t="str">
        <f aca="false">CONCATENATE(LEFT(A6841,2), MID(A6841,5,2))</f>
        <v>0634</v>
      </c>
    </row>
    <row r="6842" customFormat="false" ht="15.8" hidden="false" customHeight="false" outlineLevel="0" collapsed="false">
      <c r="A6842" s="39" t="s">
        <v>2219</v>
      </c>
      <c r="B6842" s="39" t="s">
        <v>9052</v>
      </c>
      <c r="C6842" s="0" t="n">
        <v>250.82842882718</v>
      </c>
      <c r="D6842" s="0" t="str">
        <f aca="false">CONCATENATE(LEFT(A6842,2), MID(A6842,5,2))</f>
        <v>0448</v>
      </c>
    </row>
    <row r="6843" customFormat="false" ht="15.8" hidden="false" customHeight="false" outlineLevel="0" collapsed="false">
      <c r="A6843" s="39" t="s">
        <v>3793</v>
      </c>
      <c r="B6843" s="39" t="s">
        <v>9053</v>
      </c>
      <c r="C6843" s="0" t="n">
        <v>5622.20790957961</v>
      </c>
      <c r="D6843" s="0" t="str">
        <f aca="false">CONCATENATE(LEFT(A6843,2), MID(A6843,5,2))</f>
        <v>0328</v>
      </c>
    </row>
    <row r="6844" customFormat="false" ht="15.8" hidden="false" customHeight="false" outlineLevel="0" collapsed="false">
      <c r="A6844" s="39" t="s">
        <v>2213</v>
      </c>
      <c r="B6844" s="39" t="s">
        <v>9054</v>
      </c>
      <c r="C6844" s="0" t="n">
        <v>499.913926759243</v>
      </c>
      <c r="D6844" s="0" t="str">
        <f aca="false">CONCATENATE(LEFT(A6844,2), MID(A6844,5,2))</f>
        <v>0446</v>
      </c>
    </row>
    <row r="6845" customFormat="false" ht="15.8" hidden="false" customHeight="false" outlineLevel="0" collapsed="false">
      <c r="A6845" s="39" t="s">
        <v>2901</v>
      </c>
      <c r="B6845" s="39" t="s">
        <v>9055</v>
      </c>
      <c r="C6845" s="0" t="n">
        <v>5483.49259709082</v>
      </c>
      <c r="D6845" s="0" t="str">
        <f aca="false">CONCATENATE(LEFT(A6845,2), MID(A6845,5,2))</f>
        <v>0185</v>
      </c>
    </row>
    <row r="6846" customFormat="false" ht="15.8" hidden="false" customHeight="false" outlineLevel="0" collapsed="false">
      <c r="A6846" s="39" t="s">
        <v>2482</v>
      </c>
      <c r="B6846" s="39" t="s">
        <v>9056</v>
      </c>
      <c r="C6846" s="0" t="n">
        <v>32519.9791065168</v>
      </c>
      <c r="D6846" s="0" t="str">
        <f aca="false">CONCATENATE(LEFT(A6846,2), MID(A6846,5,2))</f>
        <v>0486</v>
      </c>
    </row>
    <row r="6847" customFormat="false" ht="15.8" hidden="false" customHeight="false" outlineLevel="0" collapsed="false">
      <c r="A6847" s="39" t="s">
        <v>2618</v>
      </c>
      <c r="B6847" s="39" t="s">
        <v>9057</v>
      </c>
      <c r="C6847" s="0" t="n">
        <v>113.624971533869</v>
      </c>
      <c r="D6847" s="0" t="str">
        <f aca="false">CONCATENATE(LEFT(A6847,2), MID(A6847,5,2))</f>
        <v>0860</v>
      </c>
    </row>
    <row r="6848" customFormat="false" ht="15.8" hidden="false" customHeight="false" outlineLevel="0" collapsed="false">
      <c r="A6848" s="39" t="s">
        <v>2707</v>
      </c>
      <c r="B6848" s="39" t="s">
        <v>9058</v>
      </c>
      <c r="C6848" s="0" t="n">
        <v>1321.58</v>
      </c>
      <c r="D6848" s="0" t="str">
        <f aca="false">CONCATENATE(LEFT(A6848,2), MID(A6848,5,2))</f>
        <v>0733</v>
      </c>
    </row>
    <row r="6849" customFormat="false" ht="15.8" hidden="false" customHeight="false" outlineLevel="0" collapsed="false">
      <c r="A6849" s="39" t="s">
        <v>2847</v>
      </c>
      <c r="B6849" s="39" t="s">
        <v>9059</v>
      </c>
      <c r="C6849" s="0" t="n">
        <v>510</v>
      </c>
      <c r="D6849" s="0" t="str">
        <f aca="false">CONCATENATE(LEFT(A6849,2), MID(A6849,5,2))</f>
        <v>0759</v>
      </c>
    </row>
    <row r="6850" customFormat="false" ht="15.8" hidden="false" customHeight="false" outlineLevel="0" collapsed="false">
      <c r="A6850" s="39" t="s">
        <v>2689</v>
      </c>
      <c r="B6850" s="39" t="s">
        <v>9060</v>
      </c>
      <c r="C6850" s="0" t="n">
        <v>431.076</v>
      </c>
      <c r="D6850" s="0" t="str">
        <f aca="false">CONCATENATE(LEFT(A6850,2), MID(A6850,5,2))</f>
        <v>0791</v>
      </c>
    </row>
    <row r="6851" customFormat="false" ht="15.8" hidden="false" customHeight="false" outlineLevel="0" collapsed="false">
      <c r="A6851" s="39" t="s">
        <v>2800</v>
      </c>
      <c r="B6851" s="39" t="s">
        <v>9061</v>
      </c>
      <c r="C6851" s="0" t="n">
        <v>565.813649949344</v>
      </c>
      <c r="D6851" s="0" t="str">
        <f aca="false">CONCATENATE(LEFT(A6851,2), MID(A6851,5,2))</f>
        <v>0765</v>
      </c>
    </row>
    <row r="6852" customFormat="false" ht="15.8" hidden="false" customHeight="false" outlineLevel="0" collapsed="false">
      <c r="A6852" s="39" t="s">
        <v>2703</v>
      </c>
      <c r="B6852" s="39" t="s">
        <v>9062</v>
      </c>
      <c r="C6852" s="0" t="n">
        <v>635.802091842771</v>
      </c>
      <c r="D6852" s="0" t="str">
        <f aca="false">CONCATENATE(LEFT(A6852,2), MID(A6852,5,2))</f>
        <v>0718</v>
      </c>
    </row>
    <row r="6853" customFormat="false" ht="15.8" hidden="false" customHeight="false" outlineLevel="0" collapsed="false">
      <c r="A6853" s="39" t="s">
        <v>2459</v>
      </c>
      <c r="B6853" s="39" t="s">
        <v>9063</v>
      </c>
      <c r="C6853" s="0" t="n">
        <v>173.94977376</v>
      </c>
      <c r="D6853" s="0" t="str">
        <f aca="false">CONCATENATE(LEFT(A6853,2), MID(A6853,5,2))</f>
        <v>0142</v>
      </c>
    </row>
    <row r="6854" customFormat="false" ht="15.8" hidden="false" customHeight="false" outlineLevel="0" collapsed="false">
      <c r="A6854" s="39" t="s">
        <v>3148</v>
      </c>
      <c r="B6854" s="39" t="s">
        <v>9064</v>
      </c>
      <c r="C6854" s="0" t="n">
        <v>554.8739119</v>
      </c>
      <c r="D6854" s="0" t="str">
        <f aca="false">CONCATENATE(LEFT(A6854,2), MID(A6854,5,2))</f>
        <v>0142</v>
      </c>
    </row>
    <row r="6855" customFormat="false" ht="15.8" hidden="false" customHeight="false" outlineLevel="0" collapsed="false">
      <c r="A6855" s="39" t="s">
        <v>3185</v>
      </c>
      <c r="B6855" s="39" t="s">
        <v>9065</v>
      </c>
      <c r="C6855" s="0" t="n">
        <v>603.90765</v>
      </c>
      <c r="D6855" s="0" t="str">
        <f aca="false">CONCATENATE(LEFT(A6855,2), MID(A6855,5,2))</f>
        <v>0145</v>
      </c>
    </row>
    <row r="6856" customFormat="false" ht="15.8" hidden="false" customHeight="false" outlineLevel="0" collapsed="false">
      <c r="A6856" s="39" t="s">
        <v>2197</v>
      </c>
      <c r="B6856" s="39" t="s">
        <v>9066</v>
      </c>
      <c r="C6856" s="0" t="n">
        <v>2816.00322368421</v>
      </c>
      <c r="D6856" s="0" t="str">
        <f aca="false">CONCATENATE(LEFT(A6856,2), MID(A6856,5,2))</f>
        <v>0256</v>
      </c>
    </row>
    <row r="6857" customFormat="false" ht="15.8" hidden="false" customHeight="false" outlineLevel="0" collapsed="false">
      <c r="A6857" s="39" t="s">
        <v>2588</v>
      </c>
      <c r="B6857" s="39" t="s">
        <v>9067</v>
      </c>
      <c r="C6857" s="0" t="n">
        <v>131.451386259595</v>
      </c>
      <c r="D6857" s="0" t="str">
        <f aca="false">CONCATENATE(LEFT(A6857,2), MID(A6857,5,2))</f>
        <v>0860</v>
      </c>
    </row>
    <row r="6858" customFormat="false" ht="15.8" hidden="false" customHeight="false" outlineLevel="0" collapsed="false">
      <c r="A6858" s="39" t="s">
        <v>2493</v>
      </c>
      <c r="B6858" s="39" t="s">
        <v>9068</v>
      </c>
      <c r="C6858" s="0" t="n">
        <v>2203.4468624</v>
      </c>
      <c r="D6858" s="0" t="str">
        <f aca="false">CONCATENATE(LEFT(A6858,2), MID(A6858,5,2))</f>
        <v>0185</v>
      </c>
    </row>
    <row r="6859" customFormat="false" ht="15.8" hidden="false" customHeight="false" outlineLevel="0" collapsed="false">
      <c r="A6859" s="39" t="s">
        <v>2730</v>
      </c>
      <c r="B6859" s="39" t="s">
        <v>9069</v>
      </c>
      <c r="C6859" s="0" t="n">
        <v>2117.84625</v>
      </c>
      <c r="D6859" s="0" t="str">
        <f aca="false">CONCATENATE(LEFT(A6859,2), MID(A6859,5,2))</f>
        <v>0733</v>
      </c>
    </row>
    <row r="6860" customFormat="false" ht="15.8" hidden="false" customHeight="false" outlineLevel="0" collapsed="false">
      <c r="A6860" s="39" t="s">
        <v>2679</v>
      </c>
      <c r="B6860" s="39" t="s">
        <v>9070</v>
      </c>
      <c r="C6860" s="0" t="n">
        <v>1357.317</v>
      </c>
      <c r="D6860" s="0" t="str">
        <f aca="false">CONCATENATE(LEFT(A6860,2), MID(A6860,5,2))</f>
        <v>0733</v>
      </c>
    </row>
    <row r="6861" customFormat="false" ht="15.8" hidden="false" customHeight="false" outlineLevel="0" collapsed="false">
      <c r="A6861" s="39" t="s">
        <v>2882</v>
      </c>
      <c r="B6861" s="39" t="s">
        <v>9071</v>
      </c>
      <c r="C6861" s="0" t="n">
        <v>477.375</v>
      </c>
      <c r="D6861" s="0" t="str">
        <f aca="false">CONCATENATE(LEFT(A6861,2), MID(A6861,5,2))</f>
        <v>0782</v>
      </c>
    </row>
    <row r="6862" customFormat="false" ht="15.8" hidden="false" customHeight="false" outlineLevel="0" collapsed="false">
      <c r="A6862" s="39" t="s">
        <v>2631</v>
      </c>
      <c r="B6862" s="39" t="s">
        <v>9072</v>
      </c>
      <c r="C6862" s="0" t="n">
        <v>118.632</v>
      </c>
      <c r="D6862" s="0" t="str">
        <f aca="false">CONCATENATE(LEFT(A6862,2), MID(A6862,5,2))</f>
        <v>0791</v>
      </c>
    </row>
    <row r="6863" customFormat="false" ht="15.8" hidden="false" customHeight="false" outlineLevel="0" collapsed="false">
      <c r="A6863" s="39" t="s">
        <v>2027</v>
      </c>
      <c r="B6863" s="39" t="s">
        <v>9073</v>
      </c>
      <c r="C6863" s="0" t="n">
        <v>4733.74875930521</v>
      </c>
      <c r="D6863" s="0" t="str">
        <f aca="false">CONCATENATE(LEFT(A6863,2), MID(A6863,5,2))</f>
        <v>0221</v>
      </c>
    </row>
    <row r="6864" customFormat="false" ht="15.8" hidden="false" customHeight="false" outlineLevel="0" collapsed="false">
      <c r="A6864" s="39" t="s">
        <v>2554</v>
      </c>
      <c r="B6864" s="39" t="s">
        <v>9074</v>
      </c>
      <c r="C6864" s="0" t="n">
        <v>754.3125</v>
      </c>
      <c r="D6864" s="0" t="str">
        <f aca="false">CONCATENATE(LEFT(A6864,2), MID(A6864,5,2))</f>
        <v>0551</v>
      </c>
    </row>
    <row r="6865" customFormat="false" ht="15.8" hidden="false" customHeight="false" outlineLevel="0" collapsed="false">
      <c r="A6865" s="39" t="s">
        <v>2614</v>
      </c>
      <c r="B6865" s="39" t="s">
        <v>9075</v>
      </c>
      <c r="C6865" s="0" t="n">
        <v>1938.67659866159</v>
      </c>
      <c r="D6865" s="0" t="str">
        <f aca="false">CONCATENATE(LEFT(A6865,2), MID(A6865,5,2))</f>
        <v>0589</v>
      </c>
    </row>
    <row r="6866" customFormat="false" ht="15.8" hidden="false" customHeight="false" outlineLevel="0" collapsed="false">
      <c r="A6866" s="39" t="s">
        <v>2174</v>
      </c>
      <c r="B6866" s="39" t="s">
        <v>9076</v>
      </c>
      <c r="C6866" s="0" t="n">
        <v>437.690813703053</v>
      </c>
      <c r="D6866" s="0" t="str">
        <f aca="false">CONCATENATE(LEFT(A6866,2), MID(A6866,5,2))</f>
        <v>0144</v>
      </c>
    </row>
    <row r="6867" customFormat="false" ht="15.8" hidden="false" customHeight="false" outlineLevel="0" collapsed="false">
      <c r="A6867" s="39" t="s">
        <v>2870</v>
      </c>
      <c r="B6867" s="39" t="s">
        <v>9077</v>
      </c>
      <c r="C6867" s="0" t="n">
        <v>617.375</v>
      </c>
      <c r="D6867" s="0" t="str">
        <f aca="false">CONCATENATE(LEFT(A6867,2), MID(A6867,5,2))</f>
        <v>0552</v>
      </c>
    </row>
    <row r="6868" customFormat="false" ht="15.8" hidden="false" customHeight="false" outlineLevel="0" collapsed="false">
      <c r="A6868" s="39" t="s">
        <v>2870</v>
      </c>
      <c r="B6868" s="39" t="s">
        <v>9078</v>
      </c>
      <c r="C6868" s="0" t="n">
        <v>4370.99999999999</v>
      </c>
      <c r="D6868" s="0" t="str">
        <f aca="false">CONCATENATE(LEFT(A6868,2), MID(A6868,5,2))</f>
        <v>0552</v>
      </c>
    </row>
    <row r="6869" customFormat="false" ht="15.8" hidden="false" customHeight="false" outlineLevel="0" collapsed="false">
      <c r="A6869" s="39" t="s">
        <v>2528</v>
      </c>
      <c r="B6869" s="39" t="s">
        <v>9079</v>
      </c>
      <c r="C6869" s="0" t="n">
        <v>433.5</v>
      </c>
      <c r="D6869" s="0" t="str">
        <f aca="false">CONCATENATE(LEFT(A6869,2), MID(A6869,5,2))</f>
        <v>0271</v>
      </c>
    </row>
    <row r="6870" customFormat="false" ht="15.8" hidden="false" customHeight="false" outlineLevel="0" collapsed="false">
      <c r="A6870" s="39" t="s">
        <v>2475</v>
      </c>
      <c r="B6870" s="39" t="s">
        <v>9080</v>
      </c>
      <c r="C6870" s="0" t="n">
        <v>2324.34146341463</v>
      </c>
      <c r="D6870" s="0" t="str">
        <f aca="false">CONCATENATE(LEFT(A6870,2), MID(A6870,5,2))</f>
        <v>0258</v>
      </c>
    </row>
    <row r="6871" customFormat="false" ht="15.8" hidden="false" customHeight="false" outlineLevel="0" collapsed="false">
      <c r="A6871" s="39" t="s">
        <v>2986</v>
      </c>
      <c r="B6871" s="39" t="s">
        <v>9081</v>
      </c>
      <c r="C6871" s="0" t="n">
        <v>743.04</v>
      </c>
      <c r="D6871" s="0" t="str">
        <f aca="false">CONCATENATE(LEFT(A6871,2), MID(A6871,5,2))</f>
        <v>0780</v>
      </c>
    </row>
    <row r="6872" customFormat="false" ht="15.8" hidden="false" customHeight="false" outlineLevel="0" collapsed="false">
      <c r="A6872" s="39" t="s">
        <v>2857</v>
      </c>
      <c r="B6872" s="39" t="s">
        <v>9082</v>
      </c>
      <c r="C6872" s="0" t="n">
        <v>3086.25</v>
      </c>
      <c r="D6872" s="0" t="str">
        <f aca="false">CONCATENATE(LEFT(A6872,2), MID(A6872,5,2))</f>
        <v>0269</v>
      </c>
    </row>
    <row r="6873" customFormat="false" ht="15.8" hidden="false" customHeight="false" outlineLevel="0" collapsed="false">
      <c r="A6873" s="39" t="s">
        <v>2389</v>
      </c>
      <c r="B6873" s="39" t="s">
        <v>9083</v>
      </c>
      <c r="C6873" s="0" t="n">
        <v>5433.87987062741</v>
      </c>
      <c r="D6873" s="0" t="str">
        <f aca="false">CONCATENATE(LEFT(A6873,2), MID(A6873,5,2))</f>
        <v>0184</v>
      </c>
    </row>
    <row r="6874" customFormat="false" ht="15.8" hidden="false" customHeight="false" outlineLevel="0" collapsed="false">
      <c r="A6874" s="39" t="s">
        <v>2931</v>
      </c>
      <c r="B6874" s="39" t="s">
        <v>9084</v>
      </c>
      <c r="C6874" s="0" t="n">
        <v>172.5</v>
      </c>
      <c r="D6874" s="0" t="str">
        <f aca="false">CONCATENATE(LEFT(A6874,2), MID(A6874,5,2))</f>
        <v>0552</v>
      </c>
    </row>
    <row r="6875" customFormat="false" ht="15.8" hidden="false" customHeight="false" outlineLevel="0" collapsed="false">
      <c r="A6875" s="39" t="s">
        <v>3881</v>
      </c>
      <c r="B6875" s="39" t="s">
        <v>9085</v>
      </c>
      <c r="C6875" s="0" t="n">
        <v>372.5</v>
      </c>
      <c r="D6875" s="0" t="str">
        <f aca="false">CONCATENATE(LEFT(A6875,2), MID(A6875,5,2))</f>
        <v>0184</v>
      </c>
    </row>
    <row r="6876" customFormat="false" ht="15.8" hidden="false" customHeight="false" outlineLevel="0" collapsed="false">
      <c r="A6876" s="39" t="s">
        <v>2510</v>
      </c>
      <c r="B6876" s="39" t="s">
        <v>9086</v>
      </c>
      <c r="C6876" s="0" t="n">
        <v>180.674733973979</v>
      </c>
      <c r="D6876" s="0" t="str">
        <f aca="false">CONCATENATE(LEFT(A6876,2), MID(A6876,5,2))</f>
        <v>0142</v>
      </c>
    </row>
    <row r="6877" customFormat="false" ht="15.8" hidden="false" customHeight="false" outlineLevel="0" collapsed="false">
      <c r="A6877" s="39" t="s">
        <v>2845</v>
      </c>
      <c r="B6877" s="39" t="s">
        <v>9087</v>
      </c>
      <c r="C6877" s="0" t="n">
        <v>457.485</v>
      </c>
      <c r="D6877" s="0" t="str">
        <f aca="false">CONCATENATE(LEFT(A6877,2), MID(A6877,5,2))</f>
        <v>0782</v>
      </c>
    </row>
    <row r="6878" customFormat="false" ht="15.8" hidden="false" customHeight="false" outlineLevel="0" collapsed="false">
      <c r="A6878" s="39" t="s">
        <v>2845</v>
      </c>
      <c r="B6878" s="39" t="s">
        <v>9088</v>
      </c>
      <c r="C6878" s="0" t="n">
        <v>233.025</v>
      </c>
      <c r="D6878" s="0" t="str">
        <f aca="false">CONCATENATE(LEFT(A6878,2), MID(A6878,5,2))</f>
        <v>0782</v>
      </c>
    </row>
    <row r="6879" customFormat="false" ht="15.8" hidden="false" customHeight="false" outlineLevel="0" collapsed="false">
      <c r="A6879" s="39" t="s">
        <v>2333</v>
      </c>
      <c r="B6879" s="39" t="s">
        <v>9089</v>
      </c>
      <c r="C6879" s="0" t="n">
        <v>355.554044839125</v>
      </c>
      <c r="D6879" s="0" t="str">
        <f aca="false">CONCATENATE(LEFT(A6879,2), MID(A6879,5,2))</f>
        <v>0376</v>
      </c>
    </row>
    <row r="6880" customFormat="false" ht="15.8" hidden="false" customHeight="false" outlineLevel="0" collapsed="false">
      <c r="A6880" s="39" t="s">
        <v>2411</v>
      </c>
      <c r="B6880" s="39" t="s">
        <v>9090</v>
      </c>
      <c r="C6880" s="0" t="n">
        <v>6351.92403514116</v>
      </c>
      <c r="D6880" s="0" t="str">
        <f aca="false">CONCATENATE(LEFT(A6880,2), MID(A6880,5,2))</f>
        <v>0589</v>
      </c>
    </row>
    <row r="6881" customFormat="false" ht="15.8" hidden="false" customHeight="false" outlineLevel="0" collapsed="false">
      <c r="A6881" s="39" t="s">
        <v>2903</v>
      </c>
      <c r="B6881" s="39" t="s">
        <v>9091</v>
      </c>
      <c r="C6881" s="0" t="n">
        <v>157.5</v>
      </c>
      <c r="D6881" s="0" t="str">
        <f aca="false">CONCATENATE(LEFT(A6881,2), MID(A6881,5,2))</f>
        <v>0230</v>
      </c>
    </row>
    <row r="6882" customFormat="false" ht="15.8" hidden="false" customHeight="false" outlineLevel="0" collapsed="false">
      <c r="A6882" s="39" t="s">
        <v>2211</v>
      </c>
      <c r="B6882" s="39" t="s">
        <v>9092</v>
      </c>
      <c r="C6882" s="0" t="n">
        <v>185.322633807906</v>
      </c>
      <c r="D6882" s="0" t="str">
        <f aca="false">CONCATENATE(LEFT(A6882,2), MID(A6882,5,2))</f>
        <v>0446</v>
      </c>
    </row>
    <row r="6883" customFormat="false" ht="15.8" hidden="false" customHeight="false" outlineLevel="0" collapsed="false">
      <c r="A6883" s="39" t="s">
        <v>3283</v>
      </c>
      <c r="B6883" s="39" t="s">
        <v>9093</v>
      </c>
      <c r="C6883" s="0" t="n">
        <v>317.4536213892</v>
      </c>
      <c r="D6883" s="0" t="str">
        <f aca="false">CONCATENATE(LEFT(A6883,2), MID(A6883,5,2))</f>
        <v>0373</v>
      </c>
    </row>
    <row r="6884" customFormat="false" ht="15.8" hidden="false" customHeight="false" outlineLevel="0" collapsed="false">
      <c r="A6884" s="39" t="s">
        <v>3511</v>
      </c>
      <c r="B6884" s="39" t="s">
        <v>9094</v>
      </c>
      <c r="C6884" s="0" t="n">
        <v>137.5</v>
      </c>
      <c r="D6884" s="0" t="str">
        <f aca="false">CONCATENATE(LEFT(A6884,2), MID(A6884,5,2))</f>
        <v>0279</v>
      </c>
    </row>
    <row r="6885" customFormat="false" ht="15.8" hidden="false" customHeight="false" outlineLevel="0" collapsed="false">
      <c r="A6885" s="39" t="s">
        <v>2159</v>
      </c>
      <c r="B6885" s="39" t="s">
        <v>9095</v>
      </c>
      <c r="C6885" s="0" t="n">
        <v>1388.78426208815</v>
      </c>
      <c r="D6885" s="0" t="str">
        <f aca="false">CONCATENATE(LEFT(A6885,2), MID(A6885,5,2))</f>
        <v>0144</v>
      </c>
    </row>
    <row r="6886" customFormat="false" ht="15.8" hidden="false" customHeight="false" outlineLevel="0" collapsed="false">
      <c r="A6886" s="39" t="s">
        <v>2927</v>
      </c>
      <c r="B6886" s="39" t="s">
        <v>9096</v>
      </c>
      <c r="C6886" s="0" t="n">
        <v>14927.952</v>
      </c>
      <c r="D6886" s="0" t="str">
        <f aca="false">CONCATENATE(LEFT(A6886,2), MID(A6886,5,2))</f>
        <v>0184</v>
      </c>
    </row>
    <row r="6887" customFormat="false" ht="15.8" hidden="false" customHeight="false" outlineLevel="0" collapsed="false">
      <c r="A6887" s="39" t="s">
        <v>3495</v>
      </c>
      <c r="B6887" s="39" t="s">
        <v>9097</v>
      </c>
      <c r="C6887" s="0" t="n">
        <v>10169.7437833333</v>
      </c>
      <c r="D6887" s="0" t="str">
        <f aca="false">CONCATENATE(LEFT(A6887,2), MID(A6887,5,2))</f>
        <v>0184</v>
      </c>
    </row>
    <row r="6888" customFormat="false" ht="15.8" hidden="false" customHeight="false" outlineLevel="0" collapsed="false">
      <c r="A6888" s="39" t="s">
        <v>2927</v>
      </c>
      <c r="B6888" s="39" t="s">
        <v>9098</v>
      </c>
      <c r="C6888" s="0" t="n">
        <v>19932.0817228827</v>
      </c>
      <c r="D6888" s="0" t="str">
        <f aca="false">CONCATENATE(LEFT(A6888,2), MID(A6888,5,2))</f>
        <v>0184</v>
      </c>
    </row>
    <row r="6889" customFormat="false" ht="15.8" hidden="false" customHeight="false" outlineLevel="0" collapsed="false">
      <c r="A6889" s="39" t="s">
        <v>2701</v>
      </c>
      <c r="B6889" s="39" t="s">
        <v>9099</v>
      </c>
      <c r="C6889" s="0" t="n">
        <v>1757.74976563681</v>
      </c>
      <c r="D6889" s="0" t="str">
        <f aca="false">CONCATENATE(LEFT(A6889,2), MID(A6889,5,2))</f>
        <v>0718</v>
      </c>
    </row>
    <row r="6890" customFormat="false" ht="15.8" hidden="false" customHeight="false" outlineLevel="0" collapsed="false">
      <c r="A6890" s="39" t="s">
        <v>2786</v>
      </c>
      <c r="B6890" s="39" t="s">
        <v>9100</v>
      </c>
      <c r="C6890" s="0" t="n">
        <v>4717.91</v>
      </c>
      <c r="D6890" s="0" t="str">
        <f aca="false">CONCATENATE(LEFT(A6890,2), MID(A6890,5,2))</f>
        <v>0781</v>
      </c>
    </row>
    <row r="6891" customFormat="false" ht="15.8" hidden="false" customHeight="false" outlineLevel="0" collapsed="false">
      <c r="A6891" s="39" t="s">
        <v>3519</v>
      </c>
      <c r="B6891" s="39" t="s">
        <v>9101</v>
      </c>
      <c r="C6891" s="0" t="n">
        <v>10950</v>
      </c>
      <c r="D6891" s="0" t="str">
        <f aca="false">CONCATENATE(LEFT(A6891,2), MID(A6891,5,2))</f>
        <v>0635</v>
      </c>
    </row>
    <row r="6892" customFormat="false" ht="15.8" hidden="false" customHeight="false" outlineLevel="0" collapsed="false">
      <c r="A6892" s="39" t="s">
        <v>2430</v>
      </c>
      <c r="B6892" s="39" t="s">
        <v>9102</v>
      </c>
      <c r="C6892" s="0" t="n">
        <v>157.5</v>
      </c>
      <c r="D6892" s="0" t="str">
        <f aca="false">CONCATENATE(LEFT(A6892,2), MID(A6892,5,2))</f>
        <v>0614</v>
      </c>
    </row>
    <row r="6893" customFormat="false" ht="15.8" hidden="false" customHeight="false" outlineLevel="0" collapsed="false">
      <c r="A6893" s="39" t="s">
        <v>1938</v>
      </c>
      <c r="B6893" s="39" t="s">
        <v>9103</v>
      </c>
      <c r="C6893" s="0" t="n">
        <v>468.923749965744</v>
      </c>
      <c r="D6893" s="0" t="str">
        <f aca="false">CONCATENATE(LEFT(A6893,2), MID(A6893,5,2))</f>
        <v>0404</v>
      </c>
    </row>
    <row r="6894" customFormat="false" ht="15.8" hidden="false" customHeight="false" outlineLevel="0" collapsed="false">
      <c r="A6894" s="39" t="s">
        <v>2592</v>
      </c>
      <c r="B6894" s="39" t="s">
        <v>9104</v>
      </c>
      <c r="C6894" s="0" t="n">
        <v>728.183266734038</v>
      </c>
      <c r="D6894" s="0" t="str">
        <f aca="false">CONCATENATE(LEFT(A6894,2), MID(A6894,5,2))</f>
        <v>0860</v>
      </c>
    </row>
    <row r="6895" customFormat="false" ht="15.8" hidden="false" customHeight="false" outlineLevel="0" collapsed="false">
      <c r="A6895" s="39" t="s">
        <v>2696</v>
      </c>
      <c r="B6895" s="39" t="s">
        <v>9105</v>
      </c>
      <c r="C6895" s="0" t="n">
        <v>10237.5428130568</v>
      </c>
      <c r="D6895" s="0" t="str">
        <f aca="false">CONCATENATE(LEFT(A6895,2), MID(A6895,5,2))</f>
        <v>0718</v>
      </c>
    </row>
    <row r="6896" customFormat="false" ht="15.8" hidden="false" customHeight="false" outlineLevel="0" collapsed="false">
      <c r="A6896" s="39" t="s">
        <v>2554</v>
      </c>
      <c r="B6896" s="39" t="s">
        <v>9106</v>
      </c>
      <c r="C6896" s="0" t="n">
        <v>765</v>
      </c>
      <c r="D6896" s="0" t="str">
        <f aca="false">CONCATENATE(LEFT(A6896,2), MID(A6896,5,2))</f>
        <v>0551</v>
      </c>
    </row>
    <row r="6897" customFormat="false" ht="15.8" hidden="false" customHeight="false" outlineLevel="0" collapsed="false">
      <c r="A6897" s="39" t="s">
        <v>2559</v>
      </c>
      <c r="B6897" s="39" t="s">
        <v>9107</v>
      </c>
      <c r="C6897" s="0" t="n">
        <v>106825.520533215</v>
      </c>
      <c r="D6897" s="0" t="str">
        <f aca="false">CONCATENATE(LEFT(A6897,2), MID(A6897,5,2))</f>
        <v>0184</v>
      </c>
    </row>
    <row r="6898" customFormat="false" ht="15.8" hidden="false" customHeight="false" outlineLevel="0" collapsed="false">
      <c r="A6898" s="39" t="s">
        <v>2567</v>
      </c>
      <c r="B6898" s="39" t="s">
        <v>9108</v>
      </c>
      <c r="C6898" s="0" t="n">
        <v>5534.51280630208</v>
      </c>
      <c r="D6898" s="0" t="str">
        <f aca="false">CONCATENATE(LEFT(A6898,2), MID(A6898,5,2))</f>
        <v>0328</v>
      </c>
    </row>
    <row r="6899" customFormat="false" ht="15.8" hidden="false" customHeight="false" outlineLevel="0" collapsed="false">
      <c r="A6899" s="39" t="s">
        <v>2707</v>
      </c>
      <c r="B6899" s="39" t="s">
        <v>9109</v>
      </c>
      <c r="C6899" s="0" t="n">
        <v>226.005</v>
      </c>
      <c r="D6899" s="0" t="str">
        <f aca="false">CONCATENATE(LEFT(A6899,2), MID(A6899,5,2))</f>
        <v>0733</v>
      </c>
    </row>
    <row r="6900" customFormat="false" ht="15.8" hidden="false" customHeight="false" outlineLevel="0" collapsed="false">
      <c r="A6900" s="39" t="s">
        <v>2847</v>
      </c>
      <c r="B6900" s="39" t="s">
        <v>9110</v>
      </c>
      <c r="C6900" s="0" t="n">
        <v>1190</v>
      </c>
      <c r="D6900" s="0" t="str">
        <f aca="false">CONCATENATE(LEFT(A6900,2), MID(A6900,5,2))</f>
        <v>0759</v>
      </c>
    </row>
    <row r="6901" customFormat="false" ht="15.8" hidden="false" customHeight="false" outlineLevel="0" collapsed="false">
      <c r="A6901" s="39" t="s">
        <v>2703</v>
      </c>
      <c r="B6901" s="39" t="s">
        <v>9111</v>
      </c>
      <c r="C6901" s="0" t="n">
        <v>2576.26663811844</v>
      </c>
      <c r="D6901" s="0" t="str">
        <f aca="false">CONCATENATE(LEFT(A6901,2), MID(A6901,5,2))</f>
        <v>0718</v>
      </c>
    </row>
    <row r="6902" customFormat="false" ht="15.8" hidden="false" customHeight="false" outlineLevel="0" collapsed="false">
      <c r="A6902" s="39" t="s">
        <v>2703</v>
      </c>
      <c r="B6902" s="39" t="s">
        <v>9112</v>
      </c>
      <c r="C6902" s="0" t="n">
        <v>1785.82824217628</v>
      </c>
      <c r="D6902" s="0" t="str">
        <f aca="false">CONCATENATE(LEFT(A6902,2), MID(A6902,5,2))</f>
        <v>0718</v>
      </c>
    </row>
    <row r="6903" customFormat="false" ht="15.8" hidden="false" customHeight="false" outlineLevel="0" collapsed="false">
      <c r="A6903" s="39" t="s">
        <v>2845</v>
      </c>
      <c r="B6903" s="39" t="s">
        <v>9113</v>
      </c>
      <c r="C6903" s="0" t="n">
        <v>317.304</v>
      </c>
      <c r="D6903" s="0" t="str">
        <f aca="false">CONCATENATE(LEFT(A6903,2), MID(A6903,5,2))</f>
        <v>0782</v>
      </c>
    </row>
    <row r="6904" customFormat="false" ht="15.8" hidden="false" customHeight="false" outlineLevel="0" collapsed="false">
      <c r="A6904" s="39" t="s">
        <v>2516</v>
      </c>
      <c r="B6904" s="39" t="s">
        <v>9114</v>
      </c>
      <c r="C6904" s="0" t="n">
        <v>1208.63374465279</v>
      </c>
      <c r="D6904" s="0" t="str">
        <f aca="false">CONCATENATE(LEFT(A6904,2), MID(A6904,5,2))</f>
        <v>0144</v>
      </c>
    </row>
    <row r="6905" customFormat="false" ht="15.8" hidden="false" customHeight="false" outlineLevel="0" collapsed="false">
      <c r="A6905" s="39" t="s">
        <v>2433</v>
      </c>
      <c r="B6905" s="39" t="s">
        <v>9115</v>
      </c>
      <c r="C6905" s="0" t="n">
        <v>1622.30484414577</v>
      </c>
      <c r="D6905" s="0" t="str">
        <f aca="false">CONCATENATE(LEFT(A6905,2), MID(A6905,5,2))</f>
        <v>0614</v>
      </c>
    </row>
    <row r="6906" customFormat="false" ht="15.8" hidden="false" customHeight="false" outlineLevel="0" collapsed="false">
      <c r="A6906" s="39" t="s">
        <v>2493</v>
      </c>
      <c r="B6906" s="39" t="s">
        <v>9116</v>
      </c>
      <c r="C6906" s="0" t="n">
        <v>8537.72166059162</v>
      </c>
      <c r="D6906" s="0" t="str">
        <f aca="false">CONCATENATE(LEFT(A6906,2), MID(A6906,5,2))</f>
        <v>0185</v>
      </c>
    </row>
    <row r="6907" customFormat="false" ht="15.8" hidden="false" customHeight="false" outlineLevel="0" collapsed="false">
      <c r="A6907" s="39" t="s">
        <v>2181</v>
      </c>
      <c r="B6907" s="39" t="s">
        <v>9117</v>
      </c>
      <c r="C6907" s="0" t="n">
        <v>128.932068852124</v>
      </c>
      <c r="D6907" s="0" t="str">
        <f aca="false">CONCATENATE(LEFT(A6907,2), MID(A6907,5,2))</f>
        <v>0145</v>
      </c>
    </row>
    <row r="6908" customFormat="false" ht="15.8" hidden="false" customHeight="false" outlineLevel="0" collapsed="false">
      <c r="A6908" s="39" t="s">
        <v>2385</v>
      </c>
      <c r="B6908" s="39" t="s">
        <v>9118</v>
      </c>
      <c r="C6908" s="0" t="n">
        <v>121.5442173752</v>
      </c>
      <c r="D6908" s="0" t="str">
        <f aca="false">CONCATENATE(LEFT(A6908,2), MID(A6908,5,2))</f>
        <v>0184</v>
      </c>
    </row>
    <row r="6909" customFormat="false" ht="15.8" hidden="false" customHeight="false" outlineLevel="0" collapsed="false">
      <c r="A6909" s="39" t="s">
        <v>2931</v>
      </c>
      <c r="B6909" s="39" t="s">
        <v>9119</v>
      </c>
      <c r="C6909" s="0" t="n">
        <v>213.5</v>
      </c>
      <c r="D6909" s="0" t="str">
        <f aca="false">CONCATENATE(LEFT(A6909,2), MID(A6909,5,2))</f>
        <v>0552</v>
      </c>
    </row>
    <row r="6910" customFormat="false" ht="15.8" hidden="false" customHeight="false" outlineLevel="0" collapsed="false">
      <c r="A6910" s="39" t="s">
        <v>2554</v>
      </c>
      <c r="B6910" s="39" t="s">
        <v>9120</v>
      </c>
      <c r="C6910" s="0" t="n">
        <v>739.8</v>
      </c>
      <c r="D6910" s="0" t="str">
        <f aca="false">CONCATENATE(LEFT(A6910,2), MID(A6910,5,2))</f>
        <v>0551</v>
      </c>
    </row>
    <row r="6911" customFormat="false" ht="15.8" hidden="false" customHeight="false" outlineLevel="0" collapsed="false">
      <c r="A6911" s="39" t="s">
        <v>2927</v>
      </c>
      <c r="B6911" s="39" t="s">
        <v>9121</v>
      </c>
      <c r="C6911" s="0" t="n">
        <v>7805.6496</v>
      </c>
      <c r="D6911" s="0" t="str">
        <f aca="false">CONCATENATE(LEFT(A6911,2), MID(A6911,5,2))</f>
        <v>0184</v>
      </c>
    </row>
    <row r="6912" customFormat="false" ht="15.8" hidden="false" customHeight="false" outlineLevel="0" collapsed="false">
      <c r="A6912" s="39" t="s">
        <v>2802</v>
      </c>
      <c r="B6912" s="39" t="s">
        <v>9122</v>
      </c>
      <c r="C6912" s="0" t="n">
        <v>1617.786999</v>
      </c>
      <c r="D6912" s="0" t="str">
        <f aca="false">CONCATENATE(LEFT(A6912,2), MID(A6912,5,2))</f>
        <v>0780</v>
      </c>
    </row>
    <row r="6913" customFormat="false" ht="15.8" hidden="false" customHeight="false" outlineLevel="0" collapsed="false">
      <c r="A6913" s="39" t="s">
        <v>2679</v>
      </c>
      <c r="B6913" s="39" t="s">
        <v>9123</v>
      </c>
      <c r="C6913" s="0" t="n">
        <v>239.7135</v>
      </c>
      <c r="D6913" s="0" t="str">
        <f aca="false">CONCATENATE(LEFT(A6913,2), MID(A6913,5,2))</f>
        <v>0733</v>
      </c>
    </row>
    <row r="6914" customFormat="false" ht="15.8" hidden="false" customHeight="false" outlineLevel="0" collapsed="false">
      <c r="A6914" s="39" t="s">
        <v>2679</v>
      </c>
      <c r="B6914" s="39" t="s">
        <v>9124</v>
      </c>
      <c r="C6914" s="0" t="n">
        <v>158.301</v>
      </c>
      <c r="D6914" s="0" t="str">
        <f aca="false">CONCATENATE(LEFT(A6914,2), MID(A6914,5,2))</f>
        <v>0733</v>
      </c>
    </row>
    <row r="6915" customFormat="false" ht="15.8" hidden="false" customHeight="false" outlineLevel="0" collapsed="false">
      <c r="A6915" s="39" t="s">
        <v>7008</v>
      </c>
      <c r="B6915" s="39" t="s">
        <v>9125</v>
      </c>
      <c r="C6915" s="0" t="n">
        <v>899.49483190106</v>
      </c>
      <c r="D6915" s="0" t="str">
        <f aca="false">CONCATENATE(LEFT(A6915,2), MID(A6915,5,2))</f>
        <v>0185</v>
      </c>
    </row>
    <row r="6916" customFormat="false" ht="15.8" hidden="false" customHeight="false" outlineLevel="0" collapsed="false">
      <c r="A6916" s="39" t="s">
        <v>3495</v>
      </c>
      <c r="B6916" s="39" t="s">
        <v>9126</v>
      </c>
      <c r="C6916" s="0" t="n">
        <v>2618.7093185286</v>
      </c>
      <c r="D6916" s="0" t="str">
        <f aca="false">CONCATENATE(LEFT(A6916,2), MID(A6916,5,2))</f>
        <v>0184</v>
      </c>
    </row>
    <row r="6917" customFormat="false" ht="15.8" hidden="false" customHeight="false" outlineLevel="0" collapsed="false">
      <c r="A6917" s="39" t="s">
        <v>2739</v>
      </c>
      <c r="B6917" s="39" t="s">
        <v>9127</v>
      </c>
      <c r="C6917" s="0" t="n">
        <v>5488.3514944</v>
      </c>
      <c r="D6917" s="0" t="str">
        <f aca="false">CONCATENATE(LEFT(A6917,2), MID(A6917,5,2))</f>
        <v>0732</v>
      </c>
    </row>
    <row r="6918" customFormat="false" ht="15.8" hidden="false" customHeight="false" outlineLevel="0" collapsed="false">
      <c r="A6918" s="39" t="s">
        <v>2665</v>
      </c>
      <c r="B6918" s="39" t="s">
        <v>9128</v>
      </c>
      <c r="C6918" s="0" t="n">
        <v>784.539</v>
      </c>
      <c r="D6918" s="0" t="str">
        <f aca="false">CONCATENATE(LEFT(A6918,2), MID(A6918,5,2))</f>
        <v>0780</v>
      </c>
    </row>
    <row r="6919" customFormat="false" ht="15.8" hidden="false" customHeight="false" outlineLevel="0" collapsed="false">
      <c r="A6919" s="39" t="s">
        <v>2802</v>
      </c>
      <c r="B6919" s="39" t="s">
        <v>9129</v>
      </c>
      <c r="C6919" s="0" t="n">
        <v>1884.76271978</v>
      </c>
      <c r="D6919" s="0" t="str">
        <f aca="false">CONCATENATE(LEFT(A6919,2), MID(A6919,5,2))</f>
        <v>0780</v>
      </c>
    </row>
    <row r="6920" customFormat="false" ht="15.8" hidden="false" customHeight="false" outlineLevel="0" collapsed="false">
      <c r="A6920" s="39" t="s">
        <v>2761</v>
      </c>
      <c r="B6920" s="39" t="s">
        <v>9130</v>
      </c>
      <c r="C6920" s="0" t="n">
        <v>480.00225</v>
      </c>
      <c r="D6920" s="0" t="str">
        <f aca="false">CONCATENATE(LEFT(A6920,2), MID(A6920,5,2))</f>
        <v>0733</v>
      </c>
    </row>
    <row r="6921" customFormat="false" ht="15.8" hidden="false" customHeight="false" outlineLevel="0" collapsed="false">
      <c r="A6921" s="39" t="s">
        <v>2986</v>
      </c>
      <c r="B6921" s="39" t="s">
        <v>9131</v>
      </c>
      <c r="C6921" s="0" t="n">
        <v>120</v>
      </c>
      <c r="D6921" s="0" t="str">
        <f aca="false">CONCATENATE(LEFT(A6921,2), MID(A6921,5,2))</f>
        <v>0780</v>
      </c>
    </row>
    <row r="6922" customFormat="false" ht="15.8" hidden="false" customHeight="false" outlineLevel="0" collapsed="false">
      <c r="A6922" s="39" t="s">
        <v>2518</v>
      </c>
      <c r="B6922" s="39" t="s">
        <v>9132</v>
      </c>
      <c r="C6922" s="0" t="n">
        <v>20551.3875557125</v>
      </c>
      <c r="D6922" s="0" t="str">
        <f aca="false">CONCATENATE(LEFT(A6922,2), MID(A6922,5,2))</f>
        <v>0449</v>
      </c>
    </row>
    <row r="6923" customFormat="false" ht="15.8" hidden="false" customHeight="false" outlineLevel="0" collapsed="false">
      <c r="A6923" s="39" t="s">
        <v>7287</v>
      </c>
      <c r="B6923" s="39" t="s">
        <v>9133</v>
      </c>
      <c r="C6923" s="0" t="n">
        <v>335.910795657424</v>
      </c>
      <c r="D6923" s="0" t="str">
        <f aca="false">CONCATENATE(LEFT(A6923,2), MID(A6923,5,2))</f>
        <v>0860</v>
      </c>
    </row>
    <row r="6924" customFormat="false" ht="15.8" hidden="false" customHeight="false" outlineLevel="0" collapsed="false">
      <c r="A6924" s="39" t="s">
        <v>4556</v>
      </c>
      <c r="B6924" s="39" t="s">
        <v>9134</v>
      </c>
      <c r="C6924" s="0" t="n">
        <v>2674.802968</v>
      </c>
      <c r="D6924" s="0" t="str">
        <f aca="false">CONCATENATE(LEFT(A6924,2), MID(A6924,5,2))</f>
        <v>0732</v>
      </c>
    </row>
    <row r="6925" customFormat="false" ht="15.8" hidden="false" customHeight="false" outlineLevel="0" collapsed="false">
      <c r="A6925" s="39" t="s">
        <v>2842</v>
      </c>
      <c r="B6925" s="39" t="s">
        <v>9135</v>
      </c>
      <c r="C6925" s="0" t="n">
        <v>603.725</v>
      </c>
      <c r="D6925" s="0" t="str">
        <f aca="false">CONCATENATE(LEFT(A6925,2), MID(A6925,5,2))</f>
        <v>0716</v>
      </c>
    </row>
    <row r="6926" customFormat="false" ht="15.8" hidden="false" customHeight="false" outlineLevel="0" collapsed="false">
      <c r="A6926" s="39" t="s">
        <v>2966</v>
      </c>
      <c r="B6926" s="39" t="s">
        <v>9136</v>
      </c>
      <c r="C6926" s="0" t="n">
        <v>445.1684</v>
      </c>
      <c r="D6926" s="0" t="str">
        <f aca="false">CONCATENATE(LEFT(A6926,2), MID(A6926,5,2))</f>
        <v>0184</v>
      </c>
    </row>
    <row r="6927" customFormat="false" ht="15.8" hidden="false" customHeight="false" outlineLevel="0" collapsed="false">
      <c r="A6927" s="39" t="s">
        <v>2901</v>
      </c>
      <c r="B6927" s="39" t="s">
        <v>9137</v>
      </c>
      <c r="C6927" s="0" t="n">
        <v>3376.77573193677</v>
      </c>
      <c r="D6927" s="0" t="str">
        <f aca="false">CONCATENATE(LEFT(A6927,2), MID(A6927,5,2))</f>
        <v>0185</v>
      </c>
    </row>
    <row r="6928" customFormat="false" ht="15.8" hidden="false" customHeight="false" outlineLevel="0" collapsed="false">
      <c r="A6928" s="39" t="s">
        <v>7008</v>
      </c>
      <c r="B6928" s="39" t="s">
        <v>9138</v>
      </c>
      <c r="C6928" s="0" t="n">
        <v>993.14592664</v>
      </c>
      <c r="D6928" s="0" t="str">
        <f aca="false">CONCATENATE(LEFT(A6928,2), MID(A6928,5,2))</f>
        <v>0185</v>
      </c>
    </row>
    <row r="6929" customFormat="false" ht="15.8" hidden="false" customHeight="false" outlineLevel="0" collapsed="false">
      <c r="A6929" s="39" t="s">
        <v>2385</v>
      </c>
      <c r="B6929" s="39" t="s">
        <v>9139</v>
      </c>
      <c r="C6929" s="0" t="n">
        <v>33434.7105067284</v>
      </c>
      <c r="D6929" s="0" t="str">
        <f aca="false">CONCATENATE(LEFT(A6929,2), MID(A6929,5,2))</f>
        <v>0184</v>
      </c>
    </row>
    <row r="6930" customFormat="false" ht="15.8" hidden="false" customHeight="false" outlineLevel="0" collapsed="false">
      <c r="A6930" s="39" t="s">
        <v>2870</v>
      </c>
      <c r="B6930" s="39" t="s">
        <v>9140</v>
      </c>
      <c r="C6930" s="0" t="n">
        <v>325</v>
      </c>
      <c r="D6930" s="0" t="str">
        <f aca="false">CONCATENATE(LEFT(A6930,2), MID(A6930,5,2))</f>
        <v>0552</v>
      </c>
    </row>
    <row r="6931" customFormat="false" ht="15.8" hidden="false" customHeight="false" outlineLevel="0" collapsed="false">
      <c r="A6931" s="39" t="s">
        <v>3836</v>
      </c>
      <c r="B6931" s="39" t="s">
        <v>9141</v>
      </c>
      <c r="C6931" s="0" t="n">
        <v>328.507385682699</v>
      </c>
      <c r="D6931" s="0" t="str">
        <f aca="false">CONCATENATE(LEFT(A6931,2), MID(A6931,5,2))</f>
        <v>0765</v>
      </c>
    </row>
    <row r="6932" customFormat="false" ht="15.8" hidden="false" customHeight="false" outlineLevel="0" collapsed="false">
      <c r="A6932" s="39" t="s">
        <v>2800</v>
      </c>
      <c r="B6932" s="39" t="s">
        <v>9142</v>
      </c>
      <c r="C6932" s="0" t="n">
        <v>163.808790115519</v>
      </c>
      <c r="D6932" s="0" t="str">
        <f aca="false">CONCATENATE(LEFT(A6932,2), MID(A6932,5,2))</f>
        <v>0765</v>
      </c>
    </row>
    <row r="6933" customFormat="false" ht="15.8" hidden="false" customHeight="false" outlineLevel="0" collapsed="false">
      <c r="A6933" s="39" t="s">
        <v>2567</v>
      </c>
      <c r="B6933" s="39" t="s">
        <v>9143</v>
      </c>
      <c r="C6933" s="0" t="n">
        <v>1991.359600725</v>
      </c>
      <c r="D6933" s="0" t="str">
        <f aca="false">CONCATENATE(LEFT(A6933,2), MID(A6933,5,2))</f>
        <v>0328</v>
      </c>
    </row>
    <row r="6934" customFormat="false" ht="15.8" hidden="false" customHeight="false" outlineLevel="0" collapsed="false">
      <c r="A6934" s="39" t="s">
        <v>2986</v>
      </c>
      <c r="B6934" s="39" t="s">
        <v>9144</v>
      </c>
      <c r="C6934" s="0" t="n">
        <v>108</v>
      </c>
      <c r="D6934" s="0" t="str">
        <f aca="false">CONCATENATE(LEFT(A6934,2), MID(A6934,5,2))</f>
        <v>0780</v>
      </c>
    </row>
    <row r="6935" customFormat="false" ht="15.8" hidden="false" customHeight="false" outlineLevel="0" collapsed="false">
      <c r="A6935" s="39" t="s">
        <v>2802</v>
      </c>
      <c r="B6935" s="39" t="s">
        <v>9145</v>
      </c>
      <c r="C6935" s="0" t="n">
        <v>300</v>
      </c>
      <c r="D6935" s="0" t="str">
        <f aca="false">CONCATENATE(LEFT(A6935,2), MID(A6935,5,2))</f>
        <v>0780</v>
      </c>
    </row>
    <row r="6936" customFormat="false" ht="15.8" hidden="false" customHeight="false" outlineLevel="0" collapsed="false">
      <c r="A6936" s="39" t="s">
        <v>4405</v>
      </c>
      <c r="B6936" s="39" t="s">
        <v>9146</v>
      </c>
      <c r="C6936" s="0" t="n">
        <v>2462.4</v>
      </c>
      <c r="D6936" s="0" t="str">
        <f aca="false">CONCATENATE(LEFT(A6936,2), MID(A6936,5,2))</f>
        <v>0634</v>
      </c>
    </row>
    <row r="6937" customFormat="false" ht="15.8" hidden="false" customHeight="false" outlineLevel="0" collapsed="false">
      <c r="A6937" s="39" t="s">
        <v>2440</v>
      </c>
      <c r="B6937" s="39" t="s">
        <v>9147</v>
      </c>
      <c r="C6937" s="0" t="n">
        <v>260.9296832</v>
      </c>
      <c r="D6937" s="0" t="str">
        <f aca="false">CONCATENATE(LEFT(A6937,2), MID(A6937,5,2))</f>
        <v>0513</v>
      </c>
    </row>
    <row r="6938" customFormat="false" ht="15.8" hidden="false" customHeight="false" outlineLevel="0" collapsed="false">
      <c r="A6938" s="39" t="s">
        <v>3879</v>
      </c>
      <c r="B6938" s="39" t="s">
        <v>9148</v>
      </c>
      <c r="C6938" s="0" t="n">
        <v>502.75</v>
      </c>
      <c r="D6938" s="0" t="str">
        <f aca="false">CONCATENATE(LEFT(A6938,2), MID(A6938,5,2))</f>
        <v>0255</v>
      </c>
    </row>
    <row r="6939" customFormat="false" ht="15.8" hidden="false" customHeight="false" outlineLevel="0" collapsed="false">
      <c r="A6939" s="39" t="s">
        <v>2837</v>
      </c>
      <c r="B6939" s="39" t="s">
        <v>9149</v>
      </c>
      <c r="C6939" s="0" t="n">
        <v>191.88</v>
      </c>
      <c r="D6939" s="0" t="str">
        <f aca="false">CONCATENATE(LEFT(A6939,2), MID(A6939,5,2))</f>
        <v>0791</v>
      </c>
    </row>
    <row r="6940" customFormat="false" ht="15.8" hidden="false" customHeight="false" outlineLevel="0" collapsed="false">
      <c r="A6940" s="39" t="s">
        <v>4761</v>
      </c>
      <c r="B6940" s="39" t="s">
        <v>9150</v>
      </c>
      <c r="C6940" s="0" t="n">
        <v>121.4881557102</v>
      </c>
      <c r="D6940" s="0" t="str">
        <f aca="false">CONCATENATE(LEFT(A6940,2), MID(A6940,5,2))</f>
        <v>0328</v>
      </c>
    </row>
    <row r="6941" customFormat="false" ht="15.8" hidden="false" customHeight="false" outlineLevel="0" collapsed="false">
      <c r="A6941" s="39" t="s">
        <v>2950</v>
      </c>
      <c r="B6941" s="39" t="s">
        <v>9151</v>
      </c>
      <c r="C6941" s="0" t="n">
        <v>4681.885</v>
      </c>
      <c r="D6941" s="0" t="str">
        <f aca="false">CONCATENATE(LEFT(A6941,2), MID(A6941,5,2))</f>
        <v>0761</v>
      </c>
    </row>
    <row r="6942" customFormat="false" ht="15.8" hidden="false" customHeight="false" outlineLevel="0" collapsed="false">
      <c r="A6942" s="39" t="s">
        <v>2851</v>
      </c>
      <c r="B6942" s="39" t="s">
        <v>9152</v>
      </c>
      <c r="C6942" s="0" t="n">
        <v>1527.640460325</v>
      </c>
      <c r="D6942" s="0" t="str">
        <f aca="false">CONCATENATE(LEFT(A6942,2), MID(A6942,5,2))</f>
        <v>0743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</TotalTime>
  <Application>LibreOffice/4.3.7.2$Windows_x86 LibreOffice_project/8a35821d8636a03b8bf4e15b48f59794652c68ba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2006-09-12T15:06:44Z</dcterms:created>
  <dc:language>fr-FR</dc:language>
  <dcterms:modified xsi:type="dcterms:W3CDTF">2017-09-05T15:20:59Z</dcterms:modified>
  <cp:revision>35</cp:revision>
</cp:coreProperties>
</file>